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3.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filterPrivacy="1" defaultThemeVersion="166925"/>
  <xr:revisionPtr revIDLastSave="0" documentId="13_ncr:80001_{586B4141-E6F8-44E1-8784-12DF5AEAEC22}" xr6:coauthVersionLast="28" xr6:coauthVersionMax="28" xr10:uidLastSave="{00000000-0000-0000-0000-000000000000}"/>
  <bookViews>
    <workbookView xWindow="0" yWindow="0" windowWidth="28800" windowHeight="13410" tabRatio="829" xr2:uid="{00000000-000D-0000-FFFF-FFFF00000000}"/>
  </bookViews>
  <sheets>
    <sheet name="Portfolio" sheetId="1" r:id="rId1"/>
    <sheet name="BTCcur" sheetId="18" state="hidden" r:id="rId2"/>
    <sheet name="Transactions" sheetId="2" r:id="rId3"/>
    <sheet name="Deductions and Deposits" sheetId="6" state="hidden" r:id="rId4"/>
    <sheet name="Bank Transfers" sheetId="16" r:id="rId5"/>
    <sheet name="About" sheetId="15" r:id="rId6"/>
    <sheet name="coindata" sheetId="10" state="hidden" r:id="rId7"/>
    <sheet name="backend" sheetId="4" state="hidden" r:id="rId8"/>
  </sheets>
  <definedNames>
    <definedName name="action">Transactions!$C$3:$C$4000</definedName>
    <definedName name="asset">Transactions!$D$3:$D$4000</definedName>
    <definedName name="assetdep">'Deductions and Deposits'!$G$5:$G$1100</definedName>
    <definedName name="assetfee">'Deductions and Deposits'!$C$5:$C$1100</definedName>
    <definedName name="assetprice">Transactions!$E$3:$E$4000</definedName>
    <definedName name="bosinto">Transactions!$G$3:$G$4000</definedName>
    <definedName name="btaction">'Bank Transfers'!$B$11:$B$1500</definedName>
    <definedName name="btamount">'Bank Transfers'!$C$11:$C$1500</definedName>
    <definedName name="Buy">backend!$F$2:$F$8</definedName>
    <definedName name="coindeduction">backend!$I$2</definedName>
    <definedName name="coindeposit">backend!$H$2</definedName>
    <definedName name="DandDdeduction">'Deductions and Deposits'!$D$5:$D$1100</definedName>
    <definedName name="DandDdeposit">'Deductions and Deposits'!$H$5:$H$1100</definedName>
    <definedName name="deposit">backend!$J$2:$J$3</definedName>
    <definedName name="ExternalData_1" localSheetId="1" hidden="1">BTCcur!$Y$5:$AA$27</definedName>
    <definedName name="ExternalData_1" localSheetId="6" hidden="1">coindata!$BI$185:$BR$1736</definedName>
    <definedName name="ncs">backend!$P$17</definedName>
    <definedName name="newinvestreinvest">'Bank Transfers'!$D$11:$D$1500</definedName>
    <definedName name="PortAsset">OFFSET(Portfolio!$C$10,,,COUNTA(Portfolio!$C$10:$C$237))</definedName>
    <definedName name="PortTV">OFFSET(Portfolio!$I$10,,,COUNT(Portfolio!$I$11:$I$237)+1)</definedName>
    <definedName name="ppc">Transactions!$T$3:$T$4000</definedName>
    <definedName name="priceofBTCETH">Transactions!#REF!</definedName>
    <definedName name="quantity">Transactions!$F$3:$F$4000</definedName>
    <definedName name="Sell">backend!$G$2:$G$8</definedName>
    <definedName name="totalcostorproceeds">Transactions!$H$3:$H$4000</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39" i="1" l="1"/>
  <c r="S38" i="1"/>
  <c r="S36" i="1"/>
  <c r="S35" i="1"/>
  <c r="B31" i="4" l="1"/>
  <c r="B30" i="4"/>
  <c r="P17" i="4" l="1"/>
  <c r="G72" i="1"/>
  <c r="G128" i="1"/>
  <c r="G53" i="1"/>
  <c r="G56" i="1"/>
  <c r="G124" i="1"/>
  <c r="G122" i="1"/>
  <c r="G109" i="1"/>
  <c r="G113" i="1"/>
  <c r="G36" i="1"/>
  <c r="G146" i="1"/>
  <c r="G73" i="1"/>
  <c r="G93" i="1"/>
  <c r="G133" i="1"/>
  <c r="G99" i="1"/>
  <c r="G125" i="1"/>
  <c r="G67" i="1"/>
  <c r="G112" i="1"/>
  <c r="G101" i="1"/>
  <c r="G40" i="1"/>
  <c r="G46" i="1"/>
  <c r="G118" i="1"/>
  <c r="G74" i="1"/>
  <c r="G139" i="1"/>
  <c r="G54" i="1"/>
  <c r="G45" i="1"/>
  <c r="G84" i="1"/>
  <c r="G51" i="1"/>
  <c r="G135" i="1"/>
  <c r="G89" i="1"/>
  <c r="G35" i="1"/>
  <c r="G97" i="1"/>
  <c r="G58" i="1"/>
  <c r="G119" i="1"/>
  <c r="G117" i="1"/>
  <c r="G34" i="1"/>
  <c r="G144" i="1"/>
  <c r="G110" i="1"/>
  <c r="G38" i="1"/>
  <c r="G65" i="1"/>
  <c r="G71" i="1"/>
  <c r="G92" i="1"/>
  <c r="G60" i="1"/>
  <c r="G32" i="1"/>
  <c r="G61" i="1"/>
  <c r="G76" i="1"/>
  <c r="G68" i="1"/>
  <c r="G31" i="1"/>
  <c r="G39" i="1"/>
  <c r="G41" i="1"/>
  <c r="G96" i="1"/>
  <c r="G102" i="1"/>
  <c r="G78" i="1"/>
  <c r="G114" i="1"/>
  <c r="G37" i="1"/>
  <c r="G100" i="1"/>
  <c r="G137" i="1"/>
  <c r="G98" i="1"/>
  <c r="G55" i="1"/>
  <c r="G79" i="1"/>
  <c r="G43" i="1"/>
  <c r="G127" i="1"/>
  <c r="G12" i="1"/>
  <c r="G47" i="1"/>
  <c r="G134" i="1"/>
  <c r="G136" i="1"/>
  <c r="G13" i="1"/>
  <c r="G147" i="1"/>
  <c r="G48" i="1"/>
  <c r="G85" i="1"/>
  <c r="G80" i="1"/>
  <c r="G121" i="1"/>
  <c r="G149" i="1"/>
  <c r="G59" i="1"/>
  <c r="G57" i="1"/>
  <c r="G130" i="1"/>
  <c r="G49" i="1"/>
  <c r="G29" i="1"/>
  <c r="G140" i="1"/>
  <c r="G104" i="1"/>
  <c r="G11" i="1"/>
  <c r="G148" i="1"/>
  <c r="G141" i="1"/>
  <c r="G131" i="1"/>
  <c r="G30" i="1"/>
  <c r="G138" i="1"/>
  <c r="G108" i="1"/>
  <c r="G105" i="1"/>
  <c r="G77" i="1"/>
  <c r="G129" i="1"/>
  <c r="G142" i="1"/>
  <c r="G88" i="1"/>
  <c r="G66" i="1"/>
  <c r="G91" i="1"/>
  <c r="G103" i="1"/>
  <c r="G28" i="1"/>
  <c r="G69" i="1"/>
  <c r="G120" i="1"/>
  <c r="G126" i="1"/>
  <c r="G150" i="1"/>
  <c r="G62" i="1"/>
  <c r="G42" i="1"/>
  <c r="G75" i="1"/>
  <c r="G52" i="1"/>
  <c r="G14" i="1"/>
  <c r="G107" i="1"/>
  <c r="G70" i="1"/>
  <c r="G33" i="1"/>
  <c r="G111" i="1"/>
  <c r="G132" i="1"/>
  <c r="G90" i="1"/>
  <c r="G123" i="1"/>
  <c r="G81" i="1"/>
  <c r="G86" i="1"/>
  <c r="G115" i="1"/>
  <c r="G143" i="1"/>
  <c r="G106" i="1"/>
  <c r="G145" i="1"/>
  <c r="G116" i="1"/>
  <c r="G63" i="1"/>
  <c r="G50" i="1"/>
  <c r="G95" i="1"/>
  <c r="G64" i="1"/>
  <c r="G83" i="1"/>
  <c r="G94" i="1"/>
  <c r="G82" i="1"/>
  <c r="G44" i="1"/>
  <c r="G87" i="1"/>
  <c r="S28" i="1" l="1"/>
  <c r="S37" i="1"/>
  <c r="S34" i="1"/>
  <c r="L34" i="1"/>
  <c r="L44" i="1"/>
  <c r="N34" i="1"/>
  <c r="N44" i="1"/>
  <c r="L30" i="1"/>
  <c r="N40" i="1"/>
  <c r="N30" i="1"/>
  <c r="L40" i="1"/>
  <c r="C10" i="1"/>
  <c r="J11" i="16"/>
  <c r="J10" i="16"/>
  <c r="J9" i="16"/>
  <c r="D2" i="16"/>
  <c r="E11" i="16"/>
  <c r="F12" i="16"/>
  <c r="E13" i="16" s="1"/>
  <c r="F13" i="16"/>
  <c r="E14" i="16" s="1"/>
  <c r="F14" i="16"/>
  <c r="E15" i="16" s="1"/>
  <c r="F15" i="16"/>
  <c r="E16" i="16" s="1"/>
  <c r="F16" i="16"/>
  <c r="E17" i="16" s="1"/>
  <c r="F17" i="16"/>
  <c r="E18" i="16" s="1"/>
  <c r="F18" i="16"/>
  <c r="E19" i="16" s="1"/>
  <c r="F19" i="16"/>
  <c r="E20" i="16" s="1"/>
  <c r="F20" i="16"/>
  <c r="E21" i="16" s="1"/>
  <c r="F21" i="16"/>
  <c r="E22" i="16" s="1"/>
  <c r="F22" i="16"/>
  <c r="E23" i="16" s="1"/>
  <c r="F23" i="16"/>
  <c r="E24" i="16" s="1"/>
  <c r="F24" i="16"/>
  <c r="E25" i="16" s="1"/>
  <c r="F25" i="16"/>
  <c r="E26" i="16" s="1"/>
  <c r="F26" i="16"/>
  <c r="E27" i="16" s="1"/>
  <c r="F27" i="16"/>
  <c r="E28" i="16" s="1"/>
  <c r="F28" i="16"/>
  <c r="E29" i="16" s="1"/>
  <c r="F29" i="16"/>
  <c r="E30" i="16" s="1"/>
  <c r="F30" i="16"/>
  <c r="E31" i="16" s="1"/>
  <c r="F31" i="16"/>
  <c r="E32" i="16" s="1"/>
  <c r="F32" i="16"/>
  <c r="E33" i="16" s="1"/>
  <c r="F33" i="16"/>
  <c r="E34" i="16" s="1"/>
  <c r="F34" i="16"/>
  <c r="E35" i="16" s="1"/>
  <c r="F35" i="16"/>
  <c r="E36" i="16" s="1"/>
  <c r="F36" i="16"/>
  <c r="E37" i="16" s="1"/>
  <c r="F37" i="16"/>
  <c r="E38" i="16" s="1"/>
  <c r="F38" i="16"/>
  <c r="E39" i="16" s="1"/>
  <c r="F39" i="16"/>
  <c r="E40" i="16" s="1"/>
  <c r="F40" i="16"/>
  <c r="E41" i="16" s="1"/>
  <c r="F41" i="16"/>
  <c r="E42" i="16" s="1"/>
  <c r="F42" i="16"/>
  <c r="E43" i="16" s="1"/>
  <c r="F43" i="16"/>
  <c r="E44" i="16" s="1"/>
  <c r="F44" i="16"/>
  <c r="E45" i="16" s="1"/>
  <c r="F45" i="16"/>
  <c r="E46" i="16" s="1"/>
  <c r="F46" i="16"/>
  <c r="E47" i="16" s="1"/>
  <c r="F47" i="16"/>
  <c r="E48" i="16" s="1"/>
  <c r="F48" i="16"/>
  <c r="E49" i="16" s="1"/>
  <c r="F49" i="16"/>
  <c r="E50" i="16" s="1"/>
  <c r="F50" i="16"/>
  <c r="E51" i="16" s="1"/>
  <c r="F51" i="16"/>
  <c r="E52" i="16" s="1"/>
  <c r="F52" i="16"/>
  <c r="E53" i="16" s="1"/>
  <c r="F53" i="16"/>
  <c r="E54" i="16" s="1"/>
  <c r="F54" i="16"/>
  <c r="E55" i="16" s="1"/>
  <c r="F55" i="16"/>
  <c r="E56" i="16" s="1"/>
  <c r="F56" i="16"/>
  <c r="E57" i="16" s="1"/>
  <c r="F57" i="16"/>
  <c r="E58" i="16" s="1"/>
  <c r="F58" i="16"/>
  <c r="E59" i="16" s="1"/>
  <c r="F59" i="16"/>
  <c r="E60" i="16" s="1"/>
  <c r="F60" i="16"/>
  <c r="E61" i="16" s="1"/>
  <c r="F61" i="16"/>
  <c r="E62" i="16" s="1"/>
  <c r="F62" i="16"/>
  <c r="E63" i="16" s="1"/>
  <c r="F63" i="16"/>
  <c r="E64" i="16" s="1"/>
  <c r="F64" i="16"/>
  <c r="E65" i="16" s="1"/>
  <c r="F65" i="16"/>
  <c r="E66" i="16" s="1"/>
  <c r="F66" i="16"/>
  <c r="E67" i="16" s="1"/>
  <c r="F67" i="16"/>
  <c r="E68" i="16" s="1"/>
  <c r="F68" i="16"/>
  <c r="E69" i="16" s="1"/>
  <c r="F69" i="16"/>
  <c r="E70" i="16" s="1"/>
  <c r="F70" i="16"/>
  <c r="E71" i="16" s="1"/>
  <c r="F71" i="16"/>
  <c r="E72" i="16" s="1"/>
  <c r="F72" i="16"/>
  <c r="E73" i="16" s="1"/>
  <c r="F73" i="16"/>
  <c r="E74" i="16" s="1"/>
  <c r="F74" i="16"/>
  <c r="E75" i="16" s="1"/>
  <c r="F75" i="16"/>
  <c r="E76" i="16" s="1"/>
  <c r="F76" i="16"/>
  <c r="E77" i="16" s="1"/>
  <c r="F77" i="16"/>
  <c r="E78" i="16" s="1"/>
  <c r="F78" i="16"/>
  <c r="E79" i="16" s="1"/>
  <c r="F79" i="16"/>
  <c r="E80" i="16" s="1"/>
  <c r="F80" i="16"/>
  <c r="E81" i="16" s="1"/>
  <c r="F81" i="16"/>
  <c r="E82" i="16" s="1"/>
  <c r="F82" i="16"/>
  <c r="E83" i="16" s="1"/>
  <c r="F83" i="16"/>
  <c r="E84" i="16" s="1"/>
  <c r="F84" i="16"/>
  <c r="E85" i="16" s="1"/>
  <c r="F85" i="16"/>
  <c r="E86" i="16" s="1"/>
  <c r="F86" i="16"/>
  <c r="E87" i="16" s="1"/>
  <c r="F87" i="16"/>
  <c r="E88" i="16" s="1"/>
  <c r="F88" i="16"/>
  <c r="E89" i="16" s="1"/>
  <c r="F89" i="16"/>
  <c r="E90" i="16" s="1"/>
  <c r="F90" i="16"/>
  <c r="E91" i="16" s="1"/>
  <c r="F91" i="16"/>
  <c r="E92" i="16" s="1"/>
  <c r="F92" i="16"/>
  <c r="E93" i="16" s="1"/>
  <c r="F93" i="16"/>
  <c r="E94" i="16" s="1"/>
  <c r="F94" i="16"/>
  <c r="E95" i="16" s="1"/>
  <c r="F95" i="16"/>
  <c r="E96" i="16" s="1"/>
  <c r="F96" i="16"/>
  <c r="E97" i="16" s="1"/>
  <c r="F97" i="16"/>
  <c r="E98" i="16" s="1"/>
  <c r="F98" i="16"/>
  <c r="E99" i="16" s="1"/>
  <c r="F99" i="16"/>
  <c r="E100" i="16" s="1"/>
  <c r="F100" i="16"/>
  <c r="E101" i="16" s="1"/>
  <c r="F101" i="16"/>
  <c r="E102" i="16" s="1"/>
  <c r="F102" i="16"/>
  <c r="E103" i="16" s="1"/>
  <c r="F103" i="16"/>
  <c r="E104" i="16" s="1"/>
  <c r="F104" i="16"/>
  <c r="E105" i="16" s="1"/>
  <c r="F105" i="16"/>
  <c r="E106" i="16" s="1"/>
  <c r="F106" i="16"/>
  <c r="E107" i="16" s="1"/>
  <c r="F107" i="16"/>
  <c r="E108" i="16" s="1"/>
  <c r="F108" i="16"/>
  <c r="E109" i="16" s="1"/>
  <c r="F109" i="16"/>
  <c r="E110" i="16" s="1"/>
  <c r="F110" i="16"/>
  <c r="E111" i="16" s="1"/>
  <c r="F111" i="16"/>
  <c r="E112" i="16" s="1"/>
  <c r="F112" i="16"/>
  <c r="E113" i="16" s="1"/>
  <c r="F113" i="16"/>
  <c r="E114" i="16" s="1"/>
  <c r="F114" i="16"/>
  <c r="E115" i="16" s="1"/>
  <c r="F115" i="16"/>
  <c r="E116" i="16" s="1"/>
  <c r="F116" i="16"/>
  <c r="E117" i="16" s="1"/>
  <c r="F117" i="16"/>
  <c r="E118" i="16" s="1"/>
  <c r="F118" i="16"/>
  <c r="E119" i="16" s="1"/>
  <c r="F119" i="16"/>
  <c r="E120" i="16" s="1"/>
  <c r="F120" i="16"/>
  <c r="E121" i="16" s="1"/>
  <c r="F121" i="16"/>
  <c r="E122" i="16" s="1"/>
  <c r="F122" i="16"/>
  <c r="E123" i="16" s="1"/>
  <c r="F123" i="16"/>
  <c r="E124" i="16" s="1"/>
  <c r="F124" i="16"/>
  <c r="E125" i="16" s="1"/>
  <c r="F125" i="16"/>
  <c r="E126" i="16" s="1"/>
  <c r="F126" i="16"/>
  <c r="E127" i="16" s="1"/>
  <c r="F127" i="16"/>
  <c r="E128" i="16" s="1"/>
  <c r="F128" i="16"/>
  <c r="E129" i="16" s="1"/>
  <c r="F129" i="16"/>
  <c r="E130" i="16" s="1"/>
  <c r="F130" i="16"/>
  <c r="E131" i="16" s="1"/>
  <c r="F131" i="16"/>
  <c r="E132" i="16" s="1"/>
  <c r="F132" i="16"/>
  <c r="E133" i="16" s="1"/>
  <c r="F133" i="16"/>
  <c r="E134" i="16" s="1"/>
  <c r="F134" i="16"/>
  <c r="E135" i="16" s="1"/>
  <c r="F135" i="16"/>
  <c r="E136" i="16" s="1"/>
  <c r="F136" i="16"/>
  <c r="E137" i="16" s="1"/>
  <c r="F137" i="16"/>
  <c r="E138" i="16" s="1"/>
  <c r="F138" i="16"/>
  <c r="E139" i="16" s="1"/>
  <c r="F139" i="16"/>
  <c r="E140" i="16" s="1"/>
  <c r="F140" i="16"/>
  <c r="E141" i="16" s="1"/>
  <c r="F141" i="16"/>
  <c r="E142" i="16" s="1"/>
  <c r="F142" i="16"/>
  <c r="E143" i="16" s="1"/>
  <c r="F143" i="16"/>
  <c r="E144" i="16" s="1"/>
  <c r="F144" i="16"/>
  <c r="E145" i="16" s="1"/>
  <c r="F145" i="16"/>
  <c r="E146" i="16" s="1"/>
  <c r="F146" i="16"/>
  <c r="E147" i="16" s="1"/>
  <c r="F147" i="16"/>
  <c r="E148" i="16" s="1"/>
  <c r="F148" i="16"/>
  <c r="E149" i="16" s="1"/>
  <c r="F149" i="16"/>
  <c r="E150" i="16" s="1"/>
  <c r="F150" i="16"/>
  <c r="E151" i="16" s="1"/>
  <c r="F151" i="16"/>
  <c r="E152" i="16" s="1"/>
  <c r="F152" i="16"/>
  <c r="E153" i="16" s="1"/>
  <c r="F153" i="16"/>
  <c r="E154" i="16" s="1"/>
  <c r="F154" i="16"/>
  <c r="E155" i="16" s="1"/>
  <c r="F155" i="16"/>
  <c r="E156" i="16" s="1"/>
  <c r="F156" i="16"/>
  <c r="E157" i="16" s="1"/>
  <c r="F157" i="16"/>
  <c r="E158" i="16" s="1"/>
  <c r="F158" i="16"/>
  <c r="E159" i="16" s="1"/>
  <c r="F159" i="16"/>
  <c r="E160" i="16" s="1"/>
  <c r="F160" i="16"/>
  <c r="E161" i="16" s="1"/>
  <c r="F161" i="16"/>
  <c r="E162" i="16" s="1"/>
  <c r="F162" i="16"/>
  <c r="E163" i="16" s="1"/>
  <c r="F163" i="16"/>
  <c r="E164" i="16" s="1"/>
  <c r="F164" i="16"/>
  <c r="E165" i="16" s="1"/>
  <c r="F165" i="16"/>
  <c r="E166" i="16" s="1"/>
  <c r="F166" i="16"/>
  <c r="E167" i="16" s="1"/>
  <c r="F167" i="16"/>
  <c r="E168" i="16" s="1"/>
  <c r="F168" i="16"/>
  <c r="E169" i="16" s="1"/>
  <c r="F169" i="16"/>
  <c r="E170" i="16" s="1"/>
  <c r="F170" i="16"/>
  <c r="E171" i="16" s="1"/>
  <c r="F171" i="16"/>
  <c r="E172" i="16" s="1"/>
  <c r="F172" i="16"/>
  <c r="E173" i="16" s="1"/>
  <c r="F173" i="16"/>
  <c r="E174" i="16" s="1"/>
  <c r="F174" i="16"/>
  <c r="E175" i="16" s="1"/>
  <c r="F175" i="16"/>
  <c r="E176" i="16" s="1"/>
  <c r="F176" i="16"/>
  <c r="E177" i="16" s="1"/>
  <c r="F177" i="16"/>
  <c r="E178" i="16" s="1"/>
  <c r="F178" i="16"/>
  <c r="E179" i="16" s="1"/>
  <c r="F179" i="16"/>
  <c r="E180" i="16" s="1"/>
  <c r="F180" i="16"/>
  <c r="E181" i="16" s="1"/>
  <c r="F181" i="16"/>
  <c r="E182" i="16" s="1"/>
  <c r="F182" i="16"/>
  <c r="E183" i="16" s="1"/>
  <c r="F183" i="16"/>
  <c r="E184" i="16" s="1"/>
  <c r="F184" i="16"/>
  <c r="E185" i="16" s="1"/>
  <c r="F185" i="16"/>
  <c r="E186" i="16" s="1"/>
  <c r="F186" i="16"/>
  <c r="E187" i="16" s="1"/>
  <c r="F187" i="16"/>
  <c r="E188" i="16" s="1"/>
  <c r="F188" i="16"/>
  <c r="E189" i="16" s="1"/>
  <c r="F189" i="16"/>
  <c r="E190" i="16" s="1"/>
  <c r="F190" i="16"/>
  <c r="E191" i="16" s="1"/>
  <c r="F191" i="16"/>
  <c r="E192" i="16" s="1"/>
  <c r="F192" i="16"/>
  <c r="E193" i="16" s="1"/>
  <c r="F193" i="16"/>
  <c r="E194" i="16" s="1"/>
  <c r="F194" i="16"/>
  <c r="E195" i="16" s="1"/>
  <c r="F195" i="16"/>
  <c r="E196" i="16" s="1"/>
  <c r="F196" i="16"/>
  <c r="E197" i="16" s="1"/>
  <c r="F197" i="16"/>
  <c r="E198" i="16" s="1"/>
  <c r="F198" i="16"/>
  <c r="E199" i="16" s="1"/>
  <c r="F199" i="16"/>
  <c r="E200" i="16" s="1"/>
  <c r="F200" i="16"/>
  <c r="E201" i="16" s="1"/>
  <c r="F201" i="16"/>
  <c r="E202" i="16" s="1"/>
  <c r="F202" i="16"/>
  <c r="E203" i="16" s="1"/>
  <c r="F203" i="16"/>
  <c r="E204" i="16" s="1"/>
  <c r="F204" i="16"/>
  <c r="E205" i="16" s="1"/>
  <c r="F205" i="16"/>
  <c r="E206" i="16" s="1"/>
  <c r="F206" i="16"/>
  <c r="E207" i="16" s="1"/>
  <c r="F207" i="16"/>
  <c r="E208" i="16" s="1"/>
  <c r="F208" i="16"/>
  <c r="E209" i="16" s="1"/>
  <c r="F209" i="16"/>
  <c r="E210" i="16" s="1"/>
  <c r="F210" i="16"/>
  <c r="E211" i="16" s="1"/>
  <c r="F211" i="16"/>
  <c r="E212" i="16" s="1"/>
  <c r="F212" i="16"/>
  <c r="E213" i="16" s="1"/>
  <c r="F213" i="16"/>
  <c r="E214" i="16" s="1"/>
  <c r="F214" i="16"/>
  <c r="E215" i="16" s="1"/>
  <c r="F215" i="16"/>
  <c r="E216" i="16" s="1"/>
  <c r="F216" i="16"/>
  <c r="E217" i="16" s="1"/>
  <c r="F217" i="16"/>
  <c r="E218" i="16" s="1"/>
  <c r="F218" i="16"/>
  <c r="E219" i="16" s="1"/>
  <c r="F219" i="16"/>
  <c r="E220" i="16" s="1"/>
  <c r="F220" i="16"/>
  <c r="E221" i="16" s="1"/>
  <c r="F221" i="16"/>
  <c r="E222" i="16" s="1"/>
  <c r="F222" i="16"/>
  <c r="E223" i="16" s="1"/>
  <c r="F223" i="16"/>
  <c r="E224" i="16" s="1"/>
  <c r="F224" i="16"/>
  <c r="E225" i="16" s="1"/>
  <c r="F225" i="16"/>
  <c r="E226" i="16" s="1"/>
  <c r="F226" i="16"/>
  <c r="E227" i="16" s="1"/>
  <c r="F227" i="16"/>
  <c r="E228" i="16" s="1"/>
  <c r="F228" i="16"/>
  <c r="E229" i="16" s="1"/>
  <c r="F229" i="16"/>
  <c r="E230" i="16" s="1"/>
  <c r="F230" i="16"/>
  <c r="E231" i="16" s="1"/>
  <c r="F231" i="16"/>
  <c r="E232" i="16" s="1"/>
  <c r="F232" i="16"/>
  <c r="E233" i="16" s="1"/>
  <c r="F233" i="16"/>
  <c r="E234" i="16" s="1"/>
  <c r="F234" i="16"/>
  <c r="E235" i="16" s="1"/>
  <c r="F235" i="16"/>
  <c r="E236" i="16" s="1"/>
  <c r="F236" i="16"/>
  <c r="E237" i="16" s="1"/>
  <c r="F237" i="16"/>
  <c r="E238" i="16" s="1"/>
  <c r="F238" i="16"/>
  <c r="E239" i="16" s="1"/>
  <c r="F239" i="16"/>
  <c r="E240" i="16" s="1"/>
  <c r="F240" i="16"/>
  <c r="E241" i="16" s="1"/>
  <c r="F241" i="16"/>
  <c r="E242" i="16" s="1"/>
  <c r="F242" i="16"/>
  <c r="E243" i="16" s="1"/>
  <c r="F243" i="16"/>
  <c r="E244" i="16" s="1"/>
  <c r="F244" i="16"/>
  <c r="E245" i="16" s="1"/>
  <c r="F245" i="16"/>
  <c r="E246" i="16" s="1"/>
  <c r="F246" i="16"/>
  <c r="E247" i="16" s="1"/>
  <c r="F247" i="16"/>
  <c r="E248" i="16" s="1"/>
  <c r="F248" i="16"/>
  <c r="E249" i="16" s="1"/>
  <c r="F249" i="16"/>
  <c r="E250" i="16" s="1"/>
  <c r="F250" i="16"/>
  <c r="E251" i="16" s="1"/>
  <c r="F251" i="16"/>
  <c r="E252" i="16" s="1"/>
  <c r="F252" i="16"/>
  <c r="E253" i="16" s="1"/>
  <c r="F253" i="16"/>
  <c r="E254" i="16" s="1"/>
  <c r="F254" i="16"/>
  <c r="E255" i="16" s="1"/>
  <c r="F255" i="16"/>
  <c r="E256" i="16" s="1"/>
  <c r="F256" i="16"/>
  <c r="E257" i="16" s="1"/>
  <c r="F257" i="16"/>
  <c r="E258" i="16" s="1"/>
  <c r="F258" i="16"/>
  <c r="E259" i="16" s="1"/>
  <c r="F259" i="16"/>
  <c r="E260" i="16" s="1"/>
  <c r="F260" i="16"/>
  <c r="E261" i="16" s="1"/>
  <c r="F261" i="16"/>
  <c r="E262" i="16" s="1"/>
  <c r="F262" i="16"/>
  <c r="E263" i="16" s="1"/>
  <c r="F263" i="16"/>
  <c r="E264" i="16" s="1"/>
  <c r="F264" i="16"/>
  <c r="E265" i="16" s="1"/>
  <c r="F265" i="16"/>
  <c r="E266" i="16" s="1"/>
  <c r="F266" i="16"/>
  <c r="E267" i="16" s="1"/>
  <c r="F267" i="16"/>
  <c r="E268" i="16" s="1"/>
  <c r="F268" i="16"/>
  <c r="E269" i="16" s="1"/>
  <c r="F269" i="16"/>
  <c r="E270" i="16" s="1"/>
  <c r="F270" i="16"/>
  <c r="E271" i="16" s="1"/>
  <c r="F271" i="16"/>
  <c r="E272" i="16" s="1"/>
  <c r="F272" i="16"/>
  <c r="E273" i="16" s="1"/>
  <c r="F273" i="16"/>
  <c r="E274" i="16" s="1"/>
  <c r="F274" i="16"/>
  <c r="E275" i="16" s="1"/>
  <c r="F275" i="16"/>
  <c r="E276" i="16" s="1"/>
  <c r="F276" i="16"/>
  <c r="E277" i="16" s="1"/>
  <c r="F277" i="16"/>
  <c r="E278" i="16" s="1"/>
  <c r="F278" i="16"/>
  <c r="E279" i="16" s="1"/>
  <c r="F279" i="16"/>
  <c r="E280" i="16" s="1"/>
  <c r="F280" i="16"/>
  <c r="E281" i="16" s="1"/>
  <c r="F281" i="16"/>
  <c r="E282" i="16" s="1"/>
  <c r="F282" i="16"/>
  <c r="E283" i="16" s="1"/>
  <c r="F283" i="16"/>
  <c r="E284" i="16" s="1"/>
  <c r="F284" i="16"/>
  <c r="E285" i="16" s="1"/>
  <c r="F285" i="16"/>
  <c r="E286" i="16" s="1"/>
  <c r="F286" i="16"/>
  <c r="E287" i="16" s="1"/>
  <c r="F287" i="16"/>
  <c r="E288" i="16" s="1"/>
  <c r="F288" i="16"/>
  <c r="E289" i="16" s="1"/>
  <c r="F289" i="16"/>
  <c r="E290" i="16" s="1"/>
  <c r="F290" i="16"/>
  <c r="E291" i="16" s="1"/>
  <c r="F291" i="16"/>
  <c r="E292" i="16" s="1"/>
  <c r="F292" i="16"/>
  <c r="E293" i="16" s="1"/>
  <c r="F293" i="16"/>
  <c r="E294" i="16" s="1"/>
  <c r="F294" i="16"/>
  <c r="E295" i="16" s="1"/>
  <c r="F295" i="16"/>
  <c r="E296" i="16" s="1"/>
  <c r="F296" i="16"/>
  <c r="E297" i="16" s="1"/>
  <c r="F297" i="16"/>
  <c r="E298" i="16" s="1"/>
  <c r="F298" i="16"/>
  <c r="E299" i="16" s="1"/>
  <c r="F299" i="16"/>
  <c r="E300" i="16" s="1"/>
  <c r="F300" i="16"/>
  <c r="E301" i="16" s="1"/>
  <c r="F301" i="16"/>
  <c r="E302" i="16" s="1"/>
  <c r="F302" i="16"/>
  <c r="E303" i="16" s="1"/>
  <c r="F303" i="16"/>
  <c r="E304" i="16" s="1"/>
  <c r="F304" i="16"/>
  <c r="E305" i="16" s="1"/>
  <c r="F305" i="16"/>
  <c r="E306" i="16" s="1"/>
  <c r="F306" i="16"/>
  <c r="E307" i="16" s="1"/>
  <c r="F307" i="16"/>
  <c r="E308" i="16" s="1"/>
  <c r="F308" i="16"/>
  <c r="E309" i="16" s="1"/>
  <c r="F309" i="16"/>
  <c r="E310" i="16" s="1"/>
  <c r="F310" i="16"/>
  <c r="E311" i="16" s="1"/>
  <c r="F311" i="16"/>
  <c r="E312" i="16" s="1"/>
  <c r="F312" i="16"/>
  <c r="E313" i="16" s="1"/>
  <c r="F313" i="16"/>
  <c r="E314" i="16" s="1"/>
  <c r="F314" i="16"/>
  <c r="E315" i="16" s="1"/>
  <c r="F315" i="16"/>
  <c r="E316" i="16" s="1"/>
  <c r="F316" i="16"/>
  <c r="E317" i="16" s="1"/>
  <c r="F317" i="16"/>
  <c r="E318" i="16" s="1"/>
  <c r="F318" i="16"/>
  <c r="E319" i="16" s="1"/>
  <c r="F319" i="16"/>
  <c r="E320" i="16" s="1"/>
  <c r="F320" i="16"/>
  <c r="E321" i="16" s="1"/>
  <c r="F321" i="16"/>
  <c r="E322" i="16" s="1"/>
  <c r="F322" i="16"/>
  <c r="E323" i="16" s="1"/>
  <c r="F323" i="16"/>
  <c r="E324" i="16" s="1"/>
  <c r="F324" i="16"/>
  <c r="E325" i="16" s="1"/>
  <c r="F325" i="16"/>
  <c r="E326" i="16" s="1"/>
  <c r="F326" i="16"/>
  <c r="E327" i="16" s="1"/>
  <c r="F327" i="16"/>
  <c r="E328" i="16" s="1"/>
  <c r="F328" i="16"/>
  <c r="E329" i="16" s="1"/>
  <c r="F329" i="16"/>
  <c r="E330" i="16" s="1"/>
  <c r="F330" i="16"/>
  <c r="E331" i="16" s="1"/>
  <c r="F331" i="16"/>
  <c r="E332" i="16" s="1"/>
  <c r="F332" i="16"/>
  <c r="E333" i="16" s="1"/>
  <c r="F333" i="16"/>
  <c r="E334" i="16" s="1"/>
  <c r="F334" i="16"/>
  <c r="E335" i="16" s="1"/>
  <c r="F335" i="16"/>
  <c r="E336" i="16" s="1"/>
  <c r="F336" i="16"/>
  <c r="E337" i="16" s="1"/>
  <c r="F337" i="16"/>
  <c r="E338" i="16" s="1"/>
  <c r="F338" i="16"/>
  <c r="E339" i="16" s="1"/>
  <c r="F339" i="16"/>
  <c r="E340" i="16" s="1"/>
  <c r="F340" i="16"/>
  <c r="E341" i="16" s="1"/>
  <c r="F341" i="16"/>
  <c r="E342" i="16" s="1"/>
  <c r="F342" i="16"/>
  <c r="E343" i="16" s="1"/>
  <c r="F343" i="16"/>
  <c r="E344" i="16" s="1"/>
  <c r="F344" i="16"/>
  <c r="E345" i="16" s="1"/>
  <c r="F345" i="16"/>
  <c r="E346" i="16" s="1"/>
  <c r="F346" i="16"/>
  <c r="E347" i="16" s="1"/>
  <c r="F347" i="16"/>
  <c r="E348" i="16" s="1"/>
  <c r="F348" i="16"/>
  <c r="E349" i="16" s="1"/>
  <c r="F349" i="16"/>
  <c r="E350" i="16" s="1"/>
  <c r="F350" i="16"/>
  <c r="E351" i="16" s="1"/>
  <c r="F351" i="16"/>
  <c r="E352" i="16" s="1"/>
  <c r="F352" i="16"/>
  <c r="E353" i="16" s="1"/>
  <c r="F353" i="16"/>
  <c r="E354" i="16" s="1"/>
  <c r="F354" i="16"/>
  <c r="E355" i="16" s="1"/>
  <c r="F355" i="16"/>
  <c r="E356" i="16" s="1"/>
  <c r="F356" i="16"/>
  <c r="E357" i="16" s="1"/>
  <c r="F357" i="16"/>
  <c r="E358" i="16" s="1"/>
  <c r="F358" i="16"/>
  <c r="E359" i="16" s="1"/>
  <c r="F359" i="16"/>
  <c r="E360" i="16" s="1"/>
  <c r="F360" i="16"/>
  <c r="E361" i="16" s="1"/>
  <c r="F361" i="16"/>
  <c r="E362" i="16" s="1"/>
  <c r="F362" i="16"/>
  <c r="E363" i="16" s="1"/>
  <c r="F363" i="16"/>
  <c r="E364" i="16" s="1"/>
  <c r="F364" i="16"/>
  <c r="E365" i="16" s="1"/>
  <c r="F365" i="16"/>
  <c r="E366" i="16" s="1"/>
  <c r="F366" i="16"/>
  <c r="E367" i="16" s="1"/>
  <c r="F367" i="16"/>
  <c r="E368" i="16" s="1"/>
  <c r="F368" i="16"/>
  <c r="E369" i="16" s="1"/>
  <c r="F369" i="16"/>
  <c r="E370" i="16" s="1"/>
  <c r="F370" i="16"/>
  <c r="E371" i="16" s="1"/>
  <c r="F371" i="16"/>
  <c r="E372" i="16" s="1"/>
  <c r="F372" i="16"/>
  <c r="E373" i="16" s="1"/>
  <c r="F373" i="16"/>
  <c r="E374" i="16" s="1"/>
  <c r="F374" i="16"/>
  <c r="E375" i="16" s="1"/>
  <c r="F375" i="16"/>
  <c r="E376" i="16" s="1"/>
  <c r="F376" i="16"/>
  <c r="E377" i="16" s="1"/>
  <c r="F377" i="16"/>
  <c r="E378" i="16" s="1"/>
  <c r="F378" i="16"/>
  <c r="E379" i="16" s="1"/>
  <c r="F379" i="16"/>
  <c r="E380" i="16" s="1"/>
  <c r="F380" i="16"/>
  <c r="E381" i="16" s="1"/>
  <c r="F381" i="16"/>
  <c r="E382" i="16" s="1"/>
  <c r="F382" i="16"/>
  <c r="E383" i="16" s="1"/>
  <c r="F383" i="16"/>
  <c r="E384" i="16" s="1"/>
  <c r="F384" i="16"/>
  <c r="E385" i="16" s="1"/>
  <c r="F385" i="16"/>
  <c r="E386" i="16" s="1"/>
  <c r="F386" i="16"/>
  <c r="E387" i="16" s="1"/>
  <c r="F387" i="16"/>
  <c r="E388" i="16" s="1"/>
  <c r="F388" i="16"/>
  <c r="E389" i="16" s="1"/>
  <c r="F389" i="16"/>
  <c r="E390" i="16" s="1"/>
  <c r="F390" i="16"/>
  <c r="E391" i="16" s="1"/>
  <c r="F391" i="16"/>
  <c r="E392" i="16" s="1"/>
  <c r="F392" i="16"/>
  <c r="E393" i="16" s="1"/>
  <c r="F393" i="16"/>
  <c r="E394" i="16" s="1"/>
  <c r="F394" i="16"/>
  <c r="E395" i="16" s="1"/>
  <c r="F395" i="16"/>
  <c r="E396" i="16" s="1"/>
  <c r="F396" i="16"/>
  <c r="E397" i="16" s="1"/>
  <c r="F397" i="16"/>
  <c r="E398" i="16" s="1"/>
  <c r="F398" i="16"/>
  <c r="E399" i="16" s="1"/>
  <c r="F399" i="16"/>
  <c r="E400" i="16" s="1"/>
  <c r="F400" i="16"/>
  <c r="E401" i="16" s="1"/>
  <c r="F401" i="16"/>
  <c r="E402" i="16" s="1"/>
  <c r="F402" i="16"/>
  <c r="E403" i="16" s="1"/>
  <c r="F403" i="16"/>
  <c r="E404" i="16" s="1"/>
  <c r="F404" i="16"/>
  <c r="E405" i="16" s="1"/>
  <c r="F405" i="16"/>
  <c r="E406" i="16" s="1"/>
  <c r="F406" i="16"/>
  <c r="E407" i="16" s="1"/>
  <c r="F407" i="16"/>
  <c r="E408" i="16" s="1"/>
  <c r="F408" i="16"/>
  <c r="E409" i="16" s="1"/>
  <c r="F409" i="16"/>
  <c r="E410" i="16" s="1"/>
  <c r="F410" i="16"/>
  <c r="E411" i="16" s="1"/>
  <c r="F411" i="16"/>
  <c r="E412" i="16" s="1"/>
  <c r="F412" i="16"/>
  <c r="E413" i="16" s="1"/>
  <c r="F413" i="16"/>
  <c r="E414" i="16" s="1"/>
  <c r="F414" i="16"/>
  <c r="E415" i="16" s="1"/>
  <c r="F415" i="16"/>
  <c r="E416" i="16" s="1"/>
  <c r="F416" i="16"/>
  <c r="E417" i="16" s="1"/>
  <c r="F417" i="16"/>
  <c r="E418" i="16" s="1"/>
  <c r="F418" i="16"/>
  <c r="E419" i="16" s="1"/>
  <c r="F419" i="16"/>
  <c r="E420" i="16" s="1"/>
  <c r="F420" i="16"/>
  <c r="E421" i="16" s="1"/>
  <c r="F421" i="16"/>
  <c r="E422" i="16" s="1"/>
  <c r="F422" i="16"/>
  <c r="E423" i="16" s="1"/>
  <c r="F423" i="16"/>
  <c r="E424" i="16" s="1"/>
  <c r="F424" i="16"/>
  <c r="E425" i="16" s="1"/>
  <c r="F425" i="16"/>
  <c r="E426" i="16" s="1"/>
  <c r="F426" i="16"/>
  <c r="E427" i="16" s="1"/>
  <c r="F427" i="16"/>
  <c r="E428" i="16" s="1"/>
  <c r="F428" i="16"/>
  <c r="E429" i="16" s="1"/>
  <c r="F429" i="16"/>
  <c r="E430" i="16" s="1"/>
  <c r="F430" i="16"/>
  <c r="E431" i="16" s="1"/>
  <c r="F431" i="16"/>
  <c r="E432" i="16" s="1"/>
  <c r="F432" i="16"/>
  <c r="E433" i="16" s="1"/>
  <c r="F433" i="16"/>
  <c r="E434" i="16" s="1"/>
  <c r="F434" i="16"/>
  <c r="E435" i="16" s="1"/>
  <c r="F435" i="16"/>
  <c r="E436" i="16" s="1"/>
  <c r="F436" i="16"/>
  <c r="E437" i="16" s="1"/>
  <c r="F437" i="16"/>
  <c r="E438" i="16" s="1"/>
  <c r="F438" i="16"/>
  <c r="E439" i="16" s="1"/>
  <c r="F439" i="16"/>
  <c r="E440" i="16" s="1"/>
  <c r="F440" i="16"/>
  <c r="E441" i="16" s="1"/>
  <c r="F441" i="16"/>
  <c r="E442" i="16" s="1"/>
  <c r="F442" i="16"/>
  <c r="E443" i="16" s="1"/>
  <c r="F443" i="16"/>
  <c r="E444" i="16" s="1"/>
  <c r="F444" i="16"/>
  <c r="E445" i="16" s="1"/>
  <c r="F445" i="16"/>
  <c r="E446" i="16" s="1"/>
  <c r="F446" i="16"/>
  <c r="E447" i="16" s="1"/>
  <c r="F447" i="16"/>
  <c r="E448" i="16" s="1"/>
  <c r="F448" i="16"/>
  <c r="E449" i="16" s="1"/>
  <c r="F449" i="16"/>
  <c r="E450" i="16" s="1"/>
  <c r="F450" i="16"/>
  <c r="E451" i="16" s="1"/>
  <c r="F451" i="16"/>
  <c r="E452" i="16" s="1"/>
  <c r="F452" i="16"/>
  <c r="E453" i="16" s="1"/>
  <c r="F453" i="16"/>
  <c r="E454" i="16" s="1"/>
  <c r="F454" i="16"/>
  <c r="E455" i="16" s="1"/>
  <c r="F455" i="16"/>
  <c r="E456" i="16" s="1"/>
  <c r="F456" i="16"/>
  <c r="E457" i="16" s="1"/>
  <c r="F457" i="16"/>
  <c r="E458" i="16" s="1"/>
  <c r="F458" i="16"/>
  <c r="E459" i="16" s="1"/>
  <c r="F459" i="16"/>
  <c r="E460" i="16" s="1"/>
  <c r="F460" i="16"/>
  <c r="E461" i="16" s="1"/>
  <c r="F461" i="16"/>
  <c r="E462" i="16" s="1"/>
  <c r="F462" i="16"/>
  <c r="E463" i="16" s="1"/>
  <c r="F463" i="16"/>
  <c r="E464" i="16" s="1"/>
  <c r="F464" i="16"/>
  <c r="E465" i="16" s="1"/>
  <c r="F465" i="16"/>
  <c r="E466" i="16" s="1"/>
  <c r="F466" i="16"/>
  <c r="E467" i="16" s="1"/>
  <c r="F467" i="16"/>
  <c r="E468" i="16" s="1"/>
  <c r="F468" i="16"/>
  <c r="E469" i="16" s="1"/>
  <c r="F469" i="16"/>
  <c r="E470" i="16" s="1"/>
  <c r="F470" i="16"/>
  <c r="E471" i="16" s="1"/>
  <c r="F471" i="16"/>
  <c r="E472" i="16" s="1"/>
  <c r="F472" i="16"/>
  <c r="E473" i="16" s="1"/>
  <c r="F473" i="16"/>
  <c r="E474" i="16" s="1"/>
  <c r="F474" i="16"/>
  <c r="E475" i="16" s="1"/>
  <c r="F475" i="16"/>
  <c r="E476" i="16" s="1"/>
  <c r="F476" i="16"/>
  <c r="E477" i="16" s="1"/>
  <c r="F477" i="16"/>
  <c r="E478" i="16" s="1"/>
  <c r="F478" i="16"/>
  <c r="E479" i="16" s="1"/>
  <c r="F479" i="16"/>
  <c r="E480" i="16" s="1"/>
  <c r="F480" i="16"/>
  <c r="E481" i="16" s="1"/>
  <c r="F481" i="16"/>
  <c r="E482" i="16" s="1"/>
  <c r="F482" i="16"/>
  <c r="E483" i="16" s="1"/>
  <c r="F483" i="16"/>
  <c r="E484" i="16" s="1"/>
  <c r="F484" i="16"/>
  <c r="E485" i="16" s="1"/>
  <c r="F485" i="16"/>
  <c r="E486" i="16" s="1"/>
  <c r="F486" i="16"/>
  <c r="E487" i="16" s="1"/>
  <c r="F487" i="16"/>
  <c r="E488" i="16" s="1"/>
  <c r="F488" i="16"/>
  <c r="E489" i="16" s="1"/>
  <c r="F489" i="16"/>
  <c r="E490" i="16" s="1"/>
  <c r="F490" i="16"/>
  <c r="E491" i="16" s="1"/>
  <c r="F491" i="16"/>
  <c r="E492" i="16" s="1"/>
  <c r="F492" i="16"/>
  <c r="E493" i="16" s="1"/>
  <c r="F493" i="16"/>
  <c r="E494" i="16" s="1"/>
  <c r="F494" i="16"/>
  <c r="E495" i="16" s="1"/>
  <c r="F495" i="16"/>
  <c r="E496" i="16" s="1"/>
  <c r="F496" i="16"/>
  <c r="E497" i="16" s="1"/>
  <c r="F497" i="16"/>
  <c r="E498" i="16" s="1"/>
  <c r="F498" i="16"/>
  <c r="E499" i="16" s="1"/>
  <c r="F499" i="16"/>
  <c r="E500" i="16" s="1"/>
  <c r="F500" i="16"/>
  <c r="E501" i="16" s="1"/>
  <c r="F501" i="16"/>
  <c r="E502" i="16" s="1"/>
  <c r="F502" i="16"/>
  <c r="E503" i="16" s="1"/>
  <c r="F503" i="16"/>
  <c r="E504" i="16" s="1"/>
  <c r="F504" i="16"/>
  <c r="E505" i="16" s="1"/>
  <c r="F505" i="16"/>
  <c r="E506" i="16" s="1"/>
  <c r="F506" i="16"/>
  <c r="E507" i="16" s="1"/>
  <c r="F507" i="16"/>
  <c r="E508" i="16" s="1"/>
  <c r="F508" i="16"/>
  <c r="E509" i="16" s="1"/>
  <c r="F509" i="16"/>
  <c r="E510" i="16" s="1"/>
  <c r="F510" i="16"/>
  <c r="E511" i="16" s="1"/>
  <c r="F511" i="16"/>
  <c r="E512" i="16" s="1"/>
  <c r="F512" i="16"/>
  <c r="E513" i="16" s="1"/>
  <c r="F513" i="16"/>
  <c r="E514" i="16" s="1"/>
  <c r="F514" i="16"/>
  <c r="E515" i="16" s="1"/>
  <c r="F515" i="16"/>
  <c r="E516" i="16" s="1"/>
  <c r="F516" i="16"/>
  <c r="E517" i="16" s="1"/>
  <c r="F517" i="16"/>
  <c r="E518" i="16" s="1"/>
  <c r="F518" i="16"/>
  <c r="E519" i="16" s="1"/>
  <c r="F519" i="16"/>
  <c r="E520" i="16" s="1"/>
  <c r="F520" i="16"/>
  <c r="E521" i="16" s="1"/>
  <c r="F521" i="16"/>
  <c r="E522" i="16" s="1"/>
  <c r="F522" i="16"/>
  <c r="E523" i="16" s="1"/>
  <c r="F523" i="16"/>
  <c r="E524" i="16" s="1"/>
  <c r="F524" i="16"/>
  <c r="E525" i="16" s="1"/>
  <c r="F525" i="16"/>
  <c r="E526" i="16" s="1"/>
  <c r="F526" i="16"/>
  <c r="E527" i="16" s="1"/>
  <c r="F527" i="16"/>
  <c r="E528" i="16" s="1"/>
  <c r="F528" i="16"/>
  <c r="E529" i="16" s="1"/>
  <c r="F529" i="16"/>
  <c r="E530" i="16" s="1"/>
  <c r="F530" i="16"/>
  <c r="E531" i="16" s="1"/>
  <c r="F531" i="16"/>
  <c r="E532" i="16" s="1"/>
  <c r="F532" i="16"/>
  <c r="E533" i="16" s="1"/>
  <c r="F533" i="16"/>
  <c r="E534" i="16" s="1"/>
  <c r="F534" i="16"/>
  <c r="E535" i="16" s="1"/>
  <c r="F535" i="16"/>
  <c r="E536" i="16" s="1"/>
  <c r="F536" i="16"/>
  <c r="E537" i="16" s="1"/>
  <c r="F537" i="16"/>
  <c r="E538" i="16" s="1"/>
  <c r="F538" i="16"/>
  <c r="E539" i="16" s="1"/>
  <c r="F539" i="16"/>
  <c r="E540" i="16" s="1"/>
  <c r="F540" i="16"/>
  <c r="E541" i="16" s="1"/>
  <c r="F541" i="16"/>
  <c r="E542" i="16" s="1"/>
  <c r="F542" i="16"/>
  <c r="E543" i="16" s="1"/>
  <c r="F543" i="16"/>
  <c r="E544" i="16" s="1"/>
  <c r="F544" i="16"/>
  <c r="E545" i="16" s="1"/>
  <c r="F545" i="16"/>
  <c r="E546" i="16" s="1"/>
  <c r="F546" i="16"/>
  <c r="E547" i="16" s="1"/>
  <c r="F547" i="16"/>
  <c r="E548" i="16" s="1"/>
  <c r="F548" i="16"/>
  <c r="E549" i="16" s="1"/>
  <c r="F549" i="16"/>
  <c r="E550" i="16" s="1"/>
  <c r="F550" i="16"/>
  <c r="E551" i="16" s="1"/>
  <c r="F551" i="16"/>
  <c r="E552" i="16" s="1"/>
  <c r="F552" i="16"/>
  <c r="E553" i="16" s="1"/>
  <c r="F553" i="16"/>
  <c r="E554" i="16" s="1"/>
  <c r="F554" i="16"/>
  <c r="E555" i="16" s="1"/>
  <c r="F555" i="16"/>
  <c r="E556" i="16" s="1"/>
  <c r="F556" i="16"/>
  <c r="E557" i="16" s="1"/>
  <c r="F557" i="16"/>
  <c r="E558" i="16" s="1"/>
  <c r="F558" i="16"/>
  <c r="E559" i="16" s="1"/>
  <c r="F559" i="16"/>
  <c r="E560" i="16" s="1"/>
  <c r="F560" i="16"/>
  <c r="E561" i="16" s="1"/>
  <c r="F561" i="16"/>
  <c r="E562" i="16" s="1"/>
  <c r="F562" i="16"/>
  <c r="E563" i="16" s="1"/>
  <c r="F563" i="16"/>
  <c r="E564" i="16" s="1"/>
  <c r="F564" i="16"/>
  <c r="E565" i="16" s="1"/>
  <c r="F565" i="16"/>
  <c r="E566" i="16" s="1"/>
  <c r="F566" i="16"/>
  <c r="E567" i="16" s="1"/>
  <c r="F567" i="16"/>
  <c r="E568" i="16" s="1"/>
  <c r="F568" i="16"/>
  <c r="E569" i="16" s="1"/>
  <c r="F569" i="16"/>
  <c r="E570" i="16" s="1"/>
  <c r="F570" i="16"/>
  <c r="E571" i="16" s="1"/>
  <c r="F571" i="16"/>
  <c r="E572" i="16" s="1"/>
  <c r="F572" i="16"/>
  <c r="E573" i="16" s="1"/>
  <c r="F573" i="16"/>
  <c r="E574" i="16" s="1"/>
  <c r="F574" i="16"/>
  <c r="E575" i="16" s="1"/>
  <c r="F575" i="16"/>
  <c r="E576" i="16" s="1"/>
  <c r="F576" i="16"/>
  <c r="E577" i="16" s="1"/>
  <c r="F577" i="16"/>
  <c r="E578" i="16" s="1"/>
  <c r="F578" i="16"/>
  <c r="E579" i="16" s="1"/>
  <c r="F579" i="16"/>
  <c r="E580" i="16" s="1"/>
  <c r="F580" i="16"/>
  <c r="E581" i="16" s="1"/>
  <c r="F581" i="16"/>
  <c r="E582" i="16" s="1"/>
  <c r="F582" i="16"/>
  <c r="E583" i="16" s="1"/>
  <c r="F583" i="16"/>
  <c r="E584" i="16" s="1"/>
  <c r="F584" i="16"/>
  <c r="E585" i="16" s="1"/>
  <c r="F585" i="16"/>
  <c r="E586" i="16" s="1"/>
  <c r="F586" i="16"/>
  <c r="E587" i="16" s="1"/>
  <c r="F587" i="16"/>
  <c r="E588" i="16" s="1"/>
  <c r="F588" i="16"/>
  <c r="E589" i="16" s="1"/>
  <c r="F589" i="16"/>
  <c r="E590" i="16" s="1"/>
  <c r="F590" i="16"/>
  <c r="E591" i="16" s="1"/>
  <c r="F591" i="16"/>
  <c r="E592" i="16" s="1"/>
  <c r="F592" i="16"/>
  <c r="E593" i="16" s="1"/>
  <c r="F593" i="16"/>
  <c r="E594" i="16" s="1"/>
  <c r="F594" i="16"/>
  <c r="E595" i="16" s="1"/>
  <c r="F595" i="16"/>
  <c r="E596" i="16" s="1"/>
  <c r="F596" i="16"/>
  <c r="E597" i="16" s="1"/>
  <c r="F597" i="16"/>
  <c r="E598" i="16" s="1"/>
  <c r="F598" i="16"/>
  <c r="E599" i="16" s="1"/>
  <c r="F599" i="16"/>
  <c r="E600" i="16" s="1"/>
  <c r="F600" i="16"/>
  <c r="E601" i="16" s="1"/>
  <c r="F601" i="16"/>
  <c r="E602" i="16" s="1"/>
  <c r="F602" i="16"/>
  <c r="E603" i="16" s="1"/>
  <c r="F603" i="16"/>
  <c r="E604" i="16" s="1"/>
  <c r="F604" i="16"/>
  <c r="E605" i="16" s="1"/>
  <c r="F605" i="16"/>
  <c r="E606" i="16" s="1"/>
  <c r="F606" i="16"/>
  <c r="E607" i="16" s="1"/>
  <c r="F607" i="16"/>
  <c r="E608" i="16" s="1"/>
  <c r="F608" i="16"/>
  <c r="E609" i="16" s="1"/>
  <c r="F609" i="16"/>
  <c r="E610" i="16" s="1"/>
  <c r="F610" i="16"/>
  <c r="E611" i="16" s="1"/>
  <c r="F611" i="16"/>
  <c r="E612" i="16" s="1"/>
  <c r="F612" i="16"/>
  <c r="E613" i="16" s="1"/>
  <c r="F613" i="16"/>
  <c r="E614" i="16" s="1"/>
  <c r="F614" i="16"/>
  <c r="E615" i="16" s="1"/>
  <c r="F615" i="16"/>
  <c r="E616" i="16" s="1"/>
  <c r="F616" i="16"/>
  <c r="E617" i="16" s="1"/>
  <c r="F617" i="16"/>
  <c r="E618" i="16" s="1"/>
  <c r="F618" i="16"/>
  <c r="E619" i="16" s="1"/>
  <c r="F619" i="16"/>
  <c r="E620" i="16" s="1"/>
  <c r="F620" i="16"/>
  <c r="E621" i="16" s="1"/>
  <c r="F621" i="16"/>
  <c r="E622" i="16" s="1"/>
  <c r="F622" i="16"/>
  <c r="E623" i="16" s="1"/>
  <c r="F623" i="16"/>
  <c r="E624" i="16" s="1"/>
  <c r="F624" i="16"/>
  <c r="E625" i="16" s="1"/>
  <c r="F625" i="16"/>
  <c r="E626" i="16" s="1"/>
  <c r="F626" i="16"/>
  <c r="E627" i="16" s="1"/>
  <c r="F627" i="16"/>
  <c r="E628" i="16" s="1"/>
  <c r="F628" i="16"/>
  <c r="E629" i="16" s="1"/>
  <c r="F629" i="16"/>
  <c r="E630" i="16" s="1"/>
  <c r="F630" i="16"/>
  <c r="E631" i="16" s="1"/>
  <c r="F631" i="16"/>
  <c r="E632" i="16" s="1"/>
  <c r="F632" i="16"/>
  <c r="E633" i="16" s="1"/>
  <c r="F633" i="16"/>
  <c r="E634" i="16" s="1"/>
  <c r="F634" i="16"/>
  <c r="E635" i="16" s="1"/>
  <c r="F635" i="16"/>
  <c r="E636" i="16" s="1"/>
  <c r="F636" i="16"/>
  <c r="E637" i="16" s="1"/>
  <c r="F637" i="16"/>
  <c r="E638" i="16" s="1"/>
  <c r="F638" i="16"/>
  <c r="E639" i="16" s="1"/>
  <c r="F639" i="16"/>
  <c r="E640" i="16" s="1"/>
  <c r="F640" i="16"/>
  <c r="E641" i="16" s="1"/>
  <c r="F641" i="16"/>
  <c r="E642" i="16" s="1"/>
  <c r="F642" i="16"/>
  <c r="E643" i="16" s="1"/>
  <c r="F643" i="16"/>
  <c r="E644" i="16" s="1"/>
  <c r="F644" i="16"/>
  <c r="E645" i="16" s="1"/>
  <c r="F645" i="16"/>
  <c r="E646" i="16" s="1"/>
  <c r="F646" i="16"/>
  <c r="E647" i="16" s="1"/>
  <c r="F647" i="16"/>
  <c r="E648" i="16" s="1"/>
  <c r="F648" i="16"/>
  <c r="E649" i="16" s="1"/>
  <c r="F649" i="16"/>
  <c r="E650" i="16" s="1"/>
  <c r="F650" i="16"/>
  <c r="E651" i="16" s="1"/>
  <c r="F651" i="16"/>
  <c r="E652" i="16" s="1"/>
  <c r="F652" i="16"/>
  <c r="E653" i="16" s="1"/>
  <c r="F653" i="16"/>
  <c r="E654" i="16" s="1"/>
  <c r="F654" i="16"/>
  <c r="E655" i="16" s="1"/>
  <c r="F655" i="16"/>
  <c r="E656" i="16" s="1"/>
  <c r="F656" i="16"/>
  <c r="E657" i="16" s="1"/>
  <c r="F657" i="16"/>
  <c r="E658" i="16" s="1"/>
  <c r="F658" i="16"/>
  <c r="E659" i="16" s="1"/>
  <c r="F659" i="16"/>
  <c r="E660" i="16" s="1"/>
  <c r="F660" i="16"/>
  <c r="E661" i="16" s="1"/>
  <c r="F661" i="16"/>
  <c r="E662" i="16" s="1"/>
  <c r="F662" i="16"/>
  <c r="E663" i="16" s="1"/>
  <c r="F663" i="16"/>
  <c r="E664" i="16" s="1"/>
  <c r="F664" i="16"/>
  <c r="E665" i="16" s="1"/>
  <c r="F665" i="16"/>
  <c r="E666" i="16" s="1"/>
  <c r="F666" i="16"/>
  <c r="E667" i="16" s="1"/>
  <c r="F667" i="16"/>
  <c r="E668" i="16" s="1"/>
  <c r="F668" i="16"/>
  <c r="E669" i="16" s="1"/>
  <c r="F669" i="16"/>
  <c r="E670" i="16" s="1"/>
  <c r="F670" i="16"/>
  <c r="E671" i="16" s="1"/>
  <c r="F671" i="16"/>
  <c r="E672" i="16" s="1"/>
  <c r="F672" i="16"/>
  <c r="E673" i="16" s="1"/>
  <c r="F673" i="16"/>
  <c r="E674" i="16" s="1"/>
  <c r="F674" i="16"/>
  <c r="E675" i="16" s="1"/>
  <c r="F675" i="16"/>
  <c r="E676" i="16" s="1"/>
  <c r="F676" i="16"/>
  <c r="E677" i="16" s="1"/>
  <c r="F677" i="16"/>
  <c r="E678" i="16" s="1"/>
  <c r="F678" i="16"/>
  <c r="E679" i="16" s="1"/>
  <c r="F679" i="16"/>
  <c r="E680" i="16" s="1"/>
  <c r="F680" i="16"/>
  <c r="E681" i="16" s="1"/>
  <c r="F681" i="16"/>
  <c r="E682" i="16" s="1"/>
  <c r="F682" i="16"/>
  <c r="E683" i="16" s="1"/>
  <c r="F683" i="16"/>
  <c r="E684" i="16" s="1"/>
  <c r="F684" i="16"/>
  <c r="E685" i="16" s="1"/>
  <c r="F685" i="16"/>
  <c r="E686" i="16" s="1"/>
  <c r="F686" i="16"/>
  <c r="E687" i="16" s="1"/>
  <c r="F687" i="16"/>
  <c r="E688" i="16" s="1"/>
  <c r="F688" i="16"/>
  <c r="E689" i="16" s="1"/>
  <c r="F689" i="16"/>
  <c r="E690" i="16" s="1"/>
  <c r="F690" i="16"/>
  <c r="E691" i="16" s="1"/>
  <c r="F691" i="16"/>
  <c r="E692" i="16" s="1"/>
  <c r="F692" i="16"/>
  <c r="E693" i="16" s="1"/>
  <c r="F693" i="16"/>
  <c r="E694" i="16" s="1"/>
  <c r="F694" i="16"/>
  <c r="E695" i="16" s="1"/>
  <c r="F695" i="16"/>
  <c r="E696" i="16" s="1"/>
  <c r="F696" i="16"/>
  <c r="E697" i="16" s="1"/>
  <c r="F697" i="16"/>
  <c r="E698" i="16" s="1"/>
  <c r="F698" i="16"/>
  <c r="E699" i="16" s="1"/>
  <c r="F699" i="16"/>
  <c r="E700" i="16" s="1"/>
  <c r="F700" i="16"/>
  <c r="E701" i="16" s="1"/>
  <c r="F701" i="16"/>
  <c r="E702" i="16" s="1"/>
  <c r="F702" i="16"/>
  <c r="E703" i="16" s="1"/>
  <c r="F703" i="16"/>
  <c r="E704" i="16" s="1"/>
  <c r="F704" i="16"/>
  <c r="E705" i="16" s="1"/>
  <c r="F705" i="16"/>
  <c r="E706" i="16" s="1"/>
  <c r="F706" i="16"/>
  <c r="E707" i="16" s="1"/>
  <c r="F707" i="16"/>
  <c r="E708" i="16" s="1"/>
  <c r="F708" i="16"/>
  <c r="E709" i="16" s="1"/>
  <c r="F709" i="16"/>
  <c r="E710" i="16" s="1"/>
  <c r="F710" i="16"/>
  <c r="E711" i="16" s="1"/>
  <c r="F711" i="16"/>
  <c r="E712" i="16" s="1"/>
  <c r="F712" i="16"/>
  <c r="E713" i="16" s="1"/>
  <c r="F713" i="16"/>
  <c r="E714" i="16" s="1"/>
  <c r="F714" i="16"/>
  <c r="E715" i="16" s="1"/>
  <c r="F715" i="16"/>
  <c r="E716" i="16" s="1"/>
  <c r="F716" i="16"/>
  <c r="E717" i="16" s="1"/>
  <c r="F717" i="16"/>
  <c r="E718" i="16" s="1"/>
  <c r="F718" i="16"/>
  <c r="E719" i="16" s="1"/>
  <c r="F719" i="16"/>
  <c r="E720" i="16" s="1"/>
  <c r="F720" i="16"/>
  <c r="E721" i="16" s="1"/>
  <c r="F721" i="16"/>
  <c r="E722" i="16" s="1"/>
  <c r="F722" i="16"/>
  <c r="E723" i="16" s="1"/>
  <c r="F723" i="16"/>
  <c r="E724" i="16" s="1"/>
  <c r="F724" i="16"/>
  <c r="E725" i="16" s="1"/>
  <c r="F725" i="16"/>
  <c r="E726" i="16" s="1"/>
  <c r="F726" i="16"/>
  <c r="E727" i="16" s="1"/>
  <c r="F727" i="16"/>
  <c r="E728" i="16" s="1"/>
  <c r="F728" i="16"/>
  <c r="E729" i="16" s="1"/>
  <c r="F729" i="16"/>
  <c r="E730" i="16" s="1"/>
  <c r="F730" i="16"/>
  <c r="E731" i="16" s="1"/>
  <c r="F731" i="16"/>
  <c r="E732" i="16" s="1"/>
  <c r="F732" i="16"/>
  <c r="E733" i="16" s="1"/>
  <c r="F733" i="16"/>
  <c r="E734" i="16" s="1"/>
  <c r="F734" i="16"/>
  <c r="E735" i="16" s="1"/>
  <c r="F735" i="16"/>
  <c r="E736" i="16" s="1"/>
  <c r="F736" i="16"/>
  <c r="E737" i="16" s="1"/>
  <c r="F737" i="16"/>
  <c r="E738" i="16" s="1"/>
  <c r="F738" i="16"/>
  <c r="E739" i="16" s="1"/>
  <c r="F739" i="16"/>
  <c r="E740" i="16" s="1"/>
  <c r="F740" i="16"/>
  <c r="E741" i="16" s="1"/>
  <c r="F741" i="16"/>
  <c r="E742" i="16" s="1"/>
  <c r="F742" i="16"/>
  <c r="E743" i="16" s="1"/>
  <c r="F743" i="16"/>
  <c r="E744" i="16" s="1"/>
  <c r="F744" i="16"/>
  <c r="E745" i="16" s="1"/>
  <c r="F745" i="16"/>
  <c r="E746" i="16" s="1"/>
  <c r="F746" i="16"/>
  <c r="E747" i="16" s="1"/>
  <c r="F747" i="16"/>
  <c r="E748" i="16" s="1"/>
  <c r="F748" i="16"/>
  <c r="E749" i="16" s="1"/>
  <c r="F749" i="16"/>
  <c r="E750" i="16" s="1"/>
  <c r="F750" i="16"/>
  <c r="E751" i="16" s="1"/>
  <c r="F751" i="16"/>
  <c r="E752" i="16" s="1"/>
  <c r="F752" i="16"/>
  <c r="E753" i="16" s="1"/>
  <c r="F753" i="16"/>
  <c r="E754" i="16" s="1"/>
  <c r="F754" i="16"/>
  <c r="E755" i="16" s="1"/>
  <c r="F755" i="16"/>
  <c r="E756" i="16" s="1"/>
  <c r="F756" i="16"/>
  <c r="E757" i="16" s="1"/>
  <c r="F757" i="16"/>
  <c r="E758" i="16" s="1"/>
  <c r="F758" i="16"/>
  <c r="E759" i="16" s="1"/>
  <c r="F759" i="16"/>
  <c r="E760" i="16" s="1"/>
  <c r="F760" i="16"/>
  <c r="E761" i="16" s="1"/>
  <c r="F761" i="16"/>
  <c r="E762" i="16" s="1"/>
  <c r="F762" i="16"/>
  <c r="E763" i="16" s="1"/>
  <c r="F763" i="16"/>
  <c r="E764" i="16" s="1"/>
  <c r="F764" i="16"/>
  <c r="E765" i="16" s="1"/>
  <c r="F765" i="16"/>
  <c r="E766" i="16" s="1"/>
  <c r="F766" i="16"/>
  <c r="E767" i="16" s="1"/>
  <c r="F767" i="16"/>
  <c r="E768" i="16" s="1"/>
  <c r="F768" i="16"/>
  <c r="E769" i="16" s="1"/>
  <c r="F769" i="16"/>
  <c r="E770" i="16" s="1"/>
  <c r="F770" i="16"/>
  <c r="E771" i="16" s="1"/>
  <c r="F771" i="16"/>
  <c r="E772" i="16" s="1"/>
  <c r="F772" i="16"/>
  <c r="E773" i="16" s="1"/>
  <c r="F773" i="16"/>
  <c r="E774" i="16" s="1"/>
  <c r="F774" i="16"/>
  <c r="E775" i="16" s="1"/>
  <c r="F775" i="16"/>
  <c r="E776" i="16" s="1"/>
  <c r="F776" i="16"/>
  <c r="E777" i="16" s="1"/>
  <c r="F777" i="16"/>
  <c r="E778" i="16" s="1"/>
  <c r="F778" i="16"/>
  <c r="E779" i="16" s="1"/>
  <c r="F779" i="16"/>
  <c r="E780" i="16" s="1"/>
  <c r="F780" i="16"/>
  <c r="E781" i="16" s="1"/>
  <c r="F781" i="16"/>
  <c r="E782" i="16" s="1"/>
  <c r="F782" i="16"/>
  <c r="E783" i="16" s="1"/>
  <c r="F783" i="16"/>
  <c r="E784" i="16" s="1"/>
  <c r="F784" i="16"/>
  <c r="E785" i="16" s="1"/>
  <c r="F785" i="16"/>
  <c r="E786" i="16" s="1"/>
  <c r="F786" i="16"/>
  <c r="E787" i="16" s="1"/>
  <c r="F787" i="16"/>
  <c r="E788" i="16" s="1"/>
  <c r="F788" i="16"/>
  <c r="E789" i="16" s="1"/>
  <c r="F789" i="16"/>
  <c r="E790" i="16" s="1"/>
  <c r="F790" i="16"/>
  <c r="E791" i="16" s="1"/>
  <c r="F791" i="16"/>
  <c r="E792" i="16" s="1"/>
  <c r="F792" i="16"/>
  <c r="E793" i="16" s="1"/>
  <c r="F793" i="16"/>
  <c r="E794" i="16" s="1"/>
  <c r="F794" i="16"/>
  <c r="E795" i="16" s="1"/>
  <c r="F795" i="16"/>
  <c r="E796" i="16" s="1"/>
  <c r="F796" i="16"/>
  <c r="E797" i="16" s="1"/>
  <c r="F797" i="16"/>
  <c r="E798" i="16" s="1"/>
  <c r="F798" i="16"/>
  <c r="E799" i="16" s="1"/>
  <c r="F799" i="16"/>
  <c r="E800" i="16" s="1"/>
  <c r="F800" i="16"/>
  <c r="E801" i="16" s="1"/>
  <c r="F801" i="16"/>
  <c r="E802" i="16" s="1"/>
  <c r="F802" i="16"/>
  <c r="E803" i="16" s="1"/>
  <c r="F803" i="16"/>
  <c r="E804" i="16" s="1"/>
  <c r="F804" i="16"/>
  <c r="E805" i="16" s="1"/>
  <c r="F805" i="16"/>
  <c r="E806" i="16" s="1"/>
  <c r="F806" i="16"/>
  <c r="E807" i="16" s="1"/>
  <c r="F807" i="16"/>
  <c r="E808" i="16" s="1"/>
  <c r="F808" i="16"/>
  <c r="E809" i="16" s="1"/>
  <c r="F809" i="16"/>
  <c r="E810" i="16" s="1"/>
  <c r="F810" i="16"/>
  <c r="E811" i="16" s="1"/>
  <c r="F811" i="16"/>
  <c r="E812" i="16" s="1"/>
  <c r="F812" i="16"/>
  <c r="E813" i="16" s="1"/>
  <c r="F813" i="16"/>
  <c r="E814" i="16" s="1"/>
  <c r="F814" i="16"/>
  <c r="E815" i="16" s="1"/>
  <c r="F815" i="16"/>
  <c r="E816" i="16" s="1"/>
  <c r="F816" i="16"/>
  <c r="E817" i="16" s="1"/>
  <c r="F817" i="16"/>
  <c r="E818" i="16" s="1"/>
  <c r="F818" i="16"/>
  <c r="E819" i="16" s="1"/>
  <c r="F819" i="16"/>
  <c r="E820" i="16" s="1"/>
  <c r="F820" i="16"/>
  <c r="E821" i="16" s="1"/>
  <c r="F821" i="16"/>
  <c r="E822" i="16" s="1"/>
  <c r="F822" i="16"/>
  <c r="E823" i="16" s="1"/>
  <c r="F823" i="16"/>
  <c r="E824" i="16" s="1"/>
  <c r="F824" i="16"/>
  <c r="E825" i="16" s="1"/>
  <c r="F825" i="16"/>
  <c r="E826" i="16" s="1"/>
  <c r="F826" i="16"/>
  <c r="E827" i="16" s="1"/>
  <c r="F827" i="16"/>
  <c r="E828" i="16" s="1"/>
  <c r="F828" i="16"/>
  <c r="E829" i="16" s="1"/>
  <c r="F829" i="16"/>
  <c r="E830" i="16" s="1"/>
  <c r="F830" i="16"/>
  <c r="E831" i="16" s="1"/>
  <c r="F831" i="16"/>
  <c r="E832" i="16" s="1"/>
  <c r="F832" i="16"/>
  <c r="E833" i="16" s="1"/>
  <c r="F833" i="16"/>
  <c r="E834" i="16" s="1"/>
  <c r="F834" i="16"/>
  <c r="E835" i="16" s="1"/>
  <c r="F835" i="16"/>
  <c r="E836" i="16" s="1"/>
  <c r="F836" i="16"/>
  <c r="E837" i="16" s="1"/>
  <c r="F837" i="16"/>
  <c r="E838" i="16" s="1"/>
  <c r="F838" i="16"/>
  <c r="E839" i="16" s="1"/>
  <c r="F839" i="16"/>
  <c r="E840" i="16" s="1"/>
  <c r="F840" i="16"/>
  <c r="E841" i="16" s="1"/>
  <c r="F841" i="16"/>
  <c r="E842" i="16" s="1"/>
  <c r="F842" i="16"/>
  <c r="E843" i="16" s="1"/>
  <c r="F843" i="16"/>
  <c r="E844" i="16" s="1"/>
  <c r="F844" i="16"/>
  <c r="E845" i="16" s="1"/>
  <c r="F845" i="16"/>
  <c r="E846" i="16" s="1"/>
  <c r="F846" i="16"/>
  <c r="E847" i="16" s="1"/>
  <c r="F847" i="16"/>
  <c r="E848" i="16" s="1"/>
  <c r="F848" i="16"/>
  <c r="E849" i="16" s="1"/>
  <c r="F849" i="16"/>
  <c r="E850" i="16" s="1"/>
  <c r="F850" i="16"/>
  <c r="E851" i="16" s="1"/>
  <c r="F851" i="16"/>
  <c r="E852" i="16" s="1"/>
  <c r="F852" i="16"/>
  <c r="E853" i="16" s="1"/>
  <c r="F853" i="16"/>
  <c r="E854" i="16" s="1"/>
  <c r="F854" i="16"/>
  <c r="E855" i="16" s="1"/>
  <c r="F855" i="16"/>
  <c r="E856" i="16" s="1"/>
  <c r="F856" i="16"/>
  <c r="E857" i="16" s="1"/>
  <c r="F857" i="16"/>
  <c r="E858" i="16" s="1"/>
  <c r="F858" i="16"/>
  <c r="E859" i="16" s="1"/>
  <c r="F859" i="16"/>
  <c r="E860" i="16" s="1"/>
  <c r="F860" i="16"/>
  <c r="E861" i="16" s="1"/>
  <c r="F861" i="16"/>
  <c r="E862" i="16" s="1"/>
  <c r="F862" i="16"/>
  <c r="E863" i="16" s="1"/>
  <c r="F863" i="16"/>
  <c r="E864" i="16" s="1"/>
  <c r="F864" i="16"/>
  <c r="E865" i="16" s="1"/>
  <c r="F865" i="16"/>
  <c r="E866" i="16" s="1"/>
  <c r="F866" i="16"/>
  <c r="E867" i="16" s="1"/>
  <c r="F867" i="16"/>
  <c r="E868" i="16" s="1"/>
  <c r="F868" i="16"/>
  <c r="E869" i="16" s="1"/>
  <c r="F869" i="16"/>
  <c r="E870" i="16" s="1"/>
  <c r="F870" i="16"/>
  <c r="E871" i="16" s="1"/>
  <c r="F871" i="16"/>
  <c r="E872" i="16" s="1"/>
  <c r="F872" i="16"/>
  <c r="E873" i="16" s="1"/>
  <c r="F873" i="16"/>
  <c r="E874" i="16" s="1"/>
  <c r="F874" i="16"/>
  <c r="E875" i="16" s="1"/>
  <c r="F875" i="16"/>
  <c r="E876" i="16" s="1"/>
  <c r="F876" i="16"/>
  <c r="E877" i="16" s="1"/>
  <c r="F877" i="16"/>
  <c r="E878" i="16" s="1"/>
  <c r="F878" i="16"/>
  <c r="E879" i="16" s="1"/>
  <c r="F879" i="16"/>
  <c r="E880" i="16" s="1"/>
  <c r="F880" i="16"/>
  <c r="E881" i="16" s="1"/>
  <c r="F881" i="16"/>
  <c r="E882" i="16" s="1"/>
  <c r="F882" i="16"/>
  <c r="E883" i="16" s="1"/>
  <c r="F883" i="16"/>
  <c r="E884" i="16" s="1"/>
  <c r="F884" i="16"/>
  <c r="E885" i="16" s="1"/>
  <c r="F885" i="16"/>
  <c r="E886" i="16" s="1"/>
  <c r="F886" i="16"/>
  <c r="E887" i="16" s="1"/>
  <c r="F887" i="16"/>
  <c r="E888" i="16" s="1"/>
  <c r="F888" i="16"/>
  <c r="E889" i="16" s="1"/>
  <c r="F889" i="16"/>
  <c r="E890" i="16" s="1"/>
  <c r="F890" i="16"/>
  <c r="E891" i="16" s="1"/>
  <c r="F891" i="16"/>
  <c r="E892" i="16" s="1"/>
  <c r="F892" i="16"/>
  <c r="E893" i="16" s="1"/>
  <c r="F893" i="16"/>
  <c r="E894" i="16" s="1"/>
  <c r="F894" i="16"/>
  <c r="E895" i="16" s="1"/>
  <c r="F895" i="16"/>
  <c r="E896" i="16" s="1"/>
  <c r="F896" i="16"/>
  <c r="E897" i="16" s="1"/>
  <c r="F897" i="16"/>
  <c r="E898" i="16" s="1"/>
  <c r="F898" i="16"/>
  <c r="E899" i="16" s="1"/>
  <c r="F899" i="16"/>
  <c r="E900" i="16" s="1"/>
  <c r="F900" i="16"/>
  <c r="E901" i="16" s="1"/>
  <c r="F901" i="16"/>
  <c r="E902" i="16" s="1"/>
  <c r="F902" i="16"/>
  <c r="E903" i="16" s="1"/>
  <c r="F903" i="16"/>
  <c r="E904" i="16" s="1"/>
  <c r="F904" i="16"/>
  <c r="E905" i="16" s="1"/>
  <c r="F905" i="16"/>
  <c r="E906" i="16" s="1"/>
  <c r="F906" i="16"/>
  <c r="E907" i="16" s="1"/>
  <c r="F907" i="16"/>
  <c r="E908" i="16" s="1"/>
  <c r="F908" i="16"/>
  <c r="E909" i="16" s="1"/>
  <c r="F909" i="16"/>
  <c r="E910" i="16" s="1"/>
  <c r="F910" i="16"/>
  <c r="E911" i="16" s="1"/>
  <c r="F911" i="16"/>
  <c r="E912" i="16" s="1"/>
  <c r="F912" i="16"/>
  <c r="E913" i="16" s="1"/>
  <c r="F913" i="16"/>
  <c r="E914" i="16" s="1"/>
  <c r="F914" i="16"/>
  <c r="E915" i="16" s="1"/>
  <c r="F915" i="16"/>
  <c r="E916" i="16" s="1"/>
  <c r="F916" i="16"/>
  <c r="E917" i="16" s="1"/>
  <c r="F917" i="16"/>
  <c r="E918" i="16" s="1"/>
  <c r="F918" i="16"/>
  <c r="E919" i="16" s="1"/>
  <c r="F919" i="16"/>
  <c r="E920" i="16" s="1"/>
  <c r="F920" i="16"/>
  <c r="E921" i="16" s="1"/>
  <c r="F921" i="16"/>
  <c r="E922" i="16" s="1"/>
  <c r="F922" i="16"/>
  <c r="E923" i="16" s="1"/>
  <c r="F923" i="16"/>
  <c r="E924" i="16" s="1"/>
  <c r="F924" i="16"/>
  <c r="E925" i="16" s="1"/>
  <c r="F925" i="16"/>
  <c r="E926" i="16" s="1"/>
  <c r="F926" i="16"/>
  <c r="E927" i="16" s="1"/>
  <c r="F927" i="16"/>
  <c r="E928" i="16" s="1"/>
  <c r="F928" i="16"/>
  <c r="E929" i="16" s="1"/>
  <c r="F929" i="16"/>
  <c r="E930" i="16" s="1"/>
  <c r="F930" i="16"/>
  <c r="E931" i="16" s="1"/>
  <c r="F931" i="16"/>
  <c r="E932" i="16" s="1"/>
  <c r="F932" i="16"/>
  <c r="E933" i="16" s="1"/>
  <c r="F933" i="16"/>
  <c r="E934" i="16" s="1"/>
  <c r="F934" i="16"/>
  <c r="E935" i="16" s="1"/>
  <c r="F935" i="16"/>
  <c r="E936" i="16" s="1"/>
  <c r="F936" i="16"/>
  <c r="E937" i="16" s="1"/>
  <c r="F937" i="16"/>
  <c r="E938" i="16" s="1"/>
  <c r="F938" i="16"/>
  <c r="E939" i="16" s="1"/>
  <c r="F939" i="16"/>
  <c r="E940" i="16" s="1"/>
  <c r="F940" i="16"/>
  <c r="E941" i="16" s="1"/>
  <c r="F941" i="16"/>
  <c r="E942" i="16" s="1"/>
  <c r="F942" i="16"/>
  <c r="E943" i="16" s="1"/>
  <c r="F943" i="16"/>
  <c r="E944" i="16" s="1"/>
  <c r="F944" i="16"/>
  <c r="E945" i="16" s="1"/>
  <c r="F945" i="16"/>
  <c r="E946" i="16" s="1"/>
  <c r="F946" i="16"/>
  <c r="E947" i="16" s="1"/>
  <c r="F947" i="16"/>
  <c r="E948" i="16" s="1"/>
  <c r="F948" i="16"/>
  <c r="E949" i="16" s="1"/>
  <c r="F949" i="16"/>
  <c r="E950" i="16" s="1"/>
  <c r="F950" i="16"/>
  <c r="E951" i="16" s="1"/>
  <c r="F951" i="16"/>
  <c r="E952" i="16" s="1"/>
  <c r="F952" i="16"/>
  <c r="E953" i="16" s="1"/>
  <c r="F953" i="16"/>
  <c r="E954" i="16" s="1"/>
  <c r="F954" i="16"/>
  <c r="E955" i="16" s="1"/>
  <c r="F955" i="16"/>
  <c r="E956" i="16" s="1"/>
  <c r="F956" i="16"/>
  <c r="E957" i="16" s="1"/>
  <c r="F957" i="16"/>
  <c r="E958" i="16" s="1"/>
  <c r="F958" i="16"/>
  <c r="E959" i="16" s="1"/>
  <c r="F959" i="16"/>
  <c r="E960" i="16" s="1"/>
  <c r="F960" i="16"/>
  <c r="E961" i="16" s="1"/>
  <c r="F961" i="16"/>
  <c r="E962" i="16" s="1"/>
  <c r="F962" i="16"/>
  <c r="E963" i="16" s="1"/>
  <c r="F963" i="16"/>
  <c r="E964" i="16" s="1"/>
  <c r="F964" i="16"/>
  <c r="E965" i="16" s="1"/>
  <c r="F965" i="16"/>
  <c r="E966" i="16" s="1"/>
  <c r="F966" i="16"/>
  <c r="E967" i="16" s="1"/>
  <c r="F967" i="16"/>
  <c r="E968" i="16" s="1"/>
  <c r="F968" i="16"/>
  <c r="E969" i="16" s="1"/>
  <c r="F969" i="16"/>
  <c r="E970" i="16" s="1"/>
  <c r="F970" i="16"/>
  <c r="E971" i="16" s="1"/>
  <c r="F971" i="16"/>
  <c r="E972" i="16" s="1"/>
  <c r="F972" i="16"/>
  <c r="E973" i="16" s="1"/>
  <c r="F973" i="16"/>
  <c r="E974" i="16" s="1"/>
  <c r="F974" i="16"/>
  <c r="E975" i="16" s="1"/>
  <c r="F975" i="16"/>
  <c r="E976" i="16" s="1"/>
  <c r="F976" i="16"/>
  <c r="E977" i="16" s="1"/>
  <c r="F977" i="16"/>
  <c r="E978" i="16" s="1"/>
  <c r="F978" i="16"/>
  <c r="E979" i="16" s="1"/>
  <c r="F979" i="16"/>
  <c r="E980" i="16" s="1"/>
  <c r="F980" i="16"/>
  <c r="E981" i="16" s="1"/>
  <c r="F981" i="16"/>
  <c r="E982" i="16" s="1"/>
  <c r="F982" i="16"/>
  <c r="E983" i="16" s="1"/>
  <c r="F983" i="16"/>
  <c r="E984" i="16" s="1"/>
  <c r="F984" i="16"/>
  <c r="E985" i="16" s="1"/>
  <c r="F985" i="16"/>
  <c r="E986" i="16" s="1"/>
  <c r="F986" i="16"/>
  <c r="E987" i="16" s="1"/>
  <c r="F987" i="16"/>
  <c r="E988" i="16" s="1"/>
  <c r="F988" i="16"/>
  <c r="E989" i="16" s="1"/>
  <c r="F989" i="16"/>
  <c r="E990" i="16" s="1"/>
  <c r="F990" i="16"/>
  <c r="E991" i="16" s="1"/>
  <c r="F991" i="16"/>
  <c r="E992" i="16" s="1"/>
  <c r="F992" i="16"/>
  <c r="E993" i="16" s="1"/>
  <c r="F993" i="16"/>
  <c r="E994" i="16" s="1"/>
  <c r="F994" i="16"/>
  <c r="E995" i="16" s="1"/>
  <c r="F995" i="16"/>
  <c r="E996" i="16" s="1"/>
  <c r="F996" i="16"/>
  <c r="E997" i="16" s="1"/>
  <c r="F997" i="16"/>
  <c r="E998" i="16" s="1"/>
  <c r="F998" i="16"/>
  <c r="E999" i="16" s="1"/>
  <c r="F999" i="16"/>
  <c r="E1000" i="16" s="1"/>
  <c r="F1000" i="16"/>
  <c r="E1001" i="16" s="1"/>
  <c r="F1001" i="16"/>
  <c r="E1002" i="16" s="1"/>
  <c r="F1002" i="16"/>
  <c r="E1003" i="16" s="1"/>
  <c r="F1003" i="16"/>
  <c r="E1004" i="16" s="1"/>
  <c r="F1004" i="16"/>
  <c r="E1005" i="16" s="1"/>
  <c r="F1005" i="16"/>
  <c r="E1006" i="16" s="1"/>
  <c r="F1006" i="16"/>
  <c r="E1007" i="16" s="1"/>
  <c r="F1007" i="16"/>
  <c r="E1008" i="16" s="1"/>
  <c r="F1008" i="16"/>
  <c r="E1009" i="16" s="1"/>
  <c r="F1009" i="16"/>
  <c r="E1010" i="16" s="1"/>
  <c r="F1010" i="16"/>
  <c r="E1011" i="16" s="1"/>
  <c r="F1011" i="16"/>
  <c r="E1012" i="16" s="1"/>
  <c r="F1012" i="16"/>
  <c r="E1013" i="16" s="1"/>
  <c r="F1013" i="16"/>
  <c r="E1014" i="16" s="1"/>
  <c r="F1014" i="16"/>
  <c r="E1015" i="16" s="1"/>
  <c r="F1015" i="16"/>
  <c r="E1016" i="16" s="1"/>
  <c r="F1016" i="16"/>
  <c r="E1017" i="16" s="1"/>
  <c r="F1017" i="16"/>
  <c r="E1018" i="16" s="1"/>
  <c r="F1018" i="16"/>
  <c r="E1019" i="16" s="1"/>
  <c r="F1019" i="16"/>
  <c r="E1020" i="16" s="1"/>
  <c r="F1020" i="16"/>
  <c r="E1021" i="16" s="1"/>
  <c r="F1021" i="16"/>
  <c r="E1022" i="16" s="1"/>
  <c r="F1022" i="16"/>
  <c r="E1023" i="16" s="1"/>
  <c r="F1023" i="16"/>
  <c r="E1024" i="16" s="1"/>
  <c r="F1024" i="16"/>
  <c r="E1025" i="16" s="1"/>
  <c r="F1025" i="16"/>
  <c r="E1026" i="16" s="1"/>
  <c r="F1026" i="16"/>
  <c r="E1027" i="16" s="1"/>
  <c r="F1027" i="16"/>
  <c r="E1028" i="16" s="1"/>
  <c r="F1028" i="16"/>
  <c r="E1029" i="16" s="1"/>
  <c r="F1029" i="16"/>
  <c r="E1030" i="16" s="1"/>
  <c r="F1030" i="16"/>
  <c r="E1031" i="16" s="1"/>
  <c r="F1031" i="16"/>
  <c r="E1032" i="16" s="1"/>
  <c r="F1032" i="16"/>
  <c r="E1033" i="16" s="1"/>
  <c r="F1033" i="16"/>
  <c r="E1034" i="16" s="1"/>
  <c r="F1034" i="16"/>
  <c r="E1035" i="16" s="1"/>
  <c r="F1035" i="16"/>
  <c r="E1036" i="16" s="1"/>
  <c r="F1036" i="16"/>
  <c r="E1037" i="16" s="1"/>
  <c r="F1037" i="16"/>
  <c r="E1038" i="16" s="1"/>
  <c r="F1038" i="16"/>
  <c r="E1039" i="16" s="1"/>
  <c r="F1039" i="16"/>
  <c r="E1040" i="16" s="1"/>
  <c r="F1040" i="16"/>
  <c r="E1041" i="16" s="1"/>
  <c r="F1041" i="16"/>
  <c r="E1042" i="16" s="1"/>
  <c r="F1042" i="16"/>
  <c r="E1043" i="16" s="1"/>
  <c r="F1043" i="16"/>
  <c r="E1044" i="16" s="1"/>
  <c r="F1044" i="16"/>
  <c r="E1045" i="16" s="1"/>
  <c r="F1045" i="16"/>
  <c r="E1046" i="16" s="1"/>
  <c r="F1046" i="16"/>
  <c r="E1047" i="16" s="1"/>
  <c r="F1047" i="16"/>
  <c r="E1048" i="16" s="1"/>
  <c r="F1048" i="16"/>
  <c r="E1049" i="16" s="1"/>
  <c r="F1049" i="16"/>
  <c r="E1050" i="16" s="1"/>
  <c r="F1050" i="16"/>
  <c r="E1051" i="16" s="1"/>
  <c r="F1051" i="16"/>
  <c r="E1052" i="16" s="1"/>
  <c r="F1052" i="16"/>
  <c r="E1053" i="16" s="1"/>
  <c r="F1053" i="16"/>
  <c r="E1054" i="16" s="1"/>
  <c r="F1054" i="16"/>
  <c r="E1055" i="16" s="1"/>
  <c r="F1055" i="16"/>
  <c r="E1056" i="16" s="1"/>
  <c r="F1056" i="16"/>
  <c r="E1057" i="16" s="1"/>
  <c r="F1057" i="16"/>
  <c r="E1058" i="16" s="1"/>
  <c r="F1058" i="16"/>
  <c r="E1059" i="16" s="1"/>
  <c r="F1059" i="16"/>
  <c r="E1060" i="16" s="1"/>
  <c r="F1060" i="16"/>
  <c r="E1061" i="16" s="1"/>
  <c r="F1061" i="16"/>
  <c r="E1062" i="16" s="1"/>
  <c r="F1062" i="16"/>
  <c r="E1063" i="16" s="1"/>
  <c r="F1063" i="16"/>
  <c r="E1064" i="16" s="1"/>
  <c r="F1064" i="16"/>
  <c r="E1065" i="16" s="1"/>
  <c r="F1065" i="16"/>
  <c r="E1066" i="16" s="1"/>
  <c r="F1066" i="16"/>
  <c r="E1067" i="16" s="1"/>
  <c r="F1067" i="16"/>
  <c r="E1068" i="16" s="1"/>
  <c r="F1068" i="16"/>
  <c r="E1069" i="16" s="1"/>
  <c r="F1069" i="16"/>
  <c r="E1070" i="16" s="1"/>
  <c r="F1070" i="16"/>
  <c r="E1071" i="16" s="1"/>
  <c r="F1071" i="16"/>
  <c r="E1072" i="16" s="1"/>
  <c r="F1072" i="16"/>
  <c r="E1073" i="16" s="1"/>
  <c r="F1073" i="16"/>
  <c r="E1074" i="16" s="1"/>
  <c r="F1074" i="16"/>
  <c r="E1075" i="16" s="1"/>
  <c r="F1075" i="16"/>
  <c r="E1076" i="16" s="1"/>
  <c r="F1076" i="16"/>
  <c r="E1077" i="16" s="1"/>
  <c r="F1077" i="16"/>
  <c r="E1078" i="16" s="1"/>
  <c r="F1078" i="16"/>
  <c r="E1079" i="16" s="1"/>
  <c r="F1079" i="16"/>
  <c r="E1080" i="16" s="1"/>
  <c r="F1080" i="16"/>
  <c r="E1081" i="16" s="1"/>
  <c r="F1081" i="16"/>
  <c r="E1082" i="16" s="1"/>
  <c r="F1082" i="16"/>
  <c r="E1083" i="16" s="1"/>
  <c r="F1083" i="16"/>
  <c r="E1084" i="16" s="1"/>
  <c r="F1084" i="16"/>
  <c r="E1085" i="16" s="1"/>
  <c r="F1085" i="16"/>
  <c r="E1086" i="16" s="1"/>
  <c r="F1086" i="16"/>
  <c r="E1087" i="16" s="1"/>
  <c r="F1087" i="16"/>
  <c r="E1088" i="16" s="1"/>
  <c r="F1088" i="16"/>
  <c r="E1089" i="16" s="1"/>
  <c r="F1089" i="16"/>
  <c r="E1090" i="16" s="1"/>
  <c r="F1090" i="16"/>
  <c r="E1091" i="16" s="1"/>
  <c r="F1091" i="16"/>
  <c r="E1092" i="16" s="1"/>
  <c r="F1092" i="16"/>
  <c r="E1093" i="16" s="1"/>
  <c r="F1093" i="16"/>
  <c r="E1094" i="16" s="1"/>
  <c r="F1094" i="16"/>
  <c r="E1095" i="16" s="1"/>
  <c r="F1095" i="16"/>
  <c r="E1096" i="16" s="1"/>
  <c r="F1096" i="16"/>
  <c r="E1097" i="16" s="1"/>
  <c r="F1097" i="16"/>
  <c r="E1098" i="16" s="1"/>
  <c r="F1098" i="16"/>
  <c r="E1099" i="16" s="1"/>
  <c r="F1099" i="16"/>
  <c r="E1100" i="16" s="1"/>
  <c r="F1100" i="16"/>
  <c r="E1101" i="16" s="1"/>
  <c r="F1101" i="16"/>
  <c r="E1102" i="16" s="1"/>
  <c r="F1102" i="16"/>
  <c r="E1103" i="16" s="1"/>
  <c r="F1103" i="16"/>
  <c r="E1104" i="16" s="1"/>
  <c r="F1104" i="16"/>
  <c r="E1105" i="16" s="1"/>
  <c r="F1105" i="16"/>
  <c r="E1106" i="16" s="1"/>
  <c r="F1106" i="16"/>
  <c r="E1107" i="16" s="1"/>
  <c r="F1107" i="16"/>
  <c r="E1108" i="16" s="1"/>
  <c r="F1108" i="16"/>
  <c r="E1109" i="16" s="1"/>
  <c r="F1109" i="16"/>
  <c r="E1110" i="16" s="1"/>
  <c r="F1110" i="16"/>
  <c r="E1111" i="16" s="1"/>
  <c r="F1111" i="16"/>
  <c r="E1112" i="16" s="1"/>
  <c r="F1112" i="16"/>
  <c r="E1113" i="16" s="1"/>
  <c r="F1113" i="16"/>
  <c r="E1114" i="16" s="1"/>
  <c r="F1114" i="16"/>
  <c r="E1115" i="16" s="1"/>
  <c r="F1115" i="16"/>
  <c r="E1116" i="16" s="1"/>
  <c r="F1116" i="16"/>
  <c r="E1117" i="16" s="1"/>
  <c r="F1117" i="16"/>
  <c r="E1118" i="16" s="1"/>
  <c r="F1118" i="16"/>
  <c r="E1119" i="16" s="1"/>
  <c r="F1119" i="16"/>
  <c r="E1120" i="16" s="1"/>
  <c r="F1120" i="16"/>
  <c r="E1121" i="16" s="1"/>
  <c r="F1121" i="16"/>
  <c r="E1122" i="16" s="1"/>
  <c r="F1122" i="16"/>
  <c r="E1123" i="16" s="1"/>
  <c r="F1123" i="16"/>
  <c r="E1124" i="16" s="1"/>
  <c r="F1124" i="16"/>
  <c r="E1125" i="16" s="1"/>
  <c r="F1125" i="16"/>
  <c r="E1126" i="16" s="1"/>
  <c r="F1126" i="16"/>
  <c r="E1127" i="16" s="1"/>
  <c r="F1127" i="16"/>
  <c r="E1128" i="16" s="1"/>
  <c r="F1128" i="16"/>
  <c r="E1129" i="16" s="1"/>
  <c r="F1129" i="16"/>
  <c r="E1130" i="16" s="1"/>
  <c r="F1130" i="16"/>
  <c r="E1131" i="16" s="1"/>
  <c r="F1131" i="16"/>
  <c r="E1132" i="16" s="1"/>
  <c r="F1132" i="16"/>
  <c r="E1133" i="16" s="1"/>
  <c r="F1133" i="16"/>
  <c r="E1134" i="16" s="1"/>
  <c r="F1134" i="16"/>
  <c r="E1135" i="16" s="1"/>
  <c r="F1135" i="16"/>
  <c r="E1136" i="16" s="1"/>
  <c r="F1136" i="16"/>
  <c r="E1137" i="16" s="1"/>
  <c r="F1137" i="16"/>
  <c r="E1138" i="16" s="1"/>
  <c r="F1138" i="16"/>
  <c r="E1139" i="16" s="1"/>
  <c r="F1139" i="16"/>
  <c r="E1140" i="16" s="1"/>
  <c r="F1140" i="16"/>
  <c r="E1141" i="16" s="1"/>
  <c r="F1141" i="16"/>
  <c r="E1142" i="16" s="1"/>
  <c r="F1142" i="16"/>
  <c r="E1143" i="16" s="1"/>
  <c r="F1143" i="16"/>
  <c r="E1144" i="16" s="1"/>
  <c r="F1144" i="16"/>
  <c r="E1145" i="16" s="1"/>
  <c r="F1145" i="16"/>
  <c r="E1146" i="16" s="1"/>
  <c r="F1146" i="16"/>
  <c r="E1147" i="16" s="1"/>
  <c r="F1147" i="16"/>
  <c r="E1148" i="16" s="1"/>
  <c r="F1148" i="16"/>
  <c r="E1149" i="16" s="1"/>
  <c r="F1149" i="16"/>
  <c r="E1150" i="16" s="1"/>
  <c r="F1150" i="16"/>
  <c r="E1151" i="16" s="1"/>
  <c r="F1151" i="16"/>
  <c r="E1152" i="16" s="1"/>
  <c r="F1152" i="16"/>
  <c r="E1153" i="16" s="1"/>
  <c r="F1153" i="16"/>
  <c r="E1154" i="16" s="1"/>
  <c r="F1154" i="16"/>
  <c r="E1155" i="16" s="1"/>
  <c r="F1155" i="16"/>
  <c r="E1156" i="16" s="1"/>
  <c r="F1156" i="16"/>
  <c r="E1157" i="16" s="1"/>
  <c r="F1157" i="16"/>
  <c r="E1158" i="16" s="1"/>
  <c r="F1158" i="16"/>
  <c r="E1159" i="16" s="1"/>
  <c r="F1159" i="16"/>
  <c r="E1160" i="16" s="1"/>
  <c r="F1160" i="16"/>
  <c r="E1161" i="16" s="1"/>
  <c r="F1161" i="16"/>
  <c r="E1162" i="16" s="1"/>
  <c r="F1162" i="16"/>
  <c r="E1163" i="16" s="1"/>
  <c r="F1163" i="16"/>
  <c r="E1164" i="16" s="1"/>
  <c r="F1164" i="16"/>
  <c r="E1165" i="16" s="1"/>
  <c r="F1165" i="16"/>
  <c r="E1166" i="16" s="1"/>
  <c r="F1166" i="16"/>
  <c r="E1167" i="16" s="1"/>
  <c r="F1167" i="16"/>
  <c r="E1168" i="16" s="1"/>
  <c r="F1168" i="16"/>
  <c r="E1169" i="16" s="1"/>
  <c r="F1169" i="16"/>
  <c r="E1170" i="16" s="1"/>
  <c r="F1170" i="16"/>
  <c r="E1171" i="16" s="1"/>
  <c r="F1171" i="16"/>
  <c r="E1172" i="16" s="1"/>
  <c r="F1172" i="16"/>
  <c r="E1173" i="16" s="1"/>
  <c r="F1173" i="16"/>
  <c r="E1174" i="16" s="1"/>
  <c r="F1174" i="16"/>
  <c r="E1175" i="16" s="1"/>
  <c r="F1175" i="16"/>
  <c r="E1176" i="16" s="1"/>
  <c r="F1176" i="16"/>
  <c r="E1177" i="16" s="1"/>
  <c r="F1177" i="16"/>
  <c r="E1178" i="16" s="1"/>
  <c r="F1178" i="16"/>
  <c r="E1179" i="16" s="1"/>
  <c r="F1179" i="16"/>
  <c r="E1180" i="16" s="1"/>
  <c r="F1180" i="16"/>
  <c r="E1181" i="16" s="1"/>
  <c r="F1181" i="16"/>
  <c r="E1182" i="16" s="1"/>
  <c r="F1182" i="16"/>
  <c r="E1183" i="16" s="1"/>
  <c r="F1183" i="16"/>
  <c r="E1184" i="16" s="1"/>
  <c r="F1184" i="16"/>
  <c r="E1185" i="16" s="1"/>
  <c r="F1185" i="16"/>
  <c r="E1186" i="16" s="1"/>
  <c r="F1186" i="16"/>
  <c r="E1187" i="16" s="1"/>
  <c r="F1187" i="16"/>
  <c r="E1188" i="16" s="1"/>
  <c r="F1188" i="16"/>
  <c r="E1189" i="16" s="1"/>
  <c r="F1189" i="16"/>
  <c r="E1190" i="16" s="1"/>
  <c r="F1190" i="16"/>
  <c r="E1191" i="16" s="1"/>
  <c r="F1191" i="16"/>
  <c r="E1192" i="16" s="1"/>
  <c r="F1192" i="16"/>
  <c r="E1193" i="16" s="1"/>
  <c r="F1193" i="16"/>
  <c r="E1194" i="16" s="1"/>
  <c r="F1194" i="16"/>
  <c r="E1195" i="16" s="1"/>
  <c r="F1195" i="16"/>
  <c r="E1196" i="16" s="1"/>
  <c r="F1196" i="16"/>
  <c r="E1197" i="16" s="1"/>
  <c r="F1197" i="16"/>
  <c r="E1198" i="16" s="1"/>
  <c r="F1198" i="16"/>
  <c r="E1199" i="16" s="1"/>
  <c r="F1199" i="16"/>
  <c r="E1200" i="16" s="1"/>
  <c r="F1200" i="16"/>
  <c r="E1201" i="16" s="1"/>
  <c r="F1201" i="16"/>
  <c r="E1202" i="16" s="1"/>
  <c r="F1202" i="16"/>
  <c r="E1203" i="16" s="1"/>
  <c r="F1203" i="16"/>
  <c r="E1204" i="16" s="1"/>
  <c r="F1204" i="16"/>
  <c r="E1205" i="16" s="1"/>
  <c r="F1205" i="16"/>
  <c r="E1206" i="16" s="1"/>
  <c r="F1206" i="16"/>
  <c r="E1207" i="16" s="1"/>
  <c r="F1207" i="16"/>
  <c r="E1208" i="16" s="1"/>
  <c r="F1208" i="16"/>
  <c r="E1209" i="16" s="1"/>
  <c r="F1209" i="16"/>
  <c r="E1210" i="16" s="1"/>
  <c r="F1210" i="16"/>
  <c r="E1211" i="16" s="1"/>
  <c r="F1211" i="16"/>
  <c r="E1212" i="16" s="1"/>
  <c r="F1212" i="16"/>
  <c r="E1213" i="16" s="1"/>
  <c r="F1213" i="16"/>
  <c r="E1214" i="16" s="1"/>
  <c r="F1214" i="16"/>
  <c r="E1215" i="16" s="1"/>
  <c r="F1215" i="16"/>
  <c r="E1216" i="16" s="1"/>
  <c r="F1216" i="16"/>
  <c r="E1217" i="16" s="1"/>
  <c r="F1217" i="16"/>
  <c r="E1218" i="16" s="1"/>
  <c r="F1218" i="16"/>
  <c r="E1219" i="16" s="1"/>
  <c r="F1219" i="16"/>
  <c r="E1220" i="16" s="1"/>
  <c r="F1220" i="16"/>
  <c r="E1221" i="16" s="1"/>
  <c r="F1221" i="16"/>
  <c r="E1222" i="16" s="1"/>
  <c r="F1222" i="16"/>
  <c r="E1223" i="16" s="1"/>
  <c r="F1223" i="16"/>
  <c r="E1224" i="16" s="1"/>
  <c r="F1224" i="16"/>
  <c r="E1225" i="16" s="1"/>
  <c r="F1225" i="16"/>
  <c r="E1226" i="16" s="1"/>
  <c r="F1226" i="16"/>
  <c r="E1227" i="16" s="1"/>
  <c r="F1227" i="16"/>
  <c r="E1228" i="16" s="1"/>
  <c r="F1228" i="16"/>
  <c r="E1229" i="16" s="1"/>
  <c r="F1229" i="16"/>
  <c r="E1230" i="16" s="1"/>
  <c r="F1230" i="16"/>
  <c r="E1231" i="16" s="1"/>
  <c r="F1231" i="16"/>
  <c r="E1232" i="16" s="1"/>
  <c r="F1232" i="16"/>
  <c r="E1233" i="16" s="1"/>
  <c r="F1233" i="16"/>
  <c r="E1234" i="16" s="1"/>
  <c r="F1234" i="16"/>
  <c r="E1235" i="16" s="1"/>
  <c r="F1235" i="16"/>
  <c r="E1236" i="16" s="1"/>
  <c r="F1236" i="16"/>
  <c r="E1237" i="16" s="1"/>
  <c r="F1237" i="16"/>
  <c r="E1238" i="16" s="1"/>
  <c r="F1238" i="16"/>
  <c r="E1239" i="16" s="1"/>
  <c r="F1239" i="16"/>
  <c r="E1240" i="16" s="1"/>
  <c r="F1240" i="16"/>
  <c r="E1241" i="16" s="1"/>
  <c r="F1241" i="16"/>
  <c r="E1242" i="16" s="1"/>
  <c r="F1242" i="16"/>
  <c r="E1243" i="16" s="1"/>
  <c r="F1243" i="16"/>
  <c r="E1244" i="16" s="1"/>
  <c r="F1244" i="16"/>
  <c r="E1245" i="16" s="1"/>
  <c r="F1245" i="16"/>
  <c r="E1246" i="16" s="1"/>
  <c r="F1246" i="16"/>
  <c r="E1247" i="16" s="1"/>
  <c r="F1247" i="16"/>
  <c r="E1248" i="16" s="1"/>
  <c r="F1248" i="16"/>
  <c r="E1249" i="16" s="1"/>
  <c r="F1249" i="16"/>
  <c r="E1250" i="16" s="1"/>
  <c r="F1250" i="16"/>
  <c r="E1251" i="16" s="1"/>
  <c r="F1251" i="16"/>
  <c r="E1252" i="16" s="1"/>
  <c r="F1252" i="16"/>
  <c r="E1253" i="16" s="1"/>
  <c r="F1253" i="16"/>
  <c r="E1254" i="16" s="1"/>
  <c r="F1254" i="16"/>
  <c r="E1255" i="16" s="1"/>
  <c r="F1255" i="16"/>
  <c r="E1256" i="16" s="1"/>
  <c r="F1256" i="16"/>
  <c r="E1257" i="16" s="1"/>
  <c r="F1257" i="16"/>
  <c r="E1258" i="16" s="1"/>
  <c r="F1258" i="16"/>
  <c r="E1259" i="16" s="1"/>
  <c r="F1259" i="16"/>
  <c r="E1260" i="16" s="1"/>
  <c r="F1260" i="16"/>
  <c r="E1261" i="16" s="1"/>
  <c r="F1261" i="16"/>
  <c r="E1262" i="16" s="1"/>
  <c r="F1262" i="16"/>
  <c r="E1263" i="16" s="1"/>
  <c r="F1263" i="16"/>
  <c r="E1264" i="16" s="1"/>
  <c r="F1264" i="16"/>
  <c r="E1265" i="16" s="1"/>
  <c r="F1265" i="16"/>
  <c r="E1266" i="16" s="1"/>
  <c r="F1266" i="16"/>
  <c r="E1267" i="16" s="1"/>
  <c r="F1267" i="16"/>
  <c r="E1268" i="16" s="1"/>
  <c r="F1268" i="16"/>
  <c r="E1269" i="16" s="1"/>
  <c r="F1269" i="16"/>
  <c r="E1270" i="16" s="1"/>
  <c r="F1270" i="16"/>
  <c r="E1271" i="16" s="1"/>
  <c r="F1271" i="16"/>
  <c r="E1272" i="16" s="1"/>
  <c r="F1272" i="16"/>
  <c r="E1273" i="16" s="1"/>
  <c r="F1273" i="16"/>
  <c r="E1274" i="16" s="1"/>
  <c r="F1274" i="16"/>
  <c r="E1275" i="16" s="1"/>
  <c r="F1275" i="16"/>
  <c r="E1276" i="16" s="1"/>
  <c r="F1276" i="16"/>
  <c r="E1277" i="16" s="1"/>
  <c r="F1277" i="16"/>
  <c r="E1278" i="16" s="1"/>
  <c r="F1278" i="16"/>
  <c r="E1279" i="16" s="1"/>
  <c r="F1279" i="16"/>
  <c r="E1280" i="16" s="1"/>
  <c r="F1280" i="16"/>
  <c r="E1281" i="16" s="1"/>
  <c r="F1281" i="16"/>
  <c r="E1282" i="16" s="1"/>
  <c r="F1282" i="16"/>
  <c r="E1283" i="16" s="1"/>
  <c r="F1283" i="16"/>
  <c r="E1284" i="16" s="1"/>
  <c r="F1284" i="16"/>
  <c r="E1285" i="16" s="1"/>
  <c r="F1285" i="16"/>
  <c r="E1286" i="16" s="1"/>
  <c r="F1286" i="16"/>
  <c r="E1287" i="16" s="1"/>
  <c r="F1287" i="16"/>
  <c r="E1288" i="16" s="1"/>
  <c r="F1288" i="16"/>
  <c r="E1289" i="16" s="1"/>
  <c r="F1289" i="16"/>
  <c r="E1290" i="16" s="1"/>
  <c r="F1290" i="16"/>
  <c r="E1291" i="16" s="1"/>
  <c r="F1291" i="16"/>
  <c r="E1292" i="16" s="1"/>
  <c r="F1292" i="16"/>
  <c r="E1293" i="16" s="1"/>
  <c r="F1293" i="16"/>
  <c r="E1294" i="16" s="1"/>
  <c r="F1294" i="16"/>
  <c r="E1295" i="16" s="1"/>
  <c r="F1295" i="16"/>
  <c r="E1296" i="16" s="1"/>
  <c r="F1296" i="16"/>
  <c r="E1297" i="16" s="1"/>
  <c r="F1297" i="16"/>
  <c r="E1298" i="16" s="1"/>
  <c r="F1298" i="16"/>
  <c r="E1299" i="16" s="1"/>
  <c r="F1299" i="16"/>
  <c r="E1300" i="16" s="1"/>
  <c r="F1300" i="16"/>
  <c r="E1301" i="16" s="1"/>
  <c r="F1301" i="16"/>
  <c r="E1302" i="16" s="1"/>
  <c r="F1302" i="16"/>
  <c r="E1303" i="16" s="1"/>
  <c r="F1303" i="16"/>
  <c r="E1304" i="16" s="1"/>
  <c r="F1304" i="16"/>
  <c r="E1305" i="16" s="1"/>
  <c r="F1305" i="16"/>
  <c r="E1306" i="16" s="1"/>
  <c r="F1306" i="16"/>
  <c r="E1307" i="16" s="1"/>
  <c r="F1307" i="16"/>
  <c r="E1308" i="16" s="1"/>
  <c r="F1308" i="16"/>
  <c r="E1309" i="16" s="1"/>
  <c r="F1309" i="16"/>
  <c r="E1310" i="16" s="1"/>
  <c r="F1310" i="16"/>
  <c r="E1311" i="16" s="1"/>
  <c r="F1311" i="16"/>
  <c r="E1312" i="16" s="1"/>
  <c r="F1312" i="16"/>
  <c r="E1313" i="16" s="1"/>
  <c r="F1313" i="16"/>
  <c r="E1314" i="16" s="1"/>
  <c r="F1314" i="16"/>
  <c r="E1315" i="16" s="1"/>
  <c r="F1315" i="16"/>
  <c r="E1316" i="16" s="1"/>
  <c r="F1316" i="16"/>
  <c r="E1317" i="16" s="1"/>
  <c r="F1317" i="16"/>
  <c r="E1318" i="16" s="1"/>
  <c r="F1318" i="16"/>
  <c r="E1319" i="16" s="1"/>
  <c r="F1319" i="16"/>
  <c r="E1320" i="16" s="1"/>
  <c r="F1320" i="16"/>
  <c r="E1321" i="16" s="1"/>
  <c r="F1321" i="16"/>
  <c r="E1322" i="16" s="1"/>
  <c r="F1322" i="16"/>
  <c r="E1323" i="16" s="1"/>
  <c r="F1323" i="16"/>
  <c r="E1324" i="16" s="1"/>
  <c r="F1324" i="16"/>
  <c r="E1325" i="16" s="1"/>
  <c r="F1325" i="16"/>
  <c r="E1326" i="16" s="1"/>
  <c r="F1326" i="16"/>
  <c r="E1327" i="16" s="1"/>
  <c r="F1327" i="16"/>
  <c r="E1328" i="16" s="1"/>
  <c r="F1328" i="16"/>
  <c r="E1329" i="16" s="1"/>
  <c r="F1329" i="16"/>
  <c r="E1330" i="16" s="1"/>
  <c r="F1330" i="16"/>
  <c r="E1331" i="16" s="1"/>
  <c r="F1331" i="16"/>
  <c r="E1332" i="16" s="1"/>
  <c r="F1332" i="16"/>
  <c r="E1333" i="16" s="1"/>
  <c r="F1333" i="16"/>
  <c r="E1334" i="16" s="1"/>
  <c r="F1334" i="16"/>
  <c r="E1335" i="16" s="1"/>
  <c r="F1335" i="16"/>
  <c r="E1336" i="16" s="1"/>
  <c r="F1336" i="16"/>
  <c r="E1337" i="16" s="1"/>
  <c r="F1337" i="16"/>
  <c r="E1338" i="16" s="1"/>
  <c r="F1338" i="16"/>
  <c r="E1339" i="16" s="1"/>
  <c r="F1339" i="16"/>
  <c r="E1340" i="16" s="1"/>
  <c r="F1340" i="16"/>
  <c r="E1341" i="16" s="1"/>
  <c r="F1341" i="16"/>
  <c r="E1342" i="16" s="1"/>
  <c r="F1342" i="16"/>
  <c r="E1343" i="16" s="1"/>
  <c r="F1343" i="16"/>
  <c r="E1344" i="16" s="1"/>
  <c r="F1344" i="16"/>
  <c r="E1345" i="16" s="1"/>
  <c r="F1345" i="16"/>
  <c r="E1346" i="16" s="1"/>
  <c r="F1346" i="16"/>
  <c r="E1347" i="16" s="1"/>
  <c r="F1347" i="16"/>
  <c r="E1348" i="16" s="1"/>
  <c r="F1348" i="16"/>
  <c r="E1349" i="16" s="1"/>
  <c r="F1349" i="16"/>
  <c r="E1350" i="16" s="1"/>
  <c r="F1350" i="16"/>
  <c r="E1351" i="16" s="1"/>
  <c r="F1351" i="16"/>
  <c r="E1352" i="16" s="1"/>
  <c r="F1352" i="16"/>
  <c r="E1353" i="16" s="1"/>
  <c r="F1353" i="16"/>
  <c r="E1354" i="16" s="1"/>
  <c r="F1354" i="16"/>
  <c r="E1355" i="16" s="1"/>
  <c r="F1355" i="16"/>
  <c r="E1356" i="16" s="1"/>
  <c r="F1356" i="16"/>
  <c r="E1357" i="16" s="1"/>
  <c r="F1357" i="16"/>
  <c r="E1358" i="16" s="1"/>
  <c r="F1358" i="16"/>
  <c r="E1359" i="16" s="1"/>
  <c r="F1359" i="16"/>
  <c r="E1360" i="16" s="1"/>
  <c r="F1360" i="16"/>
  <c r="E1361" i="16" s="1"/>
  <c r="F1361" i="16"/>
  <c r="E1362" i="16" s="1"/>
  <c r="F1362" i="16"/>
  <c r="E1363" i="16" s="1"/>
  <c r="F1363" i="16"/>
  <c r="E1364" i="16" s="1"/>
  <c r="F1364" i="16"/>
  <c r="E1365" i="16" s="1"/>
  <c r="F1365" i="16"/>
  <c r="E1366" i="16" s="1"/>
  <c r="F1366" i="16"/>
  <c r="E1367" i="16" s="1"/>
  <c r="F1367" i="16"/>
  <c r="E1368" i="16" s="1"/>
  <c r="F1368" i="16"/>
  <c r="E1369" i="16" s="1"/>
  <c r="F1369" i="16"/>
  <c r="E1370" i="16" s="1"/>
  <c r="F1370" i="16"/>
  <c r="E1371" i="16" s="1"/>
  <c r="F1371" i="16"/>
  <c r="E1372" i="16" s="1"/>
  <c r="F1372" i="16"/>
  <c r="E1373" i="16" s="1"/>
  <c r="F1373" i="16"/>
  <c r="E1374" i="16" s="1"/>
  <c r="F1374" i="16"/>
  <c r="E1375" i="16" s="1"/>
  <c r="F1375" i="16"/>
  <c r="E1376" i="16" s="1"/>
  <c r="F1376" i="16"/>
  <c r="E1377" i="16" s="1"/>
  <c r="F1377" i="16"/>
  <c r="E1378" i="16" s="1"/>
  <c r="F1378" i="16"/>
  <c r="E1379" i="16" s="1"/>
  <c r="F1379" i="16"/>
  <c r="E1380" i="16" s="1"/>
  <c r="F1380" i="16"/>
  <c r="E1381" i="16" s="1"/>
  <c r="F1381" i="16"/>
  <c r="E1382" i="16" s="1"/>
  <c r="F1382" i="16"/>
  <c r="E1383" i="16" s="1"/>
  <c r="F1383" i="16"/>
  <c r="E1384" i="16" s="1"/>
  <c r="F1384" i="16"/>
  <c r="E1385" i="16" s="1"/>
  <c r="F1385" i="16"/>
  <c r="E1386" i="16" s="1"/>
  <c r="F1386" i="16"/>
  <c r="E1387" i="16" s="1"/>
  <c r="F1387" i="16"/>
  <c r="E1388" i="16" s="1"/>
  <c r="F1388" i="16"/>
  <c r="E1389" i="16" s="1"/>
  <c r="F1389" i="16"/>
  <c r="E1390" i="16" s="1"/>
  <c r="F1390" i="16"/>
  <c r="E1391" i="16" s="1"/>
  <c r="F1391" i="16"/>
  <c r="E1392" i="16" s="1"/>
  <c r="F1392" i="16"/>
  <c r="E1393" i="16" s="1"/>
  <c r="F1393" i="16"/>
  <c r="E1394" i="16" s="1"/>
  <c r="F1394" i="16"/>
  <c r="E1395" i="16" s="1"/>
  <c r="F1395" i="16"/>
  <c r="E1396" i="16" s="1"/>
  <c r="F1396" i="16"/>
  <c r="E1397" i="16" s="1"/>
  <c r="F1397" i="16"/>
  <c r="E1398" i="16" s="1"/>
  <c r="F1398" i="16"/>
  <c r="E1399" i="16" s="1"/>
  <c r="F1399" i="16"/>
  <c r="E1400" i="16" s="1"/>
  <c r="F1400" i="16"/>
  <c r="E1401" i="16" s="1"/>
  <c r="F1401" i="16"/>
  <c r="E1402" i="16" s="1"/>
  <c r="F1402" i="16"/>
  <c r="E1403" i="16" s="1"/>
  <c r="F1403" i="16"/>
  <c r="E1404" i="16" s="1"/>
  <c r="F1404" i="16"/>
  <c r="E1405" i="16" s="1"/>
  <c r="F1405" i="16"/>
  <c r="E1406" i="16" s="1"/>
  <c r="F1406" i="16"/>
  <c r="E1407" i="16" s="1"/>
  <c r="F1407" i="16"/>
  <c r="E1408" i="16" s="1"/>
  <c r="F1408" i="16"/>
  <c r="E1409" i="16" s="1"/>
  <c r="F1409" i="16"/>
  <c r="E1410" i="16" s="1"/>
  <c r="F1410" i="16"/>
  <c r="E1411" i="16" s="1"/>
  <c r="F1411" i="16"/>
  <c r="E1412" i="16" s="1"/>
  <c r="F1412" i="16"/>
  <c r="E1413" i="16" s="1"/>
  <c r="F1413" i="16"/>
  <c r="E1414" i="16" s="1"/>
  <c r="F1414" i="16"/>
  <c r="E1415" i="16" s="1"/>
  <c r="F1415" i="16"/>
  <c r="E1416" i="16" s="1"/>
  <c r="F1416" i="16"/>
  <c r="E1417" i="16" s="1"/>
  <c r="F1417" i="16"/>
  <c r="E1418" i="16" s="1"/>
  <c r="F1418" i="16"/>
  <c r="E1419" i="16" s="1"/>
  <c r="F1419" i="16"/>
  <c r="E1420" i="16" s="1"/>
  <c r="F1420" i="16"/>
  <c r="E1421" i="16" s="1"/>
  <c r="F1421" i="16"/>
  <c r="E1422" i="16" s="1"/>
  <c r="F1422" i="16"/>
  <c r="E1423" i="16" s="1"/>
  <c r="F1423" i="16"/>
  <c r="E1424" i="16" s="1"/>
  <c r="F1424" i="16"/>
  <c r="E1425" i="16" s="1"/>
  <c r="F1425" i="16"/>
  <c r="E1426" i="16" s="1"/>
  <c r="F1426" i="16"/>
  <c r="E1427" i="16" s="1"/>
  <c r="F1427" i="16"/>
  <c r="E1428" i="16" s="1"/>
  <c r="F1428" i="16"/>
  <c r="E1429" i="16" s="1"/>
  <c r="F1429" i="16"/>
  <c r="E1430" i="16" s="1"/>
  <c r="F1430" i="16"/>
  <c r="E1431" i="16" s="1"/>
  <c r="F1431" i="16"/>
  <c r="E1432" i="16" s="1"/>
  <c r="F1432" i="16"/>
  <c r="E1433" i="16" s="1"/>
  <c r="F1433" i="16"/>
  <c r="E1434" i="16" s="1"/>
  <c r="F1434" i="16"/>
  <c r="E1435" i="16" s="1"/>
  <c r="F1435" i="16"/>
  <c r="E1436" i="16" s="1"/>
  <c r="F1436" i="16"/>
  <c r="E1437" i="16" s="1"/>
  <c r="F1437" i="16"/>
  <c r="E1438" i="16" s="1"/>
  <c r="F1438" i="16"/>
  <c r="E1439" i="16" s="1"/>
  <c r="F1439" i="16"/>
  <c r="E1440" i="16" s="1"/>
  <c r="F1440" i="16"/>
  <c r="E1441" i="16" s="1"/>
  <c r="F1441" i="16"/>
  <c r="E1442" i="16" s="1"/>
  <c r="F1442" i="16"/>
  <c r="E1443" i="16" s="1"/>
  <c r="F1443" i="16"/>
  <c r="E1444" i="16" s="1"/>
  <c r="F1444" i="16"/>
  <c r="E1445" i="16" s="1"/>
  <c r="F1445" i="16"/>
  <c r="E1446" i="16" s="1"/>
  <c r="F1446" i="16"/>
  <c r="E1447" i="16" s="1"/>
  <c r="F1447" i="16"/>
  <c r="E1448" i="16" s="1"/>
  <c r="F1448" i="16"/>
  <c r="E1449" i="16" s="1"/>
  <c r="F1449" i="16"/>
  <c r="E1450" i="16" s="1"/>
  <c r="F1450" i="16"/>
  <c r="E1451" i="16" s="1"/>
  <c r="F1451" i="16"/>
  <c r="E1452" i="16" s="1"/>
  <c r="F1452" i="16"/>
  <c r="E1453" i="16" s="1"/>
  <c r="F1453" i="16"/>
  <c r="E1454" i="16" s="1"/>
  <c r="F1454" i="16"/>
  <c r="E1455" i="16" s="1"/>
  <c r="F1455" i="16"/>
  <c r="E1456" i="16" s="1"/>
  <c r="F1456" i="16"/>
  <c r="E1457" i="16" s="1"/>
  <c r="F1457" i="16"/>
  <c r="E1458" i="16" s="1"/>
  <c r="F1458" i="16"/>
  <c r="E1459" i="16" s="1"/>
  <c r="F1459" i="16"/>
  <c r="E1460" i="16" s="1"/>
  <c r="F1460" i="16"/>
  <c r="E1461" i="16" s="1"/>
  <c r="F1461" i="16"/>
  <c r="E1462" i="16" s="1"/>
  <c r="F1462" i="16"/>
  <c r="E1463" i="16" s="1"/>
  <c r="F1463" i="16"/>
  <c r="E1464" i="16" s="1"/>
  <c r="F1464" i="16"/>
  <c r="E1465" i="16" s="1"/>
  <c r="F1465" i="16"/>
  <c r="E1466" i="16" s="1"/>
  <c r="F1466" i="16"/>
  <c r="E1467" i="16" s="1"/>
  <c r="F1467" i="16"/>
  <c r="E1468" i="16" s="1"/>
  <c r="F1468" i="16"/>
  <c r="E1469" i="16" s="1"/>
  <c r="F1469" i="16"/>
  <c r="E1470" i="16" s="1"/>
  <c r="F1470" i="16"/>
  <c r="E1471" i="16" s="1"/>
  <c r="F1471" i="16"/>
  <c r="E1472" i="16" s="1"/>
  <c r="F1472" i="16"/>
  <c r="E1473" i="16" s="1"/>
  <c r="F1473" i="16"/>
  <c r="E1474" i="16" s="1"/>
  <c r="F1474" i="16"/>
  <c r="E1475" i="16" s="1"/>
  <c r="F1475" i="16"/>
  <c r="E1476" i="16" s="1"/>
  <c r="F1476" i="16"/>
  <c r="E1477" i="16" s="1"/>
  <c r="F1477" i="16"/>
  <c r="E1478" i="16" s="1"/>
  <c r="F1478" i="16"/>
  <c r="E1479" i="16" s="1"/>
  <c r="F1479" i="16"/>
  <c r="E1480" i="16" s="1"/>
  <c r="F1480" i="16"/>
  <c r="E1481" i="16" s="1"/>
  <c r="F1481" i="16"/>
  <c r="E1482" i="16" s="1"/>
  <c r="F1482" i="16"/>
  <c r="E1483" i="16" s="1"/>
  <c r="F1483" i="16"/>
  <c r="E1484" i="16" s="1"/>
  <c r="F1484" i="16"/>
  <c r="E1485" i="16" s="1"/>
  <c r="F1485" i="16"/>
  <c r="E1486" i="16" s="1"/>
  <c r="F1486" i="16"/>
  <c r="E1487" i="16" s="1"/>
  <c r="F1487" i="16"/>
  <c r="E1488" i="16" s="1"/>
  <c r="F1488" i="16"/>
  <c r="E1489" i="16" s="1"/>
  <c r="F1489" i="16"/>
  <c r="E1490" i="16" s="1"/>
  <c r="F1490" i="16"/>
  <c r="E1491" i="16" s="1"/>
  <c r="F1491" i="16"/>
  <c r="E1492" i="16" s="1"/>
  <c r="F1492" i="16"/>
  <c r="E1493" i="16" s="1"/>
  <c r="F1493" i="16"/>
  <c r="E1494" i="16" s="1"/>
  <c r="F1494" i="16"/>
  <c r="E1495" i="16" s="1"/>
  <c r="F1495" i="16"/>
  <c r="E1496" i="16" s="1"/>
  <c r="F1496" i="16"/>
  <c r="E1497" i="16" s="1"/>
  <c r="F1497" i="16"/>
  <c r="E1498" i="16" s="1"/>
  <c r="F1498" i="16"/>
  <c r="E1499" i="16" s="1"/>
  <c r="F1499" i="16"/>
  <c r="E1500" i="16" s="1"/>
  <c r="F1500" i="16"/>
  <c r="F11" i="16"/>
  <c r="E12" i="16" s="1"/>
  <c r="G4" i="4"/>
  <c r="F4" i="4"/>
  <c r="I10" i="1" l="1"/>
  <c r="J12" i="16"/>
  <c r="D5" i="16" s="1"/>
  <c r="A90" i="15"/>
  <c r="N6" i="4" l="1"/>
  <c r="N5" i="4"/>
  <c r="N42" i="1"/>
  <c r="L42" i="1"/>
  <c r="T3" i="2"/>
  <c r="T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1" i="2"/>
  <c r="T3512" i="2"/>
  <c r="T3513" i="2"/>
  <c r="T3514" i="2"/>
  <c r="T3515" i="2"/>
  <c r="T3516" i="2"/>
  <c r="T3517" i="2"/>
  <c r="T3518" i="2"/>
  <c r="T3519" i="2"/>
  <c r="T3520" i="2"/>
  <c r="T3521" i="2"/>
  <c r="T3522" i="2"/>
  <c r="T3523" i="2"/>
  <c r="T3524" i="2"/>
  <c r="T3525" i="2"/>
  <c r="T3526" i="2"/>
  <c r="T3527" i="2"/>
  <c r="T3528" i="2"/>
  <c r="T3529" i="2"/>
  <c r="T3530" i="2"/>
  <c r="T3531" i="2"/>
  <c r="T3532" i="2"/>
  <c r="T3533" i="2"/>
  <c r="T3534" i="2"/>
  <c r="T3535" i="2"/>
  <c r="T3536" i="2"/>
  <c r="T3537" i="2"/>
  <c r="T3538" i="2"/>
  <c r="T3539" i="2"/>
  <c r="T3540" i="2"/>
  <c r="T3541" i="2"/>
  <c r="T3542" i="2"/>
  <c r="T3543" i="2"/>
  <c r="T3544" i="2"/>
  <c r="T3545" i="2"/>
  <c r="T3546" i="2"/>
  <c r="T3547" i="2"/>
  <c r="T3548" i="2"/>
  <c r="T3549" i="2"/>
  <c r="T3550" i="2"/>
  <c r="T3551" i="2"/>
  <c r="T3552" i="2"/>
  <c r="T3553" i="2"/>
  <c r="T3554"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1" i="2"/>
  <c r="T3582" i="2"/>
  <c r="T3583" i="2"/>
  <c r="T3584" i="2"/>
  <c r="T3585" i="2"/>
  <c r="T3586" i="2"/>
  <c r="T3587" i="2"/>
  <c r="T3588" i="2"/>
  <c r="T3589" i="2"/>
  <c r="T3590" i="2"/>
  <c r="T3591" i="2"/>
  <c r="T3592" i="2"/>
  <c r="T3593" i="2"/>
  <c r="T3594" i="2"/>
  <c r="T3595" i="2"/>
  <c r="T3596" i="2"/>
  <c r="T3597" i="2"/>
  <c r="T3598" i="2"/>
  <c r="T3599" i="2"/>
  <c r="T3600" i="2"/>
  <c r="T3601" i="2"/>
  <c r="T3602" i="2"/>
  <c r="T3603" i="2"/>
  <c r="T3604" i="2"/>
  <c r="T3605" i="2"/>
  <c r="T3606" i="2"/>
  <c r="T3607" i="2"/>
  <c r="T3608" i="2"/>
  <c r="T3609" i="2"/>
  <c r="T3610" i="2"/>
  <c r="T3611" i="2"/>
  <c r="T3612" i="2"/>
  <c r="T3613" i="2"/>
  <c r="T3614" i="2"/>
  <c r="T3615" i="2"/>
  <c r="T3616" i="2"/>
  <c r="T3617" i="2"/>
  <c r="T3618" i="2"/>
  <c r="T3619" i="2"/>
  <c r="T3620" i="2"/>
  <c r="T3621" i="2"/>
  <c r="T3622" i="2"/>
  <c r="T3623" i="2"/>
  <c r="T3624" i="2"/>
  <c r="T3625" i="2"/>
  <c r="T3626" i="2"/>
  <c r="T3627" i="2"/>
  <c r="T3628" i="2"/>
  <c r="T3629" i="2"/>
  <c r="T3630" i="2"/>
  <c r="T3631" i="2"/>
  <c r="T3632" i="2"/>
  <c r="T3633" i="2"/>
  <c r="T3634" i="2"/>
  <c r="T3635" i="2"/>
  <c r="T3636" i="2"/>
  <c r="T3637" i="2"/>
  <c r="T3638" i="2"/>
  <c r="T3639" i="2"/>
  <c r="T3640" i="2"/>
  <c r="T3641" i="2"/>
  <c r="T3642" i="2"/>
  <c r="T3643" i="2"/>
  <c r="T3644" i="2"/>
  <c r="T3645" i="2"/>
  <c r="T3646" i="2"/>
  <c r="T3647" i="2"/>
  <c r="T3648" i="2"/>
  <c r="T3649" i="2"/>
  <c r="T3650" i="2"/>
  <c r="T3651" i="2"/>
  <c r="T3652" i="2"/>
  <c r="T3653" i="2"/>
  <c r="T3654" i="2"/>
  <c r="T3655" i="2"/>
  <c r="T3656" i="2"/>
  <c r="T3657" i="2"/>
  <c r="T3658" i="2"/>
  <c r="T3659" i="2"/>
  <c r="T3660" i="2"/>
  <c r="T3661" i="2"/>
  <c r="T3662" i="2"/>
  <c r="T3663" i="2"/>
  <c r="T3664" i="2"/>
  <c r="T3665" i="2"/>
  <c r="T3666" i="2"/>
  <c r="T3667" i="2"/>
  <c r="T3668" i="2"/>
  <c r="T3669" i="2"/>
  <c r="T3670" i="2"/>
  <c r="T3671" i="2"/>
  <c r="T3672" i="2"/>
  <c r="T3673" i="2"/>
  <c r="T3674" i="2"/>
  <c r="T3675" i="2"/>
  <c r="T3676" i="2"/>
  <c r="T3677" i="2"/>
  <c r="T3678" i="2"/>
  <c r="T3679" i="2"/>
  <c r="T3680" i="2"/>
  <c r="T3681" i="2"/>
  <c r="T3682" i="2"/>
  <c r="T3683" i="2"/>
  <c r="T3684" i="2"/>
  <c r="T3685" i="2"/>
  <c r="T3686" i="2"/>
  <c r="T3687" i="2"/>
  <c r="T3688" i="2"/>
  <c r="T3689" i="2"/>
  <c r="T3690" i="2"/>
  <c r="T3691" i="2"/>
  <c r="T3692" i="2"/>
  <c r="T3693" i="2"/>
  <c r="T3694" i="2"/>
  <c r="T3695" i="2"/>
  <c r="T3696" i="2"/>
  <c r="T3697" i="2"/>
  <c r="T3698" i="2"/>
  <c r="T3699" i="2"/>
  <c r="T3700" i="2"/>
  <c r="T3701" i="2"/>
  <c r="T3702" i="2"/>
  <c r="T3703" i="2"/>
  <c r="T3704" i="2"/>
  <c r="T3705" i="2"/>
  <c r="T3706" i="2"/>
  <c r="T3707" i="2"/>
  <c r="T3708" i="2"/>
  <c r="T3709" i="2"/>
  <c r="T3710" i="2"/>
  <c r="T3711" i="2"/>
  <c r="T3712" i="2"/>
  <c r="T3713" i="2"/>
  <c r="T3714" i="2"/>
  <c r="T3715" i="2"/>
  <c r="T3716" i="2"/>
  <c r="T3717"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3741" i="2"/>
  <c r="T3742" i="2"/>
  <c r="T3743" i="2"/>
  <c r="T3744" i="2"/>
  <c r="T3745" i="2"/>
  <c r="T3746" i="2"/>
  <c r="T3747" i="2"/>
  <c r="T3748" i="2"/>
  <c r="T3749" i="2"/>
  <c r="T3750" i="2"/>
  <c r="T3751" i="2"/>
  <c r="T3752" i="2"/>
  <c r="T3753" i="2"/>
  <c r="T3754" i="2"/>
  <c r="T3755" i="2"/>
  <c r="T3756" i="2"/>
  <c r="T3757" i="2"/>
  <c r="T3758" i="2"/>
  <c r="T3759" i="2"/>
  <c r="T3760" i="2"/>
  <c r="T3761" i="2"/>
  <c r="T3762" i="2"/>
  <c r="T3763" i="2"/>
  <c r="T3764" i="2"/>
  <c r="T3765" i="2"/>
  <c r="T3766" i="2"/>
  <c r="T3767" i="2"/>
  <c r="T3768" i="2"/>
  <c r="T3769" i="2"/>
  <c r="T3770" i="2"/>
  <c r="T3771" i="2"/>
  <c r="T3772" i="2"/>
  <c r="T3773" i="2"/>
  <c r="T3774" i="2"/>
  <c r="T3775" i="2"/>
  <c r="T3776" i="2"/>
  <c r="T3777" i="2"/>
  <c r="T3778" i="2"/>
  <c r="T3779" i="2"/>
  <c r="T3780" i="2"/>
  <c r="T3781" i="2"/>
  <c r="T3782" i="2"/>
  <c r="T3783" i="2"/>
  <c r="T3784" i="2"/>
  <c r="T3785" i="2"/>
  <c r="T3786" i="2"/>
  <c r="T3787" i="2"/>
  <c r="T3788" i="2"/>
  <c r="T3789" i="2"/>
  <c r="T3790" i="2"/>
  <c r="T3791" i="2"/>
  <c r="T3792" i="2"/>
  <c r="T3793" i="2"/>
  <c r="T3794" i="2"/>
  <c r="T3795" i="2"/>
  <c r="T3796" i="2"/>
  <c r="T3797" i="2"/>
  <c r="T3798" i="2"/>
  <c r="T3799" i="2"/>
  <c r="T3800" i="2"/>
  <c r="T3801" i="2"/>
  <c r="T3802" i="2"/>
  <c r="T3803" i="2"/>
  <c r="T3804" i="2"/>
  <c r="T3805" i="2"/>
  <c r="T3806" i="2"/>
  <c r="T3807" i="2"/>
  <c r="T3808" i="2"/>
  <c r="T3809" i="2"/>
  <c r="T3810" i="2"/>
  <c r="T3811" i="2"/>
  <c r="T3812" i="2"/>
  <c r="T3813" i="2"/>
  <c r="T3814" i="2"/>
  <c r="T3815" i="2"/>
  <c r="T3816" i="2"/>
  <c r="T3817" i="2"/>
  <c r="T3818" i="2"/>
  <c r="T3819" i="2"/>
  <c r="T3820" i="2"/>
  <c r="T3821" i="2"/>
  <c r="T3822" i="2"/>
  <c r="T3823" i="2"/>
  <c r="T3824" i="2"/>
  <c r="T3825" i="2"/>
  <c r="T3826" i="2"/>
  <c r="T3827" i="2"/>
  <c r="T3828" i="2"/>
  <c r="T3829" i="2"/>
  <c r="T3830" i="2"/>
  <c r="T3831" i="2"/>
  <c r="T3832" i="2"/>
  <c r="T3833" i="2"/>
  <c r="T3834" i="2"/>
  <c r="T3835" i="2"/>
  <c r="T3836" i="2"/>
  <c r="T3837" i="2"/>
  <c r="T3838" i="2"/>
  <c r="T3839" i="2"/>
  <c r="T3840" i="2"/>
  <c r="T3841" i="2"/>
  <c r="T3842" i="2"/>
  <c r="T3843" i="2"/>
  <c r="T3844" i="2"/>
  <c r="T3845" i="2"/>
  <c r="T3846" i="2"/>
  <c r="T3847" i="2"/>
  <c r="T3848" i="2"/>
  <c r="T3849" i="2"/>
  <c r="T3850" i="2"/>
  <c r="T3851" i="2"/>
  <c r="T3852" i="2"/>
  <c r="T3853" i="2"/>
  <c r="T3854" i="2"/>
  <c r="T3855" i="2"/>
  <c r="T3856" i="2"/>
  <c r="T3857" i="2"/>
  <c r="T3858" i="2"/>
  <c r="T3859" i="2"/>
  <c r="T3860" i="2"/>
  <c r="T3861" i="2"/>
  <c r="T3862" i="2"/>
  <c r="T3863" i="2"/>
  <c r="T3864" i="2"/>
  <c r="T3865" i="2"/>
  <c r="T3866" i="2"/>
  <c r="T3867" i="2"/>
  <c r="T3868" i="2"/>
  <c r="T3869" i="2"/>
  <c r="T3870" i="2"/>
  <c r="T3871" i="2"/>
  <c r="T3872" i="2"/>
  <c r="T3873" i="2"/>
  <c r="T3874" i="2"/>
  <c r="T3875" i="2"/>
  <c r="T3876" i="2"/>
  <c r="T3877" i="2"/>
  <c r="T3878" i="2"/>
  <c r="T3879" i="2"/>
  <c r="T3880" i="2"/>
  <c r="T3881" i="2"/>
  <c r="T3882" i="2"/>
  <c r="T3883" i="2"/>
  <c r="T3884" i="2"/>
  <c r="T3885" i="2"/>
  <c r="T3886" i="2"/>
  <c r="T3887" i="2"/>
  <c r="T3888" i="2"/>
  <c r="T3889" i="2"/>
  <c r="T3890" i="2"/>
  <c r="T3891" i="2"/>
  <c r="T3892" i="2"/>
  <c r="T3893" i="2"/>
  <c r="T3894" i="2"/>
  <c r="T3895" i="2"/>
  <c r="T3896" i="2"/>
  <c r="T3897" i="2"/>
  <c r="T3898" i="2"/>
  <c r="T3899" i="2"/>
  <c r="T3900" i="2"/>
  <c r="T3901" i="2"/>
  <c r="T3902" i="2"/>
  <c r="T3903" i="2"/>
  <c r="T3904" i="2"/>
  <c r="T3905" i="2"/>
  <c r="T3906" i="2"/>
  <c r="T3907" i="2"/>
  <c r="T3908" i="2"/>
  <c r="T3909" i="2"/>
  <c r="T3910" i="2"/>
  <c r="T3911" i="2"/>
  <c r="T3912" i="2"/>
  <c r="T3913" i="2"/>
  <c r="T3914" i="2"/>
  <c r="T3915" i="2"/>
  <c r="T3916" i="2"/>
  <c r="T3917" i="2"/>
  <c r="T3918" i="2"/>
  <c r="T3919" i="2"/>
  <c r="T3920" i="2"/>
  <c r="T3921" i="2"/>
  <c r="T3922" i="2"/>
  <c r="T3923" i="2"/>
  <c r="T3924" i="2"/>
  <c r="T3925" i="2"/>
  <c r="T3926" i="2"/>
  <c r="T3927" i="2"/>
  <c r="T3928" i="2"/>
  <c r="T3929" i="2"/>
  <c r="T3930" i="2"/>
  <c r="T3931" i="2"/>
  <c r="T3932" i="2"/>
  <c r="T3933" i="2"/>
  <c r="T3934" i="2"/>
  <c r="T3935" i="2"/>
  <c r="T3936" i="2"/>
  <c r="T3937" i="2"/>
  <c r="T3938" i="2"/>
  <c r="T3939" i="2"/>
  <c r="T3940" i="2"/>
  <c r="T3941" i="2"/>
  <c r="T3942" i="2"/>
  <c r="T3943" i="2"/>
  <c r="T3944" i="2"/>
  <c r="T3945" i="2"/>
  <c r="T3946" i="2"/>
  <c r="T3947" i="2"/>
  <c r="T3948" i="2"/>
  <c r="T3949" i="2"/>
  <c r="T3950" i="2"/>
  <c r="T3951" i="2"/>
  <c r="T3952" i="2"/>
  <c r="T3953" i="2"/>
  <c r="T3954" i="2"/>
  <c r="T3955" i="2"/>
  <c r="T3956" i="2"/>
  <c r="T3957" i="2"/>
  <c r="T3958" i="2"/>
  <c r="T3959" i="2"/>
  <c r="T3960" i="2"/>
  <c r="T3961" i="2"/>
  <c r="T3962" i="2"/>
  <c r="T3963" i="2"/>
  <c r="T3964" i="2"/>
  <c r="T3965" i="2"/>
  <c r="T3966" i="2"/>
  <c r="T3967" i="2"/>
  <c r="T3968" i="2"/>
  <c r="T3969" i="2"/>
  <c r="T3970" i="2"/>
  <c r="T3971" i="2"/>
  <c r="T3972" i="2"/>
  <c r="T3973" i="2"/>
  <c r="T3974" i="2"/>
  <c r="T3975" i="2"/>
  <c r="T3976" i="2"/>
  <c r="T3977" i="2"/>
  <c r="T3978" i="2"/>
  <c r="T3979" i="2"/>
  <c r="T3980" i="2"/>
  <c r="T3981" i="2"/>
  <c r="T3982" i="2"/>
  <c r="T3983" i="2"/>
  <c r="T3984" i="2"/>
  <c r="T3985" i="2"/>
  <c r="T3986" i="2"/>
  <c r="T3987" i="2"/>
  <c r="T3988" i="2"/>
  <c r="T3989" i="2"/>
  <c r="T3990" i="2"/>
  <c r="T3991" i="2"/>
  <c r="T3992" i="2"/>
  <c r="T3993" i="2"/>
  <c r="T3994" i="2"/>
  <c r="T3995" i="2"/>
  <c r="T3996" i="2"/>
  <c r="T3997" i="2"/>
  <c r="T3998" i="2"/>
  <c r="T3999" i="2"/>
  <c r="T4000" i="2"/>
  <c r="F148" i="1"/>
  <c r="I137" i="4"/>
  <c r="I93" i="4"/>
  <c r="F66" i="1"/>
  <c r="F117" i="1"/>
  <c r="F17" i="1"/>
  <c r="I127" i="4"/>
  <c r="I74" i="4"/>
  <c r="I113" i="4"/>
  <c r="I60" i="4"/>
  <c r="I145" i="4"/>
  <c r="F33" i="1"/>
  <c r="F137" i="1"/>
  <c r="I33" i="4"/>
  <c r="I110" i="4"/>
  <c r="I48" i="4"/>
  <c r="I29" i="4"/>
  <c r="I27" i="4"/>
  <c r="F105" i="1"/>
  <c r="I101" i="4"/>
  <c r="F20" i="1"/>
  <c r="I105" i="4"/>
  <c r="F74" i="1"/>
  <c r="I84" i="4"/>
  <c r="F29" i="1"/>
  <c r="I121" i="4"/>
  <c r="F28" i="1"/>
  <c r="I35" i="4"/>
  <c r="F48" i="1"/>
  <c r="F94" i="1"/>
  <c r="I40" i="4"/>
  <c r="I147" i="4"/>
  <c r="I120" i="4"/>
  <c r="I124" i="4"/>
  <c r="I119" i="4"/>
  <c r="I151" i="4"/>
  <c r="F18" i="1"/>
  <c r="F101" i="1"/>
  <c r="I50" i="4"/>
  <c r="F51" i="1"/>
  <c r="F23" i="1"/>
  <c r="F139" i="1"/>
  <c r="F149" i="1"/>
  <c r="F88" i="1"/>
  <c r="I72" i="4"/>
  <c r="I100" i="4"/>
  <c r="F121" i="1"/>
  <c r="F120" i="1"/>
  <c r="F112" i="1"/>
  <c r="I149" i="4"/>
  <c r="F84" i="1"/>
  <c r="F146" i="1"/>
  <c r="F70" i="1"/>
  <c r="F76" i="1"/>
  <c r="F96" i="1"/>
  <c r="I30" i="4"/>
  <c r="I41" i="4"/>
  <c r="I103" i="4"/>
  <c r="I23" i="4"/>
  <c r="I36" i="4"/>
  <c r="I34" i="4"/>
  <c r="I59" i="4"/>
  <c r="I86" i="4"/>
  <c r="I102" i="4"/>
  <c r="I131" i="4"/>
  <c r="F26" i="1"/>
  <c r="F125" i="1"/>
  <c r="F87" i="1"/>
  <c r="F56" i="1"/>
  <c r="I94" i="4"/>
  <c r="F104" i="1"/>
  <c r="F102" i="1"/>
  <c r="I123" i="4"/>
  <c r="F122" i="1"/>
  <c r="I47" i="4"/>
  <c r="F131" i="1"/>
  <c r="F109" i="1"/>
  <c r="F145" i="1"/>
  <c r="I69" i="4"/>
  <c r="F53" i="1"/>
  <c r="I85" i="4"/>
  <c r="I57" i="4"/>
  <c r="F65" i="1"/>
  <c r="F55" i="1"/>
  <c r="I42" i="4"/>
  <c r="F116" i="1"/>
  <c r="F15" i="1"/>
  <c r="F111" i="1"/>
  <c r="I132" i="4"/>
  <c r="I80" i="4"/>
  <c r="F57" i="1"/>
  <c r="I155" i="4"/>
  <c r="F85" i="1"/>
  <c r="F44" i="1"/>
  <c r="I95" i="4"/>
  <c r="F42" i="1"/>
  <c r="I112" i="4"/>
  <c r="I66" i="4"/>
  <c r="F147" i="1"/>
  <c r="F98" i="1"/>
  <c r="I70" i="4"/>
  <c r="F106" i="1"/>
  <c r="F21" i="1"/>
  <c r="I79" i="4"/>
  <c r="F43" i="1"/>
  <c r="I49" i="4"/>
  <c r="I25" i="4"/>
  <c r="I51" i="4"/>
  <c r="I146" i="4"/>
  <c r="F110" i="1"/>
  <c r="F80" i="1"/>
  <c r="F130" i="1"/>
  <c r="F86" i="1"/>
  <c r="F95" i="1"/>
  <c r="I26" i="4"/>
  <c r="F27" i="1"/>
  <c r="I107" i="4"/>
  <c r="F59" i="1"/>
  <c r="I140" i="4"/>
  <c r="I92" i="4"/>
  <c r="I122" i="4"/>
  <c r="I21" i="4"/>
  <c r="F97" i="1"/>
  <c r="I117" i="4"/>
  <c r="F83" i="1"/>
  <c r="I143" i="4"/>
  <c r="I53" i="4"/>
  <c r="I128" i="4"/>
  <c r="F119" i="1"/>
  <c r="F93" i="1"/>
  <c r="I129" i="4"/>
  <c r="I135" i="4"/>
  <c r="F30" i="1"/>
  <c r="F136" i="1"/>
  <c r="F40" i="1"/>
  <c r="I109" i="4"/>
  <c r="F75" i="1"/>
  <c r="I115" i="4"/>
  <c r="I89" i="4"/>
  <c r="F22" i="1"/>
  <c r="F61" i="1"/>
  <c r="F68" i="1"/>
  <c r="F25" i="1"/>
  <c r="F100" i="1"/>
  <c r="F118" i="1"/>
  <c r="F69" i="1"/>
  <c r="F124" i="1"/>
  <c r="F73" i="1"/>
  <c r="F89" i="1"/>
  <c r="F41" i="1"/>
  <c r="F132" i="1"/>
  <c r="F150" i="1"/>
  <c r="F82" i="1"/>
  <c r="F54" i="1"/>
  <c r="I97" i="4"/>
  <c r="F36" i="1"/>
  <c r="F81" i="1"/>
  <c r="I125" i="4"/>
  <c r="I116" i="4"/>
  <c r="I156" i="4"/>
  <c r="F79" i="1"/>
  <c r="F49" i="1"/>
  <c r="F92" i="1"/>
  <c r="F78" i="1"/>
  <c r="I61" i="4"/>
  <c r="F19" i="1"/>
  <c r="I20" i="4"/>
  <c r="I75" i="4"/>
  <c r="I71" i="4"/>
  <c r="I37" i="4"/>
  <c r="F47" i="1"/>
  <c r="F50" i="1"/>
  <c r="F141" i="1"/>
  <c r="F128" i="1"/>
  <c r="I153" i="4"/>
  <c r="I76" i="4"/>
  <c r="F91" i="1"/>
  <c r="F103" i="1"/>
  <c r="I130" i="4"/>
  <c r="I114" i="4"/>
  <c r="F37" i="1"/>
  <c r="F72" i="1"/>
  <c r="I68" i="4"/>
  <c r="F127" i="1"/>
  <c r="F38" i="1"/>
  <c r="F71" i="1"/>
  <c r="I43" i="4"/>
  <c r="F39" i="1"/>
  <c r="I18" i="4"/>
  <c r="I45" i="4"/>
  <c r="I90" i="4"/>
  <c r="F114" i="1"/>
  <c r="F123" i="1"/>
  <c r="F35" i="1"/>
  <c r="I82" i="4"/>
  <c r="F134" i="1"/>
  <c r="F135" i="1"/>
  <c r="I133" i="4"/>
  <c r="F67" i="1"/>
  <c r="F60" i="1"/>
  <c r="F126" i="1"/>
  <c r="I91" i="4"/>
  <c r="F34" i="1"/>
  <c r="I152" i="4"/>
  <c r="I44" i="4"/>
  <c r="I67" i="4"/>
  <c r="I142" i="4"/>
  <c r="I154" i="4"/>
  <c r="F46" i="1"/>
  <c r="I65" i="4"/>
  <c r="F142" i="1"/>
  <c r="F63" i="1"/>
  <c r="I98" i="4"/>
  <c r="F129" i="1"/>
  <c r="I46" i="4"/>
  <c r="I31" i="4"/>
  <c r="F58" i="1"/>
  <c r="I73" i="4"/>
  <c r="I52" i="4"/>
  <c r="I87" i="4"/>
  <c r="I38" i="4"/>
  <c r="F32" i="1"/>
  <c r="F99" i="1"/>
  <c r="F45" i="1"/>
  <c r="I63" i="4"/>
  <c r="F115" i="1"/>
  <c r="I55" i="4"/>
  <c r="I54" i="4"/>
  <c r="F90" i="1"/>
  <c r="I17" i="4"/>
  <c r="I139" i="4"/>
  <c r="I39" i="4"/>
  <c r="F113" i="1"/>
  <c r="I118" i="4"/>
  <c r="I19" i="4"/>
  <c r="I150" i="4"/>
  <c r="F16" i="1"/>
  <c r="I56" i="4"/>
  <c r="F138" i="1"/>
  <c r="I148" i="4"/>
  <c r="I111" i="4"/>
  <c r="F62" i="1"/>
  <c r="F52" i="1"/>
  <c r="I126" i="4"/>
  <c r="I81" i="4"/>
  <c r="I108" i="4"/>
  <c r="I28" i="4"/>
  <c r="I32" i="4"/>
  <c r="I138" i="4"/>
  <c r="I83" i="4"/>
  <c r="I22" i="4"/>
  <c r="F140" i="1"/>
  <c r="F133" i="1"/>
  <c r="I88" i="4"/>
  <c r="F64" i="1"/>
  <c r="I78" i="4"/>
  <c r="I62" i="4"/>
  <c r="I144" i="4"/>
  <c r="F31" i="1"/>
  <c r="I136" i="4"/>
  <c r="I96" i="4"/>
  <c r="I141" i="4"/>
  <c r="F108" i="1"/>
  <c r="I104" i="4"/>
  <c r="I77" i="4"/>
  <c r="I24" i="4"/>
  <c r="I134" i="4"/>
  <c r="I106" i="4"/>
  <c r="I58" i="4"/>
  <c r="F24" i="1"/>
  <c r="I99" i="4"/>
  <c r="F13" i="1"/>
  <c r="F107" i="1"/>
  <c r="F143" i="1"/>
  <c r="F144" i="1"/>
  <c r="I64" i="4"/>
  <c r="F77" i="1"/>
  <c r="J24" i="4" l="1"/>
  <c r="D18" i="1" s="1"/>
  <c r="J20" i="4"/>
  <c r="D14" i="1" s="1"/>
  <c r="J18" i="4"/>
  <c r="D12" i="1" s="1"/>
  <c r="J19" i="4"/>
  <c r="D13" i="1" s="1"/>
  <c r="J21" i="4"/>
  <c r="D15" i="1" s="1"/>
  <c r="J22" i="4"/>
  <c r="D16" i="1" s="1"/>
  <c r="J23" i="4"/>
  <c r="D17" i="1" s="1"/>
  <c r="J17" i="4"/>
  <c r="D11" i="1" s="1"/>
  <c r="J25" i="4"/>
  <c r="D19" i="1" s="1"/>
  <c r="J26" i="4"/>
  <c r="D20" i="1" s="1"/>
  <c r="J27" i="4"/>
  <c r="D21" i="1" s="1"/>
  <c r="J28" i="4"/>
  <c r="D22" i="1" s="1"/>
  <c r="J29" i="4"/>
  <c r="D23" i="1" s="1"/>
  <c r="J30" i="4"/>
  <c r="D24" i="1" s="1"/>
  <c r="J31" i="4"/>
  <c r="D25" i="1" s="1"/>
  <c r="J32" i="4"/>
  <c r="D26" i="1" s="1"/>
  <c r="J33" i="4"/>
  <c r="D27" i="1" s="1"/>
  <c r="J34" i="4"/>
  <c r="D28" i="1" s="1"/>
  <c r="J35" i="4"/>
  <c r="D29" i="1" s="1"/>
  <c r="J36" i="4"/>
  <c r="D30" i="1" s="1"/>
  <c r="J37" i="4"/>
  <c r="D31" i="1" s="1"/>
  <c r="J38" i="4"/>
  <c r="D32" i="1" s="1"/>
  <c r="J39" i="4"/>
  <c r="D33" i="1" s="1"/>
  <c r="J40" i="4"/>
  <c r="D34" i="1" s="1"/>
  <c r="J41" i="4"/>
  <c r="D35" i="1" s="1"/>
  <c r="J42" i="4"/>
  <c r="D36" i="1" s="1"/>
  <c r="J43" i="4"/>
  <c r="D37" i="1" s="1"/>
  <c r="J44" i="4"/>
  <c r="D38" i="1" s="1"/>
  <c r="J45" i="4"/>
  <c r="D39" i="1" s="1"/>
  <c r="J46" i="4"/>
  <c r="D40" i="1" s="1"/>
  <c r="J47" i="4"/>
  <c r="D41" i="1" s="1"/>
  <c r="J48" i="4"/>
  <c r="D42" i="1" s="1"/>
  <c r="J49" i="4"/>
  <c r="D43" i="1" s="1"/>
  <c r="J50" i="4"/>
  <c r="D44" i="1" s="1"/>
  <c r="J51" i="4"/>
  <c r="D45" i="1" s="1"/>
  <c r="J52" i="4"/>
  <c r="D46" i="1" s="1"/>
  <c r="J53" i="4"/>
  <c r="D47" i="1" s="1"/>
  <c r="J54" i="4"/>
  <c r="D48" i="1" s="1"/>
  <c r="J55" i="4"/>
  <c r="D49" i="1" s="1"/>
  <c r="J56" i="4"/>
  <c r="D50" i="1" s="1"/>
  <c r="J57" i="4"/>
  <c r="D51" i="1" s="1"/>
  <c r="J58" i="4"/>
  <c r="D52" i="1" s="1"/>
  <c r="J59" i="4"/>
  <c r="D53" i="1" s="1"/>
  <c r="J60" i="4"/>
  <c r="D54" i="1" s="1"/>
  <c r="J61" i="4"/>
  <c r="D55" i="1" s="1"/>
  <c r="J62" i="4"/>
  <c r="D56" i="1" s="1"/>
  <c r="J63" i="4"/>
  <c r="D57" i="1" s="1"/>
  <c r="J64" i="4"/>
  <c r="D58" i="1" s="1"/>
  <c r="J65" i="4"/>
  <c r="D59" i="1" s="1"/>
  <c r="J66" i="4"/>
  <c r="D60" i="1" s="1"/>
  <c r="J67" i="4"/>
  <c r="D61" i="1" s="1"/>
  <c r="J68" i="4"/>
  <c r="D62" i="1" s="1"/>
  <c r="J69" i="4"/>
  <c r="D63" i="1" s="1"/>
  <c r="J70" i="4"/>
  <c r="D64" i="1" s="1"/>
  <c r="J71" i="4"/>
  <c r="D65" i="1" s="1"/>
  <c r="J72" i="4"/>
  <c r="D66" i="1" s="1"/>
  <c r="J73" i="4"/>
  <c r="D67" i="1" s="1"/>
  <c r="J74" i="4"/>
  <c r="D68" i="1" s="1"/>
  <c r="J75" i="4"/>
  <c r="D69" i="1" s="1"/>
  <c r="J76" i="4"/>
  <c r="D70" i="1" s="1"/>
  <c r="J77" i="4"/>
  <c r="D71" i="1" s="1"/>
  <c r="J78" i="4"/>
  <c r="D72" i="1" s="1"/>
  <c r="J79" i="4"/>
  <c r="D73" i="1" s="1"/>
  <c r="J80" i="4"/>
  <c r="D74" i="1" s="1"/>
  <c r="J81" i="4"/>
  <c r="D75" i="1" s="1"/>
  <c r="J82" i="4"/>
  <c r="D76" i="1" s="1"/>
  <c r="J83" i="4"/>
  <c r="D77" i="1" s="1"/>
  <c r="J84" i="4"/>
  <c r="D78" i="1" s="1"/>
  <c r="J85" i="4"/>
  <c r="D79" i="1" s="1"/>
  <c r="J86" i="4"/>
  <c r="D80" i="1" s="1"/>
  <c r="J87" i="4"/>
  <c r="D81" i="1" s="1"/>
  <c r="J88" i="4"/>
  <c r="D82" i="1" s="1"/>
  <c r="J89" i="4"/>
  <c r="D83" i="1" s="1"/>
  <c r="J90" i="4"/>
  <c r="D84" i="1" s="1"/>
  <c r="J91" i="4"/>
  <c r="D85" i="1" s="1"/>
  <c r="J92" i="4"/>
  <c r="D86" i="1" s="1"/>
  <c r="J93" i="4"/>
  <c r="D87" i="1" s="1"/>
  <c r="J94" i="4"/>
  <c r="D88" i="1" s="1"/>
  <c r="J95" i="4"/>
  <c r="D89" i="1" s="1"/>
  <c r="J96" i="4"/>
  <c r="D90" i="1" s="1"/>
  <c r="J97" i="4"/>
  <c r="D91" i="1" s="1"/>
  <c r="J98" i="4"/>
  <c r="D92" i="1" s="1"/>
  <c r="J99" i="4"/>
  <c r="D93" i="1" s="1"/>
  <c r="J100" i="4"/>
  <c r="D94" i="1" s="1"/>
  <c r="J101" i="4"/>
  <c r="D95" i="1" s="1"/>
  <c r="J102" i="4"/>
  <c r="D96" i="1" s="1"/>
  <c r="J103" i="4"/>
  <c r="D97" i="1" s="1"/>
  <c r="J104" i="4"/>
  <c r="D98" i="1" s="1"/>
  <c r="J105" i="4"/>
  <c r="D99" i="1" s="1"/>
  <c r="J106" i="4"/>
  <c r="D100" i="1" s="1"/>
  <c r="J107" i="4"/>
  <c r="D101" i="1" s="1"/>
  <c r="J108" i="4"/>
  <c r="D102" i="1" s="1"/>
  <c r="J109" i="4"/>
  <c r="D103" i="1" s="1"/>
  <c r="J110" i="4"/>
  <c r="D104" i="1" s="1"/>
  <c r="J111" i="4"/>
  <c r="D105" i="1" s="1"/>
  <c r="J112" i="4"/>
  <c r="D106" i="1" s="1"/>
  <c r="J113" i="4"/>
  <c r="D107" i="1" s="1"/>
  <c r="J114" i="4"/>
  <c r="D108" i="1" s="1"/>
  <c r="J115" i="4"/>
  <c r="D109" i="1" s="1"/>
  <c r="J116" i="4"/>
  <c r="D110" i="1" s="1"/>
  <c r="J117" i="4"/>
  <c r="D111" i="1" s="1"/>
  <c r="J118" i="4"/>
  <c r="D112" i="1" s="1"/>
  <c r="J119" i="4"/>
  <c r="D113" i="1" s="1"/>
  <c r="J120" i="4"/>
  <c r="D114" i="1" s="1"/>
  <c r="J121" i="4"/>
  <c r="D115" i="1" s="1"/>
  <c r="J122" i="4"/>
  <c r="D116" i="1" s="1"/>
  <c r="J123" i="4"/>
  <c r="D117" i="1" s="1"/>
  <c r="J124" i="4"/>
  <c r="D118" i="1" s="1"/>
  <c r="J125" i="4"/>
  <c r="D119" i="1" s="1"/>
  <c r="J126" i="4"/>
  <c r="D120" i="1" s="1"/>
  <c r="J127" i="4"/>
  <c r="D121" i="1" s="1"/>
  <c r="J128" i="4"/>
  <c r="D122" i="1" s="1"/>
  <c r="J129" i="4"/>
  <c r="D123" i="1" s="1"/>
  <c r="J130" i="4"/>
  <c r="D124" i="1" s="1"/>
  <c r="J131" i="4"/>
  <c r="D125" i="1" s="1"/>
  <c r="J132" i="4"/>
  <c r="D126" i="1" s="1"/>
  <c r="J133" i="4"/>
  <c r="D127" i="1" s="1"/>
  <c r="J134" i="4"/>
  <c r="D128" i="1" s="1"/>
  <c r="J135" i="4"/>
  <c r="D129" i="1" s="1"/>
  <c r="J136" i="4"/>
  <c r="D130" i="1" s="1"/>
  <c r="J137" i="4"/>
  <c r="D131" i="1" s="1"/>
  <c r="J138" i="4"/>
  <c r="D132" i="1" s="1"/>
  <c r="J139" i="4"/>
  <c r="D133" i="1" s="1"/>
  <c r="J140" i="4"/>
  <c r="D134" i="1" s="1"/>
  <c r="J141" i="4"/>
  <c r="D135" i="1" s="1"/>
  <c r="J142" i="4"/>
  <c r="D136" i="1" s="1"/>
  <c r="J143" i="4"/>
  <c r="D137" i="1" s="1"/>
  <c r="J144" i="4"/>
  <c r="D138" i="1" s="1"/>
  <c r="J145" i="4"/>
  <c r="D139" i="1" s="1"/>
  <c r="J146" i="4"/>
  <c r="D140" i="1" s="1"/>
  <c r="J147" i="4"/>
  <c r="D141" i="1" s="1"/>
  <c r="J148" i="4"/>
  <c r="D142" i="1" s="1"/>
  <c r="J149" i="4"/>
  <c r="D143" i="1" s="1"/>
  <c r="J150" i="4"/>
  <c r="D144" i="1" s="1"/>
  <c r="J151" i="4"/>
  <c r="D145" i="1" s="1"/>
  <c r="J152" i="4"/>
  <c r="D146" i="1" s="1"/>
  <c r="J153" i="4"/>
  <c r="D147" i="1" s="1"/>
  <c r="J154" i="4"/>
  <c r="D148" i="1" s="1"/>
  <c r="J155" i="4"/>
  <c r="D149" i="1" s="1"/>
  <c r="J156" i="4"/>
  <c r="D150" i="1" s="1"/>
  <c r="AD3" i="2"/>
  <c r="AD4" i="2"/>
  <c r="AD5" i="2"/>
  <c r="AD6" i="2"/>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1" i="2"/>
  <c r="AD182" i="2"/>
  <c r="AD183" i="2"/>
  <c r="AD184" i="2"/>
  <c r="AD185" i="2"/>
  <c r="AD186" i="2"/>
  <c r="AD187" i="2"/>
  <c r="AD188" i="2"/>
  <c r="AD189" i="2"/>
  <c r="AD190" i="2"/>
  <c r="AD191" i="2"/>
  <c r="AD192" i="2"/>
  <c r="AD193" i="2"/>
  <c r="AD194" i="2"/>
  <c r="AD195" i="2"/>
  <c r="AD196" i="2"/>
  <c r="AD197" i="2"/>
  <c r="AD198" i="2"/>
  <c r="AD199" i="2"/>
  <c r="AD200" i="2"/>
  <c r="AD201" i="2"/>
  <c r="AD202" i="2"/>
  <c r="AD203" i="2"/>
  <c r="AD204" i="2"/>
  <c r="AD205" i="2"/>
  <c r="AD206" i="2"/>
  <c r="AD207" i="2"/>
  <c r="AD208" i="2"/>
  <c r="AD209" i="2"/>
  <c r="AD210" i="2"/>
  <c r="AD211" i="2"/>
  <c r="AD212" i="2"/>
  <c r="AD213" i="2"/>
  <c r="AD214" i="2"/>
  <c r="AD215" i="2"/>
  <c r="AD216" i="2"/>
  <c r="AD217" i="2"/>
  <c r="AD218" i="2"/>
  <c r="AD219" i="2"/>
  <c r="AD220" i="2"/>
  <c r="AD221" i="2"/>
  <c r="AD222" i="2"/>
  <c r="AD223" i="2"/>
  <c r="AD224" i="2"/>
  <c r="AD225" i="2"/>
  <c r="AD226" i="2"/>
  <c r="AD227" i="2"/>
  <c r="AD228" i="2"/>
  <c r="AD229" i="2"/>
  <c r="AD230" i="2"/>
  <c r="AD231" i="2"/>
  <c r="AD232" i="2"/>
  <c r="AD233" i="2"/>
  <c r="AD234" i="2"/>
  <c r="AD235" i="2"/>
  <c r="AD236" i="2"/>
  <c r="AD237" i="2"/>
  <c r="AD238" i="2"/>
  <c r="AD239" i="2"/>
  <c r="AD240" i="2"/>
  <c r="AD241" i="2"/>
  <c r="AD242" i="2"/>
  <c r="AD243" i="2"/>
  <c r="AD244" i="2"/>
  <c r="AD245" i="2"/>
  <c r="AD246" i="2"/>
  <c r="AD247" i="2"/>
  <c r="AD248" i="2"/>
  <c r="AD249" i="2"/>
  <c r="AD250" i="2"/>
  <c r="AD251" i="2"/>
  <c r="AD252" i="2"/>
  <c r="AD253" i="2"/>
  <c r="AD254" i="2"/>
  <c r="AD255" i="2"/>
  <c r="AD256" i="2"/>
  <c r="AD257" i="2"/>
  <c r="AD258" i="2"/>
  <c r="AD259" i="2"/>
  <c r="AD260" i="2"/>
  <c r="AD261" i="2"/>
  <c r="AD262" i="2"/>
  <c r="AD263" i="2"/>
  <c r="AD264" i="2"/>
  <c r="AD265" i="2"/>
  <c r="AD266" i="2"/>
  <c r="AD267" i="2"/>
  <c r="AD268" i="2"/>
  <c r="AD269" i="2"/>
  <c r="AD270" i="2"/>
  <c r="AD271" i="2"/>
  <c r="AD272" i="2"/>
  <c r="AD273" i="2"/>
  <c r="AD274" i="2"/>
  <c r="AD275" i="2"/>
  <c r="AD276" i="2"/>
  <c r="AD277" i="2"/>
  <c r="AD278" i="2"/>
  <c r="AD279" i="2"/>
  <c r="AD280" i="2"/>
  <c r="AD281" i="2"/>
  <c r="AD282" i="2"/>
  <c r="AD283" i="2"/>
  <c r="AD284" i="2"/>
  <c r="AD285" i="2"/>
  <c r="AD286" i="2"/>
  <c r="AD287" i="2"/>
  <c r="AD288" i="2"/>
  <c r="AD289" i="2"/>
  <c r="AD290" i="2"/>
  <c r="AD291" i="2"/>
  <c r="AD292" i="2"/>
  <c r="AD293" i="2"/>
  <c r="AD294" i="2"/>
  <c r="AD295" i="2"/>
  <c r="AD296" i="2"/>
  <c r="AD297" i="2"/>
  <c r="AD298" i="2"/>
  <c r="AD299" i="2"/>
  <c r="AD300" i="2"/>
  <c r="AD301" i="2"/>
  <c r="AD302" i="2"/>
  <c r="AD303" i="2"/>
  <c r="AD304" i="2"/>
  <c r="AD305" i="2"/>
  <c r="AD306" i="2"/>
  <c r="AD307" i="2"/>
  <c r="AD308" i="2"/>
  <c r="AD309" i="2"/>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D406" i="2"/>
  <c r="AD407" i="2"/>
  <c r="AD408" i="2"/>
  <c r="AD409" i="2"/>
  <c r="AD410" i="2"/>
  <c r="AD411" i="2"/>
  <c r="AD412" i="2"/>
  <c r="AD413" i="2"/>
  <c r="AD414" i="2"/>
  <c r="AD415" i="2"/>
  <c r="AD416" i="2"/>
  <c r="AD417" i="2"/>
  <c r="AD418" i="2"/>
  <c r="AD419" i="2"/>
  <c r="AD420" i="2"/>
  <c r="AD421" i="2"/>
  <c r="AD422" i="2"/>
  <c r="AD423" i="2"/>
  <c r="AD424" i="2"/>
  <c r="AD425" i="2"/>
  <c r="AD426" i="2"/>
  <c r="AD427" i="2"/>
  <c r="AD428" i="2"/>
  <c r="AD429" i="2"/>
  <c r="AD430" i="2"/>
  <c r="AD431" i="2"/>
  <c r="AD432" i="2"/>
  <c r="AD433" i="2"/>
  <c r="AD434" i="2"/>
  <c r="AD435" i="2"/>
  <c r="AD436" i="2"/>
  <c r="AD437" i="2"/>
  <c r="AD438" i="2"/>
  <c r="AD439" i="2"/>
  <c r="AD440" i="2"/>
  <c r="AD441" i="2"/>
  <c r="AD442" i="2"/>
  <c r="AD443" i="2"/>
  <c r="AD444" i="2"/>
  <c r="AD445" i="2"/>
  <c r="AD446" i="2"/>
  <c r="AD447" i="2"/>
  <c r="AD448" i="2"/>
  <c r="AD449" i="2"/>
  <c r="AD450" i="2"/>
  <c r="AD451" i="2"/>
  <c r="AD452" i="2"/>
  <c r="AD453" i="2"/>
  <c r="AD454" i="2"/>
  <c r="AD455" i="2"/>
  <c r="AD456" i="2"/>
  <c r="AD457" i="2"/>
  <c r="AD458" i="2"/>
  <c r="AD459" i="2"/>
  <c r="AD460" i="2"/>
  <c r="AD461" i="2"/>
  <c r="AD462" i="2"/>
  <c r="AD463" i="2"/>
  <c r="AD464" i="2"/>
  <c r="AD465" i="2"/>
  <c r="AD466" i="2"/>
  <c r="AD467" i="2"/>
  <c r="AD468" i="2"/>
  <c r="AD469" i="2"/>
  <c r="AD470" i="2"/>
  <c r="AD471" i="2"/>
  <c r="AD472" i="2"/>
  <c r="AD473" i="2"/>
  <c r="AD474" i="2"/>
  <c r="AD475" i="2"/>
  <c r="AD476" i="2"/>
  <c r="AD477" i="2"/>
  <c r="AD478" i="2"/>
  <c r="AD479" i="2"/>
  <c r="AD480" i="2"/>
  <c r="AD481" i="2"/>
  <c r="AD482" i="2"/>
  <c r="AD483" i="2"/>
  <c r="AD484" i="2"/>
  <c r="AD485" i="2"/>
  <c r="AD486" i="2"/>
  <c r="AD487" i="2"/>
  <c r="AD488" i="2"/>
  <c r="AD489" i="2"/>
  <c r="AD490" i="2"/>
  <c r="AD491" i="2"/>
  <c r="AD492" i="2"/>
  <c r="AD493" i="2"/>
  <c r="AD494" i="2"/>
  <c r="AD495" i="2"/>
  <c r="AD496" i="2"/>
  <c r="AD497" i="2"/>
  <c r="AD498" i="2"/>
  <c r="AD499" i="2"/>
  <c r="AD500" i="2"/>
  <c r="AD501" i="2"/>
  <c r="AD502" i="2"/>
  <c r="AD503" i="2"/>
  <c r="AD504" i="2"/>
  <c r="AD505" i="2"/>
  <c r="AD506" i="2"/>
  <c r="AD507" i="2"/>
  <c r="AD508" i="2"/>
  <c r="AD509" i="2"/>
  <c r="AD510" i="2"/>
  <c r="AD511" i="2"/>
  <c r="AD512" i="2"/>
  <c r="AD513" i="2"/>
  <c r="AD514" i="2"/>
  <c r="AD515" i="2"/>
  <c r="AD516" i="2"/>
  <c r="AD517" i="2"/>
  <c r="AD518" i="2"/>
  <c r="AD519" i="2"/>
  <c r="AD520" i="2"/>
  <c r="AD521" i="2"/>
  <c r="AD522" i="2"/>
  <c r="AD523" i="2"/>
  <c r="AD524" i="2"/>
  <c r="AD525" i="2"/>
  <c r="AD526" i="2"/>
  <c r="AD527" i="2"/>
  <c r="AD528" i="2"/>
  <c r="AD529" i="2"/>
  <c r="AD530" i="2"/>
  <c r="AD531" i="2"/>
  <c r="AD532" i="2"/>
  <c r="AD533" i="2"/>
  <c r="AD534" i="2"/>
  <c r="AD535" i="2"/>
  <c r="AD536" i="2"/>
  <c r="AD537" i="2"/>
  <c r="AD538" i="2"/>
  <c r="AD539" i="2"/>
  <c r="AD540" i="2"/>
  <c r="AD541" i="2"/>
  <c r="AD542" i="2"/>
  <c r="AD543" i="2"/>
  <c r="AD544" i="2"/>
  <c r="AD545" i="2"/>
  <c r="AD546" i="2"/>
  <c r="AD547" i="2"/>
  <c r="AD548" i="2"/>
  <c r="AD549" i="2"/>
  <c r="AD550" i="2"/>
  <c r="AD551" i="2"/>
  <c r="AD552" i="2"/>
  <c r="AD553" i="2"/>
  <c r="AD554" i="2"/>
  <c r="AD555" i="2"/>
  <c r="AD556" i="2"/>
  <c r="AD557" i="2"/>
  <c r="AD558" i="2"/>
  <c r="AD559" i="2"/>
  <c r="AD560" i="2"/>
  <c r="AD561" i="2"/>
  <c r="AD562" i="2"/>
  <c r="AD563" i="2"/>
  <c r="AD564" i="2"/>
  <c r="AD565" i="2"/>
  <c r="AD566" i="2"/>
  <c r="AD567" i="2"/>
  <c r="AD568" i="2"/>
  <c r="AD569" i="2"/>
  <c r="AD570" i="2"/>
  <c r="AD571" i="2"/>
  <c r="AD572" i="2"/>
  <c r="AD573" i="2"/>
  <c r="AD574" i="2"/>
  <c r="AD575" i="2"/>
  <c r="AD576" i="2"/>
  <c r="AD577" i="2"/>
  <c r="AD578" i="2"/>
  <c r="AD579" i="2"/>
  <c r="AD580" i="2"/>
  <c r="AD581" i="2"/>
  <c r="AD582" i="2"/>
  <c r="AD583" i="2"/>
  <c r="AD584" i="2"/>
  <c r="AD585" i="2"/>
  <c r="AD586" i="2"/>
  <c r="AD587" i="2"/>
  <c r="AD588" i="2"/>
  <c r="AD589" i="2"/>
  <c r="AD590" i="2"/>
  <c r="AD591" i="2"/>
  <c r="AD592" i="2"/>
  <c r="AD593" i="2"/>
  <c r="AD594" i="2"/>
  <c r="AD595" i="2"/>
  <c r="AD596" i="2"/>
  <c r="AD597" i="2"/>
  <c r="AD598" i="2"/>
  <c r="AD599" i="2"/>
  <c r="AD600" i="2"/>
  <c r="AD601" i="2"/>
  <c r="AD602" i="2"/>
  <c r="AD603" i="2"/>
  <c r="AD604" i="2"/>
  <c r="AD605" i="2"/>
  <c r="AD606" i="2"/>
  <c r="AD607" i="2"/>
  <c r="AD608" i="2"/>
  <c r="AD609" i="2"/>
  <c r="AD610" i="2"/>
  <c r="AD611" i="2"/>
  <c r="AD612" i="2"/>
  <c r="AD613" i="2"/>
  <c r="AD614" i="2"/>
  <c r="AD615" i="2"/>
  <c r="AD616" i="2"/>
  <c r="AD617" i="2"/>
  <c r="AD618" i="2"/>
  <c r="AD619" i="2"/>
  <c r="AD620" i="2"/>
  <c r="AD621" i="2"/>
  <c r="AD622" i="2"/>
  <c r="AD623" i="2"/>
  <c r="AD624" i="2"/>
  <c r="AD625" i="2"/>
  <c r="AD626" i="2"/>
  <c r="AD627" i="2"/>
  <c r="AD628" i="2"/>
  <c r="AD629" i="2"/>
  <c r="AD630" i="2"/>
  <c r="AD631" i="2"/>
  <c r="AD632" i="2"/>
  <c r="AD633" i="2"/>
  <c r="AD634" i="2"/>
  <c r="AD635" i="2"/>
  <c r="AD636" i="2"/>
  <c r="AD637" i="2"/>
  <c r="AD638" i="2"/>
  <c r="AD639" i="2"/>
  <c r="AD640" i="2"/>
  <c r="AD641" i="2"/>
  <c r="AD642" i="2"/>
  <c r="AD643" i="2"/>
  <c r="AD644" i="2"/>
  <c r="AD645" i="2"/>
  <c r="AD646" i="2"/>
  <c r="AD647" i="2"/>
  <c r="AD648" i="2"/>
  <c r="AD649" i="2"/>
  <c r="AD650" i="2"/>
  <c r="AD651" i="2"/>
  <c r="AD652" i="2"/>
  <c r="AD653" i="2"/>
  <c r="AD654" i="2"/>
  <c r="AD655" i="2"/>
  <c r="AD656" i="2"/>
  <c r="AD657" i="2"/>
  <c r="AD658" i="2"/>
  <c r="AD659" i="2"/>
  <c r="AD660" i="2"/>
  <c r="AD661" i="2"/>
  <c r="AD662" i="2"/>
  <c r="AD663" i="2"/>
  <c r="AD664" i="2"/>
  <c r="AD665" i="2"/>
  <c r="AD666" i="2"/>
  <c r="AD667" i="2"/>
  <c r="AD668" i="2"/>
  <c r="AD669" i="2"/>
  <c r="AD670" i="2"/>
  <c r="AD671" i="2"/>
  <c r="AD672" i="2"/>
  <c r="AD673" i="2"/>
  <c r="AD674" i="2"/>
  <c r="AD675" i="2"/>
  <c r="AD676" i="2"/>
  <c r="AD677" i="2"/>
  <c r="AD678" i="2"/>
  <c r="AD679" i="2"/>
  <c r="AD680" i="2"/>
  <c r="AD681" i="2"/>
  <c r="AD682" i="2"/>
  <c r="AD683" i="2"/>
  <c r="AD684" i="2"/>
  <c r="AD685" i="2"/>
  <c r="AD686" i="2"/>
  <c r="AD687" i="2"/>
  <c r="AD688" i="2"/>
  <c r="AD689" i="2"/>
  <c r="AD690" i="2"/>
  <c r="AD691" i="2"/>
  <c r="AD692" i="2"/>
  <c r="AD693" i="2"/>
  <c r="AD694" i="2"/>
  <c r="AD695" i="2"/>
  <c r="AD696" i="2"/>
  <c r="AD697" i="2"/>
  <c r="AD698" i="2"/>
  <c r="AD699" i="2"/>
  <c r="AD700" i="2"/>
  <c r="AD701" i="2"/>
  <c r="AD702" i="2"/>
  <c r="AD703" i="2"/>
  <c r="AD704" i="2"/>
  <c r="AD705" i="2"/>
  <c r="AD706" i="2"/>
  <c r="AD707" i="2"/>
  <c r="AD708" i="2"/>
  <c r="AD709" i="2"/>
  <c r="AD710" i="2"/>
  <c r="AD711" i="2"/>
  <c r="AD712" i="2"/>
  <c r="AD713" i="2"/>
  <c r="AD714" i="2"/>
  <c r="AD715" i="2"/>
  <c r="AD716" i="2"/>
  <c r="AD717" i="2"/>
  <c r="AD718" i="2"/>
  <c r="AD719" i="2"/>
  <c r="AD720" i="2"/>
  <c r="AD721" i="2"/>
  <c r="AD722" i="2"/>
  <c r="AD723" i="2"/>
  <c r="AD724" i="2"/>
  <c r="AD725" i="2"/>
  <c r="AD726" i="2"/>
  <c r="AD727" i="2"/>
  <c r="AD728" i="2"/>
  <c r="AD729" i="2"/>
  <c r="AD730" i="2"/>
  <c r="AD731" i="2"/>
  <c r="AD732" i="2"/>
  <c r="AD733" i="2"/>
  <c r="AD734" i="2"/>
  <c r="AD735" i="2"/>
  <c r="AD736" i="2"/>
  <c r="AD737" i="2"/>
  <c r="AD738" i="2"/>
  <c r="AD739" i="2"/>
  <c r="AD740" i="2"/>
  <c r="AD741" i="2"/>
  <c r="AD742" i="2"/>
  <c r="AD743" i="2"/>
  <c r="AD744" i="2"/>
  <c r="AD745" i="2"/>
  <c r="AD746" i="2"/>
  <c r="AD747" i="2"/>
  <c r="AD748" i="2"/>
  <c r="AD749" i="2"/>
  <c r="AD750" i="2"/>
  <c r="AD751" i="2"/>
  <c r="AD752" i="2"/>
  <c r="AD753" i="2"/>
  <c r="AD754" i="2"/>
  <c r="AD755" i="2"/>
  <c r="AD756" i="2"/>
  <c r="AD757" i="2"/>
  <c r="AD758" i="2"/>
  <c r="AD759" i="2"/>
  <c r="AD760" i="2"/>
  <c r="AD761" i="2"/>
  <c r="AD762" i="2"/>
  <c r="AD763" i="2"/>
  <c r="AD764" i="2"/>
  <c r="AD765" i="2"/>
  <c r="AD766" i="2"/>
  <c r="AD767" i="2"/>
  <c r="AD768" i="2"/>
  <c r="AD769" i="2"/>
  <c r="AD770" i="2"/>
  <c r="AD771" i="2"/>
  <c r="AD772" i="2"/>
  <c r="AD773" i="2"/>
  <c r="AD774" i="2"/>
  <c r="AD775" i="2"/>
  <c r="AD776" i="2"/>
  <c r="AD777" i="2"/>
  <c r="AD778" i="2"/>
  <c r="AD779" i="2"/>
  <c r="AD780" i="2"/>
  <c r="AD781" i="2"/>
  <c r="AD782" i="2"/>
  <c r="AD783" i="2"/>
  <c r="AD784" i="2"/>
  <c r="AD785" i="2"/>
  <c r="AD786" i="2"/>
  <c r="AD787" i="2"/>
  <c r="AD788" i="2"/>
  <c r="AD789" i="2"/>
  <c r="AD790" i="2"/>
  <c r="AD791" i="2"/>
  <c r="AD792" i="2"/>
  <c r="AD793" i="2"/>
  <c r="AD794" i="2"/>
  <c r="AD795" i="2"/>
  <c r="AD796" i="2"/>
  <c r="AD797" i="2"/>
  <c r="AD798" i="2"/>
  <c r="AD799" i="2"/>
  <c r="AD800" i="2"/>
  <c r="AD801" i="2"/>
  <c r="AD802" i="2"/>
  <c r="AD803" i="2"/>
  <c r="AD804" i="2"/>
  <c r="AD805" i="2"/>
  <c r="AD806" i="2"/>
  <c r="AD807" i="2"/>
  <c r="AD808" i="2"/>
  <c r="AD809" i="2"/>
  <c r="AD810" i="2"/>
  <c r="AD811" i="2"/>
  <c r="AD812" i="2"/>
  <c r="AD813" i="2"/>
  <c r="AD814" i="2"/>
  <c r="AD815" i="2"/>
  <c r="AD816" i="2"/>
  <c r="AD817" i="2"/>
  <c r="AD818" i="2"/>
  <c r="AD819" i="2"/>
  <c r="AD820" i="2"/>
  <c r="AD821" i="2"/>
  <c r="AD822" i="2"/>
  <c r="AD823" i="2"/>
  <c r="AD824" i="2"/>
  <c r="AD825" i="2"/>
  <c r="AD826" i="2"/>
  <c r="AD827" i="2"/>
  <c r="AD828" i="2"/>
  <c r="AD829" i="2"/>
  <c r="AD830" i="2"/>
  <c r="AD831" i="2"/>
  <c r="AD832" i="2"/>
  <c r="AD833" i="2"/>
  <c r="AD834" i="2"/>
  <c r="AD835" i="2"/>
  <c r="AD836" i="2"/>
  <c r="AD837" i="2"/>
  <c r="AD838" i="2"/>
  <c r="AD839" i="2"/>
  <c r="AD840" i="2"/>
  <c r="AD841" i="2"/>
  <c r="AD842" i="2"/>
  <c r="AD843" i="2"/>
  <c r="AD844" i="2"/>
  <c r="AD845" i="2"/>
  <c r="AD846" i="2"/>
  <c r="AD847" i="2"/>
  <c r="AD848" i="2"/>
  <c r="AD849" i="2"/>
  <c r="AD850" i="2"/>
  <c r="AD851" i="2"/>
  <c r="AD852" i="2"/>
  <c r="AD853" i="2"/>
  <c r="AD854" i="2"/>
  <c r="AD855" i="2"/>
  <c r="AD856" i="2"/>
  <c r="AD857" i="2"/>
  <c r="AD858" i="2"/>
  <c r="AD859" i="2"/>
  <c r="AD860" i="2"/>
  <c r="AD861" i="2"/>
  <c r="AD862" i="2"/>
  <c r="AD863" i="2"/>
  <c r="AD864" i="2"/>
  <c r="AD865" i="2"/>
  <c r="AD866" i="2"/>
  <c r="AD867" i="2"/>
  <c r="AD868" i="2"/>
  <c r="AD869" i="2"/>
  <c r="AD870" i="2"/>
  <c r="AD871" i="2"/>
  <c r="AD872" i="2"/>
  <c r="AD873" i="2"/>
  <c r="AD874" i="2"/>
  <c r="AD875" i="2"/>
  <c r="AD876" i="2"/>
  <c r="AD877" i="2"/>
  <c r="AD878" i="2"/>
  <c r="AD879" i="2"/>
  <c r="AD880" i="2"/>
  <c r="AD881" i="2"/>
  <c r="AD882" i="2"/>
  <c r="AD883" i="2"/>
  <c r="AD884" i="2"/>
  <c r="AD885" i="2"/>
  <c r="AD886" i="2"/>
  <c r="AD887" i="2"/>
  <c r="AD888" i="2"/>
  <c r="AD889" i="2"/>
  <c r="AD890" i="2"/>
  <c r="AD891" i="2"/>
  <c r="AD892" i="2"/>
  <c r="AD893" i="2"/>
  <c r="AD894" i="2"/>
  <c r="AD895" i="2"/>
  <c r="AD896" i="2"/>
  <c r="AD897" i="2"/>
  <c r="AD898" i="2"/>
  <c r="AD899" i="2"/>
  <c r="AD900" i="2"/>
  <c r="AD901" i="2"/>
  <c r="AD902" i="2"/>
  <c r="AD903" i="2"/>
  <c r="AD904" i="2"/>
  <c r="AD905" i="2"/>
  <c r="AD906" i="2"/>
  <c r="AD907" i="2"/>
  <c r="AD908" i="2"/>
  <c r="AD909" i="2"/>
  <c r="AD910" i="2"/>
  <c r="AD911" i="2"/>
  <c r="AD912" i="2"/>
  <c r="AD913" i="2"/>
  <c r="AD914" i="2"/>
  <c r="AD915" i="2"/>
  <c r="AD916" i="2"/>
  <c r="AD917" i="2"/>
  <c r="AD918" i="2"/>
  <c r="AD919" i="2"/>
  <c r="AD920" i="2"/>
  <c r="AD921" i="2"/>
  <c r="AD922" i="2"/>
  <c r="AD923" i="2"/>
  <c r="AD924" i="2"/>
  <c r="AD925" i="2"/>
  <c r="AD926" i="2"/>
  <c r="AD927" i="2"/>
  <c r="AD928" i="2"/>
  <c r="AD929" i="2"/>
  <c r="AD930" i="2"/>
  <c r="AD931" i="2"/>
  <c r="AD932" i="2"/>
  <c r="AD933" i="2"/>
  <c r="AD934" i="2"/>
  <c r="AD935" i="2"/>
  <c r="AD936" i="2"/>
  <c r="AD937" i="2"/>
  <c r="AD938" i="2"/>
  <c r="AD939" i="2"/>
  <c r="AD940" i="2"/>
  <c r="AD941" i="2"/>
  <c r="AD942" i="2"/>
  <c r="AD943" i="2"/>
  <c r="AD944" i="2"/>
  <c r="AD945" i="2"/>
  <c r="AD946" i="2"/>
  <c r="AD947" i="2"/>
  <c r="AD948" i="2"/>
  <c r="AD949" i="2"/>
  <c r="AD950" i="2"/>
  <c r="AD951" i="2"/>
  <c r="AD952" i="2"/>
  <c r="AD953" i="2"/>
  <c r="AD954" i="2"/>
  <c r="AD955" i="2"/>
  <c r="AD956" i="2"/>
  <c r="AD957" i="2"/>
  <c r="AD958" i="2"/>
  <c r="AD959" i="2"/>
  <c r="AD960" i="2"/>
  <c r="AD961" i="2"/>
  <c r="AD962" i="2"/>
  <c r="AD963" i="2"/>
  <c r="AD964" i="2"/>
  <c r="AD965" i="2"/>
  <c r="AD966" i="2"/>
  <c r="AD967" i="2"/>
  <c r="AD968" i="2"/>
  <c r="AD969" i="2"/>
  <c r="AD970" i="2"/>
  <c r="AD971" i="2"/>
  <c r="AD972" i="2"/>
  <c r="AD973" i="2"/>
  <c r="AD974" i="2"/>
  <c r="AD975" i="2"/>
  <c r="AD976" i="2"/>
  <c r="AD977" i="2"/>
  <c r="AD978" i="2"/>
  <c r="AD979" i="2"/>
  <c r="AD980" i="2"/>
  <c r="AD981" i="2"/>
  <c r="AD982" i="2"/>
  <c r="AD983" i="2"/>
  <c r="AD984" i="2"/>
  <c r="AD985" i="2"/>
  <c r="AD986" i="2"/>
  <c r="AD987" i="2"/>
  <c r="AD988" i="2"/>
  <c r="AD989" i="2"/>
  <c r="AD990" i="2"/>
  <c r="AD991" i="2"/>
  <c r="AD992" i="2"/>
  <c r="AD993" i="2"/>
  <c r="AD994" i="2"/>
  <c r="AD995" i="2"/>
  <c r="AD996" i="2"/>
  <c r="AD997" i="2"/>
  <c r="AD998" i="2"/>
  <c r="AD999" i="2"/>
  <c r="AD1000" i="2"/>
  <c r="AD1001" i="2"/>
  <c r="AD1002" i="2"/>
  <c r="AD1003" i="2"/>
  <c r="AD1004" i="2"/>
  <c r="AD1005" i="2"/>
  <c r="AD1006" i="2"/>
  <c r="AD1007" i="2"/>
  <c r="AD1008" i="2"/>
  <c r="AD1009" i="2"/>
  <c r="AD1010" i="2"/>
  <c r="AD1011" i="2"/>
  <c r="AD1012" i="2"/>
  <c r="AD1013" i="2"/>
  <c r="AD1014" i="2"/>
  <c r="AD1015" i="2"/>
  <c r="AD1016" i="2"/>
  <c r="AD1017" i="2"/>
  <c r="AD1018" i="2"/>
  <c r="AD1019" i="2"/>
  <c r="AD1020" i="2"/>
  <c r="AD1021" i="2"/>
  <c r="AD1022" i="2"/>
  <c r="AD1023" i="2"/>
  <c r="AD1024" i="2"/>
  <c r="AD1025" i="2"/>
  <c r="AD1026" i="2"/>
  <c r="AD1027" i="2"/>
  <c r="AD1028" i="2"/>
  <c r="AD1029" i="2"/>
  <c r="AD1030" i="2"/>
  <c r="AD1031" i="2"/>
  <c r="AD1032" i="2"/>
  <c r="AD1033" i="2"/>
  <c r="AD1034" i="2"/>
  <c r="AD1035" i="2"/>
  <c r="AD1036" i="2"/>
  <c r="AD1037" i="2"/>
  <c r="AD1038" i="2"/>
  <c r="AD1039" i="2"/>
  <c r="AD1040" i="2"/>
  <c r="AD1041" i="2"/>
  <c r="AD1042" i="2"/>
  <c r="AD1043" i="2"/>
  <c r="AD1044" i="2"/>
  <c r="AD1045" i="2"/>
  <c r="AD1046" i="2"/>
  <c r="AD1047" i="2"/>
  <c r="AD1048" i="2"/>
  <c r="AD1049" i="2"/>
  <c r="AD1050" i="2"/>
  <c r="AD1051" i="2"/>
  <c r="AD1052" i="2"/>
  <c r="AD1053" i="2"/>
  <c r="AD1054" i="2"/>
  <c r="AD1055" i="2"/>
  <c r="AD1056" i="2"/>
  <c r="AD1057" i="2"/>
  <c r="AD1058" i="2"/>
  <c r="AD1059" i="2"/>
  <c r="AD1060" i="2"/>
  <c r="AD1061" i="2"/>
  <c r="AD1062" i="2"/>
  <c r="AD1063" i="2"/>
  <c r="AD1064" i="2"/>
  <c r="AD1065" i="2"/>
  <c r="AD1066" i="2"/>
  <c r="AD1067" i="2"/>
  <c r="AD1068" i="2"/>
  <c r="AD1069" i="2"/>
  <c r="AD1070" i="2"/>
  <c r="AD1071" i="2"/>
  <c r="AD1072" i="2"/>
  <c r="AD1073" i="2"/>
  <c r="AD1074" i="2"/>
  <c r="AD1075" i="2"/>
  <c r="AD1076" i="2"/>
  <c r="AD1077" i="2"/>
  <c r="AD1078" i="2"/>
  <c r="AD1079" i="2"/>
  <c r="AD1080" i="2"/>
  <c r="AD1081" i="2"/>
  <c r="AD1082" i="2"/>
  <c r="AD1083" i="2"/>
  <c r="AD1084" i="2"/>
  <c r="AD1085" i="2"/>
  <c r="AD1086" i="2"/>
  <c r="AD1087" i="2"/>
  <c r="AD1088" i="2"/>
  <c r="AD1089" i="2"/>
  <c r="AD1090" i="2"/>
  <c r="AD1091" i="2"/>
  <c r="AD1092" i="2"/>
  <c r="AD1093" i="2"/>
  <c r="AD1094" i="2"/>
  <c r="AD1095" i="2"/>
  <c r="AD1096" i="2"/>
  <c r="AD1097" i="2"/>
  <c r="AD1098" i="2"/>
  <c r="AD1099" i="2"/>
  <c r="AD1100" i="2"/>
  <c r="AD1101" i="2"/>
  <c r="AD1102" i="2"/>
  <c r="AD1103" i="2"/>
  <c r="AD1104" i="2"/>
  <c r="AD1105" i="2"/>
  <c r="AD1106" i="2"/>
  <c r="AD1107" i="2"/>
  <c r="AD1108" i="2"/>
  <c r="AD1109" i="2"/>
  <c r="AD1110" i="2"/>
  <c r="AD1111" i="2"/>
  <c r="AD1112" i="2"/>
  <c r="AD1113" i="2"/>
  <c r="AD1114" i="2"/>
  <c r="AD1115" i="2"/>
  <c r="AD1116" i="2"/>
  <c r="AD1117" i="2"/>
  <c r="AD1118" i="2"/>
  <c r="AD1119" i="2"/>
  <c r="AD1120" i="2"/>
  <c r="AD1121" i="2"/>
  <c r="AD1122" i="2"/>
  <c r="AD1123" i="2"/>
  <c r="AD1124" i="2"/>
  <c r="AD1125" i="2"/>
  <c r="AD1126" i="2"/>
  <c r="AD1127" i="2"/>
  <c r="AD1128" i="2"/>
  <c r="AD1129" i="2"/>
  <c r="AD1130" i="2"/>
  <c r="AD1131" i="2"/>
  <c r="AD1132" i="2"/>
  <c r="AD1133" i="2"/>
  <c r="AD1134" i="2"/>
  <c r="AD1135" i="2"/>
  <c r="AD1136" i="2"/>
  <c r="AD1137" i="2"/>
  <c r="AD1138" i="2"/>
  <c r="AD1139" i="2"/>
  <c r="AD1140" i="2"/>
  <c r="AD1141" i="2"/>
  <c r="AD1142" i="2"/>
  <c r="AD1143" i="2"/>
  <c r="AD1144" i="2"/>
  <c r="AD1145" i="2"/>
  <c r="AD1146" i="2"/>
  <c r="AD1147" i="2"/>
  <c r="AD1148" i="2"/>
  <c r="AD1149" i="2"/>
  <c r="AD1150" i="2"/>
  <c r="AD1151" i="2"/>
  <c r="AD1152" i="2"/>
  <c r="AD1153" i="2"/>
  <c r="AD1154" i="2"/>
  <c r="AD1155" i="2"/>
  <c r="AD1156" i="2"/>
  <c r="AD1157" i="2"/>
  <c r="AD1158" i="2"/>
  <c r="AD1159" i="2"/>
  <c r="AD1160" i="2"/>
  <c r="AD1161" i="2"/>
  <c r="AD1162" i="2"/>
  <c r="AD1163" i="2"/>
  <c r="AD1164" i="2"/>
  <c r="AD1165" i="2"/>
  <c r="AD1166" i="2"/>
  <c r="AD1167" i="2"/>
  <c r="AD1168" i="2"/>
  <c r="AD1169" i="2"/>
  <c r="AD1170" i="2"/>
  <c r="AD1171" i="2"/>
  <c r="AD1172" i="2"/>
  <c r="AD1173" i="2"/>
  <c r="AD1174" i="2"/>
  <c r="AD1175" i="2"/>
  <c r="AD1176" i="2"/>
  <c r="AD1177" i="2"/>
  <c r="AD1178" i="2"/>
  <c r="AD1179" i="2"/>
  <c r="AD1180" i="2"/>
  <c r="AD1181" i="2"/>
  <c r="AD1182" i="2"/>
  <c r="AD1183" i="2"/>
  <c r="AD1184" i="2"/>
  <c r="AD1185" i="2"/>
  <c r="AD1186" i="2"/>
  <c r="AD1187" i="2"/>
  <c r="AD1188" i="2"/>
  <c r="AD1189" i="2"/>
  <c r="AD1190" i="2"/>
  <c r="AD1191" i="2"/>
  <c r="AD1192" i="2"/>
  <c r="AD1193" i="2"/>
  <c r="AD1194" i="2"/>
  <c r="AD1195" i="2"/>
  <c r="AD1196" i="2"/>
  <c r="AD1197" i="2"/>
  <c r="AD1198" i="2"/>
  <c r="AD1199" i="2"/>
  <c r="AD1200" i="2"/>
  <c r="AD1201" i="2"/>
  <c r="AD1202" i="2"/>
  <c r="AD1203" i="2"/>
  <c r="AD1204" i="2"/>
  <c r="AD1205" i="2"/>
  <c r="AD1206" i="2"/>
  <c r="AD1207" i="2"/>
  <c r="AD1208" i="2"/>
  <c r="AD1209" i="2"/>
  <c r="AD1210" i="2"/>
  <c r="AD1211" i="2"/>
  <c r="AD1212" i="2"/>
  <c r="AD1213" i="2"/>
  <c r="AD1214" i="2"/>
  <c r="AD1215" i="2"/>
  <c r="AD1216" i="2"/>
  <c r="AD1217" i="2"/>
  <c r="AD1218" i="2"/>
  <c r="AD1219" i="2"/>
  <c r="AD1220" i="2"/>
  <c r="AD1221" i="2"/>
  <c r="AD1222" i="2"/>
  <c r="AD1223" i="2"/>
  <c r="AD1224" i="2"/>
  <c r="AD1225" i="2"/>
  <c r="AD1226" i="2"/>
  <c r="AD1227" i="2"/>
  <c r="AD1228" i="2"/>
  <c r="AD1229" i="2"/>
  <c r="AD1230" i="2"/>
  <c r="AD1231" i="2"/>
  <c r="AD1232" i="2"/>
  <c r="AD1233" i="2"/>
  <c r="AD1234" i="2"/>
  <c r="AD1235" i="2"/>
  <c r="AD1236" i="2"/>
  <c r="AD1237" i="2"/>
  <c r="AD1238" i="2"/>
  <c r="AD1239" i="2"/>
  <c r="AD1240" i="2"/>
  <c r="AD1241" i="2"/>
  <c r="AD1242" i="2"/>
  <c r="AD1243" i="2"/>
  <c r="AD1244" i="2"/>
  <c r="AD1245" i="2"/>
  <c r="AD1246" i="2"/>
  <c r="AD1247" i="2"/>
  <c r="AD1248" i="2"/>
  <c r="AD1249" i="2"/>
  <c r="AD1250" i="2"/>
  <c r="AD1251" i="2"/>
  <c r="AD1252" i="2"/>
  <c r="AD1253" i="2"/>
  <c r="AD1254" i="2"/>
  <c r="AD1255" i="2"/>
  <c r="AD1256" i="2"/>
  <c r="AD1257" i="2"/>
  <c r="AD1258" i="2"/>
  <c r="AD1259" i="2"/>
  <c r="AD1260" i="2"/>
  <c r="AD1261" i="2"/>
  <c r="AD1262" i="2"/>
  <c r="AD1263" i="2"/>
  <c r="AD1264" i="2"/>
  <c r="AD1265" i="2"/>
  <c r="AD1266" i="2"/>
  <c r="AD1267" i="2"/>
  <c r="AD1268" i="2"/>
  <c r="AD1269" i="2"/>
  <c r="AD1270" i="2"/>
  <c r="AD1271" i="2"/>
  <c r="AD1272" i="2"/>
  <c r="AD1273" i="2"/>
  <c r="AD1274" i="2"/>
  <c r="AD1275" i="2"/>
  <c r="AD1276" i="2"/>
  <c r="AD1277" i="2"/>
  <c r="AD1278" i="2"/>
  <c r="AD1279" i="2"/>
  <c r="AD1280" i="2"/>
  <c r="AD1281" i="2"/>
  <c r="AD1282" i="2"/>
  <c r="AD1283" i="2"/>
  <c r="AD1284" i="2"/>
  <c r="AD1285" i="2"/>
  <c r="AD1286" i="2"/>
  <c r="AD1287" i="2"/>
  <c r="AD1288" i="2"/>
  <c r="AD1289" i="2"/>
  <c r="AD1290" i="2"/>
  <c r="AD1291" i="2"/>
  <c r="AD1292" i="2"/>
  <c r="AD1293" i="2"/>
  <c r="AD1294" i="2"/>
  <c r="AD1295" i="2"/>
  <c r="AD1296" i="2"/>
  <c r="AD1297" i="2"/>
  <c r="AD1298" i="2"/>
  <c r="AD1299" i="2"/>
  <c r="AD1300" i="2"/>
  <c r="AD1301" i="2"/>
  <c r="AD1302" i="2"/>
  <c r="AD1303" i="2"/>
  <c r="AD1304" i="2"/>
  <c r="AD1305" i="2"/>
  <c r="AD1306" i="2"/>
  <c r="AD1307" i="2"/>
  <c r="AD1308" i="2"/>
  <c r="AD1309" i="2"/>
  <c r="AD1310" i="2"/>
  <c r="AD1311" i="2"/>
  <c r="AD1312" i="2"/>
  <c r="AD1313" i="2"/>
  <c r="AD1314" i="2"/>
  <c r="AD1315" i="2"/>
  <c r="AD1316" i="2"/>
  <c r="AD1317" i="2"/>
  <c r="AD1318" i="2"/>
  <c r="AD1319" i="2"/>
  <c r="AD1320" i="2"/>
  <c r="AD1321" i="2"/>
  <c r="AD1322" i="2"/>
  <c r="AD1323" i="2"/>
  <c r="AD1324" i="2"/>
  <c r="AD1325" i="2"/>
  <c r="AD1326" i="2"/>
  <c r="AD1327" i="2"/>
  <c r="AD1328" i="2"/>
  <c r="AD1329" i="2"/>
  <c r="AD1330" i="2"/>
  <c r="AD1331" i="2"/>
  <c r="AD1332" i="2"/>
  <c r="AD1333" i="2"/>
  <c r="AD1334" i="2"/>
  <c r="AD1335" i="2"/>
  <c r="AD1336" i="2"/>
  <c r="AD1337" i="2"/>
  <c r="AD1338" i="2"/>
  <c r="AD1339" i="2"/>
  <c r="AD1340" i="2"/>
  <c r="AD1341" i="2"/>
  <c r="AD1342" i="2"/>
  <c r="AD1343" i="2"/>
  <c r="AD1344" i="2"/>
  <c r="AD1345" i="2"/>
  <c r="AD1346" i="2"/>
  <c r="AD1347" i="2"/>
  <c r="AD1348" i="2"/>
  <c r="AD1349" i="2"/>
  <c r="AD1350" i="2"/>
  <c r="AD1351" i="2"/>
  <c r="AD1352" i="2"/>
  <c r="AD1353" i="2"/>
  <c r="AD1354" i="2"/>
  <c r="AD1355" i="2"/>
  <c r="AD1356" i="2"/>
  <c r="AD1357" i="2"/>
  <c r="AD1358" i="2"/>
  <c r="AD1359" i="2"/>
  <c r="AD1360" i="2"/>
  <c r="AD1361" i="2"/>
  <c r="AD1362" i="2"/>
  <c r="AD1363" i="2"/>
  <c r="AD1364" i="2"/>
  <c r="AD1365" i="2"/>
  <c r="AD1366" i="2"/>
  <c r="AD1367" i="2"/>
  <c r="AD1368" i="2"/>
  <c r="AD1369" i="2"/>
  <c r="AD1370" i="2"/>
  <c r="AD1371" i="2"/>
  <c r="AD1372" i="2"/>
  <c r="AD1373" i="2"/>
  <c r="AD1374" i="2"/>
  <c r="AD1375" i="2"/>
  <c r="AD1376" i="2"/>
  <c r="AD1377" i="2"/>
  <c r="AD1378" i="2"/>
  <c r="AD1379" i="2"/>
  <c r="AD1380" i="2"/>
  <c r="AD1381" i="2"/>
  <c r="AD1382" i="2"/>
  <c r="AD1383" i="2"/>
  <c r="AD1384" i="2"/>
  <c r="AD1385" i="2"/>
  <c r="AD1386" i="2"/>
  <c r="AD1387" i="2"/>
  <c r="AD1388" i="2"/>
  <c r="AD1389" i="2"/>
  <c r="AD1390" i="2"/>
  <c r="AD1391" i="2"/>
  <c r="AD1392" i="2"/>
  <c r="AD1393" i="2"/>
  <c r="AD1394" i="2"/>
  <c r="AD1395" i="2"/>
  <c r="AD1396" i="2"/>
  <c r="AD1397" i="2"/>
  <c r="AD1398" i="2"/>
  <c r="AD1399" i="2"/>
  <c r="AD1400" i="2"/>
  <c r="AD1401" i="2"/>
  <c r="AD1402" i="2"/>
  <c r="AD1403" i="2"/>
  <c r="AD1404" i="2"/>
  <c r="AD1405" i="2"/>
  <c r="AD1406" i="2"/>
  <c r="AD1407" i="2"/>
  <c r="AD1408" i="2"/>
  <c r="AD1409" i="2"/>
  <c r="AD1410" i="2"/>
  <c r="AD1411" i="2"/>
  <c r="AD1412" i="2"/>
  <c r="AD1413" i="2"/>
  <c r="AD1414" i="2"/>
  <c r="AD1415" i="2"/>
  <c r="AD1416" i="2"/>
  <c r="AD1417" i="2"/>
  <c r="AD1418" i="2"/>
  <c r="AD1419" i="2"/>
  <c r="AD1420" i="2"/>
  <c r="AD1421" i="2"/>
  <c r="AD1422" i="2"/>
  <c r="AD1423" i="2"/>
  <c r="AD1424" i="2"/>
  <c r="AD1425" i="2"/>
  <c r="AD1426" i="2"/>
  <c r="AD1427" i="2"/>
  <c r="AD1428" i="2"/>
  <c r="AD1429" i="2"/>
  <c r="AD1430" i="2"/>
  <c r="AD1431" i="2"/>
  <c r="AD1432" i="2"/>
  <c r="AD1433" i="2"/>
  <c r="AD1434" i="2"/>
  <c r="AD1435" i="2"/>
  <c r="AD1436" i="2"/>
  <c r="AD1437" i="2"/>
  <c r="AD1438" i="2"/>
  <c r="AD1439" i="2"/>
  <c r="AD1440" i="2"/>
  <c r="AD1441" i="2"/>
  <c r="AD1442" i="2"/>
  <c r="AD1443" i="2"/>
  <c r="AD1444" i="2"/>
  <c r="AD1445" i="2"/>
  <c r="AD1446" i="2"/>
  <c r="AD1447" i="2"/>
  <c r="AD1448" i="2"/>
  <c r="AD1449" i="2"/>
  <c r="AD1450" i="2"/>
  <c r="AD1451" i="2"/>
  <c r="AD1452" i="2"/>
  <c r="AD1453" i="2"/>
  <c r="AD1454" i="2"/>
  <c r="AD1455" i="2"/>
  <c r="AD1456" i="2"/>
  <c r="AD1457" i="2"/>
  <c r="AD1458" i="2"/>
  <c r="AD1459" i="2"/>
  <c r="AD1460" i="2"/>
  <c r="AD1461" i="2"/>
  <c r="AD1462" i="2"/>
  <c r="AD1463" i="2"/>
  <c r="AD1464" i="2"/>
  <c r="AD1465" i="2"/>
  <c r="AD1466" i="2"/>
  <c r="AD1467" i="2"/>
  <c r="AD1468" i="2"/>
  <c r="AD1469" i="2"/>
  <c r="AD1470" i="2"/>
  <c r="AD1471" i="2"/>
  <c r="AD1472" i="2"/>
  <c r="AD1473" i="2"/>
  <c r="AD1474" i="2"/>
  <c r="AD1475" i="2"/>
  <c r="AD1476" i="2"/>
  <c r="AD1477" i="2"/>
  <c r="AD1478" i="2"/>
  <c r="AD1479" i="2"/>
  <c r="AD1480" i="2"/>
  <c r="AD1481" i="2"/>
  <c r="AD1482" i="2"/>
  <c r="AD1483" i="2"/>
  <c r="AD1484" i="2"/>
  <c r="AD1485" i="2"/>
  <c r="AD1486" i="2"/>
  <c r="AD1487" i="2"/>
  <c r="AD1488" i="2"/>
  <c r="AD1489" i="2"/>
  <c r="AD1490" i="2"/>
  <c r="AD1491" i="2"/>
  <c r="AD1492" i="2"/>
  <c r="AD1493" i="2"/>
  <c r="AD1494" i="2"/>
  <c r="AD1495" i="2"/>
  <c r="AD1496" i="2"/>
  <c r="AD1497" i="2"/>
  <c r="AD1498" i="2"/>
  <c r="AD1499" i="2"/>
  <c r="AD1500" i="2"/>
  <c r="AD1501" i="2"/>
  <c r="AD1502" i="2"/>
  <c r="AD1503" i="2"/>
  <c r="AD1504" i="2"/>
  <c r="AD1505" i="2"/>
  <c r="AD1506" i="2"/>
  <c r="AD1507" i="2"/>
  <c r="AD1508" i="2"/>
  <c r="AD1509" i="2"/>
  <c r="AD1510" i="2"/>
  <c r="AD1511" i="2"/>
  <c r="AD1512" i="2"/>
  <c r="AD1513" i="2"/>
  <c r="AD1514" i="2"/>
  <c r="AD1515" i="2"/>
  <c r="AD1516" i="2"/>
  <c r="AD1517" i="2"/>
  <c r="AD1518" i="2"/>
  <c r="AD1519" i="2"/>
  <c r="AD1520" i="2"/>
  <c r="AD1521" i="2"/>
  <c r="AD1522" i="2"/>
  <c r="AD1523" i="2"/>
  <c r="AD1524" i="2"/>
  <c r="AD1525" i="2"/>
  <c r="AD1526" i="2"/>
  <c r="AD1527" i="2"/>
  <c r="AD1528" i="2"/>
  <c r="AD1529" i="2"/>
  <c r="AD1530" i="2"/>
  <c r="AD1531" i="2"/>
  <c r="AD1532" i="2"/>
  <c r="AD1533" i="2"/>
  <c r="AD1534" i="2"/>
  <c r="AD1535" i="2"/>
  <c r="AD1536" i="2"/>
  <c r="AD1537" i="2"/>
  <c r="AD1538" i="2"/>
  <c r="AD1539" i="2"/>
  <c r="AD1540" i="2"/>
  <c r="AD1541" i="2"/>
  <c r="AD1542" i="2"/>
  <c r="AD1543" i="2"/>
  <c r="AD1544" i="2"/>
  <c r="AD1545" i="2"/>
  <c r="AD1546" i="2"/>
  <c r="AD1547" i="2"/>
  <c r="AD1548" i="2"/>
  <c r="AD1549" i="2"/>
  <c r="AD1550" i="2"/>
  <c r="AD1551" i="2"/>
  <c r="AD1552" i="2"/>
  <c r="AD1553" i="2"/>
  <c r="AD1554" i="2"/>
  <c r="AD1555" i="2"/>
  <c r="AD1556" i="2"/>
  <c r="AD1557" i="2"/>
  <c r="AD1558" i="2"/>
  <c r="AD1559" i="2"/>
  <c r="AD1560" i="2"/>
  <c r="AD1561" i="2"/>
  <c r="AD1562" i="2"/>
  <c r="AD1563" i="2"/>
  <c r="AD1564" i="2"/>
  <c r="AD1565" i="2"/>
  <c r="AD1566" i="2"/>
  <c r="AD1567" i="2"/>
  <c r="AD1568" i="2"/>
  <c r="AD1569" i="2"/>
  <c r="AD1570" i="2"/>
  <c r="AD1571" i="2"/>
  <c r="AD1572" i="2"/>
  <c r="AD1573" i="2"/>
  <c r="AD1574" i="2"/>
  <c r="AD1575" i="2"/>
  <c r="AD1576" i="2"/>
  <c r="AD1577" i="2"/>
  <c r="AD1578" i="2"/>
  <c r="AD1579" i="2"/>
  <c r="AD1580" i="2"/>
  <c r="AD1581" i="2"/>
  <c r="AD1582" i="2"/>
  <c r="AD1583" i="2"/>
  <c r="AD1584" i="2"/>
  <c r="AD1585" i="2"/>
  <c r="AD1586" i="2"/>
  <c r="AD1587" i="2"/>
  <c r="AD1588" i="2"/>
  <c r="AD1589" i="2"/>
  <c r="AD1590" i="2"/>
  <c r="AD1591" i="2"/>
  <c r="AD1592" i="2"/>
  <c r="AD1593" i="2"/>
  <c r="AD1594" i="2"/>
  <c r="AD1595" i="2"/>
  <c r="AD1596" i="2"/>
  <c r="AD1597" i="2"/>
  <c r="AD1598" i="2"/>
  <c r="AD1599" i="2"/>
  <c r="AD1600" i="2"/>
  <c r="AD1601" i="2"/>
  <c r="AD1602" i="2"/>
  <c r="AD1603" i="2"/>
  <c r="AD1604" i="2"/>
  <c r="AD1605" i="2"/>
  <c r="AD1606" i="2"/>
  <c r="AD1607" i="2"/>
  <c r="AD1608" i="2"/>
  <c r="AD1609" i="2"/>
  <c r="AD1610" i="2"/>
  <c r="AD1611" i="2"/>
  <c r="AD1612" i="2"/>
  <c r="AD1613" i="2"/>
  <c r="AD1614" i="2"/>
  <c r="AD1615" i="2"/>
  <c r="AD1616" i="2"/>
  <c r="AD1617" i="2"/>
  <c r="AD1618" i="2"/>
  <c r="AD1619" i="2"/>
  <c r="AD1620" i="2"/>
  <c r="AD1621" i="2"/>
  <c r="AD1622" i="2"/>
  <c r="AD1623" i="2"/>
  <c r="AD1624" i="2"/>
  <c r="AD1625" i="2"/>
  <c r="AD1626" i="2"/>
  <c r="AD1627" i="2"/>
  <c r="AD1628" i="2"/>
  <c r="AD1629" i="2"/>
  <c r="AD1630" i="2"/>
  <c r="AD1631" i="2"/>
  <c r="AD1632" i="2"/>
  <c r="AD1633" i="2"/>
  <c r="AD1634" i="2"/>
  <c r="AD1635" i="2"/>
  <c r="AD1636" i="2"/>
  <c r="AD1637" i="2"/>
  <c r="AD1638" i="2"/>
  <c r="AD1639" i="2"/>
  <c r="AD1640" i="2"/>
  <c r="AD1641" i="2"/>
  <c r="AD1642" i="2"/>
  <c r="AD1643" i="2"/>
  <c r="AD1644" i="2"/>
  <c r="AD1645" i="2"/>
  <c r="AD1646" i="2"/>
  <c r="AD1647" i="2"/>
  <c r="AD1648" i="2"/>
  <c r="AD1649" i="2"/>
  <c r="AD1650" i="2"/>
  <c r="AD1651" i="2"/>
  <c r="AD1652" i="2"/>
  <c r="AD1653" i="2"/>
  <c r="AD1654" i="2"/>
  <c r="AD1655" i="2"/>
  <c r="AD1656" i="2"/>
  <c r="AD1657" i="2"/>
  <c r="AD1658" i="2"/>
  <c r="AD1659" i="2"/>
  <c r="AD1660" i="2"/>
  <c r="AD1661" i="2"/>
  <c r="AD1662" i="2"/>
  <c r="AD1663" i="2"/>
  <c r="AD1664" i="2"/>
  <c r="AD1665" i="2"/>
  <c r="AD1666" i="2"/>
  <c r="AD1667" i="2"/>
  <c r="AD1668" i="2"/>
  <c r="AD1669" i="2"/>
  <c r="AD1670" i="2"/>
  <c r="AD1671" i="2"/>
  <c r="AD1672" i="2"/>
  <c r="AD1673" i="2"/>
  <c r="AD1674" i="2"/>
  <c r="AD1675" i="2"/>
  <c r="AD1676" i="2"/>
  <c r="AD1677" i="2"/>
  <c r="AD1678" i="2"/>
  <c r="AD1679" i="2"/>
  <c r="AD1680" i="2"/>
  <c r="AD1681" i="2"/>
  <c r="AD1682" i="2"/>
  <c r="AD1683" i="2"/>
  <c r="AD1684" i="2"/>
  <c r="AD1685" i="2"/>
  <c r="AD1686" i="2"/>
  <c r="AD1687" i="2"/>
  <c r="AD1688" i="2"/>
  <c r="AD1689" i="2"/>
  <c r="AD1690" i="2"/>
  <c r="AD1691" i="2"/>
  <c r="AD1692" i="2"/>
  <c r="AD1693" i="2"/>
  <c r="AD1694" i="2"/>
  <c r="AD1695" i="2"/>
  <c r="AD1696" i="2"/>
  <c r="AD1697" i="2"/>
  <c r="AD1698" i="2"/>
  <c r="AD1699" i="2"/>
  <c r="AD1700" i="2"/>
  <c r="AD1701" i="2"/>
  <c r="AD1702" i="2"/>
  <c r="AD1703" i="2"/>
  <c r="AD1704" i="2"/>
  <c r="AD1705" i="2"/>
  <c r="AD1706" i="2"/>
  <c r="AD1707" i="2"/>
  <c r="AD1708" i="2"/>
  <c r="AD1709" i="2"/>
  <c r="AD1710" i="2"/>
  <c r="AD1711" i="2"/>
  <c r="AD1712" i="2"/>
  <c r="AD1713" i="2"/>
  <c r="AD1714" i="2"/>
  <c r="AD1715" i="2"/>
  <c r="AD1716" i="2"/>
  <c r="AD1717" i="2"/>
  <c r="AD1718" i="2"/>
  <c r="AD1719" i="2"/>
  <c r="AD1720" i="2"/>
  <c r="AD1721" i="2"/>
  <c r="AD1722" i="2"/>
  <c r="AD1723" i="2"/>
  <c r="AD1724" i="2"/>
  <c r="AD1725" i="2"/>
  <c r="AD1726" i="2"/>
  <c r="AD1727" i="2"/>
  <c r="AD1728" i="2"/>
  <c r="AD1729" i="2"/>
  <c r="AD1730" i="2"/>
  <c r="AD1731" i="2"/>
  <c r="AD1732" i="2"/>
  <c r="AD1733" i="2"/>
  <c r="AD1734" i="2"/>
  <c r="AD1735" i="2"/>
  <c r="AD1736" i="2"/>
  <c r="AD1737" i="2"/>
  <c r="AD1738" i="2"/>
  <c r="AD1739" i="2"/>
  <c r="AD1740" i="2"/>
  <c r="AD1741" i="2"/>
  <c r="AD1742" i="2"/>
  <c r="AD1743" i="2"/>
  <c r="AD1744" i="2"/>
  <c r="AD1745" i="2"/>
  <c r="AD1746" i="2"/>
  <c r="AD1747" i="2"/>
  <c r="AD1748" i="2"/>
  <c r="AD1749" i="2"/>
  <c r="AD1750" i="2"/>
  <c r="AD1751" i="2"/>
  <c r="AD1752" i="2"/>
  <c r="AD1753" i="2"/>
  <c r="AD1754" i="2"/>
  <c r="AD1755" i="2"/>
  <c r="AD1756" i="2"/>
  <c r="AD1757" i="2"/>
  <c r="AD1758" i="2"/>
  <c r="AD1759" i="2"/>
  <c r="AD1760" i="2"/>
  <c r="AD1761" i="2"/>
  <c r="AD1762" i="2"/>
  <c r="AD1763" i="2"/>
  <c r="AD1764" i="2"/>
  <c r="AD1765" i="2"/>
  <c r="AD1766" i="2"/>
  <c r="AD1767" i="2"/>
  <c r="AD1768" i="2"/>
  <c r="AD1769" i="2"/>
  <c r="AD1770" i="2"/>
  <c r="AD1771" i="2"/>
  <c r="AD1772" i="2"/>
  <c r="AD1773" i="2"/>
  <c r="AD1774" i="2"/>
  <c r="AD1775" i="2"/>
  <c r="AD1776" i="2"/>
  <c r="AD1777" i="2"/>
  <c r="AD1778" i="2"/>
  <c r="AD1779" i="2"/>
  <c r="AD1780" i="2"/>
  <c r="AD1781" i="2"/>
  <c r="AD1782" i="2"/>
  <c r="AD1783" i="2"/>
  <c r="AD1784" i="2"/>
  <c r="AD1785" i="2"/>
  <c r="AD1786" i="2"/>
  <c r="AD1787" i="2"/>
  <c r="AD1788" i="2"/>
  <c r="AD1789" i="2"/>
  <c r="AD1790" i="2"/>
  <c r="AD1791" i="2"/>
  <c r="AD1792" i="2"/>
  <c r="AD1793" i="2"/>
  <c r="AD1794" i="2"/>
  <c r="AD1795" i="2"/>
  <c r="AD1796" i="2"/>
  <c r="AD1797" i="2"/>
  <c r="AD1798" i="2"/>
  <c r="AD1799" i="2"/>
  <c r="AD1800" i="2"/>
  <c r="AD1801" i="2"/>
  <c r="AD1802" i="2"/>
  <c r="AD1803" i="2"/>
  <c r="AD1804" i="2"/>
  <c r="AD1805" i="2"/>
  <c r="AD1806" i="2"/>
  <c r="AD1807" i="2"/>
  <c r="AD1808" i="2"/>
  <c r="AD1809" i="2"/>
  <c r="AD1810" i="2"/>
  <c r="AD1811" i="2"/>
  <c r="AD1812" i="2"/>
  <c r="AD1813" i="2"/>
  <c r="AD1814" i="2"/>
  <c r="AD1815" i="2"/>
  <c r="AD1816" i="2"/>
  <c r="AD1817" i="2"/>
  <c r="AD1818" i="2"/>
  <c r="AD1819" i="2"/>
  <c r="AD1820" i="2"/>
  <c r="AD1821" i="2"/>
  <c r="AD1822" i="2"/>
  <c r="AD1823" i="2"/>
  <c r="AD1824" i="2"/>
  <c r="AD1825" i="2"/>
  <c r="AD1826" i="2"/>
  <c r="AD1827" i="2"/>
  <c r="AD1828" i="2"/>
  <c r="AD1829" i="2"/>
  <c r="AD1830" i="2"/>
  <c r="AD1831" i="2"/>
  <c r="AD1832" i="2"/>
  <c r="AD1833" i="2"/>
  <c r="AD1834" i="2"/>
  <c r="AD1835" i="2"/>
  <c r="AD1836" i="2"/>
  <c r="AD1837" i="2"/>
  <c r="AD1838" i="2"/>
  <c r="AD1839" i="2"/>
  <c r="AD1840" i="2"/>
  <c r="AD1841" i="2"/>
  <c r="AD1842" i="2"/>
  <c r="AD1843" i="2"/>
  <c r="AD1844" i="2"/>
  <c r="AD1845" i="2"/>
  <c r="AD1846" i="2"/>
  <c r="AD1847" i="2"/>
  <c r="AD1848" i="2"/>
  <c r="AD1849" i="2"/>
  <c r="AD1850" i="2"/>
  <c r="AD1851" i="2"/>
  <c r="AD1852" i="2"/>
  <c r="AD1853" i="2"/>
  <c r="AD1854" i="2"/>
  <c r="AD1855" i="2"/>
  <c r="AD1856" i="2"/>
  <c r="AD1857" i="2"/>
  <c r="AD1858" i="2"/>
  <c r="AD1859" i="2"/>
  <c r="AD1860" i="2"/>
  <c r="AD1861" i="2"/>
  <c r="AD1862" i="2"/>
  <c r="AD1863" i="2"/>
  <c r="AD1864" i="2"/>
  <c r="AD1865" i="2"/>
  <c r="AD1866" i="2"/>
  <c r="AD1867" i="2"/>
  <c r="AD1868" i="2"/>
  <c r="AD1869" i="2"/>
  <c r="AD1870" i="2"/>
  <c r="AD1871" i="2"/>
  <c r="AD1872" i="2"/>
  <c r="AD1873" i="2"/>
  <c r="AD1874" i="2"/>
  <c r="AD1875" i="2"/>
  <c r="AD1876" i="2"/>
  <c r="AD1877" i="2"/>
  <c r="AD1878" i="2"/>
  <c r="AD1879" i="2"/>
  <c r="AD1880" i="2"/>
  <c r="AD1881" i="2"/>
  <c r="AD1882" i="2"/>
  <c r="AD1883" i="2"/>
  <c r="AD1884" i="2"/>
  <c r="AD1885" i="2"/>
  <c r="AD1886" i="2"/>
  <c r="AD1887" i="2"/>
  <c r="AD1888" i="2"/>
  <c r="AD1889" i="2"/>
  <c r="AD1890" i="2"/>
  <c r="AD1891" i="2"/>
  <c r="AD1892" i="2"/>
  <c r="AD1893" i="2"/>
  <c r="AD1894" i="2"/>
  <c r="AD1895" i="2"/>
  <c r="AD1896" i="2"/>
  <c r="AD1897" i="2"/>
  <c r="AD1898" i="2"/>
  <c r="AD1899" i="2"/>
  <c r="AD1900" i="2"/>
  <c r="AD1901" i="2"/>
  <c r="AD1902" i="2"/>
  <c r="AD1903" i="2"/>
  <c r="AD1904" i="2"/>
  <c r="AD1905" i="2"/>
  <c r="AD1906" i="2"/>
  <c r="AD1907" i="2"/>
  <c r="AD1908" i="2"/>
  <c r="AD1909" i="2"/>
  <c r="AD1910" i="2"/>
  <c r="AD1911" i="2"/>
  <c r="AD1912" i="2"/>
  <c r="AD1913" i="2"/>
  <c r="AD1914" i="2"/>
  <c r="AD1915" i="2"/>
  <c r="AD1916" i="2"/>
  <c r="AD1917" i="2"/>
  <c r="AD1918" i="2"/>
  <c r="AD1919" i="2"/>
  <c r="AD1920" i="2"/>
  <c r="AD1921" i="2"/>
  <c r="AD1922" i="2"/>
  <c r="AD1923" i="2"/>
  <c r="AD1924" i="2"/>
  <c r="AD1925" i="2"/>
  <c r="AD1926" i="2"/>
  <c r="AD1927" i="2"/>
  <c r="AD1928" i="2"/>
  <c r="AD1929" i="2"/>
  <c r="AD1930" i="2"/>
  <c r="AD1931" i="2"/>
  <c r="AD1932" i="2"/>
  <c r="AD1933" i="2"/>
  <c r="AD1934" i="2"/>
  <c r="AD1935" i="2"/>
  <c r="AD1936" i="2"/>
  <c r="AD1937" i="2"/>
  <c r="AD1938" i="2"/>
  <c r="AD1939" i="2"/>
  <c r="AD1940" i="2"/>
  <c r="AD1941" i="2"/>
  <c r="AD1942" i="2"/>
  <c r="AD1943" i="2"/>
  <c r="AD1944" i="2"/>
  <c r="AD1945" i="2"/>
  <c r="AD1946" i="2"/>
  <c r="AD1947" i="2"/>
  <c r="AD1948" i="2"/>
  <c r="AD1949" i="2"/>
  <c r="AD1950" i="2"/>
  <c r="AD1951" i="2"/>
  <c r="AD1952" i="2"/>
  <c r="AD1953" i="2"/>
  <c r="AD1954" i="2"/>
  <c r="AD1955" i="2"/>
  <c r="AD1956" i="2"/>
  <c r="AD1957" i="2"/>
  <c r="AD1958" i="2"/>
  <c r="AD1959" i="2"/>
  <c r="AD1960" i="2"/>
  <c r="AD1961" i="2"/>
  <c r="AD1962" i="2"/>
  <c r="AD1963" i="2"/>
  <c r="AD1964" i="2"/>
  <c r="AD1965" i="2"/>
  <c r="AD1966" i="2"/>
  <c r="AD1967" i="2"/>
  <c r="AD1968" i="2"/>
  <c r="AD1969" i="2"/>
  <c r="AD1970" i="2"/>
  <c r="AD1971" i="2"/>
  <c r="AD1972" i="2"/>
  <c r="AD1973" i="2"/>
  <c r="AD1974" i="2"/>
  <c r="AD1975" i="2"/>
  <c r="AD1976" i="2"/>
  <c r="AD1977" i="2"/>
  <c r="AD1978" i="2"/>
  <c r="AD1979" i="2"/>
  <c r="AD1980" i="2"/>
  <c r="AD1981" i="2"/>
  <c r="AD1982" i="2"/>
  <c r="AD1983" i="2"/>
  <c r="AD1984" i="2"/>
  <c r="AD1985" i="2"/>
  <c r="AD1986" i="2"/>
  <c r="AD1987" i="2"/>
  <c r="AD1988" i="2"/>
  <c r="AD1989" i="2"/>
  <c r="AD1990" i="2"/>
  <c r="AD1991" i="2"/>
  <c r="AD1992" i="2"/>
  <c r="AD1993" i="2"/>
  <c r="AD1994" i="2"/>
  <c r="AD1995" i="2"/>
  <c r="AD1996" i="2"/>
  <c r="AD1997" i="2"/>
  <c r="AD1998" i="2"/>
  <c r="AD1999" i="2"/>
  <c r="AD2000" i="2"/>
  <c r="AD2001" i="2"/>
  <c r="AD2002" i="2"/>
  <c r="AD2003" i="2"/>
  <c r="AD2004" i="2"/>
  <c r="AD2005" i="2"/>
  <c r="AD2006" i="2"/>
  <c r="AD2007" i="2"/>
  <c r="AD2008" i="2"/>
  <c r="AD2009" i="2"/>
  <c r="AD2010" i="2"/>
  <c r="AD2011" i="2"/>
  <c r="AD2012" i="2"/>
  <c r="AD2013" i="2"/>
  <c r="AD2014" i="2"/>
  <c r="AD2015" i="2"/>
  <c r="AD2016" i="2"/>
  <c r="AD2017" i="2"/>
  <c r="AD2018" i="2"/>
  <c r="AD2019" i="2"/>
  <c r="AD2020" i="2"/>
  <c r="AD2021" i="2"/>
  <c r="AD2022" i="2"/>
  <c r="AD2023" i="2"/>
  <c r="AD2024" i="2"/>
  <c r="AD2025" i="2"/>
  <c r="AD2026" i="2"/>
  <c r="AD2027" i="2"/>
  <c r="AD2028" i="2"/>
  <c r="AD2029" i="2"/>
  <c r="AD2030" i="2"/>
  <c r="AD2031" i="2"/>
  <c r="AD2032" i="2"/>
  <c r="AD2033" i="2"/>
  <c r="AD2034" i="2"/>
  <c r="AD2035" i="2"/>
  <c r="AD2036" i="2"/>
  <c r="AD2037" i="2"/>
  <c r="AD2038" i="2"/>
  <c r="AD2039" i="2"/>
  <c r="AD2040" i="2"/>
  <c r="AD2041" i="2"/>
  <c r="AD2042" i="2"/>
  <c r="AD2043" i="2"/>
  <c r="AD2044" i="2"/>
  <c r="AD2045" i="2"/>
  <c r="AD2046" i="2"/>
  <c r="AD2047" i="2"/>
  <c r="AD2048" i="2"/>
  <c r="AD2049" i="2"/>
  <c r="AD2050" i="2"/>
  <c r="AD2051" i="2"/>
  <c r="AD2052" i="2"/>
  <c r="AD2053" i="2"/>
  <c r="AD2054" i="2"/>
  <c r="AD2055" i="2"/>
  <c r="AD2056" i="2"/>
  <c r="AD2057" i="2"/>
  <c r="AD2058" i="2"/>
  <c r="AD2059" i="2"/>
  <c r="AD2060" i="2"/>
  <c r="AD2061" i="2"/>
  <c r="AD2062" i="2"/>
  <c r="AD2063" i="2"/>
  <c r="AD2064" i="2"/>
  <c r="AD2065" i="2"/>
  <c r="AD2066" i="2"/>
  <c r="AD2067" i="2"/>
  <c r="AD2068" i="2"/>
  <c r="AD2069" i="2"/>
  <c r="AD2070" i="2"/>
  <c r="AD2071" i="2"/>
  <c r="AD2072" i="2"/>
  <c r="AD2073" i="2"/>
  <c r="AD2074" i="2"/>
  <c r="AD2075" i="2"/>
  <c r="AD2076" i="2"/>
  <c r="AD2077" i="2"/>
  <c r="AD2078" i="2"/>
  <c r="AD2079" i="2"/>
  <c r="AD2080" i="2"/>
  <c r="AD2081" i="2"/>
  <c r="AD2082" i="2"/>
  <c r="AD2083" i="2"/>
  <c r="AD2084" i="2"/>
  <c r="AD2085" i="2"/>
  <c r="AD2086" i="2"/>
  <c r="AD2087" i="2"/>
  <c r="AD2088" i="2"/>
  <c r="AD2089" i="2"/>
  <c r="AD2090" i="2"/>
  <c r="AD2091" i="2"/>
  <c r="AD2092" i="2"/>
  <c r="AD2093" i="2"/>
  <c r="AD2094" i="2"/>
  <c r="AD2095" i="2"/>
  <c r="AD2096" i="2"/>
  <c r="AD2097" i="2"/>
  <c r="AD2098" i="2"/>
  <c r="AD2099" i="2"/>
  <c r="AD2100" i="2"/>
  <c r="AD2101" i="2"/>
  <c r="AD2102" i="2"/>
  <c r="AD2103" i="2"/>
  <c r="AD2104" i="2"/>
  <c r="AD2105" i="2"/>
  <c r="AD2106" i="2"/>
  <c r="AD2107" i="2"/>
  <c r="AD2108" i="2"/>
  <c r="AD2109" i="2"/>
  <c r="AD2110" i="2"/>
  <c r="AD2111" i="2"/>
  <c r="AD2112" i="2"/>
  <c r="AD2113" i="2"/>
  <c r="AD2114" i="2"/>
  <c r="AD2115" i="2"/>
  <c r="AD2116" i="2"/>
  <c r="AD2117" i="2"/>
  <c r="AD2118" i="2"/>
  <c r="AD2119" i="2"/>
  <c r="AD2120" i="2"/>
  <c r="AD2121" i="2"/>
  <c r="AD2122" i="2"/>
  <c r="AD2123" i="2"/>
  <c r="AD2124" i="2"/>
  <c r="AD2125" i="2"/>
  <c r="AD2126" i="2"/>
  <c r="AD2127" i="2"/>
  <c r="AD2128" i="2"/>
  <c r="AD2129" i="2"/>
  <c r="AD2130" i="2"/>
  <c r="AD2131" i="2"/>
  <c r="AD2132" i="2"/>
  <c r="AD2133" i="2"/>
  <c r="AD2134" i="2"/>
  <c r="AD2135" i="2"/>
  <c r="AD2136" i="2"/>
  <c r="AD2137" i="2"/>
  <c r="AD2138" i="2"/>
  <c r="AD2139" i="2"/>
  <c r="AD2140" i="2"/>
  <c r="AD2141" i="2"/>
  <c r="AD2142" i="2"/>
  <c r="AD2143" i="2"/>
  <c r="AD2144" i="2"/>
  <c r="AD2145" i="2"/>
  <c r="AD2146" i="2"/>
  <c r="AD2147" i="2"/>
  <c r="AD2148" i="2"/>
  <c r="AD2149" i="2"/>
  <c r="AD2150" i="2"/>
  <c r="AD2151" i="2"/>
  <c r="AD2152" i="2"/>
  <c r="AD2153" i="2"/>
  <c r="AD2154" i="2"/>
  <c r="AD2155" i="2"/>
  <c r="AD2156" i="2"/>
  <c r="AD2157" i="2"/>
  <c r="AD2158" i="2"/>
  <c r="AD2159" i="2"/>
  <c r="AD2160" i="2"/>
  <c r="AD2161" i="2"/>
  <c r="AD2162" i="2"/>
  <c r="AD2163" i="2"/>
  <c r="AD2164" i="2"/>
  <c r="AD2165" i="2"/>
  <c r="AD2166" i="2"/>
  <c r="AD2167" i="2"/>
  <c r="AD2168" i="2"/>
  <c r="AD2169" i="2"/>
  <c r="AD2170" i="2"/>
  <c r="AD2171" i="2"/>
  <c r="AD2172" i="2"/>
  <c r="AD2173" i="2"/>
  <c r="AD2174" i="2"/>
  <c r="AD2175" i="2"/>
  <c r="AD2176" i="2"/>
  <c r="AD2177" i="2"/>
  <c r="AD2178" i="2"/>
  <c r="AD2179" i="2"/>
  <c r="AD2180" i="2"/>
  <c r="AD2181" i="2"/>
  <c r="AD2182" i="2"/>
  <c r="AD2183" i="2"/>
  <c r="AD2184" i="2"/>
  <c r="AD2185" i="2"/>
  <c r="AD2186" i="2"/>
  <c r="AD2187" i="2"/>
  <c r="AD2188" i="2"/>
  <c r="AD2189" i="2"/>
  <c r="AD2190" i="2"/>
  <c r="AD2191" i="2"/>
  <c r="AD2192" i="2"/>
  <c r="AD2193" i="2"/>
  <c r="AD2194" i="2"/>
  <c r="AD2195" i="2"/>
  <c r="AD2196" i="2"/>
  <c r="AD2197" i="2"/>
  <c r="AD2198" i="2"/>
  <c r="AD2199" i="2"/>
  <c r="AD2200" i="2"/>
  <c r="AD2201" i="2"/>
  <c r="AD2202" i="2"/>
  <c r="AD2203" i="2"/>
  <c r="AD2204" i="2"/>
  <c r="AD2205" i="2"/>
  <c r="AD2206" i="2"/>
  <c r="AD2207" i="2"/>
  <c r="AD2208" i="2"/>
  <c r="AD2209" i="2"/>
  <c r="AD2210" i="2"/>
  <c r="AD2211" i="2"/>
  <c r="AD2212" i="2"/>
  <c r="AD2213" i="2"/>
  <c r="AD2214" i="2"/>
  <c r="AD2215" i="2"/>
  <c r="AD2216" i="2"/>
  <c r="AD2217" i="2"/>
  <c r="AD2218" i="2"/>
  <c r="AD2219" i="2"/>
  <c r="AD2220" i="2"/>
  <c r="AD2221" i="2"/>
  <c r="AD2222" i="2"/>
  <c r="AD2223" i="2"/>
  <c r="AD2224" i="2"/>
  <c r="AD2225" i="2"/>
  <c r="AD2226" i="2"/>
  <c r="AD2227" i="2"/>
  <c r="AD2228" i="2"/>
  <c r="AD2229" i="2"/>
  <c r="AD2230" i="2"/>
  <c r="AD2231" i="2"/>
  <c r="AD2232" i="2"/>
  <c r="AD2233" i="2"/>
  <c r="AD2234" i="2"/>
  <c r="AD2235" i="2"/>
  <c r="AD2236" i="2"/>
  <c r="AD2237" i="2"/>
  <c r="AD2238" i="2"/>
  <c r="AD2239" i="2"/>
  <c r="AD2240" i="2"/>
  <c r="AD2241" i="2"/>
  <c r="AD2242" i="2"/>
  <c r="AD2243" i="2"/>
  <c r="AD2244" i="2"/>
  <c r="AD2245" i="2"/>
  <c r="AD2246" i="2"/>
  <c r="AD2247" i="2"/>
  <c r="AD2248" i="2"/>
  <c r="AD2249" i="2"/>
  <c r="AD2250" i="2"/>
  <c r="AD2251" i="2"/>
  <c r="AD2252" i="2"/>
  <c r="AD2253" i="2"/>
  <c r="AD2254" i="2"/>
  <c r="AD2255" i="2"/>
  <c r="AD2256" i="2"/>
  <c r="AD2257" i="2"/>
  <c r="AD2258" i="2"/>
  <c r="AD2259" i="2"/>
  <c r="AD2260" i="2"/>
  <c r="AD2261" i="2"/>
  <c r="AD2262" i="2"/>
  <c r="AD2263" i="2"/>
  <c r="AD2264" i="2"/>
  <c r="AD2265" i="2"/>
  <c r="AD2266" i="2"/>
  <c r="AD2267" i="2"/>
  <c r="AD2268" i="2"/>
  <c r="AD2269" i="2"/>
  <c r="AD2270" i="2"/>
  <c r="AD2271" i="2"/>
  <c r="AD2272" i="2"/>
  <c r="AD2273" i="2"/>
  <c r="AD2274" i="2"/>
  <c r="AD2275" i="2"/>
  <c r="AD2276" i="2"/>
  <c r="AD2277" i="2"/>
  <c r="AD2278" i="2"/>
  <c r="AD2279" i="2"/>
  <c r="AD2280" i="2"/>
  <c r="AD2281" i="2"/>
  <c r="AD2282" i="2"/>
  <c r="AD2283" i="2"/>
  <c r="AD2284" i="2"/>
  <c r="AD2285" i="2"/>
  <c r="AD2286" i="2"/>
  <c r="AD2287" i="2"/>
  <c r="AD2288" i="2"/>
  <c r="AD2289" i="2"/>
  <c r="AD2290" i="2"/>
  <c r="AD2291" i="2"/>
  <c r="AD2292" i="2"/>
  <c r="AD2293" i="2"/>
  <c r="AD2294" i="2"/>
  <c r="AD2295" i="2"/>
  <c r="AD2296" i="2"/>
  <c r="AD2297" i="2"/>
  <c r="AD2298" i="2"/>
  <c r="AD2299" i="2"/>
  <c r="AD2300" i="2"/>
  <c r="AD2301" i="2"/>
  <c r="AD2302" i="2"/>
  <c r="AD2303" i="2"/>
  <c r="AD2304" i="2"/>
  <c r="AD2305" i="2"/>
  <c r="AD2306" i="2"/>
  <c r="AD2307" i="2"/>
  <c r="AD2308" i="2"/>
  <c r="AD2309" i="2"/>
  <c r="AD2310" i="2"/>
  <c r="AD2311" i="2"/>
  <c r="AD2312" i="2"/>
  <c r="AD2313" i="2"/>
  <c r="AD2314" i="2"/>
  <c r="AD2315" i="2"/>
  <c r="AD2316" i="2"/>
  <c r="AD2317" i="2"/>
  <c r="AD2318" i="2"/>
  <c r="AD2319" i="2"/>
  <c r="AD2320" i="2"/>
  <c r="AD2321" i="2"/>
  <c r="AD2322" i="2"/>
  <c r="AD2323" i="2"/>
  <c r="AD2324" i="2"/>
  <c r="AD2325" i="2"/>
  <c r="AD2326" i="2"/>
  <c r="AD2327" i="2"/>
  <c r="AD2328" i="2"/>
  <c r="AD2329" i="2"/>
  <c r="AD2330" i="2"/>
  <c r="AD2331" i="2"/>
  <c r="AD2332" i="2"/>
  <c r="AD2333" i="2"/>
  <c r="AD2334" i="2"/>
  <c r="AD2335" i="2"/>
  <c r="AD2336" i="2"/>
  <c r="AD2337" i="2"/>
  <c r="AD2338" i="2"/>
  <c r="AD2339" i="2"/>
  <c r="AD2340" i="2"/>
  <c r="AD2341" i="2"/>
  <c r="AD2342" i="2"/>
  <c r="AD2343" i="2"/>
  <c r="AD2344" i="2"/>
  <c r="AD2345" i="2"/>
  <c r="AD2346" i="2"/>
  <c r="AD2347" i="2"/>
  <c r="AD2348" i="2"/>
  <c r="AD2349" i="2"/>
  <c r="AD2350" i="2"/>
  <c r="AD2351" i="2"/>
  <c r="AD2352" i="2"/>
  <c r="AD2353" i="2"/>
  <c r="AD2354" i="2"/>
  <c r="AD2355" i="2"/>
  <c r="AD2356" i="2"/>
  <c r="AD2357" i="2"/>
  <c r="AD2358" i="2"/>
  <c r="AD2359" i="2"/>
  <c r="AD2360" i="2"/>
  <c r="AD2361" i="2"/>
  <c r="AD2362" i="2"/>
  <c r="AD2363" i="2"/>
  <c r="AD2364" i="2"/>
  <c r="AD2365" i="2"/>
  <c r="AD2366" i="2"/>
  <c r="AD2367" i="2"/>
  <c r="AD2368" i="2"/>
  <c r="AD2369" i="2"/>
  <c r="AD2370" i="2"/>
  <c r="AD2371" i="2"/>
  <c r="AD2372" i="2"/>
  <c r="AD2373" i="2"/>
  <c r="AD2374" i="2"/>
  <c r="AD2375" i="2"/>
  <c r="AD2376" i="2"/>
  <c r="AD2377" i="2"/>
  <c r="AD2378" i="2"/>
  <c r="AD2379" i="2"/>
  <c r="AD2380" i="2"/>
  <c r="AD2381" i="2"/>
  <c r="AD2382" i="2"/>
  <c r="AD2383" i="2"/>
  <c r="AD2384" i="2"/>
  <c r="AD2385" i="2"/>
  <c r="AD2386" i="2"/>
  <c r="AD2387" i="2"/>
  <c r="AD2388" i="2"/>
  <c r="AD2389" i="2"/>
  <c r="AD2390" i="2"/>
  <c r="AD2391" i="2"/>
  <c r="AD2392" i="2"/>
  <c r="AD2393" i="2"/>
  <c r="AD2394" i="2"/>
  <c r="AD2395" i="2"/>
  <c r="AD2396" i="2"/>
  <c r="AD2397" i="2"/>
  <c r="AD2398" i="2"/>
  <c r="AD2399" i="2"/>
  <c r="AD2400" i="2"/>
  <c r="AD2401" i="2"/>
  <c r="AD2402" i="2"/>
  <c r="AD2403" i="2"/>
  <c r="AD2404" i="2"/>
  <c r="AD2405" i="2"/>
  <c r="AD2406" i="2"/>
  <c r="AD2407" i="2"/>
  <c r="AD2408" i="2"/>
  <c r="AD2409" i="2"/>
  <c r="AD2410" i="2"/>
  <c r="AD2411" i="2"/>
  <c r="AD2412" i="2"/>
  <c r="AD2413" i="2"/>
  <c r="AD2414" i="2"/>
  <c r="AD2415" i="2"/>
  <c r="AD2416" i="2"/>
  <c r="AD2417" i="2"/>
  <c r="AD2418" i="2"/>
  <c r="AD2419" i="2"/>
  <c r="AD2420" i="2"/>
  <c r="AD2421" i="2"/>
  <c r="AD2422" i="2"/>
  <c r="AD2423" i="2"/>
  <c r="AD2424" i="2"/>
  <c r="AD2425" i="2"/>
  <c r="AD2426" i="2"/>
  <c r="AD2427" i="2"/>
  <c r="AD2428" i="2"/>
  <c r="AD2429" i="2"/>
  <c r="AD2430" i="2"/>
  <c r="AD2431" i="2"/>
  <c r="AD2432" i="2"/>
  <c r="AD2433" i="2"/>
  <c r="AD2434" i="2"/>
  <c r="AD2435" i="2"/>
  <c r="AD2436" i="2"/>
  <c r="AD2437" i="2"/>
  <c r="AD2438" i="2"/>
  <c r="AD2439" i="2"/>
  <c r="AD2440" i="2"/>
  <c r="AD2441" i="2"/>
  <c r="AD2442" i="2"/>
  <c r="AD2443" i="2"/>
  <c r="AD2444" i="2"/>
  <c r="AD2445" i="2"/>
  <c r="AD2446" i="2"/>
  <c r="AD2447" i="2"/>
  <c r="AD2448" i="2"/>
  <c r="AD2449" i="2"/>
  <c r="AD2450" i="2"/>
  <c r="AD2451" i="2"/>
  <c r="AD2452" i="2"/>
  <c r="AD2453" i="2"/>
  <c r="AD2454" i="2"/>
  <c r="AD2455" i="2"/>
  <c r="AD2456" i="2"/>
  <c r="AD2457" i="2"/>
  <c r="AD2458" i="2"/>
  <c r="AD2459" i="2"/>
  <c r="AD2460" i="2"/>
  <c r="AD2461" i="2"/>
  <c r="AD2462" i="2"/>
  <c r="AD2463" i="2"/>
  <c r="AD2464" i="2"/>
  <c r="AD2465" i="2"/>
  <c r="AD2466" i="2"/>
  <c r="AD2467" i="2"/>
  <c r="AD2468" i="2"/>
  <c r="AD2469" i="2"/>
  <c r="AD2470" i="2"/>
  <c r="AD2471" i="2"/>
  <c r="AD2472" i="2"/>
  <c r="AD2473" i="2"/>
  <c r="AD2474" i="2"/>
  <c r="AD2475" i="2"/>
  <c r="AD2476" i="2"/>
  <c r="AD2477" i="2"/>
  <c r="AD2478" i="2"/>
  <c r="AD2479" i="2"/>
  <c r="AD2480" i="2"/>
  <c r="AD2481" i="2"/>
  <c r="AD2482" i="2"/>
  <c r="AD2483" i="2"/>
  <c r="AD2484" i="2"/>
  <c r="AD2485" i="2"/>
  <c r="AD2486" i="2"/>
  <c r="AD2487" i="2"/>
  <c r="AD2488" i="2"/>
  <c r="AD2489" i="2"/>
  <c r="AD2490" i="2"/>
  <c r="AD2491" i="2"/>
  <c r="AD2492" i="2"/>
  <c r="AD2493" i="2"/>
  <c r="AD2494" i="2"/>
  <c r="AD2495" i="2"/>
  <c r="AD2496" i="2"/>
  <c r="AD2497" i="2"/>
  <c r="AD2498" i="2"/>
  <c r="AD2499" i="2"/>
  <c r="AD2500" i="2"/>
  <c r="AD2501" i="2"/>
  <c r="AD2502" i="2"/>
  <c r="AD2503" i="2"/>
  <c r="AD2504" i="2"/>
  <c r="AD2505" i="2"/>
  <c r="AD2506" i="2"/>
  <c r="AD2507" i="2"/>
  <c r="AD2508" i="2"/>
  <c r="AD2509" i="2"/>
  <c r="AD2510" i="2"/>
  <c r="AD2511" i="2"/>
  <c r="AD2512" i="2"/>
  <c r="AD2513" i="2"/>
  <c r="AD2514" i="2"/>
  <c r="AD2515" i="2"/>
  <c r="AD2516" i="2"/>
  <c r="AD2517" i="2"/>
  <c r="AD2518" i="2"/>
  <c r="AD2519" i="2"/>
  <c r="AD2520" i="2"/>
  <c r="AD2521" i="2"/>
  <c r="AD2522" i="2"/>
  <c r="AD2523" i="2"/>
  <c r="AD2524" i="2"/>
  <c r="AD2525" i="2"/>
  <c r="AD2526" i="2"/>
  <c r="AD2527" i="2"/>
  <c r="AD2528" i="2"/>
  <c r="AD2529" i="2"/>
  <c r="AD2530" i="2"/>
  <c r="AD2531" i="2"/>
  <c r="AD2532" i="2"/>
  <c r="AD2533" i="2"/>
  <c r="AD2534" i="2"/>
  <c r="AD2535" i="2"/>
  <c r="AD2536" i="2"/>
  <c r="AD2537" i="2"/>
  <c r="AD2538" i="2"/>
  <c r="AD2539" i="2"/>
  <c r="AD2540" i="2"/>
  <c r="AD2541" i="2"/>
  <c r="AD2542" i="2"/>
  <c r="AD2543" i="2"/>
  <c r="AD2544" i="2"/>
  <c r="AD2545" i="2"/>
  <c r="AD2546" i="2"/>
  <c r="AD2547" i="2"/>
  <c r="AD2548" i="2"/>
  <c r="AD2549" i="2"/>
  <c r="AD2550" i="2"/>
  <c r="AD2551" i="2"/>
  <c r="AD2552" i="2"/>
  <c r="AD2553" i="2"/>
  <c r="AD2554" i="2"/>
  <c r="AD2555" i="2"/>
  <c r="AD2556" i="2"/>
  <c r="AD2557" i="2"/>
  <c r="AD2558" i="2"/>
  <c r="AD2559" i="2"/>
  <c r="AD2560" i="2"/>
  <c r="AD2561" i="2"/>
  <c r="AD2562" i="2"/>
  <c r="AD2563" i="2"/>
  <c r="AD2564" i="2"/>
  <c r="AD2565" i="2"/>
  <c r="AD2566" i="2"/>
  <c r="AD2567" i="2"/>
  <c r="AD2568" i="2"/>
  <c r="AD2569" i="2"/>
  <c r="AD2570" i="2"/>
  <c r="AD2571" i="2"/>
  <c r="AD2572" i="2"/>
  <c r="AD2573" i="2"/>
  <c r="AD2574" i="2"/>
  <c r="AD2575" i="2"/>
  <c r="AD2576" i="2"/>
  <c r="AD2577" i="2"/>
  <c r="AD2578" i="2"/>
  <c r="AD2579" i="2"/>
  <c r="AD2580" i="2"/>
  <c r="AD2581" i="2"/>
  <c r="AD2582" i="2"/>
  <c r="AD2583" i="2"/>
  <c r="AD2584" i="2"/>
  <c r="AD2585" i="2"/>
  <c r="AD2586" i="2"/>
  <c r="AD2587" i="2"/>
  <c r="AD2588" i="2"/>
  <c r="AD2589" i="2"/>
  <c r="AD2590" i="2"/>
  <c r="AD2591" i="2"/>
  <c r="AD2592" i="2"/>
  <c r="AD2593" i="2"/>
  <c r="AD2594" i="2"/>
  <c r="AD2595" i="2"/>
  <c r="AD2596" i="2"/>
  <c r="AD2597" i="2"/>
  <c r="AD2598" i="2"/>
  <c r="AD2599" i="2"/>
  <c r="AD2600" i="2"/>
  <c r="AD2601" i="2"/>
  <c r="AD2602" i="2"/>
  <c r="AD2603" i="2"/>
  <c r="AD2604" i="2"/>
  <c r="AD2605" i="2"/>
  <c r="AD2606" i="2"/>
  <c r="AD2607" i="2"/>
  <c r="AD2608" i="2"/>
  <c r="AD2609" i="2"/>
  <c r="AD2610" i="2"/>
  <c r="AD2611" i="2"/>
  <c r="AD2612" i="2"/>
  <c r="AD2613" i="2"/>
  <c r="AD2614" i="2"/>
  <c r="AD2615" i="2"/>
  <c r="AD2616" i="2"/>
  <c r="AD2617" i="2"/>
  <c r="AD2618" i="2"/>
  <c r="AD2619" i="2"/>
  <c r="AD2620" i="2"/>
  <c r="AD2621" i="2"/>
  <c r="AD2622" i="2"/>
  <c r="AD2623" i="2"/>
  <c r="AD2624" i="2"/>
  <c r="AD2625" i="2"/>
  <c r="AD2626" i="2"/>
  <c r="AD2627" i="2"/>
  <c r="AD2628" i="2"/>
  <c r="AD2629" i="2"/>
  <c r="AD2630" i="2"/>
  <c r="AD2631" i="2"/>
  <c r="AD2632" i="2"/>
  <c r="AD2633" i="2"/>
  <c r="AD2634" i="2"/>
  <c r="AD2635" i="2"/>
  <c r="AD2636" i="2"/>
  <c r="AD2637" i="2"/>
  <c r="AD2638" i="2"/>
  <c r="AD2639" i="2"/>
  <c r="AD2640" i="2"/>
  <c r="AD2641" i="2"/>
  <c r="AD2642" i="2"/>
  <c r="AD2643" i="2"/>
  <c r="AD2644" i="2"/>
  <c r="AD2645" i="2"/>
  <c r="AD2646" i="2"/>
  <c r="AD2647" i="2"/>
  <c r="AD2648" i="2"/>
  <c r="AD2649" i="2"/>
  <c r="AD2650" i="2"/>
  <c r="AD2651" i="2"/>
  <c r="AD2652" i="2"/>
  <c r="AD2653" i="2"/>
  <c r="AD2654" i="2"/>
  <c r="AD2655" i="2"/>
  <c r="AD2656" i="2"/>
  <c r="AD2657" i="2"/>
  <c r="AD2658" i="2"/>
  <c r="AD2659" i="2"/>
  <c r="AD2660" i="2"/>
  <c r="AD2661" i="2"/>
  <c r="AD2662" i="2"/>
  <c r="AD2663" i="2"/>
  <c r="AD2664" i="2"/>
  <c r="AD2665" i="2"/>
  <c r="AD2666" i="2"/>
  <c r="AD2667" i="2"/>
  <c r="AD2668" i="2"/>
  <c r="AD2669" i="2"/>
  <c r="AD2670" i="2"/>
  <c r="AD2671" i="2"/>
  <c r="AD2672" i="2"/>
  <c r="AD2673" i="2"/>
  <c r="AD2674" i="2"/>
  <c r="AD2675" i="2"/>
  <c r="AD2676" i="2"/>
  <c r="AD2677" i="2"/>
  <c r="AD2678" i="2"/>
  <c r="AD2679" i="2"/>
  <c r="AD2680" i="2"/>
  <c r="AD2681" i="2"/>
  <c r="AD2682" i="2"/>
  <c r="AD2683" i="2"/>
  <c r="AD2684" i="2"/>
  <c r="AD2685" i="2"/>
  <c r="AD2686" i="2"/>
  <c r="AD2687" i="2"/>
  <c r="AD2688" i="2"/>
  <c r="AD2689" i="2"/>
  <c r="AD2690" i="2"/>
  <c r="AD2691" i="2"/>
  <c r="AD2692" i="2"/>
  <c r="AD2693" i="2"/>
  <c r="AD2694" i="2"/>
  <c r="AD2695" i="2"/>
  <c r="AD2696" i="2"/>
  <c r="AD2697" i="2"/>
  <c r="AD2698" i="2"/>
  <c r="AD2699" i="2"/>
  <c r="AD2700" i="2"/>
  <c r="AD2701" i="2"/>
  <c r="AD2702" i="2"/>
  <c r="AD2703" i="2"/>
  <c r="AD2704" i="2"/>
  <c r="AD2705" i="2"/>
  <c r="AD2706" i="2"/>
  <c r="AD2707" i="2"/>
  <c r="AD2708" i="2"/>
  <c r="AD2709" i="2"/>
  <c r="AD2710" i="2"/>
  <c r="AD2711" i="2"/>
  <c r="AD2712" i="2"/>
  <c r="AD2713" i="2"/>
  <c r="AD2714" i="2"/>
  <c r="AD2715" i="2"/>
  <c r="AD2716" i="2"/>
  <c r="AD2717" i="2"/>
  <c r="AD2718" i="2"/>
  <c r="AD2719" i="2"/>
  <c r="AD2720" i="2"/>
  <c r="AD2721" i="2"/>
  <c r="AD2722" i="2"/>
  <c r="AD2723" i="2"/>
  <c r="AD2724" i="2"/>
  <c r="AD2725" i="2"/>
  <c r="AD2726" i="2"/>
  <c r="AD2727" i="2"/>
  <c r="AD2728" i="2"/>
  <c r="AD2729" i="2"/>
  <c r="AD2730" i="2"/>
  <c r="AD2731" i="2"/>
  <c r="AD2732" i="2"/>
  <c r="AD2733" i="2"/>
  <c r="AD2734" i="2"/>
  <c r="AD2735" i="2"/>
  <c r="AD2736" i="2"/>
  <c r="AD2737" i="2"/>
  <c r="AD2738" i="2"/>
  <c r="AD2739" i="2"/>
  <c r="AD2740" i="2"/>
  <c r="AD2741" i="2"/>
  <c r="AD2742" i="2"/>
  <c r="AD2743" i="2"/>
  <c r="AD2744" i="2"/>
  <c r="AD2745" i="2"/>
  <c r="AD2746" i="2"/>
  <c r="AD2747" i="2"/>
  <c r="AD2748" i="2"/>
  <c r="AD2749" i="2"/>
  <c r="AD2750" i="2"/>
  <c r="AD2751" i="2"/>
  <c r="AD2752" i="2"/>
  <c r="AD2753" i="2"/>
  <c r="AD2754" i="2"/>
  <c r="AD2755" i="2"/>
  <c r="AD2756" i="2"/>
  <c r="AD2757" i="2"/>
  <c r="AD2758" i="2"/>
  <c r="AD2759" i="2"/>
  <c r="AD2760" i="2"/>
  <c r="AD2761" i="2"/>
  <c r="AD2762" i="2"/>
  <c r="AD2763" i="2"/>
  <c r="AD2764" i="2"/>
  <c r="AD2765" i="2"/>
  <c r="AD2766" i="2"/>
  <c r="AD2767" i="2"/>
  <c r="AD2768" i="2"/>
  <c r="AD2769" i="2"/>
  <c r="AD2770" i="2"/>
  <c r="AD2771" i="2"/>
  <c r="AD2772" i="2"/>
  <c r="AD2773" i="2"/>
  <c r="AD2774" i="2"/>
  <c r="AD2775" i="2"/>
  <c r="AD2776" i="2"/>
  <c r="AD2777" i="2"/>
  <c r="AD2778" i="2"/>
  <c r="AD2779" i="2"/>
  <c r="AD2780" i="2"/>
  <c r="AD2781" i="2"/>
  <c r="AD2782" i="2"/>
  <c r="AD2783" i="2"/>
  <c r="AD2784" i="2"/>
  <c r="AD2785" i="2"/>
  <c r="AD2786" i="2"/>
  <c r="AD2787" i="2"/>
  <c r="AD2788" i="2"/>
  <c r="AD2789" i="2"/>
  <c r="AD2790" i="2"/>
  <c r="AD2791" i="2"/>
  <c r="AD2792" i="2"/>
  <c r="AD2793" i="2"/>
  <c r="AD2794" i="2"/>
  <c r="AD2795" i="2"/>
  <c r="AD2796" i="2"/>
  <c r="AD2797" i="2"/>
  <c r="AD2798" i="2"/>
  <c r="AD2799" i="2"/>
  <c r="AD2800" i="2"/>
  <c r="AD2801" i="2"/>
  <c r="AD2802" i="2"/>
  <c r="AD2803" i="2"/>
  <c r="AD2804" i="2"/>
  <c r="AD2805" i="2"/>
  <c r="AD2806" i="2"/>
  <c r="AD2807" i="2"/>
  <c r="AD2808" i="2"/>
  <c r="AD2809" i="2"/>
  <c r="AD2810" i="2"/>
  <c r="AD2811" i="2"/>
  <c r="AD2812" i="2"/>
  <c r="AD2813" i="2"/>
  <c r="AD2814" i="2"/>
  <c r="AD2815" i="2"/>
  <c r="AD2816" i="2"/>
  <c r="AD2817" i="2"/>
  <c r="AD2818" i="2"/>
  <c r="AD2819" i="2"/>
  <c r="AD2820" i="2"/>
  <c r="AD2821" i="2"/>
  <c r="AD2822" i="2"/>
  <c r="AD2823" i="2"/>
  <c r="AD2824" i="2"/>
  <c r="AD2825" i="2"/>
  <c r="AD2826" i="2"/>
  <c r="AD2827" i="2"/>
  <c r="AD2828" i="2"/>
  <c r="AD2829" i="2"/>
  <c r="AD2830" i="2"/>
  <c r="AD2831" i="2"/>
  <c r="AD2832" i="2"/>
  <c r="AD2833" i="2"/>
  <c r="AD2834" i="2"/>
  <c r="AD2835" i="2"/>
  <c r="AD2836" i="2"/>
  <c r="AD2837" i="2"/>
  <c r="AD2838" i="2"/>
  <c r="AD2839" i="2"/>
  <c r="AD2840" i="2"/>
  <c r="AD2841" i="2"/>
  <c r="AD2842" i="2"/>
  <c r="AD2843" i="2"/>
  <c r="AD2844" i="2"/>
  <c r="AD2845" i="2"/>
  <c r="AD2846" i="2"/>
  <c r="AD2847" i="2"/>
  <c r="AD2848" i="2"/>
  <c r="AD2849" i="2"/>
  <c r="AD2850" i="2"/>
  <c r="AD2851" i="2"/>
  <c r="AD2852" i="2"/>
  <c r="AD2853" i="2"/>
  <c r="AD2854" i="2"/>
  <c r="AD2855" i="2"/>
  <c r="AD2856" i="2"/>
  <c r="AD2857" i="2"/>
  <c r="AD2858" i="2"/>
  <c r="AD2859" i="2"/>
  <c r="AD2860" i="2"/>
  <c r="AD2861" i="2"/>
  <c r="AD2862" i="2"/>
  <c r="AD2863" i="2"/>
  <c r="AD2864" i="2"/>
  <c r="AD2865" i="2"/>
  <c r="AD2866" i="2"/>
  <c r="AD2867" i="2"/>
  <c r="AD2868" i="2"/>
  <c r="AD2869" i="2"/>
  <c r="AD2870" i="2"/>
  <c r="AD2871" i="2"/>
  <c r="AD2872" i="2"/>
  <c r="AD2873" i="2"/>
  <c r="AD2874" i="2"/>
  <c r="AD2875" i="2"/>
  <c r="AD2876" i="2"/>
  <c r="AD2877" i="2"/>
  <c r="AD2878" i="2"/>
  <c r="AD2879" i="2"/>
  <c r="AD2880" i="2"/>
  <c r="AD2881" i="2"/>
  <c r="AD2882" i="2"/>
  <c r="AD2883" i="2"/>
  <c r="AD2884" i="2"/>
  <c r="AD2885" i="2"/>
  <c r="AD2886" i="2"/>
  <c r="AD2887" i="2"/>
  <c r="AD2888" i="2"/>
  <c r="AD2889" i="2"/>
  <c r="AD2890" i="2"/>
  <c r="AD2891" i="2"/>
  <c r="AD2892" i="2"/>
  <c r="AD2893" i="2"/>
  <c r="AD2894" i="2"/>
  <c r="AD2895" i="2"/>
  <c r="AD2896" i="2"/>
  <c r="AD2897" i="2"/>
  <c r="AD2898" i="2"/>
  <c r="AD2899" i="2"/>
  <c r="AD2900" i="2"/>
  <c r="AD2901" i="2"/>
  <c r="AD2902" i="2"/>
  <c r="AD2903" i="2"/>
  <c r="AD2904" i="2"/>
  <c r="AD2905" i="2"/>
  <c r="AD2906" i="2"/>
  <c r="AD2907" i="2"/>
  <c r="AD2908" i="2"/>
  <c r="AD2909" i="2"/>
  <c r="AD2910" i="2"/>
  <c r="AD2911" i="2"/>
  <c r="AD2912" i="2"/>
  <c r="AD2913" i="2"/>
  <c r="AD2914" i="2"/>
  <c r="AD2915" i="2"/>
  <c r="AD2916" i="2"/>
  <c r="AD2917" i="2"/>
  <c r="AD2918" i="2"/>
  <c r="AD2919" i="2"/>
  <c r="AD2920" i="2"/>
  <c r="AD2921" i="2"/>
  <c r="AD2922" i="2"/>
  <c r="AD2923" i="2"/>
  <c r="AD2924" i="2"/>
  <c r="AD2925" i="2"/>
  <c r="AD2926" i="2"/>
  <c r="AD2927" i="2"/>
  <c r="AD2928" i="2"/>
  <c r="AD2929" i="2"/>
  <c r="AD2930" i="2"/>
  <c r="AD2931" i="2"/>
  <c r="AD2932" i="2"/>
  <c r="AD2933" i="2"/>
  <c r="AD2934" i="2"/>
  <c r="AD2935" i="2"/>
  <c r="AD2936" i="2"/>
  <c r="AD2937" i="2"/>
  <c r="AD2938" i="2"/>
  <c r="AD2939" i="2"/>
  <c r="AD2940" i="2"/>
  <c r="AD2941" i="2"/>
  <c r="AD2942" i="2"/>
  <c r="AD2943" i="2"/>
  <c r="AD2944" i="2"/>
  <c r="AD2945" i="2"/>
  <c r="AD2946" i="2"/>
  <c r="AD2947" i="2"/>
  <c r="AD2948" i="2"/>
  <c r="AD2949" i="2"/>
  <c r="AD2950" i="2"/>
  <c r="AD2951" i="2"/>
  <c r="AD2952" i="2"/>
  <c r="AD2953" i="2"/>
  <c r="AD2954" i="2"/>
  <c r="AD2955" i="2"/>
  <c r="AD2956" i="2"/>
  <c r="AD2957" i="2"/>
  <c r="AD2958" i="2"/>
  <c r="AD2959" i="2"/>
  <c r="AD2960" i="2"/>
  <c r="AD2961" i="2"/>
  <c r="AD2962" i="2"/>
  <c r="AD2963" i="2"/>
  <c r="AD2964" i="2"/>
  <c r="AD2965" i="2"/>
  <c r="AD2966" i="2"/>
  <c r="AD2967" i="2"/>
  <c r="AD2968" i="2"/>
  <c r="AD2969" i="2"/>
  <c r="AD2970" i="2"/>
  <c r="AD2971" i="2"/>
  <c r="AD2972" i="2"/>
  <c r="AD2973" i="2"/>
  <c r="AD2974" i="2"/>
  <c r="AD2975" i="2"/>
  <c r="AD2976" i="2"/>
  <c r="AD2977" i="2"/>
  <c r="AD2978" i="2"/>
  <c r="AD2979" i="2"/>
  <c r="AD2980" i="2"/>
  <c r="AD2981" i="2"/>
  <c r="AD2982" i="2"/>
  <c r="AD2983" i="2"/>
  <c r="AD2984" i="2"/>
  <c r="AD2985" i="2"/>
  <c r="AD2986" i="2"/>
  <c r="AD2987" i="2"/>
  <c r="AD2988" i="2"/>
  <c r="AD2989" i="2"/>
  <c r="AD2990" i="2"/>
  <c r="AD2991" i="2"/>
  <c r="AD2992" i="2"/>
  <c r="AD2993" i="2"/>
  <c r="AD2994" i="2"/>
  <c r="AD2995" i="2"/>
  <c r="AD2996" i="2"/>
  <c r="AD2997" i="2"/>
  <c r="AD2998" i="2"/>
  <c r="AD2999" i="2"/>
  <c r="AD3000" i="2"/>
  <c r="AD3001" i="2"/>
  <c r="AD3002" i="2"/>
  <c r="AD3003" i="2"/>
  <c r="AD3004" i="2"/>
  <c r="AD3005" i="2"/>
  <c r="AD3006" i="2"/>
  <c r="AD3007" i="2"/>
  <c r="AD3008" i="2"/>
  <c r="AD3009" i="2"/>
  <c r="AD3010" i="2"/>
  <c r="AD3011" i="2"/>
  <c r="AD3012" i="2"/>
  <c r="AD3013" i="2"/>
  <c r="AD3014" i="2"/>
  <c r="AD3015" i="2"/>
  <c r="AD3016" i="2"/>
  <c r="AD3017" i="2"/>
  <c r="AD3018" i="2"/>
  <c r="AD3019" i="2"/>
  <c r="AD3020" i="2"/>
  <c r="AD3021" i="2"/>
  <c r="AD3022" i="2"/>
  <c r="AD3023" i="2"/>
  <c r="AD3024" i="2"/>
  <c r="AD3025" i="2"/>
  <c r="AD3026" i="2"/>
  <c r="AD3027" i="2"/>
  <c r="AD3028" i="2"/>
  <c r="AD3029" i="2"/>
  <c r="AD3030" i="2"/>
  <c r="AD3031" i="2"/>
  <c r="AD3032" i="2"/>
  <c r="AD3033" i="2"/>
  <c r="AD3034" i="2"/>
  <c r="AD3035" i="2"/>
  <c r="AD3036" i="2"/>
  <c r="AD3037" i="2"/>
  <c r="AD3038" i="2"/>
  <c r="AD3039" i="2"/>
  <c r="AD3040" i="2"/>
  <c r="AD3041" i="2"/>
  <c r="AD3042" i="2"/>
  <c r="AD3043" i="2"/>
  <c r="AD3044" i="2"/>
  <c r="AD3045" i="2"/>
  <c r="AD3046" i="2"/>
  <c r="AD3047" i="2"/>
  <c r="AD3048" i="2"/>
  <c r="AD3049" i="2"/>
  <c r="AD3050" i="2"/>
  <c r="AD3051" i="2"/>
  <c r="AD3052" i="2"/>
  <c r="AD3053" i="2"/>
  <c r="AD3054" i="2"/>
  <c r="AD3055" i="2"/>
  <c r="AD3056" i="2"/>
  <c r="AD3057" i="2"/>
  <c r="AD3058" i="2"/>
  <c r="AD3059" i="2"/>
  <c r="AD3060" i="2"/>
  <c r="AD3061" i="2"/>
  <c r="AD3062" i="2"/>
  <c r="AD3063" i="2"/>
  <c r="AD3064" i="2"/>
  <c r="AD3065" i="2"/>
  <c r="AD3066" i="2"/>
  <c r="AD3067" i="2"/>
  <c r="AD3068" i="2"/>
  <c r="AD3069" i="2"/>
  <c r="AD3070" i="2"/>
  <c r="AD3071" i="2"/>
  <c r="AD3072" i="2"/>
  <c r="AD3073" i="2"/>
  <c r="AD3074" i="2"/>
  <c r="AD3075" i="2"/>
  <c r="AD3076" i="2"/>
  <c r="AD3077" i="2"/>
  <c r="AD3078" i="2"/>
  <c r="AD3079" i="2"/>
  <c r="AD3080" i="2"/>
  <c r="AD3081" i="2"/>
  <c r="AD3082" i="2"/>
  <c r="AD3083" i="2"/>
  <c r="AD3084" i="2"/>
  <c r="AD3085" i="2"/>
  <c r="AD3086" i="2"/>
  <c r="AD3087" i="2"/>
  <c r="AD3088" i="2"/>
  <c r="AD3089" i="2"/>
  <c r="AD3090" i="2"/>
  <c r="AD3091" i="2"/>
  <c r="AD3092" i="2"/>
  <c r="AD3093" i="2"/>
  <c r="AD3094" i="2"/>
  <c r="AD3095" i="2"/>
  <c r="AD3096" i="2"/>
  <c r="AD3097" i="2"/>
  <c r="AD3098" i="2"/>
  <c r="AD3099" i="2"/>
  <c r="AD3100" i="2"/>
  <c r="AD3101" i="2"/>
  <c r="AD3102" i="2"/>
  <c r="AD3103" i="2"/>
  <c r="AD3104" i="2"/>
  <c r="AD3105" i="2"/>
  <c r="AD3106" i="2"/>
  <c r="AD3107" i="2"/>
  <c r="AD3108" i="2"/>
  <c r="AD3109" i="2"/>
  <c r="AD3110" i="2"/>
  <c r="AD3111" i="2"/>
  <c r="AD3112" i="2"/>
  <c r="AD3113" i="2"/>
  <c r="AD3114" i="2"/>
  <c r="AD3115" i="2"/>
  <c r="AD3116" i="2"/>
  <c r="AD3117" i="2"/>
  <c r="AD3118" i="2"/>
  <c r="AD3119" i="2"/>
  <c r="AD3120" i="2"/>
  <c r="AD3121" i="2"/>
  <c r="AD3122" i="2"/>
  <c r="AD3123" i="2"/>
  <c r="AD3124" i="2"/>
  <c r="AD3125" i="2"/>
  <c r="AD3126" i="2"/>
  <c r="AD3127" i="2"/>
  <c r="AD3128" i="2"/>
  <c r="AD3129" i="2"/>
  <c r="AD3130" i="2"/>
  <c r="AD3131" i="2"/>
  <c r="AD3132" i="2"/>
  <c r="AD3133" i="2"/>
  <c r="AD3134" i="2"/>
  <c r="AD3135" i="2"/>
  <c r="AD3136" i="2"/>
  <c r="AD3137" i="2"/>
  <c r="AD3138" i="2"/>
  <c r="AD3139" i="2"/>
  <c r="AD3140" i="2"/>
  <c r="AD3141" i="2"/>
  <c r="AD3142" i="2"/>
  <c r="AD3143" i="2"/>
  <c r="AD3144" i="2"/>
  <c r="AD3145" i="2"/>
  <c r="AD3146" i="2"/>
  <c r="AD3147" i="2"/>
  <c r="AD3148" i="2"/>
  <c r="AD3149" i="2"/>
  <c r="AD3150" i="2"/>
  <c r="AD3151" i="2"/>
  <c r="AD3152" i="2"/>
  <c r="AD3153" i="2"/>
  <c r="AD3154" i="2"/>
  <c r="AD3155" i="2"/>
  <c r="AD3156" i="2"/>
  <c r="AD3157" i="2"/>
  <c r="AD3158" i="2"/>
  <c r="AD3159" i="2"/>
  <c r="AD3160" i="2"/>
  <c r="AD3161" i="2"/>
  <c r="AD3162" i="2"/>
  <c r="AD3163" i="2"/>
  <c r="AD3164" i="2"/>
  <c r="AD3165" i="2"/>
  <c r="AD3166" i="2"/>
  <c r="AD3167" i="2"/>
  <c r="AD3168" i="2"/>
  <c r="AD3169" i="2"/>
  <c r="AD3170" i="2"/>
  <c r="AD3171" i="2"/>
  <c r="AD3172" i="2"/>
  <c r="AD3173" i="2"/>
  <c r="AD3174" i="2"/>
  <c r="AD3175" i="2"/>
  <c r="AD3176" i="2"/>
  <c r="AD3177" i="2"/>
  <c r="AD3178" i="2"/>
  <c r="AD3179" i="2"/>
  <c r="AD3180" i="2"/>
  <c r="AD3181" i="2"/>
  <c r="AD3182" i="2"/>
  <c r="AD3183" i="2"/>
  <c r="AD3184" i="2"/>
  <c r="AD3185" i="2"/>
  <c r="AD3186" i="2"/>
  <c r="AD3187" i="2"/>
  <c r="AD3188" i="2"/>
  <c r="AD3189" i="2"/>
  <c r="AD3190" i="2"/>
  <c r="AD3191" i="2"/>
  <c r="AD3192" i="2"/>
  <c r="AD3193" i="2"/>
  <c r="AD3194" i="2"/>
  <c r="AD3195" i="2"/>
  <c r="AD3196" i="2"/>
  <c r="AD3197" i="2"/>
  <c r="AD3198" i="2"/>
  <c r="AD3199" i="2"/>
  <c r="AD3200" i="2"/>
  <c r="AD3201" i="2"/>
  <c r="AD3202" i="2"/>
  <c r="AD3203" i="2"/>
  <c r="AD3204" i="2"/>
  <c r="AD3205" i="2"/>
  <c r="AD3206" i="2"/>
  <c r="AD3207" i="2"/>
  <c r="AD3208" i="2"/>
  <c r="AD3209" i="2"/>
  <c r="AD3210" i="2"/>
  <c r="AD3211" i="2"/>
  <c r="AD3212" i="2"/>
  <c r="AD3213" i="2"/>
  <c r="AD3214" i="2"/>
  <c r="AD3215" i="2"/>
  <c r="AD3216" i="2"/>
  <c r="AD3217" i="2"/>
  <c r="AD3218" i="2"/>
  <c r="AD3219" i="2"/>
  <c r="AD3220" i="2"/>
  <c r="AD3221" i="2"/>
  <c r="AD3222" i="2"/>
  <c r="AD3223" i="2"/>
  <c r="AD3224" i="2"/>
  <c r="AD3225" i="2"/>
  <c r="AD3226" i="2"/>
  <c r="AD3227" i="2"/>
  <c r="AD3228" i="2"/>
  <c r="AD3229" i="2"/>
  <c r="AD3230" i="2"/>
  <c r="AD3231" i="2"/>
  <c r="AD3232" i="2"/>
  <c r="AD3233" i="2"/>
  <c r="AD3234" i="2"/>
  <c r="AD3235" i="2"/>
  <c r="AD3236" i="2"/>
  <c r="AD3237" i="2"/>
  <c r="AD3238" i="2"/>
  <c r="AD3239" i="2"/>
  <c r="AD3240" i="2"/>
  <c r="AD3241" i="2"/>
  <c r="AD3242" i="2"/>
  <c r="AD3243" i="2"/>
  <c r="AD3244" i="2"/>
  <c r="AD3245" i="2"/>
  <c r="AD3246" i="2"/>
  <c r="AD3247" i="2"/>
  <c r="AD3248" i="2"/>
  <c r="AD3249" i="2"/>
  <c r="AD3250" i="2"/>
  <c r="AD3251" i="2"/>
  <c r="AD3252" i="2"/>
  <c r="AD3253" i="2"/>
  <c r="AD3254" i="2"/>
  <c r="AD3255" i="2"/>
  <c r="AD3256" i="2"/>
  <c r="AD3257" i="2"/>
  <c r="AD3258" i="2"/>
  <c r="AD3259" i="2"/>
  <c r="AD3260" i="2"/>
  <c r="AD3261" i="2"/>
  <c r="AD3262" i="2"/>
  <c r="AD3263" i="2"/>
  <c r="AD3264" i="2"/>
  <c r="AD3265" i="2"/>
  <c r="AD3266" i="2"/>
  <c r="AD3267" i="2"/>
  <c r="AD3268" i="2"/>
  <c r="AD3269" i="2"/>
  <c r="AD3270" i="2"/>
  <c r="AD3271" i="2"/>
  <c r="AD3272" i="2"/>
  <c r="AD3273" i="2"/>
  <c r="AD3274" i="2"/>
  <c r="AD3275" i="2"/>
  <c r="AD3276" i="2"/>
  <c r="AD3277" i="2"/>
  <c r="AD3278" i="2"/>
  <c r="AD3279" i="2"/>
  <c r="AD3280" i="2"/>
  <c r="AD3281" i="2"/>
  <c r="AD3282" i="2"/>
  <c r="AD3283" i="2"/>
  <c r="AD3284" i="2"/>
  <c r="AD3285" i="2"/>
  <c r="AD3286" i="2"/>
  <c r="AD3287" i="2"/>
  <c r="AD3288" i="2"/>
  <c r="AD3289" i="2"/>
  <c r="AD3290" i="2"/>
  <c r="AD3291" i="2"/>
  <c r="AD3292" i="2"/>
  <c r="AD3293" i="2"/>
  <c r="AD3294" i="2"/>
  <c r="AD3295" i="2"/>
  <c r="AD3296" i="2"/>
  <c r="AD3297" i="2"/>
  <c r="AD3298" i="2"/>
  <c r="AD3299" i="2"/>
  <c r="AD3300" i="2"/>
  <c r="AD3301" i="2"/>
  <c r="AD3302" i="2"/>
  <c r="AD3303" i="2"/>
  <c r="AD3304" i="2"/>
  <c r="AD3305" i="2"/>
  <c r="AD3306" i="2"/>
  <c r="AD3307" i="2"/>
  <c r="AD3308" i="2"/>
  <c r="AD3309" i="2"/>
  <c r="AD3310" i="2"/>
  <c r="AD3311" i="2"/>
  <c r="AD3312" i="2"/>
  <c r="AD3313" i="2"/>
  <c r="AD3314" i="2"/>
  <c r="AD3315" i="2"/>
  <c r="AD3316" i="2"/>
  <c r="AD3317" i="2"/>
  <c r="AD3318" i="2"/>
  <c r="AD3319" i="2"/>
  <c r="AD3320" i="2"/>
  <c r="AD3321" i="2"/>
  <c r="AD3322" i="2"/>
  <c r="AD3323" i="2"/>
  <c r="AD3324" i="2"/>
  <c r="AD3325" i="2"/>
  <c r="AD3326" i="2"/>
  <c r="AD3327" i="2"/>
  <c r="AD3328" i="2"/>
  <c r="AD3329" i="2"/>
  <c r="AD3330" i="2"/>
  <c r="AD3331" i="2"/>
  <c r="AD3332" i="2"/>
  <c r="AD3333" i="2"/>
  <c r="AD3334" i="2"/>
  <c r="AD3335" i="2"/>
  <c r="AD3336" i="2"/>
  <c r="AD3337" i="2"/>
  <c r="AD3338" i="2"/>
  <c r="AD3339" i="2"/>
  <c r="AD3340" i="2"/>
  <c r="AD3341" i="2"/>
  <c r="AD3342" i="2"/>
  <c r="AD3343" i="2"/>
  <c r="AD3344" i="2"/>
  <c r="AD3345" i="2"/>
  <c r="AD3346" i="2"/>
  <c r="AD3347" i="2"/>
  <c r="AD3348" i="2"/>
  <c r="AD3349" i="2"/>
  <c r="AD3350" i="2"/>
  <c r="AD3351" i="2"/>
  <c r="AD3352" i="2"/>
  <c r="AD3353" i="2"/>
  <c r="AD3354" i="2"/>
  <c r="AD3355" i="2"/>
  <c r="AD3356" i="2"/>
  <c r="AD3357" i="2"/>
  <c r="AD3358" i="2"/>
  <c r="AD3359" i="2"/>
  <c r="AD3360" i="2"/>
  <c r="AD3361" i="2"/>
  <c r="AD3362" i="2"/>
  <c r="AD3363" i="2"/>
  <c r="AD3364" i="2"/>
  <c r="AD3365" i="2"/>
  <c r="AD3366" i="2"/>
  <c r="AD3367" i="2"/>
  <c r="AD3368" i="2"/>
  <c r="AD3369" i="2"/>
  <c r="AD3370" i="2"/>
  <c r="AD3371" i="2"/>
  <c r="AD3372" i="2"/>
  <c r="AD3373" i="2"/>
  <c r="AD3374" i="2"/>
  <c r="AD3375" i="2"/>
  <c r="AD3376" i="2"/>
  <c r="AD3377" i="2"/>
  <c r="AD3378" i="2"/>
  <c r="AD3379" i="2"/>
  <c r="AD3380" i="2"/>
  <c r="AD3381" i="2"/>
  <c r="AD3382" i="2"/>
  <c r="AD3383" i="2"/>
  <c r="AD3384" i="2"/>
  <c r="AD3385" i="2"/>
  <c r="AD3386" i="2"/>
  <c r="AD3387" i="2"/>
  <c r="AD3388" i="2"/>
  <c r="AD3389" i="2"/>
  <c r="AD3390" i="2"/>
  <c r="AD3391" i="2"/>
  <c r="AD3392" i="2"/>
  <c r="AD3393" i="2"/>
  <c r="AD3394" i="2"/>
  <c r="AD3395" i="2"/>
  <c r="AD3396" i="2"/>
  <c r="AD3397" i="2"/>
  <c r="AD3398" i="2"/>
  <c r="AD3399" i="2"/>
  <c r="AD3400" i="2"/>
  <c r="AD3401" i="2"/>
  <c r="AD3402" i="2"/>
  <c r="AD3403" i="2"/>
  <c r="AD3404" i="2"/>
  <c r="AD3405" i="2"/>
  <c r="AD3406" i="2"/>
  <c r="AD3407" i="2"/>
  <c r="AD3408" i="2"/>
  <c r="AD3409" i="2"/>
  <c r="AD3410" i="2"/>
  <c r="AD3411" i="2"/>
  <c r="AD3412" i="2"/>
  <c r="AD3413" i="2"/>
  <c r="AD3414" i="2"/>
  <c r="AD3415" i="2"/>
  <c r="AD3416" i="2"/>
  <c r="AD3417" i="2"/>
  <c r="AD3418" i="2"/>
  <c r="AD3419" i="2"/>
  <c r="AD3420" i="2"/>
  <c r="AD3421" i="2"/>
  <c r="AD3422" i="2"/>
  <c r="AD3423" i="2"/>
  <c r="AD3424" i="2"/>
  <c r="AD3425" i="2"/>
  <c r="AD3426" i="2"/>
  <c r="AD3427" i="2"/>
  <c r="AD3428" i="2"/>
  <c r="AD3429" i="2"/>
  <c r="AD3430" i="2"/>
  <c r="AD3431" i="2"/>
  <c r="AD3432" i="2"/>
  <c r="AD3433" i="2"/>
  <c r="AD3434" i="2"/>
  <c r="AD3435" i="2"/>
  <c r="AD3436" i="2"/>
  <c r="AD3437" i="2"/>
  <c r="AD3438" i="2"/>
  <c r="AD3439" i="2"/>
  <c r="AD3440" i="2"/>
  <c r="AD3441" i="2"/>
  <c r="AD3442" i="2"/>
  <c r="AD3443" i="2"/>
  <c r="AD3444" i="2"/>
  <c r="AD3445" i="2"/>
  <c r="AD3446" i="2"/>
  <c r="AD3447" i="2"/>
  <c r="AD3448" i="2"/>
  <c r="AD3449" i="2"/>
  <c r="AD3450" i="2"/>
  <c r="AD3451" i="2"/>
  <c r="AD3452" i="2"/>
  <c r="AD3453" i="2"/>
  <c r="AD3454" i="2"/>
  <c r="AD3455" i="2"/>
  <c r="AD3456" i="2"/>
  <c r="AD3457" i="2"/>
  <c r="AD3458" i="2"/>
  <c r="AD3459" i="2"/>
  <c r="AD3460" i="2"/>
  <c r="AD3461" i="2"/>
  <c r="AD3462" i="2"/>
  <c r="AD3463" i="2"/>
  <c r="AD3464" i="2"/>
  <c r="AD3465" i="2"/>
  <c r="AD3466" i="2"/>
  <c r="AD3467" i="2"/>
  <c r="AD3468" i="2"/>
  <c r="AD3469" i="2"/>
  <c r="AD3470" i="2"/>
  <c r="AD3471" i="2"/>
  <c r="AD3472" i="2"/>
  <c r="AD3473" i="2"/>
  <c r="AD3474" i="2"/>
  <c r="AD3475" i="2"/>
  <c r="AD3476" i="2"/>
  <c r="AD3477" i="2"/>
  <c r="AD3478" i="2"/>
  <c r="AD3479" i="2"/>
  <c r="AD3480" i="2"/>
  <c r="AD3481" i="2"/>
  <c r="AD3482" i="2"/>
  <c r="AD3483" i="2"/>
  <c r="AD3484" i="2"/>
  <c r="AD3485" i="2"/>
  <c r="AD3486" i="2"/>
  <c r="AD3487" i="2"/>
  <c r="AD3488" i="2"/>
  <c r="AD3489" i="2"/>
  <c r="AD3490" i="2"/>
  <c r="AD3491" i="2"/>
  <c r="AD3492" i="2"/>
  <c r="AD3493" i="2"/>
  <c r="AD3494" i="2"/>
  <c r="AD3495" i="2"/>
  <c r="AD3496" i="2"/>
  <c r="AD3497" i="2"/>
  <c r="AD3498" i="2"/>
  <c r="AD3499" i="2"/>
  <c r="AD3500" i="2"/>
  <c r="AD3501" i="2"/>
  <c r="AD3502" i="2"/>
  <c r="AD3503" i="2"/>
  <c r="AD3504" i="2"/>
  <c r="AD3505" i="2"/>
  <c r="AD3506" i="2"/>
  <c r="AD3507" i="2"/>
  <c r="AD3508" i="2"/>
  <c r="AD3509" i="2"/>
  <c r="AD3510" i="2"/>
  <c r="AD3511" i="2"/>
  <c r="AD3512" i="2"/>
  <c r="AD3513" i="2"/>
  <c r="AD3514" i="2"/>
  <c r="AD3515" i="2"/>
  <c r="AD3516" i="2"/>
  <c r="AD3517" i="2"/>
  <c r="AD3518" i="2"/>
  <c r="AD3519" i="2"/>
  <c r="AD3520" i="2"/>
  <c r="AD3521" i="2"/>
  <c r="AD3522" i="2"/>
  <c r="AD3523" i="2"/>
  <c r="AD3524" i="2"/>
  <c r="AD3525" i="2"/>
  <c r="AD3526" i="2"/>
  <c r="AD3527" i="2"/>
  <c r="AD3528" i="2"/>
  <c r="AD3529" i="2"/>
  <c r="AD3530" i="2"/>
  <c r="AD3531" i="2"/>
  <c r="AD3532" i="2"/>
  <c r="AD3533" i="2"/>
  <c r="AD3534" i="2"/>
  <c r="AD3535" i="2"/>
  <c r="AD3536" i="2"/>
  <c r="AD3537" i="2"/>
  <c r="AD3538" i="2"/>
  <c r="AD3539" i="2"/>
  <c r="AD3540" i="2"/>
  <c r="AD3541" i="2"/>
  <c r="AD3542" i="2"/>
  <c r="AD3543" i="2"/>
  <c r="AD3544" i="2"/>
  <c r="AD3545" i="2"/>
  <c r="AD3546" i="2"/>
  <c r="AD3547" i="2"/>
  <c r="AD3548" i="2"/>
  <c r="AD3549" i="2"/>
  <c r="AD3550" i="2"/>
  <c r="AD3551" i="2"/>
  <c r="AD3552" i="2"/>
  <c r="AD3553" i="2"/>
  <c r="AD3554" i="2"/>
  <c r="AD3555" i="2"/>
  <c r="AD3556" i="2"/>
  <c r="AD3557" i="2"/>
  <c r="AD3558" i="2"/>
  <c r="AD3559" i="2"/>
  <c r="AD3560" i="2"/>
  <c r="AD3561" i="2"/>
  <c r="AD3562" i="2"/>
  <c r="AD3563" i="2"/>
  <c r="AD3564" i="2"/>
  <c r="AD3565" i="2"/>
  <c r="AD3566" i="2"/>
  <c r="AD3567" i="2"/>
  <c r="AD3568" i="2"/>
  <c r="AD3569" i="2"/>
  <c r="AD3570" i="2"/>
  <c r="AD3571" i="2"/>
  <c r="AD3572" i="2"/>
  <c r="AD3573" i="2"/>
  <c r="AD3574" i="2"/>
  <c r="AD3575" i="2"/>
  <c r="AD3576" i="2"/>
  <c r="AD3577" i="2"/>
  <c r="AD3578" i="2"/>
  <c r="AD3579" i="2"/>
  <c r="AD3580" i="2"/>
  <c r="AD3581" i="2"/>
  <c r="AD3582" i="2"/>
  <c r="AD3583" i="2"/>
  <c r="AD3584" i="2"/>
  <c r="AD3585" i="2"/>
  <c r="AD3586" i="2"/>
  <c r="AD3587" i="2"/>
  <c r="AD3588" i="2"/>
  <c r="AD3589" i="2"/>
  <c r="AD3590" i="2"/>
  <c r="AD3591" i="2"/>
  <c r="AD3592" i="2"/>
  <c r="AD3593" i="2"/>
  <c r="AD3594" i="2"/>
  <c r="AD3595" i="2"/>
  <c r="AD3596" i="2"/>
  <c r="AD3597" i="2"/>
  <c r="AD3598" i="2"/>
  <c r="AD3599" i="2"/>
  <c r="AD3600" i="2"/>
  <c r="AD3601" i="2"/>
  <c r="AD3602" i="2"/>
  <c r="AD3603" i="2"/>
  <c r="AD3604" i="2"/>
  <c r="AD3605" i="2"/>
  <c r="AD3606" i="2"/>
  <c r="AD3607" i="2"/>
  <c r="AD3608" i="2"/>
  <c r="AD3609" i="2"/>
  <c r="AD3610" i="2"/>
  <c r="AD3611" i="2"/>
  <c r="AD3612" i="2"/>
  <c r="AD3613" i="2"/>
  <c r="AD3614" i="2"/>
  <c r="AD3615" i="2"/>
  <c r="AD3616" i="2"/>
  <c r="AD3617" i="2"/>
  <c r="AD3618" i="2"/>
  <c r="AD3619" i="2"/>
  <c r="AD3620" i="2"/>
  <c r="AD3621" i="2"/>
  <c r="AD3622" i="2"/>
  <c r="AD3623" i="2"/>
  <c r="AD3624" i="2"/>
  <c r="AD3625" i="2"/>
  <c r="AD3626" i="2"/>
  <c r="AD3627" i="2"/>
  <c r="AD3628" i="2"/>
  <c r="AD3629" i="2"/>
  <c r="AD3630" i="2"/>
  <c r="AD3631" i="2"/>
  <c r="AD3632" i="2"/>
  <c r="AD3633" i="2"/>
  <c r="AD3634" i="2"/>
  <c r="AD3635" i="2"/>
  <c r="AD3636" i="2"/>
  <c r="AD3637" i="2"/>
  <c r="AD3638" i="2"/>
  <c r="AD3639" i="2"/>
  <c r="AD3640" i="2"/>
  <c r="AD3641" i="2"/>
  <c r="AD3642" i="2"/>
  <c r="AD3643" i="2"/>
  <c r="AD3644" i="2"/>
  <c r="AD3645" i="2"/>
  <c r="AD3646" i="2"/>
  <c r="AD3647" i="2"/>
  <c r="AD3648" i="2"/>
  <c r="AD3649" i="2"/>
  <c r="AD3650" i="2"/>
  <c r="AD3651" i="2"/>
  <c r="AD3652" i="2"/>
  <c r="AD3653" i="2"/>
  <c r="AD3654" i="2"/>
  <c r="AD3655" i="2"/>
  <c r="AD3656" i="2"/>
  <c r="AD3657" i="2"/>
  <c r="AD3658" i="2"/>
  <c r="AD3659" i="2"/>
  <c r="AD3660" i="2"/>
  <c r="AD3661" i="2"/>
  <c r="AD3662" i="2"/>
  <c r="AD3663" i="2"/>
  <c r="AD3664" i="2"/>
  <c r="AD3665" i="2"/>
  <c r="AD3666" i="2"/>
  <c r="AD3667" i="2"/>
  <c r="AD3668" i="2"/>
  <c r="AD3669" i="2"/>
  <c r="AD3670" i="2"/>
  <c r="AD3671" i="2"/>
  <c r="AD3672" i="2"/>
  <c r="AD3673" i="2"/>
  <c r="AD3674" i="2"/>
  <c r="AD3675" i="2"/>
  <c r="AD3676" i="2"/>
  <c r="AD3677" i="2"/>
  <c r="AD3678" i="2"/>
  <c r="AD3679" i="2"/>
  <c r="AD3680" i="2"/>
  <c r="AD3681" i="2"/>
  <c r="AD3682" i="2"/>
  <c r="AD3683" i="2"/>
  <c r="AD3684" i="2"/>
  <c r="AD3685" i="2"/>
  <c r="AD3686" i="2"/>
  <c r="AD3687" i="2"/>
  <c r="AD3688" i="2"/>
  <c r="AD3689" i="2"/>
  <c r="AD3690" i="2"/>
  <c r="AD3691" i="2"/>
  <c r="AD3692" i="2"/>
  <c r="AD3693" i="2"/>
  <c r="AD3694" i="2"/>
  <c r="AD3695" i="2"/>
  <c r="AD3696" i="2"/>
  <c r="AD3697" i="2"/>
  <c r="AD3698" i="2"/>
  <c r="AD3699" i="2"/>
  <c r="AD3700" i="2"/>
  <c r="AD3701" i="2"/>
  <c r="AD3702" i="2"/>
  <c r="AD3703" i="2"/>
  <c r="AD3704" i="2"/>
  <c r="AD3705" i="2"/>
  <c r="AD3706" i="2"/>
  <c r="AD3707" i="2"/>
  <c r="AD3708" i="2"/>
  <c r="AD3709" i="2"/>
  <c r="AD3710" i="2"/>
  <c r="AD3711" i="2"/>
  <c r="AD3712" i="2"/>
  <c r="AD3713" i="2"/>
  <c r="AD3714" i="2"/>
  <c r="AD3715" i="2"/>
  <c r="AD3716" i="2"/>
  <c r="AD3717" i="2"/>
  <c r="AD3718" i="2"/>
  <c r="AD3719" i="2"/>
  <c r="AD3720" i="2"/>
  <c r="AD3721" i="2"/>
  <c r="AD3722" i="2"/>
  <c r="AD3723" i="2"/>
  <c r="AD3724" i="2"/>
  <c r="AD3725" i="2"/>
  <c r="AD3726" i="2"/>
  <c r="AD3727" i="2"/>
  <c r="AD3728" i="2"/>
  <c r="AD3729" i="2"/>
  <c r="AD3730" i="2"/>
  <c r="AD3731" i="2"/>
  <c r="AD3732" i="2"/>
  <c r="AD3733" i="2"/>
  <c r="AD3734" i="2"/>
  <c r="AD3735" i="2"/>
  <c r="AD3736" i="2"/>
  <c r="AD3737" i="2"/>
  <c r="AD3738" i="2"/>
  <c r="AD3739" i="2"/>
  <c r="AD3740" i="2"/>
  <c r="AD3741" i="2"/>
  <c r="AD3742" i="2"/>
  <c r="AD3743" i="2"/>
  <c r="AD3744" i="2"/>
  <c r="AD3745" i="2"/>
  <c r="AD3746" i="2"/>
  <c r="AD3747" i="2"/>
  <c r="AD3748" i="2"/>
  <c r="AD3749" i="2"/>
  <c r="AD3750" i="2"/>
  <c r="AD3751" i="2"/>
  <c r="AD3752" i="2"/>
  <c r="AD3753" i="2"/>
  <c r="AD3754" i="2"/>
  <c r="AD3755" i="2"/>
  <c r="AD3756" i="2"/>
  <c r="AD3757" i="2"/>
  <c r="AD3758" i="2"/>
  <c r="AD3759" i="2"/>
  <c r="AD3760" i="2"/>
  <c r="AD3761" i="2"/>
  <c r="AD3762" i="2"/>
  <c r="AD3763" i="2"/>
  <c r="AD3764" i="2"/>
  <c r="AD3765" i="2"/>
  <c r="AD3766" i="2"/>
  <c r="AD3767" i="2"/>
  <c r="AD3768" i="2"/>
  <c r="AD3769" i="2"/>
  <c r="AD3770" i="2"/>
  <c r="AD3771" i="2"/>
  <c r="AD3772" i="2"/>
  <c r="AD3773" i="2"/>
  <c r="AD3774" i="2"/>
  <c r="AD3775" i="2"/>
  <c r="AD3776" i="2"/>
  <c r="AD3777" i="2"/>
  <c r="AD3778" i="2"/>
  <c r="AD3779" i="2"/>
  <c r="AD3780" i="2"/>
  <c r="AD3781" i="2"/>
  <c r="AD3782" i="2"/>
  <c r="AD3783" i="2"/>
  <c r="AD3784" i="2"/>
  <c r="AD3785" i="2"/>
  <c r="AD3786" i="2"/>
  <c r="AD3787" i="2"/>
  <c r="AD3788" i="2"/>
  <c r="AD3789" i="2"/>
  <c r="AD3790" i="2"/>
  <c r="AD3791" i="2"/>
  <c r="AD3792" i="2"/>
  <c r="AD3793" i="2"/>
  <c r="AD3794" i="2"/>
  <c r="AD3795" i="2"/>
  <c r="AD3796" i="2"/>
  <c r="AD3797" i="2"/>
  <c r="AD3798" i="2"/>
  <c r="AD3799" i="2"/>
  <c r="AD3800" i="2"/>
  <c r="AD3801" i="2"/>
  <c r="AD3802" i="2"/>
  <c r="AD3803" i="2"/>
  <c r="AD3804" i="2"/>
  <c r="AD3805" i="2"/>
  <c r="AD3806" i="2"/>
  <c r="AD3807" i="2"/>
  <c r="AD3808" i="2"/>
  <c r="AD3809" i="2"/>
  <c r="AD3810" i="2"/>
  <c r="AD3811" i="2"/>
  <c r="AD3812" i="2"/>
  <c r="AD3813" i="2"/>
  <c r="AD3814" i="2"/>
  <c r="AD3815" i="2"/>
  <c r="AD3816" i="2"/>
  <c r="AD3817" i="2"/>
  <c r="AD3818" i="2"/>
  <c r="AD3819" i="2"/>
  <c r="AD3820" i="2"/>
  <c r="AD3821" i="2"/>
  <c r="AD3822" i="2"/>
  <c r="AD3823" i="2"/>
  <c r="AD3824" i="2"/>
  <c r="AD3825" i="2"/>
  <c r="AD3826" i="2"/>
  <c r="AD3827" i="2"/>
  <c r="AD3828" i="2"/>
  <c r="AD3829" i="2"/>
  <c r="AD3830" i="2"/>
  <c r="AD3831" i="2"/>
  <c r="AD3832" i="2"/>
  <c r="AD3833" i="2"/>
  <c r="AD3834" i="2"/>
  <c r="AD3835" i="2"/>
  <c r="AD3836" i="2"/>
  <c r="AD3837" i="2"/>
  <c r="AD3838" i="2"/>
  <c r="AD3839" i="2"/>
  <c r="AD3840" i="2"/>
  <c r="AD3841" i="2"/>
  <c r="AD3842" i="2"/>
  <c r="AD3843" i="2"/>
  <c r="AD3844" i="2"/>
  <c r="AD3845" i="2"/>
  <c r="AD3846" i="2"/>
  <c r="AD3847" i="2"/>
  <c r="AD3848" i="2"/>
  <c r="AD3849" i="2"/>
  <c r="AD3850" i="2"/>
  <c r="AD3851" i="2"/>
  <c r="AD3852" i="2"/>
  <c r="AD3853" i="2"/>
  <c r="AD3854" i="2"/>
  <c r="AD3855" i="2"/>
  <c r="AD3856" i="2"/>
  <c r="AD3857" i="2"/>
  <c r="AD3858" i="2"/>
  <c r="AD3859" i="2"/>
  <c r="AD3860" i="2"/>
  <c r="AD3861" i="2"/>
  <c r="AD3862" i="2"/>
  <c r="AD3863" i="2"/>
  <c r="AD3864" i="2"/>
  <c r="AD3865" i="2"/>
  <c r="AD3866" i="2"/>
  <c r="AD3867" i="2"/>
  <c r="AD3868" i="2"/>
  <c r="AD3869" i="2"/>
  <c r="AD3870" i="2"/>
  <c r="AD3871" i="2"/>
  <c r="AD3872" i="2"/>
  <c r="AD3873" i="2"/>
  <c r="AD3874" i="2"/>
  <c r="AD3875" i="2"/>
  <c r="AD3876" i="2"/>
  <c r="AD3877" i="2"/>
  <c r="AD3878" i="2"/>
  <c r="AD3879" i="2"/>
  <c r="AD3880" i="2"/>
  <c r="AD3881" i="2"/>
  <c r="AD3882" i="2"/>
  <c r="AD3883" i="2"/>
  <c r="AD3884" i="2"/>
  <c r="AD3885" i="2"/>
  <c r="AD3886" i="2"/>
  <c r="AD3887" i="2"/>
  <c r="AD3888" i="2"/>
  <c r="AD3889" i="2"/>
  <c r="AD3890" i="2"/>
  <c r="AD3891" i="2"/>
  <c r="AD3892" i="2"/>
  <c r="AD3893" i="2"/>
  <c r="AD3894" i="2"/>
  <c r="AD3895" i="2"/>
  <c r="AD3896" i="2"/>
  <c r="AD3897" i="2"/>
  <c r="AD3898" i="2"/>
  <c r="AD3899" i="2"/>
  <c r="AD3900" i="2"/>
  <c r="AD3901" i="2"/>
  <c r="AD3902" i="2"/>
  <c r="AD3903" i="2"/>
  <c r="AD3904" i="2"/>
  <c r="AD3905" i="2"/>
  <c r="AD3906" i="2"/>
  <c r="AD3907" i="2"/>
  <c r="AD3908" i="2"/>
  <c r="AD3909" i="2"/>
  <c r="AD3910" i="2"/>
  <c r="AD3911" i="2"/>
  <c r="AD3912" i="2"/>
  <c r="AD3913" i="2"/>
  <c r="AD3914" i="2"/>
  <c r="AD3915" i="2"/>
  <c r="AD3916" i="2"/>
  <c r="AD3917" i="2"/>
  <c r="AD3918" i="2"/>
  <c r="AD3919" i="2"/>
  <c r="AD3920" i="2"/>
  <c r="AD3921" i="2"/>
  <c r="AD3922" i="2"/>
  <c r="AD3923" i="2"/>
  <c r="AD3924" i="2"/>
  <c r="AD3925" i="2"/>
  <c r="AD3926" i="2"/>
  <c r="AD3927" i="2"/>
  <c r="AD3928" i="2"/>
  <c r="AD3929" i="2"/>
  <c r="AD3930" i="2"/>
  <c r="AD3931" i="2"/>
  <c r="AD3932" i="2"/>
  <c r="AD3933" i="2"/>
  <c r="AD3934" i="2"/>
  <c r="AD3935" i="2"/>
  <c r="AD3936" i="2"/>
  <c r="AD3937" i="2"/>
  <c r="AD3938" i="2"/>
  <c r="AD3939" i="2"/>
  <c r="AD3940" i="2"/>
  <c r="AD3941" i="2"/>
  <c r="AD3942" i="2"/>
  <c r="AD3943" i="2"/>
  <c r="AD3944" i="2"/>
  <c r="AD3945" i="2"/>
  <c r="AD3946" i="2"/>
  <c r="AD3947" i="2"/>
  <c r="AD3948" i="2"/>
  <c r="AD3949" i="2"/>
  <c r="AD3950" i="2"/>
  <c r="AD3951" i="2"/>
  <c r="AD3952" i="2"/>
  <c r="AD3953" i="2"/>
  <c r="AD3954" i="2"/>
  <c r="AD3955" i="2"/>
  <c r="AD3956" i="2"/>
  <c r="AD3957" i="2"/>
  <c r="AD3958" i="2"/>
  <c r="AD3959" i="2"/>
  <c r="AD3960" i="2"/>
  <c r="AD3961" i="2"/>
  <c r="AD3962" i="2"/>
  <c r="AD3963" i="2"/>
  <c r="AD3964" i="2"/>
  <c r="AD3965" i="2"/>
  <c r="AD3966" i="2"/>
  <c r="AD3967" i="2"/>
  <c r="AD3968" i="2"/>
  <c r="AD3969" i="2"/>
  <c r="AD3970" i="2"/>
  <c r="AD3971" i="2"/>
  <c r="AD3972" i="2"/>
  <c r="AD3973" i="2"/>
  <c r="AD3974" i="2"/>
  <c r="AD3975" i="2"/>
  <c r="AD3976" i="2"/>
  <c r="AD3977" i="2"/>
  <c r="AD3978" i="2"/>
  <c r="AD3979" i="2"/>
  <c r="AD3980" i="2"/>
  <c r="AD3981" i="2"/>
  <c r="AD3982" i="2"/>
  <c r="AD3983" i="2"/>
  <c r="AD3984" i="2"/>
  <c r="AD3985" i="2"/>
  <c r="AD3986" i="2"/>
  <c r="AD3987" i="2"/>
  <c r="AD3988" i="2"/>
  <c r="AD3989" i="2"/>
  <c r="AD3990" i="2"/>
  <c r="AD3991" i="2"/>
  <c r="AD3992" i="2"/>
  <c r="AD3993" i="2"/>
  <c r="AD3994" i="2"/>
  <c r="AD3995" i="2"/>
  <c r="AD3996" i="2"/>
  <c r="AD3997" i="2"/>
  <c r="AD3998" i="2"/>
  <c r="AD3999" i="2"/>
  <c r="AD4000" i="2"/>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5" i="2"/>
  <c r="AC516" i="2"/>
  <c r="AC517" i="2"/>
  <c r="AC518" i="2"/>
  <c r="AC519" i="2"/>
  <c r="AC520" i="2"/>
  <c r="AC521" i="2"/>
  <c r="AC522" i="2"/>
  <c r="AC523" i="2"/>
  <c r="AC524" i="2"/>
  <c r="AC525" i="2"/>
  <c r="AC526" i="2"/>
  <c r="AC527" i="2"/>
  <c r="AC528" i="2"/>
  <c r="AC529" i="2"/>
  <c r="AC530" i="2"/>
  <c r="AC531" i="2"/>
  <c r="AC532" i="2"/>
  <c r="AC533" i="2"/>
  <c r="AC534" i="2"/>
  <c r="AC535" i="2"/>
  <c r="AC536" i="2"/>
  <c r="AC537" i="2"/>
  <c r="AC538" i="2"/>
  <c r="AC539" i="2"/>
  <c r="AC540" i="2"/>
  <c r="AC541" i="2"/>
  <c r="AC542" i="2"/>
  <c r="AC543" i="2"/>
  <c r="AC544" i="2"/>
  <c r="AC545" i="2"/>
  <c r="AC546" i="2"/>
  <c r="AC547" i="2"/>
  <c r="AC548" i="2"/>
  <c r="AC549" i="2"/>
  <c r="AC550" i="2"/>
  <c r="AC551" i="2"/>
  <c r="AC552" i="2"/>
  <c r="AC553" i="2"/>
  <c r="AC554" i="2"/>
  <c r="AC555" i="2"/>
  <c r="AC556" i="2"/>
  <c r="AC557" i="2"/>
  <c r="AC558" i="2"/>
  <c r="AC559" i="2"/>
  <c r="AC560" i="2"/>
  <c r="AC561" i="2"/>
  <c r="AC562" i="2"/>
  <c r="AC563" i="2"/>
  <c r="AC564" i="2"/>
  <c r="AC565" i="2"/>
  <c r="AC566" i="2"/>
  <c r="AC567" i="2"/>
  <c r="AC568" i="2"/>
  <c r="AC569" i="2"/>
  <c r="AC570" i="2"/>
  <c r="AC571" i="2"/>
  <c r="AC572" i="2"/>
  <c r="AC573" i="2"/>
  <c r="AC574" i="2"/>
  <c r="AC575" i="2"/>
  <c r="AC576" i="2"/>
  <c r="AC577" i="2"/>
  <c r="AC578" i="2"/>
  <c r="AC57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AC779" i="2"/>
  <c r="AC780" i="2"/>
  <c r="AC781" i="2"/>
  <c r="AC782" i="2"/>
  <c r="AC783" i="2"/>
  <c r="AC784" i="2"/>
  <c r="AC785" i="2"/>
  <c r="AC786" i="2"/>
  <c r="AC787" i="2"/>
  <c r="AC788" i="2"/>
  <c r="AC789" i="2"/>
  <c r="AC790" i="2"/>
  <c r="AC791" i="2"/>
  <c r="AC792" i="2"/>
  <c r="AC793" i="2"/>
  <c r="AC794" i="2"/>
  <c r="AC795" i="2"/>
  <c r="AC796" i="2"/>
  <c r="AC797" i="2"/>
  <c r="AC798" i="2"/>
  <c r="AC799" i="2"/>
  <c r="AC800"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AC960" i="2"/>
  <c r="AC961" i="2"/>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C989" i="2"/>
  <c r="AC990" i="2"/>
  <c r="AC991" i="2"/>
  <c r="AC992" i="2"/>
  <c r="AC993" i="2"/>
  <c r="AC994" i="2"/>
  <c r="AC995" i="2"/>
  <c r="AC996" i="2"/>
  <c r="AC997" i="2"/>
  <c r="AC998" i="2"/>
  <c r="AC999" i="2"/>
  <c r="AC1000" i="2"/>
  <c r="AC1001" i="2"/>
  <c r="AC1002" i="2"/>
  <c r="AC1003" i="2"/>
  <c r="AC1004" i="2"/>
  <c r="AC1005" i="2"/>
  <c r="AC1006" i="2"/>
  <c r="AC1007" i="2"/>
  <c r="AC1008" i="2"/>
  <c r="AC1009" i="2"/>
  <c r="AC1010" i="2"/>
  <c r="AC1011" i="2"/>
  <c r="AC1012" i="2"/>
  <c r="AC1013" i="2"/>
  <c r="AC1014" i="2"/>
  <c r="AC1015" i="2"/>
  <c r="AC1016" i="2"/>
  <c r="AC1017" i="2"/>
  <c r="AC1018" i="2"/>
  <c r="AC1019" i="2"/>
  <c r="AC1020" i="2"/>
  <c r="AC1021" i="2"/>
  <c r="AC1022" i="2"/>
  <c r="AC1023" i="2"/>
  <c r="AC1024" i="2"/>
  <c r="AC1025" i="2"/>
  <c r="AC1026" i="2"/>
  <c r="AC1027" i="2"/>
  <c r="AC1028" i="2"/>
  <c r="AC1029" i="2"/>
  <c r="AC1030" i="2"/>
  <c r="AC1031" i="2"/>
  <c r="AC1032" i="2"/>
  <c r="AC1033" i="2"/>
  <c r="AC1034" i="2"/>
  <c r="AC1035" i="2"/>
  <c r="AC1036" i="2"/>
  <c r="AC1037" i="2"/>
  <c r="AC1038" i="2"/>
  <c r="AC1039" i="2"/>
  <c r="AC1040" i="2"/>
  <c r="AC1041" i="2"/>
  <c r="AC1042" i="2"/>
  <c r="AC1043" i="2"/>
  <c r="AC1044" i="2"/>
  <c r="AC1045" i="2"/>
  <c r="AC1046" i="2"/>
  <c r="AC1047" i="2"/>
  <c r="AC1048" i="2"/>
  <c r="AC1049" i="2"/>
  <c r="AC1050" i="2"/>
  <c r="AC1051" i="2"/>
  <c r="AC1052" i="2"/>
  <c r="AC1053" i="2"/>
  <c r="AC1054" i="2"/>
  <c r="AC1055" i="2"/>
  <c r="AC1056" i="2"/>
  <c r="AC1057" i="2"/>
  <c r="AC1058" i="2"/>
  <c r="AC1059" i="2"/>
  <c r="AC1060" i="2"/>
  <c r="AC1061" i="2"/>
  <c r="AC1062" i="2"/>
  <c r="AC1063" i="2"/>
  <c r="AC1064" i="2"/>
  <c r="AC1065" i="2"/>
  <c r="AC1066" i="2"/>
  <c r="AC1067" i="2"/>
  <c r="AC1068" i="2"/>
  <c r="AC1069" i="2"/>
  <c r="AC1070" i="2"/>
  <c r="AC1071" i="2"/>
  <c r="AC1072" i="2"/>
  <c r="AC1073" i="2"/>
  <c r="AC1074" i="2"/>
  <c r="AC1075" i="2"/>
  <c r="AC1076" i="2"/>
  <c r="AC1077" i="2"/>
  <c r="AC1078" i="2"/>
  <c r="AC1079" i="2"/>
  <c r="AC1080" i="2"/>
  <c r="AC1081" i="2"/>
  <c r="AC1082" i="2"/>
  <c r="AC1083" i="2"/>
  <c r="AC1084" i="2"/>
  <c r="AC1085" i="2"/>
  <c r="AC1086" i="2"/>
  <c r="AC1087" i="2"/>
  <c r="AC1088" i="2"/>
  <c r="AC1089" i="2"/>
  <c r="AC1090" i="2"/>
  <c r="AC1091" i="2"/>
  <c r="AC1092" i="2"/>
  <c r="AC1093" i="2"/>
  <c r="AC1094" i="2"/>
  <c r="AC1095" i="2"/>
  <c r="AC1096" i="2"/>
  <c r="AC1097" i="2"/>
  <c r="AC1098" i="2"/>
  <c r="AC1099" i="2"/>
  <c r="AC1100" i="2"/>
  <c r="AC1101" i="2"/>
  <c r="AC1102" i="2"/>
  <c r="AC1103" i="2"/>
  <c r="AC1104" i="2"/>
  <c r="AC1105" i="2"/>
  <c r="AC1106" i="2"/>
  <c r="AC1107" i="2"/>
  <c r="AC1108" i="2"/>
  <c r="AC1109" i="2"/>
  <c r="AC1110" i="2"/>
  <c r="AC1111" i="2"/>
  <c r="AC1112" i="2"/>
  <c r="AC1113" i="2"/>
  <c r="AC1114" i="2"/>
  <c r="AC1115" i="2"/>
  <c r="AC1116" i="2"/>
  <c r="AC1117" i="2"/>
  <c r="AC1118" i="2"/>
  <c r="AC1119" i="2"/>
  <c r="AC1120" i="2"/>
  <c r="AC1121" i="2"/>
  <c r="AC1122" i="2"/>
  <c r="AC1123" i="2"/>
  <c r="AC1124" i="2"/>
  <c r="AC1125" i="2"/>
  <c r="AC1126" i="2"/>
  <c r="AC1127" i="2"/>
  <c r="AC1128" i="2"/>
  <c r="AC1129" i="2"/>
  <c r="AC1130" i="2"/>
  <c r="AC1131" i="2"/>
  <c r="AC1132" i="2"/>
  <c r="AC1133" i="2"/>
  <c r="AC1134" i="2"/>
  <c r="AC1135" i="2"/>
  <c r="AC1136" i="2"/>
  <c r="AC1137" i="2"/>
  <c r="AC1138" i="2"/>
  <c r="AC1139" i="2"/>
  <c r="AC1140" i="2"/>
  <c r="AC1141" i="2"/>
  <c r="AC1142" i="2"/>
  <c r="AC1143" i="2"/>
  <c r="AC1144" i="2"/>
  <c r="AC1145" i="2"/>
  <c r="AC1146" i="2"/>
  <c r="AC1147" i="2"/>
  <c r="AC1148" i="2"/>
  <c r="AC1149" i="2"/>
  <c r="AC1150" i="2"/>
  <c r="AC1151" i="2"/>
  <c r="AC1152" i="2"/>
  <c r="AC1153" i="2"/>
  <c r="AC1154" i="2"/>
  <c r="AC1155" i="2"/>
  <c r="AC1156" i="2"/>
  <c r="AC1157" i="2"/>
  <c r="AC1158" i="2"/>
  <c r="AC1159" i="2"/>
  <c r="AC1160" i="2"/>
  <c r="AC1161" i="2"/>
  <c r="AC1162" i="2"/>
  <c r="AC1163" i="2"/>
  <c r="AC1164" i="2"/>
  <c r="AC1165" i="2"/>
  <c r="AC1166" i="2"/>
  <c r="AC1167" i="2"/>
  <c r="AC1168" i="2"/>
  <c r="AC1169" i="2"/>
  <c r="AC1170" i="2"/>
  <c r="AC1171" i="2"/>
  <c r="AC1172" i="2"/>
  <c r="AC1173" i="2"/>
  <c r="AC1174" i="2"/>
  <c r="AC1175" i="2"/>
  <c r="AC1176" i="2"/>
  <c r="AC1177" i="2"/>
  <c r="AC1178" i="2"/>
  <c r="AC1179" i="2"/>
  <c r="AC1180" i="2"/>
  <c r="AC1181" i="2"/>
  <c r="AC1182" i="2"/>
  <c r="AC1183" i="2"/>
  <c r="AC1184" i="2"/>
  <c r="AC1185" i="2"/>
  <c r="AC1186" i="2"/>
  <c r="AC1187" i="2"/>
  <c r="AC1188" i="2"/>
  <c r="AC1189" i="2"/>
  <c r="AC1190" i="2"/>
  <c r="AC1191" i="2"/>
  <c r="AC1192" i="2"/>
  <c r="AC1193" i="2"/>
  <c r="AC1194" i="2"/>
  <c r="AC1195" i="2"/>
  <c r="AC1196" i="2"/>
  <c r="AC1197" i="2"/>
  <c r="AC1198" i="2"/>
  <c r="AC1199" i="2"/>
  <c r="AC1200" i="2"/>
  <c r="AC1201" i="2"/>
  <c r="AC1202" i="2"/>
  <c r="AC1203" i="2"/>
  <c r="AC1204" i="2"/>
  <c r="AC1205" i="2"/>
  <c r="AC1206" i="2"/>
  <c r="AC1207" i="2"/>
  <c r="AC1208" i="2"/>
  <c r="AC1209" i="2"/>
  <c r="AC1210" i="2"/>
  <c r="AC1211" i="2"/>
  <c r="AC1212" i="2"/>
  <c r="AC1213" i="2"/>
  <c r="AC1214" i="2"/>
  <c r="AC1215" i="2"/>
  <c r="AC1216" i="2"/>
  <c r="AC1217" i="2"/>
  <c r="AC1218" i="2"/>
  <c r="AC1219" i="2"/>
  <c r="AC1220" i="2"/>
  <c r="AC1221" i="2"/>
  <c r="AC1222" i="2"/>
  <c r="AC1223" i="2"/>
  <c r="AC1224" i="2"/>
  <c r="AC1225" i="2"/>
  <c r="AC1226" i="2"/>
  <c r="AC1227" i="2"/>
  <c r="AC1228" i="2"/>
  <c r="AC1229" i="2"/>
  <c r="AC1230" i="2"/>
  <c r="AC1231" i="2"/>
  <c r="AC1232" i="2"/>
  <c r="AC1233" i="2"/>
  <c r="AC1234" i="2"/>
  <c r="AC1235" i="2"/>
  <c r="AC1236" i="2"/>
  <c r="AC1237" i="2"/>
  <c r="AC1238" i="2"/>
  <c r="AC1239" i="2"/>
  <c r="AC1240" i="2"/>
  <c r="AC1241" i="2"/>
  <c r="AC1242" i="2"/>
  <c r="AC1243" i="2"/>
  <c r="AC1244" i="2"/>
  <c r="AC1245" i="2"/>
  <c r="AC1246" i="2"/>
  <c r="AC1247" i="2"/>
  <c r="AC1248" i="2"/>
  <c r="AC1249" i="2"/>
  <c r="AC1250" i="2"/>
  <c r="AC1251" i="2"/>
  <c r="AC1252" i="2"/>
  <c r="AC1253" i="2"/>
  <c r="AC1254" i="2"/>
  <c r="AC1255" i="2"/>
  <c r="AC1256" i="2"/>
  <c r="AC1257" i="2"/>
  <c r="AC1258" i="2"/>
  <c r="AC1259" i="2"/>
  <c r="AC1260" i="2"/>
  <c r="AC1261" i="2"/>
  <c r="AC1262" i="2"/>
  <c r="AC1263" i="2"/>
  <c r="AC1264" i="2"/>
  <c r="AC1265" i="2"/>
  <c r="AC1266" i="2"/>
  <c r="AC1267" i="2"/>
  <c r="AC1268" i="2"/>
  <c r="AC1269" i="2"/>
  <c r="AC1270" i="2"/>
  <c r="AC1271" i="2"/>
  <c r="AC1272" i="2"/>
  <c r="AC1273" i="2"/>
  <c r="AC1274" i="2"/>
  <c r="AC1275" i="2"/>
  <c r="AC1276" i="2"/>
  <c r="AC1277" i="2"/>
  <c r="AC1278" i="2"/>
  <c r="AC1279" i="2"/>
  <c r="AC1280" i="2"/>
  <c r="AC1281" i="2"/>
  <c r="AC1282" i="2"/>
  <c r="AC1283" i="2"/>
  <c r="AC1284" i="2"/>
  <c r="AC1285" i="2"/>
  <c r="AC1286" i="2"/>
  <c r="AC1287" i="2"/>
  <c r="AC1288" i="2"/>
  <c r="AC1289" i="2"/>
  <c r="AC1290" i="2"/>
  <c r="AC1291" i="2"/>
  <c r="AC1292" i="2"/>
  <c r="AC1293" i="2"/>
  <c r="AC1294" i="2"/>
  <c r="AC1295" i="2"/>
  <c r="AC1296" i="2"/>
  <c r="AC1297" i="2"/>
  <c r="AC1298" i="2"/>
  <c r="AC1299" i="2"/>
  <c r="AC1300" i="2"/>
  <c r="AC1301" i="2"/>
  <c r="AC1302" i="2"/>
  <c r="AC1303" i="2"/>
  <c r="AC1304" i="2"/>
  <c r="AC1305" i="2"/>
  <c r="AC1306" i="2"/>
  <c r="AC1307" i="2"/>
  <c r="AC1308" i="2"/>
  <c r="AC1309" i="2"/>
  <c r="AC1310" i="2"/>
  <c r="AC1311" i="2"/>
  <c r="AC1312" i="2"/>
  <c r="AC1313" i="2"/>
  <c r="AC1314" i="2"/>
  <c r="AC1315" i="2"/>
  <c r="AC1316" i="2"/>
  <c r="AC1317" i="2"/>
  <c r="AC1318" i="2"/>
  <c r="AC1319" i="2"/>
  <c r="AC1320" i="2"/>
  <c r="AC1321" i="2"/>
  <c r="AC1322" i="2"/>
  <c r="AC1323" i="2"/>
  <c r="AC1324" i="2"/>
  <c r="AC1325" i="2"/>
  <c r="AC1326" i="2"/>
  <c r="AC1327" i="2"/>
  <c r="AC1328" i="2"/>
  <c r="AC1329" i="2"/>
  <c r="AC1330" i="2"/>
  <c r="AC1331" i="2"/>
  <c r="AC1332" i="2"/>
  <c r="AC1333" i="2"/>
  <c r="AC1334" i="2"/>
  <c r="AC1335" i="2"/>
  <c r="AC1336" i="2"/>
  <c r="AC1337" i="2"/>
  <c r="AC1338" i="2"/>
  <c r="AC1339" i="2"/>
  <c r="AC1340" i="2"/>
  <c r="AC1341" i="2"/>
  <c r="AC1342" i="2"/>
  <c r="AC1343" i="2"/>
  <c r="AC1344" i="2"/>
  <c r="AC1345" i="2"/>
  <c r="AC1346" i="2"/>
  <c r="AC1347" i="2"/>
  <c r="AC1348" i="2"/>
  <c r="AC1349" i="2"/>
  <c r="AC1350" i="2"/>
  <c r="AC1351" i="2"/>
  <c r="AC1352" i="2"/>
  <c r="AC1353" i="2"/>
  <c r="AC1354" i="2"/>
  <c r="AC1355" i="2"/>
  <c r="AC1356" i="2"/>
  <c r="AC1357" i="2"/>
  <c r="AC1358" i="2"/>
  <c r="AC1359" i="2"/>
  <c r="AC1360" i="2"/>
  <c r="AC1361" i="2"/>
  <c r="AC1362" i="2"/>
  <c r="AC1363" i="2"/>
  <c r="AC1364" i="2"/>
  <c r="AC1365" i="2"/>
  <c r="AC1366" i="2"/>
  <c r="AC1367" i="2"/>
  <c r="AC1368" i="2"/>
  <c r="AC1369" i="2"/>
  <c r="AC1370" i="2"/>
  <c r="AC1371" i="2"/>
  <c r="AC1372" i="2"/>
  <c r="AC1373" i="2"/>
  <c r="AC1374" i="2"/>
  <c r="AC1375" i="2"/>
  <c r="AC1376" i="2"/>
  <c r="AC1377" i="2"/>
  <c r="AC1378" i="2"/>
  <c r="AC1379" i="2"/>
  <c r="AC1380" i="2"/>
  <c r="AC1381" i="2"/>
  <c r="AC1382" i="2"/>
  <c r="AC1383" i="2"/>
  <c r="AC1384" i="2"/>
  <c r="AC1385" i="2"/>
  <c r="AC1386" i="2"/>
  <c r="AC1387" i="2"/>
  <c r="AC1388" i="2"/>
  <c r="AC1389" i="2"/>
  <c r="AC1390" i="2"/>
  <c r="AC1391" i="2"/>
  <c r="AC1392" i="2"/>
  <c r="AC1393" i="2"/>
  <c r="AC1394" i="2"/>
  <c r="AC1395" i="2"/>
  <c r="AC1396" i="2"/>
  <c r="AC1397" i="2"/>
  <c r="AC1398" i="2"/>
  <c r="AC1399" i="2"/>
  <c r="AC1400" i="2"/>
  <c r="AC1401" i="2"/>
  <c r="AC1402" i="2"/>
  <c r="AC1403" i="2"/>
  <c r="AC1404" i="2"/>
  <c r="AC1405" i="2"/>
  <c r="AC1406" i="2"/>
  <c r="AC1407" i="2"/>
  <c r="AC1408" i="2"/>
  <c r="AC1409" i="2"/>
  <c r="AC1410" i="2"/>
  <c r="AC1411" i="2"/>
  <c r="AC1412" i="2"/>
  <c r="AC1413" i="2"/>
  <c r="AC1414" i="2"/>
  <c r="AC1415" i="2"/>
  <c r="AC1416" i="2"/>
  <c r="AC1417" i="2"/>
  <c r="AC1418" i="2"/>
  <c r="AC1419" i="2"/>
  <c r="AC1420" i="2"/>
  <c r="AC1421" i="2"/>
  <c r="AC1422" i="2"/>
  <c r="AC1423" i="2"/>
  <c r="AC1424" i="2"/>
  <c r="AC1425" i="2"/>
  <c r="AC1426" i="2"/>
  <c r="AC1427" i="2"/>
  <c r="AC1428" i="2"/>
  <c r="AC1429" i="2"/>
  <c r="AC1430" i="2"/>
  <c r="AC1431" i="2"/>
  <c r="AC1432" i="2"/>
  <c r="AC1433" i="2"/>
  <c r="AC1434" i="2"/>
  <c r="AC1435" i="2"/>
  <c r="AC1436" i="2"/>
  <c r="AC1437" i="2"/>
  <c r="AC1438" i="2"/>
  <c r="AC1439" i="2"/>
  <c r="AC1440" i="2"/>
  <c r="AC1441" i="2"/>
  <c r="AC1442" i="2"/>
  <c r="AC1443" i="2"/>
  <c r="AC1444" i="2"/>
  <c r="AC1445" i="2"/>
  <c r="AC1446" i="2"/>
  <c r="AC1447" i="2"/>
  <c r="AC1448" i="2"/>
  <c r="AC1449" i="2"/>
  <c r="AC1450" i="2"/>
  <c r="AC1451" i="2"/>
  <c r="AC1452" i="2"/>
  <c r="AC1453" i="2"/>
  <c r="AC1454" i="2"/>
  <c r="AC1455" i="2"/>
  <c r="AC1456" i="2"/>
  <c r="AC1457" i="2"/>
  <c r="AC1458" i="2"/>
  <c r="AC1459" i="2"/>
  <c r="AC1460" i="2"/>
  <c r="AC1461" i="2"/>
  <c r="AC1462" i="2"/>
  <c r="AC1463" i="2"/>
  <c r="AC1464" i="2"/>
  <c r="AC1465" i="2"/>
  <c r="AC1466" i="2"/>
  <c r="AC1467" i="2"/>
  <c r="AC1468" i="2"/>
  <c r="AC1469" i="2"/>
  <c r="AC1470" i="2"/>
  <c r="AC1471" i="2"/>
  <c r="AC1472" i="2"/>
  <c r="AC1473" i="2"/>
  <c r="AC1474" i="2"/>
  <c r="AC1475" i="2"/>
  <c r="AC1476" i="2"/>
  <c r="AC1477" i="2"/>
  <c r="AC1478" i="2"/>
  <c r="AC1479" i="2"/>
  <c r="AC1480" i="2"/>
  <c r="AC1481" i="2"/>
  <c r="AC1482" i="2"/>
  <c r="AC1483" i="2"/>
  <c r="AC1484" i="2"/>
  <c r="AC1485" i="2"/>
  <c r="AC1486" i="2"/>
  <c r="AC1487" i="2"/>
  <c r="AC1488" i="2"/>
  <c r="AC1489" i="2"/>
  <c r="AC1490" i="2"/>
  <c r="AC1491" i="2"/>
  <c r="AC1492" i="2"/>
  <c r="AC1493" i="2"/>
  <c r="AC1494" i="2"/>
  <c r="AC1495" i="2"/>
  <c r="AC1496" i="2"/>
  <c r="AC1497" i="2"/>
  <c r="AC1498" i="2"/>
  <c r="AC1499" i="2"/>
  <c r="AC1500" i="2"/>
  <c r="AC1501" i="2"/>
  <c r="AC1502" i="2"/>
  <c r="AC1503" i="2"/>
  <c r="AC1504" i="2"/>
  <c r="AC1505" i="2"/>
  <c r="AC1506" i="2"/>
  <c r="AC1507" i="2"/>
  <c r="AC1508" i="2"/>
  <c r="AC1509" i="2"/>
  <c r="AC1510" i="2"/>
  <c r="AC1511" i="2"/>
  <c r="AC1512" i="2"/>
  <c r="AC1513" i="2"/>
  <c r="AC1514" i="2"/>
  <c r="AC1515" i="2"/>
  <c r="AC1516" i="2"/>
  <c r="AC1517" i="2"/>
  <c r="AC1518" i="2"/>
  <c r="AC1519" i="2"/>
  <c r="AC1520" i="2"/>
  <c r="AC1521" i="2"/>
  <c r="AC1522" i="2"/>
  <c r="AC1523" i="2"/>
  <c r="AC1524" i="2"/>
  <c r="AC1525" i="2"/>
  <c r="AC1526" i="2"/>
  <c r="AC1527" i="2"/>
  <c r="AC1528" i="2"/>
  <c r="AC1529" i="2"/>
  <c r="AC1530" i="2"/>
  <c r="AC1531" i="2"/>
  <c r="AC1532" i="2"/>
  <c r="AC1533" i="2"/>
  <c r="AC1534" i="2"/>
  <c r="AC1535" i="2"/>
  <c r="AC1536" i="2"/>
  <c r="AC1537" i="2"/>
  <c r="AC1538" i="2"/>
  <c r="AC1539" i="2"/>
  <c r="AC1540" i="2"/>
  <c r="AC1541" i="2"/>
  <c r="AC1542" i="2"/>
  <c r="AC1543" i="2"/>
  <c r="AC1544" i="2"/>
  <c r="AC1545" i="2"/>
  <c r="AC1546" i="2"/>
  <c r="AC1547" i="2"/>
  <c r="AC1548" i="2"/>
  <c r="AC1549" i="2"/>
  <c r="AC1550" i="2"/>
  <c r="AC1551" i="2"/>
  <c r="AC1552" i="2"/>
  <c r="AC1553" i="2"/>
  <c r="AC1554" i="2"/>
  <c r="AC1555" i="2"/>
  <c r="AC1556" i="2"/>
  <c r="AC1557" i="2"/>
  <c r="AC1558" i="2"/>
  <c r="AC1559" i="2"/>
  <c r="AC1560" i="2"/>
  <c r="AC1561" i="2"/>
  <c r="AC1562" i="2"/>
  <c r="AC1563" i="2"/>
  <c r="AC1564" i="2"/>
  <c r="AC1565" i="2"/>
  <c r="AC1566" i="2"/>
  <c r="AC1567" i="2"/>
  <c r="AC1568" i="2"/>
  <c r="AC1569" i="2"/>
  <c r="AC1570" i="2"/>
  <c r="AC1571" i="2"/>
  <c r="AC1572" i="2"/>
  <c r="AC1573" i="2"/>
  <c r="AC1574" i="2"/>
  <c r="AC1575" i="2"/>
  <c r="AC1576" i="2"/>
  <c r="AC1577" i="2"/>
  <c r="AC1578" i="2"/>
  <c r="AC1579" i="2"/>
  <c r="AC1580" i="2"/>
  <c r="AC1581" i="2"/>
  <c r="AC1582" i="2"/>
  <c r="AC1583" i="2"/>
  <c r="AC1584" i="2"/>
  <c r="AC1585" i="2"/>
  <c r="AC1586" i="2"/>
  <c r="AC1587" i="2"/>
  <c r="AC1588" i="2"/>
  <c r="AC1589" i="2"/>
  <c r="AC1590" i="2"/>
  <c r="AC1591" i="2"/>
  <c r="AC1592" i="2"/>
  <c r="AC1593" i="2"/>
  <c r="AC1594" i="2"/>
  <c r="AC1595" i="2"/>
  <c r="AC1596" i="2"/>
  <c r="AC1597" i="2"/>
  <c r="AC1598" i="2"/>
  <c r="AC1599" i="2"/>
  <c r="AC1600" i="2"/>
  <c r="AC1601" i="2"/>
  <c r="AC1602" i="2"/>
  <c r="AC1603" i="2"/>
  <c r="AC1604" i="2"/>
  <c r="AC1605" i="2"/>
  <c r="AC1606" i="2"/>
  <c r="AC1607" i="2"/>
  <c r="AC1608" i="2"/>
  <c r="AC1609" i="2"/>
  <c r="AC1610" i="2"/>
  <c r="AC1611" i="2"/>
  <c r="AC1612" i="2"/>
  <c r="AC1613" i="2"/>
  <c r="AC1614" i="2"/>
  <c r="AC1615" i="2"/>
  <c r="AC1616" i="2"/>
  <c r="AC1617" i="2"/>
  <c r="AC1618" i="2"/>
  <c r="AC1619" i="2"/>
  <c r="AC1620" i="2"/>
  <c r="AC1621" i="2"/>
  <c r="AC1622" i="2"/>
  <c r="AC1623" i="2"/>
  <c r="AC1624" i="2"/>
  <c r="AC1625" i="2"/>
  <c r="AC1626" i="2"/>
  <c r="AC1627" i="2"/>
  <c r="AC1628" i="2"/>
  <c r="AC1629" i="2"/>
  <c r="AC1630" i="2"/>
  <c r="AC1631" i="2"/>
  <c r="AC1632" i="2"/>
  <c r="AC1633" i="2"/>
  <c r="AC1634" i="2"/>
  <c r="AC1635" i="2"/>
  <c r="AC1636" i="2"/>
  <c r="AC1637" i="2"/>
  <c r="AC1638" i="2"/>
  <c r="AC1639" i="2"/>
  <c r="AC1640" i="2"/>
  <c r="AC1641" i="2"/>
  <c r="AC1642" i="2"/>
  <c r="AC1643" i="2"/>
  <c r="AC1644" i="2"/>
  <c r="AC1645" i="2"/>
  <c r="AC1646" i="2"/>
  <c r="AC1647" i="2"/>
  <c r="AC1648" i="2"/>
  <c r="AC1649" i="2"/>
  <c r="AC1650" i="2"/>
  <c r="AC1651" i="2"/>
  <c r="AC1652" i="2"/>
  <c r="AC1653" i="2"/>
  <c r="AC1654" i="2"/>
  <c r="AC1655" i="2"/>
  <c r="AC1656" i="2"/>
  <c r="AC1657" i="2"/>
  <c r="AC1658" i="2"/>
  <c r="AC1659" i="2"/>
  <c r="AC1660" i="2"/>
  <c r="AC1661" i="2"/>
  <c r="AC1662" i="2"/>
  <c r="AC1663" i="2"/>
  <c r="AC1664" i="2"/>
  <c r="AC1665" i="2"/>
  <c r="AC1666" i="2"/>
  <c r="AC1667" i="2"/>
  <c r="AC1668" i="2"/>
  <c r="AC1669" i="2"/>
  <c r="AC1670" i="2"/>
  <c r="AC1671" i="2"/>
  <c r="AC1672" i="2"/>
  <c r="AC1673" i="2"/>
  <c r="AC1674" i="2"/>
  <c r="AC1675" i="2"/>
  <c r="AC1676" i="2"/>
  <c r="AC1677" i="2"/>
  <c r="AC1678" i="2"/>
  <c r="AC1679" i="2"/>
  <c r="AC1680" i="2"/>
  <c r="AC1681" i="2"/>
  <c r="AC1682" i="2"/>
  <c r="AC1683" i="2"/>
  <c r="AC1684" i="2"/>
  <c r="AC1685" i="2"/>
  <c r="AC1686" i="2"/>
  <c r="AC1687" i="2"/>
  <c r="AC1688" i="2"/>
  <c r="AC1689" i="2"/>
  <c r="AC1690" i="2"/>
  <c r="AC1691" i="2"/>
  <c r="AC1692" i="2"/>
  <c r="AC1693" i="2"/>
  <c r="AC1694" i="2"/>
  <c r="AC1695" i="2"/>
  <c r="AC1696" i="2"/>
  <c r="AC1697" i="2"/>
  <c r="AC1698" i="2"/>
  <c r="AC1699" i="2"/>
  <c r="AC1700" i="2"/>
  <c r="AC1701" i="2"/>
  <c r="AC1702" i="2"/>
  <c r="AC1703" i="2"/>
  <c r="AC1704" i="2"/>
  <c r="AC1705" i="2"/>
  <c r="AC1706" i="2"/>
  <c r="AC1707" i="2"/>
  <c r="AC1708" i="2"/>
  <c r="AC1709" i="2"/>
  <c r="AC1710" i="2"/>
  <c r="AC1711" i="2"/>
  <c r="AC1712" i="2"/>
  <c r="AC1713" i="2"/>
  <c r="AC1714" i="2"/>
  <c r="AC1715" i="2"/>
  <c r="AC1716" i="2"/>
  <c r="AC1717" i="2"/>
  <c r="AC1718" i="2"/>
  <c r="AC1719" i="2"/>
  <c r="AC1720" i="2"/>
  <c r="AC1721" i="2"/>
  <c r="AC1722" i="2"/>
  <c r="AC1723" i="2"/>
  <c r="AC1724" i="2"/>
  <c r="AC1725" i="2"/>
  <c r="AC1726" i="2"/>
  <c r="AC1727" i="2"/>
  <c r="AC1728" i="2"/>
  <c r="AC1729" i="2"/>
  <c r="AC1730" i="2"/>
  <c r="AC1731" i="2"/>
  <c r="AC1732" i="2"/>
  <c r="AC1733" i="2"/>
  <c r="AC1734" i="2"/>
  <c r="AC1735" i="2"/>
  <c r="AC1736" i="2"/>
  <c r="AC1737" i="2"/>
  <c r="AC1738" i="2"/>
  <c r="AC1739" i="2"/>
  <c r="AC1740" i="2"/>
  <c r="AC1741" i="2"/>
  <c r="AC1742" i="2"/>
  <c r="AC1743" i="2"/>
  <c r="AC1744" i="2"/>
  <c r="AC1745" i="2"/>
  <c r="AC1746" i="2"/>
  <c r="AC1747" i="2"/>
  <c r="AC1748" i="2"/>
  <c r="AC1749" i="2"/>
  <c r="AC1750" i="2"/>
  <c r="AC1751" i="2"/>
  <c r="AC1752" i="2"/>
  <c r="AC1753" i="2"/>
  <c r="AC1754" i="2"/>
  <c r="AC1755" i="2"/>
  <c r="AC1756" i="2"/>
  <c r="AC1757" i="2"/>
  <c r="AC1758" i="2"/>
  <c r="AC1759" i="2"/>
  <c r="AC1760" i="2"/>
  <c r="AC1761" i="2"/>
  <c r="AC1762" i="2"/>
  <c r="AC1763" i="2"/>
  <c r="AC1764" i="2"/>
  <c r="AC1765" i="2"/>
  <c r="AC1766" i="2"/>
  <c r="AC1767" i="2"/>
  <c r="AC1768" i="2"/>
  <c r="AC1769" i="2"/>
  <c r="AC1770" i="2"/>
  <c r="AC1771" i="2"/>
  <c r="AC1772" i="2"/>
  <c r="AC1773" i="2"/>
  <c r="AC1774" i="2"/>
  <c r="AC1775" i="2"/>
  <c r="AC1776" i="2"/>
  <c r="AC1777" i="2"/>
  <c r="AC1778" i="2"/>
  <c r="AC1779" i="2"/>
  <c r="AC1780" i="2"/>
  <c r="AC1781" i="2"/>
  <c r="AC1782" i="2"/>
  <c r="AC1783" i="2"/>
  <c r="AC1784" i="2"/>
  <c r="AC1785" i="2"/>
  <c r="AC1786" i="2"/>
  <c r="AC1787" i="2"/>
  <c r="AC1788" i="2"/>
  <c r="AC1789" i="2"/>
  <c r="AC1790" i="2"/>
  <c r="AC1791" i="2"/>
  <c r="AC1792" i="2"/>
  <c r="AC1793" i="2"/>
  <c r="AC1794" i="2"/>
  <c r="AC1795" i="2"/>
  <c r="AC1796" i="2"/>
  <c r="AC1797" i="2"/>
  <c r="AC1798" i="2"/>
  <c r="AC1799" i="2"/>
  <c r="AC1800" i="2"/>
  <c r="AC1801" i="2"/>
  <c r="AC1802" i="2"/>
  <c r="AC1803" i="2"/>
  <c r="AC1804" i="2"/>
  <c r="AC1805" i="2"/>
  <c r="AC1806" i="2"/>
  <c r="AC1807" i="2"/>
  <c r="AC1808" i="2"/>
  <c r="AC1809" i="2"/>
  <c r="AC1810" i="2"/>
  <c r="AC1811" i="2"/>
  <c r="AC1812" i="2"/>
  <c r="AC1813" i="2"/>
  <c r="AC1814" i="2"/>
  <c r="AC1815" i="2"/>
  <c r="AC1816" i="2"/>
  <c r="AC1817" i="2"/>
  <c r="AC1818" i="2"/>
  <c r="AC1819" i="2"/>
  <c r="AC1820" i="2"/>
  <c r="AC1821" i="2"/>
  <c r="AC1822" i="2"/>
  <c r="AC1823" i="2"/>
  <c r="AC1824" i="2"/>
  <c r="AC1825" i="2"/>
  <c r="AC1826" i="2"/>
  <c r="AC1827" i="2"/>
  <c r="AC1828" i="2"/>
  <c r="AC1829" i="2"/>
  <c r="AC1830" i="2"/>
  <c r="AC1831" i="2"/>
  <c r="AC1832" i="2"/>
  <c r="AC1833" i="2"/>
  <c r="AC1834" i="2"/>
  <c r="AC1835" i="2"/>
  <c r="AC1836" i="2"/>
  <c r="AC1837" i="2"/>
  <c r="AC1838" i="2"/>
  <c r="AC1839" i="2"/>
  <c r="AC1840" i="2"/>
  <c r="AC1841" i="2"/>
  <c r="AC1842" i="2"/>
  <c r="AC1843" i="2"/>
  <c r="AC1844" i="2"/>
  <c r="AC1845" i="2"/>
  <c r="AC1846" i="2"/>
  <c r="AC1847" i="2"/>
  <c r="AC1848" i="2"/>
  <c r="AC1849" i="2"/>
  <c r="AC1850" i="2"/>
  <c r="AC1851" i="2"/>
  <c r="AC1852" i="2"/>
  <c r="AC1853" i="2"/>
  <c r="AC1854" i="2"/>
  <c r="AC1855" i="2"/>
  <c r="AC1856" i="2"/>
  <c r="AC1857" i="2"/>
  <c r="AC1858" i="2"/>
  <c r="AC1859" i="2"/>
  <c r="AC1860" i="2"/>
  <c r="AC1861" i="2"/>
  <c r="AC1862" i="2"/>
  <c r="AC1863" i="2"/>
  <c r="AC1864" i="2"/>
  <c r="AC1865" i="2"/>
  <c r="AC1866" i="2"/>
  <c r="AC1867" i="2"/>
  <c r="AC1868" i="2"/>
  <c r="AC1869" i="2"/>
  <c r="AC1870" i="2"/>
  <c r="AC1871" i="2"/>
  <c r="AC1872" i="2"/>
  <c r="AC1873" i="2"/>
  <c r="AC1874" i="2"/>
  <c r="AC1875" i="2"/>
  <c r="AC1876" i="2"/>
  <c r="AC1877" i="2"/>
  <c r="AC1878" i="2"/>
  <c r="AC1879" i="2"/>
  <c r="AC1880" i="2"/>
  <c r="AC1881" i="2"/>
  <c r="AC1882" i="2"/>
  <c r="AC1883" i="2"/>
  <c r="AC1884" i="2"/>
  <c r="AC1885" i="2"/>
  <c r="AC1886" i="2"/>
  <c r="AC1887" i="2"/>
  <c r="AC1888" i="2"/>
  <c r="AC1889" i="2"/>
  <c r="AC1890" i="2"/>
  <c r="AC1891" i="2"/>
  <c r="AC1892" i="2"/>
  <c r="AC1893" i="2"/>
  <c r="AC1894" i="2"/>
  <c r="AC1895" i="2"/>
  <c r="AC1896" i="2"/>
  <c r="AC1897" i="2"/>
  <c r="AC1898" i="2"/>
  <c r="AC1899" i="2"/>
  <c r="AC1900" i="2"/>
  <c r="AC1901" i="2"/>
  <c r="AC1902" i="2"/>
  <c r="AC1903" i="2"/>
  <c r="AC1904" i="2"/>
  <c r="AC1905" i="2"/>
  <c r="AC1906" i="2"/>
  <c r="AC1907" i="2"/>
  <c r="AC1908" i="2"/>
  <c r="AC1909" i="2"/>
  <c r="AC1910" i="2"/>
  <c r="AC1911" i="2"/>
  <c r="AC1912" i="2"/>
  <c r="AC1913" i="2"/>
  <c r="AC1914" i="2"/>
  <c r="AC1915" i="2"/>
  <c r="AC1916" i="2"/>
  <c r="AC1917" i="2"/>
  <c r="AC1918" i="2"/>
  <c r="AC1919" i="2"/>
  <c r="AC1920" i="2"/>
  <c r="AC1921" i="2"/>
  <c r="AC1922" i="2"/>
  <c r="AC1923" i="2"/>
  <c r="AC1924" i="2"/>
  <c r="AC1925" i="2"/>
  <c r="AC1926" i="2"/>
  <c r="AC1927" i="2"/>
  <c r="AC1928" i="2"/>
  <c r="AC1929" i="2"/>
  <c r="AC1930" i="2"/>
  <c r="AC1931" i="2"/>
  <c r="AC1932" i="2"/>
  <c r="AC1933" i="2"/>
  <c r="AC1934" i="2"/>
  <c r="AC1935" i="2"/>
  <c r="AC1936" i="2"/>
  <c r="AC1937" i="2"/>
  <c r="AC1938" i="2"/>
  <c r="AC1939" i="2"/>
  <c r="AC1940" i="2"/>
  <c r="AC1941" i="2"/>
  <c r="AC1942" i="2"/>
  <c r="AC1943" i="2"/>
  <c r="AC1944" i="2"/>
  <c r="AC1945" i="2"/>
  <c r="AC1946" i="2"/>
  <c r="AC1947" i="2"/>
  <c r="AC1948" i="2"/>
  <c r="AC1949" i="2"/>
  <c r="AC1950" i="2"/>
  <c r="AC1951" i="2"/>
  <c r="AC1952" i="2"/>
  <c r="AC1953" i="2"/>
  <c r="AC1954" i="2"/>
  <c r="AC1955" i="2"/>
  <c r="AC1956" i="2"/>
  <c r="AC1957" i="2"/>
  <c r="AC1958" i="2"/>
  <c r="AC1959" i="2"/>
  <c r="AC1960" i="2"/>
  <c r="AC1961" i="2"/>
  <c r="AC1962" i="2"/>
  <c r="AC1963" i="2"/>
  <c r="AC1964" i="2"/>
  <c r="AC1965" i="2"/>
  <c r="AC1966" i="2"/>
  <c r="AC1967" i="2"/>
  <c r="AC1968" i="2"/>
  <c r="AC1969" i="2"/>
  <c r="AC1970" i="2"/>
  <c r="AC1971" i="2"/>
  <c r="AC1972" i="2"/>
  <c r="AC1973" i="2"/>
  <c r="AC1974" i="2"/>
  <c r="AC1975" i="2"/>
  <c r="AC1976" i="2"/>
  <c r="AC1977" i="2"/>
  <c r="AC1978" i="2"/>
  <c r="AC1979" i="2"/>
  <c r="AC1980" i="2"/>
  <c r="AC1981" i="2"/>
  <c r="AC1982" i="2"/>
  <c r="AC1983" i="2"/>
  <c r="AC1984" i="2"/>
  <c r="AC1985" i="2"/>
  <c r="AC1986" i="2"/>
  <c r="AC1987" i="2"/>
  <c r="AC1988" i="2"/>
  <c r="AC1989" i="2"/>
  <c r="AC1990" i="2"/>
  <c r="AC1991" i="2"/>
  <c r="AC1992" i="2"/>
  <c r="AC1993" i="2"/>
  <c r="AC1994" i="2"/>
  <c r="AC1995" i="2"/>
  <c r="AC1996" i="2"/>
  <c r="AC1997" i="2"/>
  <c r="AC1998" i="2"/>
  <c r="AC1999" i="2"/>
  <c r="AC2000" i="2"/>
  <c r="AC2001" i="2"/>
  <c r="AC2002" i="2"/>
  <c r="AC2003" i="2"/>
  <c r="AC2004" i="2"/>
  <c r="AC2005" i="2"/>
  <c r="AC2006" i="2"/>
  <c r="AC2007" i="2"/>
  <c r="AC2008" i="2"/>
  <c r="AC2009" i="2"/>
  <c r="AC2010" i="2"/>
  <c r="AC2011" i="2"/>
  <c r="AC2012" i="2"/>
  <c r="AC2013" i="2"/>
  <c r="AC2014" i="2"/>
  <c r="AC2015" i="2"/>
  <c r="AC2016" i="2"/>
  <c r="AC2017" i="2"/>
  <c r="AC2018" i="2"/>
  <c r="AC2019" i="2"/>
  <c r="AC2020" i="2"/>
  <c r="AC2021" i="2"/>
  <c r="AC2022" i="2"/>
  <c r="AC2023" i="2"/>
  <c r="AC2024" i="2"/>
  <c r="AC2025" i="2"/>
  <c r="AC2026" i="2"/>
  <c r="AC2027" i="2"/>
  <c r="AC2028" i="2"/>
  <c r="AC2029" i="2"/>
  <c r="AC2030" i="2"/>
  <c r="AC2031" i="2"/>
  <c r="AC2032" i="2"/>
  <c r="AC2033" i="2"/>
  <c r="AC2034" i="2"/>
  <c r="AC2035" i="2"/>
  <c r="AC2036" i="2"/>
  <c r="AC2037" i="2"/>
  <c r="AC2038" i="2"/>
  <c r="AC2039" i="2"/>
  <c r="AC2040" i="2"/>
  <c r="AC2041" i="2"/>
  <c r="AC2042" i="2"/>
  <c r="AC2043" i="2"/>
  <c r="AC2044" i="2"/>
  <c r="AC2045" i="2"/>
  <c r="AC2046" i="2"/>
  <c r="AC2047" i="2"/>
  <c r="AC2048" i="2"/>
  <c r="AC2049" i="2"/>
  <c r="AC2050" i="2"/>
  <c r="AC2051" i="2"/>
  <c r="AC2052" i="2"/>
  <c r="AC2053" i="2"/>
  <c r="AC2054" i="2"/>
  <c r="AC2055" i="2"/>
  <c r="AC2056" i="2"/>
  <c r="AC2057" i="2"/>
  <c r="AC2058" i="2"/>
  <c r="AC2059" i="2"/>
  <c r="AC2060" i="2"/>
  <c r="AC2061" i="2"/>
  <c r="AC2062" i="2"/>
  <c r="AC2063" i="2"/>
  <c r="AC2064" i="2"/>
  <c r="AC2065" i="2"/>
  <c r="AC2066" i="2"/>
  <c r="AC2067" i="2"/>
  <c r="AC2068" i="2"/>
  <c r="AC2069" i="2"/>
  <c r="AC2070" i="2"/>
  <c r="AC2071" i="2"/>
  <c r="AC2072" i="2"/>
  <c r="AC2073" i="2"/>
  <c r="AC2074" i="2"/>
  <c r="AC2075" i="2"/>
  <c r="AC2076" i="2"/>
  <c r="AC2077" i="2"/>
  <c r="AC2078" i="2"/>
  <c r="AC2079" i="2"/>
  <c r="AC2080" i="2"/>
  <c r="AC2081" i="2"/>
  <c r="AC2082" i="2"/>
  <c r="AC2083" i="2"/>
  <c r="AC2084" i="2"/>
  <c r="AC2085" i="2"/>
  <c r="AC2086" i="2"/>
  <c r="AC2087" i="2"/>
  <c r="AC2088" i="2"/>
  <c r="AC2089" i="2"/>
  <c r="AC2090" i="2"/>
  <c r="AC2091" i="2"/>
  <c r="AC2092" i="2"/>
  <c r="AC2093" i="2"/>
  <c r="AC2094" i="2"/>
  <c r="AC2095" i="2"/>
  <c r="AC2096" i="2"/>
  <c r="AC2097" i="2"/>
  <c r="AC2098" i="2"/>
  <c r="AC2099" i="2"/>
  <c r="AC2100" i="2"/>
  <c r="AC2101" i="2"/>
  <c r="AC2102" i="2"/>
  <c r="AC2103" i="2"/>
  <c r="AC2104" i="2"/>
  <c r="AC2105" i="2"/>
  <c r="AC2106" i="2"/>
  <c r="AC2107" i="2"/>
  <c r="AC2108" i="2"/>
  <c r="AC2109" i="2"/>
  <c r="AC2110" i="2"/>
  <c r="AC2111" i="2"/>
  <c r="AC2112" i="2"/>
  <c r="AC2113" i="2"/>
  <c r="AC2114" i="2"/>
  <c r="AC2115" i="2"/>
  <c r="AC2116" i="2"/>
  <c r="AC2117" i="2"/>
  <c r="AC2118" i="2"/>
  <c r="AC2119" i="2"/>
  <c r="AC2120" i="2"/>
  <c r="AC2121" i="2"/>
  <c r="AC2122" i="2"/>
  <c r="AC2123" i="2"/>
  <c r="AC2124" i="2"/>
  <c r="AC2125" i="2"/>
  <c r="AC2126" i="2"/>
  <c r="AC2127" i="2"/>
  <c r="AC2128" i="2"/>
  <c r="AC2129" i="2"/>
  <c r="AC2130" i="2"/>
  <c r="AC2131" i="2"/>
  <c r="AC2132" i="2"/>
  <c r="AC2133" i="2"/>
  <c r="AC2134" i="2"/>
  <c r="AC2135" i="2"/>
  <c r="AC2136" i="2"/>
  <c r="AC2137" i="2"/>
  <c r="AC2138" i="2"/>
  <c r="AC2139" i="2"/>
  <c r="AC2140" i="2"/>
  <c r="AC2141" i="2"/>
  <c r="AC2142" i="2"/>
  <c r="AC2143" i="2"/>
  <c r="AC2144" i="2"/>
  <c r="AC2145" i="2"/>
  <c r="AC2146" i="2"/>
  <c r="AC2147" i="2"/>
  <c r="AC2148" i="2"/>
  <c r="AC2149" i="2"/>
  <c r="AC2150" i="2"/>
  <c r="AC2151" i="2"/>
  <c r="AC2152" i="2"/>
  <c r="AC2153" i="2"/>
  <c r="AC2154" i="2"/>
  <c r="AC2155" i="2"/>
  <c r="AC2156" i="2"/>
  <c r="AC2157" i="2"/>
  <c r="AC2158" i="2"/>
  <c r="AC2159" i="2"/>
  <c r="AC2160" i="2"/>
  <c r="AC2161" i="2"/>
  <c r="AC2162" i="2"/>
  <c r="AC2163" i="2"/>
  <c r="AC2164" i="2"/>
  <c r="AC2165" i="2"/>
  <c r="AC2166" i="2"/>
  <c r="AC2167" i="2"/>
  <c r="AC2168" i="2"/>
  <c r="AC2169" i="2"/>
  <c r="AC2170" i="2"/>
  <c r="AC2171" i="2"/>
  <c r="AC2172" i="2"/>
  <c r="AC2173" i="2"/>
  <c r="AC2174" i="2"/>
  <c r="AC2175" i="2"/>
  <c r="AC2176" i="2"/>
  <c r="AC2177" i="2"/>
  <c r="AC2178" i="2"/>
  <c r="AC2179" i="2"/>
  <c r="AC2180" i="2"/>
  <c r="AC2181" i="2"/>
  <c r="AC2182" i="2"/>
  <c r="AC2183" i="2"/>
  <c r="AC2184" i="2"/>
  <c r="AC2185" i="2"/>
  <c r="AC2186" i="2"/>
  <c r="AC2187" i="2"/>
  <c r="AC2188" i="2"/>
  <c r="AC2189" i="2"/>
  <c r="AC2190" i="2"/>
  <c r="AC2191" i="2"/>
  <c r="AC2192" i="2"/>
  <c r="AC2193" i="2"/>
  <c r="AC2194" i="2"/>
  <c r="AC2195" i="2"/>
  <c r="AC2196" i="2"/>
  <c r="AC2197" i="2"/>
  <c r="AC2198" i="2"/>
  <c r="AC2199" i="2"/>
  <c r="AC2200" i="2"/>
  <c r="AC2201" i="2"/>
  <c r="AC2202" i="2"/>
  <c r="AC2203" i="2"/>
  <c r="AC2204" i="2"/>
  <c r="AC2205" i="2"/>
  <c r="AC2206" i="2"/>
  <c r="AC2207" i="2"/>
  <c r="AC2208" i="2"/>
  <c r="AC2209" i="2"/>
  <c r="AC2210" i="2"/>
  <c r="AC2211" i="2"/>
  <c r="AC2212" i="2"/>
  <c r="AC2213" i="2"/>
  <c r="AC2214" i="2"/>
  <c r="AC2215" i="2"/>
  <c r="AC2216" i="2"/>
  <c r="AC2217" i="2"/>
  <c r="AC2218" i="2"/>
  <c r="AC2219" i="2"/>
  <c r="AC2220" i="2"/>
  <c r="AC2221" i="2"/>
  <c r="AC2222" i="2"/>
  <c r="AC2223" i="2"/>
  <c r="AC2224" i="2"/>
  <c r="AC2225" i="2"/>
  <c r="AC2226" i="2"/>
  <c r="AC2227" i="2"/>
  <c r="AC2228" i="2"/>
  <c r="AC2229" i="2"/>
  <c r="AC2230" i="2"/>
  <c r="AC2231" i="2"/>
  <c r="AC2232" i="2"/>
  <c r="AC2233" i="2"/>
  <c r="AC2234" i="2"/>
  <c r="AC2235" i="2"/>
  <c r="AC2236" i="2"/>
  <c r="AC2237" i="2"/>
  <c r="AC2238" i="2"/>
  <c r="AC2239" i="2"/>
  <c r="AC2240" i="2"/>
  <c r="AC2241" i="2"/>
  <c r="AC2242" i="2"/>
  <c r="AC2243" i="2"/>
  <c r="AC2244" i="2"/>
  <c r="AC2245" i="2"/>
  <c r="AC2246" i="2"/>
  <c r="AC2247" i="2"/>
  <c r="AC2248" i="2"/>
  <c r="AC2249" i="2"/>
  <c r="AC2250" i="2"/>
  <c r="AC2251" i="2"/>
  <c r="AC2252" i="2"/>
  <c r="AC2253" i="2"/>
  <c r="AC2254" i="2"/>
  <c r="AC2255" i="2"/>
  <c r="AC2256" i="2"/>
  <c r="AC2257" i="2"/>
  <c r="AC2258" i="2"/>
  <c r="AC2259" i="2"/>
  <c r="AC2260" i="2"/>
  <c r="AC2261" i="2"/>
  <c r="AC2262" i="2"/>
  <c r="AC2263" i="2"/>
  <c r="AC2264" i="2"/>
  <c r="AC2265" i="2"/>
  <c r="AC2266" i="2"/>
  <c r="AC2267" i="2"/>
  <c r="AC2268" i="2"/>
  <c r="AC2269" i="2"/>
  <c r="AC2270" i="2"/>
  <c r="AC2271" i="2"/>
  <c r="AC2272" i="2"/>
  <c r="AC2273" i="2"/>
  <c r="AC2274" i="2"/>
  <c r="AC2275" i="2"/>
  <c r="AC2276" i="2"/>
  <c r="AC2277" i="2"/>
  <c r="AC2278" i="2"/>
  <c r="AC2279" i="2"/>
  <c r="AC2280" i="2"/>
  <c r="AC2281" i="2"/>
  <c r="AC2282" i="2"/>
  <c r="AC2283" i="2"/>
  <c r="AC2284" i="2"/>
  <c r="AC2285" i="2"/>
  <c r="AC2286" i="2"/>
  <c r="AC2287" i="2"/>
  <c r="AC2288" i="2"/>
  <c r="AC2289" i="2"/>
  <c r="AC2290" i="2"/>
  <c r="AC2291" i="2"/>
  <c r="AC2292" i="2"/>
  <c r="AC2293" i="2"/>
  <c r="AC2294" i="2"/>
  <c r="AC2295" i="2"/>
  <c r="AC2296" i="2"/>
  <c r="AC2297" i="2"/>
  <c r="AC2298" i="2"/>
  <c r="AC2299" i="2"/>
  <c r="AC2300" i="2"/>
  <c r="AC2301" i="2"/>
  <c r="AC2302" i="2"/>
  <c r="AC2303" i="2"/>
  <c r="AC2304" i="2"/>
  <c r="AC2305" i="2"/>
  <c r="AC2306" i="2"/>
  <c r="AC2307" i="2"/>
  <c r="AC2308" i="2"/>
  <c r="AC2309" i="2"/>
  <c r="AC2310" i="2"/>
  <c r="AC2311" i="2"/>
  <c r="AC2312" i="2"/>
  <c r="AC2313" i="2"/>
  <c r="AC2314" i="2"/>
  <c r="AC2315" i="2"/>
  <c r="AC2316" i="2"/>
  <c r="AC2317" i="2"/>
  <c r="AC2318" i="2"/>
  <c r="AC2319" i="2"/>
  <c r="AC2320" i="2"/>
  <c r="AC2321" i="2"/>
  <c r="AC2322" i="2"/>
  <c r="AC2323" i="2"/>
  <c r="AC2324" i="2"/>
  <c r="AC2325" i="2"/>
  <c r="AC2326" i="2"/>
  <c r="AC2327" i="2"/>
  <c r="AC2328" i="2"/>
  <c r="AC2329" i="2"/>
  <c r="AC2330" i="2"/>
  <c r="AC2331" i="2"/>
  <c r="AC2332" i="2"/>
  <c r="AC2333" i="2"/>
  <c r="AC2334" i="2"/>
  <c r="AC2335" i="2"/>
  <c r="AC2336" i="2"/>
  <c r="AC2337" i="2"/>
  <c r="AC2338" i="2"/>
  <c r="AC2339" i="2"/>
  <c r="AC2340" i="2"/>
  <c r="AC2341" i="2"/>
  <c r="AC2342" i="2"/>
  <c r="AC2343" i="2"/>
  <c r="AC2344" i="2"/>
  <c r="AC2345" i="2"/>
  <c r="AC2346" i="2"/>
  <c r="AC2347" i="2"/>
  <c r="AC2348" i="2"/>
  <c r="AC2349" i="2"/>
  <c r="AC2350" i="2"/>
  <c r="AC2351" i="2"/>
  <c r="AC2352" i="2"/>
  <c r="AC2353" i="2"/>
  <c r="AC2354" i="2"/>
  <c r="AC2355" i="2"/>
  <c r="AC2356" i="2"/>
  <c r="AC2357" i="2"/>
  <c r="AC2358" i="2"/>
  <c r="AC2359" i="2"/>
  <c r="AC2360" i="2"/>
  <c r="AC2361" i="2"/>
  <c r="AC2362" i="2"/>
  <c r="AC2363" i="2"/>
  <c r="AC2364" i="2"/>
  <c r="AC2365" i="2"/>
  <c r="AC2366" i="2"/>
  <c r="AC2367" i="2"/>
  <c r="AC2368" i="2"/>
  <c r="AC2369" i="2"/>
  <c r="AC2370" i="2"/>
  <c r="AC2371" i="2"/>
  <c r="AC2372" i="2"/>
  <c r="AC2373" i="2"/>
  <c r="AC2374" i="2"/>
  <c r="AC2375" i="2"/>
  <c r="AC2376" i="2"/>
  <c r="AC2377" i="2"/>
  <c r="AC2378" i="2"/>
  <c r="AC2379" i="2"/>
  <c r="AC2380" i="2"/>
  <c r="AC2381" i="2"/>
  <c r="AC2382" i="2"/>
  <c r="AC2383" i="2"/>
  <c r="AC2384" i="2"/>
  <c r="AC2385" i="2"/>
  <c r="AC2386" i="2"/>
  <c r="AC2387" i="2"/>
  <c r="AC2388" i="2"/>
  <c r="AC2389" i="2"/>
  <c r="AC2390" i="2"/>
  <c r="AC2391" i="2"/>
  <c r="AC2392" i="2"/>
  <c r="AC2393" i="2"/>
  <c r="AC2394" i="2"/>
  <c r="AC2395" i="2"/>
  <c r="AC2396" i="2"/>
  <c r="AC2397" i="2"/>
  <c r="AC2398" i="2"/>
  <c r="AC2399" i="2"/>
  <c r="AC2400" i="2"/>
  <c r="AC2401" i="2"/>
  <c r="AC2402" i="2"/>
  <c r="AC2403" i="2"/>
  <c r="AC2404" i="2"/>
  <c r="AC2405" i="2"/>
  <c r="AC2406" i="2"/>
  <c r="AC2407" i="2"/>
  <c r="AC2408" i="2"/>
  <c r="AC2409" i="2"/>
  <c r="AC2410" i="2"/>
  <c r="AC2411" i="2"/>
  <c r="AC2412" i="2"/>
  <c r="AC2413" i="2"/>
  <c r="AC2414" i="2"/>
  <c r="AC2415" i="2"/>
  <c r="AC2416" i="2"/>
  <c r="AC2417" i="2"/>
  <c r="AC2418" i="2"/>
  <c r="AC2419" i="2"/>
  <c r="AC2420" i="2"/>
  <c r="AC2421" i="2"/>
  <c r="AC2422" i="2"/>
  <c r="AC2423" i="2"/>
  <c r="AC2424" i="2"/>
  <c r="AC2425" i="2"/>
  <c r="AC2426" i="2"/>
  <c r="AC2427" i="2"/>
  <c r="AC2428" i="2"/>
  <c r="AC2429" i="2"/>
  <c r="AC2430" i="2"/>
  <c r="AC2431" i="2"/>
  <c r="AC2432" i="2"/>
  <c r="AC2433" i="2"/>
  <c r="AC2434" i="2"/>
  <c r="AC2435" i="2"/>
  <c r="AC2436" i="2"/>
  <c r="AC2437" i="2"/>
  <c r="AC2438" i="2"/>
  <c r="AC2439" i="2"/>
  <c r="AC2440" i="2"/>
  <c r="AC2441" i="2"/>
  <c r="AC2442" i="2"/>
  <c r="AC2443" i="2"/>
  <c r="AC2444" i="2"/>
  <c r="AC2445" i="2"/>
  <c r="AC2446" i="2"/>
  <c r="AC2447" i="2"/>
  <c r="AC2448" i="2"/>
  <c r="AC2449" i="2"/>
  <c r="AC2450" i="2"/>
  <c r="AC2451" i="2"/>
  <c r="AC2452" i="2"/>
  <c r="AC2453" i="2"/>
  <c r="AC2454" i="2"/>
  <c r="AC2455" i="2"/>
  <c r="AC2456" i="2"/>
  <c r="AC2457" i="2"/>
  <c r="AC2458" i="2"/>
  <c r="AC2459" i="2"/>
  <c r="AC2460" i="2"/>
  <c r="AC2461" i="2"/>
  <c r="AC2462" i="2"/>
  <c r="AC2463" i="2"/>
  <c r="AC2464" i="2"/>
  <c r="AC2465" i="2"/>
  <c r="AC2466" i="2"/>
  <c r="AC2467" i="2"/>
  <c r="AC2468" i="2"/>
  <c r="AC2469" i="2"/>
  <c r="AC2470" i="2"/>
  <c r="AC2471" i="2"/>
  <c r="AC2472" i="2"/>
  <c r="AC2473" i="2"/>
  <c r="AC2474" i="2"/>
  <c r="AC2475" i="2"/>
  <c r="AC2476" i="2"/>
  <c r="AC2477" i="2"/>
  <c r="AC2478" i="2"/>
  <c r="AC2479" i="2"/>
  <c r="AC2480" i="2"/>
  <c r="AC2481" i="2"/>
  <c r="AC2482" i="2"/>
  <c r="AC2483" i="2"/>
  <c r="AC2484" i="2"/>
  <c r="AC2485" i="2"/>
  <c r="AC2486" i="2"/>
  <c r="AC2487" i="2"/>
  <c r="AC2488" i="2"/>
  <c r="AC2489" i="2"/>
  <c r="AC2490" i="2"/>
  <c r="AC2491" i="2"/>
  <c r="AC2492" i="2"/>
  <c r="AC2493" i="2"/>
  <c r="AC2494" i="2"/>
  <c r="AC2495" i="2"/>
  <c r="AC2496" i="2"/>
  <c r="AC2497" i="2"/>
  <c r="AC2498" i="2"/>
  <c r="AC2499" i="2"/>
  <c r="AC2500" i="2"/>
  <c r="AC2501" i="2"/>
  <c r="AC2502" i="2"/>
  <c r="AC2503" i="2"/>
  <c r="AC2504" i="2"/>
  <c r="AC2505" i="2"/>
  <c r="AC2506" i="2"/>
  <c r="AC2507" i="2"/>
  <c r="AC2508" i="2"/>
  <c r="AC2509" i="2"/>
  <c r="AC2510" i="2"/>
  <c r="AC2511" i="2"/>
  <c r="AC2512" i="2"/>
  <c r="AC2513" i="2"/>
  <c r="AC2514" i="2"/>
  <c r="AC2515" i="2"/>
  <c r="AC2516" i="2"/>
  <c r="AC2517" i="2"/>
  <c r="AC2518" i="2"/>
  <c r="AC2519" i="2"/>
  <c r="AC2520" i="2"/>
  <c r="AC2521" i="2"/>
  <c r="AC2522" i="2"/>
  <c r="AC2523" i="2"/>
  <c r="AC2524" i="2"/>
  <c r="AC2525" i="2"/>
  <c r="AC2526" i="2"/>
  <c r="AC2527" i="2"/>
  <c r="AC2528" i="2"/>
  <c r="AC2529" i="2"/>
  <c r="AC2530" i="2"/>
  <c r="AC2531" i="2"/>
  <c r="AC2532" i="2"/>
  <c r="AC2533" i="2"/>
  <c r="AC2534" i="2"/>
  <c r="AC2535" i="2"/>
  <c r="AC2536" i="2"/>
  <c r="AC2537" i="2"/>
  <c r="AC2538" i="2"/>
  <c r="AC2539" i="2"/>
  <c r="AC2540" i="2"/>
  <c r="AC2541" i="2"/>
  <c r="AC2542" i="2"/>
  <c r="AC2543" i="2"/>
  <c r="AC2544" i="2"/>
  <c r="AC2545" i="2"/>
  <c r="AC2546" i="2"/>
  <c r="AC2547" i="2"/>
  <c r="AC2548" i="2"/>
  <c r="AC2549" i="2"/>
  <c r="AC2550" i="2"/>
  <c r="AC2551" i="2"/>
  <c r="AC2552" i="2"/>
  <c r="AC2553" i="2"/>
  <c r="AC2554" i="2"/>
  <c r="AC2555" i="2"/>
  <c r="AC2556" i="2"/>
  <c r="AC2557" i="2"/>
  <c r="AC2558" i="2"/>
  <c r="AC2559" i="2"/>
  <c r="AC2560" i="2"/>
  <c r="AC2561" i="2"/>
  <c r="AC2562" i="2"/>
  <c r="AC2563" i="2"/>
  <c r="AC2564" i="2"/>
  <c r="AC2565" i="2"/>
  <c r="AC2566" i="2"/>
  <c r="AC2567" i="2"/>
  <c r="AC2568" i="2"/>
  <c r="AC2569" i="2"/>
  <c r="AC2570" i="2"/>
  <c r="AC2571" i="2"/>
  <c r="AC2572" i="2"/>
  <c r="AC2573" i="2"/>
  <c r="AC2574" i="2"/>
  <c r="AC2575" i="2"/>
  <c r="AC2576" i="2"/>
  <c r="AC2577" i="2"/>
  <c r="AC2578" i="2"/>
  <c r="AC2579" i="2"/>
  <c r="AC2580" i="2"/>
  <c r="AC2581" i="2"/>
  <c r="AC2582" i="2"/>
  <c r="AC2583" i="2"/>
  <c r="AC2584" i="2"/>
  <c r="AC2585" i="2"/>
  <c r="AC2586" i="2"/>
  <c r="AC2587" i="2"/>
  <c r="AC2588" i="2"/>
  <c r="AC2589" i="2"/>
  <c r="AC2590" i="2"/>
  <c r="AC2591" i="2"/>
  <c r="AC2592" i="2"/>
  <c r="AC2593" i="2"/>
  <c r="AC2594" i="2"/>
  <c r="AC2595" i="2"/>
  <c r="AC2596" i="2"/>
  <c r="AC2597" i="2"/>
  <c r="AC2598" i="2"/>
  <c r="AC2599" i="2"/>
  <c r="AC2600" i="2"/>
  <c r="AC2601" i="2"/>
  <c r="AC2602" i="2"/>
  <c r="AC2603" i="2"/>
  <c r="AC2604" i="2"/>
  <c r="AC2605" i="2"/>
  <c r="AC2606" i="2"/>
  <c r="AC2607" i="2"/>
  <c r="AC2608" i="2"/>
  <c r="AC2609" i="2"/>
  <c r="AC2610" i="2"/>
  <c r="AC2611" i="2"/>
  <c r="AC2612" i="2"/>
  <c r="AC2613" i="2"/>
  <c r="AC2614" i="2"/>
  <c r="AC2615" i="2"/>
  <c r="AC2616" i="2"/>
  <c r="AC2617" i="2"/>
  <c r="AC2618" i="2"/>
  <c r="AC2619" i="2"/>
  <c r="AC2620" i="2"/>
  <c r="AC2621" i="2"/>
  <c r="AC2622" i="2"/>
  <c r="AC2623" i="2"/>
  <c r="AC2624" i="2"/>
  <c r="AC2625" i="2"/>
  <c r="AC2626" i="2"/>
  <c r="AC2627" i="2"/>
  <c r="AC2628" i="2"/>
  <c r="AC2629" i="2"/>
  <c r="AC2630" i="2"/>
  <c r="AC2631" i="2"/>
  <c r="AC2632" i="2"/>
  <c r="AC2633" i="2"/>
  <c r="AC2634" i="2"/>
  <c r="AC2635" i="2"/>
  <c r="AC2636" i="2"/>
  <c r="AC2637" i="2"/>
  <c r="AC2638" i="2"/>
  <c r="AC2639" i="2"/>
  <c r="AC2640" i="2"/>
  <c r="AC2641" i="2"/>
  <c r="AC2642" i="2"/>
  <c r="AC2643" i="2"/>
  <c r="AC2644" i="2"/>
  <c r="AC2645" i="2"/>
  <c r="AC2646" i="2"/>
  <c r="AC2647" i="2"/>
  <c r="AC2648" i="2"/>
  <c r="AC2649" i="2"/>
  <c r="AC2650" i="2"/>
  <c r="AC2651" i="2"/>
  <c r="AC2652" i="2"/>
  <c r="AC2653" i="2"/>
  <c r="AC2654" i="2"/>
  <c r="AC2655" i="2"/>
  <c r="AC2656" i="2"/>
  <c r="AC2657" i="2"/>
  <c r="AC2658" i="2"/>
  <c r="AC2659" i="2"/>
  <c r="AC2660" i="2"/>
  <c r="AC2661" i="2"/>
  <c r="AC2662" i="2"/>
  <c r="AC2663" i="2"/>
  <c r="AC2664" i="2"/>
  <c r="AC2665" i="2"/>
  <c r="AC2666" i="2"/>
  <c r="AC2667" i="2"/>
  <c r="AC2668" i="2"/>
  <c r="AC2669" i="2"/>
  <c r="AC2670" i="2"/>
  <c r="AC2671" i="2"/>
  <c r="AC2672" i="2"/>
  <c r="AC2673" i="2"/>
  <c r="AC2674" i="2"/>
  <c r="AC2675" i="2"/>
  <c r="AC2676" i="2"/>
  <c r="AC2677" i="2"/>
  <c r="AC2678" i="2"/>
  <c r="AC2679" i="2"/>
  <c r="AC2680" i="2"/>
  <c r="AC2681" i="2"/>
  <c r="AC2682" i="2"/>
  <c r="AC2683" i="2"/>
  <c r="AC2684" i="2"/>
  <c r="AC2685" i="2"/>
  <c r="AC2686" i="2"/>
  <c r="AC2687" i="2"/>
  <c r="AC2688" i="2"/>
  <c r="AC2689" i="2"/>
  <c r="AC2690" i="2"/>
  <c r="AC2691" i="2"/>
  <c r="AC2692" i="2"/>
  <c r="AC2693" i="2"/>
  <c r="AC2694" i="2"/>
  <c r="AC2695" i="2"/>
  <c r="AC2696" i="2"/>
  <c r="AC2697" i="2"/>
  <c r="AC2698" i="2"/>
  <c r="AC2699" i="2"/>
  <c r="AC2700" i="2"/>
  <c r="AC2701" i="2"/>
  <c r="AC2702" i="2"/>
  <c r="AC2703" i="2"/>
  <c r="AC2704" i="2"/>
  <c r="AC2705" i="2"/>
  <c r="AC2706" i="2"/>
  <c r="AC2707" i="2"/>
  <c r="AC2708" i="2"/>
  <c r="AC2709" i="2"/>
  <c r="AC2710" i="2"/>
  <c r="AC2711" i="2"/>
  <c r="AC2712" i="2"/>
  <c r="AC2713" i="2"/>
  <c r="AC2714" i="2"/>
  <c r="AC2715" i="2"/>
  <c r="AC2716" i="2"/>
  <c r="AC2717" i="2"/>
  <c r="AC2718" i="2"/>
  <c r="AC2719" i="2"/>
  <c r="AC2720" i="2"/>
  <c r="AC2721" i="2"/>
  <c r="AC2722" i="2"/>
  <c r="AC2723" i="2"/>
  <c r="AC2724" i="2"/>
  <c r="AC2725" i="2"/>
  <c r="AC2726" i="2"/>
  <c r="AC2727" i="2"/>
  <c r="AC2728" i="2"/>
  <c r="AC2729" i="2"/>
  <c r="AC2730" i="2"/>
  <c r="AC2731" i="2"/>
  <c r="AC2732" i="2"/>
  <c r="AC2733" i="2"/>
  <c r="AC2734" i="2"/>
  <c r="AC2735" i="2"/>
  <c r="AC2736" i="2"/>
  <c r="AC2737" i="2"/>
  <c r="AC2738" i="2"/>
  <c r="AC2739" i="2"/>
  <c r="AC2740" i="2"/>
  <c r="AC2741" i="2"/>
  <c r="AC2742" i="2"/>
  <c r="AC2743" i="2"/>
  <c r="AC2744" i="2"/>
  <c r="AC2745" i="2"/>
  <c r="AC2746" i="2"/>
  <c r="AC2747" i="2"/>
  <c r="AC2748" i="2"/>
  <c r="AC2749" i="2"/>
  <c r="AC2750" i="2"/>
  <c r="AC2751" i="2"/>
  <c r="AC2752" i="2"/>
  <c r="AC2753" i="2"/>
  <c r="AC2754" i="2"/>
  <c r="AC2755" i="2"/>
  <c r="AC2756" i="2"/>
  <c r="AC2757" i="2"/>
  <c r="AC2758" i="2"/>
  <c r="AC2759" i="2"/>
  <c r="AC2760" i="2"/>
  <c r="AC2761" i="2"/>
  <c r="AC2762" i="2"/>
  <c r="AC2763" i="2"/>
  <c r="AC2764" i="2"/>
  <c r="AC2765" i="2"/>
  <c r="AC2766" i="2"/>
  <c r="AC2767" i="2"/>
  <c r="AC2768" i="2"/>
  <c r="AC2769" i="2"/>
  <c r="AC2770" i="2"/>
  <c r="AC2771" i="2"/>
  <c r="AC2772" i="2"/>
  <c r="AC2773" i="2"/>
  <c r="AC2774" i="2"/>
  <c r="AC2775" i="2"/>
  <c r="AC2776" i="2"/>
  <c r="AC2777" i="2"/>
  <c r="AC2778" i="2"/>
  <c r="AC2779" i="2"/>
  <c r="AC2780" i="2"/>
  <c r="AC2781" i="2"/>
  <c r="AC2782" i="2"/>
  <c r="AC2783" i="2"/>
  <c r="AC2784" i="2"/>
  <c r="AC2785" i="2"/>
  <c r="AC2786" i="2"/>
  <c r="AC2787" i="2"/>
  <c r="AC2788" i="2"/>
  <c r="AC2789" i="2"/>
  <c r="AC2790" i="2"/>
  <c r="AC2791" i="2"/>
  <c r="AC2792" i="2"/>
  <c r="AC2793" i="2"/>
  <c r="AC2794" i="2"/>
  <c r="AC2795" i="2"/>
  <c r="AC2796" i="2"/>
  <c r="AC2797" i="2"/>
  <c r="AC2798" i="2"/>
  <c r="AC2799" i="2"/>
  <c r="AC2800" i="2"/>
  <c r="AC2801" i="2"/>
  <c r="AC2802" i="2"/>
  <c r="AC2803" i="2"/>
  <c r="AC2804" i="2"/>
  <c r="AC2805" i="2"/>
  <c r="AC2806" i="2"/>
  <c r="AC2807" i="2"/>
  <c r="AC2808" i="2"/>
  <c r="AC2809" i="2"/>
  <c r="AC2810" i="2"/>
  <c r="AC2811" i="2"/>
  <c r="AC2812" i="2"/>
  <c r="AC2813" i="2"/>
  <c r="AC2814" i="2"/>
  <c r="AC2815" i="2"/>
  <c r="AC2816" i="2"/>
  <c r="AC2817" i="2"/>
  <c r="AC2818" i="2"/>
  <c r="AC2819" i="2"/>
  <c r="AC2820" i="2"/>
  <c r="AC2821" i="2"/>
  <c r="AC2822" i="2"/>
  <c r="AC2823" i="2"/>
  <c r="AC2824" i="2"/>
  <c r="AC2825" i="2"/>
  <c r="AC2826" i="2"/>
  <c r="AC2827" i="2"/>
  <c r="AC2828" i="2"/>
  <c r="AC2829" i="2"/>
  <c r="AC2830" i="2"/>
  <c r="AC2831" i="2"/>
  <c r="AC2832" i="2"/>
  <c r="AC2833" i="2"/>
  <c r="AC2834" i="2"/>
  <c r="AC2835" i="2"/>
  <c r="AC2836" i="2"/>
  <c r="AC2837" i="2"/>
  <c r="AC2838" i="2"/>
  <c r="AC2839" i="2"/>
  <c r="AC2840" i="2"/>
  <c r="AC2841" i="2"/>
  <c r="AC2842" i="2"/>
  <c r="AC2843" i="2"/>
  <c r="AC2844" i="2"/>
  <c r="AC2845" i="2"/>
  <c r="AC2846" i="2"/>
  <c r="AC2847" i="2"/>
  <c r="AC2848" i="2"/>
  <c r="AC2849" i="2"/>
  <c r="AC2850" i="2"/>
  <c r="AC2851" i="2"/>
  <c r="AC2852" i="2"/>
  <c r="AC2853" i="2"/>
  <c r="AC2854" i="2"/>
  <c r="AC2855" i="2"/>
  <c r="AC2856" i="2"/>
  <c r="AC2857" i="2"/>
  <c r="AC2858" i="2"/>
  <c r="AC2859" i="2"/>
  <c r="AC2860" i="2"/>
  <c r="AC2861" i="2"/>
  <c r="AC2862" i="2"/>
  <c r="AC2863" i="2"/>
  <c r="AC2864" i="2"/>
  <c r="AC2865" i="2"/>
  <c r="AC2866" i="2"/>
  <c r="AC2867" i="2"/>
  <c r="AC2868" i="2"/>
  <c r="AC2869" i="2"/>
  <c r="AC2870" i="2"/>
  <c r="AC2871" i="2"/>
  <c r="AC2872" i="2"/>
  <c r="AC2873" i="2"/>
  <c r="AC2874" i="2"/>
  <c r="AC2875" i="2"/>
  <c r="AC2876" i="2"/>
  <c r="AC2877" i="2"/>
  <c r="AC2878" i="2"/>
  <c r="AC2879" i="2"/>
  <c r="AC2880" i="2"/>
  <c r="AC2881" i="2"/>
  <c r="AC2882" i="2"/>
  <c r="AC2883" i="2"/>
  <c r="AC2884" i="2"/>
  <c r="AC2885" i="2"/>
  <c r="AC2886" i="2"/>
  <c r="AC2887" i="2"/>
  <c r="AC2888" i="2"/>
  <c r="AC2889" i="2"/>
  <c r="AC2890" i="2"/>
  <c r="AC2891" i="2"/>
  <c r="AC2892" i="2"/>
  <c r="AC2893" i="2"/>
  <c r="AC2894" i="2"/>
  <c r="AC2895" i="2"/>
  <c r="AC2896" i="2"/>
  <c r="AC2897" i="2"/>
  <c r="AC2898" i="2"/>
  <c r="AC2899" i="2"/>
  <c r="AC2900" i="2"/>
  <c r="AC2901" i="2"/>
  <c r="AC2902" i="2"/>
  <c r="AC2903" i="2"/>
  <c r="AC2904" i="2"/>
  <c r="AC2905" i="2"/>
  <c r="AC2906" i="2"/>
  <c r="AC2907" i="2"/>
  <c r="AC2908" i="2"/>
  <c r="AC2909" i="2"/>
  <c r="AC2910" i="2"/>
  <c r="AC2911" i="2"/>
  <c r="AC2912" i="2"/>
  <c r="AC2913" i="2"/>
  <c r="AC2914" i="2"/>
  <c r="AC2915" i="2"/>
  <c r="AC2916" i="2"/>
  <c r="AC2917" i="2"/>
  <c r="AC2918" i="2"/>
  <c r="AC2919" i="2"/>
  <c r="AC2920" i="2"/>
  <c r="AC2921" i="2"/>
  <c r="AC2922" i="2"/>
  <c r="AC2923" i="2"/>
  <c r="AC2924" i="2"/>
  <c r="AC2925" i="2"/>
  <c r="AC2926" i="2"/>
  <c r="AC2927" i="2"/>
  <c r="AC2928" i="2"/>
  <c r="AC2929" i="2"/>
  <c r="AC2930" i="2"/>
  <c r="AC2931" i="2"/>
  <c r="AC2932" i="2"/>
  <c r="AC2933" i="2"/>
  <c r="AC2934" i="2"/>
  <c r="AC2935" i="2"/>
  <c r="AC2936" i="2"/>
  <c r="AC2937" i="2"/>
  <c r="AC2938" i="2"/>
  <c r="AC2939" i="2"/>
  <c r="AC2940" i="2"/>
  <c r="AC2941" i="2"/>
  <c r="AC2942" i="2"/>
  <c r="AC2943" i="2"/>
  <c r="AC2944" i="2"/>
  <c r="AC2945" i="2"/>
  <c r="AC2946" i="2"/>
  <c r="AC2947" i="2"/>
  <c r="AC2948" i="2"/>
  <c r="AC2949" i="2"/>
  <c r="AC2950" i="2"/>
  <c r="AC2951" i="2"/>
  <c r="AC2952" i="2"/>
  <c r="AC2953" i="2"/>
  <c r="AC2954" i="2"/>
  <c r="AC2955" i="2"/>
  <c r="AC2956" i="2"/>
  <c r="AC2957" i="2"/>
  <c r="AC2958" i="2"/>
  <c r="AC2959" i="2"/>
  <c r="AC2960" i="2"/>
  <c r="AC2961" i="2"/>
  <c r="AC2962" i="2"/>
  <c r="AC2963" i="2"/>
  <c r="AC2964" i="2"/>
  <c r="AC2965" i="2"/>
  <c r="AC2966" i="2"/>
  <c r="AC2967" i="2"/>
  <c r="AC2968" i="2"/>
  <c r="AC2969" i="2"/>
  <c r="AC2970" i="2"/>
  <c r="AC2971" i="2"/>
  <c r="AC2972" i="2"/>
  <c r="AC2973" i="2"/>
  <c r="AC2974" i="2"/>
  <c r="AC2975" i="2"/>
  <c r="AC2976" i="2"/>
  <c r="AC2977" i="2"/>
  <c r="AC2978" i="2"/>
  <c r="AC2979" i="2"/>
  <c r="AC2980" i="2"/>
  <c r="AC2981" i="2"/>
  <c r="AC2982" i="2"/>
  <c r="AC2983" i="2"/>
  <c r="AC2984" i="2"/>
  <c r="AC2985" i="2"/>
  <c r="AC2986" i="2"/>
  <c r="AC2987" i="2"/>
  <c r="AC2988" i="2"/>
  <c r="AC2989" i="2"/>
  <c r="AC2990" i="2"/>
  <c r="AC2991" i="2"/>
  <c r="AC2992" i="2"/>
  <c r="AC2993" i="2"/>
  <c r="AC2994" i="2"/>
  <c r="AC2995" i="2"/>
  <c r="AC2996" i="2"/>
  <c r="AC2997" i="2"/>
  <c r="AC2998" i="2"/>
  <c r="AC2999" i="2"/>
  <c r="AC3000" i="2"/>
  <c r="AC3001" i="2"/>
  <c r="AC3002" i="2"/>
  <c r="AC3003" i="2"/>
  <c r="AC3004" i="2"/>
  <c r="AC3005" i="2"/>
  <c r="AC3006" i="2"/>
  <c r="AC3007" i="2"/>
  <c r="AC3008" i="2"/>
  <c r="AC3009" i="2"/>
  <c r="AC3010" i="2"/>
  <c r="AC3011" i="2"/>
  <c r="AC3012" i="2"/>
  <c r="AC3013" i="2"/>
  <c r="AC3014" i="2"/>
  <c r="AC3015" i="2"/>
  <c r="AC3016" i="2"/>
  <c r="AC3017" i="2"/>
  <c r="AC3018" i="2"/>
  <c r="AC3019" i="2"/>
  <c r="AC3020" i="2"/>
  <c r="AC3021" i="2"/>
  <c r="AC3022" i="2"/>
  <c r="AC3023" i="2"/>
  <c r="AC3024" i="2"/>
  <c r="AC3025" i="2"/>
  <c r="AC3026" i="2"/>
  <c r="AC3027" i="2"/>
  <c r="AC3028" i="2"/>
  <c r="AC3029" i="2"/>
  <c r="AC3030" i="2"/>
  <c r="AC3031" i="2"/>
  <c r="AC3032" i="2"/>
  <c r="AC3033" i="2"/>
  <c r="AC3034" i="2"/>
  <c r="AC3035" i="2"/>
  <c r="AC3036" i="2"/>
  <c r="AC3037" i="2"/>
  <c r="AC3038" i="2"/>
  <c r="AC3039" i="2"/>
  <c r="AC3040" i="2"/>
  <c r="AC3041" i="2"/>
  <c r="AC3042" i="2"/>
  <c r="AC3043" i="2"/>
  <c r="AC3044" i="2"/>
  <c r="AC3045" i="2"/>
  <c r="AC3046" i="2"/>
  <c r="AC3047" i="2"/>
  <c r="AC3048" i="2"/>
  <c r="AC3049" i="2"/>
  <c r="AC3050" i="2"/>
  <c r="AC3051" i="2"/>
  <c r="AC3052" i="2"/>
  <c r="AC3053" i="2"/>
  <c r="AC3054" i="2"/>
  <c r="AC3055" i="2"/>
  <c r="AC3056" i="2"/>
  <c r="AC3057" i="2"/>
  <c r="AC3058" i="2"/>
  <c r="AC3059" i="2"/>
  <c r="AC3060" i="2"/>
  <c r="AC3061" i="2"/>
  <c r="AC3062" i="2"/>
  <c r="AC3063" i="2"/>
  <c r="AC3064" i="2"/>
  <c r="AC3065" i="2"/>
  <c r="AC3066" i="2"/>
  <c r="AC3067" i="2"/>
  <c r="AC3068" i="2"/>
  <c r="AC3069" i="2"/>
  <c r="AC3070" i="2"/>
  <c r="AC3071" i="2"/>
  <c r="AC3072" i="2"/>
  <c r="AC3073" i="2"/>
  <c r="AC3074" i="2"/>
  <c r="AC3075" i="2"/>
  <c r="AC3076" i="2"/>
  <c r="AC3077" i="2"/>
  <c r="AC3078" i="2"/>
  <c r="AC3079" i="2"/>
  <c r="AC3080" i="2"/>
  <c r="AC3081" i="2"/>
  <c r="AC3082" i="2"/>
  <c r="AC3083" i="2"/>
  <c r="AC3084" i="2"/>
  <c r="AC3085" i="2"/>
  <c r="AC3086" i="2"/>
  <c r="AC3087" i="2"/>
  <c r="AC3088" i="2"/>
  <c r="AC3089" i="2"/>
  <c r="AC3090" i="2"/>
  <c r="AC3091" i="2"/>
  <c r="AC3092" i="2"/>
  <c r="AC3093" i="2"/>
  <c r="AC3094" i="2"/>
  <c r="AC3095" i="2"/>
  <c r="AC3096" i="2"/>
  <c r="AC3097" i="2"/>
  <c r="AC3098" i="2"/>
  <c r="AC3099" i="2"/>
  <c r="AC3100" i="2"/>
  <c r="AC3101" i="2"/>
  <c r="AC3102" i="2"/>
  <c r="AC3103" i="2"/>
  <c r="AC3104" i="2"/>
  <c r="AC3105" i="2"/>
  <c r="AC3106" i="2"/>
  <c r="AC3107" i="2"/>
  <c r="AC3108" i="2"/>
  <c r="AC3109" i="2"/>
  <c r="AC3110" i="2"/>
  <c r="AC3111" i="2"/>
  <c r="AC3112" i="2"/>
  <c r="AC3113" i="2"/>
  <c r="AC3114" i="2"/>
  <c r="AC3115" i="2"/>
  <c r="AC3116" i="2"/>
  <c r="AC3117" i="2"/>
  <c r="AC3118" i="2"/>
  <c r="AC3119" i="2"/>
  <c r="AC3120" i="2"/>
  <c r="AC3121" i="2"/>
  <c r="AC3122" i="2"/>
  <c r="AC3123" i="2"/>
  <c r="AC3124" i="2"/>
  <c r="AC3125" i="2"/>
  <c r="AC3126" i="2"/>
  <c r="AC3127" i="2"/>
  <c r="AC3128" i="2"/>
  <c r="AC3129" i="2"/>
  <c r="AC3130" i="2"/>
  <c r="AC3131" i="2"/>
  <c r="AC3132" i="2"/>
  <c r="AC3133" i="2"/>
  <c r="AC3134" i="2"/>
  <c r="AC3135" i="2"/>
  <c r="AC3136" i="2"/>
  <c r="AC3137" i="2"/>
  <c r="AC3138" i="2"/>
  <c r="AC3139" i="2"/>
  <c r="AC3140" i="2"/>
  <c r="AC3141" i="2"/>
  <c r="AC3142" i="2"/>
  <c r="AC3143" i="2"/>
  <c r="AC3144" i="2"/>
  <c r="AC3145" i="2"/>
  <c r="AC3146" i="2"/>
  <c r="AC3147" i="2"/>
  <c r="AC3148" i="2"/>
  <c r="AC3149" i="2"/>
  <c r="AC3150" i="2"/>
  <c r="AC3151" i="2"/>
  <c r="AC3152" i="2"/>
  <c r="AC3153" i="2"/>
  <c r="AC3154" i="2"/>
  <c r="AC3155" i="2"/>
  <c r="AC3156" i="2"/>
  <c r="AC3157" i="2"/>
  <c r="AC3158" i="2"/>
  <c r="AC3159" i="2"/>
  <c r="AC3160" i="2"/>
  <c r="AC3161" i="2"/>
  <c r="AC3162" i="2"/>
  <c r="AC3163" i="2"/>
  <c r="AC3164" i="2"/>
  <c r="AC3165" i="2"/>
  <c r="AC3166" i="2"/>
  <c r="AC3167" i="2"/>
  <c r="AC3168" i="2"/>
  <c r="AC3169" i="2"/>
  <c r="AC3170" i="2"/>
  <c r="AC3171" i="2"/>
  <c r="AC3172" i="2"/>
  <c r="AC3173" i="2"/>
  <c r="AC3174" i="2"/>
  <c r="AC3175" i="2"/>
  <c r="AC3176" i="2"/>
  <c r="AC3177" i="2"/>
  <c r="AC3178" i="2"/>
  <c r="AC3179" i="2"/>
  <c r="AC3180" i="2"/>
  <c r="AC3181" i="2"/>
  <c r="AC3182" i="2"/>
  <c r="AC3183" i="2"/>
  <c r="AC3184" i="2"/>
  <c r="AC3185" i="2"/>
  <c r="AC3186" i="2"/>
  <c r="AC3187" i="2"/>
  <c r="AC3188" i="2"/>
  <c r="AC3189" i="2"/>
  <c r="AC3190" i="2"/>
  <c r="AC3191" i="2"/>
  <c r="AC3192" i="2"/>
  <c r="AC3193" i="2"/>
  <c r="AC3194" i="2"/>
  <c r="AC3195" i="2"/>
  <c r="AC3196" i="2"/>
  <c r="AC3197" i="2"/>
  <c r="AC3198" i="2"/>
  <c r="AC3199" i="2"/>
  <c r="AC3200" i="2"/>
  <c r="AC3201" i="2"/>
  <c r="AC3202" i="2"/>
  <c r="AC3203" i="2"/>
  <c r="AC3204" i="2"/>
  <c r="AC3205" i="2"/>
  <c r="AC3206" i="2"/>
  <c r="AC3207" i="2"/>
  <c r="AC3208" i="2"/>
  <c r="AC3209" i="2"/>
  <c r="AC3210" i="2"/>
  <c r="AC3211" i="2"/>
  <c r="AC3212" i="2"/>
  <c r="AC3213" i="2"/>
  <c r="AC3214" i="2"/>
  <c r="AC3215" i="2"/>
  <c r="AC3216" i="2"/>
  <c r="AC3217" i="2"/>
  <c r="AC3218" i="2"/>
  <c r="AC3219" i="2"/>
  <c r="AC3220" i="2"/>
  <c r="AC3221" i="2"/>
  <c r="AC3222" i="2"/>
  <c r="AC3223" i="2"/>
  <c r="AC3224" i="2"/>
  <c r="AC3225" i="2"/>
  <c r="AC3226" i="2"/>
  <c r="AC3227" i="2"/>
  <c r="AC3228" i="2"/>
  <c r="AC3229" i="2"/>
  <c r="AC3230" i="2"/>
  <c r="AC3231" i="2"/>
  <c r="AC3232" i="2"/>
  <c r="AC3233" i="2"/>
  <c r="AC3234" i="2"/>
  <c r="AC3235" i="2"/>
  <c r="AC3236" i="2"/>
  <c r="AC3237" i="2"/>
  <c r="AC3238" i="2"/>
  <c r="AC3239" i="2"/>
  <c r="AC3240" i="2"/>
  <c r="AC3241" i="2"/>
  <c r="AC3242" i="2"/>
  <c r="AC3243" i="2"/>
  <c r="AC3244" i="2"/>
  <c r="AC3245" i="2"/>
  <c r="AC3246" i="2"/>
  <c r="AC3247" i="2"/>
  <c r="AC3248" i="2"/>
  <c r="AC3249" i="2"/>
  <c r="AC3250" i="2"/>
  <c r="AC3251" i="2"/>
  <c r="AC3252" i="2"/>
  <c r="AC3253" i="2"/>
  <c r="AC3254" i="2"/>
  <c r="AC3255" i="2"/>
  <c r="AC3256" i="2"/>
  <c r="AC3257" i="2"/>
  <c r="AC3258" i="2"/>
  <c r="AC3259" i="2"/>
  <c r="AC3260" i="2"/>
  <c r="AC3261" i="2"/>
  <c r="AC3262" i="2"/>
  <c r="AC3263" i="2"/>
  <c r="AC3264" i="2"/>
  <c r="AC3265" i="2"/>
  <c r="AC3266" i="2"/>
  <c r="AC3267" i="2"/>
  <c r="AC3268" i="2"/>
  <c r="AC3269" i="2"/>
  <c r="AC3270" i="2"/>
  <c r="AC3271" i="2"/>
  <c r="AC3272" i="2"/>
  <c r="AC3273" i="2"/>
  <c r="AC3274" i="2"/>
  <c r="AC3275" i="2"/>
  <c r="AC3276" i="2"/>
  <c r="AC3277" i="2"/>
  <c r="AC3278" i="2"/>
  <c r="AC3279" i="2"/>
  <c r="AC3280" i="2"/>
  <c r="AC3281" i="2"/>
  <c r="AC3282" i="2"/>
  <c r="AC3283" i="2"/>
  <c r="AC3284" i="2"/>
  <c r="AC3285" i="2"/>
  <c r="AC3286" i="2"/>
  <c r="AC3287" i="2"/>
  <c r="AC3288" i="2"/>
  <c r="AC3289" i="2"/>
  <c r="AC3290" i="2"/>
  <c r="AC3291" i="2"/>
  <c r="AC3292" i="2"/>
  <c r="AC3293" i="2"/>
  <c r="AC3294" i="2"/>
  <c r="AC3295" i="2"/>
  <c r="AC3296" i="2"/>
  <c r="AC3297" i="2"/>
  <c r="AC3298" i="2"/>
  <c r="AC3299" i="2"/>
  <c r="AC3300" i="2"/>
  <c r="AC3301" i="2"/>
  <c r="AC3302" i="2"/>
  <c r="AC3303" i="2"/>
  <c r="AC3304" i="2"/>
  <c r="AC3305" i="2"/>
  <c r="AC3306" i="2"/>
  <c r="AC3307" i="2"/>
  <c r="AC3308" i="2"/>
  <c r="AC3309" i="2"/>
  <c r="AC3310" i="2"/>
  <c r="AC3311" i="2"/>
  <c r="AC3312" i="2"/>
  <c r="AC3313" i="2"/>
  <c r="AC3314" i="2"/>
  <c r="AC3315" i="2"/>
  <c r="AC3316" i="2"/>
  <c r="AC3317" i="2"/>
  <c r="AC3318" i="2"/>
  <c r="AC3319" i="2"/>
  <c r="AC3320" i="2"/>
  <c r="AC3321" i="2"/>
  <c r="AC3322" i="2"/>
  <c r="AC3323" i="2"/>
  <c r="AC3324" i="2"/>
  <c r="AC3325" i="2"/>
  <c r="AC3326" i="2"/>
  <c r="AC3327" i="2"/>
  <c r="AC3328" i="2"/>
  <c r="AC3329" i="2"/>
  <c r="AC3330" i="2"/>
  <c r="AC3331" i="2"/>
  <c r="AC3332" i="2"/>
  <c r="AC3333" i="2"/>
  <c r="AC3334" i="2"/>
  <c r="AC3335" i="2"/>
  <c r="AC3336" i="2"/>
  <c r="AC3337" i="2"/>
  <c r="AC3338" i="2"/>
  <c r="AC3339" i="2"/>
  <c r="AC3340" i="2"/>
  <c r="AC3341" i="2"/>
  <c r="AC3342" i="2"/>
  <c r="AC3343" i="2"/>
  <c r="AC3344" i="2"/>
  <c r="AC3345" i="2"/>
  <c r="AC3346" i="2"/>
  <c r="AC3347" i="2"/>
  <c r="AC3348" i="2"/>
  <c r="AC3349" i="2"/>
  <c r="AC3350" i="2"/>
  <c r="AC3351" i="2"/>
  <c r="AC3352" i="2"/>
  <c r="AC3353" i="2"/>
  <c r="AC3354" i="2"/>
  <c r="AC3355" i="2"/>
  <c r="AC3356" i="2"/>
  <c r="AC3357" i="2"/>
  <c r="AC3358" i="2"/>
  <c r="AC3359" i="2"/>
  <c r="AC3360" i="2"/>
  <c r="AC3361" i="2"/>
  <c r="AC3362" i="2"/>
  <c r="AC3363" i="2"/>
  <c r="AC3364" i="2"/>
  <c r="AC3365" i="2"/>
  <c r="AC3366" i="2"/>
  <c r="AC3367" i="2"/>
  <c r="AC3368" i="2"/>
  <c r="AC3369" i="2"/>
  <c r="AC3370" i="2"/>
  <c r="AC3371" i="2"/>
  <c r="AC3372" i="2"/>
  <c r="AC3373" i="2"/>
  <c r="AC3374" i="2"/>
  <c r="AC3375" i="2"/>
  <c r="AC3376" i="2"/>
  <c r="AC3377" i="2"/>
  <c r="AC3378" i="2"/>
  <c r="AC3379" i="2"/>
  <c r="AC3380" i="2"/>
  <c r="AC3381" i="2"/>
  <c r="AC3382" i="2"/>
  <c r="AC3383" i="2"/>
  <c r="AC3384" i="2"/>
  <c r="AC3385" i="2"/>
  <c r="AC3386" i="2"/>
  <c r="AC3387" i="2"/>
  <c r="AC3388" i="2"/>
  <c r="AC3389" i="2"/>
  <c r="AC3390" i="2"/>
  <c r="AC3391" i="2"/>
  <c r="AC3392" i="2"/>
  <c r="AC3393" i="2"/>
  <c r="AC3394" i="2"/>
  <c r="AC3395" i="2"/>
  <c r="AC3396" i="2"/>
  <c r="AC3397" i="2"/>
  <c r="AC3398" i="2"/>
  <c r="AC3399" i="2"/>
  <c r="AC3400" i="2"/>
  <c r="AC3401" i="2"/>
  <c r="AC3402" i="2"/>
  <c r="AC3403" i="2"/>
  <c r="AC3404" i="2"/>
  <c r="AC3405" i="2"/>
  <c r="AC3406" i="2"/>
  <c r="AC3407" i="2"/>
  <c r="AC3408" i="2"/>
  <c r="AC3409" i="2"/>
  <c r="AC3410" i="2"/>
  <c r="AC3411" i="2"/>
  <c r="AC3412" i="2"/>
  <c r="AC3413" i="2"/>
  <c r="AC3414" i="2"/>
  <c r="AC3415" i="2"/>
  <c r="AC3416" i="2"/>
  <c r="AC3417" i="2"/>
  <c r="AC3418" i="2"/>
  <c r="AC3419" i="2"/>
  <c r="AC3420" i="2"/>
  <c r="AC3421" i="2"/>
  <c r="AC3422" i="2"/>
  <c r="AC3423" i="2"/>
  <c r="AC3424" i="2"/>
  <c r="AC3425" i="2"/>
  <c r="AC3426" i="2"/>
  <c r="AC3427" i="2"/>
  <c r="AC3428" i="2"/>
  <c r="AC3429" i="2"/>
  <c r="AC3430" i="2"/>
  <c r="AC3431" i="2"/>
  <c r="AC3432" i="2"/>
  <c r="AC3433" i="2"/>
  <c r="AC3434" i="2"/>
  <c r="AC3435" i="2"/>
  <c r="AC3436" i="2"/>
  <c r="AC3437" i="2"/>
  <c r="AC3438" i="2"/>
  <c r="AC3439" i="2"/>
  <c r="AC3440" i="2"/>
  <c r="AC3441" i="2"/>
  <c r="AC3442" i="2"/>
  <c r="AC3443" i="2"/>
  <c r="AC3444" i="2"/>
  <c r="AC3445" i="2"/>
  <c r="AC3446" i="2"/>
  <c r="AC3447" i="2"/>
  <c r="AC3448" i="2"/>
  <c r="AC3449" i="2"/>
  <c r="AC3450" i="2"/>
  <c r="AC3451" i="2"/>
  <c r="AC3452" i="2"/>
  <c r="AC3453" i="2"/>
  <c r="AC3454" i="2"/>
  <c r="AC3455" i="2"/>
  <c r="AC3456" i="2"/>
  <c r="AC3457" i="2"/>
  <c r="AC3458" i="2"/>
  <c r="AC3459" i="2"/>
  <c r="AC3460" i="2"/>
  <c r="AC3461" i="2"/>
  <c r="AC3462" i="2"/>
  <c r="AC3463" i="2"/>
  <c r="AC3464" i="2"/>
  <c r="AC3465" i="2"/>
  <c r="AC3466" i="2"/>
  <c r="AC3467" i="2"/>
  <c r="AC3468" i="2"/>
  <c r="AC3469" i="2"/>
  <c r="AC3470" i="2"/>
  <c r="AC3471" i="2"/>
  <c r="AC3472" i="2"/>
  <c r="AC3473" i="2"/>
  <c r="AC3474" i="2"/>
  <c r="AC3475" i="2"/>
  <c r="AC3476" i="2"/>
  <c r="AC3477" i="2"/>
  <c r="AC3478" i="2"/>
  <c r="AC3479" i="2"/>
  <c r="AC3480" i="2"/>
  <c r="AC3481" i="2"/>
  <c r="AC3482" i="2"/>
  <c r="AC3483" i="2"/>
  <c r="AC3484" i="2"/>
  <c r="AC3485" i="2"/>
  <c r="AC3486" i="2"/>
  <c r="AC3487" i="2"/>
  <c r="AC3488" i="2"/>
  <c r="AC3489" i="2"/>
  <c r="AC3490" i="2"/>
  <c r="AC3491" i="2"/>
  <c r="AC3492" i="2"/>
  <c r="AC3493" i="2"/>
  <c r="AC3494" i="2"/>
  <c r="AC3495" i="2"/>
  <c r="AC3496" i="2"/>
  <c r="AC3497" i="2"/>
  <c r="AC3498" i="2"/>
  <c r="AC3499" i="2"/>
  <c r="AC3500" i="2"/>
  <c r="AC3501" i="2"/>
  <c r="AC3502" i="2"/>
  <c r="AC3503" i="2"/>
  <c r="AC3504" i="2"/>
  <c r="AC3505" i="2"/>
  <c r="AC3506" i="2"/>
  <c r="AC3507" i="2"/>
  <c r="AC3508" i="2"/>
  <c r="AC3509" i="2"/>
  <c r="AC3510" i="2"/>
  <c r="AC3511" i="2"/>
  <c r="AC3512" i="2"/>
  <c r="AC3513" i="2"/>
  <c r="AC3514" i="2"/>
  <c r="AC3515" i="2"/>
  <c r="AC3516" i="2"/>
  <c r="AC3517" i="2"/>
  <c r="AC3518" i="2"/>
  <c r="AC3519" i="2"/>
  <c r="AC3520" i="2"/>
  <c r="AC3521" i="2"/>
  <c r="AC3522" i="2"/>
  <c r="AC3523" i="2"/>
  <c r="AC3524" i="2"/>
  <c r="AC3525" i="2"/>
  <c r="AC3526" i="2"/>
  <c r="AC3527" i="2"/>
  <c r="AC3528" i="2"/>
  <c r="AC3529" i="2"/>
  <c r="AC3530" i="2"/>
  <c r="AC3531" i="2"/>
  <c r="AC3532" i="2"/>
  <c r="AC3533" i="2"/>
  <c r="AC3534" i="2"/>
  <c r="AC3535" i="2"/>
  <c r="AC3536" i="2"/>
  <c r="AC3537" i="2"/>
  <c r="AC3538" i="2"/>
  <c r="AC3539" i="2"/>
  <c r="AC3540" i="2"/>
  <c r="AC3541" i="2"/>
  <c r="AC3542" i="2"/>
  <c r="AC3543" i="2"/>
  <c r="AC3544" i="2"/>
  <c r="AC3545" i="2"/>
  <c r="AC3546" i="2"/>
  <c r="AC3547" i="2"/>
  <c r="AC3548" i="2"/>
  <c r="AC3549" i="2"/>
  <c r="AC3550" i="2"/>
  <c r="AC3551" i="2"/>
  <c r="AC3552" i="2"/>
  <c r="AC3553" i="2"/>
  <c r="AC3554" i="2"/>
  <c r="AC3555" i="2"/>
  <c r="AC3556" i="2"/>
  <c r="AC3557" i="2"/>
  <c r="AC3558" i="2"/>
  <c r="AC3559" i="2"/>
  <c r="AC3560" i="2"/>
  <c r="AC3561" i="2"/>
  <c r="AC3562" i="2"/>
  <c r="AC3563" i="2"/>
  <c r="AC3564" i="2"/>
  <c r="AC3565" i="2"/>
  <c r="AC3566" i="2"/>
  <c r="AC3567" i="2"/>
  <c r="AC3568" i="2"/>
  <c r="AC3569" i="2"/>
  <c r="AC3570" i="2"/>
  <c r="AC3571" i="2"/>
  <c r="AC3572" i="2"/>
  <c r="AC3573" i="2"/>
  <c r="AC3574" i="2"/>
  <c r="AC3575" i="2"/>
  <c r="AC3576" i="2"/>
  <c r="AC3577" i="2"/>
  <c r="AC3578" i="2"/>
  <c r="AC3579" i="2"/>
  <c r="AC3580" i="2"/>
  <c r="AC3581" i="2"/>
  <c r="AC3582" i="2"/>
  <c r="AC3583" i="2"/>
  <c r="AC3584" i="2"/>
  <c r="AC3585" i="2"/>
  <c r="AC3586" i="2"/>
  <c r="AC3587" i="2"/>
  <c r="AC3588" i="2"/>
  <c r="AC3589" i="2"/>
  <c r="AC3590" i="2"/>
  <c r="AC3591" i="2"/>
  <c r="AC3592" i="2"/>
  <c r="AC3593" i="2"/>
  <c r="AC3594" i="2"/>
  <c r="AC3595" i="2"/>
  <c r="AC3596" i="2"/>
  <c r="AC3597" i="2"/>
  <c r="AC3598" i="2"/>
  <c r="AC3599" i="2"/>
  <c r="AC3600" i="2"/>
  <c r="AC3601" i="2"/>
  <c r="AC3602" i="2"/>
  <c r="AC3603" i="2"/>
  <c r="AC3604" i="2"/>
  <c r="AC3605" i="2"/>
  <c r="AC3606" i="2"/>
  <c r="AC3607" i="2"/>
  <c r="AC3608" i="2"/>
  <c r="AC3609" i="2"/>
  <c r="AC3610" i="2"/>
  <c r="AC3611" i="2"/>
  <c r="AC3612" i="2"/>
  <c r="AC3613" i="2"/>
  <c r="AC3614" i="2"/>
  <c r="AC3615" i="2"/>
  <c r="AC3616" i="2"/>
  <c r="AC3617" i="2"/>
  <c r="AC3618" i="2"/>
  <c r="AC3619" i="2"/>
  <c r="AC3620" i="2"/>
  <c r="AC3621" i="2"/>
  <c r="AC3622" i="2"/>
  <c r="AC3623" i="2"/>
  <c r="AC3624" i="2"/>
  <c r="AC3625" i="2"/>
  <c r="AC3626" i="2"/>
  <c r="AC3627" i="2"/>
  <c r="AC3628" i="2"/>
  <c r="AC3629" i="2"/>
  <c r="AC3630" i="2"/>
  <c r="AC3631" i="2"/>
  <c r="AC3632" i="2"/>
  <c r="AC3633" i="2"/>
  <c r="AC3634" i="2"/>
  <c r="AC3635" i="2"/>
  <c r="AC3636" i="2"/>
  <c r="AC3637" i="2"/>
  <c r="AC3638" i="2"/>
  <c r="AC3639" i="2"/>
  <c r="AC3640" i="2"/>
  <c r="AC3641" i="2"/>
  <c r="AC3642" i="2"/>
  <c r="AC3643" i="2"/>
  <c r="AC3644" i="2"/>
  <c r="AC3645" i="2"/>
  <c r="AC3646" i="2"/>
  <c r="AC3647" i="2"/>
  <c r="AC3648" i="2"/>
  <c r="AC3649" i="2"/>
  <c r="AC3650" i="2"/>
  <c r="AC3651" i="2"/>
  <c r="AC3652" i="2"/>
  <c r="AC3653" i="2"/>
  <c r="AC3654" i="2"/>
  <c r="AC3655" i="2"/>
  <c r="AC3656" i="2"/>
  <c r="AC3657" i="2"/>
  <c r="AC3658" i="2"/>
  <c r="AC3659" i="2"/>
  <c r="AC3660" i="2"/>
  <c r="AC3661" i="2"/>
  <c r="AC3662" i="2"/>
  <c r="AC3663" i="2"/>
  <c r="AC3664" i="2"/>
  <c r="AC3665" i="2"/>
  <c r="AC3666" i="2"/>
  <c r="AC3667" i="2"/>
  <c r="AC3668" i="2"/>
  <c r="AC3669" i="2"/>
  <c r="AC3670" i="2"/>
  <c r="AC3671" i="2"/>
  <c r="AC3672" i="2"/>
  <c r="AC3673" i="2"/>
  <c r="AC3674" i="2"/>
  <c r="AC3675" i="2"/>
  <c r="AC3676" i="2"/>
  <c r="AC3677" i="2"/>
  <c r="AC3678" i="2"/>
  <c r="AC3679" i="2"/>
  <c r="AC3680" i="2"/>
  <c r="AC3681" i="2"/>
  <c r="AC3682" i="2"/>
  <c r="AC3683" i="2"/>
  <c r="AC3684" i="2"/>
  <c r="AC3685" i="2"/>
  <c r="AC3686" i="2"/>
  <c r="AC3687" i="2"/>
  <c r="AC3688" i="2"/>
  <c r="AC3689" i="2"/>
  <c r="AC3690" i="2"/>
  <c r="AC3691" i="2"/>
  <c r="AC3692" i="2"/>
  <c r="AC3693" i="2"/>
  <c r="AC3694" i="2"/>
  <c r="AC3695" i="2"/>
  <c r="AC3696" i="2"/>
  <c r="AC3697" i="2"/>
  <c r="AC3698" i="2"/>
  <c r="AC3699" i="2"/>
  <c r="AC3700" i="2"/>
  <c r="AC3701" i="2"/>
  <c r="AC3702" i="2"/>
  <c r="AC3703" i="2"/>
  <c r="AC3704" i="2"/>
  <c r="AC3705" i="2"/>
  <c r="AC3706" i="2"/>
  <c r="AC3707" i="2"/>
  <c r="AC3708" i="2"/>
  <c r="AC3709" i="2"/>
  <c r="AC3710" i="2"/>
  <c r="AC3711" i="2"/>
  <c r="AC3712" i="2"/>
  <c r="AC3713" i="2"/>
  <c r="AC3714" i="2"/>
  <c r="AC3715" i="2"/>
  <c r="AC3716" i="2"/>
  <c r="AC3717" i="2"/>
  <c r="AC3718" i="2"/>
  <c r="AC3719" i="2"/>
  <c r="AC3720" i="2"/>
  <c r="AC3721" i="2"/>
  <c r="AC3722" i="2"/>
  <c r="AC3723" i="2"/>
  <c r="AC3724" i="2"/>
  <c r="AC3725" i="2"/>
  <c r="AC3726" i="2"/>
  <c r="AC3727" i="2"/>
  <c r="AC3728" i="2"/>
  <c r="AC3729" i="2"/>
  <c r="AC3730" i="2"/>
  <c r="AC3731" i="2"/>
  <c r="AC3732" i="2"/>
  <c r="AC3733" i="2"/>
  <c r="AC3734" i="2"/>
  <c r="AC3735" i="2"/>
  <c r="AC3736" i="2"/>
  <c r="AC3737" i="2"/>
  <c r="AC3738" i="2"/>
  <c r="AC3739" i="2"/>
  <c r="AC3740" i="2"/>
  <c r="AC3741" i="2"/>
  <c r="AC3742" i="2"/>
  <c r="AC3743" i="2"/>
  <c r="AC3744" i="2"/>
  <c r="AC3745" i="2"/>
  <c r="AC3746" i="2"/>
  <c r="AC3747" i="2"/>
  <c r="AC3748" i="2"/>
  <c r="AC3749" i="2"/>
  <c r="AC3750" i="2"/>
  <c r="AC3751" i="2"/>
  <c r="AC3752" i="2"/>
  <c r="AC3753" i="2"/>
  <c r="AC3754" i="2"/>
  <c r="AC3755" i="2"/>
  <c r="AC3756" i="2"/>
  <c r="AC3757" i="2"/>
  <c r="AC3758" i="2"/>
  <c r="AC3759" i="2"/>
  <c r="AC3760" i="2"/>
  <c r="AC3761" i="2"/>
  <c r="AC3762" i="2"/>
  <c r="AC3763" i="2"/>
  <c r="AC3764" i="2"/>
  <c r="AC3765" i="2"/>
  <c r="AC3766" i="2"/>
  <c r="AC3767" i="2"/>
  <c r="AC3768" i="2"/>
  <c r="AC3769" i="2"/>
  <c r="AC3770" i="2"/>
  <c r="AC3771" i="2"/>
  <c r="AC3772" i="2"/>
  <c r="AC3773" i="2"/>
  <c r="AC3774" i="2"/>
  <c r="AC3775" i="2"/>
  <c r="AC3776" i="2"/>
  <c r="AC3777" i="2"/>
  <c r="AC3778" i="2"/>
  <c r="AC3779" i="2"/>
  <c r="AC3780" i="2"/>
  <c r="AC3781" i="2"/>
  <c r="AC3782" i="2"/>
  <c r="AC3783" i="2"/>
  <c r="AC3784" i="2"/>
  <c r="AC3785" i="2"/>
  <c r="AC3786" i="2"/>
  <c r="AC3787" i="2"/>
  <c r="AC3788" i="2"/>
  <c r="AC3789" i="2"/>
  <c r="AC3790" i="2"/>
  <c r="AC3791" i="2"/>
  <c r="AC3792" i="2"/>
  <c r="AC3793" i="2"/>
  <c r="AC3794" i="2"/>
  <c r="AC3795" i="2"/>
  <c r="AC3796" i="2"/>
  <c r="AC3797" i="2"/>
  <c r="AC3798" i="2"/>
  <c r="AC3799" i="2"/>
  <c r="AC3800" i="2"/>
  <c r="AC3801" i="2"/>
  <c r="AC3802" i="2"/>
  <c r="AC3803" i="2"/>
  <c r="AC3804" i="2"/>
  <c r="AC3805" i="2"/>
  <c r="AC3806" i="2"/>
  <c r="AC3807" i="2"/>
  <c r="AC3808" i="2"/>
  <c r="AC3809" i="2"/>
  <c r="AC3810" i="2"/>
  <c r="AC3811" i="2"/>
  <c r="AC3812" i="2"/>
  <c r="AC3813" i="2"/>
  <c r="AC3814" i="2"/>
  <c r="AC3815" i="2"/>
  <c r="AC3816" i="2"/>
  <c r="AC3817" i="2"/>
  <c r="AC3818" i="2"/>
  <c r="AC3819" i="2"/>
  <c r="AC3820" i="2"/>
  <c r="AC3821" i="2"/>
  <c r="AC3822" i="2"/>
  <c r="AC3823" i="2"/>
  <c r="AC3824" i="2"/>
  <c r="AC3825" i="2"/>
  <c r="AC3826" i="2"/>
  <c r="AC3827" i="2"/>
  <c r="AC3828" i="2"/>
  <c r="AC3829" i="2"/>
  <c r="AC3830" i="2"/>
  <c r="AC3831" i="2"/>
  <c r="AC3832" i="2"/>
  <c r="AC3833" i="2"/>
  <c r="AC3834" i="2"/>
  <c r="AC3835" i="2"/>
  <c r="AC3836" i="2"/>
  <c r="AC3837" i="2"/>
  <c r="AC3838" i="2"/>
  <c r="AC3839" i="2"/>
  <c r="AC3840" i="2"/>
  <c r="AC3841" i="2"/>
  <c r="AC3842" i="2"/>
  <c r="AC3843" i="2"/>
  <c r="AC3844" i="2"/>
  <c r="AC3845" i="2"/>
  <c r="AC3846" i="2"/>
  <c r="AC3847" i="2"/>
  <c r="AC3848" i="2"/>
  <c r="AC3849" i="2"/>
  <c r="AC3850" i="2"/>
  <c r="AC3851" i="2"/>
  <c r="AC3852" i="2"/>
  <c r="AC3853" i="2"/>
  <c r="AC3854" i="2"/>
  <c r="AC3855" i="2"/>
  <c r="AC3856" i="2"/>
  <c r="AC3857" i="2"/>
  <c r="AC3858" i="2"/>
  <c r="AC3859" i="2"/>
  <c r="AC3860" i="2"/>
  <c r="AC3861" i="2"/>
  <c r="AC3862" i="2"/>
  <c r="AC3863" i="2"/>
  <c r="AC3864" i="2"/>
  <c r="AC3865" i="2"/>
  <c r="AC3866" i="2"/>
  <c r="AC3867" i="2"/>
  <c r="AC3868" i="2"/>
  <c r="AC3869" i="2"/>
  <c r="AC3870" i="2"/>
  <c r="AC3871" i="2"/>
  <c r="AC3872" i="2"/>
  <c r="AC3873" i="2"/>
  <c r="AC3874" i="2"/>
  <c r="AC3875" i="2"/>
  <c r="AC3876" i="2"/>
  <c r="AC3877" i="2"/>
  <c r="AC3878" i="2"/>
  <c r="AC3879" i="2"/>
  <c r="AC3880" i="2"/>
  <c r="AC3881" i="2"/>
  <c r="AC3882" i="2"/>
  <c r="AC3883" i="2"/>
  <c r="AC3884" i="2"/>
  <c r="AC3885" i="2"/>
  <c r="AC3886" i="2"/>
  <c r="AC3887" i="2"/>
  <c r="AC3888" i="2"/>
  <c r="AC3889" i="2"/>
  <c r="AC3890" i="2"/>
  <c r="AC3891" i="2"/>
  <c r="AC3892" i="2"/>
  <c r="AC3893" i="2"/>
  <c r="AC3894" i="2"/>
  <c r="AC3895" i="2"/>
  <c r="AC3896" i="2"/>
  <c r="AC3897" i="2"/>
  <c r="AC3898" i="2"/>
  <c r="AC3899" i="2"/>
  <c r="AC3900" i="2"/>
  <c r="AC3901" i="2"/>
  <c r="AC3902" i="2"/>
  <c r="AC3903" i="2"/>
  <c r="AC3904" i="2"/>
  <c r="AC3905" i="2"/>
  <c r="AC3906" i="2"/>
  <c r="AC3907" i="2"/>
  <c r="AC3908" i="2"/>
  <c r="AC3909" i="2"/>
  <c r="AC3910" i="2"/>
  <c r="AC3911" i="2"/>
  <c r="AC3912" i="2"/>
  <c r="AC3913" i="2"/>
  <c r="AC3914" i="2"/>
  <c r="AC3915" i="2"/>
  <c r="AC3916" i="2"/>
  <c r="AC3917" i="2"/>
  <c r="AC3918" i="2"/>
  <c r="AC3919" i="2"/>
  <c r="AC3920" i="2"/>
  <c r="AC3921" i="2"/>
  <c r="AC3922" i="2"/>
  <c r="AC3923" i="2"/>
  <c r="AC3924" i="2"/>
  <c r="AC3925" i="2"/>
  <c r="AC3926" i="2"/>
  <c r="AC3927" i="2"/>
  <c r="AC3928" i="2"/>
  <c r="AC3929" i="2"/>
  <c r="AC3930" i="2"/>
  <c r="AC3931" i="2"/>
  <c r="AC3932" i="2"/>
  <c r="AC3933" i="2"/>
  <c r="AC3934" i="2"/>
  <c r="AC3935" i="2"/>
  <c r="AC3936" i="2"/>
  <c r="AC3937" i="2"/>
  <c r="AC3938" i="2"/>
  <c r="AC3939" i="2"/>
  <c r="AC3940" i="2"/>
  <c r="AC3941" i="2"/>
  <c r="AC3942" i="2"/>
  <c r="AC3943" i="2"/>
  <c r="AC3944" i="2"/>
  <c r="AC3945" i="2"/>
  <c r="AC3946" i="2"/>
  <c r="AC3947" i="2"/>
  <c r="AC3948" i="2"/>
  <c r="AC3949" i="2"/>
  <c r="AC3950" i="2"/>
  <c r="AC3951" i="2"/>
  <c r="AC3952" i="2"/>
  <c r="AC3953" i="2"/>
  <c r="AC3954" i="2"/>
  <c r="AC3955" i="2"/>
  <c r="AC3956" i="2"/>
  <c r="AC3957" i="2"/>
  <c r="AC3958" i="2"/>
  <c r="AC3959" i="2"/>
  <c r="AC3960" i="2"/>
  <c r="AC3961" i="2"/>
  <c r="AC3962" i="2"/>
  <c r="AC3963" i="2"/>
  <c r="AC3964" i="2"/>
  <c r="AC3965" i="2"/>
  <c r="AC3966" i="2"/>
  <c r="AC3967" i="2"/>
  <c r="AC3968" i="2"/>
  <c r="AC3969" i="2"/>
  <c r="AC3970" i="2"/>
  <c r="AC3971" i="2"/>
  <c r="AC3972" i="2"/>
  <c r="AC3973" i="2"/>
  <c r="AC3974" i="2"/>
  <c r="AC3975" i="2"/>
  <c r="AC3976" i="2"/>
  <c r="AC3977" i="2"/>
  <c r="AC3978" i="2"/>
  <c r="AC3979" i="2"/>
  <c r="AC3980" i="2"/>
  <c r="AC3981" i="2"/>
  <c r="AC3982" i="2"/>
  <c r="AC3983" i="2"/>
  <c r="AC3984" i="2"/>
  <c r="AC3985" i="2"/>
  <c r="AC3986" i="2"/>
  <c r="AC3987" i="2"/>
  <c r="AC3988" i="2"/>
  <c r="AC3989" i="2"/>
  <c r="AC3990" i="2"/>
  <c r="AC3991" i="2"/>
  <c r="AC3992" i="2"/>
  <c r="AC3993" i="2"/>
  <c r="AC3994" i="2"/>
  <c r="AC3995" i="2"/>
  <c r="AC3996" i="2"/>
  <c r="AC3997" i="2"/>
  <c r="AC3998" i="2"/>
  <c r="AC3999" i="2"/>
  <c r="AC4000" i="2"/>
  <c r="P12" i="1" l="1"/>
  <c r="P10" i="1" s="1"/>
  <c r="I66" i="1"/>
  <c r="I57" i="1"/>
  <c r="I85" i="1"/>
  <c r="I56" i="1"/>
  <c r="I64" i="1"/>
  <c r="I55" i="1"/>
  <c r="I99" i="1"/>
  <c r="I146" i="1"/>
  <c r="I103" i="1"/>
  <c r="I137" i="1"/>
  <c r="I112" i="1"/>
  <c r="I136" i="1"/>
  <c r="I77" i="1"/>
  <c r="I86" i="1"/>
  <c r="I135" i="1"/>
  <c r="I69" i="1"/>
  <c r="I94" i="1"/>
  <c r="I90" i="1"/>
  <c r="I107" i="1"/>
  <c r="I110" i="1"/>
  <c r="I74" i="1"/>
  <c r="I132" i="1"/>
  <c r="I78" i="1"/>
  <c r="I70" i="1"/>
  <c r="I51" i="1"/>
  <c r="I42" i="1"/>
  <c r="I36" i="1"/>
  <c r="I143" i="1"/>
  <c r="I134" i="1"/>
  <c r="I87" i="1"/>
  <c r="I97" i="1"/>
  <c r="I123" i="1"/>
  <c r="I49" i="1"/>
  <c r="I138" i="1"/>
  <c r="I67" i="1"/>
  <c r="I83" i="1"/>
  <c r="I84" i="1"/>
  <c r="I65" i="1"/>
  <c r="I133" i="1"/>
  <c r="I68" i="1"/>
  <c r="I71" i="1"/>
  <c r="I88" i="1"/>
  <c r="I109" i="1"/>
  <c r="I27" i="1"/>
  <c r="I50" i="1"/>
  <c r="I149" i="1"/>
  <c r="I104" i="1"/>
  <c r="I142" i="1"/>
  <c r="I121" i="1"/>
  <c r="I61" i="1"/>
  <c r="I116" i="1"/>
  <c r="I105" i="1"/>
  <c r="I147" i="1"/>
  <c r="I128" i="1"/>
  <c r="I131" i="1"/>
  <c r="I73" i="1"/>
  <c r="I115" i="1"/>
  <c r="I79" i="1"/>
  <c r="I95" i="1"/>
  <c r="I98" i="1"/>
  <c r="I91" i="1"/>
  <c r="I114" i="1"/>
  <c r="I48" i="1"/>
  <c r="I127" i="1"/>
  <c r="I111" i="1"/>
  <c r="I28" i="1"/>
  <c r="I44" i="1"/>
  <c r="I139" i="1"/>
  <c r="I72" i="1"/>
  <c r="I58" i="1"/>
  <c r="I60" i="1"/>
  <c r="I113" i="1"/>
  <c r="I54" i="1"/>
  <c r="I89" i="1"/>
  <c r="I125" i="1"/>
  <c r="I96" i="1"/>
  <c r="I141" i="1"/>
  <c r="I34" i="1"/>
  <c r="I46" i="1"/>
  <c r="I150" i="1"/>
  <c r="I53" i="1"/>
  <c r="I63" i="1"/>
  <c r="I75" i="1"/>
  <c r="I119" i="1"/>
  <c r="I93" i="1"/>
  <c r="I117" i="1"/>
  <c r="I140" i="1"/>
  <c r="I101" i="1"/>
  <c r="I124" i="1"/>
  <c r="I129" i="1"/>
  <c r="I62" i="1"/>
  <c r="I102" i="1"/>
  <c r="I120" i="1"/>
  <c r="I108" i="1"/>
  <c r="I47" i="1"/>
  <c r="I148" i="1"/>
  <c r="I41" i="1"/>
  <c r="I35" i="1"/>
  <c r="I100" i="1"/>
  <c r="I39" i="1"/>
  <c r="I45" i="1"/>
  <c r="I37" i="1"/>
  <c r="I130" i="1"/>
  <c r="I92" i="1"/>
  <c r="I80" i="1"/>
  <c r="I126" i="1"/>
  <c r="I145" i="1"/>
  <c r="H129" i="1" l="1"/>
  <c r="H89" i="1"/>
  <c r="H65" i="1"/>
  <c r="H78" i="1"/>
  <c r="H140" i="1"/>
  <c r="H110" i="1"/>
  <c r="H95" i="1"/>
  <c r="H114" i="1"/>
  <c r="H126" i="1"/>
  <c r="H72" i="1"/>
  <c r="H100" i="1"/>
  <c r="H147" i="1"/>
  <c r="H70" i="1"/>
  <c r="H149" i="1"/>
  <c r="H91" i="1"/>
  <c r="H109" i="1"/>
  <c r="H83" i="1"/>
  <c r="H128" i="1"/>
  <c r="H64" i="1"/>
  <c r="H124" i="1"/>
  <c r="H82" i="1"/>
  <c r="H84" i="1"/>
  <c r="H71" i="1"/>
  <c r="H104" i="1"/>
  <c r="H132" i="1"/>
  <c r="H90" i="1"/>
  <c r="H67" i="1"/>
  <c r="H111" i="1"/>
  <c r="H103" i="1"/>
  <c r="H92" i="1"/>
  <c r="H68" i="1"/>
  <c r="H131" i="1"/>
  <c r="H96" i="1"/>
  <c r="H85" i="1"/>
  <c r="H146" i="1"/>
  <c r="H148" i="1"/>
  <c r="H133" i="1"/>
  <c r="H143" i="1"/>
  <c r="H74" i="1"/>
  <c r="H141" i="1"/>
  <c r="H115" i="1"/>
  <c r="H134" i="1"/>
  <c r="H150" i="1"/>
  <c r="H101" i="1"/>
  <c r="H77" i="1"/>
  <c r="H76" i="1"/>
  <c r="H88" i="1"/>
  <c r="H63" i="1"/>
  <c r="H138" i="1"/>
  <c r="H127" i="1"/>
  <c r="H102" i="1"/>
  <c r="H107" i="1"/>
  <c r="H121" i="1"/>
  <c r="H98" i="1"/>
  <c r="H86" i="1"/>
  <c r="H69" i="1"/>
  <c r="H135" i="1"/>
  <c r="H123" i="1"/>
  <c r="H130" i="1"/>
  <c r="H80" i="1"/>
  <c r="H116" i="1"/>
  <c r="H105" i="1"/>
  <c r="H106" i="1"/>
  <c r="H139" i="1"/>
  <c r="H94" i="1"/>
  <c r="H113" i="1"/>
  <c r="H81" i="1"/>
  <c r="H122" i="1"/>
  <c r="H79" i="1"/>
  <c r="H120" i="1"/>
  <c r="H145" i="1"/>
  <c r="H108" i="1"/>
  <c r="H66" i="1"/>
  <c r="H119" i="1"/>
  <c r="H75" i="1"/>
  <c r="H87" i="1"/>
  <c r="H125" i="1"/>
  <c r="H62" i="1"/>
  <c r="H144" i="1"/>
  <c r="H118" i="1"/>
  <c r="H142" i="1"/>
  <c r="H137" i="1"/>
  <c r="H97" i="1"/>
  <c r="H93" i="1"/>
  <c r="H117" i="1"/>
  <c r="H99" i="1"/>
  <c r="H112" i="1"/>
  <c r="H136" i="1"/>
  <c r="H73" i="1"/>
  <c r="S24" i="1"/>
  <c r="S43" i="1"/>
  <c r="S41" i="1"/>
  <c r="S29" i="1"/>
  <c r="Q28" i="1"/>
  <c r="I76" i="1"/>
  <c r="I144" i="1"/>
  <c r="AB3" i="2" l="1"/>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5" i="2"/>
  <c r="AB496" i="2"/>
  <c r="AB497" i="2"/>
  <c r="AB498" i="2"/>
  <c r="AB499" i="2"/>
  <c r="AB500" i="2"/>
  <c r="AB501" i="2"/>
  <c r="AB502" i="2"/>
  <c r="AB503" i="2"/>
  <c r="AB504" i="2"/>
  <c r="AB505" i="2"/>
  <c r="AB506" i="2"/>
  <c r="AB507" i="2"/>
  <c r="AB508" i="2"/>
  <c r="AB509" i="2"/>
  <c r="AB510" i="2"/>
  <c r="AB511" i="2"/>
  <c r="AB512" i="2"/>
  <c r="AB513" i="2"/>
  <c r="AB514" i="2"/>
  <c r="AB515" i="2"/>
  <c r="AB516" i="2"/>
  <c r="AB517" i="2"/>
  <c r="AB518" i="2"/>
  <c r="AB519" i="2"/>
  <c r="AB520" i="2"/>
  <c r="AB521" i="2"/>
  <c r="AB522" i="2"/>
  <c r="AB523" i="2"/>
  <c r="AB524" i="2"/>
  <c r="AB525" i="2"/>
  <c r="AB526" i="2"/>
  <c r="AB527" i="2"/>
  <c r="AB528" i="2"/>
  <c r="AB529" i="2"/>
  <c r="AB530" i="2"/>
  <c r="AB531" i="2"/>
  <c r="AB532" i="2"/>
  <c r="AB533" i="2"/>
  <c r="AB534" i="2"/>
  <c r="AB535" i="2"/>
  <c r="AB536" i="2"/>
  <c r="AB537" i="2"/>
  <c r="AB538" i="2"/>
  <c r="AB539" i="2"/>
  <c r="AB540" i="2"/>
  <c r="AB541" i="2"/>
  <c r="AB542" i="2"/>
  <c r="AB543" i="2"/>
  <c r="AB544" i="2"/>
  <c r="AB545" i="2"/>
  <c r="AB546" i="2"/>
  <c r="AB547" i="2"/>
  <c r="AB548" i="2"/>
  <c r="AB549" i="2"/>
  <c r="AB550" i="2"/>
  <c r="AB551" i="2"/>
  <c r="AB552" i="2"/>
  <c r="AB553" i="2"/>
  <c r="AB554" i="2"/>
  <c r="AB555" i="2"/>
  <c r="AB556" i="2"/>
  <c r="AB557" i="2"/>
  <c r="AB558" i="2"/>
  <c r="AB559" i="2"/>
  <c r="AB560" i="2"/>
  <c r="AB561" i="2"/>
  <c r="AB562" i="2"/>
  <c r="AB563" i="2"/>
  <c r="AB564" i="2"/>
  <c r="AB565" i="2"/>
  <c r="AB566" i="2"/>
  <c r="AB567" i="2"/>
  <c r="AB568" i="2"/>
  <c r="AB569" i="2"/>
  <c r="AB570" i="2"/>
  <c r="AB571" i="2"/>
  <c r="AB572" i="2"/>
  <c r="AB573" i="2"/>
  <c r="AB574" i="2"/>
  <c r="AB575" i="2"/>
  <c r="AB576" i="2"/>
  <c r="AB577" i="2"/>
  <c r="AB578" i="2"/>
  <c r="AB579" i="2"/>
  <c r="AB580" i="2"/>
  <c r="AB581" i="2"/>
  <c r="AB582" i="2"/>
  <c r="AB583" i="2"/>
  <c r="AB584" i="2"/>
  <c r="AB585" i="2"/>
  <c r="AB586" i="2"/>
  <c r="AB587" i="2"/>
  <c r="AB588" i="2"/>
  <c r="AB589" i="2"/>
  <c r="AB590" i="2"/>
  <c r="AB591" i="2"/>
  <c r="AB592" i="2"/>
  <c r="AB593" i="2"/>
  <c r="AB594" i="2"/>
  <c r="AB595" i="2"/>
  <c r="AB596" i="2"/>
  <c r="AB597" i="2"/>
  <c r="AB598" i="2"/>
  <c r="AB599" i="2"/>
  <c r="AB600" i="2"/>
  <c r="AB601" i="2"/>
  <c r="AB602" i="2"/>
  <c r="AB603" i="2"/>
  <c r="AB604" i="2"/>
  <c r="AB605" i="2"/>
  <c r="AB606" i="2"/>
  <c r="AB607" i="2"/>
  <c r="AB608" i="2"/>
  <c r="AB609" i="2"/>
  <c r="AB610" i="2"/>
  <c r="AB611" i="2"/>
  <c r="AB612" i="2"/>
  <c r="AB613" i="2"/>
  <c r="AB614" i="2"/>
  <c r="AB615" i="2"/>
  <c r="AB616" i="2"/>
  <c r="AB617" i="2"/>
  <c r="AB618" i="2"/>
  <c r="AB619" i="2"/>
  <c r="AB620" i="2"/>
  <c r="AB621" i="2"/>
  <c r="AB622" i="2"/>
  <c r="AB623" i="2"/>
  <c r="AB624" i="2"/>
  <c r="AB625" i="2"/>
  <c r="AB626" i="2"/>
  <c r="AB627" i="2"/>
  <c r="AB628" i="2"/>
  <c r="AB629" i="2"/>
  <c r="AB630" i="2"/>
  <c r="AB631" i="2"/>
  <c r="AB632" i="2"/>
  <c r="AB633" i="2"/>
  <c r="AB634" i="2"/>
  <c r="AB635" i="2"/>
  <c r="AB636" i="2"/>
  <c r="AB637" i="2"/>
  <c r="AB638" i="2"/>
  <c r="AB639" i="2"/>
  <c r="AB640" i="2"/>
  <c r="AB641" i="2"/>
  <c r="AB642" i="2"/>
  <c r="AB643" i="2"/>
  <c r="AB644" i="2"/>
  <c r="AB645" i="2"/>
  <c r="AB646" i="2"/>
  <c r="AB647" i="2"/>
  <c r="AB648" i="2"/>
  <c r="AB649" i="2"/>
  <c r="AB650" i="2"/>
  <c r="AB651" i="2"/>
  <c r="AB652" i="2"/>
  <c r="AB653" i="2"/>
  <c r="AB654" i="2"/>
  <c r="AB655" i="2"/>
  <c r="AB656" i="2"/>
  <c r="AB657" i="2"/>
  <c r="AB658" i="2"/>
  <c r="AB659" i="2"/>
  <c r="AB660" i="2"/>
  <c r="AB661" i="2"/>
  <c r="AB662" i="2"/>
  <c r="AB663" i="2"/>
  <c r="AB664" i="2"/>
  <c r="AB665" i="2"/>
  <c r="AB666" i="2"/>
  <c r="AB667" i="2"/>
  <c r="AB668" i="2"/>
  <c r="AB669" i="2"/>
  <c r="AB670" i="2"/>
  <c r="AB671" i="2"/>
  <c r="AB672" i="2"/>
  <c r="AB673" i="2"/>
  <c r="AB674" i="2"/>
  <c r="AB675" i="2"/>
  <c r="AB676" i="2"/>
  <c r="AB677" i="2"/>
  <c r="AB678" i="2"/>
  <c r="AB679" i="2"/>
  <c r="AB680" i="2"/>
  <c r="AB681" i="2"/>
  <c r="AB682" i="2"/>
  <c r="AB683" i="2"/>
  <c r="AB684" i="2"/>
  <c r="AB685" i="2"/>
  <c r="AB686" i="2"/>
  <c r="AB687" i="2"/>
  <c r="AB688" i="2"/>
  <c r="AB689" i="2"/>
  <c r="AB690" i="2"/>
  <c r="AB691" i="2"/>
  <c r="AB692" i="2"/>
  <c r="AB693" i="2"/>
  <c r="AB694" i="2"/>
  <c r="AB695" i="2"/>
  <c r="AB696" i="2"/>
  <c r="AB697" i="2"/>
  <c r="AB698" i="2"/>
  <c r="AB699" i="2"/>
  <c r="AB700" i="2"/>
  <c r="AB701" i="2"/>
  <c r="AB702" i="2"/>
  <c r="AB703" i="2"/>
  <c r="AB704" i="2"/>
  <c r="AB705" i="2"/>
  <c r="AB706" i="2"/>
  <c r="AB707" i="2"/>
  <c r="AB708" i="2"/>
  <c r="AB709" i="2"/>
  <c r="AB710" i="2"/>
  <c r="AB711" i="2"/>
  <c r="AB712" i="2"/>
  <c r="AB713" i="2"/>
  <c r="AB714" i="2"/>
  <c r="AB715" i="2"/>
  <c r="AB716" i="2"/>
  <c r="AB717" i="2"/>
  <c r="AB718" i="2"/>
  <c r="AB719" i="2"/>
  <c r="AB720" i="2"/>
  <c r="AB721" i="2"/>
  <c r="AB722" i="2"/>
  <c r="AB723" i="2"/>
  <c r="AB724" i="2"/>
  <c r="AB725" i="2"/>
  <c r="AB726" i="2"/>
  <c r="AB727" i="2"/>
  <c r="AB728" i="2"/>
  <c r="AB729" i="2"/>
  <c r="AB730" i="2"/>
  <c r="AB731" i="2"/>
  <c r="AB732" i="2"/>
  <c r="AB733" i="2"/>
  <c r="AB734" i="2"/>
  <c r="AB735" i="2"/>
  <c r="AB736" i="2"/>
  <c r="AB737" i="2"/>
  <c r="AB738" i="2"/>
  <c r="AB739" i="2"/>
  <c r="AB740" i="2"/>
  <c r="AB741" i="2"/>
  <c r="AB742" i="2"/>
  <c r="AB743" i="2"/>
  <c r="AB744" i="2"/>
  <c r="AB745" i="2"/>
  <c r="AB746" i="2"/>
  <c r="AB747" i="2"/>
  <c r="AB748" i="2"/>
  <c r="AB749" i="2"/>
  <c r="AB750" i="2"/>
  <c r="AB751" i="2"/>
  <c r="AB752" i="2"/>
  <c r="AB753" i="2"/>
  <c r="AB754" i="2"/>
  <c r="AB755" i="2"/>
  <c r="AB756" i="2"/>
  <c r="AB757" i="2"/>
  <c r="AB758" i="2"/>
  <c r="AB759" i="2"/>
  <c r="AB760" i="2"/>
  <c r="AB761" i="2"/>
  <c r="AB762" i="2"/>
  <c r="AB763" i="2"/>
  <c r="AB764" i="2"/>
  <c r="AB765" i="2"/>
  <c r="AB766" i="2"/>
  <c r="AB767" i="2"/>
  <c r="AB768" i="2"/>
  <c r="AB769" i="2"/>
  <c r="AB770" i="2"/>
  <c r="AB771" i="2"/>
  <c r="AB772" i="2"/>
  <c r="AB773" i="2"/>
  <c r="AB774" i="2"/>
  <c r="AB775" i="2"/>
  <c r="AB776" i="2"/>
  <c r="AB777" i="2"/>
  <c r="AB778" i="2"/>
  <c r="AB779" i="2"/>
  <c r="AB780" i="2"/>
  <c r="AB781" i="2"/>
  <c r="AB782" i="2"/>
  <c r="AB783" i="2"/>
  <c r="AB784" i="2"/>
  <c r="AB785" i="2"/>
  <c r="AB786" i="2"/>
  <c r="AB787" i="2"/>
  <c r="AB788" i="2"/>
  <c r="AB789" i="2"/>
  <c r="AB790" i="2"/>
  <c r="AB791" i="2"/>
  <c r="AB792" i="2"/>
  <c r="AB793" i="2"/>
  <c r="AB794" i="2"/>
  <c r="AB795" i="2"/>
  <c r="AB796" i="2"/>
  <c r="AB797" i="2"/>
  <c r="AB798" i="2"/>
  <c r="AB799" i="2"/>
  <c r="AB800" i="2"/>
  <c r="AB801" i="2"/>
  <c r="AB802" i="2"/>
  <c r="AB803" i="2"/>
  <c r="AB804" i="2"/>
  <c r="AB805" i="2"/>
  <c r="AB806" i="2"/>
  <c r="AB807" i="2"/>
  <c r="AB808" i="2"/>
  <c r="AB809" i="2"/>
  <c r="AB810" i="2"/>
  <c r="AB811" i="2"/>
  <c r="AB812" i="2"/>
  <c r="AB813" i="2"/>
  <c r="AB814" i="2"/>
  <c r="AB815" i="2"/>
  <c r="AB816" i="2"/>
  <c r="AB817" i="2"/>
  <c r="AB818" i="2"/>
  <c r="AB819" i="2"/>
  <c r="AB820" i="2"/>
  <c r="AB821" i="2"/>
  <c r="AB822" i="2"/>
  <c r="AB823" i="2"/>
  <c r="AB824" i="2"/>
  <c r="AB825" i="2"/>
  <c r="AB826" i="2"/>
  <c r="AB827" i="2"/>
  <c r="AB828" i="2"/>
  <c r="AB829" i="2"/>
  <c r="AB830" i="2"/>
  <c r="AB831" i="2"/>
  <c r="AB832" i="2"/>
  <c r="AB833" i="2"/>
  <c r="AB834" i="2"/>
  <c r="AB835" i="2"/>
  <c r="AB836" i="2"/>
  <c r="AB837" i="2"/>
  <c r="AB838" i="2"/>
  <c r="AB839" i="2"/>
  <c r="AB840" i="2"/>
  <c r="AB841" i="2"/>
  <c r="AB842" i="2"/>
  <c r="AB843" i="2"/>
  <c r="AB844" i="2"/>
  <c r="AB845" i="2"/>
  <c r="AB846" i="2"/>
  <c r="AB847" i="2"/>
  <c r="AB848" i="2"/>
  <c r="AB849" i="2"/>
  <c r="AB850" i="2"/>
  <c r="AB851" i="2"/>
  <c r="AB852" i="2"/>
  <c r="AB853" i="2"/>
  <c r="AB854" i="2"/>
  <c r="AB855" i="2"/>
  <c r="AB856" i="2"/>
  <c r="AB857" i="2"/>
  <c r="AB858" i="2"/>
  <c r="AB859" i="2"/>
  <c r="AB860" i="2"/>
  <c r="AB861" i="2"/>
  <c r="AB862" i="2"/>
  <c r="AB863" i="2"/>
  <c r="AB864" i="2"/>
  <c r="AB865" i="2"/>
  <c r="AB866" i="2"/>
  <c r="AB867" i="2"/>
  <c r="AB868" i="2"/>
  <c r="AB869" i="2"/>
  <c r="AB870" i="2"/>
  <c r="AB871" i="2"/>
  <c r="AB872" i="2"/>
  <c r="AB873" i="2"/>
  <c r="AB874" i="2"/>
  <c r="AB875" i="2"/>
  <c r="AB876" i="2"/>
  <c r="AB877" i="2"/>
  <c r="AB878" i="2"/>
  <c r="AB879" i="2"/>
  <c r="AB880" i="2"/>
  <c r="AB881" i="2"/>
  <c r="AB882" i="2"/>
  <c r="AB883" i="2"/>
  <c r="AB884" i="2"/>
  <c r="AB885" i="2"/>
  <c r="AB886" i="2"/>
  <c r="AB887" i="2"/>
  <c r="AB888" i="2"/>
  <c r="AB889" i="2"/>
  <c r="AB890" i="2"/>
  <c r="AB891" i="2"/>
  <c r="AB892" i="2"/>
  <c r="AB893" i="2"/>
  <c r="AB894" i="2"/>
  <c r="AB895" i="2"/>
  <c r="AB896" i="2"/>
  <c r="AB897" i="2"/>
  <c r="AB898" i="2"/>
  <c r="AB899" i="2"/>
  <c r="AB900" i="2"/>
  <c r="AB901" i="2"/>
  <c r="AB902" i="2"/>
  <c r="AB903" i="2"/>
  <c r="AB904" i="2"/>
  <c r="AB905" i="2"/>
  <c r="AB906" i="2"/>
  <c r="AB907" i="2"/>
  <c r="AB908" i="2"/>
  <c r="AB909" i="2"/>
  <c r="AB910" i="2"/>
  <c r="AB911" i="2"/>
  <c r="AB912" i="2"/>
  <c r="AB913" i="2"/>
  <c r="AB914" i="2"/>
  <c r="AB915" i="2"/>
  <c r="AB916" i="2"/>
  <c r="AB917" i="2"/>
  <c r="AB918" i="2"/>
  <c r="AB919" i="2"/>
  <c r="AB920" i="2"/>
  <c r="AB921" i="2"/>
  <c r="AB922" i="2"/>
  <c r="AB923" i="2"/>
  <c r="AB924" i="2"/>
  <c r="AB925" i="2"/>
  <c r="AB926" i="2"/>
  <c r="AB927" i="2"/>
  <c r="AB928" i="2"/>
  <c r="AB929" i="2"/>
  <c r="AB930" i="2"/>
  <c r="AB931" i="2"/>
  <c r="AB932" i="2"/>
  <c r="AB933" i="2"/>
  <c r="AB934" i="2"/>
  <c r="AB935" i="2"/>
  <c r="AB936" i="2"/>
  <c r="AB937" i="2"/>
  <c r="AB938" i="2"/>
  <c r="AB939" i="2"/>
  <c r="AB940" i="2"/>
  <c r="AB941" i="2"/>
  <c r="AB942" i="2"/>
  <c r="AB943" i="2"/>
  <c r="AB944" i="2"/>
  <c r="AB945" i="2"/>
  <c r="AB946" i="2"/>
  <c r="AB947" i="2"/>
  <c r="AB948" i="2"/>
  <c r="AB949" i="2"/>
  <c r="AB950" i="2"/>
  <c r="AB951" i="2"/>
  <c r="AB952" i="2"/>
  <c r="AB953" i="2"/>
  <c r="AB954" i="2"/>
  <c r="AB955" i="2"/>
  <c r="AB956" i="2"/>
  <c r="AB957" i="2"/>
  <c r="AB958" i="2"/>
  <c r="AB959" i="2"/>
  <c r="AB960" i="2"/>
  <c r="AB961" i="2"/>
  <c r="AB962" i="2"/>
  <c r="AB963" i="2"/>
  <c r="AB964" i="2"/>
  <c r="AB965" i="2"/>
  <c r="AB966" i="2"/>
  <c r="AB967" i="2"/>
  <c r="AB968" i="2"/>
  <c r="AB969" i="2"/>
  <c r="AB970" i="2"/>
  <c r="AB971" i="2"/>
  <c r="AB972" i="2"/>
  <c r="AB973" i="2"/>
  <c r="AB974" i="2"/>
  <c r="AB975" i="2"/>
  <c r="AB976" i="2"/>
  <c r="AB977" i="2"/>
  <c r="AB978" i="2"/>
  <c r="AB979" i="2"/>
  <c r="AB980" i="2"/>
  <c r="AB981" i="2"/>
  <c r="AB982" i="2"/>
  <c r="AB983" i="2"/>
  <c r="AB984" i="2"/>
  <c r="AB985" i="2"/>
  <c r="AB986" i="2"/>
  <c r="AB987" i="2"/>
  <c r="AB988" i="2"/>
  <c r="AB989" i="2"/>
  <c r="AB990" i="2"/>
  <c r="AB991" i="2"/>
  <c r="AB992" i="2"/>
  <c r="AB993" i="2"/>
  <c r="AB994" i="2"/>
  <c r="AB995" i="2"/>
  <c r="AB996" i="2"/>
  <c r="AB997" i="2"/>
  <c r="AB998" i="2"/>
  <c r="AB999" i="2"/>
  <c r="AB1000" i="2"/>
  <c r="AB1001" i="2"/>
  <c r="AB1002" i="2"/>
  <c r="AB1003" i="2"/>
  <c r="AB1004" i="2"/>
  <c r="AB1005" i="2"/>
  <c r="AB1006" i="2"/>
  <c r="AB1007" i="2"/>
  <c r="AB1008" i="2"/>
  <c r="AB1009" i="2"/>
  <c r="AB1010" i="2"/>
  <c r="AB1011" i="2"/>
  <c r="AB1012" i="2"/>
  <c r="AB1013" i="2"/>
  <c r="AB1014" i="2"/>
  <c r="AB1015" i="2"/>
  <c r="AB1016" i="2"/>
  <c r="AB1017" i="2"/>
  <c r="AB1018" i="2"/>
  <c r="AB1019" i="2"/>
  <c r="AB1020" i="2"/>
  <c r="AB1021" i="2"/>
  <c r="AB1022" i="2"/>
  <c r="AB1023" i="2"/>
  <c r="AB1024" i="2"/>
  <c r="AB1025" i="2"/>
  <c r="AB1026" i="2"/>
  <c r="AB1027" i="2"/>
  <c r="AB1028" i="2"/>
  <c r="AB1029" i="2"/>
  <c r="AB1030" i="2"/>
  <c r="AB1031" i="2"/>
  <c r="AB1032" i="2"/>
  <c r="AB1033" i="2"/>
  <c r="AB1034" i="2"/>
  <c r="AB1035" i="2"/>
  <c r="AB1036" i="2"/>
  <c r="AB1037" i="2"/>
  <c r="AB1038" i="2"/>
  <c r="AB1039" i="2"/>
  <c r="AB1040" i="2"/>
  <c r="AB1041" i="2"/>
  <c r="AB1042" i="2"/>
  <c r="AB1043" i="2"/>
  <c r="AB1044" i="2"/>
  <c r="AB1045" i="2"/>
  <c r="AB1046" i="2"/>
  <c r="AB1047" i="2"/>
  <c r="AB1048" i="2"/>
  <c r="AB1049" i="2"/>
  <c r="AB1050" i="2"/>
  <c r="AB1051" i="2"/>
  <c r="AB1052" i="2"/>
  <c r="AB1053" i="2"/>
  <c r="AB1054" i="2"/>
  <c r="AB1055" i="2"/>
  <c r="AB1056" i="2"/>
  <c r="AB1057" i="2"/>
  <c r="AB1058" i="2"/>
  <c r="AB1059" i="2"/>
  <c r="AB1060" i="2"/>
  <c r="AB1061" i="2"/>
  <c r="AB1062" i="2"/>
  <c r="AB1063" i="2"/>
  <c r="AB1064" i="2"/>
  <c r="AB1065" i="2"/>
  <c r="AB1066" i="2"/>
  <c r="AB1067" i="2"/>
  <c r="AB1068" i="2"/>
  <c r="AB1069" i="2"/>
  <c r="AB1070" i="2"/>
  <c r="AB1071" i="2"/>
  <c r="AB1072" i="2"/>
  <c r="AB1073" i="2"/>
  <c r="AB1074" i="2"/>
  <c r="AB1075" i="2"/>
  <c r="AB1076" i="2"/>
  <c r="AB1077" i="2"/>
  <c r="AB1078" i="2"/>
  <c r="AB1079" i="2"/>
  <c r="AB1080" i="2"/>
  <c r="AB1081" i="2"/>
  <c r="AB1082" i="2"/>
  <c r="AB1083" i="2"/>
  <c r="AB1084" i="2"/>
  <c r="AB1085" i="2"/>
  <c r="AB1086" i="2"/>
  <c r="AB1087" i="2"/>
  <c r="AB1088" i="2"/>
  <c r="AB1089" i="2"/>
  <c r="AB1090" i="2"/>
  <c r="AB1091" i="2"/>
  <c r="AB1092" i="2"/>
  <c r="AB1093" i="2"/>
  <c r="AB1094" i="2"/>
  <c r="AB1095" i="2"/>
  <c r="AB1096" i="2"/>
  <c r="AB1097" i="2"/>
  <c r="AB1098" i="2"/>
  <c r="AB1099" i="2"/>
  <c r="AB1100" i="2"/>
  <c r="AB1101" i="2"/>
  <c r="AB1102" i="2"/>
  <c r="AB1103" i="2"/>
  <c r="AB1104" i="2"/>
  <c r="AB1105" i="2"/>
  <c r="AB1106" i="2"/>
  <c r="AB1107" i="2"/>
  <c r="AB1108" i="2"/>
  <c r="AB1109" i="2"/>
  <c r="AB1110" i="2"/>
  <c r="AB1111" i="2"/>
  <c r="AB1112" i="2"/>
  <c r="AB1113" i="2"/>
  <c r="AB1114" i="2"/>
  <c r="AB1115" i="2"/>
  <c r="AB1116" i="2"/>
  <c r="AB1117" i="2"/>
  <c r="AB1118" i="2"/>
  <c r="AB1119" i="2"/>
  <c r="AB1120" i="2"/>
  <c r="AB1121" i="2"/>
  <c r="AB1122" i="2"/>
  <c r="AB1123" i="2"/>
  <c r="AB1124" i="2"/>
  <c r="AB1125" i="2"/>
  <c r="AB1126" i="2"/>
  <c r="AB1127" i="2"/>
  <c r="AB1128" i="2"/>
  <c r="AB1129" i="2"/>
  <c r="AB1130" i="2"/>
  <c r="AB1131" i="2"/>
  <c r="AB1132" i="2"/>
  <c r="AB1133" i="2"/>
  <c r="AB1134" i="2"/>
  <c r="AB1135" i="2"/>
  <c r="AB1136" i="2"/>
  <c r="AB1137" i="2"/>
  <c r="AB1138" i="2"/>
  <c r="AB1139" i="2"/>
  <c r="AB1140" i="2"/>
  <c r="AB1141" i="2"/>
  <c r="AB1142" i="2"/>
  <c r="AB1143" i="2"/>
  <c r="AB1144" i="2"/>
  <c r="AB1145" i="2"/>
  <c r="AB1146" i="2"/>
  <c r="AB1147" i="2"/>
  <c r="AB1148" i="2"/>
  <c r="AB1149" i="2"/>
  <c r="AB1150" i="2"/>
  <c r="AB1151" i="2"/>
  <c r="AB1152" i="2"/>
  <c r="AB1153" i="2"/>
  <c r="AB1154" i="2"/>
  <c r="AB1155" i="2"/>
  <c r="AB1156" i="2"/>
  <c r="AB1157" i="2"/>
  <c r="AB1158" i="2"/>
  <c r="AB1159" i="2"/>
  <c r="AB1160" i="2"/>
  <c r="AB1161" i="2"/>
  <c r="AB1162" i="2"/>
  <c r="AB1163" i="2"/>
  <c r="AB1164" i="2"/>
  <c r="AB1165" i="2"/>
  <c r="AB1166" i="2"/>
  <c r="AB1167" i="2"/>
  <c r="AB1168" i="2"/>
  <c r="AB1169" i="2"/>
  <c r="AB1170" i="2"/>
  <c r="AB1171" i="2"/>
  <c r="AB1172" i="2"/>
  <c r="AB1173" i="2"/>
  <c r="AB1174" i="2"/>
  <c r="AB1175" i="2"/>
  <c r="AB1176" i="2"/>
  <c r="AB1177" i="2"/>
  <c r="AB1178" i="2"/>
  <c r="AB1179" i="2"/>
  <c r="AB1180" i="2"/>
  <c r="AB1181" i="2"/>
  <c r="AB1182" i="2"/>
  <c r="AB1183" i="2"/>
  <c r="AB1184" i="2"/>
  <c r="AB1185" i="2"/>
  <c r="AB1186" i="2"/>
  <c r="AB1187" i="2"/>
  <c r="AB1188" i="2"/>
  <c r="AB1189" i="2"/>
  <c r="AB1190" i="2"/>
  <c r="AB1191" i="2"/>
  <c r="AB1192" i="2"/>
  <c r="AB1193" i="2"/>
  <c r="AB1194" i="2"/>
  <c r="AB1195" i="2"/>
  <c r="AB1196" i="2"/>
  <c r="AB1197" i="2"/>
  <c r="AB1198" i="2"/>
  <c r="AB1199" i="2"/>
  <c r="AB1200" i="2"/>
  <c r="AB1201" i="2"/>
  <c r="AB1202" i="2"/>
  <c r="AB1203" i="2"/>
  <c r="AB1204" i="2"/>
  <c r="AB1205" i="2"/>
  <c r="AB1206" i="2"/>
  <c r="AB1207" i="2"/>
  <c r="AB1208" i="2"/>
  <c r="AB1209" i="2"/>
  <c r="AB1210" i="2"/>
  <c r="AB1211" i="2"/>
  <c r="AB1212" i="2"/>
  <c r="AB1213" i="2"/>
  <c r="AB1214" i="2"/>
  <c r="AB1215" i="2"/>
  <c r="AB1216" i="2"/>
  <c r="AB1217" i="2"/>
  <c r="AB1218" i="2"/>
  <c r="AB1219" i="2"/>
  <c r="AB1220" i="2"/>
  <c r="AB1221" i="2"/>
  <c r="AB1222" i="2"/>
  <c r="AB1223" i="2"/>
  <c r="AB1224" i="2"/>
  <c r="AB1225" i="2"/>
  <c r="AB1226" i="2"/>
  <c r="AB1227" i="2"/>
  <c r="AB1228" i="2"/>
  <c r="AB1229" i="2"/>
  <c r="AB1230" i="2"/>
  <c r="AB1231" i="2"/>
  <c r="AB1232" i="2"/>
  <c r="AB1233" i="2"/>
  <c r="AB1234" i="2"/>
  <c r="AB1235" i="2"/>
  <c r="AB1236" i="2"/>
  <c r="AB1237" i="2"/>
  <c r="AB1238" i="2"/>
  <c r="AB1239" i="2"/>
  <c r="AB1240" i="2"/>
  <c r="AB1241" i="2"/>
  <c r="AB1242" i="2"/>
  <c r="AB1243" i="2"/>
  <c r="AB1244" i="2"/>
  <c r="AB1245" i="2"/>
  <c r="AB1246" i="2"/>
  <c r="AB1247" i="2"/>
  <c r="AB1248" i="2"/>
  <c r="AB1249" i="2"/>
  <c r="AB1250" i="2"/>
  <c r="AB1251" i="2"/>
  <c r="AB1252" i="2"/>
  <c r="AB1253" i="2"/>
  <c r="AB1254" i="2"/>
  <c r="AB1255" i="2"/>
  <c r="AB1256" i="2"/>
  <c r="AB1257" i="2"/>
  <c r="AB1258" i="2"/>
  <c r="AB1259" i="2"/>
  <c r="AB1260" i="2"/>
  <c r="AB1261" i="2"/>
  <c r="AB1262" i="2"/>
  <c r="AB1263" i="2"/>
  <c r="AB1264" i="2"/>
  <c r="AB1265" i="2"/>
  <c r="AB1266" i="2"/>
  <c r="AB1267" i="2"/>
  <c r="AB1268" i="2"/>
  <c r="AB1269" i="2"/>
  <c r="AB1270" i="2"/>
  <c r="AB1271" i="2"/>
  <c r="AB1272" i="2"/>
  <c r="AB1273" i="2"/>
  <c r="AB1274" i="2"/>
  <c r="AB1275" i="2"/>
  <c r="AB1276" i="2"/>
  <c r="AB1277" i="2"/>
  <c r="AB1278" i="2"/>
  <c r="AB1279" i="2"/>
  <c r="AB1280" i="2"/>
  <c r="AB1281" i="2"/>
  <c r="AB1282" i="2"/>
  <c r="AB1283" i="2"/>
  <c r="AB1284" i="2"/>
  <c r="AB1285" i="2"/>
  <c r="AB1286" i="2"/>
  <c r="AB1287" i="2"/>
  <c r="AB1288" i="2"/>
  <c r="AB1289" i="2"/>
  <c r="AB1290" i="2"/>
  <c r="AB1291" i="2"/>
  <c r="AB1292" i="2"/>
  <c r="AB1293" i="2"/>
  <c r="AB1294" i="2"/>
  <c r="AB1295" i="2"/>
  <c r="AB1296" i="2"/>
  <c r="AB1297" i="2"/>
  <c r="AB1298" i="2"/>
  <c r="AB1299" i="2"/>
  <c r="AB1300" i="2"/>
  <c r="AB1301" i="2"/>
  <c r="AB1302" i="2"/>
  <c r="AB1303" i="2"/>
  <c r="AB1304" i="2"/>
  <c r="AB1305" i="2"/>
  <c r="AB1306" i="2"/>
  <c r="AB1307" i="2"/>
  <c r="AB1308" i="2"/>
  <c r="AB1309" i="2"/>
  <c r="AB1310" i="2"/>
  <c r="AB1311" i="2"/>
  <c r="AB1312" i="2"/>
  <c r="AB1313" i="2"/>
  <c r="AB1314" i="2"/>
  <c r="AB1315" i="2"/>
  <c r="AB1316" i="2"/>
  <c r="AB1317" i="2"/>
  <c r="AB1318" i="2"/>
  <c r="AB1319" i="2"/>
  <c r="AB1320" i="2"/>
  <c r="AB1321" i="2"/>
  <c r="AB1322" i="2"/>
  <c r="AB1323" i="2"/>
  <c r="AB1324" i="2"/>
  <c r="AB1325" i="2"/>
  <c r="AB1326" i="2"/>
  <c r="AB1327" i="2"/>
  <c r="AB1328" i="2"/>
  <c r="AB1329" i="2"/>
  <c r="AB1330" i="2"/>
  <c r="AB1331" i="2"/>
  <c r="AB1332" i="2"/>
  <c r="AB1333" i="2"/>
  <c r="AB1334" i="2"/>
  <c r="AB1335" i="2"/>
  <c r="AB1336" i="2"/>
  <c r="AB1337" i="2"/>
  <c r="AB1338" i="2"/>
  <c r="AB1339" i="2"/>
  <c r="AB1340" i="2"/>
  <c r="AB1341" i="2"/>
  <c r="AB1342" i="2"/>
  <c r="AB1343" i="2"/>
  <c r="AB1344" i="2"/>
  <c r="AB1345" i="2"/>
  <c r="AB1346" i="2"/>
  <c r="AB1347" i="2"/>
  <c r="AB1348" i="2"/>
  <c r="AB1349" i="2"/>
  <c r="AB1350" i="2"/>
  <c r="AB1351" i="2"/>
  <c r="AB1352" i="2"/>
  <c r="AB1353" i="2"/>
  <c r="AB1354" i="2"/>
  <c r="AB1355" i="2"/>
  <c r="AB1356" i="2"/>
  <c r="AB1357" i="2"/>
  <c r="AB1358" i="2"/>
  <c r="AB1359" i="2"/>
  <c r="AB1360" i="2"/>
  <c r="AB1361" i="2"/>
  <c r="AB1362" i="2"/>
  <c r="AB1363" i="2"/>
  <c r="AB1364" i="2"/>
  <c r="AB1365" i="2"/>
  <c r="AB1366" i="2"/>
  <c r="AB1367" i="2"/>
  <c r="AB1368" i="2"/>
  <c r="AB1369" i="2"/>
  <c r="AB1370" i="2"/>
  <c r="AB1371" i="2"/>
  <c r="AB1372" i="2"/>
  <c r="AB1373" i="2"/>
  <c r="AB1374" i="2"/>
  <c r="AB1375" i="2"/>
  <c r="AB1376" i="2"/>
  <c r="AB1377" i="2"/>
  <c r="AB1378" i="2"/>
  <c r="AB1379" i="2"/>
  <c r="AB1380" i="2"/>
  <c r="AB1381" i="2"/>
  <c r="AB1382" i="2"/>
  <c r="AB1383" i="2"/>
  <c r="AB1384" i="2"/>
  <c r="AB1385" i="2"/>
  <c r="AB1386" i="2"/>
  <c r="AB1387" i="2"/>
  <c r="AB1388" i="2"/>
  <c r="AB1389" i="2"/>
  <c r="AB1390" i="2"/>
  <c r="AB1391" i="2"/>
  <c r="AB1392" i="2"/>
  <c r="AB1393" i="2"/>
  <c r="AB1394" i="2"/>
  <c r="AB1395" i="2"/>
  <c r="AB1396" i="2"/>
  <c r="AB1397" i="2"/>
  <c r="AB1398" i="2"/>
  <c r="AB1399" i="2"/>
  <c r="AB1400" i="2"/>
  <c r="AB1401" i="2"/>
  <c r="AB1402" i="2"/>
  <c r="AB1403" i="2"/>
  <c r="AB1404" i="2"/>
  <c r="AB1405" i="2"/>
  <c r="AB1406" i="2"/>
  <c r="AB1407" i="2"/>
  <c r="AB1408" i="2"/>
  <c r="AB1409" i="2"/>
  <c r="AB1410" i="2"/>
  <c r="AB1411" i="2"/>
  <c r="AB1412" i="2"/>
  <c r="AB1413" i="2"/>
  <c r="AB1414" i="2"/>
  <c r="AB1415" i="2"/>
  <c r="AB1416" i="2"/>
  <c r="AB1417" i="2"/>
  <c r="AB1418" i="2"/>
  <c r="AB1419" i="2"/>
  <c r="AB1420" i="2"/>
  <c r="AB1421" i="2"/>
  <c r="AB1422" i="2"/>
  <c r="AB1423" i="2"/>
  <c r="AB1424" i="2"/>
  <c r="AB1425" i="2"/>
  <c r="AB1426" i="2"/>
  <c r="AB1427" i="2"/>
  <c r="AB1428" i="2"/>
  <c r="AB1429" i="2"/>
  <c r="AB1430" i="2"/>
  <c r="AB1431" i="2"/>
  <c r="AB1432" i="2"/>
  <c r="AB1433" i="2"/>
  <c r="AB1434" i="2"/>
  <c r="AB1435" i="2"/>
  <c r="AB1436" i="2"/>
  <c r="AB1437" i="2"/>
  <c r="AB1438" i="2"/>
  <c r="AB1439" i="2"/>
  <c r="AB1440" i="2"/>
  <c r="AB1441" i="2"/>
  <c r="AB1442" i="2"/>
  <c r="AB1443" i="2"/>
  <c r="AB1444" i="2"/>
  <c r="AB1445" i="2"/>
  <c r="AB1446" i="2"/>
  <c r="AB1447" i="2"/>
  <c r="AB1448" i="2"/>
  <c r="AB1449" i="2"/>
  <c r="AB1450" i="2"/>
  <c r="AB1451" i="2"/>
  <c r="AB1452" i="2"/>
  <c r="AB1453" i="2"/>
  <c r="AB1454" i="2"/>
  <c r="AB1455" i="2"/>
  <c r="AB1456" i="2"/>
  <c r="AB1457" i="2"/>
  <c r="AB1458" i="2"/>
  <c r="AB1459" i="2"/>
  <c r="AB1460" i="2"/>
  <c r="AB1461" i="2"/>
  <c r="AB1462" i="2"/>
  <c r="AB1463" i="2"/>
  <c r="AB1464" i="2"/>
  <c r="AB1465" i="2"/>
  <c r="AB1466" i="2"/>
  <c r="AB1467" i="2"/>
  <c r="AB1468" i="2"/>
  <c r="AB1469" i="2"/>
  <c r="AB1470" i="2"/>
  <c r="AB1471" i="2"/>
  <c r="AB1472" i="2"/>
  <c r="AB1473" i="2"/>
  <c r="AB1474" i="2"/>
  <c r="AB1475" i="2"/>
  <c r="AB1476" i="2"/>
  <c r="AB1477" i="2"/>
  <c r="AB1478" i="2"/>
  <c r="AB1479" i="2"/>
  <c r="AB1480" i="2"/>
  <c r="AB1481" i="2"/>
  <c r="AB1482" i="2"/>
  <c r="AB1483" i="2"/>
  <c r="AB1484" i="2"/>
  <c r="AB1485" i="2"/>
  <c r="AB1486" i="2"/>
  <c r="AB1487" i="2"/>
  <c r="AB1488" i="2"/>
  <c r="AB1489" i="2"/>
  <c r="AB1490" i="2"/>
  <c r="AB1491" i="2"/>
  <c r="AB1492" i="2"/>
  <c r="AB1493" i="2"/>
  <c r="AB1494" i="2"/>
  <c r="AB1495" i="2"/>
  <c r="AB1496" i="2"/>
  <c r="AB1497" i="2"/>
  <c r="AB1498" i="2"/>
  <c r="AB1499" i="2"/>
  <c r="AB1500" i="2"/>
  <c r="AB1501" i="2"/>
  <c r="AB1502" i="2"/>
  <c r="AB1503" i="2"/>
  <c r="AB1504" i="2"/>
  <c r="AB1505" i="2"/>
  <c r="AB1506" i="2"/>
  <c r="AB1507" i="2"/>
  <c r="AB1508" i="2"/>
  <c r="AB1509" i="2"/>
  <c r="AB1510" i="2"/>
  <c r="AB1511" i="2"/>
  <c r="AB1512" i="2"/>
  <c r="AB1513" i="2"/>
  <c r="AB1514" i="2"/>
  <c r="AB1515" i="2"/>
  <c r="AB1516" i="2"/>
  <c r="AB1517" i="2"/>
  <c r="AB1518" i="2"/>
  <c r="AB1519" i="2"/>
  <c r="AB1520" i="2"/>
  <c r="AB1521" i="2"/>
  <c r="AB1522" i="2"/>
  <c r="AB1523" i="2"/>
  <c r="AB1524" i="2"/>
  <c r="AB1525" i="2"/>
  <c r="AB1526" i="2"/>
  <c r="AB1527" i="2"/>
  <c r="AB1528" i="2"/>
  <c r="AB1529" i="2"/>
  <c r="AB1530" i="2"/>
  <c r="AB1531" i="2"/>
  <c r="AB1532" i="2"/>
  <c r="AB1533" i="2"/>
  <c r="AB1534" i="2"/>
  <c r="AB1535" i="2"/>
  <c r="AB1536" i="2"/>
  <c r="AB1537" i="2"/>
  <c r="AB1538" i="2"/>
  <c r="AB1539" i="2"/>
  <c r="AB1540" i="2"/>
  <c r="AB1541" i="2"/>
  <c r="AB1542" i="2"/>
  <c r="AB1543" i="2"/>
  <c r="AB1544" i="2"/>
  <c r="AB1545" i="2"/>
  <c r="AB1546" i="2"/>
  <c r="AB1547" i="2"/>
  <c r="AB1548" i="2"/>
  <c r="AB1549" i="2"/>
  <c r="AB1550" i="2"/>
  <c r="AB1551" i="2"/>
  <c r="AB1552" i="2"/>
  <c r="AB1553" i="2"/>
  <c r="AB1554" i="2"/>
  <c r="AB1555" i="2"/>
  <c r="AB1556" i="2"/>
  <c r="AB1557" i="2"/>
  <c r="AB1558" i="2"/>
  <c r="AB1559" i="2"/>
  <c r="AB1560" i="2"/>
  <c r="AB1561" i="2"/>
  <c r="AB1562" i="2"/>
  <c r="AB1563" i="2"/>
  <c r="AB1564" i="2"/>
  <c r="AB1565" i="2"/>
  <c r="AB1566" i="2"/>
  <c r="AB1567" i="2"/>
  <c r="AB1568" i="2"/>
  <c r="AB1569" i="2"/>
  <c r="AB1570" i="2"/>
  <c r="AB1571" i="2"/>
  <c r="AB1572" i="2"/>
  <c r="AB1573" i="2"/>
  <c r="AB1574" i="2"/>
  <c r="AB1575" i="2"/>
  <c r="AB1576" i="2"/>
  <c r="AB1577" i="2"/>
  <c r="AB1578" i="2"/>
  <c r="AB1579" i="2"/>
  <c r="AB1580" i="2"/>
  <c r="AB1581" i="2"/>
  <c r="AB1582" i="2"/>
  <c r="AB1583" i="2"/>
  <c r="AB1584" i="2"/>
  <c r="AB1585" i="2"/>
  <c r="AB1586" i="2"/>
  <c r="AB1587" i="2"/>
  <c r="AB1588" i="2"/>
  <c r="AB1589" i="2"/>
  <c r="AB1590" i="2"/>
  <c r="AB1591" i="2"/>
  <c r="AB1592" i="2"/>
  <c r="AB1593" i="2"/>
  <c r="AB1594" i="2"/>
  <c r="AB1595" i="2"/>
  <c r="AB1596" i="2"/>
  <c r="AB1597" i="2"/>
  <c r="AB1598" i="2"/>
  <c r="AB1599" i="2"/>
  <c r="AB1600" i="2"/>
  <c r="AB1601" i="2"/>
  <c r="AB1602" i="2"/>
  <c r="AB1603" i="2"/>
  <c r="AB1604" i="2"/>
  <c r="AB1605" i="2"/>
  <c r="AB1606" i="2"/>
  <c r="AB1607" i="2"/>
  <c r="AB1608" i="2"/>
  <c r="AB1609" i="2"/>
  <c r="AB1610" i="2"/>
  <c r="AB1611" i="2"/>
  <c r="AB1612" i="2"/>
  <c r="AB1613" i="2"/>
  <c r="AB1614" i="2"/>
  <c r="AB1615" i="2"/>
  <c r="AB1616" i="2"/>
  <c r="AB1617" i="2"/>
  <c r="AB1618" i="2"/>
  <c r="AB1619" i="2"/>
  <c r="AB1620" i="2"/>
  <c r="AB1621" i="2"/>
  <c r="AB1622" i="2"/>
  <c r="AB1623" i="2"/>
  <c r="AB1624" i="2"/>
  <c r="AB1625" i="2"/>
  <c r="AB1626" i="2"/>
  <c r="AB1627" i="2"/>
  <c r="AB1628" i="2"/>
  <c r="AB1629" i="2"/>
  <c r="AB1630" i="2"/>
  <c r="AB1631" i="2"/>
  <c r="AB1632" i="2"/>
  <c r="AB1633" i="2"/>
  <c r="AB1634" i="2"/>
  <c r="AB1635" i="2"/>
  <c r="AB1636" i="2"/>
  <c r="AB1637" i="2"/>
  <c r="AB1638" i="2"/>
  <c r="AB1639" i="2"/>
  <c r="AB1640" i="2"/>
  <c r="AB1641" i="2"/>
  <c r="AB1642" i="2"/>
  <c r="AB1643" i="2"/>
  <c r="AB1644" i="2"/>
  <c r="AB1645" i="2"/>
  <c r="AB1646" i="2"/>
  <c r="AB1647" i="2"/>
  <c r="AB1648" i="2"/>
  <c r="AB1649" i="2"/>
  <c r="AB1650" i="2"/>
  <c r="AB1651" i="2"/>
  <c r="AB1652" i="2"/>
  <c r="AB1653" i="2"/>
  <c r="AB1654" i="2"/>
  <c r="AB1655" i="2"/>
  <c r="AB1656" i="2"/>
  <c r="AB1657" i="2"/>
  <c r="AB1658" i="2"/>
  <c r="AB1659" i="2"/>
  <c r="AB1660" i="2"/>
  <c r="AB1661" i="2"/>
  <c r="AB1662" i="2"/>
  <c r="AB1663" i="2"/>
  <c r="AB1664" i="2"/>
  <c r="AB1665" i="2"/>
  <c r="AB1666" i="2"/>
  <c r="AB1667" i="2"/>
  <c r="AB1668" i="2"/>
  <c r="AB1669" i="2"/>
  <c r="AB1670" i="2"/>
  <c r="AB1671" i="2"/>
  <c r="AB1672" i="2"/>
  <c r="AB1673" i="2"/>
  <c r="AB1674" i="2"/>
  <c r="AB1675" i="2"/>
  <c r="AB1676" i="2"/>
  <c r="AB1677" i="2"/>
  <c r="AB1678" i="2"/>
  <c r="AB1679" i="2"/>
  <c r="AB1680" i="2"/>
  <c r="AB1681" i="2"/>
  <c r="AB1682" i="2"/>
  <c r="AB1683" i="2"/>
  <c r="AB1684" i="2"/>
  <c r="AB1685" i="2"/>
  <c r="AB1686" i="2"/>
  <c r="AB1687" i="2"/>
  <c r="AB1688" i="2"/>
  <c r="AB1689" i="2"/>
  <c r="AB1690" i="2"/>
  <c r="AB1691" i="2"/>
  <c r="AB1692" i="2"/>
  <c r="AB1693" i="2"/>
  <c r="AB1694" i="2"/>
  <c r="AB1695" i="2"/>
  <c r="AB1696" i="2"/>
  <c r="AB1697" i="2"/>
  <c r="AB1698" i="2"/>
  <c r="AB1699" i="2"/>
  <c r="AB1700" i="2"/>
  <c r="AB1701" i="2"/>
  <c r="AB1702" i="2"/>
  <c r="AB1703" i="2"/>
  <c r="AB1704" i="2"/>
  <c r="AB1705" i="2"/>
  <c r="AB1706" i="2"/>
  <c r="AB1707" i="2"/>
  <c r="AB1708" i="2"/>
  <c r="AB1709" i="2"/>
  <c r="AB1710" i="2"/>
  <c r="AB1711" i="2"/>
  <c r="AB1712" i="2"/>
  <c r="AB1713" i="2"/>
  <c r="AB1714" i="2"/>
  <c r="AB1715" i="2"/>
  <c r="AB1716" i="2"/>
  <c r="AB1717" i="2"/>
  <c r="AB1718" i="2"/>
  <c r="AB1719" i="2"/>
  <c r="AB1720" i="2"/>
  <c r="AB1721" i="2"/>
  <c r="AB1722" i="2"/>
  <c r="AB1723" i="2"/>
  <c r="AB1724" i="2"/>
  <c r="AB1725" i="2"/>
  <c r="AB1726" i="2"/>
  <c r="AB1727" i="2"/>
  <c r="AB1728" i="2"/>
  <c r="AB1729" i="2"/>
  <c r="AB1730" i="2"/>
  <c r="AB1731" i="2"/>
  <c r="AB1732" i="2"/>
  <c r="AB1733" i="2"/>
  <c r="AB1734" i="2"/>
  <c r="AB1735" i="2"/>
  <c r="AB1736" i="2"/>
  <c r="AB1737" i="2"/>
  <c r="AB1738" i="2"/>
  <c r="AB1739" i="2"/>
  <c r="AB1740" i="2"/>
  <c r="AB1741" i="2"/>
  <c r="AB1742" i="2"/>
  <c r="AB1743" i="2"/>
  <c r="AB1744" i="2"/>
  <c r="AB1745" i="2"/>
  <c r="AB1746" i="2"/>
  <c r="AB1747" i="2"/>
  <c r="AB1748" i="2"/>
  <c r="AB1749" i="2"/>
  <c r="AB1750" i="2"/>
  <c r="AB1751" i="2"/>
  <c r="AB1752" i="2"/>
  <c r="AB1753" i="2"/>
  <c r="AB1754" i="2"/>
  <c r="AB1755" i="2"/>
  <c r="AB1756" i="2"/>
  <c r="AB1757" i="2"/>
  <c r="AB1758" i="2"/>
  <c r="AB1759" i="2"/>
  <c r="AB1760" i="2"/>
  <c r="AB1761" i="2"/>
  <c r="AB1762" i="2"/>
  <c r="AB1763" i="2"/>
  <c r="AB1764" i="2"/>
  <c r="AB1765" i="2"/>
  <c r="AB1766" i="2"/>
  <c r="AB1767" i="2"/>
  <c r="AB1768" i="2"/>
  <c r="AB1769" i="2"/>
  <c r="AB1770" i="2"/>
  <c r="AB1771" i="2"/>
  <c r="AB1772" i="2"/>
  <c r="AB1773" i="2"/>
  <c r="AB1774" i="2"/>
  <c r="AB1775" i="2"/>
  <c r="AB1776" i="2"/>
  <c r="AB1777" i="2"/>
  <c r="AB1778" i="2"/>
  <c r="AB1779" i="2"/>
  <c r="AB1780" i="2"/>
  <c r="AB1781" i="2"/>
  <c r="AB1782" i="2"/>
  <c r="AB1783" i="2"/>
  <c r="AB1784" i="2"/>
  <c r="AB1785" i="2"/>
  <c r="AB1786" i="2"/>
  <c r="AB1787" i="2"/>
  <c r="AB1788" i="2"/>
  <c r="AB1789" i="2"/>
  <c r="AB1790" i="2"/>
  <c r="AB1791" i="2"/>
  <c r="AB1792" i="2"/>
  <c r="AB1793" i="2"/>
  <c r="AB1794" i="2"/>
  <c r="AB1795" i="2"/>
  <c r="AB1796" i="2"/>
  <c r="AB1797" i="2"/>
  <c r="AB1798" i="2"/>
  <c r="AB1799" i="2"/>
  <c r="AB1800" i="2"/>
  <c r="AB1801" i="2"/>
  <c r="AB1802" i="2"/>
  <c r="AB1803" i="2"/>
  <c r="AB1804" i="2"/>
  <c r="AB1805" i="2"/>
  <c r="AB1806" i="2"/>
  <c r="AB1807" i="2"/>
  <c r="AB1808" i="2"/>
  <c r="AB1809" i="2"/>
  <c r="AB1810" i="2"/>
  <c r="AB1811" i="2"/>
  <c r="AB1812" i="2"/>
  <c r="AB1813" i="2"/>
  <c r="AB1814" i="2"/>
  <c r="AB1815" i="2"/>
  <c r="AB1816" i="2"/>
  <c r="AB1817" i="2"/>
  <c r="AB1818" i="2"/>
  <c r="AB1819" i="2"/>
  <c r="AB1820" i="2"/>
  <c r="AB1821" i="2"/>
  <c r="AB1822" i="2"/>
  <c r="AB1823" i="2"/>
  <c r="AB1824" i="2"/>
  <c r="AB1825" i="2"/>
  <c r="AB1826" i="2"/>
  <c r="AB1827" i="2"/>
  <c r="AB1828" i="2"/>
  <c r="AB1829" i="2"/>
  <c r="AB1830" i="2"/>
  <c r="AB1831" i="2"/>
  <c r="AB1832" i="2"/>
  <c r="AB1833" i="2"/>
  <c r="AB1834" i="2"/>
  <c r="AB1835" i="2"/>
  <c r="AB1836" i="2"/>
  <c r="AB1837" i="2"/>
  <c r="AB1838" i="2"/>
  <c r="AB1839" i="2"/>
  <c r="AB1840" i="2"/>
  <c r="AB1841" i="2"/>
  <c r="AB1842" i="2"/>
  <c r="AB1843" i="2"/>
  <c r="AB1844" i="2"/>
  <c r="AB1845" i="2"/>
  <c r="AB1846" i="2"/>
  <c r="AB1847" i="2"/>
  <c r="AB1848" i="2"/>
  <c r="AB1849" i="2"/>
  <c r="AB1850" i="2"/>
  <c r="AB1851" i="2"/>
  <c r="AB1852" i="2"/>
  <c r="AB1853" i="2"/>
  <c r="AB1854" i="2"/>
  <c r="AB1855" i="2"/>
  <c r="AB1856" i="2"/>
  <c r="AB1857" i="2"/>
  <c r="AB1858" i="2"/>
  <c r="AB1859" i="2"/>
  <c r="AB1860" i="2"/>
  <c r="AB1861" i="2"/>
  <c r="AB1862" i="2"/>
  <c r="AB1863" i="2"/>
  <c r="AB1864" i="2"/>
  <c r="AB1865" i="2"/>
  <c r="AB1866" i="2"/>
  <c r="AB1867" i="2"/>
  <c r="AB1868" i="2"/>
  <c r="AB1869" i="2"/>
  <c r="AB1870" i="2"/>
  <c r="AB1871" i="2"/>
  <c r="AB1872" i="2"/>
  <c r="AB1873" i="2"/>
  <c r="AB1874" i="2"/>
  <c r="AB1875" i="2"/>
  <c r="AB1876" i="2"/>
  <c r="AB1877" i="2"/>
  <c r="AB1878" i="2"/>
  <c r="AB1879" i="2"/>
  <c r="AB1880" i="2"/>
  <c r="AB1881" i="2"/>
  <c r="AB1882" i="2"/>
  <c r="AB1883" i="2"/>
  <c r="AB1884" i="2"/>
  <c r="AB1885" i="2"/>
  <c r="AB1886" i="2"/>
  <c r="AB1887" i="2"/>
  <c r="AB1888" i="2"/>
  <c r="AB1889" i="2"/>
  <c r="AB1890" i="2"/>
  <c r="AB1891" i="2"/>
  <c r="AB1892" i="2"/>
  <c r="AB1893" i="2"/>
  <c r="AB1894" i="2"/>
  <c r="AB1895" i="2"/>
  <c r="AB1896" i="2"/>
  <c r="AB1897" i="2"/>
  <c r="AB1898" i="2"/>
  <c r="AB1899" i="2"/>
  <c r="AB1900" i="2"/>
  <c r="AB1901" i="2"/>
  <c r="AB1902" i="2"/>
  <c r="AB1903" i="2"/>
  <c r="AB1904" i="2"/>
  <c r="AB1905" i="2"/>
  <c r="AB1906" i="2"/>
  <c r="AB1907" i="2"/>
  <c r="AB1908" i="2"/>
  <c r="AB1909" i="2"/>
  <c r="AB1910" i="2"/>
  <c r="AB1911" i="2"/>
  <c r="AB1912" i="2"/>
  <c r="AB1913" i="2"/>
  <c r="AB1914" i="2"/>
  <c r="AB1915" i="2"/>
  <c r="AB1916" i="2"/>
  <c r="AB1917" i="2"/>
  <c r="AB1918" i="2"/>
  <c r="AB1919" i="2"/>
  <c r="AB1920" i="2"/>
  <c r="AB1921" i="2"/>
  <c r="AB1922" i="2"/>
  <c r="AB1923" i="2"/>
  <c r="AB1924" i="2"/>
  <c r="AB1925" i="2"/>
  <c r="AB1926" i="2"/>
  <c r="AB1927" i="2"/>
  <c r="AB1928" i="2"/>
  <c r="AB1929" i="2"/>
  <c r="AB1930" i="2"/>
  <c r="AB1931" i="2"/>
  <c r="AB1932" i="2"/>
  <c r="AB1933" i="2"/>
  <c r="AB1934" i="2"/>
  <c r="AB1935" i="2"/>
  <c r="AB1936" i="2"/>
  <c r="AB1937" i="2"/>
  <c r="AB1938" i="2"/>
  <c r="AB1939" i="2"/>
  <c r="AB1940" i="2"/>
  <c r="AB1941" i="2"/>
  <c r="AB1942" i="2"/>
  <c r="AB1943" i="2"/>
  <c r="AB1944" i="2"/>
  <c r="AB1945" i="2"/>
  <c r="AB1946" i="2"/>
  <c r="AB1947" i="2"/>
  <c r="AB1948" i="2"/>
  <c r="AB1949" i="2"/>
  <c r="AB1950" i="2"/>
  <c r="AB1951" i="2"/>
  <c r="AB1952" i="2"/>
  <c r="AB1953" i="2"/>
  <c r="AB1954" i="2"/>
  <c r="AB1955" i="2"/>
  <c r="AB1956" i="2"/>
  <c r="AB1957" i="2"/>
  <c r="AB1958" i="2"/>
  <c r="AB1959" i="2"/>
  <c r="AB1960" i="2"/>
  <c r="AB1961" i="2"/>
  <c r="AB1962" i="2"/>
  <c r="AB1963" i="2"/>
  <c r="AB1964" i="2"/>
  <c r="AB1965" i="2"/>
  <c r="AB1966" i="2"/>
  <c r="AB1967" i="2"/>
  <c r="AB1968" i="2"/>
  <c r="AB1969" i="2"/>
  <c r="AB1970" i="2"/>
  <c r="AB1971" i="2"/>
  <c r="AB1972" i="2"/>
  <c r="AB1973" i="2"/>
  <c r="AB1974" i="2"/>
  <c r="AB1975" i="2"/>
  <c r="AB1976" i="2"/>
  <c r="AB1977" i="2"/>
  <c r="AB1978" i="2"/>
  <c r="AB1979" i="2"/>
  <c r="AB1980" i="2"/>
  <c r="AB1981" i="2"/>
  <c r="AB1982" i="2"/>
  <c r="AB1983" i="2"/>
  <c r="AB1984" i="2"/>
  <c r="AB1985" i="2"/>
  <c r="AB1986" i="2"/>
  <c r="AB1987" i="2"/>
  <c r="AB1988" i="2"/>
  <c r="AB1989" i="2"/>
  <c r="AB1990" i="2"/>
  <c r="AB1991" i="2"/>
  <c r="AB1992" i="2"/>
  <c r="AB1993" i="2"/>
  <c r="AB1994" i="2"/>
  <c r="AB1995" i="2"/>
  <c r="AB1996" i="2"/>
  <c r="AB1997" i="2"/>
  <c r="AB1998" i="2"/>
  <c r="AB1999" i="2"/>
  <c r="AB2000" i="2"/>
  <c r="AB2001" i="2"/>
  <c r="AB2002" i="2"/>
  <c r="AB2003" i="2"/>
  <c r="AB2004" i="2"/>
  <c r="AB2005" i="2"/>
  <c r="AB2006" i="2"/>
  <c r="AB2007" i="2"/>
  <c r="AB2008" i="2"/>
  <c r="AB2009" i="2"/>
  <c r="AB2010" i="2"/>
  <c r="AB2011" i="2"/>
  <c r="AB2012" i="2"/>
  <c r="AB2013" i="2"/>
  <c r="AB2014" i="2"/>
  <c r="AB2015" i="2"/>
  <c r="AB2016" i="2"/>
  <c r="AB2017" i="2"/>
  <c r="AB2018" i="2"/>
  <c r="AB2019" i="2"/>
  <c r="AB2020" i="2"/>
  <c r="AB2021" i="2"/>
  <c r="AB2022" i="2"/>
  <c r="AB2023" i="2"/>
  <c r="AB2024" i="2"/>
  <c r="AB2025" i="2"/>
  <c r="AB2026" i="2"/>
  <c r="AB2027" i="2"/>
  <c r="AB2028" i="2"/>
  <c r="AB2029" i="2"/>
  <c r="AB2030" i="2"/>
  <c r="AB2031" i="2"/>
  <c r="AB2032" i="2"/>
  <c r="AB2033" i="2"/>
  <c r="AB2034" i="2"/>
  <c r="AB2035" i="2"/>
  <c r="AB2036" i="2"/>
  <c r="AB2037" i="2"/>
  <c r="AB2038" i="2"/>
  <c r="AB2039" i="2"/>
  <c r="AB2040" i="2"/>
  <c r="AB2041" i="2"/>
  <c r="AB2042" i="2"/>
  <c r="AB2043" i="2"/>
  <c r="AB2044" i="2"/>
  <c r="AB2045" i="2"/>
  <c r="AB2046" i="2"/>
  <c r="AB2047" i="2"/>
  <c r="AB2048" i="2"/>
  <c r="AB2049" i="2"/>
  <c r="AB2050" i="2"/>
  <c r="AB2051" i="2"/>
  <c r="AB2052" i="2"/>
  <c r="AB2053" i="2"/>
  <c r="AB2054" i="2"/>
  <c r="AB2055" i="2"/>
  <c r="AB2056" i="2"/>
  <c r="AB2057" i="2"/>
  <c r="AB2058" i="2"/>
  <c r="AB2059" i="2"/>
  <c r="AB2060" i="2"/>
  <c r="AB2061" i="2"/>
  <c r="AB2062" i="2"/>
  <c r="AB2063" i="2"/>
  <c r="AB2064" i="2"/>
  <c r="AB2065" i="2"/>
  <c r="AB2066" i="2"/>
  <c r="AB2067" i="2"/>
  <c r="AB2068" i="2"/>
  <c r="AB2069" i="2"/>
  <c r="AB2070" i="2"/>
  <c r="AB2071" i="2"/>
  <c r="AB2072" i="2"/>
  <c r="AB2073" i="2"/>
  <c r="AB2074" i="2"/>
  <c r="AB2075" i="2"/>
  <c r="AB2076" i="2"/>
  <c r="AB2077" i="2"/>
  <c r="AB2078" i="2"/>
  <c r="AB2079" i="2"/>
  <c r="AB2080" i="2"/>
  <c r="AB2081" i="2"/>
  <c r="AB2082" i="2"/>
  <c r="AB2083" i="2"/>
  <c r="AB2084" i="2"/>
  <c r="AB2085" i="2"/>
  <c r="AB2086" i="2"/>
  <c r="AB2087" i="2"/>
  <c r="AB2088" i="2"/>
  <c r="AB2089" i="2"/>
  <c r="AB2090" i="2"/>
  <c r="AB2091" i="2"/>
  <c r="AB2092" i="2"/>
  <c r="AB2093" i="2"/>
  <c r="AB2094" i="2"/>
  <c r="AB2095" i="2"/>
  <c r="AB2096" i="2"/>
  <c r="AB2097" i="2"/>
  <c r="AB2098" i="2"/>
  <c r="AB2099" i="2"/>
  <c r="AB2100" i="2"/>
  <c r="AB2101" i="2"/>
  <c r="AB2102" i="2"/>
  <c r="AB2103" i="2"/>
  <c r="AB2104" i="2"/>
  <c r="AB2105" i="2"/>
  <c r="AB2106" i="2"/>
  <c r="AB2107" i="2"/>
  <c r="AB2108" i="2"/>
  <c r="AB2109" i="2"/>
  <c r="AB2110" i="2"/>
  <c r="AB2111" i="2"/>
  <c r="AB2112" i="2"/>
  <c r="AB2113" i="2"/>
  <c r="AB2114" i="2"/>
  <c r="AB2115" i="2"/>
  <c r="AB2116" i="2"/>
  <c r="AB2117" i="2"/>
  <c r="AB2118" i="2"/>
  <c r="AB2119" i="2"/>
  <c r="AB2120" i="2"/>
  <c r="AB2121" i="2"/>
  <c r="AB2122" i="2"/>
  <c r="AB2123" i="2"/>
  <c r="AB2124" i="2"/>
  <c r="AB2125" i="2"/>
  <c r="AB2126" i="2"/>
  <c r="AB2127" i="2"/>
  <c r="AB2128" i="2"/>
  <c r="AB2129" i="2"/>
  <c r="AB2130" i="2"/>
  <c r="AB2131" i="2"/>
  <c r="AB2132" i="2"/>
  <c r="AB2133" i="2"/>
  <c r="AB2134" i="2"/>
  <c r="AB2135" i="2"/>
  <c r="AB2136" i="2"/>
  <c r="AB2137" i="2"/>
  <c r="AB2138" i="2"/>
  <c r="AB2139" i="2"/>
  <c r="AB2140" i="2"/>
  <c r="AB2141" i="2"/>
  <c r="AB2142" i="2"/>
  <c r="AB2143" i="2"/>
  <c r="AB2144" i="2"/>
  <c r="AB2145" i="2"/>
  <c r="AB2146" i="2"/>
  <c r="AB2147" i="2"/>
  <c r="AB2148" i="2"/>
  <c r="AB2149" i="2"/>
  <c r="AB2150" i="2"/>
  <c r="AB2151" i="2"/>
  <c r="AB2152" i="2"/>
  <c r="AB2153" i="2"/>
  <c r="AB2154" i="2"/>
  <c r="AB2155" i="2"/>
  <c r="AB2156" i="2"/>
  <c r="AB2157" i="2"/>
  <c r="AB2158" i="2"/>
  <c r="AB2159" i="2"/>
  <c r="AB2160" i="2"/>
  <c r="AB2161" i="2"/>
  <c r="AB2162" i="2"/>
  <c r="AB2163" i="2"/>
  <c r="AB2164" i="2"/>
  <c r="AB2165" i="2"/>
  <c r="AB2166" i="2"/>
  <c r="AB2167" i="2"/>
  <c r="AB2168" i="2"/>
  <c r="AB2169" i="2"/>
  <c r="AB2170" i="2"/>
  <c r="AB2171" i="2"/>
  <c r="AB2172" i="2"/>
  <c r="AB2173" i="2"/>
  <c r="AB2174" i="2"/>
  <c r="AB2175" i="2"/>
  <c r="AB2176" i="2"/>
  <c r="AB2177" i="2"/>
  <c r="AB2178" i="2"/>
  <c r="AB2179" i="2"/>
  <c r="AB2180" i="2"/>
  <c r="AB2181" i="2"/>
  <c r="AB2182" i="2"/>
  <c r="AB2183" i="2"/>
  <c r="AB2184" i="2"/>
  <c r="AB2185" i="2"/>
  <c r="AB2186" i="2"/>
  <c r="AB2187" i="2"/>
  <c r="AB2188" i="2"/>
  <c r="AB2189" i="2"/>
  <c r="AB2190" i="2"/>
  <c r="AB2191" i="2"/>
  <c r="AB2192" i="2"/>
  <c r="AB2193" i="2"/>
  <c r="AB2194" i="2"/>
  <c r="AB2195" i="2"/>
  <c r="AB2196" i="2"/>
  <c r="AB2197" i="2"/>
  <c r="AB2198" i="2"/>
  <c r="AB2199" i="2"/>
  <c r="AB2200" i="2"/>
  <c r="AB2201" i="2"/>
  <c r="AB2202" i="2"/>
  <c r="AB2203" i="2"/>
  <c r="AB2204" i="2"/>
  <c r="AB2205" i="2"/>
  <c r="AB2206" i="2"/>
  <c r="AB2207" i="2"/>
  <c r="AB2208" i="2"/>
  <c r="AB2209" i="2"/>
  <c r="AB2210" i="2"/>
  <c r="AB2211" i="2"/>
  <c r="AB2212" i="2"/>
  <c r="AB2213" i="2"/>
  <c r="AB2214" i="2"/>
  <c r="AB2215" i="2"/>
  <c r="AB2216" i="2"/>
  <c r="AB2217" i="2"/>
  <c r="AB2218" i="2"/>
  <c r="AB2219" i="2"/>
  <c r="AB2220" i="2"/>
  <c r="AB2221" i="2"/>
  <c r="AB2222" i="2"/>
  <c r="AB2223" i="2"/>
  <c r="AB2224" i="2"/>
  <c r="AB2225" i="2"/>
  <c r="AB2226" i="2"/>
  <c r="AB2227" i="2"/>
  <c r="AB2228" i="2"/>
  <c r="AB2229" i="2"/>
  <c r="AB2230" i="2"/>
  <c r="AB2231" i="2"/>
  <c r="AB2232" i="2"/>
  <c r="AB2233" i="2"/>
  <c r="AB2234" i="2"/>
  <c r="AB2235" i="2"/>
  <c r="AB2236" i="2"/>
  <c r="AB2237" i="2"/>
  <c r="AB2238" i="2"/>
  <c r="AB2239" i="2"/>
  <c r="AB2240" i="2"/>
  <c r="AB2241" i="2"/>
  <c r="AB2242" i="2"/>
  <c r="AB2243" i="2"/>
  <c r="AB2244" i="2"/>
  <c r="AB2245" i="2"/>
  <c r="AB2246" i="2"/>
  <c r="AB2247" i="2"/>
  <c r="AB2248" i="2"/>
  <c r="AB2249" i="2"/>
  <c r="AB2250" i="2"/>
  <c r="AB2251" i="2"/>
  <c r="AB2252" i="2"/>
  <c r="AB2253" i="2"/>
  <c r="AB2254" i="2"/>
  <c r="AB2255" i="2"/>
  <c r="AB2256" i="2"/>
  <c r="AB2257" i="2"/>
  <c r="AB2258" i="2"/>
  <c r="AB2259" i="2"/>
  <c r="AB2260" i="2"/>
  <c r="AB2261" i="2"/>
  <c r="AB2262" i="2"/>
  <c r="AB2263" i="2"/>
  <c r="AB2264" i="2"/>
  <c r="AB2265" i="2"/>
  <c r="AB2266" i="2"/>
  <c r="AB2267" i="2"/>
  <c r="AB2268" i="2"/>
  <c r="AB2269" i="2"/>
  <c r="AB2270" i="2"/>
  <c r="AB2271" i="2"/>
  <c r="AB2272" i="2"/>
  <c r="AB2273" i="2"/>
  <c r="AB2274" i="2"/>
  <c r="AB2275" i="2"/>
  <c r="AB2276" i="2"/>
  <c r="AB2277" i="2"/>
  <c r="AB2278" i="2"/>
  <c r="AB2279" i="2"/>
  <c r="AB2280" i="2"/>
  <c r="AB2281" i="2"/>
  <c r="AB2282" i="2"/>
  <c r="AB2283" i="2"/>
  <c r="AB2284" i="2"/>
  <c r="AB2285" i="2"/>
  <c r="AB2286" i="2"/>
  <c r="AB2287" i="2"/>
  <c r="AB2288" i="2"/>
  <c r="AB2289" i="2"/>
  <c r="AB2290" i="2"/>
  <c r="AB2291" i="2"/>
  <c r="AB2292" i="2"/>
  <c r="AB2293" i="2"/>
  <c r="AB2294" i="2"/>
  <c r="AB2295" i="2"/>
  <c r="AB2296" i="2"/>
  <c r="AB2297" i="2"/>
  <c r="AB2298" i="2"/>
  <c r="AB2299" i="2"/>
  <c r="AB2300" i="2"/>
  <c r="AB2301" i="2"/>
  <c r="AB2302" i="2"/>
  <c r="AB2303" i="2"/>
  <c r="AB2304" i="2"/>
  <c r="AB2305" i="2"/>
  <c r="AB2306" i="2"/>
  <c r="AB2307" i="2"/>
  <c r="AB2308" i="2"/>
  <c r="AB2309" i="2"/>
  <c r="AB2310" i="2"/>
  <c r="AB2311" i="2"/>
  <c r="AB2312" i="2"/>
  <c r="AB2313" i="2"/>
  <c r="AB2314" i="2"/>
  <c r="AB2315" i="2"/>
  <c r="AB2316" i="2"/>
  <c r="AB2317" i="2"/>
  <c r="AB2318" i="2"/>
  <c r="AB2319" i="2"/>
  <c r="AB2320" i="2"/>
  <c r="AB2321" i="2"/>
  <c r="AB2322" i="2"/>
  <c r="AB2323" i="2"/>
  <c r="AB2324" i="2"/>
  <c r="AB2325" i="2"/>
  <c r="AB2326" i="2"/>
  <c r="AB2327" i="2"/>
  <c r="AB2328" i="2"/>
  <c r="AB2329" i="2"/>
  <c r="AB2330" i="2"/>
  <c r="AB2331" i="2"/>
  <c r="AB2332" i="2"/>
  <c r="AB2333" i="2"/>
  <c r="AB2334" i="2"/>
  <c r="AB2335" i="2"/>
  <c r="AB2336" i="2"/>
  <c r="AB2337" i="2"/>
  <c r="AB2338" i="2"/>
  <c r="AB2339" i="2"/>
  <c r="AB2340" i="2"/>
  <c r="AB2341" i="2"/>
  <c r="AB2342" i="2"/>
  <c r="AB2343" i="2"/>
  <c r="AB2344" i="2"/>
  <c r="AB2345" i="2"/>
  <c r="AB2346" i="2"/>
  <c r="AB2347" i="2"/>
  <c r="AB2348" i="2"/>
  <c r="AB2349" i="2"/>
  <c r="AB2350" i="2"/>
  <c r="AB2351" i="2"/>
  <c r="AB2352" i="2"/>
  <c r="AB2353" i="2"/>
  <c r="AB2354" i="2"/>
  <c r="AB2355" i="2"/>
  <c r="AB2356" i="2"/>
  <c r="AB2357" i="2"/>
  <c r="AB2358" i="2"/>
  <c r="AB2359" i="2"/>
  <c r="AB2360" i="2"/>
  <c r="AB2361" i="2"/>
  <c r="AB2362" i="2"/>
  <c r="AB2363" i="2"/>
  <c r="AB2364" i="2"/>
  <c r="AB2365" i="2"/>
  <c r="AB2366" i="2"/>
  <c r="AB2367" i="2"/>
  <c r="AB2368" i="2"/>
  <c r="AB2369" i="2"/>
  <c r="AB2370" i="2"/>
  <c r="AB2371" i="2"/>
  <c r="AB2372" i="2"/>
  <c r="AB2373" i="2"/>
  <c r="AB2374" i="2"/>
  <c r="AB2375" i="2"/>
  <c r="AB2376" i="2"/>
  <c r="AB2377" i="2"/>
  <c r="AB2378" i="2"/>
  <c r="AB2379" i="2"/>
  <c r="AB2380" i="2"/>
  <c r="AB2381" i="2"/>
  <c r="AB2382" i="2"/>
  <c r="AB2383" i="2"/>
  <c r="AB2384" i="2"/>
  <c r="AB2385" i="2"/>
  <c r="AB2386" i="2"/>
  <c r="AB2387" i="2"/>
  <c r="AB2388" i="2"/>
  <c r="AB2389" i="2"/>
  <c r="AB2390" i="2"/>
  <c r="AB2391" i="2"/>
  <c r="AB2392" i="2"/>
  <c r="AB2393" i="2"/>
  <c r="AB2394" i="2"/>
  <c r="AB2395" i="2"/>
  <c r="AB2396" i="2"/>
  <c r="AB2397" i="2"/>
  <c r="AB2398" i="2"/>
  <c r="AB2399" i="2"/>
  <c r="AB2400" i="2"/>
  <c r="AB2401" i="2"/>
  <c r="AB2402" i="2"/>
  <c r="AB2403" i="2"/>
  <c r="AB2404" i="2"/>
  <c r="AB2405" i="2"/>
  <c r="AB2406" i="2"/>
  <c r="AB2407" i="2"/>
  <c r="AB2408" i="2"/>
  <c r="AB2409" i="2"/>
  <c r="AB2410" i="2"/>
  <c r="AB2411" i="2"/>
  <c r="AB2412" i="2"/>
  <c r="AB2413" i="2"/>
  <c r="AB2414" i="2"/>
  <c r="AB2415" i="2"/>
  <c r="AB2416" i="2"/>
  <c r="AB2417" i="2"/>
  <c r="AB2418" i="2"/>
  <c r="AB2419" i="2"/>
  <c r="AB2420" i="2"/>
  <c r="AB2421" i="2"/>
  <c r="AB2422" i="2"/>
  <c r="AB2423" i="2"/>
  <c r="AB2424" i="2"/>
  <c r="AB2425" i="2"/>
  <c r="AB2426" i="2"/>
  <c r="AB2427" i="2"/>
  <c r="AB2428" i="2"/>
  <c r="AB2429" i="2"/>
  <c r="AB2430" i="2"/>
  <c r="AB2431" i="2"/>
  <c r="AB2432" i="2"/>
  <c r="AB2433" i="2"/>
  <c r="AB2434" i="2"/>
  <c r="AB2435" i="2"/>
  <c r="AB2436" i="2"/>
  <c r="AB2437" i="2"/>
  <c r="AB2438" i="2"/>
  <c r="AB2439" i="2"/>
  <c r="AB2440" i="2"/>
  <c r="AB2441" i="2"/>
  <c r="AB2442" i="2"/>
  <c r="AB2443" i="2"/>
  <c r="AB2444" i="2"/>
  <c r="AB2445" i="2"/>
  <c r="AB2446" i="2"/>
  <c r="AB2447" i="2"/>
  <c r="AB2448" i="2"/>
  <c r="AB2449" i="2"/>
  <c r="AB2450" i="2"/>
  <c r="AB2451" i="2"/>
  <c r="AB2452" i="2"/>
  <c r="AB2453" i="2"/>
  <c r="AB2454" i="2"/>
  <c r="AB2455" i="2"/>
  <c r="AB2456" i="2"/>
  <c r="AB2457" i="2"/>
  <c r="AB2458" i="2"/>
  <c r="AB2459" i="2"/>
  <c r="AB2460" i="2"/>
  <c r="AB2461" i="2"/>
  <c r="AB2462" i="2"/>
  <c r="AB2463" i="2"/>
  <c r="AB2464" i="2"/>
  <c r="AB2465" i="2"/>
  <c r="AB2466" i="2"/>
  <c r="AB2467" i="2"/>
  <c r="AB2468" i="2"/>
  <c r="AB2469" i="2"/>
  <c r="AB2470" i="2"/>
  <c r="AB2471" i="2"/>
  <c r="AB2472" i="2"/>
  <c r="AB2473" i="2"/>
  <c r="AB2474" i="2"/>
  <c r="AB2475" i="2"/>
  <c r="AB2476" i="2"/>
  <c r="AB2477" i="2"/>
  <c r="AB2478" i="2"/>
  <c r="AB2479" i="2"/>
  <c r="AB2480" i="2"/>
  <c r="AB2481" i="2"/>
  <c r="AB2482" i="2"/>
  <c r="AB2483" i="2"/>
  <c r="AB2484" i="2"/>
  <c r="AB2485" i="2"/>
  <c r="AB2486" i="2"/>
  <c r="AB2487" i="2"/>
  <c r="AB2488" i="2"/>
  <c r="AB2489" i="2"/>
  <c r="AB2490" i="2"/>
  <c r="AB2491" i="2"/>
  <c r="AB2492" i="2"/>
  <c r="AB2493" i="2"/>
  <c r="AB2494" i="2"/>
  <c r="AB2495" i="2"/>
  <c r="AB2496" i="2"/>
  <c r="AB2497" i="2"/>
  <c r="AB2498" i="2"/>
  <c r="AB2499" i="2"/>
  <c r="AB2500" i="2"/>
  <c r="AB2501" i="2"/>
  <c r="AB2502" i="2"/>
  <c r="AB2503" i="2"/>
  <c r="AB2504" i="2"/>
  <c r="AB2505" i="2"/>
  <c r="AB2506" i="2"/>
  <c r="AB2507" i="2"/>
  <c r="AB2508" i="2"/>
  <c r="AB2509" i="2"/>
  <c r="AB2510" i="2"/>
  <c r="AB2511" i="2"/>
  <c r="AB2512" i="2"/>
  <c r="AB2513" i="2"/>
  <c r="AB2514" i="2"/>
  <c r="AB2515" i="2"/>
  <c r="AB2516" i="2"/>
  <c r="AB2517" i="2"/>
  <c r="AB2518" i="2"/>
  <c r="AB2519" i="2"/>
  <c r="AB2520" i="2"/>
  <c r="AB2521" i="2"/>
  <c r="AB2522" i="2"/>
  <c r="AB2523" i="2"/>
  <c r="AB2524" i="2"/>
  <c r="AB2525" i="2"/>
  <c r="AB2526" i="2"/>
  <c r="AB2527" i="2"/>
  <c r="AB2528" i="2"/>
  <c r="AB2529" i="2"/>
  <c r="AB2530" i="2"/>
  <c r="AB2531" i="2"/>
  <c r="AB2532" i="2"/>
  <c r="AB2533" i="2"/>
  <c r="AB2534" i="2"/>
  <c r="AB2535" i="2"/>
  <c r="AB2536" i="2"/>
  <c r="AB2537" i="2"/>
  <c r="AB2538" i="2"/>
  <c r="AB2539" i="2"/>
  <c r="AB2540" i="2"/>
  <c r="AB2541" i="2"/>
  <c r="AB2542" i="2"/>
  <c r="AB2543" i="2"/>
  <c r="AB2544" i="2"/>
  <c r="AB2545" i="2"/>
  <c r="AB2546" i="2"/>
  <c r="AB2547" i="2"/>
  <c r="AB2548" i="2"/>
  <c r="AB2549" i="2"/>
  <c r="AB2550" i="2"/>
  <c r="AB2551" i="2"/>
  <c r="AB2552" i="2"/>
  <c r="AB2553" i="2"/>
  <c r="AB2554" i="2"/>
  <c r="AB2555" i="2"/>
  <c r="AB2556" i="2"/>
  <c r="AB2557" i="2"/>
  <c r="AB2558" i="2"/>
  <c r="AB2559" i="2"/>
  <c r="AB2560" i="2"/>
  <c r="AB2561" i="2"/>
  <c r="AB2562" i="2"/>
  <c r="AB2563" i="2"/>
  <c r="AB2564" i="2"/>
  <c r="AB2565" i="2"/>
  <c r="AB2566" i="2"/>
  <c r="AB2567" i="2"/>
  <c r="AB2568" i="2"/>
  <c r="AB2569" i="2"/>
  <c r="AB2570" i="2"/>
  <c r="AB2571" i="2"/>
  <c r="AB2572" i="2"/>
  <c r="AB2573" i="2"/>
  <c r="AB2574" i="2"/>
  <c r="AB2575" i="2"/>
  <c r="AB2576" i="2"/>
  <c r="AB2577" i="2"/>
  <c r="AB2578" i="2"/>
  <c r="AB2579" i="2"/>
  <c r="AB2580" i="2"/>
  <c r="AB2581" i="2"/>
  <c r="AB2582" i="2"/>
  <c r="AB2583" i="2"/>
  <c r="AB2584" i="2"/>
  <c r="AB2585" i="2"/>
  <c r="AB2586" i="2"/>
  <c r="AB2587" i="2"/>
  <c r="AB2588" i="2"/>
  <c r="AB2589" i="2"/>
  <c r="AB2590" i="2"/>
  <c r="AB2591" i="2"/>
  <c r="AB2592" i="2"/>
  <c r="AB2593" i="2"/>
  <c r="AB2594" i="2"/>
  <c r="AB2595" i="2"/>
  <c r="AB2596" i="2"/>
  <c r="AB2597" i="2"/>
  <c r="AB2598" i="2"/>
  <c r="AB2599" i="2"/>
  <c r="AB2600" i="2"/>
  <c r="AB2601" i="2"/>
  <c r="AB2602" i="2"/>
  <c r="AB2603" i="2"/>
  <c r="AB2604" i="2"/>
  <c r="AB2605" i="2"/>
  <c r="AB2606" i="2"/>
  <c r="AB2607" i="2"/>
  <c r="AB2608" i="2"/>
  <c r="AB2609" i="2"/>
  <c r="AB2610" i="2"/>
  <c r="AB2611" i="2"/>
  <c r="AB2612" i="2"/>
  <c r="AB2613" i="2"/>
  <c r="AB2614" i="2"/>
  <c r="AB2615" i="2"/>
  <c r="AB2616" i="2"/>
  <c r="AB2617" i="2"/>
  <c r="AB2618" i="2"/>
  <c r="AB2619" i="2"/>
  <c r="AB2620" i="2"/>
  <c r="AB2621" i="2"/>
  <c r="AB2622" i="2"/>
  <c r="AB2623" i="2"/>
  <c r="AB2624" i="2"/>
  <c r="AB2625" i="2"/>
  <c r="AB2626" i="2"/>
  <c r="AB2627" i="2"/>
  <c r="AB2628" i="2"/>
  <c r="AB2629" i="2"/>
  <c r="AB2630" i="2"/>
  <c r="AB2631" i="2"/>
  <c r="AB2632" i="2"/>
  <c r="AB2633" i="2"/>
  <c r="AB2634" i="2"/>
  <c r="AB2635" i="2"/>
  <c r="AB2636" i="2"/>
  <c r="AB2637" i="2"/>
  <c r="AB2638" i="2"/>
  <c r="AB2639" i="2"/>
  <c r="AB2640" i="2"/>
  <c r="AB2641" i="2"/>
  <c r="AB2642" i="2"/>
  <c r="AB2643" i="2"/>
  <c r="AB2644" i="2"/>
  <c r="AB2645" i="2"/>
  <c r="AB2646" i="2"/>
  <c r="AB2647" i="2"/>
  <c r="AB2648" i="2"/>
  <c r="AB2649" i="2"/>
  <c r="AB2650" i="2"/>
  <c r="AB2651" i="2"/>
  <c r="AB2652" i="2"/>
  <c r="AB2653" i="2"/>
  <c r="AB2654" i="2"/>
  <c r="AB2655" i="2"/>
  <c r="AB2656" i="2"/>
  <c r="AB2657" i="2"/>
  <c r="AB2658" i="2"/>
  <c r="AB2659" i="2"/>
  <c r="AB2660" i="2"/>
  <c r="AB2661" i="2"/>
  <c r="AB2662" i="2"/>
  <c r="AB2663" i="2"/>
  <c r="AB2664" i="2"/>
  <c r="AB2665" i="2"/>
  <c r="AB2666" i="2"/>
  <c r="AB2667" i="2"/>
  <c r="AB2668" i="2"/>
  <c r="AB2669" i="2"/>
  <c r="AB2670" i="2"/>
  <c r="AB2671" i="2"/>
  <c r="AB2672" i="2"/>
  <c r="AB2673" i="2"/>
  <c r="AB2674" i="2"/>
  <c r="AB2675" i="2"/>
  <c r="AB2676" i="2"/>
  <c r="AB2677" i="2"/>
  <c r="AB2678" i="2"/>
  <c r="AB2679" i="2"/>
  <c r="AB2680" i="2"/>
  <c r="AB2681" i="2"/>
  <c r="AB2682" i="2"/>
  <c r="AB2683" i="2"/>
  <c r="AB2684" i="2"/>
  <c r="AB2685" i="2"/>
  <c r="AB2686" i="2"/>
  <c r="AB2687" i="2"/>
  <c r="AB2688" i="2"/>
  <c r="AB2689" i="2"/>
  <c r="AB2690" i="2"/>
  <c r="AB2691" i="2"/>
  <c r="AB2692" i="2"/>
  <c r="AB2693" i="2"/>
  <c r="AB2694" i="2"/>
  <c r="AB2695" i="2"/>
  <c r="AB2696" i="2"/>
  <c r="AB2697" i="2"/>
  <c r="AB2698" i="2"/>
  <c r="AB2699" i="2"/>
  <c r="AB2700" i="2"/>
  <c r="AB2701" i="2"/>
  <c r="AB2702" i="2"/>
  <c r="AB2703" i="2"/>
  <c r="AB2704" i="2"/>
  <c r="AB2705" i="2"/>
  <c r="AB2706" i="2"/>
  <c r="AB2707" i="2"/>
  <c r="AB2708" i="2"/>
  <c r="AB2709" i="2"/>
  <c r="AB2710" i="2"/>
  <c r="AB2711" i="2"/>
  <c r="AB2712" i="2"/>
  <c r="AB2713" i="2"/>
  <c r="AB2714" i="2"/>
  <c r="AB2715" i="2"/>
  <c r="AB2716" i="2"/>
  <c r="AB2717" i="2"/>
  <c r="AB2718" i="2"/>
  <c r="AB2719" i="2"/>
  <c r="AB2720" i="2"/>
  <c r="AB2721" i="2"/>
  <c r="AB2722" i="2"/>
  <c r="AB2723" i="2"/>
  <c r="AB2724" i="2"/>
  <c r="AB2725" i="2"/>
  <c r="AB2726" i="2"/>
  <c r="AB2727" i="2"/>
  <c r="AB2728" i="2"/>
  <c r="AB2729" i="2"/>
  <c r="AB2730" i="2"/>
  <c r="AB2731" i="2"/>
  <c r="AB2732" i="2"/>
  <c r="AB2733" i="2"/>
  <c r="AB2734" i="2"/>
  <c r="AB2735" i="2"/>
  <c r="AB2736" i="2"/>
  <c r="AB2737" i="2"/>
  <c r="AB2738" i="2"/>
  <c r="AB2739" i="2"/>
  <c r="AB2740" i="2"/>
  <c r="AB2741" i="2"/>
  <c r="AB2742" i="2"/>
  <c r="AB2743" i="2"/>
  <c r="AB2744" i="2"/>
  <c r="AB2745" i="2"/>
  <c r="AB2746" i="2"/>
  <c r="AB2747" i="2"/>
  <c r="AB2748" i="2"/>
  <c r="AB2749" i="2"/>
  <c r="AB2750" i="2"/>
  <c r="AB2751" i="2"/>
  <c r="AB2752" i="2"/>
  <c r="AB2753" i="2"/>
  <c r="AB2754" i="2"/>
  <c r="AB2755" i="2"/>
  <c r="AB2756" i="2"/>
  <c r="AB2757" i="2"/>
  <c r="AB2758" i="2"/>
  <c r="AB2759" i="2"/>
  <c r="AB2760" i="2"/>
  <c r="AB2761" i="2"/>
  <c r="AB2762" i="2"/>
  <c r="AB2763" i="2"/>
  <c r="AB2764" i="2"/>
  <c r="AB2765" i="2"/>
  <c r="AB2766" i="2"/>
  <c r="AB2767" i="2"/>
  <c r="AB2768" i="2"/>
  <c r="AB2769" i="2"/>
  <c r="AB2770" i="2"/>
  <c r="AB2771" i="2"/>
  <c r="AB2772" i="2"/>
  <c r="AB2773" i="2"/>
  <c r="AB2774" i="2"/>
  <c r="AB2775" i="2"/>
  <c r="AB2776" i="2"/>
  <c r="AB2777" i="2"/>
  <c r="AB2778" i="2"/>
  <c r="AB2779" i="2"/>
  <c r="AB2780" i="2"/>
  <c r="AB2781" i="2"/>
  <c r="AB2782" i="2"/>
  <c r="AB2783" i="2"/>
  <c r="AB2784" i="2"/>
  <c r="AB2785" i="2"/>
  <c r="AB2786" i="2"/>
  <c r="AB2787" i="2"/>
  <c r="AB2788" i="2"/>
  <c r="AB2789" i="2"/>
  <c r="AB2790" i="2"/>
  <c r="AB2791" i="2"/>
  <c r="AB2792" i="2"/>
  <c r="AB2793" i="2"/>
  <c r="AB2794" i="2"/>
  <c r="AB2795" i="2"/>
  <c r="AB2796" i="2"/>
  <c r="AB2797" i="2"/>
  <c r="AB2798" i="2"/>
  <c r="AB2799" i="2"/>
  <c r="AB2800" i="2"/>
  <c r="AB2801" i="2"/>
  <c r="AB2802" i="2"/>
  <c r="AB2803" i="2"/>
  <c r="AB2804" i="2"/>
  <c r="AB2805" i="2"/>
  <c r="AB2806" i="2"/>
  <c r="AB2807" i="2"/>
  <c r="AB2808" i="2"/>
  <c r="AB2809" i="2"/>
  <c r="AB2810" i="2"/>
  <c r="AB2811" i="2"/>
  <c r="AB2812" i="2"/>
  <c r="AB2813" i="2"/>
  <c r="AB2814" i="2"/>
  <c r="AB2815" i="2"/>
  <c r="AB2816" i="2"/>
  <c r="AB2817" i="2"/>
  <c r="AB2818" i="2"/>
  <c r="AB2819" i="2"/>
  <c r="AB2820" i="2"/>
  <c r="AB2821" i="2"/>
  <c r="AB2822" i="2"/>
  <c r="AB2823" i="2"/>
  <c r="AB2824" i="2"/>
  <c r="AB2825" i="2"/>
  <c r="AB2826" i="2"/>
  <c r="AB2827" i="2"/>
  <c r="AB2828" i="2"/>
  <c r="AB2829" i="2"/>
  <c r="AB2830" i="2"/>
  <c r="AB2831" i="2"/>
  <c r="AB2832" i="2"/>
  <c r="AB2833" i="2"/>
  <c r="AB2834" i="2"/>
  <c r="AB2835" i="2"/>
  <c r="AB2836" i="2"/>
  <c r="AB2837" i="2"/>
  <c r="AB2838" i="2"/>
  <c r="AB2839" i="2"/>
  <c r="AB2840" i="2"/>
  <c r="AB2841" i="2"/>
  <c r="AB2842" i="2"/>
  <c r="AB2843" i="2"/>
  <c r="AB2844" i="2"/>
  <c r="AB2845" i="2"/>
  <c r="AB2846" i="2"/>
  <c r="AB2847" i="2"/>
  <c r="AB2848" i="2"/>
  <c r="AB2849" i="2"/>
  <c r="AB2850" i="2"/>
  <c r="AB2851" i="2"/>
  <c r="AB2852" i="2"/>
  <c r="AB2853" i="2"/>
  <c r="AB2854" i="2"/>
  <c r="AB2855" i="2"/>
  <c r="AB2856" i="2"/>
  <c r="AB2857" i="2"/>
  <c r="AB2858" i="2"/>
  <c r="AB2859" i="2"/>
  <c r="AB2860" i="2"/>
  <c r="AB2861" i="2"/>
  <c r="AB2862" i="2"/>
  <c r="AB2863" i="2"/>
  <c r="AB2864" i="2"/>
  <c r="AB2865" i="2"/>
  <c r="AB2866" i="2"/>
  <c r="AB2867" i="2"/>
  <c r="AB2868" i="2"/>
  <c r="AB2869" i="2"/>
  <c r="AB2870" i="2"/>
  <c r="AB2871" i="2"/>
  <c r="AB2872" i="2"/>
  <c r="AB2873" i="2"/>
  <c r="AB2874" i="2"/>
  <c r="AB2875" i="2"/>
  <c r="AB2876" i="2"/>
  <c r="AB2877" i="2"/>
  <c r="AB2878" i="2"/>
  <c r="AB2879" i="2"/>
  <c r="AB2880" i="2"/>
  <c r="AB2881" i="2"/>
  <c r="AB2882" i="2"/>
  <c r="AB2883" i="2"/>
  <c r="AB2884" i="2"/>
  <c r="AB2885" i="2"/>
  <c r="AB2886" i="2"/>
  <c r="AB2887" i="2"/>
  <c r="AB2888" i="2"/>
  <c r="AB2889" i="2"/>
  <c r="AB2890" i="2"/>
  <c r="AB2891" i="2"/>
  <c r="AB2892" i="2"/>
  <c r="AB2893" i="2"/>
  <c r="AB2894" i="2"/>
  <c r="AB2895" i="2"/>
  <c r="AB2896" i="2"/>
  <c r="AB2897" i="2"/>
  <c r="AB2898" i="2"/>
  <c r="AB2899" i="2"/>
  <c r="AB2900" i="2"/>
  <c r="AB2901" i="2"/>
  <c r="AB2902" i="2"/>
  <c r="AB2903" i="2"/>
  <c r="AB2904" i="2"/>
  <c r="AB2905" i="2"/>
  <c r="AB2906" i="2"/>
  <c r="AB2907" i="2"/>
  <c r="AB2908" i="2"/>
  <c r="AB2909" i="2"/>
  <c r="AB2910" i="2"/>
  <c r="AB2911" i="2"/>
  <c r="AB2912" i="2"/>
  <c r="AB2913" i="2"/>
  <c r="AB2914" i="2"/>
  <c r="AB2915" i="2"/>
  <c r="AB2916" i="2"/>
  <c r="AB2917" i="2"/>
  <c r="AB2918" i="2"/>
  <c r="AB2919" i="2"/>
  <c r="AB2920" i="2"/>
  <c r="AB2921" i="2"/>
  <c r="AB2922" i="2"/>
  <c r="AB2923" i="2"/>
  <c r="AB2924" i="2"/>
  <c r="AB2925" i="2"/>
  <c r="AB2926" i="2"/>
  <c r="AB2927" i="2"/>
  <c r="AB2928" i="2"/>
  <c r="AB2929" i="2"/>
  <c r="AB2930" i="2"/>
  <c r="AB2931" i="2"/>
  <c r="AB2932" i="2"/>
  <c r="AB2933" i="2"/>
  <c r="AB2934" i="2"/>
  <c r="AB2935" i="2"/>
  <c r="AB2936" i="2"/>
  <c r="AB2937" i="2"/>
  <c r="AB2938" i="2"/>
  <c r="AB2939" i="2"/>
  <c r="AB2940" i="2"/>
  <c r="AB2941" i="2"/>
  <c r="AB2942" i="2"/>
  <c r="AB2943" i="2"/>
  <c r="AB2944" i="2"/>
  <c r="AB2945" i="2"/>
  <c r="AB2946" i="2"/>
  <c r="AB2947" i="2"/>
  <c r="AB2948" i="2"/>
  <c r="AB2949" i="2"/>
  <c r="AB2950" i="2"/>
  <c r="AB2951" i="2"/>
  <c r="AB2952" i="2"/>
  <c r="AB2953" i="2"/>
  <c r="AB2954" i="2"/>
  <c r="AB2955" i="2"/>
  <c r="AB2956" i="2"/>
  <c r="AB2957" i="2"/>
  <c r="AB2958" i="2"/>
  <c r="AB2959" i="2"/>
  <c r="AB2960" i="2"/>
  <c r="AB2961" i="2"/>
  <c r="AB2962" i="2"/>
  <c r="AB2963" i="2"/>
  <c r="AB2964" i="2"/>
  <c r="AB2965" i="2"/>
  <c r="AB2966" i="2"/>
  <c r="AB2967" i="2"/>
  <c r="AB2968" i="2"/>
  <c r="AB2969" i="2"/>
  <c r="AB2970" i="2"/>
  <c r="AB2971" i="2"/>
  <c r="AB2972" i="2"/>
  <c r="AB2973" i="2"/>
  <c r="AB2974" i="2"/>
  <c r="AB2975" i="2"/>
  <c r="AB2976" i="2"/>
  <c r="AB2977" i="2"/>
  <c r="AB2978" i="2"/>
  <c r="AB2979" i="2"/>
  <c r="AB2980" i="2"/>
  <c r="AB2981" i="2"/>
  <c r="AB2982" i="2"/>
  <c r="AB2983" i="2"/>
  <c r="AB2984" i="2"/>
  <c r="AB2985" i="2"/>
  <c r="AB2986" i="2"/>
  <c r="AB2987" i="2"/>
  <c r="AB2988" i="2"/>
  <c r="AB2989" i="2"/>
  <c r="AB2990" i="2"/>
  <c r="AB2991" i="2"/>
  <c r="AB2992" i="2"/>
  <c r="AB2993" i="2"/>
  <c r="AB2994" i="2"/>
  <c r="AB2995" i="2"/>
  <c r="AB2996" i="2"/>
  <c r="AB2997" i="2"/>
  <c r="AB2998" i="2"/>
  <c r="AB2999" i="2"/>
  <c r="AB3000" i="2"/>
  <c r="AB3001" i="2"/>
  <c r="AB3002" i="2"/>
  <c r="AB3003" i="2"/>
  <c r="AB3004" i="2"/>
  <c r="AB3005" i="2"/>
  <c r="AB3006" i="2"/>
  <c r="AB3007" i="2"/>
  <c r="AB3008" i="2"/>
  <c r="AB3009" i="2"/>
  <c r="AB3010" i="2"/>
  <c r="AB3011" i="2"/>
  <c r="AB3012" i="2"/>
  <c r="AB3013" i="2"/>
  <c r="AB3014" i="2"/>
  <c r="AB3015" i="2"/>
  <c r="AB3016" i="2"/>
  <c r="AB3017" i="2"/>
  <c r="AB3018" i="2"/>
  <c r="AB3019" i="2"/>
  <c r="AB3020" i="2"/>
  <c r="AB3021" i="2"/>
  <c r="AB3022" i="2"/>
  <c r="AB3023" i="2"/>
  <c r="AB3024" i="2"/>
  <c r="AB3025" i="2"/>
  <c r="AB3026" i="2"/>
  <c r="AB3027" i="2"/>
  <c r="AB3028" i="2"/>
  <c r="AB3029" i="2"/>
  <c r="AB3030" i="2"/>
  <c r="AB3031" i="2"/>
  <c r="AB3032" i="2"/>
  <c r="AB3033" i="2"/>
  <c r="AB3034" i="2"/>
  <c r="AB3035" i="2"/>
  <c r="AB3036" i="2"/>
  <c r="AB3037" i="2"/>
  <c r="AB3038" i="2"/>
  <c r="AB3039" i="2"/>
  <c r="AB3040" i="2"/>
  <c r="AB3041" i="2"/>
  <c r="AB3042" i="2"/>
  <c r="AB3043" i="2"/>
  <c r="AB3044" i="2"/>
  <c r="AB3045" i="2"/>
  <c r="AB3046" i="2"/>
  <c r="AB3047" i="2"/>
  <c r="AB3048" i="2"/>
  <c r="AB3049" i="2"/>
  <c r="AB3050" i="2"/>
  <c r="AB3051" i="2"/>
  <c r="AB3052" i="2"/>
  <c r="AB3053" i="2"/>
  <c r="AB3054" i="2"/>
  <c r="AB3055" i="2"/>
  <c r="AB3056" i="2"/>
  <c r="AB3057" i="2"/>
  <c r="AB3058" i="2"/>
  <c r="AB3059" i="2"/>
  <c r="AB3060" i="2"/>
  <c r="AB3061" i="2"/>
  <c r="AB3062" i="2"/>
  <c r="AB3063" i="2"/>
  <c r="AB3064" i="2"/>
  <c r="AB3065" i="2"/>
  <c r="AB3066" i="2"/>
  <c r="AB3067" i="2"/>
  <c r="AB3068" i="2"/>
  <c r="AB3069" i="2"/>
  <c r="AB3070" i="2"/>
  <c r="AB3071" i="2"/>
  <c r="AB3072" i="2"/>
  <c r="AB3073" i="2"/>
  <c r="AB3074" i="2"/>
  <c r="AB3075" i="2"/>
  <c r="AB3076" i="2"/>
  <c r="AB3077" i="2"/>
  <c r="AB3078" i="2"/>
  <c r="AB3079" i="2"/>
  <c r="AB3080" i="2"/>
  <c r="AB3081" i="2"/>
  <c r="AB3082" i="2"/>
  <c r="AB3083" i="2"/>
  <c r="AB3084" i="2"/>
  <c r="AB3085" i="2"/>
  <c r="AB3086" i="2"/>
  <c r="AB3087" i="2"/>
  <c r="AB3088" i="2"/>
  <c r="AB3089" i="2"/>
  <c r="AB3090" i="2"/>
  <c r="AB3091" i="2"/>
  <c r="AB3092" i="2"/>
  <c r="AB3093" i="2"/>
  <c r="AB3094" i="2"/>
  <c r="AB3095" i="2"/>
  <c r="AB3096" i="2"/>
  <c r="AB3097" i="2"/>
  <c r="AB3098" i="2"/>
  <c r="AB3099" i="2"/>
  <c r="AB3100" i="2"/>
  <c r="AB3101" i="2"/>
  <c r="AB3102" i="2"/>
  <c r="AB3103" i="2"/>
  <c r="AB3104" i="2"/>
  <c r="AB3105" i="2"/>
  <c r="AB3106" i="2"/>
  <c r="AB3107" i="2"/>
  <c r="AB3108" i="2"/>
  <c r="AB3109" i="2"/>
  <c r="AB3110" i="2"/>
  <c r="AB3111" i="2"/>
  <c r="AB3112" i="2"/>
  <c r="AB3113" i="2"/>
  <c r="AB3114" i="2"/>
  <c r="AB3115" i="2"/>
  <c r="AB3116" i="2"/>
  <c r="AB3117" i="2"/>
  <c r="AB3118" i="2"/>
  <c r="AB3119" i="2"/>
  <c r="AB3120" i="2"/>
  <c r="AB3121" i="2"/>
  <c r="AB3122" i="2"/>
  <c r="AB3123" i="2"/>
  <c r="AB3124" i="2"/>
  <c r="AB3125" i="2"/>
  <c r="AB3126" i="2"/>
  <c r="AB3127" i="2"/>
  <c r="AB3128" i="2"/>
  <c r="AB3129" i="2"/>
  <c r="AB3130" i="2"/>
  <c r="AB3131" i="2"/>
  <c r="AB3132" i="2"/>
  <c r="AB3133" i="2"/>
  <c r="AB3134" i="2"/>
  <c r="AB3135" i="2"/>
  <c r="AB3136" i="2"/>
  <c r="AB3137" i="2"/>
  <c r="AB3138" i="2"/>
  <c r="AB3139" i="2"/>
  <c r="AB3140" i="2"/>
  <c r="AB3141" i="2"/>
  <c r="AB3142" i="2"/>
  <c r="AB3143" i="2"/>
  <c r="AB3144" i="2"/>
  <c r="AB3145" i="2"/>
  <c r="AB3146" i="2"/>
  <c r="AB3147" i="2"/>
  <c r="AB3148" i="2"/>
  <c r="AB3149" i="2"/>
  <c r="AB3150" i="2"/>
  <c r="AB3151" i="2"/>
  <c r="AB3152" i="2"/>
  <c r="AB3153" i="2"/>
  <c r="AB3154" i="2"/>
  <c r="AB3155" i="2"/>
  <c r="AB3156" i="2"/>
  <c r="AB3157" i="2"/>
  <c r="AB3158" i="2"/>
  <c r="AB3159" i="2"/>
  <c r="AB3160" i="2"/>
  <c r="AB3161" i="2"/>
  <c r="AB3162" i="2"/>
  <c r="AB3163" i="2"/>
  <c r="AB3164" i="2"/>
  <c r="AB3165" i="2"/>
  <c r="AB3166" i="2"/>
  <c r="AB3167" i="2"/>
  <c r="AB3168" i="2"/>
  <c r="AB3169" i="2"/>
  <c r="AB3170" i="2"/>
  <c r="AB3171" i="2"/>
  <c r="AB3172" i="2"/>
  <c r="AB3173" i="2"/>
  <c r="AB3174" i="2"/>
  <c r="AB3175" i="2"/>
  <c r="AB3176" i="2"/>
  <c r="AB3177" i="2"/>
  <c r="AB3178" i="2"/>
  <c r="AB3179" i="2"/>
  <c r="AB3180" i="2"/>
  <c r="AB3181" i="2"/>
  <c r="AB3182" i="2"/>
  <c r="AB3183" i="2"/>
  <c r="AB3184" i="2"/>
  <c r="AB3185" i="2"/>
  <c r="AB3186" i="2"/>
  <c r="AB3187" i="2"/>
  <c r="AB3188" i="2"/>
  <c r="AB3189" i="2"/>
  <c r="AB3190" i="2"/>
  <c r="AB3191" i="2"/>
  <c r="AB3192" i="2"/>
  <c r="AB3193" i="2"/>
  <c r="AB3194" i="2"/>
  <c r="AB3195" i="2"/>
  <c r="AB3196" i="2"/>
  <c r="AB3197" i="2"/>
  <c r="AB3198" i="2"/>
  <c r="AB3199" i="2"/>
  <c r="AB3200" i="2"/>
  <c r="AB3201" i="2"/>
  <c r="AB3202" i="2"/>
  <c r="AB3203" i="2"/>
  <c r="AB3204" i="2"/>
  <c r="AB3205" i="2"/>
  <c r="AB3206" i="2"/>
  <c r="AB3207" i="2"/>
  <c r="AB3208" i="2"/>
  <c r="AB3209" i="2"/>
  <c r="AB3210" i="2"/>
  <c r="AB3211" i="2"/>
  <c r="AB3212" i="2"/>
  <c r="AB3213" i="2"/>
  <c r="AB3214" i="2"/>
  <c r="AB3215" i="2"/>
  <c r="AB3216" i="2"/>
  <c r="AB3217" i="2"/>
  <c r="AB3218" i="2"/>
  <c r="AB3219" i="2"/>
  <c r="AB3220" i="2"/>
  <c r="AB3221" i="2"/>
  <c r="AB3222" i="2"/>
  <c r="AB3223" i="2"/>
  <c r="AB3224" i="2"/>
  <c r="AB3225" i="2"/>
  <c r="AB3226" i="2"/>
  <c r="AB3227" i="2"/>
  <c r="AB3228" i="2"/>
  <c r="AB3229" i="2"/>
  <c r="AB3230" i="2"/>
  <c r="AB3231" i="2"/>
  <c r="AB3232" i="2"/>
  <c r="AB3233" i="2"/>
  <c r="AB3234" i="2"/>
  <c r="AB3235" i="2"/>
  <c r="AB3236" i="2"/>
  <c r="AB3237" i="2"/>
  <c r="AB3238" i="2"/>
  <c r="AB3239" i="2"/>
  <c r="AB3240" i="2"/>
  <c r="AB3241" i="2"/>
  <c r="AB3242" i="2"/>
  <c r="AB3243" i="2"/>
  <c r="AB3244" i="2"/>
  <c r="AB3245" i="2"/>
  <c r="AB3246" i="2"/>
  <c r="AB3247" i="2"/>
  <c r="AB3248" i="2"/>
  <c r="AB3249" i="2"/>
  <c r="AB3250" i="2"/>
  <c r="AB3251" i="2"/>
  <c r="AB3252" i="2"/>
  <c r="AB3253" i="2"/>
  <c r="AB3254" i="2"/>
  <c r="AB3255" i="2"/>
  <c r="AB3256" i="2"/>
  <c r="AB3257" i="2"/>
  <c r="AB3258" i="2"/>
  <c r="AB3259" i="2"/>
  <c r="AB3260" i="2"/>
  <c r="AB3261" i="2"/>
  <c r="AB3262" i="2"/>
  <c r="AB3263" i="2"/>
  <c r="AB3264" i="2"/>
  <c r="AB3265" i="2"/>
  <c r="AB3266" i="2"/>
  <c r="AB3267" i="2"/>
  <c r="AB3268" i="2"/>
  <c r="AB3269" i="2"/>
  <c r="AB3270" i="2"/>
  <c r="AB3271" i="2"/>
  <c r="AB3272" i="2"/>
  <c r="AB3273" i="2"/>
  <c r="AB3274" i="2"/>
  <c r="AB3275" i="2"/>
  <c r="AB3276" i="2"/>
  <c r="AB3277" i="2"/>
  <c r="AB3278" i="2"/>
  <c r="AB3279" i="2"/>
  <c r="AB3280" i="2"/>
  <c r="AB3281" i="2"/>
  <c r="AB3282" i="2"/>
  <c r="AB3283" i="2"/>
  <c r="AB3284" i="2"/>
  <c r="AB3285" i="2"/>
  <c r="AB3286" i="2"/>
  <c r="AB3287" i="2"/>
  <c r="AB3288" i="2"/>
  <c r="AB3289" i="2"/>
  <c r="AB3290" i="2"/>
  <c r="AB3291" i="2"/>
  <c r="AB3292" i="2"/>
  <c r="AB3293" i="2"/>
  <c r="AB3294" i="2"/>
  <c r="AB3295" i="2"/>
  <c r="AB3296" i="2"/>
  <c r="AB3297" i="2"/>
  <c r="AB3298" i="2"/>
  <c r="AB3299" i="2"/>
  <c r="AB3300" i="2"/>
  <c r="AB3301" i="2"/>
  <c r="AB3302" i="2"/>
  <c r="AB3303" i="2"/>
  <c r="AB3304" i="2"/>
  <c r="AB3305" i="2"/>
  <c r="AB3306" i="2"/>
  <c r="AB3307" i="2"/>
  <c r="AB3308" i="2"/>
  <c r="AB3309" i="2"/>
  <c r="AB3310" i="2"/>
  <c r="AB3311" i="2"/>
  <c r="AB3312" i="2"/>
  <c r="AB3313" i="2"/>
  <c r="AB3314" i="2"/>
  <c r="AB3315" i="2"/>
  <c r="AB3316" i="2"/>
  <c r="AB3317" i="2"/>
  <c r="AB3318" i="2"/>
  <c r="AB3319" i="2"/>
  <c r="AB3320" i="2"/>
  <c r="AB3321" i="2"/>
  <c r="AB3322" i="2"/>
  <c r="AB3323" i="2"/>
  <c r="AB3324" i="2"/>
  <c r="AB3325" i="2"/>
  <c r="AB3326" i="2"/>
  <c r="AB3327" i="2"/>
  <c r="AB3328" i="2"/>
  <c r="AB3329" i="2"/>
  <c r="AB3330" i="2"/>
  <c r="AB3331" i="2"/>
  <c r="AB3332" i="2"/>
  <c r="AB3333" i="2"/>
  <c r="AB3334" i="2"/>
  <c r="AB3335" i="2"/>
  <c r="AB3336" i="2"/>
  <c r="AB3337" i="2"/>
  <c r="AB3338" i="2"/>
  <c r="AB3339" i="2"/>
  <c r="AB3340" i="2"/>
  <c r="AB3341" i="2"/>
  <c r="AB3342" i="2"/>
  <c r="AB3343" i="2"/>
  <c r="AB3344" i="2"/>
  <c r="AB3345" i="2"/>
  <c r="AB3346" i="2"/>
  <c r="AB3347" i="2"/>
  <c r="AB3348" i="2"/>
  <c r="AB3349" i="2"/>
  <c r="AB3350" i="2"/>
  <c r="AB3351" i="2"/>
  <c r="AB3352" i="2"/>
  <c r="AB3353" i="2"/>
  <c r="AB3354" i="2"/>
  <c r="AB3355" i="2"/>
  <c r="AB3356" i="2"/>
  <c r="AB3357" i="2"/>
  <c r="AB3358" i="2"/>
  <c r="AB3359" i="2"/>
  <c r="AB3360" i="2"/>
  <c r="AB3361" i="2"/>
  <c r="AB3362" i="2"/>
  <c r="AB3363" i="2"/>
  <c r="AB3364" i="2"/>
  <c r="AB3365" i="2"/>
  <c r="AB3366" i="2"/>
  <c r="AB3367" i="2"/>
  <c r="AB3368" i="2"/>
  <c r="AB3369" i="2"/>
  <c r="AB3370" i="2"/>
  <c r="AB3371" i="2"/>
  <c r="AB3372" i="2"/>
  <c r="AB3373" i="2"/>
  <c r="AB3374" i="2"/>
  <c r="AB3375" i="2"/>
  <c r="AB3376" i="2"/>
  <c r="AB3377" i="2"/>
  <c r="AB3378" i="2"/>
  <c r="AB3379" i="2"/>
  <c r="AB3380" i="2"/>
  <c r="AB3381" i="2"/>
  <c r="AB3382" i="2"/>
  <c r="AB3383" i="2"/>
  <c r="AB3384" i="2"/>
  <c r="AB3385" i="2"/>
  <c r="AB3386" i="2"/>
  <c r="AB3387" i="2"/>
  <c r="AB3388" i="2"/>
  <c r="AB3389" i="2"/>
  <c r="AB3390" i="2"/>
  <c r="AB3391" i="2"/>
  <c r="AB3392" i="2"/>
  <c r="AB3393" i="2"/>
  <c r="AB3394" i="2"/>
  <c r="AB3395" i="2"/>
  <c r="AB3396" i="2"/>
  <c r="AB3397" i="2"/>
  <c r="AB3398" i="2"/>
  <c r="AB3399" i="2"/>
  <c r="AB3400" i="2"/>
  <c r="AB3401" i="2"/>
  <c r="AB3402" i="2"/>
  <c r="AB3403" i="2"/>
  <c r="AB3404" i="2"/>
  <c r="AB3405" i="2"/>
  <c r="AB3406" i="2"/>
  <c r="AB3407" i="2"/>
  <c r="AB3408" i="2"/>
  <c r="AB3409" i="2"/>
  <c r="AB3410" i="2"/>
  <c r="AB3411" i="2"/>
  <c r="AB3412" i="2"/>
  <c r="AB3413" i="2"/>
  <c r="AB3414" i="2"/>
  <c r="AB3415" i="2"/>
  <c r="AB3416" i="2"/>
  <c r="AB3417" i="2"/>
  <c r="AB3418" i="2"/>
  <c r="AB3419" i="2"/>
  <c r="AB3420" i="2"/>
  <c r="AB3421" i="2"/>
  <c r="AB3422" i="2"/>
  <c r="AB3423" i="2"/>
  <c r="AB3424" i="2"/>
  <c r="AB3425" i="2"/>
  <c r="AB3426" i="2"/>
  <c r="AB3427" i="2"/>
  <c r="AB3428" i="2"/>
  <c r="AB3429" i="2"/>
  <c r="AB3430" i="2"/>
  <c r="AB3431" i="2"/>
  <c r="AB3432" i="2"/>
  <c r="AB3433" i="2"/>
  <c r="AB3434" i="2"/>
  <c r="AB3435" i="2"/>
  <c r="AB3436" i="2"/>
  <c r="AB3437" i="2"/>
  <c r="AB3438" i="2"/>
  <c r="AB3439" i="2"/>
  <c r="AB3440" i="2"/>
  <c r="AB3441" i="2"/>
  <c r="AB3442" i="2"/>
  <c r="AB3443" i="2"/>
  <c r="AB3444" i="2"/>
  <c r="AB3445" i="2"/>
  <c r="AB3446" i="2"/>
  <c r="AB3447" i="2"/>
  <c r="AB3448" i="2"/>
  <c r="AB3449" i="2"/>
  <c r="AB3450" i="2"/>
  <c r="AB3451" i="2"/>
  <c r="AB3452" i="2"/>
  <c r="AB3453" i="2"/>
  <c r="AB3454" i="2"/>
  <c r="AB3455" i="2"/>
  <c r="AB3456" i="2"/>
  <c r="AB3457" i="2"/>
  <c r="AB3458" i="2"/>
  <c r="AB3459" i="2"/>
  <c r="AB3460" i="2"/>
  <c r="AB3461" i="2"/>
  <c r="AB3462" i="2"/>
  <c r="AB3463" i="2"/>
  <c r="AB3464" i="2"/>
  <c r="AB3465" i="2"/>
  <c r="AB3466" i="2"/>
  <c r="AB3467" i="2"/>
  <c r="AB3468" i="2"/>
  <c r="AB3469" i="2"/>
  <c r="AB3470" i="2"/>
  <c r="AB3471" i="2"/>
  <c r="AB3472" i="2"/>
  <c r="AB3473" i="2"/>
  <c r="AB3474" i="2"/>
  <c r="AB3475" i="2"/>
  <c r="AB3476" i="2"/>
  <c r="AB3477" i="2"/>
  <c r="AB3478" i="2"/>
  <c r="AB3479" i="2"/>
  <c r="AB3480" i="2"/>
  <c r="AB3481" i="2"/>
  <c r="AB3482" i="2"/>
  <c r="AB3483" i="2"/>
  <c r="AB3484" i="2"/>
  <c r="AB3485" i="2"/>
  <c r="AB3486" i="2"/>
  <c r="AB3487" i="2"/>
  <c r="AB3488" i="2"/>
  <c r="AB3489" i="2"/>
  <c r="AB3490" i="2"/>
  <c r="AB3491" i="2"/>
  <c r="AB3492" i="2"/>
  <c r="AB3493" i="2"/>
  <c r="AB3494" i="2"/>
  <c r="AB3495" i="2"/>
  <c r="AB3496" i="2"/>
  <c r="AB3497" i="2"/>
  <c r="AB3498" i="2"/>
  <c r="AB3499" i="2"/>
  <c r="AB3500" i="2"/>
  <c r="AB3501" i="2"/>
  <c r="AB3502" i="2"/>
  <c r="AB3503" i="2"/>
  <c r="AB3504" i="2"/>
  <c r="AB3505" i="2"/>
  <c r="AB3506" i="2"/>
  <c r="AB3507" i="2"/>
  <c r="AB3508" i="2"/>
  <c r="AB3509" i="2"/>
  <c r="AB3510" i="2"/>
  <c r="AB3511" i="2"/>
  <c r="AB3512" i="2"/>
  <c r="AB3513" i="2"/>
  <c r="AB3514" i="2"/>
  <c r="AB3515" i="2"/>
  <c r="AB3516" i="2"/>
  <c r="AB3517" i="2"/>
  <c r="AB3518" i="2"/>
  <c r="AB3519" i="2"/>
  <c r="AB3520" i="2"/>
  <c r="AB3521" i="2"/>
  <c r="AB3522" i="2"/>
  <c r="AB3523" i="2"/>
  <c r="AB3524" i="2"/>
  <c r="AB3525" i="2"/>
  <c r="AB3526" i="2"/>
  <c r="AB3527" i="2"/>
  <c r="AB3528" i="2"/>
  <c r="AB3529" i="2"/>
  <c r="AB3530" i="2"/>
  <c r="AB3531" i="2"/>
  <c r="AB3532" i="2"/>
  <c r="AB3533" i="2"/>
  <c r="AB3534" i="2"/>
  <c r="AB3535" i="2"/>
  <c r="AB3536" i="2"/>
  <c r="AB3537" i="2"/>
  <c r="AB3538" i="2"/>
  <c r="AB3539" i="2"/>
  <c r="AB3540" i="2"/>
  <c r="AB3541" i="2"/>
  <c r="AB3542" i="2"/>
  <c r="AB3543" i="2"/>
  <c r="AB3544" i="2"/>
  <c r="AB3545" i="2"/>
  <c r="AB3546" i="2"/>
  <c r="AB3547" i="2"/>
  <c r="AB3548" i="2"/>
  <c r="AB3549" i="2"/>
  <c r="AB3550" i="2"/>
  <c r="AB3551" i="2"/>
  <c r="AB3552" i="2"/>
  <c r="AB3553" i="2"/>
  <c r="AB3554" i="2"/>
  <c r="AB3555" i="2"/>
  <c r="AB3556" i="2"/>
  <c r="AB3557" i="2"/>
  <c r="AB3558" i="2"/>
  <c r="AB3559" i="2"/>
  <c r="AB3560" i="2"/>
  <c r="AB3561" i="2"/>
  <c r="AB3562" i="2"/>
  <c r="AB3563" i="2"/>
  <c r="AB3564" i="2"/>
  <c r="AB3565" i="2"/>
  <c r="AB3566" i="2"/>
  <c r="AB3567" i="2"/>
  <c r="AB3568" i="2"/>
  <c r="AB3569" i="2"/>
  <c r="AB3570" i="2"/>
  <c r="AB3571" i="2"/>
  <c r="AB3572" i="2"/>
  <c r="AB3573" i="2"/>
  <c r="AB3574" i="2"/>
  <c r="AB3575" i="2"/>
  <c r="AB3576" i="2"/>
  <c r="AB3577" i="2"/>
  <c r="AB3578" i="2"/>
  <c r="AB3579" i="2"/>
  <c r="AB3580" i="2"/>
  <c r="AB3581" i="2"/>
  <c r="AB3582" i="2"/>
  <c r="AB3583" i="2"/>
  <c r="AB3584" i="2"/>
  <c r="AB3585" i="2"/>
  <c r="AB3586" i="2"/>
  <c r="AB3587" i="2"/>
  <c r="AB3588" i="2"/>
  <c r="AB3589" i="2"/>
  <c r="AB3590" i="2"/>
  <c r="AB3591" i="2"/>
  <c r="AB3592" i="2"/>
  <c r="AB3593" i="2"/>
  <c r="AB3594" i="2"/>
  <c r="AB3595" i="2"/>
  <c r="AB3596" i="2"/>
  <c r="AB3597" i="2"/>
  <c r="AB3598" i="2"/>
  <c r="AB3599" i="2"/>
  <c r="AB3600" i="2"/>
  <c r="AB3601" i="2"/>
  <c r="AB3602" i="2"/>
  <c r="AB3603" i="2"/>
  <c r="AB3604" i="2"/>
  <c r="AB3605" i="2"/>
  <c r="AB3606" i="2"/>
  <c r="AB3607" i="2"/>
  <c r="AB3608" i="2"/>
  <c r="AB3609" i="2"/>
  <c r="AB3610" i="2"/>
  <c r="AB3611" i="2"/>
  <c r="AB3612" i="2"/>
  <c r="AB3613" i="2"/>
  <c r="AB3614" i="2"/>
  <c r="AB3615" i="2"/>
  <c r="AB3616" i="2"/>
  <c r="AB3617" i="2"/>
  <c r="AB3618" i="2"/>
  <c r="AB3619" i="2"/>
  <c r="AB3620" i="2"/>
  <c r="AB3621" i="2"/>
  <c r="AB3622" i="2"/>
  <c r="AB3623" i="2"/>
  <c r="AB3624" i="2"/>
  <c r="AB3625" i="2"/>
  <c r="AB3626" i="2"/>
  <c r="AB3627" i="2"/>
  <c r="AB3628" i="2"/>
  <c r="AB3629" i="2"/>
  <c r="AB3630" i="2"/>
  <c r="AB3631" i="2"/>
  <c r="AB3632" i="2"/>
  <c r="AB3633" i="2"/>
  <c r="AB3634" i="2"/>
  <c r="AB3635" i="2"/>
  <c r="AB3636" i="2"/>
  <c r="AB3637" i="2"/>
  <c r="AB3638" i="2"/>
  <c r="AB3639" i="2"/>
  <c r="AB3640" i="2"/>
  <c r="AB3641" i="2"/>
  <c r="AB3642" i="2"/>
  <c r="AB3643" i="2"/>
  <c r="AB3644" i="2"/>
  <c r="AB3645" i="2"/>
  <c r="AB3646" i="2"/>
  <c r="AB3647" i="2"/>
  <c r="AB3648" i="2"/>
  <c r="AB3649" i="2"/>
  <c r="AB3650" i="2"/>
  <c r="AB3651" i="2"/>
  <c r="AB3652" i="2"/>
  <c r="AB3653" i="2"/>
  <c r="AB3654" i="2"/>
  <c r="AB3655" i="2"/>
  <c r="AB3656" i="2"/>
  <c r="AB3657" i="2"/>
  <c r="AB3658" i="2"/>
  <c r="AB3659" i="2"/>
  <c r="AB3660" i="2"/>
  <c r="AB3661" i="2"/>
  <c r="AB3662" i="2"/>
  <c r="AB3663" i="2"/>
  <c r="AB3664" i="2"/>
  <c r="AB3665" i="2"/>
  <c r="AB3666" i="2"/>
  <c r="AB3667" i="2"/>
  <c r="AB3668" i="2"/>
  <c r="AB3669" i="2"/>
  <c r="AB3670" i="2"/>
  <c r="AB3671" i="2"/>
  <c r="AB3672" i="2"/>
  <c r="AB3673" i="2"/>
  <c r="AB3674" i="2"/>
  <c r="AB3675" i="2"/>
  <c r="AB3676" i="2"/>
  <c r="AB3677" i="2"/>
  <c r="AB3678" i="2"/>
  <c r="AB3679" i="2"/>
  <c r="AB3680" i="2"/>
  <c r="AB3681" i="2"/>
  <c r="AB3682" i="2"/>
  <c r="AB3683" i="2"/>
  <c r="AB3684" i="2"/>
  <c r="AB3685" i="2"/>
  <c r="AB3686" i="2"/>
  <c r="AB3687" i="2"/>
  <c r="AB3688" i="2"/>
  <c r="AB3689" i="2"/>
  <c r="AB3690" i="2"/>
  <c r="AB3691" i="2"/>
  <c r="AB3692" i="2"/>
  <c r="AB3693" i="2"/>
  <c r="AB3694" i="2"/>
  <c r="AB3695" i="2"/>
  <c r="AB3696" i="2"/>
  <c r="AB3697" i="2"/>
  <c r="AB3698" i="2"/>
  <c r="AB3699" i="2"/>
  <c r="AB3700" i="2"/>
  <c r="AB3701" i="2"/>
  <c r="AB3702" i="2"/>
  <c r="AB3703" i="2"/>
  <c r="AB3704" i="2"/>
  <c r="AB3705" i="2"/>
  <c r="AB3706" i="2"/>
  <c r="AB3707" i="2"/>
  <c r="AB3708" i="2"/>
  <c r="AB3709" i="2"/>
  <c r="AB3710" i="2"/>
  <c r="AB3711" i="2"/>
  <c r="AB3712" i="2"/>
  <c r="AB3713" i="2"/>
  <c r="AB3714" i="2"/>
  <c r="AB3715" i="2"/>
  <c r="AB3716" i="2"/>
  <c r="AB3717" i="2"/>
  <c r="AB3718" i="2"/>
  <c r="AB3719" i="2"/>
  <c r="AB3720" i="2"/>
  <c r="AB3721" i="2"/>
  <c r="AB3722" i="2"/>
  <c r="AB3723" i="2"/>
  <c r="AB3724" i="2"/>
  <c r="AB3725" i="2"/>
  <c r="AB3726" i="2"/>
  <c r="AB3727" i="2"/>
  <c r="AB3728" i="2"/>
  <c r="AB3729" i="2"/>
  <c r="AB3730" i="2"/>
  <c r="AB3731" i="2"/>
  <c r="AB3732" i="2"/>
  <c r="AB3733" i="2"/>
  <c r="AB3734" i="2"/>
  <c r="AB3735" i="2"/>
  <c r="AB3736" i="2"/>
  <c r="AB3737" i="2"/>
  <c r="AB3738" i="2"/>
  <c r="AB3739" i="2"/>
  <c r="AB3740" i="2"/>
  <c r="AB3741" i="2"/>
  <c r="AB3742" i="2"/>
  <c r="AB3743" i="2"/>
  <c r="AB3744" i="2"/>
  <c r="AB3745" i="2"/>
  <c r="AB3746" i="2"/>
  <c r="AB3747" i="2"/>
  <c r="AB3748" i="2"/>
  <c r="AB3749" i="2"/>
  <c r="AB3750" i="2"/>
  <c r="AB3751" i="2"/>
  <c r="AB3752" i="2"/>
  <c r="AB3753" i="2"/>
  <c r="AB3754" i="2"/>
  <c r="AB3755" i="2"/>
  <c r="AB3756" i="2"/>
  <c r="AB3757" i="2"/>
  <c r="AB3758" i="2"/>
  <c r="AB3759" i="2"/>
  <c r="AB3760" i="2"/>
  <c r="AB3761" i="2"/>
  <c r="AB3762" i="2"/>
  <c r="AB3763" i="2"/>
  <c r="AB3764" i="2"/>
  <c r="AB3765" i="2"/>
  <c r="AB3766" i="2"/>
  <c r="AB3767" i="2"/>
  <c r="AB3768" i="2"/>
  <c r="AB3769" i="2"/>
  <c r="AB3770" i="2"/>
  <c r="AB3771" i="2"/>
  <c r="AB3772" i="2"/>
  <c r="AB3773" i="2"/>
  <c r="AB3774" i="2"/>
  <c r="AB3775" i="2"/>
  <c r="AB3776" i="2"/>
  <c r="AB3777" i="2"/>
  <c r="AB3778" i="2"/>
  <c r="AB3779" i="2"/>
  <c r="AB3780" i="2"/>
  <c r="AB3781" i="2"/>
  <c r="AB3782" i="2"/>
  <c r="AB3783" i="2"/>
  <c r="AB3784" i="2"/>
  <c r="AB3785" i="2"/>
  <c r="AB3786" i="2"/>
  <c r="AB3787" i="2"/>
  <c r="AB3788" i="2"/>
  <c r="AB3789" i="2"/>
  <c r="AB3790" i="2"/>
  <c r="AB3791" i="2"/>
  <c r="AB3792" i="2"/>
  <c r="AB3793" i="2"/>
  <c r="AB3794" i="2"/>
  <c r="AB3795" i="2"/>
  <c r="AB3796" i="2"/>
  <c r="AB3797" i="2"/>
  <c r="AB3798" i="2"/>
  <c r="AB3799" i="2"/>
  <c r="AB3800" i="2"/>
  <c r="AB3801" i="2"/>
  <c r="AB3802" i="2"/>
  <c r="AB3803" i="2"/>
  <c r="AB3804" i="2"/>
  <c r="AB3805" i="2"/>
  <c r="AB3806" i="2"/>
  <c r="AB3807" i="2"/>
  <c r="AB3808" i="2"/>
  <c r="AB3809" i="2"/>
  <c r="AB3810" i="2"/>
  <c r="AB3811" i="2"/>
  <c r="AB3812" i="2"/>
  <c r="AB3813" i="2"/>
  <c r="AB3814" i="2"/>
  <c r="AB3815" i="2"/>
  <c r="AB3816" i="2"/>
  <c r="AB3817" i="2"/>
  <c r="AB3818" i="2"/>
  <c r="AB3819" i="2"/>
  <c r="AB3820" i="2"/>
  <c r="AB3821" i="2"/>
  <c r="AB3822" i="2"/>
  <c r="AB3823" i="2"/>
  <c r="AB3824" i="2"/>
  <c r="AB3825" i="2"/>
  <c r="AB3826" i="2"/>
  <c r="AB3827" i="2"/>
  <c r="AB3828" i="2"/>
  <c r="AB3829" i="2"/>
  <c r="AB3830" i="2"/>
  <c r="AB3831" i="2"/>
  <c r="AB3832" i="2"/>
  <c r="AB3833" i="2"/>
  <c r="AB3834" i="2"/>
  <c r="AB3835" i="2"/>
  <c r="AB3836" i="2"/>
  <c r="AB3837" i="2"/>
  <c r="AB3838" i="2"/>
  <c r="AB3839" i="2"/>
  <c r="AB3840" i="2"/>
  <c r="AB3841" i="2"/>
  <c r="AB3842" i="2"/>
  <c r="AB3843" i="2"/>
  <c r="AB3844" i="2"/>
  <c r="AB3845" i="2"/>
  <c r="AB3846" i="2"/>
  <c r="AB3847" i="2"/>
  <c r="AB3848" i="2"/>
  <c r="AB3849" i="2"/>
  <c r="AB3850" i="2"/>
  <c r="AB3851" i="2"/>
  <c r="AB3852" i="2"/>
  <c r="AB3853" i="2"/>
  <c r="AB3854" i="2"/>
  <c r="AB3855" i="2"/>
  <c r="AB3856" i="2"/>
  <c r="AB3857" i="2"/>
  <c r="AB3858" i="2"/>
  <c r="AB3859" i="2"/>
  <c r="AB3860" i="2"/>
  <c r="AB3861" i="2"/>
  <c r="AB3862" i="2"/>
  <c r="AB3863" i="2"/>
  <c r="AB3864" i="2"/>
  <c r="AB3865" i="2"/>
  <c r="AB3866" i="2"/>
  <c r="AB3867" i="2"/>
  <c r="AB3868" i="2"/>
  <c r="AB3869" i="2"/>
  <c r="AB3870" i="2"/>
  <c r="AB3871" i="2"/>
  <c r="AB3872" i="2"/>
  <c r="AB3873" i="2"/>
  <c r="AB3874" i="2"/>
  <c r="AB3875" i="2"/>
  <c r="AB3876" i="2"/>
  <c r="AB3877" i="2"/>
  <c r="AB3878" i="2"/>
  <c r="AB3879" i="2"/>
  <c r="AB3880" i="2"/>
  <c r="AB3881" i="2"/>
  <c r="AB3882" i="2"/>
  <c r="AB3883" i="2"/>
  <c r="AB3884" i="2"/>
  <c r="AB3885" i="2"/>
  <c r="AB3886" i="2"/>
  <c r="AB3887" i="2"/>
  <c r="AB3888" i="2"/>
  <c r="AB3889" i="2"/>
  <c r="AB3890" i="2"/>
  <c r="AB3891" i="2"/>
  <c r="AB3892" i="2"/>
  <c r="AB3893" i="2"/>
  <c r="AB3894" i="2"/>
  <c r="AB3895" i="2"/>
  <c r="AB3896" i="2"/>
  <c r="AB3897" i="2"/>
  <c r="AB3898" i="2"/>
  <c r="AB3899" i="2"/>
  <c r="AB3900" i="2"/>
  <c r="AB3901" i="2"/>
  <c r="AB3902" i="2"/>
  <c r="AB3903" i="2"/>
  <c r="AB3904" i="2"/>
  <c r="AB3905" i="2"/>
  <c r="AB3906" i="2"/>
  <c r="AB3907" i="2"/>
  <c r="AB3908" i="2"/>
  <c r="AB3909" i="2"/>
  <c r="AB3910" i="2"/>
  <c r="AB3911" i="2"/>
  <c r="AB3912" i="2"/>
  <c r="AB3913" i="2"/>
  <c r="AB3914" i="2"/>
  <c r="AB3915" i="2"/>
  <c r="AB3916" i="2"/>
  <c r="AB3917" i="2"/>
  <c r="AB3918" i="2"/>
  <c r="AB3919" i="2"/>
  <c r="AB3920" i="2"/>
  <c r="AB3921" i="2"/>
  <c r="AB3922" i="2"/>
  <c r="AB3923" i="2"/>
  <c r="AB3924" i="2"/>
  <c r="AB3925" i="2"/>
  <c r="AB3926" i="2"/>
  <c r="AB3927" i="2"/>
  <c r="AB3928" i="2"/>
  <c r="AB3929" i="2"/>
  <c r="AB3930" i="2"/>
  <c r="AB3931" i="2"/>
  <c r="AB3932" i="2"/>
  <c r="AB3933" i="2"/>
  <c r="AB3934" i="2"/>
  <c r="AB3935" i="2"/>
  <c r="AB3936" i="2"/>
  <c r="AB3937" i="2"/>
  <c r="AB3938" i="2"/>
  <c r="AB3939" i="2"/>
  <c r="AB3940" i="2"/>
  <c r="AB3941" i="2"/>
  <c r="AB3942" i="2"/>
  <c r="AB3943" i="2"/>
  <c r="AB3944" i="2"/>
  <c r="AB3945" i="2"/>
  <c r="AB3946" i="2"/>
  <c r="AB3947" i="2"/>
  <c r="AB3948" i="2"/>
  <c r="AB3949" i="2"/>
  <c r="AB3950" i="2"/>
  <c r="AB3951" i="2"/>
  <c r="AB3952" i="2"/>
  <c r="AB3953" i="2"/>
  <c r="AB3954" i="2"/>
  <c r="AB3955" i="2"/>
  <c r="AB3956" i="2"/>
  <c r="AB3957" i="2"/>
  <c r="AB3958" i="2"/>
  <c r="AB3959" i="2"/>
  <c r="AB3960" i="2"/>
  <c r="AB3961" i="2"/>
  <c r="AB3962" i="2"/>
  <c r="AB3963" i="2"/>
  <c r="AB3964" i="2"/>
  <c r="AB3965" i="2"/>
  <c r="AB3966" i="2"/>
  <c r="AB3967" i="2"/>
  <c r="AB3968" i="2"/>
  <c r="AB3969" i="2"/>
  <c r="AB3970" i="2"/>
  <c r="AB3971" i="2"/>
  <c r="AB3972" i="2"/>
  <c r="AB3973" i="2"/>
  <c r="AB3974" i="2"/>
  <c r="AB3975" i="2"/>
  <c r="AB3976" i="2"/>
  <c r="AB3977" i="2"/>
  <c r="AB3978" i="2"/>
  <c r="AB3979" i="2"/>
  <c r="AB3980" i="2"/>
  <c r="AB3981" i="2"/>
  <c r="AB3982" i="2"/>
  <c r="AB3983" i="2"/>
  <c r="AB3984" i="2"/>
  <c r="AB3985" i="2"/>
  <c r="AB3986" i="2"/>
  <c r="AB3987" i="2"/>
  <c r="AB3988" i="2"/>
  <c r="AB3989" i="2"/>
  <c r="AB3990" i="2"/>
  <c r="AB3991" i="2"/>
  <c r="AB3992" i="2"/>
  <c r="AB3993" i="2"/>
  <c r="AB3994" i="2"/>
  <c r="AB3995" i="2"/>
  <c r="AB3996" i="2"/>
  <c r="AB3997" i="2"/>
  <c r="AB3998" i="2"/>
  <c r="AB3999" i="2"/>
  <c r="AB4000" i="2"/>
  <c r="Z3" i="2"/>
  <c r="Z4" i="2"/>
  <c r="Z5"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X3" i="2"/>
  <c r="X4"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X580" i="2"/>
  <c r="X581" i="2"/>
  <c r="X582" i="2"/>
  <c r="X583" i="2"/>
  <c r="X584" i="2"/>
  <c r="X585" i="2"/>
  <c r="X586" i="2"/>
  <c r="X587" i="2"/>
  <c r="X588" i="2"/>
  <c r="X589" i="2"/>
  <c r="X590" i="2"/>
  <c r="X591" i="2"/>
  <c r="X592" i="2"/>
  <c r="X593" i="2"/>
  <c r="X594" i="2"/>
  <c r="X595" i="2"/>
  <c r="X596" i="2"/>
  <c r="X597" i="2"/>
  <c r="X598" i="2"/>
  <c r="X599" i="2"/>
  <c r="X600" i="2"/>
  <c r="X601" i="2"/>
  <c r="X602" i="2"/>
  <c r="X603" i="2"/>
  <c r="X604" i="2"/>
  <c r="X605" i="2"/>
  <c r="X606" i="2"/>
  <c r="X607" i="2"/>
  <c r="X608" i="2"/>
  <c r="X609" i="2"/>
  <c r="X610" i="2"/>
  <c r="X611" i="2"/>
  <c r="X612" i="2"/>
  <c r="X613" i="2"/>
  <c r="X614" i="2"/>
  <c r="X615" i="2"/>
  <c r="X616" i="2"/>
  <c r="X617" i="2"/>
  <c r="X618" i="2"/>
  <c r="X619" i="2"/>
  <c r="X620" i="2"/>
  <c r="X621" i="2"/>
  <c r="X622" i="2"/>
  <c r="X623" i="2"/>
  <c r="X624" i="2"/>
  <c r="X625" i="2"/>
  <c r="X626" i="2"/>
  <c r="X627" i="2"/>
  <c r="X628" i="2"/>
  <c r="X629" i="2"/>
  <c r="X630" i="2"/>
  <c r="X631" i="2"/>
  <c r="X632" i="2"/>
  <c r="X633" i="2"/>
  <c r="X634" i="2"/>
  <c r="X635" i="2"/>
  <c r="X636" i="2"/>
  <c r="X637" i="2"/>
  <c r="X638" i="2"/>
  <c r="X639" i="2"/>
  <c r="X640" i="2"/>
  <c r="X641" i="2"/>
  <c r="X642" i="2"/>
  <c r="X643" i="2"/>
  <c r="X644" i="2"/>
  <c r="X645" i="2"/>
  <c r="X646" i="2"/>
  <c r="X647" i="2"/>
  <c r="X648" i="2"/>
  <c r="X649" i="2"/>
  <c r="X650" i="2"/>
  <c r="X651" i="2"/>
  <c r="X652" i="2"/>
  <c r="X653" i="2"/>
  <c r="X654" i="2"/>
  <c r="X655" i="2"/>
  <c r="X656" i="2"/>
  <c r="X657" i="2"/>
  <c r="X658" i="2"/>
  <c r="X659" i="2"/>
  <c r="X660" i="2"/>
  <c r="X661" i="2"/>
  <c r="X662" i="2"/>
  <c r="X663" i="2"/>
  <c r="X664" i="2"/>
  <c r="X665" i="2"/>
  <c r="X666" i="2"/>
  <c r="X667" i="2"/>
  <c r="X668" i="2"/>
  <c r="X669" i="2"/>
  <c r="X670" i="2"/>
  <c r="X671" i="2"/>
  <c r="X672" i="2"/>
  <c r="X673" i="2"/>
  <c r="X674" i="2"/>
  <c r="X675" i="2"/>
  <c r="X676" i="2"/>
  <c r="X677"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X703" i="2"/>
  <c r="X704" i="2"/>
  <c r="X705" i="2"/>
  <c r="X706" i="2"/>
  <c r="X707" i="2"/>
  <c r="X708" i="2"/>
  <c r="X709" i="2"/>
  <c r="X710" i="2"/>
  <c r="X711" i="2"/>
  <c r="X712" i="2"/>
  <c r="X713" i="2"/>
  <c r="X714" i="2"/>
  <c r="X715" i="2"/>
  <c r="X716" i="2"/>
  <c r="X717" i="2"/>
  <c r="X718" i="2"/>
  <c r="X719" i="2"/>
  <c r="X720" i="2"/>
  <c r="X721" i="2"/>
  <c r="X722" i="2"/>
  <c r="X723" i="2"/>
  <c r="X724" i="2"/>
  <c r="X725" i="2"/>
  <c r="X726" i="2"/>
  <c r="X727" i="2"/>
  <c r="X728" i="2"/>
  <c r="X729" i="2"/>
  <c r="X730" i="2"/>
  <c r="X731" i="2"/>
  <c r="X732" i="2"/>
  <c r="X733" i="2"/>
  <c r="X734" i="2"/>
  <c r="X735" i="2"/>
  <c r="X736" i="2"/>
  <c r="X737" i="2"/>
  <c r="X738" i="2"/>
  <c r="X739" i="2"/>
  <c r="X740" i="2"/>
  <c r="X741" i="2"/>
  <c r="X742" i="2"/>
  <c r="X743" i="2"/>
  <c r="X744" i="2"/>
  <c r="X745" i="2"/>
  <c r="X746" i="2"/>
  <c r="X747" i="2"/>
  <c r="X748" i="2"/>
  <c r="X749" i="2"/>
  <c r="X750" i="2"/>
  <c r="X751" i="2"/>
  <c r="X752" i="2"/>
  <c r="X753" i="2"/>
  <c r="X754" i="2"/>
  <c r="X755" i="2"/>
  <c r="X756" i="2"/>
  <c r="X757" i="2"/>
  <c r="X758" i="2"/>
  <c r="X759" i="2"/>
  <c r="X760" i="2"/>
  <c r="X761" i="2"/>
  <c r="X762" i="2"/>
  <c r="X763" i="2"/>
  <c r="X764" i="2"/>
  <c r="X765" i="2"/>
  <c r="X766" i="2"/>
  <c r="X767" i="2"/>
  <c r="X768" i="2"/>
  <c r="X769" i="2"/>
  <c r="X770" i="2"/>
  <c r="X771" i="2"/>
  <c r="X772" i="2"/>
  <c r="X773" i="2"/>
  <c r="X774" i="2"/>
  <c r="X775" i="2"/>
  <c r="X776" i="2"/>
  <c r="X777" i="2"/>
  <c r="X778" i="2"/>
  <c r="X779" i="2"/>
  <c r="X780" i="2"/>
  <c r="X781" i="2"/>
  <c r="X782" i="2"/>
  <c r="X783" i="2"/>
  <c r="X784" i="2"/>
  <c r="X785" i="2"/>
  <c r="X786" i="2"/>
  <c r="X787" i="2"/>
  <c r="X788" i="2"/>
  <c r="X789" i="2"/>
  <c r="X790" i="2"/>
  <c r="X791" i="2"/>
  <c r="X792" i="2"/>
  <c r="X793" i="2"/>
  <c r="X794" i="2"/>
  <c r="X795" i="2"/>
  <c r="X796" i="2"/>
  <c r="X797" i="2"/>
  <c r="X798" i="2"/>
  <c r="X799" i="2"/>
  <c r="X800" i="2"/>
  <c r="X801" i="2"/>
  <c r="X802" i="2"/>
  <c r="X803" i="2"/>
  <c r="X804" i="2"/>
  <c r="X805" i="2"/>
  <c r="X806" i="2"/>
  <c r="X807" i="2"/>
  <c r="X808" i="2"/>
  <c r="X809" i="2"/>
  <c r="X810" i="2"/>
  <c r="X811" i="2"/>
  <c r="X812" i="2"/>
  <c r="X813" i="2"/>
  <c r="X814" i="2"/>
  <c r="X815" i="2"/>
  <c r="X816" i="2"/>
  <c r="X817" i="2"/>
  <c r="X818" i="2"/>
  <c r="X819" i="2"/>
  <c r="X820" i="2"/>
  <c r="X821" i="2"/>
  <c r="X822" i="2"/>
  <c r="X823" i="2"/>
  <c r="X824" i="2"/>
  <c r="X825" i="2"/>
  <c r="X826" i="2"/>
  <c r="X827" i="2"/>
  <c r="X828" i="2"/>
  <c r="X829" i="2"/>
  <c r="X830" i="2"/>
  <c r="X831" i="2"/>
  <c r="X832" i="2"/>
  <c r="X833" i="2"/>
  <c r="X834" i="2"/>
  <c r="X835" i="2"/>
  <c r="X836" i="2"/>
  <c r="X837" i="2"/>
  <c r="X838" i="2"/>
  <c r="X839" i="2"/>
  <c r="X840" i="2"/>
  <c r="X841" i="2"/>
  <c r="X842" i="2"/>
  <c r="X843" i="2"/>
  <c r="X844" i="2"/>
  <c r="X845" i="2"/>
  <c r="X846" i="2"/>
  <c r="X847" i="2"/>
  <c r="X848" i="2"/>
  <c r="X849" i="2"/>
  <c r="X850" i="2"/>
  <c r="X851" i="2"/>
  <c r="X852" i="2"/>
  <c r="X853" i="2"/>
  <c r="X854" i="2"/>
  <c r="X855" i="2"/>
  <c r="X856" i="2"/>
  <c r="X857" i="2"/>
  <c r="X858" i="2"/>
  <c r="X859" i="2"/>
  <c r="X860" i="2"/>
  <c r="X861" i="2"/>
  <c r="X862" i="2"/>
  <c r="X863" i="2"/>
  <c r="X864" i="2"/>
  <c r="X865" i="2"/>
  <c r="X866" i="2"/>
  <c r="X867" i="2"/>
  <c r="X868" i="2"/>
  <c r="X869" i="2"/>
  <c r="X870" i="2"/>
  <c r="X871" i="2"/>
  <c r="X872" i="2"/>
  <c r="X873" i="2"/>
  <c r="X874" i="2"/>
  <c r="X875" i="2"/>
  <c r="X876" i="2"/>
  <c r="X877" i="2"/>
  <c r="X878" i="2"/>
  <c r="X879" i="2"/>
  <c r="X880" i="2"/>
  <c r="X881" i="2"/>
  <c r="X882" i="2"/>
  <c r="X883" i="2"/>
  <c r="X884" i="2"/>
  <c r="X885" i="2"/>
  <c r="X886" i="2"/>
  <c r="X887" i="2"/>
  <c r="X888" i="2"/>
  <c r="X889" i="2"/>
  <c r="X890" i="2"/>
  <c r="X891" i="2"/>
  <c r="X892" i="2"/>
  <c r="X893" i="2"/>
  <c r="X894" i="2"/>
  <c r="X895" i="2"/>
  <c r="X896" i="2"/>
  <c r="X897" i="2"/>
  <c r="X898" i="2"/>
  <c r="X899" i="2"/>
  <c r="X900" i="2"/>
  <c r="X901" i="2"/>
  <c r="X902" i="2"/>
  <c r="X903" i="2"/>
  <c r="X904" i="2"/>
  <c r="X905" i="2"/>
  <c r="X906" i="2"/>
  <c r="X907" i="2"/>
  <c r="X908" i="2"/>
  <c r="X909" i="2"/>
  <c r="X910" i="2"/>
  <c r="X911" i="2"/>
  <c r="X912" i="2"/>
  <c r="X913" i="2"/>
  <c r="X914" i="2"/>
  <c r="X915" i="2"/>
  <c r="X916" i="2"/>
  <c r="X917" i="2"/>
  <c r="X918" i="2"/>
  <c r="X919" i="2"/>
  <c r="X920" i="2"/>
  <c r="X921" i="2"/>
  <c r="X922" i="2"/>
  <c r="X923" i="2"/>
  <c r="X924" i="2"/>
  <c r="X925" i="2"/>
  <c r="X926" i="2"/>
  <c r="X927" i="2"/>
  <c r="X928" i="2"/>
  <c r="X929" i="2"/>
  <c r="X930" i="2"/>
  <c r="X931" i="2"/>
  <c r="X932" i="2"/>
  <c r="X933" i="2"/>
  <c r="X934" i="2"/>
  <c r="X935" i="2"/>
  <c r="X936" i="2"/>
  <c r="X937" i="2"/>
  <c r="X938" i="2"/>
  <c r="X939" i="2"/>
  <c r="X940" i="2"/>
  <c r="X941" i="2"/>
  <c r="X942" i="2"/>
  <c r="X943" i="2"/>
  <c r="X944" i="2"/>
  <c r="X945" i="2"/>
  <c r="X946" i="2"/>
  <c r="X947" i="2"/>
  <c r="X948" i="2"/>
  <c r="X949" i="2"/>
  <c r="X950" i="2"/>
  <c r="X951" i="2"/>
  <c r="X952" i="2"/>
  <c r="X953" i="2"/>
  <c r="X954" i="2"/>
  <c r="X955" i="2"/>
  <c r="X956" i="2"/>
  <c r="X957" i="2"/>
  <c r="X958" i="2"/>
  <c r="X959" i="2"/>
  <c r="X960" i="2"/>
  <c r="X961" i="2"/>
  <c r="X962" i="2"/>
  <c r="X963" i="2"/>
  <c r="X964" i="2"/>
  <c r="X965" i="2"/>
  <c r="X966" i="2"/>
  <c r="X967" i="2"/>
  <c r="X968" i="2"/>
  <c r="X969" i="2"/>
  <c r="X970" i="2"/>
  <c r="X971" i="2"/>
  <c r="X972" i="2"/>
  <c r="X973" i="2"/>
  <c r="X974" i="2"/>
  <c r="X975" i="2"/>
  <c r="X976" i="2"/>
  <c r="X977" i="2"/>
  <c r="X978" i="2"/>
  <c r="X979" i="2"/>
  <c r="X980" i="2"/>
  <c r="X981" i="2"/>
  <c r="X982" i="2"/>
  <c r="X983" i="2"/>
  <c r="X984" i="2"/>
  <c r="X985" i="2"/>
  <c r="X986" i="2"/>
  <c r="X987" i="2"/>
  <c r="X988" i="2"/>
  <c r="X989" i="2"/>
  <c r="X990" i="2"/>
  <c r="X991" i="2"/>
  <c r="X992" i="2"/>
  <c r="X993" i="2"/>
  <c r="X994" i="2"/>
  <c r="X995" i="2"/>
  <c r="X996" i="2"/>
  <c r="X997" i="2"/>
  <c r="X998" i="2"/>
  <c r="X999" i="2"/>
  <c r="X1000" i="2"/>
  <c r="X1001" i="2"/>
  <c r="X1002" i="2"/>
  <c r="X1003" i="2"/>
  <c r="X1004" i="2"/>
  <c r="X1005" i="2"/>
  <c r="X1006" i="2"/>
  <c r="X1007" i="2"/>
  <c r="X1008" i="2"/>
  <c r="X1009" i="2"/>
  <c r="X1010" i="2"/>
  <c r="X1011" i="2"/>
  <c r="X1012" i="2"/>
  <c r="X1013" i="2"/>
  <c r="X1014" i="2"/>
  <c r="X1015" i="2"/>
  <c r="X1016" i="2"/>
  <c r="X1017" i="2"/>
  <c r="X1018" i="2"/>
  <c r="X1019" i="2"/>
  <c r="X1020" i="2"/>
  <c r="X1021" i="2"/>
  <c r="X1022" i="2"/>
  <c r="X1023" i="2"/>
  <c r="X1024" i="2"/>
  <c r="X1025" i="2"/>
  <c r="X1026" i="2"/>
  <c r="X1027" i="2"/>
  <c r="X1028" i="2"/>
  <c r="X1029" i="2"/>
  <c r="X1030" i="2"/>
  <c r="X1031" i="2"/>
  <c r="X1032" i="2"/>
  <c r="X1033" i="2"/>
  <c r="X1034" i="2"/>
  <c r="X1035" i="2"/>
  <c r="X1036" i="2"/>
  <c r="X1037" i="2"/>
  <c r="X1038" i="2"/>
  <c r="X1039" i="2"/>
  <c r="X1040" i="2"/>
  <c r="X1041" i="2"/>
  <c r="X1042" i="2"/>
  <c r="X1043" i="2"/>
  <c r="X1044" i="2"/>
  <c r="X1045" i="2"/>
  <c r="X1046" i="2"/>
  <c r="X1047" i="2"/>
  <c r="X1048" i="2"/>
  <c r="X1049" i="2"/>
  <c r="X1050" i="2"/>
  <c r="X1051" i="2"/>
  <c r="X1052" i="2"/>
  <c r="X1053" i="2"/>
  <c r="X1054" i="2"/>
  <c r="X1055" i="2"/>
  <c r="X1056" i="2"/>
  <c r="X1057" i="2"/>
  <c r="X1058" i="2"/>
  <c r="X1059" i="2"/>
  <c r="X1060" i="2"/>
  <c r="X1061" i="2"/>
  <c r="X1062" i="2"/>
  <c r="X1063" i="2"/>
  <c r="X1064" i="2"/>
  <c r="X1065" i="2"/>
  <c r="X1066" i="2"/>
  <c r="X1067" i="2"/>
  <c r="X1068" i="2"/>
  <c r="X1069" i="2"/>
  <c r="X1070" i="2"/>
  <c r="X1071" i="2"/>
  <c r="X1072" i="2"/>
  <c r="X1073" i="2"/>
  <c r="X1074" i="2"/>
  <c r="X1075" i="2"/>
  <c r="X1076" i="2"/>
  <c r="X1077" i="2"/>
  <c r="X1078" i="2"/>
  <c r="X1079" i="2"/>
  <c r="X1080" i="2"/>
  <c r="X1081" i="2"/>
  <c r="X1082" i="2"/>
  <c r="X1083" i="2"/>
  <c r="X1084" i="2"/>
  <c r="X1085" i="2"/>
  <c r="X1086" i="2"/>
  <c r="X1087" i="2"/>
  <c r="X1088" i="2"/>
  <c r="X1089" i="2"/>
  <c r="X1090" i="2"/>
  <c r="X1091" i="2"/>
  <c r="X1092" i="2"/>
  <c r="X1093" i="2"/>
  <c r="X1094" i="2"/>
  <c r="X1095" i="2"/>
  <c r="X1096" i="2"/>
  <c r="X1097" i="2"/>
  <c r="X1098" i="2"/>
  <c r="X1099" i="2"/>
  <c r="X1100" i="2"/>
  <c r="X1101" i="2"/>
  <c r="X1102" i="2"/>
  <c r="X1103" i="2"/>
  <c r="X1104" i="2"/>
  <c r="X1105" i="2"/>
  <c r="X1106" i="2"/>
  <c r="X1107" i="2"/>
  <c r="X1108" i="2"/>
  <c r="X1109" i="2"/>
  <c r="X1110" i="2"/>
  <c r="X1111" i="2"/>
  <c r="X1112" i="2"/>
  <c r="X1113" i="2"/>
  <c r="X1114" i="2"/>
  <c r="X1115" i="2"/>
  <c r="X1116" i="2"/>
  <c r="X1117" i="2"/>
  <c r="X1118" i="2"/>
  <c r="X1119" i="2"/>
  <c r="X1120" i="2"/>
  <c r="X1121" i="2"/>
  <c r="X1122" i="2"/>
  <c r="X1123" i="2"/>
  <c r="X1124" i="2"/>
  <c r="X1125" i="2"/>
  <c r="X1126" i="2"/>
  <c r="X1127" i="2"/>
  <c r="X1128" i="2"/>
  <c r="X1129" i="2"/>
  <c r="X1130" i="2"/>
  <c r="X1131" i="2"/>
  <c r="X1132" i="2"/>
  <c r="X1133" i="2"/>
  <c r="X1134" i="2"/>
  <c r="X1135" i="2"/>
  <c r="X1136" i="2"/>
  <c r="X1137" i="2"/>
  <c r="X1138" i="2"/>
  <c r="X1139" i="2"/>
  <c r="X1140" i="2"/>
  <c r="X1141" i="2"/>
  <c r="X1142" i="2"/>
  <c r="X1143" i="2"/>
  <c r="X1144" i="2"/>
  <c r="X1145" i="2"/>
  <c r="X1146" i="2"/>
  <c r="X1147" i="2"/>
  <c r="X1148" i="2"/>
  <c r="X1149" i="2"/>
  <c r="X1150" i="2"/>
  <c r="X1151" i="2"/>
  <c r="X1152" i="2"/>
  <c r="X1153" i="2"/>
  <c r="X1154" i="2"/>
  <c r="X1155" i="2"/>
  <c r="X1156" i="2"/>
  <c r="X1157" i="2"/>
  <c r="X1158" i="2"/>
  <c r="X1159" i="2"/>
  <c r="X1160" i="2"/>
  <c r="X1161" i="2"/>
  <c r="X1162" i="2"/>
  <c r="X1163" i="2"/>
  <c r="X1164" i="2"/>
  <c r="X1165" i="2"/>
  <c r="X1166" i="2"/>
  <c r="X1167" i="2"/>
  <c r="X1168" i="2"/>
  <c r="X1169" i="2"/>
  <c r="X1170" i="2"/>
  <c r="X1171" i="2"/>
  <c r="X1172" i="2"/>
  <c r="X1173" i="2"/>
  <c r="X1174" i="2"/>
  <c r="X1175" i="2"/>
  <c r="X1176" i="2"/>
  <c r="X1177" i="2"/>
  <c r="X1178" i="2"/>
  <c r="X1179" i="2"/>
  <c r="X1180" i="2"/>
  <c r="X1181" i="2"/>
  <c r="X1182" i="2"/>
  <c r="X1183" i="2"/>
  <c r="X1184" i="2"/>
  <c r="X1185" i="2"/>
  <c r="X1186" i="2"/>
  <c r="X1187" i="2"/>
  <c r="X1188" i="2"/>
  <c r="X1189" i="2"/>
  <c r="X1190" i="2"/>
  <c r="X1191" i="2"/>
  <c r="X1192" i="2"/>
  <c r="X1193" i="2"/>
  <c r="X1194" i="2"/>
  <c r="X1195" i="2"/>
  <c r="X1196" i="2"/>
  <c r="X1197" i="2"/>
  <c r="X1198" i="2"/>
  <c r="X1199" i="2"/>
  <c r="X1200" i="2"/>
  <c r="X1201" i="2"/>
  <c r="X1202" i="2"/>
  <c r="X1203" i="2"/>
  <c r="X1204" i="2"/>
  <c r="X1205" i="2"/>
  <c r="X1206" i="2"/>
  <c r="X1207" i="2"/>
  <c r="X1208" i="2"/>
  <c r="X1209" i="2"/>
  <c r="X1210" i="2"/>
  <c r="X1211" i="2"/>
  <c r="X1212" i="2"/>
  <c r="X1213" i="2"/>
  <c r="X1214" i="2"/>
  <c r="X1215" i="2"/>
  <c r="X1216" i="2"/>
  <c r="X1217" i="2"/>
  <c r="X1218" i="2"/>
  <c r="X1219" i="2"/>
  <c r="X1220" i="2"/>
  <c r="X1221" i="2"/>
  <c r="X1222" i="2"/>
  <c r="X1223" i="2"/>
  <c r="X1224" i="2"/>
  <c r="X1225" i="2"/>
  <c r="X1226" i="2"/>
  <c r="X1227" i="2"/>
  <c r="X1228" i="2"/>
  <c r="X1229" i="2"/>
  <c r="X1230" i="2"/>
  <c r="X1231" i="2"/>
  <c r="X1232" i="2"/>
  <c r="X1233" i="2"/>
  <c r="X1234" i="2"/>
  <c r="X1235" i="2"/>
  <c r="X1236" i="2"/>
  <c r="X1237" i="2"/>
  <c r="X1238" i="2"/>
  <c r="X1239" i="2"/>
  <c r="X1240" i="2"/>
  <c r="X1241" i="2"/>
  <c r="X1242" i="2"/>
  <c r="X1243" i="2"/>
  <c r="X1244" i="2"/>
  <c r="X1245" i="2"/>
  <c r="X1246" i="2"/>
  <c r="X1247" i="2"/>
  <c r="X1248" i="2"/>
  <c r="X1249" i="2"/>
  <c r="X1250" i="2"/>
  <c r="X1251" i="2"/>
  <c r="X1252" i="2"/>
  <c r="X1253" i="2"/>
  <c r="X1254" i="2"/>
  <c r="X1255" i="2"/>
  <c r="X1256" i="2"/>
  <c r="X1257" i="2"/>
  <c r="X1258" i="2"/>
  <c r="X1259" i="2"/>
  <c r="X1260" i="2"/>
  <c r="X1261" i="2"/>
  <c r="X1262" i="2"/>
  <c r="X1263" i="2"/>
  <c r="X1264" i="2"/>
  <c r="X1265" i="2"/>
  <c r="X1266" i="2"/>
  <c r="X1267" i="2"/>
  <c r="X1268" i="2"/>
  <c r="X1269" i="2"/>
  <c r="X1270" i="2"/>
  <c r="X1271" i="2"/>
  <c r="X1272" i="2"/>
  <c r="X1273" i="2"/>
  <c r="X1274" i="2"/>
  <c r="X1275" i="2"/>
  <c r="X1276" i="2"/>
  <c r="X1277" i="2"/>
  <c r="X1278" i="2"/>
  <c r="X1279" i="2"/>
  <c r="X1280" i="2"/>
  <c r="X1281" i="2"/>
  <c r="X1282" i="2"/>
  <c r="X1283" i="2"/>
  <c r="X1284" i="2"/>
  <c r="X1285" i="2"/>
  <c r="X1286" i="2"/>
  <c r="X1287" i="2"/>
  <c r="X1288" i="2"/>
  <c r="X1289" i="2"/>
  <c r="X1290" i="2"/>
  <c r="X1291" i="2"/>
  <c r="X1292" i="2"/>
  <c r="X1293" i="2"/>
  <c r="X1294" i="2"/>
  <c r="X1295" i="2"/>
  <c r="X1296" i="2"/>
  <c r="X1297" i="2"/>
  <c r="X1298" i="2"/>
  <c r="X1299" i="2"/>
  <c r="X1300" i="2"/>
  <c r="X1301" i="2"/>
  <c r="X1302" i="2"/>
  <c r="X1303" i="2"/>
  <c r="X1304" i="2"/>
  <c r="X1305" i="2"/>
  <c r="X1306" i="2"/>
  <c r="X1307" i="2"/>
  <c r="X1308" i="2"/>
  <c r="X1309" i="2"/>
  <c r="X1310" i="2"/>
  <c r="X1311" i="2"/>
  <c r="X1312" i="2"/>
  <c r="X1313" i="2"/>
  <c r="X1314" i="2"/>
  <c r="X1315" i="2"/>
  <c r="X1316" i="2"/>
  <c r="X1317" i="2"/>
  <c r="X1318" i="2"/>
  <c r="X1319" i="2"/>
  <c r="X1320" i="2"/>
  <c r="X1321" i="2"/>
  <c r="X1322" i="2"/>
  <c r="X1323" i="2"/>
  <c r="X1324" i="2"/>
  <c r="X1325" i="2"/>
  <c r="X1326" i="2"/>
  <c r="X1327" i="2"/>
  <c r="X1328" i="2"/>
  <c r="X1329" i="2"/>
  <c r="X1330" i="2"/>
  <c r="X1331" i="2"/>
  <c r="X1332" i="2"/>
  <c r="X1333" i="2"/>
  <c r="X1334" i="2"/>
  <c r="X1335" i="2"/>
  <c r="X1336" i="2"/>
  <c r="X1337" i="2"/>
  <c r="X1338" i="2"/>
  <c r="X1339" i="2"/>
  <c r="X1340" i="2"/>
  <c r="X1341" i="2"/>
  <c r="X1342" i="2"/>
  <c r="X1343" i="2"/>
  <c r="X1344" i="2"/>
  <c r="X1345" i="2"/>
  <c r="X1346" i="2"/>
  <c r="X1347" i="2"/>
  <c r="X1348" i="2"/>
  <c r="X1349" i="2"/>
  <c r="X1350" i="2"/>
  <c r="X1351" i="2"/>
  <c r="X1352" i="2"/>
  <c r="X1353" i="2"/>
  <c r="X1354" i="2"/>
  <c r="X1355" i="2"/>
  <c r="X1356" i="2"/>
  <c r="X1357" i="2"/>
  <c r="X1358" i="2"/>
  <c r="X1359" i="2"/>
  <c r="X1360" i="2"/>
  <c r="X1361" i="2"/>
  <c r="X1362" i="2"/>
  <c r="X1363" i="2"/>
  <c r="X1364" i="2"/>
  <c r="X1365" i="2"/>
  <c r="X1366" i="2"/>
  <c r="X1367" i="2"/>
  <c r="X1368" i="2"/>
  <c r="X1369" i="2"/>
  <c r="X1370" i="2"/>
  <c r="X1371" i="2"/>
  <c r="X1372" i="2"/>
  <c r="X1373" i="2"/>
  <c r="X1374" i="2"/>
  <c r="X1375" i="2"/>
  <c r="X1376" i="2"/>
  <c r="X1377" i="2"/>
  <c r="X1378" i="2"/>
  <c r="X1379" i="2"/>
  <c r="X1380" i="2"/>
  <c r="X1381" i="2"/>
  <c r="X1382" i="2"/>
  <c r="X1383" i="2"/>
  <c r="X1384" i="2"/>
  <c r="X1385" i="2"/>
  <c r="X1386" i="2"/>
  <c r="X1387" i="2"/>
  <c r="X1388" i="2"/>
  <c r="X1389" i="2"/>
  <c r="X1390" i="2"/>
  <c r="X1391" i="2"/>
  <c r="X1392" i="2"/>
  <c r="X1393" i="2"/>
  <c r="X1394" i="2"/>
  <c r="X1395" i="2"/>
  <c r="X1396" i="2"/>
  <c r="X1397" i="2"/>
  <c r="X1398" i="2"/>
  <c r="X1399" i="2"/>
  <c r="X1400" i="2"/>
  <c r="X1401" i="2"/>
  <c r="X1402" i="2"/>
  <c r="X1403" i="2"/>
  <c r="X1404" i="2"/>
  <c r="X1405" i="2"/>
  <c r="X1406" i="2"/>
  <c r="X1407" i="2"/>
  <c r="X1408" i="2"/>
  <c r="X1409" i="2"/>
  <c r="X1410" i="2"/>
  <c r="X1411" i="2"/>
  <c r="X1412" i="2"/>
  <c r="X1413" i="2"/>
  <c r="X1414" i="2"/>
  <c r="X1415" i="2"/>
  <c r="X1416" i="2"/>
  <c r="X1417" i="2"/>
  <c r="X1418" i="2"/>
  <c r="X1419" i="2"/>
  <c r="X1420" i="2"/>
  <c r="X1421" i="2"/>
  <c r="X1422" i="2"/>
  <c r="X1423" i="2"/>
  <c r="X1424" i="2"/>
  <c r="X1425" i="2"/>
  <c r="X1426" i="2"/>
  <c r="X1427" i="2"/>
  <c r="X1428" i="2"/>
  <c r="X1429" i="2"/>
  <c r="X1430" i="2"/>
  <c r="X1431" i="2"/>
  <c r="X1432" i="2"/>
  <c r="X1433" i="2"/>
  <c r="X1434" i="2"/>
  <c r="X1435" i="2"/>
  <c r="X1436" i="2"/>
  <c r="X1437" i="2"/>
  <c r="X1438" i="2"/>
  <c r="X1439" i="2"/>
  <c r="X1440" i="2"/>
  <c r="X1441" i="2"/>
  <c r="X1442" i="2"/>
  <c r="X1443" i="2"/>
  <c r="X1444" i="2"/>
  <c r="X1445" i="2"/>
  <c r="X1446" i="2"/>
  <c r="X1447" i="2"/>
  <c r="X1448" i="2"/>
  <c r="X1449" i="2"/>
  <c r="X1450" i="2"/>
  <c r="X1451" i="2"/>
  <c r="X1452" i="2"/>
  <c r="X1453" i="2"/>
  <c r="X1454" i="2"/>
  <c r="X1455" i="2"/>
  <c r="X1456" i="2"/>
  <c r="X1457" i="2"/>
  <c r="X1458" i="2"/>
  <c r="X1459" i="2"/>
  <c r="X1460" i="2"/>
  <c r="X1461" i="2"/>
  <c r="X1462" i="2"/>
  <c r="X1463" i="2"/>
  <c r="X1464" i="2"/>
  <c r="X1465" i="2"/>
  <c r="X1466" i="2"/>
  <c r="X1467" i="2"/>
  <c r="X1468" i="2"/>
  <c r="X1469" i="2"/>
  <c r="X1470" i="2"/>
  <c r="X1471" i="2"/>
  <c r="X1472" i="2"/>
  <c r="X1473" i="2"/>
  <c r="X1474" i="2"/>
  <c r="X1475" i="2"/>
  <c r="X1476" i="2"/>
  <c r="X1477" i="2"/>
  <c r="X1478" i="2"/>
  <c r="X1479" i="2"/>
  <c r="X1480" i="2"/>
  <c r="X1481" i="2"/>
  <c r="X1482" i="2"/>
  <c r="X1483" i="2"/>
  <c r="X1484" i="2"/>
  <c r="X1485" i="2"/>
  <c r="X1486" i="2"/>
  <c r="X1487" i="2"/>
  <c r="X1488" i="2"/>
  <c r="X1489" i="2"/>
  <c r="X1490" i="2"/>
  <c r="X1491" i="2"/>
  <c r="X1492" i="2"/>
  <c r="X1493" i="2"/>
  <c r="X1494" i="2"/>
  <c r="X1495" i="2"/>
  <c r="X1496" i="2"/>
  <c r="X1497" i="2"/>
  <c r="X1498" i="2"/>
  <c r="X1499" i="2"/>
  <c r="X1500" i="2"/>
  <c r="X1501" i="2"/>
  <c r="X1502" i="2"/>
  <c r="X1503" i="2"/>
  <c r="X1504" i="2"/>
  <c r="X1505" i="2"/>
  <c r="X1506" i="2"/>
  <c r="X1507" i="2"/>
  <c r="X1508" i="2"/>
  <c r="X1509" i="2"/>
  <c r="X1510" i="2"/>
  <c r="X1511" i="2"/>
  <c r="X1512" i="2"/>
  <c r="X1513" i="2"/>
  <c r="X1514" i="2"/>
  <c r="X1515" i="2"/>
  <c r="X1516" i="2"/>
  <c r="X1517" i="2"/>
  <c r="X1518" i="2"/>
  <c r="X1519" i="2"/>
  <c r="X1520" i="2"/>
  <c r="X1521" i="2"/>
  <c r="X1522" i="2"/>
  <c r="X1523" i="2"/>
  <c r="X1524" i="2"/>
  <c r="X1525" i="2"/>
  <c r="X1526" i="2"/>
  <c r="X1527" i="2"/>
  <c r="X1528" i="2"/>
  <c r="X1529" i="2"/>
  <c r="X1530" i="2"/>
  <c r="X1531" i="2"/>
  <c r="X1532" i="2"/>
  <c r="X1533" i="2"/>
  <c r="X1534" i="2"/>
  <c r="X1535" i="2"/>
  <c r="X1536" i="2"/>
  <c r="X1537" i="2"/>
  <c r="X1538" i="2"/>
  <c r="X1539" i="2"/>
  <c r="X1540" i="2"/>
  <c r="X1541" i="2"/>
  <c r="X1542" i="2"/>
  <c r="X1543" i="2"/>
  <c r="X1544" i="2"/>
  <c r="X1545" i="2"/>
  <c r="X1546" i="2"/>
  <c r="X1547" i="2"/>
  <c r="X1548" i="2"/>
  <c r="X1549" i="2"/>
  <c r="X1550" i="2"/>
  <c r="X1551" i="2"/>
  <c r="X1552" i="2"/>
  <c r="X1553" i="2"/>
  <c r="X1554" i="2"/>
  <c r="X1555" i="2"/>
  <c r="X1556" i="2"/>
  <c r="X1557" i="2"/>
  <c r="X1558" i="2"/>
  <c r="X1559" i="2"/>
  <c r="X1560" i="2"/>
  <c r="X1561" i="2"/>
  <c r="X1562" i="2"/>
  <c r="X1563" i="2"/>
  <c r="X1564" i="2"/>
  <c r="X1565" i="2"/>
  <c r="X1566" i="2"/>
  <c r="X1567" i="2"/>
  <c r="X1568" i="2"/>
  <c r="X1569" i="2"/>
  <c r="X1570" i="2"/>
  <c r="X1571" i="2"/>
  <c r="X1572" i="2"/>
  <c r="X1573" i="2"/>
  <c r="X1574" i="2"/>
  <c r="X1575" i="2"/>
  <c r="X1576" i="2"/>
  <c r="X1577" i="2"/>
  <c r="X1578" i="2"/>
  <c r="X1579" i="2"/>
  <c r="X1580" i="2"/>
  <c r="X1581" i="2"/>
  <c r="X1582" i="2"/>
  <c r="X1583" i="2"/>
  <c r="X1584" i="2"/>
  <c r="X1585" i="2"/>
  <c r="X1586" i="2"/>
  <c r="X1587" i="2"/>
  <c r="X1588" i="2"/>
  <c r="X1589" i="2"/>
  <c r="X1590" i="2"/>
  <c r="X1591" i="2"/>
  <c r="X1592" i="2"/>
  <c r="X1593" i="2"/>
  <c r="X1594" i="2"/>
  <c r="X1595" i="2"/>
  <c r="X1596" i="2"/>
  <c r="X1597" i="2"/>
  <c r="X1598" i="2"/>
  <c r="X1599" i="2"/>
  <c r="X1600" i="2"/>
  <c r="X1601" i="2"/>
  <c r="X1602" i="2"/>
  <c r="X1603" i="2"/>
  <c r="X1604" i="2"/>
  <c r="X1605" i="2"/>
  <c r="X1606" i="2"/>
  <c r="X1607" i="2"/>
  <c r="X1608" i="2"/>
  <c r="X1609" i="2"/>
  <c r="X1610" i="2"/>
  <c r="X1611" i="2"/>
  <c r="X1612" i="2"/>
  <c r="X1613" i="2"/>
  <c r="X1614" i="2"/>
  <c r="X1615" i="2"/>
  <c r="X1616" i="2"/>
  <c r="X1617" i="2"/>
  <c r="X1618" i="2"/>
  <c r="X1619" i="2"/>
  <c r="X1620" i="2"/>
  <c r="X1621" i="2"/>
  <c r="X1622" i="2"/>
  <c r="X1623" i="2"/>
  <c r="X1624" i="2"/>
  <c r="X1625" i="2"/>
  <c r="X1626" i="2"/>
  <c r="X1627" i="2"/>
  <c r="X1628" i="2"/>
  <c r="X1629" i="2"/>
  <c r="X1630" i="2"/>
  <c r="X1631" i="2"/>
  <c r="X1632" i="2"/>
  <c r="X1633" i="2"/>
  <c r="X1634" i="2"/>
  <c r="X1635" i="2"/>
  <c r="X1636" i="2"/>
  <c r="X1637" i="2"/>
  <c r="X1638" i="2"/>
  <c r="X1639" i="2"/>
  <c r="X1640" i="2"/>
  <c r="X1641" i="2"/>
  <c r="X1642" i="2"/>
  <c r="X1643" i="2"/>
  <c r="X1644" i="2"/>
  <c r="X1645" i="2"/>
  <c r="X1646" i="2"/>
  <c r="X1647" i="2"/>
  <c r="X1648" i="2"/>
  <c r="X1649" i="2"/>
  <c r="X1650" i="2"/>
  <c r="X1651" i="2"/>
  <c r="X1652" i="2"/>
  <c r="X1653" i="2"/>
  <c r="X1654" i="2"/>
  <c r="X1655" i="2"/>
  <c r="X1656" i="2"/>
  <c r="X1657" i="2"/>
  <c r="X1658" i="2"/>
  <c r="X1659" i="2"/>
  <c r="X1660" i="2"/>
  <c r="X1661" i="2"/>
  <c r="X1662" i="2"/>
  <c r="X1663" i="2"/>
  <c r="X1664" i="2"/>
  <c r="X1665" i="2"/>
  <c r="X1666" i="2"/>
  <c r="X1667" i="2"/>
  <c r="X1668" i="2"/>
  <c r="X1669" i="2"/>
  <c r="X1670" i="2"/>
  <c r="X1671" i="2"/>
  <c r="X1672" i="2"/>
  <c r="X1673" i="2"/>
  <c r="X1674" i="2"/>
  <c r="X1675" i="2"/>
  <c r="X1676" i="2"/>
  <c r="X1677" i="2"/>
  <c r="X1678" i="2"/>
  <c r="X1679" i="2"/>
  <c r="X1680" i="2"/>
  <c r="X1681" i="2"/>
  <c r="X1682" i="2"/>
  <c r="X1683" i="2"/>
  <c r="X1684" i="2"/>
  <c r="X1685" i="2"/>
  <c r="X1686" i="2"/>
  <c r="X1687" i="2"/>
  <c r="X1688" i="2"/>
  <c r="X1689" i="2"/>
  <c r="X1690" i="2"/>
  <c r="X1691" i="2"/>
  <c r="X1692" i="2"/>
  <c r="X1693" i="2"/>
  <c r="X1694" i="2"/>
  <c r="X1695" i="2"/>
  <c r="X1696" i="2"/>
  <c r="X1697" i="2"/>
  <c r="X1698" i="2"/>
  <c r="X1699" i="2"/>
  <c r="X1700" i="2"/>
  <c r="X1701" i="2"/>
  <c r="X1702" i="2"/>
  <c r="X1703" i="2"/>
  <c r="X1704" i="2"/>
  <c r="X1705" i="2"/>
  <c r="X1706" i="2"/>
  <c r="X1707" i="2"/>
  <c r="X1708" i="2"/>
  <c r="X1709" i="2"/>
  <c r="X1710" i="2"/>
  <c r="X1711" i="2"/>
  <c r="X1712" i="2"/>
  <c r="X1713" i="2"/>
  <c r="X1714" i="2"/>
  <c r="X1715" i="2"/>
  <c r="X1716" i="2"/>
  <c r="X1717" i="2"/>
  <c r="X1718" i="2"/>
  <c r="X1719" i="2"/>
  <c r="X1720" i="2"/>
  <c r="X1721" i="2"/>
  <c r="X1722" i="2"/>
  <c r="X1723" i="2"/>
  <c r="X1724" i="2"/>
  <c r="X1725" i="2"/>
  <c r="X1726" i="2"/>
  <c r="X1727" i="2"/>
  <c r="X1728" i="2"/>
  <c r="X1729" i="2"/>
  <c r="X1730" i="2"/>
  <c r="X1731" i="2"/>
  <c r="X1732" i="2"/>
  <c r="X1733" i="2"/>
  <c r="X1734" i="2"/>
  <c r="X1735" i="2"/>
  <c r="X1736" i="2"/>
  <c r="X1737" i="2"/>
  <c r="X1738" i="2"/>
  <c r="X1739" i="2"/>
  <c r="X1740" i="2"/>
  <c r="X1741" i="2"/>
  <c r="X1742" i="2"/>
  <c r="X1743" i="2"/>
  <c r="X1744" i="2"/>
  <c r="X1745" i="2"/>
  <c r="X1746" i="2"/>
  <c r="X1747" i="2"/>
  <c r="X1748" i="2"/>
  <c r="X1749" i="2"/>
  <c r="X1750" i="2"/>
  <c r="X1751" i="2"/>
  <c r="X1752" i="2"/>
  <c r="X1753" i="2"/>
  <c r="X1754" i="2"/>
  <c r="X1755" i="2"/>
  <c r="X1756" i="2"/>
  <c r="X1757" i="2"/>
  <c r="X1758" i="2"/>
  <c r="X1759" i="2"/>
  <c r="X1760" i="2"/>
  <c r="X1761" i="2"/>
  <c r="X1762" i="2"/>
  <c r="X1763" i="2"/>
  <c r="X1764" i="2"/>
  <c r="X1765" i="2"/>
  <c r="X1766" i="2"/>
  <c r="X1767" i="2"/>
  <c r="X1768" i="2"/>
  <c r="X1769" i="2"/>
  <c r="X1770" i="2"/>
  <c r="X1771" i="2"/>
  <c r="X1772" i="2"/>
  <c r="X1773" i="2"/>
  <c r="X1774" i="2"/>
  <c r="X1775" i="2"/>
  <c r="X1776" i="2"/>
  <c r="X1777" i="2"/>
  <c r="X1778" i="2"/>
  <c r="X1779" i="2"/>
  <c r="X1780" i="2"/>
  <c r="X1781" i="2"/>
  <c r="X1782" i="2"/>
  <c r="X1783" i="2"/>
  <c r="X1784" i="2"/>
  <c r="X1785" i="2"/>
  <c r="X1786" i="2"/>
  <c r="X1787" i="2"/>
  <c r="X1788" i="2"/>
  <c r="X1789" i="2"/>
  <c r="X1790" i="2"/>
  <c r="X1791" i="2"/>
  <c r="X1792" i="2"/>
  <c r="X1793" i="2"/>
  <c r="X1794" i="2"/>
  <c r="X1795" i="2"/>
  <c r="X1796" i="2"/>
  <c r="X1797" i="2"/>
  <c r="X1798" i="2"/>
  <c r="X1799" i="2"/>
  <c r="X1800" i="2"/>
  <c r="X1801" i="2"/>
  <c r="X1802" i="2"/>
  <c r="X1803" i="2"/>
  <c r="X1804" i="2"/>
  <c r="X1805" i="2"/>
  <c r="X1806" i="2"/>
  <c r="X1807" i="2"/>
  <c r="X1808" i="2"/>
  <c r="X1809" i="2"/>
  <c r="X1810" i="2"/>
  <c r="X1811" i="2"/>
  <c r="X1812" i="2"/>
  <c r="X1813" i="2"/>
  <c r="X1814" i="2"/>
  <c r="X1815" i="2"/>
  <c r="X1816" i="2"/>
  <c r="X1817" i="2"/>
  <c r="X1818" i="2"/>
  <c r="X1819" i="2"/>
  <c r="X1820" i="2"/>
  <c r="X1821" i="2"/>
  <c r="X1822" i="2"/>
  <c r="X1823" i="2"/>
  <c r="X1824" i="2"/>
  <c r="X1825" i="2"/>
  <c r="X1826" i="2"/>
  <c r="X1827" i="2"/>
  <c r="X1828" i="2"/>
  <c r="X1829" i="2"/>
  <c r="X1830" i="2"/>
  <c r="X1831" i="2"/>
  <c r="X1832" i="2"/>
  <c r="X1833" i="2"/>
  <c r="X1834" i="2"/>
  <c r="X1835" i="2"/>
  <c r="X1836" i="2"/>
  <c r="X1837" i="2"/>
  <c r="X1838" i="2"/>
  <c r="X1839" i="2"/>
  <c r="X1840" i="2"/>
  <c r="X1841" i="2"/>
  <c r="X1842" i="2"/>
  <c r="X1843" i="2"/>
  <c r="X1844" i="2"/>
  <c r="X1845" i="2"/>
  <c r="X1846" i="2"/>
  <c r="X1847" i="2"/>
  <c r="X1848" i="2"/>
  <c r="X1849" i="2"/>
  <c r="X1850" i="2"/>
  <c r="X1851" i="2"/>
  <c r="X1852" i="2"/>
  <c r="X1853" i="2"/>
  <c r="X1854" i="2"/>
  <c r="X1855" i="2"/>
  <c r="X1856" i="2"/>
  <c r="X1857" i="2"/>
  <c r="X1858" i="2"/>
  <c r="X1859" i="2"/>
  <c r="X1860" i="2"/>
  <c r="X1861" i="2"/>
  <c r="X1862" i="2"/>
  <c r="X1863" i="2"/>
  <c r="X1864" i="2"/>
  <c r="X1865" i="2"/>
  <c r="X1866" i="2"/>
  <c r="X1867" i="2"/>
  <c r="X1868" i="2"/>
  <c r="X1869" i="2"/>
  <c r="X1870" i="2"/>
  <c r="X1871" i="2"/>
  <c r="X1872" i="2"/>
  <c r="X1873" i="2"/>
  <c r="X1874" i="2"/>
  <c r="X1875" i="2"/>
  <c r="X1876" i="2"/>
  <c r="X1877" i="2"/>
  <c r="X1878" i="2"/>
  <c r="X1879" i="2"/>
  <c r="X1880" i="2"/>
  <c r="X1881" i="2"/>
  <c r="X1882" i="2"/>
  <c r="X1883" i="2"/>
  <c r="X1884" i="2"/>
  <c r="X1885" i="2"/>
  <c r="X1886" i="2"/>
  <c r="X1887" i="2"/>
  <c r="X1888" i="2"/>
  <c r="X1889" i="2"/>
  <c r="X1890" i="2"/>
  <c r="X1891" i="2"/>
  <c r="X1892" i="2"/>
  <c r="X1893" i="2"/>
  <c r="X1894" i="2"/>
  <c r="X1895" i="2"/>
  <c r="X1896" i="2"/>
  <c r="X1897" i="2"/>
  <c r="X1898" i="2"/>
  <c r="X1899" i="2"/>
  <c r="X1900" i="2"/>
  <c r="X1901" i="2"/>
  <c r="X1902" i="2"/>
  <c r="X1903" i="2"/>
  <c r="X1904" i="2"/>
  <c r="X1905" i="2"/>
  <c r="X1906" i="2"/>
  <c r="X1907" i="2"/>
  <c r="X1908" i="2"/>
  <c r="X1909" i="2"/>
  <c r="X1910" i="2"/>
  <c r="X1911" i="2"/>
  <c r="X1912" i="2"/>
  <c r="X1913" i="2"/>
  <c r="X1914" i="2"/>
  <c r="X1915" i="2"/>
  <c r="X1916" i="2"/>
  <c r="X1917" i="2"/>
  <c r="X1918" i="2"/>
  <c r="X1919" i="2"/>
  <c r="X1920" i="2"/>
  <c r="X1921" i="2"/>
  <c r="X1922" i="2"/>
  <c r="X1923" i="2"/>
  <c r="X1924" i="2"/>
  <c r="X1925" i="2"/>
  <c r="X1926" i="2"/>
  <c r="X1927" i="2"/>
  <c r="X1928" i="2"/>
  <c r="X1929" i="2"/>
  <c r="X1930" i="2"/>
  <c r="X1931" i="2"/>
  <c r="X1932" i="2"/>
  <c r="X1933" i="2"/>
  <c r="X1934" i="2"/>
  <c r="X1935" i="2"/>
  <c r="X1936" i="2"/>
  <c r="X1937" i="2"/>
  <c r="X1938" i="2"/>
  <c r="X1939" i="2"/>
  <c r="X1940" i="2"/>
  <c r="X1941" i="2"/>
  <c r="X1942" i="2"/>
  <c r="X1943" i="2"/>
  <c r="X1944" i="2"/>
  <c r="X1945" i="2"/>
  <c r="X1946" i="2"/>
  <c r="X1947" i="2"/>
  <c r="X1948" i="2"/>
  <c r="X1949" i="2"/>
  <c r="X1950" i="2"/>
  <c r="X1951" i="2"/>
  <c r="X1952" i="2"/>
  <c r="X1953" i="2"/>
  <c r="X1954" i="2"/>
  <c r="X1955" i="2"/>
  <c r="X1956" i="2"/>
  <c r="X1957" i="2"/>
  <c r="X1958" i="2"/>
  <c r="X1959" i="2"/>
  <c r="X1960" i="2"/>
  <c r="X1961" i="2"/>
  <c r="X1962" i="2"/>
  <c r="X1963" i="2"/>
  <c r="X1964" i="2"/>
  <c r="X1965" i="2"/>
  <c r="X1966" i="2"/>
  <c r="X1967" i="2"/>
  <c r="X1968" i="2"/>
  <c r="X1969" i="2"/>
  <c r="X1970" i="2"/>
  <c r="X1971" i="2"/>
  <c r="X1972" i="2"/>
  <c r="X1973" i="2"/>
  <c r="X1974" i="2"/>
  <c r="X1975" i="2"/>
  <c r="X1976" i="2"/>
  <c r="X1977" i="2"/>
  <c r="X1978" i="2"/>
  <c r="X1979" i="2"/>
  <c r="X1980" i="2"/>
  <c r="X1981" i="2"/>
  <c r="X1982" i="2"/>
  <c r="X1983" i="2"/>
  <c r="X1984" i="2"/>
  <c r="X1985" i="2"/>
  <c r="X1986" i="2"/>
  <c r="X1987" i="2"/>
  <c r="X1988" i="2"/>
  <c r="X1989" i="2"/>
  <c r="X1990" i="2"/>
  <c r="X1991" i="2"/>
  <c r="X1992" i="2"/>
  <c r="X1993" i="2"/>
  <c r="X1994" i="2"/>
  <c r="X1995" i="2"/>
  <c r="X1996" i="2"/>
  <c r="X1997" i="2"/>
  <c r="X1998" i="2"/>
  <c r="X1999" i="2"/>
  <c r="X2000" i="2"/>
  <c r="X2001" i="2"/>
  <c r="X2002" i="2"/>
  <c r="X2003" i="2"/>
  <c r="X2004" i="2"/>
  <c r="X2005" i="2"/>
  <c r="X2006" i="2"/>
  <c r="X2007" i="2"/>
  <c r="X2008" i="2"/>
  <c r="X2009" i="2"/>
  <c r="X2010" i="2"/>
  <c r="X2011" i="2"/>
  <c r="X2012" i="2"/>
  <c r="X2013" i="2"/>
  <c r="X2014" i="2"/>
  <c r="X2015" i="2"/>
  <c r="X2016" i="2"/>
  <c r="X2017" i="2"/>
  <c r="X2018" i="2"/>
  <c r="X2019" i="2"/>
  <c r="X2020" i="2"/>
  <c r="X2021" i="2"/>
  <c r="X2022" i="2"/>
  <c r="X2023" i="2"/>
  <c r="X2024" i="2"/>
  <c r="X2025" i="2"/>
  <c r="X2026" i="2"/>
  <c r="X2027" i="2"/>
  <c r="X2028" i="2"/>
  <c r="X2029" i="2"/>
  <c r="X2030" i="2"/>
  <c r="X2031" i="2"/>
  <c r="X2032" i="2"/>
  <c r="X2033" i="2"/>
  <c r="X2034" i="2"/>
  <c r="X2035" i="2"/>
  <c r="X2036" i="2"/>
  <c r="X2037" i="2"/>
  <c r="X2038" i="2"/>
  <c r="X2039" i="2"/>
  <c r="X2040" i="2"/>
  <c r="X2041" i="2"/>
  <c r="X2042" i="2"/>
  <c r="X2043" i="2"/>
  <c r="X2044" i="2"/>
  <c r="X2045" i="2"/>
  <c r="X2046" i="2"/>
  <c r="X2047" i="2"/>
  <c r="X2048" i="2"/>
  <c r="X2049" i="2"/>
  <c r="X2050" i="2"/>
  <c r="X2051" i="2"/>
  <c r="X2052" i="2"/>
  <c r="X2053" i="2"/>
  <c r="X2054" i="2"/>
  <c r="X2055" i="2"/>
  <c r="X2056" i="2"/>
  <c r="X2057" i="2"/>
  <c r="X2058" i="2"/>
  <c r="X2059" i="2"/>
  <c r="X2060" i="2"/>
  <c r="X2061" i="2"/>
  <c r="X2062" i="2"/>
  <c r="X2063" i="2"/>
  <c r="X2064" i="2"/>
  <c r="X2065" i="2"/>
  <c r="X2066" i="2"/>
  <c r="X2067" i="2"/>
  <c r="X2068" i="2"/>
  <c r="X2069" i="2"/>
  <c r="X2070" i="2"/>
  <c r="X2071" i="2"/>
  <c r="X2072" i="2"/>
  <c r="X2073" i="2"/>
  <c r="X2074" i="2"/>
  <c r="X2075" i="2"/>
  <c r="X2076" i="2"/>
  <c r="X2077" i="2"/>
  <c r="X2078" i="2"/>
  <c r="X2079" i="2"/>
  <c r="X2080" i="2"/>
  <c r="X2081" i="2"/>
  <c r="X2082" i="2"/>
  <c r="X2083" i="2"/>
  <c r="X2084" i="2"/>
  <c r="X2085" i="2"/>
  <c r="X2086" i="2"/>
  <c r="X2087" i="2"/>
  <c r="X2088" i="2"/>
  <c r="X2089" i="2"/>
  <c r="X2090" i="2"/>
  <c r="X2091" i="2"/>
  <c r="X2092" i="2"/>
  <c r="X2093" i="2"/>
  <c r="X2094" i="2"/>
  <c r="X2095" i="2"/>
  <c r="X2096" i="2"/>
  <c r="X2097" i="2"/>
  <c r="X2098" i="2"/>
  <c r="X2099" i="2"/>
  <c r="X2100" i="2"/>
  <c r="X2101" i="2"/>
  <c r="X2102" i="2"/>
  <c r="X2103" i="2"/>
  <c r="X2104" i="2"/>
  <c r="X2105" i="2"/>
  <c r="X2106" i="2"/>
  <c r="X2107" i="2"/>
  <c r="X2108" i="2"/>
  <c r="X2109" i="2"/>
  <c r="X2110" i="2"/>
  <c r="X2111" i="2"/>
  <c r="X2112" i="2"/>
  <c r="X2113" i="2"/>
  <c r="X2114" i="2"/>
  <c r="X2115" i="2"/>
  <c r="X2116" i="2"/>
  <c r="X2117" i="2"/>
  <c r="X2118" i="2"/>
  <c r="X2119" i="2"/>
  <c r="X2120" i="2"/>
  <c r="X2121" i="2"/>
  <c r="X2122" i="2"/>
  <c r="X2123" i="2"/>
  <c r="X2124" i="2"/>
  <c r="X2125" i="2"/>
  <c r="X2126" i="2"/>
  <c r="X2127" i="2"/>
  <c r="X2128" i="2"/>
  <c r="X2129" i="2"/>
  <c r="X2130" i="2"/>
  <c r="X2131" i="2"/>
  <c r="X2132" i="2"/>
  <c r="X2133" i="2"/>
  <c r="X2134" i="2"/>
  <c r="X2135" i="2"/>
  <c r="X2136" i="2"/>
  <c r="X2137" i="2"/>
  <c r="X2138" i="2"/>
  <c r="X2139" i="2"/>
  <c r="X2140" i="2"/>
  <c r="X2141" i="2"/>
  <c r="X2142" i="2"/>
  <c r="X2143" i="2"/>
  <c r="X2144" i="2"/>
  <c r="X2145" i="2"/>
  <c r="X2146" i="2"/>
  <c r="X2147" i="2"/>
  <c r="X2148" i="2"/>
  <c r="X2149" i="2"/>
  <c r="X2150" i="2"/>
  <c r="X2151" i="2"/>
  <c r="X2152" i="2"/>
  <c r="X2153" i="2"/>
  <c r="X2154" i="2"/>
  <c r="X2155" i="2"/>
  <c r="X2156" i="2"/>
  <c r="X2157" i="2"/>
  <c r="X2158" i="2"/>
  <c r="X2159" i="2"/>
  <c r="X2160" i="2"/>
  <c r="X2161" i="2"/>
  <c r="X2162" i="2"/>
  <c r="X2163" i="2"/>
  <c r="X2164" i="2"/>
  <c r="X2165" i="2"/>
  <c r="X2166" i="2"/>
  <c r="X2167" i="2"/>
  <c r="X2168" i="2"/>
  <c r="X2169" i="2"/>
  <c r="X2170" i="2"/>
  <c r="X2171" i="2"/>
  <c r="X2172" i="2"/>
  <c r="X2173" i="2"/>
  <c r="X2174" i="2"/>
  <c r="X2175" i="2"/>
  <c r="X2176" i="2"/>
  <c r="X2177" i="2"/>
  <c r="X2178" i="2"/>
  <c r="X2179" i="2"/>
  <c r="X2180" i="2"/>
  <c r="X2181" i="2"/>
  <c r="X2182" i="2"/>
  <c r="X2183" i="2"/>
  <c r="X2184" i="2"/>
  <c r="X2185" i="2"/>
  <c r="X2186" i="2"/>
  <c r="X2187" i="2"/>
  <c r="X2188" i="2"/>
  <c r="X2189" i="2"/>
  <c r="X2190" i="2"/>
  <c r="X2191" i="2"/>
  <c r="X2192" i="2"/>
  <c r="X2193" i="2"/>
  <c r="X2194" i="2"/>
  <c r="X2195" i="2"/>
  <c r="X2196" i="2"/>
  <c r="X2197" i="2"/>
  <c r="X2198" i="2"/>
  <c r="X2199" i="2"/>
  <c r="X2200" i="2"/>
  <c r="X2201" i="2"/>
  <c r="X2202" i="2"/>
  <c r="X2203" i="2"/>
  <c r="X2204" i="2"/>
  <c r="X2205" i="2"/>
  <c r="X2206" i="2"/>
  <c r="X2207" i="2"/>
  <c r="X2208" i="2"/>
  <c r="X2209" i="2"/>
  <c r="X2210" i="2"/>
  <c r="X2211" i="2"/>
  <c r="X2212" i="2"/>
  <c r="X2213" i="2"/>
  <c r="X2214" i="2"/>
  <c r="X2215" i="2"/>
  <c r="X2216" i="2"/>
  <c r="X2217" i="2"/>
  <c r="X2218" i="2"/>
  <c r="X2219" i="2"/>
  <c r="X2220" i="2"/>
  <c r="X2221" i="2"/>
  <c r="X2222" i="2"/>
  <c r="X2223" i="2"/>
  <c r="X2224" i="2"/>
  <c r="X2225" i="2"/>
  <c r="X2226" i="2"/>
  <c r="X2227" i="2"/>
  <c r="X2228" i="2"/>
  <c r="X2229" i="2"/>
  <c r="X2230" i="2"/>
  <c r="X2231" i="2"/>
  <c r="X2232" i="2"/>
  <c r="X2233" i="2"/>
  <c r="X2234" i="2"/>
  <c r="X2235" i="2"/>
  <c r="X2236" i="2"/>
  <c r="X2237" i="2"/>
  <c r="X2238" i="2"/>
  <c r="X2239" i="2"/>
  <c r="X2240" i="2"/>
  <c r="X2241" i="2"/>
  <c r="X2242" i="2"/>
  <c r="X2243" i="2"/>
  <c r="X2244" i="2"/>
  <c r="X2245" i="2"/>
  <c r="X2246" i="2"/>
  <c r="X2247" i="2"/>
  <c r="X2248" i="2"/>
  <c r="X2249" i="2"/>
  <c r="X2250" i="2"/>
  <c r="X2251" i="2"/>
  <c r="X2252" i="2"/>
  <c r="X2253" i="2"/>
  <c r="X2254" i="2"/>
  <c r="X2255" i="2"/>
  <c r="X2256" i="2"/>
  <c r="X2257" i="2"/>
  <c r="X2258" i="2"/>
  <c r="X2259" i="2"/>
  <c r="X2260" i="2"/>
  <c r="X2261" i="2"/>
  <c r="X2262" i="2"/>
  <c r="X2263" i="2"/>
  <c r="X2264" i="2"/>
  <c r="X2265" i="2"/>
  <c r="X2266" i="2"/>
  <c r="X2267" i="2"/>
  <c r="X2268" i="2"/>
  <c r="X2269" i="2"/>
  <c r="X2270" i="2"/>
  <c r="X2271" i="2"/>
  <c r="X2272" i="2"/>
  <c r="X2273" i="2"/>
  <c r="X2274" i="2"/>
  <c r="X2275" i="2"/>
  <c r="X2276" i="2"/>
  <c r="X2277" i="2"/>
  <c r="X2278" i="2"/>
  <c r="X2279" i="2"/>
  <c r="X2280" i="2"/>
  <c r="X2281" i="2"/>
  <c r="X2282" i="2"/>
  <c r="X2283" i="2"/>
  <c r="X2284" i="2"/>
  <c r="X2285" i="2"/>
  <c r="X2286" i="2"/>
  <c r="X2287" i="2"/>
  <c r="X2288" i="2"/>
  <c r="X2289" i="2"/>
  <c r="X2290" i="2"/>
  <c r="X2291" i="2"/>
  <c r="X2292" i="2"/>
  <c r="X2293" i="2"/>
  <c r="X2294" i="2"/>
  <c r="X2295" i="2"/>
  <c r="X2296" i="2"/>
  <c r="X2297" i="2"/>
  <c r="X2298" i="2"/>
  <c r="X2299" i="2"/>
  <c r="X2300" i="2"/>
  <c r="X2301" i="2"/>
  <c r="X2302" i="2"/>
  <c r="X2303" i="2"/>
  <c r="X2304" i="2"/>
  <c r="X2305" i="2"/>
  <c r="X2306" i="2"/>
  <c r="X2307" i="2"/>
  <c r="X2308" i="2"/>
  <c r="X2309" i="2"/>
  <c r="X2310" i="2"/>
  <c r="X2311" i="2"/>
  <c r="X2312" i="2"/>
  <c r="X2313" i="2"/>
  <c r="X2314" i="2"/>
  <c r="X2315" i="2"/>
  <c r="X2316" i="2"/>
  <c r="X2317" i="2"/>
  <c r="X2318" i="2"/>
  <c r="X2319" i="2"/>
  <c r="X2320" i="2"/>
  <c r="X2321" i="2"/>
  <c r="X2322" i="2"/>
  <c r="X2323" i="2"/>
  <c r="X2324" i="2"/>
  <c r="X2325" i="2"/>
  <c r="X2326" i="2"/>
  <c r="X2327" i="2"/>
  <c r="X2328" i="2"/>
  <c r="X2329" i="2"/>
  <c r="X2330" i="2"/>
  <c r="X2331" i="2"/>
  <c r="X2332" i="2"/>
  <c r="X2333" i="2"/>
  <c r="X2334" i="2"/>
  <c r="X2335" i="2"/>
  <c r="X2336" i="2"/>
  <c r="X2337" i="2"/>
  <c r="X2338" i="2"/>
  <c r="X2339" i="2"/>
  <c r="X2340" i="2"/>
  <c r="X2341" i="2"/>
  <c r="X2342" i="2"/>
  <c r="X2343" i="2"/>
  <c r="X2344" i="2"/>
  <c r="X2345" i="2"/>
  <c r="X2346" i="2"/>
  <c r="X2347" i="2"/>
  <c r="X2348" i="2"/>
  <c r="X2349" i="2"/>
  <c r="X2350" i="2"/>
  <c r="X2351" i="2"/>
  <c r="X2352" i="2"/>
  <c r="X2353" i="2"/>
  <c r="X2354" i="2"/>
  <c r="X2355" i="2"/>
  <c r="X2356" i="2"/>
  <c r="X2357" i="2"/>
  <c r="X2358" i="2"/>
  <c r="X2359" i="2"/>
  <c r="X2360" i="2"/>
  <c r="X2361" i="2"/>
  <c r="X2362" i="2"/>
  <c r="X2363" i="2"/>
  <c r="X2364" i="2"/>
  <c r="X2365" i="2"/>
  <c r="X2366" i="2"/>
  <c r="X2367" i="2"/>
  <c r="X2368" i="2"/>
  <c r="X2369" i="2"/>
  <c r="X2370" i="2"/>
  <c r="X2371" i="2"/>
  <c r="X2372" i="2"/>
  <c r="X2373" i="2"/>
  <c r="X2374" i="2"/>
  <c r="X2375" i="2"/>
  <c r="X2376" i="2"/>
  <c r="X2377" i="2"/>
  <c r="X2378" i="2"/>
  <c r="X2379" i="2"/>
  <c r="X2380" i="2"/>
  <c r="X2381" i="2"/>
  <c r="X2382" i="2"/>
  <c r="X2383" i="2"/>
  <c r="X2384" i="2"/>
  <c r="X2385" i="2"/>
  <c r="X2386" i="2"/>
  <c r="X2387" i="2"/>
  <c r="X2388" i="2"/>
  <c r="X2389" i="2"/>
  <c r="X2390" i="2"/>
  <c r="X2391" i="2"/>
  <c r="X2392" i="2"/>
  <c r="X2393" i="2"/>
  <c r="X2394" i="2"/>
  <c r="X2395" i="2"/>
  <c r="X2396" i="2"/>
  <c r="X2397" i="2"/>
  <c r="X2398" i="2"/>
  <c r="X2399" i="2"/>
  <c r="X2400" i="2"/>
  <c r="X2401" i="2"/>
  <c r="X2402" i="2"/>
  <c r="X2403" i="2"/>
  <c r="X2404" i="2"/>
  <c r="X2405" i="2"/>
  <c r="X2406" i="2"/>
  <c r="X2407" i="2"/>
  <c r="X2408" i="2"/>
  <c r="X2409" i="2"/>
  <c r="X2410" i="2"/>
  <c r="X2411" i="2"/>
  <c r="X2412" i="2"/>
  <c r="X2413" i="2"/>
  <c r="X2414" i="2"/>
  <c r="X2415" i="2"/>
  <c r="X2416" i="2"/>
  <c r="X2417" i="2"/>
  <c r="X2418" i="2"/>
  <c r="X2419" i="2"/>
  <c r="X2420" i="2"/>
  <c r="X2421" i="2"/>
  <c r="X2422" i="2"/>
  <c r="X2423" i="2"/>
  <c r="X2424" i="2"/>
  <c r="X2425" i="2"/>
  <c r="X2426" i="2"/>
  <c r="X2427" i="2"/>
  <c r="X2428" i="2"/>
  <c r="X2429" i="2"/>
  <c r="X2430" i="2"/>
  <c r="X2431" i="2"/>
  <c r="X2432" i="2"/>
  <c r="X2433" i="2"/>
  <c r="X2434" i="2"/>
  <c r="X2435" i="2"/>
  <c r="X2436" i="2"/>
  <c r="X2437" i="2"/>
  <c r="X2438" i="2"/>
  <c r="X2439" i="2"/>
  <c r="X2440" i="2"/>
  <c r="X2441" i="2"/>
  <c r="X2442" i="2"/>
  <c r="X2443" i="2"/>
  <c r="X2444" i="2"/>
  <c r="X2445" i="2"/>
  <c r="X2446" i="2"/>
  <c r="X2447" i="2"/>
  <c r="X2448" i="2"/>
  <c r="X2449" i="2"/>
  <c r="X2450" i="2"/>
  <c r="X2451" i="2"/>
  <c r="X2452" i="2"/>
  <c r="X2453" i="2"/>
  <c r="X2454" i="2"/>
  <c r="X2455" i="2"/>
  <c r="X2456" i="2"/>
  <c r="X2457" i="2"/>
  <c r="X2458" i="2"/>
  <c r="X2459" i="2"/>
  <c r="X2460" i="2"/>
  <c r="X2461" i="2"/>
  <c r="X2462" i="2"/>
  <c r="X2463" i="2"/>
  <c r="X2464" i="2"/>
  <c r="X2465" i="2"/>
  <c r="X2466" i="2"/>
  <c r="X2467" i="2"/>
  <c r="X2468" i="2"/>
  <c r="X2469" i="2"/>
  <c r="X2470" i="2"/>
  <c r="X2471" i="2"/>
  <c r="X2472" i="2"/>
  <c r="X2473" i="2"/>
  <c r="X2474" i="2"/>
  <c r="X2475" i="2"/>
  <c r="X2476" i="2"/>
  <c r="X2477" i="2"/>
  <c r="X2478" i="2"/>
  <c r="X2479" i="2"/>
  <c r="X2480" i="2"/>
  <c r="X2481" i="2"/>
  <c r="X2482" i="2"/>
  <c r="X2483" i="2"/>
  <c r="X2484" i="2"/>
  <c r="X2485" i="2"/>
  <c r="X2486" i="2"/>
  <c r="X2487" i="2"/>
  <c r="X2488" i="2"/>
  <c r="X2489" i="2"/>
  <c r="X2490" i="2"/>
  <c r="X2491" i="2"/>
  <c r="X2492" i="2"/>
  <c r="X2493" i="2"/>
  <c r="X2494" i="2"/>
  <c r="X2495" i="2"/>
  <c r="X2496" i="2"/>
  <c r="X2497" i="2"/>
  <c r="X2498" i="2"/>
  <c r="X2499" i="2"/>
  <c r="X2500" i="2"/>
  <c r="X2501" i="2"/>
  <c r="X2502" i="2"/>
  <c r="X2503" i="2"/>
  <c r="X2504" i="2"/>
  <c r="X2505" i="2"/>
  <c r="X2506" i="2"/>
  <c r="X2507" i="2"/>
  <c r="X2508" i="2"/>
  <c r="X2509" i="2"/>
  <c r="X2510" i="2"/>
  <c r="X2511" i="2"/>
  <c r="X2512" i="2"/>
  <c r="X2513" i="2"/>
  <c r="X2514" i="2"/>
  <c r="X2515" i="2"/>
  <c r="X2516" i="2"/>
  <c r="X2517" i="2"/>
  <c r="X2518" i="2"/>
  <c r="X2519" i="2"/>
  <c r="X2520" i="2"/>
  <c r="X2521" i="2"/>
  <c r="X2522" i="2"/>
  <c r="X2523" i="2"/>
  <c r="X2524" i="2"/>
  <c r="X2525" i="2"/>
  <c r="X2526" i="2"/>
  <c r="X2527" i="2"/>
  <c r="X2528" i="2"/>
  <c r="X2529" i="2"/>
  <c r="X2530" i="2"/>
  <c r="X2531" i="2"/>
  <c r="X2532" i="2"/>
  <c r="X2533" i="2"/>
  <c r="X2534" i="2"/>
  <c r="X2535" i="2"/>
  <c r="X2536" i="2"/>
  <c r="X2537" i="2"/>
  <c r="X2538" i="2"/>
  <c r="X2539" i="2"/>
  <c r="X2540" i="2"/>
  <c r="X2541" i="2"/>
  <c r="X2542" i="2"/>
  <c r="X2543" i="2"/>
  <c r="X2544" i="2"/>
  <c r="X2545" i="2"/>
  <c r="X2546" i="2"/>
  <c r="X2547" i="2"/>
  <c r="X2548" i="2"/>
  <c r="X2549" i="2"/>
  <c r="X2550" i="2"/>
  <c r="X2551" i="2"/>
  <c r="X2552" i="2"/>
  <c r="X2553" i="2"/>
  <c r="X2554" i="2"/>
  <c r="X2555" i="2"/>
  <c r="X2556" i="2"/>
  <c r="X2557" i="2"/>
  <c r="X2558" i="2"/>
  <c r="X2559" i="2"/>
  <c r="X2560" i="2"/>
  <c r="X2561" i="2"/>
  <c r="X2562" i="2"/>
  <c r="X2563" i="2"/>
  <c r="X2564" i="2"/>
  <c r="X2565" i="2"/>
  <c r="X2566" i="2"/>
  <c r="X2567" i="2"/>
  <c r="X2568" i="2"/>
  <c r="X2569" i="2"/>
  <c r="X2570" i="2"/>
  <c r="X2571" i="2"/>
  <c r="X2572" i="2"/>
  <c r="X2573" i="2"/>
  <c r="X2574" i="2"/>
  <c r="X2575" i="2"/>
  <c r="X2576" i="2"/>
  <c r="X2577" i="2"/>
  <c r="X2578" i="2"/>
  <c r="X2579" i="2"/>
  <c r="X2580" i="2"/>
  <c r="X2581" i="2"/>
  <c r="X2582" i="2"/>
  <c r="X2583" i="2"/>
  <c r="X2584" i="2"/>
  <c r="X2585" i="2"/>
  <c r="X2586" i="2"/>
  <c r="X2587" i="2"/>
  <c r="X2588" i="2"/>
  <c r="X2589" i="2"/>
  <c r="X2590" i="2"/>
  <c r="X2591" i="2"/>
  <c r="X2592" i="2"/>
  <c r="X2593" i="2"/>
  <c r="X2594" i="2"/>
  <c r="X2595" i="2"/>
  <c r="X2596" i="2"/>
  <c r="X2597" i="2"/>
  <c r="X2598" i="2"/>
  <c r="X2599" i="2"/>
  <c r="X2600" i="2"/>
  <c r="X2601" i="2"/>
  <c r="X2602" i="2"/>
  <c r="X2603" i="2"/>
  <c r="X2604" i="2"/>
  <c r="X2605" i="2"/>
  <c r="X2606" i="2"/>
  <c r="X2607" i="2"/>
  <c r="X2608" i="2"/>
  <c r="X2609" i="2"/>
  <c r="X2610" i="2"/>
  <c r="X2611" i="2"/>
  <c r="X2612" i="2"/>
  <c r="X2613" i="2"/>
  <c r="X2614" i="2"/>
  <c r="X2615" i="2"/>
  <c r="X2616" i="2"/>
  <c r="X2617" i="2"/>
  <c r="X2618" i="2"/>
  <c r="X2619" i="2"/>
  <c r="X2620" i="2"/>
  <c r="X2621" i="2"/>
  <c r="X2622" i="2"/>
  <c r="X2623" i="2"/>
  <c r="X2624" i="2"/>
  <c r="X2625" i="2"/>
  <c r="X2626" i="2"/>
  <c r="X2627" i="2"/>
  <c r="X2628" i="2"/>
  <c r="X2629" i="2"/>
  <c r="X2630" i="2"/>
  <c r="X2631" i="2"/>
  <c r="X2632" i="2"/>
  <c r="X2633" i="2"/>
  <c r="X2634" i="2"/>
  <c r="X2635" i="2"/>
  <c r="X2636" i="2"/>
  <c r="X2637" i="2"/>
  <c r="X2638" i="2"/>
  <c r="X2639" i="2"/>
  <c r="X2640" i="2"/>
  <c r="X2641" i="2"/>
  <c r="X2642" i="2"/>
  <c r="X2643" i="2"/>
  <c r="X2644" i="2"/>
  <c r="X2645" i="2"/>
  <c r="X2646" i="2"/>
  <c r="X2647" i="2"/>
  <c r="X2648" i="2"/>
  <c r="X2649" i="2"/>
  <c r="X2650" i="2"/>
  <c r="X2651" i="2"/>
  <c r="X2652" i="2"/>
  <c r="X2653" i="2"/>
  <c r="X2654" i="2"/>
  <c r="X2655" i="2"/>
  <c r="X2656" i="2"/>
  <c r="X2657" i="2"/>
  <c r="X2658" i="2"/>
  <c r="X2659" i="2"/>
  <c r="X2660" i="2"/>
  <c r="X2661" i="2"/>
  <c r="X2662" i="2"/>
  <c r="X2663" i="2"/>
  <c r="X2664" i="2"/>
  <c r="X2665" i="2"/>
  <c r="X2666" i="2"/>
  <c r="X2667" i="2"/>
  <c r="X2668" i="2"/>
  <c r="X2669" i="2"/>
  <c r="X2670" i="2"/>
  <c r="X2671" i="2"/>
  <c r="X2672" i="2"/>
  <c r="X2673" i="2"/>
  <c r="X2674" i="2"/>
  <c r="X2675" i="2"/>
  <c r="X2676" i="2"/>
  <c r="X2677" i="2"/>
  <c r="X2678" i="2"/>
  <c r="X2679" i="2"/>
  <c r="X2680" i="2"/>
  <c r="X2681" i="2"/>
  <c r="X2682" i="2"/>
  <c r="X2683" i="2"/>
  <c r="X2684" i="2"/>
  <c r="X2685" i="2"/>
  <c r="X2686" i="2"/>
  <c r="X2687" i="2"/>
  <c r="X2688" i="2"/>
  <c r="X2689" i="2"/>
  <c r="X2690" i="2"/>
  <c r="X2691" i="2"/>
  <c r="X2692" i="2"/>
  <c r="X2693" i="2"/>
  <c r="X2694" i="2"/>
  <c r="X2695" i="2"/>
  <c r="X2696" i="2"/>
  <c r="X2697" i="2"/>
  <c r="X2698" i="2"/>
  <c r="X2699" i="2"/>
  <c r="X2700" i="2"/>
  <c r="X2701" i="2"/>
  <c r="X2702" i="2"/>
  <c r="X2703" i="2"/>
  <c r="X2704" i="2"/>
  <c r="X2705" i="2"/>
  <c r="X2706" i="2"/>
  <c r="X2707" i="2"/>
  <c r="X2708" i="2"/>
  <c r="X2709" i="2"/>
  <c r="X2710" i="2"/>
  <c r="X2711" i="2"/>
  <c r="X2712" i="2"/>
  <c r="X2713" i="2"/>
  <c r="X2714" i="2"/>
  <c r="X2715" i="2"/>
  <c r="X2716" i="2"/>
  <c r="X2717" i="2"/>
  <c r="X2718" i="2"/>
  <c r="X2719" i="2"/>
  <c r="X2720" i="2"/>
  <c r="X2721" i="2"/>
  <c r="X2722" i="2"/>
  <c r="X2723" i="2"/>
  <c r="X2724" i="2"/>
  <c r="X2725" i="2"/>
  <c r="X2726" i="2"/>
  <c r="X2727" i="2"/>
  <c r="X2728" i="2"/>
  <c r="X2729" i="2"/>
  <c r="X2730" i="2"/>
  <c r="X2731" i="2"/>
  <c r="X2732" i="2"/>
  <c r="X2733" i="2"/>
  <c r="X2734" i="2"/>
  <c r="X2735" i="2"/>
  <c r="X2736" i="2"/>
  <c r="X2737" i="2"/>
  <c r="X2738" i="2"/>
  <c r="X2739" i="2"/>
  <c r="X2740" i="2"/>
  <c r="X2741" i="2"/>
  <c r="X2742" i="2"/>
  <c r="X2743" i="2"/>
  <c r="X2744" i="2"/>
  <c r="X2745" i="2"/>
  <c r="X2746" i="2"/>
  <c r="X2747" i="2"/>
  <c r="X2748" i="2"/>
  <c r="X2749" i="2"/>
  <c r="X2750" i="2"/>
  <c r="X2751" i="2"/>
  <c r="X2752" i="2"/>
  <c r="X2753" i="2"/>
  <c r="X2754" i="2"/>
  <c r="X2755" i="2"/>
  <c r="X2756" i="2"/>
  <c r="X2757" i="2"/>
  <c r="X2758" i="2"/>
  <c r="X2759" i="2"/>
  <c r="X2760" i="2"/>
  <c r="X2761" i="2"/>
  <c r="X2762" i="2"/>
  <c r="X2763" i="2"/>
  <c r="X2764" i="2"/>
  <c r="X2765" i="2"/>
  <c r="X2766" i="2"/>
  <c r="X2767" i="2"/>
  <c r="X2768" i="2"/>
  <c r="X2769" i="2"/>
  <c r="X2770" i="2"/>
  <c r="X2771" i="2"/>
  <c r="X2772" i="2"/>
  <c r="X2773" i="2"/>
  <c r="X2774" i="2"/>
  <c r="X2775" i="2"/>
  <c r="X2776" i="2"/>
  <c r="X2777" i="2"/>
  <c r="X2778" i="2"/>
  <c r="X2779" i="2"/>
  <c r="X2780" i="2"/>
  <c r="X2781" i="2"/>
  <c r="X2782" i="2"/>
  <c r="X2783" i="2"/>
  <c r="X2784" i="2"/>
  <c r="X2785" i="2"/>
  <c r="X2786" i="2"/>
  <c r="X2787" i="2"/>
  <c r="X2788" i="2"/>
  <c r="X2789" i="2"/>
  <c r="X2790" i="2"/>
  <c r="X2791" i="2"/>
  <c r="X2792" i="2"/>
  <c r="X2793" i="2"/>
  <c r="X2794" i="2"/>
  <c r="X2795" i="2"/>
  <c r="X2796" i="2"/>
  <c r="X2797" i="2"/>
  <c r="X2798" i="2"/>
  <c r="X2799" i="2"/>
  <c r="X2800" i="2"/>
  <c r="X2801" i="2"/>
  <c r="X2802" i="2"/>
  <c r="X2803" i="2"/>
  <c r="X2804" i="2"/>
  <c r="X2805" i="2"/>
  <c r="X2806" i="2"/>
  <c r="X2807" i="2"/>
  <c r="X2808" i="2"/>
  <c r="X2809" i="2"/>
  <c r="X2810" i="2"/>
  <c r="X2811" i="2"/>
  <c r="X2812" i="2"/>
  <c r="X2813" i="2"/>
  <c r="X2814" i="2"/>
  <c r="X2815" i="2"/>
  <c r="X2816" i="2"/>
  <c r="X2817" i="2"/>
  <c r="X2818" i="2"/>
  <c r="X2819" i="2"/>
  <c r="X2820" i="2"/>
  <c r="X2821" i="2"/>
  <c r="X2822" i="2"/>
  <c r="X2823" i="2"/>
  <c r="X2824" i="2"/>
  <c r="X2825" i="2"/>
  <c r="X2826" i="2"/>
  <c r="X2827" i="2"/>
  <c r="X2828" i="2"/>
  <c r="X2829" i="2"/>
  <c r="X2830" i="2"/>
  <c r="X2831" i="2"/>
  <c r="X2832" i="2"/>
  <c r="X2833" i="2"/>
  <c r="X2834" i="2"/>
  <c r="X2835" i="2"/>
  <c r="X2836" i="2"/>
  <c r="X2837" i="2"/>
  <c r="X2838" i="2"/>
  <c r="X2839" i="2"/>
  <c r="X2840" i="2"/>
  <c r="X2841" i="2"/>
  <c r="X2842" i="2"/>
  <c r="X2843" i="2"/>
  <c r="X2844" i="2"/>
  <c r="X2845" i="2"/>
  <c r="X2846" i="2"/>
  <c r="X2847" i="2"/>
  <c r="X2848" i="2"/>
  <c r="X2849" i="2"/>
  <c r="X2850" i="2"/>
  <c r="X2851" i="2"/>
  <c r="X2852" i="2"/>
  <c r="X2853" i="2"/>
  <c r="X2854" i="2"/>
  <c r="X2855" i="2"/>
  <c r="X2856" i="2"/>
  <c r="X2857" i="2"/>
  <c r="X2858" i="2"/>
  <c r="X2859" i="2"/>
  <c r="X2860" i="2"/>
  <c r="X2861" i="2"/>
  <c r="X2862" i="2"/>
  <c r="X2863" i="2"/>
  <c r="X2864" i="2"/>
  <c r="X2865" i="2"/>
  <c r="X2866" i="2"/>
  <c r="X2867" i="2"/>
  <c r="X2868" i="2"/>
  <c r="X2869" i="2"/>
  <c r="X2870" i="2"/>
  <c r="X2871" i="2"/>
  <c r="X2872" i="2"/>
  <c r="X2873" i="2"/>
  <c r="X2874" i="2"/>
  <c r="X2875" i="2"/>
  <c r="X2876" i="2"/>
  <c r="X2877" i="2"/>
  <c r="X2878" i="2"/>
  <c r="X2879" i="2"/>
  <c r="X2880" i="2"/>
  <c r="X2881" i="2"/>
  <c r="X2882" i="2"/>
  <c r="X2883" i="2"/>
  <c r="X2884" i="2"/>
  <c r="X2885" i="2"/>
  <c r="X2886" i="2"/>
  <c r="X2887" i="2"/>
  <c r="X2888" i="2"/>
  <c r="X2889" i="2"/>
  <c r="X2890" i="2"/>
  <c r="X2891" i="2"/>
  <c r="X2892" i="2"/>
  <c r="X2893" i="2"/>
  <c r="X2894" i="2"/>
  <c r="X2895" i="2"/>
  <c r="X2896" i="2"/>
  <c r="X2897" i="2"/>
  <c r="X2898" i="2"/>
  <c r="X2899" i="2"/>
  <c r="X2900" i="2"/>
  <c r="X2901" i="2"/>
  <c r="X2902" i="2"/>
  <c r="X2903" i="2"/>
  <c r="X2904" i="2"/>
  <c r="X2905" i="2"/>
  <c r="X2906" i="2"/>
  <c r="X2907" i="2"/>
  <c r="X2908" i="2"/>
  <c r="X2909" i="2"/>
  <c r="X2910" i="2"/>
  <c r="X2911" i="2"/>
  <c r="X2912" i="2"/>
  <c r="X2913" i="2"/>
  <c r="X2914" i="2"/>
  <c r="X2915" i="2"/>
  <c r="X2916" i="2"/>
  <c r="X2917" i="2"/>
  <c r="X2918" i="2"/>
  <c r="X2919" i="2"/>
  <c r="X2920" i="2"/>
  <c r="X2921" i="2"/>
  <c r="X2922" i="2"/>
  <c r="X2923" i="2"/>
  <c r="X2924" i="2"/>
  <c r="X2925" i="2"/>
  <c r="X2926" i="2"/>
  <c r="X2927" i="2"/>
  <c r="X2928" i="2"/>
  <c r="X2929" i="2"/>
  <c r="X2930" i="2"/>
  <c r="X2931" i="2"/>
  <c r="X2932" i="2"/>
  <c r="X2933" i="2"/>
  <c r="X2934" i="2"/>
  <c r="X2935" i="2"/>
  <c r="X2936" i="2"/>
  <c r="X2937" i="2"/>
  <c r="X2938" i="2"/>
  <c r="X2939" i="2"/>
  <c r="X2940" i="2"/>
  <c r="X2941" i="2"/>
  <c r="X2942" i="2"/>
  <c r="X2943" i="2"/>
  <c r="X2944" i="2"/>
  <c r="X2945" i="2"/>
  <c r="X2946" i="2"/>
  <c r="X2947" i="2"/>
  <c r="X2948" i="2"/>
  <c r="X2949" i="2"/>
  <c r="X2950" i="2"/>
  <c r="X2951" i="2"/>
  <c r="X2952" i="2"/>
  <c r="X2953" i="2"/>
  <c r="X2954" i="2"/>
  <c r="X2955" i="2"/>
  <c r="X2956" i="2"/>
  <c r="X2957" i="2"/>
  <c r="X2958" i="2"/>
  <c r="X2959" i="2"/>
  <c r="X2960" i="2"/>
  <c r="X2961" i="2"/>
  <c r="X2962" i="2"/>
  <c r="X2963" i="2"/>
  <c r="X2964" i="2"/>
  <c r="X2965" i="2"/>
  <c r="X2966" i="2"/>
  <c r="X2967" i="2"/>
  <c r="X2968" i="2"/>
  <c r="X2969" i="2"/>
  <c r="X2970" i="2"/>
  <c r="X2971" i="2"/>
  <c r="X2972" i="2"/>
  <c r="X2973" i="2"/>
  <c r="X2974" i="2"/>
  <c r="X2975" i="2"/>
  <c r="X2976" i="2"/>
  <c r="X2977" i="2"/>
  <c r="X2978" i="2"/>
  <c r="X2979" i="2"/>
  <c r="X2980" i="2"/>
  <c r="X2981" i="2"/>
  <c r="X2982" i="2"/>
  <c r="X2983" i="2"/>
  <c r="X2984" i="2"/>
  <c r="X2985" i="2"/>
  <c r="X2986" i="2"/>
  <c r="X2987" i="2"/>
  <c r="X2988" i="2"/>
  <c r="X2989" i="2"/>
  <c r="X2990" i="2"/>
  <c r="X2991" i="2"/>
  <c r="X2992" i="2"/>
  <c r="X2993" i="2"/>
  <c r="X2994" i="2"/>
  <c r="X2995" i="2"/>
  <c r="X2996" i="2"/>
  <c r="X2997" i="2"/>
  <c r="X2998" i="2"/>
  <c r="X2999" i="2"/>
  <c r="X3000" i="2"/>
  <c r="X3001" i="2"/>
  <c r="X3002" i="2"/>
  <c r="X3003" i="2"/>
  <c r="X3004" i="2"/>
  <c r="X3005" i="2"/>
  <c r="X3006" i="2"/>
  <c r="X3007" i="2"/>
  <c r="X3008" i="2"/>
  <c r="X3009" i="2"/>
  <c r="X3010" i="2"/>
  <c r="X3011" i="2"/>
  <c r="X3012" i="2"/>
  <c r="X3013" i="2"/>
  <c r="X3014" i="2"/>
  <c r="X3015" i="2"/>
  <c r="X3016" i="2"/>
  <c r="X3017" i="2"/>
  <c r="X3018" i="2"/>
  <c r="X3019" i="2"/>
  <c r="X3020" i="2"/>
  <c r="X3021" i="2"/>
  <c r="X3022" i="2"/>
  <c r="X3023" i="2"/>
  <c r="X3024" i="2"/>
  <c r="X3025" i="2"/>
  <c r="X3026" i="2"/>
  <c r="X3027" i="2"/>
  <c r="X3028" i="2"/>
  <c r="X3029" i="2"/>
  <c r="X3030" i="2"/>
  <c r="X3031" i="2"/>
  <c r="X3032" i="2"/>
  <c r="X3033" i="2"/>
  <c r="X3034" i="2"/>
  <c r="X3035" i="2"/>
  <c r="X3036" i="2"/>
  <c r="X3037" i="2"/>
  <c r="X3038" i="2"/>
  <c r="X3039" i="2"/>
  <c r="X3040" i="2"/>
  <c r="X3041" i="2"/>
  <c r="X3042" i="2"/>
  <c r="X3043" i="2"/>
  <c r="X3044" i="2"/>
  <c r="X3045" i="2"/>
  <c r="X3046" i="2"/>
  <c r="X3047" i="2"/>
  <c r="X3048" i="2"/>
  <c r="X3049" i="2"/>
  <c r="X3050" i="2"/>
  <c r="X3051" i="2"/>
  <c r="X3052" i="2"/>
  <c r="X3053" i="2"/>
  <c r="X3054" i="2"/>
  <c r="X3055" i="2"/>
  <c r="X3056" i="2"/>
  <c r="X3057" i="2"/>
  <c r="X3058" i="2"/>
  <c r="X3059" i="2"/>
  <c r="X3060" i="2"/>
  <c r="X3061" i="2"/>
  <c r="X3062" i="2"/>
  <c r="X3063" i="2"/>
  <c r="X3064" i="2"/>
  <c r="X3065" i="2"/>
  <c r="X3066" i="2"/>
  <c r="X3067" i="2"/>
  <c r="X3068" i="2"/>
  <c r="X3069" i="2"/>
  <c r="X3070" i="2"/>
  <c r="X3071" i="2"/>
  <c r="X3072" i="2"/>
  <c r="X3073" i="2"/>
  <c r="X3074" i="2"/>
  <c r="X3075" i="2"/>
  <c r="X3076" i="2"/>
  <c r="X3077" i="2"/>
  <c r="X3078" i="2"/>
  <c r="X3079" i="2"/>
  <c r="X3080" i="2"/>
  <c r="X3081" i="2"/>
  <c r="X3082" i="2"/>
  <c r="X3083" i="2"/>
  <c r="X3084" i="2"/>
  <c r="X3085" i="2"/>
  <c r="X3086" i="2"/>
  <c r="X3087" i="2"/>
  <c r="X3088" i="2"/>
  <c r="X3089" i="2"/>
  <c r="X3090" i="2"/>
  <c r="X3091" i="2"/>
  <c r="X3092" i="2"/>
  <c r="X3093" i="2"/>
  <c r="X3094" i="2"/>
  <c r="X3095" i="2"/>
  <c r="X3096" i="2"/>
  <c r="X3097" i="2"/>
  <c r="X3098" i="2"/>
  <c r="X3099" i="2"/>
  <c r="X3100" i="2"/>
  <c r="X3101" i="2"/>
  <c r="X3102" i="2"/>
  <c r="X3103" i="2"/>
  <c r="X3104" i="2"/>
  <c r="X3105" i="2"/>
  <c r="X3106" i="2"/>
  <c r="X3107" i="2"/>
  <c r="X3108" i="2"/>
  <c r="X3109" i="2"/>
  <c r="X3110" i="2"/>
  <c r="X3111" i="2"/>
  <c r="X3112" i="2"/>
  <c r="X3113" i="2"/>
  <c r="X3114" i="2"/>
  <c r="X3115" i="2"/>
  <c r="X3116" i="2"/>
  <c r="X3117" i="2"/>
  <c r="X3118" i="2"/>
  <c r="X3119" i="2"/>
  <c r="X3120" i="2"/>
  <c r="X3121" i="2"/>
  <c r="X3122" i="2"/>
  <c r="X3123" i="2"/>
  <c r="X3124" i="2"/>
  <c r="X3125" i="2"/>
  <c r="X3126" i="2"/>
  <c r="X3127" i="2"/>
  <c r="X3128" i="2"/>
  <c r="X3129" i="2"/>
  <c r="X3130" i="2"/>
  <c r="X3131" i="2"/>
  <c r="X3132" i="2"/>
  <c r="X3133" i="2"/>
  <c r="X3134" i="2"/>
  <c r="X3135" i="2"/>
  <c r="X3136" i="2"/>
  <c r="X3137" i="2"/>
  <c r="X3138" i="2"/>
  <c r="X3139" i="2"/>
  <c r="X3140" i="2"/>
  <c r="X3141" i="2"/>
  <c r="X3142" i="2"/>
  <c r="X3143" i="2"/>
  <c r="X3144" i="2"/>
  <c r="X3145" i="2"/>
  <c r="X3146" i="2"/>
  <c r="X3147" i="2"/>
  <c r="X3148" i="2"/>
  <c r="X3149" i="2"/>
  <c r="X3150" i="2"/>
  <c r="X3151" i="2"/>
  <c r="X3152" i="2"/>
  <c r="X3153" i="2"/>
  <c r="X3154" i="2"/>
  <c r="X3155" i="2"/>
  <c r="X3156" i="2"/>
  <c r="X3157" i="2"/>
  <c r="X3158" i="2"/>
  <c r="X3159" i="2"/>
  <c r="X3160" i="2"/>
  <c r="X3161" i="2"/>
  <c r="X3162" i="2"/>
  <c r="X3163" i="2"/>
  <c r="X3164" i="2"/>
  <c r="X3165" i="2"/>
  <c r="X3166" i="2"/>
  <c r="X3167" i="2"/>
  <c r="X3168" i="2"/>
  <c r="X3169" i="2"/>
  <c r="X3170" i="2"/>
  <c r="X3171" i="2"/>
  <c r="X3172" i="2"/>
  <c r="X3173" i="2"/>
  <c r="X3174" i="2"/>
  <c r="X3175" i="2"/>
  <c r="X3176" i="2"/>
  <c r="X3177" i="2"/>
  <c r="X3178" i="2"/>
  <c r="X3179" i="2"/>
  <c r="X3180" i="2"/>
  <c r="X3181" i="2"/>
  <c r="X3182" i="2"/>
  <c r="X3183" i="2"/>
  <c r="X3184" i="2"/>
  <c r="X3185" i="2"/>
  <c r="X3186" i="2"/>
  <c r="X3187" i="2"/>
  <c r="X3188" i="2"/>
  <c r="X3189" i="2"/>
  <c r="X3190" i="2"/>
  <c r="X3191" i="2"/>
  <c r="X3192" i="2"/>
  <c r="X3193" i="2"/>
  <c r="X3194" i="2"/>
  <c r="X3195" i="2"/>
  <c r="X3196" i="2"/>
  <c r="X3197" i="2"/>
  <c r="X3198" i="2"/>
  <c r="X3199" i="2"/>
  <c r="X3200" i="2"/>
  <c r="X3201" i="2"/>
  <c r="X3202" i="2"/>
  <c r="X3203" i="2"/>
  <c r="X3204" i="2"/>
  <c r="X3205" i="2"/>
  <c r="X3206" i="2"/>
  <c r="X3207" i="2"/>
  <c r="X3208" i="2"/>
  <c r="X3209" i="2"/>
  <c r="X3210" i="2"/>
  <c r="X3211" i="2"/>
  <c r="X3212" i="2"/>
  <c r="X3213" i="2"/>
  <c r="X3214" i="2"/>
  <c r="X3215" i="2"/>
  <c r="X3216" i="2"/>
  <c r="X3217" i="2"/>
  <c r="X3218" i="2"/>
  <c r="X3219" i="2"/>
  <c r="X3220" i="2"/>
  <c r="X3221" i="2"/>
  <c r="X3222" i="2"/>
  <c r="X3223" i="2"/>
  <c r="X3224" i="2"/>
  <c r="X3225" i="2"/>
  <c r="X3226" i="2"/>
  <c r="X3227" i="2"/>
  <c r="X3228" i="2"/>
  <c r="X3229" i="2"/>
  <c r="X3230" i="2"/>
  <c r="X3231" i="2"/>
  <c r="X3232" i="2"/>
  <c r="X3233" i="2"/>
  <c r="X3234" i="2"/>
  <c r="X3235" i="2"/>
  <c r="X3236" i="2"/>
  <c r="X3237" i="2"/>
  <c r="X3238" i="2"/>
  <c r="X3239" i="2"/>
  <c r="X3240" i="2"/>
  <c r="X3241" i="2"/>
  <c r="X3242" i="2"/>
  <c r="X3243" i="2"/>
  <c r="X3244" i="2"/>
  <c r="X3245" i="2"/>
  <c r="X3246" i="2"/>
  <c r="X3247" i="2"/>
  <c r="X3248" i="2"/>
  <c r="X3249" i="2"/>
  <c r="X3250" i="2"/>
  <c r="X3251" i="2"/>
  <c r="X3252" i="2"/>
  <c r="X3253" i="2"/>
  <c r="X3254" i="2"/>
  <c r="X3255" i="2"/>
  <c r="X3256" i="2"/>
  <c r="X3257" i="2"/>
  <c r="X3258" i="2"/>
  <c r="X3259" i="2"/>
  <c r="X3260" i="2"/>
  <c r="X3261" i="2"/>
  <c r="X3262" i="2"/>
  <c r="X3263" i="2"/>
  <c r="X3264" i="2"/>
  <c r="X3265" i="2"/>
  <c r="X3266" i="2"/>
  <c r="X3267" i="2"/>
  <c r="X3268" i="2"/>
  <c r="X3269" i="2"/>
  <c r="X3270" i="2"/>
  <c r="X3271" i="2"/>
  <c r="X3272" i="2"/>
  <c r="X3273" i="2"/>
  <c r="X3274" i="2"/>
  <c r="X3275" i="2"/>
  <c r="X3276" i="2"/>
  <c r="X3277" i="2"/>
  <c r="X3278" i="2"/>
  <c r="X3279" i="2"/>
  <c r="X3280" i="2"/>
  <c r="X3281" i="2"/>
  <c r="X3282" i="2"/>
  <c r="X3283" i="2"/>
  <c r="X3284" i="2"/>
  <c r="X3285" i="2"/>
  <c r="X3286" i="2"/>
  <c r="X3287" i="2"/>
  <c r="X3288" i="2"/>
  <c r="X3289" i="2"/>
  <c r="X3290" i="2"/>
  <c r="X3291" i="2"/>
  <c r="X3292" i="2"/>
  <c r="X3293" i="2"/>
  <c r="X3294" i="2"/>
  <c r="X3295" i="2"/>
  <c r="X3296" i="2"/>
  <c r="X3297" i="2"/>
  <c r="X3298" i="2"/>
  <c r="X3299" i="2"/>
  <c r="X3300" i="2"/>
  <c r="X3301" i="2"/>
  <c r="X3302" i="2"/>
  <c r="X3303" i="2"/>
  <c r="X3304" i="2"/>
  <c r="X3305" i="2"/>
  <c r="X3306" i="2"/>
  <c r="X3307" i="2"/>
  <c r="X3308" i="2"/>
  <c r="X3309" i="2"/>
  <c r="X3310" i="2"/>
  <c r="X3311" i="2"/>
  <c r="X3312" i="2"/>
  <c r="X3313" i="2"/>
  <c r="X3314" i="2"/>
  <c r="X3315" i="2"/>
  <c r="X3316" i="2"/>
  <c r="X3317" i="2"/>
  <c r="X3318" i="2"/>
  <c r="X3319" i="2"/>
  <c r="X3320" i="2"/>
  <c r="X3321" i="2"/>
  <c r="X3322" i="2"/>
  <c r="X3323" i="2"/>
  <c r="X3324" i="2"/>
  <c r="X3325" i="2"/>
  <c r="X3326" i="2"/>
  <c r="X3327" i="2"/>
  <c r="X3328" i="2"/>
  <c r="X3329" i="2"/>
  <c r="X3330" i="2"/>
  <c r="X3331" i="2"/>
  <c r="X3332" i="2"/>
  <c r="X3333" i="2"/>
  <c r="X3334" i="2"/>
  <c r="X3335" i="2"/>
  <c r="X3336" i="2"/>
  <c r="X3337" i="2"/>
  <c r="X3338" i="2"/>
  <c r="X3339" i="2"/>
  <c r="X3340" i="2"/>
  <c r="X3341" i="2"/>
  <c r="X3342" i="2"/>
  <c r="X3343" i="2"/>
  <c r="X3344" i="2"/>
  <c r="X3345" i="2"/>
  <c r="X3346" i="2"/>
  <c r="X3347" i="2"/>
  <c r="X3348" i="2"/>
  <c r="X3349" i="2"/>
  <c r="X3350" i="2"/>
  <c r="X3351" i="2"/>
  <c r="X3352" i="2"/>
  <c r="X3353" i="2"/>
  <c r="X3354" i="2"/>
  <c r="X3355" i="2"/>
  <c r="X3356" i="2"/>
  <c r="X3357" i="2"/>
  <c r="X3358" i="2"/>
  <c r="X3359" i="2"/>
  <c r="X3360" i="2"/>
  <c r="X3361" i="2"/>
  <c r="X3362" i="2"/>
  <c r="X3363" i="2"/>
  <c r="X3364" i="2"/>
  <c r="X3365" i="2"/>
  <c r="X3366" i="2"/>
  <c r="X3367" i="2"/>
  <c r="X3368" i="2"/>
  <c r="X3369" i="2"/>
  <c r="X3370" i="2"/>
  <c r="X3371" i="2"/>
  <c r="X3372" i="2"/>
  <c r="X3373" i="2"/>
  <c r="X3374" i="2"/>
  <c r="X3375" i="2"/>
  <c r="X3376" i="2"/>
  <c r="X3377" i="2"/>
  <c r="X3378" i="2"/>
  <c r="X3379" i="2"/>
  <c r="X3380" i="2"/>
  <c r="X3381" i="2"/>
  <c r="X3382" i="2"/>
  <c r="X3383" i="2"/>
  <c r="X3384" i="2"/>
  <c r="X3385" i="2"/>
  <c r="X3386" i="2"/>
  <c r="X3387" i="2"/>
  <c r="X3388" i="2"/>
  <c r="X3389" i="2"/>
  <c r="X3390" i="2"/>
  <c r="X3391" i="2"/>
  <c r="X3392" i="2"/>
  <c r="X3393" i="2"/>
  <c r="X3394" i="2"/>
  <c r="X3395" i="2"/>
  <c r="X3396" i="2"/>
  <c r="X3397" i="2"/>
  <c r="X3398" i="2"/>
  <c r="X3399" i="2"/>
  <c r="X3400" i="2"/>
  <c r="X3401" i="2"/>
  <c r="X3402" i="2"/>
  <c r="X3403" i="2"/>
  <c r="X3404" i="2"/>
  <c r="X3405" i="2"/>
  <c r="X3406" i="2"/>
  <c r="X3407" i="2"/>
  <c r="X3408" i="2"/>
  <c r="X3409" i="2"/>
  <c r="X3410" i="2"/>
  <c r="X3411" i="2"/>
  <c r="X3412" i="2"/>
  <c r="X3413" i="2"/>
  <c r="X3414" i="2"/>
  <c r="X3415" i="2"/>
  <c r="X3416" i="2"/>
  <c r="X3417" i="2"/>
  <c r="X3418" i="2"/>
  <c r="X3419" i="2"/>
  <c r="X3420" i="2"/>
  <c r="X3421" i="2"/>
  <c r="X3422" i="2"/>
  <c r="X3423" i="2"/>
  <c r="X3424" i="2"/>
  <c r="X3425" i="2"/>
  <c r="X3426" i="2"/>
  <c r="X3427" i="2"/>
  <c r="X3428" i="2"/>
  <c r="X3429" i="2"/>
  <c r="X3430" i="2"/>
  <c r="X3431" i="2"/>
  <c r="X3432" i="2"/>
  <c r="X3433" i="2"/>
  <c r="X3434" i="2"/>
  <c r="X3435" i="2"/>
  <c r="X3436" i="2"/>
  <c r="X3437" i="2"/>
  <c r="X3438" i="2"/>
  <c r="X3439" i="2"/>
  <c r="X3440" i="2"/>
  <c r="X3441" i="2"/>
  <c r="X3442" i="2"/>
  <c r="X3443" i="2"/>
  <c r="X3444" i="2"/>
  <c r="X3445" i="2"/>
  <c r="X3446" i="2"/>
  <c r="X3447" i="2"/>
  <c r="X3448" i="2"/>
  <c r="X3449" i="2"/>
  <c r="X3450" i="2"/>
  <c r="X3451" i="2"/>
  <c r="X3452" i="2"/>
  <c r="X3453" i="2"/>
  <c r="X3454" i="2"/>
  <c r="X3455" i="2"/>
  <c r="X3456" i="2"/>
  <c r="X3457" i="2"/>
  <c r="X3458" i="2"/>
  <c r="X3459" i="2"/>
  <c r="X3460" i="2"/>
  <c r="X3461" i="2"/>
  <c r="X3462" i="2"/>
  <c r="X3463" i="2"/>
  <c r="X3464" i="2"/>
  <c r="X3465" i="2"/>
  <c r="X3466" i="2"/>
  <c r="X3467" i="2"/>
  <c r="X3468" i="2"/>
  <c r="X3469" i="2"/>
  <c r="X3470" i="2"/>
  <c r="X3471" i="2"/>
  <c r="X3472" i="2"/>
  <c r="X3473" i="2"/>
  <c r="X3474" i="2"/>
  <c r="X3475" i="2"/>
  <c r="X3476" i="2"/>
  <c r="X3477" i="2"/>
  <c r="X3478" i="2"/>
  <c r="X3479" i="2"/>
  <c r="X3480" i="2"/>
  <c r="X3481" i="2"/>
  <c r="X3482" i="2"/>
  <c r="X3483" i="2"/>
  <c r="X3484" i="2"/>
  <c r="X3485" i="2"/>
  <c r="X3486" i="2"/>
  <c r="X3487" i="2"/>
  <c r="X3488" i="2"/>
  <c r="X3489" i="2"/>
  <c r="X3490" i="2"/>
  <c r="X3491" i="2"/>
  <c r="X3492" i="2"/>
  <c r="X3493" i="2"/>
  <c r="X3494" i="2"/>
  <c r="X3495" i="2"/>
  <c r="X3496" i="2"/>
  <c r="X3497" i="2"/>
  <c r="X3498" i="2"/>
  <c r="X3499" i="2"/>
  <c r="X3500" i="2"/>
  <c r="X3501" i="2"/>
  <c r="X3502" i="2"/>
  <c r="X3503" i="2"/>
  <c r="X3504" i="2"/>
  <c r="X3505" i="2"/>
  <c r="X3506" i="2"/>
  <c r="X3507" i="2"/>
  <c r="X3508" i="2"/>
  <c r="X3509" i="2"/>
  <c r="X3510" i="2"/>
  <c r="X3511" i="2"/>
  <c r="X3512" i="2"/>
  <c r="X3513" i="2"/>
  <c r="X3514" i="2"/>
  <c r="X3515" i="2"/>
  <c r="X3516" i="2"/>
  <c r="X3517" i="2"/>
  <c r="X3518" i="2"/>
  <c r="X3519" i="2"/>
  <c r="X3520" i="2"/>
  <c r="X3521" i="2"/>
  <c r="X3522" i="2"/>
  <c r="X3523" i="2"/>
  <c r="X3524" i="2"/>
  <c r="X3525" i="2"/>
  <c r="X3526" i="2"/>
  <c r="X3527" i="2"/>
  <c r="X3528" i="2"/>
  <c r="X3529" i="2"/>
  <c r="X3530" i="2"/>
  <c r="X3531" i="2"/>
  <c r="X3532" i="2"/>
  <c r="X3533" i="2"/>
  <c r="X3534" i="2"/>
  <c r="X3535" i="2"/>
  <c r="X3536" i="2"/>
  <c r="X3537" i="2"/>
  <c r="X3538" i="2"/>
  <c r="X3539" i="2"/>
  <c r="X3540" i="2"/>
  <c r="X3541" i="2"/>
  <c r="X3542" i="2"/>
  <c r="X3543" i="2"/>
  <c r="X3544" i="2"/>
  <c r="X3545" i="2"/>
  <c r="X3546" i="2"/>
  <c r="X3547" i="2"/>
  <c r="X3548" i="2"/>
  <c r="X3549" i="2"/>
  <c r="X3550" i="2"/>
  <c r="X3551" i="2"/>
  <c r="X3552" i="2"/>
  <c r="X3553" i="2"/>
  <c r="X3554" i="2"/>
  <c r="X3555" i="2"/>
  <c r="X3556" i="2"/>
  <c r="X3557" i="2"/>
  <c r="X3558" i="2"/>
  <c r="X3559" i="2"/>
  <c r="X3560" i="2"/>
  <c r="X3561" i="2"/>
  <c r="X3562" i="2"/>
  <c r="X3563" i="2"/>
  <c r="X3564" i="2"/>
  <c r="X3565" i="2"/>
  <c r="X3566" i="2"/>
  <c r="X3567" i="2"/>
  <c r="X3568" i="2"/>
  <c r="X3569" i="2"/>
  <c r="X3570" i="2"/>
  <c r="X3571" i="2"/>
  <c r="X3572" i="2"/>
  <c r="X3573" i="2"/>
  <c r="X3574" i="2"/>
  <c r="X3575" i="2"/>
  <c r="X3576" i="2"/>
  <c r="X3577" i="2"/>
  <c r="X3578" i="2"/>
  <c r="X3579" i="2"/>
  <c r="X3580" i="2"/>
  <c r="X3581" i="2"/>
  <c r="X3582" i="2"/>
  <c r="X3583" i="2"/>
  <c r="X3584" i="2"/>
  <c r="X3585" i="2"/>
  <c r="X3586" i="2"/>
  <c r="X3587" i="2"/>
  <c r="X3588" i="2"/>
  <c r="X3589" i="2"/>
  <c r="X3590" i="2"/>
  <c r="X3591" i="2"/>
  <c r="X3592" i="2"/>
  <c r="X3593" i="2"/>
  <c r="X3594" i="2"/>
  <c r="X3595" i="2"/>
  <c r="X3596" i="2"/>
  <c r="X3597" i="2"/>
  <c r="X3598" i="2"/>
  <c r="X3599" i="2"/>
  <c r="X3600" i="2"/>
  <c r="X3601" i="2"/>
  <c r="X3602" i="2"/>
  <c r="X3603" i="2"/>
  <c r="X3604" i="2"/>
  <c r="X3605" i="2"/>
  <c r="X3606" i="2"/>
  <c r="X3607" i="2"/>
  <c r="X3608" i="2"/>
  <c r="X3609" i="2"/>
  <c r="X3610" i="2"/>
  <c r="X3611" i="2"/>
  <c r="X3612" i="2"/>
  <c r="X3613" i="2"/>
  <c r="X3614" i="2"/>
  <c r="X3615" i="2"/>
  <c r="X3616" i="2"/>
  <c r="X3617" i="2"/>
  <c r="X3618" i="2"/>
  <c r="X3619" i="2"/>
  <c r="X3620" i="2"/>
  <c r="X3621" i="2"/>
  <c r="X3622" i="2"/>
  <c r="X3623" i="2"/>
  <c r="X3624" i="2"/>
  <c r="X3625" i="2"/>
  <c r="X3626" i="2"/>
  <c r="X3627" i="2"/>
  <c r="X3628" i="2"/>
  <c r="X3629" i="2"/>
  <c r="X3630" i="2"/>
  <c r="X3631" i="2"/>
  <c r="X3632" i="2"/>
  <c r="X3633" i="2"/>
  <c r="X3634" i="2"/>
  <c r="X3635" i="2"/>
  <c r="X3636" i="2"/>
  <c r="X3637" i="2"/>
  <c r="X3638" i="2"/>
  <c r="X3639" i="2"/>
  <c r="X3640" i="2"/>
  <c r="X3641" i="2"/>
  <c r="X3642" i="2"/>
  <c r="X3643" i="2"/>
  <c r="X3644" i="2"/>
  <c r="X3645" i="2"/>
  <c r="X3646" i="2"/>
  <c r="X3647" i="2"/>
  <c r="X3648" i="2"/>
  <c r="X3649" i="2"/>
  <c r="X3650" i="2"/>
  <c r="X3651" i="2"/>
  <c r="X3652" i="2"/>
  <c r="X3653" i="2"/>
  <c r="X3654" i="2"/>
  <c r="X3655" i="2"/>
  <c r="X3656" i="2"/>
  <c r="X3657" i="2"/>
  <c r="X3658" i="2"/>
  <c r="X3659" i="2"/>
  <c r="X3660" i="2"/>
  <c r="X3661" i="2"/>
  <c r="X3662" i="2"/>
  <c r="X3663" i="2"/>
  <c r="X3664" i="2"/>
  <c r="X3665" i="2"/>
  <c r="X3666" i="2"/>
  <c r="X3667" i="2"/>
  <c r="X3668" i="2"/>
  <c r="X3669" i="2"/>
  <c r="X3670" i="2"/>
  <c r="X3671" i="2"/>
  <c r="X3672" i="2"/>
  <c r="X3673" i="2"/>
  <c r="X3674" i="2"/>
  <c r="X3675" i="2"/>
  <c r="X3676" i="2"/>
  <c r="X3677" i="2"/>
  <c r="X3678" i="2"/>
  <c r="X3679" i="2"/>
  <c r="X3680" i="2"/>
  <c r="X3681" i="2"/>
  <c r="X3682" i="2"/>
  <c r="X3683" i="2"/>
  <c r="X3684" i="2"/>
  <c r="X3685" i="2"/>
  <c r="X3686" i="2"/>
  <c r="X3687" i="2"/>
  <c r="X3688" i="2"/>
  <c r="X3689" i="2"/>
  <c r="X3690" i="2"/>
  <c r="X3691" i="2"/>
  <c r="X3692" i="2"/>
  <c r="X3693" i="2"/>
  <c r="X3694" i="2"/>
  <c r="X3695" i="2"/>
  <c r="X3696" i="2"/>
  <c r="X3697" i="2"/>
  <c r="X3698" i="2"/>
  <c r="X3699" i="2"/>
  <c r="X3700" i="2"/>
  <c r="X3701" i="2"/>
  <c r="X3702" i="2"/>
  <c r="X3703" i="2"/>
  <c r="X3704" i="2"/>
  <c r="X3705" i="2"/>
  <c r="X3706" i="2"/>
  <c r="X3707" i="2"/>
  <c r="X3708" i="2"/>
  <c r="X3709" i="2"/>
  <c r="X3710" i="2"/>
  <c r="X3711" i="2"/>
  <c r="X3712" i="2"/>
  <c r="X3713" i="2"/>
  <c r="X3714" i="2"/>
  <c r="X3715" i="2"/>
  <c r="X3716" i="2"/>
  <c r="X3717" i="2"/>
  <c r="X3718" i="2"/>
  <c r="X3719" i="2"/>
  <c r="X3720" i="2"/>
  <c r="X3721" i="2"/>
  <c r="X3722" i="2"/>
  <c r="X3723" i="2"/>
  <c r="X3724" i="2"/>
  <c r="X3725" i="2"/>
  <c r="X3726" i="2"/>
  <c r="X3727" i="2"/>
  <c r="X3728" i="2"/>
  <c r="X3729" i="2"/>
  <c r="X3730" i="2"/>
  <c r="X3731" i="2"/>
  <c r="X3732" i="2"/>
  <c r="X3733" i="2"/>
  <c r="X3734" i="2"/>
  <c r="X3735" i="2"/>
  <c r="X3736" i="2"/>
  <c r="X3737" i="2"/>
  <c r="X3738" i="2"/>
  <c r="X3739" i="2"/>
  <c r="X3740" i="2"/>
  <c r="X3741" i="2"/>
  <c r="X3742" i="2"/>
  <c r="X3743" i="2"/>
  <c r="X3744" i="2"/>
  <c r="X3745" i="2"/>
  <c r="X3746" i="2"/>
  <c r="X3747" i="2"/>
  <c r="X3748" i="2"/>
  <c r="X3749" i="2"/>
  <c r="X3750" i="2"/>
  <c r="X3751" i="2"/>
  <c r="X3752" i="2"/>
  <c r="X3753" i="2"/>
  <c r="X3754" i="2"/>
  <c r="X3755" i="2"/>
  <c r="X3756" i="2"/>
  <c r="X3757" i="2"/>
  <c r="X3758" i="2"/>
  <c r="X3759" i="2"/>
  <c r="X3760" i="2"/>
  <c r="X3761" i="2"/>
  <c r="X3762" i="2"/>
  <c r="X3763" i="2"/>
  <c r="X3764" i="2"/>
  <c r="X3765" i="2"/>
  <c r="X3766" i="2"/>
  <c r="X3767" i="2"/>
  <c r="X3768" i="2"/>
  <c r="X3769" i="2"/>
  <c r="X3770" i="2"/>
  <c r="X3771" i="2"/>
  <c r="X3772" i="2"/>
  <c r="X3773" i="2"/>
  <c r="X3774" i="2"/>
  <c r="X3775" i="2"/>
  <c r="X3776" i="2"/>
  <c r="X3777" i="2"/>
  <c r="X3778" i="2"/>
  <c r="X3779" i="2"/>
  <c r="X3780" i="2"/>
  <c r="X3781" i="2"/>
  <c r="X3782" i="2"/>
  <c r="X3783" i="2"/>
  <c r="X3784" i="2"/>
  <c r="X3785" i="2"/>
  <c r="X3786" i="2"/>
  <c r="X3787" i="2"/>
  <c r="X3788" i="2"/>
  <c r="X3789" i="2"/>
  <c r="X3790" i="2"/>
  <c r="X3791" i="2"/>
  <c r="X3792" i="2"/>
  <c r="X3793" i="2"/>
  <c r="X3794" i="2"/>
  <c r="X3795" i="2"/>
  <c r="X3796" i="2"/>
  <c r="X3797" i="2"/>
  <c r="X3798" i="2"/>
  <c r="X3799" i="2"/>
  <c r="X3800" i="2"/>
  <c r="X3801" i="2"/>
  <c r="X3802" i="2"/>
  <c r="X3803" i="2"/>
  <c r="X3804" i="2"/>
  <c r="X3805" i="2"/>
  <c r="X3806" i="2"/>
  <c r="X3807" i="2"/>
  <c r="X3808" i="2"/>
  <c r="X3809" i="2"/>
  <c r="X3810" i="2"/>
  <c r="X3811" i="2"/>
  <c r="X3812" i="2"/>
  <c r="X3813" i="2"/>
  <c r="X3814" i="2"/>
  <c r="X3815" i="2"/>
  <c r="X3816" i="2"/>
  <c r="X3817" i="2"/>
  <c r="X3818" i="2"/>
  <c r="X3819" i="2"/>
  <c r="X3820" i="2"/>
  <c r="X3821" i="2"/>
  <c r="X3822" i="2"/>
  <c r="X3823" i="2"/>
  <c r="X3824" i="2"/>
  <c r="X3825" i="2"/>
  <c r="X3826" i="2"/>
  <c r="X3827" i="2"/>
  <c r="X3828" i="2"/>
  <c r="X3829" i="2"/>
  <c r="X3830" i="2"/>
  <c r="X3831" i="2"/>
  <c r="X3832" i="2"/>
  <c r="X3833" i="2"/>
  <c r="X3834" i="2"/>
  <c r="X3835" i="2"/>
  <c r="X3836" i="2"/>
  <c r="X3837" i="2"/>
  <c r="X3838" i="2"/>
  <c r="X3839" i="2"/>
  <c r="X3840" i="2"/>
  <c r="X3841" i="2"/>
  <c r="X3842" i="2"/>
  <c r="X3843" i="2"/>
  <c r="X3844" i="2"/>
  <c r="X3845" i="2"/>
  <c r="X3846" i="2"/>
  <c r="X3847" i="2"/>
  <c r="X3848" i="2"/>
  <c r="X3849" i="2"/>
  <c r="X3850" i="2"/>
  <c r="X3851" i="2"/>
  <c r="X3852" i="2"/>
  <c r="X3853" i="2"/>
  <c r="X3854" i="2"/>
  <c r="X3855" i="2"/>
  <c r="X3856" i="2"/>
  <c r="X3857" i="2"/>
  <c r="X3858" i="2"/>
  <c r="X3859" i="2"/>
  <c r="X3860" i="2"/>
  <c r="X3861" i="2"/>
  <c r="X3862" i="2"/>
  <c r="X3863" i="2"/>
  <c r="X3864" i="2"/>
  <c r="X3865" i="2"/>
  <c r="X3866" i="2"/>
  <c r="X3867" i="2"/>
  <c r="X3868" i="2"/>
  <c r="X3869" i="2"/>
  <c r="X3870" i="2"/>
  <c r="X3871" i="2"/>
  <c r="X3872" i="2"/>
  <c r="X3873" i="2"/>
  <c r="X3874" i="2"/>
  <c r="X3875" i="2"/>
  <c r="X3876" i="2"/>
  <c r="X3877" i="2"/>
  <c r="X3878" i="2"/>
  <c r="X3879" i="2"/>
  <c r="X3880" i="2"/>
  <c r="X3881" i="2"/>
  <c r="X3882" i="2"/>
  <c r="X3883" i="2"/>
  <c r="X3884" i="2"/>
  <c r="X3885" i="2"/>
  <c r="X3886" i="2"/>
  <c r="X3887" i="2"/>
  <c r="X3888" i="2"/>
  <c r="X3889" i="2"/>
  <c r="X3890" i="2"/>
  <c r="X3891" i="2"/>
  <c r="X3892" i="2"/>
  <c r="X3893" i="2"/>
  <c r="X3894" i="2"/>
  <c r="X3895" i="2"/>
  <c r="X3896" i="2"/>
  <c r="X3897" i="2"/>
  <c r="X3898" i="2"/>
  <c r="X3899" i="2"/>
  <c r="X3900" i="2"/>
  <c r="X3901" i="2"/>
  <c r="X3902" i="2"/>
  <c r="X3903" i="2"/>
  <c r="X3904" i="2"/>
  <c r="X3905" i="2"/>
  <c r="X3906" i="2"/>
  <c r="X3907" i="2"/>
  <c r="X3908" i="2"/>
  <c r="X3909" i="2"/>
  <c r="X3910" i="2"/>
  <c r="X3911" i="2"/>
  <c r="X3912" i="2"/>
  <c r="X3913" i="2"/>
  <c r="X3914" i="2"/>
  <c r="X3915" i="2"/>
  <c r="X3916" i="2"/>
  <c r="X3917" i="2"/>
  <c r="X3918" i="2"/>
  <c r="X3919" i="2"/>
  <c r="X3920" i="2"/>
  <c r="X3921" i="2"/>
  <c r="X3922" i="2"/>
  <c r="X3923" i="2"/>
  <c r="X3924" i="2"/>
  <c r="X3925" i="2"/>
  <c r="X3926" i="2"/>
  <c r="X3927" i="2"/>
  <c r="X3928" i="2"/>
  <c r="X3929" i="2"/>
  <c r="X3930" i="2"/>
  <c r="X3931" i="2"/>
  <c r="X3932" i="2"/>
  <c r="X3933" i="2"/>
  <c r="X3934" i="2"/>
  <c r="X3935" i="2"/>
  <c r="X3936" i="2"/>
  <c r="X3937" i="2"/>
  <c r="X3938" i="2"/>
  <c r="X3939" i="2"/>
  <c r="X3940" i="2"/>
  <c r="X3941" i="2"/>
  <c r="X3942" i="2"/>
  <c r="X3943" i="2"/>
  <c r="X3944" i="2"/>
  <c r="X3945" i="2"/>
  <c r="X3946" i="2"/>
  <c r="X3947" i="2"/>
  <c r="X3948" i="2"/>
  <c r="X3949" i="2"/>
  <c r="X3950" i="2"/>
  <c r="X3951" i="2"/>
  <c r="X3952" i="2"/>
  <c r="X3953" i="2"/>
  <c r="X3954" i="2"/>
  <c r="X3955" i="2"/>
  <c r="X3956" i="2"/>
  <c r="X3957" i="2"/>
  <c r="X3958" i="2"/>
  <c r="X3959" i="2"/>
  <c r="X3960" i="2"/>
  <c r="X3961" i="2"/>
  <c r="X3962" i="2"/>
  <c r="X3963" i="2"/>
  <c r="X3964" i="2"/>
  <c r="X3965" i="2"/>
  <c r="X3966" i="2"/>
  <c r="X3967" i="2"/>
  <c r="X3968" i="2"/>
  <c r="X3969" i="2"/>
  <c r="X3970" i="2"/>
  <c r="X3971" i="2"/>
  <c r="X3972" i="2"/>
  <c r="X3973" i="2"/>
  <c r="X3974" i="2"/>
  <c r="X3975" i="2"/>
  <c r="X3976" i="2"/>
  <c r="X3977" i="2"/>
  <c r="X3978" i="2"/>
  <c r="X3979" i="2"/>
  <c r="X3980" i="2"/>
  <c r="X3981" i="2"/>
  <c r="X3982" i="2"/>
  <c r="X3983" i="2"/>
  <c r="X3984" i="2"/>
  <c r="X3985" i="2"/>
  <c r="X3986" i="2"/>
  <c r="X3987" i="2"/>
  <c r="X3988" i="2"/>
  <c r="X3989" i="2"/>
  <c r="X3990" i="2"/>
  <c r="X3991" i="2"/>
  <c r="X3992" i="2"/>
  <c r="X3993" i="2"/>
  <c r="X3994" i="2"/>
  <c r="X3995" i="2"/>
  <c r="X3996" i="2"/>
  <c r="X3997" i="2"/>
  <c r="X3998" i="2"/>
  <c r="X3999" i="2"/>
  <c r="X4000" i="2"/>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W1501" i="2"/>
  <c r="W1502"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1527" i="2"/>
  <c r="W1528" i="2"/>
  <c r="W1529" i="2"/>
  <c r="W1530" i="2"/>
  <c r="W1531" i="2"/>
  <c r="W1532" i="2"/>
  <c r="W1533" i="2"/>
  <c r="W1534" i="2"/>
  <c r="W1535" i="2"/>
  <c r="W1536" i="2"/>
  <c r="W1537" i="2"/>
  <c r="W1538" i="2"/>
  <c r="W1539" i="2"/>
  <c r="W1540"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75" i="2"/>
  <c r="W1576" i="2"/>
  <c r="W1577" i="2"/>
  <c r="W1578" i="2"/>
  <c r="W1579" i="2"/>
  <c r="W1580" i="2"/>
  <c r="W1581" i="2"/>
  <c r="W1582" i="2"/>
  <c r="W1583" i="2"/>
  <c r="W1584" i="2"/>
  <c r="W1585" i="2"/>
  <c r="W1586" i="2"/>
  <c r="W1587" i="2"/>
  <c r="W1588" i="2"/>
  <c r="W1589" i="2"/>
  <c r="W1590" i="2"/>
  <c r="W1591" i="2"/>
  <c r="W1592" i="2"/>
  <c r="W1593" i="2"/>
  <c r="W1594" i="2"/>
  <c r="W1595" i="2"/>
  <c r="W1596" i="2"/>
  <c r="W1597" i="2"/>
  <c r="W1598" i="2"/>
  <c r="W1599" i="2"/>
  <c r="W1600" i="2"/>
  <c r="W1601" i="2"/>
  <c r="W1602" i="2"/>
  <c r="W1603" i="2"/>
  <c r="W1604" i="2"/>
  <c r="W1605" i="2"/>
  <c r="W1606" i="2"/>
  <c r="W1607" i="2"/>
  <c r="W1608" i="2"/>
  <c r="W1609" i="2"/>
  <c r="W1610" i="2"/>
  <c r="W1611" i="2"/>
  <c r="W1612" i="2"/>
  <c r="W1613" i="2"/>
  <c r="W1614" i="2"/>
  <c r="W1615" i="2"/>
  <c r="W1616" i="2"/>
  <c r="W1617" i="2"/>
  <c r="W1618" i="2"/>
  <c r="W1619" i="2"/>
  <c r="W1620" i="2"/>
  <c r="W1621" i="2"/>
  <c r="W1622" i="2"/>
  <c r="W1623" i="2"/>
  <c r="W1624" i="2"/>
  <c r="W1625" i="2"/>
  <c r="W1626" i="2"/>
  <c r="W1627" i="2"/>
  <c r="W1628" i="2"/>
  <c r="W1629" i="2"/>
  <c r="W1630" i="2"/>
  <c r="W1631" i="2"/>
  <c r="W1632" i="2"/>
  <c r="W1633" i="2"/>
  <c r="W1634" i="2"/>
  <c r="W1635" i="2"/>
  <c r="W1636" i="2"/>
  <c r="W1637" i="2"/>
  <c r="W1638" i="2"/>
  <c r="W1639" i="2"/>
  <c r="W1640" i="2"/>
  <c r="W1641" i="2"/>
  <c r="W1642" i="2"/>
  <c r="W1643" i="2"/>
  <c r="W1644" i="2"/>
  <c r="W1645" i="2"/>
  <c r="W1646" i="2"/>
  <c r="W1647" i="2"/>
  <c r="W1648" i="2"/>
  <c r="W1649" i="2"/>
  <c r="W1650" i="2"/>
  <c r="W1651" i="2"/>
  <c r="W1652" i="2"/>
  <c r="W1653" i="2"/>
  <c r="W1654" i="2"/>
  <c r="W1655" i="2"/>
  <c r="W1656" i="2"/>
  <c r="W1657" i="2"/>
  <c r="W1658" i="2"/>
  <c r="W1659" i="2"/>
  <c r="W1660" i="2"/>
  <c r="W1661" i="2"/>
  <c r="W1662" i="2"/>
  <c r="W1663" i="2"/>
  <c r="W1664" i="2"/>
  <c r="W1665" i="2"/>
  <c r="W1666" i="2"/>
  <c r="W1667" i="2"/>
  <c r="W1668" i="2"/>
  <c r="W1669" i="2"/>
  <c r="W1670" i="2"/>
  <c r="W1671" i="2"/>
  <c r="W1672" i="2"/>
  <c r="W1673" i="2"/>
  <c r="W1674" i="2"/>
  <c r="W1675" i="2"/>
  <c r="W1676" i="2"/>
  <c r="W1677" i="2"/>
  <c r="W1678" i="2"/>
  <c r="W1679" i="2"/>
  <c r="W1680" i="2"/>
  <c r="W1681" i="2"/>
  <c r="W1682" i="2"/>
  <c r="W1683" i="2"/>
  <c r="W1684" i="2"/>
  <c r="W1685" i="2"/>
  <c r="W1686" i="2"/>
  <c r="W1687" i="2"/>
  <c r="W1688" i="2"/>
  <c r="W1689" i="2"/>
  <c r="W1690" i="2"/>
  <c r="W1691" i="2"/>
  <c r="W1692" i="2"/>
  <c r="W1693" i="2"/>
  <c r="W1694" i="2"/>
  <c r="W1695" i="2"/>
  <c r="W1696" i="2"/>
  <c r="W1697" i="2"/>
  <c r="W1698" i="2"/>
  <c r="W1699" i="2"/>
  <c r="W1700" i="2"/>
  <c r="W1701" i="2"/>
  <c r="W1702" i="2"/>
  <c r="W1703" i="2"/>
  <c r="W1704" i="2"/>
  <c r="W1705" i="2"/>
  <c r="W1706" i="2"/>
  <c r="W1707" i="2"/>
  <c r="W1708" i="2"/>
  <c r="W1709" i="2"/>
  <c r="W1710" i="2"/>
  <c r="W1711" i="2"/>
  <c r="W1712" i="2"/>
  <c r="W1713" i="2"/>
  <c r="W1714" i="2"/>
  <c r="W1715" i="2"/>
  <c r="W1716" i="2"/>
  <c r="W1717" i="2"/>
  <c r="W1718" i="2"/>
  <c r="W1719" i="2"/>
  <c r="W1720" i="2"/>
  <c r="W1721" i="2"/>
  <c r="W1722" i="2"/>
  <c r="W1723" i="2"/>
  <c r="W1724" i="2"/>
  <c r="W1725" i="2"/>
  <c r="W1726" i="2"/>
  <c r="W1727" i="2"/>
  <c r="W1728" i="2"/>
  <c r="W1729" i="2"/>
  <c r="W1730" i="2"/>
  <c r="W1731" i="2"/>
  <c r="W1732" i="2"/>
  <c r="W1733" i="2"/>
  <c r="W1734" i="2"/>
  <c r="W1735" i="2"/>
  <c r="W1736" i="2"/>
  <c r="W1737" i="2"/>
  <c r="W1738" i="2"/>
  <c r="W1739" i="2"/>
  <c r="W1740" i="2"/>
  <c r="W1741" i="2"/>
  <c r="W1742" i="2"/>
  <c r="W1743" i="2"/>
  <c r="W1744" i="2"/>
  <c r="W1745" i="2"/>
  <c r="W1746" i="2"/>
  <c r="W1747" i="2"/>
  <c r="W1748" i="2"/>
  <c r="W1749" i="2"/>
  <c r="W1750" i="2"/>
  <c r="W1751" i="2"/>
  <c r="W1752" i="2"/>
  <c r="W1753" i="2"/>
  <c r="W1754" i="2"/>
  <c r="W1755" i="2"/>
  <c r="W1756" i="2"/>
  <c r="W1757" i="2"/>
  <c r="W1758" i="2"/>
  <c r="W1759"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4" i="2"/>
  <c r="W1785" i="2"/>
  <c r="W1786"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2" i="2"/>
  <c r="W1813" i="2"/>
  <c r="W1814" i="2"/>
  <c r="W1815" i="2"/>
  <c r="W1816" i="2"/>
  <c r="W1817" i="2"/>
  <c r="W1818" i="2"/>
  <c r="W1819" i="2"/>
  <c r="W1820" i="2"/>
  <c r="W1821" i="2"/>
  <c r="W1822" i="2"/>
  <c r="W1823" i="2"/>
  <c r="W1824" i="2"/>
  <c r="W1825" i="2"/>
  <c r="W1826" i="2"/>
  <c r="W1827" i="2"/>
  <c r="W1828" i="2"/>
  <c r="W1829" i="2"/>
  <c r="W1830" i="2"/>
  <c r="W1831" i="2"/>
  <c r="W1832" i="2"/>
  <c r="W1833" i="2"/>
  <c r="W1834" i="2"/>
  <c r="W1835" i="2"/>
  <c r="W1836" i="2"/>
  <c r="W1837" i="2"/>
  <c r="W1838" i="2"/>
  <c r="W1839" i="2"/>
  <c r="W1840" i="2"/>
  <c r="W1841" i="2"/>
  <c r="W1842" i="2"/>
  <c r="W1843" i="2"/>
  <c r="W1844" i="2"/>
  <c r="W1845" i="2"/>
  <c r="W1846" i="2"/>
  <c r="W1847" i="2"/>
  <c r="W1848" i="2"/>
  <c r="W1849" i="2"/>
  <c r="W1850" i="2"/>
  <c r="W1851" i="2"/>
  <c r="W1852" i="2"/>
  <c r="W1853" i="2"/>
  <c r="W1854" i="2"/>
  <c r="W1855" i="2"/>
  <c r="W1856" i="2"/>
  <c r="W1857" i="2"/>
  <c r="W1858" i="2"/>
  <c r="W1859" i="2"/>
  <c r="W1860" i="2"/>
  <c r="W1861" i="2"/>
  <c r="W1862" i="2"/>
  <c r="W1863" i="2"/>
  <c r="W1864" i="2"/>
  <c r="W1865" i="2"/>
  <c r="W1866" i="2"/>
  <c r="W1867" i="2"/>
  <c r="W1868" i="2"/>
  <c r="W1869" i="2"/>
  <c r="W1870" i="2"/>
  <c r="W1871" i="2"/>
  <c r="W1872" i="2"/>
  <c r="W1873" i="2"/>
  <c r="W1874" i="2"/>
  <c r="W1875" i="2"/>
  <c r="W1876" i="2"/>
  <c r="W1877" i="2"/>
  <c r="W1878" i="2"/>
  <c r="W1879" i="2"/>
  <c r="W1880" i="2"/>
  <c r="W1881" i="2"/>
  <c r="W1882" i="2"/>
  <c r="W1883" i="2"/>
  <c r="W1884" i="2"/>
  <c r="W1885" i="2"/>
  <c r="W1886" i="2"/>
  <c r="W1887" i="2"/>
  <c r="W1888" i="2"/>
  <c r="W1889" i="2"/>
  <c r="W1890" i="2"/>
  <c r="W1891" i="2"/>
  <c r="W1892" i="2"/>
  <c r="W1893" i="2"/>
  <c r="W1894" i="2"/>
  <c r="W1895" i="2"/>
  <c r="W1896" i="2"/>
  <c r="W1897" i="2"/>
  <c r="W1898" i="2"/>
  <c r="W1899" i="2"/>
  <c r="W1900" i="2"/>
  <c r="W1901" i="2"/>
  <c r="W1902" i="2"/>
  <c r="W1903" i="2"/>
  <c r="W1904" i="2"/>
  <c r="W1905" i="2"/>
  <c r="W1906" i="2"/>
  <c r="W1907" i="2"/>
  <c r="W1908" i="2"/>
  <c r="W1909" i="2"/>
  <c r="W1910" i="2"/>
  <c r="W1911" i="2"/>
  <c r="W1912" i="2"/>
  <c r="W1913" i="2"/>
  <c r="W1914" i="2"/>
  <c r="W1915" i="2"/>
  <c r="W1916" i="2"/>
  <c r="W1917" i="2"/>
  <c r="W1918" i="2"/>
  <c r="W1919" i="2"/>
  <c r="W1920" i="2"/>
  <c r="W1921"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1953" i="2"/>
  <c r="W1954" i="2"/>
  <c r="W1955" i="2"/>
  <c r="W1956" i="2"/>
  <c r="W1957" i="2"/>
  <c r="W1958" i="2"/>
  <c r="W1959" i="2"/>
  <c r="W1960" i="2"/>
  <c r="W1961" i="2"/>
  <c r="W1962" i="2"/>
  <c r="W1963" i="2"/>
  <c r="W1964" i="2"/>
  <c r="W1965" i="2"/>
  <c r="W1966" i="2"/>
  <c r="W1967" i="2"/>
  <c r="W1968" i="2"/>
  <c r="W1969" i="2"/>
  <c r="W1970" i="2"/>
  <c r="W1971" i="2"/>
  <c r="W1972" i="2"/>
  <c r="W1973" i="2"/>
  <c r="W1974" i="2"/>
  <c r="W1975" i="2"/>
  <c r="W1976" i="2"/>
  <c r="W1977" i="2"/>
  <c r="W1978" i="2"/>
  <c r="W1979" i="2"/>
  <c r="W1980" i="2"/>
  <c r="W1981" i="2"/>
  <c r="W1982" i="2"/>
  <c r="W1983" i="2"/>
  <c r="W1984" i="2"/>
  <c r="W1985" i="2"/>
  <c r="W1986" i="2"/>
  <c r="W1987" i="2"/>
  <c r="W1988" i="2"/>
  <c r="W1989" i="2"/>
  <c r="W1990" i="2"/>
  <c r="W1991" i="2"/>
  <c r="W1992" i="2"/>
  <c r="W1993" i="2"/>
  <c r="W1994" i="2"/>
  <c r="W1995" i="2"/>
  <c r="W1996" i="2"/>
  <c r="W1997" i="2"/>
  <c r="W1998" i="2"/>
  <c r="W1999" i="2"/>
  <c r="W2000" i="2"/>
  <c r="W2001" i="2"/>
  <c r="W2002" i="2"/>
  <c r="W2003" i="2"/>
  <c r="W2004" i="2"/>
  <c r="W2005" i="2"/>
  <c r="W2006" i="2"/>
  <c r="W2007" i="2"/>
  <c r="W2008" i="2"/>
  <c r="W2009" i="2"/>
  <c r="W2010" i="2"/>
  <c r="W2011" i="2"/>
  <c r="W2012" i="2"/>
  <c r="W2013" i="2"/>
  <c r="W2014" i="2"/>
  <c r="W2015" i="2"/>
  <c r="W2016" i="2"/>
  <c r="W2017" i="2"/>
  <c r="W2018" i="2"/>
  <c r="W2019" i="2"/>
  <c r="W2020" i="2"/>
  <c r="W2021" i="2"/>
  <c r="W2022" i="2"/>
  <c r="W2023" i="2"/>
  <c r="W2024" i="2"/>
  <c r="W2025" i="2"/>
  <c r="W2026" i="2"/>
  <c r="W2027" i="2"/>
  <c r="W2028" i="2"/>
  <c r="W2029" i="2"/>
  <c r="W2030" i="2"/>
  <c r="W2031" i="2"/>
  <c r="W2032" i="2"/>
  <c r="W2033" i="2"/>
  <c r="W2034" i="2"/>
  <c r="W2035" i="2"/>
  <c r="W2036" i="2"/>
  <c r="W2037" i="2"/>
  <c r="W2038" i="2"/>
  <c r="W2039"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6" i="2"/>
  <c r="W2077" i="2"/>
  <c r="W2078" i="2"/>
  <c r="W2079" i="2"/>
  <c r="W2080" i="2"/>
  <c r="W2081" i="2"/>
  <c r="W2082" i="2"/>
  <c r="W2083" i="2"/>
  <c r="W2084" i="2"/>
  <c r="W2085" i="2"/>
  <c r="W2086" i="2"/>
  <c r="W2087" i="2"/>
  <c r="W2088" i="2"/>
  <c r="W2089" i="2"/>
  <c r="W2090" i="2"/>
  <c r="W2091" i="2"/>
  <c r="W2092" i="2"/>
  <c r="W2093" i="2"/>
  <c r="W2094" i="2"/>
  <c r="W2095" i="2"/>
  <c r="W2096" i="2"/>
  <c r="W2097" i="2"/>
  <c r="W2098" i="2"/>
  <c r="W2099" i="2"/>
  <c r="W2100" i="2"/>
  <c r="W2101" i="2"/>
  <c r="W2102" i="2"/>
  <c r="W2103" i="2"/>
  <c r="W2104" i="2"/>
  <c r="W2105" i="2"/>
  <c r="W2106" i="2"/>
  <c r="W2107" i="2"/>
  <c r="W2108" i="2"/>
  <c r="W2109" i="2"/>
  <c r="W2110" i="2"/>
  <c r="W2111" i="2"/>
  <c r="W2112" i="2"/>
  <c r="W2113" i="2"/>
  <c r="W2114" i="2"/>
  <c r="W2115" i="2"/>
  <c r="W2116" i="2"/>
  <c r="W2117" i="2"/>
  <c r="W2118" i="2"/>
  <c r="W2119" i="2"/>
  <c r="W2120" i="2"/>
  <c r="W2121" i="2"/>
  <c r="W2122" i="2"/>
  <c r="W2123" i="2"/>
  <c r="W2124" i="2"/>
  <c r="W2125" i="2"/>
  <c r="W2126" i="2"/>
  <c r="W2127" i="2"/>
  <c r="W2128" i="2"/>
  <c r="W2129" i="2"/>
  <c r="W2130" i="2"/>
  <c r="W2131" i="2"/>
  <c r="W2132" i="2"/>
  <c r="W2133" i="2"/>
  <c r="W2134" i="2"/>
  <c r="W2135" i="2"/>
  <c r="W2136" i="2"/>
  <c r="W2137" i="2"/>
  <c r="W2138" i="2"/>
  <c r="W2139" i="2"/>
  <c r="W2140" i="2"/>
  <c r="W2141" i="2"/>
  <c r="W2142" i="2"/>
  <c r="W2143" i="2"/>
  <c r="W2144" i="2"/>
  <c r="W2145" i="2"/>
  <c r="W2146" i="2"/>
  <c r="W2147" i="2"/>
  <c r="W2148" i="2"/>
  <c r="W2149" i="2"/>
  <c r="W2150" i="2"/>
  <c r="W2151" i="2"/>
  <c r="W2152" i="2"/>
  <c r="W2153" i="2"/>
  <c r="W2154" i="2"/>
  <c r="W2155" i="2"/>
  <c r="W2156" i="2"/>
  <c r="W2157" i="2"/>
  <c r="W2158" i="2"/>
  <c r="W2159" i="2"/>
  <c r="W2160" i="2"/>
  <c r="W2161" i="2"/>
  <c r="W2162" i="2"/>
  <c r="W2163" i="2"/>
  <c r="W2164" i="2"/>
  <c r="W2165" i="2"/>
  <c r="W2166" i="2"/>
  <c r="W2167" i="2"/>
  <c r="W2168" i="2"/>
  <c r="W2169" i="2"/>
  <c r="W2170" i="2"/>
  <c r="W2171" i="2"/>
  <c r="W2172" i="2"/>
  <c r="W2173" i="2"/>
  <c r="W2174" i="2"/>
  <c r="W2175" i="2"/>
  <c r="W2176" i="2"/>
  <c r="W2177" i="2"/>
  <c r="W2178" i="2"/>
  <c r="W2179" i="2"/>
  <c r="W2180" i="2"/>
  <c r="W2181" i="2"/>
  <c r="W2182" i="2"/>
  <c r="W2183" i="2"/>
  <c r="W2184" i="2"/>
  <c r="W2185" i="2"/>
  <c r="W2186" i="2"/>
  <c r="W2187" i="2"/>
  <c r="W2188" i="2"/>
  <c r="W2189" i="2"/>
  <c r="W2190" i="2"/>
  <c r="W2191" i="2"/>
  <c r="W2192" i="2"/>
  <c r="W2193" i="2"/>
  <c r="W2194" i="2"/>
  <c r="W2195" i="2"/>
  <c r="W2196" i="2"/>
  <c r="W2197" i="2"/>
  <c r="W2198" i="2"/>
  <c r="W2199" i="2"/>
  <c r="W2200" i="2"/>
  <c r="W2201" i="2"/>
  <c r="W2202" i="2"/>
  <c r="W2203" i="2"/>
  <c r="W2204" i="2"/>
  <c r="W2205" i="2"/>
  <c r="W2206" i="2"/>
  <c r="W2207" i="2"/>
  <c r="W2208" i="2"/>
  <c r="W2209" i="2"/>
  <c r="W2210" i="2"/>
  <c r="W2211" i="2"/>
  <c r="W2212" i="2"/>
  <c r="W2213" i="2"/>
  <c r="W2214" i="2"/>
  <c r="W2215" i="2"/>
  <c r="W2216" i="2"/>
  <c r="W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52" i="2"/>
  <c r="W2253" i="2"/>
  <c r="W2254" i="2"/>
  <c r="W2255" i="2"/>
  <c r="W2256" i="2"/>
  <c r="W2257" i="2"/>
  <c r="W2258" i="2"/>
  <c r="W2259" i="2"/>
  <c r="W2260" i="2"/>
  <c r="W2261" i="2"/>
  <c r="W2262" i="2"/>
  <c r="W2263" i="2"/>
  <c r="W2264" i="2"/>
  <c r="W2265" i="2"/>
  <c r="W2266" i="2"/>
  <c r="W2267" i="2"/>
  <c r="W2268" i="2"/>
  <c r="W2269" i="2"/>
  <c r="W2270" i="2"/>
  <c r="W2271" i="2"/>
  <c r="W2272" i="2"/>
  <c r="W2273" i="2"/>
  <c r="W2274" i="2"/>
  <c r="W2275" i="2"/>
  <c r="W2276" i="2"/>
  <c r="W2277" i="2"/>
  <c r="W2278" i="2"/>
  <c r="W2279" i="2"/>
  <c r="W2280" i="2"/>
  <c r="W2281" i="2"/>
  <c r="W2282" i="2"/>
  <c r="W2283" i="2"/>
  <c r="W2284" i="2"/>
  <c r="W2285" i="2"/>
  <c r="W2286" i="2"/>
  <c r="W2287" i="2"/>
  <c r="W2288" i="2"/>
  <c r="W2289" i="2"/>
  <c r="W2290" i="2"/>
  <c r="W2291" i="2"/>
  <c r="W2292" i="2"/>
  <c r="W2293" i="2"/>
  <c r="W2294" i="2"/>
  <c r="W2295" i="2"/>
  <c r="W2296" i="2"/>
  <c r="W2297" i="2"/>
  <c r="W2298" i="2"/>
  <c r="W2299" i="2"/>
  <c r="W2300" i="2"/>
  <c r="W2301" i="2"/>
  <c r="W2302" i="2"/>
  <c r="W2303" i="2"/>
  <c r="W2304" i="2"/>
  <c r="W2305" i="2"/>
  <c r="W2306" i="2"/>
  <c r="W2307" i="2"/>
  <c r="W2308" i="2"/>
  <c r="W2309" i="2"/>
  <c r="W2310" i="2"/>
  <c r="W2311" i="2"/>
  <c r="W2312" i="2"/>
  <c r="W2313" i="2"/>
  <c r="W2314" i="2"/>
  <c r="W2315" i="2"/>
  <c r="W2316" i="2"/>
  <c r="W2317" i="2"/>
  <c r="W2318" i="2"/>
  <c r="W2319" i="2"/>
  <c r="W2320" i="2"/>
  <c r="W2321" i="2"/>
  <c r="W2322" i="2"/>
  <c r="W2323" i="2"/>
  <c r="W2324" i="2"/>
  <c r="W2325" i="2"/>
  <c r="W2326" i="2"/>
  <c r="W2327" i="2"/>
  <c r="W2328" i="2"/>
  <c r="W2329" i="2"/>
  <c r="W2330" i="2"/>
  <c r="W2331" i="2"/>
  <c r="W2332" i="2"/>
  <c r="W2333" i="2"/>
  <c r="W2334" i="2"/>
  <c r="W2335" i="2"/>
  <c r="W2336" i="2"/>
  <c r="W2337" i="2"/>
  <c r="W2338" i="2"/>
  <c r="W2339" i="2"/>
  <c r="W2340" i="2"/>
  <c r="W2341" i="2"/>
  <c r="W2342" i="2"/>
  <c r="W2343" i="2"/>
  <c r="W2344" i="2"/>
  <c r="W2345" i="2"/>
  <c r="W2346" i="2"/>
  <c r="W2347" i="2"/>
  <c r="W2348" i="2"/>
  <c r="W2349" i="2"/>
  <c r="W2350" i="2"/>
  <c r="W2351" i="2"/>
  <c r="W2352" i="2"/>
  <c r="W2353" i="2"/>
  <c r="W2354" i="2"/>
  <c r="W2355" i="2"/>
  <c r="W2356" i="2"/>
  <c r="W2357" i="2"/>
  <c r="W2358" i="2"/>
  <c r="W2359" i="2"/>
  <c r="W2360" i="2"/>
  <c r="W2361" i="2"/>
  <c r="W2362" i="2"/>
  <c r="W2363" i="2"/>
  <c r="W2364" i="2"/>
  <c r="W2365" i="2"/>
  <c r="W2366" i="2"/>
  <c r="W2367" i="2"/>
  <c r="W2368" i="2"/>
  <c r="W2369" i="2"/>
  <c r="W2370" i="2"/>
  <c r="W2371" i="2"/>
  <c r="W2372" i="2"/>
  <c r="W2373" i="2"/>
  <c r="W2374" i="2"/>
  <c r="W2375" i="2"/>
  <c r="W2376" i="2"/>
  <c r="W2377" i="2"/>
  <c r="W2378" i="2"/>
  <c r="W2379" i="2"/>
  <c r="W2380" i="2"/>
  <c r="W2381" i="2"/>
  <c r="W2382" i="2"/>
  <c r="W2383" i="2"/>
  <c r="W2384" i="2"/>
  <c r="W2385" i="2"/>
  <c r="W2386" i="2"/>
  <c r="W2387" i="2"/>
  <c r="W2388" i="2"/>
  <c r="W2389" i="2"/>
  <c r="W2390" i="2"/>
  <c r="W2391" i="2"/>
  <c r="W2392" i="2"/>
  <c r="W2393" i="2"/>
  <c r="W2394" i="2"/>
  <c r="W2395" i="2"/>
  <c r="W2396" i="2"/>
  <c r="W2397" i="2"/>
  <c r="W2398" i="2"/>
  <c r="W2399" i="2"/>
  <c r="W2400" i="2"/>
  <c r="W2401" i="2"/>
  <c r="W2402" i="2"/>
  <c r="W2403" i="2"/>
  <c r="W2404" i="2"/>
  <c r="W2405" i="2"/>
  <c r="W2406" i="2"/>
  <c r="W2407" i="2"/>
  <c r="W2408" i="2"/>
  <c r="W2409" i="2"/>
  <c r="W2410" i="2"/>
  <c r="W2411" i="2"/>
  <c r="W2412" i="2"/>
  <c r="W2413" i="2"/>
  <c r="W2414" i="2"/>
  <c r="W2415" i="2"/>
  <c r="W2416" i="2"/>
  <c r="W2417" i="2"/>
  <c r="W2418" i="2"/>
  <c r="W2419" i="2"/>
  <c r="W2420" i="2"/>
  <c r="W2421" i="2"/>
  <c r="W2422" i="2"/>
  <c r="W2423" i="2"/>
  <c r="W2424" i="2"/>
  <c r="W2425" i="2"/>
  <c r="W2426" i="2"/>
  <c r="W2427" i="2"/>
  <c r="W2428" i="2"/>
  <c r="W2429" i="2"/>
  <c r="W2430" i="2"/>
  <c r="W2431" i="2"/>
  <c r="W2432" i="2"/>
  <c r="W2433" i="2"/>
  <c r="W2434" i="2"/>
  <c r="W2435" i="2"/>
  <c r="W2436" i="2"/>
  <c r="W2437" i="2"/>
  <c r="W2438" i="2"/>
  <c r="W2439" i="2"/>
  <c r="W2440" i="2"/>
  <c r="W2441" i="2"/>
  <c r="W2442" i="2"/>
  <c r="W2443" i="2"/>
  <c r="W2444" i="2"/>
  <c r="W2445" i="2"/>
  <c r="W2446" i="2"/>
  <c r="W2447" i="2"/>
  <c r="W2448" i="2"/>
  <c r="W2449" i="2"/>
  <c r="W2450" i="2"/>
  <c r="W2451" i="2"/>
  <c r="W2452" i="2"/>
  <c r="W2453" i="2"/>
  <c r="W2454" i="2"/>
  <c r="W2455" i="2"/>
  <c r="W2456" i="2"/>
  <c r="W2457" i="2"/>
  <c r="W2458" i="2"/>
  <c r="W2459" i="2"/>
  <c r="W2460" i="2"/>
  <c r="W2461" i="2"/>
  <c r="W2462" i="2"/>
  <c r="W2463" i="2"/>
  <c r="W2464" i="2"/>
  <c r="W2465" i="2"/>
  <c r="W2466" i="2"/>
  <c r="W2467" i="2"/>
  <c r="W2468" i="2"/>
  <c r="W2469" i="2"/>
  <c r="W2470" i="2"/>
  <c r="W2471" i="2"/>
  <c r="W2472" i="2"/>
  <c r="W2473" i="2"/>
  <c r="W2474" i="2"/>
  <c r="W2475" i="2"/>
  <c r="W2476" i="2"/>
  <c r="W2477" i="2"/>
  <c r="W2478" i="2"/>
  <c r="W2479" i="2"/>
  <c r="W2480" i="2"/>
  <c r="W2481" i="2"/>
  <c r="W2482" i="2"/>
  <c r="W2483" i="2"/>
  <c r="W2484" i="2"/>
  <c r="W2485" i="2"/>
  <c r="W2486" i="2"/>
  <c r="W2487" i="2"/>
  <c r="W2488" i="2"/>
  <c r="W2489" i="2"/>
  <c r="W2490" i="2"/>
  <c r="W2491" i="2"/>
  <c r="W2492" i="2"/>
  <c r="W2493" i="2"/>
  <c r="W2494" i="2"/>
  <c r="W2495" i="2"/>
  <c r="W2496" i="2"/>
  <c r="W2497" i="2"/>
  <c r="W2498" i="2"/>
  <c r="W2499" i="2"/>
  <c r="W2500" i="2"/>
  <c r="W2501" i="2"/>
  <c r="W2502" i="2"/>
  <c r="W2503" i="2"/>
  <c r="W2504" i="2"/>
  <c r="W2505" i="2"/>
  <c r="W2506" i="2"/>
  <c r="W2507" i="2"/>
  <c r="W2508" i="2"/>
  <c r="W2509" i="2"/>
  <c r="W2510" i="2"/>
  <c r="W2511" i="2"/>
  <c r="W2512" i="2"/>
  <c r="W2513" i="2"/>
  <c r="W2514" i="2"/>
  <c r="W2515" i="2"/>
  <c r="W2516" i="2"/>
  <c r="W2517" i="2"/>
  <c r="W2518" i="2"/>
  <c r="W2519" i="2"/>
  <c r="W2520" i="2"/>
  <c r="W2521" i="2"/>
  <c r="W2522" i="2"/>
  <c r="W2523" i="2"/>
  <c r="W2524" i="2"/>
  <c r="W2525" i="2"/>
  <c r="W2526" i="2"/>
  <c r="W2527" i="2"/>
  <c r="W2528" i="2"/>
  <c r="W2529" i="2"/>
  <c r="W2530" i="2"/>
  <c r="W2531" i="2"/>
  <c r="W2532" i="2"/>
  <c r="W2533" i="2"/>
  <c r="W2534" i="2"/>
  <c r="W2535" i="2"/>
  <c r="W2536" i="2"/>
  <c r="W2537" i="2"/>
  <c r="W2538" i="2"/>
  <c r="W2539" i="2"/>
  <c r="W2540" i="2"/>
  <c r="W2541" i="2"/>
  <c r="W2542" i="2"/>
  <c r="W2543" i="2"/>
  <c r="W2544" i="2"/>
  <c r="W2545" i="2"/>
  <c r="W2546" i="2"/>
  <c r="W2547" i="2"/>
  <c r="W2548" i="2"/>
  <c r="W2549" i="2"/>
  <c r="W2550" i="2"/>
  <c r="W2551" i="2"/>
  <c r="W2552" i="2"/>
  <c r="W2553" i="2"/>
  <c r="W2554" i="2"/>
  <c r="W2555" i="2"/>
  <c r="W2556" i="2"/>
  <c r="W2557" i="2"/>
  <c r="W2558" i="2"/>
  <c r="W2559" i="2"/>
  <c r="W2560" i="2"/>
  <c r="W2561" i="2"/>
  <c r="W2562" i="2"/>
  <c r="W2563" i="2"/>
  <c r="W2564" i="2"/>
  <c r="W2565" i="2"/>
  <c r="W2566" i="2"/>
  <c r="W2567" i="2"/>
  <c r="W2568" i="2"/>
  <c r="W2569" i="2"/>
  <c r="W2570" i="2"/>
  <c r="W2571" i="2"/>
  <c r="W2572" i="2"/>
  <c r="W2573" i="2"/>
  <c r="W2574" i="2"/>
  <c r="W2575" i="2"/>
  <c r="W2576" i="2"/>
  <c r="W2577" i="2"/>
  <c r="W2578" i="2"/>
  <c r="W2579" i="2"/>
  <c r="W2580" i="2"/>
  <c r="W2581" i="2"/>
  <c r="W2582" i="2"/>
  <c r="W2583" i="2"/>
  <c r="W2584" i="2"/>
  <c r="W2585" i="2"/>
  <c r="W2586" i="2"/>
  <c r="W2587" i="2"/>
  <c r="W2588" i="2"/>
  <c r="W2589" i="2"/>
  <c r="W2590" i="2"/>
  <c r="W2591" i="2"/>
  <c r="W2592" i="2"/>
  <c r="W2593" i="2"/>
  <c r="W2594" i="2"/>
  <c r="W2595" i="2"/>
  <c r="W2596" i="2"/>
  <c r="W2597" i="2"/>
  <c r="W2598" i="2"/>
  <c r="W2599" i="2"/>
  <c r="W2600" i="2"/>
  <c r="W2601" i="2"/>
  <c r="W2602" i="2"/>
  <c r="W2603" i="2"/>
  <c r="W2604" i="2"/>
  <c r="W2605" i="2"/>
  <c r="W2606" i="2"/>
  <c r="W2607" i="2"/>
  <c r="W2608" i="2"/>
  <c r="W2609" i="2"/>
  <c r="W2610" i="2"/>
  <c r="W2611" i="2"/>
  <c r="W2612" i="2"/>
  <c r="W2613" i="2"/>
  <c r="W2614" i="2"/>
  <c r="W2615" i="2"/>
  <c r="W2616" i="2"/>
  <c r="W2617" i="2"/>
  <c r="W2618" i="2"/>
  <c r="W2619" i="2"/>
  <c r="W2620" i="2"/>
  <c r="W2621" i="2"/>
  <c r="W2622" i="2"/>
  <c r="W2623" i="2"/>
  <c r="W2624" i="2"/>
  <c r="W2625" i="2"/>
  <c r="W2626" i="2"/>
  <c r="W2627" i="2"/>
  <c r="W2628" i="2"/>
  <c r="W2629" i="2"/>
  <c r="W2630" i="2"/>
  <c r="W2631" i="2"/>
  <c r="W2632" i="2"/>
  <c r="W2633" i="2"/>
  <c r="W2634" i="2"/>
  <c r="W2635" i="2"/>
  <c r="W2636" i="2"/>
  <c r="W2637" i="2"/>
  <c r="W2638" i="2"/>
  <c r="W2639" i="2"/>
  <c r="W2640" i="2"/>
  <c r="W2641" i="2"/>
  <c r="W2642" i="2"/>
  <c r="W2643" i="2"/>
  <c r="W2644" i="2"/>
  <c r="W2645" i="2"/>
  <c r="W2646" i="2"/>
  <c r="W2647" i="2"/>
  <c r="W2648" i="2"/>
  <c r="W2649" i="2"/>
  <c r="W2650" i="2"/>
  <c r="W2651" i="2"/>
  <c r="W2652" i="2"/>
  <c r="W2653" i="2"/>
  <c r="W2654" i="2"/>
  <c r="W2655" i="2"/>
  <c r="W2656" i="2"/>
  <c r="W2657" i="2"/>
  <c r="W2658" i="2"/>
  <c r="W2659" i="2"/>
  <c r="W2660" i="2"/>
  <c r="W2661" i="2"/>
  <c r="W2662" i="2"/>
  <c r="W2663" i="2"/>
  <c r="W2664" i="2"/>
  <c r="W2665" i="2"/>
  <c r="W2666" i="2"/>
  <c r="W2667" i="2"/>
  <c r="W2668" i="2"/>
  <c r="W2669" i="2"/>
  <c r="W2670" i="2"/>
  <c r="W2671" i="2"/>
  <c r="W2672" i="2"/>
  <c r="W2673" i="2"/>
  <c r="W2674" i="2"/>
  <c r="W2675" i="2"/>
  <c r="W2676" i="2"/>
  <c r="W2677" i="2"/>
  <c r="W2678" i="2"/>
  <c r="W2679" i="2"/>
  <c r="W2680" i="2"/>
  <c r="W2681" i="2"/>
  <c r="W2682" i="2"/>
  <c r="W2683" i="2"/>
  <c r="W2684" i="2"/>
  <c r="W2685" i="2"/>
  <c r="W2686" i="2"/>
  <c r="W2687" i="2"/>
  <c r="W2688" i="2"/>
  <c r="W2689" i="2"/>
  <c r="W2690" i="2"/>
  <c r="W2691" i="2"/>
  <c r="W2692" i="2"/>
  <c r="W2693" i="2"/>
  <c r="W2694" i="2"/>
  <c r="W2695" i="2"/>
  <c r="W2696" i="2"/>
  <c r="W2697" i="2"/>
  <c r="W2698" i="2"/>
  <c r="W2699" i="2"/>
  <c r="W2700" i="2"/>
  <c r="W2701" i="2"/>
  <c r="W2702" i="2"/>
  <c r="W2703" i="2"/>
  <c r="W2704" i="2"/>
  <c r="W2705" i="2"/>
  <c r="W2706" i="2"/>
  <c r="W2707" i="2"/>
  <c r="W2708" i="2"/>
  <c r="W2709" i="2"/>
  <c r="W2710" i="2"/>
  <c r="W2711" i="2"/>
  <c r="W2712" i="2"/>
  <c r="W2713" i="2"/>
  <c r="W2714" i="2"/>
  <c r="W2715" i="2"/>
  <c r="W2716" i="2"/>
  <c r="W2717" i="2"/>
  <c r="W2718" i="2"/>
  <c r="W2719" i="2"/>
  <c r="W2720" i="2"/>
  <c r="W2721" i="2"/>
  <c r="W2722" i="2"/>
  <c r="W2723" i="2"/>
  <c r="W2724" i="2"/>
  <c r="W2725" i="2"/>
  <c r="W2726" i="2"/>
  <c r="W2727" i="2"/>
  <c r="W2728" i="2"/>
  <c r="W2729" i="2"/>
  <c r="W2730" i="2"/>
  <c r="W2731" i="2"/>
  <c r="W2732" i="2"/>
  <c r="W2733" i="2"/>
  <c r="W2734" i="2"/>
  <c r="W2735" i="2"/>
  <c r="W2736" i="2"/>
  <c r="W2737" i="2"/>
  <c r="W2738" i="2"/>
  <c r="W2739" i="2"/>
  <c r="W2740" i="2"/>
  <c r="W2741" i="2"/>
  <c r="W2742" i="2"/>
  <c r="W2743" i="2"/>
  <c r="W2744" i="2"/>
  <c r="W2745" i="2"/>
  <c r="W2746" i="2"/>
  <c r="W2747" i="2"/>
  <c r="W2748" i="2"/>
  <c r="W2749" i="2"/>
  <c r="W2750" i="2"/>
  <c r="W2751" i="2"/>
  <c r="W2752" i="2"/>
  <c r="W2753" i="2"/>
  <c r="W2754" i="2"/>
  <c r="W2755" i="2"/>
  <c r="W2756" i="2"/>
  <c r="W2757" i="2"/>
  <c r="W2758" i="2"/>
  <c r="W2759" i="2"/>
  <c r="W2760" i="2"/>
  <c r="W2761" i="2"/>
  <c r="W2762" i="2"/>
  <c r="W2763" i="2"/>
  <c r="W2764" i="2"/>
  <c r="W2765" i="2"/>
  <c r="W2766" i="2"/>
  <c r="W2767" i="2"/>
  <c r="W2768" i="2"/>
  <c r="W2769" i="2"/>
  <c r="W2770" i="2"/>
  <c r="W2771" i="2"/>
  <c r="W2772" i="2"/>
  <c r="W2773" i="2"/>
  <c r="W2774" i="2"/>
  <c r="W2775" i="2"/>
  <c r="W2776" i="2"/>
  <c r="W2777" i="2"/>
  <c r="W2778" i="2"/>
  <c r="W2779" i="2"/>
  <c r="W2780" i="2"/>
  <c r="W2781" i="2"/>
  <c r="W2782" i="2"/>
  <c r="W2783" i="2"/>
  <c r="W2784" i="2"/>
  <c r="W2785" i="2"/>
  <c r="W2786" i="2"/>
  <c r="W2787" i="2"/>
  <c r="W2788" i="2"/>
  <c r="W2789" i="2"/>
  <c r="W2790" i="2"/>
  <c r="W2791" i="2"/>
  <c r="W2792" i="2"/>
  <c r="W2793" i="2"/>
  <c r="W2794" i="2"/>
  <c r="W2795" i="2"/>
  <c r="W2796" i="2"/>
  <c r="W2797" i="2"/>
  <c r="W2798" i="2"/>
  <c r="W2799" i="2"/>
  <c r="W2800" i="2"/>
  <c r="W2801" i="2"/>
  <c r="W2802" i="2"/>
  <c r="W2803" i="2"/>
  <c r="W2804" i="2"/>
  <c r="W2805" i="2"/>
  <c r="W2806" i="2"/>
  <c r="W2807" i="2"/>
  <c r="W2808" i="2"/>
  <c r="W2809" i="2"/>
  <c r="W2810" i="2"/>
  <c r="W2811" i="2"/>
  <c r="W2812" i="2"/>
  <c r="W2813" i="2"/>
  <c r="W2814" i="2"/>
  <c r="W2815" i="2"/>
  <c r="W2816" i="2"/>
  <c r="W2817" i="2"/>
  <c r="W2818" i="2"/>
  <c r="W2819" i="2"/>
  <c r="W2820" i="2"/>
  <c r="W2821" i="2"/>
  <c r="W2822" i="2"/>
  <c r="W2823" i="2"/>
  <c r="W2824" i="2"/>
  <c r="W2825" i="2"/>
  <c r="W2826" i="2"/>
  <c r="W2827" i="2"/>
  <c r="W2828" i="2"/>
  <c r="W2829" i="2"/>
  <c r="W2830" i="2"/>
  <c r="W2831" i="2"/>
  <c r="W2832" i="2"/>
  <c r="W2833" i="2"/>
  <c r="W2834" i="2"/>
  <c r="W2835" i="2"/>
  <c r="W2836" i="2"/>
  <c r="W2837" i="2"/>
  <c r="W2838" i="2"/>
  <c r="W2839" i="2"/>
  <c r="W2840" i="2"/>
  <c r="W2841" i="2"/>
  <c r="W2842" i="2"/>
  <c r="W2843" i="2"/>
  <c r="W2844" i="2"/>
  <c r="W2845" i="2"/>
  <c r="W2846" i="2"/>
  <c r="W2847" i="2"/>
  <c r="W2848" i="2"/>
  <c r="W2849" i="2"/>
  <c r="W2850" i="2"/>
  <c r="W2851" i="2"/>
  <c r="W2852" i="2"/>
  <c r="W2853" i="2"/>
  <c r="W2854" i="2"/>
  <c r="W2855" i="2"/>
  <c r="W2856" i="2"/>
  <c r="W2857" i="2"/>
  <c r="W2858" i="2"/>
  <c r="W2859" i="2"/>
  <c r="W2860" i="2"/>
  <c r="W2861" i="2"/>
  <c r="W2862" i="2"/>
  <c r="W2863" i="2"/>
  <c r="W2864" i="2"/>
  <c r="W2865" i="2"/>
  <c r="W2866" i="2"/>
  <c r="W2867" i="2"/>
  <c r="W2868" i="2"/>
  <c r="W2869" i="2"/>
  <c r="W2870" i="2"/>
  <c r="W2871" i="2"/>
  <c r="W2872" i="2"/>
  <c r="W2873" i="2"/>
  <c r="W2874" i="2"/>
  <c r="W2875" i="2"/>
  <c r="W2876" i="2"/>
  <c r="W2877" i="2"/>
  <c r="W2878" i="2"/>
  <c r="W2879" i="2"/>
  <c r="W2880" i="2"/>
  <c r="W2881" i="2"/>
  <c r="W2882" i="2"/>
  <c r="W2883" i="2"/>
  <c r="W2884" i="2"/>
  <c r="W2885" i="2"/>
  <c r="W2886" i="2"/>
  <c r="W2887" i="2"/>
  <c r="W2888" i="2"/>
  <c r="W2889" i="2"/>
  <c r="W2890" i="2"/>
  <c r="W2891" i="2"/>
  <c r="W2892" i="2"/>
  <c r="W2893" i="2"/>
  <c r="W2894" i="2"/>
  <c r="W2895" i="2"/>
  <c r="W2896" i="2"/>
  <c r="W2897" i="2"/>
  <c r="W2898" i="2"/>
  <c r="W2899" i="2"/>
  <c r="W2900" i="2"/>
  <c r="W2901" i="2"/>
  <c r="W2902" i="2"/>
  <c r="W2903" i="2"/>
  <c r="W2904" i="2"/>
  <c r="W2905" i="2"/>
  <c r="W2906" i="2"/>
  <c r="W2907" i="2"/>
  <c r="W2908" i="2"/>
  <c r="W2909" i="2"/>
  <c r="W2910" i="2"/>
  <c r="W2911" i="2"/>
  <c r="W2912" i="2"/>
  <c r="W2913" i="2"/>
  <c r="W2914" i="2"/>
  <c r="W2915" i="2"/>
  <c r="W2916" i="2"/>
  <c r="W2917" i="2"/>
  <c r="W2918" i="2"/>
  <c r="W2919" i="2"/>
  <c r="W2920" i="2"/>
  <c r="W2921" i="2"/>
  <c r="W2922" i="2"/>
  <c r="W2923" i="2"/>
  <c r="W2924" i="2"/>
  <c r="W2925" i="2"/>
  <c r="W2926" i="2"/>
  <c r="W2927" i="2"/>
  <c r="W2928" i="2"/>
  <c r="W2929" i="2"/>
  <c r="W2930" i="2"/>
  <c r="W2931" i="2"/>
  <c r="W2932" i="2"/>
  <c r="W2933" i="2"/>
  <c r="W2934" i="2"/>
  <c r="W2935" i="2"/>
  <c r="W2936" i="2"/>
  <c r="W2937" i="2"/>
  <c r="W2938" i="2"/>
  <c r="W2939" i="2"/>
  <c r="W2940" i="2"/>
  <c r="W2941" i="2"/>
  <c r="W2942" i="2"/>
  <c r="W2943" i="2"/>
  <c r="W2944" i="2"/>
  <c r="W2945" i="2"/>
  <c r="W2946" i="2"/>
  <c r="W2947" i="2"/>
  <c r="W2948" i="2"/>
  <c r="W2949" i="2"/>
  <c r="W2950" i="2"/>
  <c r="W2951" i="2"/>
  <c r="W2952" i="2"/>
  <c r="W2953" i="2"/>
  <c r="W2954" i="2"/>
  <c r="W2955" i="2"/>
  <c r="W2956" i="2"/>
  <c r="W2957" i="2"/>
  <c r="W2958" i="2"/>
  <c r="W2959" i="2"/>
  <c r="W2960" i="2"/>
  <c r="W2961" i="2"/>
  <c r="W2962" i="2"/>
  <c r="W2963" i="2"/>
  <c r="W2964" i="2"/>
  <c r="W2965" i="2"/>
  <c r="W2966" i="2"/>
  <c r="W2967" i="2"/>
  <c r="W2968" i="2"/>
  <c r="W2969" i="2"/>
  <c r="W2970" i="2"/>
  <c r="W2971" i="2"/>
  <c r="W2972" i="2"/>
  <c r="W2973" i="2"/>
  <c r="W2974" i="2"/>
  <c r="W2975" i="2"/>
  <c r="W2976" i="2"/>
  <c r="W2977" i="2"/>
  <c r="W2978" i="2"/>
  <c r="W2979" i="2"/>
  <c r="W2980" i="2"/>
  <c r="W2981" i="2"/>
  <c r="W2982" i="2"/>
  <c r="W2983" i="2"/>
  <c r="W2984" i="2"/>
  <c r="W2985" i="2"/>
  <c r="W2986" i="2"/>
  <c r="W2987" i="2"/>
  <c r="W2988" i="2"/>
  <c r="W2989" i="2"/>
  <c r="W2990" i="2"/>
  <c r="W2991" i="2"/>
  <c r="W2992" i="2"/>
  <c r="W2993" i="2"/>
  <c r="W2994" i="2"/>
  <c r="W2995" i="2"/>
  <c r="W2996" i="2"/>
  <c r="W2997" i="2"/>
  <c r="W2998" i="2"/>
  <c r="W2999" i="2"/>
  <c r="W3000" i="2"/>
  <c r="W3001" i="2"/>
  <c r="W3002" i="2"/>
  <c r="W3003" i="2"/>
  <c r="W3004" i="2"/>
  <c r="W3005" i="2"/>
  <c r="W3006" i="2"/>
  <c r="W3007" i="2"/>
  <c r="W3008" i="2"/>
  <c r="W3009" i="2"/>
  <c r="W3010" i="2"/>
  <c r="W3011" i="2"/>
  <c r="W3012" i="2"/>
  <c r="W3013" i="2"/>
  <c r="W3014" i="2"/>
  <c r="W3015" i="2"/>
  <c r="W3016" i="2"/>
  <c r="W3017" i="2"/>
  <c r="W3018" i="2"/>
  <c r="W3019" i="2"/>
  <c r="W3020" i="2"/>
  <c r="W3021" i="2"/>
  <c r="W3022" i="2"/>
  <c r="W3023" i="2"/>
  <c r="W3024" i="2"/>
  <c r="W3025" i="2"/>
  <c r="W3026" i="2"/>
  <c r="W3027" i="2"/>
  <c r="W3028" i="2"/>
  <c r="W3029" i="2"/>
  <c r="W3030" i="2"/>
  <c r="W3031" i="2"/>
  <c r="W3032" i="2"/>
  <c r="W3033" i="2"/>
  <c r="W3034" i="2"/>
  <c r="W3035" i="2"/>
  <c r="W3036" i="2"/>
  <c r="W3037" i="2"/>
  <c r="W3038" i="2"/>
  <c r="W3039" i="2"/>
  <c r="W3040" i="2"/>
  <c r="W3041" i="2"/>
  <c r="W3042" i="2"/>
  <c r="W3043" i="2"/>
  <c r="W3044" i="2"/>
  <c r="W3045" i="2"/>
  <c r="W3046" i="2"/>
  <c r="W3047" i="2"/>
  <c r="W3048" i="2"/>
  <c r="W3049" i="2"/>
  <c r="W3050" i="2"/>
  <c r="W3051" i="2"/>
  <c r="W3052" i="2"/>
  <c r="W3053" i="2"/>
  <c r="W3054" i="2"/>
  <c r="W3055" i="2"/>
  <c r="W3056" i="2"/>
  <c r="W3057" i="2"/>
  <c r="W3058" i="2"/>
  <c r="W3059" i="2"/>
  <c r="W3060" i="2"/>
  <c r="W3061" i="2"/>
  <c r="W3062" i="2"/>
  <c r="W3063" i="2"/>
  <c r="W3064" i="2"/>
  <c r="W3065" i="2"/>
  <c r="W3066" i="2"/>
  <c r="W3067" i="2"/>
  <c r="W3068" i="2"/>
  <c r="W3069" i="2"/>
  <c r="W3070" i="2"/>
  <c r="W3071" i="2"/>
  <c r="W3072" i="2"/>
  <c r="W3073" i="2"/>
  <c r="W3074" i="2"/>
  <c r="W3075" i="2"/>
  <c r="W3076" i="2"/>
  <c r="W3077" i="2"/>
  <c r="W3078" i="2"/>
  <c r="W3079" i="2"/>
  <c r="W3080" i="2"/>
  <c r="W3081" i="2"/>
  <c r="W3082" i="2"/>
  <c r="W3083" i="2"/>
  <c r="W3084" i="2"/>
  <c r="W3085" i="2"/>
  <c r="W3086" i="2"/>
  <c r="W3087" i="2"/>
  <c r="W3088" i="2"/>
  <c r="W3089" i="2"/>
  <c r="W3090" i="2"/>
  <c r="W3091" i="2"/>
  <c r="W3092" i="2"/>
  <c r="W3093" i="2"/>
  <c r="W3094" i="2"/>
  <c r="W3095" i="2"/>
  <c r="W3096" i="2"/>
  <c r="W3097" i="2"/>
  <c r="W3098" i="2"/>
  <c r="W3099" i="2"/>
  <c r="W3100" i="2"/>
  <c r="W3101" i="2"/>
  <c r="W3102" i="2"/>
  <c r="W3103" i="2"/>
  <c r="W3104" i="2"/>
  <c r="W3105" i="2"/>
  <c r="W3106" i="2"/>
  <c r="W3107" i="2"/>
  <c r="W3108" i="2"/>
  <c r="W3109" i="2"/>
  <c r="W3110" i="2"/>
  <c r="W3111" i="2"/>
  <c r="W3112" i="2"/>
  <c r="W3113" i="2"/>
  <c r="W3114" i="2"/>
  <c r="W3115" i="2"/>
  <c r="W3116" i="2"/>
  <c r="W3117" i="2"/>
  <c r="W3118" i="2"/>
  <c r="W3119" i="2"/>
  <c r="W3120" i="2"/>
  <c r="W3121" i="2"/>
  <c r="W3122" i="2"/>
  <c r="W3123" i="2"/>
  <c r="W3124" i="2"/>
  <c r="W3125" i="2"/>
  <c r="W3126" i="2"/>
  <c r="W3127" i="2"/>
  <c r="W3128" i="2"/>
  <c r="W3129" i="2"/>
  <c r="W3130" i="2"/>
  <c r="W3131" i="2"/>
  <c r="W3132" i="2"/>
  <c r="W3133" i="2"/>
  <c r="W3134" i="2"/>
  <c r="W3135" i="2"/>
  <c r="W3136" i="2"/>
  <c r="W3137" i="2"/>
  <c r="W3138" i="2"/>
  <c r="W3139" i="2"/>
  <c r="W3140" i="2"/>
  <c r="W3141" i="2"/>
  <c r="W3142" i="2"/>
  <c r="W3143" i="2"/>
  <c r="W3144" i="2"/>
  <c r="W3145" i="2"/>
  <c r="W3146" i="2"/>
  <c r="W3147" i="2"/>
  <c r="W3148" i="2"/>
  <c r="W3149" i="2"/>
  <c r="W3150" i="2"/>
  <c r="W3151" i="2"/>
  <c r="W3152" i="2"/>
  <c r="W3153" i="2"/>
  <c r="W3154" i="2"/>
  <c r="W3155" i="2"/>
  <c r="W3156" i="2"/>
  <c r="W3157" i="2"/>
  <c r="W3158" i="2"/>
  <c r="W3159" i="2"/>
  <c r="W3160" i="2"/>
  <c r="W3161" i="2"/>
  <c r="W3162" i="2"/>
  <c r="W3163" i="2"/>
  <c r="W3164" i="2"/>
  <c r="W3165" i="2"/>
  <c r="W3166" i="2"/>
  <c r="W3167" i="2"/>
  <c r="W3168" i="2"/>
  <c r="W3169" i="2"/>
  <c r="W3170" i="2"/>
  <c r="W3171" i="2"/>
  <c r="W3172" i="2"/>
  <c r="W3173" i="2"/>
  <c r="W3174" i="2"/>
  <c r="W3175" i="2"/>
  <c r="W3176" i="2"/>
  <c r="W3177" i="2"/>
  <c r="W3178" i="2"/>
  <c r="W3179" i="2"/>
  <c r="W3180" i="2"/>
  <c r="W3181" i="2"/>
  <c r="W3182" i="2"/>
  <c r="W3183" i="2"/>
  <c r="W3184" i="2"/>
  <c r="W3185" i="2"/>
  <c r="W3186" i="2"/>
  <c r="W3187" i="2"/>
  <c r="W3188" i="2"/>
  <c r="W3189" i="2"/>
  <c r="W3190" i="2"/>
  <c r="W3191" i="2"/>
  <c r="W3192" i="2"/>
  <c r="W3193" i="2"/>
  <c r="W3194" i="2"/>
  <c r="W3195" i="2"/>
  <c r="W3196" i="2"/>
  <c r="W3197" i="2"/>
  <c r="W3198" i="2"/>
  <c r="W3199" i="2"/>
  <c r="W3200" i="2"/>
  <c r="W3201" i="2"/>
  <c r="W3202" i="2"/>
  <c r="W3203" i="2"/>
  <c r="W3204" i="2"/>
  <c r="W3205" i="2"/>
  <c r="W3206" i="2"/>
  <c r="W3207" i="2"/>
  <c r="W3208" i="2"/>
  <c r="W3209" i="2"/>
  <c r="W3210" i="2"/>
  <c r="W3211" i="2"/>
  <c r="W3212" i="2"/>
  <c r="W3213" i="2"/>
  <c r="W3214" i="2"/>
  <c r="W3215" i="2"/>
  <c r="W3216" i="2"/>
  <c r="W3217" i="2"/>
  <c r="W3218" i="2"/>
  <c r="W3219" i="2"/>
  <c r="W3220" i="2"/>
  <c r="W3221" i="2"/>
  <c r="W3222" i="2"/>
  <c r="W3223" i="2"/>
  <c r="W3224" i="2"/>
  <c r="W3225" i="2"/>
  <c r="W3226" i="2"/>
  <c r="W3227" i="2"/>
  <c r="W3228" i="2"/>
  <c r="W3229" i="2"/>
  <c r="W3230" i="2"/>
  <c r="W3231" i="2"/>
  <c r="W3232" i="2"/>
  <c r="W3233" i="2"/>
  <c r="W3234" i="2"/>
  <c r="W3235" i="2"/>
  <c r="W3236" i="2"/>
  <c r="W3237" i="2"/>
  <c r="W3238" i="2"/>
  <c r="W3239" i="2"/>
  <c r="W3240" i="2"/>
  <c r="W3241" i="2"/>
  <c r="W3242" i="2"/>
  <c r="W3243" i="2"/>
  <c r="W3244" i="2"/>
  <c r="W3245" i="2"/>
  <c r="W3246" i="2"/>
  <c r="W3247" i="2"/>
  <c r="W3248" i="2"/>
  <c r="W3249" i="2"/>
  <c r="W3250" i="2"/>
  <c r="W3251" i="2"/>
  <c r="W3252" i="2"/>
  <c r="W3253" i="2"/>
  <c r="W3254" i="2"/>
  <c r="W3255" i="2"/>
  <c r="W3256" i="2"/>
  <c r="W3257" i="2"/>
  <c r="W3258" i="2"/>
  <c r="W3259" i="2"/>
  <c r="W3260" i="2"/>
  <c r="W3261" i="2"/>
  <c r="W3262" i="2"/>
  <c r="W3263" i="2"/>
  <c r="W3264" i="2"/>
  <c r="W3265" i="2"/>
  <c r="W3266" i="2"/>
  <c r="W3267" i="2"/>
  <c r="W3268" i="2"/>
  <c r="W3269" i="2"/>
  <c r="W3270" i="2"/>
  <c r="W3271" i="2"/>
  <c r="W3272" i="2"/>
  <c r="W3273" i="2"/>
  <c r="W3274" i="2"/>
  <c r="W3275" i="2"/>
  <c r="W3276" i="2"/>
  <c r="W3277" i="2"/>
  <c r="W3278" i="2"/>
  <c r="W3279" i="2"/>
  <c r="W3280" i="2"/>
  <c r="W3281" i="2"/>
  <c r="W3282" i="2"/>
  <c r="W3283" i="2"/>
  <c r="W3284" i="2"/>
  <c r="W3285" i="2"/>
  <c r="W3286" i="2"/>
  <c r="W3287" i="2"/>
  <c r="W3288" i="2"/>
  <c r="W3289" i="2"/>
  <c r="W3290" i="2"/>
  <c r="W3291" i="2"/>
  <c r="W3292" i="2"/>
  <c r="W3293" i="2"/>
  <c r="W3294" i="2"/>
  <c r="W3295" i="2"/>
  <c r="W3296" i="2"/>
  <c r="W3297" i="2"/>
  <c r="W3298" i="2"/>
  <c r="W3299" i="2"/>
  <c r="W3300" i="2"/>
  <c r="W3301" i="2"/>
  <c r="W3302" i="2"/>
  <c r="W3303" i="2"/>
  <c r="W3304" i="2"/>
  <c r="W3305" i="2"/>
  <c r="W3306" i="2"/>
  <c r="W3307" i="2"/>
  <c r="W3308" i="2"/>
  <c r="W3309" i="2"/>
  <c r="W3310" i="2"/>
  <c r="W3311" i="2"/>
  <c r="W3312" i="2"/>
  <c r="W3313" i="2"/>
  <c r="W3314" i="2"/>
  <c r="W3315" i="2"/>
  <c r="W3316" i="2"/>
  <c r="W3317" i="2"/>
  <c r="W3318" i="2"/>
  <c r="W3319" i="2"/>
  <c r="W3320" i="2"/>
  <c r="W3321" i="2"/>
  <c r="W3322" i="2"/>
  <c r="W3323" i="2"/>
  <c r="W3324" i="2"/>
  <c r="W3325" i="2"/>
  <c r="W3326" i="2"/>
  <c r="W3327" i="2"/>
  <c r="W3328" i="2"/>
  <c r="W3329" i="2"/>
  <c r="W3330" i="2"/>
  <c r="W3331" i="2"/>
  <c r="W3332" i="2"/>
  <c r="W3333" i="2"/>
  <c r="W3334" i="2"/>
  <c r="W3335" i="2"/>
  <c r="W3336" i="2"/>
  <c r="W3337" i="2"/>
  <c r="W3338" i="2"/>
  <c r="W3339" i="2"/>
  <c r="W3340" i="2"/>
  <c r="W3341" i="2"/>
  <c r="W3342" i="2"/>
  <c r="W3343" i="2"/>
  <c r="W3344" i="2"/>
  <c r="W3345" i="2"/>
  <c r="W3346" i="2"/>
  <c r="W3347" i="2"/>
  <c r="W3348" i="2"/>
  <c r="W3349" i="2"/>
  <c r="W3350" i="2"/>
  <c r="W3351" i="2"/>
  <c r="W3352" i="2"/>
  <c r="W3353" i="2"/>
  <c r="W3354" i="2"/>
  <c r="W3355" i="2"/>
  <c r="W3356" i="2"/>
  <c r="W3357" i="2"/>
  <c r="W3358" i="2"/>
  <c r="W3359" i="2"/>
  <c r="W3360" i="2"/>
  <c r="W3361" i="2"/>
  <c r="W3362" i="2"/>
  <c r="W3363" i="2"/>
  <c r="W3364" i="2"/>
  <c r="W3365" i="2"/>
  <c r="W3366" i="2"/>
  <c r="W3367" i="2"/>
  <c r="W3368" i="2"/>
  <c r="W3369" i="2"/>
  <c r="W3370" i="2"/>
  <c r="W3371" i="2"/>
  <c r="W3372" i="2"/>
  <c r="W3373" i="2"/>
  <c r="W3374" i="2"/>
  <c r="W3375" i="2"/>
  <c r="W3376" i="2"/>
  <c r="W3377" i="2"/>
  <c r="W3378" i="2"/>
  <c r="W3379" i="2"/>
  <c r="W3380" i="2"/>
  <c r="W3381" i="2"/>
  <c r="W3382" i="2"/>
  <c r="W3383" i="2"/>
  <c r="W3384" i="2"/>
  <c r="W3385" i="2"/>
  <c r="W3386" i="2"/>
  <c r="W3387" i="2"/>
  <c r="W3388" i="2"/>
  <c r="W3389" i="2"/>
  <c r="W3390" i="2"/>
  <c r="W3391" i="2"/>
  <c r="W3392" i="2"/>
  <c r="W3393" i="2"/>
  <c r="W3394" i="2"/>
  <c r="W3395" i="2"/>
  <c r="W3396" i="2"/>
  <c r="W3397" i="2"/>
  <c r="W3398" i="2"/>
  <c r="W3399" i="2"/>
  <c r="W3400" i="2"/>
  <c r="W3401" i="2"/>
  <c r="W3402" i="2"/>
  <c r="W3403" i="2"/>
  <c r="W3404" i="2"/>
  <c r="W3405" i="2"/>
  <c r="W3406" i="2"/>
  <c r="W3407" i="2"/>
  <c r="W3408" i="2"/>
  <c r="W3409" i="2"/>
  <c r="W3410" i="2"/>
  <c r="W3411" i="2"/>
  <c r="W3412" i="2"/>
  <c r="W3413" i="2"/>
  <c r="W3414" i="2"/>
  <c r="W3415" i="2"/>
  <c r="W3416" i="2"/>
  <c r="W3417" i="2"/>
  <c r="W3418" i="2"/>
  <c r="W3419" i="2"/>
  <c r="W3420" i="2"/>
  <c r="W3421" i="2"/>
  <c r="W3422" i="2"/>
  <c r="W3423" i="2"/>
  <c r="W3424" i="2"/>
  <c r="W3425" i="2"/>
  <c r="W3426" i="2"/>
  <c r="W3427" i="2"/>
  <c r="W3428" i="2"/>
  <c r="W3429" i="2"/>
  <c r="W3430" i="2"/>
  <c r="W3431" i="2"/>
  <c r="W3432" i="2"/>
  <c r="W3433" i="2"/>
  <c r="W3434" i="2"/>
  <c r="W3435" i="2"/>
  <c r="W3436" i="2"/>
  <c r="W3437" i="2"/>
  <c r="W3438" i="2"/>
  <c r="W3439" i="2"/>
  <c r="W3440" i="2"/>
  <c r="W3441" i="2"/>
  <c r="W3442" i="2"/>
  <c r="W3443" i="2"/>
  <c r="W3444" i="2"/>
  <c r="W3445" i="2"/>
  <c r="W3446" i="2"/>
  <c r="W3447" i="2"/>
  <c r="W3448" i="2"/>
  <c r="W3449" i="2"/>
  <c r="W3450" i="2"/>
  <c r="W3451" i="2"/>
  <c r="W3452" i="2"/>
  <c r="W3453" i="2"/>
  <c r="W3454" i="2"/>
  <c r="W3455" i="2"/>
  <c r="W3456" i="2"/>
  <c r="W3457" i="2"/>
  <c r="W3458" i="2"/>
  <c r="W3459" i="2"/>
  <c r="W3460" i="2"/>
  <c r="W3461" i="2"/>
  <c r="W3462" i="2"/>
  <c r="W3463" i="2"/>
  <c r="W3464" i="2"/>
  <c r="W3465" i="2"/>
  <c r="W3466" i="2"/>
  <c r="W3467" i="2"/>
  <c r="W3468" i="2"/>
  <c r="W3469" i="2"/>
  <c r="W3470" i="2"/>
  <c r="W3471" i="2"/>
  <c r="W3472" i="2"/>
  <c r="W3473" i="2"/>
  <c r="W3474" i="2"/>
  <c r="W3475" i="2"/>
  <c r="W3476" i="2"/>
  <c r="W3477" i="2"/>
  <c r="W3478" i="2"/>
  <c r="W3479" i="2"/>
  <c r="W3480" i="2"/>
  <c r="W3481" i="2"/>
  <c r="W3482" i="2"/>
  <c r="W3483" i="2"/>
  <c r="W3484" i="2"/>
  <c r="W3485" i="2"/>
  <c r="W3486" i="2"/>
  <c r="W3487" i="2"/>
  <c r="W3488" i="2"/>
  <c r="W3489" i="2"/>
  <c r="W3490" i="2"/>
  <c r="W3491" i="2"/>
  <c r="W3492" i="2"/>
  <c r="W3493" i="2"/>
  <c r="W3494" i="2"/>
  <c r="W3495" i="2"/>
  <c r="W3496" i="2"/>
  <c r="W3497" i="2"/>
  <c r="W3498" i="2"/>
  <c r="W3499" i="2"/>
  <c r="W3500" i="2"/>
  <c r="W3501" i="2"/>
  <c r="W3502" i="2"/>
  <c r="W3503" i="2"/>
  <c r="W3504" i="2"/>
  <c r="W3505" i="2"/>
  <c r="W3506" i="2"/>
  <c r="W3507" i="2"/>
  <c r="W3508" i="2"/>
  <c r="W3509" i="2"/>
  <c r="W3510" i="2"/>
  <c r="W3511" i="2"/>
  <c r="W3512" i="2"/>
  <c r="W3513" i="2"/>
  <c r="W3514" i="2"/>
  <c r="W3515" i="2"/>
  <c r="W3516" i="2"/>
  <c r="W3517" i="2"/>
  <c r="W3518" i="2"/>
  <c r="W3519" i="2"/>
  <c r="W3520" i="2"/>
  <c r="W3521" i="2"/>
  <c r="W3522" i="2"/>
  <c r="W3523" i="2"/>
  <c r="W3524" i="2"/>
  <c r="W3525" i="2"/>
  <c r="W3526" i="2"/>
  <c r="W3527" i="2"/>
  <c r="W3528" i="2"/>
  <c r="W3529" i="2"/>
  <c r="W3530" i="2"/>
  <c r="W3531" i="2"/>
  <c r="W3532" i="2"/>
  <c r="W3533" i="2"/>
  <c r="W3534" i="2"/>
  <c r="W3535" i="2"/>
  <c r="W3536" i="2"/>
  <c r="W3537" i="2"/>
  <c r="W3538" i="2"/>
  <c r="W3539" i="2"/>
  <c r="W3540" i="2"/>
  <c r="W3541" i="2"/>
  <c r="W3542" i="2"/>
  <c r="W3543" i="2"/>
  <c r="W3544" i="2"/>
  <c r="W3545" i="2"/>
  <c r="W3546" i="2"/>
  <c r="W3547" i="2"/>
  <c r="W3548" i="2"/>
  <c r="W3549" i="2"/>
  <c r="W3550" i="2"/>
  <c r="W3551" i="2"/>
  <c r="W3552" i="2"/>
  <c r="W3553" i="2"/>
  <c r="W3554" i="2"/>
  <c r="W3555" i="2"/>
  <c r="W3556" i="2"/>
  <c r="W3557" i="2"/>
  <c r="W3558" i="2"/>
  <c r="W3559" i="2"/>
  <c r="W3560" i="2"/>
  <c r="W3561" i="2"/>
  <c r="W3562" i="2"/>
  <c r="W3563" i="2"/>
  <c r="W3564" i="2"/>
  <c r="W3565" i="2"/>
  <c r="W3566" i="2"/>
  <c r="W3567" i="2"/>
  <c r="W3568" i="2"/>
  <c r="W3569" i="2"/>
  <c r="W3570" i="2"/>
  <c r="W3571" i="2"/>
  <c r="W3572" i="2"/>
  <c r="W3573" i="2"/>
  <c r="W3574" i="2"/>
  <c r="W3575" i="2"/>
  <c r="W3576" i="2"/>
  <c r="W3577" i="2"/>
  <c r="W3578" i="2"/>
  <c r="W3579" i="2"/>
  <c r="W3580" i="2"/>
  <c r="W3581" i="2"/>
  <c r="W3582" i="2"/>
  <c r="W3583" i="2"/>
  <c r="W3584" i="2"/>
  <c r="W3585" i="2"/>
  <c r="W3586" i="2"/>
  <c r="W3587" i="2"/>
  <c r="W3588" i="2"/>
  <c r="W3589" i="2"/>
  <c r="W3590" i="2"/>
  <c r="W3591" i="2"/>
  <c r="W3592" i="2"/>
  <c r="W3593" i="2"/>
  <c r="W3594" i="2"/>
  <c r="W3595" i="2"/>
  <c r="W3596" i="2"/>
  <c r="W3597" i="2"/>
  <c r="W3598" i="2"/>
  <c r="W3599" i="2"/>
  <c r="W3600" i="2"/>
  <c r="W3601" i="2"/>
  <c r="W3602" i="2"/>
  <c r="W3603" i="2"/>
  <c r="W3604" i="2"/>
  <c r="W3605" i="2"/>
  <c r="W3606" i="2"/>
  <c r="W3607" i="2"/>
  <c r="W3608" i="2"/>
  <c r="W3609" i="2"/>
  <c r="W3610" i="2"/>
  <c r="W3611" i="2"/>
  <c r="W3612" i="2"/>
  <c r="W3613" i="2"/>
  <c r="W3614" i="2"/>
  <c r="W3615" i="2"/>
  <c r="W3616" i="2"/>
  <c r="W3617" i="2"/>
  <c r="W3618" i="2"/>
  <c r="W3619" i="2"/>
  <c r="W3620" i="2"/>
  <c r="W3621" i="2"/>
  <c r="W3622" i="2"/>
  <c r="W3623" i="2"/>
  <c r="W3624" i="2"/>
  <c r="W3625" i="2"/>
  <c r="W3626" i="2"/>
  <c r="W3627" i="2"/>
  <c r="W3628" i="2"/>
  <c r="W3629" i="2"/>
  <c r="W3630" i="2"/>
  <c r="W3631" i="2"/>
  <c r="W3632" i="2"/>
  <c r="W3633" i="2"/>
  <c r="W3634" i="2"/>
  <c r="W3635" i="2"/>
  <c r="W3636" i="2"/>
  <c r="W3637" i="2"/>
  <c r="W3638" i="2"/>
  <c r="W3639" i="2"/>
  <c r="W3640" i="2"/>
  <c r="W3641" i="2"/>
  <c r="W3642" i="2"/>
  <c r="W3643" i="2"/>
  <c r="W3644" i="2"/>
  <c r="W3645" i="2"/>
  <c r="W3646" i="2"/>
  <c r="W3647" i="2"/>
  <c r="W3648" i="2"/>
  <c r="W3649" i="2"/>
  <c r="W3650" i="2"/>
  <c r="W3651" i="2"/>
  <c r="W3652" i="2"/>
  <c r="W3653" i="2"/>
  <c r="W3654" i="2"/>
  <c r="W3655" i="2"/>
  <c r="W3656" i="2"/>
  <c r="W3657" i="2"/>
  <c r="W3658" i="2"/>
  <c r="W3659" i="2"/>
  <c r="W3660" i="2"/>
  <c r="W3661" i="2"/>
  <c r="W3662" i="2"/>
  <c r="W3663" i="2"/>
  <c r="W3664" i="2"/>
  <c r="W3665" i="2"/>
  <c r="W3666" i="2"/>
  <c r="W3667" i="2"/>
  <c r="W3668" i="2"/>
  <c r="W3669" i="2"/>
  <c r="W3670" i="2"/>
  <c r="W3671" i="2"/>
  <c r="W3672" i="2"/>
  <c r="W3673" i="2"/>
  <c r="W3674" i="2"/>
  <c r="W3675" i="2"/>
  <c r="W3676" i="2"/>
  <c r="W3677" i="2"/>
  <c r="W3678" i="2"/>
  <c r="W3679" i="2"/>
  <c r="W3680" i="2"/>
  <c r="W3681" i="2"/>
  <c r="W3682" i="2"/>
  <c r="W3683" i="2"/>
  <c r="W3684" i="2"/>
  <c r="W3685" i="2"/>
  <c r="W3686" i="2"/>
  <c r="W3687" i="2"/>
  <c r="W3688" i="2"/>
  <c r="W3689" i="2"/>
  <c r="W3690" i="2"/>
  <c r="W3691" i="2"/>
  <c r="W3692" i="2"/>
  <c r="W3693" i="2"/>
  <c r="W3694" i="2"/>
  <c r="W3695" i="2"/>
  <c r="W3696" i="2"/>
  <c r="W3697" i="2"/>
  <c r="W3698" i="2"/>
  <c r="W3699" i="2"/>
  <c r="W3700" i="2"/>
  <c r="W3701" i="2"/>
  <c r="W3702" i="2"/>
  <c r="W3703" i="2"/>
  <c r="W3704" i="2"/>
  <c r="W3705" i="2"/>
  <c r="W3706" i="2"/>
  <c r="W3707" i="2"/>
  <c r="W3708" i="2"/>
  <c r="W3709" i="2"/>
  <c r="W3710" i="2"/>
  <c r="W3711" i="2"/>
  <c r="W3712" i="2"/>
  <c r="W3713" i="2"/>
  <c r="W3714" i="2"/>
  <c r="W3715" i="2"/>
  <c r="W3716" i="2"/>
  <c r="W3717" i="2"/>
  <c r="W3718" i="2"/>
  <c r="W3719" i="2"/>
  <c r="W3720" i="2"/>
  <c r="W3721" i="2"/>
  <c r="W3722" i="2"/>
  <c r="W3723" i="2"/>
  <c r="W3724" i="2"/>
  <c r="W3725" i="2"/>
  <c r="W3726" i="2"/>
  <c r="W3727" i="2"/>
  <c r="W3728" i="2"/>
  <c r="W3729" i="2"/>
  <c r="W3730" i="2"/>
  <c r="W3731" i="2"/>
  <c r="W3732" i="2"/>
  <c r="W3733" i="2"/>
  <c r="W3734" i="2"/>
  <c r="W3735" i="2"/>
  <c r="W3736" i="2"/>
  <c r="W3737" i="2"/>
  <c r="W3738" i="2"/>
  <c r="W3739" i="2"/>
  <c r="W3740" i="2"/>
  <c r="W3741" i="2"/>
  <c r="W3742" i="2"/>
  <c r="W3743" i="2"/>
  <c r="W3744" i="2"/>
  <c r="W3745" i="2"/>
  <c r="W3746" i="2"/>
  <c r="W3747" i="2"/>
  <c r="W3748" i="2"/>
  <c r="W3749" i="2"/>
  <c r="W3750" i="2"/>
  <c r="W3751" i="2"/>
  <c r="W3752" i="2"/>
  <c r="W3753" i="2"/>
  <c r="W3754" i="2"/>
  <c r="W3755" i="2"/>
  <c r="W3756" i="2"/>
  <c r="W3757" i="2"/>
  <c r="W3758" i="2"/>
  <c r="W3759" i="2"/>
  <c r="W3760" i="2"/>
  <c r="W3761" i="2"/>
  <c r="W3762" i="2"/>
  <c r="W3763" i="2"/>
  <c r="W3764" i="2"/>
  <c r="W3765" i="2"/>
  <c r="W3766" i="2"/>
  <c r="W3767" i="2"/>
  <c r="W3768" i="2"/>
  <c r="W3769" i="2"/>
  <c r="W3770" i="2"/>
  <c r="W3771" i="2"/>
  <c r="W3772" i="2"/>
  <c r="W3773" i="2"/>
  <c r="W3774" i="2"/>
  <c r="W3775" i="2"/>
  <c r="W3776" i="2"/>
  <c r="W3777" i="2"/>
  <c r="W3778" i="2"/>
  <c r="W3779" i="2"/>
  <c r="W3780" i="2"/>
  <c r="W3781" i="2"/>
  <c r="W3782" i="2"/>
  <c r="W3783" i="2"/>
  <c r="W3784" i="2"/>
  <c r="W3785" i="2"/>
  <c r="W3786" i="2"/>
  <c r="W3787" i="2"/>
  <c r="W3788" i="2"/>
  <c r="W3789" i="2"/>
  <c r="W3790" i="2"/>
  <c r="W3791" i="2"/>
  <c r="W3792" i="2"/>
  <c r="W3793" i="2"/>
  <c r="W3794" i="2"/>
  <c r="W3795" i="2"/>
  <c r="W3796" i="2"/>
  <c r="W3797" i="2"/>
  <c r="W3798" i="2"/>
  <c r="W3799" i="2"/>
  <c r="W3800" i="2"/>
  <c r="W3801" i="2"/>
  <c r="W3802" i="2"/>
  <c r="W3803" i="2"/>
  <c r="W3804" i="2"/>
  <c r="W3805" i="2"/>
  <c r="W3806" i="2"/>
  <c r="W3807" i="2"/>
  <c r="W3808" i="2"/>
  <c r="W3809" i="2"/>
  <c r="W3810" i="2"/>
  <c r="W3811" i="2"/>
  <c r="W3812" i="2"/>
  <c r="W3813" i="2"/>
  <c r="W3814" i="2"/>
  <c r="W3815" i="2"/>
  <c r="W3816" i="2"/>
  <c r="W3817" i="2"/>
  <c r="W3818" i="2"/>
  <c r="W3819" i="2"/>
  <c r="W3820" i="2"/>
  <c r="W3821" i="2"/>
  <c r="W3822" i="2"/>
  <c r="W3823" i="2"/>
  <c r="W3824" i="2"/>
  <c r="W3825" i="2"/>
  <c r="W3826" i="2"/>
  <c r="W3827" i="2"/>
  <c r="W3828" i="2"/>
  <c r="W3829" i="2"/>
  <c r="W3830" i="2"/>
  <c r="W3831" i="2"/>
  <c r="W3832" i="2"/>
  <c r="W3833" i="2"/>
  <c r="W3834" i="2"/>
  <c r="W3835" i="2"/>
  <c r="W3836" i="2"/>
  <c r="W3837" i="2"/>
  <c r="W3838" i="2"/>
  <c r="W3839" i="2"/>
  <c r="W3840" i="2"/>
  <c r="W3841" i="2"/>
  <c r="W3842" i="2"/>
  <c r="W3843" i="2"/>
  <c r="W3844" i="2"/>
  <c r="W3845" i="2"/>
  <c r="W3846" i="2"/>
  <c r="W3847" i="2"/>
  <c r="W3848" i="2"/>
  <c r="W3849" i="2"/>
  <c r="W3850" i="2"/>
  <c r="W3851" i="2"/>
  <c r="W3852" i="2"/>
  <c r="W3853" i="2"/>
  <c r="W3854" i="2"/>
  <c r="W3855" i="2"/>
  <c r="W3856" i="2"/>
  <c r="W3857" i="2"/>
  <c r="W3858" i="2"/>
  <c r="W3859" i="2"/>
  <c r="W3860" i="2"/>
  <c r="W3861" i="2"/>
  <c r="W3862" i="2"/>
  <c r="W3863" i="2"/>
  <c r="W3864" i="2"/>
  <c r="W3865" i="2"/>
  <c r="W3866" i="2"/>
  <c r="W3867" i="2"/>
  <c r="W3868" i="2"/>
  <c r="W3869" i="2"/>
  <c r="W3870" i="2"/>
  <c r="W3871" i="2"/>
  <c r="W3872" i="2"/>
  <c r="W3873" i="2"/>
  <c r="W3874" i="2"/>
  <c r="W3875" i="2"/>
  <c r="W3876" i="2"/>
  <c r="W3877" i="2"/>
  <c r="W3878" i="2"/>
  <c r="W3879" i="2"/>
  <c r="W3880" i="2"/>
  <c r="W3881" i="2"/>
  <c r="W3882" i="2"/>
  <c r="W3883" i="2"/>
  <c r="W3884" i="2"/>
  <c r="W3885" i="2"/>
  <c r="W3886" i="2"/>
  <c r="W3887" i="2"/>
  <c r="W3888" i="2"/>
  <c r="W3889" i="2"/>
  <c r="W3890" i="2"/>
  <c r="W3891" i="2"/>
  <c r="W3892" i="2"/>
  <c r="W3893" i="2"/>
  <c r="W3894" i="2"/>
  <c r="W3895" i="2"/>
  <c r="W3896" i="2"/>
  <c r="W3897" i="2"/>
  <c r="W3898" i="2"/>
  <c r="W3899" i="2"/>
  <c r="W3900" i="2"/>
  <c r="W3901" i="2"/>
  <c r="W3902" i="2"/>
  <c r="W3903" i="2"/>
  <c r="W3904" i="2"/>
  <c r="W3905" i="2"/>
  <c r="W3906" i="2"/>
  <c r="W3907" i="2"/>
  <c r="W3908" i="2"/>
  <c r="W3909" i="2"/>
  <c r="W3910" i="2"/>
  <c r="W3911" i="2"/>
  <c r="W3912" i="2"/>
  <c r="W3913" i="2"/>
  <c r="W3914" i="2"/>
  <c r="W3915" i="2"/>
  <c r="W3916" i="2"/>
  <c r="W3917" i="2"/>
  <c r="W3918" i="2"/>
  <c r="W3919" i="2"/>
  <c r="W3920" i="2"/>
  <c r="W3921" i="2"/>
  <c r="W3922" i="2"/>
  <c r="W3923" i="2"/>
  <c r="W3924" i="2"/>
  <c r="W3925" i="2"/>
  <c r="W3926" i="2"/>
  <c r="W3927" i="2"/>
  <c r="W3928" i="2"/>
  <c r="W3929" i="2"/>
  <c r="W3930" i="2"/>
  <c r="W3931" i="2"/>
  <c r="W3932" i="2"/>
  <c r="W3933" i="2"/>
  <c r="W3934" i="2"/>
  <c r="W3935" i="2"/>
  <c r="W3936" i="2"/>
  <c r="W3937" i="2"/>
  <c r="W3938" i="2"/>
  <c r="W3939" i="2"/>
  <c r="W3940" i="2"/>
  <c r="W3941" i="2"/>
  <c r="W3942" i="2"/>
  <c r="W3943" i="2"/>
  <c r="W3944" i="2"/>
  <c r="W3945" i="2"/>
  <c r="W3946" i="2"/>
  <c r="W3947" i="2"/>
  <c r="W3948" i="2"/>
  <c r="W3949" i="2"/>
  <c r="W3950" i="2"/>
  <c r="W3951" i="2"/>
  <c r="W3952" i="2"/>
  <c r="W3953" i="2"/>
  <c r="W3954" i="2"/>
  <c r="W3955" i="2"/>
  <c r="W3956" i="2"/>
  <c r="W3957" i="2"/>
  <c r="W3958" i="2"/>
  <c r="W3959" i="2"/>
  <c r="W3960" i="2"/>
  <c r="W3961" i="2"/>
  <c r="W3962" i="2"/>
  <c r="W3963" i="2"/>
  <c r="W3964" i="2"/>
  <c r="W3965" i="2"/>
  <c r="W3966" i="2"/>
  <c r="W3967" i="2"/>
  <c r="W3968" i="2"/>
  <c r="W3969" i="2"/>
  <c r="W3970" i="2"/>
  <c r="W3971" i="2"/>
  <c r="W3972" i="2"/>
  <c r="W3973" i="2"/>
  <c r="W3974" i="2"/>
  <c r="W3975" i="2"/>
  <c r="W3976" i="2"/>
  <c r="W3977" i="2"/>
  <c r="W3978" i="2"/>
  <c r="W3979" i="2"/>
  <c r="W3980" i="2"/>
  <c r="W3981" i="2"/>
  <c r="W3982" i="2"/>
  <c r="W3983" i="2"/>
  <c r="W3984" i="2"/>
  <c r="W3985" i="2"/>
  <c r="W3986" i="2"/>
  <c r="W3987" i="2"/>
  <c r="W3988" i="2"/>
  <c r="W3989" i="2"/>
  <c r="W3990" i="2"/>
  <c r="W3991" i="2"/>
  <c r="W3992" i="2"/>
  <c r="W3993" i="2"/>
  <c r="W3994" i="2"/>
  <c r="W3995" i="2"/>
  <c r="W3996" i="2"/>
  <c r="W3997" i="2"/>
  <c r="W3998" i="2"/>
  <c r="W3999" i="2"/>
  <c r="W4000" i="2"/>
  <c r="E25" i="4" l="1"/>
  <c r="E24" i="4"/>
  <c r="E20" i="4"/>
  <c r="E19" i="4"/>
  <c r="Y3737" i="2" l="1"/>
  <c r="Y3738" i="2"/>
  <c r="Y3739" i="2"/>
  <c r="Y3740" i="2"/>
  <c r="Y3741" i="2"/>
  <c r="Y3742" i="2"/>
  <c r="Y3743" i="2"/>
  <c r="Y3744" i="2"/>
  <c r="Y3745" i="2"/>
  <c r="Y3746" i="2"/>
  <c r="Y3747" i="2"/>
  <c r="Y3748" i="2"/>
  <c r="Y3749" i="2"/>
  <c r="Y3750" i="2"/>
  <c r="Y3751" i="2"/>
  <c r="Y3752" i="2"/>
  <c r="Y3753" i="2"/>
  <c r="Y3754" i="2"/>
  <c r="Y3755" i="2"/>
  <c r="Y3756" i="2"/>
  <c r="Y3757" i="2"/>
  <c r="Y3758" i="2"/>
  <c r="Y3759" i="2"/>
  <c r="Y3760" i="2"/>
  <c r="Y3761" i="2"/>
  <c r="Y3762" i="2"/>
  <c r="Y3763" i="2"/>
  <c r="Y3764" i="2"/>
  <c r="Y3765" i="2"/>
  <c r="Y3766" i="2"/>
  <c r="Y3767" i="2"/>
  <c r="Y3768" i="2"/>
  <c r="Y3769" i="2"/>
  <c r="Y3770" i="2"/>
  <c r="Y3771" i="2"/>
  <c r="Y3772" i="2"/>
  <c r="Y3773" i="2"/>
  <c r="Y3774" i="2"/>
  <c r="Y3775" i="2"/>
  <c r="Y3776" i="2"/>
  <c r="Y3777" i="2"/>
  <c r="Y3778" i="2"/>
  <c r="Y3779" i="2"/>
  <c r="Y3780" i="2"/>
  <c r="Y3781" i="2"/>
  <c r="Y3782" i="2"/>
  <c r="Y3783" i="2"/>
  <c r="Y3784" i="2"/>
  <c r="Y3785" i="2"/>
  <c r="Y3786" i="2"/>
  <c r="Y3787" i="2"/>
  <c r="Y3788" i="2"/>
  <c r="Y3789" i="2"/>
  <c r="Y3790" i="2"/>
  <c r="Y3791" i="2"/>
  <c r="Y3792" i="2"/>
  <c r="Y3793" i="2"/>
  <c r="Y3794" i="2"/>
  <c r="Y3795" i="2"/>
  <c r="Y3796" i="2"/>
  <c r="Y3797" i="2"/>
  <c r="Y3798" i="2"/>
  <c r="Y3799" i="2"/>
  <c r="Y3800" i="2"/>
  <c r="Y3801" i="2"/>
  <c r="Y3802" i="2"/>
  <c r="Y3803" i="2"/>
  <c r="Y3804" i="2"/>
  <c r="Y3805" i="2"/>
  <c r="Y3806" i="2"/>
  <c r="Y3807" i="2"/>
  <c r="Y3808" i="2"/>
  <c r="Y3809" i="2"/>
  <c r="Y3810" i="2"/>
  <c r="Y3811" i="2"/>
  <c r="Y3812" i="2"/>
  <c r="Y3813" i="2"/>
  <c r="Y3814" i="2"/>
  <c r="Y3815" i="2"/>
  <c r="Y3816" i="2"/>
  <c r="Y3817" i="2"/>
  <c r="Y3818" i="2"/>
  <c r="Y3819" i="2"/>
  <c r="Y3820" i="2"/>
  <c r="Y3821" i="2"/>
  <c r="Y3822" i="2"/>
  <c r="Y3823" i="2"/>
  <c r="Y3824" i="2"/>
  <c r="Y3825" i="2"/>
  <c r="Y3826" i="2"/>
  <c r="Y3827" i="2"/>
  <c r="Y3828" i="2"/>
  <c r="Y3829" i="2"/>
  <c r="Y3830" i="2"/>
  <c r="Y3831" i="2"/>
  <c r="Y3832" i="2"/>
  <c r="Y3833" i="2"/>
  <c r="Y3834" i="2"/>
  <c r="Y3835" i="2"/>
  <c r="Y3836" i="2"/>
  <c r="Y3837" i="2"/>
  <c r="Y3838" i="2"/>
  <c r="Y3839" i="2"/>
  <c r="Y3840" i="2"/>
  <c r="Y3841" i="2"/>
  <c r="Y3842" i="2"/>
  <c r="Y3843" i="2"/>
  <c r="Y3844" i="2"/>
  <c r="Y3845" i="2"/>
  <c r="Y3846" i="2"/>
  <c r="Y3847" i="2"/>
  <c r="Y3848" i="2"/>
  <c r="Y3849" i="2"/>
  <c r="Y3850" i="2"/>
  <c r="Y3851" i="2"/>
  <c r="Y3852" i="2"/>
  <c r="Y3853" i="2"/>
  <c r="Y3854" i="2"/>
  <c r="Y3855" i="2"/>
  <c r="Y3856" i="2"/>
  <c r="Y3857" i="2"/>
  <c r="Y3858" i="2"/>
  <c r="Y3859" i="2"/>
  <c r="Y3860" i="2"/>
  <c r="Y3861" i="2"/>
  <c r="Y3862" i="2"/>
  <c r="Y3863" i="2"/>
  <c r="Y3864" i="2"/>
  <c r="Y3865" i="2"/>
  <c r="Y3866" i="2"/>
  <c r="Y3867" i="2"/>
  <c r="Y3868" i="2"/>
  <c r="Y3869" i="2"/>
  <c r="Y3870" i="2"/>
  <c r="Y3871" i="2"/>
  <c r="Y3872" i="2"/>
  <c r="Y3873" i="2"/>
  <c r="Y3874" i="2"/>
  <c r="Y3875" i="2"/>
  <c r="Y3876" i="2"/>
  <c r="Y3877" i="2"/>
  <c r="Y3878" i="2"/>
  <c r="Y3879" i="2"/>
  <c r="Y3880" i="2"/>
  <c r="Y3881" i="2"/>
  <c r="Y3882" i="2"/>
  <c r="Y3883" i="2"/>
  <c r="Y3884" i="2"/>
  <c r="Y3885" i="2"/>
  <c r="Y3886" i="2"/>
  <c r="Y3887" i="2"/>
  <c r="Y3888" i="2"/>
  <c r="Y3889" i="2"/>
  <c r="Y3890" i="2"/>
  <c r="Y3891" i="2"/>
  <c r="Y3892" i="2"/>
  <c r="Y3893" i="2"/>
  <c r="Y3894" i="2"/>
  <c r="Y3895" i="2"/>
  <c r="Y3896" i="2"/>
  <c r="Y3897" i="2"/>
  <c r="Y3898" i="2"/>
  <c r="Y3899" i="2"/>
  <c r="Y3900" i="2"/>
  <c r="Y3901" i="2"/>
  <c r="Y3902" i="2"/>
  <c r="Y3903" i="2"/>
  <c r="Y3904" i="2"/>
  <c r="Y3905" i="2"/>
  <c r="Y3906" i="2"/>
  <c r="Y3907" i="2"/>
  <c r="Y3908" i="2"/>
  <c r="Y3909" i="2"/>
  <c r="Y3910" i="2"/>
  <c r="Y3911" i="2"/>
  <c r="Y3912" i="2"/>
  <c r="Y3913" i="2"/>
  <c r="Y3914" i="2"/>
  <c r="Y3915" i="2"/>
  <c r="Y3916" i="2"/>
  <c r="Y3917" i="2"/>
  <c r="Y3918" i="2"/>
  <c r="Y3919" i="2"/>
  <c r="Y3920" i="2"/>
  <c r="Y3921" i="2"/>
  <c r="Y3922" i="2"/>
  <c r="Y3923" i="2"/>
  <c r="Y3924" i="2"/>
  <c r="Y3925" i="2"/>
  <c r="Y3926" i="2"/>
  <c r="Y3927" i="2"/>
  <c r="Y3928" i="2"/>
  <c r="Y3929" i="2"/>
  <c r="Y3930" i="2"/>
  <c r="Y3931" i="2"/>
  <c r="Y3932" i="2"/>
  <c r="Y3933" i="2"/>
  <c r="Y3934" i="2"/>
  <c r="Y3935" i="2"/>
  <c r="Y3936" i="2"/>
  <c r="Y3937" i="2"/>
  <c r="Y3938" i="2"/>
  <c r="Y3939" i="2"/>
  <c r="Y3940" i="2"/>
  <c r="Y3941" i="2"/>
  <c r="Y3942" i="2"/>
  <c r="Y3943" i="2"/>
  <c r="Y3944" i="2"/>
  <c r="Y3945" i="2"/>
  <c r="Y3946" i="2"/>
  <c r="Y3947" i="2"/>
  <c r="Y3948" i="2"/>
  <c r="Y3949" i="2"/>
  <c r="Y3950" i="2"/>
  <c r="Y3951" i="2"/>
  <c r="Y3952" i="2"/>
  <c r="Y3953" i="2"/>
  <c r="Y3954" i="2"/>
  <c r="Y3955" i="2"/>
  <c r="Y3956" i="2"/>
  <c r="Y3957" i="2"/>
  <c r="Y3958" i="2"/>
  <c r="Y3959" i="2"/>
  <c r="Y3960" i="2"/>
  <c r="Y3961" i="2"/>
  <c r="Y3962" i="2"/>
  <c r="Y3963" i="2"/>
  <c r="Y3964" i="2"/>
  <c r="Y3965" i="2"/>
  <c r="Y3966" i="2"/>
  <c r="Y3967" i="2"/>
  <c r="Y3968" i="2"/>
  <c r="Y3969" i="2"/>
  <c r="Y3970" i="2"/>
  <c r="Y3971" i="2"/>
  <c r="Y3972" i="2"/>
  <c r="Y3973" i="2"/>
  <c r="Y3974" i="2"/>
  <c r="Y3975" i="2"/>
  <c r="Y3976" i="2"/>
  <c r="Y3977" i="2"/>
  <c r="Y3978" i="2"/>
  <c r="Y3979" i="2"/>
  <c r="Y3980" i="2"/>
  <c r="Y3981" i="2"/>
  <c r="Y3982" i="2"/>
  <c r="Y3983" i="2"/>
  <c r="Y3984" i="2"/>
  <c r="Y3985" i="2"/>
  <c r="Y3986" i="2"/>
  <c r="Y3987" i="2"/>
  <c r="Y3988" i="2"/>
  <c r="Y3989" i="2"/>
  <c r="Y3990" i="2"/>
  <c r="Y3991" i="2"/>
  <c r="Y3992" i="2"/>
  <c r="Y3993" i="2"/>
  <c r="Y3994" i="2"/>
  <c r="AA3737" i="2"/>
  <c r="AA3738" i="2"/>
  <c r="AA3739" i="2"/>
  <c r="AA3740" i="2"/>
  <c r="AA3741" i="2"/>
  <c r="AA3742" i="2"/>
  <c r="AA3743" i="2"/>
  <c r="AA3744" i="2"/>
  <c r="AA3745" i="2"/>
  <c r="AA3746" i="2"/>
  <c r="AA3747" i="2"/>
  <c r="AA3748" i="2"/>
  <c r="AA3749" i="2"/>
  <c r="AA3750" i="2"/>
  <c r="AA3751" i="2"/>
  <c r="AA3752" i="2"/>
  <c r="AA3753" i="2"/>
  <c r="AA3754" i="2"/>
  <c r="AA3755" i="2"/>
  <c r="AA3756" i="2"/>
  <c r="AA3757" i="2"/>
  <c r="AA3758" i="2"/>
  <c r="AA3759" i="2"/>
  <c r="AA3760" i="2"/>
  <c r="AA3761" i="2"/>
  <c r="AA3762" i="2"/>
  <c r="AA3763" i="2"/>
  <c r="AA3764" i="2"/>
  <c r="AA3765" i="2"/>
  <c r="AA3766" i="2"/>
  <c r="AA3767" i="2"/>
  <c r="AA3768" i="2"/>
  <c r="AA3769" i="2"/>
  <c r="AA3770" i="2"/>
  <c r="AA3771" i="2"/>
  <c r="AA3772" i="2"/>
  <c r="AA3773" i="2"/>
  <c r="AA3774" i="2"/>
  <c r="AA3775" i="2"/>
  <c r="AA3776" i="2"/>
  <c r="AA3777" i="2"/>
  <c r="AA3778" i="2"/>
  <c r="AA3779" i="2"/>
  <c r="AA3780" i="2"/>
  <c r="AA3781" i="2"/>
  <c r="AA3782" i="2"/>
  <c r="AA3783" i="2"/>
  <c r="AA3784" i="2"/>
  <c r="AA3785" i="2"/>
  <c r="AA3786" i="2"/>
  <c r="AA3787" i="2"/>
  <c r="AA3788" i="2"/>
  <c r="AA3789" i="2"/>
  <c r="AA3790" i="2"/>
  <c r="AA3791" i="2"/>
  <c r="AA3792" i="2"/>
  <c r="AA3793" i="2"/>
  <c r="AA3794" i="2"/>
  <c r="AA3795" i="2"/>
  <c r="AA3796" i="2"/>
  <c r="AA3797" i="2"/>
  <c r="AA3798" i="2"/>
  <c r="AA3799" i="2"/>
  <c r="AA3800" i="2"/>
  <c r="AA3801" i="2"/>
  <c r="AA3802" i="2"/>
  <c r="AA3803" i="2"/>
  <c r="AA3804" i="2"/>
  <c r="AA3805" i="2"/>
  <c r="AA3806" i="2"/>
  <c r="AA3807" i="2"/>
  <c r="AA3808" i="2"/>
  <c r="AA3809" i="2"/>
  <c r="AA3810" i="2"/>
  <c r="AA3811" i="2"/>
  <c r="AA3812" i="2"/>
  <c r="AA3813" i="2"/>
  <c r="AA3814" i="2"/>
  <c r="AA3815" i="2"/>
  <c r="AA3816" i="2"/>
  <c r="AA3817" i="2"/>
  <c r="AA3818" i="2"/>
  <c r="AA3819" i="2"/>
  <c r="AA3820" i="2"/>
  <c r="AA3821" i="2"/>
  <c r="AA3822" i="2"/>
  <c r="AA3823" i="2"/>
  <c r="AA3824" i="2"/>
  <c r="AA3825" i="2"/>
  <c r="AA3826" i="2"/>
  <c r="AA3827" i="2"/>
  <c r="AA3828" i="2"/>
  <c r="AA3829" i="2"/>
  <c r="AA3830" i="2"/>
  <c r="AA3831" i="2"/>
  <c r="AA3832" i="2"/>
  <c r="AA3833" i="2"/>
  <c r="AA3834" i="2"/>
  <c r="AA3835" i="2"/>
  <c r="AA3836" i="2"/>
  <c r="AA3837" i="2"/>
  <c r="AA3838" i="2"/>
  <c r="AA3839" i="2"/>
  <c r="AA3840" i="2"/>
  <c r="AA3841" i="2"/>
  <c r="AA3842" i="2"/>
  <c r="AA3843" i="2"/>
  <c r="AA3844" i="2"/>
  <c r="AA3845" i="2"/>
  <c r="AA3846" i="2"/>
  <c r="AA3847" i="2"/>
  <c r="AA3848" i="2"/>
  <c r="AA3849" i="2"/>
  <c r="AA3850" i="2"/>
  <c r="AA3851" i="2"/>
  <c r="AA3852" i="2"/>
  <c r="AA3853" i="2"/>
  <c r="AA3854" i="2"/>
  <c r="AA3855" i="2"/>
  <c r="AA3856" i="2"/>
  <c r="AA3857" i="2"/>
  <c r="AA3858" i="2"/>
  <c r="AA3859" i="2"/>
  <c r="AA3860" i="2"/>
  <c r="AA3861" i="2"/>
  <c r="AA3862" i="2"/>
  <c r="AA3863" i="2"/>
  <c r="AA3864" i="2"/>
  <c r="AA3865" i="2"/>
  <c r="AA3866" i="2"/>
  <c r="AA3867" i="2"/>
  <c r="AA3868" i="2"/>
  <c r="AA3869" i="2"/>
  <c r="AA3870" i="2"/>
  <c r="AA3871" i="2"/>
  <c r="AA3872" i="2"/>
  <c r="AA3873" i="2"/>
  <c r="AA3874" i="2"/>
  <c r="AA3875" i="2"/>
  <c r="AA3876" i="2"/>
  <c r="AA3877" i="2"/>
  <c r="AA3878" i="2"/>
  <c r="AA3879" i="2"/>
  <c r="AA3880" i="2"/>
  <c r="AA3881" i="2"/>
  <c r="AA3882" i="2"/>
  <c r="AA3883" i="2"/>
  <c r="AA3884" i="2"/>
  <c r="AA3885" i="2"/>
  <c r="AA3886" i="2"/>
  <c r="AA3887" i="2"/>
  <c r="AA3888" i="2"/>
  <c r="AA3889" i="2"/>
  <c r="AA3890" i="2"/>
  <c r="AA3891" i="2"/>
  <c r="AA3892" i="2"/>
  <c r="AA3893" i="2"/>
  <c r="AA3894" i="2"/>
  <c r="AA3895" i="2"/>
  <c r="AA3896" i="2"/>
  <c r="AA3897" i="2"/>
  <c r="AA3898" i="2"/>
  <c r="AA3899" i="2"/>
  <c r="AA3900" i="2"/>
  <c r="AA3901" i="2"/>
  <c r="AA3902" i="2"/>
  <c r="AA3903" i="2"/>
  <c r="AA3904" i="2"/>
  <c r="AA3905" i="2"/>
  <c r="AA3906" i="2"/>
  <c r="AA3907" i="2"/>
  <c r="AA3908" i="2"/>
  <c r="AA3909" i="2"/>
  <c r="AA3910" i="2"/>
  <c r="AA3911" i="2"/>
  <c r="AA3912" i="2"/>
  <c r="AA3913" i="2"/>
  <c r="AA3914" i="2"/>
  <c r="AA3915" i="2"/>
  <c r="AA3916" i="2"/>
  <c r="AA3917" i="2"/>
  <c r="AA3918" i="2"/>
  <c r="AA3919" i="2"/>
  <c r="AA3920" i="2"/>
  <c r="AA3921" i="2"/>
  <c r="AA3922" i="2"/>
  <c r="AA3923" i="2"/>
  <c r="AA3924" i="2"/>
  <c r="AA3925" i="2"/>
  <c r="AA3926" i="2"/>
  <c r="AA3927" i="2"/>
  <c r="AA3928" i="2"/>
  <c r="AA3929" i="2"/>
  <c r="AA3930" i="2"/>
  <c r="AA3931" i="2"/>
  <c r="AA3932" i="2"/>
  <c r="AA3933" i="2"/>
  <c r="AA3934" i="2"/>
  <c r="AA3935" i="2"/>
  <c r="AA3936" i="2"/>
  <c r="AA3937" i="2"/>
  <c r="AA3938" i="2"/>
  <c r="AA3939" i="2"/>
  <c r="AA3940" i="2"/>
  <c r="AA3941" i="2"/>
  <c r="AA3942" i="2"/>
  <c r="AA3943" i="2"/>
  <c r="AA3944" i="2"/>
  <c r="AA3945" i="2"/>
  <c r="AA3946" i="2"/>
  <c r="AA3947" i="2"/>
  <c r="AA3948" i="2"/>
  <c r="AA3949" i="2"/>
  <c r="AA3950" i="2"/>
  <c r="AA3951" i="2"/>
  <c r="AA3952" i="2"/>
  <c r="AA3953" i="2"/>
  <c r="AA3954" i="2"/>
  <c r="AA3955" i="2"/>
  <c r="AA3956" i="2"/>
  <c r="AA3957" i="2"/>
  <c r="AA3958" i="2"/>
  <c r="AA3959" i="2"/>
  <c r="AA3960" i="2"/>
  <c r="AA3961" i="2"/>
  <c r="AA3962" i="2"/>
  <c r="AA3963" i="2"/>
  <c r="AA3964" i="2"/>
  <c r="AA3965" i="2"/>
  <c r="AA3966" i="2"/>
  <c r="AA3967" i="2"/>
  <c r="AA3968" i="2"/>
  <c r="AA3969" i="2"/>
  <c r="AA3970" i="2"/>
  <c r="AA3971" i="2"/>
  <c r="AA3972" i="2"/>
  <c r="AA3973" i="2"/>
  <c r="AA3974" i="2"/>
  <c r="AA3975" i="2"/>
  <c r="AA3976" i="2"/>
  <c r="AA3977" i="2"/>
  <c r="AA3978" i="2"/>
  <c r="AA3979" i="2"/>
  <c r="AA3980" i="2"/>
  <c r="AA3981" i="2"/>
  <c r="AA3982" i="2"/>
  <c r="AA3983" i="2"/>
  <c r="AA3984" i="2"/>
  <c r="AA3985" i="2"/>
  <c r="AA3986" i="2"/>
  <c r="AA3987" i="2"/>
  <c r="AA3988" i="2"/>
  <c r="AA3989" i="2"/>
  <c r="AA3990" i="2"/>
  <c r="AA3991" i="2"/>
  <c r="AA3992" i="2"/>
  <c r="AA3993" i="2"/>
  <c r="AA3994" i="2"/>
  <c r="AL3737" i="2"/>
  <c r="AL3738" i="2"/>
  <c r="AL3739" i="2"/>
  <c r="AL3740" i="2"/>
  <c r="AL3741" i="2"/>
  <c r="AL3742" i="2"/>
  <c r="AL3743" i="2"/>
  <c r="AL3744" i="2"/>
  <c r="AL3745" i="2"/>
  <c r="AL3746" i="2"/>
  <c r="AL3747" i="2"/>
  <c r="AL3748" i="2"/>
  <c r="AL3749" i="2"/>
  <c r="AL3750" i="2"/>
  <c r="AL3751" i="2"/>
  <c r="AL3752" i="2"/>
  <c r="AL3753" i="2"/>
  <c r="AL3754" i="2"/>
  <c r="AL3755" i="2"/>
  <c r="AL3756" i="2"/>
  <c r="AL3757" i="2"/>
  <c r="AL3758" i="2"/>
  <c r="AL3759" i="2"/>
  <c r="AL3760" i="2"/>
  <c r="AL3761" i="2"/>
  <c r="AL3762" i="2"/>
  <c r="AL3763" i="2"/>
  <c r="AL3764" i="2"/>
  <c r="AL3765" i="2"/>
  <c r="AL3766" i="2"/>
  <c r="AL3767" i="2"/>
  <c r="AL3768" i="2"/>
  <c r="AL3769" i="2"/>
  <c r="AL3770" i="2"/>
  <c r="AL3771" i="2"/>
  <c r="AL3772" i="2"/>
  <c r="AL3773" i="2"/>
  <c r="AL3774" i="2"/>
  <c r="AL3775" i="2"/>
  <c r="AL3776" i="2"/>
  <c r="AL3777" i="2"/>
  <c r="AL3778" i="2"/>
  <c r="AL3779" i="2"/>
  <c r="AL3780" i="2"/>
  <c r="AL3781" i="2"/>
  <c r="AL3782" i="2"/>
  <c r="AL3783" i="2"/>
  <c r="AL3784" i="2"/>
  <c r="AL3785" i="2"/>
  <c r="AL3786" i="2"/>
  <c r="AL3787" i="2"/>
  <c r="AL3788" i="2"/>
  <c r="AL3789" i="2"/>
  <c r="AL3790" i="2"/>
  <c r="AL3791" i="2"/>
  <c r="AL3792" i="2"/>
  <c r="AL3793" i="2"/>
  <c r="AL3794" i="2"/>
  <c r="AL3795" i="2"/>
  <c r="AL3796" i="2"/>
  <c r="AL3797" i="2"/>
  <c r="AL3798" i="2"/>
  <c r="AL3799" i="2"/>
  <c r="AL3800" i="2"/>
  <c r="AL3801" i="2"/>
  <c r="AL3802" i="2"/>
  <c r="AL3803" i="2"/>
  <c r="AL3804" i="2"/>
  <c r="AL3805" i="2"/>
  <c r="AL3806" i="2"/>
  <c r="AL3807" i="2"/>
  <c r="AL3808" i="2"/>
  <c r="AL3809" i="2"/>
  <c r="AL3810" i="2"/>
  <c r="AL3811" i="2"/>
  <c r="AL3812" i="2"/>
  <c r="AL3813" i="2"/>
  <c r="AL3814" i="2"/>
  <c r="AL3815" i="2"/>
  <c r="AL3816" i="2"/>
  <c r="AL3817" i="2"/>
  <c r="AL3818" i="2"/>
  <c r="AL3819" i="2"/>
  <c r="AL3820" i="2"/>
  <c r="AL3821" i="2"/>
  <c r="AL3822" i="2"/>
  <c r="AL3823" i="2"/>
  <c r="AL3824" i="2"/>
  <c r="AL3825" i="2"/>
  <c r="AL3826" i="2"/>
  <c r="AL3827" i="2"/>
  <c r="AL3828" i="2"/>
  <c r="AL3829" i="2"/>
  <c r="AL3830" i="2"/>
  <c r="AL3831" i="2"/>
  <c r="AL3832" i="2"/>
  <c r="AL3833" i="2"/>
  <c r="AL3834" i="2"/>
  <c r="AL3835" i="2"/>
  <c r="AL3836" i="2"/>
  <c r="AL3837" i="2"/>
  <c r="AL3838" i="2"/>
  <c r="AL3839" i="2"/>
  <c r="AL3840" i="2"/>
  <c r="AL3841" i="2"/>
  <c r="AL3842" i="2"/>
  <c r="AL3843" i="2"/>
  <c r="AL3844" i="2"/>
  <c r="AL3845" i="2"/>
  <c r="AL3846" i="2"/>
  <c r="AL3847" i="2"/>
  <c r="AL3848" i="2"/>
  <c r="AL3849" i="2"/>
  <c r="AL3850" i="2"/>
  <c r="AL3851" i="2"/>
  <c r="AL3852" i="2"/>
  <c r="AL3853" i="2"/>
  <c r="AL3854" i="2"/>
  <c r="AL3855" i="2"/>
  <c r="AL3856" i="2"/>
  <c r="AL3857" i="2"/>
  <c r="AL3858" i="2"/>
  <c r="AL3859" i="2"/>
  <c r="AL3860" i="2"/>
  <c r="AL3861" i="2"/>
  <c r="AL3862" i="2"/>
  <c r="AL3863" i="2"/>
  <c r="AL3864" i="2"/>
  <c r="AL3865" i="2"/>
  <c r="AL3866" i="2"/>
  <c r="AL3867" i="2"/>
  <c r="AL3868" i="2"/>
  <c r="AL3869" i="2"/>
  <c r="AL3870" i="2"/>
  <c r="AL3871" i="2"/>
  <c r="AL3872" i="2"/>
  <c r="AL3873" i="2"/>
  <c r="AL3874" i="2"/>
  <c r="AL3875" i="2"/>
  <c r="AL3876" i="2"/>
  <c r="AL3877" i="2"/>
  <c r="AL3878" i="2"/>
  <c r="AL3879" i="2"/>
  <c r="AL3880" i="2"/>
  <c r="AL3881" i="2"/>
  <c r="AL3882" i="2"/>
  <c r="AL3883" i="2"/>
  <c r="AL3884" i="2"/>
  <c r="AL3885" i="2"/>
  <c r="AL3886" i="2"/>
  <c r="AL3887" i="2"/>
  <c r="AL3888" i="2"/>
  <c r="AL3889" i="2"/>
  <c r="AL3890" i="2"/>
  <c r="AL3891" i="2"/>
  <c r="AL3892" i="2"/>
  <c r="AL3893" i="2"/>
  <c r="AL3894" i="2"/>
  <c r="AL3895" i="2"/>
  <c r="AL3896" i="2"/>
  <c r="AL3897" i="2"/>
  <c r="AL3898" i="2"/>
  <c r="AL3899" i="2"/>
  <c r="AL3900" i="2"/>
  <c r="AL3901" i="2"/>
  <c r="AL3902" i="2"/>
  <c r="AL3903" i="2"/>
  <c r="AL3904" i="2"/>
  <c r="AL3905" i="2"/>
  <c r="AL3906" i="2"/>
  <c r="AL3907" i="2"/>
  <c r="AL3908" i="2"/>
  <c r="AL3909" i="2"/>
  <c r="AL3910" i="2"/>
  <c r="AL3911" i="2"/>
  <c r="AL3912" i="2"/>
  <c r="AL3913" i="2"/>
  <c r="AL3914" i="2"/>
  <c r="AL3915" i="2"/>
  <c r="AL3916" i="2"/>
  <c r="AL3917" i="2"/>
  <c r="AL3918" i="2"/>
  <c r="AL3919" i="2"/>
  <c r="AL3920" i="2"/>
  <c r="AL3921" i="2"/>
  <c r="AL3922" i="2"/>
  <c r="AL3923" i="2"/>
  <c r="AL3924" i="2"/>
  <c r="AL3925" i="2"/>
  <c r="AL3926" i="2"/>
  <c r="AL3927" i="2"/>
  <c r="AL3928" i="2"/>
  <c r="AL3929" i="2"/>
  <c r="AL3930" i="2"/>
  <c r="AL3931" i="2"/>
  <c r="AL3932" i="2"/>
  <c r="AL3933" i="2"/>
  <c r="AL3934" i="2"/>
  <c r="AL3935" i="2"/>
  <c r="AL3936" i="2"/>
  <c r="AL3937" i="2"/>
  <c r="AL3938" i="2"/>
  <c r="AL3939" i="2"/>
  <c r="AL3940" i="2"/>
  <c r="AL3941" i="2"/>
  <c r="AL3942" i="2"/>
  <c r="AL3943" i="2"/>
  <c r="AL3944" i="2"/>
  <c r="AL3945" i="2"/>
  <c r="AL3946" i="2"/>
  <c r="AL3947" i="2"/>
  <c r="AL3948" i="2"/>
  <c r="AL3949" i="2"/>
  <c r="AL3950" i="2"/>
  <c r="AL3951" i="2"/>
  <c r="AL3952" i="2"/>
  <c r="AL3953" i="2"/>
  <c r="AL3954" i="2"/>
  <c r="AL3955" i="2"/>
  <c r="AL3956" i="2"/>
  <c r="AL3957" i="2"/>
  <c r="AL3958" i="2"/>
  <c r="AL3959" i="2"/>
  <c r="AL3960" i="2"/>
  <c r="AL3961" i="2"/>
  <c r="AL3962" i="2"/>
  <c r="AL3963" i="2"/>
  <c r="AL3964" i="2"/>
  <c r="AL3965" i="2"/>
  <c r="AL3966" i="2"/>
  <c r="AL3967" i="2"/>
  <c r="AL3968" i="2"/>
  <c r="AL3969" i="2"/>
  <c r="AL3970" i="2"/>
  <c r="AL3971" i="2"/>
  <c r="AL3972" i="2"/>
  <c r="AL3973" i="2"/>
  <c r="AL3974" i="2"/>
  <c r="AL3975" i="2"/>
  <c r="AL3976" i="2"/>
  <c r="AL3977" i="2"/>
  <c r="AL3978" i="2"/>
  <c r="AL3979" i="2"/>
  <c r="AL3980" i="2"/>
  <c r="AL3981" i="2"/>
  <c r="AL3982" i="2"/>
  <c r="AL3983" i="2"/>
  <c r="AL3984" i="2"/>
  <c r="AL3985" i="2"/>
  <c r="AL3986" i="2"/>
  <c r="AL3987" i="2"/>
  <c r="AL3988" i="2"/>
  <c r="AL3989" i="2"/>
  <c r="AL3990" i="2"/>
  <c r="AL3991" i="2"/>
  <c r="AL3992" i="2"/>
  <c r="AL3993" i="2"/>
  <c r="AL3994" i="2"/>
  <c r="AM3737" i="2"/>
  <c r="AM3738" i="2"/>
  <c r="AM3739" i="2"/>
  <c r="AM3740" i="2"/>
  <c r="AM3741" i="2"/>
  <c r="AM3742" i="2"/>
  <c r="AM3743" i="2"/>
  <c r="AM3744" i="2"/>
  <c r="AM3745" i="2"/>
  <c r="AM3746" i="2"/>
  <c r="AM3747" i="2"/>
  <c r="AM3748" i="2"/>
  <c r="AM3749" i="2"/>
  <c r="AM3750" i="2"/>
  <c r="AM3751" i="2"/>
  <c r="AM3752" i="2"/>
  <c r="AM3753" i="2"/>
  <c r="AM3754" i="2"/>
  <c r="AM3755" i="2"/>
  <c r="AM3756" i="2"/>
  <c r="AM3757" i="2"/>
  <c r="AM3758" i="2"/>
  <c r="AM3759" i="2"/>
  <c r="AM3760" i="2"/>
  <c r="AM3761" i="2"/>
  <c r="AM3762" i="2"/>
  <c r="AM3763" i="2"/>
  <c r="AM3764" i="2"/>
  <c r="AM3765" i="2"/>
  <c r="AM3766" i="2"/>
  <c r="AM3767" i="2"/>
  <c r="AM3768" i="2"/>
  <c r="AM3769" i="2"/>
  <c r="AM3770" i="2"/>
  <c r="AM3771" i="2"/>
  <c r="AM3772" i="2"/>
  <c r="AM3773" i="2"/>
  <c r="AM3774" i="2"/>
  <c r="AM3775" i="2"/>
  <c r="AM3776" i="2"/>
  <c r="AM3777" i="2"/>
  <c r="AM3778" i="2"/>
  <c r="AM3779" i="2"/>
  <c r="AM3780" i="2"/>
  <c r="AM3781" i="2"/>
  <c r="AM3782" i="2"/>
  <c r="AM3783" i="2"/>
  <c r="AM3784" i="2"/>
  <c r="AM3785" i="2"/>
  <c r="AM3786" i="2"/>
  <c r="AM3787" i="2"/>
  <c r="AM3788" i="2"/>
  <c r="AM3789" i="2"/>
  <c r="AM3790" i="2"/>
  <c r="AM3791" i="2"/>
  <c r="AM3792" i="2"/>
  <c r="AM3793" i="2"/>
  <c r="AM3794" i="2"/>
  <c r="AM3795" i="2"/>
  <c r="AM3796" i="2"/>
  <c r="AM3797" i="2"/>
  <c r="AM3798" i="2"/>
  <c r="AM3799" i="2"/>
  <c r="AM3800" i="2"/>
  <c r="AM3801" i="2"/>
  <c r="AM3802" i="2"/>
  <c r="AM3803" i="2"/>
  <c r="AM3804" i="2"/>
  <c r="AM3805" i="2"/>
  <c r="AM3806" i="2"/>
  <c r="AM3807" i="2"/>
  <c r="AM3808" i="2"/>
  <c r="AM3809" i="2"/>
  <c r="AM3810" i="2"/>
  <c r="AM3811" i="2"/>
  <c r="AM3812" i="2"/>
  <c r="AM3813" i="2"/>
  <c r="AM3814" i="2"/>
  <c r="AM3815" i="2"/>
  <c r="AM3816" i="2"/>
  <c r="AM3817" i="2"/>
  <c r="AM3818" i="2"/>
  <c r="AM3819" i="2"/>
  <c r="AM3820" i="2"/>
  <c r="AM3821" i="2"/>
  <c r="AM3822" i="2"/>
  <c r="AM3823" i="2"/>
  <c r="AM3824" i="2"/>
  <c r="AM3825" i="2"/>
  <c r="AM3826" i="2"/>
  <c r="AM3827" i="2"/>
  <c r="AM3828" i="2"/>
  <c r="AM3829" i="2"/>
  <c r="AM3830" i="2"/>
  <c r="AM3831" i="2"/>
  <c r="AM3832" i="2"/>
  <c r="AM3833" i="2"/>
  <c r="AM3834" i="2"/>
  <c r="AM3835" i="2"/>
  <c r="AM3836" i="2"/>
  <c r="AM3837" i="2"/>
  <c r="AM3838" i="2"/>
  <c r="AM3839" i="2"/>
  <c r="AM3840" i="2"/>
  <c r="AM3841" i="2"/>
  <c r="AM3842" i="2"/>
  <c r="AM3843" i="2"/>
  <c r="AM3844" i="2"/>
  <c r="AM3845" i="2"/>
  <c r="AM3846" i="2"/>
  <c r="AM3847" i="2"/>
  <c r="AM3848" i="2"/>
  <c r="AM3849" i="2"/>
  <c r="AM3850" i="2"/>
  <c r="AM3851" i="2"/>
  <c r="AM3852" i="2"/>
  <c r="AM3853" i="2"/>
  <c r="AM3854" i="2"/>
  <c r="AM3855" i="2"/>
  <c r="AM3856" i="2"/>
  <c r="AM3857" i="2"/>
  <c r="AM3858" i="2"/>
  <c r="AM3859" i="2"/>
  <c r="AM3860" i="2"/>
  <c r="AM3861" i="2"/>
  <c r="AM3862" i="2"/>
  <c r="AM3863" i="2"/>
  <c r="AM3864" i="2"/>
  <c r="AM3865" i="2"/>
  <c r="AM3866" i="2"/>
  <c r="AM3867" i="2"/>
  <c r="AM3868" i="2"/>
  <c r="AM3869" i="2"/>
  <c r="AM3870" i="2"/>
  <c r="AM3871" i="2"/>
  <c r="AM3872" i="2"/>
  <c r="AM3873" i="2"/>
  <c r="AM3874" i="2"/>
  <c r="AM3875" i="2"/>
  <c r="AM3876" i="2"/>
  <c r="AM3877" i="2"/>
  <c r="AM3878" i="2"/>
  <c r="AM3879" i="2"/>
  <c r="AM3880" i="2"/>
  <c r="AM3881" i="2"/>
  <c r="AM3882" i="2"/>
  <c r="AM3883" i="2"/>
  <c r="AM3884" i="2"/>
  <c r="AM3885" i="2"/>
  <c r="AM3886" i="2"/>
  <c r="AM3887" i="2"/>
  <c r="AM3888" i="2"/>
  <c r="AM3889" i="2"/>
  <c r="AM3890" i="2"/>
  <c r="AM3891" i="2"/>
  <c r="AM3892" i="2"/>
  <c r="AM3893" i="2"/>
  <c r="AM3894" i="2"/>
  <c r="AM3895" i="2"/>
  <c r="AM3896" i="2"/>
  <c r="AM3897" i="2"/>
  <c r="AM3898" i="2"/>
  <c r="AM3899" i="2"/>
  <c r="AM3900" i="2"/>
  <c r="AM3901" i="2"/>
  <c r="AM3902" i="2"/>
  <c r="AM3903" i="2"/>
  <c r="AM3904" i="2"/>
  <c r="AM3905" i="2"/>
  <c r="AM3906" i="2"/>
  <c r="AM3907" i="2"/>
  <c r="AM3908" i="2"/>
  <c r="AM3909" i="2"/>
  <c r="AM3910" i="2"/>
  <c r="AM3911" i="2"/>
  <c r="AM3912" i="2"/>
  <c r="AM3913" i="2"/>
  <c r="AM3914" i="2"/>
  <c r="AM3915" i="2"/>
  <c r="AM3916" i="2"/>
  <c r="AM3917" i="2"/>
  <c r="AM3918" i="2"/>
  <c r="AM3919" i="2"/>
  <c r="AM3920" i="2"/>
  <c r="AM3921" i="2"/>
  <c r="AM3922" i="2"/>
  <c r="AM3923" i="2"/>
  <c r="AM3924" i="2"/>
  <c r="AM3925" i="2"/>
  <c r="AM3926" i="2"/>
  <c r="AM3927" i="2"/>
  <c r="AM3928" i="2"/>
  <c r="AM3929" i="2"/>
  <c r="AM3930" i="2"/>
  <c r="AM3931" i="2"/>
  <c r="AM3932" i="2"/>
  <c r="AM3933" i="2"/>
  <c r="AM3934" i="2"/>
  <c r="AM3935" i="2"/>
  <c r="AM3936" i="2"/>
  <c r="AM3937" i="2"/>
  <c r="AM3938" i="2"/>
  <c r="AM3939" i="2"/>
  <c r="AM3940" i="2"/>
  <c r="AM3941" i="2"/>
  <c r="AM3942" i="2"/>
  <c r="AM3943" i="2"/>
  <c r="AM3944" i="2"/>
  <c r="AM3945" i="2"/>
  <c r="AM3946" i="2"/>
  <c r="AM3947" i="2"/>
  <c r="AM3948" i="2"/>
  <c r="AM3949" i="2"/>
  <c r="AM3950" i="2"/>
  <c r="AM3951" i="2"/>
  <c r="AM3952" i="2"/>
  <c r="AM3953" i="2"/>
  <c r="AM3954" i="2"/>
  <c r="AM3955" i="2"/>
  <c r="AM3956" i="2"/>
  <c r="AM3957" i="2"/>
  <c r="AM3958" i="2"/>
  <c r="AM3959" i="2"/>
  <c r="AM3960" i="2"/>
  <c r="AM3961" i="2"/>
  <c r="AM3962" i="2"/>
  <c r="AM3963" i="2"/>
  <c r="AM3964" i="2"/>
  <c r="AM3965" i="2"/>
  <c r="AM3966" i="2"/>
  <c r="AM3967" i="2"/>
  <c r="AM3968" i="2"/>
  <c r="AM3969" i="2"/>
  <c r="AM3970" i="2"/>
  <c r="AM3971" i="2"/>
  <c r="AM3972" i="2"/>
  <c r="AM3973" i="2"/>
  <c r="AM3974" i="2"/>
  <c r="AM3975" i="2"/>
  <c r="AM3976" i="2"/>
  <c r="AM3977" i="2"/>
  <c r="AM3978" i="2"/>
  <c r="AM3979" i="2"/>
  <c r="AM3980" i="2"/>
  <c r="AM3981" i="2"/>
  <c r="AM3982" i="2"/>
  <c r="AM3983" i="2"/>
  <c r="AM3984" i="2"/>
  <c r="AM3985" i="2"/>
  <c r="AM3986" i="2"/>
  <c r="AM3987" i="2"/>
  <c r="AM3988" i="2"/>
  <c r="AM3989" i="2"/>
  <c r="AM3990" i="2"/>
  <c r="AM3991" i="2"/>
  <c r="AM3992" i="2"/>
  <c r="AM3993" i="2"/>
  <c r="AM3994"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Y457" i="2"/>
  <c r="Y458" i="2"/>
  <c r="Y459" i="2"/>
  <c r="Y460" i="2"/>
  <c r="Y461"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529" i="2"/>
  <c r="Y530" i="2"/>
  <c r="Y531" i="2"/>
  <c r="Y532" i="2"/>
  <c r="Y533" i="2"/>
  <c r="Y534" i="2"/>
  <c r="Y535" i="2"/>
  <c r="Y536" i="2"/>
  <c r="Y537" i="2"/>
  <c r="Y538" i="2"/>
  <c r="Y539" i="2"/>
  <c r="Y540" i="2"/>
  <c r="Y541" i="2"/>
  <c r="Y542" i="2"/>
  <c r="Y543" i="2"/>
  <c r="Y544" i="2"/>
  <c r="Y545" i="2"/>
  <c r="Y546" i="2"/>
  <c r="Y547" i="2"/>
  <c r="Y548" i="2"/>
  <c r="Y549" i="2"/>
  <c r="Y550" i="2"/>
  <c r="Y551" i="2"/>
  <c r="Y552" i="2"/>
  <c r="Y553" i="2"/>
  <c r="Y554" i="2"/>
  <c r="Y555" i="2"/>
  <c r="Y556" i="2"/>
  <c r="Y557" i="2"/>
  <c r="Y558" i="2"/>
  <c r="Y559" i="2"/>
  <c r="Y560" i="2"/>
  <c r="Y561" i="2"/>
  <c r="Y562" i="2"/>
  <c r="Y563" i="2"/>
  <c r="Y564" i="2"/>
  <c r="Y565" i="2"/>
  <c r="Y566" i="2"/>
  <c r="Y567" i="2"/>
  <c r="Y568" i="2"/>
  <c r="Y569" i="2"/>
  <c r="Y570" i="2"/>
  <c r="Y571" i="2"/>
  <c r="Y572" i="2"/>
  <c r="Y573" i="2"/>
  <c r="Y574" i="2"/>
  <c r="Y575" i="2"/>
  <c r="Y576" i="2"/>
  <c r="Y577" i="2"/>
  <c r="Y578" i="2"/>
  <c r="Y579" i="2"/>
  <c r="Y580" i="2"/>
  <c r="Y581" i="2"/>
  <c r="Y582" i="2"/>
  <c r="Y583" i="2"/>
  <c r="Y584" i="2"/>
  <c r="Y585" i="2"/>
  <c r="Y586" i="2"/>
  <c r="Y587" i="2"/>
  <c r="Y588" i="2"/>
  <c r="Y589" i="2"/>
  <c r="Y590" i="2"/>
  <c r="Y591" i="2"/>
  <c r="Y592" i="2"/>
  <c r="Y593" i="2"/>
  <c r="Y594" i="2"/>
  <c r="Y595" i="2"/>
  <c r="Y596" i="2"/>
  <c r="Y597" i="2"/>
  <c r="Y598" i="2"/>
  <c r="Y599" i="2"/>
  <c r="Y600" i="2"/>
  <c r="Y601" i="2"/>
  <c r="Y602" i="2"/>
  <c r="Y603" i="2"/>
  <c r="Y604" i="2"/>
  <c r="Y605" i="2"/>
  <c r="Y606" i="2"/>
  <c r="Y607" i="2"/>
  <c r="Y608" i="2"/>
  <c r="Y609" i="2"/>
  <c r="Y610" i="2"/>
  <c r="Y611" i="2"/>
  <c r="Y612" i="2"/>
  <c r="Y613" i="2"/>
  <c r="Y614" i="2"/>
  <c r="Y615" i="2"/>
  <c r="Y616" i="2"/>
  <c r="Y617" i="2"/>
  <c r="Y618" i="2"/>
  <c r="Y619" i="2"/>
  <c r="Y620" i="2"/>
  <c r="Y621" i="2"/>
  <c r="Y622" i="2"/>
  <c r="Y623" i="2"/>
  <c r="Y624" i="2"/>
  <c r="Y625" i="2"/>
  <c r="Y626" i="2"/>
  <c r="Y627" i="2"/>
  <c r="Y628" i="2"/>
  <c r="Y629" i="2"/>
  <c r="Y630" i="2"/>
  <c r="Y631" i="2"/>
  <c r="Y632" i="2"/>
  <c r="Y633" i="2"/>
  <c r="Y634" i="2"/>
  <c r="Y635" i="2"/>
  <c r="Y636" i="2"/>
  <c r="Y637" i="2"/>
  <c r="Y638" i="2"/>
  <c r="Y639" i="2"/>
  <c r="Y640" i="2"/>
  <c r="Y641" i="2"/>
  <c r="Y642" i="2"/>
  <c r="Y643" i="2"/>
  <c r="Y644" i="2"/>
  <c r="Y645" i="2"/>
  <c r="Y646" i="2"/>
  <c r="Y647" i="2"/>
  <c r="Y648" i="2"/>
  <c r="Y649" i="2"/>
  <c r="Y650" i="2"/>
  <c r="Y651" i="2"/>
  <c r="Y652" i="2"/>
  <c r="Y653" i="2"/>
  <c r="Y654" i="2"/>
  <c r="Y655" i="2"/>
  <c r="Y656" i="2"/>
  <c r="Y657" i="2"/>
  <c r="Y658" i="2"/>
  <c r="Y659" i="2"/>
  <c r="Y660" i="2"/>
  <c r="Y661" i="2"/>
  <c r="Y662" i="2"/>
  <c r="Y663" i="2"/>
  <c r="Y664" i="2"/>
  <c r="Y665" i="2"/>
  <c r="Y666" i="2"/>
  <c r="Y667" i="2"/>
  <c r="Y668" i="2"/>
  <c r="Y669" i="2"/>
  <c r="Y670" i="2"/>
  <c r="Y671" i="2"/>
  <c r="Y672" i="2"/>
  <c r="Y673" i="2"/>
  <c r="Y674" i="2"/>
  <c r="Y675" i="2"/>
  <c r="Y676" i="2"/>
  <c r="Y677" i="2"/>
  <c r="Y678" i="2"/>
  <c r="Y679" i="2"/>
  <c r="Y680" i="2"/>
  <c r="Y681" i="2"/>
  <c r="Y682" i="2"/>
  <c r="Y683" i="2"/>
  <c r="Y684" i="2"/>
  <c r="Y685" i="2"/>
  <c r="Y686" i="2"/>
  <c r="Y687" i="2"/>
  <c r="Y688" i="2"/>
  <c r="Y689" i="2"/>
  <c r="Y690" i="2"/>
  <c r="Y691" i="2"/>
  <c r="Y692" i="2"/>
  <c r="Y693" i="2"/>
  <c r="Y694" i="2"/>
  <c r="Y695" i="2"/>
  <c r="Y696" i="2"/>
  <c r="Y697" i="2"/>
  <c r="Y698" i="2"/>
  <c r="Y699" i="2"/>
  <c r="Y700" i="2"/>
  <c r="Y701" i="2"/>
  <c r="Y702" i="2"/>
  <c r="Y703" i="2"/>
  <c r="Y704" i="2"/>
  <c r="Y705" i="2"/>
  <c r="Y706" i="2"/>
  <c r="Y707" i="2"/>
  <c r="Y708" i="2"/>
  <c r="Y709" i="2"/>
  <c r="Y710" i="2"/>
  <c r="Y711" i="2"/>
  <c r="Y712" i="2"/>
  <c r="Y713" i="2"/>
  <c r="Y714" i="2"/>
  <c r="Y715" i="2"/>
  <c r="Y716" i="2"/>
  <c r="Y717" i="2"/>
  <c r="Y718" i="2"/>
  <c r="Y719" i="2"/>
  <c r="Y720" i="2"/>
  <c r="Y721" i="2"/>
  <c r="Y722" i="2"/>
  <c r="Y723" i="2"/>
  <c r="Y724" i="2"/>
  <c r="Y725" i="2"/>
  <c r="Y726" i="2"/>
  <c r="Y727" i="2"/>
  <c r="Y728" i="2"/>
  <c r="Y729" i="2"/>
  <c r="Y730" i="2"/>
  <c r="Y731" i="2"/>
  <c r="Y732" i="2"/>
  <c r="Y733" i="2"/>
  <c r="Y734" i="2"/>
  <c r="Y735" i="2"/>
  <c r="Y736" i="2"/>
  <c r="Y737" i="2"/>
  <c r="Y738" i="2"/>
  <c r="Y739" i="2"/>
  <c r="Y740" i="2"/>
  <c r="Y741" i="2"/>
  <c r="Y742" i="2"/>
  <c r="Y743" i="2"/>
  <c r="Y744" i="2"/>
  <c r="Y745" i="2"/>
  <c r="Y746" i="2"/>
  <c r="Y747" i="2"/>
  <c r="Y748" i="2"/>
  <c r="Y749" i="2"/>
  <c r="Y750" i="2"/>
  <c r="Y751" i="2"/>
  <c r="Y752" i="2"/>
  <c r="Y753" i="2"/>
  <c r="Y754" i="2"/>
  <c r="Y755" i="2"/>
  <c r="Y756" i="2"/>
  <c r="Y757" i="2"/>
  <c r="Y758" i="2"/>
  <c r="Y759" i="2"/>
  <c r="Y760" i="2"/>
  <c r="Y761" i="2"/>
  <c r="Y762" i="2"/>
  <c r="Y763" i="2"/>
  <c r="Y764" i="2"/>
  <c r="Y765" i="2"/>
  <c r="Y766" i="2"/>
  <c r="Y767" i="2"/>
  <c r="Y768" i="2"/>
  <c r="Y769" i="2"/>
  <c r="Y770" i="2"/>
  <c r="Y771" i="2"/>
  <c r="Y772" i="2"/>
  <c r="Y773" i="2"/>
  <c r="Y774" i="2"/>
  <c r="Y775" i="2"/>
  <c r="Y776" i="2"/>
  <c r="Y777" i="2"/>
  <c r="Y778" i="2"/>
  <c r="Y779" i="2"/>
  <c r="Y780" i="2"/>
  <c r="Y781" i="2"/>
  <c r="Y782" i="2"/>
  <c r="Y783" i="2"/>
  <c r="Y784" i="2"/>
  <c r="Y785" i="2"/>
  <c r="Y786" i="2"/>
  <c r="Y787" i="2"/>
  <c r="Y788" i="2"/>
  <c r="Y789" i="2"/>
  <c r="Y790" i="2"/>
  <c r="Y791" i="2"/>
  <c r="Y792" i="2"/>
  <c r="Y793" i="2"/>
  <c r="Y794" i="2"/>
  <c r="Y795" i="2"/>
  <c r="Y796" i="2"/>
  <c r="Y797" i="2"/>
  <c r="Y798" i="2"/>
  <c r="Y799" i="2"/>
  <c r="Y800" i="2"/>
  <c r="Y801" i="2"/>
  <c r="Y802" i="2"/>
  <c r="Y803" i="2"/>
  <c r="Y804" i="2"/>
  <c r="Y805" i="2"/>
  <c r="Y806" i="2"/>
  <c r="Y807" i="2"/>
  <c r="Y808" i="2"/>
  <c r="Y809" i="2"/>
  <c r="Y810" i="2"/>
  <c r="Y811" i="2"/>
  <c r="Y812" i="2"/>
  <c r="Y813" i="2"/>
  <c r="Y814" i="2"/>
  <c r="Y815" i="2"/>
  <c r="Y816" i="2"/>
  <c r="Y817" i="2"/>
  <c r="Y818" i="2"/>
  <c r="Y819" i="2"/>
  <c r="Y820" i="2"/>
  <c r="Y821" i="2"/>
  <c r="Y822" i="2"/>
  <c r="Y823" i="2"/>
  <c r="Y824" i="2"/>
  <c r="Y825" i="2"/>
  <c r="Y826" i="2"/>
  <c r="Y827" i="2"/>
  <c r="Y828" i="2"/>
  <c r="Y829" i="2"/>
  <c r="Y830" i="2"/>
  <c r="Y831" i="2"/>
  <c r="Y832" i="2"/>
  <c r="Y833" i="2"/>
  <c r="Y834" i="2"/>
  <c r="Y835" i="2"/>
  <c r="Y836" i="2"/>
  <c r="Y837" i="2"/>
  <c r="Y838" i="2"/>
  <c r="Y839" i="2"/>
  <c r="Y840" i="2"/>
  <c r="Y841" i="2"/>
  <c r="Y842" i="2"/>
  <c r="Y843" i="2"/>
  <c r="Y844" i="2"/>
  <c r="Y845" i="2"/>
  <c r="Y846" i="2"/>
  <c r="Y847" i="2"/>
  <c r="Y848" i="2"/>
  <c r="Y849" i="2"/>
  <c r="Y850" i="2"/>
  <c r="Y851" i="2"/>
  <c r="Y852" i="2"/>
  <c r="Y853" i="2"/>
  <c r="Y854" i="2"/>
  <c r="Y855" i="2"/>
  <c r="Y856" i="2"/>
  <c r="Y857" i="2"/>
  <c r="Y858" i="2"/>
  <c r="Y859" i="2"/>
  <c r="Y860" i="2"/>
  <c r="Y861" i="2"/>
  <c r="Y862" i="2"/>
  <c r="Y863" i="2"/>
  <c r="Y864" i="2"/>
  <c r="Y865" i="2"/>
  <c r="Y866" i="2"/>
  <c r="Y867" i="2"/>
  <c r="Y868" i="2"/>
  <c r="Y869" i="2"/>
  <c r="Y870" i="2"/>
  <c r="Y871" i="2"/>
  <c r="Y872" i="2"/>
  <c r="Y873" i="2"/>
  <c r="Y874" i="2"/>
  <c r="Y875" i="2"/>
  <c r="Y876" i="2"/>
  <c r="Y877" i="2"/>
  <c r="Y878" i="2"/>
  <c r="Y879" i="2"/>
  <c r="Y880" i="2"/>
  <c r="Y881" i="2"/>
  <c r="Y882" i="2"/>
  <c r="Y883" i="2"/>
  <c r="Y884" i="2"/>
  <c r="Y885" i="2"/>
  <c r="Y886" i="2"/>
  <c r="Y887" i="2"/>
  <c r="Y888" i="2"/>
  <c r="Y889" i="2"/>
  <c r="Y890" i="2"/>
  <c r="Y891" i="2"/>
  <c r="Y892" i="2"/>
  <c r="Y893" i="2"/>
  <c r="Y894" i="2"/>
  <c r="Y895" i="2"/>
  <c r="Y896" i="2"/>
  <c r="Y897" i="2"/>
  <c r="Y898" i="2"/>
  <c r="Y899" i="2"/>
  <c r="Y900" i="2"/>
  <c r="Y901" i="2"/>
  <c r="Y902" i="2"/>
  <c r="Y903" i="2"/>
  <c r="Y904" i="2"/>
  <c r="Y905" i="2"/>
  <c r="Y906" i="2"/>
  <c r="Y907" i="2"/>
  <c r="Y908" i="2"/>
  <c r="Y909" i="2"/>
  <c r="Y910" i="2"/>
  <c r="Y911" i="2"/>
  <c r="Y912" i="2"/>
  <c r="Y913" i="2"/>
  <c r="Y914" i="2"/>
  <c r="Y915" i="2"/>
  <c r="Y916" i="2"/>
  <c r="Y917" i="2"/>
  <c r="Y918" i="2"/>
  <c r="Y919" i="2"/>
  <c r="Y920" i="2"/>
  <c r="Y921" i="2"/>
  <c r="Y922" i="2"/>
  <c r="Y923" i="2"/>
  <c r="Y924" i="2"/>
  <c r="Y925" i="2"/>
  <c r="Y926" i="2"/>
  <c r="Y927" i="2"/>
  <c r="Y928" i="2"/>
  <c r="Y929" i="2"/>
  <c r="Y930" i="2"/>
  <c r="Y931" i="2"/>
  <c r="Y932" i="2"/>
  <c r="Y933" i="2"/>
  <c r="Y934" i="2"/>
  <c r="Y935" i="2"/>
  <c r="Y936" i="2"/>
  <c r="Y937" i="2"/>
  <c r="Y938" i="2"/>
  <c r="Y939" i="2"/>
  <c r="Y940" i="2"/>
  <c r="Y941" i="2"/>
  <c r="Y942" i="2"/>
  <c r="Y943" i="2"/>
  <c r="Y944" i="2"/>
  <c r="Y945" i="2"/>
  <c r="Y946" i="2"/>
  <c r="Y947" i="2"/>
  <c r="Y948" i="2"/>
  <c r="Y949" i="2"/>
  <c r="Y950" i="2"/>
  <c r="Y951" i="2"/>
  <c r="Y952" i="2"/>
  <c r="Y953" i="2"/>
  <c r="Y954" i="2"/>
  <c r="Y955" i="2"/>
  <c r="Y956" i="2"/>
  <c r="Y957" i="2"/>
  <c r="Y958" i="2"/>
  <c r="Y959" i="2"/>
  <c r="Y960" i="2"/>
  <c r="Y961" i="2"/>
  <c r="Y962" i="2"/>
  <c r="Y963" i="2"/>
  <c r="Y964" i="2"/>
  <c r="Y965" i="2"/>
  <c r="Y966" i="2"/>
  <c r="Y967" i="2"/>
  <c r="Y968" i="2"/>
  <c r="Y969" i="2"/>
  <c r="Y970" i="2"/>
  <c r="Y971" i="2"/>
  <c r="Y972" i="2"/>
  <c r="Y973" i="2"/>
  <c r="Y974" i="2"/>
  <c r="Y975" i="2"/>
  <c r="Y976" i="2"/>
  <c r="Y977" i="2"/>
  <c r="Y978" i="2"/>
  <c r="Y979" i="2"/>
  <c r="Y980" i="2"/>
  <c r="Y981" i="2"/>
  <c r="Y982" i="2"/>
  <c r="Y983" i="2"/>
  <c r="Y984" i="2"/>
  <c r="Y985" i="2"/>
  <c r="Y986" i="2"/>
  <c r="Y987" i="2"/>
  <c r="Y988" i="2"/>
  <c r="Y989" i="2"/>
  <c r="Y990" i="2"/>
  <c r="Y991" i="2"/>
  <c r="Y992" i="2"/>
  <c r="Y993" i="2"/>
  <c r="Y994" i="2"/>
  <c r="Y995" i="2"/>
  <c r="Y996" i="2"/>
  <c r="Y997" i="2"/>
  <c r="Y998" i="2"/>
  <c r="Y999" i="2"/>
  <c r="Y1000" i="2"/>
  <c r="Y1001" i="2"/>
  <c r="Y1002" i="2"/>
  <c r="Y1003" i="2"/>
  <c r="Y1004" i="2"/>
  <c r="Y1005" i="2"/>
  <c r="Y1006" i="2"/>
  <c r="Y1007" i="2"/>
  <c r="Y1008" i="2"/>
  <c r="Y1009" i="2"/>
  <c r="Y1010" i="2"/>
  <c r="Y1011" i="2"/>
  <c r="Y1012" i="2"/>
  <c r="Y1013" i="2"/>
  <c r="Y1014" i="2"/>
  <c r="Y1015" i="2"/>
  <c r="Y1016" i="2"/>
  <c r="Y1017" i="2"/>
  <c r="Y1018" i="2"/>
  <c r="Y1019" i="2"/>
  <c r="Y1020" i="2"/>
  <c r="Y1021" i="2"/>
  <c r="Y1022" i="2"/>
  <c r="Y1023" i="2"/>
  <c r="Y1024" i="2"/>
  <c r="Y1025" i="2"/>
  <c r="Y1026" i="2"/>
  <c r="Y1027" i="2"/>
  <c r="Y1028" i="2"/>
  <c r="Y1029" i="2"/>
  <c r="Y1030" i="2"/>
  <c r="Y1031" i="2"/>
  <c r="Y1032" i="2"/>
  <c r="Y1033" i="2"/>
  <c r="Y1034" i="2"/>
  <c r="Y1035" i="2"/>
  <c r="Y1036" i="2"/>
  <c r="Y1037" i="2"/>
  <c r="Y1038" i="2"/>
  <c r="Y1039" i="2"/>
  <c r="Y1040" i="2"/>
  <c r="Y1041" i="2"/>
  <c r="Y1042" i="2"/>
  <c r="Y1043" i="2"/>
  <c r="Y1044" i="2"/>
  <c r="Y1045" i="2"/>
  <c r="Y1046" i="2"/>
  <c r="Y1047" i="2"/>
  <c r="Y1048" i="2"/>
  <c r="Y1049" i="2"/>
  <c r="Y1050" i="2"/>
  <c r="Y1051" i="2"/>
  <c r="Y1052" i="2"/>
  <c r="Y1053" i="2"/>
  <c r="Y1054" i="2"/>
  <c r="Y1055" i="2"/>
  <c r="Y1056" i="2"/>
  <c r="Y1057" i="2"/>
  <c r="Y1058" i="2"/>
  <c r="Y1059" i="2"/>
  <c r="Y1060" i="2"/>
  <c r="Y1061" i="2"/>
  <c r="Y1062" i="2"/>
  <c r="Y1063" i="2"/>
  <c r="Y1064" i="2"/>
  <c r="Y1065" i="2"/>
  <c r="Y1066" i="2"/>
  <c r="Y1067" i="2"/>
  <c r="Y1068" i="2"/>
  <c r="Y1069" i="2"/>
  <c r="Y1070" i="2"/>
  <c r="Y1071" i="2"/>
  <c r="Y1072" i="2"/>
  <c r="Y1073" i="2"/>
  <c r="Y1074" i="2"/>
  <c r="Y1075" i="2"/>
  <c r="Y1076" i="2"/>
  <c r="Y1077" i="2"/>
  <c r="Y1078" i="2"/>
  <c r="Y1079" i="2"/>
  <c r="Y1080" i="2"/>
  <c r="Y1081" i="2"/>
  <c r="Y1082" i="2"/>
  <c r="Y1083" i="2"/>
  <c r="Y1084" i="2"/>
  <c r="Y1085" i="2"/>
  <c r="Y1086" i="2"/>
  <c r="Y1087" i="2"/>
  <c r="Y1088" i="2"/>
  <c r="Y1089" i="2"/>
  <c r="Y1090" i="2"/>
  <c r="Y1091" i="2"/>
  <c r="Y1092" i="2"/>
  <c r="Y1093" i="2"/>
  <c r="Y1094" i="2"/>
  <c r="Y1095" i="2"/>
  <c r="Y1096" i="2"/>
  <c r="Y1097" i="2"/>
  <c r="Y1098" i="2"/>
  <c r="Y1099" i="2"/>
  <c r="Y1100" i="2"/>
  <c r="Y1101" i="2"/>
  <c r="Y1102" i="2"/>
  <c r="Y1103" i="2"/>
  <c r="Y1104" i="2"/>
  <c r="Y1105" i="2"/>
  <c r="Y1106" i="2"/>
  <c r="Y1107" i="2"/>
  <c r="Y1108" i="2"/>
  <c r="Y1109" i="2"/>
  <c r="Y1110" i="2"/>
  <c r="Y1111" i="2"/>
  <c r="Y1112" i="2"/>
  <c r="Y1113" i="2"/>
  <c r="Y1114" i="2"/>
  <c r="Y1115" i="2"/>
  <c r="Y1116" i="2"/>
  <c r="Y1117" i="2"/>
  <c r="Y1118" i="2"/>
  <c r="Y1119" i="2"/>
  <c r="Y1120" i="2"/>
  <c r="Y1121" i="2"/>
  <c r="Y1122" i="2"/>
  <c r="Y1123" i="2"/>
  <c r="Y1124" i="2"/>
  <c r="Y1125" i="2"/>
  <c r="Y1126" i="2"/>
  <c r="Y1127" i="2"/>
  <c r="Y1128" i="2"/>
  <c r="Y1129" i="2"/>
  <c r="Y1130" i="2"/>
  <c r="Y1131" i="2"/>
  <c r="Y1132" i="2"/>
  <c r="Y1133" i="2"/>
  <c r="Y1134" i="2"/>
  <c r="Y1135" i="2"/>
  <c r="Y1136" i="2"/>
  <c r="Y1137" i="2"/>
  <c r="Y1138" i="2"/>
  <c r="Y1139" i="2"/>
  <c r="Y1140" i="2"/>
  <c r="Y1141" i="2"/>
  <c r="Y1142" i="2"/>
  <c r="Y1143" i="2"/>
  <c r="Y1144" i="2"/>
  <c r="Y1145" i="2"/>
  <c r="Y1146" i="2"/>
  <c r="Y1147" i="2"/>
  <c r="Y1148" i="2"/>
  <c r="Y1149" i="2"/>
  <c r="Y1150" i="2"/>
  <c r="Y1151" i="2"/>
  <c r="Y1152" i="2"/>
  <c r="Y1153" i="2"/>
  <c r="Y1154" i="2"/>
  <c r="Y1155" i="2"/>
  <c r="Y1156" i="2"/>
  <c r="Y1157" i="2"/>
  <c r="Y1158" i="2"/>
  <c r="Y1159" i="2"/>
  <c r="Y1160" i="2"/>
  <c r="Y1161" i="2"/>
  <c r="Y1162" i="2"/>
  <c r="Y1163" i="2"/>
  <c r="Y1164" i="2"/>
  <c r="Y1165" i="2"/>
  <c r="Y1166" i="2"/>
  <c r="Y1167" i="2"/>
  <c r="Y1168" i="2"/>
  <c r="Y1169" i="2"/>
  <c r="Y1170" i="2"/>
  <c r="Y1171" i="2"/>
  <c r="Y1172" i="2"/>
  <c r="Y1173" i="2"/>
  <c r="Y1174" i="2"/>
  <c r="Y1175" i="2"/>
  <c r="Y1176" i="2"/>
  <c r="Y1177" i="2"/>
  <c r="Y1178" i="2"/>
  <c r="Y1179" i="2"/>
  <c r="Y1180" i="2"/>
  <c r="Y1181" i="2"/>
  <c r="Y1182" i="2"/>
  <c r="Y1183" i="2"/>
  <c r="Y1184" i="2"/>
  <c r="Y1185" i="2"/>
  <c r="Y1186" i="2"/>
  <c r="Y1187" i="2"/>
  <c r="Y1188" i="2"/>
  <c r="Y1189" i="2"/>
  <c r="Y1190" i="2"/>
  <c r="Y1191" i="2"/>
  <c r="Y1192" i="2"/>
  <c r="Y1193" i="2"/>
  <c r="Y1194" i="2"/>
  <c r="Y1195" i="2"/>
  <c r="Y1196" i="2"/>
  <c r="Y1197" i="2"/>
  <c r="Y1198" i="2"/>
  <c r="Y1199" i="2"/>
  <c r="Y1200" i="2"/>
  <c r="Y1201" i="2"/>
  <c r="Y1202" i="2"/>
  <c r="Y1203" i="2"/>
  <c r="Y1204" i="2"/>
  <c r="Y1205" i="2"/>
  <c r="Y1206" i="2"/>
  <c r="Y1207" i="2"/>
  <c r="Y1208" i="2"/>
  <c r="Y1209" i="2"/>
  <c r="Y1210" i="2"/>
  <c r="Y1211" i="2"/>
  <c r="Y1212" i="2"/>
  <c r="Y1213" i="2"/>
  <c r="Y1214" i="2"/>
  <c r="Y1215" i="2"/>
  <c r="Y1216" i="2"/>
  <c r="Y1217" i="2"/>
  <c r="Y1218" i="2"/>
  <c r="Y1219" i="2"/>
  <c r="Y1220" i="2"/>
  <c r="Y1221" i="2"/>
  <c r="Y1222" i="2"/>
  <c r="Y1223" i="2"/>
  <c r="Y1224" i="2"/>
  <c r="Y1225" i="2"/>
  <c r="Y1226" i="2"/>
  <c r="Y1227" i="2"/>
  <c r="Y1228" i="2"/>
  <c r="Y1229" i="2"/>
  <c r="Y1230" i="2"/>
  <c r="Y1231" i="2"/>
  <c r="Y1232" i="2"/>
  <c r="Y1233" i="2"/>
  <c r="Y1234" i="2"/>
  <c r="Y1235" i="2"/>
  <c r="Y1236" i="2"/>
  <c r="Y1237" i="2"/>
  <c r="Y1238" i="2"/>
  <c r="Y1239" i="2"/>
  <c r="Y1240" i="2"/>
  <c r="Y1241" i="2"/>
  <c r="Y1242" i="2"/>
  <c r="Y1243" i="2"/>
  <c r="Y1244" i="2"/>
  <c r="Y1245" i="2"/>
  <c r="Y1246" i="2"/>
  <c r="Y1247" i="2"/>
  <c r="Y1248" i="2"/>
  <c r="Y1249" i="2"/>
  <c r="Y1250" i="2"/>
  <c r="Y1251" i="2"/>
  <c r="Y1252" i="2"/>
  <c r="Y1253" i="2"/>
  <c r="Y1254" i="2"/>
  <c r="Y1255" i="2"/>
  <c r="Y1256" i="2"/>
  <c r="Y1257" i="2"/>
  <c r="Y1258" i="2"/>
  <c r="Y1259" i="2"/>
  <c r="Y1260" i="2"/>
  <c r="Y1261" i="2"/>
  <c r="Y1262" i="2"/>
  <c r="Y1263" i="2"/>
  <c r="Y1264" i="2"/>
  <c r="Y1265" i="2"/>
  <c r="Y1266" i="2"/>
  <c r="Y1267" i="2"/>
  <c r="Y1268" i="2"/>
  <c r="Y1269" i="2"/>
  <c r="Y1270" i="2"/>
  <c r="Y1271" i="2"/>
  <c r="Y1272" i="2"/>
  <c r="Y1273" i="2"/>
  <c r="Y1274" i="2"/>
  <c r="Y1275" i="2"/>
  <c r="Y1276" i="2"/>
  <c r="Y1277" i="2"/>
  <c r="Y1278" i="2"/>
  <c r="Y1279" i="2"/>
  <c r="Y1280" i="2"/>
  <c r="Y1281" i="2"/>
  <c r="Y1282" i="2"/>
  <c r="Y1283" i="2"/>
  <c r="Y1284" i="2"/>
  <c r="Y1285" i="2"/>
  <c r="Y1286" i="2"/>
  <c r="Y1287" i="2"/>
  <c r="Y1288" i="2"/>
  <c r="Y1289" i="2"/>
  <c r="Y1290" i="2"/>
  <c r="Y1291" i="2"/>
  <c r="Y1292" i="2"/>
  <c r="Y1293" i="2"/>
  <c r="Y1294" i="2"/>
  <c r="Y1295" i="2"/>
  <c r="Y1296" i="2"/>
  <c r="Y1297" i="2"/>
  <c r="Y1298" i="2"/>
  <c r="Y1299" i="2"/>
  <c r="Y1300" i="2"/>
  <c r="Y1301" i="2"/>
  <c r="Y1302" i="2"/>
  <c r="Y1303" i="2"/>
  <c r="Y1304" i="2"/>
  <c r="Y1305" i="2"/>
  <c r="Y1306" i="2"/>
  <c r="Y1307" i="2"/>
  <c r="Y1308" i="2"/>
  <c r="Y1309" i="2"/>
  <c r="Y1310" i="2"/>
  <c r="Y1311" i="2"/>
  <c r="Y1312" i="2"/>
  <c r="Y1313" i="2"/>
  <c r="Y1314" i="2"/>
  <c r="Y1315" i="2"/>
  <c r="Y1316" i="2"/>
  <c r="Y1317" i="2"/>
  <c r="Y1318" i="2"/>
  <c r="Y1319" i="2"/>
  <c r="Y1320" i="2"/>
  <c r="Y1321" i="2"/>
  <c r="Y1322" i="2"/>
  <c r="Y1323" i="2"/>
  <c r="Y1324" i="2"/>
  <c r="Y1325" i="2"/>
  <c r="Y1326" i="2"/>
  <c r="Y1327" i="2"/>
  <c r="Y1328" i="2"/>
  <c r="Y1329" i="2"/>
  <c r="Y1330" i="2"/>
  <c r="Y1331" i="2"/>
  <c r="Y1332" i="2"/>
  <c r="Y1333" i="2"/>
  <c r="Y1334" i="2"/>
  <c r="Y1335" i="2"/>
  <c r="Y1336" i="2"/>
  <c r="Y1337" i="2"/>
  <c r="Y1338" i="2"/>
  <c r="Y1339" i="2"/>
  <c r="Y1340" i="2"/>
  <c r="Y1341" i="2"/>
  <c r="Y1342" i="2"/>
  <c r="Y1343" i="2"/>
  <c r="Y1344" i="2"/>
  <c r="Y1345" i="2"/>
  <c r="Y1346" i="2"/>
  <c r="Y1347" i="2"/>
  <c r="Y1348" i="2"/>
  <c r="Y1349" i="2"/>
  <c r="Y1350" i="2"/>
  <c r="Y1351" i="2"/>
  <c r="Y1352" i="2"/>
  <c r="Y1353" i="2"/>
  <c r="Y1354" i="2"/>
  <c r="Y1355" i="2"/>
  <c r="Y1356" i="2"/>
  <c r="Y1357" i="2"/>
  <c r="Y1358" i="2"/>
  <c r="Y1359" i="2"/>
  <c r="Y1360" i="2"/>
  <c r="Y1361" i="2"/>
  <c r="Y1362" i="2"/>
  <c r="Y1363" i="2"/>
  <c r="Y1364" i="2"/>
  <c r="Y1365" i="2"/>
  <c r="Y1366" i="2"/>
  <c r="Y1367" i="2"/>
  <c r="Y1368" i="2"/>
  <c r="Y1369" i="2"/>
  <c r="Y1370" i="2"/>
  <c r="Y1371" i="2"/>
  <c r="Y1372" i="2"/>
  <c r="Y1373" i="2"/>
  <c r="Y1374" i="2"/>
  <c r="Y1375" i="2"/>
  <c r="Y1376" i="2"/>
  <c r="Y1377" i="2"/>
  <c r="Y1378" i="2"/>
  <c r="Y1379" i="2"/>
  <c r="Y1380" i="2"/>
  <c r="Y1381" i="2"/>
  <c r="Y1382" i="2"/>
  <c r="Y1383" i="2"/>
  <c r="Y1384" i="2"/>
  <c r="Y1385" i="2"/>
  <c r="Y1386" i="2"/>
  <c r="Y1387" i="2"/>
  <c r="Y1388" i="2"/>
  <c r="Y1389" i="2"/>
  <c r="Y1390" i="2"/>
  <c r="Y1391" i="2"/>
  <c r="Y1392" i="2"/>
  <c r="Y1393" i="2"/>
  <c r="Y1394" i="2"/>
  <c r="Y1395" i="2"/>
  <c r="Y1396" i="2"/>
  <c r="Y1397" i="2"/>
  <c r="Y1398" i="2"/>
  <c r="Y1399" i="2"/>
  <c r="Y1400" i="2"/>
  <c r="Y1401" i="2"/>
  <c r="Y1402" i="2"/>
  <c r="Y1403" i="2"/>
  <c r="Y1404" i="2"/>
  <c r="Y1405" i="2"/>
  <c r="Y1406" i="2"/>
  <c r="Y1407" i="2"/>
  <c r="Y1408" i="2"/>
  <c r="Y1409" i="2"/>
  <c r="Y1410" i="2"/>
  <c r="Y1411" i="2"/>
  <c r="Y1412" i="2"/>
  <c r="Y1413" i="2"/>
  <c r="Y1414" i="2"/>
  <c r="Y1415" i="2"/>
  <c r="Y1416" i="2"/>
  <c r="Y1417" i="2"/>
  <c r="Y1418" i="2"/>
  <c r="Y1419" i="2"/>
  <c r="Y1420" i="2"/>
  <c r="Y1421" i="2"/>
  <c r="Y1422" i="2"/>
  <c r="Y1423" i="2"/>
  <c r="Y1424" i="2"/>
  <c r="Y1425" i="2"/>
  <c r="Y1426" i="2"/>
  <c r="Y1427" i="2"/>
  <c r="Y1428" i="2"/>
  <c r="Y1429" i="2"/>
  <c r="Y1430" i="2"/>
  <c r="Y1431" i="2"/>
  <c r="Y1432" i="2"/>
  <c r="Y1433" i="2"/>
  <c r="Y1434" i="2"/>
  <c r="Y1435" i="2"/>
  <c r="Y1436" i="2"/>
  <c r="Y1437" i="2"/>
  <c r="Y1438" i="2"/>
  <c r="Y1439" i="2"/>
  <c r="Y1440" i="2"/>
  <c r="Y1441" i="2"/>
  <c r="Y1442" i="2"/>
  <c r="Y1443" i="2"/>
  <c r="Y1444" i="2"/>
  <c r="Y1445" i="2"/>
  <c r="Y1446" i="2"/>
  <c r="Y1447" i="2"/>
  <c r="Y1448" i="2"/>
  <c r="Y1449" i="2"/>
  <c r="Y1450" i="2"/>
  <c r="Y1451" i="2"/>
  <c r="Y1452" i="2"/>
  <c r="Y1453" i="2"/>
  <c r="Y1454" i="2"/>
  <c r="Y1455" i="2"/>
  <c r="Y1456" i="2"/>
  <c r="Y1457" i="2"/>
  <c r="Y1458" i="2"/>
  <c r="Y1459" i="2"/>
  <c r="Y1460" i="2"/>
  <c r="Y1461" i="2"/>
  <c r="Y1462" i="2"/>
  <c r="Y1463" i="2"/>
  <c r="Y1464" i="2"/>
  <c r="Y1465" i="2"/>
  <c r="Y1466" i="2"/>
  <c r="Y1467" i="2"/>
  <c r="Y1468" i="2"/>
  <c r="Y1469" i="2"/>
  <c r="Y1470" i="2"/>
  <c r="Y1471" i="2"/>
  <c r="Y1472" i="2"/>
  <c r="Y1473" i="2"/>
  <c r="Y1474" i="2"/>
  <c r="Y1475" i="2"/>
  <c r="Y1476" i="2"/>
  <c r="Y1477" i="2"/>
  <c r="Y1478" i="2"/>
  <c r="Y1479" i="2"/>
  <c r="Y1480" i="2"/>
  <c r="Y1481" i="2"/>
  <c r="Y1482" i="2"/>
  <c r="Y1483" i="2"/>
  <c r="Y1484" i="2"/>
  <c r="Y1485" i="2"/>
  <c r="Y1486" i="2"/>
  <c r="Y1487" i="2"/>
  <c r="Y1488" i="2"/>
  <c r="Y1489" i="2"/>
  <c r="Y1490" i="2"/>
  <c r="Y1491" i="2"/>
  <c r="Y1492" i="2"/>
  <c r="Y1493" i="2"/>
  <c r="Y1494" i="2"/>
  <c r="Y1495" i="2"/>
  <c r="Y1496" i="2"/>
  <c r="Y1497" i="2"/>
  <c r="Y1498" i="2"/>
  <c r="Y1499" i="2"/>
  <c r="Y1500" i="2"/>
  <c r="Y1501" i="2"/>
  <c r="Y1502" i="2"/>
  <c r="Y1503" i="2"/>
  <c r="Y1504" i="2"/>
  <c r="Y1505" i="2"/>
  <c r="Y1506" i="2"/>
  <c r="Y1507" i="2"/>
  <c r="Y1508" i="2"/>
  <c r="Y1509" i="2"/>
  <c r="Y1510" i="2"/>
  <c r="Y1511" i="2"/>
  <c r="Y1512" i="2"/>
  <c r="Y1513" i="2"/>
  <c r="Y1514" i="2"/>
  <c r="Y1515" i="2"/>
  <c r="Y1516" i="2"/>
  <c r="Y1517" i="2"/>
  <c r="Y1518" i="2"/>
  <c r="Y1519" i="2"/>
  <c r="Y1520" i="2"/>
  <c r="Y1521" i="2"/>
  <c r="Y1522" i="2"/>
  <c r="Y1523" i="2"/>
  <c r="Y1524" i="2"/>
  <c r="Y1525" i="2"/>
  <c r="Y1526" i="2"/>
  <c r="Y1527" i="2"/>
  <c r="Y1528" i="2"/>
  <c r="Y1529" i="2"/>
  <c r="Y1530" i="2"/>
  <c r="Y1531" i="2"/>
  <c r="Y1532" i="2"/>
  <c r="Y1533" i="2"/>
  <c r="Y1534" i="2"/>
  <c r="Y1535" i="2"/>
  <c r="Y1536" i="2"/>
  <c r="Y1537" i="2"/>
  <c r="Y1538" i="2"/>
  <c r="Y1539" i="2"/>
  <c r="Y1540" i="2"/>
  <c r="Y1541" i="2"/>
  <c r="Y1542" i="2"/>
  <c r="Y1543" i="2"/>
  <c r="Y1544" i="2"/>
  <c r="Y1545" i="2"/>
  <c r="Y1546" i="2"/>
  <c r="Y1547" i="2"/>
  <c r="Y1548" i="2"/>
  <c r="Y1549" i="2"/>
  <c r="Y1550" i="2"/>
  <c r="Y1551" i="2"/>
  <c r="Y1552" i="2"/>
  <c r="Y1553" i="2"/>
  <c r="Y1554" i="2"/>
  <c r="Y1555" i="2"/>
  <c r="Y1556" i="2"/>
  <c r="Y1557" i="2"/>
  <c r="Y1558" i="2"/>
  <c r="Y1559" i="2"/>
  <c r="Y1560" i="2"/>
  <c r="Y1561" i="2"/>
  <c r="Y1562" i="2"/>
  <c r="Y1563" i="2"/>
  <c r="Y1564" i="2"/>
  <c r="Y1565" i="2"/>
  <c r="Y1566" i="2"/>
  <c r="Y1567" i="2"/>
  <c r="Y1568" i="2"/>
  <c r="Y1569" i="2"/>
  <c r="Y1570" i="2"/>
  <c r="Y1571" i="2"/>
  <c r="Y1572" i="2"/>
  <c r="Y1573" i="2"/>
  <c r="Y1574" i="2"/>
  <c r="Y1575" i="2"/>
  <c r="Y1576" i="2"/>
  <c r="Y1577" i="2"/>
  <c r="Y1578" i="2"/>
  <c r="Y1579" i="2"/>
  <c r="Y1580" i="2"/>
  <c r="Y1581" i="2"/>
  <c r="Y1582" i="2"/>
  <c r="Y1583" i="2"/>
  <c r="Y1584" i="2"/>
  <c r="Y1585" i="2"/>
  <c r="Y1586" i="2"/>
  <c r="Y1587" i="2"/>
  <c r="Y1588" i="2"/>
  <c r="Y1589" i="2"/>
  <c r="Y1590" i="2"/>
  <c r="Y1591" i="2"/>
  <c r="Y1592" i="2"/>
  <c r="Y1593" i="2"/>
  <c r="Y1594" i="2"/>
  <c r="Y1595" i="2"/>
  <c r="Y1596" i="2"/>
  <c r="Y1597" i="2"/>
  <c r="Y1598" i="2"/>
  <c r="Y1599" i="2"/>
  <c r="Y1600" i="2"/>
  <c r="Y1601" i="2"/>
  <c r="Y1602" i="2"/>
  <c r="Y1603" i="2"/>
  <c r="Y1604" i="2"/>
  <c r="Y1605" i="2"/>
  <c r="Y1606" i="2"/>
  <c r="Y1607" i="2"/>
  <c r="Y1608" i="2"/>
  <c r="Y1609" i="2"/>
  <c r="Y1610" i="2"/>
  <c r="Y1611" i="2"/>
  <c r="Y1612" i="2"/>
  <c r="Y1613" i="2"/>
  <c r="Y1614" i="2"/>
  <c r="Y1615" i="2"/>
  <c r="Y1616" i="2"/>
  <c r="Y1617" i="2"/>
  <c r="Y1618" i="2"/>
  <c r="Y1619" i="2"/>
  <c r="Y1620" i="2"/>
  <c r="Y1621" i="2"/>
  <c r="Y1622" i="2"/>
  <c r="Y1623" i="2"/>
  <c r="Y1624" i="2"/>
  <c r="Y1625" i="2"/>
  <c r="Y1626" i="2"/>
  <c r="Y1627" i="2"/>
  <c r="Y1628" i="2"/>
  <c r="Y1629" i="2"/>
  <c r="Y1630" i="2"/>
  <c r="Y1631" i="2"/>
  <c r="Y1632" i="2"/>
  <c r="Y1633" i="2"/>
  <c r="Y1634" i="2"/>
  <c r="Y1635" i="2"/>
  <c r="Y1636" i="2"/>
  <c r="Y1637" i="2"/>
  <c r="Y1638" i="2"/>
  <c r="Y1639" i="2"/>
  <c r="Y1640" i="2"/>
  <c r="Y1641" i="2"/>
  <c r="Y1642" i="2"/>
  <c r="Y1643" i="2"/>
  <c r="Y1644" i="2"/>
  <c r="Y1645" i="2"/>
  <c r="Y1646" i="2"/>
  <c r="Y1647" i="2"/>
  <c r="Y1648" i="2"/>
  <c r="Y1649" i="2"/>
  <c r="Y1650" i="2"/>
  <c r="Y1651" i="2"/>
  <c r="Y1652" i="2"/>
  <c r="Y1653" i="2"/>
  <c r="Y1654" i="2"/>
  <c r="Y1655" i="2"/>
  <c r="Y1656" i="2"/>
  <c r="Y1657" i="2"/>
  <c r="Y1658" i="2"/>
  <c r="Y1659" i="2"/>
  <c r="Y1660" i="2"/>
  <c r="Y1661" i="2"/>
  <c r="Y1662" i="2"/>
  <c r="Y1663" i="2"/>
  <c r="Y1664" i="2"/>
  <c r="Y1665" i="2"/>
  <c r="Y1666" i="2"/>
  <c r="Y1667" i="2"/>
  <c r="Y1668" i="2"/>
  <c r="Y1669" i="2"/>
  <c r="Y1670" i="2"/>
  <c r="Y1671" i="2"/>
  <c r="Y1672" i="2"/>
  <c r="Y1673" i="2"/>
  <c r="Y1674" i="2"/>
  <c r="Y1675" i="2"/>
  <c r="Y1676" i="2"/>
  <c r="Y1677" i="2"/>
  <c r="Y1678" i="2"/>
  <c r="Y1679" i="2"/>
  <c r="Y1680" i="2"/>
  <c r="Y1681" i="2"/>
  <c r="Y1682" i="2"/>
  <c r="Y1683" i="2"/>
  <c r="Y1684" i="2"/>
  <c r="Y1685" i="2"/>
  <c r="Y1686" i="2"/>
  <c r="Y1687" i="2"/>
  <c r="Y1688" i="2"/>
  <c r="Y1689" i="2"/>
  <c r="Y1690" i="2"/>
  <c r="Y1691" i="2"/>
  <c r="Y1692" i="2"/>
  <c r="Y1693" i="2"/>
  <c r="Y1694" i="2"/>
  <c r="Y1695" i="2"/>
  <c r="Y1696" i="2"/>
  <c r="Y1697" i="2"/>
  <c r="Y1698" i="2"/>
  <c r="Y1699" i="2"/>
  <c r="Y1700" i="2"/>
  <c r="Y1701" i="2"/>
  <c r="Y1702" i="2"/>
  <c r="Y1703" i="2"/>
  <c r="Y1704" i="2"/>
  <c r="Y1705" i="2"/>
  <c r="Y1706" i="2"/>
  <c r="Y1707" i="2"/>
  <c r="Y1708" i="2"/>
  <c r="Y1709" i="2"/>
  <c r="Y1710" i="2"/>
  <c r="Y1711" i="2"/>
  <c r="Y1712" i="2"/>
  <c r="Y1713" i="2"/>
  <c r="Y1714" i="2"/>
  <c r="Y1715" i="2"/>
  <c r="Y1716" i="2"/>
  <c r="Y1717" i="2"/>
  <c r="Y1718" i="2"/>
  <c r="Y1719" i="2"/>
  <c r="Y1720" i="2"/>
  <c r="Y1721" i="2"/>
  <c r="Y1722" i="2"/>
  <c r="Y1723" i="2"/>
  <c r="Y1724" i="2"/>
  <c r="Y1725" i="2"/>
  <c r="Y1726" i="2"/>
  <c r="Y1727" i="2"/>
  <c r="Y1728" i="2"/>
  <c r="Y1729" i="2"/>
  <c r="Y1730" i="2"/>
  <c r="Y1731" i="2"/>
  <c r="Y1732" i="2"/>
  <c r="Y1733" i="2"/>
  <c r="Y1734" i="2"/>
  <c r="Y1735" i="2"/>
  <c r="Y1736" i="2"/>
  <c r="Y1737" i="2"/>
  <c r="Y1738" i="2"/>
  <c r="Y1739" i="2"/>
  <c r="Y1740" i="2"/>
  <c r="Y1741" i="2"/>
  <c r="Y1742" i="2"/>
  <c r="Y1743" i="2"/>
  <c r="Y1744" i="2"/>
  <c r="Y1745" i="2"/>
  <c r="Y1746" i="2"/>
  <c r="Y1747" i="2"/>
  <c r="Y1748" i="2"/>
  <c r="Y1749" i="2"/>
  <c r="Y1750" i="2"/>
  <c r="Y1751" i="2"/>
  <c r="Y1752" i="2"/>
  <c r="Y1753" i="2"/>
  <c r="Y1754" i="2"/>
  <c r="Y1755" i="2"/>
  <c r="Y1756" i="2"/>
  <c r="Y1757" i="2"/>
  <c r="Y1758" i="2"/>
  <c r="Y1759" i="2"/>
  <c r="Y1760" i="2"/>
  <c r="Y1761" i="2"/>
  <c r="Y1762" i="2"/>
  <c r="Y1763" i="2"/>
  <c r="Y1764" i="2"/>
  <c r="Y1765" i="2"/>
  <c r="Y1766" i="2"/>
  <c r="Y1767" i="2"/>
  <c r="Y1768" i="2"/>
  <c r="Y1769" i="2"/>
  <c r="Y1770" i="2"/>
  <c r="Y1771" i="2"/>
  <c r="Y1772" i="2"/>
  <c r="Y1773" i="2"/>
  <c r="Y1774" i="2"/>
  <c r="Y1775" i="2"/>
  <c r="Y1776" i="2"/>
  <c r="Y1777" i="2"/>
  <c r="Y1778" i="2"/>
  <c r="Y1779" i="2"/>
  <c r="Y1780" i="2"/>
  <c r="Y1781" i="2"/>
  <c r="Y1782" i="2"/>
  <c r="Y1783" i="2"/>
  <c r="Y1784" i="2"/>
  <c r="Y1785" i="2"/>
  <c r="Y1786" i="2"/>
  <c r="Y1787" i="2"/>
  <c r="Y1788" i="2"/>
  <c r="Y1789" i="2"/>
  <c r="Y1790" i="2"/>
  <c r="Y1791" i="2"/>
  <c r="Y1792" i="2"/>
  <c r="Y1793" i="2"/>
  <c r="Y1794" i="2"/>
  <c r="Y1795" i="2"/>
  <c r="Y1796" i="2"/>
  <c r="Y1797" i="2"/>
  <c r="Y1798" i="2"/>
  <c r="Y1799" i="2"/>
  <c r="Y1800" i="2"/>
  <c r="Y1801" i="2"/>
  <c r="Y1802" i="2"/>
  <c r="Y1803" i="2"/>
  <c r="Y1804" i="2"/>
  <c r="Y1805" i="2"/>
  <c r="Y1806" i="2"/>
  <c r="Y1807" i="2"/>
  <c r="Y1808" i="2"/>
  <c r="Y1809" i="2"/>
  <c r="Y1810" i="2"/>
  <c r="Y1811" i="2"/>
  <c r="Y1812" i="2"/>
  <c r="Y1813" i="2"/>
  <c r="Y1814" i="2"/>
  <c r="Y1815" i="2"/>
  <c r="Y1816" i="2"/>
  <c r="Y1817" i="2"/>
  <c r="Y1818" i="2"/>
  <c r="Y1819" i="2"/>
  <c r="Y1820" i="2"/>
  <c r="Y1821" i="2"/>
  <c r="Y1822" i="2"/>
  <c r="Y1823" i="2"/>
  <c r="Y1824" i="2"/>
  <c r="Y1825" i="2"/>
  <c r="Y1826" i="2"/>
  <c r="Y1827" i="2"/>
  <c r="Y1828" i="2"/>
  <c r="Y1829" i="2"/>
  <c r="Y1830" i="2"/>
  <c r="Y1831" i="2"/>
  <c r="Y1832" i="2"/>
  <c r="Y1833" i="2"/>
  <c r="Y1834" i="2"/>
  <c r="Y1835" i="2"/>
  <c r="Y1836" i="2"/>
  <c r="Y1837" i="2"/>
  <c r="Y1838" i="2"/>
  <c r="Y1839" i="2"/>
  <c r="Y1840" i="2"/>
  <c r="Y1841" i="2"/>
  <c r="Y1842" i="2"/>
  <c r="Y1843" i="2"/>
  <c r="Y1844" i="2"/>
  <c r="Y1845" i="2"/>
  <c r="Y1846" i="2"/>
  <c r="Y1847" i="2"/>
  <c r="Y1848" i="2"/>
  <c r="Y1849" i="2"/>
  <c r="Y1850" i="2"/>
  <c r="Y1851" i="2"/>
  <c r="Y1852" i="2"/>
  <c r="Y1853" i="2"/>
  <c r="Y1854" i="2"/>
  <c r="Y1855" i="2"/>
  <c r="Y1856" i="2"/>
  <c r="Y1857" i="2"/>
  <c r="Y1858" i="2"/>
  <c r="Y1859" i="2"/>
  <c r="Y1860" i="2"/>
  <c r="Y1861" i="2"/>
  <c r="Y1862" i="2"/>
  <c r="Y1863" i="2"/>
  <c r="Y1864" i="2"/>
  <c r="Y1865" i="2"/>
  <c r="Y1866" i="2"/>
  <c r="Y1867" i="2"/>
  <c r="Y1868" i="2"/>
  <c r="Y1869" i="2"/>
  <c r="Y1870" i="2"/>
  <c r="Y1871" i="2"/>
  <c r="Y1872" i="2"/>
  <c r="Y1873" i="2"/>
  <c r="Y1874" i="2"/>
  <c r="Y1875" i="2"/>
  <c r="Y1876" i="2"/>
  <c r="Y1877" i="2"/>
  <c r="Y1878" i="2"/>
  <c r="Y1879" i="2"/>
  <c r="Y1880" i="2"/>
  <c r="Y1881" i="2"/>
  <c r="Y1882" i="2"/>
  <c r="Y1883" i="2"/>
  <c r="Y1884" i="2"/>
  <c r="Y1885" i="2"/>
  <c r="Y1886" i="2"/>
  <c r="Y1887" i="2"/>
  <c r="Y1888" i="2"/>
  <c r="Y1889" i="2"/>
  <c r="Y1890" i="2"/>
  <c r="Y1891" i="2"/>
  <c r="Y1892" i="2"/>
  <c r="Y1893" i="2"/>
  <c r="Y1894" i="2"/>
  <c r="Y1895" i="2"/>
  <c r="Y1896" i="2"/>
  <c r="Y1897" i="2"/>
  <c r="Y1898" i="2"/>
  <c r="Y1899" i="2"/>
  <c r="Y1900" i="2"/>
  <c r="Y1901" i="2"/>
  <c r="Y1902" i="2"/>
  <c r="Y1903" i="2"/>
  <c r="Y1904" i="2"/>
  <c r="Y1905" i="2"/>
  <c r="Y1906" i="2"/>
  <c r="Y1907" i="2"/>
  <c r="Y1908" i="2"/>
  <c r="Y1909" i="2"/>
  <c r="Y1910" i="2"/>
  <c r="Y1911" i="2"/>
  <c r="Y1912" i="2"/>
  <c r="Y1913" i="2"/>
  <c r="Y1914" i="2"/>
  <c r="Y1915" i="2"/>
  <c r="Y1916" i="2"/>
  <c r="Y1917" i="2"/>
  <c r="Y1918" i="2"/>
  <c r="Y1919" i="2"/>
  <c r="Y1920" i="2"/>
  <c r="Y1921" i="2"/>
  <c r="Y1922" i="2"/>
  <c r="Y1923" i="2"/>
  <c r="Y1924" i="2"/>
  <c r="Y1925" i="2"/>
  <c r="Y1926" i="2"/>
  <c r="Y1927" i="2"/>
  <c r="Y1928" i="2"/>
  <c r="Y1929" i="2"/>
  <c r="Y1930" i="2"/>
  <c r="Y1931" i="2"/>
  <c r="Y1932" i="2"/>
  <c r="Y1933" i="2"/>
  <c r="Y1934" i="2"/>
  <c r="Y1935" i="2"/>
  <c r="Y1936" i="2"/>
  <c r="Y1937" i="2"/>
  <c r="Y1938" i="2"/>
  <c r="Y1939" i="2"/>
  <c r="Y1940" i="2"/>
  <c r="Y1941" i="2"/>
  <c r="Y1942" i="2"/>
  <c r="Y1943" i="2"/>
  <c r="Y1944" i="2"/>
  <c r="Y1945" i="2"/>
  <c r="Y1946" i="2"/>
  <c r="Y1947" i="2"/>
  <c r="Y1948" i="2"/>
  <c r="Y1949" i="2"/>
  <c r="Y1950" i="2"/>
  <c r="Y1951" i="2"/>
  <c r="Y1952" i="2"/>
  <c r="Y1953" i="2"/>
  <c r="Y1954" i="2"/>
  <c r="Y1955" i="2"/>
  <c r="Y1956" i="2"/>
  <c r="Y1957" i="2"/>
  <c r="Y1958" i="2"/>
  <c r="Y1959" i="2"/>
  <c r="Y1960" i="2"/>
  <c r="Y1961" i="2"/>
  <c r="Y1962" i="2"/>
  <c r="Y1963" i="2"/>
  <c r="Y1964" i="2"/>
  <c r="Y1965" i="2"/>
  <c r="Y1966" i="2"/>
  <c r="Y1967" i="2"/>
  <c r="Y1968" i="2"/>
  <c r="Y1969" i="2"/>
  <c r="Y1970" i="2"/>
  <c r="Y1971" i="2"/>
  <c r="Y1972" i="2"/>
  <c r="Y1973" i="2"/>
  <c r="Y1974" i="2"/>
  <c r="Y1975" i="2"/>
  <c r="Y1976" i="2"/>
  <c r="Y1977" i="2"/>
  <c r="Y1978" i="2"/>
  <c r="Y1979" i="2"/>
  <c r="Y1980" i="2"/>
  <c r="Y1981" i="2"/>
  <c r="Y1982" i="2"/>
  <c r="Y1983" i="2"/>
  <c r="Y1984" i="2"/>
  <c r="Y1985" i="2"/>
  <c r="Y1986" i="2"/>
  <c r="Y1987" i="2"/>
  <c r="Y1988" i="2"/>
  <c r="Y1989" i="2"/>
  <c r="Y1990" i="2"/>
  <c r="Y1991" i="2"/>
  <c r="Y1992" i="2"/>
  <c r="Y1993" i="2"/>
  <c r="Y1994" i="2"/>
  <c r="Y1995" i="2"/>
  <c r="Y1996" i="2"/>
  <c r="Y1997" i="2"/>
  <c r="Y1998" i="2"/>
  <c r="Y1999" i="2"/>
  <c r="Y2000" i="2"/>
  <c r="Y2001" i="2"/>
  <c r="Y2002" i="2"/>
  <c r="Y2003" i="2"/>
  <c r="Y2004" i="2"/>
  <c r="Y2005" i="2"/>
  <c r="Y2006" i="2"/>
  <c r="Y2007" i="2"/>
  <c r="Y2008" i="2"/>
  <c r="Y2009" i="2"/>
  <c r="Y2010" i="2"/>
  <c r="Y2011" i="2"/>
  <c r="Y2012" i="2"/>
  <c r="Y2013" i="2"/>
  <c r="Y2014" i="2"/>
  <c r="Y2015" i="2"/>
  <c r="Y2016" i="2"/>
  <c r="Y2017" i="2"/>
  <c r="Y2018" i="2"/>
  <c r="Y2019" i="2"/>
  <c r="Y2020" i="2"/>
  <c r="Y2021" i="2"/>
  <c r="Y2022" i="2"/>
  <c r="Y2023" i="2"/>
  <c r="Y2024" i="2"/>
  <c r="Y2025" i="2"/>
  <c r="Y2026" i="2"/>
  <c r="Y2027" i="2"/>
  <c r="Y2028" i="2"/>
  <c r="Y2029" i="2"/>
  <c r="Y2030" i="2"/>
  <c r="Y2031" i="2"/>
  <c r="Y2032" i="2"/>
  <c r="Y2033" i="2"/>
  <c r="Y2034" i="2"/>
  <c r="Y2035" i="2"/>
  <c r="Y2036" i="2"/>
  <c r="Y2037" i="2"/>
  <c r="Y2038" i="2"/>
  <c r="Y2039" i="2"/>
  <c r="Y2040" i="2"/>
  <c r="Y2041" i="2"/>
  <c r="Y2042" i="2"/>
  <c r="Y2043" i="2"/>
  <c r="Y2044" i="2"/>
  <c r="Y2045" i="2"/>
  <c r="Y2046" i="2"/>
  <c r="Y2047" i="2"/>
  <c r="Y2048" i="2"/>
  <c r="Y2049"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509" i="2"/>
  <c r="AA510" i="2"/>
  <c r="AA511" i="2"/>
  <c r="AA512" i="2"/>
  <c r="AA513" i="2"/>
  <c r="AA514" i="2"/>
  <c r="AA515" i="2"/>
  <c r="AA516" i="2"/>
  <c r="AA517" i="2"/>
  <c r="AA518" i="2"/>
  <c r="AA519" i="2"/>
  <c r="AA520" i="2"/>
  <c r="AA521" i="2"/>
  <c r="AA522" i="2"/>
  <c r="AA523" i="2"/>
  <c r="AA524" i="2"/>
  <c r="AA525" i="2"/>
  <c r="AA526" i="2"/>
  <c r="AA527" i="2"/>
  <c r="AA528" i="2"/>
  <c r="AA529" i="2"/>
  <c r="AA530" i="2"/>
  <c r="AA531" i="2"/>
  <c r="AA532" i="2"/>
  <c r="AA533" i="2"/>
  <c r="AA534" i="2"/>
  <c r="AA535" i="2"/>
  <c r="AA536" i="2"/>
  <c r="AA537" i="2"/>
  <c r="AA538" i="2"/>
  <c r="AA539" i="2"/>
  <c r="AA540" i="2"/>
  <c r="AA541" i="2"/>
  <c r="AA542" i="2"/>
  <c r="AA543" i="2"/>
  <c r="AA544" i="2"/>
  <c r="AA545" i="2"/>
  <c r="AA546" i="2"/>
  <c r="AA547" i="2"/>
  <c r="AA548" i="2"/>
  <c r="AA549" i="2"/>
  <c r="AA550" i="2"/>
  <c r="AA551" i="2"/>
  <c r="AA552" i="2"/>
  <c r="AA553" i="2"/>
  <c r="AA554" i="2"/>
  <c r="AA555" i="2"/>
  <c r="AA556" i="2"/>
  <c r="AA557" i="2"/>
  <c r="AA558" i="2"/>
  <c r="AA559" i="2"/>
  <c r="AA560" i="2"/>
  <c r="AA561" i="2"/>
  <c r="AA562" i="2"/>
  <c r="AA563" i="2"/>
  <c r="AA564" i="2"/>
  <c r="AA565" i="2"/>
  <c r="AA566" i="2"/>
  <c r="AA567" i="2"/>
  <c r="AA568" i="2"/>
  <c r="AA569" i="2"/>
  <c r="AA570" i="2"/>
  <c r="AA571" i="2"/>
  <c r="AA572" i="2"/>
  <c r="AA573" i="2"/>
  <c r="AA574" i="2"/>
  <c r="AA575" i="2"/>
  <c r="AA576" i="2"/>
  <c r="AA577" i="2"/>
  <c r="AA578" i="2"/>
  <c r="AA579" i="2"/>
  <c r="AA580" i="2"/>
  <c r="AA581" i="2"/>
  <c r="AA582" i="2"/>
  <c r="AA583" i="2"/>
  <c r="AA584" i="2"/>
  <c r="AA585" i="2"/>
  <c r="AA586" i="2"/>
  <c r="AA587" i="2"/>
  <c r="AA588" i="2"/>
  <c r="AA589" i="2"/>
  <c r="AA590" i="2"/>
  <c r="AA591" i="2"/>
  <c r="AA592" i="2"/>
  <c r="AA593" i="2"/>
  <c r="AA594" i="2"/>
  <c r="AA595" i="2"/>
  <c r="AA596" i="2"/>
  <c r="AA597" i="2"/>
  <c r="AA598" i="2"/>
  <c r="AA599" i="2"/>
  <c r="AA600" i="2"/>
  <c r="AA601" i="2"/>
  <c r="AA602" i="2"/>
  <c r="AA603" i="2"/>
  <c r="AA604" i="2"/>
  <c r="AA605" i="2"/>
  <c r="AA606" i="2"/>
  <c r="AA607" i="2"/>
  <c r="AA608" i="2"/>
  <c r="AA609" i="2"/>
  <c r="AA610" i="2"/>
  <c r="AA611" i="2"/>
  <c r="AA612" i="2"/>
  <c r="AA613" i="2"/>
  <c r="AA614" i="2"/>
  <c r="AA615" i="2"/>
  <c r="AA616" i="2"/>
  <c r="AA617" i="2"/>
  <c r="AA618" i="2"/>
  <c r="AA619" i="2"/>
  <c r="AA620" i="2"/>
  <c r="AA621" i="2"/>
  <c r="AA622" i="2"/>
  <c r="AA623" i="2"/>
  <c r="AA624" i="2"/>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899" i="2"/>
  <c r="AA900" i="2"/>
  <c r="AA901" i="2"/>
  <c r="AA902" i="2"/>
  <c r="AA903" i="2"/>
  <c r="AA904" i="2"/>
  <c r="AA905" i="2"/>
  <c r="AA906" i="2"/>
  <c r="AA907" i="2"/>
  <c r="AA908" i="2"/>
  <c r="AA909" i="2"/>
  <c r="AA910" i="2"/>
  <c r="AA911" i="2"/>
  <c r="AA912" i="2"/>
  <c r="AA913" i="2"/>
  <c r="AA914" i="2"/>
  <c r="AA915" i="2"/>
  <c r="AA916" i="2"/>
  <c r="AA917" i="2"/>
  <c r="AA918" i="2"/>
  <c r="AA919" i="2"/>
  <c r="AA920" i="2"/>
  <c r="AA921" i="2"/>
  <c r="AA922" i="2"/>
  <c r="AA923" i="2"/>
  <c r="AA924" i="2"/>
  <c r="AA925" i="2"/>
  <c r="AA926" i="2"/>
  <c r="AA927" i="2"/>
  <c r="AA928" i="2"/>
  <c r="AA929" i="2"/>
  <c r="AA930" i="2"/>
  <c r="AA931" i="2"/>
  <c r="AA932" i="2"/>
  <c r="AA933" i="2"/>
  <c r="AA934" i="2"/>
  <c r="AA935" i="2"/>
  <c r="AA936" i="2"/>
  <c r="AA937" i="2"/>
  <c r="AA938" i="2"/>
  <c r="AA939" i="2"/>
  <c r="AA940" i="2"/>
  <c r="AA941" i="2"/>
  <c r="AA942" i="2"/>
  <c r="AA943" i="2"/>
  <c r="AA944" i="2"/>
  <c r="AA945" i="2"/>
  <c r="AA946" i="2"/>
  <c r="AA947" i="2"/>
  <c r="AA948" i="2"/>
  <c r="AA949" i="2"/>
  <c r="AA950" i="2"/>
  <c r="AA951" i="2"/>
  <c r="AA952" i="2"/>
  <c r="AA953" i="2"/>
  <c r="AA954" i="2"/>
  <c r="AA955" i="2"/>
  <c r="AA956" i="2"/>
  <c r="AA957" i="2"/>
  <c r="AA958" i="2"/>
  <c r="AA959" i="2"/>
  <c r="AA960" i="2"/>
  <c r="AA961" i="2"/>
  <c r="AA962" i="2"/>
  <c r="AA963" i="2"/>
  <c r="AA964" i="2"/>
  <c r="AA965" i="2"/>
  <c r="AA966" i="2"/>
  <c r="AA967" i="2"/>
  <c r="AA968" i="2"/>
  <c r="AA969" i="2"/>
  <c r="AA970" i="2"/>
  <c r="AA971" i="2"/>
  <c r="AA972" i="2"/>
  <c r="AA973" i="2"/>
  <c r="AA974" i="2"/>
  <c r="AA975" i="2"/>
  <c r="AA976" i="2"/>
  <c r="AA977" i="2"/>
  <c r="AA978" i="2"/>
  <c r="AA979" i="2"/>
  <c r="AA980" i="2"/>
  <c r="AA981" i="2"/>
  <c r="AA982" i="2"/>
  <c r="AA983" i="2"/>
  <c r="AA984" i="2"/>
  <c r="AA985" i="2"/>
  <c r="AA986" i="2"/>
  <c r="AA987" i="2"/>
  <c r="AA988" i="2"/>
  <c r="AA989" i="2"/>
  <c r="AA990" i="2"/>
  <c r="AA991" i="2"/>
  <c r="AA992" i="2"/>
  <c r="AA993" i="2"/>
  <c r="AA994" i="2"/>
  <c r="AA995" i="2"/>
  <c r="AA996" i="2"/>
  <c r="AA997" i="2"/>
  <c r="AA998" i="2"/>
  <c r="AA999" i="2"/>
  <c r="AA1000" i="2"/>
  <c r="AA1001" i="2"/>
  <c r="AA1002" i="2"/>
  <c r="AA1003" i="2"/>
  <c r="AA1004" i="2"/>
  <c r="AA1005" i="2"/>
  <c r="AA1006" i="2"/>
  <c r="AA1007" i="2"/>
  <c r="AA1008" i="2"/>
  <c r="AA1009" i="2"/>
  <c r="AA1010" i="2"/>
  <c r="AA1011" i="2"/>
  <c r="AA1012" i="2"/>
  <c r="AA1013" i="2"/>
  <c r="AA1014" i="2"/>
  <c r="AA1015" i="2"/>
  <c r="AA1016" i="2"/>
  <c r="AA1017" i="2"/>
  <c r="AA1018" i="2"/>
  <c r="AA1019" i="2"/>
  <c r="AA1020" i="2"/>
  <c r="AA1021" i="2"/>
  <c r="AA1022" i="2"/>
  <c r="AA1023" i="2"/>
  <c r="AA1024" i="2"/>
  <c r="AA1025" i="2"/>
  <c r="AA1026" i="2"/>
  <c r="AA1027" i="2"/>
  <c r="AA1028" i="2"/>
  <c r="AA1029" i="2"/>
  <c r="AA1030" i="2"/>
  <c r="AA1031" i="2"/>
  <c r="AA1032" i="2"/>
  <c r="AA1033" i="2"/>
  <c r="AA1034" i="2"/>
  <c r="AA1035" i="2"/>
  <c r="AA1036" i="2"/>
  <c r="AA1037" i="2"/>
  <c r="AA1038" i="2"/>
  <c r="AA1039" i="2"/>
  <c r="AA1040" i="2"/>
  <c r="AA1041" i="2"/>
  <c r="AA1042" i="2"/>
  <c r="AA1043" i="2"/>
  <c r="AA1044" i="2"/>
  <c r="AA1045" i="2"/>
  <c r="AA1046" i="2"/>
  <c r="AA1047" i="2"/>
  <c r="AA1048" i="2"/>
  <c r="AA1049" i="2"/>
  <c r="AA1050" i="2"/>
  <c r="AA1051" i="2"/>
  <c r="AA1052" i="2"/>
  <c r="AA1053" i="2"/>
  <c r="AA1054" i="2"/>
  <c r="AA1055" i="2"/>
  <c r="AA1056" i="2"/>
  <c r="AA1057" i="2"/>
  <c r="AA1058" i="2"/>
  <c r="AA1059" i="2"/>
  <c r="AA1060" i="2"/>
  <c r="AA1061" i="2"/>
  <c r="AA1062" i="2"/>
  <c r="AA1063" i="2"/>
  <c r="AA1064" i="2"/>
  <c r="AA1065" i="2"/>
  <c r="AA1066" i="2"/>
  <c r="AA1067" i="2"/>
  <c r="AA1068" i="2"/>
  <c r="AA1069" i="2"/>
  <c r="AA1070" i="2"/>
  <c r="AA1071" i="2"/>
  <c r="AA1072" i="2"/>
  <c r="AA1073" i="2"/>
  <c r="AA1074" i="2"/>
  <c r="AA1075" i="2"/>
  <c r="AA1076" i="2"/>
  <c r="AA1077" i="2"/>
  <c r="AA1078" i="2"/>
  <c r="AA1079" i="2"/>
  <c r="AA1080" i="2"/>
  <c r="AA1081" i="2"/>
  <c r="AA1082" i="2"/>
  <c r="AA1083" i="2"/>
  <c r="AA1084" i="2"/>
  <c r="AA1085" i="2"/>
  <c r="AA1086" i="2"/>
  <c r="AA1087" i="2"/>
  <c r="AA1088" i="2"/>
  <c r="AA1089" i="2"/>
  <c r="AA1090" i="2"/>
  <c r="AA1091" i="2"/>
  <c r="AA1092" i="2"/>
  <c r="AA1093" i="2"/>
  <c r="AA1094" i="2"/>
  <c r="AA1095" i="2"/>
  <c r="AA1096" i="2"/>
  <c r="AA1097" i="2"/>
  <c r="AA1098" i="2"/>
  <c r="AA1099" i="2"/>
  <c r="AA1100" i="2"/>
  <c r="AA1101" i="2"/>
  <c r="AA1102" i="2"/>
  <c r="AA1103" i="2"/>
  <c r="AA1104" i="2"/>
  <c r="AA1105" i="2"/>
  <c r="AA1106" i="2"/>
  <c r="AA1107" i="2"/>
  <c r="AA1108" i="2"/>
  <c r="AA1109" i="2"/>
  <c r="AA1110" i="2"/>
  <c r="AA1111" i="2"/>
  <c r="AA1112" i="2"/>
  <c r="AA1113" i="2"/>
  <c r="AA1114" i="2"/>
  <c r="AA1115" i="2"/>
  <c r="AA1116" i="2"/>
  <c r="AA1117" i="2"/>
  <c r="AA1118" i="2"/>
  <c r="AA1119" i="2"/>
  <c r="AA1120" i="2"/>
  <c r="AA1121" i="2"/>
  <c r="AA1122" i="2"/>
  <c r="AA1123" i="2"/>
  <c r="AA1124" i="2"/>
  <c r="AA1125" i="2"/>
  <c r="AA1126" i="2"/>
  <c r="AA1127" i="2"/>
  <c r="AA1128" i="2"/>
  <c r="AA1129" i="2"/>
  <c r="AA1130" i="2"/>
  <c r="AA1131" i="2"/>
  <c r="AA1132" i="2"/>
  <c r="AA1133" i="2"/>
  <c r="AA1134" i="2"/>
  <c r="AA1135" i="2"/>
  <c r="AA1136" i="2"/>
  <c r="AA1137" i="2"/>
  <c r="AA1138" i="2"/>
  <c r="AA1139" i="2"/>
  <c r="AA1140" i="2"/>
  <c r="AA1141" i="2"/>
  <c r="AA1142" i="2"/>
  <c r="AA1143" i="2"/>
  <c r="AA1144" i="2"/>
  <c r="AA1145" i="2"/>
  <c r="AA1146" i="2"/>
  <c r="AA1147" i="2"/>
  <c r="AA1148" i="2"/>
  <c r="AA1149" i="2"/>
  <c r="AA1150" i="2"/>
  <c r="AA1151" i="2"/>
  <c r="AA1152" i="2"/>
  <c r="AA1153" i="2"/>
  <c r="AA1154" i="2"/>
  <c r="AA1155" i="2"/>
  <c r="AA1156" i="2"/>
  <c r="AA1157" i="2"/>
  <c r="AA1158" i="2"/>
  <c r="AA1159" i="2"/>
  <c r="AA1160" i="2"/>
  <c r="AA1161" i="2"/>
  <c r="AA1162" i="2"/>
  <c r="AA1163" i="2"/>
  <c r="AA1164" i="2"/>
  <c r="AA1165" i="2"/>
  <c r="AA1166" i="2"/>
  <c r="AA1167" i="2"/>
  <c r="AA1168" i="2"/>
  <c r="AA1169" i="2"/>
  <c r="AA1170" i="2"/>
  <c r="AA1171" i="2"/>
  <c r="AA1172" i="2"/>
  <c r="AA1173" i="2"/>
  <c r="AA1174" i="2"/>
  <c r="AA1175" i="2"/>
  <c r="AA1176" i="2"/>
  <c r="AA1177" i="2"/>
  <c r="AA1178" i="2"/>
  <c r="AA1179" i="2"/>
  <c r="AA1180" i="2"/>
  <c r="AA1181" i="2"/>
  <c r="AA1182" i="2"/>
  <c r="AA1183" i="2"/>
  <c r="AA1184" i="2"/>
  <c r="AA1185" i="2"/>
  <c r="AA1186" i="2"/>
  <c r="AA1187" i="2"/>
  <c r="AA1188" i="2"/>
  <c r="AA1189" i="2"/>
  <c r="AA1190" i="2"/>
  <c r="AA1191" i="2"/>
  <c r="AA1192" i="2"/>
  <c r="AA1193" i="2"/>
  <c r="AA1194" i="2"/>
  <c r="AA1195" i="2"/>
  <c r="AA1196" i="2"/>
  <c r="AA1197" i="2"/>
  <c r="AA1198" i="2"/>
  <c r="AA1199" i="2"/>
  <c r="AA1200" i="2"/>
  <c r="AA1201" i="2"/>
  <c r="AA1202" i="2"/>
  <c r="AA1203" i="2"/>
  <c r="AA1204" i="2"/>
  <c r="AA1205" i="2"/>
  <c r="AA1206" i="2"/>
  <c r="AA1207" i="2"/>
  <c r="AA1208" i="2"/>
  <c r="AA1209" i="2"/>
  <c r="AA1210" i="2"/>
  <c r="AA1211" i="2"/>
  <c r="AA1212" i="2"/>
  <c r="AA1213" i="2"/>
  <c r="AA1214" i="2"/>
  <c r="AA1215" i="2"/>
  <c r="AA1216" i="2"/>
  <c r="AA1217" i="2"/>
  <c r="AA1218" i="2"/>
  <c r="AA1219" i="2"/>
  <c r="AA1220" i="2"/>
  <c r="AA1221" i="2"/>
  <c r="AA1222" i="2"/>
  <c r="AA1223" i="2"/>
  <c r="AA1224" i="2"/>
  <c r="AA1225" i="2"/>
  <c r="AA1226" i="2"/>
  <c r="AA1227" i="2"/>
  <c r="AA1228" i="2"/>
  <c r="AA1229" i="2"/>
  <c r="AA1230" i="2"/>
  <c r="AA1231" i="2"/>
  <c r="AA1232" i="2"/>
  <c r="AA1233" i="2"/>
  <c r="AA1234" i="2"/>
  <c r="AA1235" i="2"/>
  <c r="AA1236" i="2"/>
  <c r="AA1237" i="2"/>
  <c r="AA1238" i="2"/>
  <c r="AA1239" i="2"/>
  <c r="AA1240" i="2"/>
  <c r="AA1241" i="2"/>
  <c r="AA1242" i="2"/>
  <c r="AA1243" i="2"/>
  <c r="AA1244" i="2"/>
  <c r="AA1245" i="2"/>
  <c r="AA1246" i="2"/>
  <c r="AA1247" i="2"/>
  <c r="AA1248" i="2"/>
  <c r="AA1249" i="2"/>
  <c r="AA1250" i="2"/>
  <c r="AA1251" i="2"/>
  <c r="AA1252" i="2"/>
  <c r="AA1253" i="2"/>
  <c r="AA1254" i="2"/>
  <c r="AA1255" i="2"/>
  <c r="AA1256" i="2"/>
  <c r="AA1257" i="2"/>
  <c r="AA1258" i="2"/>
  <c r="AA1259" i="2"/>
  <c r="AA1260" i="2"/>
  <c r="AA1261" i="2"/>
  <c r="AA1262" i="2"/>
  <c r="AA1263" i="2"/>
  <c r="AA1264" i="2"/>
  <c r="AA1265" i="2"/>
  <c r="AA1266" i="2"/>
  <c r="AA1267" i="2"/>
  <c r="AA1268" i="2"/>
  <c r="AA1269" i="2"/>
  <c r="AA1270" i="2"/>
  <c r="AA1271" i="2"/>
  <c r="AA1272" i="2"/>
  <c r="AA1273" i="2"/>
  <c r="AA1274" i="2"/>
  <c r="AA1275" i="2"/>
  <c r="AA1276" i="2"/>
  <c r="AA1277" i="2"/>
  <c r="AA1278" i="2"/>
  <c r="AA1279" i="2"/>
  <c r="AA1280" i="2"/>
  <c r="AA1281" i="2"/>
  <c r="AA1282" i="2"/>
  <c r="AA1283" i="2"/>
  <c r="AA1284" i="2"/>
  <c r="AA1285" i="2"/>
  <c r="AA1286" i="2"/>
  <c r="AA1287" i="2"/>
  <c r="AA1288" i="2"/>
  <c r="AA1289" i="2"/>
  <c r="AA1290" i="2"/>
  <c r="AA1291" i="2"/>
  <c r="AA1292" i="2"/>
  <c r="AA1293" i="2"/>
  <c r="AA1294" i="2"/>
  <c r="AA1295" i="2"/>
  <c r="AA1296" i="2"/>
  <c r="AA1297" i="2"/>
  <c r="AA1298" i="2"/>
  <c r="AA1299" i="2"/>
  <c r="AA1300" i="2"/>
  <c r="AA1301" i="2"/>
  <c r="AA1302" i="2"/>
  <c r="AA1303" i="2"/>
  <c r="AA1304" i="2"/>
  <c r="AA1305" i="2"/>
  <c r="AA1306" i="2"/>
  <c r="AA1307" i="2"/>
  <c r="AA1308" i="2"/>
  <c r="AA1309" i="2"/>
  <c r="AA1310" i="2"/>
  <c r="AA1311" i="2"/>
  <c r="AA1312" i="2"/>
  <c r="AA1313" i="2"/>
  <c r="AA1314" i="2"/>
  <c r="AA1315" i="2"/>
  <c r="AA1316" i="2"/>
  <c r="AA1317" i="2"/>
  <c r="AA1318" i="2"/>
  <c r="AA1319" i="2"/>
  <c r="AA1320" i="2"/>
  <c r="AA1321" i="2"/>
  <c r="AA1322" i="2"/>
  <c r="AA1323" i="2"/>
  <c r="AA1324" i="2"/>
  <c r="AA1325" i="2"/>
  <c r="AA1326" i="2"/>
  <c r="AA1327" i="2"/>
  <c r="AA1328" i="2"/>
  <c r="AA1329" i="2"/>
  <c r="AA1330" i="2"/>
  <c r="AA1331" i="2"/>
  <c r="AA1332" i="2"/>
  <c r="AA1333" i="2"/>
  <c r="AA1334" i="2"/>
  <c r="AA1335" i="2"/>
  <c r="AA1336" i="2"/>
  <c r="AA1337" i="2"/>
  <c r="AA1338" i="2"/>
  <c r="AA1339" i="2"/>
  <c r="AA1340" i="2"/>
  <c r="AA1341" i="2"/>
  <c r="AA1342" i="2"/>
  <c r="AA1343" i="2"/>
  <c r="AA1344" i="2"/>
  <c r="AA1345" i="2"/>
  <c r="AA1346" i="2"/>
  <c r="AA1347" i="2"/>
  <c r="AA1348" i="2"/>
  <c r="AA1349" i="2"/>
  <c r="AA1350" i="2"/>
  <c r="AA1351" i="2"/>
  <c r="AA1352" i="2"/>
  <c r="AA1353" i="2"/>
  <c r="AA1354" i="2"/>
  <c r="AA1355" i="2"/>
  <c r="AA1356" i="2"/>
  <c r="AA1357" i="2"/>
  <c r="AA1358" i="2"/>
  <c r="AA1359" i="2"/>
  <c r="AA1360" i="2"/>
  <c r="AA1361" i="2"/>
  <c r="AA1362" i="2"/>
  <c r="AA1363" i="2"/>
  <c r="AA1364" i="2"/>
  <c r="AA1365" i="2"/>
  <c r="AA1366" i="2"/>
  <c r="AA1367" i="2"/>
  <c r="AA1368" i="2"/>
  <c r="AA1369" i="2"/>
  <c r="AA1370" i="2"/>
  <c r="AA1371" i="2"/>
  <c r="AA1372" i="2"/>
  <c r="AA1373" i="2"/>
  <c r="AA1374" i="2"/>
  <c r="AA1375" i="2"/>
  <c r="AA1376" i="2"/>
  <c r="AA1377" i="2"/>
  <c r="AA1378" i="2"/>
  <c r="AA1379" i="2"/>
  <c r="AA1380" i="2"/>
  <c r="AA1381" i="2"/>
  <c r="AA1382" i="2"/>
  <c r="AA1383" i="2"/>
  <c r="AA1384" i="2"/>
  <c r="AA1385" i="2"/>
  <c r="AA1386" i="2"/>
  <c r="AA1387" i="2"/>
  <c r="AA1388" i="2"/>
  <c r="AA1389" i="2"/>
  <c r="AA1390" i="2"/>
  <c r="AA1391" i="2"/>
  <c r="AA1392" i="2"/>
  <c r="AA1393" i="2"/>
  <c r="AA1394" i="2"/>
  <c r="AA1395" i="2"/>
  <c r="AA1396" i="2"/>
  <c r="AA1397" i="2"/>
  <c r="AA1398" i="2"/>
  <c r="AA1399" i="2"/>
  <c r="AA1400" i="2"/>
  <c r="AA1401" i="2"/>
  <c r="AA1402" i="2"/>
  <c r="AA1403" i="2"/>
  <c r="AA1404" i="2"/>
  <c r="AA1405" i="2"/>
  <c r="AA1406" i="2"/>
  <c r="AA1407" i="2"/>
  <c r="AA1408" i="2"/>
  <c r="AA1409" i="2"/>
  <c r="AA1410" i="2"/>
  <c r="AA1411" i="2"/>
  <c r="AA1412" i="2"/>
  <c r="AA1413" i="2"/>
  <c r="AA1414" i="2"/>
  <c r="AA1415" i="2"/>
  <c r="AA1416" i="2"/>
  <c r="AA1417" i="2"/>
  <c r="AA1418" i="2"/>
  <c r="AA1419" i="2"/>
  <c r="AA1420" i="2"/>
  <c r="AA1421" i="2"/>
  <c r="AA1422" i="2"/>
  <c r="AA1423" i="2"/>
  <c r="AA1424" i="2"/>
  <c r="AA1425" i="2"/>
  <c r="AA1426" i="2"/>
  <c r="AA1427" i="2"/>
  <c r="AA1428" i="2"/>
  <c r="AA1429" i="2"/>
  <c r="AA1430" i="2"/>
  <c r="AA1431" i="2"/>
  <c r="AA1432" i="2"/>
  <c r="AA1433" i="2"/>
  <c r="AA1434" i="2"/>
  <c r="AA1435" i="2"/>
  <c r="AA1436" i="2"/>
  <c r="AA1437" i="2"/>
  <c r="AA1438" i="2"/>
  <c r="AA1439" i="2"/>
  <c r="AA1440" i="2"/>
  <c r="AA1441" i="2"/>
  <c r="AA1442" i="2"/>
  <c r="AA1443" i="2"/>
  <c r="AA1444" i="2"/>
  <c r="AA1445" i="2"/>
  <c r="AA1446" i="2"/>
  <c r="AA1447" i="2"/>
  <c r="AA1448" i="2"/>
  <c r="AA1449" i="2"/>
  <c r="AA1450" i="2"/>
  <c r="AA1451" i="2"/>
  <c r="AA1452" i="2"/>
  <c r="AA1453" i="2"/>
  <c r="AA1454" i="2"/>
  <c r="AA1455" i="2"/>
  <c r="AA1456" i="2"/>
  <c r="AA1457" i="2"/>
  <c r="AA1458" i="2"/>
  <c r="AA1459" i="2"/>
  <c r="AA1460" i="2"/>
  <c r="AA1461" i="2"/>
  <c r="AA1462" i="2"/>
  <c r="AA1463" i="2"/>
  <c r="AA1464" i="2"/>
  <c r="AA1465" i="2"/>
  <c r="AA1466" i="2"/>
  <c r="AA1467" i="2"/>
  <c r="AA1468" i="2"/>
  <c r="AA1469" i="2"/>
  <c r="AA1470" i="2"/>
  <c r="AA1471" i="2"/>
  <c r="AA1472" i="2"/>
  <c r="AA1473" i="2"/>
  <c r="AA1474" i="2"/>
  <c r="AA1475" i="2"/>
  <c r="AA1476" i="2"/>
  <c r="AA1477" i="2"/>
  <c r="AA1478" i="2"/>
  <c r="AA1479" i="2"/>
  <c r="AA1480" i="2"/>
  <c r="AA1481" i="2"/>
  <c r="AA1482" i="2"/>
  <c r="AA1483" i="2"/>
  <c r="AA1484" i="2"/>
  <c r="AA1485" i="2"/>
  <c r="AA1486" i="2"/>
  <c r="AA1487" i="2"/>
  <c r="AA1488" i="2"/>
  <c r="AA1489" i="2"/>
  <c r="AA1490" i="2"/>
  <c r="AA1491" i="2"/>
  <c r="AA1492" i="2"/>
  <c r="AA1493" i="2"/>
  <c r="AA1494" i="2"/>
  <c r="AA1495" i="2"/>
  <c r="AA1496" i="2"/>
  <c r="AA1497" i="2"/>
  <c r="AA1498" i="2"/>
  <c r="AA1499" i="2"/>
  <c r="AA1500" i="2"/>
  <c r="AA1501" i="2"/>
  <c r="AA1502" i="2"/>
  <c r="AA1503" i="2"/>
  <c r="AA1504" i="2"/>
  <c r="AA1505" i="2"/>
  <c r="AA1506" i="2"/>
  <c r="AA1507" i="2"/>
  <c r="AA1508" i="2"/>
  <c r="AA1509" i="2"/>
  <c r="AA1510" i="2"/>
  <c r="AA1511" i="2"/>
  <c r="AA1512" i="2"/>
  <c r="AA1513" i="2"/>
  <c r="AA1514" i="2"/>
  <c r="AA1515" i="2"/>
  <c r="AA1516" i="2"/>
  <c r="AA1517" i="2"/>
  <c r="AA1518" i="2"/>
  <c r="AA1519" i="2"/>
  <c r="AA1520" i="2"/>
  <c r="AA1521" i="2"/>
  <c r="AA1522" i="2"/>
  <c r="AA1523" i="2"/>
  <c r="AA1524" i="2"/>
  <c r="AA1525" i="2"/>
  <c r="AA1526" i="2"/>
  <c r="AA1527" i="2"/>
  <c r="AA1528" i="2"/>
  <c r="AA1529" i="2"/>
  <c r="AA1530" i="2"/>
  <c r="AA1531" i="2"/>
  <c r="AA1532" i="2"/>
  <c r="AA1533" i="2"/>
  <c r="AA1534" i="2"/>
  <c r="AA1535" i="2"/>
  <c r="AA1536" i="2"/>
  <c r="AA1537" i="2"/>
  <c r="AA1538" i="2"/>
  <c r="AA1539" i="2"/>
  <c r="AA1540" i="2"/>
  <c r="AA1541" i="2"/>
  <c r="AA1542" i="2"/>
  <c r="AA1543" i="2"/>
  <c r="AA1544" i="2"/>
  <c r="AA1545" i="2"/>
  <c r="AA1546" i="2"/>
  <c r="AA1547" i="2"/>
  <c r="AA1548" i="2"/>
  <c r="AA1549" i="2"/>
  <c r="AA1550" i="2"/>
  <c r="AA1551" i="2"/>
  <c r="AA1552" i="2"/>
  <c r="AA1553" i="2"/>
  <c r="AA1554" i="2"/>
  <c r="AA1555" i="2"/>
  <c r="AA1556" i="2"/>
  <c r="AA1557" i="2"/>
  <c r="AA1558" i="2"/>
  <c r="AA1559" i="2"/>
  <c r="AA1560" i="2"/>
  <c r="AA1561" i="2"/>
  <c r="AA1562" i="2"/>
  <c r="AA1563" i="2"/>
  <c r="AA1564" i="2"/>
  <c r="AA1565" i="2"/>
  <c r="AA1566" i="2"/>
  <c r="AA1567" i="2"/>
  <c r="AA1568" i="2"/>
  <c r="AA1569" i="2"/>
  <c r="AA1570" i="2"/>
  <c r="AA1571" i="2"/>
  <c r="AA1572" i="2"/>
  <c r="AA1573" i="2"/>
  <c r="AA1574" i="2"/>
  <c r="AA1575" i="2"/>
  <c r="AA1576" i="2"/>
  <c r="AA1577" i="2"/>
  <c r="AA1578" i="2"/>
  <c r="AA1579" i="2"/>
  <c r="AA1580" i="2"/>
  <c r="AA1581" i="2"/>
  <c r="AA1582" i="2"/>
  <c r="AA1583" i="2"/>
  <c r="AA1584" i="2"/>
  <c r="AA1585" i="2"/>
  <c r="AA1586" i="2"/>
  <c r="AA1587" i="2"/>
  <c r="AA1588" i="2"/>
  <c r="AA1589" i="2"/>
  <c r="AA1590" i="2"/>
  <c r="AA1591" i="2"/>
  <c r="AA1592" i="2"/>
  <c r="AA1593" i="2"/>
  <c r="AA1594" i="2"/>
  <c r="AA1595" i="2"/>
  <c r="AA1596" i="2"/>
  <c r="AA1597" i="2"/>
  <c r="AA1598" i="2"/>
  <c r="AA1599" i="2"/>
  <c r="AA1600" i="2"/>
  <c r="AA1601" i="2"/>
  <c r="AA1602" i="2"/>
  <c r="AA1603" i="2"/>
  <c r="AA1604" i="2"/>
  <c r="AA1605" i="2"/>
  <c r="AA1606" i="2"/>
  <c r="AA1607" i="2"/>
  <c r="AA1608" i="2"/>
  <c r="AA1609" i="2"/>
  <c r="AA1610" i="2"/>
  <c r="AA1611" i="2"/>
  <c r="AA1612" i="2"/>
  <c r="AA1613" i="2"/>
  <c r="AA1614" i="2"/>
  <c r="AA1615" i="2"/>
  <c r="AA1616" i="2"/>
  <c r="AA1617" i="2"/>
  <c r="AA1618" i="2"/>
  <c r="AA1619" i="2"/>
  <c r="AA1620" i="2"/>
  <c r="AA1621" i="2"/>
  <c r="AA1622" i="2"/>
  <c r="AA1623" i="2"/>
  <c r="AA1624" i="2"/>
  <c r="AA1625" i="2"/>
  <c r="AA1626" i="2"/>
  <c r="AA1627" i="2"/>
  <c r="AA1628" i="2"/>
  <c r="AA1629" i="2"/>
  <c r="AA1630" i="2"/>
  <c r="AA1631" i="2"/>
  <c r="AA1632" i="2"/>
  <c r="AA1633" i="2"/>
  <c r="AA1634" i="2"/>
  <c r="AA1635" i="2"/>
  <c r="AA1636" i="2"/>
  <c r="AA1637" i="2"/>
  <c r="AA1638" i="2"/>
  <c r="AA1639" i="2"/>
  <c r="AA1640" i="2"/>
  <c r="AA1641" i="2"/>
  <c r="AA1642" i="2"/>
  <c r="AA1643" i="2"/>
  <c r="AA1644" i="2"/>
  <c r="AA1645" i="2"/>
  <c r="AA1646" i="2"/>
  <c r="AA1647" i="2"/>
  <c r="AA1648" i="2"/>
  <c r="AA1649" i="2"/>
  <c r="AA1650" i="2"/>
  <c r="AA1651" i="2"/>
  <c r="AA1652" i="2"/>
  <c r="AA1653" i="2"/>
  <c r="AA1654" i="2"/>
  <c r="AA1655" i="2"/>
  <c r="AA1656" i="2"/>
  <c r="AA1657" i="2"/>
  <c r="AA1658" i="2"/>
  <c r="AA1659" i="2"/>
  <c r="AA1660" i="2"/>
  <c r="AA1661" i="2"/>
  <c r="AA1662" i="2"/>
  <c r="AA1663" i="2"/>
  <c r="AA1664" i="2"/>
  <c r="AA1665" i="2"/>
  <c r="AA1666" i="2"/>
  <c r="AA1667" i="2"/>
  <c r="AA1668" i="2"/>
  <c r="AA1669" i="2"/>
  <c r="AA1670" i="2"/>
  <c r="AA1671" i="2"/>
  <c r="AA1672" i="2"/>
  <c r="AA1673" i="2"/>
  <c r="AA1674" i="2"/>
  <c r="AA1675" i="2"/>
  <c r="AA1676" i="2"/>
  <c r="AA1677" i="2"/>
  <c r="AA1678" i="2"/>
  <c r="AA1679" i="2"/>
  <c r="AA1680" i="2"/>
  <c r="AA1681" i="2"/>
  <c r="AA1682" i="2"/>
  <c r="AA1683" i="2"/>
  <c r="AA1684" i="2"/>
  <c r="AA1685" i="2"/>
  <c r="AA1686" i="2"/>
  <c r="AA1687" i="2"/>
  <c r="AA1688" i="2"/>
  <c r="AA1689" i="2"/>
  <c r="AA1690" i="2"/>
  <c r="AA1691" i="2"/>
  <c r="AA1692" i="2"/>
  <c r="AA1693" i="2"/>
  <c r="AA1694" i="2"/>
  <c r="AA1695" i="2"/>
  <c r="AA1696" i="2"/>
  <c r="AA1697" i="2"/>
  <c r="AA1698" i="2"/>
  <c r="AA1699" i="2"/>
  <c r="AA1700" i="2"/>
  <c r="AA1701" i="2"/>
  <c r="AA1702" i="2"/>
  <c r="AA1703" i="2"/>
  <c r="AA1704" i="2"/>
  <c r="AA1705" i="2"/>
  <c r="AA1706" i="2"/>
  <c r="AA1707" i="2"/>
  <c r="AA1708" i="2"/>
  <c r="AA1709" i="2"/>
  <c r="AA1710" i="2"/>
  <c r="AA1711" i="2"/>
  <c r="AA1712" i="2"/>
  <c r="AA1713" i="2"/>
  <c r="AA1714" i="2"/>
  <c r="AA1715" i="2"/>
  <c r="AA1716" i="2"/>
  <c r="AA1717" i="2"/>
  <c r="AA1718" i="2"/>
  <c r="AA1719" i="2"/>
  <c r="AA1720" i="2"/>
  <c r="AA1721" i="2"/>
  <c r="AA1722" i="2"/>
  <c r="AA1723" i="2"/>
  <c r="AA1724" i="2"/>
  <c r="AA1725" i="2"/>
  <c r="AA1726" i="2"/>
  <c r="AA1727" i="2"/>
  <c r="AA1728" i="2"/>
  <c r="AA1729" i="2"/>
  <c r="AA1730" i="2"/>
  <c r="AA1731" i="2"/>
  <c r="AA1732" i="2"/>
  <c r="AA1733" i="2"/>
  <c r="AA1734" i="2"/>
  <c r="AA1735" i="2"/>
  <c r="AA1736" i="2"/>
  <c r="AA1737" i="2"/>
  <c r="AA1738" i="2"/>
  <c r="AA1739" i="2"/>
  <c r="AA1740" i="2"/>
  <c r="AA1741" i="2"/>
  <c r="AA1742" i="2"/>
  <c r="AA1743" i="2"/>
  <c r="AA1744" i="2"/>
  <c r="AA1745" i="2"/>
  <c r="AA1746" i="2"/>
  <c r="AA1747" i="2"/>
  <c r="AA1748" i="2"/>
  <c r="AA1749" i="2"/>
  <c r="AA1750" i="2"/>
  <c r="AA1751" i="2"/>
  <c r="AA1752" i="2"/>
  <c r="AA1753" i="2"/>
  <c r="AA1754" i="2"/>
  <c r="AA1755" i="2"/>
  <c r="AA1756" i="2"/>
  <c r="AA1757" i="2"/>
  <c r="AA1758" i="2"/>
  <c r="AA1759" i="2"/>
  <c r="AA1760" i="2"/>
  <c r="AA1761" i="2"/>
  <c r="AA1762" i="2"/>
  <c r="AA1763" i="2"/>
  <c r="AA1764" i="2"/>
  <c r="AA1765" i="2"/>
  <c r="AA1766" i="2"/>
  <c r="AA1767" i="2"/>
  <c r="AA1768" i="2"/>
  <c r="AA1769" i="2"/>
  <c r="AA1770" i="2"/>
  <c r="AA1771" i="2"/>
  <c r="AA1772" i="2"/>
  <c r="AA1773" i="2"/>
  <c r="AA1774" i="2"/>
  <c r="AA1775" i="2"/>
  <c r="AA1776" i="2"/>
  <c r="AA1777" i="2"/>
  <c r="AA1778" i="2"/>
  <c r="AA1779" i="2"/>
  <c r="AA1780" i="2"/>
  <c r="AA1781" i="2"/>
  <c r="AA1782" i="2"/>
  <c r="AA1783" i="2"/>
  <c r="AA1784" i="2"/>
  <c r="AA1785" i="2"/>
  <c r="AA1786" i="2"/>
  <c r="AA1787" i="2"/>
  <c r="AA1788" i="2"/>
  <c r="AA1789" i="2"/>
  <c r="AA1790" i="2"/>
  <c r="AA1791" i="2"/>
  <c r="AA1792" i="2"/>
  <c r="AA1793" i="2"/>
  <c r="AA1794" i="2"/>
  <c r="AA1795" i="2"/>
  <c r="AA1796" i="2"/>
  <c r="AA1797" i="2"/>
  <c r="AA1798" i="2"/>
  <c r="AA1799" i="2"/>
  <c r="AA1800" i="2"/>
  <c r="AA1801" i="2"/>
  <c r="AA1802" i="2"/>
  <c r="AA1803" i="2"/>
  <c r="AA1804" i="2"/>
  <c r="AA1805" i="2"/>
  <c r="AA1806" i="2"/>
  <c r="AA1807" i="2"/>
  <c r="AA1808" i="2"/>
  <c r="AA1809" i="2"/>
  <c r="AA1810" i="2"/>
  <c r="AA1811" i="2"/>
  <c r="AA1812" i="2"/>
  <c r="AA1813" i="2"/>
  <c r="AA1814" i="2"/>
  <c r="AA1815" i="2"/>
  <c r="AA1816" i="2"/>
  <c r="AA1817" i="2"/>
  <c r="AA1818" i="2"/>
  <c r="AA1819" i="2"/>
  <c r="AA1820" i="2"/>
  <c r="AA1821" i="2"/>
  <c r="AA1822" i="2"/>
  <c r="AA1823" i="2"/>
  <c r="AA1824" i="2"/>
  <c r="AA1825" i="2"/>
  <c r="AA1826" i="2"/>
  <c r="AA1827" i="2"/>
  <c r="AA1828" i="2"/>
  <c r="AA1829" i="2"/>
  <c r="AA1830" i="2"/>
  <c r="AA1831" i="2"/>
  <c r="AA1832" i="2"/>
  <c r="AA1833" i="2"/>
  <c r="AA1834" i="2"/>
  <c r="AA1835" i="2"/>
  <c r="AA1836" i="2"/>
  <c r="AA1837" i="2"/>
  <c r="AA1838" i="2"/>
  <c r="AA1839" i="2"/>
  <c r="AA1840" i="2"/>
  <c r="AA1841" i="2"/>
  <c r="AA1842" i="2"/>
  <c r="AA1843" i="2"/>
  <c r="AA1844" i="2"/>
  <c r="AA1845" i="2"/>
  <c r="AA1846" i="2"/>
  <c r="AA1847" i="2"/>
  <c r="AA1848" i="2"/>
  <c r="AA1849" i="2"/>
  <c r="AA1850" i="2"/>
  <c r="AA1851" i="2"/>
  <c r="AA1852" i="2"/>
  <c r="AA1853" i="2"/>
  <c r="AA1854" i="2"/>
  <c r="AA1855" i="2"/>
  <c r="AA1856" i="2"/>
  <c r="AA1857" i="2"/>
  <c r="AA1858" i="2"/>
  <c r="AA1859" i="2"/>
  <c r="AA1860" i="2"/>
  <c r="AA1861" i="2"/>
  <c r="AA1862" i="2"/>
  <c r="AA1863" i="2"/>
  <c r="AA1864" i="2"/>
  <c r="AA1865" i="2"/>
  <c r="AA1866" i="2"/>
  <c r="AA1867" i="2"/>
  <c r="AA1868" i="2"/>
  <c r="AA1869" i="2"/>
  <c r="AA1870" i="2"/>
  <c r="AA1871" i="2"/>
  <c r="AA1872" i="2"/>
  <c r="AA1873" i="2"/>
  <c r="AA1874" i="2"/>
  <c r="AA1875" i="2"/>
  <c r="AA1876" i="2"/>
  <c r="AA1877" i="2"/>
  <c r="AA1878" i="2"/>
  <c r="AA1879" i="2"/>
  <c r="AA1880" i="2"/>
  <c r="AA1881" i="2"/>
  <c r="AA1882" i="2"/>
  <c r="AA1883" i="2"/>
  <c r="AA1884" i="2"/>
  <c r="AA1885" i="2"/>
  <c r="AA1886" i="2"/>
  <c r="AA1887" i="2"/>
  <c r="AA1888" i="2"/>
  <c r="AA1889" i="2"/>
  <c r="AA1890" i="2"/>
  <c r="AA1891" i="2"/>
  <c r="AA1892" i="2"/>
  <c r="AA1893" i="2"/>
  <c r="AA1894" i="2"/>
  <c r="AA1895" i="2"/>
  <c r="AA1896" i="2"/>
  <c r="AA1897" i="2"/>
  <c r="AA1898" i="2"/>
  <c r="AA1899" i="2"/>
  <c r="AA1900" i="2"/>
  <c r="AA1901" i="2"/>
  <c r="AA1902" i="2"/>
  <c r="AA1903" i="2"/>
  <c r="AA1904" i="2"/>
  <c r="AA1905" i="2"/>
  <c r="AA1906" i="2"/>
  <c r="AA1907" i="2"/>
  <c r="AA1908" i="2"/>
  <c r="AA1909" i="2"/>
  <c r="AA1910" i="2"/>
  <c r="AA1911" i="2"/>
  <c r="AA1912" i="2"/>
  <c r="AA1913" i="2"/>
  <c r="AA1914" i="2"/>
  <c r="AA1915" i="2"/>
  <c r="AA1916" i="2"/>
  <c r="AA1917" i="2"/>
  <c r="AA1918" i="2"/>
  <c r="AA1919" i="2"/>
  <c r="AA1920" i="2"/>
  <c r="AA1921" i="2"/>
  <c r="AA1922" i="2"/>
  <c r="AA1923" i="2"/>
  <c r="AA1924" i="2"/>
  <c r="AA1925" i="2"/>
  <c r="AA1926" i="2"/>
  <c r="AA1927" i="2"/>
  <c r="AA1928" i="2"/>
  <c r="AA1929" i="2"/>
  <c r="AA1930" i="2"/>
  <c r="AA1931" i="2"/>
  <c r="AA1932" i="2"/>
  <c r="AA1933" i="2"/>
  <c r="AA1934" i="2"/>
  <c r="AA1935" i="2"/>
  <c r="AA1936" i="2"/>
  <c r="AA1937" i="2"/>
  <c r="AA1938" i="2"/>
  <c r="AA1939" i="2"/>
  <c r="AA1940" i="2"/>
  <c r="AA1941" i="2"/>
  <c r="AA1942" i="2"/>
  <c r="AA1943" i="2"/>
  <c r="AA1944" i="2"/>
  <c r="AA1945" i="2"/>
  <c r="AA1946" i="2"/>
  <c r="AA1947" i="2"/>
  <c r="AA1948" i="2"/>
  <c r="AA1949" i="2"/>
  <c r="AA1950" i="2"/>
  <c r="AA1951" i="2"/>
  <c r="AA1952" i="2"/>
  <c r="AA1953" i="2"/>
  <c r="AA1954" i="2"/>
  <c r="AA1955" i="2"/>
  <c r="AA1956" i="2"/>
  <c r="AA1957" i="2"/>
  <c r="AA1958" i="2"/>
  <c r="AA1959" i="2"/>
  <c r="AA1960" i="2"/>
  <c r="AA1961" i="2"/>
  <c r="AA1962" i="2"/>
  <c r="AA1963" i="2"/>
  <c r="AA1964" i="2"/>
  <c r="AA1965" i="2"/>
  <c r="AA1966" i="2"/>
  <c r="AA1967" i="2"/>
  <c r="AA1968" i="2"/>
  <c r="AA1969" i="2"/>
  <c r="AA1970" i="2"/>
  <c r="AA1971" i="2"/>
  <c r="AA1972" i="2"/>
  <c r="AA1973" i="2"/>
  <c r="AA1974" i="2"/>
  <c r="AA1975" i="2"/>
  <c r="AA1976" i="2"/>
  <c r="AA1977" i="2"/>
  <c r="AA1978" i="2"/>
  <c r="AA1979" i="2"/>
  <c r="AA1980" i="2"/>
  <c r="AA1981" i="2"/>
  <c r="AA1982" i="2"/>
  <c r="AA1983" i="2"/>
  <c r="AA1984" i="2"/>
  <c r="AA1985" i="2"/>
  <c r="AA1986" i="2"/>
  <c r="AA1987" i="2"/>
  <c r="AA1988" i="2"/>
  <c r="AA1989" i="2"/>
  <c r="AA1990" i="2"/>
  <c r="AA1991" i="2"/>
  <c r="AA1992" i="2"/>
  <c r="AA1993" i="2"/>
  <c r="AA1994" i="2"/>
  <c r="AA1995" i="2"/>
  <c r="AA1996" i="2"/>
  <c r="AA1997" i="2"/>
  <c r="AA1998" i="2"/>
  <c r="AA1999" i="2"/>
  <c r="AA2000" i="2"/>
  <c r="AA2001" i="2"/>
  <c r="AA2002" i="2"/>
  <c r="AA2003" i="2"/>
  <c r="AA2004" i="2"/>
  <c r="AA2005" i="2"/>
  <c r="AA2006" i="2"/>
  <c r="AA2007" i="2"/>
  <c r="AA2008" i="2"/>
  <c r="AA2009" i="2"/>
  <c r="AA2010" i="2"/>
  <c r="AA2011" i="2"/>
  <c r="AA2012" i="2"/>
  <c r="AA2013" i="2"/>
  <c r="AA2014" i="2"/>
  <c r="AA2015" i="2"/>
  <c r="AA2016" i="2"/>
  <c r="AA2017" i="2"/>
  <c r="AA2018" i="2"/>
  <c r="AA2019" i="2"/>
  <c r="AA2020" i="2"/>
  <c r="AA2021" i="2"/>
  <c r="AA2022" i="2"/>
  <c r="AA2023" i="2"/>
  <c r="AA2024" i="2"/>
  <c r="AA2025" i="2"/>
  <c r="AA2026" i="2"/>
  <c r="AA2027" i="2"/>
  <c r="AA2028" i="2"/>
  <c r="AA2029" i="2"/>
  <c r="AA2030" i="2"/>
  <c r="AA2031" i="2"/>
  <c r="AA2032" i="2"/>
  <c r="AA2033" i="2"/>
  <c r="AA2034" i="2"/>
  <c r="AA2035" i="2"/>
  <c r="AA2036" i="2"/>
  <c r="AA2037" i="2"/>
  <c r="AA2038" i="2"/>
  <c r="AA2039" i="2"/>
  <c r="AA2040" i="2"/>
  <c r="AA2041" i="2"/>
  <c r="AA2042" i="2"/>
  <c r="AA2043" i="2"/>
  <c r="AA2044" i="2"/>
  <c r="AA2045" i="2"/>
  <c r="AA2046" i="2"/>
  <c r="AA2047" i="2"/>
  <c r="AA2048" i="2"/>
  <c r="AA2049"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L430" i="2"/>
  <c r="AL431" i="2"/>
  <c r="AL432" i="2"/>
  <c r="AL433" i="2"/>
  <c r="AL434" i="2"/>
  <c r="AL435" i="2"/>
  <c r="AL436" i="2"/>
  <c r="AL437" i="2"/>
  <c r="AL438" i="2"/>
  <c r="AL439" i="2"/>
  <c r="AL440"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5" i="2"/>
  <c r="AL496" i="2"/>
  <c r="AL497" i="2"/>
  <c r="AL498" i="2"/>
  <c r="AL499" i="2"/>
  <c r="AL500" i="2"/>
  <c r="AL501" i="2"/>
  <c r="AL502" i="2"/>
  <c r="AL503" i="2"/>
  <c r="AL504" i="2"/>
  <c r="AL505" i="2"/>
  <c r="AL506" i="2"/>
  <c r="AL507" i="2"/>
  <c r="AL508" i="2"/>
  <c r="AL509" i="2"/>
  <c r="AL510" i="2"/>
  <c r="AL511" i="2"/>
  <c r="AL512" i="2"/>
  <c r="AL513" i="2"/>
  <c r="AL514" i="2"/>
  <c r="AL515" i="2"/>
  <c r="AL516" i="2"/>
  <c r="AL517" i="2"/>
  <c r="AL518" i="2"/>
  <c r="AL519" i="2"/>
  <c r="AL520" i="2"/>
  <c r="AL521" i="2"/>
  <c r="AL522" i="2"/>
  <c r="AL523" i="2"/>
  <c r="AL524" i="2"/>
  <c r="AL525" i="2"/>
  <c r="AL526" i="2"/>
  <c r="AL527" i="2"/>
  <c r="AL528" i="2"/>
  <c r="AL529" i="2"/>
  <c r="AL530" i="2"/>
  <c r="AL531" i="2"/>
  <c r="AL532" i="2"/>
  <c r="AL533" i="2"/>
  <c r="AL534" i="2"/>
  <c r="AL535" i="2"/>
  <c r="AL536" i="2"/>
  <c r="AL537" i="2"/>
  <c r="AL538" i="2"/>
  <c r="AL539" i="2"/>
  <c r="AL540" i="2"/>
  <c r="AL541" i="2"/>
  <c r="AL542" i="2"/>
  <c r="AL543" i="2"/>
  <c r="AL544" i="2"/>
  <c r="AL545" i="2"/>
  <c r="AL546" i="2"/>
  <c r="AL547" i="2"/>
  <c r="AL548" i="2"/>
  <c r="AL549" i="2"/>
  <c r="AL550" i="2"/>
  <c r="AL551" i="2"/>
  <c r="AL552" i="2"/>
  <c r="AL553" i="2"/>
  <c r="AL554" i="2"/>
  <c r="AL555" i="2"/>
  <c r="AL556" i="2"/>
  <c r="AL557" i="2"/>
  <c r="AL558" i="2"/>
  <c r="AL559" i="2"/>
  <c r="AL560" i="2"/>
  <c r="AL561" i="2"/>
  <c r="AL562" i="2"/>
  <c r="AL563" i="2"/>
  <c r="AL564" i="2"/>
  <c r="AL565" i="2"/>
  <c r="AL566" i="2"/>
  <c r="AL567" i="2"/>
  <c r="AL568" i="2"/>
  <c r="AL569" i="2"/>
  <c r="AL570" i="2"/>
  <c r="AL571" i="2"/>
  <c r="AL572" i="2"/>
  <c r="AL573" i="2"/>
  <c r="AL574" i="2"/>
  <c r="AL575" i="2"/>
  <c r="AL576" i="2"/>
  <c r="AL577" i="2"/>
  <c r="AL578" i="2"/>
  <c r="AL579" i="2"/>
  <c r="AL580" i="2"/>
  <c r="AL581" i="2"/>
  <c r="AL582" i="2"/>
  <c r="AL583" i="2"/>
  <c r="AL584" i="2"/>
  <c r="AL585" i="2"/>
  <c r="AL586" i="2"/>
  <c r="AL587" i="2"/>
  <c r="AL588" i="2"/>
  <c r="AL589" i="2"/>
  <c r="AL590" i="2"/>
  <c r="AL591" i="2"/>
  <c r="AL592" i="2"/>
  <c r="AL593" i="2"/>
  <c r="AL594" i="2"/>
  <c r="AL595" i="2"/>
  <c r="AL596" i="2"/>
  <c r="AL597" i="2"/>
  <c r="AL598" i="2"/>
  <c r="AL599" i="2"/>
  <c r="AL600" i="2"/>
  <c r="AL601" i="2"/>
  <c r="AL602" i="2"/>
  <c r="AL603" i="2"/>
  <c r="AL604" i="2"/>
  <c r="AL605" i="2"/>
  <c r="AL606" i="2"/>
  <c r="AL607" i="2"/>
  <c r="AL608" i="2"/>
  <c r="AL609" i="2"/>
  <c r="AL610" i="2"/>
  <c r="AL611" i="2"/>
  <c r="AL612" i="2"/>
  <c r="AL613" i="2"/>
  <c r="AL614" i="2"/>
  <c r="AL615" i="2"/>
  <c r="AL616" i="2"/>
  <c r="AL617" i="2"/>
  <c r="AL618" i="2"/>
  <c r="AL619" i="2"/>
  <c r="AL620" i="2"/>
  <c r="AL621" i="2"/>
  <c r="AL622" i="2"/>
  <c r="AL623" i="2"/>
  <c r="AL624" i="2"/>
  <c r="AL625" i="2"/>
  <c r="AL626" i="2"/>
  <c r="AL627" i="2"/>
  <c r="AL628" i="2"/>
  <c r="AL629" i="2"/>
  <c r="AL630" i="2"/>
  <c r="AL631" i="2"/>
  <c r="AL632" i="2"/>
  <c r="AL633" i="2"/>
  <c r="AL634" i="2"/>
  <c r="AL635" i="2"/>
  <c r="AL636" i="2"/>
  <c r="AL637" i="2"/>
  <c r="AL638" i="2"/>
  <c r="AL639" i="2"/>
  <c r="AL640" i="2"/>
  <c r="AL641" i="2"/>
  <c r="AL642" i="2"/>
  <c r="AL643" i="2"/>
  <c r="AL644" i="2"/>
  <c r="AL645" i="2"/>
  <c r="AL646" i="2"/>
  <c r="AL647" i="2"/>
  <c r="AL648" i="2"/>
  <c r="AL649" i="2"/>
  <c r="AL650" i="2"/>
  <c r="AL651" i="2"/>
  <c r="AL652" i="2"/>
  <c r="AL653" i="2"/>
  <c r="AL654" i="2"/>
  <c r="AL655" i="2"/>
  <c r="AL656" i="2"/>
  <c r="AL657" i="2"/>
  <c r="AL658" i="2"/>
  <c r="AL659" i="2"/>
  <c r="AL660" i="2"/>
  <c r="AL661" i="2"/>
  <c r="AL662" i="2"/>
  <c r="AL663" i="2"/>
  <c r="AL664" i="2"/>
  <c r="AL665" i="2"/>
  <c r="AL666" i="2"/>
  <c r="AL667" i="2"/>
  <c r="AL668" i="2"/>
  <c r="AL669" i="2"/>
  <c r="AL670" i="2"/>
  <c r="AL671" i="2"/>
  <c r="AL672" i="2"/>
  <c r="AL673" i="2"/>
  <c r="AL674" i="2"/>
  <c r="AL675" i="2"/>
  <c r="AL676" i="2"/>
  <c r="AL677" i="2"/>
  <c r="AL678" i="2"/>
  <c r="AL679" i="2"/>
  <c r="AL680" i="2"/>
  <c r="AL681" i="2"/>
  <c r="AL682" i="2"/>
  <c r="AL683" i="2"/>
  <c r="AL684" i="2"/>
  <c r="AL685" i="2"/>
  <c r="AL686" i="2"/>
  <c r="AL687" i="2"/>
  <c r="AL688" i="2"/>
  <c r="AL689" i="2"/>
  <c r="AL690" i="2"/>
  <c r="AL691" i="2"/>
  <c r="AL692" i="2"/>
  <c r="AL693" i="2"/>
  <c r="AL694" i="2"/>
  <c r="AL695" i="2"/>
  <c r="AL696" i="2"/>
  <c r="AL697" i="2"/>
  <c r="AL698" i="2"/>
  <c r="AL699" i="2"/>
  <c r="AL700" i="2"/>
  <c r="AL701" i="2"/>
  <c r="AL702" i="2"/>
  <c r="AL703" i="2"/>
  <c r="AL704" i="2"/>
  <c r="AL705" i="2"/>
  <c r="AL706" i="2"/>
  <c r="AL707" i="2"/>
  <c r="AL708" i="2"/>
  <c r="AL709" i="2"/>
  <c r="AL710" i="2"/>
  <c r="AL711" i="2"/>
  <c r="AL712" i="2"/>
  <c r="AL713" i="2"/>
  <c r="AL714" i="2"/>
  <c r="AL715" i="2"/>
  <c r="AL716" i="2"/>
  <c r="AL717" i="2"/>
  <c r="AL718" i="2"/>
  <c r="AL719" i="2"/>
  <c r="AL720" i="2"/>
  <c r="AL721" i="2"/>
  <c r="AL722" i="2"/>
  <c r="AL723" i="2"/>
  <c r="AL724" i="2"/>
  <c r="AL725" i="2"/>
  <c r="AL726" i="2"/>
  <c r="AL727" i="2"/>
  <c r="AL728" i="2"/>
  <c r="AL729" i="2"/>
  <c r="AL730" i="2"/>
  <c r="AL731" i="2"/>
  <c r="AL732" i="2"/>
  <c r="AL733" i="2"/>
  <c r="AL734" i="2"/>
  <c r="AL735" i="2"/>
  <c r="AL736" i="2"/>
  <c r="AL737" i="2"/>
  <c r="AL738" i="2"/>
  <c r="AL739" i="2"/>
  <c r="AL740" i="2"/>
  <c r="AL741" i="2"/>
  <c r="AL742" i="2"/>
  <c r="AL743" i="2"/>
  <c r="AL744" i="2"/>
  <c r="AL745" i="2"/>
  <c r="AL746" i="2"/>
  <c r="AL747" i="2"/>
  <c r="AL748" i="2"/>
  <c r="AL749" i="2"/>
  <c r="AL750" i="2"/>
  <c r="AL751" i="2"/>
  <c r="AL752" i="2"/>
  <c r="AL753" i="2"/>
  <c r="AL754" i="2"/>
  <c r="AL755" i="2"/>
  <c r="AL756" i="2"/>
  <c r="AL757" i="2"/>
  <c r="AL758" i="2"/>
  <c r="AL759" i="2"/>
  <c r="AL760" i="2"/>
  <c r="AL761" i="2"/>
  <c r="AL762" i="2"/>
  <c r="AL763" i="2"/>
  <c r="AL764" i="2"/>
  <c r="AL765" i="2"/>
  <c r="AL766" i="2"/>
  <c r="AL767" i="2"/>
  <c r="AL768" i="2"/>
  <c r="AL769" i="2"/>
  <c r="AL770" i="2"/>
  <c r="AL771" i="2"/>
  <c r="AL772" i="2"/>
  <c r="AL773" i="2"/>
  <c r="AL774" i="2"/>
  <c r="AL775" i="2"/>
  <c r="AL776" i="2"/>
  <c r="AL777" i="2"/>
  <c r="AL778" i="2"/>
  <c r="AL779" i="2"/>
  <c r="AL780" i="2"/>
  <c r="AL781" i="2"/>
  <c r="AL782" i="2"/>
  <c r="AL783" i="2"/>
  <c r="AL784" i="2"/>
  <c r="AL785" i="2"/>
  <c r="AL786" i="2"/>
  <c r="AL787" i="2"/>
  <c r="AL788" i="2"/>
  <c r="AL789" i="2"/>
  <c r="AL790" i="2"/>
  <c r="AL791" i="2"/>
  <c r="AL792" i="2"/>
  <c r="AL793" i="2"/>
  <c r="AL794" i="2"/>
  <c r="AL795" i="2"/>
  <c r="AL796" i="2"/>
  <c r="AL797" i="2"/>
  <c r="AL798" i="2"/>
  <c r="AL799" i="2"/>
  <c r="AL800" i="2"/>
  <c r="AL801" i="2"/>
  <c r="AL802" i="2"/>
  <c r="AL803" i="2"/>
  <c r="AL804" i="2"/>
  <c r="AL805" i="2"/>
  <c r="AL806" i="2"/>
  <c r="AL807" i="2"/>
  <c r="AL808" i="2"/>
  <c r="AL809" i="2"/>
  <c r="AL810" i="2"/>
  <c r="AL811" i="2"/>
  <c r="AL812" i="2"/>
  <c r="AL813" i="2"/>
  <c r="AL814" i="2"/>
  <c r="AL815" i="2"/>
  <c r="AL816" i="2"/>
  <c r="AL817" i="2"/>
  <c r="AL818" i="2"/>
  <c r="AL819" i="2"/>
  <c r="AL820" i="2"/>
  <c r="AL821" i="2"/>
  <c r="AL822" i="2"/>
  <c r="AL823" i="2"/>
  <c r="AL824" i="2"/>
  <c r="AL825" i="2"/>
  <c r="AL826" i="2"/>
  <c r="AL827" i="2"/>
  <c r="AL828" i="2"/>
  <c r="AL829" i="2"/>
  <c r="AL830" i="2"/>
  <c r="AL831" i="2"/>
  <c r="AL832" i="2"/>
  <c r="AL833" i="2"/>
  <c r="AL834" i="2"/>
  <c r="AL835" i="2"/>
  <c r="AL836" i="2"/>
  <c r="AL837" i="2"/>
  <c r="AL838" i="2"/>
  <c r="AL839" i="2"/>
  <c r="AL840" i="2"/>
  <c r="AL841" i="2"/>
  <c r="AL842" i="2"/>
  <c r="AL843" i="2"/>
  <c r="AL844" i="2"/>
  <c r="AL845" i="2"/>
  <c r="AL846" i="2"/>
  <c r="AL847" i="2"/>
  <c r="AL848" i="2"/>
  <c r="AL849" i="2"/>
  <c r="AL850" i="2"/>
  <c r="AL851" i="2"/>
  <c r="AL852" i="2"/>
  <c r="AL853" i="2"/>
  <c r="AL854" i="2"/>
  <c r="AL855" i="2"/>
  <c r="AL856" i="2"/>
  <c r="AL857" i="2"/>
  <c r="AL858" i="2"/>
  <c r="AL859" i="2"/>
  <c r="AL860" i="2"/>
  <c r="AL861" i="2"/>
  <c r="AL862" i="2"/>
  <c r="AL863" i="2"/>
  <c r="AL864" i="2"/>
  <c r="AL865" i="2"/>
  <c r="AL866" i="2"/>
  <c r="AL867" i="2"/>
  <c r="AL868" i="2"/>
  <c r="AL869" i="2"/>
  <c r="AL870" i="2"/>
  <c r="AL871" i="2"/>
  <c r="AL872" i="2"/>
  <c r="AL873" i="2"/>
  <c r="AL874" i="2"/>
  <c r="AL875" i="2"/>
  <c r="AL876" i="2"/>
  <c r="AL877" i="2"/>
  <c r="AL878" i="2"/>
  <c r="AL879" i="2"/>
  <c r="AL880" i="2"/>
  <c r="AL881" i="2"/>
  <c r="AL882" i="2"/>
  <c r="AL883" i="2"/>
  <c r="AL884" i="2"/>
  <c r="AL885" i="2"/>
  <c r="AL886" i="2"/>
  <c r="AL887" i="2"/>
  <c r="AL888" i="2"/>
  <c r="AL889" i="2"/>
  <c r="AL890" i="2"/>
  <c r="AL891" i="2"/>
  <c r="AL892" i="2"/>
  <c r="AL893" i="2"/>
  <c r="AL894" i="2"/>
  <c r="AL895" i="2"/>
  <c r="AL896" i="2"/>
  <c r="AL897" i="2"/>
  <c r="AL898" i="2"/>
  <c r="AL899" i="2"/>
  <c r="AL900" i="2"/>
  <c r="AL901" i="2"/>
  <c r="AL902" i="2"/>
  <c r="AL903" i="2"/>
  <c r="AL904" i="2"/>
  <c r="AL905" i="2"/>
  <c r="AL906" i="2"/>
  <c r="AL907" i="2"/>
  <c r="AL908" i="2"/>
  <c r="AL909" i="2"/>
  <c r="AL910" i="2"/>
  <c r="AL911" i="2"/>
  <c r="AL912" i="2"/>
  <c r="AL913" i="2"/>
  <c r="AL914" i="2"/>
  <c r="AL915" i="2"/>
  <c r="AL916" i="2"/>
  <c r="AL917" i="2"/>
  <c r="AL918" i="2"/>
  <c r="AL919" i="2"/>
  <c r="AL920" i="2"/>
  <c r="AL921" i="2"/>
  <c r="AL922" i="2"/>
  <c r="AL923" i="2"/>
  <c r="AL924" i="2"/>
  <c r="AL925" i="2"/>
  <c r="AL926" i="2"/>
  <c r="AL927" i="2"/>
  <c r="AL928" i="2"/>
  <c r="AL929" i="2"/>
  <c r="AL930" i="2"/>
  <c r="AL931" i="2"/>
  <c r="AL932" i="2"/>
  <c r="AL933" i="2"/>
  <c r="AL934" i="2"/>
  <c r="AL935" i="2"/>
  <c r="AL936" i="2"/>
  <c r="AL937" i="2"/>
  <c r="AL938" i="2"/>
  <c r="AL939" i="2"/>
  <c r="AL940" i="2"/>
  <c r="AL941" i="2"/>
  <c r="AL942" i="2"/>
  <c r="AL943" i="2"/>
  <c r="AL944" i="2"/>
  <c r="AL945" i="2"/>
  <c r="AL946" i="2"/>
  <c r="AL947" i="2"/>
  <c r="AL948" i="2"/>
  <c r="AL949" i="2"/>
  <c r="AL950" i="2"/>
  <c r="AL951" i="2"/>
  <c r="AL952" i="2"/>
  <c r="AL953" i="2"/>
  <c r="AL954" i="2"/>
  <c r="AL955" i="2"/>
  <c r="AL956" i="2"/>
  <c r="AL957" i="2"/>
  <c r="AL958" i="2"/>
  <c r="AL959" i="2"/>
  <c r="AL960" i="2"/>
  <c r="AL961" i="2"/>
  <c r="AL962" i="2"/>
  <c r="AL963" i="2"/>
  <c r="AL964" i="2"/>
  <c r="AL965" i="2"/>
  <c r="AL966" i="2"/>
  <c r="AL967" i="2"/>
  <c r="AL968" i="2"/>
  <c r="AL969" i="2"/>
  <c r="AL970" i="2"/>
  <c r="AL971" i="2"/>
  <c r="AL972" i="2"/>
  <c r="AL973" i="2"/>
  <c r="AL974" i="2"/>
  <c r="AL975" i="2"/>
  <c r="AL976" i="2"/>
  <c r="AL977" i="2"/>
  <c r="AL978" i="2"/>
  <c r="AL979" i="2"/>
  <c r="AL980" i="2"/>
  <c r="AL981" i="2"/>
  <c r="AL982" i="2"/>
  <c r="AL983" i="2"/>
  <c r="AL984" i="2"/>
  <c r="AL985" i="2"/>
  <c r="AL986" i="2"/>
  <c r="AL987" i="2"/>
  <c r="AL988" i="2"/>
  <c r="AL989" i="2"/>
  <c r="AL990" i="2"/>
  <c r="AL991" i="2"/>
  <c r="AL992" i="2"/>
  <c r="AL993" i="2"/>
  <c r="AL994" i="2"/>
  <c r="AL995" i="2"/>
  <c r="AL996" i="2"/>
  <c r="AL997" i="2"/>
  <c r="AL998" i="2"/>
  <c r="AL999" i="2"/>
  <c r="AL1000" i="2"/>
  <c r="AL1001" i="2"/>
  <c r="AL1002" i="2"/>
  <c r="AL1003" i="2"/>
  <c r="AL1004" i="2"/>
  <c r="AL1005" i="2"/>
  <c r="AL1006" i="2"/>
  <c r="AL1007" i="2"/>
  <c r="AL1008" i="2"/>
  <c r="AL1009" i="2"/>
  <c r="AL1010" i="2"/>
  <c r="AL1011" i="2"/>
  <c r="AL1012" i="2"/>
  <c r="AL1013" i="2"/>
  <c r="AL1014" i="2"/>
  <c r="AL1015" i="2"/>
  <c r="AL1016" i="2"/>
  <c r="AL1017" i="2"/>
  <c r="AL1018" i="2"/>
  <c r="AL1019" i="2"/>
  <c r="AL1020" i="2"/>
  <c r="AL1021" i="2"/>
  <c r="AL1022" i="2"/>
  <c r="AL1023" i="2"/>
  <c r="AL1024" i="2"/>
  <c r="AL1025" i="2"/>
  <c r="AL1026" i="2"/>
  <c r="AL1027" i="2"/>
  <c r="AL1028" i="2"/>
  <c r="AL1029" i="2"/>
  <c r="AL1030" i="2"/>
  <c r="AL1031" i="2"/>
  <c r="AL1032" i="2"/>
  <c r="AL1033" i="2"/>
  <c r="AL1034" i="2"/>
  <c r="AL1035" i="2"/>
  <c r="AL1036" i="2"/>
  <c r="AL1037" i="2"/>
  <c r="AL1038" i="2"/>
  <c r="AL1039" i="2"/>
  <c r="AL1040" i="2"/>
  <c r="AL1041" i="2"/>
  <c r="AL1042" i="2"/>
  <c r="AL1043" i="2"/>
  <c r="AL1044" i="2"/>
  <c r="AL1045" i="2"/>
  <c r="AL1046" i="2"/>
  <c r="AL1047" i="2"/>
  <c r="AL1048" i="2"/>
  <c r="AL1049" i="2"/>
  <c r="AL1050" i="2"/>
  <c r="AL1051" i="2"/>
  <c r="AL1052" i="2"/>
  <c r="AL1053" i="2"/>
  <c r="AL1054" i="2"/>
  <c r="AL1055" i="2"/>
  <c r="AL1056" i="2"/>
  <c r="AL1057" i="2"/>
  <c r="AL1058" i="2"/>
  <c r="AL1059" i="2"/>
  <c r="AL1060" i="2"/>
  <c r="AL1061" i="2"/>
  <c r="AL1062" i="2"/>
  <c r="AL1063" i="2"/>
  <c r="AL1064" i="2"/>
  <c r="AL1065" i="2"/>
  <c r="AL1066" i="2"/>
  <c r="AL1067" i="2"/>
  <c r="AL1068" i="2"/>
  <c r="AL1069" i="2"/>
  <c r="AL1070" i="2"/>
  <c r="AL1071" i="2"/>
  <c r="AL1072" i="2"/>
  <c r="AL1073" i="2"/>
  <c r="AL1074" i="2"/>
  <c r="AL1075" i="2"/>
  <c r="AL1076" i="2"/>
  <c r="AL1077" i="2"/>
  <c r="AL1078" i="2"/>
  <c r="AL1079" i="2"/>
  <c r="AL1080" i="2"/>
  <c r="AL1081" i="2"/>
  <c r="AL1082" i="2"/>
  <c r="AL1083" i="2"/>
  <c r="AL1084" i="2"/>
  <c r="AL1085" i="2"/>
  <c r="AL1086" i="2"/>
  <c r="AL1087" i="2"/>
  <c r="AL1088" i="2"/>
  <c r="AL1089" i="2"/>
  <c r="AL1090" i="2"/>
  <c r="AL1091" i="2"/>
  <c r="AL1092" i="2"/>
  <c r="AL1093" i="2"/>
  <c r="AL1094" i="2"/>
  <c r="AL1095" i="2"/>
  <c r="AL1096" i="2"/>
  <c r="AL1097" i="2"/>
  <c r="AL1098" i="2"/>
  <c r="AL1099" i="2"/>
  <c r="AL1100" i="2"/>
  <c r="AL1101" i="2"/>
  <c r="AL1102" i="2"/>
  <c r="AL1103" i="2"/>
  <c r="AL1104" i="2"/>
  <c r="AL1105" i="2"/>
  <c r="AL1106" i="2"/>
  <c r="AL1107" i="2"/>
  <c r="AL1108" i="2"/>
  <c r="AL1109" i="2"/>
  <c r="AL1110" i="2"/>
  <c r="AL1111" i="2"/>
  <c r="AL1112" i="2"/>
  <c r="AL1113" i="2"/>
  <c r="AL1114" i="2"/>
  <c r="AL1115" i="2"/>
  <c r="AL1116" i="2"/>
  <c r="AL1117" i="2"/>
  <c r="AL1118" i="2"/>
  <c r="AL1119" i="2"/>
  <c r="AL1120" i="2"/>
  <c r="AL1121" i="2"/>
  <c r="AL1122" i="2"/>
  <c r="AL1123" i="2"/>
  <c r="AL1124" i="2"/>
  <c r="AL1125" i="2"/>
  <c r="AL1126" i="2"/>
  <c r="AL1127" i="2"/>
  <c r="AL1128" i="2"/>
  <c r="AL1129" i="2"/>
  <c r="AL1130" i="2"/>
  <c r="AL1131" i="2"/>
  <c r="AL1132" i="2"/>
  <c r="AL1133" i="2"/>
  <c r="AL1134" i="2"/>
  <c r="AL1135" i="2"/>
  <c r="AL1136" i="2"/>
  <c r="AL1137" i="2"/>
  <c r="AL1138" i="2"/>
  <c r="AL1139" i="2"/>
  <c r="AL1140" i="2"/>
  <c r="AL1141" i="2"/>
  <c r="AL1142" i="2"/>
  <c r="AL1143" i="2"/>
  <c r="AL1144" i="2"/>
  <c r="AL1145" i="2"/>
  <c r="AL1146" i="2"/>
  <c r="AL1147" i="2"/>
  <c r="AL1148" i="2"/>
  <c r="AL1149" i="2"/>
  <c r="AL1150" i="2"/>
  <c r="AL1151" i="2"/>
  <c r="AL1152" i="2"/>
  <c r="AL1153" i="2"/>
  <c r="AL1154" i="2"/>
  <c r="AL1155" i="2"/>
  <c r="AL1156" i="2"/>
  <c r="AL1157" i="2"/>
  <c r="AL1158" i="2"/>
  <c r="AL1159" i="2"/>
  <c r="AL1160" i="2"/>
  <c r="AL1161" i="2"/>
  <c r="AL1162" i="2"/>
  <c r="AL1163" i="2"/>
  <c r="AL1164" i="2"/>
  <c r="AL1165" i="2"/>
  <c r="AL1166" i="2"/>
  <c r="AL1167" i="2"/>
  <c r="AL1168" i="2"/>
  <c r="AL1169" i="2"/>
  <c r="AL1170" i="2"/>
  <c r="AL1171" i="2"/>
  <c r="AL1172" i="2"/>
  <c r="AL1173" i="2"/>
  <c r="AL1174" i="2"/>
  <c r="AL1175" i="2"/>
  <c r="AL1176" i="2"/>
  <c r="AL1177" i="2"/>
  <c r="AL1178" i="2"/>
  <c r="AL1179" i="2"/>
  <c r="AL1180" i="2"/>
  <c r="AL1181" i="2"/>
  <c r="AL1182" i="2"/>
  <c r="AL1183" i="2"/>
  <c r="AL1184" i="2"/>
  <c r="AL1185" i="2"/>
  <c r="AL1186" i="2"/>
  <c r="AL1187" i="2"/>
  <c r="AL1188" i="2"/>
  <c r="AL1189" i="2"/>
  <c r="AL1190" i="2"/>
  <c r="AL1191" i="2"/>
  <c r="AL1192" i="2"/>
  <c r="AL1193" i="2"/>
  <c r="AL1194" i="2"/>
  <c r="AL1195" i="2"/>
  <c r="AL1196" i="2"/>
  <c r="AL1197" i="2"/>
  <c r="AL1198" i="2"/>
  <c r="AL1199" i="2"/>
  <c r="AL1200" i="2"/>
  <c r="AL1201" i="2"/>
  <c r="AL1202" i="2"/>
  <c r="AL1203" i="2"/>
  <c r="AL1204" i="2"/>
  <c r="AL1205" i="2"/>
  <c r="AL1206" i="2"/>
  <c r="AL1207" i="2"/>
  <c r="AL1208" i="2"/>
  <c r="AL1209" i="2"/>
  <c r="AL1210" i="2"/>
  <c r="AL1211" i="2"/>
  <c r="AL1212" i="2"/>
  <c r="AL1213" i="2"/>
  <c r="AL1214" i="2"/>
  <c r="AL1215" i="2"/>
  <c r="AL1216" i="2"/>
  <c r="AL1217" i="2"/>
  <c r="AL1218" i="2"/>
  <c r="AL1219" i="2"/>
  <c r="AL1220" i="2"/>
  <c r="AL1221" i="2"/>
  <c r="AL1222" i="2"/>
  <c r="AL1223" i="2"/>
  <c r="AL1224" i="2"/>
  <c r="AL1225" i="2"/>
  <c r="AL1226" i="2"/>
  <c r="AL1227" i="2"/>
  <c r="AL1228" i="2"/>
  <c r="AL1229" i="2"/>
  <c r="AL1230" i="2"/>
  <c r="AL1231" i="2"/>
  <c r="AL1232" i="2"/>
  <c r="AL1233" i="2"/>
  <c r="AL1234" i="2"/>
  <c r="AL1235" i="2"/>
  <c r="AL1236" i="2"/>
  <c r="AL1237" i="2"/>
  <c r="AL1238" i="2"/>
  <c r="AL1239" i="2"/>
  <c r="AL1240" i="2"/>
  <c r="AL1241" i="2"/>
  <c r="AL1242" i="2"/>
  <c r="AL1243" i="2"/>
  <c r="AL1244" i="2"/>
  <c r="AL1245" i="2"/>
  <c r="AL1246" i="2"/>
  <c r="AL1247" i="2"/>
  <c r="AL1248" i="2"/>
  <c r="AL1249" i="2"/>
  <c r="AL1250" i="2"/>
  <c r="AL1251" i="2"/>
  <c r="AL1252" i="2"/>
  <c r="AL1253" i="2"/>
  <c r="AL1254" i="2"/>
  <c r="AL1255" i="2"/>
  <c r="AL1256" i="2"/>
  <c r="AL1257" i="2"/>
  <c r="AL1258" i="2"/>
  <c r="AL1259" i="2"/>
  <c r="AL1260" i="2"/>
  <c r="AL1261" i="2"/>
  <c r="AL1262" i="2"/>
  <c r="AL1263" i="2"/>
  <c r="AL1264" i="2"/>
  <c r="AL1265" i="2"/>
  <c r="AL1266" i="2"/>
  <c r="AL1267" i="2"/>
  <c r="AL1268" i="2"/>
  <c r="AL1269" i="2"/>
  <c r="AL1270" i="2"/>
  <c r="AL1271" i="2"/>
  <c r="AL1272" i="2"/>
  <c r="AL1273" i="2"/>
  <c r="AL1274" i="2"/>
  <c r="AL1275" i="2"/>
  <c r="AL1276" i="2"/>
  <c r="AL1277" i="2"/>
  <c r="AL1278" i="2"/>
  <c r="AL1279" i="2"/>
  <c r="AL1280" i="2"/>
  <c r="AL1281" i="2"/>
  <c r="AL1282" i="2"/>
  <c r="AL1283" i="2"/>
  <c r="AL1284" i="2"/>
  <c r="AL1285" i="2"/>
  <c r="AL1286" i="2"/>
  <c r="AL1287" i="2"/>
  <c r="AL1288" i="2"/>
  <c r="AL1289" i="2"/>
  <c r="AL1290" i="2"/>
  <c r="AL1291" i="2"/>
  <c r="AL1292" i="2"/>
  <c r="AL1293" i="2"/>
  <c r="AL1294" i="2"/>
  <c r="AL1295" i="2"/>
  <c r="AL1296" i="2"/>
  <c r="AL1297" i="2"/>
  <c r="AL1298" i="2"/>
  <c r="AL1299" i="2"/>
  <c r="AL1300" i="2"/>
  <c r="AL1301" i="2"/>
  <c r="AL1302" i="2"/>
  <c r="AL1303" i="2"/>
  <c r="AL1304" i="2"/>
  <c r="AL1305" i="2"/>
  <c r="AL1306" i="2"/>
  <c r="AL1307" i="2"/>
  <c r="AL1308" i="2"/>
  <c r="AL1309" i="2"/>
  <c r="AL1310" i="2"/>
  <c r="AL1311" i="2"/>
  <c r="AL1312" i="2"/>
  <c r="AL1313" i="2"/>
  <c r="AL1314" i="2"/>
  <c r="AL1315" i="2"/>
  <c r="AL1316" i="2"/>
  <c r="AL1317" i="2"/>
  <c r="AL1318" i="2"/>
  <c r="AL1319" i="2"/>
  <c r="AL1320" i="2"/>
  <c r="AL1321" i="2"/>
  <c r="AL1322" i="2"/>
  <c r="AL1323" i="2"/>
  <c r="AL1324" i="2"/>
  <c r="AL1325" i="2"/>
  <c r="AL1326" i="2"/>
  <c r="AL1327" i="2"/>
  <c r="AL1328" i="2"/>
  <c r="AL1329" i="2"/>
  <c r="AL1330" i="2"/>
  <c r="AL1331" i="2"/>
  <c r="AL1332" i="2"/>
  <c r="AL1333" i="2"/>
  <c r="AL1334" i="2"/>
  <c r="AL1335" i="2"/>
  <c r="AL1336" i="2"/>
  <c r="AL1337" i="2"/>
  <c r="AL1338" i="2"/>
  <c r="AL1339" i="2"/>
  <c r="AL1340" i="2"/>
  <c r="AL1341" i="2"/>
  <c r="AL1342" i="2"/>
  <c r="AL1343" i="2"/>
  <c r="AL1344" i="2"/>
  <c r="AL1345" i="2"/>
  <c r="AL1346" i="2"/>
  <c r="AL1347" i="2"/>
  <c r="AL1348" i="2"/>
  <c r="AL1349" i="2"/>
  <c r="AL1350" i="2"/>
  <c r="AL1351" i="2"/>
  <c r="AL1352" i="2"/>
  <c r="AL1353" i="2"/>
  <c r="AL1354" i="2"/>
  <c r="AL1355" i="2"/>
  <c r="AL1356" i="2"/>
  <c r="AL1357" i="2"/>
  <c r="AL1358" i="2"/>
  <c r="AL1359" i="2"/>
  <c r="AL1360" i="2"/>
  <c r="AL1361" i="2"/>
  <c r="AL1362" i="2"/>
  <c r="AL1363" i="2"/>
  <c r="AL1364" i="2"/>
  <c r="AL1365" i="2"/>
  <c r="AL1366" i="2"/>
  <c r="AL1367" i="2"/>
  <c r="AL1368" i="2"/>
  <c r="AL1369" i="2"/>
  <c r="AL1370" i="2"/>
  <c r="AL1371" i="2"/>
  <c r="AL1372" i="2"/>
  <c r="AL1373" i="2"/>
  <c r="AL1374" i="2"/>
  <c r="AL1375" i="2"/>
  <c r="AL1376" i="2"/>
  <c r="AL1377" i="2"/>
  <c r="AL1378" i="2"/>
  <c r="AL1379" i="2"/>
  <c r="AL1380" i="2"/>
  <c r="AL1381" i="2"/>
  <c r="AL1382" i="2"/>
  <c r="AL1383" i="2"/>
  <c r="AL1384" i="2"/>
  <c r="AL1385" i="2"/>
  <c r="AL1386" i="2"/>
  <c r="AL1387" i="2"/>
  <c r="AL1388" i="2"/>
  <c r="AL1389" i="2"/>
  <c r="AL1390" i="2"/>
  <c r="AL1391" i="2"/>
  <c r="AL1392" i="2"/>
  <c r="AL1393" i="2"/>
  <c r="AL1394" i="2"/>
  <c r="AL1395" i="2"/>
  <c r="AL1396" i="2"/>
  <c r="AL1397" i="2"/>
  <c r="AL1398" i="2"/>
  <c r="AL1399" i="2"/>
  <c r="AL1400" i="2"/>
  <c r="AL1401" i="2"/>
  <c r="AL1402" i="2"/>
  <c r="AL1403" i="2"/>
  <c r="AL1404" i="2"/>
  <c r="AL1405" i="2"/>
  <c r="AL1406" i="2"/>
  <c r="AL1407" i="2"/>
  <c r="AL1408" i="2"/>
  <c r="AL1409" i="2"/>
  <c r="AL1410" i="2"/>
  <c r="AL1411" i="2"/>
  <c r="AL1412" i="2"/>
  <c r="AL1413" i="2"/>
  <c r="AL1414" i="2"/>
  <c r="AL1415" i="2"/>
  <c r="AL1416" i="2"/>
  <c r="AL1417" i="2"/>
  <c r="AL1418" i="2"/>
  <c r="AL1419" i="2"/>
  <c r="AL1420" i="2"/>
  <c r="AL1421" i="2"/>
  <c r="AL1422" i="2"/>
  <c r="AL1423" i="2"/>
  <c r="AL1424" i="2"/>
  <c r="AL1425" i="2"/>
  <c r="AL1426" i="2"/>
  <c r="AL1427" i="2"/>
  <c r="AL1428" i="2"/>
  <c r="AL1429" i="2"/>
  <c r="AL1430" i="2"/>
  <c r="AL1431" i="2"/>
  <c r="AL1432" i="2"/>
  <c r="AL1433" i="2"/>
  <c r="AL1434" i="2"/>
  <c r="AL1435" i="2"/>
  <c r="AL1436" i="2"/>
  <c r="AL1437" i="2"/>
  <c r="AL1438" i="2"/>
  <c r="AL1439" i="2"/>
  <c r="AL1440" i="2"/>
  <c r="AL1441" i="2"/>
  <c r="AL1442" i="2"/>
  <c r="AL1443" i="2"/>
  <c r="AL1444" i="2"/>
  <c r="AL1445" i="2"/>
  <c r="AL1446" i="2"/>
  <c r="AL1447" i="2"/>
  <c r="AL1448" i="2"/>
  <c r="AL1449" i="2"/>
  <c r="AL1450" i="2"/>
  <c r="AL1451" i="2"/>
  <c r="AL1452" i="2"/>
  <c r="AL1453" i="2"/>
  <c r="AL1454" i="2"/>
  <c r="AL1455" i="2"/>
  <c r="AL1456" i="2"/>
  <c r="AL1457" i="2"/>
  <c r="AL1458" i="2"/>
  <c r="AL1459" i="2"/>
  <c r="AL1460" i="2"/>
  <c r="AL1461" i="2"/>
  <c r="AL1462" i="2"/>
  <c r="AL1463" i="2"/>
  <c r="AL1464" i="2"/>
  <c r="AL1465" i="2"/>
  <c r="AL1466" i="2"/>
  <c r="AL1467" i="2"/>
  <c r="AL1468" i="2"/>
  <c r="AL1469" i="2"/>
  <c r="AL1470" i="2"/>
  <c r="AL1471" i="2"/>
  <c r="AL1472" i="2"/>
  <c r="AL1473" i="2"/>
  <c r="AL1474" i="2"/>
  <c r="AL1475" i="2"/>
  <c r="AL1476" i="2"/>
  <c r="AL1477" i="2"/>
  <c r="AL1478" i="2"/>
  <c r="AL1479" i="2"/>
  <c r="AL1480" i="2"/>
  <c r="AL1481" i="2"/>
  <c r="AL1482" i="2"/>
  <c r="AL1483" i="2"/>
  <c r="AL1484" i="2"/>
  <c r="AL1485" i="2"/>
  <c r="AL1486" i="2"/>
  <c r="AL1487" i="2"/>
  <c r="AL1488" i="2"/>
  <c r="AL1489" i="2"/>
  <c r="AL1490" i="2"/>
  <c r="AL1491" i="2"/>
  <c r="AL1492" i="2"/>
  <c r="AL1493" i="2"/>
  <c r="AL1494" i="2"/>
  <c r="AL1495" i="2"/>
  <c r="AL1496" i="2"/>
  <c r="AL1497" i="2"/>
  <c r="AL1498" i="2"/>
  <c r="AL1499" i="2"/>
  <c r="AL1500" i="2"/>
  <c r="AL1501" i="2"/>
  <c r="AL1502" i="2"/>
  <c r="AL1503" i="2"/>
  <c r="AL1504" i="2"/>
  <c r="AL1505" i="2"/>
  <c r="AL1506" i="2"/>
  <c r="AL1507" i="2"/>
  <c r="AL1508" i="2"/>
  <c r="AL1509" i="2"/>
  <c r="AL1510" i="2"/>
  <c r="AL1511" i="2"/>
  <c r="AL1512" i="2"/>
  <c r="AL1513" i="2"/>
  <c r="AL1514" i="2"/>
  <c r="AL1515" i="2"/>
  <c r="AL1516" i="2"/>
  <c r="AL1517" i="2"/>
  <c r="AL1518" i="2"/>
  <c r="AL1519" i="2"/>
  <c r="AL1520" i="2"/>
  <c r="AL1521" i="2"/>
  <c r="AL1522" i="2"/>
  <c r="AL1523" i="2"/>
  <c r="AL1524" i="2"/>
  <c r="AL1525" i="2"/>
  <c r="AL1526" i="2"/>
  <c r="AL1527" i="2"/>
  <c r="AL1528" i="2"/>
  <c r="AL1529" i="2"/>
  <c r="AL1530" i="2"/>
  <c r="AL1531" i="2"/>
  <c r="AL1532" i="2"/>
  <c r="AL1533" i="2"/>
  <c r="AL1534" i="2"/>
  <c r="AL1535" i="2"/>
  <c r="AL1536" i="2"/>
  <c r="AL1537" i="2"/>
  <c r="AL1538" i="2"/>
  <c r="AL1539" i="2"/>
  <c r="AL1540" i="2"/>
  <c r="AL1541" i="2"/>
  <c r="AL1542" i="2"/>
  <c r="AL1543" i="2"/>
  <c r="AL1544" i="2"/>
  <c r="AL1545" i="2"/>
  <c r="AL1546" i="2"/>
  <c r="AL1547" i="2"/>
  <c r="AL1548" i="2"/>
  <c r="AL1549" i="2"/>
  <c r="AL1550" i="2"/>
  <c r="AL1551" i="2"/>
  <c r="AL1552" i="2"/>
  <c r="AL1553" i="2"/>
  <c r="AL1554" i="2"/>
  <c r="AL1555" i="2"/>
  <c r="AL1556" i="2"/>
  <c r="AL1557" i="2"/>
  <c r="AL1558" i="2"/>
  <c r="AL1559" i="2"/>
  <c r="AL1560" i="2"/>
  <c r="AL1561" i="2"/>
  <c r="AL1562" i="2"/>
  <c r="AL1563" i="2"/>
  <c r="AL1564" i="2"/>
  <c r="AL1565" i="2"/>
  <c r="AL1566" i="2"/>
  <c r="AL1567" i="2"/>
  <c r="AL1568" i="2"/>
  <c r="AL1569" i="2"/>
  <c r="AL1570" i="2"/>
  <c r="AL1571" i="2"/>
  <c r="AL1572" i="2"/>
  <c r="AL1573" i="2"/>
  <c r="AL1574" i="2"/>
  <c r="AL1575" i="2"/>
  <c r="AL1576" i="2"/>
  <c r="AL1577" i="2"/>
  <c r="AL1578" i="2"/>
  <c r="AL1579" i="2"/>
  <c r="AL1580" i="2"/>
  <c r="AL1581" i="2"/>
  <c r="AL1582" i="2"/>
  <c r="AL1583" i="2"/>
  <c r="AL1584" i="2"/>
  <c r="AL1585" i="2"/>
  <c r="AL1586" i="2"/>
  <c r="AL1587" i="2"/>
  <c r="AL1588" i="2"/>
  <c r="AL1589" i="2"/>
  <c r="AL1590" i="2"/>
  <c r="AL1591" i="2"/>
  <c r="AL1592" i="2"/>
  <c r="AL1593" i="2"/>
  <c r="AL1594" i="2"/>
  <c r="AL1595" i="2"/>
  <c r="AL1596" i="2"/>
  <c r="AL1597" i="2"/>
  <c r="AL1598" i="2"/>
  <c r="AL1599" i="2"/>
  <c r="AL1600" i="2"/>
  <c r="AL1601" i="2"/>
  <c r="AL1602" i="2"/>
  <c r="AL1603" i="2"/>
  <c r="AL1604" i="2"/>
  <c r="AL1605" i="2"/>
  <c r="AL1606" i="2"/>
  <c r="AL1607" i="2"/>
  <c r="AL1608" i="2"/>
  <c r="AL1609" i="2"/>
  <c r="AL1610" i="2"/>
  <c r="AL1611" i="2"/>
  <c r="AL1612" i="2"/>
  <c r="AL1613" i="2"/>
  <c r="AL1614" i="2"/>
  <c r="AL1615" i="2"/>
  <c r="AL1616" i="2"/>
  <c r="AL1617" i="2"/>
  <c r="AL1618" i="2"/>
  <c r="AL1619" i="2"/>
  <c r="AL1620" i="2"/>
  <c r="AL1621" i="2"/>
  <c r="AL1622" i="2"/>
  <c r="AL1623" i="2"/>
  <c r="AL1624" i="2"/>
  <c r="AL1625" i="2"/>
  <c r="AL1626" i="2"/>
  <c r="AL1627" i="2"/>
  <c r="AL1628" i="2"/>
  <c r="AL1629" i="2"/>
  <c r="AL1630" i="2"/>
  <c r="AL1631" i="2"/>
  <c r="AL1632" i="2"/>
  <c r="AL1633" i="2"/>
  <c r="AL1634" i="2"/>
  <c r="AL1635" i="2"/>
  <c r="AL1636" i="2"/>
  <c r="AL1637" i="2"/>
  <c r="AL1638" i="2"/>
  <c r="AL1639" i="2"/>
  <c r="AL1640" i="2"/>
  <c r="AL1641" i="2"/>
  <c r="AL1642" i="2"/>
  <c r="AL1643" i="2"/>
  <c r="AL1644" i="2"/>
  <c r="AL1645" i="2"/>
  <c r="AL1646" i="2"/>
  <c r="AL1647" i="2"/>
  <c r="AL1648" i="2"/>
  <c r="AL1649" i="2"/>
  <c r="AL1650" i="2"/>
  <c r="AL1651" i="2"/>
  <c r="AL1652" i="2"/>
  <c r="AL1653" i="2"/>
  <c r="AL1654" i="2"/>
  <c r="AL1655" i="2"/>
  <c r="AL1656" i="2"/>
  <c r="AL1657" i="2"/>
  <c r="AL1658" i="2"/>
  <c r="AL1659" i="2"/>
  <c r="AL1660" i="2"/>
  <c r="AL1661" i="2"/>
  <c r="AL1662" i="2"/>
  <c r="AL1663" i="2"/>
  <c r="AL1664" i="2"/>
  <c r="AL1665" i="2"/>
  <c r="AL1666" i="2"/>
  <c r="AL1667" i="2"/>
  <c r="AL1668" i="2"/>
  <c r="AL1669" i="2"/>
  <c r="AL1670" i="2"/>
  <c r="AL1671" i="2"/>
  <c r="AL1672" i="2"/>
  <c r="AL1673" i="2"/>
  <c r="AL1674" i="2"/>
  <c r="AL1675" i="2"/>
  <c r="AL1676" i="2"/>
  <c r="AL1677" i="2"/>
  <c r="AL1678" i="2"/>
  <c r="AL1679" i="2"/>
  <c r="AL1680" i="2"/>
  <c r="AL1681" i="2"/>
  <c r="AL1682" i="2"/>
  <c r="AL1683" i="2"/>
  <c r="AL1684" i="2"/>
  <c r="AL1685" i="2"/>
  <c r="AL1686" i="2"/>
  <c r="AL1687" i="2"/>
  <c r="AL1688" i="2"/>
  <c r="AL1689" i="2"/>
  <c r="AL1690" i="2"/>
  <c r="AL1691" i="2"/>
  <c r="AL1692" i="2"/>
  <c r="AL1693" i="2"/>
  <c r="AL1694" i="2"/>
  <c r="AL1695" i="2"/>
  <c r="AL1696" i="2"/>
  <c r="AL1697" i="2"/>
  <c r="AL1698" i="2"/>
  <c r="AL1699" i="2"/>
  <c r="AL1700" i="2"/>
  <c r="AL1701" i="2"/>
  <c r="AL1702" i="2"/>
  <c r="AL1703" i="2"/>
  <c r="AL1704" i="2"/>
  <c r="AL1705" i="2"/>
  <c r="AL1706" i="2"/>
  <c r="AL1707" i="2"/>
  <c r="AL1708" i="2"/>
  <c r="AL1709" i="2"/>
  <c r="AL1710" i="2"/>
  <c r="AL1711" i="2"/>
  <c r="AL1712" i="2"/>
  <c r="AL1713" i="2"/>
  <c r="AL1714" i="2"/>
  <c r="AL1715" i="2"/>
  <c r="AL1716" i="2"/>
  <c r="AL1717" i="2"/>
  <c r="AL1718" i="2"/>
  <c r="AL1719" i="2"/>
  <c r="AL1720" i="2"/>
  <c r="AL1721" i="2"/>
  <c r="AL1722" i="2"/>
  <c r="AL1723" i="2"/>
  <c r="AL1724" i="2"/>
  <c r="AL1725" i="2"/>
  <c r="AL1726" i="2"/>
  <c r="AL1727" i="2"/>
  <c r="AL1728" i="2"/>
  <c r="AL1729" i="2"/>
  <c r="AL1730" i="2"/>
  <c r="AL1731" i="2"/>
  <c r="AL1732" i="2"/>
  <c r="AL1733" i="2"/>
  <c r="AL1734" i="2"/>
  <c r="AL1735" i="2"/>
  <c r="AL1736" i="2"/>
  <c r="AL1737" i="2"/>
  <c r="AL1738" i="2"/>
  <c r="AL1739" i="2"/>
  <c r="AL1740" i="2"/>
  <c r="AL1741" i="2"/>
  <c r="AL1742" i="2"/>
  <c r="AL1743" i="2"/>
  <c r="AL1744" i="2"/>
  <c r="AL1745" i="2"/>
  <c r="AL1746" i="2"/>
  <c r="AL1747" i="2"/>
  <c r="AL1748" i="2"/>
  <c r="AL1749" i="2"/>
  <c r="AL1750" i="2"/>
  <c r="AL1751" i="2"/>
  <c r="AL1752" i="2"/>
  <c r="AL1753" i="2"/>
  <c r="AL1754" i="2"/>
  <c r="AL1755" i="2"/>
  <c r="AL1756" i="2"/>
  <c r="AL1757" i="2"/>
  <c r="AL1758" i="2"/>
  <c r="AL1759" i="2"/>
  <c r="AL1760" i="2"/>
  <c r="AL1761" i="2"/>
  <c r="AL1762" i="2"/>
  <c r="AL1763" i="2"/>
  <c r="AL1764" i="2"/>
  <c r="AL1765" i="2"/>
  <c r="AL1766" i="2"/>
  <c r="AL1767" i="2"/>
  <c r="AL1768" i="2"/>
  <c r="AL1769" i="2"/>
  <c r="AL1770" i="2"/>
  <c r="AL1771" i="2"/>
  <c r="AL1772" i="2"/>
  <c r="AL1773" i="2"/>
  <c r="AL1774" i="2"/>
  <c r="AL1775" i="2"/>
  <c r="AL1776" i="2"/>
  <c r="AL1777" i="2"/>
  <c r="AL1778" i="2"/>
  <c r="AL1779" i="2"/>
  <c r="AL1780" i="2"/>
  <c r="AL1781" i="2"/>
  <c r="AL1782" i="2"/>
  <c r="AL1783" i="2"/>
  <c r="AL1784" i="2"/>
  <c r="AL1785" i="2"/>
  <c r="AL1786" i="2"/>
  <c r="AL1787" i="2"/>
  <c r="AL1788" i="2"/>
  <c r="AL1789" i="2"/>
  <c r="AL1790" i="2"/>
  <c r="AL1791" i="2"/>
  <c r="AL1792" i="2"/>
  <c r="AL1793" i="2"/>
  <c r="AL1794" i="2"/>
  <c r="AL1795" i="2"/>
  <c r="AL1796" i="2"/>
  <c r="AL1797" i="2"/>
  <c r="AL1798" i="2"/>
  <c r="AL1799" i="2"/>
  <c r="AL1800" i="2"/>
  <c r="AL1801" i="2"/>
  <c r="AL1802" i="2"/>
  <c r="AL1803" i="2"/>
  <c r="AL1804" i="2"/>
  <c r="AL1805" i="2"/>
  <c r="AL1806" i="2"/>
  <c r="AL1807" i="2"/>
  <c r="AL1808" i="2"/>
  <c r="AL1809" i="2"/>
  <c r="AL1810" i="2"/>
  <c r="AL1811" i="2"/>
  <c r="AL1812" i="2"/>
  <c r="AL1813" i="2"/>
  <c r="AL1814" i="2"/>
  <c r="AL1815" i="2"/>
  <c r="AL1816" i="2"/>
  <c r="AL1817" i="2"/>
  <c r="AL1818" i="2"/>
  <c r="AL1819" i="2"/>
  <c r="AL1820" i="2"/>
  <c r="AL1821" i="2"/>
  <c r="AL1822" i="2"/>
  <c r="AL1823" i="2"/>
  <c r="AL1824" i="2"/>
  <c r="AL1825" i="2"/>
  <c r="AL1826" i="2"/>
  <c r="AL1827" i="2"/>
  <c r="AL1828" i="2"/>
  <c r="AL1829" i="2"/>
  <c r="AL1830" i="2"/>
  <c r="AL1831" i="2"/>
  <c r="AL1832" i="2"/>
  <c r="AL1833" i="2"/>
  <c r="AL1834" i="2"/>
  <c r="AL1835" i="2"/>
  <c r="AL1836" i="2"/>
  <c r="AL1837" i="2"/>
  <c r="AL1838" i="2"/>
  <c r="AL1839" i="2"/>
  <c r="AL1840" i="2"/>
  <c r="AL1841" i="2"/>
  <c r="AL1842" i="2"/>
  <c r="AL1843" i="2"/>
  <c r="AL1844" i="2"/>
  <c r="AL1845" i="2"/>
  <c r="AL1846" i="2"/>
  <c r="AL1847" i="2"/>
  <c r="AL1848" i="2"/>
  <c r="AL1849" i="2"/>
  <c r="AL1850" i="2"/>
  <c r="AL1851" i="2"/>
  <c r="AL1852" i="2"/>
  <c r="AL1853" i="2"/>
  <c r="AL1854" i="2"/>
  <c r="AL1855" i="2"/>
  <c r="AL1856" i="2"/>
  <c r="AL1857" i="2"/>
  <c r="AL1858" i="2"/>
  <c r="AL1859" i="2"/>
  <c r="AL1860" i="2"/>
  <c r="AL1861" i="2"/>
  <c r="AL1862" i="2"/>
  <c r="AL1863" i="2"/>
  <c r="AL1864" i="2"/>
  <c r="AL1865" i="2"/>
  <c r="AL1866" i="2"/>
  <c r="AL1867" i="2"/>
  <c r="AL1868" i="2"/>
  <c r="AL1869" i="2"/>
  <c r="AL1870" i="2"/>
  <c r="AL1871" i="2"/>
  <c r="AL1872" i="2"/>
  <c r="AL1873" i="2"/>
  <c r="AL1874" i="2"/>
  <c r="AL1875" i="2"/>
  <c r="AL1876" i="2"/>
  <c r="AL1877" i="2"/>
  <c r="AL1878" i="2"/>
  <c r="AL1879" i="2"/>
  <c r="AL1880" i="2"/>
  <c r="AL1881" i="2"/>
  <c r="AL1882" i="2"/>
  <c r="AL1883" i="2"/>
  <c r="AL1884" i="2"/>
  <c r="AL1885" i="2"/>
  <c r="AL1886" i="2"/>
  <c r="AL1887" i="2"/>
  <c r="AL1888" i="2"/>
  <c r="AL1889" i="2"/>
  <c r="AL1890" i="2"/>
  <c r="AL1891" i="2"/>
  <c r="AL1892" i="2"/>
  <c r="AL1893" i="2"/>
  <c r="AL1894" i="2"/>
  <c r="AL1895" i="2"/>
  <c r="AL1896" i="2"/>
  <c r="AL1897" i="2"/>
  <c r="AL1898" i="2"/>
  <c r="AL1899" i="2"/>
  <c r="AL1900" i="2"/>
  <c r="AL1901" i="2"/>
  <c r="AL1902" i="2"/>
  <c r="AL1903" i="2"/>
  <c r="AL1904" i="2"/>
  <c r="AL1905" i="2"/>
  <c r="AL1906" i="2"/>
  <c r="AL1907" i="2"/>
  <c r="AL1908" i="2"/>
  <c r="AL1909" i="2"/>
  <c r="AL1910" i="2"/>
  <c r="AL1911" i="2"/>
  <c r="AL1912" i="2"/>
  <c r="AL1913" i="2"/>
  <c r="AL1914" i="2"/>
  <c r="AL1915" i="2"/>
  <c r="AL1916" i="2"/>
  <c r="AL1917" i="2"/>
  <c r="AL1918" i="2"/>
  <c r="AL1919" i="2"/>
  <c r="AL1920" i="2"/>
  <c r="AL1921" i="2"/>
  <c r="AL1922" i="2"/>
  <c r="AL1923" i="2"/>
  <c r="AL1924" i="2"/>
  <c r="AL1925" i="2"/>
  <c r="AL1926" i="2"/>
  <c r="AL1927" i="2"/>
  <c r="AL1928" i="2"/>
  <c r="AL1929" i="2"/>
  <c r="AL1930" i="2"/>
  <c r="AL1931" i="2"/>
  <c r="AL1932" i="2"/>
  <c r="AL1933" i="2"/>
  <c r="AL1934" i="2"/>
  <c r="AL1935" i="2"/>
  <c r="AL1936" i="2"/>
  <c r="AL1937" i="2"/>
  <c r="AL1938" i="2"/>
  <c r="AL1939" i="2"/>
  <c r="AL1940" i="2"/>
  <c r="AL1941" i="2"/>
  <c r="AL1942" i="2"/>
  <c r="AL1943" i="2"/>
  <c r="AL1944" i="2"/>
  <c r="AL1945" i="2"/>
  <c r="AL1946" i="2"/>
  <c r="AL1947" i="2"/>
  <c r="AL1948" i="2"/>
  <c r="AL1949" i="2"/>
  <c r="AL1950" i="2"/>
  <c r="AL1951" i="2"/>
  <c r="AL1952" i="2"/>
  <c r="AL1953" i="2"/>
  <c r="AL1954" i="2"/>
  <c r="AL1955" i="2"/>
  <c r="AL1956" i="2"/>
  <c r="AL1957" i="2"/>
  <c r="AL1958" i="2"/>
  <c r="AL1959" i="2"/>
  <c r="AL1960" i="2"/>
  <c r="AL1961" i="2"/>
  <c r="AL1962" i="2"/>
  <c r="AL1963" i="2"/>
  <c r="AL1964" i="2"/>
  <c r="AL1965" i="2"/>
  <c r="AL1966" i="2"/>
  <c r="AL1967" i="2"/>
  <c r="AL1968" i="2"/>
  <c r="AL1969" i="2"/>
  <c r="AL1970" i="2"/>
  <c r="AL1971" i="2"/>
  <c r="AL1972" i="2"/>
  <c r="AL1973" i="2"/>
  <c r="AL1974" i="2"/>
  <c r="AL1975" i="2"/>
  <c r="AL1976" i="2"/>
  <c r="AL1977" i="2"/>
  <c r="AL1978" i="2"/>
  <c r="AL1979" i="2"/>
  <c r="AL1980" i="2"/>
  <c r="AL1981" i="2"/>
  <c r="AL1982" i="2"/>
  <c r="AL1983" i="2"/>
  <c r="AL1984" i="2"/>
  <c r="AL1985" i="2"/>
  <c r="AL1986" i="2"/>
  <c r="AL1987" i="2"/>
  <c r="AL1988" i="2"/>
  <c r="AL1989" i="2"/>
  <c r="AL1990" i="2"/>
  <c r="AL1991" i="2"/>
  <c r="AL1992" i="2"/>
  <c r="AL1993" i="2"/>
  <c r="AL1994" i="2"/>
  <c r="AL1995" i="2"/>
  <c r="AL1996" i="2"/>
  <c r="AL1997" i="2"/>
  <c r="AL1998" i="2"/>
  <c r="AL1999" i="2"/>
  <c r="AL2000" i="2"/>
  <c r="AL2001" i="2"/>
  <c r="AL2002" i="2"/>
  <c r="AL2003" i="2"/>
  <c r="AL2004" i="2"/>
  <c r="AL2005" i="2"/>
  <c r="AL2006" i="2"/>
  <c r="AL2007" i="2"/>
  <c r="AL2008" i="2"/>
  <c r="AL2009" i="2"/>
  <c r="AL2010" i="2"/>
  <c r="AL2011" i="2"/>
  <c r="AL2012" i="2"/>
  <c r="AL2013" i="2"/>
  <c r="AL2014" i="2"/>
  <c r="AL2015" i="2"/>
  <c r="AL2016" i="2"/>
  <c r="AL2017" i="2"/>
  <c r="AL2018" i="2"/>
  <c r="AL2019" i="2"/>
  <c r="AL2020" i="2"/>
  <c r="AL2021" i="2"/>
  <c r="AL2022" i="2"/>
  <c r="AL2023" i="2"/>
  <c r="AL2024" i="2"/>
  <c r="AL2025" i="2"/>
  <c r="AL2026" i="2"/>
  <c r="AL2027" i="2"/>
  <c r="AL2028" i="2"/>
  <c r="AL2029" i="2"/>
  <c r="AL2030" i="2"/>
  <c r="AL2031" i="2"/>
  <c r="AL2032" i="2"/>
  <c r="AL2033" i="2"/>
  <c r="AL2034" i="2"/>
  <c r="AL2035" i="2"/>
  <c r="AL2036" i="2"/>
  <c r="AL2037" i="2"/>
  <c r="AL2038" i="2"/>
  <c r="AL2039" i="2"/>
  <c r="AL2040" i="2"/>
  <c r="AL2041" i="2"/>
  <c r="AL2042" i="2"/>
  <c r="AL2043" i="2"/>
  <c r="AL2044" i="2"/>
  <c r="AL2045" i="2"/>
  <c r="AL2046" i="2"/>
  <c r="AL2047" i="2"/>
  <c r="AL2048" i="2"/>
  <c r="AL2049" i="2"/>
  <c r="AM337" i="2"/>
  <c r="AM338" i="2"/>
  <c r="AM339" i="2"/>
  <c r="AM340" i="2"/>
  <c r="AM341" i="2"/>
  <c r="AM342" i="2"/>
  <c r="AM343" i="2"/>
  <c r="AM344" i="2"/>
  <c r="AM345" i="2"/>
  <c r="AM346" i="2"/>
  <c r="AM347" i="2"/>
  <c r="AM348" i="2"/>
  <c r="AM349" i="2"/>
  <c r="AM350" i="2"/>
  <c r="AM351" i="2"/>
  <c r="AM352" i="2"/>
  <c r="AM353" i="2"/>
  <c r="AM354" i="2"/>
  <c r="AM355" i="2"/>
  <c r="AM356" i="2"/>
  <c r="AM357" i="2"/>
  <c r="AM358" i="2"/>
  <c r="AM359" i="2"/>
  <c r="AM360" i="2"/>
  <c r="AM361" i="2"/>
  <c r="AM362" i="2"/>
  <c r="AM363" i="2"/>
  <c r="AM364" i="2"/>
  <c r="AM365" i="2"/>
  <c r="AM366" i="2"/>
  <c r="AM367" i="2"/>
  <c r="AM368" i="2"/>
  <c r="AM369" i="2"/>
  <c r="AM370" i="2"/>
  <c r="AM371" i="2"/>
  <c r="AM372" i="2"/>
  <c r="AM373" i="2"/>
  <c r="AM374" i="2"/>
  <c r="AM375" i="2"/>
  <c r="AM376" i="2"/>
  <c r="AM377" i="2"/>
  <c r="AM378" i="2"/>
  <c r="AM379" i="2"/>
  <c r="AM380" i="2"/>
  <c r="AM381" i="2"/>
  <c r="AM382" i="2"/>
  <c r="AM383" i="2"/>
  <c r="AM384" i="2"/>
  <c r="AM385" i="2"/>
  <c r="AM386" i="2"/>
  <c r="AM387" i="2"/>
  <c r="AM388" i="2"/>
  <c r="AM389" i="2"/>
  <c r="AM390" i="2"/>
  <c r="AM391" i="2"/>
  <c r="AM392" i="2"/>
  <c r="AM393" i="2"/>
  <c r="AM394" i="2"/>
  <c r="AM395" i="2"/>
  <c r="AM396" i="2"/>
  <c r="AM397" i="2"/>
  <c r="AM398" i="2"/>
  <c r="AM399" i="2"/>
  <c r="AM400" i="2"/>
  <c r="AM401" i="2"/>
  <c r="AM402" i="2"/>
  <c r="AM403" i="2"/>
  <c r="AM404" i="2"/>
  <c r="AM405" i="2"/>
  <c r="AM406" i="2"/>
  <c r="AM407" i="2"/>
  <c r="AM408" i="2"/>
  <c r="AM409" i="2"/>
  <c r="AM410" i="2"/>
  <c r="AM411" i="2"/>
  <c r="AM412" i="2"/>
  <c r="AM413" i="2"/>
  <c r="AM414" i="2"/>
  <c r="AM415" i="2"/>
  <c r="AM416" i="2"/>
  <c r="AM417" i="2"/>
  <c r="AM418" i="2"/>
  <c r="AM419" i="2"/>
  <c r="AM420" i="2"/>
  <c r="AM421" i="2"/>
  <c r="AM422" i="2"/>
  <c r="AM423" i="2"/>
  <c r="AM424" i="2"/>
  <c r="AM425" i="2"/>
  <c r="AM426" i="2"/>
  <c r="AM427" i="2"/>
  <c r="AM428" i="2"/>
  <c r="AM429" i="2"/>
  <c r="AM430" i="2"/>
  <c r="AM431" i="2"/>
  <c r="AM432" i="2"/>
  <c r="AM433" i="2"/>
  <c r="AM434" i="2"/>
  <c r="AM435" i="2"/>
  <c r="AM436" i="2"/>
  <c r="AM437" i="2"/>
  <c r="AM438" i="2"/>
  <c r="AM439" i="2"/>
  <c r="AM440" i="2"/>
  <c r="AM441" i="2"/>
  <c r="AM442" i="2"/>
  <c r="AM443" i="2"/>
  <c r="AM444" i="2"/>
  <c r="AM445" i="2"/>
  <c r="AM446" i="2"/>
  <c r="AM447" i="2"/>
  <c r="AM448" i="2"/>
  <c r="AM449" i="2"/>
  <c r="AM450" i="2"/>
  <c r="AM451" i="2"/>
  <c r="AM452" i="2"/>
  <c r="AM453" i="2"/>
  <c r="AM454" i="2"/>
  <c r="AM455" i="2"/>
  <c r="AM456" i="2"/>
  <c r="AM457" i="2"/>
  <c r="AM458" i="2"/>
  <c r="AM459" i="2"/>
  <c r="AM460" i="2"/>
  <c r="AM461" i="2"/>
  <c r="AM462" i="2"/>
  <c r="AM463" i="2"/>
  <c r="AM464" i="2"/>
  <c r="AM465" i="2"/>
  <c r="AM466" i="2"/>
  <c r="AM467" i="2"/>
  <c r="AM468" i="2"/>
  <c r="AM469" i="2"/>
  <c r="AM470" i="2"/>
  <c r="AM471" i="2"/>
  <c r="AM472" i="2"/>
  <c r="AM473" i="2"/>
  <c r="AM474" i="2"/>
  <c r="AM475" i="2"/>
  <c r="AM476" i="2"/>
  <c r="AM477" i="2"/>
  <c r="AM478" i="2"/>
  <c r="AM479" i="2"/>
  <c r="AM480" i="2"/>
  <c r="AM481" i="2"/>
  <c r="AM482" i="2"/>
  <c r="AM483" i="2"/>
  <c r="AM484" i="2"/>
  <c r="AM485" i="2"/>
  <c r="AM486" i="2"/>
  <c r="AM487" i="2"/>
  <c r="AM488" i="2"/>
  <c r="AM489" i="2"/>
  <c r="AM490" i="2"/>
  <c r="AM491" i="2"/>
  <c r="AM492" i="2"/>
  <c r="AM493" i="2"/>
  <c r="AM494" i="2"/>
  <c r="AM495" i="2"/>
  <c r="AM496" i="2"/>
  <c r="AM497" i="2"/>
  <c r="AM498" i="2"/>
  <c r="AM499" i="2"/>
  <c r="AM500" i="2"/>
  <c r="AM501" i="2"/>
  <c r="AM502" i="2"/>
  <c r="AM503" i="2"/>
  <c r="AM504" i="2"/>
  <c r="AM505" i="2"/>
  <c r="AM506" i="2"/>
  <c r="AM507" i="2"/>
  <c r="AM508" i="2"/>
  <c r="AM509" i="2"/>
  <c r="AM510" i="2"/>
  <c r="AM511" i="2"/>
  <c r="AM512" i="2"/>
  <c r="AM513" i="2"/>
  <c r="AM514" i="2"/>
  <c r="AM515" i="2"/>
  <c r="AM516" i="2"/>
  <c r="AM517" i="2"/>
  <c r="AM518" i="2"/>
  <c r="AM519" i="2"/>
  <c r="AM520" i="2"/>
  <c r="AM521" i="2"/>
  <c r="AM522" i="2"/>
  <c r="AM523" i="2"/>
  <c r="AM524" i="2"/>
  <c r="AM525" i="2"/>
  <c r="AM526" i="2"/>
  <c r="AM527" i="2"/>
  <c r="AM528" i="2"/>
  <c r="AM529" i="2"/>
  <c r="AM530" i="2"/>
  <c r="AM531" i="2"/>
  <c r="AM532" i="2"/>
  <c r="AM533" i="2"/>
  <c r="AM534" i="2"/>
  <c r="AM535" i="2"/>
  <c r="AM536" i="2"/>
  <c r="AM537" i="2"/>
  <c r="AM538" i="2"/>
  <c r="AM539" i="2"/>
  <c r="AM540" i="2"/>
  <c r="AM541" i="2"/>
  <c r="AM542" i="2"/>
  <c r="AM543" i="2"/>
  <c r="AM544" i="2"/>
  <c r="AM545" i="2"/>
  <c r="AM546" i="2"/>
  <c r="AM547" i="2"/>
  <c r="AM548" i="2"/>
  <c r="AM549" i="2"/>
  <c r="AM550" i="2"/>
  <c r="AM551" i="2"/>
  <c r="AM552" i="2"/>
  <c r="AM553" i="2"/>
  <c r="AM554" i="2"/>
  <c r="AM555" i="2"/>
  <c r="AM556" i="2"/>
  <c r="AM557" i="2"/>
  <c r="AM558" i="2"/>
  <c r="AM559" i="2"/>
  <c r="AM560" i="2"/>
  <c r="AM561" i="2"/>
  <c r="AM562" i="2"/>
  <c r="AM563" i="2"/>
  <c r="AM564" i="2"/>
  <c r="AM565" i="2"/>
  <c r="AM566" i="2"/>
  <c r="AM567" i="2"/>
  <c r="AM568" i="2"/>
  <c r="AM569" i="2"/>
  <c r="AM570" i="2"/>
  <c r="AM571" i="2"/>
  <c r="AM572" i="2"/>
  <c r="AM573" i="2"/>
  <c r="AM574" i="2"/>
  <c r="AM575" i="2"/>
  <c r="AM576" i="2"/>
  <c r="AM577" i="2"/>
  <c r="AM578" i="2"/>
  <c r="AM579" i="2"/>
  <c r="AM580" i="2"/>
  <c r="AM581" i="2"/>
  <c r="AM582" i="2"/>
  <c r="AM583" i="2"/>
  <c r="AM584" i="2"/>
  <c r="AM585" i="2"/>
  <c r="AM586" i="2"/>
  <c r="AM587" i="2"/>
  <c r="AM588" i="2"/>
  <c r="AM589" i="2"/>
  <c r="AM590" i="2"/>
  <c r="AM591" i="2"/>
  <c r="AM592" i="2"/>
  <c r="AM593" i="2"/>
  <c r="AM594" i="2"/>
  <c r="AM595" i="2"/>
  <c r="AM596" i="2"/>
  <c r="AM597" i="2"/>
  <c r="AM598" i="2"/>
  <c r="AM599" i="2"/>
  <c r="AM600" i="2"/>
  <c r="AM601" i="2"/>
  <c r="AM602" i="2"/>
  <c r="AM603" i="2"/>
  <c r="AM604" i="2"/>
  <c r="AM605" i="2"/>
  <c r="AM606" i="2"/>
  <c r="AM607" i="2"/>
  <c r="AM608" i="2"/>
  <c r="AM609" i="2"/>
  <c r="AM610" i="2"/>
  <c r="AM611" i="2"/>
  <c r="AM612" i="2"/>
  <c r="AM613" i="2"/>
  <c r="AM614" i="2"/>
  <c r="AM615" i="2"/>
  <c r="AM616" i="2"/>
  <c r="AM617" i="2"/>
  <c r="AM618" i="2"/>
  <c r="AM619" i="2"/>
  <c r="AM620" i="2"/>
  <c r="AM621" i="2"/>
  <c r="AM622" i="2"/>
  <c r="AM623" i="2"/>
  <c r="AM624" i="2"/>
  <c r="AM625" i="2"/>
  <c r="AM626" i="2"/>
  <c r="AM627" i="2"/>
  <c r="AM628" i="2"/>
  <c r="AM629" i="2"/>
  <c r="AM630" i="2"/>
  <c r="AM631" i="2"/>
  <c r="AM632" i="2"/>
  <c r="AM633" i="2"/>
  <c r="AM634" i="2"/>
  <c r="AM635" i="2"/>
  <c r="AM636" i="2"/>
  <c r="AM637" i="2"/>
  <c r="AM638" i="2"/>
  <c r="AM639" i="2"/>
  <c r="AM640" i="2"/>
  <c r="AM641" i="2"/>
  <c r="AM642" i="2"/>
  <c r="AM643" i="2"/>
  <c r="AM644" i="2"/>
  <c r="AM645" i="2"/>
  <c r="AM646" i="2"/>
  <c r="AM647" i="2"/>
  <c r="AM648" i="2"/>
  <c r="AM649" i="2"/>
  <c r="AM650" i="2"/>
  <c r="AM651" i="2"/>
  <c r="AM652" i="2"/>
  <c r="AM653" i="2"/>
  <c r="AM654" i="2"/>
  <c r="AM655" i="2"/>
  <c r="AM656" i="2"/>
  <c r="AM657" i="2"/>
  <c r="AM658" i="2"/>
  <c r="AM659" i="2"/>
  <c r="AM660" i="2"/>
  <c r="AM661" i="2"/>
  <c r="AM662" i="2"/>
  <c r="AM663" i="2"/>
  <c r="AM664" i="2"/>
  <c r="AM665" i="2"/>
  <c r="AM666" i="2"/>
  <c r="AM667" i="2"/>
  <c r="AM668" i="2"/>
  <c r="AM669" i="2"/>
  <c r="AM670" i="2"/>
  <c r="AM671" i="2"/>
  <c r="AM672" i="2"/>
  <c r="AM673" i="2"/>
  <c r="AM674" i="2"/>
  <c r="AM675" i="2"/>
  <c r="AM676" i="2"/>
  <c r="AM677" i="2"/>
  <c r="AM678" i="2"/>
  <c r="AM679" i="2"/>
  <c r="AM680" i="2"/>
  <c r="AM681" i="2"/>
  <c r="AM682" i="2"/>
  <c r="AM683" i="2"/>
  <c r="AM684" i="2"/>
  <c r="AM685" i="2"/>
  <c r="AM686" i="2"/>
  <c r="AM687" i="2"/>
  <c r="AM688" i="2"/>
  <c r="AM689" i="2"/>
  <c r="AM690" i="2"/>
  <c r="AM691" i="2"/>
  <c r="AM692" i="2"/>
  <c r="AM693" i="2"/>
  <c r="AM694" i="2"/>
  <c r="AM695" i="2"/>
  <c r="AM696" i="2"/>
  <c r="AM697" i="2"/>
  <c r="AM698" i="2"/>
  <c r="AM699" i="2"/>
  <c r="AM700" i="2"/>
  <c r="AM701" i="2"/>
  <c r="AM702" i="2"/>
  <c r="AM703" i="2"/>
  <c r="AM704" i="2"/>
  <c r="AM705" i="2"/>
  <c r="AM706" i="2"/>
  <c r="AM707" i="2"/>
  <c r="AM708" i="2"/>
  <c r="AM709" i="2"/>
  <c r="AM710" i="2"/>
  <c r="AM711" i="2"/>
  <c r="AM712" i="2"/>
  <c r="AM713" i="2"/>
  <c r="AM714" i="2"/>
  <c r="AM715" i="2"/>
  <c r="AM716" i="2"/>
  <c r="AM717" i="2"/>
  <c r="AM718" i="2"/>
  <c r="AM719" i="2"/>
  <c r="AM720" i="2"/>
  <c r="AM721" i="2"/>
  <c r="AM722" i="2"/>
  <c r="AM723" i="2"/>
  <c r="AM724" i="2"/>
  <c r="AM725" i="2"/>
  <c r="AM726" i="2"/>
  <c r="AM727" i="2"/>
  <c r="AM728" i="2"/>
  <c r="AM729" i="2"/>
  <c r="AM730" i="2"/>
  <c r="AM731" i="2"/>
  <c r="AM732" i="2"/>
  <c r="AM733" i="2"/>
  <c r="AM734" i="2"/>
  <c r="AM735" i="2"/>
  <c r="AM736" i="2"/>
  <c r="AM737" i="2"/>
  <c r="AM738" i="2"/>
  <c r="AM739" i="2"/>
  <c r="AM740" i="2"/>
  <c r="AM741" i="2"/>
  <c r="AM742" i="2"/>
  <c r="AM743" i="2"/>
  <c r="AM744" i="2"/>
  <c r="AM745" i="2"/>
  <c r="AM746" i="2"/>
  <c r="AM747" i="2"/>
  <c r="AM748" i="2"/>
  <c r="AM749" i="2"/>
  <c r="AM750" i="2"/>
  <c r="AM751" i="2"/>
  <c r="AM752" i="2"/>
  <c r="AM753" i="2"/>
  <c r="AM754" i="2"/>
  <c r="AM755" i="2"/>
  <c r="AM756" i="2"/>
  <c r="AM757" i="2"/>
  <c r="AM758" i="2"/>
  <c r="AM759" i="2"/>
  <c r="AM760" i="2"/>
  <c r="AM761" i="2"/>
  <c r="AM762" i="2"/>
  <c r="AM763" i="2"/>
  <c r="AM764" i="2"/>
  <c r="AM765" i="2"/>
  <c r="AM766" i="2"/>
  <c r="AM767" i="2"/>
  <c r="AM768" i="2"/>
  <c r="AM769" i="2"/>
  <c r="AM770" i="2"/>
  <c r="AM771" i="2"/>
  <c r="AM772" i="2"/>
  <c r="AM773" i="2"/>
  <c r="AM774" i="2"/>
  <c r="AM775" i="2"/>
  <c r="AM776" i="2"/>
  <c r="AM777" i="2"/>
  <c r="AM778" i="2"/>
  <c r="AM779" i="2"/>
  <c r="AM780" i="2"/>
  <c r="AM781" i="2"/>
  <c r="AM782" i="2"/>
  <c r="AM783" i="2"/>
  <c r="AM784" i="2"/>
  <c r="AM785" i="2"/>
  <c r="AM786" i="2"/>
  <c r="AM787" i="2"/>
  <c r="AM788" i="2"/>
  <c r="AM789" i="2"/>
  <c r="AM790" i="2"/>
  <c r="AM791" i="2"/>
  <c r="AM792" i="2"/>
  <c r="AM793" i="2"/>
  <c r="AM794" i="2"/>
  <c r="AM795" i="2"/>
  <c r="AM796" i="2"/>
  <c r="AM797" i="2"/>
  <c r="AM798" i="2"/>
  <c r="AM799" i="2"/>
  <c r="AM800" i="2"/>
  <c r="AM801" i="2"/>
  <c r="AM802" i="2"/>
  <c r="AM803" i="2"/>
  <c r="AM804" i="2"/>
  <c r="AM805" i="2"/>
  <c r="AM806" i="2"/>
  <c r="AM807" i="2"/>
  <c r="AM808" i="2"/>
  <c r="AM809" i="2"/>
  <c r="AM810" i="2"/>
  <c r="AM811" i="2"/>
  <c r="AM812" i="2"/>
  <c r="AM813" i="2"/>
  <c r="AM814" i="2"/>
  <c r="AM815" i="2"/>
  <c r="AM816" i="2"/>
  <c r="AM817" i="2"/>
  <c r="AM818" i="2"/>
  <c r="AM819" i="2"/>
  <c r="AM820" i="2"/>
  <c r="AM821" i="2"/>
  <c r="AM822" i="2"/>
  <c r="AM823" i="2"/>
  <c r="AM824" i="2"/>
  <c r="AM825" i="2"/>
  <c r="AM826" i="2"/>
  <c r="AM827" i="2"/>
  <c r="AM828" i="2"/>
  <c r="AM829" i="2"/>
  <c r="AM830" i="2"/>
  <c r="AM831" i="2"/>
  <c r="AM832" i="2"/>
  <c r="AM833" i="2"/>
  <c r="AM834" i="2"/>
  <c r="AM835" i="2"/>
  <c r="AM836" i="2"/>
  <c r="AM837" i="2"/>
  <c r="AM838" i="2"/>
  <c r="AM839" i="2"/>
  <c r="AM840" i="2"/>
  <c r="AM841" i="2"/>
  <c r="AM842" i="2"/>
  <c r="AM843" i="2"/>
  <c r="AM844" i="2"/>
  <c r="AM845" i="2"/>
  <c r="AM846" i="2"/>
  <c r="AM847" i="2"/>
  <c r="AM848" i="2"/>
  <c r="AM849" i="2"/>
  <c r="AM850" i="2"/>
  <c r="AM851" i="2"/>
  <c r="AM852" i="2"/>
  <c r="AM853" i="2"/>
  <c r="AM854" i="2"/>
  <c r="AM855" i="2"/>
  <c r="AM856" i="2"/>
  <c r="AM857" i="2"/>
  <c r="AM858" i="2"/>
  <c r="AM859" i="2"/>
  <c r="AM860" i="2"/>
  <c r="AM861" i="2"/>
  <c r="AM862" i="2"/>
  <c r="AM863" i="2"/>
  <c r="AM864" i="2"/>
  <c r="AM865" i="2"/>
  <c r="AM866" i="2"/>
  <c r="AM867" i="2"/>
  <c r="AM868" i="2"/>
  <c r="AM869" i="2"/>
  <c r="AM870" i="2"/>
  <c r="AM871" i="2"/>
  <c r="AM872" i="2"/>
  <c r="AM873" i="2"/>
  <c r="AM874" i="2"/>
  <c r="AM875" i="2"/>
  <c r="AM876" i="2"/>
  <c r="AM877" i="2"/>
  <c r="AM878" i="2"/>
  <c r="AM879" i="2"/>
  <c r="AM880" i="2"/>
  <c r="AM881" i="2"/>
  <c r="AM882" i="2"/>
  <c r="AM883" i="2"/>
  <c r="AM884" i="2"/>
  <c r="AM885" i="2"/>
  <c r="AM886" i="2"/>
  <c r="AM887" i="2"/>
  <c r="AM888" i="2"/>
  <c r="AM889" i="2"/>
  <c r="AM890" i="2"/>
  <c r="AM891" i="2"/>
  <c r="AM892" i="2"/>
  <c r="AM893" i="2"/>
  <c r="AM894" i="2"/>
  <c r="AM895" i="2"/>
  <c r="AM896" i="2"/>
  <c r="AM897" i="2"/>
  <c r="AM898" i="2"/>
  <c r="AM899" i="2"/>
  <c r="AM900" i="2"/>
  <c r="AM901" i="2"/>
  <c r="AM902" i="2"/>
  <c r="AM903" i="2"/>
  <c r="AM904" i="2"/>
  <c r="AM905" i="2"/>
  <c r="AM906" i="2"/>
  <c r="AM907" i="2"/>
  <c r="AM908" i="2"/>
  <c r="AM909" i="2"/>
  <c r="AM910" i="2"/>
  <c r="AM911" i="2"/>
  <c r="AM912" i="2"/>
  <c r="AM913" i="2"/>
  <c r="AM914" i="2"/>
  <c r="AM915" i="2"/>
  <c r="AM916" i="2"/>
  <c r="AM917" i="2"/>
  <c r="AM918" i="2"/>
  <c r="AM919" i="2"/>
  <c r="AM920" i="2"/>
  <c r="AM921" i="2"/>
  <c r="AM922" i="2"/>
  <c r="AM923" i="2"/>
  <c r="AM924" i="2"/>
  <c r="AM925" i="2"/>
  <c r="AM926" i="2"/>
  <c r="AM927" i="2"/>
  <c r="AM928" i="2"/>
  <c r="AM929" i="2"/>
  <c r="AM930" i="2"/>
  <c r="AM931" i="2"/>
  <c r="AM932" i="2"/>
  <c r="AM933" i="2"/>
  <c r="AM934" i="2"/>
  <c r="AM935" i="2"/>
  <c r="AM936" i="2"/>
  <c r="AM937" i="2"/>
  <c r="AM938" i="2"/>
  <c r="AM939" i="2"/>
  <c r="AM940" i="2"/>
  <c r="AM941" i="2"/>
  <c r="AM942" i="2"/>
  <c r="AM943" i="2"/>
  <c r="AM944" i="2"/>
  <c r="AM945" i="2"/>
  <c r="AM946" i="2"/>
  <c r="AM947" i="2"/>
  <c r="AM948" i="2"/>
  <c r="AM949" i="2"/>
  <c r="AM950" i="2"/>
  <c r="AM951" i="2"/>
  <c r="AM952" i="2"/>
  <c r="AM953" i="2"/>
  <c r="AM954" i="2"/>
  <c r="AM955" i="2"/>
  <c r="AM956" i="2"/>
  <c r="AM957" i="2"/>
  <c r="AM958" i="2"/>
  <c r="AM959" i="2"/>
  <c r="AM960" i="2"/>
  <c r="AM961" i="2"/>
  <c r="AM962" i="2"/>
  <c r="AM963" i="2"/>
  <c r="AM964" i="2"/>
  <c r="AM965" i="2"/>
  <c r="AM966" i="2"/>
  <c r="AM967" i="2"/>
  <c r="AM968" i="2"/>
  <c r="AM969" i="2"/>
  <c r="AM970" i="2"/>
  <c r="AM971" i="2"/>
  <c r="AM972" i="2"/>
  <c r="AM973" i="2"/>
  <c r="AM974" i="2"/>
  <c r="AM975" i="2"/>
  <c r="AM976" i="2"/>
  <c r="AM977" i="2"/>
  <c r="AM978" i="2"/>
  <c r="AM979" i="2"/>
  <c r="AM980" i="2"/>
  <c r="AM981" i="2"/>
  <c r="AM982" i="2"/>
  <c r="AM983" i="2"/>
  <c r="AM984" i="2"/>
  <c r="AM985" i="2"/>
  <c r="AM986" i="2"/>
  <c r="AM987" i="2"/>
  <c r="AM988" i="2"/>
  <c r="AM989" i="2"/>
  <c r="AM990" i="2"/>
  <c r="AM991" i="2"/>
  <c r="AM992" i="2"/>
  <c r="AM993" i="2"/>
  <c r="AM994" i="2"/>
  <c r="AM995" i="2"/>
  <c r="AM996" i="2"/>
  <c r="AM997" i="2"/>
  <c r="AM998" i="2"/>
  <c r="AM999" i="2"/>
  <c r="AM1000" i="2"/>
  <c r="AM1001" i="2"/>
  <c r="AM1002" i="2"/>
  <c r="AM1003" i="2"/>
  <c r="AM1004" i="2"/>
  <c r="AM1005" i="2"/>
  <c r="AM1006" i="2"/>
  <c r="AM1007" i="2"/>
  <c r="AM1008" i="2"/>
  <c r="AM1009" i="2"/>
  <c r="AM1010" i="2"/>
  <c r="AM1011" i="2"/>
  <c r="AM1012" i="2"/>
  <c r="AM1013" i="2"/>
  <c r="AM1014" i="2"/>
  <c r="AM1015" i="2"/>
  <c r="AM1016" i="2"/>
  <c r="AM1017" i="2"/>
  <c r="AM1018" i="2"/>
  <c r="AM1019" i="2"/>
  <c r="AM1020" i="2"/>
  <c r="AM1021" i="2"/>
  <c r="AM1022" i="2"/>
  <c r="AM1023" i="2"/>
  <c r="AM1024" i="2"/>
  <c r="AM1025" i="2"/>
  <c r="AM1026" i="2"/>
  <c r="AM1027" i="2"/>
  <c r="AM1028" i="2"/>
  <c r="AM1029" i="2"/>
  <c r="AM1030" i="2"/>
  <c r="AM1031" i="2"/>
  <c r="AM1032" i="2"/>
  <c r="AM1033" i="2"/>
  <c r="AM1034" i="2"/>
  <c r="AM1035" i="2"/>
  <c r="AM1036" i="2"/>
  <c r="AM1037" i="2"/>
  <c r="AM1038" i="2"/>
  <c r="AM1039" i="2"/>
  <c r="AM1040" i="2"/>
  <c r="AM1041" i="2"/>
  <c r="AM1042" i="2"/>
  <c r="AM1043" i="2"/>
  <c r="AM1044" i="2"/>
  <c r="AM1045" i="2"/>
  <c r="AM1046" i="2"/>
  <c r="AM1047" i="2"/>
  <c r="AM1048" i="2"/>
  <c r="AM1049" i="2"/>
  <c r="AM1050" i="2"/>
  <c r="AM1051" i="2"/>
  <c r="AM1052" i="2"/>
  <c r="AM1053" i="2"/>
  <c r="AM1054" i="2"/>
  <c r="AM1055" i="2"/>
  <c r="AM1056" i="2"/>
  <c r="AM1057" i="2"/>
  <c r="AM1058" i="2"/>
  <c r="AM1059" i="2"/>
  <c r="AM1060" i="2"/>
  <c r="AM1061" i="2"/>
  <c r="AM1062" i="2"/>
  <c r="AM1063" i="2"/>
  <c r="AM1064" i="2"/>
  <c r="AM1065" i="2"/>
  <c r="AM1066" i="2"/>
  <c r="AM1067" i="2"/>
  <c r="AM1068" i="2"/>
  <c r="AM1069" i="2"/>
  <c r="AM1070" i="2"/>
  <c r="AM1071" i="2"/>
  <c r="AM1072" i="2"/>
  <c r="AM1073" i="2"/>
  <c r="AM1074" i="2"/>
  <c r="AM1075" i="2"/>
  <c r="AM1076" i="2"/>
  <c r="AM1077" i="2"/>
  <c r="AM1078" i="2"/>
  <c r="AM1079" i="2"/>
  <c r="AM1080" i="2"/>
  <c r="AM1081" i="2"/>
  <c r="AM1082" i="2"/>
  <c r="AM1083" i="2"/>
  <c r="AM1084" i="2"/>
  <c r="AM1085" i="2"/>
  <c r="AM1086" i="2"/>
  <c r="AM1087" i="2"/>
  <c r="AM1088" i="2"/>
  <c r="AM1089" i="2"/>
  <c r="AM1090" i="2"/>
  <c r="AM1091" i="2"/>
  <c r="AM1092" i="2"/>
  <c r="AM1093" i="2"/>
  <c r="AM1094" i="2"/>
  <c r="AM1095" i="2"/>
  <c r="AM1096" i="2"/>
  <c r="AM1097" i="2"/>
  <c r="AM1098" i="2"/>
  <c r="AM1099" i="2"/>
  <c r="AM1100" i="2"/>
  <c r="AM1101" i="2"/>
  <c r="AM1102" i="2"/>
  <c r="AM1103" i="2"/>
  <c r="AM1104" i="2"/>
  <c r="AM1105" i="2"/>
  <c r="AM1106" i="2"/>
  <c r="AM1107" i="2"/>
  <c r="AM1108" i="2"/>
  <c r="AM1109" i="2"/>
  <c r="AM1110" i="2"/>
  <c r="AM1111" i="2"/>
  <c r="AM1112" i="2"/>
  <c r="AM1113" i="2"/>
  <c r="AM1114" i="2"/>
  <c r="AM1115" i="2"/>
  <c r="AM1116" i="2"/>
  <c r="AM1117" i="2"/>
  <c r="AM1118" i="2"/>
  <c r="AM1119" i="2"/>
  <c r="AM1120" i="2"/>
  <c r="AM1121" i="2"/>
  <c r="AM1122" i="2"/>
  <c r="AM1123" i="2"/>
  <c r="AM1124" i="2"/>
  <c r="AM1125" i="2"/>
  <c r="AM1126" i="2"/>
  <c r="AM1127" i="2"/>
  <c r="AM1128" i="2"/>
  <c r="AM1129" i="2"/>
  <c r="AM1130" i="2"/>
  <c r="AM1131" i="2"/>
  <c r="AM1132" i="2"/>
  <c r="AM1133" i="2"/>
  <c r="AM1134" i="2"/>
  <c r="AM1135" i="2"/>
  <c r="AM1136" i="2"/>
  <c r="AM1137" i="2"/>
  <c r="AM1138" i="2"/>
  <c r="AM1139" i="2"/>
  <c r="AM1140" i="2"/>
  <c r="AM1141" i="2"/>
  <c r="AM1142" i="2"/>
  <c r="AM1143" i="2"/>
  <c r="AM1144" i="2"/>
  <c r="AM1145" i="2"/>
  <c r="AM1146" i="2"/>
  <c r="AM1147" i="2"/>
  <c r="AM1148" i="2"/>
  <c r="AM1149" i="2"/>
  <c r="AM1150" i="2"/>
  <c r="AM1151" i="2"/>
  <c r="AM1152" i="2"/>
  <c r="AM1153" i="2"/>
  <c r="AM1154" i="2"/>
  <c r="AM1155" i="2"/>
  <c r="AM1156" i="2"/>
  <c r="AM1157" i="2"/>
  <c r="AM1158" i="2"/>
  <c r="AM1159" i="2"/>
  <c r="AM1160" i="2"/>
  <c r="AM1161" i="2"/>
  <c r="AM1162" i="2"/>
  <c r="AM1163" i="2"/>
  <c r="AM1164" i="2"/>
  <c r="AM1165" i="2"/>
  <c r="AM1166" i="2"/>
  <c r="AM1167" i="2"/>
  <c r="AM1168" i="2"/>
  <c r="AM1169" i="2"/>
  <c r="AM1170" i="2"/>
  <c r="AM1171" i="2"/>
  <c r="AM1172" i="2"/>
  <c r="AM1173" i="2"/>
  <c r="AM1174" i="2"/>
  <c r="AM1175" i="2"/>
  <c r="AM1176" i="2"/>
  <c r="AM1177" i="2"/>
  <c r="AM1178" i="2"/>
  <c r="AM1179" i="2"/>
  <c r="AM1180" i="2"/>
  <c r="AM1181" i="2"/>
  <c r="AM1182" i="2"/>
  <c r="AM1183" i="2"/>
  <c r="AM1184" i="2"/>
  <c r="AM1185" i="2"/>
  <c r="AM1186" i="2"/>
  <c r="AM1187" i="2"/>
  <c r="AM1188" i="2"/>
  <c r="AM1189" i="2"/>
  <c r="AM1190" i="2"/>
  <c r="AM1191" i="2"/>
  <c r="AM1192" i="2"/>
  <c r="AM1193" i="2"/>
  <c r="AM1194" i="2"/>
  <c r="AM1195" i="2"/>
  <c r="AM1196" i="2"/>
  <c r="AM1197" i="2"/>
  <c r="AM1198" i="2"/>
  <c r="AM1199" i="2"/>
  <c r="AM1200" i="2"/>
  <c r="AM1201" i="2"/>
  <c r="AM1202" i="2"/>
  <c r="AM1203" i="2"/>
  <c r="AM1204" i="2"/>
  <c r="AM1205" i="2"/>
  <c r="AM1206" i="2"/>
  <c r="AM1207" i="2"/>
  <c r="AM1208" i="2"/>
  <c r="AM1209" i="2"/>
  <c r="AM1210" i="2"/>
  <c r="AM1211" i="2"/>
  <c r="AM1212" i="2"/>
  <c r="AM1213" i="2"/>
  <c r="AM1214" i="2"/>
  <c r="AM1215" i="2"/>
  <c r="AM1216" i="2"/>
  <c r="AM1217" i="2"/>
  <c r="AM1218" i="2"/>
  <c r="AM1219" i="2"/>
  <c r="AM1220" i="2"/>
  <c r="AM1221" i="2"/>
  <c r="AM1222" i="2"/>
  <c r="AM1223" i="2"/>
  <c r="AM1224" i="2"/>
  <c r="AM1225" i="2"/>
  <c r="AM1226" i="2"/>
  <c r="AM1227" i="2"/>
  <c r="AM1228" i="2"/>
  <c r="AM1229" i="2"/>
  <c r="AM1230" i="2"/>
  <c r="AM1231" i="2"/>
  <c r="AM1232" i="2"/>
  <c r="AM1233" i="2"/>
  <c r="AM1234" i="2"/>
  <c r="AM1235" i="2"/>
  <c r="AM1236" i="2"/>
  <c r="AM1237" i="2"/>
  <c r="AM1238" i="2"/>
  <c r="AM1239" i="2"/>
  <c r="AM1240" i="2"/>
  <c r="AM1241" i="2"/>
  <c r="AM1242" i="2"/>
  <c r="AM1243" i="2"/>
  <c r="AM1244" i="2"/>
  <c r="AM1245" i="2"/>
  <c r="AM1246" i="2"/>
  <c r="AM1247" i="2"/>
  <c r="AM1248" i="2"/>
  <c r="AM1249" i="2"/>
  <c r="AM1250" i="2"/>
  <c r="AM1251" i="2"/>
  <c r="AM1252" i="2"/>
  <c r="AM1253" i="2"/>
  <c r="AM1254" i="2"/>
  <c r="AM1255" i="2"/>
  <c r="AM1256" i="2"/>
  <c r="AM1257" i="2"/>
  <c r="AM1258" i="2"/>
  <c r="AM1259" i="2"/>
  <c r="AM1260" i="2"/>
  <c r="AM1261" i="2"/>
  <c r="AM1262" i="2"/>
  <c r="AM1263" i="2"/>
  <c r="AM1264" i="2"/>
  <c r="AM1265" i="2"/>
  <c r="AM1266" i="2"/>
  <c r="AM1267" i="2"/>
  <c r="AM1268" i="2"/>
  <c r="AM1269" i="2"/>
  <c r="AM1270" i="2"/>
  <c r="AM1271" i="2"/>
  <c r="AM1272" i="2"/>
  <c r="AM1273" i="2"/>
  <c r="AM1274" i="2"/>
  <c r="AM1275" i="2"/>
  <c r="AM1276" i="2"/>
  <c r="AM1277" i="2"/>
  <c r="AM1278" i="2"/>
  <c r="AM1279" i="2"/>
  <c r="AM1280" i="2"/>
  <c r="AM1281" i="2"/>
  <c r="AM1282" i="2"/>
  <c r="AM1283" i="2"/>
  <c r="AM1284" i="2"/>
  <c r="AM1285" i="2"/>
  <c r="AM1286" i="2"/>
  <c r="AM1287" i="2"/>
  <c r="AM1288" i="2"/>
  <c r="AM1289" i="2"/>
  <c r="AM1290" i="2"/>
  <c r="AM1291" i="2"/>
  <c r="AM1292" i="2"/>
  <c r="AM1293" i="2"/>
  <c r="AM1294" i="2"/>
  <c r="AM1295" i="2"/>
  <c r="AM1296" i="2"/>
  <c r="AM1297" i="2"/>
  <c r="AM1298" i="2"/>
  <c r="AM1299" i="2"/>
  <c r="AM1300" i="2"/>
  <c r="AM1301" i="2"/>
  <c r="AM1302" i="2"/>
  <c r="AM1303" i="2"/>
  <c r="AM1304" i="2"/>
  <c r="AM1305" i="2"/>
  <c r="AM1306" i="2"/>
  <c r="AM1307" i="2"/>
  <c r="AM1308" i="2"/>
  <c r="AM1309" i="2"/>
  <c r="AM1310" i="2"/>
  <c r="AM1311" i="2"/>
  <c r="AM1312" i="2"/>
  <c r="AM1313" i="2"/>
  <c r="AM1314" i="2"/>
  <c r="AM1315" i="2"/>
  <c r="AM1316" i="2"/>
  <c r="AM1317" i="2"/>
  <c r="AM1318" i="2"/>
  <c r="AM1319" i="2"/>
  <c r="AM1320" i="2"/>
  <c r="AM1321" i="2"/>
  <c r="AM1322" i="2"/>
  <c r="AM1323" i="2"/>
  <c r="AM1324" i="2"/>
  <c r="AM1325" i="2"/>
  <c r="AM1326" i="2"/>
  <c r="AM1327" i="2"/>
  <c r="AM1328" i="2"/>
  <c r="AM1329" i="2"/>
  <c r="AM1330" i="2"/>
  <c r="AM1331" i="2"/>
  <c r="AM1332" i="2"/>
  <c r="AM1333" i="2"/>
  <c r="AM1334" i="2"/>
  <c r="AM1335" i="2"/>
  <c r="AM1336" i="2"/>
  <c r="AM1337" i="2"/>
  <c r="AM1338" i="2"/>
  <c r="AM1339" i="2"/>
  <c r="AM1340" i="2"/>
  <c r="AM1341" i="2"/>
  <c r="AM1342" i="2"/>
  <c r="AM1343" i="2"/>
  <c r="AM1344" i="2"/>
  <c r="AM1345" i="2"/>
  <c r="AM1346" i="2"/>
  <c r="AM1347" i="2"/>
  <c r="AM1348" i="2"/>
  <c r="AM1349" i="2"/>
  <c r="AM1350" i="2"/>
  <c r="AM1351" i="2"/>
  <c r="AM1352" i="2"/>
  <c r="AM1353" i="2"/>
  <c r="AM1354" i="2"/>
  <c r="AM1355" i="2"/>
  <c r="AM1356" i="2"/>
  <c r="AM1357" i="2"/>
  <c r="AM1358" i="2"/>
  <c r="AM1359" i="2"/>
  <c r="AM1360" i="2"/>
  <c r="AM1361" i="2"/>
  <c r="AM1362" i="2"/>
  <c r="AM1363" i="2"/>
  <c r="AM1364" i="2"/>
  <c r="AM1365" i="2"/>
  <c r="AM1366" i="2"/>
  <c r="AM1367" i="2"/>
  <c r="AM1368" i="2"/>
  <c r="AM1369" i="2"/>
  <c r="AM1370" i="2"/>
  <c r="AM1371" i="2"/>
  <c r="AM1372" i="2"/>
  <c r="AM1373" i="2"/>
  <c r="AM1374" i="2"/>
  <c r="AM1375" i="2"/>
  <c r="AM1376" i="2"/>
  <c r="AM1377" i="2"/>
  <c r="AM1378" i="2"/>
  <c r="AM1379" i="2"/>
  <c r="AM1380" i="2"/>
  <c r="AM1381" i="2"/>
  <c r="AM1382" i="2"/>
  <c r="AM1383" i="2"/>
  <c r="AM1384" i="2"/>
  <c r="AM1385" i="2"/>
  <c r="AM1386" i="2"/>
  <c r="AM1387" i="2"/>
  <c r="AM1388" i="2"/>
  <c r="AM1389" i="2"/>
  <c r="AM1390" i="2"/>
  <c r="AM1391" i="2"/>
  <c r="AM1392" i="2"/>
  <c r="AM1393" i="2"/>
  <c r="AM1394" i="2"/>
  <c r="AM1395" i="2"/>
  <c r="AM1396" i="2"/>
  <c r="AM1397" i="2"/>
  <c r="AM1398" i="2"/>
  <c r="AM1399" i="2"/>
  <c r="AM1400" i="2"/>
  <c r="AM1401" i="2"/>
  <c r="AM1402" i="2"/>
  <c r="AM1403" i="2"/>
  <c r="AM1404" i="2"/>
  <c r="AM1405" i="2"/>
  <c r="AM1406" i="2"/>
  <c r="AM1407" i="2"/>
  <c r="AM1408" i="2"/>
  <c r="AM1409" i="2"/>
  <c r="AM1410" i="2"/>
  <c r="AM1411" i="2"/>
  <c r="AM1412" i="2"/>
  <c r="AM1413" i="2"/>
  <c r="AM1414" i="2"/>
  <c r="AM1415" i="2"/>
  <c r="AM1416" i="2"/>
  <c r="AM1417" i="2"/>
  <c r="AM1418" i="2"/>
  <c r="AM1419" i="2"/>
  <c r="AM1420" i="2"/>
  <c r="AM1421" i="2"/>
  <c r="AM1422" i="2"/>
  <c r="AM1423" i="2"/>
  <c r="AM1424" i="2"/>
  <c r="AM1425" i="2"/>
  <c r="AM1426" i="2"/>
  <c r="AM1427" i="2"/>
  <c r="AM1428" i="2"/>
  <c r="AM1429" i="2"/>
  <c r="AM1430" i="2"/>
  <c r="AM1431" i="2"/>
  <c r="AM1432" i="2"/>
  <c r="AM1433" i="2"/>
  <c r="AM1434" i="2"/>
  <c r="AM1435" i="2"/>
  <c r="AM1436" i="2"/>
  <c r="AM1437" i="2"/>
  <c r="AM1438" i="2"/>
  <c r="AM1439" i="2"/>
  <c r="AM1440" i="2"/>
  <c r="AM1441" i="2"/>
  <c r="AM1442" i="2"/>
  <c r="AM1443" i="2"/>
  <c r="AM1444" i="2"/>
  <c r="AM1445" i="2"/>
  <c r="AM1446" i="2"/>
  <c r="AM1447" i="2"/>
  <c r="AM1448" i="2"/>
  <c r="AM1449" i="2"/>
  <c r="AM1450" i="2"/>
  <c r="AM1451" i="2"/>
  <c r="AM1452" i="2"/>
  <c r="AM1453" i="2"/>
  <c r="AM1454" i="2"/>
  <c r="AM1455" i="2"/>
  <c r="AM1456" i="2"/>
  <c r="AM1457" i="2"/>
  <c r="AM1458" i="2"/>
  <c r="AM1459" i="2"/>
  <c r="AM1460" i="2"/>
  <c r="AM1461" i="2"/>
  <c r="AM1462" i="2"/>
  <c r="AM1463" i="2"/>
  <c r="AM1464" i="2"/>
  <c r="AM1465" i="2"/>
  <c r="AM1466" i="2"/>
  <c r="AM1467" i="2"/>
  <c r="AM1468" i="2"/>
  <c r="AM1469" i="2"/>
  <c r="AM1470" i="2"/>
  <c r="AM1471" i="2"/>
  <c r="AM1472" i="2"/>
  <c r="AM1473" i="2"/>
  <c r="AM1474" i="2"/>
  <c r="AM1475" i="2"/>
  <c r="AM1476" i="2"/>
  <c r="AM1477" i="2"/>
  <c r="AM1478" i="2"/>
  <c r="AM1479" i="2"/>
  <c r="AM1480" i="2"/>
  <c r="AM1481" i="2"/>
  <c r="AM1482" i="2"/>
  <c r="AM1483" i="2"/>
  <c r="AM1484" i="2"/>
  <c r="AM1485" i="2"/>
  <c r="AM1486" i="2"/>
  <c r="AM1487" i="2"/>
  <c r="AM1488" i="2"/>
  <c r="AM1489" i="2"/>
  <c r="AM1490" i="2"/>
  <c r="AM1491" i="2"/>
  <c r="AM1492" i="2"/>
  <c r="AM1493" i="2"/>
  <c r="AM1494" i="2"/>
  <c r="AM1495" i="2"/>
  <c r="AM1496" i="2"/>
  <c r="AM1497" i="2"/>
  <c r="AM1498" i="2"/>
  <c r="AM1499" i="2"/>
  <c r="AM1500" i="2"/>
  <c r="AM1501" i="2"/>
  <c r="AM1502" i="2"/>
  <c r="AM1503" i="2"/>
  <c r="AM1504" i="2"/>
  <c r="AM1505" i="2"/>
  <c r="AM1506" i="2"/>
  <c r="AM1507" i="2"/>
  <c r="AM1508" i="2"/>
  <c r="AM1509" i="2"/>
  <c r="AM1510" i="2"/>
  <c r="AM1511" i="2"/>
  <c r="AM1512" i="2"/>
  <c r="AM1513" i="2"/>
  <c r="AM1514" i="2"/>
  <c r="AM1515" i="2"/>
  <c r="AM1516" i="2"/>
  <c r="AM1517" i="2"/>
  <c r="AM1518" i="2"/>
  <c r="AM1519" i="2"/>
  <c r="AM1520" i="2"/>
  <c r="AM1521" i="2"/>
  <c r="AM1522" i="2"/>
  <c r="AM1523" i="2"/>
  <c r="AM1524" i="2"/>
  <c r="AM1525" i="2"/>
  <c r="AM1526" i="2"/>
  <c r="AM1527" i="2"/>
  <c r="AM1528" i="2"/>
  <c r="AM1529" i="2"/>
  <c r="AM1530" i="2"/>
  <c r="AM1531" i="2"/>
  <c r="AM1532" i="2"/>
  <c r="AM1533" i="2"/>
  <c r="AM1534" i="2"/>
  <c r="AM1535" i="2"/>
  <c r="AM1536" i="2"/>
  <c r="AM1537" i="2"/>
  <c r="AM1538" i="2"/>
  <c r="AM1539" i="2"/>
  <c r="AM1540" i="2"/>
  <c r="AM1541" i="2"/>
  <c r="AM1542" i="2"/>
  <c r="AM1543" i="2"/>
  <c r="AM1544" i="2"/>
  <c r="AM1545" i="2"/>
  <c r="AM1546" i="2"/>
  <c r="AM1547" i="2"/>
  <c r="AM1548" i="2"/>
  <c r="AM1549" i="2"/>
  <c r="AM1550" i="2"/>
  <c r="AM1551" i="2"/>
  <c r="AM1552" i="2"/>
  <c r="AM1553" i="2"/>
  <c r="AM1554" i="2"/>
  <c r="AM1555" i="2"/>
  <c r="AM1556" i="2"/>
  <c r="AM1557" i="2"/>
  <c r="AM1558" i="2"/>
  <c r="AM1559" i="2"/>
  <c r="AM1560" i="2"/>
  <c r="AM1561" i="2"/>
  <c r="AM1562" i="2"/>
  <c r="AM1563" i="2"/>
  <c r="AM1564" i="2"/>
  <c r="AM1565" i="2"/>
  <c r="AM1566" i="2"/>
  <c r="AM1567" i="2"/>
  <c r="AM1568" i="2"/>
  <c r="AM1569" i="2"/>
  <c r="AM1570" i="2"/>
  <c r="AM1571" i="2"/>
  <c r="AM1572" i="2"/>
  <c r="AM1573" i="2"/>
  <c r="AM1574" i="2"/>
  <c r="AM1575" i="2"/>
  <c r="AM1576" i="2"/>
  <c r="AM1577" i="2"/>
  <c r="AM1578" i="2"/>
  <c r="AM1579" i="2"/>
  <c r="AM1580" i="2"/>
  <c r="AM1581" i="2"/>
  <c r="AM1582" i="2"/>
  <c r="AM1583" i="2"/>
  <c r="AM1584" i="2"/>
  <c r="AM1585" i="2"/>
  <c r="AM1586" i="2"/>
  <c r="AM1587" i="2"/>
  <c r="AM1588" i="2"/>
  <c r="AM1589" i="2"/>
  <c r="AM1590" i="2"/>
  <c r="AM1591" i="2"/>
  <c r="AM1592" i="2"/>
  <c r="AM1593" i="2"/>
  <c r="AM1594" i="2"/>
  <c r="AM1595" i="2"/>
  <c r="AM1596" i="2"/>
  <c r="AM1597" i="2"/>
  <c r="AM1598" i="2"/>
  <c r="AM1599" i="2"/>
  <c r="AM1600" i="2"/>
  <c r="AM1601" i="2"/>
  <c r="AM1602" i="2"/>
  <c r="AM1603" i="2"/>
  <c r="AM1604" i="2"/>
  <c r="AM1605" i="2"/>
  <c r="AM1606" i="2"/>
  <c r="AM1607" i="2"/>
  <c r="AM1608" i="2"/>
  <c r="AM1609" i="2"/>
  <c r="AM1610" i="2"/>
  <c r="AM1611" i="2"/>
  <c r="AM1612" i="2"/>
  <c r="AM1613" i="2"/>
  <c r="AM1614" i="2"/>
  <c r="AM1615" i="2"/>
  <c r="AM1616" i="2"/>
  <c r="AM1617" i="2"/>
  <c r="AM1618" i="2"/>
  <c r="AM1619" i="2"/>
  <c r="AM1620" i="2"/>
  <c r="AM1621" i="2"/>
  <c r="AM1622" i="2"/>
  <c r="AM1623" i="2"/>
  <c r="AM1624" i="2"/>
  <c r="AM1625" i="2"/>
  <c r="AM1626" i="2"/>
  <c r="AM1627" i="2"/>
  <c r="AM1628" i="2"/>
  <c r="AM1629" i="2"/>
  <c r="AM1630" i="2"/>
  <c r="AM1631" i="2"/>
  <c r="AM1632" i="2"/>
  <c r="AM1633" i="2"/>
  <c r="AM1634" i="2"/>
  <c r="AM1635" i="2"/>
  <c r="AM1636" i="2"/>
  <c r="AM1637" i="2"/>
  <c r="AM1638" i="2"/>
  <c r="AM1639" i="2"/>
  <c r="AM1640" i="2"/>
  <c r="AM1641" i="2"/>
  <c r="AM1642" i="2"/>
  <c r="AM1643" i="2"/>
  <c r="AM1644" i="2"/>
  <c r="AM1645" i="2"/>
  <c r="AM1646" i="2"/>
  <c r="AM1647" i="2"/>
  <c r="AM1648" i="2"/>
  <c r="AM1649" i="2"/>
  <c r="AM1650" i="2"/>
  <c r="AM1651" i="2"/>
  <c r="AM1652" i="2"/>
  <c r="AM1653" i="2"/>
  <c r="AM1654" i="2"/>
  <c r="AM1655" i="2"/>
  <c r="AM1656" i="2"/>
  <c r="AM1657" i="2"/>
  <c r="AM1658" i="2"/>
  <c r="AM1659" i="2"/>
  <c r="AM1660" i="2"/>
  <c r="AM1661" i="2"/>
  <c r="AM1662" i="2"/>
  <c r="AM1663" i="2"/>
  <c r="AM1664" i="2"/>
  <c r="AM1665" i="2"/>
  <c r="AM1666" i="2"/>
  <c r="AM1667" i="2"/>
  <c r="AM1668" i="2"/>
  <c r="AM1669" i="2"/>
  <c r="AM1670" i="2"/>
  <c r="AM1671" i="2"/>
  <c r="AM1672" i="2"/>
  <c r="AM1673" i="2"/>
  <c r="AM1674" i="2"/>
  <c r="AM1675" i="2"/>
  <c r="AM1676" i="2"/>
  <c r="AM1677" i="2"/>
  <c r="AM1678" i="2"/>
  <c r="AM1679" i="2"/>
  <c r="AM1680" i="2"/>
  <c r="AM1681" i="2"/>
  <c r="AM1682" i="2"/>
  <c r="AM1683" i="2"/>
  <c r="AM1684" i="2"/>
  <c r="AM1685" i="2"/>
  <c r="AM1686" i="2"/>
  <c r="AM1687" i="2"/>
  <c r="AM1688" i="2"/>
  <c r="AM1689" i="2"/>
  <c r="AM1690" i="2"/>
  <c r="AM1691" i="2"/>
  <c r="AM1692" i="2"/>
  <c r="AM1693" i="2"/>
  <c r="AM1694" i="2"/>
  <c r="AM1695" i="2"/>
  <c r="AM1696" i="2"/>
  <c r="AM1697" i="2"/>
  <c r="AM1698" i="2"/>
  <c r="AM1699" i="2"/>
  <c r="AM1700" i="2"/>
  <c r="AM1701" i="2"/>
  <c r="AM1702" i="2"/>
  <c r="AM1703" i="2"/>
  <c r="AM1704" i="2"/>
  <c r="AM1705" i="2"/>
  <c r="AM1706" i="2"/>
  <c r="AM1707" i="2"/>
  <c r="AM1708" i="2"/>
  <c r="AM1709" i="2"/>
  <c r="AM1710" i="2"/>
  <c r="AM1711" i="2"/>
  <c r="AM1712" i="2"/>
  <c r="AM1713" i="2"/>
  <c r="AM1714" i="2"/>
  <c r="AM1715" i="2"/>
  <c r="AM1716" i="2"/>
  <c r="AM1717" i="2"/>
  <c r="AM1718" i="2"/>
  <c r="AM1719" i="2"/>
  <c r="AM1720" i="2"/>
  <c r="AM1721" i="2"/>
  <c r="AM1722" i="2"/>
  <c r="AM1723" i="2"/>
  <c r="AM1724" i="2"/>
  <c r="AM1725" i="2"/>
  <c r="AM1726" i="2"/>
  <c r="AM1727" i="2"/>
  <c r="AM1728" i="2"/>
  <c r="AM1729" i="2"/>
  <c r="AM1730" i="2"/>
  <c r="AM1731" i="2"/>
  <c r="AM1732" i="2"/>
  <c r="AM1733" i="2"/>
  <c r="AM1734" i="2"/>
  <c r="AM1735" i="2"/>
  <c r="AM1736" i="2"/>
  <c r="AM1737" i="2"/>
  <c r="AM1738" i="2"/>
  <c r="AM1739" i="2"/>
  <c r="AM1740" i="2"/>
  <c r="AM1741" i="2"/>
  <c r="AM1742" i="2"/>
  <c r="AM1743" i="2"/>
  <c r="AM1744" i="2"/>
  <c r="AM1745" i="2"/>
  <c r="AM1746" i="2"/>
  <c r="AM1747" i="2"/>
  <c r="AM1748" i="2"/>
  <c r="AM1749" i="2"/>
  <c r="AM1750" i="2"/>
  <c r="AM1751" i="2"/>
  <c r="AM1752" i="2"/>
  <c r="AM1753" i="2"/>
  <c r="AM1754" i="2"/>
  <c r="AM1755" i="2"/>
  <c r="AM1756" i="2"/>
  <c r="AM1757" i="2"/>
  <c r="AM1758" i="2"/>
  <c r="AM1759" i="2"/>
  <c r="AM1760" i="2"/>
  <c r="AM1761" i="2"/>
  <c r="AM1762" i="2"/>
  <c r="AM1763" i="2"/>
  <c r="AM1764" i="2"/>
  <c r="AM1765" i="2"/>
  <c r="AM1766" i="2"/>
  <c r="AM1767" i="2"/>
  <c r="AM1768" i="2"/>
  <c r="AM1769" i="2"/>
  <c r="AM1770" i="2"/>
  <c r="AM1771" i="2"/>
  <c r="AM1772" i="2"/>
  <c r="AM1773" i="2"/>
  <c r="AM1774" i="2"/>
  <c r="AM1775" i="2"/>
  <c r="AM1776" i="2"/>
  <c r="AM1777" i="2"/>
  <c r="AM1778" i="2"/>
  <c r="AM1779" i="2"/>
  <c r="AM1780" i="2"/>
  <c r="AM1781" i="2"/>
  <c r="AM1782" i="2"/>
  <c r="AM1783" i="2"/>
  <c r="AM1784" i="2"/>
  <c r="AM1785" i="2"/>
  <c r="AM1786" i="2"/>
  <c r="AM1787" i="2"/>
  <c r="AM1788" i="2"/>
  <c r="AM1789" i="2"/>
  <c r="AM1790" i="2"/>
  <c r="AM1791" i="2"/>
  <c r="AM1792" i="2"/>
  <c r="AM1793" i="2"/>
  <c r="AM1794" i="2"/>
  <c r="AM1795" i="2"/>
  <c r="AM1796" i="2"/>
  <c r="AM1797" i="2"/>
  <c r="AM1798" i="2"/>
  <c r="AM1799" i="2"/>
  <c r="AM1800" i="2"/>
  <c r="AM1801" i="2"/>
  <c r="AM1802" i="2"/>
  <c r="AM1803" i="2"/>
  <c r="AM1804" i="2"/>
  <c r="AM1805" i="2"/>
  <c r="AM1806" i="2"/>
  <c r="AM1807" i="2"/>
  <c r="AM1808" i="2"/>
  <c r="AM1809" i="2"/>
  <c r="AM1810" i="2"/>
  <c r="AM1811" i="2"/>
  <c r="AM1812" i="2"/>
  <c r="AM1813" i="2"/>
  <c r="AM1814" i="2"/>
  <c r="AM1815" i="2"/>
  <c r="AM1816" i="2"/>
  <c r="AM1817" i="2"/>
  <c r="AM1818" i="2"/>
  <c r="AM1819" i="2"/>
  <c r="AM1820" i="2"/>
  <c r="AM1821" i="2"/>
  <c r="AM1822" i="2"/>
  <c r="AM1823" i="2"/>
  <c r="AM1824" i="2"/>
  <c r="AM1825" i="2"/>
  <c r="AM1826" i="2"/>
  <c r="AM1827" i="2"/>
  <c r="AM1828" i="2"/>
  <c r="AM1829" i="2"/>
  <c r="AM1830" i="2"/>
  <c r="AM1831" i="2"/>
  <c r="AM1832" i="2"/>
  <c r="AM1833" i="2"/>
  <c r="AM1834" i="2"/>
  <c r="AM1835" i="2"/>
  <c r="AM1836" i="2"/>
  <c r="AM1837" i="2"/>
  <c r="AM1838" i="2"/>
  <c r="AM1839" i="2"/>
  <c r="AM1840" i="2"/>
  <c r="AM1841" i="2"/>
  <c r="AM1842" i="2"/>
  <c r="AM1843" i="2"/>
  <c r="AM1844" i="2"/>
  <c r="AM1845" i="2"/>
  <c r="AM1846" i="2"/>
  <c r="AM1847" i="2"/>
  <c r="AM1848" i="2"/>
  <c r="AM1849" i="2"/>
  <c r="AM1850" i="2"/>
  <c r="AM1851" i="2"/>
  <c r="AM1852" i="2"/>
  <c r="AM1853" i="2"/>
  <c r="AM1854" i="2"/>
  <c r="AM1855" i="2"/>
  <c r="AM1856" i="2"/>
  <c r="AM1857" i="2"/>
  <c r="AM1858" i="2"/>
  <c r="AM1859" i="2"/>
  <c r="AM1860" i="2"/>
  <c r="AM1861" i="2"/>
  <c r="AM1862" i="2"/>
  <c r="AM1863" i="2"/>
  <c r="AM1864" i="2"/>
  <c r="AM1865" i="2"/>
  <c r="AM1866" i="2"/>
  <c r="AM1867" i="2"/>
  <c r="AM1868" i="2"/>
  <c r="AM1869" i="2"/>
  <c r="AM1870" i="2"/>
  <c r="AM1871" i="2"/>
  <c r="AM1872" i="2"/>
  <c r="AM1873" i="2"/>
  <c r="AM1874" i="2"/>
  <c r="AM1875" i="2"/>
  <c r="AM1876" i="2"/>
  <c r="AM1877" i="2"/>
  <c r="AM1878" i="2"/>
  <c r="AM1879" i="2"/>
  <c r="AM1880" i="2"/>
  <c r="AM1881" i="2"/>
  <c r="AM1882" i="2"/>
  <c r="AM1883" i="2"/>
  <c r="AM1884" i="2"/>
  <c r="AM1885" i="2"/>
  <c r="AM1886" i="2"/>
  <c r="AM1887" i="2"/>
  <c r="AM1888" i="2"/>
  <c r="AM1889" i="2"/>
  <c r="AM1890" i="2"/>
  <c r="AM1891" i="2"/>
  <c r="AM1892" i="2"/>
  <c r="AM1893" i="2"/>
  <c r="AM1894" i="2"/>
  <c r="AM1895" i="2"/>
  <c r="AM1896" i="2"/>
  <c r="AM1897" i="2"/>
  <c r="AM1898" i="2"/>
  <c r="AM1899" i="2"/>
  <c r="AM1900" i="2"/>
  <c r="AM1901" i="2"/>
  <c r="AM1902" i="2"/>
  <c r="AM1903" i="2"/>
  <c r="AM1904" i="2"/>
  <c r="AM1905" i="2"/>
  <c r="AM1906" i="2"/>
  <c r="AM1907" i="2"/>
  <c r="AM1908" i="2"/>
  <c r="AM1909" i="2"/>
  <c r="AM1910" i="2"/>
  <c r="AM1911" i="2"/>
  <c r="AM1912" i="2"/>
  <c r="AM1913" i="2"/>
  <c r="AM1914" i="2"/>
  <c r="AM1915" i="2"/>
  <c r="AM1916" i="2"/>
  <c r="AM1917" i="2"/>
  <c r="AM1918" i="2"/>
  <c r="AM1919" i="2"/>
  <c r="AM1920" i="2"/>
  <c r="AM1921" i="2"/>
  <c r="AM1922" i="2"/>
  <c r="AM1923" i="2"/>
  <c r="AM1924" i="2"/>
  <c r="AM1925" i="2"/>
  <c r="AM1926" i="2"/>
  <c r="AM1927" i="2"/>
  <c r="AM1928" i="2"/>
  <c r="AM1929" i="2"/>
  <c r="AM1930" i="2"/>
  <c r="AM1931" i="2"/>
  <c r="AM1932" i="2"/>
  <c r="AM1933" i="2"/>
  <c r="AM1934" i="2"/>
  <c r="AM1935" i="2"/>
  <c r="AM1936" i="2"/>
  <c r="AM1937" i="2"/>
  <c r="AM1938" i="2"/>
  <c r="AM1939" i="2"/>
  <c r="AM1940" i="2"/>
  <c r="AM1941" i="2"/>
  <c r="AM1942" i="2"/>
  <c r="AM1943" i="2"/>
  <c r="AM1944" i="2"/>
  <c r="AM1945" i="2"/>
  <c r="AM1946" i="2"/>
  <c r="AM1947" i="2"/>
  <c r="AM1948" i="2"/>
  <c r="AM1949" i="2"/>
  <c r="AM1950" i="2"/>
  <c r="AM1951" i="2"/>
  <c r="AM1952" i="2"/>
  <c r="AM1953" i="2"/>
  <c r="AM1954" i="2"/>
  <c r="AM1955" i="2"/>
  <c r="AM1956" i="2"/>
  <c r="AM1957" i="2"/>
  <c r="AM1958" i="2"/>
  <c r="AM1959" i="2"/>
  <c r="AM1960" i="2"/>
  <c r="AM1961" i="2"/>
  <c r="AM1962" i="2"/>
  <c r="AM1963" i="2"/>
  <c r="AM1964" i="2"/>
  <c r="AM1965" i="2"/>
  <c r="AM1966" i="2"/>
  <c r="AM1967" i="2"/>
  <c r="AM1968" i="2"/>
  <c r="AM1969" i="2"/>
  <c r="AM1970" i="2"/>
  <c r="AM1971" i="2"/>
  <c r="AM1972" i="2"/>
  <c r="AM1973" i="2"/>
  <c r="AM1974" i="2"/>
  <c r="AM1975" i="2"/>
  <c r="AM1976" i="2"/>
  <c r="AM1977" i="2"/>
  <c r="AM1978" i="2"/>
  <c r="AM1979" i="2"/>
  <c r="AM1980" i="2"/>
  <c r="AM1981" i="2"/>
  <c r="AM1982" i="2"/>
  <c r="AM1983" i="2"/>
  <c r="AM1984" i="2"/>
  <c r="AM1985" i="2"/>
  <c r="AM1986" i="2"/>
  <c r="AM1987" i="2"/>
  <c r="AM1988" i="2"/>
  <c r="AM1989" i="2"/>
  <c r="AM1990" i="2"/>
  <c r="AM1991" i="2"/>
  <c r="AM1992" i="2"/>
  <c r="AM1993" i="2"/>
  <c r="AM1994" i="2"/>
  <c r="AM1995" i="2"/>
  <c r="AM1996" i="2"/>
  <c r="AM1997" i="2"/>
  <c r="AM1998" i="2"/>
  <c r="AM1999" i="2"/>
  <c r="AM2000" i="2"/>
  <c r="AM2001" i="2"/>
  <c r="AM2002" i="2"/>
  <c r="AM2003" i="2"/>
  <c r="AM2004" i="2"/>
  <c r="AM2005" i="2"/>
  <c r="AM2006" i="2"/>
  <c r="AM2007" i="2"/>
  <c r="AM2008" i="2"/>
  <c r="AM2009" i="2"/>
  <c r="AM2010" i="2"/>
  <c r="AM2011" i="2"/>
  <c r="AM2012" i="2"/>
  <c r="AM2013" i="2"/>
  <c r="AM2014" i="2"/>
  <c r="AM2015" i="2"/>
  <c r="AM2016" i="2"/>
  <c r="AM2017" i="2"/>
  <c r="AM2018" i="2"/>
  <c r="AM2019" i="2"/>
  <c r="AM2020" i="2"/>
  <c r="AM2021" i="2"/>
  <c r="AM2022" i="2"/>
  <c r="AM2023" i="2"/>
  <c r="AM2024" i="2"/>
  <c r="AM2025" i="2"/>
  <c r="AM2026" i="2"/>
  <c r="AM2027" i="2"/>
  <c r="AM2028" i="2"/>
  <c r="AM2029" i="2"/>
  <c r="AM2030" i="2"/>
  <c r="AM2031" i="2"/>
  <c r="AM2032" i="2"/>
  <c r="AM2033" i="2"/>
  <c r="AM2034" i="2"/>
  <c r="AM2035" i="2"/>
  <c r="AM2036" i="2"/>
  <c r="AM2037" i="2"/>
  <c r="AM2038" i="2"/>
  <c r="AM2039" i="2"/>
  <c r="AM2040" i="2"/>
  <c r="AM2041" i="2"/>
  <c r="AM2042" i="2"/>
  <c r="AM2043" i="2"/>
  <c r="AM2044" i="2"/>
  <c r="AM2045" i="2"/>
  <c r="AM2046" i="2"/>
  <c r="AM2047" i="2"/>
  <c r="AM2048" i="2"/>
  <c r="AM2049" i="2"/>
  <c r="Y2742" i="2"/>
  <c r="Y2743" i="2"/>
  <c r="Y2744" i="2"/>
  <c r="Y2745" i="2"/>
  <c r="Y2746" i="2"/>
  <c r="Y2747" i="2"/>
  <c r="Y2748" i="2"/>
  <c r="Y2749" i="2"/>
  <c r="Y2750" i="2"/>
  <c r="Y2751" i="2"/>
  <c r="Y2752" i="2"/>
  <c r="Y2753" i="2"/>
  <c r="Y2754" i="2"/>
  <c r="Y2755" i="2"/>
  <c r="Y2756" i="2"/>
  <c r="Y2757" i="2"/>
  <c r="Y2758" i="2"/>
  <c r="Y2759" i="2"/>
  <c r="Y2760" i="2"/>
  <c r="Y2761" i="2"/>
  <c r="Y2762" i="2"/>
  <c r="Y2763" i="2"/>
  <c r="Y2764" i="2"/>
  <c r="Y2765" i="2"/>
  <c r="Y2766" i="2"/>
  <c r="Y2767" i="2"/>
  <c r="Y2768" i="2"/>
  <c r="Y2769" i="2"/>
  <c r="Y2770" i="2"/>
  <c r="Y2771" i="2"/>
  <c r="Y2772" i="2"/>
  <c r="Y2773" i="2"/>
  <c r="Y2774" i="2"/>
  <c r="Y2775" i="2"/>
  <c r="Y2776" i="2"/>
  <c r="Y2777" i="2"/>
  <c r="Y2778" i="2"/>
  <c r="Y2779" i="2"/>
  <c r="Y2780" i="2"/>
  <c r="Y2781" i="2"/>
  <c r="Y2782" i="2"/>
  <c r="Y2783" i="2"/>
  <c r="Y2784" i="2"/>
  <c r="Y2785" i="2"/>
  <c r="Y2786" i="2"/>
  <c r="Y2787" i="2"/>
  <c r="Y2788" i="2"/>
  <c r="Y2789" i="2"/>
  <c r="Y2790" i="2"/>
  <c r="Y2791" i="2"/>
  <c r="Y2792" i="2"/>
  <c r="Y2793" i="2"/>
  <c r="Y2794" i="2"/>
  <c r="Y2795" i="2"/>
  <c r="Y2796" i="2"/>
  <c r="Y2797" i="2"/>
  <c r="Y2798" i="2"/>
  <c r="Y2799" i="2"/>
  <c r="Y2800" i="2"/>
  <c r="Y2801" i="2"/>
  <c r="Y2802" i="2"/>
  <c r="Y2803" i="2"/>
  <c r="Y2804" i="2"/>
  <c r="Y2805" i="2"/>
  <c r="Y2806" i="2"/>
  <c r="Y2807" i="2"/>
  <c r="Y2808" i="2"/>
  <c r="Y2809" i="2"/>
  <c r="Y2810" i="2"/>
  <c r="Y2811" i="2"/>
  <c r="Y2812" i="2"/>
  <c r="Y2813" i="2"/>
  <c r="Y2814" i="2"/>
  <c r="Y2815" i="2"/>
  <c r="Y2816" i="2"/>
  <c r="Y2817" i="2"/>
  <c r="Y2818" i="2"/>
  <c r="Y2819" i="2"/>
  <c r="Y2820" i="2"/>
  <c r="Y2821" i="2"/>
  <c r="Y2822" i="2"/>
  <c r="Y2823" i="2"/>
  <c r="Y2824" i="2"/>
  <c r="Y2825" i="2"/>
  <c r="Y2826" i="2"/>
  <c r="Y2827" i="2"/>
  <c r="Y2828" i="2"/>
  <c r="Y2829" i="2"/>
  <c r="Y2830" i="2"/>
  <c r="Y2831" i="2"/>
  <c r="Y2832" i="2"/>
  <c r="Y2833" i="2"/>
  <c r="Y2834" i="2"/>
  <c r="Y2835" i="2"/>
  <c r="Y2836" i="2"/>
  <c r="Y2837" i="2"/>
  <c r="Y2838" i="2"/>
  <c r="Y2839" i="2"/>
  <c r="Y2840" i="2"/>
  <c r="Y2841" i="2"/>
  <c r="Y2842" i="2"/>
  <c r="Y2843" i="2"/>
  <c r="Y2844" i="2"/>
  <c r="Y2845" i="2"/>
  <c r="Y2846" i="2"/>
  <c r="Y2847" i="2"/>
  <c r="Y2848" i="2"/>
  <c r="Y2849" i="2"/>
  <c r="Y2850" i="2"/>
  <c r="Y2851" i="2"/>
  <c r="Y2852" i="2"/>
  <c r="Y2853" i="2"/>
  <c r="Y2854" i="2"/>
  <c r="Y2855" i="2"/>
  <c r="Y2856" i="2"/>
  <c r="Y2857" i="2"/>
  <c r="Y2858" i="2"/>
  <c r="Y2859" i="2"/>
  <c r="Y2860" i="2"/>
  <c r="Y2861" i="2"/>
  <c r="Y2862" i="2"/>
  <c r="Y2863" i="2"/>
  <c r="Y2864" i="2"/>
  <c r="Y2865" i="2"/>
  <c r="Y2866" i="2"/>
  <c r="Y2867" i="2"/>
  <c r="Y2868" i="2"/>
  <c r="Y2869" i="2"/>
  <c r="Y2870" i="2"/>
  <c r="Y2871" i="2"/>
  <c r="Y2872" i="2"/>
  <c r="Y2873" i="2"/>
  <c r="Y2874" i="2"/>
  <c r="Y2875" i="2"/>
  <c r="Y2876" i="2"/>
  <c r="Y2877" i="2"/>
  <c r="Y2878" i="2"/>
  <c r="Y2879" i="2"/>
  <c r="Y2880" i="2"/>
  <c r="Y2881" i="2"/>
  <c r="Y2882" i="2"/>
  <c r="Y2883" i="2"/>
  <c r="Y2884" i="2"/>
  <c r="Y2885" i="2"/>
  <c r="Y2886" i="2"/>
  <c r="Y2887" i="2"/>
  <c r="Y2888" i="2"/>
  <c r="Y2889" i="2"/>
  <c r="Y2890" i="2"/>
  <c r="Y2891" i="2"/>
  <c r="Y2892" i="2"/>
  <c r="Y2893" i="2"/>
  <c r="Y2894" i="2"/>
  <c r="Y2895" i="2"/>
  <c r="Y2896" i="2"/>
  <c r="Y2897" i="2"/>
  <c r="Y2898" i="2"/>
  <c r="Y2899" i="2"/>
  <c r="Y2900" i="2"/>
  <c r="Y2901" i="2"/>
  <c r="Y2902" i="2"/>
  <c r="Y2903" i="2"/>
  <c r="Y2904" i="2"/>
  <c r="Y2905" i="2"/>
  <c r="Y2906" i="2"/>
  <c r="Y2907" i="2"/>
  <c r="Y2908" i="2"/>
  <c r="Y2909" i="2"/>
  <c r="Y2910" i="2"/>
  <c r="Y2911" i="2"/>
  <c r="Y2912" i="2"/>
  <c r="Y2913" i="2"/>
  <c r="Y2914" i="2"/>
  <c r="Y2915" i="2"/>
  <c r="Y2916" i="2"/>
  <c r="Y2917" i="2"/>
  <c r="Y2918" i="2"/>
  <c r="Y2919" i="2"/>
  <c r="Y2920" i="2"/>
  <c r="Y2921" i="2"/>
  <c r="Y2922" i="2"/>
  <c r="Y2923" i="2"/>
  <c r="Y2924" i="2"/>
  <c r="Y2925" i="2"/>
  <c r="Y2926" i="2"/>
  <c r="Y2927" i="2"/>
  <c r="Y2928" i="2"/>
  <c r="Y2929" i="2"/>
  <c r="Y2930" i="2"/>
  <c r="Y2931" i="2"/>
  <c r="Y2932" i="2"/>
  <c r="Y2933" i="2"/>
  <c r="Y2934" i="2"/>
  <c r="Y2935" i="2"/>
  <c r="Y2936" i="2"/>
  <c r="Y2937" i="2"/>
  <c r="Y2938" i="2"/>
  <c r="Y2939" i="2"/>
  <c r="Y2940" i="2"/>
  <c r="Y2941" i="2"/>
  <c r="Y2942" i="2"/>
  <c r="Y2943" i="2"/>
  <c r="Y2944" i="2"/>
  <c r="Y2945" i="2"/>
  <c r="Y2946" i="2"/>
  <c r="Y2947" i="2"/>
  <c r="Y2948" i="2"/>
  <c r="Y2949" i="2"/>
  <c r="Y2950" i="2"/>
  <c r="Y2951" i="2"/>
  <c r="Y2952" i="2"/>
  <c r="Y2953" i="2"/>
  <c r="Y2954" i="2"/>
  <c r="Y2955" i="2"/>
  <c r="Y2956" i="2"/>
  <c r="Y2957" i="2"/>
  <c r="Y2958" i="2"/>
  <c r="Y2959" i="2"/>
  <c r="Y2960" i="2"/>
  <c r="Y2961" i="2"/>
  <c r="Y2962" i="2"/>
  <c r="Y2963" i="2"/>
  <c r="Y2964" i="2"/>
  <c r="Y2965" i="2"/>
  <c r="Y2966" i="2"/>
  <c r="Y2967" i="2"/>
  <c r="Y2968" i="2"/>
  <c r="Y2969" i="2"/>
  <c r="Y2970" i="2"/>
  <c r="Y2971" i="2"/>
  <c r="Y2972" i="2"/>
  <c r="Y2973" i="2"/>
  <c r="Y2974" i="2"/>
  <c r="Y2975" i="2"/>
  <c r="Y2976" i="2"/>
  <c r="Y2977" i="2"/>
  <c r="Y2978" i="2"/>
  <c r="Y2979" i="2"/>
  <c r="Y2980" i="2"/>
  <c r="Y2981" i="2"/>
  <c r="Y2982" i="2"/>
  <c r="Y2983" i="2"/>
  <c r="Y2984" i="2"/>
  <c r="Y2985" i="2"/>
  <c r="Y2986" i="2"/>
  <c r="Y2987" i="2"/>
  <c r="Y2988" i="2"/>
  <c r="Y2989" i="2"/>
  <c r="Y2990" i="2"/>
  <c r="Y2991" i="2"/>
  <c r="Y2992" i="2"/>
  <c r="Y2993" i="2"/>
  <c r="Y2994" i="2"/>
  <c r="Y2995" i="2"/>
  <c r="Y2996" i="2"/>
  <c r="Y2997" i="2"/>
  <c r="Y2998" i="2"/>
  <c r="Y2999" i="2"/>
  <c r="Y3000" i="2"/>
  <c r="Y3001" i="2"/>
  <c r="Y3002" i="2"/>
  <c r="Y3003" i="2"/>
  <c r="Y3004" i="2"/>
  <c r="Y3005" i="2"/>
  <c r="Y3006" i="2"/>
  <c r="Y3007" i="2"/>
  <c r="Y3008" i="2"/>
  <c r="Y3009" i="2"/>
  <c r="Y3010" i="2"/>
  <c r="Y3011" i="2"/>
  <c r="Y3012" i="2"/>
  <c r="Y3013" i="2"/>
  <c r="Y3014" i="2"/>
  <c r="Y3015" i="2"/>
  <c r="Y3016" i="2"/>
  <c r="Y3017" i="2"/>
  <c r="Y3018" i="2"/>
  <c r="Y3019" i="2"/>
  <c r="Y3020" i="2"/>
  <c r="Y3021" i="2"/>
  <c r="Y3022" i="2"/>
  <c r="Y3023" i="2"/>
  <c r="Y3024" i="2"/>
  <c r="Y3025" i="2"/>
  <c r="Y3026" i="2"/>
  <c r="Y3027" i="2"/>
  <c r="Y3028" i="2"/>
  <c r="Y3029" i="2"/>
  <c r="Y3030" i="2"/>
  <c r="Y3031" i="2"/>
  <c r="Y3032" i="2"/>
  <c r="Y3033" i="2"/>
  <c r="Y3034" i="2"/>
  <c r="Y3035" i="2"/>
  <c r="Y3036" i="2"/>
  <c r="Y3037" i="2"/>
  <c r="Y3038" i="2"/>
  <c r="Y3039" i="2"/>
  <c r="Y3040" i="2"/>
  <c r="Y3041" i="2"/>
  <c r="Y3042" i="2"/>
  <c r="Y3043" i="2"/>
  <c r="Y3044" i="2"/>
  <c r="Y3045" i="2"/>
  <c r="Y3046" i="2"/>
  <c r="Y3047" i="2"/>
  <c r="Y3048" i="2"/>
  <c r="Y3049" i="2"/>
  <c r="Y3050" i="2"/>
  <c r="Y3051" i="2"/>
  <c r="Y3052" i="2"/>
  <c r="Y3053" i="2"/>
  <c r="Y3054" i="2"/>
  <c r="Y3055" i="2"/>
  <c r="Y3056" i="2"/>
  <c r="Y3057" i="2"/>
  <c r="Y3058" i="2"/>
  <c r="Y3059" i="2"/>
  <c r="Y3060" i="2"/>
  <c r="Y3061" i="2"/>
  <c r="Y3062" i="2"/>
  <c r="Y3063" i="2"/>
  <c r="Y3064" i="2"/>
  <c r="Y3065" i="2"/>
  <c r="Y3066" i="2"/>
  <c r="Y3067" i="2"/>
  <c r="Y3068" i="2"/>
  <c r="Y3069" i="2"/>
  <c r="Y3070" i="2"/>
  <c r="Y3071" i="2"/>
  <c r="Y3072" i="2"/>
  <c r="Y3073" i="2"/>
  <c r="Y3074" i="2"/>
  <c r="Y3075" i="2"/>
  <c r="Y3076" i="2"/>
  <c r="Y3077" i="2"/>
  <c r="Y3078" i="2"/>
  <c r="Y3079" i="2"/>
  <c r="Y3080" i="2"/>
  <c r="Y3081" i="2"/>
  <c r="Y3082" i="2"/>
  <c r="Y3083" i="2"/>
  <c r="Y3084" i="2"/>
  <c r="Y3085" i="2"/>
  <c r="Y3086" i="2"/>
  <c r="Y3087" i="2"/>
  <c r="Y3088" i="2"/>
  <c r="Y3089" i="2"/>
  <c r="Y3090" i="2"/>
  <c r="Y3091" i="2"/>
  <c r="Y3092" i="2"/>
  <c r="Y3093" i="2"/>
  <c r="Y3094" i="2"/>
  <c r="Y3095" i="2"/>
  <c r="Y3096" i="2"/>
  <c r="Y3097" i="2"/>
  <c r="Y3098" i="2"/>
  <c r="Y3099" i="2"/>
  <c r="Y3100" i="2"/>
  <c r="Y3101" i="2"/>
  <c r="Y3102" i="2"/>
  <c r="Y3103" i="2"/>
  <c r="Y3104" i="2"/>
  <c r="Y3105" i="2"/>
  <c r="Y3106" i="2"/>
  <c r="Y3107" i="2"/>
  <c r="Y3108" i="2"/>
  <c r="Y3109" i="2"/>
  <c r="Y3110" i="2"/>
  <c r="Y3111" i="2"/>
  <c r="Y3112" i="2"/>
  <c r="Y3113" i="2"/>
  <c r="Y3114" i="2"/>
  <c r="Y3115" i="2"/>
  <c r="Y3116" i="2"/>
  <c r="Y3117" i="2"/>
  <c r="Y3118" i="2"/>
  <c r="Y3119" i="2"/>
  <c r="Y3120" i="2"/>
  <c r="Y3121" i="2"/>
  <c r="Y3122" i="2"/>
  <c r="Y3123" i="2"/>
  <c r="Y3124" i="2"/>
  <c r="Y3125" i="2"/>
  <c r="Y3126" i="2"/>
  <c r="Y3127" i="2"/>
  <c r="Y3128" i="2"/>
  <c r="Y3129" i="2"/>
  <c r="Y3130" i="2"/>
  <c r="Y3131" i="2"/>
  <c r="Y3132" i="2"/>
  <c r="Y3133" i="2"/>
  <c r="Y3134" i="2"/>
  <c r="Y3135" i="2"/>
  <c r="Y3136" i="2"/>
  <c r="Y3137" i="2"/>
  <c r="Y3138" i="2"/>
  <c r="Y3139" i="2"/>
  <c r="Y3140" i="2"/>
  <c r="Y3141" i="2"/>
  <c r="Y3142" i="2"/>
  <c r="Y3143" i="2"/>
  <c r="Y3144" i="2"/>
  <c r="Y3145" i="2"/>
  <c r="Y3146" i="2"/>
  <c r="Y3147" i="2"/>
  <c r="Y3148" i="2"/>
  <c r="Y3149" i="2"/>
  <c r="Y3150" i="2"/>
  <c r="Y3151" i="2"/>
  <c r="Y3152" i="2"/>
  <c r="Y3153" i="2"/>
  <c r="Y3154" i="2"/>
  <c r="Y3155" i="2"/>
  <c r="Y3156" i="2"/>
  <c r="Y3157" i="2"/>
  <c r="Y3158" i="2"/>
  <c r="Y3159" i="2"/>
  <c r="Y3160" i="2"/>
  <c r="Y3161" i="2"/>
  <c r="Y3162" i="2"/>
  <c r="Y3163" i="2"/>
  <c r="Y3164" i="2"/>
  <c r="Y3165" i="2"/>
  <c r="Y3166" i="2"/>
  <c r="Y3167" i="2"/>
  <c r="Y3168" i="2"/>
  <c r="Y3169" i="2"/>
  <c r="Y3170" i="2"/>
  <c r="Y3171" i="2"/>
  <c r="Y3172" i="2"/>
  <c r="Y3173" i="2"/>
  <c r="Y3174" i="2"/>
  <c r="Y3175" i="2"/>
  <c r="Y3176" i="2"/>
  <c r="Y3177" i="2"/>
  <c r="Y3178" i="2"/>
  <c r="Y3179" i="2"/>
  <c r="Y3180" i="2"/>
  <c r="Y3181" i="2"/>
  <c r="Y3182" i="2"/>
  <c r="Y3183" i="2"/>
  <c r="Y3184" i="2"/>
  <c r="Y3185" i="2"/>
  <c r="Y3186" i="2"/>
  <c r="Y3187" i="2"/>
  <c r="Y3188" i="2"/>
  <c r="Y3189" i="2"/>
  <c r="Y3190" i="2"/>
  <c r="Y3191" i="2"/>
  <c r="Y3192" i="2"/>
  <c r="Y3193" i="2"/>
  <c r="Y3194" i="2"/>
  <c r="Y3195" i="2"/>
  <c r="Y3196" i="2"/>
  <c r="Y3197" i="2"/>
  <c r="Y3198" i="2"/>
  <c r="Y3199" i="2"/>
  <c r="Y3200" i="2"/>
  <c r="Y3201" i="2"/>
  <c r="Y3202" i="2"/>
  <c r="Y3203" i="2"/>
  <c r="Y3204" i="2"/>
  <c r="Y3205" i="2"/>
  <c r="Y3206" i="2"/>
  <c r="Y3207" i="2"/>
  <c r="Y3208" i="2"/>
  <c r="Y3209" i="2"/>
  <c r="Y3210" i="2"/>
  <c r="Y3211" i="2"/>
  <c r="Y3212" i="2"/>
  <c r="Y3213" i="2"/>
  <c r="Y3214" i="2"/>
  <c r="Y3215" i="2"/>
  <c r="Y3216" i="2"/>
  <c r="Y3217" i="2"/>
  <c r="Y3218" i="2"/>
  <c r="Y3219" i="2"/>
  <c r="Y3220" i="2"/>
  <c r="Y3221" i="2"/>
  <c r="Y3222" i="2"/>
  <c r="Y3223" i="2"/>
  <c r="Y3224" i="2"/>
  <c r="Y3225" i="2"/>
  <c r="Y3226" i="2"/>
  <c r="Y3227" i="2"/>
  <c r="Y3228" i="2"/>
  <c r="Y3229" i="2"/>
  <c r="Y3230" i="2"/>
  <c r="Y3231" i="2"/>
  <c r="Y3232" i="2"/>
  <c r="Y3233" i="2"/>
  <c r="Y3234" i="2"/>
  <c r="Y3235" i="2"/>
  <c r="Y3236" i="2"/>
  <c r="Y3237" i="2"/>
  <c r="Y3238" i="2"/>
  <c r="Y3239" i="2"/>
  <c r="Y3240" i="2"/>
  <c r="Y3241" i="2"/>
  <c r="Y3242" i="2"/>
  <c r="Y3243" i="2"/>
  <c r="Y3244" i="2"/>
  <c r="Y3245" i="2"/>
  <c r="Y3246" i="2"/>
  <c r="Y3247" i="2"/>
  <c r="Y3248" i="2"/>
  <c r="Y3249" i="2"/>
  <c r="Y3250" i="2"/>
  <c r="Y3251" i="2"/>
  <c r="Y3252" i="2"/>
  <c r="Y3253" i="2"/>
  <c r="Y3254" i="2"/>
  <c r="Y3255" i="2"/>
  <c r="Y3256" i="2"/>
  <c r="Y3257" i="2"/>
  <c r="Y3258" i="2"/>
  <c r="Y3259" i="2"/>
  <c r="Y3260" i="2"/>
  <c r="Y3261" i="2"/>
  <c r="Y3262" i="2"/>
  <c r="Y3263" i="2"/>
  <c r="Y3264" i="2"/>
  <c r="Y3265" i="2"/>
  <c r="Y3266" i="2"/>
  <c r="Y3267" i="2"/>
  <c r="Y3268" i="2"/>
  <c r="Y3269" i="2"/>
  <c r="Y3270" i="2"/>
  <c r="Y3271" i="2"/>
  <c r="Y3272" i="2"/>
  <c r="Y3273" i="2"/>
  <c r="Y3274" i="2"/>
  <c r="Y3275" i="2"/>
  <c r="Y3276" i="2"/>
  <c r="Y3277" i="2"/>
  <c r="Y3278" i="2"/>
  <c r="Y3279" i="2"/>
  <c r="Y3280" i="2"/>
  <c r="Y3281" i="2"/>
  <c r="Y3282" i="2"/>
  <c r="Y3283" i="2"/>
  <c r="Y3284" i="2"/>
  <c r="Y3285" i="2"/>
  <c r="Y3286" i="2"/>
  <c r="Y3287" i="2"/>
  <c r="Y3288" i="2"/>
  <c r="Y3289" i="2"/>
  <c r="Y3290" i="2"/>
  <c r="Y3291" i="2"/>
  <c r="Y3292" i="2"/>
  <c r="Y3293" i="2"/>
  <c r="Y3294" i="2"/>
  <c r="Y3295" i="2"/>
  <c r="Y3296" i="2"/>
  <c r="Y3297" i="2"/>
  <c r="Y3298" i="2"/>
  <c r="Y3299" i="2"/>
  <c r="Y3300" i="2"/>
  <c r="Y3301" i="2"/>
  <c r="Y3302" i="2"/>
  <c r="Y3303" i="2"/>
  <c r="Y3304" i="2"/>
  <c r="Y3305" i="2"/>
  <c r="Y3306" i="2"/>
  <c r="Y3307" i="2"/>
  <c r="Y3308" i="2"/>
  <c r="Y3309" i="2"/>
  <c r="Y3310" i="2"/>
  <c r="Y3311" i="2"/>
  <c r="Y3312" i="2"/>
  <c r="Y3313" i="2"/>
  <c r="Y3314" i="2"/>
  <c r="Y3315" i="2"/>
  <c r="Y3316" i="2"/>
  <c r="Y3317" i="2"/>
  <c r="Y3318" i="2"/>
  <c r="Y3319" i="2"/>
  <c r="Y3320" i="2"/>
  <c r="Y3321" i="2"/>
  <c r="Y3322" i="2"/>
  <c r="Y3323" i="2"/>
  <c r="Y3324" i="2"/>
  <c r="Y3325" i="2"/>
  <c r="Y3326" i="2"/>
  <c r="Y3327" i="2"/>
  <c r="Y3328" i="2"/>
  <c r="Y3329" i="2"/>
  <c r="Y3330" i="2"/>
  <c r="Y3331" i="2"/>
  <c r="Y3332" i="2"/>
  <c r="Y3333" i="2"/>
  <c r="Y3334" i="2"/>
  <c r="Y3335" i="2"/>
  <c r="Y3336" i="2"/>
  <c r="Y3337" i="2"/>
  <c r="Y3338" i="2"/>
  <c r="Y3339" i="2"/>
  <c r="Y3340" i="2"/>
  <c r="Y3341" i="2"/>
  <c r="Y3342" i="2"/>
  <c r="Y3343" i="2"/>
  <c r="Y3344" i="2"/>
  <c r="Y3345" i="2"/>
  <c r="Y3346" i="2"/>
  <c r="Y3347" i="2"/>
  <c r="Y3348" i="2"/>
  <c r="Y3349" i="2"/>
  <c r="Y3350" i="2"/>
  <c r="Y3351" i="2"/>
  <c r="Y3352" i="2"/>
  <c r="Y3353" i="2"/>
  <c r="Y3354" i="2"/>
  <c r="Y3355" i="2"/>
  <c r="Y3356" i="2"/>
  <c r="Y3357" i="2"/>
  <c r="Y3358" i="2"/>
  <c r="Y3359" i="2"/>
  <c r="Y3360" i="2"/>
  <c r="Y3361" i="2"/>
  <c r="Y3362" i="2"/>
  <c r="Y3363" i="2"/>
  <c r="Y3364" i="2"/>
  <c r="Y3365" i="2"/>
  <c r="Y3366" i="2"/>
  <c r="Y3367" i="2"/>
  <c r="Y3368" i="2"/>
  <c r="Y3369" i="2"/>
  <c r="Y3370" i="2"/>
  <c r="Y3371" i="2"/>
  <c r="Y3372" i="2"/>
  <c r="Y3373" i="2"/>
  <c r="Y3374" i="2"/>
  <c r="Y3375" i="2"/>
  <c r="Y3376" i="2"/>
  <c r="Y3377" i="2"/>
  <c r="Y3378" i="2"/>
  <c r="Y3379" i="2"/>
  <c r="Y3380" i="2"/>
  <c r="Y3381" i="2"/>
  <c r="Y3382" i="2"/>
  <c r="Y3383" i="2"/>
  <c r="Y3384" i="2"/>
  <c r="Y3385" i="2"/>
  <c r="Y3386" i="2"/>
  <c r="Y3387" i="2"/>
  <c r="Y3388" i="2"/>
  <c r="Y3389" i="2"/>
  <c r="Y3390" i="2"/>
  <c r="Y3391" i="2"/>
  <c r="Y3392" i="2"/>
  <c r="Y3393" i="2"/>
  <c r="Y3394" i="2"/>
  <c r="Y3395" i="2"/>
  <c r="Y3396" i="2"/>
  <c r="Y3397" i="2"/>
  <c r="Y3398" i="2"/>
  <c r="Y3399" i="2"/>
  <c r="Y3400" i="2"/>
  <c r="Y3401" i="2"/>
  <c r="Y3402" i="2"/>
  <c r="Y3403" i="2"/>
  <c r="Y3404" i="2"/>
  <c r="Y3405" i="2"/>
  <c r="Y3406" i="2"/>
  <c r="Y3407" i="2"/>
  <c r="Y3408" i="2"/>
  <c r="Y3409" i="2"/>
  <c r="Y3410" i="2"/>
  <c r="Y3411" i="2"/>
  <c r="Y3412" i="2"/>
  <c r="Y3413" i="2"/>
  <c r="Y3414" i="2"/>
  <c r="Y3415" i="2"/>
  <c r="Y3416" i="2"/>
  <c r="Y3417" i="2"/>
  <c r="Y3418" i="2"/>
  <c r="Y3419" i="2"/>
  <c r="Y3420" i="2"/>
  <c r="Y3421" i="2"/>
  <c r="Y3422" i="2"/>
  <c r="Y3423" i="2"/>
  <c r="Y3424" i="2"/>
  <c r="Y3425" i="2"/>
  <c r="Y3426" i="2"/>
  <c r="Y3427" i="2"/>
  <c r="Y3428" i="2"/>
  <c r="Y3429" i="2"/>
  <c r="Y3430" i="2"/>
  <c r="Y3431" i="2"/>
  <c r="Y3432" i="2"/>
  <c r="Y3433" i="2"/>
  <c r="Y3434" i="2"/>
  <c r="Y3435" i="2"/>
  <c r="Y3436" i="2"/>
  <c r="Y3437" i="2"/>
  <c r="Y3438" i="2"/>
  <c r="Y3439" i="2"/>
  <c r="Y3440" i="2"/>
  <c r="Y3441" i="2"/>
  <c r="Y3442" i="2"/>
  <c r="Y3443" i="2"/>
  <c r="Y3444" i="2"/>
  <c r="Y3445" i="2"/>
  <c r="Y3446" i="2"/>
  <c r="Y3447" i="2"/>
  <c r="Y3448" i="2"/>
  <c r="Y3449" i="2"/>
  <c r="Y3450" i="2"/>
  <c r="Y3451" i="2"/>
  <c r="Y3452" i="2"/>
  <c r="Y3453" i="2"/>
  <c r="Y3454" i="2"/>
  <c r="Y3455" i="2"/>
  <c r="Y3456" i="2"/>
  <c r="Y3457" i="2"/>
  <c r="Y3458" i="2"/>
  <c r="Y3459" i="2"/>
  <c r="Y3460" i="2"/>
  <c r="Y3461" i="2"/>
  <c r="Y3462" i="2"/>
  <c r="Y3463" i="2"/>
  <c r="Y3464" i="2"/>
  <c r="Y3465" i="2"/>
  <c r="Y3466" i="2"/>
  <c r="Y3467" i="2"/>
  <c r="Y3468" i="2"/>
  <c r="Y3469" i="2"/>
  <c r="Y3470" i="2"/>
  <c r="Y3471" i="2"/>
  <c r="Y3472" i="2"/>
  <c r="Y3473" i="2"/>
  <c r="Y3474" i="2"/>
  <c r="Y3475" i="2"/>
  <c r="Y3476" i="2"/>
  <c r="Y3477" i="2"/>
  <c r="Y3478" i="2"/>
  <c r="Y3479" i="2"/>
  <c r="Y3480" i="2"/>
  <c r="Y3481" i="2"/>
  <c r="Y3482" i="2"/>
  <c r="Y3483" i="2"/>
  <c r="Y3484" i="2"/>
  <c r="Y3485" i="2"/>
  <c r="Y3486" i="2"/>
  <c r="Y3487" i="2"/>
  <c r="Y3488" i="2"/>
  <c r="Y3489" i="2"/>
  <c r="Y3490" i="2"/>
  <c r="Y3491" i="2"/>
  <c r="Y3492" i="2"/>
  <c r="Y3493" i="2"/>
  <c r="Y3494" i="2"/>
  <c r="Y3495" i="2"/>
  <c r="Y3496" i="2"/>
  <c r="Y3497" i="2"/>
  <c r="Y3498" i="2"/>
  <c r="Y3499" i="2"/>
  <c r="Y3500" i="2"/>
  <c r="Y3501" i="2"/>
  <c r="Y3502" i="2"/>
  <c r="Y3503" i="2"/>
  <c r="Y3504" i="2"/>
  <c r="Y3505" i="2"/>
  <c r="Y3506" i="2"/>
  <c r="Y3507" i="2"/>
  <c r="Y3508" i="2"/>
  <c r="Y3509" i="2"/>
  <c r="Y3510" i="2"/>
  <c r="Y3511" i="2"/>
  <c r="Y3512" i="2"/>
  <c r="Y3513" i="2"/>
  <c r="Y3514" i="2"/>
  <c r="Y3515" i="2"/>
  <c r="Y3516" i="2"/>
  <c r="Y3517" i="2"/>
  <c r="Y3518" i="2"/>
  <c r="Y3519" i="2"/>
  <c r="Y3520" i="2"/>
  <c r="Y3521" i="2"/>
  <c r="Y3522" i="2"/>
  <c r="Y3523" i="2"/>
  <c r="Y3524" i="2"/>
  <c r="Y3525" i="2"/>
  <c r="Y3526" i="2"/>
  <c r="Y3527" i="2"/>
  <c r="Y3528" i="2"/>
  <c r="Y3529" i="2"/>
  <c r="Y3530" i="2"/>
  <c r="Y3531" i="2"/>
  <c r="Y3532" i="2"/>
  <c r="Y3533" i="2"/>
  <c r="Y3534" i="2"/>
  <c r="Y3535" i="2"/>
  <c r="Y3536" i="2"/>
  <c r="Y3537" i="2"/>
  <c r="Y3538" i="2"/>
  <c r="Y3539" i="2"/>
  <c r="Y3540" i="2"/>
  <c r="Y3541" i="2"/>
  <c r="Y3542" i="2"/>
  <c r="Y3543" i="2"/>
  <c r="Y3544" i="2"/>
  <c r="Y3545" i="2"/>
  <c r="Y3546" i="2"/>
  <c r="Y3547" i="2"/>
  <c r="Y3548" i="2"/>
  <c r="Y3549" i="2"/>
  <c r="Y3550" i="2"/>
  <c r="Y3551" i="2"/>
  <c r="Y3552" i="2"/>
  <c r="Y3553" i="2"/>
  <c r="Y3554" i="2"/>
  <c r="Y3555" i="2"/>
  <c r="Y3556" i="2"/>
  <c r="Y3557" i="2"/>
  <c r="Y3558" i="2"/>
  <c r="Y3559" i="2"/>
  <c r="Y3560" i="2"/>
  <c r="Y3561" i="2"/>
  <c r="Y3562" i="2"/>
  <c r="Y3563" i="2"/>
  <c r="Y3564" i="2"/>
  <c r="Y3565" i="2"/>
  <c r="Y3566" i="2"/>
  <c r="Y3567" i="2"/>
  <c r="Y3568" i="2"/>
  <c r="Y3569" i="2"/>
  <c r="Y3570" i="2"/>
  <c r="Y3571" i="2"/>
  <c r="Y3572" i="2"/>
  <c r="Y3573" i="2"/>
  <c r="Y3574" i="2"/>
  <c r="Y3575" i="2"/>
  <c r="Y3576" i="2"/>
  <c r="Y3577" i="2"/>
  <c r="Y3578" i="2"/>
  <c r="Y3579" i="2"/>
  <c r="Y3580" i="2"/>
  <c r="Y3581" i="2"/>
  <c r="Y3582" i="2"/>
  <c r="Y3583" i="2"/>
  <c r="Y3584" i="2"/>
  <c r="Y3585" i="2"/>
  <c r="Y3586" i="2"/>
  <c r="Y3587" i="2"/>
  <c r="Y3588" i="2"/>
  <c r="Y3589" i="2"/>
  <c r="Y3590" i="2"/>
  <c r="Y3591" i="2"/>
  <c r="Y3592" i="2"/>
  <c r="Y3593" i="2"/>
  <c r="Y3594" i="2"/>
  <c r="Y3595" i="2"/>
  <c r="Y3596" i="2"/>
  <c r="Y3597" i="2"/>
  <c r="Y3598" i="2"/>
  <c r="Y3599" i="2"/>
  <c r="Y3600" i="2"/>
  <c r="Y3601" i="2"/>
  <c r="Y3602" i="2"/>
  <c r="Y3603" i="2"/>
  <c r="Y3604" i="2"/>
  <c r="Y3605" i="2"/>
  <c r="Y3606" i="2"/>
  <c r="Y3607" i="2"/>
  <c r="Y3608" i="2"/>
  <c r="Y3609" i="2"/>
  <c r="Y3610" i="2"/>
  <c r="Y3611" i="2"/>
  <c r="Y3612" i="2"/>
  <c r="Y3613" i="2"/>
  <c r="Y3614" i="2"/>
  <c r="Y3615" i="2"/>
  <c r="Y3616" i="2"/>
  <c r="Y3617" i="2"/>
  <c r="Y3618" i="2"/>
  <c r="Y3619" i="2"/>
  <c r="Y3620" i="2"/>
  <c r="Y3621" i="2"/>
  <c r="Y3622" i="2"/>
  <c r="Y3623" i="2"/>
  <c r="Y3624" i="2"/>
  <c r="Y3625" i="2"/>
  <c r="Y3626" i="2"/>
  <c r="Y3627" i="2"/>
  <c r="Y3628" i="2"/>
  <c r="Y3629" i="2"/>
  <c r="Y3630" i="2"/>
  <c r="Y3631" i="2"/>
  <c r="Y3632" i="2"/>
  <c r="Y3633" i="2"/>
  <c r="Y3634" i="2"/>
  <c r="Y3635" i="2"/>
  <c r="Y3636" i="2"/>
  <c r="Y3637" i="2"/>
  <c r="Y3638" i="2"/>
  <c r="Y3639" i="2"/>
  <c r="Y3640" i="2"/>
  <c r="Y3641" i="2"/>
  <c r="Y3642" i="2"/>
  <c r="Y3643" i="2"/>
  <c r="Y3644" i="2"/>
  <c r="Y3645" i="2"/>
  <c r="Y3646" i="2"/>
  <c r="Y3647" i="2"/>
  <c r="Y3648" i="2"/>
  <c r="Y3649" i="2"/>
  <c r="Y3650" i="2"/>
  <c r="Y3651" i="2"/>
  <c r="Y3652" i="2"/>
  <c r="Y3653" i="2"/>
  <c r="Y3654" i="2"/>
  <c r="Y3655" i="2"/>
  <c r="Y3656" i="2"/>
  <c r="Y3657" i="2"/>
  <c r="Y3658" i="2"/>
  <c r="Y3659" i="2"/>
  <c r="Y3660" i="2"/>
  <c r="Y3661" i="2"/>
  <c r="Y3662" i="2"/>
  <c r="Y3663" i="2"/>
  <c r="Y3664" i="2"/>
  <c r="Y3665" i="2"/>
  <c r="Y3666" i="2"/>
  <c r="Y3667" i="2"/>
  <c r="Y3668" i="2"/>
  <c r="Y3669" i="2"/>
  <c r="Y3670" i="2"/>
  <c r="Y3671" i="2"/>
  <c r="Y3672" i="2"/>
  <c r="Y3673" i="2"/>
  <c r="Y3674" i="2"/>
  <c r="Y3675" i="2"/>
  <c r="Y3676" i="2"/>
  <c r="Y3677" i="2"/>
  <c r="Y3678" i="2"/>
  <c r="Y3679" i="2"/>
  <c r="Y3680" i="2"/>
  <c r="Y3681" i="2"/>
  <c r="Y3682" i="2"/>
  <c r="Y3683" i="2"/>
  <c r="Y3684" i="2"/>
  <c r="Y3685" i="2"/>
  <c r="AA2742" i="2"/>
  <c r="AA2743" i="2"/>
  <c r="AA2744" i="2"/>
  <c r="AA2745" i="2"/>
  <c r="AA2746" i="2"/>
  <c r="AA2747" i="2"/>
  <c r="AA2748" i="2"/>
  <c r="AA2749" i="2"/>
  <c r="AA2750" i="2"/>
  <c r="AA2751" i="2"/>
  <c r="AA2752" i="2"/>
  <c r="AA2753" i="2"/>
  <c r="AA2754" i="2"/>
  <c r="AA2755" i="2"/>
  <c r="AA2756" i="2"/>
  <c r="AA2757" i="2"/>
  <c r="AE2757" i="2" s="1"/>
  <c r="AA2758" i="2"/>
  <c r="AE2758" i="2" s="1"/>
  <c r="AA2759" i="2"/>
  <c r="AE2759" i="2" s="1"/>
  <c r="AA2760" i="2"/>
  <c r="AA2761" i="2"/>
  <c r="AA2762" i="2"/>
  <c r="AA2763" i="2"/>
  <c r="AA2764" i="2"/>
  <c r="AA2765" i="2"/>
  <c r="AE2765" i="2" s="1"/>
  <c r="AA2766" i="2"/>
  <c r="AA2767" i="2"/>
  <c r="AA2768" i="2"/>
  <c r="AA2769" i="2"/>
  <c r="AE2769" i="2" s="1"/>
  <c r="AA2770" i="2"/>
  <c r="AA2771" i="2"/>
  <c r="AA2772" i="2"/>
  <c r="AA2773" i="2"/>
  <c r="AA2774" i="2"/>
  <c r="AA2775" i="2"/>
  <c r="AA2776" i="2"/>
  <c r="AA2777" i="2"/>
  <c r="AA2778" i="2"/>
  <c r="AA2779" i="2"/>
  <c r="AA2780" i="2"/>
  <c r="AA2781" i="2"/>
  <c r="AA2782" i="2"/>
  <c r="AE2782" i="2" s="1"/>
  <c r="AA2783" i="2"/>
  <c r="AE2783" i="2" s="1"/>
  <c r="AA2784" i="2"/>
  <c r="AA2785" i="2"/>
  <c r="AA2786" i="2"/>
  <c r="AA2787" i="2"/>
  <c r="AA2788" i="2"/>
  <c r="AA2789" i="2"/>
  <c r="AE2789" i="2" s="1"/>
  <c r="AA2790" i="2"/>
  <c r="AA2791" i="2"/>
  <c r="AA2792" i="2"/>
  <c r="AA2793" i="2"/>
  <c r="AE2793" i="2" s="1"/>
  <c r="AA2794" i="2"/>
  <c r="AA2795" i="2"/>
  <c r="AA2796" i="2"/>
  <c r="AA2797" i="2"/>
  <c r="AA2798" i="2"/>
  <c r="AA2799" i="2"/>
  <c r="AA2800" i="2"/>
  <c r="AA2801" i="2"/>
  <c r="AA2802" i="2"/>
  <c r="AA2803" i="2"/>
  <c r="AA2804" i="2"/>
  <c r="AA2805" i="2"/>
  <c r="AA2806" i="2"/>
  <c r="AA2807" i="2"/>
  <c r="AA2808" i="2"/>
  <c r="AA2809" i="2"/>
  <c r="AA2810" i="2"/>
  <c r="AA2811" i="2"/>
  <c r="AA2812" i="2"/>
  <c r="AA2813" i="2"/>
  <c r="AA2814" i="2"/>
  <c r="AA2815" i="2"/>
  <c r="AA2816" i="2"/>
  <c r="AA2817" i="2"/>
  <c r="AA2818" i="2"/>
  <c r="AA2819" i="2"/>
  <c r="AA2820" i="2"/>
  <c r="AA2821" i="2"/>
  <c r="AA2822" i="2"/>
  <c r="AA2823" i="2"/>
  <c r="AA2824" i="2"/>
  <c r="AA2825" i="2"/>
  <c r="AA2826" i="2"/>
  <c r="AA2827" i="2"/>
  <c r="AA2828" i="2"/>
  <c r="AA2829" i="2"/>
  <c r="AA2830" i="2"/>
  <c r="AA2831" i="2"/>
  <c r="AA2832" i="2"/>
  <c r="AA2833" i="2"/>
  <c r="AA2834" i="2"/>
  <c r="AA2835" i="2"/>
  <c r="AA2836" i="2"/>
  <c r="AA2837" i="2"/>
  <c r="AA2838" i="2"/>
  <c r="AA2839" i="2"/>
  <c r="AA2840" i="2"/>
  <c r="AE2840" i="2" s="1"/>
  <c r="AA2841" i="2"/>
  <c r="AA2842" i="2"/>
  <c r="AA2843" i="2"/>
  <c r="AA2844" i="2"/>
  <c r="AA2845" i="2"/>
  <c r="AA2846" i="2"/>
  <c r="AA2847" i="2"/>
  <c r="AA2848" i="2"/>
  <c r="AA2849" i="2"/>
  <c r="AA2850" i="2"/>
  <c r="AA2851" i="2"/>
  <c r="AA2852" i="2"/>
  <c r="AA2853" i="2"/>
  <c r="AA2854" i="2"/>
  <c r="AA2855" i="2"/>
  <c r="AA2856" i="2"/>
  <c r="AA2857" i="2"/>
  <c r="AA2858" i="2"/>
  <c r="AA2859" i="2"/>
  <c r="AA2860" i="2"/>
  <c r="AA2861" i="2"/>
  <c r="AA2862" i="2"/>
  <c r="AA2863" i="2"/>
  <c r="AA2864" i="2"/>
  <c r="AE2864" i="2" s="1"/>
  <c r="AA2865" i="2"/>
  <c r="AA2866" i="2"/>
  <c r="AA2867" i="2"/>
  <c r="AA2868" i="2"/>
  <c r="AA2869" i="2"/>
  <c r="AA2870" i="2"/>
  <c r="AA2871" i="2"/>
  <c r="AA2872" i="2"/>
  <c r="AA2873" i="2"/>
  <c r="AA2874" i="2"/>
  <c r="AA2875" i="2"/>
  <c r="AA2876" i="2"/>
  <c r="AA2877" i="2"/>
  <c r="AA2878" i="2"/>
  <c r="AA2879" i="2"/>
  <c r="AA2880" i="2"/>
  <c r="AA2881" i="2"/>
  <c r="AA2882" i="2"/>
  <c r="AA2883" i="2"/>
  <c r="AA2884" i="2"/>
  <c r="AA2885" i="2"/>
  <c r="AA2886" i="2"/>
  <c r="AA2887" i="2"/>
  <c r="AA2888" i="2"/>
  <c r="AE2888" i="2" s="1"/>
  <c r="AA2889" i="2"/>
  <c r="AA2890" i="2"/>
  <c r="AA2891" i="2"/>
  <c r="AA2892" i="2"/>
  <c r="AA2893" i="2"/>
  <c r="AA2894" i="2"/>
  <c r="AA2895" i="2"/>
  <c r="AA2896" i="2"/>
  <c r="AA2897" i="2"/>
  <c r="AA2898" i="2"/>
  <c r="AA2899" i="2"/>
  <c r="AA2900" i="2"/>
  <c r="AA2901" i="2"/>
  <c r="AA2902" i="2"/>
  <c r="AA2903" i="2"/>
  <c r="AA2904" i="2"/>
  <c r="AE2904" i="2" s="1"/>
  <c r="AA2905" i="2"/>
  <c r="AA2906" i="2"/>
  <c r="AA2907" i="2"/>
  <c r="AA2908" i="2"/>
  <c r="AA2909" i="2"/>
  <c r="AA2910" i="2"/>
  <c r="AA2911" i="2"/>
  <c r="AA2912" i="2"/>
  <c r="AE2912" i="2" s="1"/>
  <c r="AA2913" i="2"/>
  <c r="AA2914" i="2"/>
  <c r="AA2915" i="2"/>
  <c r="AA2916" i="2"/>
  <c r="AA2917" i="2"/>
  <c r="AA2918" i="2"/>
  <c r="AA2919" i="2"/>
  <c r="AA2920" i="2"/>
  <c r="AA2921" i="2"/>
  <c r="AA2922" i="2"/>
  <c r="AA2923" i="2"/>
  <c r="AA2924" i="2"/>
  <c r="AA2925" i="2"/>
  <c r="AA2926" i="2"/>
  <c r="AA2927" i="2"/>
  <c r="AA2928" i="2"/>
  <c r="AA2929" i="2"/>
  <c r="AA2930" i="2"/>
  <c r="AA2931" i="2"/>
  <c r="AE2931" i="2" s="1"/>
  <c r="AA2932" i="2"/>
  <c r="AA2933" i="2"/>
  <c r="AA2934" i="2"/>
  <c r="AA2935" i="2"/>
  <c r="AA2936" i="2"/>
  <c r="AE2936" i="2" s="1"/>
  <c r="AA2937" i="2"/>
  <c r="AA2938" i="2"/>
  <c r="AA2939" i="2"/>
  <c r="AA2940" i="2"/>
  <c r="AA2941" i="2"/>
  <c r="AA2942" i="2"/>
  <c r="AA2943" i="2"/>
  <c r="AA2944" i="2"/>
  <c r="AA2945" i="2"/>
  <c r="AA2946" i="2"/>
  <c r="AA2947" i="2"/>
  <c r="AA2948" i="2"/>
  <c r="AA2949" i="2"/>
  <c r="AA2950" i="2"/>
  <c r="AA2951" i="2"/>
  <c r="AA2952" i="2"/>
  <c r="AA2953" i="2"/>
  <c r="AA2954" i="2"/>
  <c r="AA2955" i="2"/>
  <c r="AA2956" i="2"/>
  <c r="AA2957" i="2"/>
  <c r="AA2958" i="2"/>
  <c r="AA2959" i="2"/>
  <c r="AA2960" i="2"/>
  <c r="AE2960" i="2" s="1"/>
  <c r="AA2961" i="2"/>
  <c r="AA2962" i="2"/>
  <c r="AA2963" i="2"/>
  <c r="AA2964" i="2"/>
  <c r="AA2965" i="2"/>
  <c r="AA2966" i="2"/>
  <c r="AA2967" i="2"/>
  <c r="AA2968" i="2"/>
  <c r="AE2968" i="2" s="1"/>
  <c r="AA2969" i="2"/>
  <c r="AA2970" i="2"/>
  <c r="AA2971" i="2"/>
  <c r="AA2972" i="2"/>
  <c r="AA2973" i="2"/>
  <c r="AA2974" i="2"/>
  <c r="AA2975" i="2"/>
  <c r="AA2976" i="2"/>
  <c r="AA2977" i="2"/>
  <c r="AA2978" i="2"/>
  <c r="AA2979" i="2"/>
  <c r="AA2980" i="2"/>
  <c r="AA2981" i="2"/>
  <c r="AA2982" i="2"/>
  <c r="AA2983" i="2"/>
  <c r="AA2984" i="2"/>
  <c r="AA2985" i="2"/>
  <c r="AA2986" i="2"/>
  <c r="AA2987" i="2"/>
  <c r="AA2988" i="2"/>
  <c r="AE2988" i="2" s="1"/>
  <c r="AA2989" i="2"/>
  <c r="AA2990" i="2"/>
  <c r="AA2991" i="2"/>
  <c r="AA2992" i="2"/>
  <c r="AA2993" i="2"/>
  <c r="AA2994" i="2"/>
  <c r="AA2995" i="2"/>
  <c r="AA2996" i="2"/>
  <c r="AA2997" i="2"/>
  <c r="AA2998" i="2"/>
  <c r="AA2999" i="2"/>
  <c r="AA3000" i="2"/>
  <c r="AA3001" i="2"/>
  <c r="AA3002" i="2"/>
  <c r="AA3003" i="2"/>
  <c r="AA3004" i="2"/>
  <c r="AA3005" i="2"/>
  <c r="AA3006" i="2"/>
  <c r="AA3007" i="2"/>
  <c r="AA3008" i="2"/>
  <c r="AE3008" i="2" s="1"/>
  <c r="AA3009" i="2"/>
  <c r="AA3010" i="2"/>
  <c r="AA3011" i="2"/>
  <c r="AA3012" i="2"/>
  <c r="AA3013" i="2"/>
  <c r="AA3014" i="2"/>
  <c r="AA3015" i="2"/>
  <c r="AA3016" i="2"/>
  <c r="AA3017" i="2"/>
  <c r="AA3018" i="2"/>
  <c r="AA3019" i="2"/>
  <c r="AA3020" i="2"/>
  <c r="AA3021" i="2"/>
  <c r="AA3022" i="2"/>
  <c r="AA3023" i="2"/>
  <c r="AA3024" i="2"/>
  <c r="AA3025" i="2"/>
  <c r="AA3026" i="2"/>
  <c r="AA3027" i="2"/>
  <c r="AA3028" i="2"/>
  <c r="AA3029" i="2"/>
  <c r="AA3030" i="2"/>
  <c r="AA3031" i="2"/>
  <c r="AA3032" i="2"/>
  <c r="AE3032" i="2" s="1"/>
  <c r="AA3033" i="2"/>
  <c r="AA3034" i="2"/>
  <c r="AA3035" i="2"/>
  <c r="AA3036" i="2"/>
  <c r="AA3037" i="2"/>
  <c r="AA3038" i="2"/>
  <c r="AA3039" i="2"/>
  <c r="AA3040" i="2"/>
  <c r="AA3041" i="2"/>
  <c r="AA3042" i="2"/>
  <c r="AA3043" i="2"/>
  <c r="AA3044" i="2"/>
  <c r="AA3045" i="2"/>
  <c r="AA3046" i="2"/>
  <c r="AA3047" i="2"/>
  <c r="AA3048" i="2"/>
  <c r="AA3049" i="2"/>
  <c r="AA3050" i="2"/>
  <c r="AA3051" i="2"/>
  <c r="AA3052" i="2"/>
  <c r="AA3053" i="2"/>
  <c r="AA3054" i="2"/>
  <c r="AA3055" i="2"/>
  <c r="AA3056" i="2"/>
  <c r="AE3056" i="2" s="1"/>
  <c r="AA3057" i="2"/>
  <c r="AA3058" i="2"/>
  <c r="AA3059" i="2"/>
  <c r="AA3060" i="2"/>
  <c r="AA3061" i="2"/>
  <c r="AA3062" i="2"/>
  <c r="AA3063" i="2"/>
  <c r="AA3064" i="2"/>
  <c r="AA3065" i="2"/>
  <c r="AA3066" i="2"/>
  <c r="AA3067" i="2"/>
  <c r="AA3068" i="2"/>
  <c r="AA3069" i="2"/>
  <c r="AA3070" i="2"/>
  <c r="AA3071" i="2"/>
  <c r="AA3072" i="2"/>
  <c r="AA3073" i="2"/>
  <c r="AA3074" i="2"/>
  <c r="AA3075" i="2"/>
  <c r="AA3076" i="2"/>
  <c r="AA3077" i="2"/>
  <c r="AA3078" i="2"/>
  <c r="AA3079" i="2"/>
  <c r="AA3080" i="2"/>
  <c r="AE3080" i="2" s="1"/>
  <c r="AA3081" i="2"/>
  <c r="AA3082" i="2"/>
  <c r="AA3083" i="2"/>
  <c r="AA3084" i="2"/>
  <c r="AA3085" i="2"/>
  <c r="AA3086" i="2"/>
  <c r="AA3087" i="2"/>
  <c r="AA3088" i="2"/>
  <c r="AA3089" i="2"/>
  <c r="AA3090" i="2"/>
  <c r="AA3091" i="2"/>
  <c r="AA3092" i="2"/>
  <c r="AA3093" i="2"/>
  <c r="AA3094" i="2"/>
  <c r="AA3095" i="2"/>
  <c r="AA3096" i="2"/>
  <c r="AA3097" i="2"/>
  <c r="AA3098" i="2"/>
  <c r="AA3099" i="2"/>
  <c r="AA3100" i="2"/>
  <c r="AA3101" i="2"/>
  <c r="AA3102" i="2"/>
  <c r="AA3103" i="2"/>
  <c r="AA3104" i="2"/>
  <c r="AA3105" i="2"/>
  <c r="AA3106" i="2"/>
  <c r="AA3107" i="2"/>
  <c r="AE3107" i="2" s="1"/>
  <c r="AA3108" i="2"/>
  <c r="AA3109" i="2"/>
  <c r="AA3110" i="2"/>
  <c r="AA3111" i="2"/>
  <c r="AA3112" i="2"/>
  <c r="AA3113" i="2"/>
  <c r="AA3114" i="2"/>
  <c r="AA3115" i="2"/>
  <c r="AA3116" i="2"/>
  <c r="AA3117" i="2"/>
  <c r="AA3118" i="2"/>
  <c r="AA3119" i="2"/>
  <c r="AA3120" i="2"/>
  <c r="AA3121" i="2"/>
  <c r="AA3122" i="2"/>
  <c r="AA3123" i="2"/>
  <c r="AA3124" i="2"/>
  <c r="AA3125" i="2"/>
  <c r="AA3126" i="2"/>
  <c r="AA3127" i="2"/>
  <c r="AA3128" i="2"/>
  <c r="AE3128" i="2" s="1"/>
  <c r="AA3129" i="2"/>
  <c r="AA3130" i="2"/>
  <c r="AA3131" i="2"/>
  <c r="AA3132" i="2"/>
  <c r="AA3133" i="2"/>
  <c r="AA3134" i="2"/>
  <c r="AA3135" i="2"/>
  <c r="AA3136" i="2"/>
  <c r="AA3137" i="2"/>
  <c r="AA3138" i="2"/>
  <c r="AA3139" i="2"/>
  <c r="AA3140" i="2"/>
  <c r="AA3141" i="2"/>
  <c r="AA3142" i="2"/>
  <c r="AA3143" i="2"/>
  <c r="AA3144" i="2"/>
  <c r="AA3145" i="2"/>
  <c r="AA3146" i="2"/>
  <c r="AA3147" i="2"/>
  <c r="AE3147" i="2" s="1"/>
  <c r="AA3148" i="2"/>
  <c r="AA3149" i="2"/>
  <c r="AA3150" i="2"/>
  <c r="AA3151" i="2"/>
  <c r="AA3152" i="2"/>
  <c r="AA3153" i="2"/>
  <c r="AA3154" i="2"/>
  <c r="AA3155" i="2"/>
  <c r="AA3156" i="2"/>
  <c r="AA3157" i="2"/>
  <c r="AA3158" i="2"/>
  <c r="AA3159" i="2"/>
  <c r="AA3160" i="2"/>
  <c r="AA3161" i="2"/>
  <c r="AA3162" i="2"/>
  <c r="AA3163" i="2"/>
  <c r="AA3164" i="2"/>
  <c r="AA3165" i="2"/>
  <c r="AA3166" i="2"/>
  <c r="AA3167" i="2"/>
  <c r="AA3168" i="2"/>
  <c r="AA3169" i="2"/>
  <c r="AA3170" i="2"/>
  <c r="AA3171" i="2"/>
  <c r="AA3172" i="2"/>
  <c r="AA3173" i="2"/>
  <c r="AA3174" i="2"/>
  <c r="AA3175" i="2"/>
  <c r="AA3176" i="2"/>
  <c r="AA3177" i="2"/>
  <c r="AA3178" i="2"/>
  <c r="AA3179" i="2"/>
  <c r="AA3180" i="2"/>
  <c r="AA3181" i="2"/>
  <c r="AA3182" i="2"/>
  <c r="AA3183" i="2"/>
  <c r="AA3184" i="2"/>
  <c r="AA3185" i="2"/>
  <c r="AA3186" i="2"/>
  <c r="AA3187" i="2"/>
  <c r="AA3188" i="2"/>
  <c r="AA3189" i="2"/>
  <c r="AA3190" i="2"/>
  <c r="AA3191" i="2"/>
  <c r="AA3192" i="2"/>
  <c r="AE3192" i="2" s="1"/>
  <c r="AA3193" i="2"/>
  <c r="AA3194" i="2"/>
  <c r="AA3195" i="2"/>
  <c r="AA3196" i="2"/>
  <c r="AA3197" i="2"/>
  <c r="AA3198" i="2"/>
  <c r="AA3199" i="2"/>
  <c r="AA3200" i="2"/>
  <c r="AE3200" i="2" s="1"/>
  <c r="AA3201" i="2"/>
  <c r="AA3202" i="2"/>
  <c r="AA3203" i="2"/>
  <c r="AA3204" i="2"/>
  <c r="AA3205" i="2"/>
  <c r="AA3206" i="2"/>
  <c r="AA3207" i="2"/>
  <c r="AA3208" i="2"/>
  <c r="AA3209" i="2"/>
  <c r="AA3210" i="2"/>
  <c r="AA3211" i="2"/>
  <c r="AA3212" i="2"/>
  <c r="AA3213" i="2"/>
  <c r="AA3214" i="2"/>
  <c r="AA3215" i="2"/>
  <c r="AA3216" i="2"/>
  <c r="AA3217" i="2"/>
  <c r="AA3218" i="2"/>
  <c r="AA3219" i="2"/>
  <c r="AA3220" i="2"/>
  <c r="AA3221" i="2"/>
  <c r="AA3222" i="2"/>
  <c r="AA3223" i="2"/>
  <c r="AA3224" i="2"/>
  <c r="AA3225" i="2"/>
  <c r="AA3226" i="2"/>
  <c r="AA3227" i="2"/>
  <c r="AE3227" i="2" s="1"/>
  <c r="AA3228" i="2"/>
  <c r="AE3228" i="2" s="1"/>
  <c r="AA3229" i="2"/>
  <c r="AA3230" i="2"/>
  <c r="AA3231" i="2"/>
  <c r="AA3232" i="2"/>
  <c r="AA3233" i="2"/>
  <c r="AA3234" i="2"/>
  <c r="AA3235" i="2"/>
  <c r="AA3236" i="2"/>
  <c r="AA3237" i="2"/>
  <c r="AA3238" i="2"/>
  <c r="AA3239" i="2"/>
  <c r="AA3240" i="2"/>
  <c r="AE3240" i="2" s="1"/>
  <c r="AA3241" i="2"/>
  <c r="AA3242" i="2"/>
  <c r="AA3243" i="2"/>
  <c r="AA3244" i="2"/>
  <c r="AA3245" i="2"/>
  <c r="AA3246" i="2"/>
  <c r="AA3247" i="2"/>
  <c r="AA3248" i="2"/>
  <c r="AA3249" i="2"/>
  <c r="AA3250" i="2"/>
  <c r="AA3251" i="2"/>
  <c r="AA3252" i="2"/>
  <c r="AA3253" i="2"/>
  <c r="AA3254" i="2"/>
  <c r="AA3255" i="2"/>
  <c r="AA3256" i="2"/>
  <c r="AA3257" i="2"/>
  <c r="AA3258" i="2"/>
  <c r="AA3259" i="2"/>
  <c r="AA3260" i="2"/>
  <c r="AA3261" i="2"/>
  <c r="AA3262" i="2"/>
  <c r="AA3263" i="2"/>
  <c r="AA3264" i="2"/>
  <c r="AA3265" i="2"/>
  <c r="AA3266" i="2"/>
  <c r="AA3267" i="2"/>
  <c r="AA3268" i="2"/>
  <c r="AA3269" i="2"/>
  <c r="AA3270" i="2"/>
  <c r="AA3271" i="2"/>
  <c r="AA3272" i="2"/>
  <c r="AE3272" i="2" s="1"/>
  <c r="AA3273" i="2"/>
  <c r="AA3274" i="2"/>
  <c r="AA3275" i="2"/>
  <c r="AA3276" i="2"/>
  <c r="AA3277" i="2"/>
  <c r="AA3278" i="2"/>
  <c r="AA3279" i="2"/>
  <c r="AA3280" i="2"/>
  <c r="AA3281" i="2"/>
  <c r="AA3282" i="2"/>
  <c r="AA3283" i="2"/>
  <c r="AA3284" i="2"/>
  <c r="AA3285" i="2"/>
  <c r="AA3286" i="2"/>
  <c r="AA3287" i="2"/>
  <c r="AA3288" i="2"/>
  <c r="AA3289" i="2"/>
  <c r="AA3290" i="2"/>
  <c r="AA3291" i="2"/>
  <c r="AA3292" i="2"/>
  <c r="AA3293" i="2"/>
  <c r="AA3294" i="2"/>
  <c r="AA3295" i="2"/>
  <c r="AA3296" i="2"/>
  <c r="AA3297" i="2"/>
  <c r="AA3298" i="2"/>
  <c r="AA3299" i="2"/>
  <c r="AA3300" i="2"/>
  <c r="AA3301" i="2"/>
  <c r="AA3302" i="2"/>
  <c r="AA3303" i="2"/>
  <c r="AA3304" i="2"/>
  <c r="AA3305" i="2"/>
  <c r="AA3306" i="2"/>
  <c r="AA3307" i="2"/>
  <c r="AA3308" i="2"/>
  <c r="AA3309" i="2"/>
  <c r="AA3310" i="2"/>
  <c r="AA3311" i="2"/>
  <c r="AA3312" i="2"/>
  <c r="AE3312" i="2" s="1"/>
  <c r="AA3313" i="2"/>
  <c r="AA3314" i="2"/>
  <c r="AA3315" i="2"/>
  <c r="AA3316" i="2"/>
  <c r="AA3317" i="2"/>
  <c r="AA3318" i="2"/>
  <c r="AA3319" i="2"/>
  <c r="AA3320" i="2"/>
  <c r="AA3321" i="2"/>
  <c r="AA3322" i="2"/>
  <c r="AA3323" i="2"/>
  <c r="AA3324" i="2"/>
  <c r="AA3325" i="2"/>
  <c r="AA3326" i="2"/>
  <c r="AA3327" i="2"/>
  <c r="AA3328" i="2"/>
  <c r="AA3329" i="2"/>
  <c r="AA3330" i="2"/>
  <c r="AA3331" i="2"/>
  <c r="AA3332" i="2"/>
  <c r="AA3333" i="2"/>
  <c r="AA3334" i="2"/>
  <c r="AA3335" i="2"/>
  <c r="AA3336" i="2"/>
  <c r="AA3337" i="2"/>
  <c r="AA3338" i="2"/>
  <c r="AA3339" i="2"/>
  <c r="AA3340" i="2"/>
  <c r="AA3341" i="2"/>
  <c r="AA3342" i="2"/>
  <c r="AA3343" i="2"/>
  <c r="AA3344" i="2"/>
  <c r="AA3345" i="2"/>
  <c r="AA3346" i="2"/>
  <c r="AA3347" i="2"/>
  <c r="AA3348" i="2"/>
  <c r="AA3349" i="2"/>
  <c r="AA3350" i="2"/>
  <c r="AA3351" i="2"/>
  <c r="AA3352" i="2"/>
  <c r="AA3353" i="2"/>
  <c r="AA3354" i="2"/>
  <c r="AA3355" i="2"/>
  <c r="AA3356" i="2"/>
  <c r="AE3356" i="2" s="1"/>
  <c r="AA3357" i="2"/>
  <c r="AA3358" i="2"/>
  <c r="AA3359" i="2"/>
  <c r="AA3360" i="2"/>
  <c r="AA3361" i="2"/>
  <c r="AA3362" i="2"/>
  <c r="AA3363" i="2"/>
  <c r="AA3364" i="2"/>
  <c r="AA3365" i="2"/>
  <c r="AA3366" i="2"/>
  <c r="AA3367" i="2"/>
  <c r="AA3368" i="2"/>
  <c r="AA3369" i="2"/>
  <c r="AA3370" i="2"/>
  <c r="AA3371" i="2"/>
  <c r="AA3372" i="2"/>
  <c r="AA3373" i="2"/>
  <c r="AA3374" i="2"/>
  <c r="AA3375" i="2"/>
  <c r="AA3376" i="2"/>
  <c r="AA3377" i="2"/>
  <c r="AA3378" i="2"/>
  <c r="AA3379" i="2"/>
  <c r="AA3380" i="2"/>
  <c r="AA3381" i="2"/>
  <c r="AA3382" i="2"/>
  <c r="AA3383" i="2"/>
  <c r="AA3384" i="2"/>
  <c r="AE3384" i="2" s="1"/>
  <c r="AA3385" i="2"/>
  <c r="AA3386" i="2"/>
  <c r="AA3387" i="2"/>
  <c r="AA3388" i="2"/>
  <c r="AA3389" i="2"/>
  <c r="AA3390" i="2"/>
  <c r="AA3391" i="2"/>
  <c r="AA3392" i="2"/>
  <c r="AE3392" i="2" s="1"/>
  <c r="AA3393" i="2"/>
  <c r="AA3394" i="2"/>
  <c r="AA3395" i="2"/>
  <c r="AA3396" i="2"/>
  <c r="AA3397" i="2"/>
  <c r="AA3398" i="2"/>
  <c r="AA3399" i="2"/>
  <c r="AA3400" i="2"/>
  <c r="AA3401" i="2"/>
  <c r="AA3402" i="2"/>
  <c r="AA3403" i="2"/>
  <c r="AA3404" i="2"/>
  <c r="AA3405" i="2"/>
  <c r="AA3406" i="2"/>
  <c r="AA3407" i="2"/>
  <c r="AA3408" i="2"/>
  <c r="AA3409" i="2"/>
  <c r="AA3410" i="2"/>
  <c r="AA3411" i="2"/>
  <c r="AA3412" i="2"/>
  <c r="AA3413" i="2"/>
  <c r="AA3414" i="2"/>
  <c r="AA3415" i="2"/>
  <c r="AA3416" i="2"/>
  <c r="AA3417" i="2"/>
  <c r="AA3418" i="2"/>
  <c r="AA3419" i="2"/>
  <c r="AA3420" i="2"/>
  <c r="AA3421" i="2"/>
  <c r="AA3422" i="2"/>
  <c r="AA3423" i="2"/>
  <c r="AA3424" i="2"/>
  <c r="AA3425" i="2"/>
  <c r="AA3426" i="2"/>
  <c r="AA3427" i="2"/>
  <c r="AA3428" i="2"/>
  <c r="AA3429" i="2"/>
  <c r="AA3430" i="2"/>
  <c r="AA3431" i="2"/>
  <c r="AA3432" i="2"/>
  <c r="AA3433" i="2"/>
  <c r="AA3434" i="2"/>
  <c r="AA3435" i="2"/>
  <c r="AA3436" i="2"/>
  <c r="AA3437" i="2"/>
  <c r="AA3438" i="2"/>
  <c r="AA3439" i="2"/>
  <c r="AA3440" i="2"/>
  <c r="AA3441" i="2"/>
  <c r="AA3442" i="2"/>
  <c r="AA3443" i="2"/>
  <c r="AA3444" i="2"/>
  <c r="AA3445" i="2"/>
  <c r="AA3446" i="2"/>
  <c r="AA3447" i="2"/>
  <c r="AA3448" i="2"/>
  <c r="AA3449" i="2"/>
  <c r="AA3450" i="2"/>
  <c r="AA3451" i="2"/>
  <c r="AA3452" i="2"/>
  <c r="AA3453" i="2"/>
  <c r="AA3454" i="2"/>
  <c r="AA3455" i="2"/>
  <c r="AA3456" i="2"/>
  <c r="AE3456" i="2" s="1"/>
  <c r="AA3457" i="2"/>
  <c r="AA3458" i="2"/>
  <c r="AA3459" i="2"/>
  <c r="AA3460" i="2"/>
  <c r="AA3461" i="2"/>
  <c r="AA3462" i="2"/>
  <c r="AA3463" i="2"/>
  <c r="AA3464" i="2"/>
  <c r="AE3464" i="2" s="1"/>
  <c r="AA3465" i="2"/>
  <c r="AA3466" i="2"/>
  <c r="AA3467" i="2"/>
  <c r="AA3468" i="2"/>
  <c r="AA3469" i="2"/>
  <c r="AA3470" i="2"/>
  <c r="AA3471" i="2"/>
  <c r="AA3472" i="2"/>
  <c r="AA3473" i="2"/>
  <c r="AA3474" i="2"/>
  <c r="AA3475" i="2"/>
  <c r="AA3476" i="2"/>
  <c r="AA3477" i="2"/>
  <c r="AA3478" i="2"/>
  <c r="AA3479" i="2"/>
  <c r="AA3480" i="2"/>
  <c r="AA3481" i="2"/>
  <c r="AA3482" i="2"/>
  <c r="AA3483" i="2"/>
  <c r="AA3484" i="2"/>
  <c r="AA3485" i="2"/>
  <c r="AA3486" i="2"/>
  <c r="AA3487" i="2"/>
  <c r="AA3488" i="2"/>
  <c r="AA3489" i="2"/>
  <c r="AA3490" i="2"/>
  <c r="AA3491" i="2"/>
  <c r="AA3492" i="2"/>
  <c r="AA3493" i="2"/>
  <c r="AA3494" i="2"/>
  <c r="AA3495" i="2"/>
  <c r="AA3496" i="2"/>
  <c r="AA3497" i="2"/>
  <c r="AA3498" i="2"/>
  <c r="AA3499" i="2"/>
  <c r="AA3500" i="2"/>
  <c r="AA3501" i="2"/>
  <c r="AA3502" i="2"/>
  <c r="AA3503" i="2"/>
  <c r="AA3504" i="2"/>
  <c r="AE3504" i="2" s="1"/>
  <c r="AA3505" i="2"/>
  <c r="AA3506" i="2"/>
  <c r="AA3507" i="2"/>
  <c r="AA3508" i="2"/>
  <c r="AA3509" i="2"/>
  <c r="AA3510" i="2"/>
  <c r="AA3511" i="2"/>
  <c r="AA3512" i="2"/>
  <c r="AA3513" i="2"/>
  <c r="AA3514" i="2"/>
  <c r="AA3515" i="2"/>
  <c r="AA3516" i="2"/>
  <c r="AA3517" i="2"/>
  <c r="AA3518" i="2"/>
  <c r="AA3519" i="2"/>
  <c r="AA3520" i="2"/>
  <c r="AE3520" i="2" s="1"/>
  <c r="AA3521" i="2"/>
  <c r="AA3522" i="2"/>
  <c r="AA3523" i="2"/>
  <c r="AA3524" i="2"/>
  <c r="AA3525" i="2"/>
  <c r="AA3526" i="2"/>
  <c r="AA3527" i="2"/>
  <c r="AA3528" i="2"/>
  <c r="AA3529" i="2"/>
  <c r="AA3530" i="2"/>
  <c r="AA3531" i="2"/>
  <c r="AA3532" i="2"/>
  <c r="AA3533" i="2"/>
  <c r="AA3534" i="2"/>
  <c r="AA3535" i="2"/>
  <c r="AA3536" i="2"/>
  <c r="AA3537" i="2"/>
  <c r="AA3538" i="2"/>
  <c r="AA3539" i="2"/>
  <c r="AA3540" i="2"/>
  <c r="AA3541" i="2"/>
  <c r="AA3542" i="2"/>
  <c r="AA3543" i="2"/>
  <c r="AA3544" i="2"/>
  <c r="AA3545" i="2"/>
  <c r="AA3546" i="2"/>
  <c r="AA3547" i="2"/>
  <c r="AA3548" i="2"/>
  <c r="AA3549" i="2"/>
  <c r="AA3550" i="2"/>
  <c r="AA3551" i="2"/>
  <c r="AA3552" i="2"/>
  <c r="AA3553" i="2"/>
  <c r="AA3554" i="2"/>
  <c r="AA3555" i="2"/>
  <c r="AE3555" i="2" s="1"/>
  <c r="AA3556" i="2"/>
  <c r="AA3557" i="2"/>
  <c r="AA3558" i="2"/>
  <c r="AA3559" i="2"/>
  <c r="AA3560" i="2"/>
  <c r="AA3561" i="2"/>
  <c r="AA3562" i="2"/>
  <c r="AA3563" i="2"/>
  <c r="AA3564" i="2"/>
  <c r="AA3565" i="2"/>
  <c r="AA3566" i="2"/>
  <c r="AA3567" i="2"/>
  <c r="AA3568" i="2"/>
  <c r="AA3569" i="2"/>
  <c r="AA3570" i="2"/>
  <c r="AA3571" i="2"/>
  <c r="AA3572" i="2"/>
  <c r="AA3573" i="2"/>
  <c r="AA3574" i="2"/>
  <c r="AA3575" i="2"/>
  <c r="AA3576" i="2"/>
  <c r="AA3577" i="2"/>
  <c r="AA3578" i="2"/>
  <c r="AA3579" i="2"/>
  <c r="AA3580" i="2"/>
  <c r="AA3581" i="2"/>
  <c r="AA3582" i="2"/>
  <c r="AA3583" i="2"/>
  <c r="AA3584" i="2"/>
  <c r="AA3585" i="2"/>
  <c r="AA3586" i="2"/>
  <c r="AA3587" i="2"/>
  <c r="AA3588" i="2"/>
  <c r="AA3589" i="2"/>
  <c r="AA3590" i="2"/>
  <c r="AA3591" i="2"/>
  <c r="AA3592" i="2"/>
  <c r="AA3593" i="2"/>
  <c r="AA3594" i="2"/>
  <c r="AE3594" i="2" s="1"/>
  <c r="AA3595" i="2"/>
  <c r="AA3596" i="2"/>
  <c r="AA3597" i="2"/>
  <c r="AA3598" i="2"/>
  <c r="AA3599" i="2"/>
  <c r="AA3600" i="2"/>
  <c r="AA3601" i="2"/>
  <c r="AA3602" i="2"/>
  <c r="AA3603" i="2"/>
  <c r="AA3604" i="2"/>
  <c r="AA3605" i="2"/>
  <c r="AA3606" i="2"/>
  <c r="AA3607" i="2"/>
  <c r="AA3608" i="2"/>
  <c r="AA3609" i="2"/>
  <c r="AA3610" i="2"/>
  <c r="AA3611" i="2"/>
  <c r="AA3612" i="2"/>
  <c r="AA3613" i="2"/>
  <c r="AA3614" i="2"/>
  <c r="AA3615" i="2"/>
  <c r="AA3616" i="2"/>
  <c r="AA3617" i="2"/>
  <c r="AA3618" i="2"/>
  <c r="AA3619" i="2"/>
  <c r="AA3620" i="2"/>
  <c r="AA3621" i="2"/>
  <c r="AA3622" i="2"/>
  <c r="AA3623" i="2"/>
  <c r="AA3624" i="2"/>
  <c r="AA3625" i="2"/>
  <c r="AA3626" i="2"/>
  <c r="AA3627" i="2"/>
  <c r="AA3628" i="2"/>
  <c r="AA3629" i="2"/>
  <c r="AA3630" i="2"/>
  <c r="AA3631" i="2"/>
  <c r="AA3632" i="2"/>
  <c r="AA3633" i="2"/>
  <c r="AA3634" i="2"/>
  <c r="AA3635" i="2"/>
  <c r="AA3636" i="2"/>
  <c r="AA3637" i="2"/>
  <c r="AA3638" i="2"/>
  <c r="AA3639" i="2"/>
  <c r="AA3640" i="2"/>
  <c r="AA3641" i="2"/>
  <c r="AA3642" i="2"/>
  <c r="AA3643" i="2"/>
  <c r="AA3644" i="2"/>
  <c r="AA3645" i="2"/>
  <c r="AA3646" i="2"/>
  <c r="AA3647" i="2"/>
  <c r="AA3648" i="2"/>
  <c r="AA3649" i="2"/>
  <c r="AA3650" i="2"/>
  <c r="AE3650" i="2" s="1"/>
  <c r="AA3651" i="2"/>
  <c r="AA3652" i="2"/>
  <c r="AA3653" i="2"/>
  <c r="AA3654" i="2"/>
  <c r="AA3655" i="2"/>
  <c r="AA3656" i="2"/>
  <c r="AA3657" i="2"/>
  <c r="AA3658" i="2"/>
  <c r="AA3659" i="2"/>
  <c r="AA3660" i="2"/>
  <c r="AA3661" i="2"/>
  <c r="AA3662" i="2"/>
  <c r="AA3663" i="2"/>
  <c r="AA3664" i="2"/>
  <c r="AA3665" i="2"/>
  <c r="AA3666" i="2"/>
  <c r="AA3667" i="2"/>
  <c r="AA3668" i="2"/>
  <c r="AA3669" i="2"/>
  <c r="AA3670" i="2"/>
  <c r="AA3671" i="2"/>
  <c r="AA3672" i="2"/>
  <c r="AA3673" i="2"/>
  <c r="AE3673" i="2" s="1"/>
  <c r="AA3674" i="2"/>
  <c r="AE3674" i="2" s="1"/>
  <c r="AA3675" i="2"/>
  <c r="AA3676" i="2"/>
  <c r="AA3677" i="2"/>
  <c r="AA3678" i="2"/>
  <c r="AA3679" i="2"/>
  <c r="AA3680" i="2"/>
  <c r="AA3681" i="2"/>
  <c r="AA3682" i="2"/>
  <c r="AA3683" i="2"/>
  <c r="AE3683" i="2" s="1"/>
  <c r="AA3684" i="2"/>
  <c r="AA3685" i="2"/>
  <c r="AF2818" i="2"/>
  <c r="AF2842" i="2"/>
  <c r="AF2850" i="2"/>
  <c r="AF2858" i="2"/>
  <c r="AF2882" i="2"/>
  <c r="AF2906" i="2"/>
  <c r="AF2922" i="2"/>
  <c r="AF2936" i="2"/>
  <c r="AF2948" i="2"/>
  <c r="AF3002" i="2"/>
  <c r="AF3040" i="2"/>
  <c r="AF3042" i="2"/>
  <c r="AF3074" i="2"/>
  <c r="AF3098" i="2"/>
  <c r="AF3106" i="2"/>
  <c r="AF3114" i="2"/>
  <c r="AF3130" i="2"/>
  <c r="AF3162" i="2"/>
  <c r="AF3178" i="2"/>
  <c r="AF3194" i="2"/>
  <c r="AF3218" i="2"/>
  <c r="AF3234" i="2"/>
  <c r="AF3282" i="2"/>
  <c r="AF3288" i="2"/>
  <c r="AF3290" i="2"/>
  <c r="AF3306" i="2"/>
  <c r="AF3330" i="2"/>
  <c r="AF3332" i="2"/>
  <c r="AF3338" i="2"/>
  <c r="AF3354" i="2"/>
  <c r="AF3370" i="2"/>
  <c r="AF3394" i="2"/>
  <c r="AF3401" i="2"/>
  <c r="AF3402" i="2"/>
  <c r="AF3418" i="2"/>
  <c r="AF3434" i="2"/>
  <c r="AF3450" i="2"/>
  <c r="AF3465" i="2"/>
  <c r="AF3466" i="2"/>
  <c r="AF3467" i="2"/>
  <c r="AF3490" i="2"/>
  <c r="AF3498" i="2"/>
  <c r="AF3554" i="2"/>
  <c r="AF3562" i="2"/>
  <c r="AF3577" i="2"/>
  <c r="AF3578" i="2"/>
  <c r="AF3586" i="2"/>
  <c r="AF3594" i="2"/>
  <c r="AF3610" i="2"/>
  <c r="AF3618" i="2"/>
  <c r="AF3625" i="2"/>
  <c r="AF3626" i="2"/>
  <c r="AF3658" i="2"/>
  <c r="AF3674" i="2"/>
  <c r="AF3682" i="2"/>
  <c r="AL2742" i="2"/>
  <c r="AL2743" i="2"/>
  <c r="AL2744" i="2"/>
  <c r="AL2745" i="2"/>
  <c r="AL2746" i="2"/>
  <c r="AL2747" i="2"/>
  <c r="AL2748" i="2"/>
  <c r="AL2749" i="2"/>
  <c r="AL2750" i="2"/>
  <c r="AL2751" i="2"/>
  <c r="AL2752" i="2"/>
  <c r="AL2753" i="2"/>
  <c r="AL2754" i="2"/>
  <c r="AL2755" i="2"/>
  <c r="AL2756" i="2"/>
  <c r="AL2757" i="2"/>
  <c r="AL2758" i="2"/>
  <c r="AL2759" i="2"/>
  <c r="AL2760" i="2"/>
  <c r="AL2761" i="2"/>
  <c r="AL2762" i="2"/>
  <c r="AL2763" i="2"/>
  <c r="AL2764" i="2"/>
  <c r="AL2765" i="2"/>
  <c r="AL2766" i="2"/>
  <c r="AL2767" i="2"/>
  <c r="AL2768" i="2"/>
  <c r="AL2769" i="2"/>
  <c r="AL2770" i="2"/>
  <c r="AL2771" i="2"/>
  <c r="AL2772" i="2"/>
  <c r="AL2773" i="2"/>
  <c r="AL2774" i="2"/>
  <c r="AL2775" i="2"/>
  <c r="AL2776" i="2"/>
  <c r="AL2777" i="2"/>
  <c r="AL2778" i="2"/>
  <c r="AL2779" i="2"/>
  <c r="AL2780" i="2"/>
  <c r="AL2781" i="2"/>
  <c r="AL2782" i="2"/>
  <c r="AL2783" i="2"/>
  <c r="AL2784" i="2"/>
  <c r="AL2785" i="2"/>
  <c r="AL2786" i="2"/>
  <c r="AL2787" i="2"/>
  <c r="AL2788" i="2"/>
  <c r="AL2789" i="2"/>
  <c r="AL2790" i="2"/>
  <c r="AL2791" i="2"/>
  <c r="AL2792" i="2"/>
  <c r="AL2793" i="2"/>
  <c r="AL2794" i="2"/>
  <c r="AL2795" i="2"/>
  <c r="AL2796" i="2"/>
  <c r="AL2797" i="2"/>
  <c r="AL2798" i="2"/>
  <c r="AL2799" i="2"/>
  <c r="AL2800" i="2"/>
  <c r="AL2801" i="2"/>
  <c r="AL2802" i="2"/>
  <c r="AL2803" i="2"/>
  <c r="AL2804" i="2"/>
  <c r="AL2805" i="2"/>
  <c r="AL2806" i="2"/>
  <c r="AL2807" i="2"/>
  <c r="AL2808" i="2"/>
  <c r="AL2809" i="2"/>
  <c r="AL2810" i="2"/>
  <c r="AL2811" i="2"/>
  <c r="AL2812" i="2"/>
  <c r="AL2813" i="2"/>
  <c r="AL2814" i="2"/>
  <c r="AL2815" i="2"/>
  <c r="AL2816" i="2"/>
  <c r="AL2817" i="2"/>
  <c r="AL2818" i="2"/>
  <c r="AL2819" i="2"/>
  <c r="AL2820" i="2"/>
  <c r="AL2821" i="2"/>
  <c r="AL2822" i="2"/>
  <c r="AL2823" i="2"/>
  <c r="AL2824" i="2"/>
  <c r="AL2825" i="2"/>
  <c r="AL2826" i="2"/>
  <c r="AL2827" i="2"/>
  <c r="AL2828" i="2"/>
  <c r="AL2829" i="2"/>
  <c r="AL2830" i="2"/>
  <c r="AL2831" i="2"/>
  <c r="AL2832" i="2"/>
  <c r="AL2833" i="2"/>
  <c r="AL2834" i="2"/>
  <c r="AL2835" i="2"/>
  <c r="AL2836" i="2"/>
  <c r="AL2837" i="2"/>
  <c r="AL2838" i="2"/>
  <c r="AL2839" i="2"/>
  <c r="AL2840" i="2"/>
  <c r="AL2841" i="2"/>
  <c r="AL2842" i="2"/>
  <c r="AL2843" i="2"/>
  <c r="AL2844" i="2"/>
  <c r="AL2845" i="2"/>
  <c r="AL2846" i="2"/>
  <c r="AL2847" i="2"/>
  <c r="AL2848" i="2"/>
  <c r="AL2849" i="2"/>
  <c r="AL2850" i="2"/>
  <c r="AL2851" i="2"/>
  <c r="AL2852" i="2"/>
  <c r="AL2853" i="2"/>
  <c r="AL2854" i="2"/>
  <c r="AL2855" i="2"/>
  <c r="AL2856" i="2"/>
  <c r="AL2857" i="2"/>
  <c r="AL2858" i="2"/>
  <c r="AL2859" i="2"/>
  <c r="AL2860" i="2"/>
  <c r="AL2861" i="2"/>
  <c r="AL2862" i="2"/>
  <c r="AL2863" i="2"/>
  <c r="AL2864" i="2"/>
  <c r="AL2865" i="2"/>
  <c r="AL2866" i="2"/>
  <c r="AL2867" i="2"/>
  <c r="AL2868" i="2"/>
  <c r="AL2869" i="2"/>
  <c r="AL2870" i="2"/>
  <c r="AL2871" i="2"/>
  <c r="AL2872" i="2"/>
  <c r="AL2873" i="2"/>
  <c r="AL2874" i="2"/>
  <c r="AL2875" i="2"/>
  <c r="AL2876" i="2"/>
  <c r="AL2877" i="2"/>
  <c r="AL2878" i="2"/>
  <c r="AL2879" i="2"/>
  <c r="AL2880" i="2"/>
  <c r="AL2881" i="2"/>
  <c r="AL2882" i="2"/>
  <c r="AL2883" i="2"/>
  <c r="AL2884" i="2"/>
  <c r="AL2885" i="2"/>
  <c r="AL2886" i="2"/>
  <c r="AL2887" i="2"/>
  <c r="AL2888" i="2"/>
  <c r="AL2889" i="2"/>
  <c r="AL2890" i="2"/>
  <c r="AL2891" i="2"/>
  <c r="AL2892" i="2"/>
  <c r="AL2893" i="2"/>
  <c r="AL2894" i="2"/>
  <c r="AL2895" i="2"/>
  <c r="AL2896" i="2"/>
  <c r="AL2897" i="2"/>
  <c r="AL2898" i="2"/>
  <c r="AL2899" i="2"/>
  <c r="AL2900" i="2"/>
  <c r="AL2901" i="2"/>
  <c r="AL2902" i="2"/>
  <c r="AL2903" i="2"/>
  <c r="AL2904" i="2"/>
  <c r="AL2905" i="2"/>
  <c r="AL2906" i="2"/>
  <c r="AL2907" i="2"/>
  <c r="AL2908" i="2"/>
  <c r="AL2909" i="2"/>
  <c r="AL2910" i="2"/>
  <c r="AL2911" i="2"/>
  <c r="AL2912" i="2"/>
  <c r="AL2913" i="2"/>
  <c r="AL2914" i="2"/>
  <c r="AL2915" i="2"/>
  <c r="AL2916" i="2"/>
  <c r="AL2917" i="2"/>
  <c r="AL2918" i="2"/>
  <c r="AL2919" i="2"/>
  <c r="AL2920" i="2"/>
  <c r="AL2921" i="2"/>
  <c r="AL2922" i="2"/>
  <c r="AL2923" i="2"/>
  <c r="AL2924" i="2"/>
  <c r="AL2925" i="2"/>
  <c r="AL2926" i="2"/>
  <c r="AL2927" i="2"/>
  <c r="AL2928" i="2"/>
  <c r="AL2929" i="2"/>
  <c r="AL2930" i="2"/>
  <c r="AL2931" i="2"/>
  <c r="AL2932" i="2"/>
  <c r="AL2933" i="2"/>
  <c r="AL2934" i="2"/>
  <c r="AL2935" i="2"/>
  <c r="AL2936" i="2"/>
  <c r="AL2937" i="2"/>
  <c r="AL2938" i="2"/>
  <c r="AL2939" i="2"/>
  <c r="AL2940" i="2"/>
  <c r="AL2941" i="2"/>
  <c r="AL2942" i="2"/>
  <c r="AL2943" i="2"/>
  <c r="AL2944" i="2"/>
  <c r="AL2945" i="2"/>
  <c r="AL2946" i="2"/>
  <c r="AL2947" i="2"/>
  <c r="AL2948" i="2"/>
  <c r="AL2949" i="2"/>
  <c r="AL2950" i="2"/>
  <c r="AL2951" i="2"/>
  <c r="AL2952" i="2"/>
  <c r="AL2953" i="2"/>
  <c r="AL2954" i="2"/>
  <c r="AL2955" i="2"/>
  <c r="AL2956" i="2"/>
  <c r="AL2957" i="2"/>
  <c r="AL2958" i="2"/>
  <c r="AL2959" i="2"/>
  <c r="AL2960" i="2"/>
  <c r="AL2961" i="2"/>
  <c r="AL2962" i="2"/>
  <c r="AL2963" i="2"/>
  <c r="AL2964" i="2"/>
  <c r="AL2965" i="2"/>
  <c r="AL2966" i="2"/>
  <c r="AL2967" i="2"/>
  <c r="AL2968" i="2"/>
  <c r="AL2969" i="2"/>
  <c r="AL2970" i="2"/>
  <c r="AL2971" i="2"/>
  <c r="AL2972" i="2"/>
  <c r="AL2973" i="2"/>
  <c r="AL2974" i="2"/>
  <c r="AL2975" i="2"/>
  <c r="AL2976" i="2"/>
  <c r="AL2977" i="2"/>
  <c r="AL2978" i="2"/>
  <c r="AL2979" i="2"/>
  <c r="AL2980" i="2"/>
  <c r="AL2981" i="2"/>
  <c r="AL2982" i="2"/>
  <c r="AL2983" i="2"/>
  <c r="AL2984" i="2"/>
  <c r="AL2985" i="2"/>
  <c r="AL2986" i="2"/>
  <c r="AL2987" i="2"/>
  <c r="AL2988" i="2"/>
  <c r="AL2989" i="2"/>
  <c r="AL2990" i="2"/>
  <c r="AL2991" i="2"/>
  <c r="AL2992" i="2"/>
  <c r="AL2993" i="2"/>
  <c r="AL2994" i="2"/>
  <c r="AL2995" i="2"/>
  <c r="AL2996" i="2"/>
  <c r="AL2997" i="2"/>
  <c r="AL2998" i="2"/>
  <c r="AL2999" i="2"/>
  <c r="AL3000" i="2"/>
  <c r="AL3001" i="2"/>
  <c r="AL3002" i="2"/>
  <c r="AL3003" i="2"/>
  <c r="AL3004" i="2"/>
  <c r="AL3005" i="2"/>
  <c r="AL3006" i="2"/>
  <c r="AL3007" i="2"/>
  <c r="AL3008" i="2"/>
  <c r="AL3009" i="2"/>
  <c r="AL3010" i="2"/>
  <c r="AL3011" i="2"/>
  <c r="AL3012" i="2"/>
  <c r="AL3013" i="2"/>
  <c r="AL3014" i="2"/>
  <c r="AL3015" i="2"/>
  <c r="AL3016" i="2"/>
  <c r="AL3017" i="2"/>
  <c r="AL3018" i="2"/>
  <c r="AL3019" i="2"/>
  <c r="AL3020" i="2"/>
  <c r="AL3021" i="2"/>
  <c r="AL3022" i="2"/>
  <c r="AL3023" i="2"/>
  <c r="AL3024" i="2"/>
  <c r="AL3025" i="2"/>
  <c r="AL3026" i="2"/>
  <c r="AL3027" i="2"/>
  <c r="AL3028" i="2"/>
  <c r="AL3029" i="2"/>
  <c r="AL3030" i="2"/>
  <c r="AL3031" i="2"/>
  <c r="AL3032" i="2"/>
  <c r="AL3033" i="2"/>
  <c r="AL3034" i="2"/>
  <c r="AL3035" i="2"/>
  <c r="AL3036" i="2"/>
  <c r="AL3037" i="2"/>
  <c r="AL3038" i="2"/>
  <c r="AL3039" i="2"/>
  <c r="AL3040" i="2"/>
  <c r="AL3041" i="2"/>
  <c r="AL3042" i="2"/>
  <c r="AL3043" i="2"/>
  <c r="AL3044" i="2"/>
  <c r="AL3045" i="2"/>
  <c r="AL3046" i="2"/>
  <c r="AL3047" i="2"/>
  <c r="AL3048" i="2"/>
  <c r="AL3049" i="2"/>
  <c r="AL3050" i="2"/>
  <c r="AL3051" i="2"/>
  <c r="AL3052" i="2"/>
  <c r="AL3053" i="2"/>
  <c r="AL3054" i="2"/>
  <c r="AL3055" i="2"/>
  <c r="AL3056" i="2"/>
  <c r="AL3057" i="2"/>
  <c r="AL3058" i="2"/>
  <c r="AL3059" i="2"/>
  <c r="AL3060" i="2"/>
  <c r="AL3061" i="2"/>
  <c r="AL3062" i="2"/>
  <c r="AL3063" i="2"/>
  <c r="AL3064" i="2"/>
  <c r="AL3065" i="2"/>
  <c r="AL3066" i="2"/>
  <c r="AL3067" i="2"/>
  <c r="AL3068" i="2"/>
  <c r="AL3069" i="2"/>
  <c r="AL3070" i="2"/>
  <c r="AL3071" i="2"/>
  <c r="AL3072" i="2"/>
  <c r="AL3073" i="2"/>
  <c r="AL3074" i="2"/>
  <c r="AL3075" i="2"/>
  <c r="AL3076" i="2"/>
  <c r="AL3077" i="2"/>
  <c r="AL3078" i="2"/>
  <c r="AL3079" i="2"/>
  <c r="AL3080" i="2"/>
  <c r="AL3081" i="2"/>
  <c r="AL3082" i="2"/>
  <c r="AL3083" i="2"/>
  <c r="AL3084" i="2"/>
  <c r="AL3085" i="2"/>
  <c r="AL3086" i="2"/>
  <c r="AL3087" i="2"/>
  <c r="AL3088" i="2"/>
  <c r="AL3089" i="2"/>
  <c r="AL3090" i="2"/>
  <c r="AL3091" i="2"/>
  <c r="AL3092" i="2"/>
  <c r="AL3093" i="2"/>
  <c r="AL3094" i="2"/>
  <c r="AL3095" i="2"/>
  <c r="AL3096" i="2"/>
  <c r="AL3097" i="2"/>
  <c r="AL3098" i="2"/>
  <c r="AL3099" i="2"/>
  <c r="AL3100" i="2"/>
  <c r="AL3101" i="2"/>
  <c r="AL3102" i="2"/>
  <c r="AL3103" i="2"/>
  <c r="AL3104" i="2"/>
  <c r="AL3105" i="2"/>
  <c r="AL3106" i="2"/>
  <c r="AL3107" i="2"/>
  <c r="AL3108" i="2"/>
  <c r="AL3109" i="2"/>
  <c r="AL3110" i="2"/>
  <c r="AL3111" i="2"/>
  <c r="AL3112" i="2"/>
  <c r="AL3113" i="2"/>
  <c r="AL3114" i="2"/>
  <c r="AL3115" i="2"/>
  <c r="AL3116" i="2"/>
  <c r="AL3117" i="2"/>
  <c r="AL3118" i="2"/>
  <c r="AL3119" i="2"/>
  <c r="AL3120" i="2"/>
  <c r="AL3121" i="2"/>
  <c r="AL3122" i="2"/>
  <c r="AL3123" i="2"/>
  <c r="AL3124" i="2"/>
  <c r="AL3125" i="2"/>
  <c r="AL3126" i="2"/>
  <c r="AL3127" i="2"/>
  <c r="AL3128" i="2"/>
  <c r="AL3129" i="2"/>
  <c r="AL3130" i="2"/>
  <c r="AL3131" i="2"/>
  <c r="AL3132" i="2"/>
  <c r="AL3133" i="2"/>
  <c r="AL3134" i="2"/>
  <c r="AL3135" i="2"/>
  <c r="AL3136" i="2"/>
  <c r="AL3137" i="2"/>
  <c r="AL3138" i="2"/>
  <c r="AL3139" i="2"/>
  <c r="AL3140" i="2"/>
  <c r="AL3141" i="2"/>
  <c r="AL3142" i="2"/>
  <c r="AL3143" i="2"/>
  <c r="AL3144" i="2"/>
  <c r="AL3145" i="2"/>
  <c r="AL3146" i="2"/>
  <c r="AL3147" i="2"/>
  <c r="AL3148" i="2"/>
  <c r="AL3149" i="2"/>
  <c r="AL3150" i="2"/>
  <c r="AL3151" i="2"/>
  <c r="AL3152" i="2"/>
  <c r="AL3153" i="2"/>
  <c r="AL3154" i="2"/>
  <c r="AL3155" i="2"/>
  <c r="AL3156" i="2"/>
  <c r="AL3157" i="2"/>
  <c r="AL3158" i="2"/>
  <c r="AL3159" i="2"/>
  <c r="AL3160" i="2"/>
  <c r="AL3161" i="2"/>
  <c r="AL3162" i="2"/>
  <c r="AL3163" i="2"/>
  <c r="AL3164" i="2"/>
  <c r="AL3165" i="2"/>
  <c r="AL3166" i="2"/>
  <c r="AL3167" i="2"/>
  <c r="AL3168" i="2"/>
  <c r="AL3169" i="2"/>
  <c r="AL3170" i="2"/>
  <c r="AL3171" i="2"/>
  <c r="AL3172" i="2"/>
  <c r="AL3173" i="2"/>
  <c r="AL3174" i="2"/>
  <c r="AL3175" i="2"/>
  <c r="AL3176" i="2"/>
  <c r="AL3177" i="2"/>
  <c r="AL3178" i="2"/>
  <c r="AL3179" i="2"/>
  <c r="AL3180" i="2"/>
  <c r="AL3181" i="2"/>
  <c r="AL3182" i="2"/>
  <c r="AL3183" i="2"/>
  <c r="AL3184" i="2"/>
  <c r="AL3185" i="2"/>
  <c r="AL3186" i="2"/>
  <c r="AL3187" i="2"/>
  <c r="AL3188" i="2"/>
  <c r="AL3189" i="2"/>
  <c r="AL3190" i="2"/>
  <c r="AL3191" i="2"/>
  <c r="AL3192" i="2"/>
  <c r="AL3193" i="2"/>
  <c r="AL3194" i="2"/>
  <c r="AL3195" i="2"/>
  <c r="AL3196" i="2"/>
  <c r="AL3197" i="2"/>
  <c r="AL3198" i="2"/>
  <c r="AL3199" i="2"/>
  <c r="AL3200" i="2"/>
  <c r="AL3201" i="2"/>
  <c r="AL3202" i="2"/>
  <c r="AL3203" i="2"/>
  <c r="AL3204" i="2"/>
  <c r="AL3205" i="2"/>
  <c r="AL3206" i="2"/>
  <c r="AL3207" i="2"/>
  <c r="AL3208" i="2"/>
  <c r="AL3209" i="2"/>
  <c r="AL3210" i="2"/>
  <c r="AL3211" i="2"/>
  <c r="AL3212" i="2"/>
  <c r="AL3213" i="2"/>
  <c r="AL3214" i="2"/>
  <c r="AL3215" i="2"/>
  <c r="AL3216" i="2"/>
  <c r="AL3217" i="2"/>
  <c r="AL3218" i="2"/>
  <c r="AL3219" i="2"/>
  <c r="AL3220" i="2"/>
  <c r="AL3221" i="2"/>
  <c r="AL3222" i="2"/>
  <c r="AL3223" i="2"/>
  <c r="AL3224" i="2"/>
  <c r="AL3225" i="2"/>
  <c r="AL3226" i="2"/>
  <c r="AL3227" i="2"/>
  <c r="AL3228" i="2"/>
  <c r="AL3229" i="2"/>
  <c r="AL3230" i="2"/>
  <c r="AL3231" i="2"/>
  <c r="AL3232" i="2"/>
  <c r="AL3233" i="2"/>
  <c r="AL3234" i="2"/>
  <c r="AL3235" i="2"/>
  <c r="AL3236" i="2"/>
  <c r="AL3237" i="2"/>
  <c r="AL3238" i="2"/>
  <c r="AL3239" i="2"/>
  <c r="AL3240" i="2"/>
  <c r="AL3241" i="2"/>
  <c r="AL3242" i="2"/>
  <c r="AL3243" i="2"/>
  <c r="AL3244" i="2"/>
  <c r="AL3245" i="2"/>
  <c r="AL3246" i="2"/>
  <c r="AL3247" i="2"/>
  <c r="AL3248" i="2"/>
  <c r="AL3249" i="2"/>
  <c r="AL3250" i="2"/>
  <c r="AL3251" i="2"/>
  <c r="AL3252" i="2"/>
  <c r="AL3253" i="2"/>
  <c r="AL3254" i="2"/>
  <c r="AL3255" i="2"/>
  <c r="AL3256" i="2"/>
  <c r="AL3257" i="2"/>
  <c r="AL3258" i="2"/>
  <c r="AL3259" i="2"/>
  <c r="AL3260" i="2"/>
  <c r="AL3261" i="2"/>
  <c r="AL3262" i="2"/>
  <c r="AL3263" i="2"/>
  <c r="AL3264" i="2"/>
  <c r="AL3265" i="2"/>
  <c r="AL3266" i="2"/>
  <c r="AL3267" i="2"/>
  <c r="AL3268" i="2"/>
  <c r="AL3269" i="2"/>
  <c r="AL3270" i="2"/>
  <c r="AL3271" i="2"/>
  <c r="AL3272" i="2"/>
  <c r="AL3273" i="2"/>
  <c r="AL3274" i="2"/>
  <c r="AL3275" i="2"/>
  <c r="AL3276" i="2"/>
  <c r="AL3277" i="2"/>
  <c r="AL3278" i="2"/>
  <c r="AL3279" i="2"/>
  <c r="AL3280" i="2"/>
  <c r="AL3281" i="2"/>
  <c r="AL3282" i="2"/>
  <c r="AL3283" i="2"/>
  <c r="AL3284" i="2"/>
  <c r="AL3285" i="2"/>
  <c r="AL3286" i="2"/>
  <c r="AL3287" i="2"/>
  <c r="AL3288" i="2"/>
  <c r="AL3289" i="2"/>
  <c r="AL3290" i="2"/>
  <c r="AL3291" i="2"/>
  <c r="AL3292" i="2"/>
  <c r="AL3293" i="2"/>
  <c r="AL3294" i="2"/>
  <c r="AL3295" i="2"/>
  <c r="AL3296" i="2"/>
  <c r="AL3297" i="2"/>
  <c r="AL3298" i="2"/>
  <c r="AL3299" i="2"/>
  <c r="AL3300" i="2"/>
  <c r="AL3301" i="2"/>
  <c r="AL3302" i="2"/>
  <c r="AL3303" i="2"/>
  <c r="AL3304" i="2"/>
  <c r="AL3305" i="2"/>
  <c r="AL3306" i="2"/>
  <c r="AL3307" i="2"/>
  <c r="AL3308" i="2"/>
  <c r="AL3309" i="2"/>
  <c r="AL3310" i="2"/>
  <c r="AL3311" i="2"/>
  <c r="AL3312" i="2"/>
  <c r="AL3313" i="2"/>
  <c r="AL3314" i="2"/>
  <c r="AL3315" i="2"/>
  <c r="AL3316" i="2"/>
  <c r="AL3317" i="2"/>
  <c r="AL3318" i="2"/>
  <c r="AL3319" i="2"/>
  <c r="AL3320" i="2"/>
  <c r="AL3321" i="2"/>
  <c r="AL3322" i="2"/>
  <c r="AL3323" i="2"/>
  <c r="AL3324" i="2"/>
  <c r="AL3325" i="2"/>
  <c r="AL3326" i="2"/>
  <c r="AL3327" i="2"/>
  <c r="AL3328" i="2"/>
  <c r="AL3329" i="2"/>
  <c r="AL3330" i="2"/>
  <c r="AL3331" i="2"/>
  <c r="AL3332" i="2"/>
  <c r="AL3333" i="2"/>
  <c r="AL3334" i="2"/>
  <c r="AL3335" i="2"/>
  <c r="AL3336" i="2"/>
  <c r="AL3337" i="2"/>
  <c r="AL3338" i="2"/>
  <c r="AL3339" i="2"/>
  <c r="AL3340" i="2"/>
  <c r="AL3341" i="2"/>
  <c r="AL3342" i="2"/>
  <c r="AL3343" i="2"/>
  <c r="AL3344" i="2"/>
  <c r="AL3345" i="2"/>
  <c r="AL3346" i="2"/>
  <c r="AL3347" i="2"/>
  <c r="AL3348" i="2"/>
  <c r="AL3349" i="2"/>
  <c r="AL3350" i="2"/>
  <c r="AL3351" i="2"/>
  <c r="AL3352" i="2"/>
  <c r="AL3353" i="2"/>
  <c r="AL3354" i="2"/>
  <c r="AL3355" i="2"/>
  <c r="AL3356" i="2"/>
  <c r="AL3357" i="2"/>
  <c r="AL3358" i="2"/>
  <c r="AL3359" i="2"/>
  <c r="AL3360" i="2"/>
  <c r="AL3361" i="2"/>
  <c r="AL3362" i="2"/>
  <c r="AL3363" i="2"/>
  <c r="AL3364" i="2"/>
  <c r="AL3365" i="2"/>
  <c r="AL3366" i="2"/>
  <c r="AL3367" i="2"/>
  <c r="AL3368" i="2"/>
  <c r="AL3369" i="2"/>
  <c r="AL3370" i="2"/>
  <c r="AL3371" i="2"/>
  <c r="AL3372" i="2"/>
  <c r="AL3373" i="2"/>
  <c r="AL3374" i="2"/>
  <c r="AL3375" i="2"/>
  <c r="AL3376" i="2"/>
  <c r="AL3377" i="2"/>
  <c r="AL3378" i="2"/>
  <c r="AL3379" i="2"/>
  <c r="AL3380" i="2"/>
  <c r="AL3381" i="2"/>
  <c r="AL3382" i="2"/>
  <c r="AL3383" i="2"/>
  <c r="AL3384" i="2"/>
  <c r="AL3385" i="2"/>
  <c r="AL3386" i="2"/>
  <c r="AL3387" i="2"/>
  <c r="AL3388" i="2"/>
  <c r="AL3389" i="2"/>
  <c r="AL3390" i="2"/>
  <c r="AL3391" i="2"/>
  <c r="AL3392" i="2"/>
  <c r="AL3393" i="2"/>
  <c r="AL3394" i="2"/>
  <c r="AL3395" i="2"/>
  <c r="AL3396" i="2"/>
  <c r="AL3397" i="2"/>
  <c r="AL3398" i="2"/>
  <c r="AL3399" i="2"/>
  <c r="AL3400" i="2"/>
  <c r="AL3401" i="2"/>
  <c r="AL3402" i="2"/>
  <c r="AL3403" i="2"/>
  <c r="AL3404" i="2"/>
  <c r="AL3405" i="2"/>
  <c r="AL3406" i="2"/>
  <c r="AL3407" i="2"/>
  <c r="AL3408" i="2"/>
  <c r="AL3409" i="2"/>
  <c r="AL3410" i="2"/>
  <c r="AL3411" i="2"/>
  <c r="AL3412" i="2"/>
  <c r="AL3413" i="2"/>
  <c r="AL3414" i="2"/>
  <c r="AL3415" i="2"/>
  <c r="AL3416" i="2"/>
  <c r="AL3417" i="2"/>
  <c r="AL3418" i="2"/>
  <c r="AL3419" i="2"/>
  <c r="AL3420" i="2"/>
  <c r="AL3421" i="2"/>
  <c r="AL3422" i="2"/>
  <c r="AL3423" i="2"/>
  <c r="AL3424" i="2"/>
  <c r="AL3425" i="2"/>
  <c r="AL3426" i="2"/>
  <c r="AL3427" i="2"/>
  <c r="AL3428" i="2"/>
  <c r="AL3429" i="2"/>
  <c r="AL3430" i="2"/>
  <c r="AL3431" i="2"/>
  <c r="AL3432" i="2"/>
  <c r="AL3433" i="2"/>
  <c r="AL3434" i="2"/>
  <c r="AL3435" i="2"/>
  <c r="AL3436" i="2"/>
  <c r="AL3437" i="2"/>
  <c r="AL3438" i="2"/>
  <c r="AL3439" i="2"/>
  <c r="AL3440" i="2"/>
  <c r="AL3441" i="2"/>
  <c r="AL3442" i="2"/>
  <c r="AL3443" i="2"/>
  <c r="AL3444" i="2"/>
  <c r="AL3445" i="2"/>
  <c r="AL3446" i="2"/>
  <c r="AL3447" i="2"/>
  <c r="AL3448" i="2"/>
  <c r="AL3449" i="2"/>
  <c r="AL3450" i="2"/>
  <c r="AL3451" i="2"/>
  <c r="AL3452" i="2"/>
  <c r="AL3453" i="2"/>
  <c r="AL3454" i="2"/>
  <c r="AL3455" i="2"/>
  <c r="AL3456" i="2"/>
  <c r="AL3457" i="2"/>
  <c r="AL3458" i="2"/>
  <c r="AL3459" i="2"/>
  <c r="AL3460" i="2"/>
  <c r="AL3461" i="2"/>
  <c r="AL3462" i="2"/>
  <c r="AL3463" i="2"/>
  <c r="AL3464" i="2"/>
  <c r="AL3465" i="2"/>
  <c r="AL3466" i="2"/>
  <c r="AL3467" i="2"/>
  <c r="AL3468" i="2"/>
  <c r="AL3469" i="2"/>
  <c r="AL3470" i="2"/>
  <c r="AL3471" i="2"/>
  <c r="AL3472" i="2"/>
  <c r="AL3473" i="2"/>
  <c r="AL3474" i="2"/>
  <c r="AL3475" i="2"/>
  <c r="AL3476" i="2"/>
  <c r="AL3477" i="2"/>
  <c r="AL3478" i="2"/>
  <c r="AL3479" i="2"/>
  <c r="AL3480" i="2"/>
  <c r="AL3481" i="2"/>
  <c r="AL3482" i="2"/>
  <c r="AL3483" i="2"/>
  <c r="AL3484" i="2"/>
  <c r="AL3485" i="2"/>
  <c r="AL3486" i="2"/>
  <c r="AL3487" i="2"/>
  <c r="AL3488" i="2"/>
  <c r="AL3489" i="2"/>
  <c r="AL3490" i="2"/>
  <c r="AL3491" i="2"/>
  <c r="AL3492" i="2"/>
  <c r="AL3493" i="2"/>
  <c r="AL3494" i="2"/>
  <c r="AL3495" i="2"/>
  <c r="AL3496" i="2"/>
  <c r="AL3497" i="2"/>
  <c r="AL3498" i="2"/>
  <c r="AL3499" i="2"/>
  <c r="AL3500" i="2"/>
  <c r="AL3501" i="2"/>
  <c r="AL3502" i="2"/>
  <c r="AL3503" i="2"/>
  <c r="AL3504" i="2"/>
  <c r="AL3505" i="2"/>
  <c r="AL3506" i="2"/>
  <c r="AL3507" i="2"/>
  <c r="AL3508" i="2"/>
  <c r="AL3509" i="2"/>
  <c r="AL3510" i="2"/>
  <c r="AL3511" i="2"/>
  <c r="AL3512" i="2"/>
  <c r="AL3513" i="2"/>
  <c r="AL3514" i="2"/>
  <c r="AL3515" i="2"/>
  <c r="AL3516" i="2"/>
  <c r="AL3517" i="2"/>
  <c r="AL3518" i="2"/>
  <c r="AL3519" i="2"/>
  <c r="AL3520" i="2"/>
  <c r="AL3521" i="2"/>
  <c r="AL3522" i="2"/>
  <c r="AL3523" i="2"/>
  <c r="AL3524" i="2"/>
  <c r="AL3525" i="2"/>
  <c r="AL3526" i="2"/>
  <c r="AL3527" i="2"/>
  <c r="AL3528" i="2"/>
  <c r="AL3529" i="2"/>
  <c r="AL3530" i="2"/>
  <c r="AL3531" i="2"/>
  <c r="AL3532" i="2"/>
  <c r="AL3533" i="2"/>
  <c r="AL3534" i="2"/>
  <c r="AL3535" i="2"/>
  <c r="AL3536" i="2"/>
  <c r="AL3537" i="2"/>
  <c r="AL3538" i="2"/>
  <c r="AL3539" i="2"/>
  <c r="AL3540" i="2"/>
  <c r="AL3541" i="2"/>
  <c r="AL3542" i="2"/>
  <c r="AL3543" i="2"/>
  <c r="AL3544" i="2"/>
  <c r="AL3545" i="2"/>
  <c r="AL3546" i="2"/>
  <c r="AL3547" i="2"/>
  <c r="AL3548" i="2"/>
  <c r="AL3549" i="2"/>
  <c r="AL3550" i="2"/>
  <c r="AL3551" i="2"/>
  <c r="AL3552" i="2"/>
  <c r="AL3553" i="2"/>
  <c r="AL3554" i="2"/>
  <c r="AL3555" i="2"/>
  <c r="AL3556" i="2"/>
  <c r="AL3557" i="2"/>
  <c r="AL3558" i="2"/>
  <c r="AL3559" i="2"/>
  <c r="AL3560" i="2"/>
  <c r="AL3561" i="2"/>
  <c r="AL3562" i="2"/>
  <c r="AL3563" i="2"/>
  <c r="AL3564" i="2"/>
  <c r="AL3565" i="2"/>
  <c r="AL3566" i="2"/>
  <c r="AL3567" i="2"/>
  <c r="AL3568" i="2"/>
  <c r="AL3569" i="2"/>
  <c r="AL3570" i="2"/>
  <c r="AL3571" i="2"/>
  <c r="AL3572" i="2"/>
  <c r="AL3573" i="2"/>
  <c r="AL3574" i="2"/>
  <c r="AL3575" i="2"/>
  <c r="AL3576" i="2"/>
  <c r="AL3577" i="2"/>
  <c r="AL3578" i="2"/>
  <c r="AL3579" i="2"/>
  <c r="AL3580" i="2"/>
  <c r="AL3581" i="2"/>
  <c r="AL3582" i="2"/>
  <c r="AL3583" i="2"/>
  <c r="AL3584" i="2"/>
  <c r="AL3585" i="2"/>
  <c r="AL3586" i="2"/>
  <c r="AL3587" i="2"/>
  <c r="AL3588" i="2"/>
  <c r="AL3589" i="2"/>
  <c r="AL3590" i="2"/>
  <c r="AL3591" i="2"/>
  <c r="AL3592" i="2"/>
  <c r="AL3593" i="2"/>
  <c r="AL3594" i="2"/>
  <c r="AL3595" i="2"/>
  <c r="AL3596" i="2"/>
  <c r="AL3597" i="2"/>
  <c r="AL3598" i="2"/>
  <c r="AL3599" i="2"/>
  <c r="AL3600" i="2"/>
  <c r="AL3601" i="2"/>
  <c r="AL3602" i="2"/>
  <c r="AL3603" i="2"/>
  <c r="AL3604" i="2"/>
  <c r="AL3605" i="2"/>
  <c r="AL3606" i="2"/>
  <c r="AL3607" i="2"/>
  <c r="AL3608" i="2"/>
  <c r="AL3609" i="2"/>
  <c r="AL3610" i="2"/>
  <c r="AL3611" i="2"/>
  <c r="AL3612" i="2"/>
  <c r="AL3613" i="2"/>
  <c r="AL3614" i="2"/>
  <c r="AL3615" i="2"/>
  <c r="AL3616" i="2"/>
  <c r="AL3617" i="2"/>
  <c r="AL3618" i="2"/>
  <c r="AL3619" i="2"/>
  <c r="AL3620" i="2"/>
  <c r="AL3621" i="2"/>
  <c r="AL3622" i="2"/>
  <c r="AL3623" i="2"/>
  <c r="AL3624" i="2"/>
  <c r="AL3625" i="2"/>
  <c r="AL3626" i="2"/>
  <c r="AL3627" i="2"/>
  <c r="AL3628" i="2"/>
  <c r="AL3629" i="2"/>
  <c r="AL3630" i="2"/>
  <c r="AL3631" i="2"/>
  <c r="AL3632" i="2"/>
  <c r="AL3633" i="2"/>
  <c r="AL3634" i="2"/>
  <c r="AL3635" i="2"/>
  <c r="AL3636" i="2"/>
  <c r="AL3637" i="2"/>
  <c r="AL3638" i="2"/>
  <c r="AL3639" i="2"/>
  <c r="AL3640" i="2"/>
  <c r="AL3641" i="2"/>
  <c r="AL3642" i="2"/>
  <c r="AL3643" i="2"/>
  <c r="AL3644" i="2"/>
  <c r="AL3645" i="2"/>
  <c r="AL3646" i="2"/>
  <c r="AL3647" i="2"/>
  <c r="AL3648" i="2"/>
  <c r="AL3649" i="2"/>
  <c r="AL3650" i="2"/>
  <c r="AL3651" i="2"/>
  <c r="AL3652" i="2"/>
  <c r="AL3653" i="2"/>
  <c r="AL3654" i="2"/>
  <c r="AL3655" i="2"/>
  <c r="AL3656" i="2"/>
  <c r="AL3657" i="2"/>
  <c r="AL3658" i="2"/>
  <c r="AL3659" i="2"/>
  <c r="AL3660" i="2"/>
  <c r="AL3661" i="2"/>
  <c r="AL3662" i="2"/>
  <c r="AL3663" i="2"/>
  <c r="AL3664" i="2"/>
  <c r="AL3665" i="2"/>
  <c r="AL3666" i="2"/>
  <c r="AL3667" i="2"/>
  <c r="AL3668" i="2"/>
  <c r="AL3669" i="2"/>
  <c r="AL3670" i="2"/>
  <c r="AL3671" i="2"/>
  <c r="AL3672" i="2"/>
  <c r="AL3673" i="2"/>
  <c r="AL3674" i="2"/>
  <c r="AL3675" i="2"/>
  <c r="AL3676" i="2"/>
  <c r="AL3677" i="2"/>
  <c r="AL3678" i="2"/>
  <c r="AL3679" i="2"/>
  <c r="AL3680" i="2"/>
  <c r="AL3681" i="2"/>
  <c r="AL3682" i="2"/>
  <c r="AL3683" i="2"/>
  <c r="AL3684" i="2"/>
  <c r="AL3685" i="2"/>
  <c r="AM2742" i="2"/>
  <c r="AM2743" i="2"/>
  <c r="AM2744" i="2"/>
  <c r="AM2745" i="2"/>
  <c r="AM2746" i="2"/>
  <c r="AM2747" i="2"/>
  <c r="AM2748" i="2"/>
  <c r="AM2749" i="2"/>
  <c r="AM2750" i="2"/>
  <c r="AM2751" i="2"/>
  <c r="AM2752" i="2"/>
  <c r="AM2753" i="2"/>
  <c r="AM2754" i="2"/>
  <c r="AM2755" i="2"/>
  <c r="AM2756" i="2"/>
  <c r="AM2757" i="2"/>
  <c r="AM2758" i="2"/>
  <c r="AM2759" i="2"/>
  <c r="AM2760" i="2"/>
  <c r="AM2761" i="2"/>
  <c r="AM2762" i="2"/>
  <c r="AM2763" i="2"/>
  <c r="AM2764" i="2"/>
  <c r="AM2765" i="2"/>
  <c r="AM2766" i="2"/>
  <c r="AM2767" i="2"/>
  <c r="AM2768" i="2"/>
  <c r="AM2769" i="2"/>
  <c r="AM2770" i="2"/>
  <c r="AM2771" i="2"/>
  <c r="AM2772" i="2"/>
  <c r="AM2773" i="2"/>
  <c r="AM2774" i="2"/>
  <c r="AM2775" i="2"/>
  <c r="AM2776" i="2"/>
  <c r="AM2777" i="2"/>
  <c r="AM2778" i="2"/>
  <c r="AM2779" i="2"/>
  <c r="AM2780" i="2"/>
  <c r="AM2781" i="2"/>
  <c r="AM2782" i="2"/>
  <c r="AM2783" i="2"/>
  <c r="AM2784" i="2"/>
  <c r="AM2785" i="2"/>
  <c r="AM2786" i="2"/>
  <c r="AM2787" i="2"/>
  <c r="AM2788" i="2"/>
  <c r="AM2789" i="2"/>
  <c r="AM2790" i="2"/>
  <c r="AM2791" i="2"/>
  <c r="AM2792" i="2"/>
  <c r="AM2793" i="2"/>
  <c r="AM2794" i="2"/>
  <c r="AM2795" i="2"/>
  <c r="AM2796" i="2"/>
  <c r="AM2797" i="2"/>
  <c r="AM2798" i="2"/>
  <c r="AM2799" i="2"/>
  <c r="AM2800" i="2"/>
  <c r="AM2801" i="2"/>
  <c r="AM2802" i="2"/>
  <c r="AM2803" i="2"/>
  <c r="AM2804" i="2"/>
  <c r="AM2805" i="2"/>
  <c r="AM2806" i="2"/>
  <c r="AM2807" i="2"/>
  <c r="AM2808" i="2"/>
  <c r="AM2809" i="2"/>
  <c r="AM2810" i="2"/>
  <c r="AM2811" i="2"/>
  <c r="AM2812" i="2"/>
  <c r="AM2813" i="2"/>
  <c r="AM2814" i="2"/>
  <c r="AM2815" i="2"/>
  <c r="AM2816" i="2"/>
  <c r="AM2817" i="2"/>
  <c r="AM2818" i="2"/>
  <c r="AM2819" i="2"/>
  <c r="AM2820" i="2"/>
  <c r="AM2821" i="2"/>
  <c r="AM2822" i="2"/>
  <c r="AM2823" i="2"/>
  <c r="AM2824" i="2"/>
  <c r="AM2825" i="2"/>
  <c r="AM2826" i="2"/>
  <c r="AM2827" i="2"/>
  <c r="AM2828" i="2"/>
  <c r="AM2829" i="2"/>
  <c r="AM2830" i="2"/>
  <c r="AM2831" i="2"/>
  <c r="AM2832" i="2"/>
  <c r="AM2833" i="2"/>
  <c r="AM2834" i="2"/>
  <c r="AM2835" i="2"/>
  <c r="AM2836" i="2"/>
  <c r="AM2837" i="2"/>
  <c r="AM2838" i="2"/>
  <c r="AM2839" i="2"/>
  <c r="AM2840" i="2"/>
  <c r="AM2841" i="2"/>
  <c r="AM2842" i="2"/>
  <c r="AM2843" i="2"/>
  <c r="AM2844" i="2"/>
  <c r="AM2845" i="2"/>
  <c r="AM2846" i="2"/>
  <c r="AM2847" i="2"/>
  <c r="AM2848" i="2"/>
  <c r="AM2849" i="2"/>
  <c r="AM2850" i="2"/>
  <c r="AM2851" i="2"/>
  <c r="AM2852" i="2"/>
  <c r="AM2853" i="2"/>
  <c r="AM2854" i="2"/>
  <c r="AM2855" i="2"/>
  <c r="AM2856" i="2"/>
  <c r="AM2857" i="2"/>
  <c r="AM2858" i="2"/>
  <c r="AM2859" i="2"/>
  <c r="AM2860" i="2"/>
  <c r="AM2861" i="2"/>
  <c r="AM2862" i="2"/>
  <c r="AM2863" i="2"/>
  <c r="AM2864" i="2"/>
  <c r="AM2865" i="2"/>
  <c r="AM2866" i="2"/>
  <c r="AM2867" i="2"/>
  <c r="AM2868" i="2"/>
  <c r="AM2869" i="2"/>
  <c r="AM2870" i="2"/>
  <c r="AM2871" i="2"/>
  <c r="AM2872" i="2"/>
  <c r="AM2873" i="2"/>
  <c r="AM2874" i="2"/>
  <c r="AM2875" i="2"/>
  <c r="AM2876" i="2"/>
  <c r="AM2877" i="2"/>
  <c r="AM2878" i="2"/>
  <c r="AM2879" i="2"/>
  <c r="AM2880" i="2"/>
  <c r="AM2881" i="2"/>
  <c r="AM2882" i="2"/>
  <c r="AM2883" i="2"/>
  <c r="AM2884" i="2"/>
  <c r="AM2885" i="2"/>
  <c r="AM2886" i="2"/>
  <c r="AM2887" i="2"/>
  <c r="AM2888" i="2"/>
  <c r="AM2889" i="2"/>
  <c r="AM2890" i="2"/>
  <c r="AM2891" i="2"/>
  <c r="AM2892" i="2"/>
  <c r="AM2893" i="2"/>
  <c r="AM2894" i="2"/>
  <c r="AM2895" i="2"/>
  <c r="AM2896" i="2"/>
  <c r="AM2897" i="2"/>
  <c r="AM2898" i="2"/>
  <c r="AM2899" i="2"/>
  <c r="AM2900" i="2"/>
  <c r="AM2901" i="2"/>
  <c r="AM2902" i="2"/>
  <c r="AM2903" i="2"/>
  <c r="AM2904" i="2"/>
  <c r="AM2905" i="2"/>
  <c r="AM2906" i="2"/>
  <c r="AM2907" i="2"/>
  <c r="AM2908" i="2"/>
  <c r="AM2909" i="2"/>
  <c r="AM2910" i="2"/>
  <c r="AM2911" i="2"/>
  <c r="AM2912" i="2"/>
  <c r="AM2913" i="2"/>
  <c r="AM2914" i="2"/>
  <c r="AM2915" i="2"/>
  <c r="AM2916" i="2"/>
  <c r="AM2917" i="2"/>
  <c r="AM2918" i="2"/>
  <c r="AM2919" i="2"/>
  <c r="AM2920" i="2"/>
  <c r="AM2921" i="2"/>
  <c r="AM2922" i="2"/>
  <c r="AM2923" i="2"/>
  <c r="AM2924" i="2"/>
  <c r="AM2925" i="2"/>
  <c r="AM2926" i="2"/>
  <c r="AM2927" i="2"/>
  <c r="AM2928" i="2"/>
  <c r="AM2929" i="2"/>
  <c r="AM2930" i="2"/>
  <c r="AM2931" i="2"/>
  <c r="AM2932" i="2"/>
  <c r="AM2933" i="2"/>
  <c r="AM2934" i="2"/>
  <c r="AM2935" i="2"/>
  <c r="AM2936" i="2"/>
  <c r="AM2937" i="2"/>
  <c r="AM2938" i="2"/>
  <c r="AM2939" i="2"/>
  <c r="AM2940" i="2"/>
  <c r="AM2941" i="2"/>
  <c r="AM2942" i="2"/>
  <c r="AM2943" i="2"/>
  <c r="AM2944" i="2"/>
  <c r="AM2945" i="2"/>
  <c r="AM2946" i="2"/>
  <c r="AM2947" i="2"/>
  <c r="AM2948" i="2"/>
  <c r="AM2949" i="2"/>
  <c r="AM2950" i="2"/>
  <c r="AM2951" i="2"/>
  <c r="AM2952" i="2"/>
  <c r="AM2953" i="2"/>
  <c r="AM2954" i="2"/>
  <c r="AM2955" i="2"/>
  <c r="AM2956" i="2"/>
  <c r="AM2957" i="2"/>
  <c r="AM2958" i="2"/>
  <c r="AM2959" i="2"/>
  <c r="AM2960" i="2"/>
  <c r="AM2961" i="2"/>
  <c r="AM2962" i="2"/>
  <c r="AM2963" i="2"/>
  <c r="AM2964" i="2"/>
  <c r="AM2965" i="2"/>
  <c r="AM2966" i="2"/>
  <c r="AM2967" i="2"/>
  <c r="AM2968" i="2"/>
  <c r="AM2969" i="2"/>
  <c r="AM2970" i="2"/>
  <c r="AM2971" i="2"/>
  <c r="AM2972" i="2"/>
  <c r="AM2973" i="2"/>
  <c r="AM2974" i="2"/>
  <c r="AM2975" i="2"/>
  <c r="AM2976" i="2"/>
  <c r="AM2977" i="2"/>
  <c r="AM2978" i="2"/>
  <c r="AM2979" i="2"/>
  <c r="AM2980" i="2"/>
  <c r="AM2981" i="2"/>
  <c r="AM2982" i="2"/>
  <c r="AM2983" i="2"/>
  <c r="AM2984" i="2"/>
  <c r="AM2985" i="2"/>
  <c r="AM2986" i="2"/>
  <c r="AM2987" i="2"/>
  <c r="AM2988" i="2"/>
  <c r="AM2989" i="2"/>
  <c r="AM2990" i="2"/>
  <c r="AM2991" i="2"/>
  <c r="AM2992" i="2"/>
  <c r="AM2993" i="2"/>
  <c r="AM2994" i="2"/>
  <c r="AM2995" i="2"/>
  <c r="AM2996" i="2"/>
  <c r="AM2997" i="2"/>
  <c r="AM2998" i="2"/>
  <c r="AM2999" i="2"/>
  <c r="AM3000" i="2"/>
  <c r="AM3001" i="2"/>
  <c r="AM3002" i="2"/>
  <c r="AM3003" i="2"/>
  <c r="AM3004" i="2"/>
  <c r="AM3005" i="2"/>
  <c r="AM3006" i="2"/>
  <c r="AM3007" i="2"/>
  <c r="AM3008" i="2"/>
  <c r="AM3009" i="2"/>
  <c r="AM3010" i="2"/>
  <c r="AM3011" i="2"/>
  <c r="AM3012" i="2"/>
  <c r="AM3013" i="2"/>
  <c r="AM3014" i="2"/>
  <c r="AM3015" i="2"/>
  <c r="AM3016" i="2"/>
  <c r="AM3017" i="2"/>
  <c r="AM3018" i="2"/>
  <c r="AM3019" i="2"/>
  <c r="AM3020" i="2"/>
  <c r="AM3021" i="2"/>
  <c r="AM3022" i="2"/>
  <c r="AM3023" i="2"/>
  <c r="AM3024" i="2"/>
  <c r="AM3025" i="2"/>
  <c r="AM3026" i="2"/>
  <c r="AM3027" i="2"/>
  <c r="AM3028" i="2"/>
  <c r="AM3029" i="2"/>
  <c r="AM3030" i="2"/>
  <c r="AM3031" i="2"/>
  <c r="AM3032" i="2"/>
  <c r="AM3033" i="2"/>
  <c r="AM3034" i="2"/>
  <c r="AM3035" i="2"/>
  <c r="AM3036" i="2"/>
  <c r="AM3037" i="2"/>
  <c r="AM3038" i="2"/>
  <c r="AM3039" i="2"/>
  <c r="AM3040" i="2"/>
  <c r="AM3041" i="2"/>
  <c r="AM3042" i="2"/>
  <c r="AM3043" i="2"/>
  <c r="AM3044" i="2"/>
  <c r="AM3045" i="2"/>
  <c r="AM3046" i="2"/>
  <c r="AM3047" i="2"/>
  <c r="AM3048" i="2"/>
  <c r="AM3049" i="2"/>
  <c r="AM3050" i="2"/>
  <c r="AM3051" i="2"/>
  <c r="AM3052" i="2"/>
  <c r="AM3053" i="2"/>
  <c r="AM3054" i="2"/>
  <c r="AM3055" i="2"/>
  <c r="AM3056" i="2"/>
  <c r="AM3057" i="2"/>
  <c r="AM3058" i="2"/>
  <c r="AM3059" i="2"/>
  <c r="AM3060" i="2"/>
  <c r="AM3061" i="2"/>
  <c r="AM3062" i="2"/>
  <c r="AM3063" i="2"/>
  <c r="AM3064" i="2"/>
  <c r="AM3065" i="2"/>
  <c r="AM3066" i="2"/>
  <c r="AM3067" i="2"/>
  <c r="AM3068" i="2"/>
  <c r="AM3069" i="2"/>
  <c r="AM3070" i="2"/>
  <c r="AM3071" i="2"/>
  <c r="AM3072" i="2"/>
  <c r="AM3073" i="2"/>
  <c r="AM3074" i="2"/>
  <c r="AM3075" i="2"/>
  <c r="AM3076" i="2"/>
  <c r="AM3077" i="2"/>
  <c r="AM3078" i="2"/>
  <c r="AM3079" i="2"/>
  <c r="AM3080" i="2"/>
  <c r="AM3081" i="2"/>
  <c r="AM3082" i="2"/>
  <c r="AM3083" i="2"/>
  <c r="AM3084" i="2"/>
  <c r="AM3085" i="2"/>
  <c r="AM3086" i="2"/>
  <c r="AM3087" i="2"/>
  <c r="AM3088" i="2"/>
  <c r="AM3089" i="2"/>
  <c r="AM3090" i="2"/>
  <c r="AM3091" i="2"/>
  <c r="AM3092" i="2"/>
  <c r="AM3093" i="2"/>
  <c r="AM3094" i="2"/>
  <c r="AM3095" i="2"/>
  <c r="AM3096" i="2"/>
  <c r="AM3097" i="2"/>
  <c r="AM3098" i="2"/>
  <c r="AM3099" i="2"/>
  <c r="AM3100" i="2"/>
  <c r="AM3101" i="2"/>
  <c r="AM3102" i="2"/>
  <c r="AM3103" i="2"/>
  <c r="AM3104" i="2"/>
  <c r="AM3105" i="2"/>
  <c r="AM3106" i="2"/>
  <c r="AM3107" i="2"/>
  <c r="AM3108" i="2"/>
  <c r="AM3109" i="2"/>
  <c r="AM3110" i="2"/>
  <c r="AM3111" i="2"/>
  <c r="AM3112" i="2"/>
  <c r="AM3113" i="2"/>
  <c r="AM3114" i="2"/>
  <c r="AM3115" i="2"/>
  <c r="AM3116" i="2"/>
  <c r="AM3117" i="2"/>
  <c r="AM3118" i="2"/>
  <c r="AM3119" i="2"/>
  <c r="AM3120" i="2"/>
  <c r="AM3121" i="2"/>
  <c r="AM3122" i="2"/>
  <c r="AM3123" i="2"/>
  <c r="AM3124" i="2"/>
  <c r="AM3125" i="2"/>
  <c r="AM3126" i="2"/>
  <c r="AM3127" i="2"/>
  <c r="AM3128" i="2"/>
  <c r="AM3129" i="2"/>
  <c r="AM3130" i="2"/>
  <c r="AM3131" i="2"/>
  <c r="AM3132" i="2"/>
  <c r="AM3133" i="2"/>
  <c r="AM3134" i="2"/>
  <c r="AM3135" i="2"/>
  <c r="AM3136" i="2"/>
  <c r="AM3137" i="2"/>
  <c r="AM3138" i="2"/>
  <c r="AM3139" i="2"/>
  <c r="AM3140" i="2"/>
  <c r="AM3141" i="2"/>
  <c r="AM3142" i="2"/>
  <c r="AM3143" i="2"/>
  <c r="AM3144" i="2"/>
  <c r="AM3145" i="2"/>
  <c r="AM3146" i="2"/>
  <c r="AM3147" i="2"/>
  <c r="AM3148" i="2"/>
  <c r="AM3149" i="2"/>
  <c r="AM3150" i="2"/>
  <c r="AM3151" i="2"/>
  <c r="AM3152" i="2"/>
  <c r="AM3153" i="2"/>
  <c r="AM3154" i="2"/>
  <c r="AM3155" i="2"/>
  <c r="AM3156" i="2"/>
  <c r="AM3157" i="2"/>
  <c r="AM3158" i="2"/>
  <c r="AM3159" i="2"/>
  <c r="AM3160" i="2"/>
  <c r="AM3161" i="2"/>
  <c r="AM3162" i="2"/>
  <c r="AM3163" i="2"/>
  <c r="AM3164" i="2"/>
  <c r="AM3165" i="2"/>
  <c r="AM3166" i="2"/>
  <c r="AM3167" i="2"/>
  <c r="AM3168" i="2"/>
  <c r="AM3169" i="2"/>
  <c r="AM3170" i="2"/>
  <c r="AM3171" i="2"/>
  <c r="AM3172" i="2"/>
  <c r="AM3173" i="2"/>
  <c r="AM3174" i="2"/>
  <c r="AM3175" i="2"/>
  <c r="AM3176" i="2"/>
  <c r="AM3177" i="2"/>
  <c r="AM3178" i="2"/>
  <c r="AM3179" i="2"/>
  <c r="AM3180" i="2"/>
  <c r="AM3181" i="2"/>
  <c r="AM3182" i="2"/>
  <c r="AM3183" i="2"/>
  <c r="AM3184" i="2"/>
  <c r="AM3185" i="2"/>
  <c r="AM3186" i="2"/>
  <c r="AM3187" i="2"/>
  <c r="AM3188" i="2"/>
  <c r="AM3189" i="2"/>
  <c r="AM3190" i="2"/>
  <c r="AM3191" i="2"/>
  <c r="AM3192" i="2"/>
  <c r="AM3193" i="2"/>
  <c r="AM3194" i="2"/>
  <c r="AM3195" i="2"/>
  <c r="AM3196" i="2"/>
  <c r="AM3197" i="2"/>
  <c r="AM3198" i="2"/>
  <c r="AM3199" i="2"/>
  <c r="AM3200" i="2"/>
  <c r="AM3201" i="2"/>
  <c r="AM3202" i="2"/>
  <c r="AM3203" i="2"/>
  <c r="AM3204" i="2"/>
  <c r="AM3205" i="2"/>
  <c r="AM3206" i="2"/>
  <c r="AM3207" i="2"/>
  <c r="AM3208" i="2"/>
  <c r="AM3209" i="2"/>
  <c r="AM3210" i="2"/>
  <c r="AM3211" i="2"/>
  <c r="AM3212" i="2"/>
  <c r="AM3213" i="2"/>
  <c r="AM3214" i="2"/>
  <c r="AM3215" i="2"/>
  <c r="AM3216" i="2"/>
  <c r="AM3217" i="2"/>
  <c r="AM3218" i="2"/>
  <c r="AM3219" i="2"/>
  <c r="AM3220" i="2"/>
  <c r="AM3221" i="2"/>
  <c r="AM3222" i="2"/>
  <c r="AM3223" i="2"/>
  <c r="AM3224" i="2"/>
  <c r="AM3225" i="2"/>
  <c r="AM3226" i="2"/>
  <c r="AM3227" i="2"/>
  <c r="AM3228" i="2"/>
  <c r="AM3229" i="2"/>
  <c r="AM3230" i="2"/>
  <c r="AM3231" i="2"/>
  <c r="AM3232" i="2"/>
  <c r="AM3233" i="2"/>
  <c r="AM3234" i="2"/>
  <c r="AM3235" i="2"/>
  <c r="AM3236" i="2"/>
  <c r="AM3237" i="2"/>
  <c r="AM3238" i="2"/>
  <c r="AM3239" i="2"/>
  <c r="AM3240" i="2"/>
  <c r="AM3241" i="2"/>
  <c r="AM3242" i="2"/>
  <c r="AM3243" i="2"/>
  <c r="AM3244" i="2"/>
  <c r="AM3245" i="2"/>
  <c r="AM3246" i="2"/>
  <c r="AM3247" i="2"/>
  <c r="AM3248" i="2"/>
  <c r="AM3249" i="2"/>
  <c r="AM3250" i="2"/>
  <c r="AM3251" i="2"/>
  <c r="AM3252" i="2"/>
  <c r="AM3253" i="2"/>
  <c r="AM3254" i="2"/>
  <c r="AM3255" i="2"/>
  <c r="AM3256" i="2"/>
  <c r="AM3257" i="2"/>
  <c r="AM3258" i="2"/>
  <c r="AM3259" i="2"/>
  <c r="AM3260" i="2"/>
  <c r="AM3261" i="2"/>
  <c r="AM3262" i="2"/>
  <c r="AM3263" i="2"/>
  <c r="AM3264" i="2"/>
  <c r="AM3265" i="2"/>
  <c r="AM3266" i="2"/>
  <c r="AM3267" i="2"/>
  <c r="AM3268" i="2"/>
  <c r="AM3269" i="2"/>
  <c r="AM3270" i="2"/>
  <c r="AM3271" i="2"/>
  <c r="AM3272" i="2"/>
  <c r="AM3273" i="2"/>
  <c r="AM3274" i="2"/>
  <c r="AM3275" i="2"/>
  <c r="AM3276" i="2"/>
  <c r="AM3277" i="2"/>
  <c r="AM3278" i="2"/>
  <c r="AM3279" i="2"/>
  <c r="AM3280" i="2"/>
  <c r="AM3281" i="2"/>
  <c r="AM3282" i="2"/>
  <c r="AM3283" i="2"/>
  <c r="AM3284" i="2"/>
  <c r="AM3285" i="2"/>
  <c r="AM3286" i="2"/>
  <c r="AM3287" i="2"/>
  <c r="AM3288" i="2"/>
  <c r="AM3289" i="2"/>
  <c r="AM3290" i="2"/>
  <c r="AM3291" i="2"/>
  <c r="AM3292" i="2"/>
  <c r="AM3293" i="2"/>
  <c r="AM3294" i="2"/>
  <c r="AM3295" i="2"/>
  <c r="AM3296" i="2"/>
  <c r="AM3297" i="2"/>
  <c r="AM3298" i="2"/>
  <c r="AM3299" i="2"/>
  <c r="AM3300" i="2"/>
  <c r="AM3301" i="2"/>
  <c r="AM3302" i="2"/>
  <c r="AM3303" i="2"/>
  <c r="AM3304" i="2"/>
  <c r="AM3305" i="2"/>
  <c r="AM3306" i="2"/>
  <c r="AM3307" i="2"/>
  <c r="AM3308" i="2"/>
  <c r="AM3309" i="2"/>
  <c r="AM3310" i="2"/>
  <c r="AM3311" i="2"/>
  <c r="AM3312" i="2"/>
  <c r="AM3313" i="2"/>
  <c r="AM3314" i="2"/>
  <c r="AM3315" i="2"/>
  <c r="AM3316" i="2"/>
  <c r="AM3317" i="2"/>
  <c r="AM3318" i="2"/>
  <c r="AM3319" i="2"/>
  <c r="AM3320" i="2"/>
  <c r="AM3321" i="2"/>
  <c r="AM3322" i="2"/>
  <c r="AM3323" i="2"/>
  <c r="AM3324" i="2"/>
  <c r="AM3325" i="2"/>
  <c r="AM3326" i="2"/>
  <c r="AM3327" i="2"/>
  <c r="AM3328" i="2"/>
  <c r="AM3329" i="2"/>
  <c r="AM3330" i="2"/>
  <c r="AM3331" i="2"/>
  <c r="AM3332" i="2"/>
  <c r="AM3333" i="2"/>
  <c r="AM3334" i="2"/>
  <c r="AM3335" i="2"/>
  <c r="AM3336" i="2"/>
  <c r="AM3337" i="2"/>
  <c r="AM3338" i="2"/>
  <c r="AM3339" i="2"/>
  <c r="AM3340" i="2"/>
  <c r="AM3341" i="2"/>
  <c r="AM3342" i="2"/>
  <c r="AM3343" i="2"/>
  <c r="AM3344" i="2"/>
  <c r="AM3345" i="2"/>
  <c r="AM3346" i="2"/>
  <c r="AM3347" i="2"/>
  <c r="AM3348" i="2"/>
  <c r="AM3349" i="2"/>
  <c r="AM3350" i="2"/>
  <c r="AM3351" i="2"/>
  <c r="AM3352" i="2"/>
  <c r="AM3353" i="2"/>
  <c r="AM3354" i="2"/>
  <c r="AM3355" i="2"/>
  <c r="AM3356" i="2"/>
  <c r="AM3357" i="2"/>
  <c r="AM3358" i="2"/>
  <c r="AM3359" i="2"/>
  <c r="AM3360" i="2"/>
  <c r="AM3361" i="2"/>
  <c r="AM3362" i="2"/>
  <c r="AM3363" i="2"/>
  <c r="AM3364" i="2"/>
  <c r="AM3365" i="2"/>
  <c r="AM3366" i="2"/>
  <c r="AM3367" i="2"/>
  <c r="AM3368" i="2"/>
  <c r="AM3369" i="2"/>
  <c r="AM3370" i="2"/>
  <c r="AM3371" i="2"/>
  <c r="AM3372" i="2"/>
  <c r="AM3373" i="2"/>
  <c r="AM3374" i="2"/>
  <c r="AM3375" i="2"/>
  <c r="AM3376" i="2"/>
  <c r="AM3377" i="2"/>
  <c r="AM3378" i="2"/>
  <c r="AM3379" i="2"/>
  <c r="AM3380" i="2"/>
  <c r="AM3381" i="2"/>
  <c r="AM3382" i="2"/>
  <c r="AM3383" i="2"/>
  <c r="AM3384" i="2"/>
  <c r="AM3385" i="2"/>
  <c r="AM3386" i="2"/>
  <c r="AM3387" i="2"/>
  <c r="AM3388" i="2"/>
  <c r="AM3389" i="2"/>
  <c r="AM3390" i="2"/>
  <c r="AM3391" i="2"/>
  <c r="AM3392" i="2"/>
  <c r="AM3393" i="2"/>
  <c r="AM3394" i="2"/>
  <c r="AM3395" i="2"/>
  <c r="AM3396" i="2"/>
  <c r="AM3397" i="2"/>
  <c r="AM3398" i="2"/>
  <c r="AM3399" i="2"/>
  <c r="AM3400" i="2"/>
  <c r="AM3401" i="2"/>
  <c r="AM3402" i="2"/>
  <c r="AM3403" i="2"/>
  <c r="AM3404" i="2"/>
  <c r="AM3405" i="2"/>
  <c r="AM3406" i="2"/>
  <c r="AM3407" i="2"/>
  <c r="AM3408" i="2"/>
  <c r="AM3409" i="2"/>
  <c r="AM3410" i="2"/>
  <c r="AM3411" i="2"/>
  <c r="AM3412" i="2"/>
  <c r="AM3413" i="2"/>
  <c r="AM3414" i="2"/>
  <c r="AM3415" i="2"/>
  <c r="AM3416" i="2"/>
  <c r="AM3417" i="2"/>
  <c r="AM3418" i="2"/>
  <c r="AM3419" i="2"/>
  <c r="AM3420" i="2"/>
  <c r="AM3421" i="2"/>
  <c r="AM3422" i="2"/>
  <c r="AM3423" i="2"/>
  <c r="AM3424" i="2"/>
  <c r="AM3425" i="2"/>
  <c r="AM3426" i="2"/>
  <c r="AM3427" i="2"/>
  <c r="AM3428" i="2"/>
  <c r="AM3429" i="2"/>
  <c r="AM3430" i="2"/>
  <c r="AM3431" i="2"/>
  <c r="AM3432" i="2"/>
  <c r="AM3433" i="2"/>
  <c r="AM3434" i="2"/>
  <c r="AM3435" i="2"/>
  <c r="AM3436" i="2"/>
  <c r="AM3437" i="2"/>
  <c r="AM3438" i="2"/>
  <c r="AM3439" i="2"/>
  <c r="AM3440" i="2"/>
  <c r="AM3441" i="2"/>
  <c r="AM3442" i="2"/>
  <c r="AM3443" i="2"/>
  <c r="AM3444" i="2"/>
  <c r="AM3445" i="2"/>
  <c r="AM3446" i="2"/>
  <c r="AM3447" i="2"/>
  <c r="AM3448" i="2"/>
  <c r="AM3449" i="2"/>
  <c r="AM3450" i="2"/>
  <c r="AM3451" i="2"/>
  <c r="AM3452" i="2"/>
  <c r="AM3453" i="2"/>
  <c r="AM3454" i="2"/>
  <c r="AM3455" i="2"/>
  <c r="AM3456" i="2"/>
  <c r="AM3457" i="2"/>
  <c r="AM3458" i="2"/>
  <c r="AM3459" i="2"/>
  <c r="AM3460" i="2"/>
  <c r="AM3461" i="2"/>
  <c r="AM3462" i="2"/>
  <c r="AM3463" i="2"/>
  <c r="AM3464" i="2"/>
  <c r="AM3465" i="2"/>
  <c r="AM3466" i="2"/>
  <c r="AM3467" i="2"/>
  <c r="AM3468" i="2"/>
  <c r="AM3469" i="2"/>
  <c r="AM3470" i="2"/>
  <c r="AM3471" i="2"/>
  <c r="AM3472" i="2"/>
  <c r="AM3473" i="2"/>
  <c r="AM3474" i="2"/>
  <c r="AM3475" i="2"/>
  <c r="AM3476" i="2"/>
  <c r="AM3477" i="2"/>
  <c r="AM3478" i="2"/>
  <c r="AM3479" i="2"/>
  <c r="AM3480" i="2"/>
  <c r="AM3481" i="2"/>
  <c r="AM3482" i="2"/>
  <c r="AM3483" i="2"/>
  <c r="AM3484" i="2"/>
  <c r="AM3485" i="2"/>
  <c r="AM3486" i="2"/>
  <c r="AM3487" i="2"/>
  <c r="AM3488" i="2"/>
  <c r="AM3489" i="2"/>
  <c r="AM3490" i="2"/>
  <c r="AM3491" i="2"/>
  <c r="AM3492" i="2"/>
  <c r="AM3493" i="2"/>
  <c r="AM3494" i="2"/>
  <c r="AM3495" i="2"/>
  <c r="AM3496" i="2"/>
  <c r="AM3497" i="2"/>
  <c r="AM3498" i="2"/>
  <c r="AM3499" i="2"/>
  <c r="AM3500" i="2"/>
  <c r="AM3501" i="2"/>
  <c r="AM3502" i="2"/>
  <c r="AM3503" i="2"/>
  <c r="AM3504" i="2"/>
  <c r="AM3505" i="2"/>
  <c r="AM3506" i="2"/>
  <c r="AM3507" i="2"/>
  <c r="AM3508" i="2"/>
  <c r="AM3509" i="2"/>
  <c r="AM3510" i="2"/>
  <c r="AM3511" i="2"/>
  <c r="AM3512" i="2"/>
  <c r="AM3513" i="2"/>
  <c r="AM3514" i="2"/>
  <c r="AM3515" i="2"/>
  <c r="AM3516" i="2"/>
  <c r="AM3517" i="2"/>
  <c r="AM3518" i="2"/>
  <c r="AM3519" i="2"/>
  <c r="AM3520" i="2"/>
  <c r="AM3521" i="2"/>
  <c r="AM3522" i="2"/>
  <c r="AM3523" i="2"/>
  <c r="AM3524" i="2"/>
  <c r="AM3525" i="2"/>
  <c r="AM3526" i="2"/>
  <c r="AM3527" i="2"/>
  <c r="AM3528" i="2"/>
  <c r="AM3529" i="2"/>
  <c r="AM3530" i="2"/>
  <c r="AM3531" i="2"/>
  <c r="AM3532" i="2"/>
  <c r="AM3533" i="2"/>
  <c r="AM3534" i="2"/>
  <c r="AM3535" i="2"/>
  <c r="AM3536" i="2"/>
  <c r="AM3537" i="2"/>
  <c r="AM3538" i="2"/>
  <c r="AM3539" i="2"/>
  <c r="AM3540" i="2"/>
  <c r="AM3541" i="2"/>
  <c r="AM3542" i="2"/>
  <c r="AM3543" i="2"/>
  <c r="AM3544" i="2"/>
  <c r="AM3545" i="2"/>
  <c r="AM3546" i="2"/>
  <c r="AM3547" i="2"/>
  <c r="AM3548" i="2"/>
  <c r="AM3549" i="2"/>
  <c r="AM3550" i="2"/>
  <c r="AM3551" i="2"/>
  <c r="AM3552" i="2"/>
  <c r="AM3553" i="2"/>
  <c r="AM3554" i="2"/>
  <c r="AM3555" i="2"/>
  <c r="AM3556" i="2"/>
  <c r="AM3557" i="2"/>
  <c r="AM3558" i="2"/>
  <c r="AM3559" i="2"/>
  <c r="AM3560" i="2"/>
  <c r="AM3561" i="2"/>
  <c r="AM3562" i="2"/>
  <c r="AM3563" i="2"/>
  <c r="AM3564" i="2"/>
  <c r="AM3565" i="2"/>
  <c r="AM3566" i="2"/>
  <c r="AM3567" i="2"/>
  <c r="AM3568" i="2"/>
  <c r="AM3569" i="2"/>
  <c r="AM3570" i="2"/>
  <c r="AM3571" i="2"/>
  <c r="AM3572" i="2"/>
  <c r="AM3573" i="2"/>
  <c r="AM3574" i="2"/>
  <c r="AM3575" i="2"/>
  <c r="AM3576" i="2"/>
  <c r="AM3577" i="2"/>
  <c r="AM3578" i="2"/>
  <c r="AM3579" i="2"/>
  <c r="AM3580" i="2"/>
  <c r="AM3581" i="2"/>
  <c r="AM3582" i="2"/>
  <c r="AM3583" i="2"/>
  <c r="AM3584" i="2"/>
  <c r="AM3585" i="2"/>
  <c r="AM3586" i="2"/>
  <c r="AM3587" i="2"/>
  <c r="AM3588" i="2"/>
  <c r="AM3589" i="2"/>
  <c r="AM3590" i="2"/>
  <c r="AM3591" i="2"/>
  <c r="AM3592" i="2"/>
  <c r="AM3593" i="2"/>
  <c r="AM3594" i="2"/>
  <c r="AM3595" i="2"/>
  <c r="AM3596" i="2"/>
  <c r="AM3597" i="2"/>
  <c r="AM3598" i="2"/>
  <c r="AM3599" i="2"/>
  <c r="AM3600" i="2"/>
  <c r="AM3601" i="2"/>
  <c r="AM3602" i="2"/>
  <c r="AM3603" i="2"/>
  <c r="AM3604" i="2"/>
  <c r="AM3605" i="2"/>
  <c r="AM3606" i="2"/>
  <c r="AM3607" i="2"/>
  <c r="AM3608" i="2"/>
  <c r="AM3609" i="2"/>
  <c r="AM3610" i="2"/>
  <c r="AM3611" i="2"/>
  <c r="AM3612" i="2"/>
  <c r="AM3613" i="2"/>
  <c r="AM3614" i="2"/>
  <c r="AM3615" i="2"/>
  <c r="AM3616" i="2"/>
  <c r="AM3617" i="2"/>
  <c r="AM3618" i="2"/>
  <c r="AM3619" i="2"/>
  <c r="AM3620" i="2"/>
  <c r="AM3621" i="2"/>
  <c r="AM3622" i="2"/>
  <c r="AM3623" i="2"/>
  <c r="AM3624" i="2"/>
  <c r="AM3625" i="2"/>
  <c r="AM3626" i="2"/>
  <c r="AM3627" i="2"/>
  <c r="AM3628" i="2"/>
  <c r="AM3629" i="2"/>
  <c r="AM3630" i="2"/>
  <c r="AM3631" i="2"/>
  <c r="AM3632" i="2"/>
  <c r="AM3633" i="2"/>
  <c r="AM3634" i="2"/>
  <c r="AM3635" i="2"/>
  <c r="AM3636" i="2"/>
  <c r="AM3637" i="2"/>
  <c r="AM3638" i="2"/>
  <c r="AM3639" i="2"/>
  <c r="AM3640" i="2"/>
  <c r="AM3641" i="2"/>
  <c r="AM3642" i="2"/>
  <c r="AM3643" i="2"/>
  <c r="AM3644" i="2"/>
  <c r="AM3645" i="2"/>
  <c r="AM3646" i="2"/>
  <c r="AM3647" i="2"/>
  <c r="AM3648" i="2"/>
  <c r="AM3649" i="2"/>
  <c r="AM3650" i="2"/>
  <c r="AM3651" i="2"/>
  <c r="AM3652" i="2"/>
  <c r="AM3653" i="2"/>
  <c r="AM3654" i="2"/>
  <c r="AM3655" i="2"/>
  <c r="AM3656" i="2"/>
  <c r="AM3657" i="2"/>
  <c r="AM3658" i="2"/>
  <c r="AM3659" i="2"/>
  <c r="AM3660" i="2"/>
  <c r="AM3661" i="2"/>
  <c r="AM3662" i="2"/>
  <c r="AM3663" i="2"/>
  <c r="AM3664" i="2"/>
  <c r="AM3665" i="2"/>
  <c r="AM3666" i="2"/>
  <c r="AM3667" i="2"/>
  <c r="AM3668" i="2"/>
  <c r="AM3669" i="2"/>
  <c r="AM3670" i="2"/>
  <c r="AM3671" i="2"/>
  <c r="AM3672" i="2"/>
  <c r="AM3673" i="2"/>
  <c r="AM3674" i="2"/>
  <c r="AM3675" i="2"/>
  <c r="AM3676" i="2"/>
  <c r="AM3677" i="2"/>
  <c r="AM3678" i="2"/>
  <c r="AM3679" i="2"/>
  <c r="AM3680" i="2"/>
  <c r="AM3681" i="2"/>
  <c r="AM3682" i="2"/>
  <c r="AM3683" i="2"/>
  <c r="AM3684" i="2"/>
  <c r="AM3685" i="2"/>
  <c r="Y3686" i="2"/>
  <c r="AA3686" i="2"/>
  <c r="AL3686" i="2"/>
  <c r="AM3686" i="2"/>
  <c r="Y2640" i="2"/>
  <c r="Y2641" i="2"/>
  <c r="Y2642" i="2"/>
  <c r="Y2643" i="2"/>
  <c r="Y2644" i="2"/>
  <c r="Y2645" i="2"/>
  <c r="Y2646" i="2"/>
  <c r="Y2647" i="2"/>
  <c r="Y2648" i="2"/>
  <c r="Y2649" i="2"/>
  <c r="Y2650" i="2"/>
  <c r="Y2651" i="2"/>
  <c r="Y2652" i="2"/>
  <c r="Y2653" i="2"/>
  <c r="Y2654" i="2"/>
  <c r="Y2655" i="2"/>
  <c r="Y2656" i="2"/>
  <c r="Y2657" i="2"/>
  <c r="Y2658" i="2"/>
  <c r="Y2659" i="2"/>
  <c r="Y2660" i="2"/>
  <c r="Y2661" i="2"/>
  <c r="Y2662" i="2"/>
  <c r="Y2663" i="2"/>
  <c r="Y2664" i="2"/>
  <c r="Y2665" i="2"/>
  <c r="Y2666" i="2"/>
  <c r="Y2667" i="2"/>
  <c r="Y2668" i="2"/>
  <c r="Y2669" i="2"/>
  <c r="Y2670" i="2"/>
  <c r="Y2671" i="2"/>
  <c r="Y2672" i="2"/>
  <c r="Y2673" i="2"/>
  <c r="Y2674" i="2"/>
  <c r="Y2675" i="2"/>
  <c r="Y2676" i="2"/>
  <c r="Y2677" i="2"/>
  <c r="Y2678" i="2"/>
  <c r="Y2679" i="2"/>
  <c r="Y2680" i="2"/>
  <c r="Y2681" i="2"/>
  <c r="Y2682" i="2"/>
  <c r="Y2683" i="2"/>
  <c r="Y2684" i="2"/>
  <c r="Y2685" i="2"/>
  <c r="Y2686" i="2"/>
  <c r="Y2687" i="2"/>
  <c r="Y2688" i="2"/>
  <c r="Y2689" i="2"/>
  <c r="Y2690" i="2"/>
  <c r="Y2691" i="2"/>
  <c r="Y2692" i="2"/>
  <c r="Y2693" i="2"/>
  <c r="Y2694" i="2"/>
  <c r="Y2695" i="2"/>
  <c r="Y2696" i="2"/>
  <c r="Y2697" i="2"/>
  <c r="Y2698" i="2"/>
  <c r="Y2699" i="2"/>
  <c r="Y2700" i="2"/>
  <c r="Y2701" i="2"/>
  <c r="Y2702" i="2"/>
  <c r="Y2703" i="2"/>
  <c r="Y2704" i="2"/>
  <c r="Y2705" i="2"/>
  <c r="Y2706" i="2"/>
  <c r="Y2707" i="2"/>
  <c r="Y2708" i="2"/>
  <c r="Y2709" i="2"/>
  <c r="Y2710" i="2"/>
  <c r="Y2711" i="2"/>
  <c r="Y2712" i="2"/>
  <c r="Y2713" i="2"/>
  <c r="Y2714" i="2"/>
  <c r="Y2715" i="2"/>
  <c r="Y2716" i="2"/>
  <c r="AA2640" i="2"/>
  <c r="AA2641" i="2"/>
  <c r="AA2642" i="2"/>
  <c r="AA2643" i="2"/>
  <c r="AA2644" i="2"/>
  <c r="AA2645" i="2"/>
  <c r="AA2646" i="2"/>
  <c r="AA2647" i="2"/>
  <c r="AA2648" i="2"/>
  <c r="AA2649" i="2"/>
  <c r="AA2650" i="2"/>
  <c r="AA2651" i="2"/>
  <c r="AA2652" i="2"/>
  <c r="AA2653" i="2"/>
  <c r="AA2654" i="2"/>
  <c r="AA2655" i="2"/>
  <c r="AA2656" i="2"/>
  <c r="AA2657" i="2"/>
  <c r="AA2658" i="2"/>
  <c r="AA2659" i="2"/>
  <c r="AA2660" i="2"/>
  <c r="AA2661" i="2"/>
  <c r="AA2662" i="2"/>
  <c r="AA2663" i="2"/>
  <c r="AA2664" i="2"/>
  <c r="AA2665" i="2"/>
  <c r="AA2666" i="2"/>
  <c r="AA2667" i="2"/>
  <c r="AA2668" i="2"/>
  <c r="AA2669" i="2"/>
  <c r="AA2670" i="2"/>
  <c r="AA2671" i="2"/>
  <c r="AA2672" i="2"/>
  <c r="AA2673" i="2"/>
  <c r="AA2674" i="2"/>
  <c r="AA2675" i="2"/>
  <c r="AA2676" i="2"/>
  <c r="AA2677" i="2"/>
  <c r="AA2678" i="2"/>
  <c r="AA2679" i="2"/>
  <c r="AA2680" i="2"/>
  <c r="AA2681" i="2"/>
  <c r="AA2682" i="2"/>
  <c r="AA2683" i="2"/>
  <c r="AA2684" i="2"/>
  <c r="AA2685" i="2"/>
  <c r="AA2686" i="2"/>
  <c r="AA2687" i="2"/>
  <c r="AA2688" i="2"/>
  <c r="AA2689" i="2"/>
  <c r="AA2690" i="2"/>
  <c r="AA2691" i="2"/>
  <c r="AA2692" i="2"/>
  <c r="AA2693" i="2"/>
  <c r="AA2694" i="2"/>
  <c r="AA2695" i="2"/>
  <c r="AA2696" i="2"/>
  <c r="AA2697" i="2"/>
  <c r="AA2698" i="2"/>
  <c r="AA2699" i="2"/>
  <c r="AA2700" i="2"/>
  <c r="AA2701" i="2"/>
  <c r="AA2702" i="2"/>
  <c r="AA2703" i="2"/>
  <c r="AA2704" i="2"/>
  <c r="AA2705" i="2"/>
  <c r="AA2706" i="2"/>
  <c r="AA2707" i="2"/>
  <c r="AA2708" i="2"/>
  <c r="AA2709" i="2"/>
  <c r="AA2710" i="2"/>
  <c r="AA2711" i="2"/>
  <c r="AA2712" i="2"/>
  <c r="AA2713" i="2"/>
  <c r="AA2714" i="2"/>
  <c r="AA2715" i="2"/>
  <c r="AA2716" i="2"/>
  <c r="AL2640" i="2"/>
  <c r="AL2641" i="2"/>
  <c r="AL2642" i="2"/>
  <c r="AL2643" i="2"/>
  <c r="AL2644" i="2"/>
  <c r="AL2645" i="2"/>
  <c r="AL2646" i="2"/>
  <c r="AL2647" i="2"/>
  <c r="AL2648" i="2"/>
  <c r="AL2649" i="2"/>
  <c r="AL2650" i="2"/>
  <c r="AL2651" i="2"/>
  <c r="AL2652" i="2"/>
  <c r="AL2653" i="2"/>
  <c r="AL2654" i="2"/>
  <c r="AL2655" i="2"/>
  <c r="AL2656" i="2"/>
  <c r="AL2657" i="2"/>
  <c r="AL2658" i="2"/>
  <c r="AL2659" i="2"/>
  <c r="AL2660" i="2"/>
  <c r="AL2661" i="2"/>
  <c r="AL2662" i="2"/>
  <c r="AL2663" i="2"/>
  <c r="AL2664" i="2"/>
  <c r="AL2665" i="2"/>
  <c r="AL2666" i="2"/>
  <c r="AL2667" i="2"/>
  <c r="AL2668" i="2"/>
  <c r="AL2669" i="2"/>
  <c r="AL2670" i="2"/>
  <c r="AL2671" i="2"/>
  <c r="AL2672" i="2"/>
  <c r="AL2673" i="2"/>
  <c r="AL2674" i="2"/>
  <c r="AL2675" i="2"/>
  <c r="AL2676" i="2"/>
  <c r="AL2677" i="2"/>
  <c r="AL2678" i="2"/>
  <c r="AL2679" i="2"/>
  <c r="AL2680" i="2"/>
  <c r="AL2681" i="2"/>
  <c r="AL2682" i="2"/>
  <c r="AL2683" i="2"/>
  <c r="AL2684" i="2"/>
  <c r="AL2685" i="2"/>
  <c r="AL2686" i="2"/>
  <c r="AL2687" i="2"/>
  <c r="AL2688" i="2"/>
  <c r="AL2689" i="2"/>
  <c r="AL2690" i="2"/>
  <c r="AL2691" i="2"/>
  <c r="AL2692" i="2"/>
  <c r="AL2693" i="2"/>
  <c r="AL2694" i="2"/>
  <c r="AL2695" i="2"/>
  <c r="AL2696" i="2"/>
  <c r="AL2697" i="2"/>
  <c r="AL2698" i="2"/>
  <c r="AL2699" i="2"/>
  <c r="AL2700" i="2"/>
  <c r="AL2701" i="2"/>
  <c r="AL2702" i="2"/>
  <c r="AL2703" i="2"/>
  <c r="AL2704" i="2"/>
  <c r="AL2705" i="2"/>
  <c r="AL2706" i="2"/>
  <c r="AL2707" i="2"/>
  <c r="AL2708" i="2"/>
  <c r="AL2709" i="2"/>
  <c r="AL2710" i="2"/>
  <c r="AL2711" i="2"/>
  <c r="AL2712" i="2"/>
  <c r="AL2713" i="2"/>
  <c r="AL2714" i="2"/>
  <c r="AL2715" i="2"/>
  <c r="AL2716" i="2"/>
  <c r="AM2640" i="2"/>
  <c r="AM2641" i="2"/>
  <c r="AM2642" i="2"/>
  <c r="AM2643" i="2"/>
  <c r="AM2644" i="2"/>
  <c r="AM2645" i="2"/>
  <c r="AM2646" i="2"/>
  <c r="AM2647" i="2"/>
  <c r="AM2648" i="2"/>
  <c r="AM2649" i="2"/>
  <c r="AM2650" i="2"/>
  <c r="AM2651" i="2"/>
  <c r="AM2652" i="2"/>
  <c r="AM2653" i="2"/>
  <c r="AM2654" i="2"/>
  <c r="AM2655" i="2"/>
  <c r="AM2656" i="2"/>
  <c r="AM2657" i="2"/>
  <c r="AM2658" i="2"/>
  <c r="AM2659" i="2"/>
  <c r="AM2660" i="2"/>
  <c r="AM2661" i="2"/>
  <c r="AM2662" i="2"/>
  <c r="AM2663" i="2"/>
  <c r="AM2664" i="2"/>
  <c r="AM2665" i="2"/>
  <c r="AM2666" i="2"/>
  <c r="AM2667" i="2"/>
  <c r="AM2668" i="2"/>
  <c r="AM2669" i="2"/>
  <c r="AM2670" i="2"/>
  <c r="AM2671" i="2"/>
  <c r="AM2672" i="2"/>
  <c r="AM2673" i="2"/>
  <c r="AM2674" i="2"/>
  <c r="AM2675" i="2"/>
  <c r="AM2676" i="2"/>
  <c r="AM2677" i="2"/>
  <c r="AM2678" i="2"/>
  <c r="AM2679" i="2"/>
  <c r="AM2680" i="2"/>
  <c r="AM2681" i="2"/>
  <c r="AM2682" i="2"/>
  <c r="AM2683" i="2"/>
  <c r="AM2684" i="2"/>
  <c r="AM2685" i="2"/>
  <c r="AM2686" i="2"/>
  <c r="AM2687" i="2"/>
  <c r="AM2688" i="2"/>
  <c r="AM2689" i="2"/>
  <c r="AM2690" i="2"/>
  <c r="AM2691" i="2"/>
  <c r="AM2692" i="2"/>
  <c r="AM2693" i="2"/>
  <c r="AM2694" i="2"/>
  <c r="AM2695" i="2"/>
  <c r="AM2696" i="2"/>
  <c r="AM2697" i="2"/>
  <c r="AM2698" i="2"/>
  <c r="AM2699" i="2"/>
  <c r="AM2700" i="2"/>
  <c r="AM2701" i="2"/>
  <c r="AM2702" i="2"/>
  <c r="AM2703" i="2"/>
  <c r="AM2704" i="2"/>
  <c r="AM2705" i="2"/>
  <c r="AM2706" i="2"/>
  <c r="AM2707" i="2"/>
  <c r="AM2708" i="2"/>
  <c r="AM2709" i="2"/>
  <c r="AM2710" i="2"/>
  <c r="AM2711" i="2"/>
  <c r="AM2712" i="2"/>
  <c r="AM2713" i="2"/>
  <c r="AM2714" i="2"/>
  <c r="AM2715" i="2"/>
  <c r="AM2716" i="2"/>
  <c r="AE2750" i="2" l="1"/>
  <c r="AE2761" i="2"/>
  <c r="AE2751" i="2"/>
  <c r="AE2753" i="2"/>
  <c r="AE2742" i="2"/>
  <c r="AE2767" i="2"/>
  <c r="AE2785" i="2"/>
  <c r="AE2777" i="2"/>
  <c r="AE2745" i="2"/>
  <c r="AE2775" i="2"/>
  <c r="AE2755" i="2"/>
  <c r="AE2795" i="2"/>
  <c r="AE2771" i="2"/>
  <c r="AE2747" i="2"/>
  <c r="AE2790" i="2"/>
  <c r="AE2774" i="2"/>
  <c r="AE2766" i="2"/>
  <c r="AE2787" i="2"/>
  <c r="AE2779" i="2"/>
  <c r="AE2763" i="2"/>
  <c r="AE2791" i="2"/>
  <c r="AE2743" i="2"/>
  <c r="AE2781" i="2"/>
  <c r="AE2773" i="2"/>
  <c r="AE2749" i="2"/>
  <c r="AH3674" i="2"/>
  <c r="AH3594" i="2"/>
  <c r="AE2796" i="2"/>
  <c r="AE2788" i="2"/>
  <c r="AE2780" i="2"/>
  <c r="AE2772" i="2"/>
  <c r="AE2764" i="2"/>
  <c r="AE2756" i="2"/>
  <c r="AE2748" i="2"/>
  <c r="AG3682" i="2"/>
  <c r="AG3674" i="2"/>
  <c r="AG3658" i="2"/>
  <c r="AG3626" i="2"/>
  <c r="AG3618" i="2"/>
  <c r="AG3610" i="2"/>
  <c r="AG3594" i="2"/>
  <c r="AG3586" i="2"/>
  <c r="AG3578" i="2"/>
  <c r="AG3562" i="2"/>
  <c r="AG3554" i="2"/>
  <c r="AG3498" i="2"/>
  <c r="AG3490" i="2"/>
  <c r="AG3466" i="2"/>
  <c r="AG3450" i="2"/>
  <c r="AG3434" i="2"/>
  <c r="AG3418" i="2"/>
  <c r="AG3402" i="2"/>
  <c r="AG3394" i="2"/>
  <c r="AG3370" i="2"/>
  <c r="AG3354" i="2"/>
  <c r="AG3338" i="2"/>
  <c r="AG3330" i="2"/>
  <c r="AG3306" i="2"/>
  <c r="AG3290" i="2"/>
  <c r="AG3282" i="2"/>
  <c r="AG3234" i="2"/>
  <c r="AG3218" i="2"/>
  <c r="AG3194" i="2"/>
  <c r="AG3178" i="2"/>
  <c r="AG3162" i="2"/>
  <c r="AG3130" i="2"/>
  <c r="AG3114" i="2"/>
  <c r="AG3106" i="2"/>
  <c r="AG3098" i="2"/>
  <c r="AG3074" i="2"/>
  <c r="AG3042" i="2"/>
  <c r="AG3002" i="2"/>
  <c r="AG2922" i="2"/>
  <c r="AG2906" i="2"/>
  <c r="AG2882" i="2"/>
  <c r="AG2858" i="2"/>
  <c r="AG2850" i="2"/>
  <c r="AG2842" i="2"/>
  <c r="AG2818" i="2"/>
  <c r="AE2794" i="2"/>
  <c r="AE2786" i="2"/>
  <c r="AE2778" i="2"/>
  <c r="AE2770" i="2"/>
  <c r="AE2762" i="2"/>
  <c r="AE2754" i="2"/>
  <c r="AE2746" i="2"/>
  <c r="AG3332" i="2"/>
  <c r="AG2948" i="2"/>
  <c r="AG3467" i="2"/>
  <c r="AG3625" i="2"/>
  <c r="AG3577" i="2"/>
  <c r="AG3465" i="2"/>
  <c r="AG3401" i="2"/>
  <c r="AH2936" i="2"/>
  <c r="AG3288" i="2"/>
  <c r="AG3040" i="2"/>
  <c r="AG2936" i="2"/>
  <c r="AE2792" i="2"/>
  <c r="AE2784" i="2"/>
  <c r="AE2776" i="2"/>
  <c r="AE2768" i="2"/>
  <c r="AE2760" i="2"/>
  <c r="AE2752" i="2"/>
  <c r="AE2744" i="2"/>
  <c r="AE3236" i="2"/>
  <c r="AE3124" i="2"/>
  <c r="AF3276" i="2"/>
  <c r="AG3276" i="2" s="1"/>
  <c r="AE3460" i="2"/>
  <c r="AE3568" i="2"/>
  <c r="AE3024" i="2"/>
  <c r="AE3352" i="2"/>
  <c r="AE3168" i="2"/>
  <c r="AE3104" i="2"/>
  <c r="AE2952" i="2"/>
  <c r="AE2872" i="2"/>
  <c r="AE3572" i="2"/>
  <c r="AE3492" i="2"/>
  <c r="AE3476" i="2"/>
  <c r="AE3396" i="2"/>
  <c r="AE2972" i="2"/>
  <c r="AE2964" i="2"/>
  <c r="AE2908" i="2"/>
  <c r="AE2852" i="2"/>
  <c r="AE2836" i="2"/>
  <c r="AE3424" i="2"/>
  <c r="AE3296" i="2"/>
  <c r="AE3120" i="2"/>
  <c r="AE3064" i="2"/>
  <c r="AE3000" i="2"/>
  <c r="AE2816" i="2"/>
  <c r="AE3544" i="2"/>
  <c r="AE3368" i="2"/>
  <c r="AE3328" i="2"/>
  <c r="AE3280" i="2"/>
  <c r="AE3248" i="2"/>
  <c r="AE3176" i="2"/>
  <c r="AE3144" i="2"/>
  <c r="AE3112" i="2"/>
  <c r="AE3303" i="2"/>
  <c r="AE3239" i="2"/>
  <c r="AE3372" i="2"/>
  <c r="AE3164" i="2"/>
  <c r="AE3116" i="2"/>
  <c r="AE3076" i="2"/>
  <c r="AE2956" i="2"/>
  <c r="AE2892" i="2"/>
  <c r="AE2868" i="2"/>
  <c r="AE3576" i="2"/>
  <c r="AE3552" i="2"/>
  <c r="AE3528" i="2"/>
  <c r="AE3512" i="2"/>
  <c r="AE3480" i="2"/>
  <c r="AE3440" i="2"/>
  <c r="AE3416" i="2"/>
  <c r="AE3408" i="2"/>
  <c r="AE3344" i="2"/>
  <c r="AE3304" i="2"/>
  <c r="AE3288" i="2"/>
  <c r="AE3224" i="2"/>
  <c r="AE3216" i="2"/>
  <c r="AE3184" i="2"/>
  <c r="AE3136" i="2"/>
  <c r="AE3088" i="2"/>
  <c r="AE3072" i="2"/>
  <c r="AE3040" i="2"/>
  <c r="AH3040" i="2" s="1"/>
  <c r="AE2992" i="2"/>
  <c r="AE2984" i="2"/>
  <c r="AE2928" i="2"/>
  <c r="AE2880" i="2"/>
  <c r="AE2824" i="2"/>
  <c r="AE2808" i="2"/>
  <c r="AE3483" i="2"/>
  <c r="AE2891" i="2"/>
  <c r="AE3429" i="2"/>
  <c r="AE2829" i="2"/>
  <c r="AE3143" i="2"/>
  <c r="AE3111" i="2"/>
  <c r="AE3652" i="2"/>
  <c r="AE3532" i="2"/>
  <c r="AE3468" i="2"/>
  <c r="AE3332" i="2"/>
  <c r="AE3276" i="2"/>
  <c r="AE3204" i="2"/>
  <c r="AE3196" i="2"/>
  <c r="AE3100" i="2"/>
  <c r="AE2924" i="2"/>
  <c r="AE2860" i="2"/>
  <c r="AE3400" i="2"/>
  <c r="AE3048" i="2"/>
  <c r="AE2976" i="2"/>
  <c r="AE2800" i="2"/>
  <c r="AE3557" i="2"/>
  <c r="AE2893" i="2"/>
  <c r="AE3179" i="2"/>
  <c r="AE3123" i="2"/>
  <c r="AE3019" i="2"/>
  <c r="AE3488" i="2"/>
  <c r="AE3432" i="2"/>
  <c r="AE3376" i="2"/>
  <c r="AE3320" i="2"/>
  <c r="AE3264" i="2"/>
  <c r="AE3152" i="2"/>
  <c r="AE3016" i="2"/>
  <c r="AE2848" i="2"/>
  <c r="AE3471" i="2"/>
  <c r="AE3047" i="2"/>
  <c r="AE2983" i="2"/>
  <c r="AE3339" i="2"/>
  <c r="AE3075" i="2"/>
  <c r="AE3051" i="2"/>
  <c r="AE3567" i="2"/>
  <c r="AE3551" i="2"/>
  <c r="AE3535" i="2"/>
  <c r="AE3519" i="2"/>
  <c r="AE3503" i="2"/>
  <c r="AE3487" i="2"/>
  <c r="AE3431" i="2"/>
  <c r="AE3399" i="2"/>
  <c r="AE3367" i="2"/>
  <c r="AE3271" i="2"/>
  <c r="AE3175" i="2"/>
  <c r="AE3015" i="2"/>
  <c r="AE2919" i="2"/>
  <c r="AE2887" i="2"/>
  <c r="AE2855" i="2"/>
  <c r="AE3341" i="2"/>
  <c r="AE3301" i="2"/>
  <c r="AE2861" i="2"/>
  <c r="AE3441" i="2"/>
  <c r="AE3001" i="2"/>
  <c r="AE3565" i="2"/>
  <c r="AE3509" i="2"/>
  <c r="AE3469" i="2"/>
  <c r="AE3405" i="2"/>
  <c r="AE3373" i="2"/>
  <c r="AE3357" i="2"/>
  <c r="AE3325" i="2"/>
  <c r="AE3293" i="2"/>
  <c r="AE3277" i="2"/>
  <c r="AE3245" i="2"/>
  <c r="AE3189" i="2"/>
  <c r="AE3149" i="2"/>
  <c r="AE3061" i="2"/>
  <c r="AE3045" i="2"/>
  <c r="AE2965" i="2"/>
  <c r="AE2933" i="2"/>
  <c r="AE2917" i="2"/>
  <c r="AE2813" i="2"/>
  <c r="AF3020" i="2"/>
  <c r="AG3020" i="2" s="1"/>
  <c r="AE3564" i="2"/>
  <c r="AE3556" i="2"/>
  <c r="AE3540" i="2"/>
  <c r="AE3524" i="2"/>
  <c r="AE3508" i="2"/>
  <c r="AE3500" i="2"/>
  <c r="AE3452" i="2"/>
  <c r="AE3444" i="2"/>
  <c r="AE3420" i="2"/>
  <c r="AE3404" i="2"/>
  <c r="AE3388" i="2"/>
  <c r="AE3364" i="2"/>
  <c r="AE3308" i="2"/>
  <c r="AE3260" i="2"/>
  <c r="AE3252" i="2"/>
  <c r="AE3212" i="2"/>
  <c r="AE3188" i="2"/>
  <c r="AE3156" i="2"/>
  <c r="AE3132" i="2"/>
  <c r="AE3092" i="2"/>
  <c r="AE3068" i="2"/>
  <c r="AE3052" i="2"/>
  <c r="AE3044" i="2"/>
  <c r="AE3028" i="2"/>
  <c r="AE3004" i="2"/>
  <c r="AE2980" i="2"/>
  <c r="AE2948" i="2"/>
  <c r="AH2948" i="2" s="1"/>
  <c r="AE2940" i="2"/>
  <c r="AE2916" i="2"/>
  <c r="AE2900" i="2"/>
  <c r="AE2884" i="2"/>
  <c r="AE2844" i="2"/>
  <c r="AE2812" i="2"/>
  <c r="AF3212" i="2"/>
  <c r="AG3212" i="2" s="1"/>
  <c r="AE3403" i="2"/>
  <c r="AE3307" i="2"/>
  <c r="AE2971" i="2"/>
  <c r="AF3355" i="2"/>
  <c r="AG3355" i="2" s="1"/>
  <c r="AE3577" i="2"/>
  <c r="AE3497" i="2"/>
  <c r="AE3385" i="2"/>
  <c r="AE3209" i="2"/>
  <c r="AE3161" i="2"/>
  <c r="AE2873" i="2"/>
  <c r="AE2857" i="2"/>
  <c r="AE2825" i="2"/>
  <c r="AE3336" i="2"/>
  <c r="AE3256" i="2"/>
  <c r="AE3232" i="2"/>
  <c r="AE3208" i="2"/>
  <c r="AE3160" i="2"/>
  <c r="AE3096" i="2"/>
  <c r="AE2944" i="2"/>
  <c r="AE2920" i="2"/>
  <c r="AE2896" i="2"/>
  <c r="AE2856" i="2"/>
  <c r="AE2832" i="2"/>
  <c r="AE3581" i="2"/>
  <c r="AE3573" i="2"/>
  <c r="AE3549" i="2"/>
  <c r="AE3541" i="2"/>
  <c r="AE3533" i="2"/>
  <c r="AE3525" i="2"/>
  <c r="AE3517" i="2"/>
  <c r="AE3501" i="2"/>
  <c r="AE3493" i="2"/>
  <c r="AE3485" i="2"/>
  <c r="AE3477" i="2"/>
  <c r="AE3461" i="2"/>
  <c r="AE3453" i="2"/>
  <c r="AE3445" i="2"/>
  <c r="AE3421" i="2"/>
  <c r="AE3397" i="2"/>
  <c r="AE3381" i="2"/>
  <c r="AE3349" i="2"/>
  <c r="AE3333" i="2"/>
  <c r="AE3317" i="2"/>
  <c r="AE3269" i="2"/>
  <c r="AE3221" i="2"/>
  <c r="AE3213" i="2"/>
  <c r="AE3197" i="2"/>
  <c r="AE3173" i="2"/>
  <c r="AE3165" i="2"/>
  <c r="AE3141" i="2"/>
  <c r="AE3125" i="2"/>
  <c r="AE3117" i="2"/>
  <c r="AE3101" i="2"/>
  <c r="AE3093" i="2"/>
  <c r="AE3085" i="2"/>
  <c r="AE3077" i="2"/>
  <c r="AE3069" i="2"/>
  <c r="AE3037" i="2"/>
  <c r="AE3013" i="2"/>
  <c r="AE2989" i="2"/>
  <c r="AE2957" i="2"/>
  <c r="AE2941" i="2"/>
  <c r="AE2909" i="2"/>
  <c r="AE2885" i="2"/>
  <c r="AE2869" i="2"/>
  <c r="AE2845" i="2"/>
  <c r="AE2837" i="2"/>
  <c r="AE2821" i="2"/>
  <c r="AE2805" i="2"/>
  <c r="AE3580" i="2"/>
  <c r="AE3548" i="2"/>
  <c r="AE3516" i="2"/>
  <c r="AE3484" i="2"/>
  <c r="AE3436" i="2"/>
  <c r="AE3428" i="2"/>
  <c r="AE3412" i="2"/>
  <c r="AE3380" i="2"/>
  <c r="AE3348" i="2"/>
  <c r="AE3340" i="2"/>
  <c r="AE3324" i="2"/>
  <c r="AE3316" i="2"/>
  <c r="AE3300" i="2"/>
  <c r="AE3292" i="2"/>
  <c r="AE3284" i="2"/>
  <c r="AE3268" i="2"/>
  <c r="AE3244" i="2"/>
  <c r="AE3220" i="2"/>
  <c r="AE3180" i="2"/>
  <c r="AE3172" i="2"/>
  <c r="AE3148" i="2"/>
  <c r="AE3140" i="2"/>
  <c r="AE3108" i="2"/>
  <c r="AE3084" i="2"/>
  <c r="AE3060" i="2"/>
  <c r="AE3036" i="2"/>
  <c r="AE3020" i="2"/>
  <c r="AE3012" i="2"/>
  <c r="AE2996" i="2"/>
  <c r="AE2932" i="2"/>
  <c r="AE2876" i="2"/>
  <c r="AE2828" i="2"/>
  <c r="AE2820" i="2"/>
  <c r="AE2804" i="2"/>
  <c r="AE3561" i="2"/>
  <c r="AE3545" i="2"/>
  <c r="AE3529" i="2"/>
  <c r="AE3513" i="2"/>
  <c r="AE3481" i="2"/>
  <c r="AE3465" i="2"/>
  <c r="AE3449" i="2"/>
  <c r="AE3433" i="2"/>
  <c r="AE3425" i="2"/>
  <c r="AE3417" i="2"/>
  <c r="AE3409" i="2"/>
  <c r="AE3393" i="2"/>
  <c r="AE3369" i="2"/>
  <c r="AE3361" i="2"/>
  <c r="AE3345" i="2"/>
  <c r="AE3337" i="2"/>
  <c r="AE3321" i="2"/>
  <c r="AE3313" i="2"/>
  <c r="AE3305" i="2"/>
  <c r="AE3297" i="2"/>
  <c r="AE3289" i="2"/>
  <c r="AE3281" i="2"/>
  <c r="AE3265" i="2"/>
  <c r="AE3257" i="2"/>
  <c r="AE3233" i="2"/>
  <c r="AE3185" i="2"/>
  <c r="AE3177" i="2"/>
  <c r="AE3153" i="2"/>
  <c r="AE3137" i="2"/>
  <c r="AE3129" i="2"/>
  <c r="AE3113" i="2"/>
  <c r="AE3105" i="2"/>
  <c r="AE3089" i="2"/>
  <c r="AE3081" i="2"/>
  <c r="AE3065" i="2"/>
  <c r="AE3057" i="2"/>
  <c r="AE3049" i="2"/>
  <c r="AE3041" i="2"/>
  <c r="AE3033" i="2"/>
  <c r="AE3025" i="2"/>
  <c r="AE3009" i="2"/>
  <c r="AE2977" i="2"/>
  <c r="AE2953" i="2"/>
  <c r="AE2929" i="2"/>
  <c r="AE2921" i="2"/>
  <c r="AE2905" i="2"/>
  <c r="AE2897" i="2"/>
  <c r="AE2881" i="2"/>
  <c r="AE2849" i="2"/>
  <c r="AE2833" i="2"/>
  <c r="AE2809" i="2"/>
  <c r="AE2801" i="2"/>
  <c r="AE3560" i="2"/>
  <c r="AE3536" i="2"/>
  <c r="AE3496" i="2"/>
  <c r="AE3472" i="2"/>
  <c r="AE3448" i="2"/>
  <c r="AE3360" i="2"/>
  <c r="AE3575" i="2"/>
  <c r="AE3559" i="2"/>
  <c r="AE3543" i="2"/>
  <c r="AE3527" i="2"/>
  <c r="AE3511" i="2"/>
  <c r="AE3495" i="2"/>
  <c r="AE3479" i="2"/>
  <c r="AE3463" i="2"/>
  <c r="AE3335" i="2"/>
  <c r="AE3207" i="2"/>
  <c r="AE3079" i="2"/>
  <c r="AE2951" i="2"/>
  <c r="AE2823" i="2"/>
  <c r="AE3579" i="2"/>
  <c r="AE3571" i="2"/>
  <c r="AE3563" i="2"/>
  <c r="AE3547" i="2"/>
  <c r="AE3539" i="2"/>
  <c r="AE3531" i="2"/>
  <c r="AE3523" i="2"/>
  <c r="AE3515" i="2"/>
  <c r="AE3507" i="2"/>
  <c r="AE3499" i="2"/>
  <c r="AE3491" i="2"/>
  <c r="AE3475" i="2"/>
  <c r="AE3467" i="2"/>
  <c r="AH3467" i="2" s="1"/>
  <c r="AE3459" i="2"/>
  <c r="AE3443" i="2"/>
  <c r="AE3435" i="2"/>
  <c r="AE3419" i="2"/>
  <c r="AE3411" i="2"/>
  <c r="AE3395" i="2"/>
  <c r="AE3387" i="2"/>
  <c r="AE3379" i="2"/>
  <c r="AE3363" i="2"/>
  <c r="AE3355" i="2"/>
  <c r="AE3331" i="2"/>
  <c r="AE3315" i="2"/>
  <c r="AE3291" i="2"/>
  <c r="AE3283" i="2"/>
  <c r="AE3275" i="2"/>
  <c r="AE3259" i="2"/>
  <c r="AE3251" i="2"/>
  <c r="AE3235" i="2"/>
  <c r="AE3211" i="2"/>
  <c r="AE3203" i="2"/>
  <c r="AE3187" i="2"/>
  <c r="AE3163" i="2"/>
  <c r="AE3155" i="2"/>
  <c r="AE3139" i="2"/>
  <c r="AE3131" i="2"/>
  <c r="AE3099" i="2"/>
  <c r="AE3027" i="2"/>
  <c r="AE3003" i="2"/>
  <c r="AE2995" i="2"/>
  <c r="AE2979" i="2"/>
  <c r="AE2955" i="2"/>
  <c r="AE2947" i="2"/>
  <c r="AE2923" i="2"/>
  <c r="AE2907" i="2"/>
  <c r="AE2899" i="2"/>
  <c r="AE2883" i="2"/>
  <c r="AE2875" i="2"/>
  <c r="AE2867" i="2"/>
  <c r="AE2851" i="2"/>
  <c r="AE2843" i="2"/>
  <c r="AE2819" i="2"/>
  <c r="AE3627" i="2"/>
  <c r="AE3582" i="2"/>
  <c r="AE3574" i="2"/>
  <c r="AE3566" i="2"/>
  <c r="AE3558" i="2"/>
  <c r="AE3550" i="2"/>
  <c r="AE3542" i="2"/>
  <c r="AE3534" i="2"/>
  <c r="AE3526" i="2"/>
  <c r="AE3518" i="2"/>
  <c r="AE3510" i="2"/>
  <c r="AE3502" i="2"/>
  <c r="AE3494" i="2"/>
  <c r="AE3486" i="2"/>
  <c r="AE3478" i="2"/>
  <c r="AE3470" i="2"/>
  <c r="AE3437" i="2"/>
  <c r="AE3413" i="2"/>
  <c r="AE3389" i="2"/>
  <c r="AE3365" i="2"/>
  <c r="AE3309" i="2"/>
  <c r="AE3285" i="2"/>
  <c r="AE3261" i="2"/>
  <c r="AE3253" i="2"/>
  <c r="AE3237" i="2"/>
  <c r="AE3229" i="2"/>
  <c r="AE3205" i="2"/>
  <c r="AE3181" i="2"/>
  <c r="AE3157" i="2"/>
  <c r="AE3133" i="2"/>
  <c r="AE3109" i="2"/>
  <c r="AE3053" i="2"/>
  <c r="AE3029" i="2"/>
  <c r="AE3021" i="2"/>
  <c r="AE3005" i="2"/>
  <c r="AE2997" i="2"/>
  <c r="AE2981" i="2"/>
  <c r="AE2973" i="2"/>
  <c r="AE2949" i="2"/>
  <c r="AE2925" i="2"/>
  <c r="AE2901" i="2"/>
  <c r="AE2877" i="2"/>
  <c r="AE2853" i="2"/>
  <c r="AE3451" i="2"/>
  <c r="AE3427" i="2"/>
  <c r="AE3371" i="2"/>
  <c r="AE3347" i="2"/>
  <c r="AE3323" i="2"/>
  <c r="AE3299" i="2"/>
  <c r="AE3267" i="2"/>
  <c r="AE3243" i="2"/>
  <c r="AE3219" i="2"/>
  <c r="AE3195" i="2"/>
  <c r="AE3171" i="2"/>
  <c r="AE3115" i="2"/>
  <c r="AE3091" i="2"/>
  <c r="AE3083" i="2"/>
  <c r="AE3067" i="2"/>
  <c r="AE3059" i="2"/>
  <c r="AE3043" i="2"/>
  <c r="AE3035" i="2"/>
  <c r="AE3011" i="2"/>
  <c r="AE2987" i="2"/>
  <c r="AE2963" i="2"/>
  <c r="AE2939" i="2"/>
  <c r="AE2915" i="2"/>
  <c r="AE2859" i="2"/>
  <c r="AE2835" i="2"/>
  <c r="AE2827" i="2"/>
  <c r="AE2811" i="2"/>
  <c r="AE2803" i="2"/>
  <c r="AF3299" i="2"/>
  <c r="AG3299" i="2" s="1"/>
  <c r="AF2867" i="2"/>
  <c r="AG2867" i="2" s="1"/>
  <c r="AE3578" i="2"/>
  <c r="AE3570" i="2"/>
  <c r="AE3562" i="2"/>
  <c r="AE3554" i="2"/>
  <c r="AE3546" i="2"/>
  <c r="AE3538" i="2"/>
  <c r="AE3530" i="2"/>
  <c r="AE3522" i="2"/>
  <c r="AE3514" i="2"/>
  <c r="AE3506" i="2"/>
  <c r="AE3498" i="2"/>
  <c r="AE3490" i="2"/>
  <c r="AE3482" i="2"/>
  <c r="AE3474" i="2"/>
  <c r="AE3553" i="2"/>
  <c r="AE3521" i="2"/>
  <c r="AE3505" i="2"/>
  <c r="AE3489" i="2"/>
  <c r="AE3473" i="2"/>
  <c r="AE3457" i="2"/>
  <c r="AE3401" i="2"/>
  <c r="AE3377" i="2"/>
  <c r="AE3353" i="2"/>
  <c r="AE3329" i="2"/>
  <c r="AE3273" i="2"/>
  <c r="AE3249" i="2"/>
  <c r="AE3241" i="2"/>
  <c r="AE3225" i="2"/>
  <c r="AE3217" i="2"/>
  <c r="AE3201" i="2"/>
  <c r="AE3193" i="2"/>
  <c r="AE3169" i="2"/>
  <c r="AE3145" i="2"/>
  <c r="AE3121" i="2"/>
  <c r="AE3097" i="2"/>
  <c r="AE3073" i="2"/>
  <c r="AE3017" i="2"/>
  <c r="AE2993" i="2"/>
  <c r="AE2985" i="2"/>
  <c r="AE2969" i="2"/>
  <c r="AE2961" i="2"/>
  <c r="AE2945" i="2"/>
  <c r="AE2937" i="2"/>
  <c r="AE2913" i="2"/>
  <c r="AE2889" i="2"/>
  <c r="AE2865" i="2"/>
  <c r="AE2841" i="2"/>
  <c r="AE2817" i="2"/>
  <c r="AE3569" i="2"/>
  <c r="AE3537" i="2"/>
  <c r="AE3455" i="2"/>
  <c r="AE3447" i="2"/>
  <c r="AE3439" i="2"/>
  <c r="AE3423" i="2"/>
  <c r="AE3415" i="2"/>
  <c r="AE3407" i="2"/>
  <c r="AE3391" i="2"/>
  <c r="AE3383" i="2"/>
  <c r="AE3375" i="2"/>
  <c r="AE3359" i="2"/>
  <c r="AE3351" i="2"/>
  <c r="AE3343" i="2"/>
  <c r="AE3327" i="2"/>
  <c r="AE3319" i="2"/>
  <c r="AE3311" i="2"/>
  <c r="AE3295" i="2"/>
  <c r="AE3287" i="2"/>
  <c r="AE3279" i="2"/>
  <c r="AE3263" i="2"/>
  <c r="AE3255" i="2"/>
  <c r="AE3247" i="2"/>
  <c r="AE3231" i="2"/>
  <c r="AE3223" i="2"/>
  <c r="AE3215" i="2"/>
  <c r="AE3199" i="2"/>
  <c r="AE3191" i="2"/>
  <c r="AE3183" i="2"/>
  <c r="AE3167" i="2"/>
  <c r="AE3159" i="2"/>
  <c r="AE3151" i="2"/>
  <c r="AE3135" i="2"/>
  <c r="AE3127" i="2"/>
  <c r="AE3119" i="2"/>
  <c r="AE3103" i="2"/>
  <c r="AE3095" i="2"/>
  <c r="AE3087" i="2"/>
  <c r="AE3071" i="2"/>
  <c r="AE3063" i="2"/>
  <c r="AE3055" i="2"/>
  <c r="AE3039" i="2"/>
  <c r="AE3031" i="2"/>
  <c r="AE3023" i="2"/>
  <c r="AE3007" i="2"/>
  <c r="AE2999" i="2"/>
  <c r="AE2991" i="2"/>
  <c r="AE2975" i="2"/>
  <c r="AE2967" i="2"/>
  <c r="AE2959" i="2"/>
  <c r="AE2943" i="2"/>
  <c r="AE2935" i="2"/>
  <c r="AE2927" i="2"/>
  <c r="AE2911" i="2"/>
  <c r="AE2903" i="2"/>
  <c r="AE2895" i="2"/>
  <c r="AE2879" i="2"/>
  <c r="AE2871" i="2"/>
  <c r="AE2863" i="2"/>
  <c r="AE2847" i="2"/>
  <c r="AE2839" i="2"/>
  <c r="AE2831" i="2"/>
  <c r="AE2815" i="2"/>
  <c r="AE2807" i="2"/>
  <c r="AE2799" i="2"/>
  <c r="AE3462" i="2"/>
  <c r="AE3454" i="2"/>
  <c r="AE3446" i="2"/>
  <c r="AE3438" i="2"/>
  <c r="AE3430" i="2"/>
  <c r="AE3422" i="2"/>
  <c r="AE3414" i="2"/>
  <c r="AE3406" i="2"/>
  <c r="AE3398" i="2"/>
  <c r="AE3390" i="2"/>
  <c r="AE3382" i="2"/>
  <c r="AE3374" i="2"/>
  <c r="AE3366" i="2"/>
  <c r="AE3358" i="2"/>
  <c r="AE3350" i="2"/>
  <c r="AE3342" i="2"/>
  <c r="AE3334" i="2"/>
  <c r="AE3326" i="2"/>
  <c r="AE3318" i="2"/>
  <c r="AE3310" i="2"/>
  <c r="AE3302" i="2"/>
  <c r="AE3294" i="2"/>
  <c r="AE3286" i="2"/>
  <c r="AE3278" i="2"/>
  <c r="AE3270" i="2"/>
  <c r="AE3262" i="2"/>
  <c r="AE3254" i="2"/>
  <c r="AE3246" i="2"/>
  <c r="AE3238" i="2"/>
  <c r="AE3230" i="2"/>
  <c r="AE3222" i="2"/>
  <c r="AE3214" i="2"/>
  <c r="AE3206" i="2"/>
  <c r="AE3198" i="2"/>
  <c r="AE3190" i="2"/>
  <c r="AE3182" i="2"/>
  <c r="AE3174" i="2"/>
  <c r="AE3166" i="2"/>
  <c r="AE3158" i="2"/>
  <c r="AE3150" i="2"/>
  <c r="AE3142" i="2"/>
  <c r="AE3134" i="2"/>
  <c r="AE3126" i="2"/>
  <c r="AE3118" i="2"/>
  <c r="AE3110" i="2"/>
  <c r="AE3102" i="2"/>
  <c r="AE3094" i="2"/>
  <c r="AE3086" i="2"/>
  <c r="AE3078" i="2"/>
  <c r="AE3070" i="2"/>
  <c r="AE3062" i="2"/>
  <c r="AE3054" i="2"/>
  <c r="AE3046" i="2"/>
  <c r="AE3038" i="2"/>
  <c r="AE3030" i="2"/>
  <c r="AE3022" i="2"/>
  <c r="AE3014" i="2"/>
  <c r="AE3006" i="2"/>
  <c r="AE2998" i="2"/>
  <c r="AE2990" i="2"/>
  <c r="AE2982" i="2"/>
  <c r="AE2974" i="2"/>
  <c r="AE2966" i="2"/>
  <c r="AE2958" i="2"/>
  <c r="AE2950" i="2"/>
  <c r="AE2942" i="2"/>
  <c r="AE2934" i="2"/>
  <c r="AE2926" i="2"/>
  <c r="AE2918" i="2"/>
  <c r="AE2910" i="2"/>
  <c r="AE2902" i="2"/>
  <c r="AE2894" i="2"/>
  <c r="AE2886" i="2"/>
  <c r="AE2878" i="2"/>
  <c r="AE2870" i="2"/>
  <c r="AE2862" i="2"/>
  <c r="AE2854" i="2"/>
  <c r="AE2846" i="2"/>
  <c r="AE2838" i="2"/>
  <c r="AE2830" i="2"/>
  <c r="AE2822" i="2"/>
  <c r="AE2814" i="2"/>
  <c r="AE2806" i="2"/>
  <c r="AE2798" i="2"/>
  <c r="AE3466" i="2"/>
  <c r="AH3466" i="2" s="1"/>
  <c r="AE3458" i="2"/>
  <c r="AE3450" i="2"/>
  <c r="AE3442" i="2"/>
  <c r="AE3434" i="2"/>
  <c r="AE3426" i="2"/>
  <c r="AE3418" i="2"/>
  <c r="AH3418" i="2" s="1"/>
  <c r="AE3410" i="2"/>
  <c r="AE3402" i="2"/>
  <c r="AE3394" i="2"/>
  <c r="AE3386" i="2"/>
  <c r="AE3378" i="2"/>
  <c r="AE3370" i="2"/>
  <c r="AE3362" i="2"/>
  <c r="AE3354" i="2"/>
  <c r="AH3354" i="2" s="1"/>
  <c r="AE3346" i="2"/>
  <c r="AE3338" i="2"/>
  <c r="AE3330" i="2"/>
  <c r="AE3322" i="2"/>
  <c r="AE3314" i="2"/>
  <c r="AE3306" i="2"/>
  <c r="AE3298" i="2"/>
  <c r="AE3290" i="2"/>
  <c r="AH3290" i="2" s="1"/>
  <c r="AE3282" i="2"/>
  <c r="AE3274" i="2"/>
  <c r="AE3266" i="2"/>
  <c r="AE3258" i="2"/>
  <c r="AE3250" i="2"/>
  <c r="AE3242" i="2"/>
  <c r="AE3234" i="2"/>
  <c r="AE3226" i="2"/>
  <c r="AE3218" i="2"/>
  <c r="AH3218" i="2" s="1"/>
  <c r="AE3210" i="2"/>
  <c r="AE3202" i="2"/>
  <c r="AE3194" i="2"/>
  <c r="AH3194" i="2" s="1"/>
  <c r="AE3186" i="2"/>
  <c r="AE3178" i="2"/>
  <c r="AH3178" i="2" s="1"/>
  <c r="AE3170" i="2"/>
  <c r="AE3162" i="2"/>
  <c r="AH3162" i="2" s="1"/>
  <c r="AE3154" i="2"/>
  <c r="AE3146" i="2"/>
  <c r="AE3138" i="2"/>
  <c r="AE3130" i="2"/>
  <c r="AH3130" i="2" s="1"/>
  <c r="AE3122" i="2"/>
  <c r="AE3114" i="2"/>
  <c r="AH3114" i="2" s="1"/>
  <c r="AE3106" i="2"/>
  <c r="AH3106" i="2" s="1"/>
  <c r="AI3106" i="2" s="1"/>
  <c r="AJ3106" i="2" s="1"/>
  <c r="AK3106" i="2" s="1"/>
  <c r="AE3098" i="2"/>
  <c r="AH3098" i="2" s="1"/>
  <c r="AE3090" i="2"/>
  <c r="AE3082" i="2"/>
  <c r="AE3074" i="2"/>
  <c r="AH3074" i="2" s="1"/>
  <c r="AE3066" i="2"/>
  <c r="AE3058" i="2"/>
  <c r="AE3050" i="2"/>
  <c r="AE3042" i="2"/>
  <c r="AH3042" i="2" s="1"/>
  <c r="AE3034" i="2"/>
  <c r="AE3026" i="2"/>
  <c r="AE3018" i="2"/>
  <c r="AE3010" i="2"/>
  <c r="AE3002" i="2"/>
  <c r="AH3002" i="2" s="1"/>
  <c r="AE2994" i="2"/>
  <c r="AE2986" i="2"/>
  <c r="AE2978" i="2"/>
  <c r="AE2970" i="2"/>
  <c r="AE2962" i="2"/>
  <c r="AE2954" i="2"/>
  <c r="AE2946" i="2"/>
  <c r="AE2938" i="2"/>
  <c r="AE2930" i="2"/>
  <c r="AE2922" i="2"/>
  <c r="AH2922" i="2" s="1"/>
  <c r="AE2914" i="2"/>
  <c r="AE2906" i="2"/>
  <c r="AH2906" i="2" s="1"/>
  <c r="AE2898" i="2"/>
  <c r="AE2890" i="2"/>
  <c r="AE2882" i="2"/>
  <c r="AH2882" i="2" s="1"/>
  <c r="AE2874" i="2"/>
  <c r="AE2866" i="2"/>
  <c r="AE2858" i="2"/>
  <c r="AH2858" i="2" s="1"/>
  <c r="AI2858" i="2" s="1"/>
  <c r="AJ2858" i="2" s="1"/>
  <c r="AK2858" i="2" s="1"/>
  <c r="AE2850" i="2"/>
  <c r="AH2850" i="2" s="1"/>
  <c r="AE2842" i="2"/>
  <c r="AH2842" i="2" s="1"/>
  <c r="AE2834" i="2"/>
  <c r="AE2826" i="2"/>
  <c r="AE2818" i="2"/>
  <c r="AH2818" i="2" s="1"/>
  <c r="AE2810" i="2"/>
  <c r="AE2802" i="2"/>
  <c r="AE2797" i="2"/>
  <c r="AF3612" i="2"/>
  <c r="AG3612" i="2" s="1"/>
  <c r="AF3564" i="2"/>
  <c r="AG3564" i="2" s="1"/>
  <c r="AF3084" i="2"/>
  <c r="AG3084" i="2" s="1"/>
  <c r="AF3163" i="2"/>
  <c r="AG3163" i="2" s="1"/>
  <c r="AF3099" i="2"/>
  <c r="AG3099" i="2" s="1"/>
  <c r="AE3595" i="2"/>
  <c r="AF3388" i="2"/>
  <c r="AG3388" i="2" s="1"/>
  <c r="AF3148" i="2"/>
  <c r="AG3148" i="2" s="1"/>
  <c r="AF3507" i="2"/>
  <c r="AG3507" i="2" s="1"/>
  <c r="AF2947" i="2"/>
  <c r="AG2947" i="2" s="1"/>
  <c r="AF3635" i="2"/>
  <c r="AG3635" i="2" s="1"/>
  <c r="AF3571" i="2"/>
  <c r="AG3571" i="2" s="1"/>
  <c r="AF3227" i="2"/>
  <c r="AF2995" i="2"/>
  <c r="AG2995" i="2" s="1"/>
  <c r="AF2835" i="2"/>
  <c r="AG2835" i="2" s="1"/>
  <c r="AE3651" i="2"/>
  <c r="AE3611" i="2"/>
  <c r="AF3659" i="2"/>
  <c r="AG3659" i="2" s="1"/>
  <c r="AF3643" i="2"/>
  <c r="AG3643" i="2" s="1"/>
  <c r="AF3451" i="2"/>
  <c r="AG3451" i="2" s="1"/>
  <c r="AF3411" i="2"/>
  <c r="AG3411" i="2" s="1"/>
  <c r="AF3363" i="2"/>
  <c r="AG3363" i="2" s="1"/>
  <c r="AF3339" i="2"/>
  <c r="AG3339" i="2" s="1"/>
  <c r="AF3283" i="2"/>
  <c r="AG3283" i="2" s="1"/>
  <c r="AF3035" i="2"/>
  <c r="AG3035" i="2" s="1"/>
  <c r="AF2891" i="2"/>
  <c r="AG2891" i="2" s="1"/>
  <c r="AF2803" i="2"/>
  <c r="AG2803" i="2" s="1"/>
  <c r="AF2779" i="2"/>
  <c r="AF3684" i="2"/>
  <c r="AG3684" i="2" s="1"/>
  <c r="AF3676" i="2"/>
  <c r="AG3676" i="2" s="1"/>
  <c r="AF3668" i="2"/>
  <c r="AG3668" i="2" s="1"/>
  <c r="AF3660" i="2"/>
  <c r="AG3660" i="2" s="1"/>
  <c r="AF3652" i="2"/>
  <c r="AG3652" i="2" s="1"/>
  <c r="AF3644" i="2"/>
  <c r="AG3644" i="2" s="1"/>
  <c r="AF3636" i="2"/>
  <c r="AG3636" i="2" s="1"/>
  <c r="AF3628" i="2"/>
  <c r="AG3628" i="2" s="1"/>
  <c r="AF3620" i="2"/>
  <c r="AG3620" i="2" s="1"/>
  <c r="AF3604" i="2"/>
  <c r="AG3604" i="2" s="1"/>
  <c r="AF3596" i="2"/>
  <c r="AG3596" i="2" s="1"/>
  <c r="AF3588" i="2"/>
  <c r="AG3588" i="2" s="1"/>
  <c r="AF3580" i="2"/>
  <c r="AG3580" i="2" s="1"/>
  <c r="AF3572" i="2"/>
  <c r="AG3572" i="2" s="1"/>
  <c r="AF3556" i="2"/>
  <c r="AG3556" i="2" s="1"/>
  <c r="AF3548" i="2"/>
  <c r="AG3548" i="2" s="1"/>
  <c r="AF3540" i="2"/>
  <c r="AG3540" i="2" s="1"/>
  <c r="AF3603" i="2"/>
  <c r="AG3603" i="2" s="1"/>
  <c r="AF3195" i="2"/>
  <c r="AG3195" i="2" s="1"/>
  <c r="AF3131" i="2"/>
  <c r="AG3131" i="2" s="1"/>
  <c r="AF3067" i="2"/>
  <c r="AG3067" i="2" s="1"/>
  <c r="AE3603" i="2"/>
  <c r="AF3532" i="2"/>
  <c r="AG3532" i="2" s="1"/>
  <c r="AF3524" i="2"/>
  <c r="AG3524" i="2" s="1"/>
  <c r="AF3516" i="2"/>
  <c r="AG3516" i="2" s="1"/>
  <c r="AF3508" i="2"/>
  <c r="AG3508" i="2" s="1"/>
  <c r="AF3500" i="2"/>
  <c r="AG3500" i="2" s="1"/>
  <c r="AF3492" i="2"/>
  <c r="AG3492" i="2" s="1"/>
  <c r="AF3476" i="2"/>
  <c r="AG3476" i="2" s="1"/>
  <c r="AF3468" i="2"/>
  <c r="AG3468" i="2" s="1"/>
  <c r="AF3460" i="2"/>
  <c r="AG3460" i="2" s="1"/>
  <c r="AF3452" i="2"/>
  <c r="AG3452" i="2" s="1"/>
  <c r="AF3444" i="2"/>
  <c r="AG3444" i="2" s="1"/>
  <c r="AF3436" i="2"/>
  <c r="AG3436" i="2" s="1"/>
  <c r="AF3420" i="2"/>
  <c r="AG3420" i="2" s="1"/>
  <c r="AF3412" i="2"/>
  <c r="AG3412" i="2" s="1"/>
  <c r="AF3404" i="2"/>
  <c r="AG3404" i="2" s="1"/>
  <c r="AF3396" i="2"/>
  <c r="AG3396" i="2" s="1"/>
  <c r="AF3380" i="2"/>
  <c r="AG3380" i="2" s="1"/>
  <c r="AF3364" i="2"/>
  <c r="AG3364" i="2" s="1"/>
  <c r="AF3356" i="2"/>
  <c r="AF3340" i="2"/>
  <c r="AG3340" i="2" s="1"/>
  <c r="AF3324" i="2"/>
  <c r="AG3324" i="2" s="1"/>
  <c r="AF3316" i="2"/>
  <c r="AG3316" i="2" s="1"/>
  <c r="AF3308" i="2"/>
  <c r="AG3308" i="2" s="1"/>
  <c r="AF3300" i="2"/>
  <c r="AG3300" i="2" s="1"/>
  <c r="AF3284" i="2"/>
  <c r="AG3284" i="2" s="1"/>
  <c r="AF3268" i="2"/>
  <c r="AG3268" i="2" s="1"/>
  <c r="AF3260" i="2"/>
  <c r="AG3260" i="2" s="1"/>
  <c r="AF3252" i="2"/>
  <c r="AG3252" i="2" s="1"/>
  <c r="AF3244" i="2"/>
  <c r="AG3244" i="2" s="1"/>
  <c r="AF3228" i="2"/>
  <c r="AF3220" i="2"/>
  <c r="AG3220" i="2" s="1"/>
  <c r="AF3196" i="2"/>
  <c r="AG3196" i="2" s="1"/>
  <c r="AF3188" i="2"/>
  <c r="AG3188" i="2" s="1"/>
  <c r="AF3180" i="2"/>
  <c r="AG3180" i="2" s="1"/>
  <c r="AF3164" i="2"/>
  <c r="AG3164" i="2" s="1"/>
  <c r="AF3156" i="2"/>
  <c r="AG3156" i="2" s="1"/>
  <c r="AF3132" i="2"/>
  <c r="AG3132" i="2" s="1"/>
  <c r="AF3124" i="2"/>
  <c r="AG3124" i="2" s="1"/>
  <c r="AF3116" i="2"/>
  <c r="AG3116" i="2" s="1"/>
  <c r="AF3100" i="2"/>
  <c r="AG3100" i="2" s="1"/>
  <c r="AF3092" i="2"/>
  <c r="AG3092" i="2" s="1"/>
  <c r="AF3068" i="2"/>
  <c r="AG3068" i="2" s="1"/>
  <c r="AF3060" i="2"/>
  <c r="AG3060" i="2" s="1"/>
  <c r="AF3052" i="2"/>
  <c r="AG3052" i="2" s="1"/>
  <c r="AF3036" i="2"/>
  <c r="AG3036" i="2" s="1"/>
  <c r="AF3028" i="2"/>
  <c r="AG3028" i="2" s="1"/>
  <c r="AF3004" i="2"/>
  <c r="AG3004" i="2" s="1"/>
  <c r="AF2996" i="2"/>
  <c r="AG2996" i="2" s="1"/>
  <c r="AF2988" i="2"/>
  <c r="AF2980" i="2"/>
  <c r="AG2980" i="2" s="1"/>
  <c r="AF2972" i="2"/>
  <c r="AG2972" i="2" s="1"/>
  <c r="AF2964" i="2"/>
  <c r="AG2964" i="2" s="1"/>
  <c r="AF2940" i="2"/>
  <c r="AG2940" i="2" s="1"/>
  <c r="AF2932" i="2"/>
  <c r="AG2932" i="2" s="1"/>
  <c r="AF2924" i="2"/>
  <c r="AG2924" i="2" s="1"/>
  <c r="AF2916" i="2"/>
  <c r="AG2916" i="2" s="1"/>
  <c r="AF2908" i="2"/>
  <c r="AG2908" i="2" s="1"/>
  <c r="AF2892" i="2"/>
  <c r="AG2892" i="2" s="1"/>
  <c r="AF2884" i="2"/>
  <c r="AG2884" i="2" s="1"/>
  <c r="AF2876" i="2"/>
  <c r="AG2876" i="2" s="1"/>
  <c r="AF2868" i="2"/>
  <c r="AG2868" i="2" s="1"/>
  <c r="AF2860" i="2"/>
  <c r="AG2860" i="2" s="1"/>
  <c r="AF2852" i="2"/>
  <c r="AG2852" i="2" s="1"/>
  <c r="AF2836" i="2"/>
  <c r="AG2836" i="2" s="1"/>
  <c r="AF2828" i="2"/>
  <c r="AG2828" i="2" s="1"/>
  <c r="AF2820" i="2"/>
  <c r="AG2820" i="2" s="1"/>
  <c r="AF2804" i="2"/>
  <c r="AG2804" i="2" s="1"/>
  <c r="AF2796" i="2"/>
  <c r="AF2788" i="2"/>
  <c r="AF2780" i="2"/>
  <c r="AF2772" i="2"/>
  <c r="AF2764" i="2"/>
  <c r="AF2748" i="2"/>
  <c r="AE3684" i="2"/>
  <c r="AE3676" i="2"/>
  <c r="AE3668" i="2"/>
  <c r="AE3660" i="2"/>
  <c r="AE3644" i="2"/>
  <c r="AE3636" i="2"/>
  <c r="AE3628" i="2"/>
  <c r="AE3620" i="2"/>
  <c r="AE3612" i="2"/>
  <c r="AE3604" i="2"/>
  <c r="AE3596" i="2"/>
  <c r="AE3588" i="2"/>
  <c r="AF3642" i="2"/>
  <c r="AG3642" i="2" s="1"/>
  <c r="AF3522" i="2"/>
  <c r="AG3522" i="2" s="1"/>
  <c r="AF3362" i="2"/>
  <c r="AG3362" i="2" s="1"/>
  <c r="AF3258" i="2"/>
  <c r="AG3258" i="2" s="1"/>
  <c r="AE3626" i="2"/>
  <c r="AF2869" i="2"/>
  <c r="AG2869" i="2" s="1"/>
  <c r="AF2781" i="2"/>
  <c r="AE3619" i="2"/>
  <c r="AE3587" i="2"/>
  <c r="AF3530" i="2"/>
  <c r="AG3530" i="2" s="1"/>
  <c r="AF2938" i="2"/>
  <c r="AG2938" i="2" s="1"/>
  <c r="AF3298" i="2"/>
  <c r="AG3298" i="2" s="1"/>
  <c r="AF3545" i="2"/>
  <c r="AG3545" i="2" s="1"/>
  <c r="AF3353" i="2"/>
  <c r="AG3353" i="2" s="1"/>
  <c r="AE3606" i="2"/>
  <c r="AF3683" i="2"/>
  <c r="AF3675" i="2"/>
  <c r="AG3675" i="2" s="1"/>
  <c r="AF3667" i="2"/>
  <c r="AG3667" i="2" s="1"/>
  <c r="AF3651" i="2"/>
  <c r="AG3651" i="2" s="1"/>
  <c r="AF3627" i="2"/>
  <c r="AG3627" i="2" s="1"/>
  <c r="AF3619" i="2"/>
  <c r="AG3619" i="2" s="1"/>
  <c r="AF3611" i="2"/>
  <c r="AG3611" i="2" s="1"/>
  <c r="AF3595" i="2"/>
  <c r="AG3595" i="2" s="1"/>
  <c r="AF3587" i="2"/>
  <c r="AG3587" i="2" s="1"/>
  <c r="AF3579" i="2"/>
  <c r="AG3579" i="2" s="1"/>
  <c r="AF3484" i="2"/>
  <c r="AG3484" i="2" s="1"/>
  <c r="AF3428" i="2"/>
  <c r="AG3428" i="2" s="1"/>
  <c r="AF3372" i="2"/>
  <c r="AG3372" i="2" s="1"/>
  <c r="AF3348" i="2"/>
  <c r="AG3348" i="2" s="1"/>
  <c r="AF3292" i="2"/>
  <c r="AG3292" i="2" s="1"/>
  <c r="AF3236" i="2"/>
  <c r="AG3236" i="2" s="1"/>
  <c r="AF3204" i="2"/>
  <c r="AG3204" i="2" s="1"/>
  <c r="AF3172" i="2"/>
  <c r="AG3172" i="2" s="1"/>
  <c r="AF3140" i="2"/>
  <c r="AG3140" i="2" s="1"/>
  <c r="AF3108" i="2"/>
  <c r="AG3108" i="2" s="1"/>
  <c r="AF3076" i="2"/>
  <c r="AG3076" i="2" s="1"/>
  <c r="AF3044" i="2"/>
  <c r="AG3044" i="2" s="1"/>
  <c r="AF3012" i="2"/>
  <c r="AG3012" i="2" s="1"/>
  <c r="AF2956" i="2"/>
  <c r="AG2956" i="2" s="1"/>
  <c r="AF2900" i="2"/>
  <c r="AG2900" i="2" s="1"/>
  <c r="AF2844" i="2"/>
  <c r="AG2844" i="2" s="1"/>
  <c r="AF2812" i="2"/>
  <c r="AG2812" i="2" s="1"/>
  <c r="AF2756" i="2"/>
  <c r="AF3563" i="2"/>
  <c r="AG3563" i="2" s="1"/>
  <c r="AF3555" i="2"/>
  <c r="AF3547" i="2"/>
  <c r="AG3547" i="2" s="1"/>
  <c r="AF3539" i="2"/>
  <c r="AG3539" i="2" s="1"/>
  <c r="AF3531" i="2"/>
  <c r="AG3531" i="2" s="1"/>
  <c r="AF3523" i="2"/>
  <c r="AG3523" i="2" s="1"/>
  <c r="AF3515" i="2"/>
  <c r="AG3515" i="2" s="1"/>
  <c r="AF3499" i="2"/>
  <c r="AG3499" i="2" s="1"/>
  <c r="AF3491" i="2"/>
  <c r="AG3491" i="2" s="1"/>
  <c r="AF3483" i="2"/>
  <c r="AG3483" i="2" s="1"/>
  <c r="AF3475" i="2"/>
  <c r="AG3475" i="2" s="1"/>
  <c r="AF3459" i="2"/>
  <c r="AG3459" i="2" s="1"/>
  <c r="AF3443" i="2"/>
  <c r="AG3443" i="2" s="1"/>
  <c r="AF3435" i="2"/>
  <c r="AG3435" i="2" s="1"/>
  <c r="AF3427" i="2"/>
  <c r="AG3427" i="2" s="1"/>
  <c r="AF3419" i="2"/>
  <c r="AG3419" i="2" s="1"/>
  <c r="AF3403" i="2"/>
  <c r="AG3403" i="2" s="1"/>
  <c r="AF3395" i="2"/>
  <c r="AG3395" i="2" s="1"/>
  <c r="AF3387" i="2"/>
  <c r="AG3387" i="2" s="1"/>
  <c r="AF3379" i="2"/>
  <c r="AG3379" i="2" s="1"/>
  <c r="AF3371" i="2"/>
  <c r="AG3371" i="2" s="1"/>
  <c r="AF3347" i="2"/>
  <c r="AG3347" i="2" s="1"/>
  <c r="AF3331" i="2"/>
  <c r="AG3331" i="2" s="1"/>
  <c r="AF3323" i="2"/>
  <c r="AG3323" i="2" s="1"/>
  <c r="AF3315" i="2"/>
  <c r="AG3315" i="2" s="1"/>
  <c r="AF3307" i="2"/>
  <c r="AG3307" i="2" s="1"/>
  <c r="AF3291" i="2"/>
  <c r="AG3291" i="2" s="1"/>
  <c r="AF3275" i="2"/>
  <c r="AG3275" i="2" s="1"/>
  <c r="AF3267" i="2"/>
  <c r="AG3267" i="2" s="1"/>
  <c r="AF3259" i="2"/>
  <c r="AG3259" i="2" s="1"/>
  <c r="AF3251" i="2"/>
  <c r="AG3251" i="2" s="1"/>
  <c r="AF3243" i="2"/>
  <c r="AG3243" i="2" s="1"/>
  <c r="AF3235" i="2"/>
  <c r="AG3235" i="2" s="1"/>
  <c r="AF3219" i="2"/>
  <c r="AG3219" i="2" s="1"/>
  <c r="AF3211" i="2"/>
  <c r="AG3211" i="2" s="1"/>
  <c r="AF3203" i="2"/>
  <c r="AG3203" i="2" s="1"/>
  <c r="AF3187" i="2"/>
  <c r="AG3187" i="2" s="1"/>
  <c r="AF3179" i="2"/>
  <c r="AG3179" i="2" s="1"/>
  <c r="AF3171" i="2"/>
  <c r="AG3171" i="2" s="1"/>
  <c r="AF3155" i="2"/>
  <c r="AG3155" i="2" s="1"/>
  <c r="AF3147" i="2"/>
  <c r="AF3139" i="2"/>
  <c r="AG3139" i="2" s="1"/>
  <c r="AF3123" i="2"/>
  <c r="AG3123" i="2" s="1"/>
  <c r="AF3115" i="2"/>
  <c r="AG3115" i="2" s="1"/>
  <c r="AF3107" i="2"/>
  <c r="AF3091" i="2"/>
  <c r="AG3091" i="2" s="1"/>
  <c r="AF3083" i="2"/>
  <c r="AG3083" i="2" s="1"/>
  <c r="AF3075" i="2"/>
  <c r="AG3075" i="2" s="1"/>
  <c r="AF3059" i="2"/>
  <c r="AG3059" i="2" s="1"/>
  <c r="AF3051" i="2"/>
  <c r="AG3051" i="2" s="1"/>
  <c r="AF3043" i="2"/>
  <c r="AG3043" i="2" s="1"/>
  <c r="AF3027" i="2"/>
  <c r="AG3027" i="2" s="1"/>
  <c r="AF3019" i="2"/>
  <c r="AG3019" i="2" s="1"/>
  <c r="AF3011" i="2"/>
  <c r="AG3011" i="2" s="1"/>
  <c r="AF3003" i="2"/>
  <c r="AG3003" i="2" s="1"/>
  <c r="AF2987" i="2"/>
  <c r="AG2987" i="2" s="1"/>
  <c r="AF2979" i="2"/>
  <c r="AG2979" i="2" s="1"/>
  <c r="AF2971" i="2"/>
  <c r="AG2971" i="2" s="1"/>
  <c r="AF2963" i="2"/>
  <c r="AG2963" i="2" s="1"/>
  <c r="AF2955" i="2"/>
  <c r="AG2955" i="2" s="1"/>
  <c r="AF2939" i="2"/>
  <c r="AG2939" i="2" s="1"/>
  <c r="AF2931" i="2"/>
  <c r="AF2923" i="2"/>
  <c r="AG2923" i="2" s="1"/>
  <c r="AF2915" i="2"/>
  <c r="AG2915" i="2" s="1"/>
  <c r="AF2907" i="2"/>
  <c r="AG2907" i="2" s="1"/>
  <c r="AF2899" i="2"/>
  <c r="AG2899" i="2" s="1"/>
  <c r="AF2883" i="2"/>
  <c r="AG2883" i="2" s="1"/>
  <c r="AF2875" i="2"/>
  <c r="AG2875" i="2" s="1"/>
  <c r="AF2859" i="2"/>
  <c r="AG2859" i="2" s="1"/>
  <c r="AF2851" i="2"/>
  <c r="AG2851" i="2" s="1"/>
  <c r="AF2843" i="2"/>
  <c r="AG2843" i="2" s="1"/>
  <c r="AF2827" i="2"/>
  <c r="AG2827" i="2" s="1"/>
  <c r="AF2819" i="2"/>
  <c r="AG2819" i="2" s="1"/>
  <c r="AF2811" i="2"/>
  <c r="AG2811" i="2" s="1"/>
  <c r="AF2795" i="2"/>
  <c r="AF2787" i="2"/>
  <c r="AF2771" i="2"/>
  <c r="AF2763" i="2"/>
  <c r="AF2755" i="2"/>
  <c r="AF2747" i="2"/>
  <c r="AE3675" i="2"/>
  <c r="AE3667" i="2"/>
  <c r="AE3659" i="2"/>
  <c r="AE3643" i="2"/>
  <c r="AE3635" i="2"/>
  <c r="AF3650" i="2"/>
  <c r="AF3546" i="2"/>
  <c r="AG3546" i="2" s="1"/>
  <c r="AF3514" i="2"/>
  <c r="AG3514" i="2" s="1"/>
  <c r="AF3482" i="2"/>
  <c r="AG3482" i="2" s="1"/>
  <c r="AF3458" i="2"/>
  <c r="AG3458" i="2" s="1"/>
  <c r="AF3426" i="2"/>
  <c r="AG3426" i="2" s="1"/>
  <c r="AF3386" i="2"/>
  <c r="AG3386" i="2" s="1"/>
  <c r="AF3322" i="2"/>
  <c r="AG3322" i="2" s="1"/>
  <c r="AF3266" i="2"/>
  <c r="AG3266" i="2" s="1"/>
  <c r="AF3010" i="2"/>
  <c r="AG3010" i="2" s="1"/>
  <c r="AF2970" i="2"/>
  <c r="AG2970" i="2" s="1"/>
  <c r="AF2914" i="2"/>
  <c r="AG2914" i="2" s="1"/>
  <c r="AF2874" i="2"/>
  <c r="AG2874" i="2" s="1"/>
  <c r="AF2786" i="2"/>
  <c r="AG2786" i="2" s="1"/>
  <c r="AF2754" i="2"/>
  <c r="AG2754" i="2" s="1"/>
  <c r="AF3038" i="2"/>
  <c r="AG3038" i="2" s="1"/>
  <c r="AF3014" i="2"/>
  <c r="AG3014" i="2" s="1"/>
  <c r="AE3646" i="2"/>
  <c r="AE3630" i="2"/>
  <c r="AE3622" i="2"/>
  <c r="AE3614" i="2"/>
  <c r="AE3598" i="2"/>
  <c r="AE3590" i="2"/>
  <c r="AF3678" i="2"/>
  <c r="AG3678" i="2" s="1"/>
  <c r="AF3670" i="2"/>
  <c r="AG3670" i="2" s="1"/>
  <c r="AF3662" i="2"/>
  <c r="AG3662" i="2" s="1"/>
  <c r="AF3654" i="2"/>
  <c r="AG3654" i="2" s="1"/>
  <c r="AF3646" i="2"/>
  <c r="AG3646" i="2" s="1"/>
  <c r="AF3638" i="2"/>
  <c r="AG3638" i="2" s="1"/>
  <c r="AF3630" i="2"/>
  <c r="AG3630" i="2" s="1"/>
  <c r="AF3622" i="2"/>
  <c r="AG3622" i="2" s="1"/>
  <c r="AF3614" i="2"/>
  <c r="AG3614" i="2" s="1"/>
  <c r="AF3606" i="2"/>
  <c r="AG3606" i="2" s="1"/>
  <c r="AF3598" i="2"/>
  <c r="AG3598" i="2" s="1"/>
  <c r="AF3590" i="2"/>
  <c r="AG3590" i="2" s="1"/>
  <c r="AF3582" i="2"/>
  <c r="AG3582" i="2" s="1"/>
  <c r="AF3574" i="2"/>
  <c r="AG3574" i="2" s="1"/>
  <c r="AF3566" i="2"/>
  <c r="AG3566" i="2" s="1"/>
  <c r="AF3558" i="2"/>
  <c r="AG3558" i="2" s="1"/>
  <c r="AF3550" i="2"/>
  <c r="AG3550" i="2" s="1"/>
  <c r="AF3542" i="2"/>
  <c r="AG3542" i="2" s="1"/>
  <c r="AF3534" i="2"/>
  <c r="AG3534" i="2" s="1"/>
  <c r="AF3526" i="2"/>
  <c r="AG3526" i="2" s="1"/>
  <c r="AF3518" i="2"/>
  <c r="AG3518" i="2" s="1"/>
  <c r="AF3510" i="2"/>
  <c r="AG3510" i="2" s="1"/>
  <c r="AF3502" i="2"/>
  <c r="AG3502" i="2" s="1"/>
  <c r="AF3494" i="2"/>
  <c r="AG3494" i="2" s="1"/>
  <c r="AF3486" i="2"/>
  <c r="AG3486" i="2" s="1"/>
  <c r="AF3478" i="2"/>
  <c r="AG3478" i="2" s="1"/>
  <c r="AF3470" i="2"/>
  <c r="AG3470" i="2" s="1"/>
  <c r="AF3462" i="2"/>
  <c r="AG3462" i="2" s="1"/>
  <c r="AF3454" i="2"/>
  <c r="AG3454" i="2" s="1"/>
  <c r="AF3446" i="2"/>
  <c r="AG3446" i="2" s="1"/>
  <c r="AF3438" i="2"/>
  <c r="AG3438" i="2" s="1"/>
  <c r="AF3430" i="2"/>
  <c r="AG3430" i="2" s="1"/>
  <c r="AF3422" i="2"/>
  <c r="AG3422" i="2" s="1"/>
  <c r="AF3414" i="2"/>
  <c r="AG3414" i="2" s="1"/>
  <c r="AF3406" i="2"/>
  <c r="AG3406" i="2" s="1"/>
  <c r="AF3398" i="2"/>
  <c r="AG3398" i="2" s="1"/>
  <c r="AF3390" i="2"/>
  <c r="AG3390" i="2" s="1"/>
  <c r="AF3382" i="2"/>
  <c r="AG3382" i="2" s="1"/>
  <c r="AF3374" i="2"/>
  <c r="AG3374" i="2" s="1"/>
  <c r="AF3366" i="2"/>
  <c r="AG3366" i="2" s="1"/>
  <c r="AF3358" i="2"/>
  <c r="AG3358" i="2" s="1"/>
  <c r="AF3350" i="2"/>
  <c r="AG3350" i="2" s="1"/>
  <c r="AF3342" i="2"/>
  <c r="AG3342" i="2" s="1"/>
  <c r="AF3334" i="2"/>
  <c r="AG3334" i="2" s="1"/>
  <c r="AF3326" i="2"/>
  <c r="AG3326" i="2" s="1"/>
  <c r="AF3318" i="2"/>
  <c r="AG3318" i="2" s="1"/>
  <c r="AF3310" i="2"/>
  <c r="AG3310" i="2" s="1"/>
  <c r="AF3302" i="2"/>
  <c r="AG3302" i="2" s="1"/>
  <c r="AF3294" i="2"/>
  <c r="AG3294" i="2" s="1"/>
  <c r="AF3286" i="2"/>
  <c r="AG3286" i="2" s="1"/>
  <c r="AF3278" i="2"/>
  <c r="AG3278" i="2" s="1"/>
  <c r="AF3270" i="2"/>
  <c r="AG3270" i="2" s="1"/>
  <c r="AF3262" i="2"/>
  <c r="AG3262" i="2" s="1"/>
  <c r="AF3254" i="2"/>
  <c r="AG3254" i="2" s="1"/>
  <c r="AF3246" i="2"/>
  <c r="AG3246" i="2" s="1"/>
  <c r="AF3238" i="2"/>
  <c r="AG3238" i="2" s="1"/>
  <c r="AF3230" i="2"/>
  <c r="AG3230" i="2" s="1"/>
  <c r="AF3222" i="2"/>
  <c r="AG3222" i="2" s="1"/>
  <c r="AF3214" i="2"/>
  <c r="AG3214" i="2" s="1"/>
  <c r="AF3206" i="2"/>
  <c r="AG3206" i="2" s="1"/>
  <c r="AF3198" i="2"/>
  <c r="AG3198" i="2" s="1"/>
  <c r="AF3190" i="2"/>
  <c r="AG3190" i="2" s="1"/>
  <c r="AF3182" i="2"/>
  <c r="AG3182" i="2" s="1"/>
  <c r="AF3174" i="2"/>
  <c r="AG3174" i="2" s="1"/>
  <c r="AF3166" i="2"/>
  <c r="AG3166" i="2" s="1"/>
  <c r="AF3158" i="2"/>
  <c r="AG3158" i="2" s="1"/>
  <c r="AF3150" i="2"/>
  <c r="AG3150" i="2" s="1"/>
  <c r="AF3142" i="2"/>
  <c r="AG3142" i="2" s="1"/>
  <c r="AF3134" i="2"/>
  <c r="AG3134" i="2" s="1"/>
  <c r="AF3126" i="2"/>
  <c r="AG3126" i="2" s="1"/>
  <c r="AF3118" i="2"/>
  <c r="AG3118" i="2" s="1"/>
  <c r="AF3110" i="2"/>
  <c r="AG3110" i="2" s="1"/>
  <c r="AF3102" i="2"/>
  <c r="AG3102" i="2" s="1"/>
  <c r="AF3094" i="2"/>
  <c r="AG3094" i="2" s="1"/>
  <c r="AF3086" i="2"/>
  <c r="AG3086" i="2" s="1"/>
  <c r="AF3078" i="2"/>
  <c r="AG3078" i="2" s="1"/>
  <c r="AF3070" i="2"/>
  <c r="AG3070" i="2" s="1"/>
  <c r="AF3062" i="2"/>
  <c r="AG3062" i="2" s="1"/>
  <c r="AF3054" i="2"/>
  <c r="AG3054" i="2" s="1"/>
  <c r="AF3046" i="2"/>
  <c r="AG3046" i="2" s="1"/>
  <c r="AF3030" i="2"/>
  <c r="AG3030" i="2" s="1"/>
  <c r="AF3022" i="2"/>
  <c r="AG3022" i="2" s="1"/>
  <c r="AF3006" i="2"/>
  <c r="AG3006" i="2" s="1"/>
  <c r="AF2998" i="2"/>
  <c r="AG2998" i="2" s="1"/>
  <c r="AF2990" i="2"/>
  <c r="AG2990" i="2" s="1"/>
  <c r="AF2982" i="2"/>
  <c r="AG2982" i="2" s="1"/>
  <c r="AF2974" i="2"/>
  <c r="AG2974" i="2" s="1"/>
  <c r="AF2966" i="2"/>
  <c r="AG2966" i="2" s="1"/>
  <c r="AF2958" i="2"/>
  <c r="AG2958" i="2" s="1"/>
  <c r="AF2950" i="2"/>
  <c r="AG2950" i="2" s="1"/>
  <c r="AF2942" i="2"/>
  <c r="AG2942" i="2" s="1"/>
  <c r="AF2934" i="2"/>
  <c r="AG2934" i="2" s="1"/>
  <c r="AF2926" i="2"/>
  <c r="AG2926" i="2" s="1"/>
  <c r="AF2918" i="2"/>
  <c r="AG2918" i="2" s="1"/>
  <c r="AF2910" i="2"/>
  <c r="AG2910" i="2" s="1"/>
  <c r="AF2902" i="2"/>
  <c r="AG2902" i="2" s="1"/>
  <c r="AF2894" i="2"/>
  <c r="AG2894" i="2" s="1"/>
  <c r="AF2886" i="2"/>
  <c r="AG2886" i="2" s="1"/>
  <c r="AF2878" i="2"/>
  <c r="AG2878" i="2" s="1"/>
  <c r="AF2870" i="2"/>
  <c r="AG2870" i="2" s="1"/>
  <c r="AF2862" i="2"/>
  <c r="AG2862" i="2" s="1"/>
  <c r="AF2854" i="2"/>
  <c r="AG2854" i="2" s="1"/>
  <c r="AF2846" i="2"/>
  <c r="AG2846" i="2" s="1"/>
  <c r="AF2838" i="2"/>
  <c r="AG2838" i="2" s="1"/>
  <c r="AF2830" i="2"/>
  <c r="AG2830" i="2" s="1"/>
  <c r="AF2822" i="2"/>
  <c r="AG2822" i="2" s="1"/>
  <c r="AF2814" i="2"/>
  <c r="AG2814" i="2" s="1"/>
  <c r="AF2806" i="2"/>
  <c r="AG2806" i="2" s="1"/>
  <c r="AF2798" i="2"/>
  <c r="AG2798" i="2" s="1"/>
  <c r="AF2790" i="2"/>
  <c r="AF2782" i="2"/>
  <c r="AF2774" i="2"/>
  <c r="AF2766" i="2"/>
  <c r="AF2758" i="2"/>
  <c r="AF2750" i="2"/>
  <c r="AF2742" i="2"/>
  <c r="AE3678" i="2"/>
  <c r="AE3670" i="2"/>
  <c r="AE3662" i="2"/>
  <c r="AE3654" i="2"/>
  <c r="AE3638" i="2"/>
  <c r="AF3679" i="2"/>
  <c r="AG3679" i="2" s="1"/>
  <c r="AF3671" i="2"/>
  <c r="AG3671" i="2" s="1"/>
  <c r="AF3663" i="2"/>
  <c r="AG3663" i="2" s="1"/>
  <c r="AF3655" i="2"/>
  <c r="AG3655" i="2" s="1"/>
  <c r="AF3647" i="2"/>
  <c r="AG3647" i="2" s="1"/>
  <c r="AF3639" i="2"/>
  <c r="AG3639" i="2" s="1"/>
  <c r="AF3631" i="2"/>
  <c r="AG3631" i="2" s="1"/>
  <c r="AF3623" i="2"/>
  <c r="AG3623" i="2" s="1"/>
  <c r="AF3615" i="2"/>
  <c r="AG3615" i="2" s="1"/>
  <c r="AF3607" i="2"/>
  <c r="AG3607" i="2" s="1"/>
  <c r="AF3599" i="2"/>
  <c r="AG3599" i="2" s="1"/>
  <c r="AF3591" i="2"/>
  <c r="AG3591" i="2" s="1"/>
  <c r="AF3583" i="2"/>
  <c r="AG3583" i="2" s="1"/>
  <c r="AF3575" i="2"/>
  <c r="AG3575" i="2" s="1"/>
  <c r="AF3567" i="2"/>
  <c r="AG3567" i="2" s="1"/>
  <c r="AF3559" i="2"/>
  <c r="AG3559" i="2" s="1"/>
  <c r="AF3551" i="2"/>
  <c r="AG3551" i="2" s="1"/>
  <c r="AF3543" i="2"/>
  <c r="AG3543" i="2" s="1"/>
  <c r="AF3535" i="2"/>
  <c r="AG3535" i="2" s="1"/>
  <c r="AF3527" i="2"/>
  <c r="AG3527" i="2" s="1"/>
  <c r="AF3519" i="2"/>
  <c r="AG3519" i="2" s="1"/>
  <c r="AF3511" i="2"/>
  <c r="AG3511" i="2" s="1"/>
  <c r="AF3503" i="2"/>
  <c r="AG3503" i="2" s="1"/>
  <c r="AF3495" i="2"/>
  <c r="AG3495" i="2" s="1"/>
  <c r="AF3487" i="2"/>
  <c r="AG3487" i="2" s="1"/>
  <c r="AF3479" i="2"/>
  <c r="AG3479" i="2" s="1"/>
  <c r="AF3471" i="2"/>
  <c r="AG3471" i="2" s="1"/>
  <c r="AF3463" i="2"/>
  <c r="AG3463" i="2" s="1"/>
  <c r="AF3455" i="2"/>
  <c r="AG3455" i="2" s="1"/>
  <c r="AF3447" i="2"/>
  <c r="AG3447" i="2" s="1"/>
  <c r="AF3439" i="2"/>
  <c r="AG3439" i="2" s="1"/>
  <c r="AF3431" i="2"/>
  <c r="AG3431" i="2" s="1"/>
  <c r="AF3423" i="2"/>
  <c r="AG3423" i="2" s="1"/>
  <c r="AF3415" i="2"/>
  <c r="AG3415" i="2" s="1"/>
  <c r="AF3407" i="2"/>
  <c r="AG3407" i="2" s="1"/>
  <c r="AF3399" i="2"/>
  <c r="AG3399" i="2" s="1"/>
  <c r="AF3391" i="2"/>
  <c r="AG3391" i="2" s="1"/>
  <c r="AF3383" i="2"/>
  <c r="AG3383" i="2" s="1"/>
  <c r="AF3375" i="2"/>
  <c r="AG3375" i="2" s="1"/>
  <c r="AF3367" i="2"/>
  <c r="AG3367" i="2" s="1"/>
  <c r="AF3359" i="2"/>
  <c r="AG3359" i="2" s="1"/>
  <c r="AF3351" i="2"/>
  <c r="AG3351" i="2" s="1"/>
  <c r="AF3343" i="2"/>
  <c r="AG3343" i="2" s="1"/>
  <c r="AF3335" i="2"/>
  <c r="AG3335" i="2" s="1"/>
  <c r="AE3625" i="2"/>
  <c r="AH3625" i="2" s="1"/>
  <c r="AF3327" i="2"/>
  <c r="AG3327" i="2" s="1"/>
  <c r="AF3319" i="2"/>
  <c r="AG3319" i="2" s="1"/>
  <c r="AF3311" i="2"/>
  <c r="AG3311" i="2" s="1"/>
  <c r="AF3303" i="2"/>
  <c r="AG3303" i="2" s="1"/>
  <c r="AF3295" i="2"/>
  <c r="AG3295" i="2" s="1"/>
  <c r="AF3287" i="2"/>
  <c r="AG3287" i="2" s="1"/>
  <c r="AF3279" i="2"/>
  <c r="AG3279" i="2" s="1"/>
  <c r="AF3271" i="2"/>
  <c r="AG3271" i="2" s="1"/>
  <c r="AF3263" i="2"/>
  <c r="AG3263" i="2" s="1"/>
  <c r="AF3255" i="2"/>
  <c r="AG3255" i="2" s="1"/>
  <c r="AF3247" i="2"/>
  <c r="AG3247" i="2" s="1"/>
  <c r="AF3239" i="2"/>
  <c r="AG3239" i="2" s="1"/>
  <c r="AF3231" i="2"/>
  <c r="AG3231" i="2" s="1"/>
  <c r="AF3223" i="2"/>
  <c r="AG3223" i="2" s="1"/>
  <c r="AF3215" i="2"/>
  <c r="AG3215" i="2" s="1"/>
  <c r="AF3207" i="2"/>
  <c r="AG3207" i="2" s="1"/>
  <c r="AF3199" i="2"/>
  <c r="AG3199" i="2" s="1"/>
  <c r="AF3191" i="2"/>
  <c r="AG3191" i="2" s="1"/>
  <c r="AF3183" i="2"/>
  <c r="AG3183" i="2" s="1"/>
  <c r="AF3175" i="2"/>
  <c r="AG3175" i="2" s="1"/>
  <c r="AF3167" i="2"/>
  <c r="AG3167" i="2" s="1"/>
  <c r="AF3159" i="2"/>
  <c r="AG3159" i="2" s="1"/>
  <c r="AF3151" i="2"/>
  <c r="AG3151" i="2" s="1"/>
  <c r="AF3143" i="2"/>
  <c r="AG3143" i="2" s="1"/>
  <c r="AF3135" i="2"/>
  <c r="AG3135" i="2" s="1"/>
  <c r="AF3127" i="2"/>
  <c r="AG3127" i="2" s="1"/>
  <c r="AF3119" i="2"/>
  <c r="AG3119" i="2" s="1"/>
  <c r="AF3111" i="2"/>
  <c r="AG3111" i="2" s="1"/>
  <c r="AF3103" i="2"/>
  <c r="AG3103" i="2" s="1"/>
  <c r="AF3095" i="2"/>
  <c r="AG3095" i="2" s="1"/>
  <c r="AF3087" i="2"/>
  <c r="AG3087" i="2" s="1"/>
  <c r="AF3079" i="2"/>
  <c r="AG3079" i="2" s="1"/>
  <c r="AF3071" i="2"/>
  <c r="AG3071" i="2" s="1"/>
  <c r="AF3063" i="2"/>
  <c r="AG3063" i="2" s="1"/>
  <c r="AF3055" i="2"/>
  <c r="AG3055" i="2" s="1"/>
  <c r="AF3047" i="2"/>
  <c r="AG3047" i="2" s="1"/>
  <c r="AF3039" i="2"/>
  <c r="AG3039" i="2" s="1"/>
  <c r="AF3031" i="2"/>
  <c r="AG3031" i="2" s="1"/>
  <c r="AF3023" i="2"/>
  <c r="AG3023" i="2" s="1"/>
  <c r="AF3015" i="2"/>
  <c r="AG3015" i="2" s="1"/>
  <c r="AF3007" i="2"/>
  <c r="AG3007" i="2" s="1"/>
  <c r="AF2999" i="2"/>
  <c r="AG2999" i="2" s="1"/>
  <c r="AF2991" i="2"/>
  <c r="AG2991" i="2" s="1"/>
  <c r="AF2983" i="2"/>
  <c r="AG2983" i="2" s="1"/>
  <c r="AF2975" i="2"/>
  <c r="AG2975" i="2" s="1"/>
  <c r="AF2967" i="2"/>
  <c r="AG2967" i="2" s="1"/>
  <c r="AF2959" i="2"/>
  <c r="AG2959" i="2" s="1"/>
  <c r="AF2951" i="2"/>
  <c r="AG2951" i="2" s="1"/>
  <c r="AF2943" i="2"/>
  <c r="AG2943" i="2" s="1"/>
  <c r="AF2935" i="2"/>
  <c r="AG2935" i="2" s="1"/>
  <c r="AF2927" i="2"/>
  <c r="AG2927" i="2" s="1"/>
  <c r="AF2919" i="2"/>
  <c r="AG2919" i="2" s="1"/>
  <c r="AF2911" i="2"/>
  <c r="AG2911" i="2" s="1"/>
  <c r="AF2903" i="2"/>
  <c r="AG2903" i="2" s="1"/>
  <c r="AF2895" i="2"/>
  <c r="AG2895" i="2" s="1"/>
  <c r="AF2887" i="2"/>
  <c r="AG2887" i="2" s="1"/>
  <c r="AF2879" i="2"/>
  <c r="AG2879" i="2" s="1"/>
  <c r="AF2871" i="2"/>
  <c r="AG2871" i="2" s="1"/>
  <c r="AF2863" i="2"/>
  <c r="AG2863" i="2" s="1"/>
  <c r="AF2855" i="2"/>
  <c r="AG2855" i="2" s="1"/>
  <c r="AF2847" i="2"/>
  <c r="AG2847" i="2" s="1"/>
  <c r="AF2839" i="2"/>
  <c r="AG2839" i="2" s="1"/>
  <c r="AF2831" i="2"/>
  <c r="AG2831" i="2" s="1"/>
  <c r="AF2823" i="2"/>
  <c r="AG2823" i="2" s="1"/>
  <c r="AF2815" i="2"/>
  <c r="AG2815" i="2" s="1"/>
  <c r="AF2807" i="2"/>
  <c r="AG2807" i="2" s="1"/>
  <c r="AF2799" i="2"/>
  <c r="AG2799" i="2" s="1"/>
  <c r="AF2791" i="2"/>
  <c r="AF2783" i="2"/>
  <c r="AF2775" i="2"/>
  <c r="AF2767" i="2"/>
  <c r="AF2759" i="2"/>
  <c r="AF2751" i="2"/>
  <c r="AF2743" i="2"/>
  <c r="AE3671" i="2"/>
  <c r="AE3663" i="2"/>
  <c r="AE3655" i="2"/>
  <c r="AE3647" i="2"/>
  <c r="AE3639" i="2"/>
  <c r="AE3631" i="2"/>
  <c r="AE3623" i="2"/>
  <c r="AE3615" i="2"/>
  <c r="AE3607" i="2"/>
  <c r="AE3599" i="2"/>
  <c r="AE3591" i="2"/>
  <c r="AF3673" i="2"/>
  <c r="AF3641" i="2"/>
  <c r="AG3641" i="2" s="1"/>
  <c r="AF3593" i="2"/>
  <c r="AG3593" i="2" s="1"/>
  <c r="AF3497" i="2"/>
  <c r="AG3497" i="2" s="1"/>
  <c r="AF3433" i="2"/>
  <c r="AG3433" i="2" s="1"/>
  <c r="AF3417" i="2"/>
  <c r="AG3417" i="2" s="1"/>
  <c r="AE3657" i="2"/>
  <c r="AF2840" i="2"/>
  <c r="AF2808" i="2"/>
  <c r="AG2808" i="2" s="1"/>
  <c r="AF2776" i="2"/>
  <c r="AG2776" i="2" s="1"/>
  <c r="AE3597" i="2"/>
  <c r="AE3589" i="2"/>
  <c r="AF3685" i="2"/>
  <c r="AG3685" i="2" s="1"/>
  <c r="AF3677" i="2"/>
  <c r="AG3677" i="2" s="1"/>
  <c r="AF3669" i="2"/>
  <c r="AG3669" i="2" s="1"/>
  <c r="AF3661" i="2"/>
  <c r="AG3661" i="2" s="1"/>
  <c r="AF3653" i="2"/>
  <c r="AG3653" i="2" s="1"/>
  <c r="AF3645" i="2"/>
  <c r="AG3645" i="2" s="1"/>
  <c r="AF3637" i="2"/>
  <c r="AG3637" i="2" s="1"/>
  <c r="AF3629" i="2"/>
  <c r="AG3629" i="2" s="1"/>
  <c r="AF3621" i="2"/>
  <c r="AG3621" i="2" s="1"/>
  <c r="AF3613" i="2"/>
  <c r="AG3613" i="2" s="1"/>
  <c r="AF3605" i="2"/>
  <c r="AG3605" i="2" s="1"/>
  <c r="AF3597" i="2"/>
  <c r="AG3597" i="2" s="1"/>
  <c r="AF3589" i="2"/>
  <c r="AG3589" i="2" s="1"/>
  <c r="AF3581" i="2"/>
  <c r="AG3581" i="2" s="1"/>
  <c r="AF3573" i="2"/>
  <c r="AG3573" i="2" s="1"/>
  <c r="AF3565" i="2"/>
  <c r="AG3565" i="2" s="1"/>
  <c r="AF3557" i="2"/>
  <c r="AG3557" i="2" s="1"/>
  <c r="AF3549" i="2"/>
  <c r="AG3549" i="2" s="1"/>
  <c r="AF3541" i="2"/>
  <c r="AG3541" i="2" s="1"/>
  <c r="AF3533" i="2"/>
  <c r="AG3533" i="2" s="1"/>
  <c r="AF3525" i="2"/>
  <c r="AG3525" i="2" s="1"/>
  <c r="AF3517" i="2"/>
  <c r="AG3517" i="2" s="1"/>
  <c r="AF3509" i="2"/>
  <c r="AG3509" i="2" s="1"/>
  <c r="AF3501" i="2"/>
  <c r="AG3501" i="2" s="1"/>
  <c r="AF3493" i="2"/>
  <c r="AG3493" i="2" s="1"/>
  <c r="AF3485" i="2"/>
  <c r="AG3485" i="2" s="1"/>
  <c r="AF3477" i="2"/>
  <c r="AG3477" i="2" s="1"/>
  <c r="AF3469" i="2"/>
  <c r="AG3469" i="2" s="1"/>
  <c r="AF3461" i="2"/>
  <c r="AG3461" i="2" s="1"/>
  <c r="AF3453" i="2"/>
  <c r="AG3453" i="2" s="1"/>
  <c r="AF3445" i="2"/>
  <c r="AG3445" i="2" s="1"/>
  <c r="AF3437" i="2"/>
  <c r="AG3437" i="2" s="1"/>
  <c r="AF3429" i="2"/>
  <c r="AG3429" i="2" s="1"/>
  <c r="AF3421" i="2"/>
  <c r="AG3421" i="2" s="1"/>
  <c r="AF3413" i="2"/>
  <c r="AG3413" i="2" s="1"/>
  <c r="AF3405" i="2"/>
  <c r="AG3405" i="2" s="1"/>
  <c r="AF3397" i="2"/>
  <c r="AG3397" i="2" s="1"/>
  <c r="AF3389" i="2"/>
  <c r="AG3389" i="2" s="1"/>
  <c r="AF3381" i="2"/>
  <c r="AG3381" i="2" s="1"/>
  <c r="AF3373" i="2"/>
  <c r="AG3373" i="2" s="1"/>
  <c r="AF3365" i="2"/>
  <c r="AG3365" i="2" s="1"/>
  <c r="AF3357" i="2"/>
  <c r="AG3357" i="2" s="1"/>
  <c r="AF3349" i="2"/>
  <c r="AG3349" i="2" s="1"/>
  <c r="AF3341" i="2"/>
  <c r="AG3341" i="2" s="1"/>
  <c r="AF3333" i="2"/>
  <c r="AG3333" i="2" s="1"/>
  <c r="AF3325" i="2"/>
  <c r="AG3325" i="2" s="1"/>
  <c r="AF3317" i="2"/>
  <c r="AG3317" i="2" s="1"/>
  <c r="AF3309" i="2"/>
  <c r="AG3309" i="2" s="1"/>
  <c r="AF3301" i="2"/>
  <c r="AG3301" i="2" s="1"/>
  <c r="AF3293" i="2"/>
  <c r="AG3293" i="2" s="1"/>
  <c r="AF3285" i="2"/>
  <c r="AG3285" i="2" s="1"/>
  <c r="AF3277" i="2"/>
  <c r="AG3277" i="2" s="1"/>
  <c r="AF3269" i="2"/>
  <c r="AG3269" i="2" s="1"/>
  <c r="AF3261" i="2"/>
  <c r="AG3261" i="2" s="1"/>
  <c r="AF3253" i="2"/>
  <c r="AG3253" i="2" s="1"/>
  <c r="AF3245" i="2"/>
  <c r="AG3245" i="2" s="1"/>
  <c r="AF3237" i="2"/>
  <c r="AG3237" i="2" s="1"/>
  <c r="AF3229" i="2"/>
  <c r="AG3229" i="2" s="1"/>
  <c r="AF3221" i="2"/>
  <c r="AG3221" i="2" s="1"/>
  <c r="AF3213" i="2"/>
  <c r="AG3213" i="2" s="1"/>
  <c r="AF3205" i="2"/>
  <c r="AG3205" i="2" s="1"/>
  <c r="AF3197" i="2"/>
  <c r="AG3197" i="2" s="1"/>
  <c r="AF3189" i="2"/>
  <c r="AG3189" i="2" s="1"/>
  <c r="AF3181" i="2"/>
  <c r="AG3181" i="2" s="1"/>
  <c r="AF3173" i="2"/>
  <c r="AG3173" i="2" s="1"/>
  <c r="AF3165" i="2"/>
  <c r="AG3165" i="2" s="1"/>
  <c r="AF3157" i="2"/>
  <c r="AG3157" i="2" s="1"/>
  <c r="AF3149" i="2"/>
  <c r="AG3149" i="2" s="1"/>
  <c r="AF3141" i="2"/>
  <c r="AG3141" i="2" s="1"/>
  <c r="AF3133" i="2"/>
  <c r="AG3133" i="2" s="1"/>
  <c r="AF3125" i="2"/>
  <c r="AG3125" i="2" s="1"/>
  <c r="AF3117" i="2"/>
  <c r="AG3117" i="2" s="1"/>
  <c r="AF3109" i="2"/>
  <c r="AG3109" i="2" s="1"/>
  <c r="AF3101" i="2"/>
  <c r="AG3101" i="2" s="1"/>
  <c r="AF3093" i="2"/>
  <c r="AG3093" i="2" s="1"/>
  <c r="AF3085" i="2"/>
  <c r="AG3085" i="2" s="1"/>
  <c r="AF3077" i="2"/>
  <c r="AG3077" i="2" s="1"/>
  <c r="AF3069" i="2"/>
  <c r="AG3069" i="2" s="1"/>
  <c r="AF3061" i="2"/>
  <c r="AG3061" i="2" s="1"/>
  <c r="AF3053" i="2"/>
  <c r="AG3053" i="2" s="1"/>
  <c r="AF3045" i="2"/>
  <c r="AG3045" i="2" s="1"/>
  <c r="AF3037" i="2"/>
  <c r="AG3037" i="2" s="1"/>
  <c r="AF3029" i="2"/>
  <c r="AG3029" i="2" s="1"/>
  <c r="AF3021" i="2"/>
  <c r="AG3021" i="2" s="1"/>
  <c r="AF3013" i="2"/>
  <c r="AG3013" i="2" s="1"/>
  <c r="AF3005" i="2"/>
  <c r="AG3005" i="2" s="1"/>
  <c r="AF2997" i="2"/>
  <c r="AG2997" i="2" s="1"/>
  <c r="AF2989" i="2"/>
  <c r="AG2989" i="2" s="1"/>
  <c r="AF2981" i="2"/>
  <c r="AG2981" i="2" s="1"/>
  <c r="AF2973" i="2"/>
  <c r="AG2973" i="2" s="1"/>
  <c r="AF2965" i="2"/>
  <c r="AG2965" i="2" s="1"/>
  <c r="AF2957" i="2"/>
  <c r="AG2957" i="2" s="1"/>
  <c r="AF2949" i="2"/>
  <c r="AG2949" i="2" s="1"/>
  <c r="AF2941" i="2"/>
  <c r="AG2941" i="2" s="1"/>
  <c r="AF2933" i="2"/>
  <c r="AG2933" i="2" s="1"/>
  <c r="AF2925" i="2"/>
  <c r="AG2925" i="2" s="1"/>
  <c r="AF2917" i="2"/>
  <c r="AG2917" i="2" s="1"/>
  <c r="AF2909" i="2"/>
  <c r="AG2909" i="2" s="1"/>
  <c r="AF2901" i="2"/>
  <c r="AG2901" i="2" s="1"/>
  <c r="AF2893" i="2"/>
  <c r="AG2893" i="2" s="1"/>
  <c r="AF2885" i="2"/>
  <c r="AG2885" i="2" s="1"/>
  <c r="AF2877" i="2"/>
  <c r="AG2877" i="2" s="1"/>
  <c r="AF2861" i="2"/>
  <c r="AG2861" i="2" s="1"/>
  <c r="AF2853" i="2"/>
  <c r="AG2853" i="2" s="1"/>
  <c r="AF2845" i="2"/>
  <c r="AG2845" i="2" s="1"/>
  <c r="AF2837" i="2"/>
  <c r="AG2837" i="2" s="1"/>
  <c r="AF2829" i="2"/>
  <c r="AG2829" i="2" s="1"/>
  <c r="AF2821" i="2"/>
  <c r="AG2821" i="2" s="1"/>
  <c r="AF2813" i="2"/>
  <c r="AG2813" i="2" s="1"/>
  <c r="AF2805" i="2"/>
  <c r="AG2805" i="2" s="1"/>
  <c r="AF2797" i="2"/>
  <c r="AG2797" i="2" s="1"/>
  <c r="AF2789" i="2"/>
  <c r="AF2773" i="2"/>
  <c r="AF2765" i="2"/>
  <c r="AF2757" i="2"/>
  <c r="AF2749" i="2"/>
  <c r="AE3685" i="2"/>
  <c r="AE3677" i="2"/>
  <c r="AE3669" i="2"/>
  <c r="AF3224" i="2"/>
  <c r="AG3224" i="2" s="1"/>
  <c r="AF3096" i="2"/>
  <c r="AG3096" i="2" s="1"/>
  <c r="AF2872" i="2"/>
  <c r="AG2872" i="2" s="1"/>
  <c r="AE3632" i="2"/>
  <c r="AE3624" i="2"/>
  <c r="AE3616" i="2"/>
  <c r="AE3608" i="2"/>
  <c r="AE3600" i="2"/>
  <c r="AE3592" i="2"/>
  <c r="AE3584" i="2"/>
  <c r="AE3661" i="2"/>
  <c r="AF3657" i="2"/>
  <c r="AG3657" i="2" s="1"/>
  <c r="AF3609" i="2"/>
  <c r="AG3609" i="2" s="1"/>
  <c r="AF3561" i="2"/>
  <c r="AG3561" i="2" s="1"/>
  <c r="AF3529" i="2"/>
  <c r="AG3529" i="2" s="1"/>
  <c r="AF3513" i="2"/>
  <c r="AG3513" i="2" s="1"/>
  <c r="AF3481" i="2"/>
  <c r="AG3481" i="2" s="1"/>
  <c r="AF3385" i="2"/>
  <c r="AG3385" i="2" s="1"/>
  <c r="AF3337" i="2"/>
  <c r="AG3337" i="2" s="1"/>
  <c r="AF3305" i="2"/>
  <c r="AG3305" i="2" s="1"/>
  <c r="AF3680" i="2"/>
  <c r="AG3680" i="2" s="1"/>
  <c r="AF3672" i="2"/>
  <c r="AG3672" i="2" s="1"/>
  <c r="AF3664" i="2"/>
  <c r="AG3664" i="2" s="1"/>
  <c r="AF3656" i="2"/>
  <c r="AG3656" i="2" s="1"/>
  <c r="AF3648" i="2"/>
  <c r="AG3648" i="2" s="1"/>
  <c r="AF3640" i="2"/>
  <c r="AG3640" i="2" s="1"/>
  <c r="AF3632" i="2"/>
  <c r="AG3632" i="2" s="1"/>
  <c r="AF3624" i="2"/>
  <c r="AG3624" i="2" s="1"/>
  <c r="AF3616" i="2"/>
  <c r="AG3616" i="2" s="1"/>
  <c r="AF3608" i="2"/>
  <c r="AG3608" i="2" s="1"/>
  <c r="AF3600" i="2"/>
  <c r="AG3600" i="2" s="1"/>
  <c r="AF3592" i="2"/>
  <c r="AG3592" i="2" s="1"/>
  <c r="AF3584" i="2"/>
  <c r="AG3584" i="2" s="1"/>
  <c r="AF3576" i="2"/>
  <c r="AG3576" i="2" s="1"/>
  <c r="AF3568" i="2"/>
  <c r="AG3568" i="2" s="1"/>
  <c r="AF3560" i="2"/>
  <c r="AG3560" i="2" s="1"/>
  <c r="AF3552" i="2"/>
  <c r="AG3552" i="2" s="1"/>
  <c r="AF3544" i="2"/>
  <c r="AG3544" i="2" s="1"/>
  <c r="AF3536" i="2"/>
  <c r="AG3536" i="2" s="1"/>
  <c r="AF3528" i="2"/>
  <c r="AG3528" i="2" s="1"/>
  <c r="AF3520" i="2"/>
  <c r="AF3512" i="2"/>
  <c r="AG3512" i="2" s="1"/>
  <c r="AF3504" i="2"/>
  <c r="AF3496" i="2"/>
  <c r="AG3496" i="2" s="1"/>
  <c r="AF3488" i="2"/>
  <c r="AG3488" i="2" s="1"/>
  <c r="AF3480" i="2"/>
  <c r="AG3480" i="2" s="1"/>
  <c r="AF3472" i="2"/>
  <c r="AG3472" i="2" s="1"/>
  <c r="AF3464" i="2"/>
  <c r="AF3456" i="2"/>
  <c r="AF3448" i="2"/>
  <c r="AG3448" i="2" s="1"/>
  <c r="AF3440" i="2"/>
  <c r="AG3440" i="2" s="1"/>
  <c r="AF3432" i="2"/>
  <c r="AG3432" i="2" s="1"/>
  <c r="AF3424" i="2"/>
  <c r="AG3424" i="2" s="1"/>
  <c r="AF3416" i="2"/>
  <c r="AG3416" i="2" s="1"/>
  <c r="AF3408" i="2"/>
  <c r="AG3408" i="2" s="1"/>
  <c r="AF3400" i="2"/>
  <c r="AG3400" i="2" s="1"/>
  <c r="AF3392" i="2"/>
  <c r="AF3384" i="2"/>
  <c r="AF3376" i="2"/>
  <c r="AG3376" i="2" s="1"/>
  <c r="AF3368" i="2"/>
  <c r="AG3368" i="2" s="1"/>
  <c r="AF3360" i="2"/>
  <c r="AG3360" i="2" s="1"/>
  <c r="AF3352" i="2"/>
  <c r="AG3352" i="2" s="1"/>
  <c r="AF3344" i="2"/>
  <c r="AG3344" i="2" s="1"/>
  <c r="AF3336" i="2"/>
  <c r="AG3336" i="2" s="1"/>
  <c r="AF3328" i="2"/>
  <c r="AG3328" i="2" s="1"/>
  <c r="AF3320" i="2"/>
  <c r="AG3320" i="2" s="1"/>
  <c r="AF3312" i="2"/>
  <c r="AF3304" i="2"/>
  <c r="AG3304" i="2" s="1"/>
  <c r="AF3296" i="2"/>
  <c r="AG3296" i="2" s="1"/>
  <c r="AF3280" i="2"/>
  <c r="AG3280" i="2" s="1"/>
  <c r="AF3272" i="2"/>
  <c r="AF3264" i="2"/>
  <c r="AG3264" i="2" s="1"/>
  <c r="AF3256" i="2"/>
  <c r="AG3256" i="2" s="1"/>
  <c r="AF3248" i="2"/>
  <c r="AG3248" i="2" s="1"/>
  <c r="AF3240" i="2"/>
  <c r="AF3232" i="2"/>
  <c r="AG3232" i="2" s="1"/>
  <c r="AF3216" i="2"/>
  <c r="AG3216" i="2" s="1"/>
  <c r="AF3208" i="2"/>
  <c r="AG3208" i="2" s="1"/>
  <c r="AF3200" i="2"/>
  <c r="AF3192" i="2"/>
  <c r="AF3184" i="2"/>
  <c r="AG3184" i="2" s="1"/>
  <c r="AF3176" i="2"/>
  <c r="AG3176" i="2" s="1"/>
  <c r="AF3168" i="2"/>
  <c r="AG3168" i="2" s="1"/>
  <c r="AF3064" i="2"/>
  <c r="AG3064" i="2" s="1"/>
  <c r="AF2976" i="2"/>
  <c r="AG2976" i="2" s="1"/>
  <c r="AF2960" i="2"/>
  <c r="AF2896" i="2"/>
  <c r="AG2896" i="2" s="1"/>
  <c r="AF2848" i="2"/>
  <c r="AG2848" i="2" s="1"/>
  <c r="AE3680" i="2"/>
  <c r="AE3653" i="2"/>
  <c r="AE3645" i="2"/>
  <c r="AF3449" i="2"/>
  <c r="AG3449" i="2" s="1"/>
  <c r="AF3369" i="2"/>
  <c r="AG3369" i="2" s="1"/>
  <c r="AF3321" i="2"/>
  <c r="AG3321" i="2" s="1"/>
  <c r="AE3649" i="2"/>
  <c r="AE3641" i="2"/>
  <c r="AE3633" i="2"/>
  <c r="AE3617" i="2"/>
  <c r="AE3609" i="2"/>
  <c r="AE3601" i="2"/>
  <c r="AE3593" i="2"/>
  <c r="AE3585" i="2"/>
  <c r="AF3681" i="2"/>
  <c r="AG3681" i="2" s="1"/>
  <c r="AF3665" i="2"/>
  <c r="AG3665" i="2" s="1"/>
  <c r="AF3649" i="2"/>
  <c r="AG3649" i="2" s="1"/>
  <c r="AF3633" i="2"/>
  <c r="AG3633" i="2" s="1"/>
  <c r="AF3617" i="2"/>
  <c r="AG3617" i="2" s="1"/>
  <c r="AF3601" i="2"/>
  <c r="AG3601" i="2" s="1"/>
  <c r="AF3585" i="2"/>
  <c r="AG3585" i="2" s="1"/>
  <c r="AF3569" i="2"/>
  <c r="AG3569" i="2" s="1"/>
  <c r="AF3553" i="2"/>
  <c r="AG3553" i="2" s="1"/>
  <c r="AF3537" i="2"/>
  <c r="AG3537" i="2" s="1"/>
  <c r="AF3160" i="2"/>
  <c r="AG3160" i="2" s="1"/>
  <c r="AF3152" i="2"/>
  <c r="AG3152" i="2" s="1"/>
  <c r="AF3144" i="2"/>
  <c r="AG3144" i="2" s="1"/>
  <c r="AF3136" i="2"/>
  <c r="AG3136" i="2" s="1"/>
  <c r="AF3128" i="2"/>
  <c r="AF3120" i="2"/>
  <c r="AG3120" i="2" s="1"/>
  <c r="AF3112" i="2"/>
  <c r="AG3112" i="2" s="1"/>
  <c r="AF3104" i="2"/>
  <c r="AG3104" i="2" s="1"/>
  <c r="AF3088" i="2"/>
  <c r="AG3088" i="2" s="1"/>
  <c r="AF3080" i="2"/>
  <c r="AF3072" i="2"/>
  <c r="AG3072" i="2" s="1"/>
  <c r="AF3056" i="2"/>
  <c r="AF3048" i="2"/>
  <c r="AG3048" i="2" s="1"/>
  <c r="AF3032" i="2"/>
  <c r="AF3024" i="2"/>
  <c r="AG3024" i="2" s="1"/>
  <c r="AF3016" i="2"/>
  <c r="AG3016" i="2" s="1"/>
  <c r="AF3008" i="2"/>
  <c r="AF3000" i="2"/>
  <c r="AG3000" i="2" s="1"/>
  <c r="AF2992" i="2"/>
  <c r="AG2992" i="2" s="1"/>
  <c r="AF2984" i="2"/>
  <c r="AG2984" i="2" s="1"/>
  <c r="AF2968" i="2"/>
  <c r="AF2952" i="2"/>
  <c r="AG2952" i="2" s="1"/>
  <c r="AF2944" i="2"/>
  <c r="AG2944" i="2" s="1"/>
  <c r="AF2928" i="2"/>
  <c r="AG2928" i="2" s="1"/>
  <c r="AF2920" i="2"/>
  <c r="AG2920" i="2" s="1"/>
  <c r="AF2912" i="2"/>
  <c r="AF2904" i="2"/>
  <c r="AF2888" i="2"/>
  <c r="AF2880" i="2"/>
  <c r="AG2880" i="2" s="1"/>
  <c r="AF2864" i="2"/>
  <c r="AF2856" i="2"/>
  <c r="AG2856" i="2" s="1"/>
  <c r="AF2832" i="2"/>
  <c r="AG2832" i="2" s="1"/>
  <c r="AF2824" i="2"/>
  <c r="AG2824" i="2" s="1"/>
  <c r="AF2816" i="2"/>
  <c r="AG2816" i="2" s="1"/>
  <c r="AF2800" i="2"/>
  <c r="AG2800" i="2" s="1"/>
  <c r="AF2792" i="2"/>
  <c r="AG2792" i="2" s="1"/>
  <c r="AF2784" i="2"/>
  <c r="AG2784" i="2" s="1"/>
  <c r="AF2768" i="2"/>
  <c r="AG2768" i="2" s="1"/>
  <c r="AF2760" i="2"/>
  <c r="AG2760" i="2" s="1"/>
  <c r="AF2752" i="2"/>
  <c r="AG2752" i="2" s="1"/>
  <c r="AF2744" i="2"/>
  <c r="AG2744" i="2" s="1"/>
  <c r="AE3672" i="2"/>
  <c r="AE3637" i="2"/>
  <c r="AI2906" i="2"/>
  <c r="AJ2906" i="2" s="1"/>
  <c r="AK2906" i="2" s="1"/>
  <c r="AF3666" i="2"/>
  <c r="AG3666" i="2" s="1"/>
  <c r="AF3634" i="2"/>
  <c r="AG3634" i="2" s="1"/>
  <c r="AF3602" i="2"/>
  <c r="AG3602" i="2" s="1"/>
  <c r="AF3570" i="2"/>
  <c r="AG3570" i="2" s="1"/>
  <c r="AF3538" i="2"/>
  <c r="AG3538" i="2" s="1"/>
  <c r="AF3506" i="2"/>
  <c r="AG3506" i="2" s="1"/>
  <c r="AF3474" i="2"/>
  <c r="AG3474" i="2" s="1"/>
  <c r="AF3442" i="2"/>
  <c r="AG3442" i="2" s="1"/>
  <c r="AF3410" i="2"/>
  <c r="AG3410" i="2" s="1"/>
  <c r="AF3378" i="2"/>
  <c r="AG3378" i="2" s="1"/>
  <c r="AF3346" i="2"/>
  <c r="AG3346" i="2" s="1"/>
  <c r="AF3314" i="2"/>
  <c r="AG3314" i="2" s="1"/>
  <c r="AF3242" i="2"/>
  <c r="AG3242" i="2" s="1"/>
  <c r="AF3226" i="2"/>
  <c r="AG3226" i="2" s="1"/>
  <c r="AF3202" i="2"/>
  <c r="AG3202" i="2" s="1"/>
  <c r="AF3170" i="2"/>
  <c r="AG3170" i="2" s="1"/>
  <c r="AF3138" i="2"/>
  <c r="AG3138" i="2" s="1"/>
  <c r="AF3066" i="2"/>
  <c r="AG3066" i="2" s="1"/>
  <c r="AF3050" i="2"/>
  <c r="AG3050" i="2" s="1"/>
  <c r="AF3034" i="2"/>
  <c r="AG3034" i="2" s="1"/>
  <c r="AF2986" i="2"/>
  <c r="AG2986" i="2" s="1"/>
  <c r="AF2978" i="2"/>
  <c r="AG2978" i="2" s="1"/>
  <c r="AF2946" i="2"/>
  <c r="AG2946" i="2" s="1"/>
  <c r="AF2810" i="2"/>
  <c r="AG2810" i="2" s="1"/>
  <c r="AF2794" i="2"/>
  <c r="AG2794" i="2" s="1"/>
  <c r="AF2778" i="2"/>
  <c r="AG2778" i="2" s="1"/>
  <c r="AF2746" i="2"/>
  <c r="AG2746" i="2" s="1"/>
  <c r="AE3658" i="2"/>
  <c r="AE3642" i="2"/>
  <c r="AE3618" i="2"/>
  <c r="AE3610" i="2"/>
  <c r="AE3586" i="2"/>
  <c r="AF3521" i="2"/>
  <c r="AG3521" i="2" s="1"/>
  <c r="AF3505" i="2"/>
  <c r="AG3505" i="2" s="1"/>
  <c r="AF3489" i="2"/>
  <c r="AG3489" i="2" s="1"/>
  <c r="AF3473" i="2"/>
  <c r="AG3473" i="2" s="1"/>
  <c r="AF3457" i="2"/>
  <c r="AG3457" i="2" s="1"/>
  <c r="AF3441" i="2"/>
  <c r="AG3441" i="2" s="1"/>
  <c r="AF3425" i="2"/>
  <c r="AG3425" i="2" s="1"/>
  <c r="AF3409" i="2"/>
  <c r="AG3409" i="2" s="1"/>
  <c r="AF3393" i="2"/>
  <c r="AG3393" i="2" s="1"/>
  <c r="AF3377" i="2"/>
  <c r="AG3377" i="2" s="1"/>
  <c r="AF3361" i="2"/>
  <c r="AG3361" i="2" s="1"/>
  <c r="AF3345" i="2"/>
  <c r="AG3345" i="2" s="1"/>
  <c r="AF3329" i="2"/>
  <c r="AG3329" i="2" s="1"/>
  <c r="AF3313" i="2"/>
  <c r="AG3313" i="2" s="1"/>
  <c r="AF3297" i="2"/>
  <c r="AG3297" i="2" s="1"/>
  <c r="AF3289" i="2"/>
  <c r="AG3289" i="2" s="1"/>
  <c r="AF3281" i="2"/>
  <c r="AG3281" i="2" s="1"/>
  <c r="AF3273" i="2"/>
  <c r="AG3273" i="2" s="1"/>
  <c r="AF3265" i="2"/>
  <c r="AG3265" i="2" s="1"/>
  <c r="AF3257" i="2"/>
  <c r="AG3257" i="2" s="1"/>
  <c r="AF3249" i="2"/>
  <c r="AG3249" i="2" s="1"/>
  <c r="AF3241" i="2"/>
  <c r="AG3241" i="2" s="1"/>
  <c r="AF3233" i="2"/>
  <c r="AG3233" i="2" s="1"/>
  <c r="AF3225" i="2"/>
  <c r="AG3225" i="2" s="1"/>
  <c r="AF3217" i="2"/>
  <c r="AG3217" i="2" s="1"/>
  <c r="AF3209" i="2"/>
  <c r="AG3209" i="2" s="1"/>
  <c r="AF3201" i="2"/>
  <c r="AG3201" i="2" s="1"/>
  <c r="AF3193" i="2"/>
  <c r="AG3193" i="2" s="1"/>
  <c r="AF3185" i="2"/>
  <c r="AG3185" i="2" s="1"/>
  <c r="AF3177" i="2"/>
  <c r="AG3177" i="2" s="1"/>
  <c r="AF3169" i="2"/>
  <c r="AG3169" i="2" s="1"/>
  <c r="AF3161" i="2"/>
  <c r="AG3161" i="2" s="1"/>
  <c r="AF3153" i="2"/>
  <c r="AG3153" i="2" s="1"/>
  <c r="AF3145" i="2"/>
  <c r="AG3145" i="2" s="1"/>
  <c r="AF3137" i="2"/>
  <c r="AG3137" i="2" s="1"/>
  <c r="AF3129" i="2"/>
  <c r="AG3129" i="2" s="1"/>
  <c r="AF3121" i="2"/>
  <c r="AG3121" i="2" s="1"/>
  <c r="AF3113" i="2"/>
  <c r="AG3113" i="2" s="1"/>
  <c r="AF3105" i="2"/>
  <c r="AG3105" i="2" s="1"/>
  <c r="AF3097" i="2"/>
  <c r="AG3097" i="2" s="1"/>
  <c r="AF3089" i="2"/>
  <c r="AG3089" i="2" s="1"/>
  <c r="AF3081" i="2"/>
  <c r="AG3081" i="2" s="1"/>
  <c r="AF3073" i="2"/>
  <c r="AG3073" i="2" s="1"/>
  <c r="AF3065" i="2"/>
  <c r="AG3065" i="2" s="1"/>
  <c r="AF3057" i="2"/>
  <c r="AG3057" i="2" s="1"/>
  <c r="AF3049" i="2"/>
  <c r="AG3049" i="2" s="1"/>
  <c r="AF3041" i="2"/>
  <c r="AG3041" i="2" s="1"/>
  <c r="AF3033" i="2"/>
  <c r="AG3033" i="2" s="1"/>
  <c r="AF3025" i="2"/>
  <c r="AG3025" i="2" s="1"/>
  <c r="AF3017" i="2"/>
  <c r="AG3017" i="2" s="1"/>
  <c r="AF3009" i="2"/>
  <c r="AG3009" i="2" s="1"/>
  <c r="AF3001" i="2"/>
  <c r="AG3001" i="2" s="1"/>
  <c r="AF2993" i="2"/>
  <c r="AG2993" i="2" s="1"/>
  <c r="AF2985" i="2"/>
  <c r="AG2985" i="2" s="1"/>
  <c r="AF2977" i="2"/>
  <c r="AG2977" i="2" s="1"/>
  <c r="AF2969" i="2"/>
  <c r="AG2969" i="2" s="1"/>
  <c r="AF2961" i="2"/>
  <c r="AG2961" i="2" s="1"/>
  <c r="AF2953" i="2"/>
  <c r="AG2953" i="2" s="1"/>
  <c r="AF2945" i="2"/>
  <c r="AG2945" i="2" s="1"/>
  <c r="AF2937" i="2"/>
  <c r="AG2937" i="2" s="1"/>
  <c r="AF2929" i="2"/>
  <c r="AG2929" i="2" s="1"/>
  <c r="AF2921" i="2"/>
  <c r="AG2921" i="2" s="1"/>
  <c r="AF2913" i="2"/>
  <c r="AG2913" i="2" s="1"/>
  <c r="AF2905" i="2"/>
  <c r="AG2905" i="2" s="1"/>
  <c r="AF2897" i="2"/>
  <c r="AG2897" i="2" s="1"/>
  <c r="AF2889" i="2"/>
  <c r="AG2889" i="2" s="1"/>
  <c r="AF2881" i="2"/>
  <c r="AG2881" i="2" s="1"/>
  <c r="AF2873" i="2"/>
  <c r="AG2873" i="2" s="1"/>
  <c r="AF2865" i="2"/>
  <c r="AG2865" i="2" s="1"/>
  <c r="AF2857" i="2"/>
  <c r="AG2857" i="2" s="1"/>
  <c r="AF2849" i="2"/>
  <c r="AG2849" i="2" s="1"/>
  <c r="AF2841" i="2"/>
  <c r="AG2841" i="2" s="1"/>
  <c r="AF2833" i="2"/>
  <c r="AG2833" i="2" s="1"/>
  <c r="AF2825" i="2"/>
  <c r="AG2825" i="2" s="1"/>
  <c r="AF2817" i="2"/>
  <c r="AG2817" i="2" s="1"/>
  <c r="AF2809" i="2"/>
  <c r="AG2809" i="2" s="1"/>
  <c r="AF2801" i="2"/>
  <c r="AG2801" i="2" s="1"/>
  <c r="AF2793" i="2"/>
  <c r="AF2785" i="2"/>
  <c r="AF2777" i="2"/>
  <c r="AF2769" i="2"/>
  <c r="AF2761" i="2"/>
  <c r="AF2753" i="2"/>
  <c r="AF2745" i="2"/>
  <c r="AE3681" i="2"/>
  <c r="AE3664" i="2"/>
  <c r="AE3629" i="2"/>
  <c r="AE3621" i="2"/>
  <c r="AE3666" i="2"/>
  <c r="AE3634" i="2"/>
  <c r="AE3602" i="2"/>
  <c r="AF3274" i="2"/>
  <c r="AG3274" i="2" s="1"/>
  <c r="AF3250" i="2"/>
  <c r="AG3250" i="2" s="1"/>
  <c r="AF3210" i="2"/>
  <c r="AG3210" i="2" s="1"/>
  <c r="AF3186" i="2"/>
  <c r="AG3186" i="2" s="1"/>
  <c r="AF3154" i="2"/>
  <c r="AG3154" i="2" s="1"/>
  <c r="AF3146" i="2"/>
  <c r="AG3146" i="2" s="1"/>
  <c r="AF3122" i="2"/>
  <c r="AG3122" i="2" s="1"/>
  <c r="AF3090" i="2"/>
  <c r="AG3090" i="2" s="1"/>
  <c r="AF3082" i="2"/>
  <c r="AG3082" i="2" s="1"/>
  <c r="AF3058" i="2"/>
  <c r="AG3058" i="2" s="1"/>
  <c r="AF3026" i="2"/>
  <c r="AG3026" i="2" s="1"/>
  <c r="AF3018" i="2"/>
  <c r="AG3018" i="2" s="1"/>
  <c r="AF2994" i="2"/>
  <c r="AG2994" i="2" s="1"/>
  <c r="AF2962" i="2"/>
  <c r="AG2962" i="2" s="1"/>
  <c r="AF2954" i="2"/>
  <c r="AG2954" i="2" s="1"/>
  <c r="AF2930" i="2"/>
  <c r="AG2930" i="2" s="1"/>
  <c r="AF2898" i="2"/>
  <c r="AG2898" i="2" s="1"/>
  <c r="AF2890" i="2"/>
  <c r="AG2890" i="2" s="1"/>
  <c r="AF2866" i="2"/>
  <c r="AG2866" i="2" s="1"/>
  <c r="AF2834" i="2"/>
  <c r="AG2834" i="2" s="1"/>
  <c r="AF2826" i="2"/>
  <c r="AG2826" i="2" s="1"/>
  <c r="AF2802" i="2"/>
  <c r="AG2802" i="2" s="1"/>
  <c r="AF2770" i="2"/>
  <c r="AG2770" i="2" s="1"/>
  <c r="AF2762" i="2"/>
  <c r="AG2762" i="2" s="1"/>
  <c r="AE3682" i="2"/>
  <c r="AE3665" i="2"/>
  <c r="AE3656" i="2"/>
  <c r="AE3613" i="2"/>
  <c r="AE3605" i="2"/>
  <c r="AE3648" i="2"/>
  <c r="AE3640" i="2"/>
  <c r="AE3679" i="2"/>
  <c r="AE3583" i="2"/>
  <c r="AE3741" i="2"/>
  <c r="AE3755" i="2"/>
  <c r="AE3927" i="2"/>
  <c r="AE3921" i="2"/>
  <c r="AE3905" i="2"/>
  <c r="AE3857" i="2"/>
  <c r="AE3841" i="2"/>
  <c r="AE3970" i="2"/>
  <c r="AE3930" i="2"/>
  <c r="AE3906" i="2"/>
  <c r="AE3898" i="2"/>
  <c r="AE3858" i="2"/>
  <c r="AE3850" i="2"/>
  <c r="AE3842" i="2"/>
  <c r="AE3834" i="2"/>
  <c r="AE3826" i="2"/>
  <c r="AE3818" i="2"/>
  <c r="AF3956" i="2"/>
  <c r="AG3956" i="2" s="1"/>
  <c r="AF3940" i="2"/>
  <c r="AG3940" i="2" s="1"/>
  <c r="AF3892" i="2"/>
  <c r="AG3892" i="2" s="1"/>
  <c r="AF3884" i="2"/>
  <c r="AG3884" i="2" s="1"/>
  <c r="AF3876" i="2"/>
  <c r="AG3876" i="2" s="1"/>
  <c r="AF3844" i="2"/>
  <c r="AG3844" i="2" s="1"/>
  <c r="AF3828" i="2"/>
  <c r="AG3828" i="2" s="1"/>
  <c r="AF3820" i="2"/>
  <c r="AG3820" i="2" s="1"/>
  <c r="AF3812" i="2"/>
  <c r="AG3812" i="2" s="1"/>
  <c r="AF3780" i="2"/>
  <c r="AG3780" i="2" s="1"/>
  <c r="AF3764" i="2"/>
  <c r="AG3764" i="2" s="1"/>
  <c r="AF3756" i="2"/>
  <c r="AG3756" i="2" s="1"/>
  <c r="AF3748" i="2"/>
  <c r="AG3748" i="2" s="1"/>
  <c r="AE3974" i="2"/>
  <c r="AE3958" i="2"/>
  <c r="AE3950" i="2"/>
  <c r="AE3942" i="2"/>
  <c r="AE3910" i="2"/>
  <c r="AE3894" i="2"/>
  <c r="AE3886" i="2"/>
  <c r="AE3878" i="2"/>
  <c r="AE3846" i="2"/>
  <c r="AE3830" i="2"/>
  <c r="AE3822" i="2"/>
  <c r="AE3814" i="2"/>
  <c r="AE3798" i="2"/>
  <c r="AE3790" i="2"/>
  <c r="AE3782" i="2"/>
  <c r="AE3774" i="2"/>
  <c r="AE3766" i="2"/>
  <c r="AE3758" i="2"/>
  <c r="AE3742" i="2"/>
  <c r="AE3775" i="2"/>
  <c r="AE1139" i="2"/>
  <c r="AE947" i="2"/>
  <c r="AE3877" i="2"/>
  <c r="AE3821" i="2"/>
  <c r="AE3805" i="2"/>
  <c r="AE3773" i="2"/>
  <c r="AE2020" i="2"/>
  <c r="AE2012" i="2"/>
  <c r="AE2004" i="2"/>
  <c r="AE1996" i="2"/>
  <c r="AE1988" i="2"/>
  <c r="AE1980" i="2"/>
  <c r="AE1972" i="2"/>
  <c r="AE1964" i="2"/>
  <c r="AE1956" i="2"/>
  <c r="AE1948" i="2"/>
  <c r="AE1940" i="2"/>
  <c r="AE1932" i="2"/>
  <c r="AE1924" i="2"/>
  <c r="AE1916" i="2"/>
  <c r="AE1908" i="2"/>
  <c r="AE1900" i="2"/>
  <c r="AE1892" i="2"/>
  <c r="AE1884" i="2"/>
  <c r="AE1876" i="2"/>
  <c r="AE1868" i="2"/>
  <c r="AE1860" i="2"/>
  <c r="AE1852" i="2"/>
  <c r="AE1844" i="2"/>
  <c r="AE1836" i="2"/>
  <c r="AE1828" i="2"/>
  <c r="AE1820" i="2"/>
  <c r="AE1812" i="2"/>
  <c r="AE1804" i="2"/>
  <c r="AE1796" i="2"/>
  <c r="AE1788" i="2"/>
  <c r="AE1780" i="2"/>
  <c r="AE1772" i="2"/>
  <c r="AE1764" i="2"/>
  <c r="AE1756" i="2"/>
  <c r="AE1748" i="2"/>
  <c r="AE1740" i="2"/>
  <c r="AE1732" i="2"/>
  <c r="AE1724" i="2"/>
  <c r="AE1716" i="2"/>
  <c r="AE1708" i="2"/>
  <c r="AE1700" i="2"/>
  <c r="AE1692" i="2"/>
  <c r="AE1684" i="2"/>
  <c r="AE1676" i="2"/>
  <c r="AE1668" i="2"/>
  <c r="AE1660" i="2"/>
  <c r="AE1652" i="2"/>
  <c r="AE1644" i="2"/>
  <c r="AE1636" i="2"/>
  <c r="AE1628" i="2"/>
  <c r="AE1620" i="2"/>
  <c r="AE1612" i="2"/>
  <c r="AE1604" i="2"/>
  <c r="AE1596" i="2"/>
  <c r="AE1588" i="2"/>
  <c r="AE1580" i="2"/>
  <c r="AE1572" i="2"/>
  <c r="AE1564" i="2"/>
  <c r="AE1556" i="2"/>
  <c r="AE1548" i="2"/>
  <c r="AE1540" i="2"/>
  <c r="AE1532" i="2"/>
  <c r="AE1524" i="2"/>
  <c r="AE1516" i="2"/>
  <c r="AE1508" i="2"/>
  <c r="AE1500" i="2"/>
  <c r="AE1492" i="2"/>
  <c r="AE1484" i="2"/>
  <c r="AE1476" i="2"/>
  <c r="AE1468" i="2"/>
  <c r="AE1460" i="2"/>
  <c r="AE1452" i="2"/>
  <c r="AE1444" i="2"/>
  <c r="AE1436" i="2"/>
  <c r="AE1428" i="2"/>
  <c r="AE1420" i="2"/>
  <c r="AE1412" i="2"/>
  <c r="AE1404" i="2"/>
  <c r="AE1396" i="2"/>
  <c r="AE1388" i="2"/>
  <c r="AE1380" i="2"/>
  <c r="AE1372" i="2"/>
  <c r="AE1364" i="2"/>
  <c r="AE1356" i="2"/>
  <c r="AE1348" i="2"/>
  <c r="AE1340" i="2"/>
  <c r="AE1332" i="2"/>
  <c r="AE1324" i="2"/>
  <c r="AE1316" i="2"/>
  <c r="AE1308" i="2"/>
  <c r="AE1300" i="2"/>
  <c r="AE1292" i="2"/>
  <c r="AE1284" i="2"/>
  <c r="AE1276" i="2"/>
  <c r="AE1268" i="2"/>
  <c r="AE1260" i="2"/>
  <c r="AE1252" i="2"/>
  <c r="AE1244" i="2"/>
  <c r="AE1236" i="2"/>
  <c r="AE1228" i="2"/>
  <c r="AE1220" i="2"/>
  <c r="AE1212" i="2"/>
  <c r="AE1204" i="2"/>
  <c r="AE1196" i="2"/>
  <c r="AE1188" i="2"/>
  <c r="AE1180" i="2"/>
  <c r="AE1172" i="2"/>
  <c r="AE1164" i="2"/>
  <c r="AE1156" i="2"/>
  <c r="AE1148" i="2"/>
  <c r="AE1140" i="2"/>
  <c r="AE1132" i="2"/>
  <c r="AE1124" i="2"/>
  <c r="AE1116" i="2"/>
  <c r="AE1108" i="2"/>
  <c r="AE1100" i="2"/>
  <c r="AE1092" i="2"/>
  <c r="AE1084" i="2"/>
  <c r="AE1076" i="2"/>
  <c r="AE1068" i="2"/>
  <c r="AE1060" i="2"/>
  <c r="AE1052" i="2"/>
  <c r="AE1044" i="2"/>
  <c r="AE1036" i="2"/>
  <c r="AE1028" i="2"/>
  <c r="AE1020" i="2"/>
  <c r="AF3994" i="2"/>
  <c r="AG3994" i="2" s="1"/>
  <c r="AF3986" i="2"/>
  <c r="AG3986" i="2" s="1"/>
  <c r="AF3978" i="2"/>
  <c r="AG3978" i="2" s="1"/>
  <c r="AF3970" i="2"/>
  <c r="AG3970" i="2" s="1"/>
  <c r="AF3962" i="2"/>
  <c r="AG3962" i="2" s="1"/>
  <c r="AF3954" i="2"/>
  <c r="AG3954" i="2" s="1"/>
  <c r="AF3946" i="2"/>
  <c r="AG3946" i="2" s="1"/>
  <c r="AF3938" i="2"/>
  <c r="AG3938" i="2" s="1"/>
  <c r="AF3930" i="2"/>
  <c r="AG3930" i="2" s="1"/>
  <c r="AF3922" i="2"/>
  <c r="AG3922" i="2" s="1"/>
  <c r="AF3914" i="2"/>
  <c r="AG3914" i="2" s="1"/>
  <c r="AF3906" i="2"/>
  <c r="AG3906" i="2" s="1"/>
  <c r="AF3898" i="2"/>
  <c r="AG3898" i="2" s="1"/>
  <c r="AF3890" i="2"/>
  <c r="AG3890" i="2" s="1"/>
  <c r="AF3882" i="2"/>
  <c r="AG3882" i="2" s="1"/>
  <c r="AF3874" i="2"/>
  <c r="AG3874" i="2" s="1"/>
  <c r="AF3866" i="2"/>
  <c r="AG3866" i="2" s="1"/>
  <c r="AF3858" i="2"/>
  <c r="AG3858" i="2" s="1"/>
  <c r="AF3850" i="2"/>
  <c r="AG3850" i="2" s="1"/>
  <c r="AF3842" i="2"/>
  <c r="AG3842" i="2" s="1"/>
  <c r="AF3834" i="2"/>
  <c r="AG3834" i="2" s="1"/>
  <c r="AF3826" i="2"/>
  <c r="AG3826" i="2" s="1"/>
  <c r="AF3818" i="2"/>
  <c r="AG3818" i="2" s="1"/>
  <c r="AF3810" i="2"/>
  <c r="AG3810" i="2" s="1"/>
  <c r="AF3802" i="2"/>
  <c r="AG3802" i="2" s="1"/>
  <c r="AF3794" i="2"/>
  <c r="AG3794" i="2" s="1"/>
  <c r="AF3786" i="2"/>
  <c r="AG3786" i="2" s="1"/>
  <c r="AF3778" i="2"/>
  <c r="AG3778" i="2" s="1"/>
  <c r="AF3770" i="2"/>
  <c r="AG3770" i="2" s="1"/>
  <c r="AF3762" i="2"/>
  <c r="AG3762" i="2" s="1"/>
  <c r="AF3754" i="2"/>
  <c r="AG3754" i="2" s="1"/>
  <c r="AF3746" i="2"/>
  <c r="AG3746" i="2" s="1"/>
  <c r="AF3738" i="2"/>
  <c r="AG3738" i="2" s="1"/>
  <c r="AE3988" i="2"/>
  <c r="AE3980" i="2"/>
  <c r="AE3972" i="2"/>
  <c r="AE3964" i="2"/>
  <c r="AE3956" i="2"/>
  <c r="AE3948" i="2"/>
  <c r="AE3940" i="2"/>
  <c r="AE3932" i="2"/>
  <c r="AE3924" i="2"/>
  <c r="AE3916" i="2"/>
  <c r="AE3908" i="2"/>
  <c r="AE3900" i="2"/>
  <c r="AE3892" i="2"/>
  <c r="AE3884" i="2"/>
  <c r="AE3876" i="2"/>
  <c r="AE3868" i="2"/>
  <c r="AE3860" i="2"/>
  <c r="AE3852" i="2"/>
  <c r="AE3844" i="2"/>
  <c r="AE3836" i="2"/>
  <c r="AE3828" i="2"/>
  <c r="AE3820" i="2"/>
  <c r="AE3812" i="2"/>
  <c r="AE3804" i="2"/>
  <c r="AE3796" i="2"/>
  <c r="AE3788" i="2"/>
  <c r="AE3780" i="2"/>
  <c r="AE3772" i="2"/>
  <c r="AE3764" i="2"/>
  <c r="AE3756" i="2"/>
  <c r="AE3748" i="2"/>
  <c r="AE3740" i="2"/>
  <c r="AE1012" i="2"/>
  <c r="AE1004" i="2"/>
  <c r="AE996" i="2"/>
  <c r="AE988" i="2"/>
  <c r="AE980" i="2"/>
  <c r="AE972" i="2"/>
  <c r="AE964" i="2"/>
  <c r="AE956" i="2"/>
  <c r="AE948" i="2"/>
  <c r="AE940" i="2"/>
  <c r="AE932" i="2"/>
  <c r="AE924" i="2"/>
  <c r="AE916" i="2"/>
  <c r="AE908" i="2"/>
  <c r="AE900" i="2"/>
  <c r="AE892" i="2"/>
  <c r="AE884" i="2"/>
  <c r="AE876" i="2"/>
  <c r="AE868" i="2"/>
  <c r="AE860" i="2"/>
  <c r="AE852" i="2"/>
  <c r="AE844" i="2"/>
  <c r="AE836" i="2"/>
  <c r="AE828" i="2"/>
  <c r="AE820" i="2"/>
  <c r="AE812" i="2"/>
  <c r="AE804" i="2"/>
  <c r="AE796" i="2"/>
  <c r="AE788" i="2"/>
  <c r="AE780" i="2"/>
  <c r="AE772" i="2"/>
  <c r="AE764" i="2"/>
  <c r="AE756" i="2"/>
  <c r="AE748" i="2"/>
  <c r="AE740" i="2"/>
  <c r="AE732" i="2"/>
  <c r="AE724" i="2"/>
  <c r="AE716" i="2"/>
  <c r="AE708" i="2"/>
  <c r="AE700" i="2"/>
  <c r="AE692" i="2"/>
  <c r="AE684" i="2"/>
  <c r="AE676" i="2"/>
  <c r="AE668" i="2"/>
  <c r="AE660" i="2"/>
  <c r="AE652" i="2"/>
  <c r="AE644" i="2"/>
  <c r="AE636" i="2"/>
  <c r="AE628" i="2"/>
  <c r="AE620" i="2"/>
  <c r="AE612" i="2"/>
  <c r="AE604" i="2"/>
  <c r="AE596" i="2"/>
  <c r="AE588" i="2"/>
  <c r="AE580" i="2"/>
  <c r="AE572" i="2"/>
  <c r="AE564" i="2"/>
  <c r="AE556" i="2"/>
  <c r="AE548" i="2"/>
  <c r="AE540" i="2"/>
  <c r="AE532" i="2"/>
  <c r="AE524" i="2"/>
  <c r="AE516" i="2"/>
  <c r="AE508" i="2"/>
  <c r="AE500" i="2"/>
  <c r="AE492" i="2"/>
  <c r="AE484" i="2"/>
  <c r="AE476" i="2"/>
  <c r="AE468" i="2"/>
  <c r="AE460" i="2"/>
  <c r="AE452" i="2"/>
  <c r="AE444" i="2"/>
  <c r="AE436" i="2"/>
  <c r="AE428" i="2"/>
  <c r="AE420" i="2"/>
  <c r="AE412" i="2"/>
  <c r="AE404" i="2"/>
  <c r="AE396" i="2"/>
  <c r="AE388" i="2"/>
  <c r="AE380" i="2"/>
  <c r="AE372" i="2"/>
  <c r="AE364" i="2"/>
  <c r="AE356" i="2"/>
  <c r="AE348" i="2"/>
  <c r="AE340" i="2"/>
  <c r="AF1907" i="2"/>
  <c r="AG1907" i="2" s="1"/>
  <c r="AF1875" i="2"/>
  <c r="AG1875" i="2" s="1"/>
  <c r="AF1763" i="2"/>
  <c r="AG1763" i="2" s="1"/>
  <c r="AF1683" i="2"/>
  <c r="AG1683" i="2" s="1"/>
  <c r="AF1675" i="2"/>
  <c r="AG1675" i="2" s="1"/>
  <c r="AF1667" i="2"/>
  <c r="AG1667" i="2" s="1"/>
  <c r="AF1659" i="2"/>
  <c r="AG1659" i="2" s="1"/>
  <c r="AF1643" i="2"/>
  <c r="AG1643" i="2" s="1"/>
  <c r="AF1603" i="2"/>
  <c r="AG1603" i="2" s="1"/>
  <c r="AF1587" i="2"/>
  <c r="AG1587" i="2" s="1"/>
  <c r="AF1571" i="2"/>
  <c r="AG1571" i="2" s="1"/>
  <c r="AF1531" i="2"/>
  <c r="AG1531" i="2" s="1"/>
  <c r="AF1411" i="2"/>
  <c r="AG1411" i="2" s="1"/>
  <c r="AF1387" i="2"/>
  <c r="AG1387" i="2" s="1"/>
  <c r="AF1355" i="2"/>
  <c r="AG1355" i="2" s="1"/>
  <c r="AF1331" i="2"/>
  <c r="AG1331" i="2" s="1"/>
  <c r="AF1283" i="2"/>
  <c r="AG1283" i="2" s="1"/>
  <c r="AF1259" i="2"/>
  <c r="AG1259" i="2" s="1"/>
  <c r="AF1235" i="2"/>
  <c r="AG1235" i="2" s="1"/>
  <c r="AF1227" i="2"/>
  <c r="AG1227" i="2" s="1"/>
  <c r="AF1219" i="2"/>
  <c r="AG1219" i="2" s="1"/>
  <c r="AF1211" i="2"/>
  <c r="AG1211" i="2" s="1"/>
  <c r="AF1203" i="2"/>
  <c r="AG1203" i="2" s="1"/>
  <c r="AF1195" i="2"/>
  <c r="AG1195" i="2" s="1"/>
  <c r="AF1187" i="2"/>
  <c r="AG1187" i="2" s="1"/>
  <c r="AF1179" i="2"/>
  <c r="AG1179" i="2" s="1"/>
  <c r="AF1171" i="2"/>
  <c r="AG1171" i="2" s="1"/>
  <c r="AF1163" i="2"/>
  <c r="AG1163" i="2" s="1"/>
  <c r="AF1155" i="2"/>
  <c r="AG1155" i="2" s="1"/>
  <c r="AF1147" i="2"/>
  <c r="AG1147" i="2" s="1"/>
  <c r="AF1139" i="2"/>
  <c r="AG1139" i="2" s="1"/>
  <c r="AF1131" i="2"/>
  <c r="AG1131" i="2" s="1"/>
  <c r="AF1123" i="2"/>
  <c r="AG1123" i="2" s="1"/>
  <c r="AF1115" i="2"/>
  <c r="AG1115" i="2" s="1"/>
  <c r="AF1107" i="2"/>
  <c r="AG1107" i="2" s="1"/>
  <c r="AF1099" i="2"/>
  <c r="AG1099" i="2" s="1"/>
  <c r="AF1091" i="2"/>
  <c r="AG1091" i="2" s="1"/>
  <c r="AF1083" i="2"/>
  <c r="AG1083" i="2" s="1"/>
  <c r="AF1075" i="2"/>
  <c r="AG1075" i="2" s="1"/>
  <c r="AF1067" i="2"/>
  <c r="AG1067" i="2" s="1"/>
  <c r="AF1059" i="2"/>
  <c r="AG1059" i="2" s="1"/>
  <c r="AF1051" i="2"/>
  <c r="AG1051" i="2" s="1"/>
  <c r="AF1043" i="2"/>
  <c r="AG1043" i="2" s="1"/>
  <c r="AF1035" i="2"/>
  <c r="AG1035" i="2" s="1"/>
  <c r="AF1027" i="2"/>
  <c r="AG1027" i="2" s="1"/>
  <c r="AF1019" i="2"/>
  <c r="AG1019" i="2" s="1"/>
  <c r="AF1011" i="2"/>
  <c r="AG1011" i="2" s="1"/>
  <c r="AF1003" i="2"/>
  <c r="AG1003" i="2" s="1"/>
  <c r="AF995" i="2"/>
  <c r="AG995" i="2" s="1"/>
  <c r="AF987" i="2"/>
  <c r="AG987" i="2" s="1"/>
  <c r="AF979" i="2"/>
  <c r="AG979" i="2" s="1"/>
  <c r="AF971" i="2"/>
  <c r="AG971" i="2" s="1"/>
  <c r="AE2028" i="2"/>
  <c r="AE1902" i="2"/>
  <c r="AE1894" i="2"/>
  <c r="AE1886" i="2"/>
  <c r="AE1878" i="2"/>
  <c r="AE1870" i="2"/>
  <c r="AE1862" i="2"/>
  <c r="AE1854" i="2"/>
  <c r="AE1846" i="2"/>
  <c r="AE1838" i="2"/>
  <c r="AE1830" i="2"/>
  <c r="AE1822" i="2"/>
  <c r="AE1814" i="2"/>
  <c r="AE1806" i="2"/>
  <c r="AE1798" i="2"/>
  <c r="AE1790" i="2"/>
  <c r="AE1782" i="2"/>
  <c r="AE1774" i="2"/>
  <c r="AE1766" i="2"/>
  <c r="AE1758" i="2"/>
  <c r="AE1750" i="2"/>
  <c r="AE1742" i="2"/>
  <c r="AE1734" i="2"/>
  <c r="AE1726" i="2"/>
  <c r="AE1718" i="2"/>
  <c r="AE1710" i="2"/>
  <c r="AE1702" i="2"/>
  <c r="AE1694" i="2"/>
  <c r="AE1686" i="2"/>
  <c r="AE1678" i="2"/>
  <c r="AE1670" i="2"/>
  <c r="AE1662" i="2"/>
  <c r="AE1654" i="2"/>
  <c r="AE1646" i="2"/>
  <c r="AE1638" i="2"/>
  <c r="AE1630" i="2"/>
  <c r="AE1622" i="2"/>
  <c r="AE1614" i="2"/>
  <c r="AE1606" i="2"/>
  <c r="AE1598" i="2"/>
  <c r="AE1590" i="2"/>
  <c r="AE1582" i="2"/>
  <c r="AE1574" i="2"/>
  <c r="AE1566" i="2"/>
  <c r="AE1558" i="2"/>
  <c r="AE1550" i="2"/>
  <c r="AE1542" i="2"/>
  <c r="AE1534" i="2"/>
  <c r="AE1526" i="2"/>
  <c r="AE1518" i="2"/>
  <c r="AE1510" i="2"/>
  <c r="AE1502" i="2"/>
  <c r="AE1494" i="2"/>
  <c r="AE1486" i="2"/>
  <c r="AE1478" i="2"/>
  <c r="AE1470" i="2"/>
  <c r="AE1462" i="2"/>
  <c r="AE1454" i="2"/>
  <c r="AE1446" i="2"/>
  <c r="AE1438" i="2"/>
  <c r="AE1430" i="2"/>
  <c r="AE1422" i="2"/>
  <c r="AE1414" i="2"/>
  <c r="AE1406" i="2"/>
  <c r="AE1398" i="2"/>
  <c r="AE1390" i="2"/>
  <c r="AE1382" i="2"/>
  <c r="AE1374" i="2"/>
  <c r="AE1366" i="2"/>
  <c r="AE1358" i="2"/>
  <c r="AE1350" i="2"/>
  <c r="AE1342" i="2"/>
  <c r="AE1334" i="2"/>
  <c r="AE1326" i="2"/>
  <c r="AE1318" i="2"/>
  <c r="AE1310" i="2"/>
  <c r="AE1302" i="2"/>
  <c r="AE1294" i="2"/>
  <c r="AE1286" i="2"/>
  <c r="AE1278" i="2"/>
  <c r="AE1621" i="2"/>
  <c r="AE1613" i="2"/>
  <c r="AE1605" i="2"/>
  <c r="AE1597" i="2"/>
  <c r="AE1589" i="2"/>
  <c r="AE1573" i="2"/>
  <c r="AE1565" i="2"/>
  <c r="AE1549" i="2"/>
  <c r="AE1533" i="2"/>
  <c r="AE1525" i="2"/>
  <c r="AE1509" i="2"/>
  <c r="AE1501" i="2"/>
  <c r="AE1493" i="2"/>
  <c r="AE1485" i="2"/>
  <c r="AE1469" i="2"/>
  <c r="AE1461" i="2"/>
  <c r="AE1453" i="2"/>
  <c r="AE1437" i="2"/>
  <c r="AE1429" i="2"/>
  <c r="AE1421" i="2"/>
  <c r="AE1413" i="2"/>
  <c r="AE1405" i="2"/>
  <c r="AE1397" i="2"/>
  <c r="AE1381" i="2"/>
  <c r="AE1373" i="2"/>
  <c r="AE1365" i="2"/>
  <c r="AE1349" i="2"/>
  <c r="AE1341" i="2"/>
  <c r="AE1333" i="2"/>
  <c r="AE1325" i="2"/>
  <c r="AE1317" i="2"/>
  <c r="AE1309" i="2"/>
  <c r="AE1293" i="2"/>
  <c r="AE1285" i="2"/>
  <c r="AE1269" i="2"/>
  <c r="AE1261" i="2"/>
  <c r="AE1253" i="2"/>
  <c r="AE1245" i="2"/>
  <c r="AE1237" i="2"/>
  <c r="AE1229" i="2"/>
  <c r="AE1221" i="2"/>
  <c r="AE1213" i="2"/>
  <c r="AE1205" i="2"/>
  <c r="AE1197" i="2"/>
  <c r="AE1189" i="2"/>
  <c r="AE1181" i="2"/>
  <c r="AE1173" i="2"/>
  <c r="AE1165" i="2"/>
  <c r="AE1157" i="2"/>
  <c r="AE1149" i="2"/>
  <c r="AE1141" i="2"/>
  <c r="AE1270" i="2"/>
  <c r="AE1262" i="2"/>
  <c r="AE1254" i="2"/>
  <c r="AE1246" i="2"/>
  <c r="AE1238" i="2"/>
  <c r="AE1230" i="2"/>
  <c r="AE1222" i="2"/>
  <c r="AE1214" i="2"/>
  <c r="AE1206" i="2"/>
  <c r="AE1198" i="2"/>
  <c r="AE1190" i="2"/>
  <c r="AE1182" i="2"/>
  <c r="AE1174" i="2"/>
  <c r="AE1166" i="2"/>
  <c r="AE1158" i="2"/>
  <c r="AE1150" i="2"/>
  <c r="AE1142" i="2"/>
  <c r="AE1134" i="2"/>
  <c r="AE1126" i="2"/>
  <c r="AE1118" i="2"/>
  <c r="AE1110" i="2"/>
  <c r="AE1102" i="2"/>
  <c r="AE1094" i="2"/>
  <c r="AE1086" i="2"/>
  <c r="AE1078" i="2"/>
  <c r="AE1070" i="2"/>
  <c r="AE1062" i="2"/>
  <c r="AE1054" i="2"/>
  <c r="AE1046" i="2"/>
  <c r="AE1038" i="2"/>
  <c r="AE1030" i="2"/>
  <c r="AE1022" i="2"/>
  <c r="AE1014" i="2"/>
  <c r="AE1006" i="2"/>
  <c r="AE998" i="2"/>
  <c r="AE990" i="2"/>
  <c r="AE982" i="2"/>
  <c r="AE974" i="2"/>
  <c r="AE966" i="2"/>
  <c r="AE958" i="2"/>
  <c r="AE950" i="2"/>
  <c r="AE942" i="2"/>
  <c r="AE934" i="2"/>
  <c r="AE926" i="2"/>
  <c r="AE918" i="2"/>
  <c r="AE910" i="2"/>
  <c r="AE902" i="2"/>
  <c r="AE894" i="2"/>
  <c r="AE886" i="2"/>
  <c r="AE878" i="2"/>
  <c r="AE870" i="2"/>
  <c r="AE862" i="2"/>
  <c r="AE854" i="2"/>
  <c r="AE846" i="2"/>
  <c r="AE838" i="2"/>
  <c r="AE830" i="2"/>
  <c r="AE822" i="2"/>
  <c r="AE814" i="2"/>
  <c r="AE806" i="2"/>
  <c r="AE798" i="2"/>
  <c r="AE790" i="2"/>
  <c r="AE782" i="2"/>
  <c r="AE774" i="2"/>
  <c r="AE766" i="2"/>
  <c r="AE758" i="2"/>
  <c r="AE750" i="2"/>
  <c r="AE742" i="2"/>
  <c r="AE734" i="2"/>
  <c r="AE726" i="2"/>
  <c r="AE718" i="2"/>
  <c r="AE710" i="2"/>
  <c r="AE702" i="2"/>
  <c r="AE694" i="2"/>
  <c r="AE686" i="2"/>
  <c r="AE678" i="2"/>
  <c r="AE670" i="2"/>
  <c r="AE662" i="2"/>
  <c r="AE654" i="2"/>
  <c r="AE646" i="2"/>
  <c r="AE638" i="2"/>
  <c r="AE630" i="2"/>
  <c r="AE622" i="2"/>
  <c r="AE614" i="2"/>
  <c r="AE606" i="2"/>
  <c r="AE598" i="2"/>
  <c r="AE1133" i="2"/>
  <c r="AE1125" i="2"/>
  <c r="AE1117" i="2"/>
  <c r="AE1109" i="2"/>
  <c r="AE1101" i="2"/>
  <c r="AE1093" i="2"/>
  <c r="AE1085" i="2"/>
  <c r="AE1077" i="2"/>
  <c r="AE1069" i="2"/>
  <c r="AE1061" i="2"/>
  <c r="AE1053" i="2"/>
  <c r="AE1045" i="2"/>
  <c r="AE1037" i="2"/>
  <c r="AE1029" i="2"/>
  <c r="AE1021" i="2"/>
  <c r="AE1013" i="2"/>
  <c r="AE1005" i="2"/>
  <c r="AE997" i="2"/>
  <c r="AE989" i="2"/>
  <c r="AE981" i="2"/>
  <c r="AE973" i="2"/>
  <c r="AE965" i="2"/>
  <c r="AE957" i="2"/>
  <c r="AE949" i="2"/>
  <c r="AE941" i="2"/>
  <c r="AE933" i="2"/>
  <c r="AE925" i="2"/>
  <c r="AE909" i="2"/>
  <c r="AE901" i="2"/>
  <c r="AE893" i="2"/>
  <c r="AE885" i="2"/>
  <c r="AE877" i="2"/>
  <c r="AE869" i="2"/>
  <c r="AE861" i="2"/>
  <c r="AE853" i="2"/>
  <c r="AE845" i="2"/>
  <c r="AE837" i="2"/>
  <c r="AE829" i="2"/>
  <c r="AE821" i="2"/>
  <c r="AE813" i="2"/>
  <c r="AE805" i="2"/>
  <c r="AE797" i="2"/>
  <c r="AE789" i="2"/>
  <c r="AE781" i="2"/>
  <c r="AE773" i="2"/>
  <c r="AE765" i="2"/>
  <c r="AE757" i="2"/>
  <c r="AE749" i="2"/>
  <c r="AE741" i="2"/>
  <c r="AE733" i="2"/>
  <c r="AE725" i="2"/>
  <c r="AE717" i="2"/>
  <c r="AE709" i="2"/>
  <c r="AE701" i="2"/>
  <c r="AE693" i="2"/>
  <c r="AE685" i="2"/>
  <c r="AE677" i="2"/>
  <c r="AE669" i="2"/>
  <c r="AE661" i="2"/>
  <c r="AE653" i="2"/>
  <c r="AE645" i="2"/>
  <c r="AE637" i="2"/>
  <c r="AE629" i="2"/>
  <c r="AE621" i="2"/>
  <c r="AE613" i="2"/>
  <c r="AE605" i="2"/>
  <c r="AE597" i="2"/>
  <c r="AE589" i="2"/>
  <c r="AE581" i="2"/>
  <c r="AE573" i="2"/>
  <c r="AE565" i="2"/>
  <c r="AE557" i="2"/>
  <c r="AE549" i="2"/>
  <c r="AE541" i="2"/>
  <c r="AE533" i="2"/>
  <c r="AE525" i="2"/>
  <c r="AE517" i="2"/>
  <c r="AE509" i="2"/>
  <c r="AE501" i="2"/>
  <c r="AE493" i="2"/>
  <c r="AE485" i="2"/>
  <c r="AE477" i="2"/>
  <c r="AE469" i="2"/>
  <c r="AE461" i="2"/>
  <c r="AE453" i="2"/>
  <c r="AE590" i="2"/>
  <c r="AE582" i="2"/>
  <c r="AE574" i="2"/>
  <c r="AE566" i="2"/>
  <c r="AE558" i="2"/>
  <c r="AE550" i="2"/>
  <c r="AE542" i="2"/>
  <c r="AE534" i="2"/>
  <c r="AE526" i="2"/>
  <c r="AE518" i="2"/>
  <c r="AE510" i="2"/>
  <c r="AE502" i="2"/>
  <c r="AE494" i="2"/>
  <c r="AE486" i="2"/>
  <c r="AE478" i="2"/>
  <c r="AE470" i="2"/>
  <c r="AE462" i="2"/>
  <c r="AE454" i="2"/>
  <c r="AE446" i="2"/>
  <c r="AE438" i="2"/>
  <c r="AE430" i="2"/>
  <c r="AE422" i="2"/>
  <c r="AE414" i="2"/>
  <c r="AE406" i="2"/>
  <c r="AE398" i="2"/>
  <c r="AE390" i="2"/>
  <c r="AE382" i="2"/>
  <c r="AE374" i="2"/>
  <c r="AE366" i="2"/>
  <c r="AE358" i="2"/>
  <c r="AE350" i="2"/>
  <c r="AE342" i="2"/>
  <c r="AE445" i="2"/>
  <c r="AE437" i="2"/>
  <c r="AE429" i="2"/>
  <c r="AE421" i="2"/>
  <c r="AE413" i="2"/>
  <c r="AE405" i="2"/>
  <c r="AE397" i="2"/>
  <c r="AE389" i="2"/>
  <c r="AE381" i="2"/>
  <c r="AE373" i="2"/>
  <c r="AE365" i="2"/>
  <c r="AE357" i="2"/>
  <c r="AE349" i="2"/>
  <c r="AE341" i="2"/>
  <c r="AF3989" i="2"/>
  <c r="AG3989" i="2" s="1"/>
  <c r="AF3981" i="2"/>
  <c r="AG3981" i="2" s="1"/>
  <c r="AF3993" i="2"/>
  <c r="AG3993" i="2" s="1"/>
  <c r="AF3985" i="2"/>
  <c r="AG3985" i="2" s="1"/>
  <c r="AF3977" i="2"/>
  <c r="AG3977" i="2" s="1"/>
  <c r="AF3969" i="2"/>
  <c r="AG3969" i="2" s="1"/>
  <c r="AF3961" i="2"/>
  <c r="AG3961" i="2" s="1"/>
  <c r="AF3953" i="2"/>
  <c r="AG3953" i="2" s="1"/>
  <c r="AF3945" i="2"/>
  <c r="AG3945" i="2" s="1"/>
  <c r="AF3937" i="2"/>
  <c r="AG3937" i="2" s="1"/>
  <c r="AF3921" i="2"/>
  <c r="AG3921" i="2" s="1"/>
  <c r="AF3913" i="2"/>
  <c r="AG3913" i="2" s="1"/>
  <c r="AF3905" i="2"/>
  <c r="AG3905" i="2" s="1"/>
  <c r="AF3897" i="2"/>
  <c r="AG3897" i="2" s="1"/>
  <c r="AF3889" i="2"/>
  <c r="AG3889" i="2" s="1"/>
  <c r="AF3881" i="2"/>
  <c r="AG3881" i="2" s="1"/>
  <c r="AF3873" i="2"/>
  <c r="AG3873" i="2" s="1"/>
  <c r="AF3865" i="2"/>
  <c r="AG3865" i="2" s="1"/>
  <c r="AF3857" i="2"/>
  <c r="AG3857" i="2" s="1"/>
  <c r="AF3849" i="2"/>
  <c r="AG3849" i="2" s="1"/>
  <c r="AF3841" i="2"/>
  <c r="AG3841" i="2" s="1"/>
  <c r="AF3833" i="2"/>
  <c r="AG3833" i="2" s="1"/>
  <c r="AF3825" i="2"/>
  <c r="AG3825" i="2" s="1"/>
  <c r="AF3817" i="2"/>
  <c r="AG3817" i="2" s="1"/>
  <c r="AF3809" i="2"/>
  <c r="AG3809" i="2" s="1"/>
  <c r="AF3801" i="2"/>
  <c r="AG3801" i="2" s="1"/>
  <c r="AF3793" i="2"/>
  <c r="AG3793" i="2" s="1"/>
  <c r="AF3785" i="2"/>
  <c r="AG3785" i="2" s="1"/>
  <c r="AF3777" i="2"/>
  <c r="AG3777" i="2" s="1"/>
  <c r="AF3769" i="2"/>
  <c r="AG3769" i="2" s="1"/>
  <c r="AF3761" i="2"/>
  <c r="AG3761" i="2" s="1"/>
  <c r="AF3753" i="2"/>
  <c r="AG3753" i="2" s="1"/>
  <c r="AF3745" i="2"/>
  <c r="AG3745" i="2" s="1"/>
  <c r="AE3987" i="2"/>
  <c r="AE3979" i="2"/>
  <c r="AE3971" i="2"/>
  <c r="AE3963" i="2"/>
  <c r="AE3955" i="2"/>
  <c r="AE3947" i="2"/>
  <c r="AE3939" i="2"/>
  <c r="AE3931" i="2"/>
  <c r="AE3923" i="2"/>
  <c r="AE3915" i="2"/>
  <c r="AE3907" i="2"/>
  <c r="AE3899" i="2"/>
  <c r="AE3891" i="2"/>
  <c r="AE3883" i="2"/>
  <c r="AE3875" i="2"/>
  <c r="AE3867" i="2"/>
  <c r="AE3859" i="2"/>
  <c r="AE3851" i="2"/>
  <c r="AE3843" i="2"/>
  <c r="AE3835" i="2"/>
  <c r="AE3827" i="2"/>
  <c r="AE3819" i="2"/>
  <c r="AE3811" i="2"/>
  <c r="AE3803" i="2"/>
  <c r="AE3795" i="2"/>
  <c r="AE3787" i="2"/>
  <c r="AE3779" i="2"/>
  <c r="AE3771" i="2"/>
  <c r="AE3763" i="2"/>
  <c r="AE3747" i="2"/>
  <c r="AE3739" i="2"/>
  <c r="AE3895" i="2"/>
  <c r="AE3871" i="2"/>
  <c r="AE3839" i="2"/>
  <c r="AE3823" i="2"/>
  <c r="AE3815" i="2"/>
  <c r="AE3791" i="2"/>
  <c r="AE3810" i="2"/>
  <c r="AE3786" i="2"/>
  <c r="AE3778" i="2"/>
  <c r="AE3754" i="2"/>
  <c r="AH3754" i="2" s="1"/>
  <c r="AF3990" i="2"/>
  <c r="AG3990" i="2" s="1"/>
  <c r="AF3982" i="2"/>
  <c r="AG3982" i="2" s="1"/>
  <c r="AF3974" i="2"/>
  <c r="AG3974" i="2" s="1"/>
  <c r="AF3966" i="2"/>
  <c r="AG3966" i="2" s="1"/>
  <c r="AF3958" i="2"/>
  <c r="AG3958" i="2" s="1"/>
  <c r="AF3950" i="2"/>
  <c r="AG3950" i="2" s="1"/>
  <c r="AF3942" i="2"/>
  <c r="AG3942" i="2" s="1"/>
  <c r="AF3934" i="2"/>
  <c r="AG3934" i="2" s="1"/>
  <c r="AF3926" i="2"/>
  <c r="AG3926" i="2" s="1"/>
  <c r="AF3918" i="2"/>
  <c r="AG3918" i="2" s="1"/>
  <c r="AF3910" i="2"/>
  <c r="AG3910" i="2" s="1"/>
  <c r="AF3902" i="2"/>
  <c r="AG3902" i="2" s="1"/>
  <c r="AF3894" i="2"/>
  <c r="AG3894" i="2" s="1"/>
  <c r="AF3886" i="2"/>
  <c r="AG3886" i="2" s="1"/>
  <c r="AF3878" i="2"/>
  <c r="AG3878" i="2" s="1"/>
  <c r="AF3870" i="2"/>
  <c r="AG3870" i="2" s="1"/>
  <c r="AF3862" i="2"/>
  <c r="AG3862" i="2" s="1"/>
  <c r="AF3854" i="2"/>
  <c r="AG3854" i="2" s="1"/>
  <c r="AF3846" i="2"/>
  <c r="AG3846" i="2" s="1"/>
  <c r="AF2042" i="2"/>
  <c r="AG2042" i="2" s="1"/>
  <c r="AF1994" i="2"/>
  <c r="AG1994" i="2" s="1"/>
  <c r="AF1954" i="2"/>
  <c r="AG1954" i="2" s="1"/>
  <c r="AF1842" i="2"/>
  <c r="AG1842" i="2" s="1"/>
  <c r="AF1802" i="2"/>
  <c r="AG1802" i="2" s="1"/>
  <c r="AF1730" i="2"/>
  <c r="AG1730" i="2" s="1"/>
  <c r="AF1690" i="2"/>
  <c r="AG1690" i="2" s="1"/>
  <c r="AF1666" i="2"/>
  <c r="AG1666" i="2" s="1"/>
  <c r="AF1594" i="2"/>
  <c r="AG1594" i="2" s="1"/>
  <c r="AF1394" i="2"/>
  <c r="AG1394" i="2" s="1"/>
  <c r="AF1362" i="2"/>
  <c r="AG1362" i="2" s="1"/>
  <c r="AF1266" i="2"/>
  <c r="AG1266" i="2" s="1"/>
  <c r="AF1218" i="2"/>
  <c r="AG1218" i="2" s="1"/>
  <c r="AF1194" i="2"/>
  <c r="AG1194" i="2" s="1"/>
  <c r="AF1154" i="2"/>
  <c r="AG1154" i="2" s="1"/>
  <c r="AF1130" i="2"/>
  <c r="AG1130" i="2" s="1"/>
  <c r="AF1090" i="2"/>
  <c r="AG1090" i="2" s="1"/>
  <c r="AF962" i="2"/>
  <c r="AG962" i="2" s="1"/>
  <c r="AF946" i="2"/>
  <c r="AG946" i="2" s="1"/>
  <c r="AF818" i="2"/>
  <c r="AG818" i="2" s="1"/>
  <c r="AF514" i="2"/>
  <c r="AG514" i="2" s="1"/>
  <c r="AF442" i="2"/>
  <c r="AG442" i="2" s="1"/>
  <c r="AF410" i="2"/>
  <c r="AG410" i="2" s="1"/>
  <c r="AE1835" i="2"/>
  <c r="AE1803" i="2"/>
  <c r="AE1395" i="2"/>
  <c r="AF641" i="2"/>
  <c r="AG641" i="2" s="1"/>
  <c r="AF1341" i="2"/>
  <c r="AG1341" i="2" s="1"/>
  <c r="AF1117" i="2"/>
  <c r="AG1117" i="2" s="1"/>
  <c r="AE1958" i="2"/>
  <c r="AF1232" i="2"/>
  <c r="AG1232" i="2" s="1"/>
  <c r="AF1224" i="2"/>
  <c r="AG1224" i="2" s="1"/>
  <c r="AF1216" i="2"/>
  <c r="AG1216" i="2" s="1"/>
  <c r="AF1208" i="2"/>
  <c r="AG1208" i="2" s="1"/>
  <c r="AF1200" i="2"/>
  <c r="AG1200" i="2" s="1"/>
  <c r="AF1192" i="2"/>
  <c r="AG1192" i="2" s="1"/>
  <c r="AF1184" i="2"/>
  <c r="AG1184" i="2" s="1"/>
  <c r="AF1176" i="2"/>
  <c r="AG1176" i="2" s="1"/>
  <c r="AF1168" i="2"/>
  <c r="AG1168" i="2" s="1"/>
  <c r="AF1160" i="2"/>
  <c r="AG1160" i="2" s="1"/>
  <c r="AF1152" i="2"/>
  <c r="AG1152" i="2" s="1"/>
  <c r="AF1144" i="2"/>
  <c r="AG1144" i="2" s="1"/>
  <c r="AF1136" i="2"/>
  <c r="AG1136" i="2" s="1"/>
  <c r="AF1128" i="2"/>
  <c r="AG1128" i="2" s="1"/>
  <c r="AF1120" i="2"/>
  <c r="AG1120" i="2" s="1"/>
  <c r="AF1112" i="2"/>
  <c r="AG1112" i="2" s="1"/>
  <c r="AF1104" i="2"/>
  <c r="AG1104" i="2" s="1"/>
  <c r="AF1096" i="2"/>
  <c r="AG1096" i="2" s="1"/>
  <c r="AF1088" i="2"/>
  <c r="AG1088" i="2" s="1"/>
  <c r="AF1080" i="2"/>
  <c r="AG1080" i="2" s="1"/>
  <c r="AF1072" i="2"/>
  <c r="AG1072" i="2" s="1"/>
  <c r="AF1064" i="2"/>
  <c r="AG1064" i="2" s="1"/>
  <c r="AF1056" i="2"/>
  <c r="AG1056" i="2" s="1"/>
  <c r="AF1048" i="2"/>
  <c r="AG1048" i="2" s="1"/>
  <c r="AF1040" i="2"/>
  <c r="AG1040" i="2" s="1"/>
  <c r="AF1032" i="2"/>
  <c r="AG1032" i="2" s="1"/>
  <c r="AF1024" i="2"/>
  <c r="AG1024" i="2" s="1"/>
  <c r="AF1016" i="2"/>
  <c r="AG1016" i="2" s="1"/>
  <c r="AF1008" i="2"/>
  <c r="AG1008" i="2" s="1"/>
  <c r="AF1000" i="2"/>
  <c r="AG1000" i="2" s="1"/>
  <c r="AF992" i="2"/>
  <c r="AG992" i="2" s="1"/>
  <c r="AF984" i="2"/>
  <c r="AG984" i="2" s="1"/>
  <c r="AF976" i="2"/>
  <c r="AG976" i="2" s="1"/>
  <c r="AF1497" i="2"/>
  <c r="AG1497" i="2" s="1"/>
  <c r="AF968" i="2"/>
  <c r="AG968" i="2" s="1"/>
  <c r="AF960" i="2"/>
  <c r="AG960" i="2" s="1"/>
  <c r="AF952" i="2"/>
  <c r="AG952" i="2" s="1"/>
  <c r="AF944" i="2"/>
  <c r="AG944" i="2" s="1"/>
  <c r="AF936" i="2"/>
  <c r="AG936" i="2" s="1"/>
  <c r="AF928" i="2"/>
  <c r="AG928" i="2" s="1"/>
  <c r="AF920" i="2"/>
  <c r="AG920" i="2" s="1"/>
  <c r="AF912" i="2"/>
  <c r="AG912" i="2" s="1"/>
  <c r="AF904" i="2"/>
  <c r="AG904" i="2" s="1"/>
  <c r="AF896" i="2"/>
  <c r="AG896" i="2" s="1"/>
  <c r="AF888" i="2"/>
  <c r="AG888" i="2" s="1"/>
  <c r="AF880" i="2"/>
  <c r="AG880" i="2" s="1"/>
  <c r="AF872" i="2"/>
  <c r="AG872" i="2" s="1"/>
  <c r="AF864" i="2"/>
  <c r="AG864" i="2" s="1"/>
  <c r="AF856" i="2"/>
  <c r="AG856" i="2" s="1"/>
  <c r="AF848" i="2"/>
  <c r="AG848" i="2" s="1"/>
  <c r="AF840" i="2"/>
  <c r="AG840" i="2" s="1"/>
  <c r="AF832" i="2"/>
  <c r="AG832" i="2" s="1"/>
  <c r="AF824" i="2"/>
  <c r="AG824" i="2" s="1"/>
  <c r="AF816" i="2"/>
  <c r="AG816" i="2" s="1"/>
  <c r="AF808" i="2"/>
  <c r="AG808" i="2" s="1"/>
  <c r="AF800" i="2"/>
  <c r="AG800" i="2" s="1"/>
  <c r="AF792" i="2"/>
  <c r="AG792" i="2" s="1"/>
  <c r="AF784" i="2"/>
  <c r="AG784" i="2" s="1"/>
  <c r="AF776" i="2"/>
  <c r="AG776" i="2" s="1"/>
  <c r="AF768" i="2"/>
  <c r="AG768" i="2" s="1"/>
  <c r="AF760" i="2"/>
  <c r="AG760" i="2" s="1"/>
  <c r="AF752" i="2"/>
  <c r="AG752" i="2" s="1"/>
  <c r="AF744" i="2"/>
  <c r="AG744" i="2" s="1"/>
  <c r="AF736" i="2"/>
  <c r="AG736" i="2" s="1"/>
  <c r="AF728" i="2"/>
  <c r="AG728" i="2" s="1"/>
  <c r="AF720" i="2"/>
  <c r="AG720" i="2" s="1"/>
  <c r="AF712" i="2"/>
  <c r="AG712" i="2" s="1"/>
  <c r="AF704" i="2"/>
  <c r="AG704" i="2" s="1"/>
  <c r="AF696" i="2"/>
  <c r="AG696" i="2" s="1"/>
  <c r="AF688" i="2"/>
  <c r="AG688" i="2" s="1"/>
  <c r="AF680" i="2"/>
  <c r="AG680" i="2" s="1"/>
  <c r="AF672" i="2"/>
  <c r="AG672" i="2" s="1"/>
  <c r="AF664" i="2"/>
  <c r="AG664" i="2" s="1"/>
  <c r="AF656" i="2"/>
  <c r="AG656" i="2" s="1"/>
  <c r="AF648" i="2"/>
  <c r="AG648" i="2" s="1"/>
  <c r="AF640" i="2"/>
  <c r="AG640" i="2" s="1"/>
  <c r="AF632" i="2"/>
  <c r="AG632" i="2" s="1"/>
  <c r="AF624" i="2"/>
  <c r="AG624" i="2" s="1"/>
  <c r="AF616" i="2"/>
  <c r="AG616" i="2" s="1"/>
  <c r="AF608" i="2"/>
  <c r="AG608" i="2" s="1"/>
  <c r="AF600" i="2"/>
  <c r="AG600" i="2" s="1"/>
  <c r="AF592" i="2"/>
  <c r="AG592" i="2" s="1"/>
  <c r="AF584" i="2"/>
  <c r="AG584" i="2" s="1"/>
  <c r="AF576" i="2"/>
  <c r="AG576" i="2" s="1"/>
  <c r="AF568" i="2"/>
  <c r="AG568" i="2" s="1"/>
  <c r="AF560" i="2"/>
  <c r="AG560" i="2" s="1"/>
  <c r="AF552" i="2"/>
  <c r="AG552" i="2" s="1"/>
  <c r="AF544" i="2"/>
  <c r="AG544" i="2" s="1"/>
  <c r="AF536" i="2"/>
  <c r="AG536" i="2" s="1"/>
  <c r="AF528" i="2"/>
  <c r="AG528" i="2" s="1"/>
  <c r="AF520" i="2"/>
  <c r="AG520" i="2" s="1"/>
  <c r="AF512" i="2"/>
  <c r="AG512" i="2" s="1"/>
  <c r="AF504" i="2"/>
  <c r="AG504" i="2" s="1"/>
  <c r="AF496" i="2"/>
  <c r="AG496" i="2" s="1"/>
  <c r="AF488" i="2"/>
  <c r="AG488" i="2" s="1"/>
  <c r="AF480" i="2"/>
  <c r="AG480" i="2" s="1"/>
  <c r="AF472" i="2"/>
  <c r="AG472" i="2" s="1"/>
  <c r="AF464" i="2"/>
  <c r="AG464" i="2" s="1"/>
  <c r="AF456" i="2"/>
  <c r="AG456" i="2" s="1"/>
  <c r="AF448" i="2"/>
  <c r="AG448" i="2" s="1"/>
  <c r="AF440" i="2"/>
  <c r="AG440" i="2" s="1"/>
  <c r="AF432" i="2"/>
  <c r="AG432" i="2" s="1"/>
  <c r="AF424" i="2"/>
  <c r="AG424" i="2" s="1"/>
  <c r="AF416" i="2"/>
  <c r="AG416" i="2" s="1"/>
  <c r="AF408" i="2"/>
  <c r="AG408" i="2" s="1"/>
  <c r="AF400" i="2"/>
  <c r="AG400" i="2" s="1"/>
  <c r="AF392" i="2"/>
  <c r="AG392" i="2" s="1"/>
  <c r="AF384" i="2"/>
  <c r="AG384" i="2" s="1"/>
  <c r="AF376" i="2"/>
  <c r="AG376" i="2" s="1"/>
  <c r="AF368" i="2"/>
  <c r="AG368" i="2" s="1"/>
  <c r="AF360" i="2"/>
  <c r="AG360" i="2" s="1"/>
  <c r="AF352" i="2"/>
  <c r="AG352" i="2" s="1"/>
  <c r="AF344" i="2"/>
  <c r="AG344" i="2" s="1"/>
  <c r="AE2049" i="2"/>
  <c r="AE2041" i="2"/>
  <c r="AE2033" i="2"/>
  <c r="AE2025" i="2"/>
  <c r="AE2017" i="2"/>
  <c r="AE2009" i="2"/>
  <c r="AE2001" i="2"/>
  <c r="AE1993" i="2"/>
  <c r="AE1985" i="2"/>
  <c r="AE1977" i="2"/>
  <c r="AE1969" i="2"/>
  <c r="AE1945" i="2"/>
  <c r="AE1937" i="2"/>
  <c r="AE1929" i="2"/>
  <c r="AE1921" i="2"/>
  <c r="AE1905" i="2"/>
  <c r="AE1889" i="2"/>
  <c r="AE1881" i="2"/>
  <c r="AE1873" i="2"/>
  <c r="AE1857" i="2"/>
  <c r="AE1849" i="2"/>
  <c r="AE1841" i="2"/>
  <c r="AE1833" i="2"/>
  <c r="AE1825" i="2"/>
  <c r="AE1809" i="2"/>
  <c r="AE1785" i="2"/>
  <c r="AE1777" i="2"/>
  <c r="AE1769" i="2"/>
  <c r="AE1761" i="2"/>
  <c r="AE1745" i="2"/>
  <c r="AE1729" i="2"/>
  <c r="AE1721" i="2"/>
  <c r="AE1713" i="2"/>
  <c r="AE1697" i="2"/>
  <c r="AE1681" i="2"/>
  <c r="AE1673" i="2"/>
  <c r="AE1657" i="2"/>
  <c r="AE1641" i="2"/>
  <c r="AE1633" i="2"/>
  <c r="AE1617" i="2"/>
  <c r="AE1609" i="2"/>
  <c r="AE1585" i="2"/>
  <c r="AE1569" i="2"/>
  <c r="AE1561" i="2"/>
  <c r="AE1553" i="2"/>
  <c r="AE1545" i="2"/>
  <c r="AE1537" i="2"/>
  <c r="AE1521" i="2"/>
  <c r="AE1505" i="2"/>
  <c r="AE1497" i="2"/>
  <c r="AE1489" i="2"/>
  <c r="AE1481" i="2"/>
  <c r="AE1441" i="2"/>
  <c r="AE1425" i="2"/>
  <c r="AE1409" i="2"/>
  <c r="AE1393" i="2"/>
  <c r="AE1385" i="2"/>
  <c r="AE1369" i="2"/>
  <c r="AE1361" i="2"/>
  <c r="AE1353" i="2"/>
  <c r="AE1345" i="2"/>
  <c r="AE1337" i="2"/>
  <c r="AE1329" i="2"/>
  <c r="AE1321" i="2"/>
  <c r="AE1305" i="2"/>
  <c r="AE1297" i="2"/>
  <c r="AE1281" i="2"/>
  <c r="AE1273" i="2"/>
  <c r="AE1265" i="2"/>
  <c r="AE1257" i="2"/>
  <c r="AE1249" i="2"/>
  <c r="AE1233" i="2"/>
  <c r="AE1225" i="2"/>
  <c r="AE1209" i="2"/>
  <c r="AE1201" i="2"/>
  <c r="AE1193" i="2"/>
  <c r="AE1185" i="2"/>
  <c r="AE1177" i="2"/>
  <c r="AE1169" i="2"/>
  <c r="AE1161" i="2"/>
  <c r="AE1153" i="2"/>
  <c r="AE1137" i="2"/>
  <c r="AE1129" i="2"/>
  <c r="AE1121" i="2"/>
  <c r="AE1113" i="2"/>
  <c r="AE1105" i="2"/>
  <c r="AE1097" i="2"/>
  <c r="AE1081" i="2"/>
  <c r="AE1073" i="2"/>
  <c r="AE1057" i="2"/>
  <c r="AE1049" i="2"/>
  <c r="AE1041" i="2"/>
  <c r="AE1025" i="2"/>
  <c r="AE1017" i="2"/>
  <c r="AE1009" i="2"/>
  <c r="AE1001" i="2"/>
  <c r="AE993" i="2"/>
  <c r="AE985" i="2"/>
  <c r="AE977" i="2"/>
  <c r="AE969" i="2"/>
  <c r="AE961" i="2"/>
  <c r="AE953" i="2"/>
  <c r="AE945" i="2"/>
  <c r="AE937" i="2"/>
  <c r="AE929" i="2"/>
  <c r="AE921" i="2"/>
  <c r="AE913" i="2"/>
  <c r="AE905" i="2"/>
  <c r="AE897" i="2"/>
  <c r="AE889" i="2"/>
  <c r="AE881" i="2"/>
  <c r="AE873" i="2"/>
  <c r="AE865" i="2"/>
  <c r="AE857" i="2"/>
  <c r="AE849" i="2"/>
  <c r="AE841" i="2"/>
  <c r="AE833" i="2"/>
  <c r="AE825" i="2"/>
  <c r="AE817" i="2"/>
  <c r="AE809" i="2"/>
  <c r="AE801" i="2"/>
  <c r="AE793" i="2"/>
  <c r="AE785" i="2"/>
  <c r="AE777" i="2"/>
  <c r="AE769" i="2"/>
  <c r="AE761" i="2"/>
  <c r="AE753" i="2"/>
  <c r="AE745" i="2"/>
  <c r="AE737" i="2"/>
  <c r="AE729" i="2"/>
  <c r="AE721" i="2"/>
  <c r="AE713" i="2"/>
  <c r="AE705" i="2"/>
  <c r="AE697" i="2"/>
  <c r="AE689" i="2"/>
  <c r="AE681" i="2"/>
  <c r="AE673" i="2"/>
  <c r="AE665" i="2"/>
  <c r="AE657" i="2"/>
  <c r="AE649" i="2"/>
  <c r="AE641" i="2"/>
  <c r="AE633" i="2"/>
  <c r="AE625" i="2"/>
  <c r="AE617" i="2"/>
  <c r="AE609" i="2"/>
  <c r="AE601" i="2"/>
  <c r="AE593" i="2"/>
  <c r="AE585" i="2"/>
  <c r="AE577" i="2"/>
  <c r="AE569" i="2"/>
  <c r="AE561" i="2"/>
  <c r="AE553" i="2"/>
  <c r="AE545" i="2"/>
  <c r="AE537" i="2"/>
  <c r="AE529" i="2"/>
  <c r="AE521" i="2"/>
  <c r="AE513" i="2"/>
  <c r="AE505" i="2"/>
  <c r="AE497" i="2"/>
  <c r="AE489" i="2"/>
  <c r="AE481" i="2"/>
  <c r="AE473" i="2"/>
  <c r="AE465" i="2"/>
  <c r="AE457" i="2"/>
  <c r="AE449" i="2"/>
  <c r="AE441" i="2"/>
  <c r="AE433" i="2"/>
  <c r="AE425" i="2"/>
  <c r="AE409" i="2"/>
  <c r="AE393" i="2"/>
  <c r="AE385" i="2"/>
  <c r="AE369" i="2"/>
  <c r="AE361" i="2"/>
  <c r="AE353" i="2"/>
  <c r="AE345" i="2"/>
  <c r="AE337" i="2"/>
  <c r="AE1992" i="2"/>
  <c r="AE1984" i="2"/>
  <c r="AE1976" i="2"/>
  <c r="AE1968" i="2"/>
  <c r="AE1960" i="2"/>
  <c r="AE1952" i="2"/>
  <c r="AE1944" i="2"/>
  <c r="AE1936" i="2"/>
  <c r="AE1928" i="2"/>
  <c r="AE1920" i="2"/>
  <c r="AE1912" i="2"/>
  <c r="AE1904" i="2"/>
  <c r="AE1896" i="2"/>
  <c r="AE1888" i="2"/>
  <c r="AE1880" i="2"/>
  <c r="AE1872" i="2"/>
  <c r="AE1864" i="2"/>
  <c r="AE1856" i="2"/>
  <c r="AE1848" i="2"/>
  <c r="AE1840" i="2"/>
  <c r="AE1832" i="2"/>
  <c r="AE1824" i="2"/>
  <c r="AE1816" i="2"/>
  <c r="AE1808" i="2"/>
  <c r="AE1800" i="2"/>
  <c r="AE1792" i="2"/>
  <c r="AE1784" i="2"/>
  <c r="AE1776" i="2"/>
  <c r="AE1768" i="2"/>
  <c r="AE1760" i="2"/>
  <c r="AE1752" i="2"/>
  <c r="AE1744" i="2"/>
  <c r="AE1736" i="2"/>
  <c r="AE1728" i="2"/>
  <c r="AE1720" i="2"/>
  <c r="AE1712" i="2"/>
  <c r="AE1704" i="2"/>
  <c r="AE1696" i="2"/>
  <c r="AE1688" i="2"/>
  <c r="AE1680" i="2"/>
  <c r="AE1672" i="2"/>
  <c r="AE1664" i="2"/>
  <c r="AE1656" i="2"/>
  <c r="AE1648" i="2"/>
  <c r="AE1640" i="2"/>
  <c r="AE1632" i="2"/>
  <c r="AE1624" i="2"/>
  <c r="AE1616" i="2"/>
  <c r="AE1608" i="2"/>
  <c r="AE1600" i="2"/>
  <c r="AE1592" i="2"/>
  <c r="AE1584" i="2"/>
  <c r="AE1576" i="2"/>
  <c r="AE1568" i="2"/>
  <c r="AE1560" i="2"/>
  <c r="AE1552" i="2"/>
  <c r="AE1544" i="2"/>
  <c r="AE1536" i="2"/>
  <c r="AE1528" i="2"/>
  <c r="AE1520" i="2"/>
  <c r="AE1512" i="2"/>
  <c r="AE1504" i="2"/>
  <c r="AE1496" i="2"/>
  <c r="AE1488" i="2"/>
  <c r="AE1480" i="2"/>
  <c r="AE1472" i="2"/>
  <c r="AE1464" i="2"/>
  <c r="AE1456" i="2"/>
  <c r="AE1440" i="2"/>
  <c r="AE1432" i="2"/>
  <c r="AE1424" i="2"/>
  <c r="AE1416" i="2"/>
  <c r="AE1408" i="2"/>
  <c r="AE1400" i="2"/>
  <c r="AE1392" i="2"/>
  <c r="AE1384" i="2"/>
  <c r="AE1376" i="2"/>
  <c r="AE1352" i="2"/>
  <c r="AE1328" i="2"/>
  <c r="AE1320" i="2"/>
  <c r="AE1288" i="2"/>
  <c r="AE1224" i="2"/>
  <c r="AE1208" i="2"/>
  <c r="AH1208" i="2" s="1"/>
  <c r="AE1200" i="2"/>
  <c r="AE1160" i="2"/>
  <c r="AE1128" i="2"/>
  <c r="AE1096" i="2"/>
  <c r="AE1040" i="2"/>
  <c r="AH1040" i="2" s="1"/>
  <c r="AE1032" i="2"/>
  <c r="AH1032" i="2" s="1"/>
  <c r="AE1016" i="2"/>
  <c r="AE1008" i="2"/>
  <c r="AE992" i="2"/>
  <c r="AE984" i="2"/>
  <c r="AE968" i="2"/>
  <c r="AE960" i="2"/>
  <c r="AE952" i="2"/>
  <c r="AE944" i="2"/>
  <c r="AE936" i="2"/>
  <c r="AE920" i="2"/>
  <c r="AE912" i="2"/>
  <c r="AE904" i="2"/>
  <c r="AE896" i="2"/>
  <c r="AE888" i="2"/>
  <c r="AE880" i="2"/>
  <c r="AE864" i="2"/>
  <c r="AE856" i="2"/>
  <c r="AE840" i="2"/>
  <c r="AE816" i="2"/>
  <c r="AE808" i="2"/>
  <c r="AE800" i="2"/>
  <c r="AE784" i="2"/>
  <c r="AE776" i="2"/>
  <c r="AE768" i="2"/>
  <c r="AE736" i="2"/>
  <c r="AE728" i="2"/>
  <c r="AF3987" i="2"/>
  <c r="AG3987" i="2" s="1"/>
  <c r="AF3971" i="2"/>
  <c r="AG3971" i="2" s="1"/>
  <c r="AF3963" i="2"/>
  <c r="AG3963" i="2" s="1"/>
  <c r="AF3955" i="2"/>
  <c r="AG3955" i="2" s="1"/>
  <c r="AF3947" i="2"/>
  <c r="AG3947" i="2" s="1"/>
  <c r="AF3931" i="2"/>
  <c r="AG3931" i="2" s="1"/>
  <c r="AF3923" i="2"/>
  <c r="AG3923" i="2" s="1"/>
  <c r="AF3915" i="2"/>
  <c r="AG3915" i="2" s="1"/>
  <c r="AF3907" i="2"/>
  <c r="AG3907" i="2" s="1"/>
  <c r="AF3899" i="2"/>
  <c r="AG3899" i="2" s="1"/>
  <c r="AF3891" i="2"/>
  <c r="AG3891" i="2" s="1"/>
  <c r="AF3875" i="2"/>
  <c r="AG3875" i="2" s="1"/>
  <c r="AF3859" i="2"/>
  <c r="AG3859" i="2" s="1"/>
  <c r="AF3851" i="2"/>
  <c r="AG3851" i="2" s="1"/>
  <c r="AF3843" i="2"/>
  <c r="AG3843" i="2" s="1"/>
  <c r="AF3835" i="2"/>
  <c r="AG3835" i="2" s="1"/>
  <c r="AF3827" i="2"/>
  <c r="AG3827" i="2" s="1"/>
  <c r="AF3819" i="2"/>
  <c r="AG3819" i="2" s="1"/>
  <c r="AF3811" i="2"/>
  <c r="AG3811" i="2" s="1"/>
  <c r="AF3803" i="2"/>
  <c r="AG3803" i="2" s="1"/>
  <c r="AF3795" i="2"/>
  <c r="AG3795" i="2" s="1"/>
  <c r="AF3787" i="2"/>
  <c r="AG3787" i="2" s="1"/>
  <c r="AF3779" i="2"/>
  <c r="AG3779" i="2" s="1"/>
  <c r="AF3763" i="2"/>
  <c r="AG3763" i="2" s="1"/>
  <c r="AF3755" i="2"/>
  <c r="AG3755" i="2" s="1"/>
  <c r="AF3747" i="2"/>
  <c r="AG3747" i="2" s="1"/>
  <c r="AF3739" i="2"/>
  <c r="AG3739" i="2" s="1"/>
  <c r="AE3989" i="2"/>
  <c r="AE3981" i="2"/>
  <c r="AE3973" i="2"/>
  <c r="AE3965" i="2"/>
  <c r="AE3957" i="2"/>
  <c r="AE3949" i="2"/>
  <c r="AE3941" i="2"/>
  <c r="AE3933" i="2"/>
  <c r="AE3925" i="2"/>
  <c r="AE3917" i="2"/>
  <c r="AE3909" i="2"/>
  <c r="AE3893" i="2"/>
  <c r="AE3861" i="2"/>
  <c r="AE3853" i="2"/>
  <c r="AE3837" i="2"/>
  <c r="AE3829" i="2"/>
  <c r="AE3781" i="2"/>
  <c r="AE3765" i="2"/>
  <c r="AE3757" i="2"/>
  <c r="AF3939" i="2"/>
  <c r="AG3939" i="2" s="1"/>
  <c r="AF3883" i="2"/>
  <c r="AG3883" i="2" s="1"/>
  <c r="AF3867" i="2"/>
  <c r="AG3867" i="2" s="1"/>
  <c r="AF3771" i="2"/>
  <c r="AG3771" i="2" s="1"/>
  <c r="AF3838" i="2"/>
  <c r="AG3838" i="2" s="1"/>
  <c r="AF3830" i="2"/>
  <c r="AG3830" i="2" s="1"/>
  <c r="AF3822" i="2"/>
  <c r="AG3822" i="2" s="1"/>
  <c r="AF3814" i="2"/>
  <c r="AG3814" i="2" s="1"/>
  <c r="AF3806" i="2"/>
  <c r="AG3806" i="2" s="1"/>
  <c r="AF3798" i="2"/>
  <c r="AG3798" i="2" s="1"/>
  <c r="AF3790" i="2"/>
  <c r="AG3790" i="2" s="1"/>
  <c r="AF3782" i="2"/>
  <c r="AG3782" i="2" s="1"/>
  <c r="AF3774" i="2"/>
  <c r="AG3774" i="2" s="1"/>
  <c r="AF3766" i="2"/>
  <c r="AG3766" i="2" s="1"/>
  <c r="AF3758" i="2"/>
  <c r="AG3758" i="2" s="1"/>
  <c r="AF3750" i="2"/>
  <c r="AG3750" i="2" s="1"/>
  <c r="AF3742" i="2"/>
  <c r="AG3742" i="2" s="1"/>
  <c r="AE3992" i="2"/>
  <c r="AE3984" i="2"/>
  <c r="AE3976" i="2"/>
  <c r="AE3968" i="2"/>
  <c r="AE3960" i="2"/>
  <c r="AE3952" i="2"/>
  <c r="AE3944" i="2"/>
  <c r="AE3936" i="2"/>
  <c r="AF3929" i="2"/>
  <c r="AG3929" i="2" s="1"/>
  <c r="AF3737" i="2"/>
  <c r="AG3737" i="2" s="1"/>
  <c r="AF3983" i="2"/>
  <c r="AG3983" i="2" s="1"/>
  <c r="AF3967" i="2"/>
  <c r="AG3967" i="2" s="1"/>
  <c r="AF3919" i="2"/>
  <c r="AG3919" i="2" s="1"/>
  <c r="AF3911" i="2"/>
  <c r="AG3911" i="2" s="1"/>
  <c r="AF3871" i="2"/>
  <c r="AG3871" i="2" s="1"/>
  <c r="AF3855" i="2"/>
  <c r="AG3855" i="2" s="1"/>
  <c r="AF3839" i="2"/>
  <c r="AG3839" i="2" s="1"/>
  <c r="AF3783" i="2"/>
  <c r="AG3783" i="2" s="1"/>
  <c r="AF3743" i="2"/>
  <c r="AG3743" i="2" s="1"/>
  <c r="AE3969" i="2"/>
  <c r="AE712" i="2"/>
  <c r="AE704" i="2"/>
  <c r="AE696" i="2"/>
  <c r="AE680" i="2"/>
  <c r="AE664" i="2"/>
  <c r="AE656" i="2"/>
  <c r="AE648" i="2"/>
  <c r="AE640" i="2"/>
  <c r="AE624" i="2"/>
  <c r="AE616" i="2"/>
  <c r="AE592" i="2"/>
  <c r="AH592" i="2" s="1"/>
  <c r="AE584" i="2"/>
  <c r="AH584" i="2" s="1"/>
  <c r="AE576" i="2"/>
  <c r="AH576" i="2" s="1"/>
  <c r="AE568" i="2"/>
  <c r="AH568" i="2" s="1"/>
  <c r="AE560" i="2"/>
  <c r="AH560" i="2" s="1"/>
  <c r="AE552" i="2"/>
  <c r="AH552" i="2" s="1"/>
  <c r="AE536" i="2"/>
  <c r="AE528" i="2"/>
  <c r="AE520" i="2"/>
  <c r="AE512" i="2"/>
  <c r="AE496" i="2"/>
  <c r="AE480" i="2"/>
  <c r="AE464" i="2"/>
  <c r="AE456" i="2"/>
  <c r="AE440" i="2"/>
  <c r="AE424" i="2"/>
  <c r="AE408" i="2"/>
  <c r="AE392" i="2"/>
  <c r="AH392" i="2" s="1"/>
  <c r="AE384" i="2"/>
  <c r="AH384" i="2" s="1"/>
  <c r="AE368" i="2"/>
  <c r="AE360" i="2"/>
  <c r="AE344" i="2"/>
  <c r="AE2002" i="2"/>
  <c r="AE1994" i="2"/>
  <c r="AE1986" i="2"/>
  <c r="AE1978" i="2"/>
  <c r="AE1970" i="2"/>
  <c r="AE1962" i="2"/>
  <c r="AE1954" i="2"/>
  <c r="AE1946" i="2"/>
  <c r="AE1938" i="2"/>
  <c r="AE1930" i="2"/>
  <c r="AE1922" i="2"/>
  <c r="AE1914" i="2"/>
  <c r="AE1906" i="2"/>
  <c r="AE1898" i="2"/>
  <c r="AE1890" i="2"/>
  <c r="AE1882" i="2"/>
  <c r="AE1874" i="2"/>
  <c r="AE1866" i="2"/>
  <c r="AE1858" i="2"/>
  <c r="AE1850" i="2"/>
  <c r="AE1842" i="2"/>
  <c r="AE1834" i="2"/>
  <c r="AE1826" i="2"/>
  <c r="AE1818" i="2"/>
  <c r="AE1810" i="2"/>
  <c r="AE1802" i="2"/>
  <c r="AE1794" i="2"/>
  <c r="AE1786" i="2"/>
  <c r="AE1778" i="2"/>
  <c r="AE1770" i="2"/>
  <c r="AE1762" i="2"/>
  <c r="AE1754" i="2"/>
  <c r="AE1746" i="2"/>
  <c r="AE1738" i="2"/>
  <c r="AE1730" i="2"/>
  <c r="AE1722" i="2"/>
  <c r="AE1714" i="2"/>
  <c r="AE1706" i="2"/>
  <c r="AE1698" i="2"/>
  <c r="AE1690" i="2"/>
  <c r="AE1682" i="2"/>
  <c r="AE1674" i="2"/>
  <c r="AE1666" i="2"/>
  <c r="AH1666" i="2" s="1"/>
  <c r="AE1658" i="2"/>
  <c r="AE1650" i="2"/>
  <c r="AE1642" i="2"/>
  <c r="AE1634" i="2"/>
  <c r="AE1626" i="2"/>
  <c r="AE1618" i="2"/>
  <c r="AE1602" i="2"/>
  <c r="AF699" i="2"/>
  <c r="AG699" i="2" s="1"/>
  <c r="AF3781" i="2"/>
  <c r="AG3781" i="2" s="1"/>
  <c r="AE3967" i="2"/>
  <c r="AE3855" i="2"/>
  <c r="AF3773" i="2"/>
  <c r="AG3773" i="2" s="1"/>
  <c r="AE2013" i="2"/>
  <c r="AE2005" i="2"/>
  <c r="AE1997" i="2"/>
  <c r="AE1989" i="2"/>
  <c r="AE1981" i="2"/>
  <c r="AE1973" i="2"/>
  <c r="AE1965" i="2"/>
  <c r="AE1957" i="2"/>
  <c r="AE1949" i="2"/>
  <c r="AE1941" i="2"/>
  <c r="AE1933" i="2"/>
  <c r="AE1925" i="2"/>
  <c r="AE1917" i="2"/>
  <c r="AE1909" i="2"/>
  <c r="AE1901" i="2"/>
  <c r="AE1885" i="2"/>
  <c r="AE1877" i="2"/>
  <c r="AE1869" i="2"/>
  <c r="AE1861" i="2"/>
  <c r="AE1853" i="2"/>
  <c r="AE1845" i="2"/>
  <c r="AE1837" i="2"/>
  <c r="AE1829" i="2"/>
  <c r="AE1821" i="2"/>
  <c r="AE1813" i="2"/>
  <c r="AE1805" i="2"/>
  <c r="AE1797" i="2"/>
  <c r="AE1781" i="2"/>
  <c r="AE1773" i="2"/>
  <c r="AE1765" i="2"/>
  <c r="AE1757" i="2"/>
  <c r="AE1749" i="2"/>
  <c r="AE1741" i="2"/>
  <c r="AE1733" i="2"/>
  <c r="AE1717" i="2"/>
  <c r="AE1701" i="2"/>
  <c r="AE1693" i="2"/>
  <c r="AE1685" i="2"/>
  <c r="AE1669" i="2"/>
  <c r="AE1653" i="2"/>
  <c r="AE1645" i="2"/>
  <c r="AE1637" i="2"/>
  <c r="AF963" i="2"/>
  <c r="AG963" i="2" s="1"/>
  <c r="AF955" i="2"/>
  <c r="AG955" i="2" s="1"/>
  <c r="AF947" i="2"/>
  <c r="AG947" i="2" s="1"/>
  <c r="AF939" i="2"/>
  <c r="AG939" i="2" s="1"/>
  <c r="AF931" i="2"/>
  <c r="AG931" i="2" s="1"/>
  <c r="AF923" i="2"/>
  <c r="AG923" i="2" s="1"/>
  <c r="AF915" i="2"/>
  <c r="AG915" i="2" s="1"/>
  <c r="AF907" i="2"/>
  <c r="AG907" i="2" s="1"/>
  <c r="AF899" i="2"/>
  <c r="AG899" i="2" s="1"/>
  <c r="AF891" i="2"/>
  <c r="AG891" i="2" s="1"/>
  <c r="AF883" i="2"/>
  <c r="AG883" i="2" s="1"/>
  <c r="AF875" i="2"/>
  <c r="AG875" i="2" s="1"/>
  <c r="AF867" i="2"/>
  <c r="AG867" i="2" s="1"/>
  <c r="AF859" i="2"/>
  <c r="AG859" i="2" s="1"/>
  <c r="AF851" i="2"/>
  <c r="AG851" i="2" s="1"/>
  <c r="AF843" i="2"/>
  <c r="AG843" i="2" s="1"/>
  <c r="AF835" i="2"/>
  <c r="AG835" i="2" s="1"/>
  <c r="AF827" i="2"/>
  <c r="AG827" i="2" s="1"/>
  <c r="AF819" i="2"/>
  <c r="AG819" i="2" s="1"/>
  <c r="AF811" i="2"/>
  <c r="AG811" i="2" s="1"/>
  <c r="AF803" i="2"/>
  <c r="AG803" i="2" s="1"/>
  <c r="AF795" i="2"/>
  <c r="AG795" i="2" s="1"/>
  <c r="AF787" i="2"/>
  <c r="AG787" i="2" s="1"/>
  <c r="AF779" i="2"/>
  <c r="AG779" i="2" s="1"/>
  <c r="AF771" i="2"/>
  <c r="AG771" i="2" s="1"/>
  <c r="AF763" i="2"/>
  <c r="AG763" i="2" s="1"/>
  <c r="AF755" i="2"/>
  <c r="AG755" i="2" s="1"/>
  <c r="AF747" i="2"/>
  <c r="AG747" i="2" s="1"/>
  <c r="AF739" i="2"/>
  <c r="AG739" i="2" s="1"/>
  <c r="AF731" i="2"/>
  <c r="AG731" i="2" s="1"/>
  <c r="AF723" i="2"/>
  <c r="AG723" i="2" s="1"/>
  <c r="AF715" i="2"/>
  <c r="AG715" i="2" s="1"/>
  <c r="AF707" i="2"/>
  <c r="AG707" i="2" s="1"/>
  <c r="AF691" i="2"/>
  <c r="AG691" i="2" s="1"/>
  <c r="AF683" i="2"/>
  <c r="AG683" i="2" s="1"/>
  <c r="AF675" i="2"/>
  <c r="AG675" i="2" s="1"/>
  <c r="AF667" i="2"/>
  <c r="AG667" i="2" s="1"/>
  <c r="AF659" i="2"/>
  <c r="AG659" i="2" s="1"/>
  <c r="AF651" i="2"/>
  <c r="AG651" i="2" s="1"/>
  <c r="AF643" i="2"/>
  <c r="AG643" i="2" s="1"/>
  <c r="AF635" i="2"/>
  <c r="AG635" i="2" s="1"/>
  <c r="AF627" i="2"/>
  <c r="AG627" i="2" s="1"/>
  <c r="AF619" i="2"/>
  <c r="AG619" i="2" s="1"/>
  <c r="AF611" i="2"/>
  <c r="AG611" i="2" s="1"/>
  <c r="AF603" i="2"/>
  <c r="AG603" i="2" s="1"/>
  <c r="AF595" i="2"/>
  <c r="AG595" i="2" s="1"/>
  <c r="AF587" i="2"/>
  <c r="AG587" i="2" s="1"/>
  <c r="AF579" i="2"/>
  <c r="AG579" i="2" s="1"/>
  <c r="AF571" i="2"/>
  <c r="AG571" i="2" s="1"/>
  <c r="AF563" i="2"/>
  <c r="AG563" i="2" s="1"/>
  <c r="AF555" i="2"/>
  <c r="AG555" i="2" s="1"/>
  <c r="AF547" i="2"/>
  <c r="AG547" i="2" s="1"/>
  <c r="AF539" i="2"/>
  <c r="AG539" i="2" s="1"/>
  <c r="AF531" i="2"/>
  <c r="AG531" i="2" s="1"/>
  <c r="AF523" i="2"/>
  <c r="AG523" i="2" s="1"/>
  <c r="AF515" i="2"/>
  <c r="AG515" i="2" s="1"/>
  <c r="AF507" i="2"/>
  <c r="AG507" i="2" s="1"/>
  <c r="AF499" i="2"/>
  <c r="AG499" i="2" s="1"/>
  <c r="AF491" i="2"/>
  <c r="AG491" i="2" s="1"/>
  <c r="AF483" i="2"/>
  <c r="AG483" i="2" s="1"/>
  <c r="AF475" i="2"/>
  <c r="AG475" i="2" s="1"/>
  <c r="AF467" i="2"/>
  <c r="AG467" i="2" s="1"/>
  <c r="AF459" i="2"/>
  <c r="AG459" i="2" s="1"/>
  <c r="AF451" i="2"/>
  <c r="AG451" i="2" s="1"/>
  <c r="AF443" i="2"/>
  <c r="AG443" i="2" s="1"/>
  <c r="AF435" i="2"/>
  <c r="AG435" i="2" s="1"/>
  <c r="AF427" i="2"/>
  <c r="AG427" i="2" s="1"/>
  <c r="AF419" i="2"/>
  <c r="AG419" i="2" s="1"/>
  <c r="AF411" i="2"/>
  <c r="AG411" i="2" s="1"/>
  <c r="AF403" i="2"/>
  <c r="AG403" i="2" s="1"/>
  <c r="AF395" i="2"/>
  <c r="AG395" i="2" s="1"/>
  <c r="AF387" i="2"/>
  <c r="AG387" i="2" s="1"/>
  <c r="AF379" i="2"/>
  <c r="AG379" i="2" s="1"/>
  <c r="AF371" i="2"/>
  <c r="AG371" i="2" s="1"/>
  <c r="AF363" i="2"/>
  <c r="AG363" i="2" s="1"/>
  <c r="AF355" i="2"/>
  <c r="AG355" i="2" s="1"/>
  <c r="AF347" i="2"/>
  <c r="AG347" i="2" s="1"/>
  <c r="AF339" i="2"/>
  <c r="AG339" i="2" s="1"/>
  <c r="AE2044" i="2"/>
  <c r="AE2036" i="2"/>
  <c r="AE1942" i="2"/>
  <c r="AE1934" i="2"/>
  <c r="AE1926" i="2"/>
  <c r="AE1918" i="2"/>
  <c r="AE1910" i="2"/>
  <c r="AE2018" i="2"/>
  <c r="AF2044" i="2"/>
  <c r="AG2044" i="2" s="1"/>
  <c r="AF1972" i="2"/>
  <c r="AG1972" i="2" s="1"/>
  <c r="AF1956" i="2"/>
  <c r="AG1956" i="2" s="1"/>
  <c r="AF1940" i="2"/>
  <c r="AG1940" i="2" s="1"/>
  <c r="AF1908" i="2"/>
  <c r="AG1908" i="2" s="1"/>
  <c r="AF1900" i="2"/>
  <c r="AG1900" i="2" s="1"/>
  <c r="AF1892" i="2"/>
  <c r="AG1892" i="2" s="1"/>
  <c r="AF1884" i="2"/>
  <c r="AG1884" i="2" s="1"/>
  <c r="AF1868" i="2"/>
  <c r="AG1868" i="2" s="1"/>
  <c r="AF1812" i="2"/>
  <c r="AG1812" i="2" s="1"/>
  <c r="AF1796" i="2"/>
  <c r="AG1796" i="2" s="1"/>
  <c r="AF1780" i="2"/>
  <c r="AG1780" i="2" s="1"/>
  <c r="AF1748" i="2"/>
  <c r="AG1748" i="2" s="1"/>
  <c r="AF1732" i="2"/>
  <c r="AG1732" i="2" s="1"/>
  <c r="AF1700" i="2"/>
  <c r="AG1700" i="2" s="1"/>
  <c r="AF1684" i="2"/>
  <c r="AG1684" i="2" s="1"/>
  <c r="AF1660" i="2"/>
  <c r="AG1660" i="2" s="1"/>
  <c r="AF1628" i="2"/>
  <c r="AG1628" i="2" s="1"/>
  <c r="AF1564" i="2"/>
  <c r="AG1564" i="2" s="1"/>
  <c r="AF1524" i="2"/>
  <c r="AG1524" i="2" s="1"/>
  <c r="AF1500" i="2"/>
  <c r="AG1500" i="2" s="1"/>
  <c r="AF1476" i="2"/>
  <c r="AG1476" i="2" s="1"/>
  <c r="AF1460" i="2"/>
  <c r="AG1460" i="2" s="1"/>
  <c r="AF1436" i="2"/>
  <c r="AG1436" i="2" s="1"/>
  <c r="AF1428" i="2"/>
  <c r="AG1428" i="2" s="1"/>
  <c r="AF1412" i="2"/>
  <c r="AG1412" i="2" s="1"/>
  <c r="AF1364" i="2"/>
  <c r="AG1364" i="2" s="1"/>
  <c r="AF1348" i="2"/>
  <c r="AG1348" i="2" s="1"/>
  <c r="AF1332" i="2"/>
  <c r="AG1332" i="2" s="1"/>
  <c r="AF1316" i="2"/>
  <c r="AG1316" i="2" s="1"/>
  <c r="AF1308" i="2"/>
  <c r="AG1308" i="2" s="1"/>
  <c r="AF1300" i="2"/>
  <c r="AG1300" i="2" s="1"/>
  <c r="AF1276" i="2"/>
  <c r="AG1276" i="2" s="1"/>
  <c r="AF1268" i="2"/>
  <c r="AG1268" i="2" s="1"/>
  <c r="AF1244" i="2"/>
  <c r="AG1244" i="2" s="1"/>
  <c r="AF1236" i="2"/>
  <c r="AG1236" i="2" s="1"/>
  <c r="AF1228" i="2"/>
  <c r="AG1228" i="2" s="1"/>
  <c r="AF1220" i="2"/>
  <c r="AG1220" i="2" s="1"/>
  <c r="AF1212" i="2"/>
  <c r="AG1212" i="2" s="1"/>
  <c r="AF1204" i="2"/>
  <c r="AG1204" i="2" s="1"/>
  <c r="AF1196" i="2"/>
  <c r="AG1196" i="2" s="1"/>
  <c r="AF1188" i="2"/>
  <c r="AG1188" i="2" s="1"/>
  <c r="AF1180" i="2"/>
  <c r="AG1180" i="2" s="1"/>
  <c r="AF1172" i="2"/>
  <c r="AG1172" i="2" s="1"/>
  <c r="AF1164" i="2"/>
  <c r="AG1164" i="2" s="1"/>
  <c r="AF1156" i="2"/>
  <c r="AG1156" i="2" s="1"/>
  <c r="AF1148" i="2"/>
  <c r="AG1148" i="2" s="1"/>
  <c r="AF1140" i="2"/>
  <c r="AG1140" i="2" s="1"/>
  <c r="AF1132" i="2"/>
  <c r="AG1132" i="2" s="1"/>
  <c r="AF1124" i="2"/>
  <c r="AG1124" i="2" s="1"/>
  <c r="AF1116" i="2"/>
  <c r="AG1116" i="2" s="1"/>
  <c r="AF1108" i="2"/>
  <c r="AG1108" i="2" s="1"/>
  <c r="AF1100" i="2"/>
  <c r="AG1100" i="2" s="1"/>
  <c r="AF1092" i="2"/>
  <c r="AG1092" i="2" s="1"/>
  <c r="AF1084" i="2"/>
  <c r="AG1084" i="2" s="1"/>
  <c r="AF1076" i="2"/>
  <c r="AG1076" i="2" s="1"/>
  <c r="AF1068" i="2"/>
  <c r="AG1068" i="2" s="1"/>
  <c r="AF1060" i="2"/>
  <c r="AG1060" i="2" s="1"/>
  <c r="AF1052" i="2"/>
  <c r="AG1052" i="2" s="1"/>
  <c r="AF1044" i="2"/>
  <c r="AG1044" i="2" s="1"/>
  <c r="AF1036" i="2"/>
  <c r="AG1036" i="2" s="1"/>
  <c r="AF1028" i="2"/>
  <c r="AG1028" i="2" s="1"/>
  <c r="AF1020" i="2"/>
  <c r="AG1020" i="2" s="1"/>
  <c r="AF1012" i="2"/>
  <c r="AG1012" i="2" s="1"/>
  <c r="AF1004" i="2"/>
  <c r="AG1004" i="2" s="1"/>
  <c r="AF996" i="2"/>
  <c r="AG996" i="2" s="1"/>
  <c r="AE2037" i="2"/>
  <c r="AE2029" i="2"/>
  <c r="AE2021" i="2"/>
  <c r="AF1805" i="2"/>
  <c r="AG1805" i="2" s="1"/>
  <c r="AF1693" i="2"/>
  <c r="AG1693" i="2" s="1"/>
  <c r="AF1685" i="2"/>
  <c r="AG1685" i="2" s="1"/>
  <c r="AF1637" i="2"/>
  <c r="AG1637" i="2" s="1"/>
  <c r="AF1621" i="2"/>
  <c r="AG1621" i="2" s="1"/>
  <c r="AF1613" i="2"/>
  <c r="AG1613" i="2" s="1"/>
  <c r="AF1605" i="2"/>
  <c r="AG1605" i="2" s="1"/>
  <c r="AF1597" i="2"/>
  <c r="AG1597" i="2" s="1"/>
  <c r="AF1589" i="2"/>
  <c r="AG1589" i="2" s="1"/>
  <c r="AF1581" i="2"/>
  <c r="AG1581" i="2" s="1"/>
  <c r="AF1573" i="2"/>
  <c r="AG1573" i="2" s="1"/>
  <c r="AF1565" i="2"/>
  <c r="AG1565" i="2" s="1"/>
  <c r="AF1557" i="2"/>
  <c r="AG1557" i="2" s="1"/>
  <c r="AF1549" i="2"/>
  <c r="AG1549" i="2" s="1"/>
  <c r="AF1541" i="2"/>
  <c r="AG1541" i="2" s="1"/>
  <c r="AF1533" i="2"/>
  <c r="AG1533" i="2" s="1"/>
  <c r="AF1525" i="2"/>
  <c r="AG1525" i="2" s="1"/>
  <c r="AF1517" i="2"/>
  <c r="AG1517" i="2" s="1"/>
  <c r="AF1509" i="2"/>
  <c r="AG1509" i="2" s="1"/>
  <c r="AF1501" i="2"/>
  <c r="AG1501" i="2" s="1"/>
  <c r="AF1493" i="2"/>
  <c r="AG1493" i="2" s="1"/>
  <c r="AF1485" i="2"/>
  <c r="AG1485" i="2" s="1"/>
  <c r="AF1477" i="2"/>
  <c r="AG1477" i="2" s="1"/>
  <c r="AF1469" i="2"/>
  <c r="AG1469" i="2" s="1"/>
  <c r="AF1461" i="2"/>
  <c r="AG1461" i="2" s="1"/>
  <c r="AF1453" i="2"/>
  <c r="AG1453" i="2" s="1"/>
  <c r="AF1445" i="2"/>
  <c r="AG1445" i="2" s="1"/>
  <c r="AF1437" i="2"/>
  <c r="AG1437" i="2" s="1"/>
  <c r="AF1429" i="2"/>
  <c r="AG1429" i="2" s="1"/>
  <c r="AF1421" i="2"/>
  <c r="AG1421" i="2" s="1"/>
  <c r="AF1413" i="2"/>
  <c r="AG1413" i="2" s="1"/>
  <c r="AF1405" i="2"/>
  <c r="AG1405" i="2" s="1"/>
  <c r="AF1397" i="2"/>
  <c r="AG1397" i="2" s="1"/>
  <c r="AF1389" i="2"/>
  <c r="AG1389" i="2" s="1"/>
  <c r="AF1381" i="2"/>
  <c r="AG1381" i="2" s="1"/>
  <c r="AF1373" i="2"/>
  <c r="AG1373" i="2" s="1"/>
  <c r="AF1365" i="2"/>
  <c r="AG1365" i="2" s="1"/>
  <c r="AF1357" i="2"/>
  <c r="AG1357" i="2" s="1"/>
  <c r="AF1349" i="2"/>
  <c r="AG1349" i="2" s="1"/>
  <c r="AF1333" i="2"/>
  <c r="AG1333" i="2" s="1"/>
  <c r="AF1325" i="2"/>
  <c r="AG1325" i="2" s="1"/>
  <c r="AF1317" i="2"/>
  <c r="AG1317" i="2" s="1"/>
  <c r="AF1309" i="2"/>
  <c r="AG1309" i="2" s="1"/>
  <c r="AF1301" i="2"/>
  <c r="AG1301" i="2" s="1"/>
  <c r="AF1293" i="2"/>
  <c r="AG1293" i="2" s="1"/>
  <c r="AF1285" i="2"/>
  <c r="AG1285" i="2" s="1"/>
  <c r="AF1277" i="2"/>
  <c r="AG1277" i="2" s="1"/>
  <c r="AF1269" i="2"/>
  <c r="AG1269" i="2" s="1"/>
  <c r="AF1261" i="2"/>
  <c r="AG1261" i="2" s="1"/>
  <c r="AF1253" i="2"/>
  <c r="AG1253" i="2" s="1"/>
  <c r="AF1245" i="2"/>
  <c r="AG1245" i="2" s="1"/>
  <c r="AF1237" i="2"/>
  <c r="AG1237" i="2" s="1"/>
  <c r="AF1229" i="2"/>
  <c r="AG1229" i="2" s="1"/>
  <c r="AF1221" i="2"/>
  <c r="AG1221" i="2" s="1"/>
  <c r="AF1213" i="2"/>
  <c r="AG1213" i="2" s="1"/>
  <c r="AF1205" i="2"/>
  <c r="AG1205" i="2" s="1"/>
  <c r="AF1197" i="2"/>
  <c r="AG1197" i="2" s="1"/>
  <c r="AF1189" i="2"/>
  <c r="AG1189" i="2" s="1"/>
  <c r="AF1181" i="2"/>
  <c r="AG1181" i="2" s="1"/>
  <c r="AF1173" i="2"/>
  <c r="AG1173" i="2" s="1"/>
  <c r="AF1165" i="2"/>
  <c r="AG1165" i="2" s="1"/>
  <c r="AF1157" i="2"/>
  <c r="AG1157" i="2" s="1"/>
  <c r="AF1149" i="2"/>
  <c r="AG1149" i="2" s="1"/>
  <c r="AF1141" i="2"/>
  <c r="AG1141" i="2" s="1"/>
  <c r="AF1133" i="2"/>
  <c r="AG1133" i="2" s="1"/>
  <c r="AF1125" i="2"/>
  <c r="AG1125" i="2" s="1"/>
  <c r="AF1109" i="2"/>
  <c r="AG1109" i="2" s="1"/>
  <c r="AF1101" i="2"/>
  <c r="AG1101" i="2" s="1"/>
  <c r="AF1093" i="2"/>
  <c r="AG1093" i="2" s="1"/>
  <c r="AF1085" i="2"/>
  <c r="AG1085" i="2" s="1"/>
  <c r="AF1077" i="2"/>
  <c r="AG1077" i="2" s="1"/>
  <c r="AF1069" i="2"/>
  <c r="AG1069" i="2" s="1"/>
  <c r="AF1061" i="2"/>
  <c r="AG1061" i="2" s="1"/>
  <c r="AF1053" i="2"/>
  <c r="AG1053" i="2" s="1"/>
  <c r="AF1045" i="2"/>
  <c r="AG1045" i="2" s="1"/>
  <c r="AF1037" i="2"/>
  <c r="AG1037" i="2" s="1"/>
  <c r="AF1029" i="2"/>
  <c r="AG1029" i="2" s="1"/>
  <c r="AF1021" i="2"/>
  <c r="AG1021" i="2" s="1"/>
  <c r="AF1013" i="2"/>
  <c r="AG1013" i="2" s="1"/>
  <c r="AF1005" i="2"/>
  <c r="AG1005" i="2" s="1"/>
  <c r="AF997" i="2"/>
  <c r="AG997" i="2" s="1"/>
  <c r="AF989" i="2"/>
  <c r="AG989" i="2" s="1"/>
  <c r="AF981" i="2"/>
  <c r="AG981" i="2" s="1"/>
  <c r="AF973" i="2"/>
  <c r="AG973" i="2" s="1"/>
  <c r="AF965" i="2"/>
  <c r="AG965" i="2" s="1"/>
  <c r="AF957" i="2"/>
  <c r="AG957" i="2" s="1"/>
  <c r="AF949" i="2"/>
  <c r="AG949" i="2" s="1"/>
  <c r="AF941" i="2"/>
  <c r="AG941" i="2" s="1"/>
  <c r="AF933" i="2"/>
  <c r="AG933" i="2" s="1"/>
  <c r="AF925" i="2"/>
  <c r="AG925" i="2" s="1"/>
  <c r="AF917" i="2"/>
  <c r="AG917" i="2" s="1"/>
  <c r="AF909" i="2"/>
  <c r="AG909" i="2" s="1"/>
  <c r="AF901" i="2"/>
  <c r="AG901" i="2" s="1"/>
  <c r="AF893" i="2"/>
  <c r="AG893" i="2" s="1"/>
  <c r="AF885" i="2"/>
  <c r="AG885" i="2" s="1"/>
  <c r="AF877" i="2"/>
  <c r="AG877" i="2" s="1"/>
  <c r="AF869" i="2"/>
  <c r="AG869" i="2" s="1"/>
  <c r="AF861" i="2"/>
  <c r="AG861" i="2" s="1"/>
  <c r="AF853" i="2"/>
  <c r="AG853" i="2" s="1"/>
  <c r="AF845" i="2"/>
  <c r="AG845" i="2" s="1"/>
  <c r="AF837" i="2"/>
  <c r="AG837" i="2" s="1"/>
  <c r="AF829" i="2"/>
  <c r="AG829" i="2" s="1"/>
  <c r="AF821" i="2"/>
  <c r="AG821" i="2" s="1"/>
  <c r="AF813" i="2"/>
  <c r="AG813" i="2" s="1"/>
  <c r="AF805" i="2"/>
  <c r="AG805" i="2" s="1"/>
  <c r="AF797" i="2"/>
  <c r="AG797" i="2" s="1"/>
  <c r="AF789" i="2"/>
  <c r="AG789" i="2" s="1"/>
  <c r="AF781" i="2"/>
  <c r="AG781" i="2" s="1"/>
  <c r="AF773" i="2"/>
  <c r="AG773" i="2" s="1"/>
  <c r="AF765" i="2"/>
  <c r="AG765" i="2" s="1"/>
  <c r="AF757" i="2"/>
  <c r="AG757" i="2" s="1"/>
  <c r="AF749" i="2"/>
  <c r="AG749" i="2" s="1"/>
  <c r="AF741" i="2"/>
  <c r="AG741" i="2" s="1"/>
  <c r="AF733" i="2"/>
  <c r="AG733" i="2" s="1"/>
  <c r="AF725" i="2"/>
  <c r="AG725" i="2" s="1"/>
  <c r="AF717" i="2"/>
  <c r="AG717" i="2" s="1"/>
  <c r="AF709" i="2"/>
  <c r="AG709" i="2" s="1"/>
  <c r="AF701" i="2"/>
  <c r="AG701" i="2" s="1"/>
  <c r="AF693" i="2"/>
  <c r="AG693" i="2" s="1"/>
  <c r="AF685" i="2"/>
  <c r="AG685" i="2" s="1"/>
  <c r="AF677" i="2"/>
  <c r="AG677" i="2" s="1"/>
  <c r="AF669" i="2"/>
  <c r="AG669" i="2" s="1"/>
  <c r="AF661" i="2"/>
  <c r="AG661" i="2" s="1"/>
  <c r="AF653" i="2"/>
  <c r="AG653" i="2" s="1"/>
  <c r="AF645" i="2"/>
  <c r="AG645" i="2" s="1"/>
  <c r="AF637" i="2"/>
  <c r="AG637" i="2" s="1"/>
  <c r="AF629" i="2"/>
  <c r="AG629" i="2" s="1"/>
  <c r="AF621" i="2"/>
  <c r="AG621" i="2" s="1"/>
  <c r="AF613" i="2"/>
  <c r="AG613" i="2" s="1"/>
  <c r="AF605" i="2"/>
  <c r="AG605" i="2" s="1"/>
  <c r="AF597" i="2"/>
  <c r="AG597" i="2" s="1"/>
  <c r="AF589" i="2"/>
  <c r="AG589" i="2" s="1"/>
  <c r="AF581" i="2"/>
  <c r="AG581" i="2" s="1"/>
  <c r="AF573" i="2"/>
  <c r="AG573" i="2" s="1"/>
  <c r="AF565" i="2"/>
  <c r="AG565" i="2" s="1"/>
  <c r="AF557" i="2"/>
  <c r="AG557" i="2" s="1"/>
  <c r="AF549" i="2"/>
  <c r="AG549" i="2" s="1"/>
  <c r="AF541" i="2"/>
  <c r="AG541" i="2" s="1"/>
  <c r="AF533" i="2"/>
  <c r="AG533" i="2" s="1"/>
  <c r="AF525" i="2"/>
  <c r="AG525" i="2" s="1"/>
  <c r="AF517" i="2"/>
  <c r="AG517" i="2" s="1"/>
  <c r="AF509" i="2"/>
  <c r="AG509" i="2" s="1"/>
  <c r="AF501" i="2"/>
  <c r="AG501" i="2" s="1"/>
  <c r="AF493" i="2"/>
  <c r="AG493" i="2" s="1"/>
  <c r="AF485" i="2"/>
  <c r="AG485" i="2" s="1"/>
  <c r="AF477" i="2"/>
  <c r="AG477" i="2" s="1"/>
  <c r="AF469" i="2"/>
  <c r="AG469" i="2" s="1"/>
  <c r="AF461" i="2"/>
  <c r="AG461" i="2" s="1"/>
  <c r="AF453" i="2"/>
  <c r="AG453" i="2" s="1"/>
  <c r="AF445" i="2"/>
  <c r="AG445" i="2" s="1"/>
  <c r="AF437" i="2"/>
  <c r="AG437" i="2" s="1"/>
  <c r="AF429" i="2"/>
  <c r="AG429" i="2" s="1"/>
  <c r="AF421" i="2"/>
  <c r="AG421" i="2" s="1"/>
  <c r="AF413" i="2"/>
  <c r="AG413" i="2" s="1"/>
  <c r="AF405" i="2"/>
  <c r="AG405" i="2" s="1"/>
  <c r="AF397" i="2"/>
  <c r="AG397" i="2" s="1"/>
  <c r="AF389" i="2"/>
  <c r="AG389" i="2" s="1"/>
  <c r="AF381" i="2"/>
  <c r="AG381" i="2" s="1"/>
  <c r="AF373" i="2"/>
  <c r="AG373" i="2" s="1"/>
  <c r="AF365" i="2"/>
  <c r="AG365" i="2" s="1"/>
  <c r="AF357" i="2"/>
  <c r="AG357" i="2" s="1"/>
  <c r="AF349" i="2"/>
  <c r="AG349" i="2" s="1"/>
  <c r="AF341" i="2"/>
  <c r="AG341" i="2" s="1"/>
  <c r="AE2046" i="2"/>
  <c r="AE2038" i="2"/>
  <c r="AE2030" i="2"/>
  <c r="AE2022" i="2"/>
  <c r="AE2014" i="2"/>
  <c r="AE2006" i="2"/>
  <c r="AE1998" i="2"/>
  <c r="AE1990" i="2"/>
  <c r="AE1982" i="2"/>
  <c r="AE1974" i="2"/>
  <c r="AE1966" i="2"/>
  <c r="AE1950" i="2"/>
  <c r="AF2047" i="2"/>
  <c r="AG2047" i="2" s="1"/>
  <c r="AF2031" i="2"/>
  <c r="AG2031" i="2" s="1"/>
  <c r="AF2023" i="2"/>
  <c r="AG2023" i="2" s="1"/>
  <c r="AF2015" i="2"/>
  <c r="AG2015" i="2" s="1"/>
  <c r="AF2007" i="2"/>
  <c r="AG2007" i="2" s="1"/>
  <c r="AF1999" i="2"/>
  <c r="AG1999" i="2" s="1"/>
  <c r="AF1991" i="2"/>
  <c r="AG1991" i="2" s="1"/>
  <c r="AF1983" i="2"/>
  <c r="AG1983" i="2" s="1"/>
  <c r="AF1975" i="2"/>
  <c r="AG1975" i="2" s="1"/>
  <c r="AF1967" i="2"/>
  <c r="AG1967" i="2" s="1"/>
  <c r="AF1959" i="2"/>
  <c r="AG1959" i="2" s="1"/>
  <c r="AF1951" i="2"/>
  <c r="AG1951" i="2" s="1"/>
  <c r="AF1943" i="2"/>
  <c r="AG1943" i="2" s="1"/>
  <c r="AF1935" i="2"/>
  <c r="AG1935" i="2" s="1"/>
  <c r="AF1927" i="2"/>
  <c r="AG1927" i="2" s="1"/>
  <c r="AF1919" i="2"/>
  <c r="AG1919" i="2" s="1"/>
  <c r="AF1911" i="2"/>
  <c r="AG1911" i="2" s="1"/>
  <c r="AF1903" i="2"/>
  <c r="AG1903" i="2" s="1"/>
  <c r="AF1895" i="2"/>
  <c r="AG1895" i="2" s="1"/>
  <c r="AF1887" i="2"/>
  <c r="AG1887" i="2" s="1"/>
  <c r="AF1879" i="2"/>
  <c r="AG1879" i="2" s="1"/>
  <c r="AF1871" i="2"/>
  <c r="AG1871" i="2" s="1"/>
  <c r="AF1863" i="2"/>
  <c r="AG1863" i="2" s="1"/>
  <c r="AF1855" i="2"/>
  <c r="AG1855" i="2" s="1"/>
  <c r="AF1847" i="2"/>
  <c r="AG1847" i="2" s="1"/>
  <c r="AF1839" i="2"/>
  <c r="AG1839" i="2" s="1"/>
  <c r="AF1831" i="2"/>
  <c r="AG1831" i="2" s="1"/>
  <c r="AF1823" i="2"/>
  <c r="AG1823" i="2" s="1"/>
  <c r="AF1815" i="2"/>
  <c r="AG1815" i="2" s="1"/>
  <c r="AF1807" i="2"/>
  <c r="AG1807" i="2" s="1"/>
  <c r="AF1799" i="2"/>
  <c r="AG1799" i="2" s="1"/>
  <c r="AF1791" i="2"/>
  <c r="AG1791" i="2" s="1"/>
  <c r="AF1783" i="2"/>
  <c r="AG1783" i="2" s="1"/>
  <c r="AF1775" i="2"/>
  <c r="AG1775" i="2" s="1"/>
  <c r="AF1767" i="2"/>
  <c r="AG1767" i="2" s="1"/>
  <c r="AF1759" i="2"/>
  <c r="AG1759" i="2" s="1"/>
  <c r="AF1751" i="2"/>
  <c r="AG1751" i="2" s="1"/>
  <c r="AF1743" i="2"/>
  <c r="AG1743" i="2" s="1"/>
  <c r="AF1735" i="2"/>
  <c r="AG1735" i="2" s="1"/>
  <c r="AF1727" i="2"/>
  <c r="AG1727" i="2" s="1"/>
  <c r="AF1719" i="2"/>
  <c r="AG1719" i="2" s="1"/>
  <c r="AF1711" i="2"/>
  <c r="AG1711" i="2" s="1"/>
  <c r="AF1703" i="2"/>
  <c r="AG1703" i="2" s="1"/>
  <c r="AF1695" i="2"/>
  <c r="AG1695" i="2" s="1"/>
  <c r="AF1687" i="2"/>
  <c r="AG1687" i="2" s="1"/>
  <c r="AF1679" i="2"/>
  <c r="AG1679" i="2" s="1"/>
  <c r="AF1671" i="2"/>
  <c r="AG1671" i="2" s="1"/>
  <c r="AF1663" i="2"/>
  <c r="AG1663" i="2" s="1"/>
  <c r="AF1655" i="2"/>
  <c r="AG1655" i="2" s="1"/>
  <c r="AF1647" i="2"/>
  <c r="AG1647" i="2" s="1"/>
  <c r="AF1639" i="2"/>
  <c r="AG1639" i="2" s="1"/>
  <c r="AF1631" i="2"/>
  <c r="AG1631" i="2" s="1"/>
  <c r="AF1623" i="2"/>
  <c r="AG1623" i="2" s="1"/>
  <c r="AF1615" i="2"/>
  <c r="AG1615" i="2" s="1"/>
  <c r="AF1607" i="2"/>
  <c r="AG1607" i="2" s="1"/>
  <c r="AF1599" i="2"/>
  <c r="AG1599" i="2" s="1"/>
  <c r="AF1591" i="2"/>
  <c r="AG1591" i="2" s="1"/>
  <c r="AF1583" i="2"/>
  <c r="AG1583" i="2" s="1"/>
  <c r="AF1575" i="2"/>
  <c r="AG1575" i="2" s="1"/>
  <c r="AF1567" i="2"/>
  <c r="AG1567" i="2" s="1"/>
  <c r="AF1559" i="2"/>
  <c r="AG1559" i="2" s="1"/>
  <c r="AF1551" i="2"/>
  <c r="AG1551" i="2" s="1"/>
  <c r="AF1543" i="2"/>
  <c r="AG1543" i="2" s="1"/>
  <c r="AF1535" i="2"/>
  <c r="AG1535" i="2" s="1"/>
  <c r="AF1527" i="2"/>
  <c r="AG1527" i="2" s="1"/>
  <c r="AF1519" i="2"/>
  <c r="AG1519" i="2" s="1"/>
  <c r="AF1511" i="2"/>
  <c r="AG1511" i="2" s="1"/>
  <c r="AF1503" i="2"/>
  <c r="AG1503" i="2" s="1"/>
  <c r="AF1495" i="2"/>
  <c r="AG1495" i="2" s="1"/>
  <c r="AF1487" i="2"/>
  <c r="AG1487" i="2" s="1"/>
  <c r="AF1479" i="2"/>
  <c r="AG1479" i="2" s="1"/>
  <c r="AF1471" i="2"/>
  <c r="AG1471" i="2" s="1"/>
  <c r="AF1463" i="2"/>
  <c r="AG1463" i="2" s="1"/>
  <c r="AF1455" i="2"/>
  <c r="AG1455" i="2" s="1"/>
  <c r="AF1447" i="2"/>
  <c r="AG1447" i="2" s="1"/>
  <c r="AF1439" i="2"/>
  <c r="AG1439" i="2" s="1"/>
  <c r="AF1431" i="2"/>
  <c r="AG1431" i="2" s="1"/>
  <c r="AF1423" i="2"/>
  <c r="AG1423" i="2" s="1"/>
  <c r="AF1415" i="2"/>
  <c r="AG1415" i="2" s="1"/>
  <c r="AF1407" i="2"/>
  <c r="AG1407" i="2" s="1"/>
  <c r="AF1399" i="2"/>
  <c r="AG1399" i="2" s="1"/>
  <c r="AF1391" i="2"/>
  <c r="AG1391" i="2" s="1"/>
  <c r="AF1383" i="2"/>
  <c r="AG1383" i="2" s="1"/>
  <c r="AF1375" i="2"/>
  <c r="AG1375" i="2" s="1"/>
  <c r="AF1367" i="2"/>
  <c r="AG1367" i="2" s="1"/>
  <c r="AF1359" i="2"/>
  <c r="AG1359" i="2" s="1"/>
  <c r="AF1351" i="2"/>
  <c r="AG1351" i="2" s="1"/>
  <c r="AF1343" i="2"/>
  <c r="AG1343" i="2" s="1"/>
  <c r="AF1335" i="2"/>
  <c r="AG1335" i="2" s="1"/>
  <c r="AF1327" i="2"/>
  <c r="AG1327" i="2" s="1"/>
  <c r="AF1319" i="2"/>
  <c r="AG1319" i="2" s="1"/>
  <c r="AF1311" i="2"/>
  <c r="AG1311" i="2" s="1"/>
  <c r="AF1303" i="2"/>
  <c r="AG1303" i="2" s="1"/>
  <c r="AF1295" i="2"/>
  <c r="AG1295" i="2" s="1"/>
  <c r="AF1287" i="2"/>
  <c r="AG1287" i="2" s="1"/>
  <c r="AF1279" i="2"/>
  <c r="AG1279" i="2" s="1"/>
  <c r="AF1271" i="2"/>
  <c r="AG1271" i="2" s="1"/>
  <c r="AF1263" i="2"/>
  <c r="AG1263" i="2" s="1"/>
  <c r="AF1255" i="2"/>
  <c r="AG1255" i="2" s="1"/>
  <c r="AF1247" i="2"/>
  <c r="AG1247" i="2" s="1"/>
  <c r="AF1239" i="2"/>
  <c r="AG1239" i="2" s="1"/>
  <c r="AF1231" i="2"/>
  <c r="AG1231" i="2" s="1"/>
  <c r="AF1223" i="2"/>
  <c r="AG1223" i="2" s="1"/>
  <c r="AF1215" i="2"/>
  <c r="AG1215" i="2" s="1"/>
  <c r="AF1207" i="2"/>
  <c r="AG1207" i="2" s="1"/>
  <c r="AF1199" i="2"/>
  <c r="AG1199" i="2" s="1"/>
  <c r="AF1191" i="2"/>
  <c r="AG1191" i="2" s="1"/>
  <c r="AF1183" i="2"/>
  <c r="AG1183" i="2" s="1"/>
  <c r="AF1175" i="2"/>
  <c r="AG1175" i="2" s="1"/>
  <c r="AF1167" i="2"/>
  <c r="AG1167" i="2" s="1"/>
  <c r="AF1159" i="2"/>
  <c r="AG1159" i="2" s="1"/>
  <c r="AF1151" i="2"/>
  <c r="AG1151" i="2" s="1"/>
  <c r="AF1143" i="2"/>
  <c r="AG1143" i="2" s="1"/>
  <c r="AF1135" i="2"/>
  <c r="AG1135" i="2" s="1"/>
  <c r="AF1127" i="2"/>
  <c r="AG1127" i="2" s="1"/>
  <c r="AF1119" i="2"/>
  <c r="AG1119" i="2" s="1"/>
  <c r="AF1111" i="2"/>
  <c r="AG1111" i="2" s="1"/>
  <c r="AF1103" i="2"/>
  <c r="AG1103" i="2" s="1"/>
  <c r="AF1095" i="2"/>
  <c r="AG1095" i="2" s="1"/>
  <c r="AF1087" i="2"/>
  <c r="AG1087" i="2" s="1"/>
  <c r="AF1079" i="2"/>
  <c r="AG1079" i="2" s="1"/>
  <c r="AF1071" i="2"/>
  <c r="AG1071" i="2" s="1"/>
  <c r="AF1063" i="2"/>
  <c r="AG1063" i="2" s="1"/>
  <c r="AF1055" i="2"/>
  <c r="AG1055" i="2" s="1"/>
  <c r="AF1047" i="2"/>
  <c r="AG1047" i="2" s="1"/>
  <c r="AF1039" i="2"/>
  <c r="AG1039" i="2" s="1"/>
  <c r="AF1031" i="2"/>
  <c r="AG1031" i="2" s="1"/>
  <c r="AF1023" i="2"/>
  <c r="AG1023" i="2" s="1"/>
  <c r="AF1015" i="2"/>
  <c r="AG1015" i="2" s="1"/>
  <c r="AF1007" i="2"/>
  <c r="AG1007" i="2" s="1"/>
  <c r="AF999" i="2"/>
  <c r="AG999" i="2" s="1"/>
  <c r="AF991" i="2"/>
  <c r="AG991" i="2" s="1"/>
  <c r="AF983" i="2"/>
  <c r="AG983" i="2" s="1"/>
  <c r="AF975" i="2"/>
  <c r="AG975" i="2" s="1"/>
  <c r="AF967" i="2"/>
  <c r="AG967" i="2" s="1"/>
  <c r="AF959" i="2"/>
  <c r="AG959" i="2" s="1"/>
  <c r="AF951" i="2"/>
  <c r="AG951" i="2" s="1"/>
  <c r="AF943" i="2"/>
  <c r="AG943" i="2" s="1"/>
  <c r="AF935" i="2"/>
  <c r="AG935" i="2" s="1"/>
  <c r="AF927" i="2"/>
  <c r="AG927" i="2" s="1"/>
  <c r="AF919" i="2"/>
  <c r="AG919" i="2" s="1"/>
  <c r="AF911" i="2"/>
  <c r="AG911" i="2" s="1"/>
  <c r="AF903" i="2"/>
  <c r="AG903" i="2" s="1"/>
  <c r="AF895" i="2"/>
  <c r="AG895" i="2" s="1"/>
  <c r="AF887" i="2"/>
  <c r="AG887" i="2" s="1"/>
  <c r="AF879" i="2"/>
  <c r="AG879" i="2" s="1"/>
  <c r="AF871" i="2"/>
  <c r="AG871" i="2" s="1"/>
  <c r="AF863" i="2"/>
  <c r="AG863" i="2" s="1"/>
  <c r="AF855" i="2"/>
  <c r="AG855" i="2" s="1"/>
  <c r="AF847" i="2"/>
  <c r="AG847" i="2" s="1"/>
  <c r="AF839" i="2"/>
  <c r="AG839" i="2" s="1"/>
  <c r="AF831" i="2"/>
  <c r="AG831" i="2" s="1"/>
  <c r="AF823" i="2"/>
  <c r="AG823" i="2" s="1"/>
  <c r="AF815" i="2"/>
  <c r="AG815" i="2" s="1"/>
  <c r="AF807" i="2"/>
  <c r="AG807" i="2" s="1"/>
  <c r="AF799" i="2"/>
  <c r="AG799" i="2" s="1"/>
  <c r="AF791" i="2"/>
  <c r="AG791" i="2" s="1"/>
  <c r="AF783" i="2"/>
  <c r="AG783" i="2" s="1"/>
  <c r="AF775" i="2"/>
  <c r="AG775" i="2" s="1"/>
  <c r="AF767" i="2"/>
  <c r="AG767" i="2" s="1"/>
  <c r="AF759" i="2"/>
  <c r="AG759" i="2" s="1"/>
  <c r="AF751" i="2"/>
  <c r="AG751" i="2" s="1"/>
  <c r="AF743" i="2"/>
  <c r="AG743" i="2" s="1"/>
  <c r="AF735" i="2"/>
  <c r="AG735" i="2" s="1"/>
  <c r="AF727" i="2"/>
  <c r="AG727" i="2" s="1"/>
  <c r="AF719" i="2"/>
  <c r="AG719" i="2" s="1"/>
  <c r="AF711" i="2"/>
  <c r="AG711" i="2" s="1"/>
  <c r="AF703" i="2"/>
  <c r="AG703" i="2" s="1"/>
  <c r="AF695" i="2"/>
  <c r="AG695" i="2" s="1"/>
  <c r="AF687" i="2"/>
  <c r="AG687" i="2" s="1"/>
  <c r="AF679" i="2"/>
  <c r="AG679" i="2" s="1"/>
  <c r="AF671" i="2"/>
  <c r="AG671" i="2" s="1"/>
  <c r="AF663" i="2"/>
  <c r="AG663" i="2" s="1"/>
  <c r="AF655" i="2"/>
  <c r="AG655" i="2" s="1"/>
  <c r="AF647" i="2"/>
  <c r="AG647" i="2" s="1"/>
  <c r="AF639" i="2"/>
  <c r="AG639" i="2" s="1"/>
  <c r="AF631" i="2"/>
  <c r="AG631" i="2" s="1"/>
  <c r="AF623" i="2"/>
  <c r="AG623" i="2" s="1"/>
  <c r="AF615" i="2"/>
  <c r="AG615" i="2" s="1"/>
  <c r="AF607" i="2"/>
  <c r="AG607" i="2" s="1"/>
  <c r="AF599" i="2"/>
  <c r="AG599" i="2" s="1"/>
  <c r="AF591" i="2"/>
  <c r="AG591" i="2" s="1"/>
  <c r="AF583" i="2"/>
  <c r="AG583" i="2" s="1"/>
  <c r="AF575" i="2"/>
  <c r="AG575" i="2" s="1"/>
  <c r="AF567" i="2"/>
  <c r="AG567" i="2" s="1"/>
  <c r="AF559" i="2"/>
  <c r="AG559" i="2" s="1"/>
  <c r="AF551" i="2"/>
  <c r="AG551" i="2" s="1"/>
  <c r="AF543" i="2"/>
  <c r="AG543" i="2" s="1"/>
  <c r="AF535" i="2"/>
  <c r="AG535" i="2" s="1"/>
  <c r="AF527" i="2"/>
  <c r="AG527" i="2" s="1"/>
  <c r="AF519" i="2"/>
  <c r="AG519" i="2" s="1"/>
  <c r="AF511" i="2"/>
  <c r="AG511" i="2" s="1"/>
  <c r="AF503" i="2"/>
  <c r="AG503" i="2" s="1"/>
  <c r="AF495" i="2"/>
  <c r="AG495" i="2" s="1"/>
  <c r="AF487" i="2"/>
  <c r="AG487" i="2" s="1"/>
  <c r="AF479" i="2"/>
  <c r="AG479" i="2" s="1"/>
  <c r="AF471" i="2"/>
  <c r="AG471" i="2" s="1"/>
  <c r="AF463" i="2"/>
  <c r="AG463" i="2" s="1"/>
  <c r="AF455" i="2"/>
  <c r="AG455" i="2" s="1"/>
  <c r="AF447" i="2"/>
  <c r="AG447" i="2" s="1"/>
  <c r="AF439" i="2"/>
  <c r="AG439" i="2" s="1"/>
  <c r="AF431" i="2"/>
  <c r="AG431" i="2" s="1"/>
  <c r="AF423" i="2"/>
  <c r="AG423" i="2" s="1"/>
  <c r="AF415" i="2"/>
  <c r="AG415" i="2" s="1"/>
  <c r="AF407" i="2"/>
  <c r="AG407" i="2" s="1"/>
  <c r="AF399" i="2"/>
  <c r="AG399" i="2" s="1"/>
  <c r="AF391" i="2"/>
  <c r="AG391" i="2" s="1"/>
  <c r="AF383" i="2"/>
  <c r="AG383" i="2" s="1"/>
  <c r="AF375" i="2"/>
  <c r="AG375" i="2" s="1"/>
  <c r="AF367" i="2"/>
  <c r="AG367" i="2" s="1"/>
  <c r="AF359" i="2"/>
  <c r="AG359" i="2" s="1"/>
  <c r="AF351" i="2"/>
  <c r="AG351" i="2" s="1"/>
  <c r="AF343" i="2"/>
  <c r="AG343" i="2" s="1"/>
  <c r="AE2048" i="2"/>
  <c r="AE2040" i="2"/>
  <c r="AE2032" i="2"/>
  <c r="AE2024" i="2"/>
  <c r="AE2016" i="2"/>
  <c r="AE2008" i="2"/>
  <c r="AE2000" i="2"/>
  <c r="AF2049" i="2"/>
  <c r="AG2049" i="2" s="1"/>
  <c r="AF2041" i="2"/>
  <c r="AG2041" i="2" s="1"/>
  <c r="AF2033" i="2"/>
  <c r="AG2033" i="2" s="1"/>
  <c r="AF2025" i="2"/>
  <c r="AG2025" i="2" s="1"/>
  <c r="AF2017" i="2"/>
  <c r="AG2017" i="2" s="1"/>
  <c r="AF2009" i="2"/>
  <c r="AG2009" i="2" s="1"/>
  <c r="AF2001" i="2"/>
  <c r="AG2001" i="2" s="1"/>
  <c r="AF1993" i="2"/>
  <c r="AG1993" i="2" s="1"/>
  <c r="AF1985" i="2"/>
  <c r="AG1985" i="2" s="1"/>
  <c r="AF1977" i="2"/>
  <c r="AG1977" i="2" s="1"/>
  <c r="AF1969" i="2"/>
  <c r="AG1969" i="2" s="1"/>
  <c r="AF1961" i="2"/>
  <c r="AG1961" i="2" s="1"/>
  <c r="AF1953" i="2"/>
  <c r="AG1953" i="2" s="1"/>
  <c r="AF1945" i="2"/>
  <c r="AG1945" i="2" s="1"/>
  <c r="AF1937" i="2"/>
  <c r="AG1937" i="2" s="1"/>
  <c r="AF1929" i="2"/>
  <c r="AG1929" i="2" s="1"/>
  <c r="AF1921" i="2"/>
  <c r="AG1921" i="2" s="1"/>
  <c r="AF1913" i="2"/>
  <c r="AG1913" i="2" s="1"/>
  <c r="AF1905" i="2"/>
  <c r="AG1905" i="2" s="1"/>
  <c r="AF1897" i="2"/>
  <c r="AG1897" i="2" s="1"/>
  <c r="AF1889" i="2"/>
  <c r="AG1889" i="2" s="1"/>
  <c r="AF1881" i="2"/>
  <c r="AG1881" i="2" s="1"/>
  <c r="AF1873" i="2"/>
  <c r="AG1873" i="2" s="1"/>
  <c r="AF1865" i="2"/>
  <c r="AG1865" i="2" s="1"/>
  <c r="AF1857" i="2"/>
  <c r="AG1857" i="2" s="1"/>
  <c r="AF1849" i="2"/>
  <c r="AG1849" i="2" s="1"/>
  <c r="AF1841" i="2"/>
  <c r="AG1841" i="2" s="1"/>
  <c r="AF1833" i="2"/>
  <c r="AG1833" i="2" s="1"/>
  <c r="AF1825" i="2"/>
  <c r="AG1825" i="2" s="1"/>
  <c r="AF1817" i="2"/>
  <c r="AG1817" i="2" s="1"/>
  <c r="AF1809" i="2"/>
  <c r="AG1809" i="2" s="1"/>
  <c r="AF1801" i="2"/>
  <c r="AG1801" i="2" s="1"/>
  <c r="AF1793" i="2"/>
  <c r="AG1793" i="2" s="1"/>
  <c r="AF1785" i="2"/>
  <c r="AG1785" i="2" s="1"/>
  <c r="AF1777" i="2"/>
  <c r="AG1777" i="2" s="1"/>
  <c r="AF1769" i="2"/>
  <c r="AG1769" i="2" s="1"/>
  <c r="AF1761" i="2"/>
  <c r="AG1761" i="2" s="1"/>
  <c r="AF1753" i="2"/>
  <c r="AG1753" i="2" s="1"/>
  <c r="AF1745" i="2"/>
  <c r="AG1745" i="2" s="1"/>
  <c r="AF1737" i="2"/>
  <c r="AG1737" i="2" s="1"/>
  <c r="AF1729" i="2"/>
  <c r="AG1729" i="2" s="1"/>
  <c r="AF1721" i="2"/>
  <c r="AG1721" i="2" s="1"/>
  <c r="AF1713" i="2"/>
  <c r="AG1713" i="2" s="1"/>
  <c r="AF1705" i="2"/>
  <c r="AG1705" i="2" s="1"/>
  <c r="AF1697" i="2"/>
  <c r="AG1697" i="2" s="1"/>
  <c r="AF1689" i="2"/>
  <c r="AG1689" i="2" s="1"/>
  <c r="AF1681" i="2"/>
  <c r="AG1681" i="2" s="1"/>
  <c r="AF1673" i="2"/>
  <c r="AG1673" i="2" s="1"/>
  <c r="AF1665" i="2"/>
  <c r="AG1665" i="2" s="1"/>
  <c r="AF1657" i="2"/>
  <c r="AG1657" i="2" s="1"/>
  <c r="AF1649" i="2"/>
  <c r="AG1649" i="2" s="1"/>
  <c r="AF1641" i="2"/>
  <c r="AG1641" i="2" s="1"/>
  <c r="AF1633" i="2"/>
  <c r="AG1633" i="2" s="1"/>
  <c r="AF1625" i="2"/>
  <c r="AG1625" i="2" s="1"/>
  <c r="AF1617" i="2"/>
  <c r="AG1617" i="2" s="1"/>
  <c r="AF1609" i="2"/>
  <c r="AG1609" i="2" s="1"/>
  <c r="AF1601" i="2"/>
  <c r="AG1601" i="2" s="1"/>
  <c r="AF1593" i="2"/>
  <c r="AG1593" i="2" s="1"/>
  <c r="AF1585" i="2"/>
  <c r="AG1585" i="2" s="1"/>
  <c r="AF1577" i="2"/>
  <c r="AG1577" i="2" s="1"/>
  <c r="AF1569" i="2"/>
  <c r="AG1569" i="2" s="1"/>
  <c r="AF1561" i="2"/>
  <c r="AG1561" i="2" s="1"/>
  <c r="AF1553" i="2"/>
  <c r="AG1553" i="2" s="1"/>
  <c r="AF1545" i="2"/>
  <c r="AG1545" i="2" s="1"/>
  <c r="AF1537" i="2"/>
  <c r="AG1537" i="2" s="1"/>
  <c r="AF1529" i="2"/>
  <c r="AG1529" i="2" s="1"/>
  <c r="AF1521" i="2"/>
  <c r="AG1521" i="2" s="1"/>
  <c r="AF1513" i="2"/>
  <c r="AG1513" i="2" s="1"/>
  <c r="AF1505" i="2"/>
  <c r="AG1505" i="2" s="1"/>
  <c r="AF1489" i="2"/>
  <c r="AG1489" i="2" s="1"/>
  <c r="AF1481" i="2"/>
  <c r="AG1481" i="2" s="1"/>
  <c r="AF1473" i="2"/>
  <c r="AG1473" i="2" s="1"/>
  <c r="AF1465" i="2"/>
  <c r="AG1465" i="2" s="1"/>
  <c r="AF1457" i="2"/>
  <c r="AG1457" i="2" s="1"/>
  <c r="AF1449" i="2"/>
  <c r="AG1449" i="2" s="1"/>
  <c r="AF1441" i="2"/>
  <c r="AG1441" i="2" s="1"/>
  <c r="AF1433" i="2"/>
  <c r="AG1433" i="2" s="1"/>
  <c r="AF1425" i="2"/>
  <c r="AG1425" i="2" s="1"/>
  <c r="AF1417" i="2"/>
  <c r="AG1417" i="2" s="1"/>
  <c r="AF1409" i="2"/>
  <c r="AG1409" i="2" s="1"/>
  <c r="AF1401" i="2"/>
  <c r="AG1401" i="2" s="1"/>
  <c r="AF1393" i="2"/>
  <c r="AG1393" i="2" s="1"/>
  <c r="AF1385" i="2"/>
  <c r="AG1385" i="2" s="1"/>
  <c r="AF1377" i="2"/>
  <c r="AG1377" i="2" s="1"/>
  <c r="AF1369" i="2"/>
  <c r="AG1369" i="2" s="1"/>
  <c r="AF1361" i="2"/>
  <c r="AG1361" i="2" s="1"/>
  <c r="AF1353" i="2"/>
  <c r="AG1353" i="2" s="1"/>
  <c r="AF1345" i="2"/>
  <c r="AG1345" i="2" s="1"/>
  <c r="AF1337" i="2"/>
  <c r="AG1337" i="2" s="1"/>
  <c r="AF1329" i="2"/>
  <c r="AG1329" i="2" s="1"/>
  <c r="AF1321" i="2"/>
  <c r="AG1321" i="2" s="1"/>
  <c r="AF1313" i="2"/>
  <c r="AG1313" i="2" s="1"/>
  <c r="AF1305" i="2"/>
  <c r="AG1305" i="2" s="1"/>
  <c r="AF1297" i="2"/>
  <c r="AG1297" i="2" s="1"/>
  <c r="AF1289" i="2"/>
  <c r="AG1289" i="2" s="1"/>
  <c r="AF1281" i="2"/>
  <c r="AG1281" i="2" s="1"/>
  <c r="AF1273" i="2"/>
  <c r="AG1273" i="2" s="1"/>
  <c r="AF1265" i="2"/>
  <c r="AG1265" i="2" s="1"/>
  <c r="AF1257" i="2"/>
  <c r="AG1257" i="2" s="1"/>
  <c r="AF1249" i="2"/>
  <c r="AG1249" i="2" s="1"/>
  <c r="AF1241" i="2"/>
  <c r="AG1241" i="2" s="1"/>
  <c r="AF1233" i="2"/>
  <c r="AG1233" i="2" s="1"/>
  <c r="AF1225" i="2"/>
  <c r="AG1225" i="2" s="1"/>
  <c r="AF1217" i="2"/>
  <c r="AG1217" i="2" s="1"/>
  <c r="AF1209" i="2"/>
  <c r="AG1209" i="2" s="1"/>
  <c r="AF1201" i="2"/>
  <c r="AG1201" i="2" s="1"/>
  <c r="AF1193" i="2"/>
  <c r="AG1193" i="2" s="1"/>
  <c r="AF1185" i="2"/>
  <c r="AG1185" i="2" s="1"/>
  <c r="AF1177" i="2"/>
  <c r="AG1177" i="2" s="1"/>
  <c r="AF1169" i="2"/>
  <c r="AG1169" i="2" s="1"/>
  <c r="AF1161" i="2"/>
  <c r="AG1161" i="2" s="1"/>
  <c r="AF1153" i="2"/>
  <c r="AG1153" i="2" s="1"/>
  <c r="AF1145" i="2"/>
  <c r="AG1145" i="2" s="1"/>
  <c r="AF1137" i="2"/>
  <c r="AG1137" i="2" s="1"/>
  <c r="AF1129" i="2"/>
  <c r="AG1129" i="2" s="1"/>
  <c r="AF1121" i="2"/>
  <c r="AG1121" i="2" s="1"/>
  <c r="AF1113" i="2"/>
  <c r="AG1113" i="2" s="1"/>
  <c r="AF1105" i="2"/>
  <c r="AG1105" i="2" s="1"/>
  <c r="AF1097" i="2"/>
  <c r="AG1097" i="2" s="1"/>
  <c r="AF1089" i="2"/>
  <c r="AG1089" i="2" s="1"/>
  <c r="AF1081" i="2"/>
  <c r="AG1081" i="2" s="1"/>
  <c r="AF1073" i="2"/>
  <c r="AG1073" i="2" s="1"/>
  <c r="AF1065" i="2"/>
  <c r="AG1065" i="2" s="1"/>
  <c r="AF1057" i="2"/>
  <c r="AG1057" i="2" s="1"/>
  <c r="AF1049" i="2"/>
  <c r="AG1049" i="2" s="1"/>
  <c r="AF1041" i="2"/>
  <c r="AG1041" i="2" s="1"/>
  <c r="AF1033" i="2"/>
  <c r="AG1033" i="2" s="1"/>
  <c r="AF1025" i="2"/>
  <c r="AG1025" i="2" s="1"/>
  <c r="AF1017" i="2"/>
  <c r="AG1017" i="2" s="1"/>
  <c r="AF1009" i="2"/>
  <c r="AG1009" i="2" s="1"/>
  <c r="AF1001" i="2"/>
  <c r="AG1001" i="2" s="1"/>
  <c r="AF993" i="2"/>
  <c r="AG993" i="2" s="1"/>
  <c r="AF985" i="2"/>
  <c r="AG985" i="2" s="1"/>
  <c r="AF977" i="2"/>
  <c r="AG977" i="2" s="1"/>
  <c r="AF969" i="2"/>
  <c r="AG969" i="2" s="1"/>
  <c r="AF961" i="2"/>
  <c r="AG961" i="2" s="1"/>
  <c r="AF953" i="2"/>
  <c r="AG953" i="2" s="1"/>
  <c r="AF945" i="2"/>
  <c r="AG945" i="2" s="1"/>
  <c r="AF937" i="2"/>
  <c r="AG937" i="2" s="1"/>
  <c r="AF929" i="2"/>
  <c r="AG929" i="2" s="1"/>
  <c r="AF921" i="2"/>
  <c r="AG921" i="2" s="1"/>
  <c r="AF913" i="2"/>
  <c r="AG913" i="2" s="1"/>
  <c r="AF905" i="2"/>
  <c r="AG905" i="2" s="1"/>
  <c r="AF897" i="2"/>
  <c r="AG897" i="2" s="1"/>
  <c r="AF889" i="2"/>
  <c r="AG889" i="2" s="1"/>
  <c r="AF881" i="2"/>
  <c r="AG881" i="2" s="1"/>
  <c r="AF873" i="2"/>
  <c r="AG873" i="2" s="1"/>
  <c r="AF865" i="2"/>
  <c r="AG865" i="2" s="1"/>
  <c r="AF857" i="2"/>
  <c r="AG857" i="2" s="1"/>
  <c r="AF849" i="2"/>
  <c r="AG849" i="2" s="1"/>
  <c r="AF841" i="2"/>
  <c r="AG841" i="2" s="1"/>
  <c r="AF833" i="2"/>
  <c r="AG833" i="2" s="1"/>
  <c r="AF825" i="2"/>
  <c r="AG825" i="2" s="1"/>
  <c r="AF817" i="2"/>
  <c r="AG817" i="2" s="1"/>
  <c r="AF809" i="2"/>
  <c r="AG809" i="2" s="1"/>
  <c r="AF801" i="2"/>
  <c r="AG801" i="2" s="1"/>
  <c r="AF793" i="2"/>
  <c r="AG793" i="2" s="1"/>
  <c r="AF785" i="2"/>
  <c r="AG785" i="2" s="1"/>
  <c r="AF777" i="2"/>
  <c r="AG777" i="2" s="1"/>
  <c r="AF769" i="2"/>
  <c r="AG769" i="2" s="1"/>
  <c r="AF761" i="2"/>
  <c r="AG761" i="2" s="1"/>
  <c r="AF753" i="2"/>
  <c r="AG753" i="2" s="1"/>
  <c r="AF745" i="2"/>
  <c r="AG745" i="2" s="1"/>
  <c r="AF737" i="2"/>
  <c r="AG737" i="2" s="1"/>
  <c r="AF729" i="2"/>
  <c r="AG729" i="2" s="1"/>
  <c r="AF721" i="2"/>
  <c r="AG721" i="2" s="1"/>
  <c r="AF713" i="2"/>
  <c r="AG713" i="2" s="1"/>
  <c r="AF705" i="2"/>
  <c r="AG705" i="2" s="1"/>
  <c r="AF697" i="2"/>
  <c r="AG697" i="2" s="1"/>
  <c r="AF689" i="2"/>
  <c r="AG689" i="2" s="1"/>
  <c r="AF681" i="2"/>
  <c r="AG681" i="2" s="1"/>
  <c r="AF673" i="2"/>
  <c r="AG673" i="2" s="1"/>
  <c r="AF665" i="2"/>
  <c r="AG665" i="2" s="1"/>
  <c r="AF657" i="2"/>
  <c r="AG657" i="2" s="1"/>
  <c r="AF649" i="2"/>
  <c r="AG649" i="2" s="1"/>
  <c r="AF633" i="2"/>
  <c r="AG633" i="2" s="1"/>
  <c r="AF625" i="2"/>
  <c r="AG625" i="2" s="1"/>
  <c r="AF617" i="2"/>
  <c r="AG617" i="2" s="1"/>
  <c r="AF609" i="2"/>
  <c r="AG609" i="2" s="1"/>
  <c r="AF601" i="2"/>
  <c r="AG601" i="2" s="1"/>
  <c r="AF593" i="2"/>
  <c r="AG593" i="2" s="1"/>
  <c r="AF585" i="2"/>
  <c r="AG585" i="2" s="1"/>
  <c r="AF577" i="2"/>
  <c r="AG577" i="2" s="1"/>
  <c r="AF569" i="2"/>
  <c r="AG569" i="2" s="1"/>
  <c r="AF561" i="2"/>
  <c r="AG561" i="2" s="1"/>
  <c r="AF553" i="2"/>
  <c r="AG553" i="2" s="1"/>
  <c r="AF545" i="2"/>
  <c r="AG545" i="2" s="1"/>
  <c r="AF537" i="2"/>
  <c r="AG537" i="2" s="1"/>
  <c r="AF529" i="2"/>
  <c r="AG529" i="2" s="1"/>
  <c r="AF521" i="2"/>
  <c r="AG521" i="2" s="1"/>
  <c r="AF513" i="2"/>
  <c r="AG513" i="2" s="1"/>
  <c r="AF505" i="2"/>
  <c r="AG505" i="2" s="1"/>
  <c r="AF497" i="2"/>
  <c r="AG497" i="2" s="1"/>
  <c r="AF489" i="2"/>
  <c r="AG489" i="2" s="1"/>
  <c r="AF481" i="2"/>
  <c r="AG481" i="2" s="1"/>
  <c r="AF473" i="2"/>
  <c r="AG473" i="2" s="1"/>
  <c r="AF465" i="2"/>
  <c r="AG465" i="2" s="1"/>
  <c r="AF457" i="2"/>
  <c r="AG457" i="2" s="1"/>
  <c r="AF449" i="2"/>
  <c r="AG449" i="2" s="1"/>
  <c r="AF441" i="2"/>
  <c r="AG441" i="2" s="1"/>
  <c r="AF433" i="2"/>
  <c r="AG433" i="2" s="1"/>
  <c r="AF425" i="2"/>
  <c r="AG425" i="2" s="1"/>
  <c r="AF417" i="2"/>
  <c r="AG417" i="2" s="1"/>
  <c r="AF409" i="2"/>
  <c r="AG409" i="2" s="1"/>
  <c r="AF401" i="2"/>
  <c r="AG401" i="2" s="1"/>
  <c r="AF393" i="2"/>
  <c r="AG393" i="2" s="1"/>
  <c r="AF385" i="2"/>
  <c r="AG385" i="2" s="1"/>
  <c r="AF377" i="2"/>
  <c r="AG377" i="2" s="1"/>
  <c r="AF369" i="2"/>
  <c r="AG369" i="2" s="1"/>
  <c r="AF361" i="2"/>
  <c r="AG361" i="2" s="1"/>
  <c r="AF353" i="2"/>
  <c r="AG353" i="2" s="1"/>
  <c r="AF345" i="2"/>
  <c r="AG345" i="2" s="1"/>
  <c r="AF337" i="2"/>
  <c r="AG337" i="2" s="1"/>
  <c r="AE2042" i="2"/>
  <c r="AE2034" i="2"/>
  <c r="AE2026" i="2"/>
  <c r="AF2034" i="2"/>
  <c r="AG2034" i="2" s="1"/>
  <c r="AF2026" i="2"/>
  <c r="AG2026" i="2" s="1"/>
  <c r="AF2018" i="2"/>
  <c r="AG2018" i="2" s="1"/>
  <c r="AF2010" i="2"/>
  <c r="AG2010" i="2" s="1"/>
  <c r="AF2002" i="2"/>
  <c r="AG2002" i="2" s="1"/>
  <c r="AF1986" i="2"/>
  <c r="AG1986" i="2" s="1"/>
  <c r="AF1978" i="2"/>
  <c r="AG1978" i="2" s="1"/>
  <c r="AF1970" i="2"/>
  <c r="AG1970" i="2" s="1"/>
  <c r="AF1962" i="2"/>
  <c r="AG1962" i="2" s="1"/>
  <c r="AF1946" i="2"/>
  <c r="AG1946" i="2" s="1"/>
  <c r="AF1938" i="2"/>
  <c r="AG1938" i="2" s="1"/>
  <c r="AF1930" i="2"/>
  <c r="AG1930" i="2" s="1"/>
  <c r="AF1922" i="2"/>
  <c r="AG1922" i="2" s="1"/>
  <c r="AF1914" i="2"/>
  <c r="AG1914" i="2" s="1"/>
  <c r="AF1906" i="2"/>
  <c r="AG1906" i="2" s="1"/>
  <c r="AF1898" i="2"/>
  <c r="AG1898" i="2" s="1"/>
  <c r="AF1890" i="2"/>
  <c r="AG1890" i="2" s="1"/>
  <c r="AF1882" i="2"/>
  <c r="AG1882" i="2" s="1"/>
  <c r="AF1874" i="2"/>
  <c r="AG1874" i="2" s="1"/>
  <c r="AF1866" i="2"/>
  <c r="AG1866" i="2" s="1"/>
  <c r="AF1858" i="2"/>
  <c r="AG1858" i="2" s="1"/>
  <c r="AF3992" i="2"/>
  <c r="AG3992" i="2" s="1"/>
  <c r="AF3984" i="2"/>
  <c r="AG3984" i="2" s="1"/>
  <c r="AF3976" i="2"/>
  <c r="AG3976" i="2" s="1"/>
  <c r="AF3968" i="2"/>
  <c r="AG3968" i="2" s="1"/>
  <c r="AF3960" i="2"/>
  <c r="AG3960" i="2" s="1"/>
  <c r="AF3952" i="2"/>
  <c r="AG3952" i="2" s="1"/>
  <c r="AF3944" i="2"/>
  <c r="AG3944" i="2" s="1"/>
  <c r="AF3936" i="2"/>
  <c r="AG3936" i="2" s="1"/>
  <c r="AF3928" i="2"/>
  <c r="AG3928" i="2" s="1"/>
  <c r="AF3920" i="2"/>
  <c r="AG3920" i="2" s="1"/>
  <c r="AF3912" i="2"/>
  <c r="AG3912" i="2" s="1"/>
  <c r="AF3904" i="2"/>
  <c r="AG3904" i="2" s="1"/>
  <c r="AF3896" i="2"/>
  <c r="AG3896" i="2" s="1"/>
  <c r="AF3888" i="2"/>
  <c r="AG3888" i="2" s="1"/>
  <c r="AF3880" i="2"/>
  <c r="AG3880" i="2" s="1"/>
  <c r="AF3872" i="2"/>
  <c r="AG3872" i="2" s="1"/>
  <c r="AF3864" i="2"/>
  <c r="AG3864" i="2" s="1"/>
  <c r="AF3856" i="2"/>
  <c r="AG3856" i="2" s="1"/>
  <c r="AF3848" i="2"/>
  <c r="AG3848" i="2" s="1"/>
  <c r="AF3840" i="2"/>
  <c r="AG3840" i="2" s="1"/>
  <c r="AF3832" i="2"/>
  <c r="AG3832" i="2" s="1"/>
  <c r="AF3824" i="2"/>
  <c r="AG3824" i="2" s="1"/>
  <c r="AF3816" i="2"/>
  <c r="AG3816" i="2" s="1"/>
  <c r="AF3808" i="2"/>
  <c r="AG3808" i="2" s="1"/>
  <c r="AF3800" i="2"/>
  <c r="AG3800" i="2" s="1"/>
  <c r="AF3792" i="2"/>
  <c r="AG3792" i="2" s="1"/>
  <c r="AF3784" i="2"/>
  <c r="AG3784" i="2" s="1"/>
  <c r="AF3776" i="2"/>
  <c r="AG3776" i="2" s="1"/>
  <c r="AF3768" i="2"/>
  <c r="AG3768" i="2" s="1"/>
  <c r="AF3760" i="2"/>
  <c r="AG3760" i="2" s="1"/>
  <c r="AF3752" i="2"/>
  <c r="AG3752" i="2" s="1"/>
  <c r="AF3744" i="2"/>
  <c r="AG3744" i="2" s="1"/>
  <c r="AF988" i="2"/>
  <c r="AG988" i="2" s="1"/>
  <c r="AF980" i="2"/>
  <c r="AG980" i="2" s="1"/>
  <c r="AF972" i="2"/>
  <c r="AG972" i="2" s="1"/>
  <c r="AF964" i="2"/>
  <c r="AG964" i="2" s="1"/>
  <c r="AF956" i="2"/>
  <c r="AG956" i="2" s="1"/>
  <c r="AF948" i="2"/>
  <c r="AG948" i="2" s="1"/>
  <c r="AF940" i="2"/>
  <c r="AG940" i="2" s="1"/>
  <c r="AF932" i="2"/>
  <c r="AG932" i="2" s="1"/>
  <c r="AF924" i="2"/>
  <c r="AG924" i="2" s="1"/>
  <c r="AF916" i="2"/>
  <c r="AG916" i="2" s="1"/>
  <c r="AF908" i="2"/>
  <c r="AG908" i="2" s="1"/>
  <c r="AF900" i="2"/>
  <c r="AG900" i="2" s="1"/>
  <c r="AF892" i="2"/>
  <c r="AG892" i="2" s="1"/>
  <c r="AF884" i="2"/>
  <c r="AG884" i="2" s="1"/>
  <c r="AF876" i="2"/>
  <c r="AG876" i="2" s="1"/>
  <c r="AF868" i="2"/>
  <c r="AG868" i="2" s="1"/>
  <c r="AF860" i="2"/>
  <c r="AG860" i="2" s="1"/>
  <c r="AF852" i="2"/>
  <c r="AG852" i="2" s="1"/>
  <c r="AF844" i="2"/>
  <c r="AG844" i="2" s="1"/>
  <c r="AF836" i="2"/>
  <c r="AG836" i="2" s="1"/>
  <c r="AF828" i="2"/>
  <c r="AG828" i="2" s="1"/>
  <c r="AF820" i="2"/>
  <c r="AG820" i="2" s="1"/>
  <c r="AF812" i="2"/>
  <c r="AG812" i="2" s="1"/>
  <c r="AF804" i="2"/>
  <c r="AG804" i="2" s="1"/>
  <c r="AF796" i="2"/>
  <c r="AG796" i="2" s="1"/>
  <c r="AF788" i="2"/>
  <c r="AG788" i="2" s="1"/>
  <c r="AF780" i="2"/>
  <c r="AG780" i="2" s="1"/>
  <c r="AF772" i="2"/>
  <c r="AG772" i="2" s="1"/>
  <c r="AF764" i="2"/>
  <c r="AG764" i="2" s="1"/>
  <c r="AF756" i="2"/>
  <c r="AG756" i="2" s="1"/>
  <c r="AF748" i="2"/>
  <c r="AG748" i="2" s="1"/>
  <c r="AF740" i="2"/>
  <c r="AG740" i="2" s="1"/>
  <c r="AF732" i="2"/>
  <c r="AG732" i="2" s="1"/>
  <c r="AF724" i="2"/>
  <c r="AG724" i="2" s="1"/>
  <c r="AF716" i="2"/>
  <c r="AG716" i="2" s="1"/>
  <c r="AF708" i="2"/>
  <c r="AG708" i="2" s="1"/>
  <c r="AF700" i="2"/>
  <c r="AG700" i="2" s="1"/>
  <c r="AF692" i="2"/>
  <c r="AG692" i="2" s="1"/>
  <c r="AF684" i="2"/>
  <c r="AG684" i="2" s="1"/>
  <c r="AF676" i="2"/>
  <c r="AG676" i="2" s="1"/>
  <c r="AF668" i="2"/>
  <c r="AG668" i="2" s="1"/>
  <c r="AF660" i="2"/>
  <c r="AG660" i="2" s="1"/>
  <c r="AF652" i="2"/>
  <c r="AG652" i="2" s="1"/>
  <c r="AF644" i="2"/>
  <c r="AG644" i="2" s="1"/>
  <c r="AF636" i="2"/>
  <c r="AG636" i="2" s="1"/>
  <c r="AF628" i="2"/>
  <c r="AG628" i="2" s="1"/>
  <c r="AF620" i="2"/>
  <c r="AG620" i="2" s="1"/>
  <c r="AF612" i="2"/>
  <c r="AG612" i="2" s="1"/>
  <c r="AF604" i="2"/>
  <c r="AG604" i="2" s="1"/>
  <c r="AF596" i="2"/>
  <c r="AG596" i="2" s="1"/>
  <c r="AF588" i="2"/>
  <c r="AG588" i="2" s="1"/>
  <c r="AF580" i="2"/>
  <c r="AG580" i="2" s="1"/>
  <c r="AF572" i="2"/>
  <c r="AG572" i="2" s="1"/>
  <c r="AF564" i="2"/>
  <c r="AG564" i="2" s="1"/>
  <c r="AF556" i="2"/>
  <c r="AG556" i="2" s="1"/>
  <c r="AF548" i="2"/>
  <c r="AG548" i="2" s="1"/>
  <c r="AF540" i="2"/>
  <c r="AG540" i="2" s="1"/>
  <c r="AF532" i="2"/>
  <c r="AG532" i="2" s="1"/>
  <c r="AF524" i="2"/>
  <c r="AG524" i="2" s="1"/>
  <c r="AF516" i="2"/>
  <c r="AG516" i="2" s="1"/>
  <c r="AF508" i="2"/>
  <c r="AG508" i="2" s="1"/>
  <c r="AF500" i="2"/>
  <c r="AG500" i="2" s="1"/>
  <c r="AF492" i="2"/>
  <c r="AG492" i="2" s="1"/>
  <c r="AF484" i="2"/>
  <c r="AG484" i="2" s="1"/>
  <c r="AF476" i="2"/>
  <c r="AG476" i="2" s="1"/>
  <c r="AF468" i="2"/>
  <c r="AG468" i="2" s="1"/>
  <c r="AF460" i="2"/>
  <c r="AG460" i="2" s="1"/>
  <c r="AF452" i="2"/>
  <c r="AG452" i="2" s="1"/>
  <c r="AF444" i="2"/>
  <c r="AG444" i="2" s="1"/>
  <c r="AF436" i="2"/>
  <c r="AG436" i="2" s="1"/>
  <c r="AF428" i="2"/>
  <c r="AG428" i="2" s="1"/>
  <c r="AF420" i="2"/>
  <c r="AG420" i="2" s="1"/>
  <c r="AF412" i="2"/>
  <c r="AG412" i="2" s="1"/>
  <c r="AF404" i="2"/>
  <c r="AG404" i="2" s="1"/>
  <c r="AF396" i="2"/>
  <c r="AG396" i="2" s="1"/>
  <c r="AF388" i="2"/>
  <c r="AG388" i="2" s="1"/>
  <c r="AF380" i="2"/>
  <c r="AG380" i="2" s="1"/>
  <c r="AF372" i="2"/>
  <c r="AG372" i="2" s="1"/>
  <c r="AF364" i="2"/>
  <c r="AG364" i="2" s="1"/>
  <c r="AF356" i="2"/>
  <c r="AG356" i="2" s="1"/>
  <c r="AF348" i="2"/>
  <c r="AG348" i="2" s="1"/>
  <c r="AF340" i="2"/>
  <c r="AG340" i="2" s="1"/>
  <c r="AE2045" i="2"/>
  <c r="AF1850" i="2"/>
  <c r="AG1850" i="2" s="1"/>
  <c r="AF1834" i="2"/>
  <c r="AG1834" i="2" s="1"/>
  <c r="AF1826" i="2"/>
  <c r="AG1826" i="2" s="1"/>
  <c r="AF1818" i="2"/>
  <c r="AG1818" i="2" s="1"/>
  <c r="AF1810" i="2"/>
  <c r="AG1810" i="2" s="1"/>
  <c r="AF1794" i="2"/>
  <c r="AG1794" i="2" s="1"/>
  <c r="AF1786" i="2"/>
  <c r="AG1786" i="2" s="1"/>
  <c r="AF1778" i="2"/>
  <c r="AG1778" i="2" s="1"/>
  <c r="AF1770" i="2"/>
  <c r="AG1770" i="2" s="1"/>
  <c r="AF1762" i="2"/>
  <c r="AG1762" i="2" s="1"/>
  <c r="AF1754" i="2"/>
  <c r="AG1754" i="2" s="1"/>
  <c r="AF1746" i="2"/>
  <c r="AG1746" i="2" s="1"/>
  <c r="AF1738" i="2"/>
  <c r="AG1738" i="2" s="1"/>
  <c r="AF1722" i="2"/>
  <c r="AG1722" i="2" s="1"/>
  <c r="AF1714" i="2"/>
  <c r="AG1714" i="2" s="1"/>
  <c r="AF1706" i="2"/>
  <c r="AG1706" i="2" s="1"/>
  <c r="AF1698" i="2"/>
  <c r="AG1698" i="2" s="1"/>
  <c r="AF1682" i="2"/>
  <c r="AG1682" i="2" s="1"/>
  <c r="AF1674" i="2"/>
  <c r="AG1674" i="2" s="1"/>
  <c r="AF1658" i="2"/>
  <c r="AG1658" i="2" s="1"/>
  <c r="AF1650" i="2"/>
  <c r="AG1650" i="2" s="1"/>
  <c r="AF1642" i="2"/>
  <c r="AG1642" i="2" s="1"/>
  <c r="AF1634" i="2"/>
  <c r="AG1634" i="2" s="1"/>
  <c r="AF1626" i="2"/>
  <c r="AG1626" i="2" s="1"/>
  <c r="AF1618" i="2"/>
  <c r="AG1618" i="2" s="1"/>
  <c r="AF1610" i="2"/>
  <c r="AG1610" i="2" s="1"/>
  <c r="AF1602" i="2"/>
  <c r="AG1602" i="2" s="1"/>
  <c r="AF1586" i="2"/>
  <c r="AG1586" i="2" s="1"/>
  <c r="AF1578" i="2"/>
  <c r="AG1578" i="2" s="1"/>
  <c r="AF1570" i="2"/>
  <c r="AG1570" i="2" s="1"/>
  <c r="AF1562" i="2"/>
  <c r="AG1562" i="2" s="1"/>
  <c r="AF1554" i="2"/>
  <c r="AG1554" i="2" s="1"/>
  <c r="AF1546" i="2"/>
  <c r="AG1546" i="2" s="1"/>
  <c r="AF1538" i="2"/>
  <c r="AG1538" i="2" s="1"/>
  <c r="AF1530" i="2"/>
  <c r="AG1530" i="2" s="1"/>
  <c r="AF1522" i="2"/>
  <c r="AG1522" i="2" s="1"/>
  <c r="AF1514" i="2"/>
  <c r="AG1514" i="2" s="1"/>
  <c r="AF1506" i="2"/>
  <c r="AG1506" i="2" s="1"/>
  <c r="AF1498" i="2"/>
  <c r="AG1498" i="2" s="1"/>
  <c r="AF1490" i="2"/>
  <c r="AG1490" i="2" s="1"/>
  <c r="AF1482" i="2"/>
  <c r="AG1482" i="2" s="1"/>
  <c r="AF1474" i="2"/>
  <c r="AG1474" i="2" s="1"/>
  <c r="AF1466" i="2"/>
  <c r="AG1466" i="2" s="1"/>
  <c r="AF1458" i="2"/>
  <c r="AG1458" i="2" s="1"/>
  <c r="AF1450" i="2"/>
  <c r="AG1450" i="2" s="1"/>
  <c r="AF1442" i="2"/>
  <c r="AG1442" i="2" s="1"/>
  <c r="AF1434" i="2"/>
  <c r="AG1434" i="2" s="1"/>
  <c r="AF1426" i="2"/>
  <c r="AG1426" i="2" s="1"/>
  <c r="AF1418" i="2"/>
  <c r="AG1418" i="2" s="1"/>
  <c r="AF1410" i="2"/>
  <c r="AG1410" i="2" s="1"/>
  <c r="AF1402" i="2"/>
  <c r="AG1402" i="2" s="1"/>
  <c r="AF1386" i="2"/>
  <c r="AG1386" i="2" s="1"/>
  <c r="AF1378" i="2"/>
  <c r="AG1378" i="2" s="1"/>
  <c r="AF1370" i="2"/>
  <c r="AG1370" i="2" s="1"/>
  <c r="AF1354" i="2"/>
  <c r="AG1354" i="2" s="1"/>
  <c r="AF1346" i="2"/>
  <c r="AG1346" i="2" s="1"/>
  <c r="AF1338" i="2"/>
  <c r="AG1338" i="2" s="1"/>
  <c r="AF1330" i="2"/>
  <c r="AG1330" i="2" s="1"/>
  <c r="AF1322" i="2"/>
  <c r="AG1322" i="2" s="1"/>
  <c r="AF1314" i="2"/>
  <c r="AG1314" i="2" s="1"/>
  <c r="AF1306" i="2"/>
  <c r="AG1306" i="2" s="1"/>
  <c r="AF1298" i="2"/>
  <c r="AG1298" i="2" s="1"/>
  <c r="AF1290" i="2"/>
  <c r="AG1290" i="2" s="1"/>
  <c r="AF1282" i="2"/>
  <c r="AG1282" i="2" s="1"/>
  <c r="AF1274" i="2"/>
  <c r="AG1274" i="2" s="1"/>
  <c r="AF1258" i="2"/>
  <c r="AG1258" i="2" s="1"/>
  <c r="AF1250" i="2"/>
  <c r="AG1250" i="2" s="1"/>
  <c r="AF1242" i="2"/>
  <c r="AG1242" i="2" s="1"/>
  <c r="AF1234" i="2"/>
  <c r="AG1234" i="2" s="1"/>
  <c r="AF1226" i="2"/>
  <c r="AG1226" i="2" s="1"/>
  <c r="AF1210" i="2"/>
  <c r="AG1210" i="2" s="1"/>
  <c r="AF1202" i="2"/>
  <c r="AG1202" i="2" s="1"/>
  <c r="AF1186" i="2"/>
  <c r="AG1186" i="2" s="1"/>
  <c r="AF1178" i="2"/>
  <c r="AG1178" i="2" s="1"/>
  <c r="AF1170" i="2"/>
  <c r="AG1170" i="2" s="1"/>
  <c r="AF1162" i="2"/>
  <c r="AG1162" i="2" s="1"/>
  <c r="AF1146" i="2"/>
  <c r="AG1146" i="2" s="1"/>
  <c r="AF1138" i="2"/>
  <c r="AG1138" i="2" s="1"/>
  <c r="AF1122" i="2"/>
  <c r="AG1122" i="2" s="1"/>
  <c r="AF1114" i="2"/>
  <c r="AG1114" i="2" s="1"/>
  <c r="AF1106" i="2"/>
  <c r="AG1106" i="2" s="1"/>
  <c r="AF1098" i="2"/>
  <c r="AG1098" i="2" s="1"/>
  <c r="AF1082" i="2"/>
  <c r="AG1082" i="2" s="1"/>
  <c r="AF1074" i="2"/>
  <c r="AG1074" i="2" s="1"/>
  <c r="AF1066" i="2"/>
  <c r="AG1066" i="2" s="1"/>
  <c r="AF1058" i="2"/>
  <c r="AG1058" i="2" s="1"/>
  <c r="AF1050" i="2"/>
  <c r="AG1050" i="2" s="1"/>
  <c r="AF1042" i="2"/>
  <c r="AG1042" i="2" s="1"/>
  <c r="AF1034" i="2"/>
  <c r="AG1034" i="2" s="1"/>
  <c r="AF1026" i="2"/>
  <c r="AG1026" i="2" s="1"/>
  <c r="AF1018" i="2"/>
  <c r="AG1018" i="2" s="1"/>
  <c r="AF1010" i="2"/>
  <c r="AG1010" i="2" s="1"/>
  <c r="AF1002" i="2"/>
  <c r="AG1002" i="2" s="1"/>
  <c r="AF994" i="2"/>
  <c r="AG994" i="2" s="1"/>
  <c r="AF986" i="2"/>
  <c r="AG986" i="2" s="1"/>
  <c r="AF978" i="2"/>
  <c r="AG978" i="2" s="1"/>
  <c r="AF970" i="2"/>
  <c r="AG970" i="2" s="1"/>
  <c r="AF954" i="2"/>
  <c r="AG954" i="2" s="1"/>
  <c r="AF938" i="2"/>
  <c r="AG938" i="2" s="1"/>
  <c r="AF930" i="2"/>
  <c r="AG930" i="2" s="1"/>
  <c r="AF922" i="2"/>
  <c r="AG922" i="2" s="1"/>
  <c r="AF914" i="2"/>
  <c r="AG914" i="2" s="1"/>
  <c r="AF906" i="2"/>
  <c r="AG906" i="2" s="1"/>
  <c r="AF898" i="2"/>
  <c r="AG898" i="2" s="1"/>
  <c r="AF890" i="2"/>
  <c r="AG890" i="2" s="1"/>
  <c r="AF882" i="2"/>
  <c r="AG882" i="2" s="1"/>
  <c r="AF874" i="2"/>
  <c r="AG874" i="2" s="1"/>
  <c r="AF866" i="2"/>
  <c r="AG866" i="2" s="1"/>
  <c r="AF858" i="2"/>
  <c r="AG858" i="2" s="1"/>
  <c r="AF850" i="2"/>
  <c r="AG850" i="2" s="1"/>
  <c r="AF842" i="2"/>
  <c r="AG842" i="2" s="1"/>
  <c r="AF834" i="2"/>
  <c r="AG834" i="2" s="1"/>
  <c r="AF826" i="2"/>
  <c r="AG826" i="2" s="1"/>
  <c r="AF810" i="2"/>
  <c r="AG810" i="2" s="1"/>
  <c r="AF802" i="2"/>
  <c r="AG802" i="2" s="1"/>
  <c r="AF794" i="2"/>
  <c r="AG794" i="2" s="1"/>
  <c r="AF786" i="2"/>
  <c r="AG786" i="2" s="1"/>
  <c r="AF778" i="2"/>
  <c r="AG778" i="2" s="1"/>
  <c r="AF770" i="2"/>
  <c r="AG770" i="2" s="1"/>
  <c r="AE1594" i="2"/>
  <c r="AE1586" i="2"/>
  <c r="AE1578" i="2"/>
  <c r="AE1570" i="2"/>
  <c r="AE1562" i="2"/>
  <c r="AE1554" i="2"/>
  <c r="AE1546" i="2"/>
  <c r="AE1538" i="2"/>
  <c r="AE1530" i="2"/>
  <c r="AE1522" i="2"/>
  <c r="AE1514" i="2"/>
  <c r="AE1506" i="2"/>
  <c r="AE1498" i="2"/>
  <c r="AE1490" i="2"/>
  <c r="AE1482" i="2"/>
  <c r="AE1474" i="2"/>
  <c r="AE1466" i="2"/>
  <c r="AE1458" i="2"/>
  <c r="AE1450" i="2"/>
  <c r="AE1442" i="2"/>
  <c r="AE1434" i="2"/>
  <c r="AE1426" i="2"/>
  <c r="AE1418" i="2"/>
  <c r="AE1410" i="2"/>
  <c r="AE1402" i="2"/>
  <c r="AE1394" i="2"/>
  <c r="AE1386" i="2"/>
  <c r="AE1378" i="2"/>
  <c r="AE1362" i="2"/>
  <c r="AE1354" i="2"/>
  <c r="AE1338" i="2"/>
  <c r="AE1330" i="2"/>
  <c r="AE1322" i="2"/>
  <c r="AE1314" i="2"/>
  <c r="AE1306" i="2"/>
  <c r="AE1298" i="2"/>
  <c r="AE1290" i="2"/>
  <c r="AE1274" i="2"/>
  <c r="AE1266" i="2"/>
  <c r="AE1258" i="2"/>
  <c r="AE1242" i="2"/>
  <c r="AE1234" i="2"/>
  <c r="AE1226" i="2"/>
  <c r="AE1218" i="2"/>
  <c r="AE1202" i="2"/>
  <c r="AE1194" i="2"/>
  <c r="AE1186" i="2"/>
  <c r="AE1178" i="2"/>
  <c r="AE1170" i="2"/>
  <c r="AE1162" i="2"/>
  <c r="AE1154" i="2"/>
  <c r="AE1146" i="2"/>
  <c r="AE1138" i="2"/>
  <c r="AE1130" i="2"/>
  <c r="AE3928" i="2"/>
  <c r="AH3928" i="2" s="1"/>
  <c r="AE3920" i="2"/>
  <c r="AH3920" i="2" s="1"/>
  <c r="AE3912" i="2"/>
  <c r="AH3912" i="2" s="1"/>
  <c r="AE3904" i="2"/>
  <c r="AH3904" i="2" s="1"/>
  <c r="AE3896" i="2"/>
  <c r="AH3896" i="2" s="1"/>
  <c r="AE3888" i="2"/>
  <c r="AH3888" i="2" s="1"/>
  <c r="AE3880" i="2"/>
  <c r="AH3880" i="2" s="1"/>
  <c r="AE3872" i="2"/>
  <c r="AH3872" i="2" s="1"/>
  <c r="AE3864" i="2"/>
  <c r="AH3864" i="2" s="1"/>
  <c r="AE3856" i="2"/>
  <c r="AH3856" i="2" s="1"/>
  <c r="AE3848" i="2"/>
  <c r="AH3848" i="2" s="1"/>
  <c r="AE3840" i="2"/>
  <c r="AH3840" i="2" s="1"/>
  <c r="AE3832" i="2"/>
  <c r="AH3832" i="2" s="1"/>
  <c r="AE3824" i="2"/>
  <c r="AH3824" i="2" s="1"/>
  <c r="AE3816" i="2"/>
  <c r="AH3816" i="2" s="1"/>
  <c r="AE3808" i="2"/>
  <c r="AH3808" i="2" s="1"/>
  <c r="AE3800" i="2"/>
  <c r="AH3800" i="2" s="1"/>
  <c r="AE3792" i="2"/>
  <c r="AH3792" i="2" s="1"/>
  <c r="AE3784" i="2"/>
  <c r="AH3784" i="2" s="1"/>
  <c r="AE3776" i="2"/>
  <c r="AH3776" i="2" s="1"/>
  <c r="AE3768" i="2"/>
  <c r="AH3768" i="2" s="1"/>
  <c r="AE3760" i="2"/>
  <c r="AH3760" i="2" s="1"/>
  <c r="AE3752" i="2"/>
  <c r="AH3752" i="2" s="1"/>
  <c r="AE3744" i="2"/>
  <c r="AH3744" i="2" s="1"/>
  <c r="AF762" i="2"/>
  <c r="AG762" i="2" s="1"/>
  <c r="AF754" i="2"/>
  <c r="AG754" i="2" s="1"/>
  <c r="AF746" i="2"/>
  <c r="AG746" i="2" s="1"/>
  <c r="AF738" i="2"/>
  <c r="AG738" i="2" s="1"/>
  <c r="AF730" i="2"/>
  <c r="AG730" i="2" s="1"/>
  <c r="AF722" i="2"/>
  <c r="AG722" i="2" s="1"/>
  <c r="AF714" i="2"/>
  <c r="AG714" i="2" s="1"/>
  <c r="AF706" i="2"/>
  <c r="AG706" i="2" s="1"/>
  <c r="AF698" i="2"/>
  <c r="AG698" i="2" s="1"/>
  <c r="AF690" i="2"/>
  <c r="AG690" i="2" s="1"/>
  <c r="AF682" i="2"/>
  <c r="AG682" i="2" s="1"/>
  <c r="AF674" i="2"/>
  <c r="AG674" i="2" s="1"/>
  <c r="AF666" i="2"/>
  <c r="AG666" i="2" s="1"/>
  <c r="AF658" i="2"/>
  <c r="AG658" i="2" s="1"/>
  <c r="AF650" i="2"/>
  <c r="AG650" i="2" s="1"/>
  <c r="AF642" i="2"/>
  <c r="AG642" i="2" s="1"/>
  <c r="AF634" i="2"/>
  <c r="AG634" i="2" s="1"/>
  <c r="AF626" i="2"/>
  <c r="AG626" i="2" s="1"/>
  <c r="AF618" i="2"/>
  <c r="AG618" i="2" s="1"/>
  <c r="AF610" i="2"/>
  <c r="AG610" i="2" s="1"/>
  <c r="AF602" i="2"/>
  <c r="AG602" i="2" s="1"/>
  <c r="AF594" i="2"/>
  <c r="AG594" i="2" s="1"/>
  <c r="AF586" i="2"/>
  <c r="AG586" i="2" s="1"/>
  <c r="AF578" i="2"/>
  <c r="AG578" i="2" s="1"/>
  <c r="AF570" i="2"/>
  <c r="AG570" i="2" s="1"/>
  <c r="AF562" i="2"/>
  <c r="AG562" i="2" s="1"/>
  <c r="AF554" i="2"/>
  <c r="AG554" i="2" s="1"/>
  <c r="AF546" i="2"/>
  <c r="AG546" i="2" s="1"/>
  <c r="AF538" i="2"/>
  <c r="AG538" i="2" s="1"/>
  <c r="AF530" i="2"/>
  <c r="AG530" i="2" s="1"/>
  <c r="AF522" i="2"/>
  <c r="AG522" i="2" s="1"/>
  <c r="AF506" i="2"/>
  <c r="AG506" i="2" s="1"/>
  <c r="AF498" i="2"/>
  <c r="AG498" i="2" s="1"/>
  <c r="AF490" i="2"/>
  <c r="AG490" i="2" s="1"/>
  <c r="AF482" i="2"/>
  <c r="AG482" i="2" s="1"/>
  <c r="AF474" i="2"/>
  <c r="AG474" i="2" s="1"/>
  <c r="AF466" i="2"/>
  <c r="AG466" i="2" s="1"/>
  <c r="AF458" i="2"/>
  <c r="AG458" i="2" s="1"/>
  <c r="AF450" i="2"/>
  <c r="AG450" i="2" s="1"/>
  <c r="AF434" i="2"/>
  <c r="AG434" i="2" s="1"/>
  <c r="AF426" i="2"/>
  <c r="AG426" i="2" s="1"/>
  <c r="AF418" i="2"/>
  <c r="AG418" i="2" s="1"/>
  <c r="AF402" i="2"/>
  <c r="AG402" i="2" s="1"/>
  <c r="AF394" i="2"/>
  <c r="AG394" i="2" s="1"/>
  <c r="AF386" i="2"/>
  <c r="AG386" i="2" s="1"/>
  <c r="AF378" i="2"/>
  <c r="AG378" i="2" s="1"/>
  <c r="AF370" i="2"/>
  <c r="AG370" i="2" s="1"/>
  <c r="AF362" i="2"/>
  <c r="AG362" i="2" s="1"/>
  <c r="AF354" i="2"/>
  <c r="AG354" i="2" s="1"/>
  <c r="AF346" i="2"/>
  <c r="AG346" i="2" s="1"/>
  <c r="AF338" i="2"/>
  <c r="AG338" i="2" s="1"/>
  <c r="AE2043" i="2"/>
  <c r="AE2035" i="2"/>
  <c r="AE2027" i="2"/>
  <c r="AE2019" i="2"/>
  <c r="AE2011" i="2"/>
  <c r="AE2003" i="2"/>
  <c r="AE1995" i="2"/>
  <c r="AE1987" i="2"/>
  <c r="AE1979" i="2"/>
  <c r="AE1971" i="2"/>
  <c r="AE1122" i="2"/>
  <c r="AE1106" i="2"/>
  <c r="AE1098" i="2"/>
  <c r="AE1090" i="2"/>
  <c r="AE1082" i="2"/>
  <c r="AE1074" i="2"/>
  <c r="AE1066" i="2"/>
  <c r="AE1058" i="2"/>
  <c r="AE1050" i="2"/>
  <c r="AE1042" i="2"/>
  <c r="AE1034" i="2"/>
  <c r="AE1026" i="2"/>
  <c r="AE1018" i="2"/>
  <c r="AE1010" i="2"/>
  <c r="AE1002" i="2"/>
  <c r="AE994" i="2"/>
  <c r="AE986" i="2"/>
  <c r="AE970" i="2"/>
  <c r="AE962" i="2"/>
  <c r="AE954" i="2"/>
  <c r="AE938" i="2"/>
  <c r="AE930" i="2"/>
  <c r="AE922" i="2"/>
  <c r="AE914" i="2"/>
  <c r="AE906" i="2"/>
  <c r="AE898" i="2"/>
  <c r="AE882" i="2"/>
  <c r="AE866" i="2"/>
  <c r="AE858" i="2"/>
  <c r="AE850" i="2"/>
  <c r="AE842" i="2"/>
  <c r="AE834" i="2"/>
  <c r="AE826" i="2"/>
  <c r="AE818" i="2"/>
  <c r="AE802" i="2"/>
  <c r="AE794" i="2"/>
  <c r="AE786" i="2"/>
  <c r="AE778" i="2"/>
  <c r="AE770" i="2"/>
  <c r="AE762" i="2"/>
  <c r="AE746" i="2"/>
  <c r="AE738" i="2"/>
  <c r="AE730" i="2"/>
  <c r="AE722" i="2"/>
  <c r="AE706" i="2"/>
  <c r="AE698" i="2"/>
  <c r="AE690" i="2"/>
  <c r="AE666" i="2"/>
  <c r="AH666" i="2" s="1"/>
  <c r="AE658" i="2"/>
  <c r="AH658" i="2" s="1"/>
  <c r="AE642" i="2"/>
  <c r="AE634" i="2"/>
  <c r="AE626" i="2"/>
  <c r="AE610" i="2"/>
  <c r="AE602" i="2"/>
  <c r="AE594" i="2"/>
  <c r="AE586" i="2"/>
  <c r="AE570" i="2"/>
  <c r="AE554" i="2"/>
  <c r="AE546" i="2"/>
  <c r="AE538" i="2"/>
  <c r="AE530" i="2"/>
  <c r="AE522" i="2"/>
  <c r="AE506" i="2"/>
  <c r="AE498" i="2"/>
  <c r="AE490" i="2"/>
  <c r="AE482" i="2"/>
  <c r="AE474" i="2"/>
  <c r="AE466" i="2"/>
  <c r="AE458" i="2"/>
  <c r="AE450" i="2"/>
  <c r="AE442" i="2"/>
  <c r="AE434" i="2"/>
  <c r="AE426" i="2"/>
  <c r="AE418" i="2"/>
  <c r="AE410" i="2"/>
  <c r="AE402" i="2"/>
  <c r="AE394" i="2"/>
  <c r="AE386" i="2"/>
  <c r="AE378" i="2"/>
  <c r="AE370" i="2"/>
  <c r="AE362" i="2"/>
  <c r="AE354" i="2"/>
  <c r="AE346" i="2"/>
  <c r="AE338" i="2"/>
  <c r="AE2663" i="2"/>
  <c r="AE2647" i="2"/>
  <c r="AF2045" i="2"/>
  <c r="AG2045" i="2" s="1"/>
  <c r="AF2037" i="2"/>
  <c r="AG2037" i="2" s="1"/>
  <c r="AF2029" i="2"/>
  <c r="AG2029" i="2" s="1"/>
  <c r="AF2021" i="2"/>
  <c r="AG2021" i="2" s="1"/>
  <c r="AF2013" i="2"/>
  <c r="AG2013" i="2" s="1"/>
  <c r="AF2005" i="2"/>
  <c r="AG2005" i="2" s="1"/>
  <c r="AF1997" i="2"/>
  <c r="AG1997" i="2" s="1"/>
  <c r="AF1989" i="2"/>
  <c r="AG1989" i="2" s="1"/>
  <c r="AF1981" i="2"/>
  <c r="AG1981" i="2" s="1"/>
  <c r="AF1973" i="2"/>
  <c r="AG1973" i="2" s="1"/>
  <c r="AF1965" i="2"/>
  <c r="AG1965" i="2" s="1"/>
  <c r="AF1957" i="2"/>
  <c r="AG1957" i="2" s="1"/>
  <c r="AF1949" i="2"/>
  <c r="AG1949" i="2" s="1"/>
  <c r="AF1941" i="2"/>
  <c r="AG1941" i="2" s="1"/>
  <c r="AF1933" i="2"/>
  <c r="AG1933" i="2" s="1"/>
  <c r="AF1925" i="2"/>
  <c r="AG1925" i="2" s="1"/>
  <c r="AF1917" i="2"/>
  <c r="AG1917" i="2" s="1"/>
  <c r="AF1909" i="2"/>
  <c r="AG1909" i="2" s="1"/>
  <c r="AF1901" i="2"/>
  <c r="AG1901" i="2" s="1"/>
  <c r="AF1893" i="2"/>
  <c r="AG1893" i="2" s="1"/>
  <c r="AF1885" i="2"/>
  <c r="AG1885" i="2" s="1"/>
  <c r="AF1877" i="2"/>
  <c r="AG1877" i="2" s="1"/>
  <c r="AF1869" i="2"/>
  <c r="AG1869" i="2" s="1"/>
  <c r="AF1861" i="2"/>
  <c r="AG1861" i="2" s="1"/>
  <c r="AF1853" i="2"/>
  <c r="AG1853" i="2" s="1"/>
  <c r="AF1845" i="2"/>
  <c r="AG1845" i="2" s="1"/>
  <c r="AF1837" i="2"/>
  <c r="AG1837" i="2" s="1"/>
  <c r="AF1829" i="2"/>
  <c r="AG1829" i="2" s="1"/>
  <c r="AF1821" i="2"/>
  <c r="AG1821" i="2" s="1"/>
  <c r="AF1813" i="2"/>
  <c r="AG1813" i="2" s="1"/>
  <c r="AF1797" i="2"/>
  <c r="AG1797" i="2" s="1"/>
  <c r="AF1789" i="2"/>
  <c r="AG1789" i="2" s="1"/>
  <c r="AF1781" i="2"/>
  <c r="AG1781" i="2" s="1"/>
  <c r="AF1773" i="2"/>
  <c r="AG1773" i="2" s="1"/>
  <c r="AF1765" i="2"/>
  <c r="AG1765" i="2" s="1"/>
  <c r="AF1757" i="2"/>
  <c r="AG1757" i="2" s="1"/>
  <c r="AF1749" i="2"/>
  <c r="AG1749" i="2" s="1"/>
  <c r="AF1741" i="2"/>
  <c r="AG1741" i="2" s="1"/>
  <c r="AF1733" i="2"/>
  <c r="AG1733" i="2" s="1"/>
  <c r="AF1725" i="2"/>
  <c r="AG1725" i="2" s="1"/>
  <c r="AF1717" i="2"/>
  <c r="AG1717" i="2" s="1"/>
  <c r="AF1709" i="2"/>
  <c r="AG1709" i="2" s="1"/>
  <c r="AF1701" i="2"/>
  <c r="AG1701" i="2" s="1"/>
  <c r="AF1677" i="2"/>
  <c r="AG1677" i="2" s="1"/>
  <c r="AF1669" i="2"/>
  <c r="AG1669" i="2" s="1"/>
  <c r="AF1661" i="2"/>
  <c r="AG1661" i="2" s="1"/>
  <c r="AF1653" i="2"/>
  <c r="AG1653" i="2" s="1"/>
  <c r="AF1645" i="2"/>
  <c r="AG1645" i="2" s="1"/>
  <c r="AF1629" i="2"/>
  <c r="AG1629" i="2" s="1"/>
  <c r="AE1056" i="2"/>
  <c r="AE752" i="2"/>
  <c r="AE2010" i="2"/>
  <c r="AH2010" i="2" s="1"/>
  <c r="AE2642" i="2"/>
  <c r="AE754" i="2"/>
  <c r="AF2043" i="2"/>
  <c r="AG2043" i="2" s="1"/>
  <c r="AF2035" i="2"/>
  <c r="AG2035" i="2" s="1"/>
  <c r="AF2027" i="2"/>
  <c r="AG2027" i="2" s="1"/>
  <c r="AF2019" i="2"/>
  <c r="AG2019" i="2" s="1"/>
  <c r="AF2011" i="2"/>
  <c r="AG2011" i="2" s="1"/>
  <c r="AF2003" i="2"/>
  <c r="AG2003" i="2" s="1"/>
  <c r="AF1995" i="2"/>
  <c r="AG1995" i="2" s="1"/>
  <c r="AF1987" i="2"/>
  <c r="AG1987" i="2" s="1"/>
  <c r="AF1979" i="2"/>
  <c r="AG1979" i="2" s="1"/>
  <c r="AF1971" i="2"/>
  <c r="AG1971" i="2" s="1"/>
  <c r="AF1963" i="2"/>
  <c r="AG1963" i="2" s="1"/>
  <c r="AF1955" i="2"/>
  <c r="AG1955" i="2" s="1"/>
  <c r="AF1947" i="2"/>
  <c r="AG1947" i="2" s="1"/>
  <c r="AF1939" i="2"/>
  <c r="AG1939" i="2" s="1"/>
  <c r="AF1931" i="2"/>
  <c r="AG1931" i="2" s="1"/>
  <c r="AF1923" i="2"/>
  <c r="AG1923" i="2" s="1"/>
  <c r="AF1915" i="2"/>
  <c r="AG1915" i="2" s="1"/>
  <c r="AF1899" i="2"/>
  <c r="AG1899" i="2" s="1"/>
  <c r="AF1891" i="2"/>
  <c r="AG1891" i="2" s="1"/>
  <c r="AF1883" i="2"/>
  <c r="AG1883" i="2" s="1"/>
  <c r="AF1867" i="2"/>
  <c r="AG1867" i="2" s="1"/>
  <c r="AF1859" i="2"/>
  <c r="AG1859" i="2" s="1"/>
  <c r="AF1851" i="2"/>
  <c r="AG1851" i="2" s="1"/>
  <c r="AF1843" i="2"/>
  <c r="AG1843" i="2" s="1"/>
  <c r="AF1835" i="2"/>
  <c r="AG1835" i="2" s="1"/>
  <c r="AF1827" i="2"/>
  <c r="AG1827" i="2" s="1"/>
  <c r="AF1819" i="2"/>
  <c r="AG1819" i="2" s="1"/>
  <c r="AF1811" i="2"/>
  <c r="AG1811" i="2" s="1"/>
  <c r="AF1803" i="2"/>
  <c r="AG1803" i="2" s="1"/>
  <c r="AF1795" i="2"/>
  <c r="AG1795" i="2" s="1"/>
  <c r="AF1787" i="2"/>
  <c r="AG1787" i="2" s="1"/>
  <c r="AF1779" i="2"/>
  <c r="AG1779" i="2" s="1"/>
  <c r="AF1771" i="2"/>
  <c r="AG1771" i="2" s="1"/>
  <c r="AF1755" i="2"/>
  <c r="AG1755" i="2" s="1"/>
  <c r="AF1747" i="2"/>
  <c r="AG1747" i="2" s="1"/>
  <c r="AF1739" i="2"/>
  <c r="AG1739" i="2" s="1"/>
  <c r="AF1731" i="2"/>
  <c r="AG1731" i="2" s="1"/>
  <c r="AF1723" i="2"/>
  <c r="AG1723" i="2" s="1"/>
  <c r="AF1715" i="2"/>
  <c r="AG1715" i="2" s="1"/>
  <c r="AF1707" i="2"/>
  <c r="AG1707" i="2" s="1"/>
  <c r="AF1699" i="2"/>
  <c r="AG1699" i="2" s="1"/>
  <c r="AF1691" i="2"/>
  <c r="AG1691" i="2" s="1"/>
  <c r="AF1651" i="2"/>
  <c r="AG1651" i="2" s="1"/>
  <c r="AF1635" i="2"/>
  <c r="AG1635" i="2" s="1"/>
  <c r="AF1627" i="2"/>
  <c r="AG1627" i="2" s="1"/>
  <c r="AF1619" i="2"/>
  <c r="AG1619" i="2" s="1"/>
  <c r="AF1611" i="2"/>
  <c r="AG1611" i="2" s="1"/>
  <c r="AF1595" i="2"/>
  <c r="AG1595" i="2" s="1"/>
  <c r="AF1579" i="2"/>
  <c r="AG1579" i="2" s="1"/>
  <c r="AF1563" i="2"/>
  <c r="AG1563" i="2" s="1"/>
  <c r="AF1555" i="2"/>
  <c r="AG1555" i="2" s="1"/>
  <c r="AF1547" i="2"/>
  <c r="AG1547" i="2" s="1"/>
  <c r="AF1539" i="2"/>
  <c r="AG1539" i="2" s="1"/>
  <c r="AF1523" i="2"/>
  <c r="AG1523" i="2" s="1"/>
  <c r="AF1515" i="2"/>
  <c r="AG1515" i="2" s="1"/>
  <c r="AF1507" i="2"/>
  <c r="AG1507" i="2" s="1"/>
  <c r="AF1499" i="2"/>
  <c r="AG1499" i="2" s="1"/>
  <c r="AF1491" i="2"/>
  <c r="AG1491" i="2" s="1"/>
  <c r="AF1483" i="2"/>
  <c r="AG1483" i="2" s="1"/>
  <c r="AF1475" i="2"/>
  <c r="AG1475" i="2" s="1"/>
  <c r="AF1467" i="2"/>
  <c r="AG1467" i="2" s="1"/>
  <c r="AF1459" i="2"/>
  <c r="AG1459" i="2" s="1"/>
  <c r="AF1451" i="2"/>
  <c r="AG1451" i="2" s="1"/>
  <c r="AF1443" i="2"/>
  <c r="AG1443" i="2" s="1"/>
  <c r="AF1435" i="2"/>
  <c r="AG1435" i="2" s="1"/>
  <c r="AF1427" i="2"/>
  <c r="AG1427" i="2" s="1"/>
  <c r="AF1419" i="2"/>
  <c r="AG1419" i="2" s="1"/>
  <c r="AF1403" i="2"/>
  <c r="AG1403" i="2" s="1"/>
  <c r="AF1395" i="2"/>
  <c r="AG1395" i="2" s="1"/>
  <c r="AF1379" i="2"/>
  <c r="AG1379" i="2" s="1"/>
  <c r="AF1371" i="2"/>
  <c r="AG1371" i="2" s="1"/>
  <c r="AF1363" i="2"/>
  <c r="AG1363" i="2" s="1"/>
  <c r="AF1347" i="2"/>
  <c r="AG1347" i="2" s="1"/>
  <c r="AF1339" i="2"/>
  <c r="AG1339" i="2" s="1"/>
  <c r="AF1323" i="2"/>
  <c r="AG1323" i="2" s="1"/>
  <c r="AF1315" i="2"/>
  <c r="AG1315" i="2" s="1"/>
  <c r="AF1307" i="2"/>
  <c r="AG1307" i="2" s="1"/>
  <c r="AF1299" i="2"/>
  <c r="AG1299" i="2" s="1"/>
  <c r="AF1291" i="2"/>
  <c r="AG1291" i="2" s="1"/>
  <c r="AF1275" i="2"/>
  <c r="AG1275" i="2" s="1"/>
  <c r="AF1267" i="2"/>
  <c r="AG1267" i="2" s="1"/>
  <c r="AF1251" i="2"/>
  <c r="AG1251" i="2" s="1"/>
  <c r="AF1243" i="2"/>
  <c r="AG1243" i="2" s="1"/>
  <c r="AE1963" i="2"/>
  <c r="AE1955" i="2"/>
  <c r="AE1947" i="2"/>
  <c r="AE1939" i="2"/>
  <c r="AE1931" i="2"/>
  <c r="AE1923" i="2"/>
  <c r="AE1915" i="2"/>
  <c r="AE1907" i="2"/>
  <c r="AH1907" i="2" s="1"/>
  <c r="AE1899" i="2"/>
  <c r="AE1891" i="2"/>
  <c r="AE1883" i="2"/>
  <c r="AE1875" i="2"/>
  <c r="AE1867" i="2"/>
  <c r="AE1859" i="2"/>
  <c r="AE1851" i="2"/>
  <c r="AE1843" i="2"/>
  <c r="AE1827" i="2"/>
  <c r="AE1819" i="2"/>
  <c r="AE1811" i="2"/>
  <c r="AE1795" i="2"/>
  <c r="AE1787" i="2"/>
  <c r="AE1779" i="2"/>
  <c r="AE1771" i="2"/>
  <c r="AE1763" i="2"/>
  <c r="AE1755" i="2"/>
  <c r="AE1747" i="2"/>
  <c r="AE1739" i="2"/>
  <c r="AE1731" i="2"/>
  <c r="AE1723" i="2"/>
  <c r="AE1715" i="2"/>
  <c r="AE1707" i="2"/>
  <c r="AE1699" i="2"/>
  <c r="AE1691" i="2"/>
  <c r="AE1683" i="2"/>
  <c r="AE1675" i="2"/>
  <c r="AE1667" i="2"/>
  <c r="AE1659" i="2"/>
  <c r="AE1651" i="2"/>
  <c r="AE1643" i="2"/>
  <c r="AH1643" i="2" s="1"/>
  <c r="AE1635" i="2"/>
  <c r="AE1627" i="2"/>
  <c r="AE1619" i="2"/>
  <c r="AE1611" i="2"/>
  <c r="AE1603" i="2"/>
  <c r="AE1595" i="2"/>
  <c r="AE1587" i="2"/>
  <c r="AE1579" i="2"/>
  <c r="AE1571" i="2"/>
  <c r="AE1563" i="2"/>
  <c r="AE1555" i="2"/>
  <c r="AE1547" i="2"/>
  <c r="AE1539" i="2"/>
  <c r="AE1531" i="2"/>
  <c r="AE1523" i="2"/>
  <c r="AE1515" i="2"/>
  <c r="AE1507" i="2"/>
  <c r="AE1499" i="2"/>
  <c r="AE1491" i="2"/>
  <c r="AE1483" i="2"/>
  <c r="AE1475" i="2"/>
  <c r="AE1467" i="2"/>
  <c r="AE1459" i="2"/>
  <c r="AE1451" i="2"/>
  <c r="AE1443" i="2"/>
  <c r="AE1435" i="2"/>
  <c r="AE1427" i="2"/>
  <c r="AE1419" i="2"/>
  <c r="AE1411" i="2"/>
  <c r="AH1411" i="2" s="1"/>
  <c r="AE1403" i="2"/>
  <c r="AE1387" i="2"/>
  <c r="AE1379" i="2"/>
  <c r="AE1363" i="2"/>
  <c r="AE1355" i="2"/>
  <c r="AE1347" i="2"/>
  <c r="AE1339" i="2"/>
  <c r="AE1331" i="2"/>
  <c r="AH1331" i="2" s="1"/>
  <c r="AE1323" i="2"/>
  <c r="AE1315" i="2"/>
  <c r="AE1307" i="2"/>
  <c r="AE1299" i="2"/>
  <c r="AE1291" i="2"/>
  <c r="AE1283" i="2"/>
  <c r="AE1275" i="2"/>
  <c r="AE1267" i="2"/>
  <c r="AE1259" i="2"/>
  <c r="AE1251" i="2"/>
  <c r="AE1243" i="2"/>
  <c r="AE1235" i="2"/>
  <c r="AE1227" i="2"/>
  <c r="AE1219" i="2"/>
  <c r="AE1211" i="2"/>
  <c r="AE1203" i="2"/>
  <c r="AE1195" i="2"/>
  <c r="AH1195" i="2" s="1"/>
  <c r="AE1187" i="2"/>
  <c r="AE1179" i="2"/>
  <c r="AE1171" i="2"/>
  <c r="AE1163" i="2"/>
  <c r="AE1155" i="2"/>
  <c r="AE1147" i="2"/>
  <c r="AE1131" i="2"/>
  <c r="AH1131" i="2" s="1"/>
  <c r="AE1123" i="2"/>
  <c r="AE1115" i="2"/>
  <c r="AE1107" i="2"/>
  <c r="AE1099" i="2"/>
  <c r="AE1091" i="2"/>
  <c r="AE1083" i="2"/>
  <c r="AE1075" i="2"/>
  <c r="AE1067" i="2"/>
  <c r="AH1067" i="2" s="1"/>
  <c r="AE1059" i="2"/>
  <c r="AE1051" i="2"/>
  <c r="AE1043" i="2"/>
  <c r="AE1035" i="2"/>
  <c r="AE1027" i="2"/>
  <c r="AE1019" i="2"/>
  <c r="AE1011" i="2"/>
  <c r="AE1003" i="2"/>
  <c r="AH1003" i="2" s="1"/>
  <c r="AE995" i="2"/>
  <c r="AE987" i="2"/>
  <c r="AE979" i="2"/>
  <c r="AE971" i="2"/>
  <c r="AE963" i="2"/>
  <c r="AE955" i="2"/>
  <c r="AE939" i="2"/>
  <c r="AE931" i="2"/>
  <c r="AE923" i="2"/>
  <c r="AH923" i="2" s="1"/>
  <c r="AE915" i="2"/>
  <c r="AE907" i="2"/>
  <c r="AE899" i="2"/>
  <c r="AE891" i="2"/>
  <c r="AE883" i="2"/>
  <c r="AE875" i="2"/>
  <c r="AE867" i="2"/>
  <c r="AE859" i="2"/>
  <c r="AH859" i="2" s="1"/>
  <c r="AE851" i="2"/>
  <c r="AE843" i="2"/>
  <c r="AE835" i="2"/>
  <c r="AE827" i="2"/>
  <c r="AE819" i="2"/>
  <c r="AE811" i="2"/>
  <c r="AE803" i="2"/>
  <c r="AE795" i="2"/>
  <c r="AH795" i="2" s="1"/>
  <c r="AE787" i="2"/>
  <c r="AE779" i="2"/>
  <c r="AE771" i="2"/>
  <c r="AE763" i="2"/>
  <c r="AE755" i="2"/>
  <c r="AE747" i="2"/>
  <c r="AE739" i="2"/>
  <c r="AE731" i="2"/>
  <c r="AH731" i="2" s="1"/>
  <c r="AE723" i="2"/>
  <c r="AE715" i="2"/>
  <c r="AE707" i="2"/>
  <c r="AE699" i="2"/>
  <c r="AE691" i="2"/>
  <c r="AE683" i="2"/>
  <c r="AE675" i="2"/>
  <c r="AE667" i="2"/>
  <c r="AE659" i="2"/>
  <c r="AE651" i="2"/>
  <c r="AE643" i="2"/>
  <c r="AE635" i="2"/>
  <c r="AF3991" i="2"/>
  <c r="AG3991" i="2" s="1"/>
  <c r="AF3975" i="2"/>
  <c r="AG3975" i="2" s="1"/>
  <c r="AF3959" i="2"/>
  <c r="AG3959" i="2" s="1"/>
  <c r="AF3951" i="2"/>
  <c r="AG3951" i="2" s="1"/>
  <c r="AF3943" i="2"/>
  <c r="AG3943" i="2" s="1"/>
  <c r="AF3935" i="2"/>
  <c r="AG3935" i="2" s="1"/>
  <c r="AF3927" i="2"/>
  <c r="AG3927" i="2" s="1"/>
  <c r="AF3903" i="2"/>
  <c r="AG3903" i="2" s="1"/>
  <c r="AF3895" i="2"/>
  <c r="AG3895" i="2" s="1"/>
  <c r="AF3887" i="2"/>
  <c r="AG3887" i="2" s="1"/>
  <c r="AF3879" i="2"/>
  <c r="AG3879" i="2" s="1"/>
  <c r="AF3863" i="2"/>
  <c r="AG3863" i="2" s="1"/>
  <c r="AF3847" i="2"/>
  <c r="AG3847" i="2" s="1"/>
  <c r="AF3831" i="2"/>
  <c r="AG3831" i="2" s="1"/>
  <c r="AF3823" i="2"/>
  <c r="AG3823" i="2" s="1"/>
  <c r="AF3815" i="2"/>
  <c r="AG3815" i="2" s="1"/>
  <c r="AF3807" i="2"/>
  <c r="AG3807" i="2" s="1"/>
  <c r="AF3799" i="2"/>
  <c r="AG3799" i="2" s="1"/>
  <c r="AF3791" i="2"/>
  <c r="AG3791" i="2" s="1"/>
  <c r="AF3775" i="2"/>
  <c r="AG3775" i="2" s="1"/>
  <c r="AE627" i="2"/>
  <c r="AE619" i="2"/>
  <c r="AE611" i="2"/>
  <c r="AE603" i="2"/>
  <c r="AE595" i="2"/>
  <c r="AE587" i="2"/>
  <c r="AE579" i="2"/>
  <c r="AE571" i="2"/>
  <c r="AE563" i="2"/>
  <c r="AE555" i="2"/>
  <c r="AE547" i="2"/>
  <c r="AE539" i="2"/>
  <c r="AE531" i="2"/>
  <c r="AE523" i="2"/>
  <c r="AE515" i="2"/>
  <c r="AE507" i="2"/>
  <c r="AE499" i="2"/>
  <c r="AE491" i="2"/>
  <c r="AE483" i="2"/>
  <c r="AE475" i="2"/>
  <c r="AE467" i="2"/>
  <c r="AE459" i="2"/>
  <c r="AE451" i="2"/>
  <c r="AE443" i="2"/>
  <c r="AE435" i="2"/>
  <c r="AE419" i="2"/>
  <c r="AE411" i="2"/>
  <c r="AE403" i="2"/>
  <c r="AE395" i="2"/>
  <c r="AE387" i="2"/>
  <c r="AE371" i="2"/>
  <c r="AE355" i="2"/>
  <c r="AH355" i="2" s="1"/>
  <c r="AE347" i="2"/>
  <c r="AH347" i="2" s="1"/>
  <c r="AF3973" i="2"/>
  <c r="AG3973" i="2" s="1"/>
  <c r="AF3965" i="2"/>
  <c r="AG3965" i="2" s="1"/>
  <c r="AF3957" i="2"/>
  <c r="AG3957" i="2" s="1"/>
  <c r="AF3949" i="2"/>
  <c r="AG3949" i="2" s="1"/>
  <c r="AF3941" i="2"/>
  <c r="AG3941" i="2" s="1"/>
  <c r="AF3933" i="2"/>
  <c r="AG3933" i="2" s="1"/>
  <c r="AF3925" i="2"/>
  <c r="AG3925" i="2" s="1"/>
  <c r="AF3917" i="2"/>
  <c r="AG3917" i="2" s="1"/>
  <c r="AF3909" i="2"/>
  <c r="AG3909" i="2" s="1"/>
  <c r="AF3901" i="2"/>
  <c r="AG3901" i="2" s="1"/>
  <c r="AF3893" i="2"/>
  <c r="AG3893" i="2" s="1"/>
  <c r="AF3885" i="2"/>
  <c r="AG3885" i="2" s="1"/>
  <c r="AF3877" i="2"/>
  <c r="AG3877" i="2" s="1"/>
  <c r="AF3869" i="2"/>
  <c r="AG3869" i="2" s="1"/>
  <c r="AF3861" i="2"/>
  <c r="AG3861" i="2" s="1"/>
  <c r="AF3853" i="2"/>
  <c r="AG3853" i="2" s="1"/>
  <c r="AF3845" i="2"/>
  <c r="AG3845" i="2" s="1"/>
  <c r="AF3837" i="2"/>
  <c r="AG3837" i="2" s="1"/>
  <c r="AF3829" i="2"/>
  <c r="AG3829" i="2" s="1"/>
  <c r="AF3821" i="2"/>
  <c r="AG3821" i="2" s="1"/>
  <c r="AF3813" i="2"/>
  <c r="AG3813" i="2" s="1"/>
  <c r="AF3805" i="2"/>
  <c r="AG3805" i="2" s="1"/>
  <c r="AF3797" i="2"/>
  <c r="AG3797" i="2" s="1"/>
  <c r="AF3789" i="2"/>
  <c r="AG3789" i="2" s="1"/>
  <c r="AF3765" i="2"/>
  <c r="AG3765" i="2" s="1"/>
  <c r="AF3757" i="2"/>
  <c r="AG3757" i="2" s="1"/>
  <c r="AF3749" i="2"/>
  <c r="AG3749" i="2" s="1"/>
  <c r="AF3741" i="2"/>
  <c r="AG3741" i="2" s="1"/>
  <c r="AE3991" i="2"/>
  <c r="AE3983" i="2"/>
  <c r="AH3983" i="2" s="1"/>
  <c r="AE3975" i="2"/>
  <c r="AE3951" i="2"/>
  <c r="AE3943" i="2"/>
  <c r="AE3935" i="2"/>
  <c r="AE3919" i="2"/>
  <c r="AH3919" i="2" s="1"/>
  <c r="AE3903" i="2"/>
  <c r="AE3887" i="2"/>
  <c r="AE3879" i="2"/>
  <c r="AE3863" i="2"/>
  <c r="AE3847" i="2"/>
  <c r="AH3847" i="2" s="1"/>
  <c r="AE3831" i="2"/>
  <c r="AH3831" i="2" s="1"/>
  <c r="AE3807" i="2"/>
  <c r="AE3783" i="2"/>
  <c r="AE3767" i="2"/>
  <c r="AE3759" i="2"/>
  <c r="AE3751" i="2"/>
  <c r="AE3743" i="2"/>
  <c r="AH3743" i="2" s="1"/>
  <c r="AE1961" i="2"/>
  <c r="AE1953" i="2"/>
  <c r="AE1913" i="2"/>
  <c r="AE1897" i="2"/>
  <c r="AE1865" i="2"/>
  <c r="AE1817" i="2"/>
  <c r="AE1801" i="2"/>
  <c r="AE1793" i="2"/>
  <c r="AE1753" i="2"/>
  <c r="AE1737" i="2"/>
  <c r="AH1737" i="2" s="1"/>
  <c r="AE1705" i="2"/>
  <c r="AE1689" i="2"/>
  <c r="AE1665" i="2"/>
  <c r="AE1649" i="2"/>
  <c r="AE1625" i="2"/>
  <c r="AE1601" i="2"/>
  <c r="AE1593" i="2"/>
  <c r="AE1577" i="2"/>
  <c r="AE1529" i="2"/>
  <c r="AE1513" i="2"/>
  <c r="AE1473" i="2"/>
  <c r="AE1465" i="2"/>
  <c r="AE1457" i="2"/>
  <c r="AE1449" i="2"/>
  <c r="AE1433" i="2"/>
  <c r="AE1417" i="2"/>
  <c r="AE1401" i="2"/>
  <c r="AH1401" i="2" s="1"/>
  <c r="AE1377" i="2"/>
  <c r="AE1313" i="2"/>
  <c r="AE1289" i="2"/>
  <c r="AE1241" i="2"/>
  <c r="AH1241" i="2" s="1"/>
  <c r="AE1217" i="2"/>
  <c r="AE1145" i="2"/>
  <c r="AE1089" i="2"/>
  <c r="AH1089" i="2" s="1"/>
  <c r="AE1065" i="2"/>
  <c r="AE1033" i="2"/>
  <c r="AE1448" i="2"/>
  <c r="AE1368" i="2"/>
  <c r="AE1360" i="2"/>
  <c r="AE1344" i="2"/>
  <c r="AE1336" i="2"/>
  <c r="AE1312" i="2"/>
  <c r="AE1304" i="2"/>
  <c r="AE1296" i="2"/>
  <c r="AE1280" i="2"/>
  <c r="AE1272" i="2"/>
  <c r="AE1264" i="2"/>
  <c r="AE1256" i="2"/>
  <c r="AE1248" i="2"/>
  <c r="AE1240" i="2"/>
  <c r="AE1232" i="2"/>
  <c r="AE1216" i="2"/>
  <c r="AE1192" i="2"/>
  <c r="AH1192" i="2" s="1"/>
  <c r="AE1184" i="2"/>
  <c r="AE1176" i="2"/>
  <c r="AE1168" i="2"/>
  <c r="AE1152" i="2"/>
  <c r="AE1144" i="2"/>
  <c r="AE1136" i="2"/>
  <c r="AE1120" i="2"/>
  <c r="AE1112" i="2"/>
  <c r="AE1104" i="2"/>
  <c r="AE1088" i="2"/>
  <c r="AH1088" i="2" s="1"/>
  <c r="AE1080" i="2"/>
  <c r="AH1080" i="2" s="1"/>
  <c r="AE1072" i="2"/>
  <c r="AH1072" i="2" s="1"/>
  <c r="AE1064" i="2"/>
  <c r="AH1064" i="2" s="1"/>
  <c r="AE1610" i="2"/>
  <c r="AE1371" i="2"/>
  <c r="AE1048" i="2"/>
  <c r="AE1024" i="2"/>
  <c r="AE1000" i="2"/>
  <c r="AH1000" i="2" s="1"/>
  <c r="AE976" i="2"/>
  <c r="AE928" i="2"/>
  <c r="AE872" i="2"/>
  <c r="AE848" i="2"/>
  <c r="AE832" i="2"/>
  <c r="AE824" i="2"/>
  <c r="AE792" i="2"/>
  <c r="AE760" i="2"/>
  <c r="AE744" i="2"/>
  <c r="AE720" i="2"/>
  <c r="AE688" i="2"/>
  <c r="AH688" i="2" s="1"/>
  <c r="AE672" i="2"/>
  <c r="AE632" i="2"/>
  <c r="AE608" i="2"/>
  <c r="AE600" i="2"/>
  <c r="AE544" i="2"/>
  <c r="AE504" i="2"/>
  <c r="AE488" i="2"/>
  <c r="AE472" i="2"/>
  <c r="AE448" i="2"/>
  <c r="AE432" i="2"/>
  <c r="AH432" i="2" s="1"/>
  <c r="AE416" i="2"/>
  <c r="AE400" i="2"/>
  <c r="AH400" i="2" s="1"/>
  <c r="AE376" i="2"/>
  <c r="AE352" i="2"/>
  <c r="AE1370" i="2"/>
  <c r="AE1346" i="2"/>
  <c r="AH1346" i="2" s="1"/>
  <c r="AE1282" i="2"/>
  <c r="AE1250" i="2"/>
  <c r="AE1210" i="2"/>
  <c r="AE1114" i="2"/>
  <c r="AE978" i="2"/>
  <c r="AE946" i="2"/>
  <c r="AE890" i="2"/>
  <c r="AE874" i="2"/>
  <c r="AE810" i="2"/>
  <c r="AE714" i="2"/>
  <c r="AE682" i="2"/>
  <c r="AE674" i="2"/>
  <c r="AE650" i="2"/>
  <c r="AE618" i="2"/>
  <c r="AE578" i="2"/>
  <c r="AE562" i="2"/>
  <c r="AE514" i="2"/>
  <c r="AH514" i="2" s="1"/>
  <c r="AF1238" i="2"/>
  <c r="AG1238" i="2" s="1"/>
  <c r="AF1230" i="2"/>
  <c r="AG1230" i="2" s="1"/>
  <c r="AF1222" i="2"/>
  <c r="AG1222" i="2" s="1"/>
  <c r="AF1214" i="2"/>
  <c r="AG1214" i="2" s="1"/>
  <c r="AF1206" i="2"/>
  <c r="AG1206" i="2" s="1"/>
  <c r="AF1198" i="2"/>
  <c r="AG1198" i="2" s="1"/>
  <c r="AF1190" i="2"/>
  <c r="AG1190" i="2" s="1"/>
  <c r="AF1182" i="2"/>
  <c r="AG1182" i="2" s="1"/>
  <c r="AF1174" i="2"/>
  <c r="AG1174" i="2" s="1"/>
  <c r="AF1166" i="2"/>
  <c r="AG1166" i="2" s="1"/>
  <c r="AF1158" i="2"/>
  <c r="AG1158" i="2" s="1"/>
  <c r="AF1150" i="2"/>
  <c r="AG1150" i="2" s="1"/>
  <c r="AF1142" i="2"/>
  <c r="AG1142" i="2" s="1"/>
  <c r="AF1134" i="2"/>
  <c r="AG1134" i="2" s="1"/>
  <c r="AF1126" i="2"/>
  <c r="AG1126" i="2" s="1"/>
  <c r="AF1118" i="2"/>
  <c r="AG1118" i="2" s="1"/>
  <c r="AF1110" i="2"/>
  <c r="AG1110" i="2" s="1"/>
  <c r="AF1102" i="2"/>
  <c r="AG1102" i="2" s="1"/>
  <c r="AF1094" i="2"/>
  <c r="AG1094" i="2" s="1"/>
  <c r="AF1086" i="2"/>
  <c r="AG1086" i="2" s="1"/>
  <c r="AF1078" i="2"/>
  <c r="AG1078" i="2" s="1"/>
  <c r="AF1070" i="2"/>
  <c r="AG1070" i="2" s="1"/>
  <c r="AF1062" i="2"/>
  <c r="AG1062" i="2" s="1"/>
  <c r="AF2048" i="2"/>
  <c r="AG2048" i="2" s="1"/>
  <c r="AF2040" i="2"/>
  <c r="AG2040" i="2" s="1"/>
  <c r="AF2032" i="2"/>
  <c r="AG2032" i="2" s="1"/>
  <c r="AF2024" i="2"/>
  <c r="AG2024" i="2" s="1"/>
  <c r="AF2016" i="2"/>
  <c r="AG2016" i="2" s="1"/>
  <c r="AF2008" i="2"/>
  <c r="AG2008" i="2" s="1"/>
  <c r="AF2000" i="2"/>
  <c r="AG2000" i="2" s="1"/>
  <c r="AF1992" i="2"/>
  <c r="AG1992" i="2" s="1"/>
  <c r="AF1984" i="2"/>
  <c r="AG1984" i="2" s="1"/>
  <c r="AF1976" i="2"/>
  <c r="AG1976" i="2" s="1"/>
  <c r="AF1968" i="2"/>
  <c r="AG1968" i="2" s="1"/>
  <c r="AF1960" i="2"/>
  <c r="AG1960" i="2" s="1"/>
  <c r="AF1952" i="2"/>
  <c r="AG1952" i="2" s="1"/>
  <c r="AF1944" i="2"/>
  <c r="AG1944" i="2" s="1"/>
  <c r="AF1936" i="2"/>
  <c r="AG1936" i="2" s="1"/>
  <c r="AF1928" i="2"/>
  <c r="AG1928" i="2" s="1"/>
  <c r="AF1920" i="2"/>
  <c r="AG1920" i="2" s="1"/>
  <c r="AF1912" i="2"/>
  <c r="AG1912" i="2" s="1"/>
  <c r="AF1904" i="2"/>
  <c r="AG1904" i="2" s="1"/>
  <c r="AF1896" i="2"/>
  <c r="AG1896" i="2" s="1"/>
  <c r="AF1888" i="2"/>
  <c r="AG1888" i="2" s="1"/>
  <c r="AF1880" i="2"/>
  <c r="AG1880" i="2" s="1"/>
  <c r="AF1872" i="2"/>
  <c r="AG1872" i="2" s="1"/>
  <c r="AF1864" i="2"/>
  <c r="AG1864" i="2" s="1"/>
  <c r="AF1856" i="2"/>
  <c r="AG1856" i="2" s="1"/>
  <c r="AF1848" i="2"/>
  <c r="AG1848" i="2" s="1"/>
  <c r="AF1840" i="2"/>
  <c r="AG1840" i="2" s="1"/>
  <c r="AF1832" i="2"/>
  <c r="AG1832" i="2" s="1"/>
  <c r="AF1824" i="2"/>
  <c r="AG1824" i="2" s="1"/>
  <c r="AF1816" i="2"/>
  <c r="AG1816" i="2" s="1"/>
  <c r="AF1808" i="2"/>
  <c r="AG1808" i="2" s="1"/>
  <c r="AF1800" i="2"/>
  <c r="AG1800" i="2" s="1"/>
  <c r="AF1792" i="2"/>
  <c r="AG1792" i="2" s="1"/>
  <c r="AF1784" i="2"/>
  <c r="AG1784" i="2" s="1"/>
  <c r="AF1776" i="2"/>
  <c r="AG1776" i="2" s="1"/>
  <c r="AF1768" i="2"/>
  <c r="AG1768" i="2" s="1"/>
  <c r="AF1760" i="2"/>
  <c r="AG1760" i="2" s="1"/>
  <c r="AE417" i="2"/>
  <c r="AE401" i="2"/>
  <c r="AE377" i="2"/>
  <c r="AH377" i="2" s="1"/>
  <c r="AF1054" i="2"/>
  <c r="AG1054" i="2" s="1"/>
  <c r="AF1046" i="2"/>
  <c r="AG1046" i="2" s="1"/>
  <c r="AF1038" i="2"/>
  <c r="AG1038" i="2" s="1"/>
  <c r="AF1030" i="2"/>
  <c r="AG1030" i="2" s="1"/>
  <c r="AF1022" i="2"/>
  <c r="AG1022" i="2" s="1"/>
  <c r="AF1014" i="2"/>
  <c r="AG1014" i="2" s="1"/>
  <c r="AF1006" i="2"/>
  <c r="AG1006" i="2" s="1"/>
  <c r="AF998" i="2"/>
  <c r="AG998" i="2" s="1"/>
  <c r="AF990" i="2"/>
  <c r="AG990" i="2" s="1"/>
  <c r="AF982" i="2"/>
  <c r="AG982" i="2" s="1"/>
  <c r="AF974" i="2"/>
  <c r="AG974" i="2" s="1"/>
  <c r="AF966" i="2"/>
  <c r="AG966" i="2" s="1"/>
  <c r="AF958" i="2"/>
  <c r="AG958" i="2" s="1"/>
  <c r="AF950" i="2"/>
  <c r="AG950" i="2" s="1"/>
  <c r="AF942" i="2"/>
  <c r="AG942" i="2" s="1"/>
  <c r="AF934" i="2"/>
  <c r="AG934" i="2" s="1"/>
  <c r="AF926" i="2"/>
  <c r="AG926" i="2" s="1"/>
  <c r="AF918" i="2"/>
  <c r="AG918" i="2" s="1"/>
  <c r="AF910" i="2"/>
  <c r="AG910" i="2" s="1"/>
  <c r="AF902" i="2"/>
  <c r="AG902" i="2" s="1"/>
  <c r="AF894" i="2"/>
  <c r="AG894" i="2" s="1"/>
  <c r="AF886" i="2"/>
  <c r="AG886" i="2" s="1"/>
  <c r="AF878" i="2"/>
  <c r="AG878" i="2" s="1"/>
  <c r="AF870" i="2"/>
  <c r="AG870" i="2" s="1"/>
  <c r="AF862" i="2"/>
  <c r="AG862" i="2" s="1"/>
  <c r="AF854" i="2"/>
  <c r="AG854" i="2" s="1"/>
  <c r="AF846" i="2"/>
  <c r="AG846" i="2" s="1"/>
  <c r="AF838" i="2"/>
  <c r="AG838" i="2" s="1"/>
  <c r="AF830" i="2"/>
  <c r="AG830" i="2" s="1"/>
  <c r="AF822" i="2"/>
  <c r="AG822" i="2" s="1"/>
  <c r="AF814" i="2"/>
  <c r="AG814" i="2" s="1"/>
  <c r="AF806" i="2"/>
  <c r="AG806" i="2" s="1"/>
  <c r="AF798" i="2"/>
  <c r="AG798" i="2" s="1"/>
  <c r="AF790" i="2"/>
  <c r="AG790" i="2" s="1"/>
  <c r="AF782" i="2"/>
  <c r="AG782" i="2" s="1"/>
  <c r="AF774" i="2"/>
  <c r="AG774" i="2" s="1"/>
  <c r="AF766" i="2"/>
  <c r="AG766" i="2" s="1"/>
  <c r="AF758" i="2"/>
  <c r="AG758" i="2" s="1"/>
  <c r="AF750" i="2"/>
  <c r="AG750" i="2" s="1"/>
  <c r="AF742" i="2"/>
  <c r="AG742" i="2" s="1"/>
  <c r="AF734" i="2"/>
  <c r="AG734" i="2" s="1"/>
  <c r="AF726" i="2"/>
  <c r="AG726" i="2" s="1"/>
  <c r="AF718" i="2"/>
  <c r="AG718" i="2" s="1"/>
  <c r="AF710" i="2"/>
  <c r="AG710" i="2" s="1"/>
  <c r="AF702" i="2"/>
  <c r="AG702" i="2" s="1"/>
  <c r="AF694" i="2"/>
  <c r="AG694" i="2" s="1"/>
  <c r="AF686" i="2"/>
  <c r="AG686" i="2" s="1"/>
  <c r="AF678" i="2"/>
  <c r="AG678" i="2" s="1"/>
  <c r="AF670" i="2"/>
  <c r="AG670" i="2" s="1"/>
  <c r="AF662" i="2"/>
  <c r="AG662" i="2" s="1"/>
  <c r="AF654" i="2"/>
  <c r="AG654" i="2" s="1"/>
  <c r="AF646" i="2"/>
  <c r="AG646" i="2" s="1"/>
  <c r="AF638" i="2"/>
  <c r="AG638" i="2" s="1"/>
  <c r="AF630" i="2"/>
  <c r="AG630" i="2" s="1"/>
  <c r="AF622" i="2"/>
  <c r="AG622" i="2" s="1"/>
  <c r="AF614" i="2"/>
  <c r="AG614" i="2" s="1"/>
  <c r="AF606" i="2"/>
  <c r="AG606" i="2" s="1"/>
  <c r="AF598" i="2"/>
  <c r="AG598" i="2" s="1"/>
  <c r="AF590" i="2"/>
  <c r="AG590" i="2" s="1"/>
  <c r="AF582" i="2"/>
  <c r="AG582" i="2" s="1"/>
  <c r="AF574" i="2"/>
  <c r="AG574" i="2" s="1"/>
  <c r="AF566" i="2"/>
  <c r="AG566" i="2" s="1"/>
  <c r="AF558" i="2"/>
  <c r="AG558" i="2" s="1"/>
  <c r="AF550" i="2"/>
  <c r="AG550" i="2" s="1"/>
  <c r="AF542" i="2"/>
  <c r="AG542" i="2" s="1"/>
  <c r="AF534" i="2"/>
  <c r="AG534" i="2" s="1"/>
  <c r="AE1007" i="2"/>
  <c r="AE999" i="2"/>
  <c r="AE991" i="2"/>
  <c r="AE983" i="2"/>
  <c r="AE975" i="2"/>
  <c r="AE967" i="2"/>
  <c r="AE959" i="2"/>
  <c r="AE951" i="2"/>
  <c r="AE943" i="2"/>
  <c r="AE935" i="2"/>
  <c r="AE927" i="2"/>
  <c r="AE3738" i="2"/>
  <c r="AE919" i="2"/>
  <c r="AE911" i="2"/>
  <c r="AE903" i="2"/>
  <c r="AE895" i="2"/>
  <c r="AE887" i="2"/>
  <c r="AE879" i="2"/>
  <c r="AE871" i="2"/>
  <c r="AE863" i="2"/>
  <c r="AE855" i="2"/>
  <c r="AE847" i="2"/>
  <c r="AE839" i="2"/>
  <c r="AE831" i="2"/>
  <c r="AE823" i="2"/>
  <c r="AE815" i="2"/>
  <c r="AE807" i="2"/>
  <c r="AE799" i="2"/>
  <c r="AE791" i="2"/>
  <c r="AE783" i="2"/>
  <c r="AE775" i="2"/>
  <c r="AE767" i="2"/>
  <c r="AE759" i="2"/>
  <c r="AE751" i="2"/>
  <c r="AE743" i="2"/>
  <c r="AE735" i="2"/>
  <c r="AE727" i="2"/>
  <c r="AE719" i="2"/>
  <c r="AE711" i="2"/>
  <c r="AE703" i="2"/>
  <c r="AE695" i="2"/>
  <c r="AE687" i="2"/>
  <c r="AE679" i="2"/>
  <c r="AE671" i="2"/>
  <c r="AE663" i="2"/>
  <c r="AE655" i="2"/>
  <c r="AE647" i="2"/>
  <c r="AE639" i="2"/>
  <c r="AE631" i="2"/>
  <c r="AE623" i="2"/>
  <c r="AE615" i="2"/>
  <c r="AE607" i="2"/>
  <c r="AE599" i="2"/>
  <c r="AE591" i="2"/>
  <c r="AE583" i="2"/>
  <c r="AE575" i="2"/>
  <c r="AE567" i="2"/>
  <c r="AE559" i="2"/>
  <c r="AE551" i="2"/>
  <c r="AE543" i="2"/>
  <c r="AE535" i="2"/>
  <c r="AE527" i="2"/>
  <c r="AE519" i="2"/>
  <c r="AE511" i="2"/>
  <c r="AE503" i="2"/>
  <c r="AE495" i="2"/>
  <c r="AE487" i="2"/>
  <c r="AE479" i="2"/>
  <c r="AE471" i="2"/>
  <c r="AE463" i="2"/>
  <c r="AE455" i="2"/>
  <c r="AE447" i="2"/>
  <c r="AE439" i="2"/>
  <c r="AE431" i="2"/>
  <c r="AE423" i="2"/>
  <c r="AE415" i="2"/>
  <c r="AE407" i="2"/>
  <c r="AE399" i="2"/>
  <c r="AE391" i="2"/>
  <c r="AE383" i="2"/>
  <c r="AE375" i="2"/>
  <c r="AE367" i="2"/>
  <c r="AE359" i="2"/>
  <c r="AE351" i="2"/>
  <c r="AE343" i="2"/>
  <c r="AE3911" i="2"/>
  <c r="AE3799" i="2"/>
  <c r="AE3959" i="2"/>
  <c r="AF1752" i="2"/>
  <c r="AG1752" i="2" s="1"/>
  <c r="AF1744" i="2"/>
  <c r="AG1744" i="2" s="1"/>
  <c r="AF1736" i="2"/>
  <c r="AG1736" i="2" s="1"/>
  <c r="AF1728" i="2"/>
  <c r="AG1728" i="2" s="1"/>
  <c r="AF1720" i="2"/>
  <c r="AG1720" i="2" s="1"/>
  <c r="AF1712" i="2"/>
  <c r="AG1712" i="2" s="1"/>
  <c r="AF1704" i="2"/>
  <c r="AG1704" i="2" s="1"/>
  <c r="AF1696" i="2"/>
  <c r="AG1696" i="2" s="1"/>
  <c r="AF1688" i="2"/>
  <c r="AG1688" i="2" s="1"/>
  <c r="AF1680" i="2"/>
  <c r="AG1680" i="2" s="1"/>
  <c r="AF1672" i="2"/>
  <c r="AG1672" i="2" s="1"/>
  <c r="AF1664" i="2"/>
  <c r="AG1664" i="2" s="1"/>
  <c r="AF1656" i="2"/>
  <c r="AG1656" i="2" s="1"/>
  <c r="AF1648" i="2"/>
  <c r="AG1648" i="2" s="1"/>
  <c r="AF1640" i="2"/>
  <c r="AG1640" i="2" s="1"/>
  <c r="AF1632" i="2"/>
  <c r="AG1632" i="2" s="1"/>
  <c r="AF1624" i="2"/>
  <c r="AG1624" i="2" s="1"/>
  <c r="AF1616" i="2"/>
  <c r="AG1616" i="2" s="1"/>
  <c r="AF1608" i="2"/>
  <c r="AG1608" i="2" s="1"/>
  <c r="AF1600" i="2"/>
  <c r="AG1600" i="2" s="1"/>
  <c r="AF1592" i="2"/>
  <c r="AG1592" i="2" s="1"/>
  <c r="AF1584" i="2"/>
  <c r="AG1584" i="2" s="1"/>
  <c r="AF1576" i="2"/>
  <c r="AG1576" i="2" s="1"/>
  <c r="AF1568" i="2"/>
  <c r="AG1568" i="2" s="1"/>
  <c r="AF1560" i="2"/>
  <c r="AG1560" i="2" s="1"/>
  <c r="AF1552" i="2"/>
  <c r="AG1552" i="2" s="1"/>
  <c r="AF1544" i="2"/>
  <c r="AG1544" i="2" s="1"/>
  <c r="AF1536" i="2"/>
  <c r="AG1536" i="2" s="1"/>
  <c r="AF1528" i="2"/>
  <c r="AG1528" i="2" s="1"/>
  <c r="AF1520" i="2"/>
  <c r="AG1520" i="2" s="1"/>
  <c r="AF1512" i="2"/>
  <c r="AG1512" i="2" s="1"/>
  <c r="AF1504" i="2"/>
  <c r="AG1504" i="2" s="1"/>
  <c r="AF1496" i="2"/>
  <c r="AG1496" i="2" s="1"/>
  <c r="AF1488" i="2"/>
  <c r="AG1488" i="2" s="1"/>
  <c r="AF1480" i="2"/>
  <c r="AG1480" i="2" s="1"/>
  <c r="AF1472" i="2"/>
  <c r="AG1472" i="2" s="1"/>
  <c r="AF1464" i="2"/>
  <c r="AG1464" i="2" s="1"/>
  <c r="AF1456" i="2"/>
  <c r="AG1456" i="2" s="1"/>
  <c r="AF1448" i="2"/>
  <c r="AG1448" i="2" s="1"/>
  <c r="AF1440" i="2"/>
  <c r="AG1440" i="2" s="1"/>
  <c r="AF1432" i="2"/>
  <c r="AG1432" i="2" s="1"/>
  <c r="AF1424" i="2"/>
  <c r="AG1424" i="2" s="1"/>
  <c r="AF1416" i="2"/>
  <c r="AG1416" i="2" s="1"/>
  <c r="AF1408" i="2"/>
  <c r="AG1408" i="2" s="1"/>
  <c r="AF1400" i="2"/>
  <c r="AG1400" i="2" s="1"/>
  <c r="AF1392" i="2"/>
  <c r="AG1392" i="2" s="1"/>
  <c r="AF1384" i="2"/>
  <c r="AG1384" i="2" s="1"/>
  <c r="AF1376" i="2"/>
  <c r="AG1376" i="2" s="1"/>
  <c r="AF1368" i="2"/>
  <c r="AG1368" i="2" s="1"/>
  <c r="AF1360" i="2"/>
  <c r="AG1360" i="2" s="1"/>
  <c r="AF1352" i="2"/>
  <c r="AG1352" i="2" s="1"/>
  <c r="AF1344" i="2"/>
  <c r="AG1344" i="2" s="1"/>
  <c r="AF1336" i="2"/>
  <c r="AG1336" i="2" s="1"/>
  <c r="AF1328" i="2"/>
  <c r="AG1328" i="2" s="1"/>
  <c r="AF1320" i="2"/>
  <c r="AG1320" i="2" s="1"/>
  <c r="AF1312" i="2"/>
  <c r="AG1312" i="2" s="1"/>
  <c r="AF1304" i="2"/>
  <c r="AG1304" i="2" s="1"/>
  <c r="AF1296" i="2"/>
  <c r="AG1296" i="2" s="1"/>
  <c r="AF1288" i="2"/>
  <c r="AG1288" i="2" s="1"/>
  <c r="AF1280" i="2"/>
  <c r="AG1280" i="2" s="1"/>
  <c r="AF1272" i="2"/>
  <c r="AG1272" i="2" s="1"/>
  <c r="AF1264" i="2"/>
  <c r="AG1264" i="2" s="1"/>
  <c r="AF1256" i="2"/>
  <c r="AG1256" i="2" s="1"/>
  <c r="AF1248" i="2"/>
  <c r="AG1248" i="2" s="1"/>
  <c r="AF1240" i="2"/>
  <c r="AG1240" i="2" s="1"/>
  <c r="AE427" i="2"/>
  <c r="AE379" i="2"/>
  <c r="AE363" i="2"/>
  <c r="AE339" i="2"/>
  <c r="AE3806" i="2"/>
  <c r="AF3767" i="2"/>
  <c r="AG3767" i="2" s="1"/>
  <c r="AF3759" i="2"/>
  <c r="AG3759" i="2" s="1"/>
  <c r="AF3751" i="2"/>
  <c r="AG3751" i="2" s="1"/>
  <c r="AE3985" i="2"/>
  <c r="AE3977" i="2"/>
  <c r="AE3953" i="2"/>
  <c r="AE3945" i="2"/>
  <c r="AH3945" i="2" s="1"/>
  <c r="AE3929" i="2"/>
  <c r="AE3913" i="2"/>
  <c r="AE3889" i="2"/>
  <c r="AE3873" i="2"/>
  <c r="AH3873" i="2" s="1"/>
  <c r="AE3849" i="2"/>
  <c r="AE3825" i="2"/>
  <c r="AE3809" i="2"/>
  <c r="AH3809" i="2" s="1"/>
  <c r="AE3793" i="2"/>
  <c r="AE3785" i="2"/>
  <c r="AE3769" i="2"/>
  <c r="AE3761" i="2"/>
  <c r="AE3753" i="2"/>
  <c r="AE3885" i="2"/>
  <c r="AE3813" i="2"/>
  <c r="AF3988" i="2"/>
  <c r="AG3988" i="2" s="1"/>
  <c r="AF3972" i="2"/>
  <c r="AG3972" i="2" s="1"/>
  <c r="AF3948" i="2"/>
  <c r="AG3948" i="2" s="1"/>
  <c r="AF3908" i="2"/>
  <c r="AG3908" i="2" s="1"/>
  <c r="AE3797" i="2"/>
  <c r="AE3749" i="2"/>
  <c r="AE1709" i="2"/>
  <c r="AE2709" i="2"/>
  <c r="AE2701" i="2"/>
  <c r="AE2693" i="2"/>
  <c r="AE2685" i="2"/>
  <c r="AE2677" i="2"/>
  <c r="AE2669" i="2"/>
  <c r="AE2661" i="2"/>
  <c r="AE2653" i="2"/>
  <c r="AE2645" i="2"/>
  <c r="AE2695" i="2"/>
  <c r="AF2709" i="2"/>
  <c r="AG2709" i="2" s="1"/>
  <c r="AF2701" i="2"/>
  <c r="AG2701" i="2" s="1"/>
  <c r="AF2693" i="2"/>
  <c r="AG2693" i="2" s="1"/>
  <c r="AF2685" i="2"/>
  <c r="AG2685" i="2" s="1"/>
  <c r="AF2677" i="2"/>
  <c r="AG2677" i="2" s="1"/>
  <c r="AF2669" i="2"/>
  <c r="AG2669" i="2" s="1"/>
  <c r="AF2661" i="2"/>
  <c r="AG2661" i="2" s="1"/>
  <c r="AF2653" i="2"/>
  <c r="AG2653" i="2" s="1"/>
  <c r="AF2645" i="2"/>
  <c r="AG2645" i="2" s="1"/>
  <c r="AE2714" i="2"/>
  <c r="AE2706" i="2"/>
  <c r="AE2698" i="2"/>
  <c r="AE2690" i="2"/>
  <c r="AE2682" i="2"/>
  <c r="AE2674" i="2"/>
  <c r="AE2666" i="2"/>
  <c r="AE2658" i="2"/>
  <c r="AE2650" i="2"/>
  <c r="AF3686" i="2"/>
  <c r="AG3686" i="2" s="1"/>
  <c r="AE2711" i="2"/>
  <c r="AE2703" i="2"/>
  <c r="AE2687" i="2"/>
  <c r="AE2679" i="2"/>
  <c r="AE2671" i="2"/>
  <c r="AE2655" i="2"/>
  <c r="AE1893" i="2"/>
  <c r="AE1789" i="2"/>
  <c r="AE1725" i="2"/>
  <c r="AE1677" i="2"/>
  <c r="AE1661" i="2"/>
  <c r="AE1629" i="2"/>
  <c r="AE1581" i="2"/>
  <c r="AE1557" i="2"/>
  <c r="AE1541" i="2"/>
  <c r="AE1517" i="2"/>
  <c r="AE1477" i="2"/>
  <c r="AE1445" i="2"/>
  <c r="AE1389" i="2"/>
  <c r="AE1357" i="2"/>
  <c r="AE1301" i="2"/>
  <c r="AE1277" i="2"/>
  <c r="AE917" i="2"/>
  <c r="AH917" i="2" s="1"/>
  <c r="AF2046" i="2"/>
  <c r="AG2046" i="2" s="1"/>
  <c r="AF2038" i="2"/>
  <c r="AG2038" i="2" s="1"/>
  <c r="AF2030" i="2"/>
  <c r="AG2030" i="2" s="1"/>
  <c r="AF2022" i="2"/>
  <c r="AG2022" i="2" s="1"/>
  <c r="AF2014" i="2"/>
  <c r="AG2014" i="2" s="1"/>
  <c r="AF2006" i="2"/>
  <c r="AG2006" i="2" s="1"/>
  <c r="AF1998" i="2"/>
  <c r="AG1998" i="2" s="1"/>
  <c r="AF1990" i="2"/>
  <c r="AG1990" i="2" s="1"/>
  <c r="AF1982" i="2"/>
  <c r="AG1982" i="2" s="1"/>
  <c r="AF1974" i="2"/>
  <c r="AG1974" i="2" s="1"/>
  <c r="AF1966" i="2"/>
  <c r="AG1966" i="2" s="1"/>
  <c r="AF1958" i="2"/>
  <c r="AG1958" i="2" s="1"/>
  <c r="AF1950" i="2"/>
  <c r="AG1950" i="2" s="1"/>
  <c r="AF1942" i="2"/>
  <c r="AG1942" i="2" s="1"/>
  <c r="AF1934" i="2"/>
  <c r="AG1934" i="2" s="1"/>
  <c r="AF1926" i="2"/>
  <c r="AG1926" i="2" s="1"/>
  <c r="AF1918" i="2"/>
  <c r="AG1918" i="2" s="1"/>
  <c r="AF1910" i="2"/>
  <c r="AG1910" i="2" s="1"/>
  <c r="AF1902" i="2"/>
  <c r="AG1902" i="2" s="1"/>
  <c r="AF1894" i="2"/>
  <c r="AG1894" i="2" s="1"/>
  <c r="AF1886" i="2"/>
  <c r="AG1886" i="2" s="1"/>
  <c r="AF1878" i="2"/>
  <c r="AG1878" i="2" s="1"/>
  <c r="AF1870" i="2"/>
  <c r="AG1870" i="2" s="1"/>
  <c r="AF1862" i="2"/>
  <c r="AG1862" i="2" s="1"/>
  <c r="AF1854" i="2"/>
  <c r="AG1854" i="2" s="1"/>
  <c r="AF1846" i="2"/>
  <c r="AG1846" i="2" s="1"/>
  <c r="AF1838" i="2"/>
  <c r="AG1838" i="2" s="1"/>
  <c r="AF1830" i="2"/>
  <c r="AG1830" i="2" s="1"/>
  <c r="AF1822" i="2"/>
  <c r="AG1822" i="2" s="1"/>
  <c r="AF1814" i="2"/>
  <c r="AG1814" i="2" s="1"/>
  <c r="AF1806" i="2"/>
  <c r="AG1806" i="2" s="1"/>
  <c r="AF1798" i="2"/>
  <c r="AG1798" i="2" s="1"/>
  <c r="AF1790" i="2"/>
  <c r="AG1790" i="2" s="1"/>
  <c r="AF1782" i="2"/>
  <c r="AG1782" i="2" s="1"/>
  <c r="AF1774" i="2"/>
  <c r="AG1774" i="2" s="1"/>
  <c r="AF1766" i="2"/>
  <c r="AG1766" i="2" s="1"/>
  <c r="AF1758" i="2"/>
  <c r="AG1758" i="2" s="1"/>
  <c r="AF1750" i="2"/>
  <c r="AG1750" i="2" s="1"/>
  <c r="AF1742" i="2"/>
  <c r="AG1742" i="2" s="1"/>
  <c r="AF1734" i="2"/>
  <c r="AG1734" i="2" s="1"/>
  <c r="AF1726" i="2"/>
  <c r="AG1726" i="2" s="1"/>
  <c r="AF1718" i="2"/>
  <c r="AG1718" i="2" s="1"/>
  <c r="AF1710" i="2"/>
  <c r="AG1710" i="2" s="1"/>
  <c r="AF1702" i="2"/>
  <c r="AG1702" i="2" s="1"/>
  <c r="AF1694" i="2"/>
  <c r="AG1694" i="2" s="1"/>
  <c r="AF1686" i="2"/>
  <c r="AG1686" i="2" s="1"/>
  <c r="AF1678" i="2"/>
  <c r="AG1678" i="2" s="1"/>
  <c r="AF1670" i="2"/>
  <c r="AG1670" i="2" s="1"/>
  <c r="AF1662" i="2"/>
  <c r="AG1662" i="2" s="1"/>
  <c r="AF1654" i="2"/>
  <c r="AG1654" i="2" s="1"/>
  <c r="AF1646" i="2"/>
  <c r="AG1646" i="2" s="1"/>
  <c r="AF1638" i="2"/>
  <c r="AG1638" i="2" s="1"/>
  <c r="AF1630" i="2"/>
  <c r="AG1630" i="2" s="1"/>
  <c r="AF1622" i="2"/>
  <c r="AG1622" i="2" s="1"/>
  <c r="AF1614" i="2"/>
  <c r="AG1614" i="2" s="1"/>
  <c r="AF1606" i="2"/>
  <c r="AG1606" i="2" s="1"/>
  <c r="AF1598" i="2"/>
  <c r="AG1598" i="2" s="1"/>
  <c r="AF1590" i="2"/>
  <c r="AG1590" i="2" s="1"/>
  <c r="AF1582" i="2"/>
  <c r="AG1582" i="2" s="1"/>
  <c r="AF1574" i="2"/>
  <c r="AG1574" i="2" s="1"/>
  <c r="AF1566" i="2"/>
  <c r="AG1566" i="2" s="1"/>
  <c r="AF1558" i="2"/>
  <c r="AG1558" i="2" s="1"/>
  <c r="AF1550" i="2"/>
  <c r="AG1550" i="2" s="1"/>
  <c r="AF1542" i="2"/>
  <c r="AG1542" i="2" s="1"/>
  <c r="AF1534" i="2"/>
  <c r="AG1534" i="2" s="1"/>
  <c r="AF1526" i="2"/>
  <c r="AG1526" i="2" s="1"/>
  <c r="AF1518" i="2"/>
  <c r="AG1518" i="2" s="1"/>
  <c r="AF1510" i="2"/>
  <c r="AG1510" i="2" s="1"/>
  <c r="AF1502" i="2"/>
  <c r="AG1502" i="2" s="1"/>
  <c r="AF1494" i="2"/>
  <c r="AG1494" i="2" s="1"/>
  <c r="AF1486" i="2"/>
  <c r="AG1486" i="2" s="1"/>
  <c r="AF1478" i="2"/>
  <c r="AG1478" i="2" s="1"/>
  <c r="AF1470" i="2"/>
  <c r="AG1470" i="2" s="1"/>
  <c r="AF1462" i="2"/>
  <c r="AG1462" i="2" s="1"/>
  <c r="AF1454" i="2"/>
  <c r="AG1454" i="2" s="1"/>
  <c r="AF1446" i="2"/>
  <c r="AG1446" i="2" s="1"/>
  <c r="AF1438" i="2"/>
  <c r="AG1438" i="2" s="1"/>
  <c r="AF1430" i="2"/>
  <c r="AG1430" i="2" s="1"/>
  <c r="AF1422" i="2"/>
  <c r="AG1422" i="2" s="1"/>
  <c r="AF1414" i="2"/>
  <c r="AG1414" i="2" s="1"/>
  <c r="AF1406" i="2"/>
  <c r="AG1406" i="2" s="1"/>
  <c r="AF1398" i="2"/>
  <c r="AG1398" i="2" s="1"/>
  <c r="AF1390" i="2"/>
  <c r="AG1390" i="2" s="1"/>
  <c r="AF1382" i="2"/>
  <c r="AG1382" i="2" s="1"/>
  <c r="AF1374" i="2"/>
  <c r="AG1374" i="2" s="1"/>
  <c r="AF1366" i="2"/>
  <c r="AG1366" i="2" s="1"/>
  <c r="AF1358" i="2"/>
  <c r="AG1358" i="2" s="1"/>
  <c r="AF1350" i="2"/>
  <c r="AG1350" i="2" s="1"/>
  <c r="AF1342" i="2"/>
  <c r="AG1342" i="2" s="1"/>
  <c r="AF1334" i="2"/>
  <c r="AG1334" i="2" s="1"/>
  <c r="AF1326" i="2"/>
  <c r="AG1326" i="2" s="1"/>
  <c r="AF1318" i="2"/>
  <c r="AG1318" i="2" s="1"/>
  <c r="AF1310" i="2"/>
  <c r="AG1310" i="2" s="1"/>
  <c r="AF1302" i="2"/>
  <c r="AG1302" i="2" s="1"/>
  <c r="AF1294" i="2"/>
  <c r="AG1294" i="2" s="1"/>
  <c r="AF1286" i="2"/>
  <c r="AG1286" i="2" s="1"/>
  <c r="AF1278" i="2"/>
  <c r="AG1278" i="2" s="1"/>
  <c r="AF1270" i="2"/>
  <c r="AG1270" i="2" s="1"/>
  <c r="AF1262" i="2"/>
  <c r="AG1262" i="2" s="1"/>
  <c r="AF1254" i="2"/>
  <c r="AG1254" i="2" s="1"/>
  <c r="AF1246" i="2"/>
  <c r="AG1246" i="2" s="1"/>
  <c r="AF526" i="2"/>
  <c r="AG526" i="2" s="1"/>
  <c r="AF518" i="2"/>
  <c r="AG518" i="2" s="1"/>
  <c r="AF510" i="2"/>
  <c r="AG510" i="2" s="1"/>
  <c r="AF502" i="2"/>
  <c r="AG502" i="2" s="1"/>
  <c r="AF494" i="2"/>
  <c r="AG494" i="2" s="1"/>
  <c r="AF486" i="2"/>
  <c r="AG486" i="2" s="1"/>
  <c r="AF478" i="2"/>
  <c r="AG478" i="2" s="1"/>
  <c r="AF470" i="2"/>
  <c r="AG470" i="2" s="1"/>
  <c r="AF462" i="2"/>
  <c r="AG462" i="2" s="1"/>
  <c r="AF454" i="2"/>
  <c r="AG454" i="2" s="1"/>
  <c r="AF446" i="2"/>
  <c r="AG446" i="2" s="1"/>
  <c r="AF438" i="2"/>
  <c r="AG438" i="2" s="1"/>
  <c r="AF430" i="2"/>
  <c r="AG430" i="2" s="1"/>
  <c r="AF422" i="2"/>
  <c r="AG422" i="2" s="1"/>
  <c r="AF414" i="2"/>
  <c r="AG414" i="2" s="1"/>
  <c r="AF406" i="2"/>
  <c r="AG406" i="2" s="1"/>
  <c r="AF398" i="2"/>
  <c r="AG398" i="2" s="1"/>
  <c r="AF390" i="2"/>
  <c r="AG390" i="2" s="1"/>
  <c r="AF382" i="2"/>
  <c r="AG382" i="2" s="1"/>
  <c r="AF374" i="2"/>
  <c r="AG374" i="2" s="1"/>
  <c r="AF366" i="2"/>
  <c r="AG366" i="2" s="1"/>
  <c r="AF358" i="2"/>
  <c r="AG358" i="2" s="1"/>
  <c r="AF350" i="2"/>
  <c r="AG350" i="2" s="1"/>
  <c r="AF342" i="2"/>
  <c r="AG342" i="2" s="1"/>
  <c r="AE2031" i="2"/>
  <c r="AH2031" i="2" s="1"/>
  <c r="AE2023" i="2"/>
  <c r="AH2023" i="2" s="1"/>
  <c r="AE2015" i="2"/>
  <c r="AH2015" i="2" s="1"/>
  <c r="AE2007" i="2"/>
  <c r="AH2007" i="2" s="1"/>
  <c r="AE1967" i="2"/>
  <c r="AE1959" i="2"/>
  <c r="AE1951" i="2"/>
  <c r="AE1943" i="2"/>
  <c r="AE1919" i="2"/>
  <c r="AE1903" i="2"/>
  <c r="AE1895" i="2"/>
  <c r="AE1879" i="2"/>
  <c r="AH1879" i="2" s="1"/>
  <c r="AE1863" i="2"/>
  <c r="AE1855" i="2"/>
  <c r="AE1847" i="2"/>
  <c r="AE1799" i="2"/>
  <c r="AE1791" i="2"/>
  <c r="AE1775" i="2"/>
  <c r="AE1735" i="2"/>
  <c r="AE1727" i="2"/>
  <c r="AE1711" i="2"/>
  <c r="AE1703" i="2"/>
  <c r="AE1663" i="2"/>
  <c r="AH1663" i="2" s="1"/>
  <c r="AE1647" i="2"/>
  <c r="AE1639" i="2"/>
  <c r="AE1631" i="2"/>
  <c r="AE1615" i="2"/>
  <c r="AE1599" i="2"/>
  <c r="AE1591" i="2"/>
  <c r="AE1575" i="2"/>
  <c r="AE1551" i="2"/>
  <c r="AE1543" i="2"/>
  <c r="AE1535" i="2"/>
  <c r="AE1527" i="2"/>
  <c r="AE1511" i="2"/>
  <c r="AE1487" i="2"/>
  <c r="AE1471" i="2"/>
  <c r="AE1431" i="2"/>
  <c r="AE1407" i="2"/>
  <c r="AH1407" i="2" s="1"/>
  <c r="AE1359" i="2"/>
  <c r="AE1343" i="2"/>
  <c r="AE1319" i="2"/>
  <c r="AH1319" i="2" s="1"/>
  <c r="AE1311" i="2"/>
  <c r="AH1311" i="2" s="1"/>
  <c r="AE1303" i="2"/>
  <c r="AH1303" i="2" s="1"/>
  <c r="AE1279" i="2"/>
  <c r="AE1263" i="2"/>
  <c r="AE1247" i="2"/>
  <c r="AE1239" i="2"/>
  <c r="AE1223" i="2"/>
  <c r="AE1215" i="2"/>
  <c r="AE1191" i="2"/>
  <c r="AE1167" i="2"/>
  <c r="AE1159" i="2"/>
  <c r="AE1151" i="2"/>
  <c r="AE1135" i="2"/>
  <c r="AE1111" i="2"/>
  <c r="AE1087" i="2"/>
  <c r="AE1079" i="2"/>
  <c r="AE1055" i="2"/>
  <c r="AH1055" i="2" s="1"/>
  <c r="AE1039" i="2"/>
  <c r="AE1023" i="2"/>
  <c r="AF2036" i="2"/>
  <c r="AG2036" i="2" s="1"/>
  <c r="AF2028" i="2"/>
  <c r="AG2028" i="2" s="1"/>
  <c r="AF2020" i="2"/>
  <c r="AG2020" i="2" s="1"/>
  <c r="AF2012" i="2"/>
  <c r="AG2012" i="2" s="1"/>
  <c r="AF2004" i="2"/>
  <c r="AG2004" i="2" s="1"/>
  <c r="AF1996" i="2"/>
  <c r="AG1996" i="2" s="1"/>
  <c r="AF1988" i="2"/>
  <c r="AG1988" i="2" s="1"/>
  <c r="AF1980" i="2"/>
  <c r="AG1980" i="2" s="1"/>
  <c r="AF1964" i="2"/>
  <c r="AG1964" i="2" s="1"/>
  <c r="AF1948" i="2"/>
  <c r="AG1948" i="2" s="1"/>
  <c r="AF1932" i="2"/>
  <c r="AG1932" i="2" s="1"/>
  <c r="AF1924" i="2"/>
  <c r="AG1924" i="2" s="1"/>
  <c r="AF1916" i="2"/>
  <c r="AG1916" i="2" s="1"/>
  <c r="AF1876" i="2"/>
  <c r="AG1876" i="2" s="1"/>
  <c r="AF1860" i="2"/>
  <c r="AG1860" i="2" s="1"/>
  <c r="AF1852" i="2"/>
  <c r="AG1852" i="2" s="1"/>
  <c r="AF1844" i="2"/>
  <c r="AG1844" i="2" s="1"/>
  <c r="AF1836" i="2"/>
  <c r="AG1836" i="2" s="1"/>
  <c r="AF1828" i="2"/>
  <c r="AG1828" i="2" s="1"/>
  <c r="AF1820" i="2"/>
  <c r="AG1820" i="2" s="1"/>
  <c r="AF1804" i="2"/>
  <c r="AG1804" i="2" s="1"/>
  <c r="AF1788" i="2"/>
  <c r="AG1788" i="2" s="1"/>
  <c r="AF1772" i="2"/>
  <c r="AG1772" i="2" s="1"/>
  <c r="AF1764" i="2"/>
  <c r="AG1764" i="2" s="1"/>
  <c r="AF1756" i="2"/>
  <c r="AG1756" i="2" s="1"/>
  <c r="AF1740" i="2"/>
  <c r="AG1740" i="2" s="1"/>
  <c r="AF1724" i="2"/>
  <c r="AG1724" i="2" s="1"/>
  <c r="AF1716" i="2"/>
  <c r="AG1716" i="2" s="1"/>
  <c r="AF1708" i="2"/>
  <c r="AG1708" i="2" s="1"/>
  <c r="AF1692" i="2"/>
  <c r="AG1692" i="2" s="1"/>
  <c r="AF1676" i="2"/>
  <c r="AG1676" i="2" s="1"/>
  <c r="AF1668" i="2"/>
  <c r="AG1668" i="2" s="1"/>
  <c r="AF1652" i="2"/>
  <c r="AG1652" i="2" s="1"/>
  <c r="AF1644" i="2"/>
  <c r="AG1644" i="2" s="1"/>
  <c r="AF1636" i="2"/>
  <c r="AG1636" i="2" s="1"/>
  <c r="AF1620" i="2"/>
  <c r="AG1620" i="2" s="1"/>
  <c r="AF1612" i="2"/>
  <c r="AG1612" i="2" s="1"/>
  <c r="AF1604" i="2"/>
  <c r="AG1604" i="2" s="1"/>
  <c r="AF1596" i="2"/>
  <c r="AG1596" i="2" s="1"/>
  <c r="AF1588" i="2"/>
  <c r="AG1588" i="2" s="1"/>
  <c r="AF1580" i="2"/>
  <c r="AG1580" i="2" s="1"/>
  <c r="AF1572" i="2"/>
  <c r="AG1572" i="2" s="1"/>
  <c r="AF1556" i="2"/>
  <c r="AG1556" i="2" s="1"/>
  <c r="AF1548" i="2"/>
  <c r="AG1548" i="2" s="1"/>
  <c r="AF1540" i="2"/>
  <c r="AG1540" i="2" s="1"/>
  <c r="AF1532" i="2"/>
  <c r="AG1532" i="2" s="1"/>
  <c r="AF1516" i="2"/>
  <c r="AG1516" i="2" s="1"/>
  <c r="AF1508" i="2"/>
  <c r="AG1508" i="2" s="1"/>
  <c r="AF1492" i="2"/>
  <c r="AG1492" i="2" s="1"/>
  <c r="AF1484" i="2"/>
  <c r="AG1484" i="2" s="1"/>
  <c r="AF1468" i="2"/>
  <c r="AG1468" i="2" s="1"/>
  <c r="AF1452" i="2"/>
  <c r="AG1452" i="2" s="1"/>
  <c r="AF1444" i="2"/>
  <c r="AG1444" i="2" s="1"/>
  <c r="AF1420" i="2"/>
  <c r="AG1420" i="2" s="1"/>
  <c r="AF1404" i="2"/>
  <c r="AG1404" i="2" s="1"/>
  <c r="AF1396" i="2"/>
  <c r="AG1396" i="2" s="1"/>
  <c r="AF1388" i="2"/>
  <c r="AG1388" i="2" s="1"/>
  <c r="AF1380" i="2"/>
  <c r="AG1380" i="2" s="1"/>
  <c r="AF1372" i="2"/>
  <c r="AG1372" i="2" s="1"/>
  <c r="AF1356" i="2"/>
  <c r="AG1356" i="2" s="1"/>
  <c r="AF1340" i="2"/>
  <c r="AG1340" i="2" s="1"/>
  <c r="AF1324" i="2"/>
  <c r="AG1324" i="2" s="1"/>
  <c r="AF1292" i="2"/>
  <c r="AG1292" i="2" s="1"/>
  <c r="AF1284" i="2"/>
  <c r="AG1284" i="2" s="1"/>
  <c r="AF1260" i="2"/>
  <c r="AG1260" i="2" s="1"/>
  <c r="AF1252" i="2"/>
  <c r="AG1252" i="2" s="1"/>
  <c r="AE3845" i="2"/>
  <c r="AE3993" i="2"/>
  <c r="AH3993" i="2" s="1"/>
  <c r="AE3961" i="2"/>
  <c r="AE3897" i="2"/>
  <c r="AE3881" i="2"/>
  <c r="AE3865" i="2"/>
  <c r="AE3833" i="2"/>
  <c r="AE3817" i="2"/>
  <c r="AE3801" i="2"/>
  <c r="AE3777" i="2"/>
  <c r="AE3745" i="2"/>
  <c r="AH3745" i="2" s="1"/>
  <c r="AE3737" i="2"/>
  <c r="AE3901" i="2"/>
  <c r="AH3901" i="2" s="1"/>
  <c r="AE3794" i="2"/>
  <c r="AE3762" i="2"/>
  <c r="AH3762" i="2" s="1"/>
  <c r="AE3750" i="2"/>
  <c r="AH3750" i="2" s="1"/>
  <c r="AF3980" i="2"/>
  <c r="AG3980" i="2" s="1"/>
  <c r="AF3964" i="2"/>
  <c r="AG3964" i="2" s="1"/>
  <c r="AF3932" i="2"/>
  <c r="AG3932" i="2" s="1"/>
  <c r="AF3924" i="2"/>
  <c r="AG3924" i="2" s="1"/>
  <c r="AF3916" i="2"/>
  <c r="AG3916" i="2" s="1"/>
  <c r="AF3900" i="2"/>
  <c r="AG3900" i="2" s="1"/>
  <c r="AF3868" i="2"/>
  <c r="AG3868" i="2" s="1"/>
  <c r="AF3860" i="2"/>
  <c r="AG3860" i="2" s="1"/>
  <c r="AF3852" i="2"/>
  <c r="AG3852" i="2" s="1"/>
  <c r="AF3836" i="2"/>
  <c r="AG3836" i="2" s="1"/>
  <c r="AF3804" i="2"/>
  <c r="AG3804" i="2" s="1"/>
  <c r="AF3796" i="2"/>
  <c r="AG3796" i="2" s="1"/>
  <c r="AF3788" i="2"/>
  <c r="AG3788" i="2" s="1"/>
  <c r="AF3772" i="2"/>
  <c r="AG3772" i="2" s="1"/>
  <c r="AF3740" i="2"/>
  <c r="AG3740" i="2" s="1"/>
  <c r="AE3990" i="2"/>
  <c r="AH3990" i="2" s="1"/>
  <c r="AE3982" i="2"/>
  <c r="AE3966" i="2"/>
  <c r="AE3934" i="2"/>
  <c r="AE3926" i="2"/>
  <c r="AH3926" i="2" s="1"/>
  <c r="AE3918" i="2"/>
  <c r="AE3902" i="2"/>
  <c r="AE3870" i="2"/>
  <c r="AE3862" i="2"/>
  <c r="AH3862" i="2" s="1"/>
  <c r="AE3854" i="2"/>
  <c r="AE3838" i="2"/>
  <c r="AF2039" i="2"/>
  <c r="AG2039" i="2" s="1"/>
  <c r="AE3869" i="2"/>
  <c r="AE3802" i="2"/>
  <c r="AE3770" i="2"/>
  <c r="AE3789" i="2"/>
  <c r="AE3937" i="2"/>
  <c r="AE3746" i="2"/>
  <c r="AH3746" i="2" s="1"/>
  <c r="AF3979" i="2"/>
  <c r="AG3979" i="2" s="1"/>
  <c r="AE2047" i="2"/>
  <c r="AE2039" i="2"/>
  <c r="AE1999" i="2"/>
  <c r="AE1991" i="2"/>
  <c r="AE1983" i="2"/>
  <c r="AE1975" i="2"/>
  <c r="AE1935" i="2"/>
  <c r="AE1927" i="2"/>
  <c r="AE1911" i="2"/>
  <c r="AE1887" i="2"/>
  <c r="AH1887" i="2" s="1"/>
  <c r="AE1871" i="2"/>
  <c r="AE1839" i="2"/>
  <c r="AE1831" i="2"/>
  <c r="AE1823" i="2"/>
  <c r="AE1815" i="2"/>
  <c r="AE1807" i="2"/>
  <c r="AE1783" i="2"/>
  <c r="AE1767" i="2"/>
  <c r="AE1759" i="2"/>
  <c r="AE1751" i="2"/>
  <c r="AE1743" i="2"/>
  <c r="AE1719" i="2"/>
  <c r="AE1695" i="2"/>
  <c r="AE1687" i="2"/>
  <c r="AE1679" i="2"/>
  <c r="AE1671" i="2"/>
  <c r="AE1655" i="2"/>
  <c r="AE1623" i="2"/>
  <c r="AE1607" i="2"/>
  <c r="AH1607" i="2" s="1"/>
  <c r="AE1583" i="2"/>
  <c r="AE1567" i="2"/>
  <c r="AE1559" i="2"/>
  <c r="AE1519" i="2"/>
  <c r="AE1503" i="2"/>
  <c r="AH1503" i="2" s="1"/>
  <c r="AE1495" i="2"/>
  <c r="AH1495" i="2" s="1"/>
  <c r="AE1479" i="2"/>
  <c r="AE1463" i="2"/>
  <c r="AE1455" i="2"/>
  <c r="AE1447" i="2"/>
  <c r="AE1439" i="2"/>
  <c r="AE1423" i="2"/>
  <c r="AE1415" i="2"/>
  <c r="AE1399" i="2"/>
  <c r="AE1391" i="2"/>
  <c r="AF2664" i="2"/>
  <c r="AG2664" i="2" s="1"/>
  <c r="AE2665" i="2"/>
  <c r="AE2659" i="2"/>
  <c r="AE2643" i="2"/>
  <c r="AE1383" i="2"/>
  <c r="AH1383" i="2" s="1"/>
  <c r="AE1375" i="2"/>
  <c r="AH1375" i="2" s="1"/>
  <c r="AE1367" i="2"/>
  <c r="AH1367" i="2" s="1"/>
  <c r="AE1351" i="2"/>
  <c r="AE1335" i="2"/>
  <c r="AE1327" i="2"/>
  <c r="AE1295" i="2"/>
  <c r="AE1287" i="2"/>
  <c r="AE1271" i="2"/>
  <c r="AE1255" i="2"/>
  <c r="AE1231" i="2"/>
  <c r="AE1207" i="2"/>
  <c r="AE1199" i="2"/>
  <c r="AE1183" i="2"/>
  <c r="AE1175" i="2"/>
  <c r="AE1143" i="2"/>
  <c r="AE1127" i="2"/>
  <c r="AH1127" i="2" s="1"/>
  <c r="AE1119" i="2"/>
  <c r="AH1119" i="2" s="1"/>
  <c r="AE1103" i="2"/>
  <c r="AE1095" i="2"/>
  <c r="AE1071" i="2"/>
  <c r="AE1063" i="2"/>
  <c r="AE1047" i="2"/>
  <c r="AE1031" i="2"/>
  <c r="AE1015" i="2"/>
  <c r="AE3994" i="2"/>
  <c r="AE3986" i="2"/>
  <c r="AE3978" i="2"/>
  <c r="AE3962" i="2"/>
  <c r="AE3954" i="2"/>
  <c r="AH3954" i="2" s="1"/>
  <c r="AE3946" i="2"/>
  <c r="AE3938" i="2"/>
  <c r="AH3938" i="2" s="1"/>
  <c r="AE3922" i="2"/>
  <c r="AE3914" i="2"/>
  <c r="AE3890" i="2"/>
  <c r="AH3890" i="2" s="1"/>
  <c r="AE3882" i="2"/>
  <c r="AE3874" i="2"/>
  <c r="AH3874" i="2" s="1"/>
  <c r="AE3866" i="2"/>
  <c r="AE2716" i="2"/>
  <c r="AE2708" i="2"/>
  <c r="AE2700" i="2"/>
  <c r="AE2692" i="2"/>
  <c r="AE2684" i="2"/>
  <c r="AE2676" i="2"/>
  <c r="AE2668" i="2"/>
  <c r="AE2660" i="2"/>
  <c r="AE2652" i="2"/>
  <c r="AE2644" i="2"/>
  <c r="AE2707" i="2"/>
  <c r="AE2683" i="2"/>
  <c r="AE2651" i="2"/>
  <c r="AF2686" i="2"/>
  <c r="AG2686" i="2" s="1"/>
  <c r="AE2691" i="2"/>
  <c r="AF2652" i="2"/>
  <c r="AG2652" i="2" s="1"/>
  <c r="AE2689" i="2"/>
  <c r="AE2715" i="2"/>
  <c r="AE2675" i="2"/>
  <c r="AF2690" i="2"/>
  <c r="AG2690" i="2" s="1"/>
  <c r="AE2713" i="2"/>
  <c r="AE2673" i="2"/>
  <c r="AE2641" i="2"/>
  <c r="AF2702" i="2"/>
  <c r="AG2702" i="2" s="1"/>
  <c r="AF2670" i="2"/>
  <c r="AG2670" i="2" s="1"/>
  <c r="AE2705" i="2"/>
  <c r="AE2681" i="2"/>
  <c r="AE2657" i="2"/>
  <c r="AE2699" i="2"/>
  <c r="AE2667" i="2"/>
  <c r="AE2697" i="2"/>
  <c r="AE2649" i="2"/>
  <c r="AF2711" i="2"/>
  <c r="AG2711" i="2" s="1"/>
  <c r="AF2703" i="2"/>
  <c r="AG2703" i="2" s="1"/>
  <c r="AF2695" i="2"/>
  <c r="AG2695" i="2" s="1"/>
  <c r="AF2687" i="2"/>
  <c r="AG2687" i="2" s="1"/>
  <c r="AF2679" i="2"/>
  <c r="AG2679" i="2" s="1"/>
  <c r="AF2671" i="2"/>
  <c r="AG2671" i="2" s="1"/>
  <c r="AF2663" i="2"/>
  <c r="AG2663" i="2" s="1"/>
  <c r="AF2655" i="2"/>
  <c r="AG2655" i="2" s="1"/>
  <c r="AF2647" i="2"/>
  <c r="AG2647" i="2" s="1"/>
  <c r="AF2716" i="2"/>
  <c r="AG2716" i="2" s="1"/>
  <c r="AF2708" i="2"/>
  <c r="AG2708" i="2" s="1"/>
  <c r="AF2700" i="2"/>
  <c r="AG2700" i="2" s="1"/>
  <c r="AF2692" i="2"/>
  <c r="AG2692" i="2" s="1"/>
  <c r="AF2684" i="2"/>
  <c r="AG2684" i="2" s="1"/>
  <c r="AF2676" i="2"/>
  <c r="AG2676" i="2" s="1"/>
  <c r="AF2668" i="2"/>
  <c r="AG2668" i="2" s="1"/>
  <c r="AF2660" i="2"/>
  <c r="AG2660" i="2" s="1"/>
  <c r="AF2644" i="2"/>
  <c r="AG2644" i="2" s="1"/>
  <c r="AF2710" i="2"/>
  <c r="AG2710" i="2" s="1"/>
  <c r="AF2694" i="2"/>
  <c r="AG2694" i="2" s="1"/>
  <c r="AF2678" i="2"/>
  <c r="AG2678" i="2" s="1"/>
  <c r="AF2662" i="2"/>
  <c r="AG2662" i="2" s="1"/>
  <c r="AF2654" i="2"/>
  <c r="AG2654" i="2" s="1"/>
  <c r="AF2646" i="2"/>
  <c r="AG2646" i="2" s="1"/>
  <c r="AF2712" i="2"/>
  <c r="AG2712" i="2" s="1"/>
  <c r="AF2704" i="2"/>
  <c r="AG2704" i="2" s="1"/>
  <c r="AF2696" i="2"/>
  <c r="AG2696" i="2" s="1"/>
  <c r="AF2688" i="2"/>
  <c r="AG2688" i="2" s="1"/>
  <c r="AF2680" i="2"/>
  <c r="AG2680" i="2" s="1"/>
  <c r="AF2672" i="2"/>
  <c r="AG2672" i="2" s="1"/>
  <c r="AF2656" i="2"/>
  <c r="AG2656" i="2" s="1"/>
  <c r="AF2648" i="2"/>
  <c r="AG2648" i="2" s="1"/>
  <c r="AF2640" i="2"/>
  <c r="AG2640" i="2" s="1"/>
  <c r="AF2714" i="2"/>
  <c r="AG2714" i="2" s="1"/>
  <c r="AF2706" i="2"/>
  <c r="AG2706" i="2" s="1"/>
  <c r="AF2698" i="2"/>
  <c r="AG2698" i="2" s="1"/>
  <c r="AF2682" i="2"/>
  <c r="AG2682" i="2" s="1"/>
  <c r="AF2674" i="2"/>
  <c r="AG2674" i="2" s="1"/>
  <c r="AF2666" i="2"/>
  <c r="AG2666" i="2" s="1"/>
  <c r="AF2658" i="2"/>
  <c r="AG2658" i="2" s="1"/>
  <c r="AF2650" i="2"/>
  <c r="AG2650" i="2" s="1"/>
  <c r="AF2642" i="2"/>
  <c r="AG2642" i="2" s="1"/>
  <c r="AE3686" i="2"/>
  <c r="AF2713" i="2"/>
  <c r="AG2713" i="2" s="1"/>
  <c r="AF2705" i="2"/>
  <c r="AG2705" i="2" s="1"/>
  <c r="AF2697" i="2"/>
  <c r="AG2697" i="2" s="1"/>
  <c r="AF2689" i="2"/>
  <c r="AG2689" i="2" s="1"/>
  <c r="AF2681" i="2"/>
  <c r="AG2681" i="2" s="1"/>
  <c r="AF2673" i="2"/>
  <c r="AG2673" i="2" s="1"/>
  <c r="AF2665" i="2"/>
  <c r="AG2665" i="2" s="1"/>
  <c r="AF2657" i="2"/>
  <c r="AG2657" i="2" s="1"/>
  <c r="AF2649" i="2"/>
  <c r="AG2649" i="2" s="1"/>
  <c r="AF2641" i="2"/>
  <c r="AG2641" i="2" s="1"/>
  <c r="AE2710" i="2"/>
  <c r="AE2702" i="2"/>
  <c r="AE2694" i="2"/>
  <c r="AE2686" i="2"/>
  <c r="AE2678" i="2"/>
  <c r="AE2670" i="2"/>
  <c r="AE2662" i="2"/>
  <c r="AE2654" i="2"/>
  <c r="AE2646" i="2"/>
  <c r="AF2715" i="2"/>
  <c r="AG2715" i="2" s="1"/>
  <c r="AF2707" i="2"/>
  <c r="AG2707" i="2" s="1"/>
  <c r="AF2699" i="2"/>
  <c r="AG2699" i="2" s="1"/>
  <c r="AF2691" i="2"/>
  <c r="AG2691" i="2" s="1"/>
  <c r="AF2683" i="2"/>
  <c r="AG2683" i="2" s="1"/>
  <c r="AF2675" i="2"/>
  <c r="AG2675" i="2" s="1"/>
  <c r="AF2667" i="2"/>
  <c r="AG2667" i="2" s="1"/>
  <c r="AF2659" i="2"/>
  <c r="AG2659" i="2" s="1"/>
  <c r="AF2651" i="2"/>
  <c r="AG2651" i="2" s="1"/>
  <c r="AF2643" i="2"/>
  <c r="AG2643" i="2" s="1"/>
  <c r="AE2712" i="2"/>
  <c r="AE2704" i="2"/>
  <c r="AE2696" i="2"/>
  <c r="AH2696" i="2" s="1"/>
  <c r="AE2688" i="2"/>
  <c r="AH2688" i="2" s="1"/>
  <c r="AE2680" i="2"/>
  <c r="AH2680" i="2" s="1"/>
  <c r="AE2672" i="2"/>
  <c r="AH2672" i="2" s="1"/>
  <c r="AE2664" i="2"/>
  <c r="AH2664" i="2" s="1"/>
  <c r="AE2656" i="2"/>
  <c r="AE2648" i="2"/>
  <c r="AE2640" i="2"/>
  <c r="AH1595" i="2" l="1"/>
  <c r="AH3863" i="2"/>
  <c r="AH1695" i="2"/>
  <c r="AH1823" i="2"/>
  <c r="AH1951" i="2"/>
  <c r="AH1445" i="2"/>
  <c r="AH1759" i="2"/>
  <c r="AH339" i="2"/>
  <c r="AH3653" i="2"/>
  <c r="AH3879" i="2"/>
  <c r="AH3825" i="2"/>
  <c r="AH1667" i="2"/>
  <c r="AH1019" i="2"/>
  <c r="AH1083" i="2"/>
  <c r="AI1083" i="2" s="1"/>
  <c r="AJ1083" i="2" s="1"/>
  <c r="AK1083" i="2" s="1"/>
  <c r="AH2704" i="2"/>
  <c r="AH3662" i="2"/>
  <c r="AI3662" i="2" s="1"/>
  <c r="AJ3662" i="2" s="1"/>
  <c r="AK3662" i="2" s="1"/>
  <c r="AH818" i="2"/>
  <c r="AI818" i="2" s="1"/>
  <c r="AJ818" i="2" s="1"/>
  <c r="AK818" i="2" s="1"/>
  <c r="AH467" i="2"/>
  <c r="AI467" i="2" s="1"/>
  <c r="AJ467" i="2" s="1"/>
  <c r="AK467" i="2" s="1"/>
  <c r="AH531" i="2"/>
  <c r="AH595" i="2"/>
  <c r="AH752" i="2"/>
  <c r="AH403" i="2"/>
  <c r="AH3989" i="2"/>
  <c r="AI3989" i="2" s="1"/>
  <c r="AJ3989" i="2" s="1"/>
  <c r="AK3989" i="2" s="1"/>
  <c r="AH659" i="2"/>
  <c r="AI659" i="2" s="1"/>
  <c r="AJ659" i="2" s="1"/>
  <c r="AK659" i="2" s="1"/>
  <c r="AH2712" i="2"/>
  <c r="AI3098" i="2"/>
  <c r="AJ3098" i="2" s="1"/>
  <c r="AK3098" i="2" s="1"/>
  <c r="AH3641" i="2"/>
  <c r="AH3591" i="2"/>
  <c r="AH3655" i="2"/>
  <c r="AH3887" i="2"/>
  <c r="AI3887" i="2" s="1"/>
  <c r="AJ3887" i="2" s="1"/>
  <c r="AK3887" i="2" s="1"/>
  <c r="AH944" i="2"/>
  <c r="AI944" i="2" s="1"/>
  <c r="AJ944" i="2" s="1"/>
  <c r="AK944" i="2" s="1"/>
  <c r="AH880" i="2"/>
  <c r="AI880" i="2" s="1"/>
  <c r="AJ880" i="2" s="1"/>
  <c r="AK880" i="2" s="1"/>
  <c r="AH624" i="2"/>
  <c r="AI624" i="2" s="1"/>
  <c r="AJ624" i="2" s="1"/>
  <c r="AK624" i="2" s="1"/>
  <c r="AH1128" i="2"/>
  <c r="AH368" i="2"/>
  <c r="AH816" i="2"/>
  <c r="AH1842" i="2"/>
  <c r="AI1842" i="2" s="1"/>
  <c r="AJ1842" i="2" s="1"/>
  <c r="AK1842" i="2" s="1"/>
  <c r="AH496" i="2"/>
  <c r="AH1200" i="2"/>
  <c r="AI1200" i="2" s="1"/>
  <c r="AJ1200" i="2" s="1"/>
  <c r="AK1200" i="2" s="1"/>
  <c r="AH1567" i="2"/>
  <c r="AI1567" i="2" s="1"/>
  <c r="AJ1567" i="2" s="1"/>
  <c r="AK1567" i="2" s="1"/>
  <c r="AH3845" i="2"/>
  <c r="AI3845" i="2" s="1"/>
  <c r="AJ3845" i="2" s="1"/>
  <c r="AK3845" i="2" s="1"/>
  <c r="AH927" i="2"/>
  <c r="AI927" i="2" s="1"/>
  <c r="AJ927" i="2" s="1"/>
  <c r="AK927" i="2" s="1"/>
  <c r="AH991" i="2"/>
  <c r="AH978" i="2"/>
  <c r="AH1801" i="2"/>
  <c r="AI1801" i="2" s="1"/>
  <c r="AJ1801" i="2" s="1"/>
  <c r="AK1801" i="2" s="1"/>
  <c r="AH1426" i="2"/>
  <c r="AH1490" i="2"/>
  <c r="AI1490" i="2" s="1"/>
  <c r="AJ1490" i="2" s="1"/>
  <c r="AK1490" i="2" s="1"/>
  <c r="AH1554" i="2"/>
  <c r="AI1554" i="2" s="1"/>
  <c r="AJ1554" i="2" s="1"/>
  <c r="AK1554" i="2" s="1"/>
  <c r="AH1183" i="2"/>
  <c r="AI1183" i="2" s="1"/>
  <c r="AJ1183" i="2" s="1"/>
  <c r="AK1183" i="2" s="1"/>
  <c r="AH1247" i="2"/>
  <c r="AI1247" i="2" s="1"/>
  <c r="AJ1247" i="2" s="1"/>
  <c r="AK1247" i="2" s="1"/>
  <c r="AH1114" i="2"/>
  <c r="AH898" i="2"/>
  <c r="AH1042" i="2"/>
  <c r="AI1042" i="2" s="1"/>
  <c r="AJ1042" i="2" s="1"/>
  <c r="AK1042" i="2" s="1"/>
  <c r="AH682" i="2"/>
  <c r="AI682" i="2" s="1"/>
  <c r="AJ682" i="2" s="1"/>
  <c r="AK682" i="2" s="1"/>
  <c r="AH1473" i="2"/>
  <c r="AI1473" i="2" s="1"/>
  <c r="AJ1473" i="2" s="1"/>
  <c r="AK1473" i="2" s="1"/>
  <c r="AH1865" i="2"/>
  <c r="AI1865" i="2" s="1"/>
  <c r="AJ1865" i="2" s="1"/>
  <c r="AK1865" i="2" s="1"/>
  <c r="AH1725" i="2"/>
  <c r="AI1725" i="2" s="1"/>
  <c r="AJ1725" i="2" s="1"/>
  <c r="AK1725" i="2" s="1"/>
  <c r="AH834" i="2"/>
  <c r="AH1789" i="2"/>
  <c r="AH1282" i="2"/>
  <c r="AH1631" i="2"/>
  <c r="AI1631" i="2" s="1"/>
  <c r="AJ1631" i="2" s="1"/>
  <c r="AK1631" i="2" s="1"/>
  <c r="AH1439" i="2"/>
  <c r="AI1439" i="2" s="1"/>
  <c r="AJ1439" i="2" s="1"/>
  <c r="AK1439" i="2" s="1"/>
  <c r="AH351" i="2"/>
  <c r="AI351" i="2" s="1"/>
  <c r="AJ351" i="2" s="1"/>
  <c r="AK351" i="2" s="1"/>
  <c r="AH415" i="2"/>
  <c r="AI415" i="2" s="1"/>
  <c r="AJ415" i="2" s="1"/>
  <c r="AK415" i="2" s="1"/>
  <c r="AH479" i="2"/>
  <c r="AI479" i="2" s="1"/>
  <c r="AJ479" i="2" s="1"/>
  <c r="AK479" i="2" s="1"/>
  <c r="AH543" i="2"/>
  <c r="AI543" i="2" s="1"/>
  <c r="AJ543" i="2" s="1"/>
  <c r="AK543" i="2" s="1"/>
  <c r="AH607" i="2"/>
  <c r="AH671" i="2"/>
  <c r="AH735" i="2"/>
  <c r="AI735" i="2" s="1"/>
  <c r="AJ735" i="2" s="1"/>
  <c r="AK735" i="2" s="1"/>
  <c r="AH799" i="2"/>
  <c r="AI799" i="2" s="1"/>
  <c r="AJ799" i="2" s="1"/>
  <c r="AK799" i="2" s="1"/>
  <c r="AH863" i="2"/>
  <c r="AI863" i="2" s="1"/>
  <c r="AJ863" i="2" s="1"/>
  <c r="AK863" i="2" s="1"/>
  <c r="AH618" i="2"/>
  <c r="AI618" i="2" s="1"/>
  <c r="AJ618" i="2" s="1"/>
  <c r="AK618" i="2" s="1"/>
  <c r="AH1217" i="2"/>
  <c r="AI1217" i="2" s="1"/>
  <c r="AJ1217" i="2" s="1"/>
  <c r="AK1217" i="2" s="1"/>
  <c r="AI3354" i="2"/>
  <c r="AJ3354" i="2" s="1"/>
  <c r="AK3354" i="2" s="1"/>
  <c r="AH3355" i="2"/>
  <c r="AI3042" i="2"/>
  <c r="AJ3042" i="2" s="1"/>
  <c r="AK3042" i="2" s="1"/>
  <c r="AH3669" i="2"/>
  <c r="AI3669" i="2" s="1"/>
  <c r="AJ3669" i="2" s="1"/>
  <c r="AK3669" i="2" s="1"/>
  <c r="AH3605" i="2"/>
  <c r="AI3605" i="2" s="1"/>
  <c r="AJ3605" i="2" s="1"/>
  <c r="AK3605" i="2" s="1"/>
  <c r="AH1683" i="2"/>
  <c r="AI1683" i="2" s="1"/>
  <c r="AJ1683" i="2" s="1"/>
  <c r="AK1683" i="2" s="1"/>
  <c r="AH3794" i="2"/>
  <c r="AI3794" i="2" s="1"/>
  <c r="AJ3794" i="2" s="1"/>
  <c r="AK3794" i="2" s="1"/>
  <c r="AH1163" i="2"/>
  <c r="AI1163" i="2" s="1"/>
  <c r="AJ1163" i="2" s="1"/>
  <c r="AK1163" i="2" s="1"/>
  <c r="AH1227" i="2"/>
  <c r="AI1227" i="2" s="1"/>
  <c r="AJ1227" i="2" s="1"/>
  <c r="AK1227" i="2" s="1"/>
  <c r="AH3986" i="2"/>
  <c r="AH971" i="2"/>
  <c r="AH1035" i="2"/>
  <c r="AI1035" i="2" s="1"/>
  <c r="AJ1035" i="2" s="1"/>
  <c r="AK1035" i="2" s="1"/>
  <c r="AH1099" i="2"/>
  <c r="AH3922" i="2"/>
  <c r="AI3922" i="2" s="1"/>
  <c r="AJ3922" i="2" s="1"/>
  <c r="AK3922" i="2" s="1"/>
  <c r="AH3777" i="2"/>
  <c r="AI3777" i="2" s="1"/>
  <c r="AJ3777" i="2" s="1"/>
  <c r="AK3777" i="2" s="1"/>
  <c r="AH1531" i="2"/>
  <c r="AI1531" i="2" s="1"/>
  <c r="AJ1531" i="2" s="1"/>
  <c r="AK1531" i="2" s="1"/>
  <c r="AH3977" i="2"/>
  <c r="AI3977" i="2" s="1"/>
  <c r="AJ3977" i="2" s="1"/>
  <c r="AK3977" i="2" s="1"/>
  <c r="AH1339" i="2"/>
  <c r="AH482" i="2"/>
  <c r="AI482" i="2" s="1"/>
  <c r="AJ482" i="2" s="1"/>
  <c r="AK482" i="2" s="1"/>
  <c r="AH554" i="2"/>
  <c r="AH1202" i="2"/>
  <c r="AI1202" i="2" s="1"/>
  <c r="AJ1202" i="2" s="1"/>
  <c r="AK1202" i="2" s="1"/>
  <c r="AH1427" i="2"/>
  <c r="AI1427" i="2" s="1"/>
  <c r="AJ1427" i="2" s="1"/>
  <c r="AK1427" i="2" s="1"/>
  <c r="AH1491" i="2"/>
  <c r="AI1491" i="2" s="1"/>
  <c r="AJ1491" i="2" s="1"/>
  <c r="AK1491" i="2" s="1"/>
  <c r="AH746" i="2"/>
  <c r="AI746" i="2" s="1"/>
  <c r="AJ746" i="2" s="1"/>
  <c r="AK746" i="2" s="1"/>
  <c r="AH3680" i="2"/>
  <c r="AI3680" i="2" s="1"/>
  <c r="AJ3680" i="2" s="1"/>
  <c r="AK3680" i="2" s="1"/>
  <c r="AH3654" i="2"/>
  <c r="AH3609" i="2"/>
  <c r="AI3609" i="2" s="1"/>
  <c r="AJ3609" i="2" s="1"/>
  <c r="AK3609" i="2" s="1"/>
  <c r="AH3661" i="2"/>
  <c r="AI3661" i="2" s="1"/>
  <c r="AJ3661" i="2" s="1"/>
  <c r="AK3661" i="2" s="1"/>
  <c r="AH3599" i="2"/>
  <c r="AI3599" i="2" s="1"/>
  <c r="AJ3599" i="2" s="1"/>
  <c r="AK3599" i="2" s="1"/>
  <c r="AH3663" i="2"/>
  <c r="AI3663" i="2" s="1"/>
  <c r="AJ3663" i="2" s="1"/>
  <c r="AK3663" i="2" s="1"/>
  <c r="AH3870" i="2"/>
  <c r="AI3870" i="2" s="1"/>
  <c r="AJ3870" i="2" s="1"/>
  <c r="AK3870" i="2" s="1"/>
  <c r="AH1431" i="2"/>
  <c r="AI1431" i="2" s="1"/>
  <c r="AJ1431" i="2" s="1"/>
  <c r="AK1431" i="2" s="1"/>
  <c r="AH1665" i="2"/>
  <c r="AI1665" i="2" s="1"/>
  <c r="AJ1665" i="2" s="1"/>
  <c r="AK1665" i="2" s="1"/>
  <c r="AH395" i="2"/>
  <c r="AH1283" i="2"/>
  <c r="AI1283" i="2" s="1"/>
  <c r="AJ1283" i="2" s="1"/>
  <c r="AK1283" i="2" s="1"/>
  <c r="AH1218" i="2"/>
  <c r="AI1218" i="2" s="1"/>
  <c r="AJ1218" i="2" s="1"/>
  <c r="AK1218" i="2" s="1"/>
  <c r="AH3882" i="2"/>
  <c r="AI3882" i="2" s="1"/>
  <c r="AJ3882" i="2" s="1"/>
  <c r="AK3882" i="2" s="1"/>
  <c r="AH1623" i="2"/>
  <c r="AI1623" i="2" s="1"/>
  <c r="AJ1623" i="2" s="1"/>
  <c r="AK1623" i="2" s="1"/>
  <c r="AH1751" i="2"/>
  <c r="AI1751" i="2" s="1"/>
  <c r="AJ1751" i="2" s="1"/>
  <c r="AK1751" i="2" s="1"/>
  <c r="AH3865" i="2"/>
  <c r="AI3865" i="2" s="1"/>
  <c r="AJ3865" i="2" s="1"/>
  <c r="AK3865" i="2" s="1"/>
  <c r="AH1120" i="2"/>
  <c r="AI1120" i="2" s="1"/>
  <c r="AJ1120" i="2" s="1"/>
  <c r="AK1120" i="2" s="1"/>
  <c r="AH1056" i="2"/>
  <c r="AH872" i="2"/>
  <c r="AI872" i="2" s="1"/>
  <c r="AJ872" i="2" s="1"/>
  <c r="AK872" i="2" s="1"/>
  <c r="AH651" i="2"/>
  <c r="AI651" i="2" s="1"/>
  <c r="AJ651" i="2" s="1"/>
  <c r="AK651" i="2" s="1"/>
  <c r="AH3934" i="2"/>
  <c r="AI3934" i="2" s="1"/>
  <c r="AJ3934" i="2" s="1"/>
  <c r="AK3934" i="2" s="1"/>
  <c r="AH343" i="2"/>
  <c r="AI343" i="2" s="1"/>
  <c r="AJ343" i="2" s="1"/>
  <c r="AK343" i="2" s="1"/>
  <c r="AH407" i="2"/>
  <c r="AI407" i="2" s="1"/>
  <c r="AJ407" i="2" s="1"/>
  <c r="AK407" i="2" s="1"/>
  <c r="AH471" i="2"/>
  <c r="AI471" i="2" s="1"/>
  <c r="AJ471" i="2" s="1"/>
  <c r="AK471" i="2" s="1"/>
  <c r="AH535" i="2"/>
  <c r="AI535" i="2" s="1"/>
  <c r="AJ535" i="2" s="1"/>
  <c r="AK535" i="2" s="1"/>
  <c r="AH599" i="2"/>
  <c r="AH663" i="2"/>
  <c r="AI663" i="2" s="1"/>
  <c r="AJ663" i="2" s="1"/>
  <c r="AK663" i="2" s="1"/>
  <c r="AH727" i="2"/>
  <c r="AI727" i="2" s="1"/>
  <c r="AJ727" i="2" s="1"/>
  <c r="AK727" i="2" s="1"/>
  <c r="AH791" i="2"/>
  <c r="AI791" i="2" s="1"/>
  <c r="AJ791" i="2" s="1"/>
  <c r="AK791" i="2" s="1"/>
  <c r="AH855" i="2"/>
  <c r="AI855" i="2" s="1"/>
  <c r="AJ855" i="2" s="1"/>
  <c r="AK855" i="2" s="1"/>
  <c r="AH919" i="2"/>
  <c r="AI919" i="2" s="1"/>
  <c r="AJ919" i="2" s="1"/>
  <c r="AK919" i="2" s="1"/>
  <c r="AH488" i="2"/>
  <c r="AI488" i="2" s="1"/>
  <c r="AJ488" i="2" s="1"/>
  <c r="AK488" i="2" s="1"/>
  <c r="AH1145" i="2"/>
  <c r="AI1145" i="2" s="1"/>
  <c r="AJ1145" i="2" s="1"/>
  <c r="AK1145" i="2" s="1"/>
  <c r="AH723" i="2"/>
  <c r="AH787" i="2"/>
  <c r="AI787" i="2" s="1"/>
  <c r="AJ787" i="2" s="1"/>
  <c r="AK787" i="2" s="1"/>
  <c r="AH851" i="2"/>
  <c r="AH915" i="2"/>
  <c r="AH1187" i="2"/>
  <c r="AI1187" i="2" s="1"/>
  <c r="AJ1187" i="2" s="1"/>
  <c r="AK1187" i="2" s="1"/>
  <c r="AH1559" i="2"/>
  <c r="AI1559" i="2" s="1"/>
  <c r="AJ1559" i="2" s="1"/>
  <c r="AK1559" i="2" s="1"/>
  <c r="AH1687" i="2"/>
  <c r="AI1687" i="2" s="1"/>
  <c r="AJ1687" i="2" s="1"/>
  <c r="AK1687" i="2" s="1"/>
  <c r="AH3838" i="2"/>
  <c r="AI3838" i="2" s="1"/>
  <c r="AJ3838" i="2" s="1"/>
  <c r="AK3838" i="2" s="1"/>
  <c r="AH1301" i="2"/>
  <c r="AH983" i="2"/>
  <c r="AI983" i="2" s="1"/>
  <c r="AJ983" i="2" s="1"/>
  <c r="AK983" i="2" s="1"/>
  <c r="AH744" i="2"/>
  <c r="AI744" i="2" s="1"/>
  <c r="AJ744" i="2" s="1"/>
  <c r="AK744" i="2" s="1"/>
  <c r="AH1601" i="2"/>
  <c r="AI1601" i="2" s="1"/>
  <c r="AJ1601" i="2" s="1"/>
  <c r="AK1601" i="2" s="1"/>
  <c r="AH1793" i="2"/>
  <c r="AI1793" i="2" s="1"/>
  <c r="AJ1793" i="2" s="1"/>
  <c r="AK1793" i="2" s="1"/>
  <c r="AH995" i="2"/>
  <c r="AI995" i="2" s="1"/>
  <c r="AJ995" i="2" s="1"/>
  <c r="AK995" i="2" s="1"/>
  <c r="AH1059" i="2"/>
  <c r="AI1059" i="2" s="1"/>
  <c r="AJ1059" i="2" s="1"/>
  <c r="AK1059" i="2" s="1"/>
  <c r="AH1123" i="2"/>
  <c r="AI1123" i="2" s="1"/>
  <c r="AJ1123" i="2" s="1"/>
  <c r="AK1123" i="2" s="1"/>
  <c r="AH3946" i="2"/>
  <c r="AH1047" i="2"/>
  <c r="AI1047" i="2" s="1"/>
  <c r="AJ1047" i="2" s="1"/>
  <c r="AK1047" i="2" s="1"/>
  <c r="AH1175" i="2"/>
  <c r="AI1175" i="2" s="1"/>
  <c r="AJ1175" i="2" s="1"/>
  <c r="AK1175" i="2" s="1"/>
  <c r="AH1815" i="2"/>
  <c r="AI1815" i="2" s="1"/>
  <c r="AJ1815" i="2" s="1"/>
  <c r="AK1815" i="2" s="1"/>
  <c r="AH3801" i="2"/>
  <c r="AI3801" i="2" s="1"/>
  <c r="AJ3801" i="2" s="1"/>
  <c r="AK3801" i="2" s="1"/>
  <c r="AH1111" i="2"/>
  <c r="AI1111" i="2" s="1"/>
  <c r="AJ1111" i="2" s="1"/>
  <c r="AK1111" i="2" s="1"/>
  <c r="AH1239" i="2"/>
  <c r="AI1239" i="2" s="1"/>
  <c r="AJ1239" i="2" s="1"/>
  <c r="AK1239" i="2" s="1"/>
  <c r="AH1943" i="2"/>
  <c r="AI1943" i="2" s="1"/>
  <c r="AJ1943" i="2" s="1"/>
  <c r="AK1943" i="2" s="1"/>
  <c r="AH1603" i="2"/>
  <c r="AH3937" i="2"/>
  <c r="AI3937" i="2" s="1"/>
  <c r="AJ3937" i="2" s="1"/>
  <c r="AK3937" i="2" s="1"/>
  <c r="AH1184" i="2"/>
  <c r="AI1184" i="2" s="1"/>
  <c r="AJ1184" i="2" s="1"/>
  <c r="AK1184" i="2" s="1"/>
  <c r="AH1465" i="2"/>
  <c r="AI1465" i="2" s="1"/>
  <c r="AJ1465" i="2" s="1"/>
  <c r="AK1465" i="2" s="1"/>
  <c r="AH459" i="2"/>
  <c r="AI459" i="2" s="1"/>
  <c r="AJ459" i="2" s="1"/>
  <c r="AK459" i="2" s="1"/>
  <c r="AH523" i="2"/>
  <c r="AI523" i="2" s="1"/>
  <c r="AJ523" i="2" s="1"/>
  <c r="AK523" i="2" s="1"/>
  <c r="AH587" i="2"/>
  <c r="AI587" i="2" s="1"/>
  <c r="AJ587" i="2" s="1"/>
  <c r="AK587" i="2" s="1"/>
  <c r="AH826" i="2"/>
  <c r="AI826" i="2" s="1"/>
  <c r="AJ826" i="2" s="1"/>
  <c r="AK826" i="2" s="1"/>
  <c r="AH1802" i="2"/>
  <c r="AH424" i="2"/>
  <c r="AI424" i="2" s="1"/>
  <c r="AJ424" i="2" s="1"/>
  <c r="AK424" i="2" s="1"/>
  <c r="AH616" i="2"/>
  <c r="AI616" i="2" s="1"/>
  <c r="AJ616" i="2" s="1"/>
  <c r="AK616" i="2" s="1"/>
  <c r="AH3981" i="2"/>
  <c r="AI3981" i="2" s="1"/>
  <c r="AJ3981" i="2" s="1"/>
  <c r="AK3981" i="2" s="1"/>
  <c r="AH360" i="2"/>
  <c r="AI360" i="2" s="1"/>
  <c r="AJ360" i="2" s="1"/>
  <c r="AK360" i="2" s="1"/>
  <c r="AH808" i="2"/>
  <c r="AH3686" i="2"/>
  <c r="AI3686" i="2" s="1"/>
  <c r="AJ3686" i="2" s="1"/>
  <c r="AK3686" i="2" s="1"/>
  <c r="AH890" i="2"/>
  <c r="AI890" i="2" s="1"/>
  <c r="AJ890" i="2" s="1"/>
  <c r="AK890" i="2" s="1"/>
  <c r="AH992" i="2"/>
  <c r="AH1629" i="2"/>
  <c r="AI1629" i="2" s="1"/>
  <c r="AJ1629" i="2" s="1"/>
  <c r="AK1629" i="2" s="1"/>
  <c r="AH1034" i="2"/>
  <c r="AI1034" i="2" s="1"/>
  <c r="AJ1034" i="2" s="1"/>
  <c r="AK1034" i="2" s="1"/>
  <c r="AH680" i="2"/>
  <c r="AH936" i="2"/>
  <c r="AI936" i="2" s="1"/>
  <c r="AJ936" i="2" s="1"/>
  <c r="AK936" i="2" s="1"/>
  <c r="AH674" i="2"/>
  <c r="AI674" i="2" s="1"/>
  <c r="AJ674" i="2" s="1"/>
  <c r="AK674" i="2" s="1"/>
  <c r="AH970" i="2"/>
  <c r="AI970" i="2" s="1"/>
  <c r="AJ970" i="2" s="1"/>
  <c r="AK970" i="2" s="1"/>
  <c r="AH1106" i="2"/>
  <c r="AI1106" i="2" s="1"/>
  <c r="AJ1106" i="2" s="1"/>
  <c r="AK1106" i="2" s="1"/>
  <c r="AH1651" i="2"/>
  <c r="AH1274" i="2"/>
  <c r="AI1274" i="2" s="1"/>
  <c r="AJ1274" i="2" s="1"/>
  <c r="AK1274" i="2" s="1"/>
  <c r="AH394" i="2"/>
  <c r="AI394" i="2" s="1"/>
  <c r="AJ394" i="2" s="1"/>
  <c r="AK394" i="2" s="1"/>
  <c r="AH610" i="2"/>
  <c r="AI610" i="2" s="1"/>
  <c r="AJ610" i="2" s="1"/>
  <c r="AK610" i="2" s="1"/>
  <c r="AH474" i="2"/>
  <c r="AI474" i="2" s="1"/>
  <c r="AJ474" i="2" s="1"/>
  <c r="AK474" i="2" s="1"/>
  <c r="AH546" i="2"/>
  <c r="AI546" i="2" s="1"/>
  <c r="AJ546" i="2" s="1"/>
  <c r="AK546" i="2" s="1"/>
  <c r="AH1983" i="2"/>
  <c r="AI1983" i="2" s="1"/>
  <c r="AJ1983" i="2" s="1"/>
  <c r="AK1983" i="2" s="1"/>
  <c r="AH1151" i="2"/>
  <c r="AI1151" i="2" s="1"/>
  <c r="AJ1151" i="2" s="1"/>
  <c r="AK1151" i="2" s="1"/>
  <c r="AH1855" i="2"/>
  <c r="AH1677" i="2"/>
  <c r="AI1677" i="2" s="1"/>
  <c r="AJ1677" i="2" s="1"/>
  <c r="AK1677" i="2" s="1"/>
  <c r="AH1313" i="2"/>
  <c r="AI1313" i="2" s="1"/>
  <c r="AJ1313" i="2" s="1"/>
  <c r="AK1313" i="2" s="1"/>
  <c r="AH691" i="2"/>
  <c r="AI691" i="2" s="1"/>
  <c r="AJ691" i="2" s="1"/>
  <c r="AK691" i="2" s="1"/>
  <c r="AH955" i="2"/>
  <c r="AI955" i="2" s="1"/>
  <c r="AJ955" i="2" s="1"/>
  <c r="AK955" i="2" s="1"/>
  <c r="AH1023" i="2"/>
  <c r="AI1023" i="2" s="1"/>
  <c r="AJ1023" i="2" s="1"/>
  <c r="AK1023" i="2" s="1"/>
  <c r="AH1279" i="2"/>
  <c r="AI1279" i="2" s="1"/>
  <c r="AJ1279" i="2" s="1"/>
  <c r="AK1279" i="2" s="1"/>
  <c r="AH1471" i="2"/>
  <c r="AI1471" i="2" s="1"/>
  <c r="AJ1471" i="2" s="1"/>
  <c r="AK1471" i="2" s="1"/>
  <c r="AH1477" i="2"/>
  <c r="AH383" i="2"/>
  <c r="AI383" i="2" s="1"/>
  <c r="AJ383" i="2" s="1"/>
  <c r="AK383" i="2" s="1"/>
  <c r="AH447" i="2"/>
  <c r="AI447" i="2" s="1"/>
  <c r="AJ447" i="2" s="1"/>
  <c r="AK447" i="2" s="1"/>
  <c r="AH511" i="2"/>
  <c r="AI511" i="2" s="1"/>
  <c r="AJ511" i="2" s="1"/>
  <c r="AK511" i="2" s="1"/>
  <c r="AH575" i="2"/>
  <c r="AI575" i="2" s="1"/>
  <c r="AJ575" i="2" s="1"/>
  <c r="AK575" i="2" s="1"/>
  <c r="AH639" i="2"/>
  <c r="AI639" i="2" s="1"/>
  <c r="AJ639" i="2" s="1"/>
  <c r="AK639" i="2" s="1"/>
  <c r="AH703" i="2"/>
  <c r="AI703" i="2" s="1"/>
  <c r="AJ703" i="2" s="1"/>
  <c r="AK703" i="2" s="1"/>
  <c r="AH767" i="2"/>
  <c r="AI767" i="2" s="1"/>
  <c r="AJ767" i="2" s="1"/>
  <c r="AK767" i="2" s="1"/>
  <c r="AH831" i="2"/>
  <c r="AH895" i="2"/>
  <c r="AI895" i="2" s="1"/>
  <c r="AJ895" i="2" s="1"/>
  <c r="AK895" i="2" s="1"/>
  <c r="AH1377" i="2"/>
  <c r="AI1377" i="2" s="1"/>
  <c r="AJ1377" i="2" s="1"/>
  <c r="AK1377" i="2" s="1"/>
  <c r="AH1513" i="2"/>
  <c r="AI1513" i="2" s="1"/>
  <c r="AJ1513" i="2" s="1"/>
  <c r="AK1513" i="2" s="1"/>
  <c r="AH1897" i="2"/>
  <c r="AI1897" i="2" s="1"/>
  <c r="AJ1897" i="2" s="1"/>
  <c r="AK1897" i="2" s="1"/>
  <c r="AH699" i="2"/>
  <c r="AI699" i="2" s="1"/>
  <c r="AJ699" i="2" s="1"/>
  <c r="AK699" i="2" s="1"/>
  <c r="AH763" i="2"/>
  <c r="AI763" i="2" s="1"/>
  <c r="AJ763" i="2" s="1"/>
  <c r="AK763" i="2" s="1"/>
  <c r="AH827" i="2"/>
  <c r="AI827" i="2" s="1"/>
  <c r="AJ827" i="2" s="1"/>
  <c r="AK827" i="2" s="1"/>
  <c r="AH891" i="2"/>
  <c r="AH3640" i="2"/>
  <c r="AI3640" i="2" s="1"/>
  <c r="AJ3640" i="2" s="1"/>
  <c r="AK3640" i="2" s="1"/>
  <c r="AH1599" i="2"/>
  <c r="AH1727" i="2"/>
  <c r="AI1727" i="2" s="1"/>
  <c r="AJ1727" i="2" s="1"/>
  <c r="AK1727" i="2" s="1"/>
  <c r="AH959" i="2"/>
  <c r="AI959" i="2" s="1"/>
  <c r="AJ959" i="2" s="1"/>
  <c r="AK959" i="2" s="1"/>
  <c r="AH848" i="2"/>
  <c r="AI848" i="2" s="1"/>
  <c r="AJ848" i="2" s="1"/>
  <c r="AK848" i="2" s="1"/>
  <c r="AH1705" i="2"/>
  <c r="AI1705" i="2" s="1"/>
  <c r="AJ1705" i="2" s="1"/>
  <c r="AK1705" i="2" s="1"/>
  <c r="AH1541" i="2"/>
  <c r="AI1541" i="2" s="1"/>
  <c r="AJ1541" i="2" s="1"/>
  <c r="AK1541" i="2" s="1"/>
  <c r="AH1893" i="2"/>
  <c r="AH1577" i="2"/>
  <c r="AI1577" i="2" s="1"/>
  <c r="AJ1577" i="2" s="1"/>
  <c r="AK1577" i="2" s="1"/>
  <c r="AH1215" i="2"/>
  <c r="AI1215" i="2" s="1"/>
  <c r="AJ1215" i="2" s="1"/>
  <c r="AK1215" i="2" s="1"/>
  <c r="AH1277" i="2"/>
  <c r="AI1277" i="2" s="1"/>
  <c r="AJ1277" i="2" s="1"/>
  <c r="AK1277" i="2" s="1"/>
  <c r="AH720" i="2"/>
  <c r="AI720" i="2" s="1"/>
  <c r="AJ720" i="2" s="1"/>
  <c r="AK720" i="2" s="1"/>
  <c r="AH1961" i="2"/>
  <c r="AI1961" i="2" s="1"/>
  <c r="AJ1961" i="2" s="1"/>
  <c r="AK1961" i="2" s="1"/>
  <c r="AH435" i="2"/>
  <c r="AI435" i="2" s="1"/>
  <c r="AJ435" i="2" s="1"/>
  <c r="AK435" i="2" s="1"/>
  <c r="AH499" i="2"/>
  <c r="AI499" i="2" s="1"/>
  <c r="AJ499" i="2" s="1"/>
  <c r="AK499" i="2" s="1"/>
  <c r="AH563" i="2"/>
  <c r="AH627" i="2"/>
  <c r="AI627" i="2" s="1"/>
  <c r="AJ627" i="2" s="1"/>
  <c r="AK627" i="2" s="1"/>
  <c r="AH1087" i="2"/>
  <c r="AI1087" i="2" s="1"/>
  <c r="AJ1087" i="2" s="1"/>
  <c r="AK1087" i="2" s="1"/>
  <c r="AH1343" i="2"/>
  <c r="AI1343" i="2" s="1"/>
  <c r="AJ1343" i="2" s="1"/>
  <c r="AK1343" i="2" s="1"/>
  <c r="AH1535" i="2"/>
  <c r="AI1535" i="2" s="1"/>
  <c r="AJ1535" i="2" s="1"/>
  <c r="AK1535" i="2" s="1"/>
  <c r="AH1791" i="2"/>
  <c r="AI1791" i="2" s="1"/>
  <c r="AJ1791" i="2" s="1"/>
  <c r="AK1791" i="2" s="1"/>
  <c r="AH1919" i="2"/>
  <c r="AI1919" i="2" s="1"/>
  <c r="AJ1919" i="2" s="1"/>
  <c r="AK1919" i="2" s="1"/>
  <c r="AH3813" i="2"/>
  <c r="AI3813" i="2" s="1"/>
  <c r="AJ3813" i="2" s="1"/>
  <c r="AK3813" i="2" s="1"/>
  <c r="AH650" i="2"/>
  <c r="AH371" i="2"/>
  <c r="AI371" i="2" s="1"/>
  <c r="AJ371" i="2" s="1"/>
  <c r="AK371" i="2" s="1"/>
  <c r="AH1795" i="2"/>
  <c r="AH1939" i="2"/>
  <c r="AI1939" i="2" s="1"/>
  <c r="AJ1939" i="2" s="1"/>
  <c r="AK1939" i="2" s="1"/>
  <c r="AH1130" i="2"/>
  <c r="AI1130" i="2" s="1"/>
  <c r="AJ1130" i="2" s="1"/>
  <c r="AK1130" i="2" s="1"/>
  <c r="AH1224" i="2"/>
  <c r="AI1224" i="2" s="1"/>
  <c r="AJ1224" i="2" s="1"/>
  <c r="AK1224" i="2" s="1"/>
  <c r="AH1497" i="2"/>
  <c r="AI1497" i="2" s="1"/>
  <c r="AJ1497" i="2" s="1"/>
  <c r="AK1497" i="2" s="1"/>
  <c r="AI2936" i="2"/>
  <c r="AJ2936" i="2" s="1"/>
  <c r="AK2936" i="2" s="1"/>
  <c r="AH3596" i="2"/>
  <c r="AH3668" i="2"/>
  <c r="AI3668" i="2" s="1"/>
  <c r="AJ3668" i="2" s="1"/>
  <c r="AK3668" i="2" s="1"/>
  <c r="AH3802" i="2"/>
  <c r="AI3802" i="2" s="1"/>
  <c r="AJ3802" i="2" s="1"/>
  <c r="AK3802" i="2" s="1"/>
  <c r="AH3918" i="2"/>
  <c r="AI3918" i="2" s="1"/>
  <c r="AJ3918" i="2" s="1"/>
  <c r="AK3918" i="2" s="1"/>
  <c r="AH3913" i="2"/>
  <c r="AI3913" i="2" s="1"/>
  <c r="AJ3913" i="2" s="1"/>
  <c r="AK3913" i="2" s="1"/>
  <c r="AH1232" i="2"/>
  <c r="AI1232" i="2" s="1"/>
  <c r="AJ1232" i="2" s="1"/>
  <c r="AK1232" i="2" s="1"/>
  <c r="AH1171" i="2"/>
  <c r="AI1171" i="2" s="1"/>
  <c r="AJ1171" i="2" s="1"/>
  <c r="AK1171" i="2" s="1"/>
  <c r="AH1235" i="2"/>
  <c r="AI1235" i="2" s="1"/>
  <c r="AJ1235" i="2" s="1"/>
  <c r="AK1235" i="2" s="1"/>
  <c r="AH1571" i="2"/>
  <c r="AH1763" i="2"/>
  <c r="AI1763" i="2" s="1"/>
  <c r="AJ1763" i="2" s="1"/>
  <c r="AK1763" i="2" s="1"/>
  <c r="AH3994" i="2"/>
  <c r="AI3994" i="2" s="1"/>
  <c r="AJ3994" i="2" s="1"/>
  <c r="AK3994" i="2" s="1"/>
  <c r="AH3785" i="2"/>
  <c r="AH472" i="2"/>
  <c r="AI472" i="2" s="1"/>
  <c r="AJ472" i="2" s="1"/>
  <c r="AK472" i="2" s="1"/>
  <c r="AH979" i="2"/>
  <c r="AI979" i="2" s="1"/>
  <c r="AJ979" i="2" s="1"/>
  <c r="AK979" i="2" s="1"/>
  <c r="AH1043" i="2"/>
  <c r="AI1043" i="2" s="1"/>
  <c r="AJ1043" i="2" s="1"/>
  <c r="AK1043" i="2" s="1"/>
  <c r="AH1107" i="2"/>
  <c r="AI1107" i="2" s="1"/>
  <c r="AJ1107" i="2" s="1"/>
  <c r="AK1107" i="2" s="1"/>
  <c r="AI2842" i="2"/>
  <c r="AJ2842" i="2" s="1"/>
  <c r="AK2842" i="2" s="1"/>
  <c r="AH1031" i="2"/>
  <c r="AI1031" i="2" s="1"/>
  <c r="AJ1031" i="2" s="1"/>
  <c r="AK1031" i="2" s="1"/>
  <c r="AH1287" i="2"/>
  <c r="AI1287" i="2" s="1"/>
  <c r="AJ1287" i="2" s="1"/>
  <c r="AK1287" i="2" s="1"/>
  <c r="AH1927" i="2"/>
  <c r="AI1927" i="2" s="1"/>
  <c r="AJ1927" i="2" s="1"/>
  <c r="AK1927" i="2" s="1"/>
  <c r="AH1223" i="2"/>
  <c r="AI1223" i="2" s="1"/>
  <c r="AJ1223" i="2" s="1"/>
  <c r="AK1223" i="2" s="1"/>
  <c r="AH3738" i="2"/>
  <c r="AI3738" i="2" s="1"/>
  <c r="AJ3738" i="2" s="1"/>
  <c r="AK3738" i="2" s="1"/>
  <c r="AH417" i="2"/>
  <c r="AI417" i="2" s="1"/>
  <c r="AJ417" i="2" s="1"/>
  <c r="AK417" i="2" s="1"/>
  <c r="AH976" i="2"/>
  <c r="AI976" i="2" s="1"/>
  <c r="AJ976" i="2" s="1"/>
  <c r="AK976" i="2" s="1"/>
  <c r="AH1168" i="2"/>
  <c r="AH1449" i="2"/>
  <c r="AI1449" i="2" s="1"/>
  <c r="AJ1449" i="2" s="1"/>
  <c r="AK1449" i="2" s="1"/>
  <c r="AH443" i="2"/>
  <c r="AI443" i="2" s="1"/>
  <c r="AJ443" i="2" s="1"/>
  <c r="AK443" i="2" s="1"/>
  <c r="AH507" i="2"/>
  <c r="AI507" i="2" s="1"/>
  <c r="AJ507" i="2" s="1"/>
  <c r="AK507" i="2" s="1"/>
  <c r="AH571" i="2"/>
  <c r="AI571" i="2" s="1"/>
  <c r="AJ571" i="2" s="1"/>
  <c r="AK571" i="2" s="1"/>
  <c r="AH664" i="2"/>
  <c r="AH728" i="2"/>
  <c r="AI728" i="2" s="1"/>
  <c r="AJ728" i="2" s="1"/>
  <c r="AK728" i="2" s="1"/>
  <c r="AH920" i="2"/>
  <c r="AI920" i="2" s="1"/>
  <c r="AJ920" i="2" s="1"/>
  <c r="AK920" i="2" s="1"/>
  <c r="AH3844" i="2"/>
  <c r="AH3854" i="2"/>
  <c r="AI3854" i="2" s="1"/>
  <c r="AJ3854" i="2" s="1"/>
  <c r="AK3854" i="2" s="1"/>
  <c r="AH3982" i="2"/>
  <c r="AH1543" i="2"/>
  <c r="AI1543" i="2" s="1"/>
  <c r="AJ1543" i="2" s="1"/>
  <c r="AK1543" i="2" s="1"/>
  <c r="AH1799" i="2"/>
  <c r="AI1799" i="2" s="1"/>
  <c r="AJ1799" i="2" s="1"/>
  <c r="AK1799" i="2" s="1"/>
  <c r="AH1357" i="2"/>
  <c r="AI1357" i="2" s="1"/>
  <c r="AJ1357" i="2" s="1"/>
  <c r="AK1357" i="2" s="1"/>
  <c r="AH379" i="2"/>
  <c r="AI379" i="2" s="1"/>
  <c r="AJ379" i="2" s="1"/>
  <c r="AK379" i="2" s="1"/>
  <c r="AH410" i="2"/>
  <c r="AI410" i="2" s="1"/>
  <c r="AJ410" i="2" s="1"/>
  <c r="AK410" i="2" s="1"/>
  <c r="AH3020" i="2"/>
  <c r="AH3866" i="2"/>
  <c r="AI3866" i="2" s="1"/>
  <c r="AJ3866" i="2" s="1"/>
  <c r="AK3866" i="2" s="1"/>
  <c r="AH3849" i="2"/>
  <c r="AI3849" i="2" s="1"/>
  <c r="AJ3849" i="2" s="1"/>
  <c r="AK3849" i="2" s="1"/>
  <c r="AH3985" i="2"/>
  <c r="AI3985" i="2" s="1"/>
  <c r="AJ3985" i="2" s="1"/>
  <c r="AK3985" i="2" s="1"/>
  <c r="AH600" i="2"/>
  <c r="AI600" i="2" s="1"/>
  <c r="AJ600" i="2" s="1"/>
  <c r="AK600" i="2" s="1"/>
  <c r="AH792" i="2"/>
  <c r="AI792" i="2" s="1"/>
  <c r="AJ792" i="2" s="1"/>
  <c r="AK792" i="2" s="1"/>
  <c r="AH1104" i="2"/>
  <c r="AI1104" i="2" s="1"/>
  <c r="AJ1104" i="2" s="1"/>
  <c r="AK1104" i="2" s="1"/>
  <c r="AH1063" i="2"/>
  <c r="AI1063" i="2" s="1"/>
  <c r="AJ1063" i="2" s="1"/>
  <c r="AK1063" i="2" s="1"/>
  <c r="AH3817" i="2"/>
  <c r="AH1389" i="2"/>
  <c r="AI1389" i="2" s="1"/>
  <c r="AJ1389" i="2" s="1"/>
  <c r="AK1389" i="2" s="1"/>
  <c r="AH935" i="2"/>
  <c r="AI935" i="2" s="1"/>
  <c r="AJ935" i="2" s="1"/>
  <c r="AK935" i="2" s="1"/>
  <c r="AH999" i="2"/>
  <c r="AI999" i="2" s="1"/>
  <c r="AJ999" i="2" s="1"/>
  <c r="AK999" i="2" s="1"/>
  <c r="AH1289" i="2"/>
  <c r="AI1289" i="2" s="1"/>
  <c r="AJ1289" i="2" s="1"/>
  <c r="AK1289" i="2" s="1"/>
  <c r="AH1011" i="2"/>
  <c r="AI1011" i="2" s="1"/>
  <c r="AJ1011" i="2" s="1"/>
  <c r="AK1011" i="2" s="1"/>
  <c r="AH1075" i="2"/>
  <c r="AI1075" i="2" s="1"/>
  <c r="AJ1075" i="2" s="1"/>
  <c r="AK1075" i="2" s="1"/>
  <c r="AH1362" i="2"/>
  <c r="AI1362" i="2" s="1"/>
  <c r="AJ1362" i="2" s="1"/>
  <c r="AK1362" i="2" s="1"/>
  <c r="AH3583" i="2"/>
  <c r="AH3645" i="2"/>
  <c r="AI3645" i="2" s="1"/>
  <c r="AJ3645" i="2" s="1"/>
  <c r="AK3645" i="2" s="1"/>
  <c r="AH3962" i="2"/>
  <c r="AI3962" i="2" s="1"/>
  <c r="AJ3962" i="2" s="1"/>
  <c r="AK3962" i="2" s="1"/>
  <c r="AH1831" i="2"/>
  <c r="AI1831" i="2" s="1"/>
  <c r="AJ1831" i="2" s="1"/>
  <c r="AK1831" i="2" s="1"/>
  <c r="AH1575" i="2"/>
  <c r="AI1575" i="2" s="1"/>
  <c r="AJ1575" i="2" s="1"/>
  <c r="AK1575" i="2" s="1"/>
  <c r="AH1703" i="2"/>
  <c r="AI1703" i="2" s="1"/>
  <c r="AJ1703" i="2" s="1"/>
  <c r="AK1703" i="2" s="1"/>
  <c r="AH1959" i="2"/>
  <c r="AI1959" i="2" s="1"/>
  <c r="AJ1959" i="2" s="1"/>
  <c r="AK1959" i="2" s="1"/>
  <c r="AH3753" i="2"/>
  <c r="AI3753" i="2" s="1"/>
  <c r="AJ3753" i="2" s="1"/>
  <c r="AK3753" i="2" s="1"/>
  <c r="AH824" i="2"/>
  <c r="AH3672" i="2"/>
  <c r="AI3672" i="2" s="1"/>
  <c r="AJ3672" i="2" s="1"/>
  <c r="AK3672" i="2" s="1"/>
  <c r="AH3770" i="2"/>
  <c r="AI3770" i="2" s="1"/>
  <c r="AJ3770" i="2" s="1"/>
  <c r="AK3770" i="2" s="1"/>
  <c r="AH632" i="2"/>
  <c r="AI632" i="2" s="1"/>
  <c r="AJ632" i="2" s="1"/>
  <c r="AK632" i="2" s="1"/>
  <c r="AH1033" i="2"/>
  <c r="AI1033" i="2" s="1"/>
  <c r="AJ1033" i="2" s="1"/>
  <c r="AK1033" i="2" s="1"/>
  <c r="AH3783" i="2"/>
  <c r="AI3783" i="2" s="1"/>
  <c r="AJ3783" i="2" s="1"/>
  <c r="AK3783" i="2" s="1"/>
  <c r="AH475" i="2"/>
  <c r="AI475" i="2" s="1"/>
  <c r="AJ475" i="2" s="1"/>
  <c r="AK475" i="2" s="1"/>
  <c r="AH539" i="2"/>
  <c r="AI539" i="2" s="1"/>
  <c r="AJ539" i="2" s="1"/>
  <c r="AK539" i="2" s="1"/>
  <c r="AH603" i="2"/>
  <c r="AH1355" i="2"/>
  <c r="AI1355" i="2" s="1"/>
  <c r="AJ1355" i="2" s="1"/>
  <c r="AK1355" i="2" s="1"/>
  <c r="AH3638" i="2"/>
  <c r="AI3638" i="2" s="1"/>
  <c r="AJ3638" i="2" s="1"/>
  <c r="AK3638" i="2" s="1"/>
  <c r="AH3881" i="2"/>
  <c r="AI3881" i="2" s="1"/>
  <c r="AJ3881" i="2" s="1"/>
  <c r="AK3881" i="2" s="1"/>
  <c r="AH1517" i="2"/>
  <c r="AI1517" i="2" s="1"/>
  <c r="AJ1517" i="2" s="1"/>
  <c r="AK1517" i="2" s="1"/>
  <c r="AH1136" i="2"/>
  <c r="AI1136" i="2" s="1"/>
  <c r="AJ1136" i="2" s="1"/>
  <c r="AK1136" i="2" s="1"/>
  <c r="AH411" i="2"/>
  <c r="AI411" i="2" s="1"/>
  <c r="AJ411" i="2" s="1"/>
  <c r="AK411" i="2" s="1"/>
  <c r="AH1255" i="2"/>
  <c r="AI1255" i="2" s="1"/>
  <c r="AJ1255" i="2" s="1"/>
  <c r="AK1255" i="2" s="1"/>
  <c r="AH1767" i="2"/>
  <c r="AH3737" i="2"/>
  <c r="AI3737" i="2" s="1"/>
  <c r="AJ3737" i="2" s="1"/>
  <c r="AK3737" i="2" s="1"/>
  <c r="AH1191" i="2"/>
  <c r="AI1191" i="2" s="1"/>
  <c r="AJ1191" i="2" s="1"/>
  <c r="AK1191" i="2" s="1"/>
  <c r="AH1511" i="2"/>
  <c r="AI1511" i="2" s="1"/>
  <c r="AJ1511" i="2" s="1"/>
  <c r="AK1511" i="2" s="1"/>
  <c r="AH1895" i="2"/>
  <c r="AI1895" i="2" s="1"/>
  <c r="AJ1895" i="2" s="1"/>
  <c r="AK1895" i="2" s="1"/>
  <c r="AH1417" i="2"/>
  <c r="AI1417" i="2" s="1"/>
  <c r="AJ1417" i="2" s="1"/>
  <c r="AK1417" i="2" s="1"/>
  <c r="AH1639" i="2"/>
  <c r="AI1639" i="2" s="1"/>
  <c r="AJ1639" i="2" s="1"/>
  <c r="AK1639" i="2" s="1"/>
  <c r="AH1581" i="2"/>
  <c r="AI1581" i="2" s="1"/>
  <c r="AJ1581" i="2" s="1"/>
  <c r="AK1581" i="2" s="1"/>
  <c r="AH3953" i="2"/>
  <c r="AH946" i="2"/>
  <c r="AI946" i="2" s="1"/>
  <c r="AJ946" i="2" s="1"/>
  <c r="AK946" i="2" s="1"/>
  <c r="AH504" i="2"/>
  <c r="AI504" i="2" s="1"/>
  <c r="AJ504" i="2" s="1"/>
  <c r="AK504" i="2" s="1"/>
  <c r="AH667" i="2"/>
  <c r="AI667" i="2" s="1"/>
  <c r="AJ667" i="2" s="1"/>
  <c r="AK667" i="2" s="1"/>
  <c r="AH1659" i="2"/>
  <c r="AI1659" i="2" s="1"/>
  <c r="AJ1659" i="2" s="1"/>
  <c r="AK1659" i="2" s="1"/>
  <c r="AH3593" i="2"/>
  <c r="AI3593" i="2" s="1"/>
  <c r="AJ3593" i="2" s="1"/>
  <c r="AK3593" i="2" s="1"/>
  <c r="AH1447" i="2"/>
  <c r="AI1447" i="2" s="1"/>
  <c r="AJ1447" i="2" s="1"/>
  <c r="AK1447" i="2" s="1"/>
  <c r="AH359" i="2"/>
  <c r="AI359" i="2" s="1"/>
  <c r="AJ359" i="2" s="1"/>
  <c r="AK359" i="2" s="1"/>
  <c r="AH423" i="2"/>
  <c r="AH487" i="2"/>
  <c r="AI487" i="2" s="1"/>
  <c r="AJ487" i="2" s="1"/>
  <c r="AK487" i="2" s="1"/>
  <c r="AH551" i="2"/>
  <c r="AI551" i="2" s="1"/>
  <c r="AJ551" i="2" s="1"/>
  <c r="AK551" i="2" s="1"/>
  <c r="AH615" i="2"/>
  <c r="AI615" i="2" s="1"/>
  <c r="AJ615" i="2" s="1"/>
  <c r="AK615" i="2" s="1"/>
  <c r="AH679" i="2"/>
  <c r="AI679" i="2" s="1"/>
  <c r="AJ679" i="2" s="1"/>
  <c r="AK679" i="2" s="1"/>
  <c r="AH743" i="2"/>
  <c r="AI743" i="2" s="1"/>
  <c r="AJ743" i="2" s="1"/>
  <c r="AK743" i="2" s="1"/>
  <c r="AH807" i="2"/>
  <c r="AI807" i="2" s="1"/>
  <c r="AJ807" i="2" s="1"/>
  <c r="AK807" i="2" s="1"/>
  <c r="AH871" i="2"/>
  <c r="AI871" i="2" s="1"/>
  <c r="AJ871" i="2" s="1"/>
  <c r="AK871" i="2" s="1"/>
  <c r="AH376" i="2"/>
  <c r="AH760" i="2"/>
  <c r="AI760" i="2" s="1"/>
  <c r="AJ760" i="2" s="1"/>
  <c r="AK760" i="2" s="1"/>
  <c r="AH739" i="2"/>
  <c r="AI739" i="2" s="1"/>
  <c r="AJ739" i="2" s="1"/>
  <c r="AK739" i="2" s="1"/>
  <c r="AH803" i="2"/>
  <c r="AI803" i="2" s="1"/>
  <c r="AJ803" i="2" s="1"/>
  <c r="AK803" i="2" s="1"/>
  <c r="AH867" i="2"/>
  <c r="AI867" i="2" s="1"/>
  <c r="AJ867" i="2" s="1"/>
  <c r="AK867" i="2" s="1"/>
  <c r="AH931" i="2"/>
  <c r="AI931" i="2" s="1"/>
  <c r="AJ931" i="2" s="1"/>
  <c r="AK931" i="2" s="1"/>
  <c r="AH1203" i="2"/>
  <c r="AI1203" i="2" s="1"/>
  <c r="AJ1203" i="2" s="1"/>
  <c r="AK1203" i="2" s="1"/>
  <c r="AH3647" i="2"/>
  <c r="AI3647" i="2" s="1"/>
  <c r="AJ3647" i="2" s="1"/>
  <c r="AK3647" i="2" s="1"/>
  <c r="AH3628" i="2"/>
  <c r="AI3114" i="2"/>
  <c r="AJ3114" i="2" s="1"/>
  <c r="AK3114" i="2" s="1"/>
  <c r="AI3594" i="2"/>
  <c r="AJ3594" i="2" s="1"/>
  <c r="AK3594" i="2" s="1"/>
  <c r="AH1551" i="2"/>
  <c r="AI1551" i="2" s="1"/>
  <c r="AJ1551" i="2" s="1"/>
  <c r="AK1551" i="2" s="1"/>
  <c r="AH1709" i="2"/>
  <c r="AI1709" i="2" s="1"/>
  <c r="AJ1709" i="2" s="1"/>
  <c r="AK1709" i="2" s="1"/>
  <c r="AH387" i="2"/>
  <c r="AI387" i="2" s="1"/>
  <c r="AJ387" i="2" s="1"/>
  <c r="AK387" i="2" s="1"/>
  <c r="AH1547" i="2"/>
  <c r="AI1547" i="2" s="1"/>
  <c r="AJ1547" i="2" s="1"/>
  <c r="AK1547" i="2" s="1"/>
  <c r="AH1739" i="2"/>
  <c r="AI1739" i="2" s="1"/>
  <c r="AJ1739" i="2" s="1"/>
  <c r="AK1739" i="2" s="1"/>
  <c r="AH1811" i="2"/>
  <c r="AH1883" i="2"/>
  <c r="AI1883" i="2" s="1"/>
  <c r="AJ1883" i="2" s="1"/>
  <c r="AK1883" i="2" s="1"/>
  <c r="AH1730" i="2"/>
  <c r="AI1730" i="2" s="1"/>
  <c r="AJ1730" i="2" s="1"/>
  <c r="AK1730" i="2" s="1"/>
  <c r="AH864" i="2"/>
  <c r="AI864" i="2" s="1"/>
  <c r="AJ864" i="2" s="1"/>
  <c r="AK864" i="2" s="1"/>
  <c r="AH1743" i="2"/>
  <c r="AI1743" i="2" s="1"/>
  <c r="AJ1743" i="2" s="1"/>
  <c r="AK1743" i="2" s="1"/>
  <c r="AH3749" i="2"/>
  <c r="AI3749" i="2" s="1"/>
  <c r="AJ3749" i="2" s="1"/>
  <c r="AK3749" i="2" s="1"/>
  <c r="AH416" i="2"/>
  <c r="AI416" i="2" s="1"/>
  <c r="AJ416" i="2" s="1"/>
  <c r="AK416" i="2" s="1"/>
  <c r="AH608" i="2"/>
  <c r="AI608" i="2" s="1"/>
  <c r="AJ608" i="2" s="1"/>
  <c r="AK608" i="2" s="1"/>
  <c r="AH1048" i="2"/>
  <c r="AH1112" i="2"/>
  <c r="AI1112" i="2" s="1"/>
  <c r="AJ1112" i="2" s="1"/>
  <c r="AK1112" i="2" s="1"/>
  <c r="AH3903" i="2"/>
  <c r="AI3903" i="2" s="1"/>
  <c r="AJ3903" i="2" s="1"/>
  <c r="AK3903" i="2" s="1"/>
  <c r="AH1955" i="2"/>
  <c r="AI1955" i="2" s="1"/>
  <c r="AJ1955" i="2" s="1"/>
  <c r="AK1955" i="2" s="1"/>
  <c r="AH3679" i="2"/>
  <c r="AI3679" i="2" s="1"/>
  <c r="AJ3679" i="2" s="1"/>
  <c r="AK3679" i="2" s="1"/>
  <c r="AH1103" i="2"/>
  <c r="AI1103" i="2" s="1"/>
  <c r="AJ1103" i="2" s="1"/>
  <c r="AK1103" i="2" s="1"/>
  <c r="AH1231" i="2"/>
  <c r="AI1231" i="2" s="1"/>
  <c r="AJ1231" i="2" s="1"/>
  <c r="AK1231" i="2" s="1"/>
  <c r="AH1871" i="2"/>
  <c r="AI1871" i="2" s="1"/>
  <c r="AJ1871" i="2" s="1"/>
  <c r="AK1871" i="2" s="1"/>
  <c r="AH1999" i="2"/>
  <c r="AH1039" i="2"/>
  <c r="AI1039" i="2" s="1"/>
  <c r="AJ1039" i="2" s="1"/>
  <c r="AK1039" i="2" s="1"/>
  <c r="AH1167" i="2"/>
  <c r="AI1167" i="2" s="1"/>
  <c r="AJ1167" i="2" s="1"/>
  <c r="AK1167" i="2" s="1"/>
  <c r="AH1487" i="2"/>
  <c r="AI1487" i="2" s="1"/>
  <c r="AJ1487" i="2" s="1"/>
  <c r="AK1487" i="2" s="1"/>
  <c r="AH810" i="2"/>
  <c r="AI810" i="2" s="1"/>
  <c r="AJ810" i="2" s="1"/>
  <c r="AK810" i="2" s="1"/>
  <c r="AH672" i="2"/>
  <c r="AI672" i="2" s="1"/>
  <c r="AJ672" i="2" s="1"/>
  <c r="AK672" i="2" s="1"/>
  <c r="AH1610" i="2"/>
  <c r="AI1610" i="2" s="1"/>
  <c r="AJ1610" i="2" s="1"/>
  <c r="AK1610" i="2" s="1"/>
  <c r="AH1529" i="2"/>
  <c r="AI1529" i="2" s="1"/>
  <c r="AJ1529" i="2" s="1"/>
  <c r="AK1529" i="2" s="1"/>
  <c r="AH1913" i="2"/>
  <c r="AH643" i="2"/>
  <c r="AI643" i="2" s="1"/>
  <c r="AJ643" i="2" s="1"/>
  <c r="AK643" i="2" s="1"/>
  <c r="AH1635" i="2"/>
  <c r="AI1635" i="2" s="1"/>
  <c r="AJ1635" i="2" s="1"/>
  <c r="AK1635" i="2" s="1"/>
  <c r="AH442" i="2"/>
  <c r="AI442" i="2" s="1"/>
  <c r="AJ442" i="2" s="1"/>
  <c r="AK442" i="2" s="1"/>
  <c r="AH800" i="2"/>
  <c r="AI800" i="2" s="1"/>
  <c r="AJ800" i="2" s="1"/>
  <c r="AK800" i="2" s="1"/>
  <c r="AH2662" i="2"/>
  <c r="AI2662" i="2" s="1"/>
  <c r="AJ2662" i="2" s="1"/>
  <c r="AK2662" i="2" s="1"/>
  <c r="AH1615" i="2"/>
  <c r="AI1615" i="2" s="1"/>
  <c r="AJ1615" i="2" s="1"/>
  <c r="AK1615" i="2" s="1"/>
  <c r="AH399" i="2"/>
  <c r="AI399" i="2" s="1"/>
  <c r="AJ399" i="2" s="1"/>
  <c r="AK399" i="2" s="1"/>
  <c r="AH463" i="2"/>
  <c r="AH527" i="2"/>
  <c r="AI527" i="2" s="1"/>
  <c r="AJ527" i="2" s="1"/>
  <c r="AK527" i="2" s="1"/>
  <c r="AH591" i="2"/>
  <c r="AI591" i="2" s="1"/>
  <c r="AJ591" i="2" s="1"/>
  <c r="AK591" i="2" s="1"/>
  <c r="AH655" i="2"/>
  <c r="AI655" i="2" s="1"/>
  <c r="AJ655" i="2" s="1"/>
  <c r="AK655" i="2" s="1"/>
  <c r="AH719" i="2"/>
  <c r="AI719" i="2" s="1"/>
  <c r="AJ719" i="2" s="1"/>
  <c r="AK719" i="2" s="1"/>
  <c r="AH783" i="2"/>
  <c r="AI783" i="2" s="1"/>
  <c r="AJ783" i="2" s="1"/>
  <c r="AK783" i="2" s="1"/>
  <c r="AH847" i="2"/>
  <c r="AI847" i="2" s="1"/>
  <c r="AJ847" i="2" s="1"/>
  <c r="AK847" i="2" s="1"/>
  <c r="AH911" i="2"/>
  <c r="AI911" i="2" s="1"/>
  <c r="AJ911" i="2" s="1"/>
  <c r="AK911" i="2" s="1"/>
  <c r="AH715" i="2"/>
  <c r="AH779" i="2"/>
  <c r="AI779" i="2" s="1"/>
  <c r="AJ779" i="2" s="1"/>
  <c r="AK779" i="2" s="1"/>
  <c r="AH843" i="2"/>
  <c r="AI843" i="2" s="1"/>
  <c r="AJ843" i="2" s="1"/>
  <c r="AK843" i="2" s="1"/>
  <c r="AH907" i="2"/>
  <c r="AI907" i="2" s="1"/>
  <c r="AJ907" i="2" s="1"/>
  <c r="AK907" i="2" s="1"/>
  <c r="AH1179" i="2"/>
  <c r="AI1179" i="2" s="1"/>
  <c r="AJ1179" i="2" s="1"/>
  <c r="AK1179" i="2" s="1"/>
  <c r="AH984" i="2"/>
  <c r="AI984" i="2" s="1"/>
  <c r="AJ984" i="2" s="1"/>
  <c r="AK984" i="2" s="1"/>
  <c r="AH3615" i="2"/>
  <c r="AI3615" i="2" s="1"/>
  <c r="AJ3615" i="2" s="1"/>
  <c r="AK3615" i="2" s="1"/>
  <c r="AH1423" i="2"/>
  <c r="AI1423" i="2" s="1"/>
  <c r="AJ1423" i="2" s="1"/>
  <c r="AK1423" i="2" s="1"/>
  <c r="AH1679" i="2"/>
  <c r="AH1557" i="2"/>
  <c r="AI1557" i="2" s="1"/>
  <c r="AJ1557" i="2" s="1"/>
  <c r="AK1557" i="2" s="1"/>
  <c r="AH3793" i="2"/>
  <c r="AI3793" i="2" s="1"/>
  <c r="AJ3793" i="2" s="1"/>
  <c r="AK3793" i="2" s="1"/>
  <c r="AH975" i="2"/>
  <c r="AI975" i="2" s="1"/>
  <c r="AJ975" i="2" s="1"/>
  <c r="AK975" i="2" s="1"/>
  <c r="AH928" i="2"/>
  <c r="AI928" i="2" s="1"/>
  <c r="AJ928" i="2" s="1"/>
  <c r="AK928" i="2" s="1"/>
  <c r="AH1593" i="2"/>
  <c r="AI1593" i="2" s="1"/>
  <c r="AJ1593" i="2" s="1"/>
  <c r="AK1593" i="2" s="1"/>
  <c r="AH987" i="2"/>
  <c r="AI987" i="2" s="1"/>
  <c r="AJ987" i="2" s="1"/>
  <c r="AK987" i="2" s="1"/>
  <c r="AH1051" i="2"/>
  <c r="AI1051" i="2" s="1"/>
  <c r="AJ1051" i="2" s="1"/>
  <c r="AK1051" i="2" s="1"/>
  <c r="AH1115" i="2"/>
  <c r="AH1587" i="2"/>
  <c r="AI1587" i="2" s="1"/>
  <c r="AJ1587" i="2" s="1"/>
  <c r="AK1587" i="2" s="1"/>
  <c r="AH1178" i="2"/>
  <c r="AI1178" i="2" s="1"/>
  <c r="AJ1178" i="2" s="1"/>
  <c r="AK1178" i="2" s="1"/>
  <c r="AH1258" i="2"/>
  <c r="AI1258" i="2" s="1"/>
  <c r="AJ1258" i="2" s="1"/>
  <c r="AK1258" i="2" s="1"/>
  <c r="AH1330" i="2"/>
  <c r="AI1330" i="2" s="1"/>
  <c r="AJ1330" i="2" s="1"/>
  <c r="AK1330" i="2" s="1"/>
  <c r="AH1410" i="2"/>
  <c r="AI1410" i="2" s="1"/>
  <c r="AJ1410" i="2" s="1"/>
  <c r="AK1410" i="2" s="1"/>
  <c r="AH1474" i="2"/>
  <c r="AI1474" i="2" s="1"/>
  <c r="AJ1474" i="2" s="1"/>
  <c r="AK1474" i="2" s="1"/>
  <c r="AH1538" i="2"/>
  <c r="AI1538" i="2" s="1"/>
  <c r="AJ1538" i="2" s="1"/>
  <c r="AK1538" i="2" s="1"/>
  <c r="AH480" i="2"/>
  <c r="AH3613" i="2"/>
  <c r="AI3613" i="2" s="1"/>
  <c r="AJ3613" i="2" s="1"/>
  <c r="AK3613" i="2" s="1"/>
  <c r="AH3677" i="2"/>
  <c r="AI3677" i="2" s="1"/>
  <c r="AJ3677" i="2" s="1"/>
  <c r="AK3677" i="2" s="1"/>
  <c r="AH1807" i="2"/>
  <c r="AI1807" i="2" s="1"/>
  <c r="AJ1807" i="2" s="1"/>
  <c r="AK1807" i="2" s="1"/>
  <c r="AH352" i="2"/>
  <c r="AI352" i="2" s="1"/>
  <c r="AJ352" i="2" s="1"/>
  <c r="AK352" i="2" s="1"/>
  <c r="AH1259" i="2"/>
  <c r="AI1259" i="2" s="1"/>
  <c r="AJ1259" i="2" s="1"/>
  <c r="AK1259" i="2" s="1"/>
  <c r="AH1403" i="2"/>
  <c r="AI1403" i="2" s="1"/>
  <c r="AJ1403" i="2" s="1"/>
  <c r="AK1403" i="2" s="1"/>
  <c r="AH466" i="2"/>
  <c r="AH538" i="2"/>
  <c r="AH954" i="2"/>
  <c r="AI954" i="2" s="1"/>
  <c r="AJ954" i="2" s="1"/>
  <c r="AK954" i="2" s="1"/>
  <c r="AH1026" i="2"/>
  <c r="AI1026" i="2" s="1"/>
  <c r="AJ1026" i="2" s="1"/>
  <c r="AK1026" i="2" s="1"/>
  <c r="AH3810" i="2"/>
  <c r="AI3810" i="2" s="1"/>
  <c r="AJ3810" i="2" s="1"/>
  <c r="AK3810" i="2" s="1"/>
  <c r="AH3670" i="2"/>
  <c r="AI3670" i="2" s="1"/>
  <c r="AJ3670" i="2" s="1"/>
  <c r="AK3670" i="2" s="1"/>
  <c r="AH2686" i="2"/>
  <c r="AI2686" i="2" s="1"/>
  <c r="AJ2686" i="2" s="1"/>
  <c r="AK2686" i="2" s="1"/>
  <c r="AH1295" i="2"/>
  <c r="AI1295" i="2" s="1"/>
  <c r="AJ1295" i="2" s="1"/>
  <c r="AK1295" i="2" s="1"/>
  <c r="AH1935" i="2"/>
  <c r="AI1935" i="2" s="1"/>
  <c r="AJ1935" i="2" s="1"/>
  <c r="AK1935" i="2" s="1"/>
  <c r="AH1359" i="2"/>
  <c r="AH544" i="2"/>
  <c r="AI544" i="2" s="1"/>
  <c r="AJ544" i="2" s="1"/>
  <c r="AK544" i="2" s="1"/>
  <c r="AH1176" i="2"/>
  <c r="AI1176" i="2" s="1"/>
  <c r="AJ1176" i="2" s="1"/>
  <c r="AK1176" i="2" s="1"/>
  <c r="AH1457" i="2"/>
  <c r="AI1457" i="2" s="1"/>
  <c r="AJ1457" i="2" s="1"/>
  <c r="AK1457" i="2" s="1"/>
  <c r="AH451" i="2"/>
  <c r="AI451" i="2" s="1"/>
  <c r="AJ451" i="2" s="1"/>
  <c r="AK451" i="2" s="1"/>
  <c r="AH515" i="2"/>
  <c r="AI515" i="2" s="1"/>
  <c r="AJ515" i="2" s="1"/>
  <c r="AK515" i="2" s="1"/>
  <c r="AH579" i="2"/>
  <c r="AI579" i="2" s="1"/>
  <c r="AJ579" i="2" s="1"/>
  <c r="AK579" i="2" s="1"/>
  <c r="AH1475" i="2"/>
  <c r="AI1475" i="2" s="1"/>
  <c r="AJ1475" i="2" s="1"/>
  <c r="AK1475" i="2" s="1"/>
  <c r="AH1875" i="2"/>
  <c r="AH730" i="2"/>
  <c r="AI730" i="2" s="1"/>
  <c r="AJ730" i="2" s="1"/>
  <c r="AK730" i="2" s="1"/>
  <c r="AH882" i="2"/>
  <c r="AI882" i="2" s="1"/>
  <c r="AJ882" i="2" s="1"/>
  <c r="AK882" i="2" s="1"/>
  <c r="AH1098" i="2"/>
  <c r="AI1098" i="2" s="1"/>
  <c r="AJ1098" i="2" s="1"/>
  <c r="AK1098" i="2" s="1"/>
  <c r="AH1194" i="2"/>
  <c r="AH736" i="2"/>
  <c r="AI736" i="2" s="1"/>
  <c r="AJ736" i="2" s="1"/>
  <c r="AK736" i="2" s="1"/>
  <c r="AH1419" i="2"/>
  <c r="AI1419" i="2" s="1"/>
  <c r="AJ1419" i="2" s="1"/>
  <c r="AK1419" i="2" s="1"/>
  <c r="AH1483" i="2"/>
  <c r="AI1483" i="2" s="1"/>
  <c r="AJ1483" i="2" s="1"/>
  <c r="AK1483" i="2" s="1"/>
  <c r="AH738" i="2"/>
  <c r="AH1555" i="2"/>
  <c r="AI1555" i="2" s="1"/>
  <c r="AJ1555" i="2" s="1"/>
  <c r="AK1555" i="2" s="1"/>
  <c r="AH1747" i="2"/>
  <c r="AI1747" i="2" s="1"/>
  <c r="AJ1747" i="2" s="1"/>
  <c r="AK1747" i="2" s="1"/>
  <c r="AH1819" i="2"/>
  <c r="AI1819" i="2" s="1"/>
  <c r="AJ1819" i="2" s="1"/>
  <c r="AK1819" i="2" s="1"/>
  <c r="AH1891" i="2"/>
  <c r="AI1891" i="2" s="1"/>
  <c r="AJ1891" i="2" s="1"/>
  <c r="AK1891" i="2" s="1"/>
  <c r="AH1963" i="2"/>
  <c r="AH1243" i="2"/>
  <c r="AI1243" i="2" s="1"/>
  <c r="AJ1243" i="2" s="1"/>
  <c r="AK1243" i="2" s="1"/>
  <c r="AH2678" i="2"/>
  <c r="AI2678" i="2" s="1"/>
  <c r="AJ2678" i="2" s="1"/>
  <c r="AK2678" i="2" s="1"/>
  <c r="AH1323" i="2"/>
  <c r="AH1186" i="2"/>
  <c r="AI1186" i="2" s="1"/>
  <c r="AJ1186" i="2" s="1"/>
  <c r="AK1186" i="2" s="1"/>
  <c r="AH1338" i="2"/>
  <c r="AI1338" i="2" s="1"/>
  <c r="AJ1338" i="2" s="1"/>
  <c r="AK1338" i="2" s="1"/>
  <c r="AH1418" i="2"/>
  <c r="AI1418" i="2" s="1"/>
  <c r="AJ1418" i="2" s="1"/>
  <c r="AK1418" i="2" s="1"/>
  <c r="AH1482" i="2"/>
  <c r="AI1482" i="2" s="1"/>
  <c r="AJ1482" i="2" s="1"/>
  <c r="AK1482" i="2" s="1"/>
  <c r="AH1546" i="2"/>
  <c r="AI1546" i="2" s="1"/>
  <c r="AJ1546" i="2" s="1"/>
  <c r="AK1546" i="2" s="1"/>
  <c r="AH3967" i="2"/>
  <c r="AI3967" i="2" s="1"/>
  <c r="AJ3967" i="2" s="1"/>
  <c r="AK3967" i="2" s="1"/>
  <c r="AH1008" i="2"/>
  <c r="AI1008" i="2" s="1"/>
  <c r="AJ1008" i="2" s="1"/>
  <c r="AK1008" i="2" s="1"/>
  <c r="AH3780" i="2"/>
  <c r="AH386" i="2"/>
  <c r="AI386" i="2" s="1"/>
  <c r="AJ386" i="2" s="1"/>
  <c r="AK386" i="2" s="1"/>
  <c r="AH602" i="2"/>
  <c r="AI602" i="2" s="1"/>
  <c r="AJ602" i="2" s="1"/>
  <c r="AK602" i="2" s="1"/>
  <c r="AH1315" i="2"/>
  <c r="AI1315" i="2" s="1"/>
  <c r="AJ1315" i="2" s="1"/>
  <c r="AK1315" i="2" s="1"/>
  <c r="AH2648" i="2"/>
  <c r="AI2648" i="2" s="1"/>
  <c r="AJ2648" i="2" s="1"/>
  <c r="AK2648" i="2" s="1"/>
  <c r="AI3178" i="2"/>
  <c r="AJ3178" i="2" s="1"/>
  <c r="AK3178" i="2" s="1"/>
  <c r="AH2694" i="2"/>
  <c r="AI2694" i="2" s="1"/>
  <c r="AJ2694" i="2" s="1"/>
  <c r="AK2694" i="2" s="1"/>
  <c r="AH1647" i="2"/>
  <c r="AI1647" i="2" s="1"/>
  <c r="AJ1647" i="2" s="1"/>
  <c r="AK1647" i="2" s="1"/>
  <c r="AH1539" i="2"/>
  <c r="AI1539" i="2" s="1"/>
  <c r="AJ1539" i="2" s="1"/>
  <c r="AK1539" i="2" s="1"/>
  <c r="AH962" i="2"/>
  <c r="AI962" i="2" s="1"/>
  <c r="AJ962" i="2" s="1"/>
  <c r="AK962" i="2" s="1"/>
  <c r="AH2656" i="2"/>
  <c r="AI2656" i="2" s="1"/>
  <c r="AJ2656" i="2" s="1"/>
  <c r="AK2656" i="2" s="1"/>
  <c r="AH1327" i="2"/>
  <c r="AI1327" i="2" s="1"/>
  <c r="AJ1327" i="2" s="1"/>
  <c r="AK1327" i="2" s="1"/>
  <c r="AH1455" i="2"/>
  <c r="AI1455" i="2" s="1"/>
  <c r="AJ1455" i="2" s="1"/>
  <c r="AK1455" i="2" s="1"/>
  <c r="AH1583" i="2"/>
  <c r="AI1583" i="2" s="1"/>
  <c r="AJ1583" i="2" s="1"/>
  <c r="AK1583" i="2" s="1"/>
  <c r="AH1135" i="2"/>
  <c r="AI1135" i="2" s="1"/>
  <c r="AJ1135" i="2" s="1"/>
  <c r="AK1135" i="2" s="1"/>
  <c r="AH1661" i="2"/>
  <c r="AI1661" i="2" s="1"/>
  <c r="AJ1661" i="2" s="1"/>
  <c r="AK1661" i="2" s="1"/>
  <c r="AH3885" i="2"/>
  <c r="AH367" i="2"/>
  <c r="AI367" i="2" s="1"/>
  <c r="AJ367" i="2" s="1"/>
  <c r="AK367" i="2" s="1"/>
  <c r="AH431" i="2"/>
  <c r="AI431" i="2" s="1"/>
  <c r="AJ431" i="2" s="1"/>
  <c r="AK431" i="2" s="1"/>
  <c r="AH495" i="2"/>
  <c r="AI495" i="2" s="1"/>
  <c r="AJ495" i="2" s="1"/>
  <c r="AK495" i="2" s="1"/>
  <c r="AH559" i="2"/>
  <c r="AI559" i="2" s="1"/>
  <c r="AJ559" i="2" s="1"/>
  <c r="AK559" i="2" s="1"/>
  <c r="AH623" i="2"/>
  <c r="AI623" i="2" s="1"/>
  <c r="AJ623" i="2" s="1"/>
  <c r="AK623" i="2" s="1"/>
  <c r="AH687" i="2"/>
  <c r="AI687" i="2" s="1"/>
  <c r="AJ687" i="2" s="1"/>
  <c r="AK687" i="2" s="1"/>
  <c r="AH751" i="2"/>
  <c r="AI751" i="2" s="1"/>
  <c r="AJ751" i="2" s="1"/>
  <c r="AK751" i="2" s="1"/>
  <c r="AH815" i="2"/>
  <c r="AI815" i="2" s="1"/>
  <c r="AJ815" i="2" s="1"/>
  <c r="AK815" i="2" s="1"/>
  <c r="AH879" i="2"/>
  <c r="AI879" i="2" s="1"/>
  <c r="AJ879" i="2" s="1"/>
  <c r="AK879" i="2" s="1"/>
  <c r="AH1649" i="2"/>
  <c r="AI1649" i="2" s="1"/>
  <c r="AJ1649" i="2" s="1"/>
  <c r="AK1649" i="2" s="1"/>
  <c r="AH1817" i="2"/>
  <c r="AI1817" i="2" s="1"/>
  <c r="AJ1817" i="2" s="1"/>
  <c r="AK1817" i="2" s="1"/>
  <c r="AH3991" i="2"/>
  <c r="AI3991" i="2" s="1"/>
  <c r="AJ3991" i="2" s="1"/>
  <c r="AK3991" i="2" s="1"/>
  <c r="AH747" i="2"/>
  <c r="AI747" i="2" s="1"/>
  <c r="AJ747" i="2" s="1"/>
  <c r="AK747" i="2" s="1"/>
  <c r="AH811" i="2"/>
  <c r="AI811" i="2" s="1"/>
  <c r="AJ811" i="2" s="1"/>
  <c r="AK811" i="2" s="1"/>
  <c r="AH875" i="2"/>
  <c r="AI875" i="2" s="1"/>
  <c r="AJ875" i="2" s="1"/>
  <c r="AK875" i="2" s="1"/>
  <c r="AH939" i="2"/>
  <c r="AI939" i="2" s="1"/>
  <c r="AJ939" i="2" s="1"/>
  <c r="AK939" i="2" s="1"/>
  <c r="AH1147" i="2"/>
  <c r="AI1147" i="2" s="1"/>
  <c r="AJ1147" i="2" s="1"/>
  <c r="AK1147" i="2" s="1"/>
  <c r="AH1211" i="2"/>
  <c r="AI1211" i="2" s="1"/>
  <c r="AJ1211" i="2" s="1"/>
  <c r="AK1211" i="2" s="1"/>
  <c r="AH1947" i="2"/>
  <c r="AI1947" i="2" s="1"/>
  <c r="AJ1947" i="2" s="1"/>
  <c r="AK1947" i="2" s="1"/>
  <c r="AH408" i="2"/>
  <c r="AI408" i="2" s="1"/>
  <c r="AJ408" i="2" s="1"/>
  <c r="AK408" i="2" s="1"/>
  <c r="AH3639" i="2"/>
  <c r="AI3639" i="2" s="1"/>
  <c r="AJ3639" i="2" s="1"/>
  <c r="AK3639" i="2" s="1"/>
  <c r="AH3620" i="2"/>
  <c r="AI3620" i="2" s="1"/>
  <c r="AJ3620" i="2" s="1"/>
  <c r="AK3620" i="2" s="1"/>
  <c r="AH1199" i="2"/>
  <c r="AI1199" i="2" s="1"/>
  <c r="AJ1199" i="2" s="1"/>
  <c r="AK1199" i="2" s="1"/>
  <c r="AH1095" i="2"/>
  <c r="AI1095" i="2" s="1"/>
  <c r="AJ1095" i="2" s="1"/>
  <c r="AK1095" i="2" s="1"/>
  <c r="AH1351" i="2"/>
  <c r="AI1351" i="2" s="1"/>
  <c r="AJ1351" i="2" s="1"/>
  <c r="AK1351" i="2" s="1"/>
  <c r="AH1391" i="2"/>
  <c r="AH1479" i="2"/>
  <c r="AI1479" i="2" s="1"/>
  <c r="AJ1479" i="2" s="1"/>
  <c r="AK1479" i="2" s="1"/>
  <c r="AH1839" i="2"/>
  <c r="AI1839" i="2" s="1"/>
  <c r="AJ1839" i="2" s="1"/>
  <c r="AK1839" i="2" s="1"/>
  <c r="AH1991" i="2"/>
  <c r="AI1991" i="2" s="1"/>
  <c r="AJ1991" i="2" s="1"/>
  <c r="AK1991" i="2" s="1"/>
  <c r="AH1159" i="2"/>
  <c r="AI1159" i="2" s="1"/>
  <c r="AJ1159" i="2" s="1"/>
  <c r="AK1159" i="2" s="1"/>
  <c r="AH1711" i="2"/>
  <c r="AI1711" i="2" s="1"/>
  <c r="AJ1711" i="2" s="1"/>
  <c r="AK1711" i="2" s="1"/>
  <c r="AH1863" i="2"/>
  <c r="AI1863" i="2" s="1"/>
  <c r="AJ1863" i="2" s="1"/>
  <c r="AK1863" i="2" s="1"/>
  <c r="AH1967" i="2"/>
  <c r="AI1967" i="2" s="1"/>
  <c r="AJ1967" i="2" s="1"/>
  <c r="AK1967" i="2" s="1"/>
  <c r="AH3761" i="2"/>
  <c r="AI3761" i="2" s="1"/>
  <c r="AJ3761" i="2" s="1"/>
  <c r="AK3761" i="2" s="1"/>
  <c r="AH3889" i="2"/>
  <c r="AI3889" i="2" s="1"/>
  <c r="AJ3889" i="2" s="1"/>
  <c r="AK3889" i="2" s="1"/>
  <c r="AH1250" i="2"/>
  <c r="AI1250" i="2" s="1"/>
  <c r="AJ1250" i="2" s="1"/>
  <c r="AK1250" i="2" s="1"/>
  <c r="AH832" i="2"/>
  <c r="AI832" i="2" s="1"/>
  <c r="AJ832" i="2" s="1"/>
  <c r="AK832" i="2" s="1"/>
  <c r="AH1689" i="2"/>
  <c r="AI1689" i="2" s="1"/>
  <c r="AJ1689" i="2" s="1"/>
  <c r="AK1689" i="2" s="1"/>
  <c r="AH635" i="2"/>
  <c r="AI635" i="2" s="1"/>
  <c r="AJ635" i="2" s="1"/>
  <c r="AK635" i="2" s="1"/>
  <c r="AH963" i="2"/>
  <c r="AI963" i="2" s="1"/>
  <c r="AJ963" i="2" s="1"/>
  <c r="AK963" i="2" s="1"/>
  <c r="AH1154" i="2"/>
  <c r="AI1154" i="2" s="1"/>
  <c r="AJ1154" i="2" s="1"/>
  <c r="AK1154" i="2" s="1"/>
  <c r="AH536" i="2"/>
  <c r="AI536" i="2" s="1"/>
  <c r="AJ536" i="2" s="1"/>
  <c r="AK536" i="2" s="1"/>
  <c r="AH1007" i="2"/>
  <c r="AI1007" i="2" s="1"/>
  <c r="AJ1007" i="2" s="1"/>
  <c r="AK1007" i="2" s="1"/>
  <c r="AH391" i="2"/>
  <c r="AI391" i="2" s="1"/>
  <c r="AJ391" i="2" s="1"/>
  <c r="AK391" i="2" s="1"/>
  <c r="AH455" i="2"/>
  <c r="AI455" i="2" s="1"/>
  <c r="AJ455" i="2" s="1"/>
  <c r="AK455" i="2" s="1"/>
  <c r="AH519" i="2"/>
  <c r="AI519" i="2" s="1"/>
  <c r="AJ519" i="2" s="1"/>
  <c r="AK519" i="2" s="1"/>
  <c r="AH583" i="2"/>
  <c r="AI583" i="2" s="1"/>
  <c r="AJ583" i="2" s="1"/>
  <c r="AK583" i="2" s="1"/>
  <c r="AH647" i="2"/>
  <c r="AI647" i="2" s="1"/>
  <c r="AJ647" i="2" s="1"/>
  <c r="AK647" i="2" s="1"/>
  <c r="AH711" i="2"/>
  <c r="AI711" i="2" s="1"/>
  <c r="AJ711" i="2" s="1"/>
  <c r="AK711" i="2" s="1"/>
  <c r="AH775" i="2"/>
  <c r="AI775" i="2" s="1"/>
  <c r="AJ775" i="2" s="1"/>
  <c r="AK775" i="2" s="1"/>
  <c r="AH839" i="2"/>
  <c r="AI839" i="2" s="1"/>
  <c r="AJ839" i="2" s="1"/>
  <c r="AK839" i="2" s="1"/>
  <c r="AH903" i="2"/>
  <c r="AI903" i="2" s="1"/>
  <c r="AJ903" i="2" s="1"/>
  <c r="AK903" i="2" s="1"/>
  <c r="AH448" i="2"/>
  <c r="AI448" i="2" s="1"/>
  <c r="AJ448" i="2" s="1"/>
  <c r="AK448" i="2" s="1"/>
  <c r="AH1065" i="2"/>
  <c r="AI1065" i="2" s="1"/>
  <c r="AJ1065" i="2" s="1"/>
  <c r="AK1065" i="2" s="1"/>
  <c r="AH483" i="2"/>
  <c r="AI483" i="2" s="1"/>
  <c r="AJ483" i="2" s="1"/>
  <c r="AK483" i="2" s="1"/>
  <c r="AH547" i="2"/>
  <c r="AI547" i="2" s="1"/>
  <c r="AJ547" i="2" s="1"/>
  <c r="AK547" i="2" s="1"/>
  <c r="AH611" i="2"/>
  <c r="AI611" i="2" s="1"/>
  <c r="AJ611" i="2" s="1"/>
  <c r="AK611" i="2" s="1"/>
  <c r="AH707" i="2"/>
  <c r="AI707" i="2" s="1"/>
  <c r="AJ707" i="2" s="1"/>
  <c r="AK707" i="2" s="1"/>
  <c r="AH771" i="2"/>
  <c r="AI771" i="2" s="1"/>
  <c r="AJ771" i="2" s="1"/>
  <c r="AK771" i="2" s="1"/>
  <c r="AH835" i="2"/>
  <c r="AI835" i="2" s="1"/>
  <c r="AJ835" i="2" s="1"/>
  <c r="AK835" i="2" s="1"/>
  <c r="AH899" i="2"/>
  <c r="AI899" i="2" s="1"/>
  <c r="AJ899" i="2" s="1"/>
  <c r="AK899" i="2" s="1"/>
  <c r="AH1394" i="2"/>
  <c r="AI1394" i="2" s="1"/>
  <c r="AJ1394" i="2" s="1"/>
  <c r="AK1394" i="2" s="1"/>
  <c r="AH1690" i="2"/>
  <c r="AI1690" i="2" s="1"/>
  <c r="AJ1690" i="2" s="1"/>
  <c r="AK1690" i="2" s="1"/>
  <c r="AH344" i="2"/>
  <c r="AI344" i="2" s="1"/>
  <c r="AJ344" i="2" s="1"/>
  <c r="AK344" i="2" s="1"/>
  <c r="AH1071" i="2"/>
  <c r="AI1071" i="2" s="1"/>
  <c r="AJ1071" i="2" s="1"/>
  <c r="AK1071" i="2" s="1"/>
  <c r="AH1263" i="2"/>
  <c r="AI1263" i="2" s="1"/>
  <c r="AJ1263" i="2" s="1"/>
  <c r="AK1263" i="2" s="1"/>
  <c r="AH943" i="2"/>
  <c r="AI943" i="2" s="1"/>
  <c r="AJ943" i="2" s="1"/>
  <c r="AK943" i="2" s="1"/>
  <c r="AH1415" i="2"/>
  <c r="AI1415" i="2" s="1"/>
  <c r="AJ1415" i="2" s="1"/>
  <c r="AK1415" i="2" s="1"/>
  <c r="AH1671" i="2"/>
  <c r="AI1671" i="2" s="1"/>
  <c r="AJ1671" i="2" s="1"/>
  <c r="AK1671" i="2" s="1"/>
  <c r="AH1735" i="2"/>
  <c r="AI1735" i="2" s="1"/>
  <c r="AJ1735" i="2" s="1"/>
  <c r="AK1735" i="2" s="1"/>
  <c r="AH3929" i="2"/>
  <c r="AI3929" i="2" s="1"/>
  <c r="AJ3929" i="2" s="1"/>
  <c r="AK3929" i="2" s="1"/>
  <c r="AH3911" i="2"/>
  <c r="AI3911" i="2" s="1"/>
  <c r="AJ3911" i="2" s="1"/>
  <c r="AK3911" i="2" s="1"/>
  <c r="AH967" i="2"/>
  <c r="AI967" i="2" s="1"/>
  <c r="AJ967" i="2" s="1"/>
  <c r="AK967" i="2" s="1"/>
  <c r="AH874" i="2"/>
  <c r="AI874" i="2" s="1"/>
  <c r="AJ874" i="2" s="1"/>
  <c r="AK874" i="2" s="1"/>
  <c r="AH1144" i="2"/>
  <c r="AI1144" i="2" s="1"/>
  <c r="AJ1144" i="2" s="1"/>
  <c r="AK1144" i="2" s="1"/>
  <c r="AH419" i="2"/>
  <c r="AI419" i="2" s="1"/>
  <c r="AJ419" i="2" s="1"/>
  <c r="AK419" i="2" s="1"/>
  <c r="AH1307" i="2"/>
  <c r="AI1307" i="2" s="1"/>
  <c r="AJ1307" i="2" s="1"/>
  <c r="AK1307" i="2" s="1"/>
  <c r="AH1170" i="2"/>
  <c r="AI1170" i="2" s="1"/>
  <c r="AJ1170" i="2" s="1"/>
  <c r="AK1170" i="2" s="1"/>
  <c r="AH1322" i="2"/>
  <c r="AI1322" i="2" s="1"/>
  <c r="AJ1322" i="2" s="1"/>
  <c r="AK1322" i="2" s="1"/>
  <c r="AH1402" i="2"/>
  <c r="AI1402" i="2" s="1"/>
  <c r="AJ1402" i="2" s="1"/>
  <c r="AK1402" i="2" s="1"/>
  <c r="AH1466" i="2"/>
  <c r="AI1466" i="2" s="1"/>
  <c r="AJ1466" i="2" s="1"/>
  <c r="AK1466" i="2" s="1"/>
  <c r="AH1530" i="2"/>
  <c r="AI1530" i="2" s="1"/>
  <c r="AJ1530" i="2" s="1"/>
  <c r="AK1530" i="2" s="1"/>
  <c r="AH1519" i="2"/>
  <c r="AI1519" i="2" s="1"/>
  <c r="AJ1519" i="2" s="1"/>
  <c r="AK1519" i="2" s="1"/>
  <c r="AH3961" i="2"/>
  <c r="AI3961" i="2" s="1"/>
  <c r="AJ3961" i="2" s="1"/>
  <c r="AK3961" i="2" s="1"/>
  <c r="AH1775" i="2"/>
  <c r="AI1775" i="2" s="1"/>
  <c r="AJ1775" i="2" s="1"/>
  <c r="AK1775" i="2" s="1"/>
  <c r="AH1903" i="2"/>
  <c r="AI1903" i="2" s="1"/>
  <c r="AJ1903" i="2" s="1"/>
  <c r="AK1903" i="2" s="1"/>
  <c r="AH1370" i="2"/>
  <c r="AH1753" i="2"/>
  <c r="AI1753" i="2" s="1"/>
  <c r="AJ1753" i="2" s="1"/>
  <c r="AK1753" i="2" s="1"/>
  <c r="AH3951" i="2"/>
  <c r="AI3951" i="2" s="1"/>
  <c r="AJ3951" i="2" s="1"/>
  <c r="AK3951" i="2" s="1"/>
  <c r="AH1387" i="2"/>
  <c r="AI1387" i="2" s="1"/>
  <c r="AJ1387" i="2" s="1"/>
  <c r="AK1387" i="2" s="1"/>
  <c r="AH1779" i="2"/>
  <c r="AI1779" i="2" s="1"/>
  <c r="AJ1779" i="2" s="1"/>
  <c r="AK1779" i="2" s="1"/>
  <c r="AH1923" i="2"/>
  <c r="AI1923" i="2" s="1"/>
  <c r="AJ1923" i="2" s="1"/>
  <c r="AK1923" i="2" s="1"/>
  <c r="AH938" i="2"/>
  <c r="AI938" i="2" s="1"/>
  <c r="AJ938" i="2" s="1"/>
  <c r="AK938" i="2" s="1"/>
  <c r="AH1018" i="2"/>
  <c r="AI1018" i="2" s="1"/>
  <c r="AJ1018" i="2" s="1"/>
  <c r="AK1018" i="2" s="1"/>
  <c r="AH1082" i="2"/>
  <c r="AI1082" i="2" s="1"/>
  <c r="AJ1082" i="2" s="1"/>
  <c r="AK1082" i="2" s="1"/>
  <c r="AH1625" i="2"/>
  <c r="AI1625" i="2" s="1"/>
  <c r="AJ1625" i="2" s="1"/>
  <c r="AK1625" i="2" s="1"/>
  <c r="AH675" i="2"/>
  <c r="AI675" i="2" s="1"/>
  <c r="AJ675" i="2" s="1"/>
  <c r="AK675" i="2" s="1"/>
  <c r="AH1731" i="2"/>
  <c r="AI1731" i="2" s="1"/>
  <c r="AJ1731" i="2" s="1"/>
  <c r="AK1731" i="2" s="1"/>
  <c r="AH802" i="2"/>
  <c r="AI802" i="2" s="1"/>
  <c r="AJ802" i="2" s="1"/>
  <c r="AK802" i="2" s="1"/>
  <c r="AH856" i="2"/>
  <c r="AH3681" i="2"/>
  <c r="AI3681" i="2" s="1"/>
  <c r="AJ3681" i="2" s="1"/>
  <c r="AK3681" i="2" s="1"/>
  <c r="AH3684" i="2"/>
  <c r="AI3684" i="2" s="1"/>
  <c r="AJ3684" i="2" s="1"/>
  <c r="AK3684" i="2" s="1"/>
  <c r="AH2026" i="2"/>
  <c r="AI2026" i="2" s="1"/>
  <c r="AJ2026" i="2" s="1"/>
  <c r="AK2026" i="2" s="1"/>
  <c r="AH2689" i="2"/>
  <c r="AH3600" i="2"/>
  <c r="AI3600" i="2" s="1"/>
  <c r="AJ3600" i="2" s="1"/>
  <c r="AK3600" i="2" s="1"/>
  <c r="AH3589" i="2"/>
  <c r="AI3589" i="2" s="1"/>
  <c r="AJ3589" i="2" s="1"/>
  <c r="AK3589" i="2" s="1"/>
  <c r="AH3590" i="2"/>
  <c r="AI3590" i="2" s="1"/>
  <c r="AJ3590" i="2" s="1"/>
  <c r="AK3590" i="2" s="1"/>
  <c r="AH3608" i="2"/>
  <c r="AI3608" i="2" s="1"/>
  <c r="AJ3608" i="2" s="1"/>
  <c r="AK3608" i="2" s="1"/>
  <c r="AH3597" i="2"/>
  <c r="AI3597" i="2" s="1"/>
  <c r="AJ3597" i="2" s="1"/>
  <c r="AK3597" i="2" s="1"/>
  <c r="AI2948" i="2"/>
  <c r="AJ2948" i="2" s="1"/>
  <c r="AK2948" i="2" s="1"/>
  <c r="AH2652" i="2"/>
  <c r="AI2652" i="2" s="1"/>
  <c r="AJ2652" i="2" s="1"/>
  <c r="AK2652" i="2" s="1"/>
  <c r="AH2659" i="2"/>
  <c r="AH2679" i="2"/>
  <c r="AH2674" i="2"/>
  <c r="AI2674" i="2" s="1"/>
  <c r="AJ2674" i="2" s="1"/>
  <c r="AK2674" i="2" s="1"/>
  <c r="AH1264" i="2"/>
  <c r="AI1264" i="2" s="1"/>
  <c r="AJ1264" i="2" s="1"/>
  <c r="AK1264" i="2" s="1"/>
  <c r="AH1360" i="2"/>
  <c r="AI1360" i="2" s="1"/>
  <c r="AJ1360" i="2" s="1"/>
  <c r="AK1360" i="2" s="1"/>
  <c r="AH3751" i="2"/>
  <c r="AH2011" i="2"/>
  <c r="AI2011" i="2" s="1"/>
  <c r="AJ2011" i="2" s="1"/>
  <c r="AK2011" i="2" s="1"/>
  <c r="AH3587" i="2"/>
  <c r="AI3587" i="2" s="1"/>
  <c r="AJ3587" i="2" s="1"/>
  <c r="AK3587" i="2" s="1"/>
  <c r="AH3633" i="2"/>
  <c r="AI3633" i="2" s="1"/>
  <c r="AJ3633" i="2" s="1"/>
  <c r="AK3633" i="2" s="1"/>
  <c r="AH754" i="2"/>
  <c r="AI754" i="2" s="1"/>
  <c r="AJ754" i="2" s="1"/>
  <c r="AK754" i="2" s="1"/>
  <c r="AH626" i="2"/>
  <c r="AI626" i="2" s="1"/>
  <c r="AJ626" i="2" s="1"/>
  <c r="AK626" i="2" s="1"/>
  <c r="AH1267" i="2"/>
  <c r="AI1267" i="2" s="1"/>
  <c r="AJ1267" i="2" s="1"/>
  <c r="AK1267" i="2" s="1"/>
  <c r="AH2642" i="2"/>
  <c r="AI2642" i="2" s="1"/>
  <c r="AJ2642" i="2" s="1"/>
  <c r="AK2642" i="2" s="1"/>
  <c r="AH346" i="2"/>
  <c r="AI346" i="2" s="1"/>
  <c r="AJ346" i="2" s="1"/>
  <c r="AK346" i="2" s="1"/>
  <c r="AH634" i="2"/>
  <c r="AI634" i="2" s="1"/>
  <c r="AJ634" i="2" s="1"/>
  <c r="AK634" i="2" s="1"/>
  <c r="AH1354" i="2"/>
  <c r="AI1354" i="2" s="1"/>
  <c r="AJ1354" i="2" s="1"/>
  <c r="AK1354" i="2" s="1"/>
  <c r="AH2024" i="2"/>
  <c r="AI2024" i="2" s="1"/>
  <c r="AJ2024" i="2" s="1"/>
  <c r="AK2024" i="2" s="1"/>
  <c r="AH2021" i="2"/>
  <c r="AI2021" i="2" s="1"/>
  <c r="AJ2021" i="2" s="1"/>
  <c r="AK2021" i="2" s="1"/>
  <c r="AH1926" i="2"/>
  <c r="AI1926" i="2" s="1"/>
  <c r="AJ1926" i="2" s="1"/>
  <c r="AK1926" i="2" s="1"/>
  <c r="AH1693" i="2"/>
  <c r="AI1693" i="2" s="1"/>
  <c r="AJ1693" i="2" s="1"/>
  <c r="AK1693" i="2" s="1"/>
  <c r="AH1773" i="2"/>
  <c r="AH1845" i="2"/>
  <c r="AH1917" i="2"/>
  <c r="AH1981" i="2"/>
  <c r="AI1981" i="2" s="1"/>
  <c r="AJ1981" i="2" s="1"/>
  <c r="AK1981" i="2" s="1"/>
  <c r="AH1658" i="2"/>
  <c r="AH1722" i="2"/>
  <c r="AI1722" i="2" s="1"/>
  <c r="AJ1722" i="2" s="1"/>
  <c r="AK1722" i="2" s="1"/>
  <c r="AH1786" i="2"/>
  <c r="AH1850" i="2"/>
  <c r="AI1850" i="2" s="1"/>
  <c r="AJ1850" i="2" s="1"/>
  <c r="AK1850" i="2" s="1"/>
  <c r="AH1914" i="2"/>
  <c r="AI1914" i="2" s="1"/>
  <c r="AJ1914" i="2" s="1"/>
  <c r="AK1914" i="2" s="1"/>
  <c r="AH1978" i="2"/>
  <c r="AI1978" i="2" s="1"/>
  <c r="AJ1978" i="2" s="1"/>
  <c r="AK1978" i="2" s="1"/>
  <c r="AH512" i="2"/>
  <c r="AI512" i="2" s="1"/>
  <c r="AJ512" i="2" s="1"/>
  <c r="AK512" i="2" s="1"/>
  <c r="AH3893" i="2"/>
  <c r="AH3965" i="2"/>
  <c r="AI3965" i="2" s="1"/>
  <c r="AJ3965" i="2" s="1"/>
  <c r="AK3965" i="2" s="1"/>
  <c r="AH1016" i="2"/>
  <c r="AH1400" i="2"/>
  <c r="AH1472" i="2"/>
  <c r="AI1472" i="2" s="1"/>
  <c r="AJ1472" i="2" s="1"/>
  <c r="AK1472" i="2" s="1"/>
  <c r="AH1536" i="2"/>
  <c r="AH1600" i="2"/>
  <c r="AI1600" i="2" s="1"/>
  <c r="AJ1600" i="2" s="1"/>
  <c r="AK1600" i="2" s="1"/>
  <c r="AH1664" i="2"/>
  <c r="AH1728" i="2"/>
  <c r="AI1728" i="2" s="1"/>
  <c r="AJ1728" i="2" s="1"/>
  <c r="AK1728" i="2" s="1"/>
  <c r="AH1792" i="2"/>
  <c r="AH1856" i="2"/>
  <c r="AH1920" i="2"/>
  <c r="AI1920" i="2" s="1"/>
  <c r="AJ1920" i="2" s="1"/>
  <c r="AK1920" i="2" s="1"/>
  <c r="AH1984" i="2"/>
  <c r="AI1984" i="2" s="1"/>
  <c r="AJ1984" i="2" s="1"/>
  <c r="AK1984" i="2" s="1"/>
  <c r="AH393" i="2"/>
  <c r="AH473" i="2"/>
  <c r="AI473" i="2" s="1"/>
  <c r="AJ473" i="2" s="1"/>
  <c r="AK473" i="2" s="1"/>
  <c r="AH537" i="2"/>
  <c r="AI537" i="2" s="1"/>
  <c r="AJ537" i="2" s="1"/>
  <c r="AK537" i="2" s="1"/>
  <c r="AH601" i="2"/>
  <c r="AI601" i="2" s="1"/>
  <c r="AJ601" i="2" s="1"/>
  <c r="AK601" i="2" s="1"/>
  <c r="AH1057" i="2"/>
  <c r="AI1057" i="2" s="1"/>
  <c r="AJ1057" i="2" s="1"/>
  <c r="AK1057" i="2" s="1"/>
  <c r="AH1137" i="2"/>
  <c r="AI1137" i="2" s="1"/>
  <c r="AJ1137" i="2" s="1"/>
  <c r="AK1137" i="2" s="1"/>
  <c r="AH1209" i="2"/>
  <c r="AI1209" i="2" s="1"/>
  <c r="AJ1209" i="2" s="1"/>
  <c r="AK1209" i="2" s="1"/>
  <c r="AH2649" i="2"/>
  <c r="AH2665" i="2"/>
  <c r="AH2687" i="2"/>
  <c r="AI2687" i="2" s="1"/>
  <c r="AJ2687" i="2" s="1"/>
  <c r="AK2687" i="2" s="1"/>
  <c r="AH2682" i="2"/>
  <c r="AI2682" i="2" s="1"/>
  <c r="AJ2682" i="2" s="1"/>
  <c r="AK2682" i="2" s="1"/>
  <c r="AH2653" i="2"/>
  <c r="AI2653" i="2" s="1"/>
  <c r="AJ2653" i="2" s="1"/>
  <c r="AK2653" i="2" s="1"/>
  <c r="AH1272" i="2"/>
  <c r="AI1272" i="2" s="1"/>
  <c r="AJ1272" i="2" s="1"/>
  <c r="AK1272" i="2" s="1"/>
  <c r="AH1368" i="2"/>
  <c r="AI1368" i="2" s="1"/>
  <c r="AJ1368" i="2" s="1"/>
  <c r="AK1368" i="2" s="1"/>
  <c r="AH3759" i="2"/>
  <c r="AI3759" i="2" s="1"/>
  <c r="AJ3759" i="2" s="1"/>
  <c r="AK3759" i="2" s="1"/>
  <c r="AH1275" i="2"/>
  <c r="AI1275" i="2" s="1"/>
  <c r="AJ1275" i="2" s="1"/>
  <c r="AK1275" i="2" s="1"/>
  <c r="AH354" i="2"/>
  <c r="AI354" i="2" s="1"/>
  <c r="AJ354" i="2" s="1"/>
  <c r="AK354" i="2" s="1"/>
  <c r="AH418" i="2"/>
  <c r="AI418" i="2" s="1"/>
  <c r="AJ418" i="2" s="1"/>
  <c r="AK418" i="2" s="1"/>
  <c r="AH2019" i="2"/>
  <c r="AH1138" i="2"/>
  <c r="AI1138" i="2" s="1"/>
  <c r="AJ1138" i="2" s="1"/>
  <c r="AK1138" i="2" s="1"/>
  <c r="AH1290" i="2"/>
  <c r="AI1290" i="2" s="1"/>
  <c r="AJ1290" i="2" s="1"/>
  <c r="AK1290" i="2" s="1"/>
  <c r="AH1434" i="2"/>
  <c r="AI1434" i="2" s="1"/>
  <c r="AJ1434" i="2" s="1"/>
  <c r="AK1434" i="2" s="1"/>
  <c r="AH1498" i="2"/>
  <c r="AI1498" i="2" s="1"/>
  <c r="AJ1498" i="2" s="1"/>
  <c r="AK1498" i="2" s="1"/>
  <c r="AH1562" i="2"/>
  <c r="AI1562" i="2" s="1"/>
  <c r="AJ1562" i="2" s="1"/>
  <c r="AK1562" i="2" s="1"/>
  <c r="AH696" i="2"/>
  <c r="AI696" i="2" s="1"/>
  <c r="AJ696" i="2" s="1"/>
  <c r="AK696" i="2" s="1"/>
  <c r="AH768" i="2"/>
  <c r="AI768" i="2" s="1"/>
  <c r="AJ768" i="2" s="1"/>
  <c r="AK768" i="2" s="1"/>
  <c r="AH2716" i="2"/>
  <c r="AH2709" i="2"/>
  <c r="AH2697" i="2"/>
  <c r="AI2697" i="2" s="1"/>
  <c r="AJ2697" i="2" s="1"/>
  <c r="AK2697" i="2" s="1"/>
  <c r="AH2641" i="2"/>
  <c r="AH2691" i="2"/>
  <c r="AH3789" i="2"/>
  <c r="AI3789" i="2" s="1"/>
  <c r="AJ3789" i="2" s="1"/>
  <c r="AK3789" i="2" s="1"/>
  <c r="AH1210" i="2"/>
  <c r="AI1210" i="2" s="1"/>
  <c r="AJ1210" i="2" s="1"/>
  <c r="AK1210" i="2" s="1"/>
  <c r="AH1347" i="2"/>
  <c r="AI1347" i="2" s="1"/>
  <c r="AJ1347" i="2" s="1"/>
  <c r="AK1347" i="2" s="1"/>
  <c r="AH426" i="2"/>
  <c r="AI426" i="2" s="1"/>
  <c r="AJ426" i="2" s="1"/>
  <c r="AK426" i="2" s="1"/>
  <c r="AH490" i="2"/>
  <c r="AI490" i="2" s="1"/>
  <c r="AJ490" i="2" s="1"/>
  <c r="AK490" i="2" s="1"/>
  <c r="AH570" i="2"/>
  <c r="AI570" i="2" s="1"/>
  <c r="AJ570" i="2" s="1"/>
  <c r="AK570" i="2" s="1"/>
  <c r="AH906" i="2"/>
  <c r="AI906" i="2" s="1"/>
  <c r="AJ906" i="2" s="1"/>
  <c r="AK906" i="2" s="1"/>
  <c r="AH986" i="2"/>
  <c r="AI986" i="2" s="1"/>
  <c r="AJ986" i="2" s="1"/>
  <c r="AK986" i="2" s="1"/>
  <c r="AH1050" i="2"/>
  <c r="AI1050" i="2" s="1"/>
  <c r="AJ1050" i="2" s="1"/>
  <c r="AK1050" i="2" s="1"/>
  <c r="AH1122" i="2"/>
  <c r="AI1122" i="2" s="1"/>
  <c r="AJ1122" i="2" s="1"/>
  <c r="AK1122" i="2" s="1"/>
  <c r="AH2027" i="2"/>
  <c r="AH1298" i="2"/>
  <c r="AI1298" i="2" s="1"/>
  <c r="AJ1298" i="2" s="1"/>
  <c r="AK1298" i="2" s="1"/>
  <c r="AH1442" i="2"/>
  <c r="AI1442" i="2" s="1"/>
  <c r="AJ1442" i="2" s="1"/>
  <c r="AK1442" i="2" s="1"/>
  <c r="AH1506" i="2"/>
  <c r="AI1506" i="2" s="1"/>
  <c r="AJ1506" i="2" s="1"/>
  <c r="AK1506" i="2" s="1"/>
  <c r="AH1570" i="2"/>
  <c r="AI1570" i="2" s="1"/>
  <c r="AJ1570" i="2" s="1"/>
  <c r="AK1570" i="2" s="1"/>
  <c r="AH1994" i="2"/>
  <c r="AI1994" i="2" s="1"/>
  <c r="AJ1994" i="2" s="1"/>
  <c r="AK1994" i="2" s="1"/>
  <c r="AH704" i="2"/>
  <c r="AI704" i="2" s="1"/>
  <c r="AJ704" i="2" s="1"/>
  <c r="AK704" i="2" s="1"/>
  <c r="AH952" i="2"/>
  <c r="AI952" i="2" s="1"/>
  <c r="AJ952" i="2" s="1"/>
  <c r="AK952" i="2" s="1"/>
  <c r="AH2710" i="2"/>
  <c r="AI2710" i="2" s="1"/>
  <c r="AJ2710" i="2" s="1"/>
  <c r="AK2710" i="2" s="1"/>
  <c r="AH3797" i="2"/>
  <c r="AI3797" i="2" s="1"/>
  <c r="AJ3797" i="2" s="1"/>
  <c r="AK3797" i="2" s="1"/>
  <c r="AH1435" i="2"/>
  <c r="AI1435" i="2" s="1"/>
  <c r="AJ1435" i="2" s="1"/>
  <c r="AK1435" i="2" s="1"/>
  <c r="AH1499" i="2"/>
  <c r="AI1499" i="2" s="1"/>
  <c r="AJ1499" i="2" s="1"/>
  <c r="AK1499" i="2" s="1"/>
  <c r="AH498" i="2"/>
  <c r="AI498" i="2" s="1"/>
  <c r="AJ498" i="2" s="1"/>
  <c r="AK498" i="2" s="1"/>
  <c r="AH762" i="2"/>
  <c r="AI762" i="2" s="1"/>
  <c r="AJ762" i="2" s="1"/>
  <c r="AK762" i="2" s="1"/>
  <c r="AH914" i="2"/>
  <c r="AI914" i="2" s="1"/>
  <c r="AJ914" i="2" s="1"/>
  <c r="AK914" i="2" s="1"/>
  <c r="AH994" i="2"/>
  <c r="AI994" i="2" s="1"/>
  <c r="AJ994" i="2" s="1"/>
  <c r="AK994" i="2" s="1"/>
  <c r="AH1058" i="2"/>
  <c r="AI1058" i="2" s="1"/>
  <c r="AJ1058" i="2" s="1"/>
  <c r="AK1058" i="2" s="1"/>
  <c r="AH1226" i="2"/>
  <c r="AI1226" i="2" s="1"/>
  <c r="AJ1226" i="2" s="1"/>
  <c r="AK1226" i="2" s="1"/>
  <c r="AH440" i="2"/>
  <c r="AI440" i="2" s="1"/>
  <c r="AJ440" i="2" s="1"/>
  <c r="AK440" i="2" s="1"/>
  <c r="AH888" i="2"/>
  <c r="AI888" i="2" s="1"/>
  <c r="AJ888" i="2" s="1"/>
  <c r="AK888" i="2" s="1"/>
  <c r="AH960" i="2"/>
  <c r="AI960" i="2" s="1"/>
  <c r="AJ960" i="2" s="1"/>
  <c r="AK960" i="2" s="1"/>
  <c r="AH1363" i="2"/>
  <c r="AI1363" i="2" s="1"/>
  <c r="AJ1363" i="2" s="1"/>
  <c r="AK1363" i="2" s="1"/>
  <c r="AH1443" i="2"/>
  <c r="AI1443" i="2" s="1"/>
  <c r="AJ1443" i="2" s="1"/>
  <c r="AK1443" i="2" s="1"/>
  <c r="AH1507" i="2"/>
  <c r="AI1507" i="2" s="1"/>
  <c r="AJ1507" i="2" s="1"/>
  <c r="AK1507" i="2" s="1"/>
  <c r="AH1699" i="2"/>
  <c r="AI1699" i="2" s="1"/>
  <c r="AJ1699" i="2" s="1"/>
  <c r="AK1699" i="2" s="1"/>
  <c r="AH1843" i="2"/>
  <c r="AI1843" i="2" s="1"/>
  <c r="AJ1843" i="2" s="1"/>
  <c r="AK1843" i="2" s="1"/>
  <c r="AH690" i="2"/>
  <c r="AH770" i="2"/>
  <c r="AI770" i="2" s="1"/>
  <c r="AJ770" i="2" s="1"/>
  <c r="AK770" i="2" s="1"/>
  <c r="AH842" i="2"/>
  <c r="AH640" i="2"/>
  <c r="AI640" i="2" s="1"/>
  <c r="AJ640" i="2" s="1"/>
  <c r="AK640" i="2" s="1"/>
  <c r="AH896" i="2"/>
  <c r="AI896" i="2" s="1"/>
  <c r="AJ896" i="2" s="1"/>
  <c r="AK896" i="2" s="1"/>
  <c r="AH2645" i="2"/>
  <c r="AI2645" i="2" s="1"/>
  <c r="AJ2645" i="2" s="1"/>
  <c r="AK2645" i="2" s="1"/>
  <c r="AH2657" i="2"/>
  <c r="AI2657" i="2" s="1"/>
  <c r="AJ2657" i="2" s="1"/>
  <c r="AK2657" i="2" s="1"/>
  <c r="AH2683" i="2"/>
  <c r="AI2683" i="2" s="1"/>
  <c r="AJ2683" i="2" s="1"/>
  <c r="AK2683" i="2" s="1"/>
  <c r="AH2692" i="2"/>
  <c r="AH2039" i="2"/>
  <c r="AI2039" i="2" s="1"/>
  <c r="AJ2039" i="2" s="1"/>
  <c r="AK2039" i="2" s="1"/>
  <c r="AH2685" i="2"/>
  <c r="AH562" i="2"/>
  <c r="AI562" i="2" s="1"/>
  <c r="AJ562" i="2" s="1"/>
  <c r="AK562" i="2" s="1"/>
  <c r="AH3943" i="2"/>
  <c r="AI3943" i="2" s="1"/>
  <c r="AJ3943" i="2" s="1"/>
  <c r="AK3943" i="2" s="1"/>
  <c r="AH1579" i="2"/>
  <c r="AI1579" i="2" s="1"/>
  <c r="AJ1579" i="2" s="1"/>
  <c r="AK1579" i="2" s="1"/>
  <c r="AH1707" i="2"/>
  <c r="AH1771" i="2"/>
  <c r="AI1771" i="2" s="1"/>
  <c r="AJ1771" i="2" s="1"/>
  <c r="AK1771" i="2" s="1"/>
  <c r="AH1915" i="2"/>
  <c r="AI1915" i="2" s="1"/>
  <c r="AJ1915" i="2" s="1"/>
  <c r="AK1915" i="2" s="1"/>
  <c r="AH698" i="2"/>
  <c r="AI698" i="2" s="1"/>
  <c r="AJ698" i="2" s="1"/>
  <c r="AK698" i="2" s="1"/>
  <c r="AH778" i="2"/>
  <c r="AI778" i="2" s="1"/>
  <c r="AJ778" i="2" s="1"/>
  <c r="AK778" i="2" s="1"/>
  <c r="AH850" i="2"/>
  <c r="AI850" i="2" s="1"/>
  <c r="AJ850" i="2" s="1"/>
  <c r="AK850" i="2" s="1"/>
  <c r="AH1954" i="2"/>
  <c r="AI1954" i="2" s="1"/>
  <c r="AJ1954" i="2" s="1"/>
  <c r="AK1954" i="2" s="1"/>
  <c r="AH641" i="2"/>
  <c r="AI641" i="2" s="1"/>
  <c r="AJ641" i="2" s="1"/>
  <c r="AK641" i="2" s="1"/>
  <c r="AH1297" i="2"/>
  <c r="AH1585" i="2"/>
  <c r="AI1585" i="2" s="1"/>
  <c r="AJ1585" i="2" s="1"/>
  <c r="AK1585" i="2" s="1"/>
  <c r="AH1785" i="2"/>
  <c r="AI1785" i="2" s="1"/>
  <c r="AJ1785" i="2" s="1"/>
  <c r="AK1785" i="2" s="1"/>
  <c r="AH1881" i="2"/>
  <c r="AH1977" i="2"/>
  <c r="AI1977" i="2" s="1"/>
  <c r="AJ1977" i="2" s="1"/>
  <c r="AK1977" i="2" s="1"/>
  <c r="AH2041" i="2"/>
  <c r="AI2041" i="2" s="1"/>
  <c r="AJ2041" i="2" s="1"/>
  <c r="AK2041" i="2" s="1"/>
  <c r="AH1803" i="2"/>
  <c r="AI1803" i="2" s="1"/>
  <c r="AJ1803" i="2" s="1"/>
  <c r="AK1803" i="2" s="1"/>
  <c r="AH3763" i="2"/>
  <c r="AI3763" i="2" s="1"/>
  <c r="AJ3763" i="2" s="1"/>
  <c r="AK3763" i="2" s="1"/>
  <c r="AH3827" i="2"/>
  <c r="AI3827" i="2" s="1"/>
  <c r="AJ3827" i="2" s="1"/>
  <c r="AK3827" i="2" s="1"/>
  <c r="AH3891" i="2"/>
  <c r="AI3891" i="2" s="1"/>
  <c r="AJ3891" i="2" s="1"/>
  <c r="AK3891" i="2" s="1"/>
  <c r="AH3955" i="2"/>
  <c r="AH357" i="2"/>
  <c r="AI357" i="2" s="1"/>
  <c r="AJ357" i="2" s="1"/>
  <c r="AK357" i="2" s="1"/>
  <c r="AH421" i="2"/>
  <c r="AI421" i="2" s="1"/>
  <c r="AJ421" i="2" s="1"/>
  <c r="AK421" i="2" s="1"/>
  <c r="AH374" i="2"/>
  <c r="AI374" i="2" s="1"/>
  <c r="AJ374" i="2" s="1"/>
  <c r="AK374" i="2" s="1"/>
  <c r="AH438" i="2"/>
  <c r="AI438" i="2" s="1"/>
  <c r="AJ438" i="2" s="1"/>
  <c r="AK438" i="2" s="1"/>
  <c r="AH502" i="2"/>
  <c r="AI502" i="2" s="1"/>
  <c r="AJ502" i="2" s="1"/>
  <c r="AK502" i="2" s="1"/>
  <c r="AH566" i="2"/>
  <c r="AI566" i="2" s="1"/>
  <c r="AJ566" i="2" s="1"/>
  <c r="AK566" i="2" s="1"/>
  <c r="AH485" i="2"/>
  <c r="AI485" i="2" s="1"/>
  <c r="AJ485" i="2" s="1"/>
  <c r="AK485" i="2" s="1"/>
  <c r="AH549" i="2"/>
  <c r="AH613" i="2"/>
  <c r="AI613" i="2" s="1"/>
  <c r="AJ613" i="2" s="1"/>
  <c r="AK613" i="2" s="1"/>
  <c r="AH677" i="2"/>
  <c r="AI677" i="2" s="1"/>
  <c r="AJ677" i="2" s="1"/>
  <c r="AK677" i="2" s="1"/>
  <c r="AH741" i="2"/>
  <c r="AI741" i="2" s="1"/>
  <c r="AJ741" i="2" s="1"/>
  <c r="AK741" i="2" s="1"/>
  <c r="AH805" i="2"/>
  <c r="AH869" i="2"/>
  <c r="AI869" i="2" s="1"/>
  <c r="AJ869" i="2" s="1"/>
  <c r="AK869" i="2" s="1"/>
  <c r="AH1133" i="2"/>
  <c r="AH654" i="2"/>
  <c r="AI654" i="2" s="1"/>
  <c r="AJ654" i="2" s="1"/>
  <c r="AK654" i="2" s="1"/>
  <c r="AH718" i="2"/>
  <c r="AI718" i="2" s="1"/>
  <c r="AJ718" i="2" s="1"/>
  <c r="AK718" i="2" s="1"/>
  <c r="AH782" i="2"/>
  <c r="AI782" i="2" s="1"/>
  <c r="AJ782" i="2" s="1"/>
  <c r="AK782" i="2" s="1"/>
  <c r="AH846" i="2"/>
  <c r="AI846" i="2" s="1"/>
  <c r="AJ846" i="2" s="1"/>
  <c r="AK846" i="2" s="1"/>
  <c r="AH910" i="2"/>
  <c r="AI910" i="2" s="1"/>
  <c r="AJ910" i="2" s="1"/>
  <c r="AK910" i="2" s="1"/>
  <c r="AH974" i="2"/>
  <c r="AI974" i="2" s="1"/>
  <c r="AJ974" i="2" s="1"/>
  <c r="AK974" i="2" s="1"/>
  <c r="AH1038" i="2"/>
  <c r="AI1038" i="2" s="1"/>
  <c r="AJ1038" i="2" s="1"/>
  <c r="AK1038" i="2" s="1"/>
  <c r="AH1102" i="2"/>
  <c r="AI1102" i="2" s="1"/>
  <c r="AJ1102" i="2" s="1"/>
  <c r="AK1102" i="2" s="1"/>
  <c r="AH1166" i="2"/>
  <c r="AH1230" i="2"/>
  <c r="AI1230" i="2" s="1"/>
  <c r="AJ1230" i="2" s="1"/>
  <c r="AK1230" i="2" s="1"/>
  <c r="AH1157" i="2"/>
  <c r="AI1157" i="2" s="1"/>
  <c r="AJ1157" i="2" s="1"/>
  <c r="AK1157" i="2" s="1"/>
  <c r="AH1221" i="2"/>
  <c r="AH1293" i="2"/>
  <c r="AI1293" i="2" s="1"/>
  <c r="AJ1293" i="2" s="1"/>
  <c r="AK1293" i="2" s="1"/>
  <c r="AH1373" i="2"/>
  <c r="AH1453" i="2"/>
  <c r="AH1621" i="2"/>
  <c r="AI1621" i="2" s="1"/>
  <c r="AJ1621" i="2" s="1"/>
  <c r="AK1621" i="2" s="1"/>
  <c r="AH1334" i="2"/>
  <c r="AI1334" i="2" s="1"/>
  <c r="AJ1334" i="2" s="1"/>
  <c r="AK1334" i="2" s="1"/>
  <c r="AH1398" i="2"/>
  <c r="AI1398" i="2" s="1"/>
  <c r="AJ1398" i="2" s="1"/>
  <c r="AK1398" i="2" s="1"/>
  <c r="AH1462" i="2"/>
  <c r="AI1462" i="2" s="1"/>
  <c r="AJ1462" i="2" s="1"/>
  <c r="AK1462" i="2" s="1"/>
  <c r="AH1526" i="2"/>
  <c r="AI1526" i="2" s="1"/>
  <c r="AJ1526" i="2" s="1"/>
  <c r="AK1526" i="2" s="1"/>
  <c r="AH1590" i="2"/>
  <c r="AI1590" i="2" s="1"/>
  <c r="AJ1590" i="2" s="1"/>
  <c r="AK1590" i="2" s="1"/>
  <c r="AH1654" i="2"/>
  <c r="AI1654" i="2" s="1"/>
  <c r="AJ1654" i="2" s="1"/>
  <c r="AK1654" i="2" s="1"/>
  <c r="AH1718" i="2"/>
  <c r="AI1718" i="2" s="1"/>
  <c r="AJ1718" i="2" s="1"/>
  <c r="AK1718" i="2" s="1"/>
  <c r="AH1782" i="2"/>
  <c r="AI1782" i="2" s="1"/>
  <c r="AJ1782" i="2" s="1"/>
  <c r="AK1782" i="2" s="1"/>
  <c r="AH1846" i="2"/>
  <c r="AI1846" i="2" s="1"/>
  <c r="AJ1846" i="2" s="1"/>
  <c r="AK1846" i="2" s="1"/>
  <c r="AH2028" i="2"/>
  <c r="AI2028" i="2" s="1"/>
  <c r="AJ2028" i="2" s="1"/>
  <c r="AK2028" i="2" s="1"/>
  <c r="AH364" i="2"/>
  <c r="AI364" i="2" s="1"/>
  <c r="AJ364" i="2" s="1"/>
  <c r="AK364" i="2" s="1"/>
  <c r="AH428" i="2"/>
  <c r="AH492" i="2"/>
  <c r="AH556" i="2"/>
  <c r="AI556" i="2" s="1"/>
  <c r="AJ556" i="2" s="1"/>
  <c r="AK556" i="2" s="1"/>
  <c r="AH620" i="2"/>
  <c r="AI620" i="2" s="1"/>
  <c r="AJ620" i="2" s="1"/>
  <c r="AK620" i="2" s="1"/>
  <c r="AH684" i="2"/>
  <c r="AI684" i="2" s="1"/>
  <c r="AJ684" i="2" s="1"/>
  <c r="AK684" i="2" s="1"/>
  <c r="AH748" i="2"/>
  <c r="AH812" i="2"/>
  <c r="AH876" i="2"/>
  <c r="AH940" i="2"/>
  <c r="AI940" i="2" s="1"/>
  <c r="AJ940" i="2" s="1"/>
  <c r="AK940" i="2" s="1"/>
  <c r="AH1004" i="2"/>
  <c r="AI1004" i="2" s="1"/>
  <c r="AJ1004" i="2" s="1"/>
  <c r="AK1004" i="2" s="1"/>
  <c r="AH3788" i="2"/>
  <c r="AI3788" i="2" s="1"/>
  <c r="AJ3788" i="2" s="1"/>
  <c r="AK3788" i="2" s="1"/>
  <c r="AH3916" i="2"/>
  <c r="AI3916" i="2" s="1"/>
  <c r="AJ3916" i="2" s="1"/>
  <c r="AK3916" i="2" s="1"/>
  <c r="AH1060" i="2"/>
  <c r="AI1060" i="2" s="1"/>
  <c r="AJ1060" i="2" s="1"/>
  <c r="AK1060" i="2" s="1"/>
  <c r="AH1124" i="2"/>
  <c r="AH1188" i="2"/>
  <c r="AH1252" i="2"/>
  <c r="AI1252" i="2" s="1"/>
  <c r="AJ1252" i="2" s="1"/>
  <c r="AK1252" i="2" s="1"/>
  <c r="AH1316" i="2"/>
  <c r="AI1316" i="2" s="1"/>
  <c r="AJ1316" i="2" s="1"/>
  <c r="AK1316" i="2" s="1"/>
  <c r="AH1380" i="2"/>
  <c r="AI1380" i="2" s="1"/>
  <c r="AJ1380" i="2" s="1"/>
  <c r="AK1380" i="2" s="1"/>
  <c r="AH1444" i="2"/>
  <c r="AI1444" i="2" s="1"/>
  <c r="AJ1444" i="2" s="1"/>
  <c r="AK1444" i="2" s="1"/>
  <c r="AH1508" i="2"/>
  <c r="AI1508" i="2" s="1"/>
  <c r="AJ1508" i="2" s="1"/>
  <c r="AK1508" i="2" s="1"/>
  <c r="AH1572" i="2"/>
  <c r="AI1572" i="2" s="1"/>
  <c r="AJ1572" i="2" s="1"/>
  <c r="AK1572" i="2" s="1"/>
  <c r="AH1700" i="2"/>
  <c r="AH1764" i="2"/>
  <c r="AI1764" i="2" s="1"/>
  <c r="AJ1764" i="2" s="1"/>
  <c r="AK1764" i="2" s="1"/>
  <c r="AH1892" i="2"/>
  <c r="AH1956" i="2"/>
  <c r="AI1956" i="2" s="1"/>
  <c r="AJ1956" i="2" s="1"/>
  <c r="AK1956" i="2" s="1"/>
  <c r="AH3822" i="2"/>
  <c r="AI3822" i="2" s="1"/>
  <c r="AJ3822" i="2" s="1"/>
  <c r="AK3822" i="2" s="1"/>
  <c r="AH3950" i="2"/>
  <c r="AI3950" i="2" s="1"/>
  <c r="AJ3950" i="2" s="1"/>
  <c r="AK3950" i="2" s="1"/>
  <c r="AH3818" i="2"/>
  <c r="AI3818" i="2" s="1"/>
  <c r="AJ3818" i="2" s="1"/>
  <c r="AK3818" i="2" s="1"/>
  <c r="AH3930" i="2"/>
  <c r="AI3930" i="2" s="1"/>
  <c r="AJ3930" i="2" s="1"/>
  <c r="AK3930" i="2" s="1"/>
  <c r="AH3741" i="2"/>
  <c r="AI3741" i="2" s="1"/>
  <c r="AJ3741" i="2" s="1"/>
  <c r="AK3741" i="2" s="1"/>
  <c r="AH3665" i="2"/>
  <c r="AI3665" i="2" s="1"/>
  <c r="AJ3665" i="2" s="1"/>
  <c r="AK3665" i="2" s="1"/>
  <c r="AH3642" i="2"/>
  <c r="AI3642" i="2" s="1"/>
  <c r="AJ3642" i="2" s="1"/>
  <c r="AK3642" i="2" s="1"/>
  <c r="AH3771" i="2"/>
  <c r="AI3771" i="2" s="1"/>
  <c r="AJ3771" i="2" s="1"/>
  <c r="AK3771" i="2" s="1"/>
  <c r="AH3835" i="2"/>
  <c r="AI3835" i="2" s="1"/>
  <c r="AJ3835" i="2" s="1"/>
  <c r="AK3835" i="2" s="1"/>
  <c r="AH3899" i="2"/>
  <c r="AI3899" i="2" s="1"/>
  <c r="AJ3899" i="2" s="1"/>
  <c r="AK3899" i="2" s="1"/>
  <c r="AH3963" i="2"/>
  <c r="AI3963" i="2" s="1"/>
  <c r="AJ3963" i="2" s="1"/>
  <c r="AK3963" i="2" s="1"/>
  <c r="AH3958" i="2"/>
  <c r="AI3958" i="2" s="1"/>
  <c r="AJ3958" i="2" s="1"/>
  <c r="AK3958" i="2" s="1"/>
  <c r="AH3826" i="2"/>
  <c r="AI3826" i="2" s="1"/>
  <c r="AJ3826" i="2" s="1"/>
  <c r="AK3826" i="2" s="1"/>
  <c r="AH3970" i="2"/>
  <c r="AI3970" i="2" s="1"/>
  <c r="AJ3970" i="2" s="1"/>
  <c r="AK3970" i="2" s="1"/>
  <c r="AH3812" i="2"/>
  <c r="AI3812" i="2" s="1"/>
  <c r="AJ3812" i="2" s="1"/>
  <c r="AK3812" i="2" s="1"/>
  <c r="AH3940" i="2"/>
  <c r="AI3940" i="2" s="1"/>
  <c r="AJ3940" i="2" s="1"/>
  <c r="AK3940" i="2" s="1"/>
  <c r="AH3778" i="2"/>
  <c r="AI3778" i="2" s="1"/>
  <c r="AJ3778" i="2" s="1"/>
  <c r="AK3778" i="2" s="1"/>
  <c r="AH3956" i="2"/>
  <c r="AI3956" i="2" s="1"/>
  <c r="AJ3956" i="2" s="1"/>
  <c r="AK3956" i="2" s="1"/>
  <c r="AH3588" i="2"/>
  <c r="AI3588" i="2" s="1"/>
  <c r="AJ3588" i="2" s="1"/>
  <c r="AK3588" i="2" s="1"/>
  <c r="AH3660" i="2"/>
  <c r="AI3660" i="2" s="1"/>
  <c r="AJ3660" i="2" s="1"/>
  <c r="AK3660" i="2" s="1"/>
  <c r="AH3649" i="2"/>
  <c r="AI3649" i="2" s="1"/>
  <c r="AJ3649" i="2" s="1"/>
  <c r="AK3649" i="2" s="1"/>
  <c r="AH3604" i="2"/>
  <c r="AI3604" i="2" s="1"/>
  <c r="AJ3604" i="2" s="1"/>
  <c r="AK3604" i="2" s="1"/>
  <c r="AH3676" i="2"/>
  <c r="AI3676" i="2" s="1"/>
  <c r="AJ3676" i="2" s="1"/>
  <c r="AK3676" i="2" s="1"/>
  <c r="AH3624" i="2"/>
  <c r="AI3624" i="2" s="1"/>
  <c r="AJ3624" i="2" s="1"/>
  <c r="AK3624" i="2" s="1"/>
  <c r="AH3685" i="2"/>
  <c r="AI3685" i="2" s="1"/>
  <c r="AJ3685" i="2" s="1"/>
  <c r="AK3685" i="2" s="1"/>
  <c r="AH3612" i="2"/>
  <c r="AI3612" i="2" s="1"/>
  <c r="AJ3612" i="2" s="1"/>
  <c r="AK3612" i="2" s="1"/>
  <c r="AH3648" i="2"/>
  <c r="AI3648" i="2" s="1"/>
  <c r="AJ3648" i="2" s="1"/>
  <c r="AK3648" i="2" s="1"/>
  <c r="AH3630" i="2"/>
  <c r="AI3630" i="2" s="1"/>
  <c r="AJ3630" i="2" s="1"/>
  <c r="AK3630" i="2" s="1"/>
  <c r="AH2826" i="2"/>
  <c r="AH2954" i="2"/>
  <c r="AH3018" i="2"/>
  <c r="AH3082" i="2"/>
  <c r="AH3146" i="2"/>
  <c r="AH3210" i="2"/>
  <c r="AH3274" i="2"/>
  <c r="AI3274" i="2" s="1"/>
  <c r="AJ3274" i="2" s="1"/>
  <c r="AK3274" i="2" s="1"/>
  <c r="AH2854" i="2"/>
  <c r="AI2854" i="2" s="1"/>
  <c r="AJ2854" i="2" s="1"/>
  <c r="AK2854" i="2" s="1"/>
  <c r="AH2918" i="2"/>
  <c r="AI2918" i="2" s="1"/>
  <c r="AJ2918" i="2" s="1"/>
  <c r="AK2918" i="2" s="1"/>
  <c r="AH2982" i="2"/>
  <c r="AI2982" i="2" s="1"/>
  <c r="AJ2982" i="2" s="1"/>
  <c r="AK2982" i="2" s="1"/>
  <c r="AH3046" i="2"/>
  <c r="AI3046" i="2" s="1"/>
  <c r="AJ3046" i="2" s="1"/>
  <c r="AK3046" i="2" s="1"/>
  <c r="AH3110" i="2"/>
  <c r="AI3110" i="2" s="1"/>
  <c r="AJ3110" i="2" s="1"/>
  <c r="AK3110" i="2" s="1"/>
  <c r="AH3174" i="2"/>
  <c r="AI3174" i="2" s="1"/>
  <c r="AJ3174" i="2" s="1"/>
  <c r="AK3174" i="2" s="1"/>
  <c r="AH3238" i="2"/>
  <c r="AI3238" i="2" s="1"/>
  <c r="AJ3238" i="2" s="1"/>
  <c r="AK3238" i="2" s="1"/>
  <c r="AH3302" i="2"/>
  <c r="AI3302" i="2" s="1"/>
  <c r="AJ3302" i="2" s="1"/>
  <c r="AK3302" i="2" s="1"/>
  <c r="AH3366" i="2"/>
  <c r="AI3366" i="2" s="1"/>
  <c r="AJ3366" i="2" s="1"/>
  <c r="AK3366" i="2" s="1"/>
  <c r="AH3430" i="2"/>
  <c r="AI3430" i="2" s="1"/>
  <c r="AJ3430" i="2" s="1"/>
  <c r="AK3430" i="2" s="1"/>
  <c r="AH2831" i="2"/>
  <c r="AI2831" i="2" s="1"/>
  <c r="AJ2831" i="2" s="1"/>
  <c r="AK2831" i="2" s="1"/>
  <c r="AH2911" i="2"/>
  <c r="AH2999" i="2"/>
  <c r="AI2999" i="2" s="1"/>
  <c r="AJ2999" i="2" s="1"/>
  <c r="AK2999" i="2" s="1"/>
  <c r="AH3087" i="2"/>
  <c r="AH3167" i="2"/>
  <c r="AI3167" i="2" s="1"/>
  <c r="AJ3167" i="2" s="1"/>
  <c r="AK3167" i="2" s="1"/>
  <c r="AH3255" i="2"/>
  <c r="AI3255" i="2" s="1"/>
  <c r="AJ3255" i="2" s="1"/>
  <c r="AK3255" i="2" s="1"/>
  <c r="AH3343" i="2"/>
  <c r="AI3343" i="2" s="1"/>
  <c r="AJ3343" i="2" s="1"/>
  <c r="AK3343" i="2" s="1"/>
  <c r="AH3423" i="2"/>
  <c r="AI3423" i="2" s="1"/>
  <c r="AJ3423" i="2" s="1"/>
  <c r="AK3423" i="2" s="1"/>
  <c r="AH3201" i="2"/>
  <c r="AH3377" i="2"/>
  <c r="AI3377" i="2" s="1"/>
  <c r="AJ3377" i="2" s="1"/>
  <c r="AK3377" i="2" s="1"/>
  <c r="AH3474" i="2"/>
  <c r="AH2987" i="2"/>
  <c r="AI2987" i="2" s="1"/>
  <c r="AJ2987" i="2" s="1"/>
  <c r="AK2987" i="2" s="1"/>
  <c r="AH3115" i="2"/>
  <c r="AI3115" i="2" s="1"/>
  <c r="AJ3115" i="2" s="1"/>
  <c r="AK3115" i="2" s="1"/>
  <c r="AH3347" i="2"/>
  <c r="AI3347" i="2" s="1"/>
  <c r="AJ3347" i="2" s="1"/>
  <c r="AK3347" i="2" s="1"/>
  <c r="AH2949" i="2"/>
  <c r="AI2949" i="2" s="1"/>
  <c r="AJ2949" i="2" s="1"/>
  <c r="AK2949" i="2" s="1"/>
  <c r="AH3109" i="2"/>
  <c r="AH3261" i="2"/>
  <c r="AI3261" i="2" s="1"/>
  <c r="AJ3261" i="2" s="1"/>
  <c r="AK3261" i="2" s="1"/>
  <c r="AH3478" i="2"/>
  <c r="AI3478" i="2" s="1"/>
  <c r="AJ3478" i="2" s="1"/>
  <c r="AK3478" i="2" s="1"/>
  <c r="AH3542" i="2"/>
  <c r="AI3542" i="2" s="1"/>
  <c r="AJ3542" i="2" s="1"/>
  <c r="AK3542" i="2" s="1"/>
  <c r="AH2947" i="2"/>
  <c r="AI2947" i="2" s="1"/>
  <c r="AJ2947" i="2" s="1"/>
  <c r="AK2947" i="2" s="1"/>
  <c r="AH3139" i="2"/>
  <c r="AH3259" i="2"/>
  <c r="AI3259" i="2" s="1"/>
  <c r="AJ3259" i="2" s="1"/>
  <c r="AK3259" i="2" s="1"/>
  <c r="AH3379" i="2"/>
  <c r="AI3379" i="2" s="1"/>
  <c r="AJ3379" i="2" s="1"/>
  <c r="AK3379" i="2" s="1"/>
  <c r="AH3539" i="2"/>
  <c r="AI3539" i="2" s="1"/>
  <c r="AJ3539" i="2" s="1"/>
  <c r="AK3539" i="2" s="1"/>
  <c r="AH3207" i="2"/>
  <c r="AI3207" i="2" s="1"/>
  <c r="AJ3207" i="2" s="1"/>
  <c r="AK3207" i="2" s="1"/>
  <c r="AH3153" i="2"/>
  <c r="AH3297" i="2"/>
  <c r="AH3393" i="2"/>
  <c r="AI3393" i="2" s="1"/>
  <c r="AJ3393" i="2" s="1"/>
  <c r="AK3393" i="2" s="1"/>
  <c r="AH2932" i="2"/>
  <c r="AH3292" i="2"/>
  <c r="AH3428" i="2"/>
  <c r="AI3428" i="2" s="1"/>
  <c r="AJ3428" i="2" s="1"/>
  <c r="AK3428" i="2" s="1"/>
  <c r="AH2837" i="2"/>
  <c r="AI2837" i="2" s="1"/>
  <c r="AJ2837" i="2" s="1"/>
  <c r="AK2837" i="2" s="1"/>
  <c r="AH3013" i="2"/>
  <c r="AH3125" i="2"/>
  <c r="AI3125" i="2" s="1"/>
  <c r="AJ3125" i="2" s="1"/>
  <c r="AK3125" i="2" s="1"/>
  <c r="AH3317" i="2"/>
  <c r="AI3317" i="2" s="1"/>
  <c r="AJ3317" i="2" s="1"/>
  <c r="AK3317" i="2" s="1"/>
  <c r="AH3461" i="2"/>
  <c r="AH3541" i="2"/>
  <c r="AH2944" i="2"/>
  <c r="AH2857" i="2"/>
  <c r="AH2971" i="2"/>
  <c r="AI2971" i="2" s="1"/>
  <c r="AJ2971" i="2" s="1"/>
  <c r="AK2971" i="2" s="1"/>
  <c r="AH2916" i="2"/>
  <c r="AI2916" i="2" s="1"/>
  <c r="AJ2916" i="2" s="1"/>
  <c r="AK2916" i="2" s="1"/>
  <c r="AH3068" i="2"/>
  <c r="AI3068" i="2" s="1"/>
  <c r="AJ3068" i="2" s="1"/>
  <c r="AK3068" i="2" s="1"/>
  <c r="AH3308" i="2"/>
  <c r="AI3308" i="2" s="1"/>
  <c r="AJ3308" i="2" s="1"/>
  <c r="AK3308" i="2" s="1"/>
  <c r="AH3508" i="2"/>
  <c r="AH2933" i="2"/>
  <c r="AH3293" i="2"/>
  <c r="AI3293" i="2" s="1"/>
  <c r="AJ3293" i="2" s="1"/>
  <c r="AK3293" i="2" s="1"/>
  <c r="AH3001" i="2"/>
  <c r="AH3015" i="2"/>
  <c r="AI3015" i="2" s="1"/>
  <c r="AJ3015" i="2" s="1"/>
  <c r="AK3015" i="2" s="1"/>
  <c r="AH3519" i="2"/>
  <c r="AI3519" i="2" s="1"/>
  <c r="AJ3519" i="2" s="1"/>
  <c r="AK3519" i="2" s="1"/>
  <c r="AH3047" i="2"/>
  <c r="AI3047" i="2" s="1"/>
  <c r="AJ3047" i="2" s="1"/>
  <c r="AK3047" i="2" s="1"/>
  <c r="AH3432" i="2"/>
  <c r="AI3432" i="2" s="1"/>
  <c r="AJ3432" i="2" s="1"/>
  <c r="AK3432" i="2" s="1"/>
  <c r="AH2976" i="2"/>
  <c r="AI2976" i="2" s="1"/>
  <c r="AJ2976" i="2" s="1"/>
  <c r="AK2976" i="2" s="1"/>
  <c r="AH3276" i="2"/>
  <c r="AI3276" i="2" s="1"/>
  <c r="AJ3276" i="2" s="1"/>
  <c r="AK3276" i="2" s="1"/>
  <c r="AH3429" i="2"/>
  <c r="AI3429" i="2" s="1"/>
  <c r="AJ3429" i="2" s="1"/>
  <c r="AK3429" i="2" s="1"/>
  <c r="AH2992" i="2"/>
  <c r="AI2992" i="2" s="1"/>
  <c r="AJ2992" i="2" s="1"/>
  <c r="AK2992" i="2" s="1"/>
  <c r="AH3164" i="2"/>
  <c r="AI3164" i="2" s="1"/>
  <c r="AJ3164" i="2" s="1"/>
  <c r="AK3164" i="2" s="1"/>
  <c r="AH3280" i="2"/>
  <c r="AI3280" i="2" s="1"/>
  <c r="AJ3280" i="2" s="1"/>
  <c r="AK3280" i="2" s="1"/>
  <c r="AH3296" i="2"/>
  <c r="AI3296" i="2" s="1"/>
  <c r="AJ3296" i="2" s="1"/>
  <c r="AK3296" i="2" s="1"/>
  <c r="AH3476" i="2"/>
  <c r="AI3476" i="2" s="1"/>
  <c r="AJ3476" i="2" s="1"/>
  <c r="AK3476" i="2" s="1"/>
  <c r="AH3024" i="2"/>
  <c r="AI3024" i="2" s="1"/>
  <c r="AJ3024" i="2" s="1"/>
  <c r="AK3024" i="2" s="1"/>
  <c r="AH3621" i="2"/>
  <c r="AI3621" i="2" s="1"/>
  <c r="AJ3621" i="2" s="1"/>
  <c r="AK3621" i="2" s="1"/>
  <c r="AH3603" i="2"/>
  <c r="AI3603" i="2" s="1"/>
  <c r="AJ3603" i="2" s="1"/>
  <c r="AK3603" i="2" s="1"/>
  <c r="AH2798" i="2"/>
  <c r="AI2798" i="2" s="1"/>
  <c r="AJ2798" i="2" s="1"/>
  <c r="AK2798" i="2" s="1"/>
  <c r="AH2862" i="2"/>
  <c r="AI2862" i="2" s="1"/>
  <c r="AJ2862" i="2" s="1"/>
  <c r="AK2862" i="2" s="1"/>
  <c r="AH2926" i="2"/>
  <c r="AI2926" i="2" s="1"/>
  <c r="AJ2926" i="2" s="1"/>
  <c r="AK2926" i="2" s="1"/>
  <c r="AH2990" i="2"/>
  <c r="AI2990" i="2" s="1"/>
  <c r="AJ2990" i="2" s="1"/>
  <c r="AK2990" i="2" s="1"/>
  <c r="AH3054" i="2"/>
  <c r="AI3054" i="2" s="1"/>
  <c r="AJ3054" i="2" s="1"/>
  <c r="AK3054" i="2" s="1"/>
  <c r="AH3118" i="2"/>
  <c r="AI3118" i="2" s="1"/>
  <c r="AJ3118" i="2" s="1"/>
  <c r="AK3118" i="2" s="1"/>
  <c r="AH3182" i="2"/>
  <c r="AI3182" i="2" s="1"/>
  <c r="AJ3182" i="2" s="1"/>
  <c r="AK3182" i="2" s="1"/>
  <c r="AH3246" i="2"/>
  <c r="AI3246" i="2" s="1"/>
  <c r="AJ3246" i="2" s="1"/>
  <c r="AK3246" i="2" s="1"/>
  <c r="AH3310" i="2"/>
  <c r="AI3310" i="2" s="1"/>
  <c r="AJ3310" i="2" s="1"/>
  <c r="AK3310" i="2" s="1"/>
  <c r="AH3374" i="2"/>
  <c r="AI3374" i="2" s="1"/>
  <c r="AJ3374" i="2" s="1"/>
  <c r="AK3374" i="2" s="1"/>
  <c r="AH3438" i="2"/>
  <c r="AI3438" i="2" s="1"/>
  <c r="AJ3438" i="2" s="1"/>
  <c r="AK3438" i="2" s="1"/>
  <c r="AH2839" i="2"/>
  <c r="AI2839" i="2" s="1"/>
  <c r="AJ2839" i="2" s="1"/>
  <c r="AK2839" i="2" s="1"/>
  <c r="AH3007" i="2"/>
  <c r="AI3007" i="2" s="1"/>
  <c r="AJ3007" i="2" s="1"/>
  <c r="AK3007" i="2" s="1"/>
  <c r="AH3095" i="2"/>
  <c r="AI3095" i="2" s="1"/>
  <c r="AJ3095" i="2" s="1"/>
  <c r="AK3095" i="2" s="1"/>
  <c r="AH3263" i="2"/>
  <c r="AI3263" i="2" s="1"/>
  <c r="AJ3263" i="2" s="1"/>
  <c r="AK3263" i="2" s="1"/>
  <c r="AH3351" i="2"/>
  <c r="AI3351" i="2" s="1"/>
  <c r="AJ3351" i="2" s="1"/>
  <c r="AK3351" i="2" s="1"/>
  <c r="AH3482" i="2"/>
  <c r="AI3482" i="2" s="1"/>
  <c r="AJ3482" i="2" s="1"/>
  <c r="AK3482" i="2" s="1"/>
  <c r="AH2811" i="2"/>
  <c r="AI2811" i="2" s="1"/>
  <c r="AJ2811" i="2" s="1"/>
  <c r="AK2811" i="2" s="1"/>
  <c r="AH3371" i="2"/>
  <c r="AI3371" i="2" s="1"/>
  <c r="AJ3371" i="2" s="1"/>
  <c r="AK3371" i="2" s="1"/>
  <c r="AH2955" i="2"/>
  <c r="AI2955" i="2" s="1"/>
  <c r="AJ2955" i="2" s="1"/>
  <c r="AK2955" i="2" s="1"/>
  <c r="AH3155" i="2"/>
  <c r="AI3155" i="2" s="1"/>
  <c r="AJ3155" i="2" s="1"/>
  <c r="AK3155" i="2" s="1"/>
  <c r="AH3275" i="2"/>
  <c r="AI3275" i="2" s="1"/>
  <c r="AJ3275" i="2" s="1"/>
  <c r="AK3275" i="2" s="1"/>
  <c r="AH3387" i="2"/>
  <c r="AI3387" i="2" s="1"/>
  <c r="AJ3387" i="2" s="1"/>
  <c r="AK3387" i="2" s="1"/>
  <c r="AH3475" i="2"/>
  <c r="AI3475" i="2" s="1"/>
  <c r="AJ3475" i="2" s="1"/>
  <c r="AK3475" i="2" s="1"/>
  <c r="AH3547" i="2"/>
  <c r="AI3547" i="2" s="1"/>
  <c r="AJ3547" i="2" s="1"/>
  <c r="AK3547" i="2" s="1"/>
  <c r="AH3335" i="2"/>
  <c r="AI3335" i="2" s="1"/>
  <c r="AJ3335" i="2" s="1"/>
  <c r="AK3335" i="2" s="1"/>
  <c r="AH3575" i="2"/>
  <c r="AI3575" i="2" s="1"/>
  <c r="AJ3575" i="2" s="1"/>
  <c r="AK3575" i="2" s="1"/>
  <c r="AH3148" i="2"/>
  <c r="AI3148" i="2" s="1"/>
  <c r="AJ3148" i="2" s="1"/>
  <c r="AK3148" i="2" s="1"/>
  <c r="AH3436" i="2"/>
  <c r="AI3436" i="2" s="1"/>
  <c r="AJ3436" i="2" s="1"/>
  <c r="AK3436" i="2" s="1"/>
  <c r="AH3307" i="2"/>
  <c r="AH2940" i="2"/>
  <c r="AI2940" i="2" s="1"/>
  <c r="AJ2940" i="2" s="1"/>
  <c r="AK2940" i="2" s="1"/>
  <c r="AH3364" i="2"/>
  <c r="AI3364" i="2" s="1"/>
  <c r="AJ3364" i="2" s="1"/>
  <c r="AK3364" i="2" s="1"/>
  <c r="AH3524" i="2"/>
  <c r="AI3524" i="2" s="1"/>
  <c r="AJ3524" i="2" s="1"/>
  <c r="AK3524" i="2" s="1"/>
  <c r="AH3372" i="2"/>
  <c r="AI3372" i="2" s="1"/>
  <c r="AJ3372" i="2" s="1"/>
  <c r="AK3372" i="2" s="1"/>
  <c r="AH3492" i="2"/>
  <c r="AI3492" i="2" s="1"/>
  <c r="AJ3492" i="2" s="1"/>
  <c r="AK3492" i="2" s="1"/>
  <c r="AH1697" i="2"/>
  <c r="AI1697" i="2" s="1"/>
  <c r="AJ1697" i="2" s="1"/>
  <c r="AK1697" i="2" s="1"/>
  <c r="AH1005" i="2"/>
  <c r="AI1005" i="2" s="1"/>
  <c r="AJ1005" i="2" s="1"/>
  <c r="AK1005" i="2" s="1"/>
  <c r="AH1828" i="2"/>
  <c r="AI1828" i="2" s="1"/>
  <c r="AJ1828" i="2" s="1"/>
  <c r="AK1828" i="2" s="1"/>
  <c r="AH2702" i="2"/>
  <c r="AI2702" i="2" s="1"/>
  <c r="AJ2702" i="2" s="1"/>
  <c r="AK2702" i="2" s="1"/>
  <c r="AH2668" i="2"/>
  <c r="AI2668" i="2" s="1"/>
  <c r="AJ2668" i="2" s="1"/>
  <c r="AK2668" i="2" s="1"/>
  <c r="AH1335" i="2"/>
  <c r="AI1335" i="2" s="1"/>
  <c r="AJ1335" i="2" s="1"/>
  <c r="AK1335" i="2" s="1"/>
  <c r="AH2640" i="2"/>
  <c r="AI2640" i="2" s="1"/>
  <c r="AJ2640" i="2" s="1"/>
  <c r="AK2640" i="2" s="1"/>
  <c r="AH2705" i="2"/>
  <c r="AI2705" i="2" s="1"/>
  <c r="AJ2705" i="2" s="1"/>
  <c r="AK2705" i="2" s="1"/>
  <c r="AH2715" i="2"/>
  <c r="AI2715" i="2" s="1"/>
  <c r="AJ2715" i="2" s="1"/>
  <c r="AK2715" i="2" s="1"/>
  <c r="AH2644" i="2"/>
  <c r="AH2708" i="2"/>
  <c r="AH1143" i="2"/>
  <c r="AI1143" i="2" s="1"/>
  <c r="AJ1143" i="2" s="1"/>
  <c r="AK1143" i="2" s="1"/>
  <c r="AH2643" i="2"/>
  <c r="AH3966" i="2"/>
  <c r="AI3966" i="2" s="1"/>
  <c r="AJ3966" i="2" s="1"/>
  <c r="AK3966" i="2" s="1"/>
  <c r="AH2671" i="2"/>
  <c r="AH2666" i="2"/>
  <c r="AI2666" i="2" s="1"/>
  <c r="AJ2666" i="2" s="1"/>
  <c r="AK2666" i="2" s="1"/>
  <c r="AH2695" i="2"/>
  <c r="AI2695" i="2" s="1"/>
  <c r="AJ2695" i="2" s="1"/>
  <c r="AK2695" i="2" s="1"/>
  <c r="AH2701" i="2"/>
  <c r="AI2701" i="2" s="1"/>
  <c r="AJ2701" i="2" s="1"/>
  <c r="AK2701" i="2" s="1"/>
  <c r="AH363" i="2"/>
  <c r="AI363" i="2" s="1"/>
  <c r="AJ363" i="2" s="1"/>
  <c r="AK363" i="2" s="1"/>
  <c r="AH1256" i="2"/>
  <c r="AI1256" i="2" s="1"/>
  <c r="AJ1256" i="2" s="1"/>
  <c r="AK1256" i="2" s="1"/>
  <c r="AH1344" i="2"/>
  <c r="AI1344" i="2" s="1"/>
  <c r="AJ1344" i="2" s="1"/>
  <c r="AK1344" i="2" s="1"/>
  <c r="AH3975" i="2"/>
  <c r="AI3975" i="2" s="1"/>
  <c r="AJ3975" i="2" s="1"/>
  <c r="AK3975" i="2" s="1"/>
  <c r="AH1467" i="2"/>
  <c r="AI1467" i="2" s="1"/>
  <c r="AJ1467" i="2" s="1"/>
  <c r="AK1467" i="2" s="1"/>
  <c r="AH1723" i="2"/>
  <c r="AI1723" i="2" s="1"/>
  <c r="AJ1723" i="2" s="1"/>
  <c r="AK1723" i="2" s="1"/>
  <c r="AH1787" i="2"/>
  <c r="AI1787" i="2" s="1"/>
  <c r="AJ1787" i="2" s="1"/>
  <c r="AK1787" i="2" s="1"/>
  <c r="AH1867" i="2"/>
  <c r="AI1867" i="2" s="1"/>
  <c r="AJ1867" i="2" s="1"/>
  <c r="AK1867" i="2" s="1"/>
  <c r="AH1931" i="2"/>
  <c r="AI1931" i="2" s="1"/>
  <c r="AJ1931" i="2" s="1"/>
  <c r="AK1931" i="2" s="1"/>
  <c r="AH338" i="2"/>
  <c r="AI338" i="2" s="1"/>
  <c r="AJ338" i="2" s="1"/>
  <c r="AK338" i="2" s="1"/>
  <c r="AH402" i="2"/>
  <c r="AI402" i="2" s="1"/>
  <c r="AJ402" i="2" s="1"/>
  <c r="AK402" i="2" s="1"/>
  <c r="AH722" i="2"/>
  <c r="AI722" i="2" s="1"/>
  <c r="AJ722" i="2" s="1"/>
  <c r="AK722" i="2" s="1"/>
  <c r="AH794" i="2"/>
  <c r="AI794" i="2" s="1"/>
  <c r="AJ794" i="2" s="1"/>
  <c r="AK794" i="2" s="1"/>
  <c r="AH866" i="2"/>
  <c r="AI866" i="2" s="1"/>
  <c r="AJ866" i="2" s="1"/>
  <c r="AK866" i="2" s="1"/>
  <c r="AH1090" i="2"/>
  <c r="AI1090" i="2" s="1"/>
  <c r="AJ1090" i="2" s="1"/>
  <c r="AK1090" i="2" s="1"/>
  <c r="AH2003" i="2"/>
  <c r="AI2003" i="2" s="1"/>
  <c r="AJ2003" i="2" s="1"/>
  <c r="AK2003" i="2" s="1"/>
  <c r="AH1266" i="2"/>
  <c r="AI1266" i="2" s="1"/>
  <c r="AJ1266" i="2" s="1"/>
  <c r="AK1266" i="2" s="1"/>
  <c r="AH2042" i="2"/>
  <c r="AH2016" i="2"/>
  <c r="AI2016" i="2" s="1"/>
  <c r="AJ2016" i="2" s="1"/>
  <c r="AK2016" i="2" s="1"/>
  <c r="AH2006" i="2"/>
  <c r="AH1918" i="2"/>
  <c r="AI1918" i="2" s="1"/>
  <c r="AJ1918" i="2" s="1"/>
  <c r="AK1918" i="2" s="1"/>
  <c r="AH1685" i="2"/>
  <c r="AI1685" i="2" s="1"/>
  <c r="AJ1685" i="2" s="1"/>
  <c r="AK1685" i="2" s="1"/>
  <c r="AH1765" i="2"/>
  <c r="AH1837" i="2"/>
  <c r="AI1837" i="2" s="1"/>
  <c r="AJ1837" i="2" s="1"/>
  <c r="AK1837" i="2" s="1"/>
  <c r="AH1909" i="2"/>
  <c r="AI1909" i="2" s="1"/>
  <c r="AJ1909" i="2" s="1"/>
  <c r="AK1909" i="2" s="1"/>
  <c r="AH1973" i="2"/>
  <c r="AI1973" i="2" s="1"/>
  <c r="AJ1973" i="2" s="1"/>
  <c r="AK1973" i="2" s="1"/>
  <c r="AH1650" i="2"/>
  <c r="AI1650" i="2" s="1"/>
  <c r="AJ1650" i="2" s="1"/>
  <c r="AK1650" i="2" s="1"/>
  <c r="AH1714" i="2"/>
  <c r="AI1714" i="2" s="1"/>
  <c r="AJ1714" i="2" s="1"/>
  <c r="AK1714" i="2" s="1"/>
  <c r="AH1778" i="2"/>
  <c r="AI1778" i="2" s="1"/>
  <c r="AJ1778" i="2" s="1"/>
  <c r="AK1778" i="2" s="1"/>
  <c r="AH1906" i="2"/>
  <c r="AI1906" i="2" s="1"/>
  <c r="AJ1906" i="2" s="1"/>
  <c r="AK1906" i="2" s="1"/>
  <c r="AH1970" i="2"/>
  <c r="AH3992" i="2"/>
  <c r="AI3992" i="2" s="1"/>
  <c r="AJ3992" i="2" s="1"/>
  <c r="AK3992" i="2" s="1"/>
  <c r="AH3861" i="2"/>
  <c r="AH3957" i="2"/>
  <c r="AH840" i="2"/>
  <c r="AI840" i="2" s="1"/>
  <c r="AJ840" i="2" s="1"/>
  <c r="AK840" i="2" s="1"/>
  <c r="AH1392" i="2"/>
  <c r="AI1392" i="2" s="1"/>
  <c r="AJ1392" i="2" s="1"/>
  <c r="AK1392" i="2" s="1"/>
  <c r="AH1464" i="2"/>
  <c r="AI1464" i="2" s="1"/>
  <c r="AJ1464" i="2" s="1"/>
  <c r="AK1464" i="2" s="1"/>
  <c r="AH1528" i="2"/>
  <c r="AI1528" i="2" s="1"/>
  <c r="AJ1528" i="2" s="1"/>
  <c r="AK1528" i="2" s="1"/>
  <c r="AH1592" i="2"/>
  <c r="AI1592" i="2" s="1"/>
  <c r="AJ1592" i="2" s="1"/>
  <c r="AK1592" i="2" s="1"/>
  <c r="AH1656" i="2"/>
  <c r="AI1656" i="2" s="1"/>
  <c r="AJ1656" i="2" s="1"/>
  <c r="AK1656" i="2" s="1"/>
  <c r="AH1720" i="2"/>
  <c r="AI1720" i="2" s="1"/>
  <c r="AJ1720" i="2" s="1"/>
  <c r="AK1720" i="2" s="1"/>
  <c r="AH1784" i="2"/>
  <c r="AI1784" i="2" s="1"/>
  <c r="AJ1784" i="2" s="1"/>
  <c r="AK1784" i="2" s="1"/>
  <c r="AH1848" i="2"/>
  <c r="AI1848" i="2" s="1"/>
  <c r="AJ1848" i="2" s="1"/>
  <c r="AK1848" i="2" s="1"/>
  <c r="AH1912" i="2"/>
  <c r="AI1912" i="2" s="1"/>
  <c r="AJ1912" i="2" s="1"/>
  <c r="AK1912" i="2" s="1"/>
  <c r="AH1976" i="2"/>
  <c r="AI1976" i="2" s="1"/>
  <c r="AJ1976" i="2" s="1"/>
  <c r="AK1976" i="2" s="1"/>
  <c r="AH385" i="2"/>
  <c r="AI385" i="2" s="1"/>
  <c r="AJ385" i="2" s="1"/>
  <c r="AK385" i="2" s="1"/>
  <c r="AH465" i="2"/>
  <c r="AI465" i="2" s="1"/>
  <c r="AJ465" i="2" s="1"/>
  <c r="AK465" i="2" s="1"/>
  <c r="AH529" i="2"/>
  <c r="AI529" i="2" s="1"/>
  <c r="AJ529" i="2" s="1"/>
  <c r="AK529" i="2" s="1"/>
  <c r="AH593" i="2"/>
  <c r="AI593" i="2" s="1"/>
  <c r="AJ593" i="2" s="1"/>
  <c r="AK593" i="2" s="1"/>
  <c r="AH657" i="2"/>
  <c r="AI657" i="2" s="1"/>
  <c r="AJ657" i="2" s="1"/>
  <c r="AK657" i="2" s="1"/>
  <c r="AH721" i="2"/>
  <c r="AI721" i="2" s="1"/>
  <c r="AJ721" i="2" s="1"/>
  <c r="AK721" i="2" s="1"/>
  <c r="AH785" i="2"/>
  <c r="AI785" i="2" s="1"/>
  <c r="AJ785" i="2" s="1"/>
  <c r="AK785" i="2" s="1"/>
  <c r="AH849" i="2"/>
  <c r="AI849" i="2" s="1"/>
  <c r="AJ849" i="2" s="1"/>
  <c r="AK849" i="2" s="1"/>
  <c r="AH913" i="2"/>
  <c r="AI913" i="2" s="1"/>
  <c r="AJ913" i="2" s="1"/>
  <c r="AK913" i="2" s="1"/>
  <c r="AH977" i="2"/>
  <c r="AI977" i="2" s="1"/>
  <c r="AJ977" i="2" s="1"/>
  <c r="AK977" i="2" s="1"/>
  <c r="AH1049" i="2"/>
  <c r="AI1049" i="2" s="1"/>
  <c r="AJ1049" i="2" s="1"/>
  <c r="AK1049" i="2" s="1"/>
  <c r="AH1129" i="2"/>
  <c r="AH1201" i="2"/>
  <c r="AH1281" i="2"/>
  <c r="AI1281" i="2" s="1"/>
  <c r="AJ1281" i="2" s="1"/>
  <c r="AK1281" i="2" s="1"/>
  <c r="AH1361" i="2"/>
  <c r="AI1361" i="2" s="1"/>
  <c r="AJ1361" i="2" s="1"/>
  <c r="AK1361" i="2" s="1"/>
  <c r="AH1489" i="2"/>
  <c r="AI1489" i="2" s="1"/>
  <c r="AJ1489" i="2" s="1"/>
  <c r="AK1489" i="2" s="1"/>
  <c r="AH1569" i="2"/>
  <c r="AI1569" i="2" s="1"/>
  <c r="AJ1569" i="2" s="1"/>
  <c r="AK1569" i="2" s="1"/>
  <c r="AH1681" i="2"/>
  <c r="AH1777" i="2"/>
  <c r="AI1777" i="2" s="1"/>
  <c r="AJ1777" i="2" s="1"/>
  <c r="AK1777" i="2" s="1"/>
  <c r="AH1873" i="2"/>
  <c r="AH1969" i="2"/>
  <c r="AI1969" i="2" s="1"/>
  <c r="AJ1969" i="2" s="1"/>
  <c r="AK1969" i="2" s="1"/>
  <c r="AH2033" i="2"/>
  <c r="AI2033" i="2" s="1"/>
  <c r="AJ2033" i="2" s="1"/>
  <c r="AK2033" i="2" s="1"/>
  <c r="AH1395" i="2"/>
  <c r="AH3747" i="2"/>
  <c r="AI3747" i="2" s="1"/>
  <c r="AJ3747" i="2" s="1"/>
  <c r="AK3747" i="2" s="1"/>
  <c r="AH3819" i="2"/>
  <c r="AI3819" i="2" s="1"/>
  <c r="AJ3819" i="2" s="1"/>
  <c r="AK3819" i="2" s="1"/>
  <c r="AH3883" i="2"/>
  <c r="AI3883" i="2" s="1"/>
  <c r="AJ3883" i="2" s="1"/>
  <c r="AK3883" i="2" s="1"/>
  <c r="AH3947" i="2"/>
  <c r="AI3947" i="2" s="1"/>
  <c r="AJ3947" i="2" s="1"/>
  <c r="AK3947" i="2" s="1"/>
  <c r="AH349" i="2"/>
  <c r="AH413" i="2"/>
  <c r="AH366" i="2"/>
  <c r="AI366" i="2" s="1"/>
  <c r="AJ366" i="2" s="1"/>
  <c r="AK366" i="2" s="1"/>
  <c r="AH430" i="2"/>
  <c r="AI430" i="2" s="1"/>
  <c r="AJ430" i="2" s="1"/>
  <c r="AK430" i="2" s="1"/>
  <c r="AH494" i="2"/>
  <c r="AI494" i="2" s="1"/>
  <c r="AJ494" i="2" s="1"/>
  <c r="AK494" i="2" s="1"/>
  <c r="AH558" i="2"/>
  <c r="AI558" i="2" s="1"/>
  <c r="AJ558" i="2" s="1"/>
  <c r="AK558" i="2" s="1"/>
  <c r="AH477" i="2"/>
  <c r="AH541" i="2"/>
  <c r="AI541" i="2" s="1"/>
  <c r="AJ541" i="2" s="1"/>
  <c r="AK541" i="2" s="1"/>
  <c r="AH605" i="2"/>
  <c r="AH669" i="2"/>
  <c r="AI669" i="2" s="1"/>
  <c r="AJ669" i="2" s="1"/>
  <c r="AK669" i="2" s="1"/>
  <c r="AH733" i="2"/>
  <c r="AH797" i="2"/>
  <c r="AH861" i="2"/>
  <c r="AH933" i="2"/>
  <c r="AI933" i="2" s="1"/>
  <c r="AJ933" i="2" s="1"/>
  <c r="AK933" i="2" s="1"/>
  <c r="AH997" i="2"/>
  <c r="AI997" i="2" s="1"/>
  <c r="AJ997" i="2" s="1"/>
  <c r="AK997" i="2" s="1"/>
  <c r="AH1061" i="2"/>
  <c r="AI1061" i="2" s="1"/>
  <c r="AJ1061" i="2" s="1"/>
  <c r="AK1061" i="2" s="1"/>
  <c r="AH1125" i="2"/>
  <c r="AH646" i="2"/>
  <c r="AI646" i="2" s="1"/>
  <c r="AJ646" i="2" s="1"/>
  <c r="AK646" i="2" s="1"/>
  <c r="AH710" i="2"/>
  <c r="AI710" i="2" s="1"/>
  <c r="AJ710" i="2" s="1"/>
  <c r="AK710" i="2" s="1"/>
  <c r="AH774" i="2"/>
  <c r="AI774" i="2" s="1"/>
  <c r="AJ774" i="2" s="1"/>
  <c r="AK774" i="2" s="1"/>
  <c r="AH838" i="2"/>
  <c r="AI838" i="2" s="1"/>
  <c r="AJ838" i="2" s="1"/>
  <c r="AK838" i="2" s="1"/>
  <c r="AH902" i="2"/>
  <c r="AI902" i="2" s="1"/>
  <c r="AJ902" i="2" s="1"/>
  <c r="AK902" i="2" s="1"/>
  <c r="AH966" i="2"/>
  <c r="AI966" i="2" s="1"/>
  <c r="AJ966" i="2" s="1"/>
  <c r="AK966" i="2" s="1"/>
  <c r="AH1030" i="2"/>
  <c r="AH1094" i="2"/>
  <c r="AH1158" i="2"/>
  <c r="AI1158" i="2" s="1"/>
  <c r="AJ1158" i="2" s="1"/>
  <c r="AK1158" i="2" s="1"/>
  <c r="AH1222" i="2"/>
  <c r="AI1222" i="2" s="1"/>
  <c r="AJ1222" i="2" s="1"/>
  <c r="AK1222" i="2" s="1"/>
  <c r="AH1149" i="2"/>
  <c r="AI1149" i="2" s="1"/>
  <c r="AJ1149" i="2" s="1"/>
  <c r="AK1149" i="2" s="1"/>
  <c r="AH1213" i="2"/>
  <c r="AI1213" i="2" s="1"/>
  <c r="AJ1213" i="2" s="1"/>
  <c r="AK1213" i="2" s="1"/>
  <c r="AH1285" i="2"/>
  <c r="AH1365" i="2"/>
  <c r="AH1437" i="2"/>
  <c r="AH1525" i="2"/>
  <c r="AI1525" i="2" s="1"/>
  <c r="AJ1525" i="2" s="1"/>
  <c r="AK1525" i="2" s="1"/>
  <c r="AH1613" i="2"/>
  <c r="AH1326" i="2"/>
  <c r="AI1326" i="2" s="1"/>
  <c r="AJ1326" i="2" s="1"/>
  <c r="AK1326" i="2" s="1"/>
  <c r="AH1390" i="2"/>
  <c r="AI1390" i="2" s="1"/>
  <c r="AJ1390" i="2" s="1"/>
  <c r="AK1390" i="2" s="1"/>
  <c r="AH1454" i="2"/>
  <c r="AI1454" i="2" s="1"/>
  <c r="AJ1454" i="2" s="1"/>
  <c r="AK1454" i="2" s="1"/>
  <c r="AH1518" i="2"/>
  <c r="AI1518" i="2" s="1"/>
  <c r="AJ1518" i="2" s="1"/>
  <c r="AK1518" i="2" s="1"/>
  <c r="AH1582" i="2"/>
  <c r="AI1582" i="2" s="1"/>
  <c r="AJ1582" i="2" s="1"/>
  <c r="AK1582" i="2" s="1"/>
  <c r="AH1646" i="2"/>
  <c r="AI1646" i="2" s="1"/>
  <c r="AJ1646" i="2" s="1"/>
  <c r="AK1646" i="2" s="1"/>
  <c r="AH1710" i="2"/>
  <c r="AI1710" i="2" s="1"/>
  <c r="AJ1710" i="2" s="1"/>
  <c r="AK1710" i="2" s="1"/>
  <c r="AH1774" i="2"/>
  <c r="AI1774" i="2" s="1"/>
  <c r="AJ1774" i="2" s="1"/>
  <c r="AK1774" i="2" s="1"/>
  <c r="AH1838" i="2"/>
  <c r="AH1902" i="2"/>
  <c r="AH356" i="2"/>
  <c r="AI356" i="2" s="1"/>
  <c r="AJ356" i="2" s="1"/>
  <c r="AK356" i="2" s="1"/>
  <c r="AH420" i="2"/>
  <c r="AI420" i="2" s="1"/>
  <c r="AJ420" i="2" s="1"/>
  <c r="AK420" i="2" s="1"/>
  <c r="AH484" i="2"/>
  <c r="AI484" i="2" s="1"/>
  <c r="AJ484" i="2" s="1"/>
  <c r="AK484" i="2" s="1"/>
  <c r="AH548" i="2"/>
  <c r="AI548" i="2" s="1"/>
  <c r="AJ548" i="2" s="1"/>
  <c r="AK548" i="2" s="1"/>
  <c r="AH612" i="2"/>
  <c r="AI612" i="2" s="1"/>
  <c r="AJ612" i="2" s="1"/>
  <c r="AK612" i="2" s="1"/>
  <c r="AH676" i="2"/>
  <c r="AI676" i="2" s="1"/>
  <c r="AJ676" i="2" s="1"/>
  <c r="AK676" i="2" s="1"/>
  <c r="AH740" i="2"/>
  <c r="AI740" i="2" s="1"/>
  <c r="AJ740" i="2" s="1"/>
  <c r="AK740" i="2" s="1"/>
  <c r="AH804" i="2"/>
  <c r="AI804" i="2" s="1"/>
  <c r="AJ804" i="2" s="1"/>
  <c r="AK804" i="2" s="1"/>
  <c r="AH868" i="2"/>
  <c r="AI868" i="2" s="1"/>
  <c r="AJ868" i="2" s="1"/>
  <c r="AK868" i="2" s="1"/>
  <c r="AH932" i="2"/>
  <c r="AI932" i="2" s="1"/>
  <c r="AJ932" i="2" s="1"/>
  <c r="AK932" i="2" s="1"/>
  <c r="AH996" i="2"/>
  <c r="AH3908" i="2"/>
  <c r="AI3908" i="2" s="1"/>
  <c r="AJ3908" i="2" s="1"/>
  <c r="AK3908" i="2" s="1"/>
  <c r="AH3972" i="2"/>
  <c r="AI3972" i="2" s="1"/>
  <c r="AJ3972" i="2" s="1"/>
  <c r="AK3972" i="2" s="1"/>
  <c r="AH1052" i="2"/>
  <c r="AI1052" i="2" s="1"/>
  <c r="AJ1052" i="2" s="1"/>
  <c r="AK1052" i="2" s="1"/>
  <c r="AH1116" i="2"/>
  <c r="AI1116" i="2" s="1"/>
  <c r="AJ1116" i="2" s="1"/>
  <c r="AK1116" i="2" s="1"/>
  <c r="AH1180" i="2"/>
  <c r="AI1180" i="2" s="1"/>
  <c r="AJ1180" i="2" s="1"/>
  <c r="AK1180" i="2" s="1"/>
  <c r="AH1244" i="2"/>
  <c r="AI1244" i="2" s="1"/>
  <c r="AJ1244" i="2" s="1"/>
  <c r="AK1244" i="2" s="1"/>
  <c r="AH1308" i="2"/>
  <c r="AI1308" i="2" s="1"/>
  <c r="AJ1308" i="2" s="1"/>
  <c r="AK1308" i="2" s="1"/>
  <c r="AH1372" i="2"/>
  <c r="AI1372" i="2" s="1"/>
  <c r="AJ1372" i="2" s="1"/>
  <c r="AK1372" i="2" s="1"/>
  <c r="AH1436" i="2"/>
  <c r="AH1500" i="2"/>
  <c r="AI1500" i="2" s="1"/>
  <c r="AJ1500" i="2" s="1"/>
  <c r="AK1500" i="2" s="1"/>
  <c r="AH1564" i="2"/>
  <c r="AI1564" i="2" s="1"/>
  <c r="AJ1564" i="2" s="1"/>
  <c r="AK1564" i="2" s="1"/>
  <c r="AH1628" i="2"/>
  <c r="AI1628" i="2" s="1"/>
  <c r="AJ1628" i="2" s="1"/>
  <c r="AK1628" i="2" s="1"/>
  <c r="AH1692" i="2"/>
  <c r="AI1692" i="2" s="1"/>
  <c r="AJ1692" i="2" s="1"/>
  <c r="AK1692" i="2" s="1"/>
  <c r="AH1756" i="2"/>
  <c r="AI1756" i="2" s="1"/>
  <c r="AJ1756" i="2" s="1"/>
  <c r="AK1756" i="2" s="1"/>
  <c r="AH1820" i="2"/>
  <c r="AI1820" i="2" s="1"/>
  <c r="AJ1820" i="2" s="1"/>
  <c r="AK1820" i="2" s="1"/>
  <c r="AH1884" i="2"/>
  <c r="AI1884" i="2" s="1"/>
  <c r="AJ1884" i="2" s="1"/>
  <c r="AK1884" i="2" s="1"/>
  <c r="AH1948" i="2"/>
  <c r="AI1948" i="2" s="1"/>
  <c r="AJ1948" i="2" s="1"/>
  <c r="AK1948" i="2" s="1"/>
  <c r="AH2012" i="2"/>
  <c r="AI2012" i="2" s="1"/>
  <c r="AJ2012" i="2" s="1"/>
  <c r="AK2012" i="2" s="1"/>
  <c r="AH3775" i="2"/>
  <c r="AH3814" i="2"/>
  <c r="AI3814" i="2" s="1"/>
  <c r="AJ3814" i="2" s="1"/>
  <c r="AK3814" i="2" s="1"/>
  <c r="AH3942" i="2"/>
  <c r="AI3942" i="2" s="1"/>
  <c r="AJ3942" i="2" s="1"/>
  <c r="AK3942" i="2" s="1"/>
  <c r="AH3906" i="2"/>
  <c r="AI3906" i="2" s="1"/>
  <c r="AJ3906" i="2" s="1"/>
  <c r="AK3906" i="2" s="1"/>
  <c r="AH3755" i="2"/>
  <c r="AI3755" i="2" s="1"/>
  <c r="AJ3755" i="2" s="1"/>
  <c r="AK3755" i="2" s="1"/>
  <c r="AH3656" i="2"/>
  <c r="AI3656" i="2" s="1"/>
  <c r="AJ3656" i="2" s="1"/>
  <c r="AK3656" i="2" s="1"/>
  <c r="AH3664" i="2"/>
  <c r="AI3664" i="2" s="1"/>
  <c r="AJ3664" i="2" s="1"/>
  <c r="AK3664" i="2" s="1"/>
  <c r="AH2793" i="2"/>
  <c r="AG2793" i="2"/>
  <c r="AH3618" i="2"/>
  <c r="AI3618" i="2" s="1"/>
  <c r="AJ3618" i="2" s="1"/>
  <c r="AK3618" i="2" s="1"/>
  <c r="AG3008" i="2"/>
  <c r="AH3008" i="2"/>
  <c r="AH3392" i="2"/>
  <c r="AG3392" i="2"/>
  <c r="AH3456" i="2"/>
  <c r="AG3456" i="2"/>
  <c r="AH3520" i="2"/>
  <c r="AG3520" i="2"/>
  <c r="AH3592" i="2"/>
  <c r="AI3592" i="2" s="1"/>
  <c r="AJ3592" i="2" s="1"/>
  <c r="AK3592" i="2" s="1"/>
  <c r="AH2773" i="2"/>
  <c r="AG2773" i="2"/>
  <c r="AH3657" i="2"/>
  <c r="AH2791" i="2"/>
  <c r="AG2791" i="2"/>
  <c r="AH2758" i="2"/>
  <c r="AG2758" i="2"/>
  <c r="AG2747" i="2"/>
  <c r="AH2747" i="2"/>
  <c r="AH2756" i="2"/>
  <c r="AG2756" i="2"/>
  <c r="AH3626" i="2"/>
  <c r="AI3626" i="2" s="1"/>
  <c r="AJ3626" i="2" s="1"/>
  <c r="AK3626" i="2" s="1"/>
  <c r="AH2779" i="2"/>
  <c r="AG2779" i="2"/>
  <c r="AH2946" i="2"/>
  <c r="AI2946" i="2" s="1"/>
  <c r="AJ2946" i="2" s="1"/>
  <c r="AK2946" i="2" s="1"/>
  <c r="AH3010" i="2"/>
  <c r="AI3010" i="2" s="1"/>
  <c r="AJ3010" i="2" s="1"/>
  <c r="AK3010" i="2" s="1"/>
  <c r="AH3138" i="2"/>
  <c r="AI3138" i="2" s="1"/>
  <c r="AJ3138" i="2" s="1"/>
  <c r="AK3138" i="2" s="1"/>
  <c r="AH3202" i="2"/>
  <c r="AI3202" i="2" s="1"/>
  <c r="AJ3202" i="2" s="1"/>
  <c r="AK3202" i="2" s="1"/>
  <c r="AH3266" i="2"/>
  <c r="AI3266" i="2" s="1"/>
  <c r="AJ3266" i="2" s="1"/>
  <c r="AK3266" i="2" s="1"/>
  <c r="AH3330" i="2"/>
  <c r="AI3330" i="2" s="1"/>
  <c r="AJ3330" i="2" s="1"/>
  <c r="AK3330" i="2" s="1"/>
  <c r="AH3394" i="2"/>
  <c r="AI3394" i="2" s="1"/>
  <c r="AJ3394" i="2" s="1"/>
  <c r="AK3394" i="2" s="1"/>
  <c r="AH3458" i="2"/>
  <c r="AI3458" i="2" s="1"/>
  <c r="AJ3458" i="2" s="1"/>
  <c r="AK3458" i="2" s="1"/>
  <c r="AH2846" i="2"/>
  <c r="AI2846" i="2" s="1"/>
  <c r="AJ2846" i="2" s="1"/>
  <c r="AK2846" i="2" s="1"/>
  <c r="AH2910" i="2"/>
  <c r="AI2910" i="2" s="1"/>
  <c r="AJ2910" i="2" s="1"/>
  <c r="AK2910" i="2" s="1"/>
  <c r="AH2974" i="2"/>
  <c r="AI2974" i="2" s="1"/>
  <c r="AJ2974" i="2" s="1"/>
  <c r="AK2974" i="2" s="1"/>
  <c r="AH3038" i="2"/>
  <c r="AI3038" i="2" s="1"/>
  <c r="AJ3038" i="2" s="1"/>
  <c r="AK3038" i="2" s="1"/>
  <c r="AH3102" i="2"/>
  <c r="AI3102" i="2" s="1"/>
  <c r="AJ3102" i="2" s="1"/>
  <c r="AK3102" i="2" s="1"/>
  <c r="AH3166" i="2"/>
  <c r="AI3166" i="2" s="1"/>
  <c r="AJ3166" i="2" s="1"/>
  <c r="AK3166" i="2" s="1"/>
  <c r="AH3230" i="2"/>
  <c r="AH3294" i="2"/>
  <c r="AI3294" i="2" s="1"/>
  <c r="AJ3294" i="2" s="1"/>
  <c r="AK3294" i="2" s="1"/>
  <c r="AH3358" i="2"/>
  <c r="AI3358" i="2" s="1"/>
  <c r="AJ3358" i="2" s="1"/>
  <c r="AK3358" i="2" s="1"/>
  <c r="AH3422" i="2"/>
  <c r="AI3422" i="2" s="1"/>
  <c r="AJ3422" i="2" s="1"/>
  <c r="AK3422" i="2" s="1"/>
  <c r="AH2815" i="2"/>
  <c r="AI2815" i="2" s="1"/>
  <c r="AJ2815" i="2" s="1"/>
  <c r="AK2815" i="2" s="1"/>
  <c r="AH2903" i="2"/>
  <c r="AI2903" i="2" s="1"/>
  <c r="AJ2903" i="2" s="1"/>
  <c r="AK2903" i="2" s="1"/>
  <c r="AH2991" i="2"/>
  <c r="AI2991" i="2" s="1"/>
  <c r="AJ2991" i="2" s="1"/>
  <c r="AK2991" i="2" s="1"/>
  <c r="AH3071" i="2"/>
  <c r="AI3071" i="2" s="1"/>
  <c r="AJ3071" i="2" s="1"/>
  <c r="AK3071" i="2" s="1"/>
  <c r="AH3159" i="2"/>
  <c r="AI3159" i="2" s="1"/>
  <c r="AJ3159" i="2" s="1"/>
  <c r="AK3159" i="2" s="1"/>
  <c r="AH3247" i="2"/>
  <c r="AI3247" i="2" s="1"/>
  <c r="AJ3247" i="2" s="1"/>
  <c r="AK3247" i="2" s="1"/>
  <c r="AH3327" i="2"/>
  <c r="AI3327" i="2" s="1"/>
  <c r="AJ3327" i="2" s="1"/>
  <c r="AK3327" i="2" s="1"/>
  <c r="AH3415" i="2"/>
  <c r="AI3415" i="2" s="1"/>
  <c r="AJ3415" i="2" s="1"/>
  <c r="AK3415" i="2" s="1"/>
  <c r="AH2841" i="2"/>
  <c r="AH2985" i="2"/>
  <c r="AH3193" i="2"/>
  <c r="AH3353" i="2"/>
  <c r="AI3353" i="2" s="1"/>
  <c r="AJ3353" i="2" s="1"/>
  <c r="AK3353" i="2" s="1"/>
  <c r="AH3553" i="2"/>
  <c r="AI3553" i="2" s="1"/>
  <c r="AJ3553" i="2" s="1"/>
  <c r="AK3553" i="2" s="1"/>
  <c r="AH3530" i="2"/>
  <c r="AI3530" i="2" s="1"/>
  <c r="AJ3530" i="2" s="1"/>
  <c r="AK3530" i="2" s="1"/>
  <c r="AH2963" i="2"/>
  <c r="AI2963" i="2" s="1"/>
  <c r="AJ2963" i="2" s="1"/>
  <c r="AK2963" i="2" s="1"/>
  <c r="AH3091" i="2"/>
  <c r="AH3323" i="2"/>
  <c r="AI3323" i="2" s="1"/>
  <c r="AJ3323" i="2" s="1"/>
  <c r="AK3323" i="2" s="1"/>
  <c r="AH2925" i="2"/>
  <c r="AH3053" i="2"/>
  <c r="AI3053" i="2" s="1"/>
  <c r="AJ3053" i="2" s="1"/>
  <c r="AK3053" i="2" s="1"/>
  <c r="AH3253" i="2"/>
  <c r="AI3253" i="2" s="1"/>
  <c r="AJ3253" i="2" s="1"/>
  <c r="AK3253" i="2" s="1"/>
  <c r="AH3470" i="2"/>
  <c r="AI3470" i="2" s="1"/>
  <c r="AJ3470" i="2" s="1"/>
  <c r="AK3470" i="2" s="1"/>
  <c r="AH3534" i="2"/>
  <c r="AI3534" i="2" s="1"/>
  <c r="AJ3534" i="2" s="1"/>
  <c r="AK3534" i="2" s="1"/>
  <c r="AH2819" i="2"/>
  <c r="AH2923" i="2"/>
  <c r="AI2923" i="2" s="1"/>
  <c r="AJ2923" i="2" s="1"/>
  <c r="AK2923" i="2" s="1"/>
  <c r="AH3131" i="2"/>
  <c r="AH3251" i="2"/>
  <c r="AH3363" i="2"/>
  <c r="AH3459" i="2"/>
  <c r="AI3459" i="2" s="1"/>
  <c r="AJ3459" i="2" s="1"/>
  <c r="AK3459" i="2" s="1"/>
  <c r="AH3531" i="2"/>
  <c r="AI3531" i="2" s="1"/>
  <c r="AJ3531" i="2" s="1"/>
  <c r="AK3531" i="2" s="1"/>
  <c r="AH3079" i="2"/>
  <c r="AI3079" i="2" s="1"/>
  <c r="AJ3079" i="2" s="1"/>
  <c r="AK3079" i="2" s="1"/>
  <c r="AH3543" i="2"/>
  <c r="AI3543" i="2" s="1"/>
  <c r="AJ3543" i="2" s="1"/>
  <c r="AK3543" i="2" s="1"/>
  <c r="AH3560" i="2"/>
  <c r="AI3560" i="2" s="1"/>
  <c r="AJ3560" i="2" s="1"/>
  <c r="AK3560" i="2" s="1"/>
  <c r="AH2921" i="2"/>
  <c r="AH3049" i="2"/>
  <c r="AH3137" i="2"/>
  <c r="AH3289" i="2"/>
  <c r="AH3369" i="2"/>
  <c r="AH3481" i="2"/>
  <c r="AI3481" i="2" s="1"/>
  <c r="AJ3481" i="2" s="1"/>
  <c r="AK3481" i="2" s="1"/>
  <c r="AH2876" i="2"/>
  <c r="AI2876" i="2" s="1"/>
  <c r="AJ2876" i="2" s="1"/>
  <c r="AK2876" i="2" s="1"/>
  <c r="AH3108" i="2"/>
  <c r="AI3108" i="2" s="1"/>
  <c r="AJ3108" i="2" s="1"/>
  <c r="AK3108" i="2" s="1"/>
  <c r="AH3284" i="2"/>
  <c r="AH3412" i="2"/>
  <c r="AI3412" i="2" s="1"/>
  <c r="AJ3412" i="2" s="1"/>
  <c r="AK3412" i="2" s="1"/>
  <c r="AH2821" i="2"/>
  <c r="AI2821" i="2" s="1"/>
  <c r="AJ2821" i="2" s="1"/>
  <c r="AK2821" i="2" s="1"/>
  <c r="AH2989" i="2"/>
  <c r="AH3117" i="2"/>
  <c r="AH3269" i="2"/>
  <c r="AI3269" i="2" s="1"/>
  <c r="AJ3269" i="2" s="1"/>
  <c r="AK3269" i="2" s="1"/>
  <c r="AH3453" i="2"/>
  <c r="AI3453" i="2" s="1"/>
  <c r="AJ3453" i="2" s="1"/>
  <c r="AK3453" i="2" s="1"/>
  <c r="AH3533" i="2"/>
  <c r="AI3533" i="2" s="1"/>
  <c r="AJ3533" i="2" s="1"/>
  <c r="AK3533" i="2" s="1"/>
  <c r="AH2920" i="2"/>
  <c r="AI2920" i="2" s="1"/>
  <c r="AJ2920" i="2" s="1"/>
  <c r="AK2920" i="2" s="1"/>
  <c r="AH2825" i="2"/>
  <c r="AH2900" i="2"/>
  <c r="AI2900" i="2" s="1"/>
  <c r="AJ2900" i="2" s="1"/>
  <c r="AK2900" i="2" s="1"/>
  <c r="AH3052" i="2"/>
  <c r="AH3260" i="2"/>
  <c r="AI3260" i="2" s="1"/>
  <c r="AJ3260" i="2" s="1"/>
  <c r="AK3260" i="2" s="1"/>
  <c r="AH3500" i="2"/>
  <c r="AI3500" i="2" s="1"/>
  <c r="AJ3500" i="2" s="1"/>
  <c r="AK3500" i="2" s="1"/>
  <c r="AH2917" i="2"/>
  <c r="AH3277" i="2"/>
  <c r="AI3277" i="2" s="1"/>
  <c r="AJ3277" i="2" s="1"/>
  <c r="AK3277" i="2" s="1"/>
  <c r="AH3565" i="2"/>
  <c r="AH2919" i="2"/>
  <c r="AI2919" i="2" s="1"/>
  <c r="AJ2919" i="2" s="1"/>
  <c r="AK2919" i="2" s="1"/>
  <c r="AH3503" i="2"/>
  <c r="AI3503" i="2" s="1"/>
  <c r="AJ3503" i="2" s="1"/>
  <c r="AK3503" i="2" s="1"/>
  <c r="AH2983" i="2"/>
  <c r="AI2983" i="2" s="1"/>
  <c r="AJ2983" i="2" s="1"/>
  <c r="AK2983" i="2" s="1"/>
  <c r="AH3376" i="2"/>
  <c r="AI3376" i="2" s="1"/>
  <c r="AJ3376" i="2" s="1"/>
  <c r="AK3376" i="2" s="1"/>
  <c r="AH2800" i="2"/>
  <c r="AH3204" i="2"/>
  <c r="AI3204" i="2" s="1"/>
  <c r="AJ3204" i="2" s="1"/>
  <c r="AK3204" i="2" s="1"/>
  <c r="AH2829" i="2"/>
  <c r="AI2829" i="2" s="1"/>
  <c r="AJ2829" i="2" s="1"/>
  <c r="AK2829" i="2" s="1"/>
  <c r="AH2984" i="2"/>
  <c r="AI2984" i="2" s="1"/>
  <c r="AJ2984" i="2" s="1"/>
  <c r="AK2984" i="2" s="1"/>
  <c r="AH3224" i="2"/>
  <c r="AI3224" i="2" s="1"/>
  <c r="AJ3224" i="2" s="1"/>
  <c r="AK3224" i="2" s="1"/>
  <c r="AH3512" i="2"/>
  <c r="AI3512" i="2" s="1"/>
  <c r="AJ3512" i="2" s="1"/>
  <c r="AK3512" i="2" s="1"/>
  <c r="AH3116" i="2"/>
  <c r="AI3116" i="2" s="1"/>
  <c r="AJ3116" i="2" s="1"/>
  <c r="AK3116" i="2" s="1"/>
  <c r="AH3248" i="2"/>
  <c r="AI3248" i="2" s="1"/>
  <c r="AJ3248" i="2" s="1"/>
  <c r="AK3248" i="2" s="1"/>
  <c r="AH3120" i="2"/>
  <c r="AH3396" i="2"/>
  <c r="AH3352" i="2"/>
  <c r="AI3352" i="2" s="1"/>
  <c r="AJ3352" i="2" s="1"/>
  <c r="AK3352" i="2" s="1"/>
  <c r="AH2014" i="2"/>
  <c r="AI2014" i="2" s="1"/>
  <c r="AJ2014" i="2" s="1"/>
  <c r="AK2014" i="2" s="1"/>
  <c r="AH857" i="2"/>
  <c r="AI857" i="2" s="1"/>
  <c r="AJ857" i="2" s="1"/>
  <c r="AK857" i="2" s="1"/>
  <c r="AH3742" i="2"/>
  <c r="AI3742" i="2" s="1"/>
  <c r="AJ3742" i="2" s="1"/>
  <c r="AK3742" i="2" s="1"/>
  <c r="AH3192" i="2"/>
  <c r="AG3192" i="2"/>
  <c r="AH3464" i="2"/>
  <c r="AG3464" i="2"/>
  <c r="AH2789" i="2"/>
  <c r="AG2789" i="2"/>
  <c r="AH3607" i="2"/>
  <c r="AI3607" i="2" s="1"/>
  <c r="AJ3607" i="2" s="1"/>
  <c r="AK3607" i="2" s="1"/>
  <c r="AH3671" i="2"/>
  <c r="AI3671" i="2" s="1"/>
  <c r="AJ3671" i="2" s="1"/>
  <c r="AK3671" i="2" s="1"/>
  <c r="AH2766" i="2"/>
  <c r="AG2766" i="2"/>
  <c r="AG2755" i="2"/>
  <c r="AH2755" i="2"/>
  <c r="AH2748" i="2"/>
  <c r="AG2748" i="2"/>
  <c r="AH2988" i="2"/>
  <c r="AG2988" i="2"/>
  <c r="AH2890" i="2"/>
  <c r="AH3338" i="2"/>
  <c r="AI3338" i="2" s="1"/>
  <c r="AJ3338" i="2" s="1"/>
  <c r="AK3338" i="2" s="1"/>
  <c r="AH3402" i="2"/>
  <c r="AI3402" i="2" s="1"/>
  <c r="AJ3402" i="2" s="1"/>
  <c r="AK3402" i="2" s="1"/>
  <c r="AH2865" i="2"/>
  <c r="AH2993" i="2"/>
  <c r="AH3538" i="2"/>
  <c r="AH2803" i="2"/>
  <c r="AI2803" i="2" s="1"/>
  <c r="AJ2803" i="2" s="1"/>
  <c r="AK2803" i="2" s="1"/>
  <c r="AH2843" i="2"/>
  <c r="AI2843" i="2" s="1"/>
  <c r="AJ2843" i="2" s="1"/>
  <c r="AK2843" i="2" s="1"/>
  <c r="AH3559" i="2"/>
  <c r="AI3559" i="2" s="1"/>
  <c r="AJ3559" i="2" s="1"/>
  <c r="AK3559" i="2" s="1"/>
  <c r="AH2801" i="2"/>
  <c r="AH2929" i="2"/>
  <c r="AH3057" i="2"/>
  <c r="AH3513" i="2"/>
  <c r="AI3513" i="2" s="1"/>
  <c r="AJ3513" i="2" s="1"/>
  <c r="AK3513" i="2" s="1"/>
  <c r="AH3140" i="2"/>
  <c r="AI3140" i="2" s="1"/>
  <c r="AJ3140" i="2" s="1"/>
  <c r="AK3140" i="2" s="1"/>
  <c r="AH3288" i="2"/>
  <c r="AI3288" i="2" s="1"/>
  <c r="AJ3288" i="2" s="1"/>
  <c r="AK3288" i="2" s="1"/>
  <c r="AH3528" i="2"/>
  <c r="AI3528" i="2" s="1"/>
  <c r="AJ3528" i="2" s="1"/>
  <c r="AK3528" i="2" s="1"/>
  <c r="AH921" i="2"/>
  <c r="AI921" i="2" s="1"/>
  <c r="AJ921" i="2" s="1"/>
  <c r="AK921" i="2" s="1"/>
  <c r="AH1369" i="2"/>
  <c r="AH1533" i="2"/>
  <c r="AI1533" i="2" s="1"/>
  <c r="AJ1533" i="2" s="1"/>
  <c r="AK1533" i="2" s="1"/>
  <c r="AH3852" i="2"/>
  <c r="AI3852" i="2" s="1"/>
  <c r="AJ3852" i="2" s="1"/>
  <c r="AK3852" i="2" s="1"/>
  <c r="AH1719" i="2"/>
  <c r="AI1719" i="2" s="1"/>
  <c r="AJ1719" i="2" s="1"/>
  <c r="AK1719" i="2" s="1"/>
  <c r="AH427" i="2"/>
  <c r="AI427" i="2" s="1"/>
  <c r="AJ427" i="2" s="1"/>
  <c r="AK427" i="2" s="1"/>
  <c r="AH1024" i="2"/>
  <c r="AI1024" i="2" s="1"/>
  <c r="AJ1024" i="2" s="1"/>
  <c r="AK1024" i="2" s="1"/>
  <c r="AH683" i="2"/>
  <c r="AI683" i="2" s="1"/>
  <c r="AJ683" i="2" s="1"/>
  <c r="AK683" i="2" s="1"/>
  <c r="AH1611" i="2"/>
  <c r="AI1611" i="2" s="1"/>
  <c r="AJ1611" i="2" s="1"/>
  <c r="AK1611" i="2" s="1"/>
  <c r="AH1675" i="2"/>
  <c r="AI1675" i="2" s="1"/>
  <c r="AJ1675" i="2" s="1"/>
  <c r="AK1675" i="2" s="1"/>
  <c r="AH642" i="2"/>
  <c r="AH2032" i="2"/>
  <c r="AI2032" i="2" s="1"/>
  <c r="AJ2032" i="2" s="1"/>
  <c r="AK2032" i="2" s="1"/>
  <c r="AH1950" i="2"/>
  <c r="AI1950" i="2" s="1"/>
  <c r="AJ1950" i="2" s="1"/>
  <c r="AK1950" i="2" s="1"/>
  <c r="AH2022" i="2"/>
  <c r="AI2022" i="2" s="1"/>
  <c r="AJ2022" i="2" s="1"/>
  <c r="AK2022" i="2" s="1"/>
  <c r="AH2029" i="2"/>
  <c r="AI2029" i="2" s="1"/>
  <c r="AJ2029" i="2" s="1"/>
  <c r="AK2029" i="2" s="1"/>
  <c r="AH1934" i="2"/>
  <c r="AI1934" i="2" s="1"/>
  <c r="AJ1934" i="2" s="1"/>
  <c r="AK1934" i="2" s="1"/>
  <c r="AH1701" i="2"/>
  <c r="AI1701" i="2" s="1"/>
  <c r="AJ1701" i="2" s="1"/>
  <c r="AK1701" i="2" s="1"/>
  <c r="AH1781" i="2"/>
  <c r="AI1781" i="2" s="1"/>
  <c r="AJ1781" i="2" s="1"/>
  <c r="AK1781" i="2" s="1"/>
  <c r="AH1853" i="2"/>
  <c r="AI1853" i="2" s="1"/>
  <c r="AJ1853" i="2" s="1"/>
  <c r="AK1853" i="2" s="1"/>
  <c r="AH1925" i="2"/>
  <c r="AI1925" i="2" s="1"/>
  <c r="AJ1925" i="2" s="1"/>
  <c r="AK1925" i="2" s="1"/>
  <c r="AH1989" i="2"/>
  <c r="AI1989" i="2" s="1"/>
  <c r="AJ1989" i="2" s="1"/>
  <c r="AK1989" i="2" s="1"/>
  <c r="AH1794" i="2"/>
  <c r="AI1794" i="2" s="1"/>
  <c r="AJ1794" i="2" s="1"/>
  <c r="AK1794" i="2" s="1"/>
  <c r="AH1858" i="2"/>
  <c r="AI1858" i="2" s="1"/>
  <c r="AJ1858" i="2" s="1"/>
  <c r="AK1858" i="2" s="1"/>
  <c r="AH1922" i="2"/>
  <c r="AI1922" i="2" s="1"/>
  <c r="AJ1922" i="2" s="1"/>
  <c r="AK1922" i="2" s="1"/>
  <c r="AH1986" i="2"/>
  <c r="AI1986" i="2" s="1"/>
  <c r="AJ1986" i="2" s="1"/>
  <c r="AK1986" i="2" s="1"/>
  <c r="AH520" i="2"/>
  <c r="AI520" i="2" s="1"/>
  <c r="AJ520" i="2" s="1"/>
  <c r="AK520" i="2" s="1"/>
  <c r="AH3944" i="2"/>
  <c r="AI3944" i="2" s="1"/>
  <c r="AJ3944" i="2" s="1"/>
  <c r="AK3944" i="2" s="1"/>
  <c r="AH3757" i="2"/>
  <c r="AI3757" i="2" s="1"/>
  <c r="AJ3757" i="2" s="1"/>
  <c r="AK3757" i="2" s="1"/>
  <c r="AH3909" i="2"/>
  <c r="AI3909" i="2" s="1"/>
  <c r="AJ3909" i="2" s="1"/>
  <c r="AK3909" i="2" s="1"/>
  <c r="AH3973" i="2"/>
  <c r="AH1288" i="2"/>
  <c r="AI1288" i="2" s="1"/>
  <c r="AJ1288" i="2" s="1"/>
  <c r="AK1288" i="2" s="1"/>
  <c r="AH1408" i="2"/>
  <c r="AI1408" i="2" s="1"/>
  <c r="AJ1408" i="2" s="1"/>
  <c r="AK1408" i="2" s="1"/>
  <c r="AH1480" i="2"/>
  <c r="AI1480" i="2" s="1"/>
  <c r="AJ1480" i="2" s="1"/>
  <c r="AK1480" i="2" s="1"/>
  <c r="AH1544" i="2"/>
  <c r="AI1544" i="2" s="1"/>
  <c r="AJ1544" i="2" s="1"/>
  <c r="AK1544" i="2" s="1"/>
  <c r="AH1608" i="2"/>
  <c r="AI1608" i="2" s="1"/>
  <c r="AJ1608" i="2" s="1"/>
  <c r="AK1608" i="2" s="1"/>
  <c r="AH1672" i="2"/>
  <c r="AI1672" i="2" s="1"/>
  <c r="AJ1672" i="2" s="1"/>
  <c r="AK1672" i="2" s="1"/>
  <c r="AH1736" i="2"/>
  <c r="AI1736" i="2" s="1"/>
  <c r="AJ1736" i="2" s="1"/>
  <c r="AK1736" i="2" s="1"/>
  <c r="AH1800" i="2"/>
  <c r="AI1800" i="2" s="1"/>
  <c r="AJ1800" i="2" s="1"/>
  <c r="AK1800" i="2" s="1"/>
  <c r="AH1864" i="2"/>
  <c r="AI1864" i="2" s="1"/>
  <c r="AJ1864" i="2" s="1"/>
  <c r="AK1864" i="2" s="1"/>
  <c r="AH1928" i="2"/>
  <c r="AI1928" i="2" s="1"/>
  <c r="AJ1928" i="2" s="1"/>
  <c r="AK1928" i="2" s="1"/>
  <c r="AH1992" i="2"/>
  <c r="AI1992" i="2" s="1"/>
  <c r="AJ1992" i="2" s="1"/>
  <c r="AK1992" i="2" s="1"/>
  <c r="AH409" i="2"/>
  <c r="AI409" i="2" s="1"/>
  <c r="AJ409" i="2" s="1"/>
  <c r="AK409" i="2" s="1"/>
  <c r="AH481" i="2"/>
  <c r="AI481" i="2" s="1"/>
  <c r="AJ481" i="2" s="1"/>
  <c r="AK481" i="2" s="1"/>
  <c r="AH545" i="2"/>
  <c r="AI545" i="2" s="1"/>
  <c r="AJ545" i="2" s="1"/>
  <c r="AK545" i="2" s="1"/>
  <c r="AH609" i="2"/>
  <c r="AI609" i="2" s="1"/>
  <c r="AJ609" i="2" s="1"/>
  <c r="AK609" i="2" s="1"/>
  <c r="AH673" i="2"/>
  <c r="AI673" i="2" s="1"/>
  <c r="AJ673" i="2" s="1"/>
  <c r="AK673" i="2" s="1"/>
  <c r="AH737" i="2"/>
  <c r="AI737" i="2" s="1"/>
  <c r="AJ737" i="2" s="1"/>
  <c r="AK737" i="2" s="1"/>
  <c r="AH801" i="2"/>
  <c r="AI801" i="2" s="1"/>
  <c r="AJ801" i="2" s="1"/>
  <c r="AK801" i="2" s="1"/>
  <c r="AH865" i="2"/>
  <c r="AI865" i="2" s="1"/>
  <c r="AJ865" i="2" s="1"/>
  <c r="AK865" i="2" s="1"/>
  <c r="AH929" i="2"/>
  <c r="AI929" i="2" s="1"/>
  <c r="AJ929" i="2" s="1"/>
  <c r="AK929" i="2" s="1"/>
  <c r="AH993" i="2"/>
  <c r="AI993" i="2" s="1"/>
  <c r="AJ993" i="2" s="1"/>
  <c r="AK993" i="2" s="1"/>
  <c r="AH1073" i="2"/>
  <c r="AI1073" i="2" s="1"/>
  <c r="AJ1073" i="2" s="1"/>
  <c r="AK1073" i="2" s="1"/>
  <c r="AH1153" i="2"/>
  <c r="AI1153" i="2" s="1"/>
  <c r="AJ1153" i="2" s="1"/>
  <c r="AK1153" i="2" s="1"/>
  <c r="AH1225" i="2"/>
  <c r="AH1305" i="2"/>
  <c r="AI1305" i="2" s="1"/>
  <c r="AJ1305" i="2" s="1"/>
  <c r="AK1305" i="2" s="1"/>
  <c r="AH1385" i="2"/>
  <c r="AI1385" i="2" s="1"/>
  <c r="AJ1385" i="2" s="1"/>
  <c r="AK1385" i="2" s="1"/>
  <c r="AH1505" i="2"/>
  <c r="AI1505" i="2" s="1"/>
  <c r="AJ1505" i="2" s="1"/>
  <c r="AK1505" i="2" s="1"/>
  <c r="AH1609" i="2"/>
  <c r="AH1713" i="2"/>
  <c r="AI1713" i="2" s="1"/>
  <c r="AJ1713" i="2" s="1"/>
  <c r="AK1713" i="2" s="1"/>
  <c r="AH1809" i="2"/>
  <c r="AH1889" i="2"/>
  <c r="AI1889" i="2" s="1"/>
  <c r="AJ1889" i="2" s="1"/>
  <c r="AK1889" i="2" s="1"/>
  <c r="AH1985" i="2"/>
  <c r="AI1985" i="2" s="1"/>
  <c r="AJ1985" i="2" s="1"/>
  <c r="AK1985" i="2" s="1"/>
  <c r="AH2049" i="2"/>
  <c r="AI2049" i="2" s="1"/>
  <c r="AJ2049" i="2" s="1"/>
  <c r="AK2049" i="2" s="1"/>
  <c r="AH1835" i="2"/>
  <c r="AI1835" i="2" s="1"/>
  <c r="AJ1835" i="2" s="1"/>
  <c r="AK1835" i="2" s="1"/>
  <c r="AH3815" i="2"/>
  <c r="AI3815" i="2" s="1"/>
  <c r="AJ3815" i="2" s="1"/>
  <c r="AK3815" i="2" s="1"/>
  <c r="AH365" i="2"/>
  <c r="AH429" i="2"/>
  <c r="AI429" i="2" s="1"/>
  <c r="AJ429" i="2" s="1"/>
  <c r="AK429" i="2" s="1"/>
  <c r="AH382" i="2"/>
  <c r="AI382" i="2" s="1"/>
  <c r="AJ382" i="2" s="1"/>
  <c r="AK382" i="2" s="1"/>
  <c r="AH446" i="2"/>
  <c r="AI446" i="2" s="1"/>
  <c r="AJ446" i="2" s="1"/>
  <c r="AK446" i="2" s="1"/>
  <c r="AH510" i="2"/>
  <c r="AI510" i="2" s="1"/>
  <c r="AJ510" i="2" s="1"/>
  <c r="AK510" i="2" s="1"/>
  <c r="AH574" i="2"/>
  <c r="AI574" i="2" s="1"/>
  <c r="AJ574" i="2" s="1"/>
  <c r="AK574" i="2" s="1"/>
  <c r="AH493" i="2"/>
  <c r="AI493" i="2" s="1"/>
  <c r="AJ493" i="2" s="1"/>
  <c r="AK493" i="2" s="1"/>
  <c r="AH557" i="2"/>
  <c r="AI557" i="2" s="1"/>
  <c r="AJ557" i="2" s="1"/>
  <c r="AK557" i="2" s="1"/>
  <c r="AH621" i="2"/>
  <c r="AI621" i="2" s="1"/>
  <c r="AJ621" i="2" s="1"/>
  <c r="AK621" i="2" s="1"/>
  <c r="AH685" i="2"/>
  <c r="AI685" i="2" s="1"/>
  <c r="AJ685" i="2" s="1"/>
  <c r="AK685" i="2" s="1"/>
  <c r="AH749" i="2"/>
  <c r="AI749" i="2" s="1"/>
  <c r="AJ749" i="2" s="1"/>
  <c r="AK749" i="2" s="1"/>
  <c r="AH813" i="2"/>
  <c r="AI813" i="2" s="1"/>
  <c r="AJ813" i="2" s="1"/>
  <c r="AK813" i="2" s="1"/>
  <c r="AH877" i="2"/>
  <c r="AI877" i="2" s="1"/>
  <c r="AJ877" i="2" s="1"/>
  <c r="AK877" i="2" s="1"/>
  <c r="AH949" i="2"/>
  <c r="AI949" i="2" s="1"/>
  <c r="AJ949" i="2" s="1"/>
  <c r="AK949" i="2" s="1"/>
  <c r="AH1013" i="2"/>
  <c r="AI1013" i="2" s="1"/>
  <c r="AJ1013" i="2" s="1"/>
  <c r="AK1013" i="2" s="1"/>
  <c r="AH1077" i="2"/>
  <c r="AI1077" i="2" s="1"/>
  <c r="AJ1077" i="2" s="1"/>
  <c r="AK1077" i="2" s="1"/>
  <c r="AH598" i="2"/>
  <c r="AI598" i="2" s="1"/>
  <c r="AJ598" i="2" s="1"/>
  <c r="AK598" i="2" s="1"/>
  <c r="AH662" i="2"/>
  <c r="AI662" i="2" s="1"/>
  <c r="AJ662" i="2" s="1"/>
  <c r="AK662" i="2" s="1"/>
  <c r="AH726" i="2"/>
  <c r="AI726" i="2" s="1"/>
  <c r="AJ726" i="2" s="1"/>
  <c r="AK726" i="2" s="1"/>
  <c r="AH790" i="2"/>
  <c r="AI790" i="2" s="1"/>
  <c r="AJ790" i="2" s="1"/>
  <c r="AK790" i="2" s="1"/>
  <c r="AH854" i="2"/>
  <c r="AI854" i="2" s="1"/>
  <c r="AJ854" i="2" s="1"/>
  <c r="AK854" i="2" s="1"/>
  <c r="AH918" i="2"/>
  <c r="AI918" i="2" s="1"/>
  <c r="AJ918" i="2" s="1"/>
  <c r="AK918" i="2" s="1"/>
  <c r="AH982" i="2"/>
  <c r="AI982" i="2" s="1"/>
  <c r="AJ982" i="2" s="1"/>
  <c r="AK982" i="2" s="1"/>
  <c r="AH1046" i="2"/>
  <c r="AI1046" i="2" s="1"/>
  <c r="AJ1046" i="2" s="1"/>
  <c r="AK1046" i="2" s="1"/>
  <c r="AH1110" i="2"/>
  <c r="AI1110" i="2" s="1"/>
  <c r="AJ1110" i="2" s="1"/>
  <c r="AK1110" i="2" s="1"/>
  <c r="AH1174" i="2"/>
  <c r="AI1174" i="2" s="1"/>
  <c r="AJ1174" i="2" s="1"/>
  <c r="AK1174" i="2" s="1"/>
  <c r="AH1238" i="2"/>
  <c r="AI1238" i="2" s="1"/>
  <c r="AJ1238" i="2" s="1"/>
  <c r="AK1238" i="2" s="1"/>
  <c r="AH1165" i="2"/>
  <c r="AI1165" i="2" s="1"/>
  <c r="AJ1165" i="2" s="1"/>
  <c r="AK1165" i="2" s="1"/>
  <c r="AH1229" i="2"/>
  <c r="AI1229" i="2" s="1"/>
  <c r="AJ1229" i="2" s="1"/>
  <c r="AK1229" i="2" s="1"/>
  <c r="AH1309" i="2"/>
  <c r="AI1309" i="2" s="1"/>
  <c r="AJ1309" i="2" s="1"/>
  <c r="AK1309" i="2" s="1"/>
  <c r="AH1381" i="2"/>
  <c r="AI1381" i="2" s="1"/>
  <c r="AJ1381" i="2" s="1"/>
  <c r="AK1381" i="2" s="1"/>
  <c r="AH1461" i="2"/>
  <c r="AI1461" i="2" s="1"/>
  <c r="AJ1461" i="2" s="1"/>
  <c r="AK1461" i="2" s="1"/>
  <c r="AH1549" i="2"/>
  <c r="AI1549" i="2" s="1"/>
  <c r="AJ1549" i="2" s="1"/>
  <c r="AK1549" i="2" s="1"/>
  <c r="AH1278" i="2"/>
  <c r="AI1278" i="2" s="1"/>
  <c r="AJ1278" i="2" s="1"/>
  <c r="AK1278" i="2" s="1"/>
  <c r="AH1342" i="2"/>
  <c r="AI1342" i="2" s="1"/>
  <c r="AJ1342" i="2" s="1"/>
  <c r="AK1342" i="2" s="1"/>
  <c r="AH1406" i="2"/>
  <c r="AI1406" i="2" s="1"/>
  <c r="AJ1406" i="2" s="1"/>
  <c r="AK1406" i="2" s="1"/>
  <c r="AH1470" i="2"/>
  <c r="AI1470" i="2" s="1"/>
  <c r="AJ1470" i="2" s="1"/>
  <c r="AK1470" i="2" s="1"/>
  <c r="AH1534" i="2"/>
  <c r="AI1534" i="2" s="1"/>
  <c r="AJ1534" i="2" s="1"/>
  <c r="AK1534" i="2" s="1"/>
  <c r="AH1598" i="2"/>
  <c r="AI1598" i="2" s="1"/>
  <c r="AJ1598" i="2" s="1"/>
  <c r="AK1598" i="2" s="1"/>
  <c r="AH1662" i="2"/>
  <c r="AI1662" i="2" s="1"/>
  <c r="AJ1662" i="2" s="1"/>
  <c r="AK1662" i="2" s="1"/>
  <c r="AH1726" i="2"/>
  <c r="AI1726" i="2" s="1"/>
  <c r="AJ1726" i="2" s="1"/>
  <c r="AK1726" i="2" s="1"/>
  <c r="AH1790" i="2"/>
  <c r="AI1790" i="2" s="1"/>
  <c r="AJ1790" i="2" s="1"/>
  <c r="AK1790" i="2" s="1"/>
  <c r="AH1854" i="2"/>
  <c r="AI1854" i="2" s="1"/>
  <c r="AJ1854" i="2" s="1"/>
  <c r="AK1854" i="2" s="1"/>
  <c r="AH372" i="2"/>
  <c r="AH436" i="2"/>
  <c r="AI436" i="2" s="1"/>
  <c r="AJ436" i="2" s="1"/>
  <c r="AK436" i="2" s="1"/>
  <c r="AH500" i="2"/>
  <c r="AI500" i="2" s="1"/>
  <c r="AJ500" i="2" s="1"/>
  <c r="AK500" i="2" s="1"/>
  <c r="AH564" i="2"/>
  <c r="AI564" i="2" s="1"/>
  <c r="AJ564" i="2" s="1"/>
  <c r="AK564" i="2" s="1"/>
  <c r="AH628" i="2"/>
  <c r="AI628" i="2" s="1"/>
  <c r="AJ628" i="2" s="1"/>
  <c r="AK628" i="2" s="1"/>
  <c r="AH692" i="2"/>
  <c r="AI692" i="2" s="1"/>
  <c r="AJ692" i="2" s="1"/>
  <c r="AK692" i="2" s="1"/>
  <c r="AH756" i="2"/>
  <c r="AI756" i="2" s="1"/>
  <c r="AJ756" i="2" s="1"/>
  <c r="AK756" i="2" s="1"/>
  <c r="AH820" i="2"/>
  <c r="AI820" i="2" s="1"/>
  <c r="AJ820" i="2" s="1"/>
  <c r="AK820" i="2" s="1"/>
  <c r="AH884" i="2"/>
  <c r="AH948" i="2"/>
  <c r="AI948" i="2" s="1"/>
  <c r="AJ948" i="2" s="1"/>
  <c r="AK948" i="2" s="1"/>
  <c r="AH1012" i="2"/>
  <c r="AI1012" i="2" s="1"/>
  <c r="AJ1012" i="2" s="1"/>
  <c r="AK1012" i="2" s="1"/>
  <c r="AH3796" i="2"/>
  <c r="AH3860" i="2"/>
  <c r="AI3860" i="2" s="1"/>
  <c r="AJ3860" i="2" s="1"/>
  <c r="AK3860" i="2" s="1"/>
  <c r="AH3924" i="2"/>
  <c r="AH3988" i="2"/>
  <c r="AI3988" i="2" s="1"/>
  <c r="AJ3988" i="2" s="1"/>
  <c r="AK3988" i="2" s="1"/>
  <c r="AH1068" i="2"/>
  <c r="AI1068" i="2" s="1"/>
  <c r="AJ1068" i="2" s="1"/>
  <c r="AK1068" i="2" s="1"/>
  <c r="AH1132" i="2"/>
  <c r="AI1132" i="2" s="1"/>
  <c r="AJ1132" i="2" s="1"/>
  <c r="AK1132" i="2" s="1"/>
  <c r="AH1196" i="2"/>
  <c r="AI1196" i="2" s="1"/>
  <c r="AJ1196" i="2" s="1"/>
  <c r="AK1196" i="2" s="1"/>
  <c r="AH1260" i="2"/>
  <c r="AI1260" i="2" s="1"/>
  <c r="AJ1260" i="2" s="1"/>
  <c r="AK1260" i="2" s="1"/>
  <c r="AH1324" i="2"/>
  <c r="AH1388" i="2"/>
  <c r="AI1388" i="2" s="1"/>
  <c r="AJ1388" i="2" s="1"/>
  <c r="AK1388" i="2" s="1"/>
  <c r="AH1452" i="2"/>
  <c r="AI1452" i="2" s="1"/>
  <c r="AJ1452" i="2" s="1"/>
  <c r="AK1452" i="2" s="1"/>
  <c r="AH1516" i="2"/>
  <c r="AI1516" i="2" s="1"/>
  <c r="AJ1516" i="2" s="1"/>
  <c r="AK1516" i="2" s="1"/>
  <c r="AH1580" i="2"/>
  <c r="AI1580" i="2" s="1"/>
  <c r="AJ1580" i="2" s="1"/>
  <c r="AK1580" i="2" s="1"/>
  <c r="AH1644" i="2"/>
  <c r="AI1644" i="2" s="1"/>
  <c r="AJ1644" i="2" s="1"/>
  <c r="AK1644" i="2" s="1"/>
  <c r="AH1708" i="2"/>
  <c r="AI1708" i="2" s="1"/>
  <c r="AJ1708" i="2" s="1"/>
  <c r="AK1708" i="2" s="1"/>
  <c r="AH1772" i="2"/>
  <c r="AI1772" i="2" s="1"/>
  <c r="AJ1772" i="2" s="1"/>
  <c r="AK1772" i="2" s="1"/>
  <c r="AH1836" i="2"/>
  <c r="AI1836" i="2" s="1"/>
  <c r="AJ1836" i="2" s="1"/>
  <c r="AK1836" i="2" s="1"/>
  <c r="AH1900" i="2"/>
  <c r="AI1900" i="2" s="1"/>
  <c r="AJ1900" i="2" s="1"/>
  <c r="AK1900" i="2" s="1"/>
  <c r="AH1964" i="2"/>
  <c r="AI1964" i="2" s="1"/>
  <c r="AJ1964" i="2" s="1"/>
  <c r="AK1964" i="2" s="1"/>
  <c r="AH3773" i="2"/>
  <c r="AI3773" i="2" s="1"/>
  <c r="AJ3773" i="2" s="1"/>
  <c r="AK3773" i="2" s="1"/>
  <c r="AH3758" i="2"/>
  <c r="AI3758" i="2" s="1"/>
  <c r="AJ3758" i="2" s="1"/>
  <c r="AK3758" i="2" s="1"/>
  <c r="AH3830" i="2"/>
  <c r="AI3830" i="2" s="1"/>
  <c r="AJ3830" i="2" s="1"/>
  <c r="AK3830" i="2" s="1"/>
  <c r="AH3682" i="2"/>
  <c r="AI3682" i="2" s="1"/>
  <c r="AJ3682" i="2" s="1"/>
  <c r="AK3682" i="2" s="1"/>
  <c r="AG2745" i="2"/>
  <c r="AH2745" i="2"/>
  <c r="AH3658" i="2"/>
  <c r="AI3658" i="2" s="1"/>
  <c r="AJ3658" i="2" s="1"/>
  <c r="AK3658" i="2" s="1"/>
  <c r="AH3200" i="2"/>
  <c r="AG3200" i="2"/>
  <c r="AG3272" i="2"/>
  <c r="AH3272" i="2"/>
  <c r="AH2743" i="2"/>
  <c r="AG2743" i="2"/>
  <c r="AG2774" i="2"/>
  <c r="AH2774" i="2"/>
  <c r="AH3650" i="2"/>
  <c r="AG3650" i="2"/>
  <c r="AH2763" i="2"/>
  <c r="AG2763" i="2"/>
  <c r="AG2931" i="2"/>
  <c r="AH2931" i="2"/>
  <c r="AG2764" i="2"/>
  <c r="AH2764" i="2"/>
  <c r="AH2834" i="2"/>
  <c r="AH2898" i="2"/>
  <c r="AH2962" i="2"/>
  <c r="AH3026" i="2"/>
  <c r="AI3026" i="2" s="1"/>
  <c r="AJ3026" i="2" s="1"/>
  <c r="AK3026" i="2" s="1"/>
  <c r="AH3090" i="2"/>
  <c r="AH3154" i="2"/>
  <c r="AH3282" i="2"/>
  <c r="AI3282" i="2" s="1"/>
  <c r="AJ3282" i="2" s="1"/>
  <c r="AK3282" i="2" s="1"/>
  <c r="AH3346" i="2"/>
  <c r="AI3346" i="2" s="1"/>
  <c r="AJ3346" i="2" s="1"/>
  <c r="AK3346" i="2" s="1"/>
  <c r="AH3410" i="2"/>
  <c r="AH2927" i="2"/>
  <c r="AI2927" i="2" s="1"/>
  <c r="AJ2927" i="2" s="1"/>
  <c r="AK2927" i="2" s="1"/>
  <c r="AH3183" i="2"/>
  <c r="AI3183" i="2" s="1"/>
  <c r="AJ3183" i="2" s="1"/>
  <c r="AK3183" i="2" s="1"/>
  <c r="AH3439" i="2"/>
  <c r="AI3439" i="2" s="1"/>
  <c r="AJ3439" i="2" s="1"/>
  <c r="AK3439" i="2" s="1"/>
  <c r="AH2889" i="2"/>
  <c r="AH3017" i="2"/>
  <c r="AH3217" i="2"/>
  <c r="AH3401" i="2"/>
  <c r="AI3401" i="2" s="1"/>
  <c r="AJ3401" i="2" s="1"/>
  <c r="AK3401" i="2" s="1"/>
  <c r="AH3546" i="2"/>
  <c r="AI3546" i="2" s="1"/>
  <c r="AJ3546" i="2" s="1"/>
  <c r="AK3546" i="2" s="1"/>
  <c r="AH3011" i="2"/>
  <c r="AH3171" i="2"/>
  <c r="AI3171" i="2" s="1"/>
  <c r="AJ3171" i="2" s="1"/>
  <c r="AK3171" i="2" s="1"/>
  <c r="AH2973" i="2"/>
  <c r="AH3133" i="2"/>
  <c r="AI3133" i="2" s="1"/>
  <c r="AJ3133" i="2" s="1"/>
  <c r="AK3133" i="2" s="1"/>
  <c r="AH3285" i="2"/>
  <c r="AI3285" i="2" s="1"/>
  <c r="AJ3285" i="2" s="1"/>
  <c r="AK3285" i="2" s="1"/>
  <c r="AH3486" i="2"/>
  <c r="AI3486" i="2" s="1"/>
  <c r="AJ3486" i="2" s="1"/>
  <c r="AK3486" i="2" s="1"/>
  <c r="AH3550" i="2"/>
  <c r="AI3550" i="2" s="1"/>
  <c r="AJ3550" i="2" s="1"/>
  <c r="AK3550" i="2" s="1"/>
  <c r="AH2851" i="2"/>
  <c r="AI2851" i="2" s="1"/>
  <c r="AJ2851" i="2" s="1"/>
  <c r="AK2851" i="2" s="1"/>
  <c r="AH2809" i="2"/>
  <c r="AH2953" i="2"/>
  <c r="AH3065" i="2"/>
  <c r="AH3177" i="2"/>
  <c r="AH3305" i="2"/>
  <c r="AH3409" i="2"/>
  <c r="AI3409" i="2" s="1"/>
  <c r="AJ3409" i="2" s="1"/>
  <c r="AK3409" i="2" s="1"/>
  <c r="AH3529" i="2"/>
  <c r="AI3529" i="2" s="1"/>
  <c r="AJ3529" i="2" s="1"/>
  <c r="AK3529" i="2" s="1"/>
  <c r="AH2996" i="2"/>
  <c r="AI2996" i="2" s="1"/>
  <c r="AJ2996" i="2" s="1"/>
  <c r="AK2996" i="2" s="1"/>
  <c r="AH3300" i="2"/>
  <c r="AI3300" i="2" s="1"/>
  <c r="AJ3300" i="2" s="1"/>
  <c r="AK3300" i="2" s="1"/>
  <c r="AH2845" i="2"/>
  <c r="AH3037" i="2"/>
  <c r="AI3037" i="2" s="1"/>
  <c r="AJ3037" i="2" s="1"/>
  <c r="AK3037" i="2" s="1"/>
  <c r="AH3141" i="2"/>
  <c r="AH3333" i="2"/>
  <c r="AI3333" i="2" s="1"/>
  <c r="AJ3333" i="2" s="1"/>
  <c r="AK3333" i="2" s="1"/>
  <c r="AH3477" i="2"/>
  <c r="AI3477" i="2" s="1"/>
  <c r="AJ3477" i="2" s="1"/>
  <c r="AK3477" i="2" s="1"/>
  <c r="AH3549" i="2"/>
  <c r="AH3096" i="2"/>
  <c r="AI3096" i="2" s="1"/>
  <c r="AJ3096" i="2" s="1"/>
  <c r="AK3096" i="2" s="1"/>
  <c r="AH2873" i="2"/>
  <c r="AI2873" i="2" s="1"/>
  <c r="AJ2873" i="2" s="1"/>
  <c r="AK2873" i="2" s="1"/>
  <c r="AH3092" i="2"/>
  <c r="AH2965" i="2"/>
  <c r="AI2965" i="2" s="1"/>
  <c r="AJ2965" i="2" s="1"/>
  <c r="AK2965" i="2" s="1"/>
  <c r="AH3325" i="2"/>
  <c r="AI3325" i="2" s="1"/>
  <c r="AJ3325" i="2" s="1"/>
  <c r="AK3325" i="2" s="1"/>
  <c r="AH3441" i="2"/>
  <c r="AI3441" i="2" s="1"/>
  <c r="AJ3441" i="2" s="1"/>
  <c r="AK3441" i="2" s="1"/>
  <c r="AH3175" i="2"/>
  <c r="AI3175" i="2" s="1"/>
  <c r="AJ3175" i="2" s="1"/>
  <c r="AK3175" i="2" s="1"/>
  <c r="AH3535" i="2"/>
  <c r="AI3535" i="2" s="1"/>
  <c r="AJ3535" i="2" s="1"/>
  <c r="AK3535" i="2" s="1"/>
  <c r="AH3471" i="2"/>
  <c r="AI3471" i="2" s="1"/>
  <c r="AJ3471" i="2" s="1"/>
  <c r="AK3471" i="2" s="1"/>
  <c r="AH3488" i="2"/>
  <c r="AI3488" i="2" s="1"/>
  <c r="AJ3488" i="2" s="1"/>
  <c r="AK3488" i="2" s="1"/>
  <c r="AH3048" i="2"/>
  <c r="AI3048" i="2" s="1"/>
  <c r="AJ3048" i="2" s="1"/>
  <c r="AK3048" i="2" s="1"/>
  <c r="AH3332" i="2"/>
  <c r="AI3332" i="2" s="1"/>
  <c r="AJ3332" i="2" s="1"/>
  <c r="AK3332" i="2" s="1"/>
  <c r="AH2891" i="2"/>
  <c r="AI2891" i="2" s="1"/>
  <c r="AJ2891" i="2" s="1"/>
  <c r="AK2891" i="2" s="1"/>
  <c r="AH3304" i="2"/>
  <c r="AI3304" i="2" s="1"/>
  <c r="AJ3304" i="2" s="1"/>
  <c r="AK3304" i="2" s="1"/>
  <c r="AH3552" i="2"/>
  <c r="AI3552" i="2" s="1"/>
  <c r="AJ3552" i="2" s="1"/>
  <c r="AK3552" i="2" s="1"/>
  <c r="AH3328" i="2"/>
  <c r="AI3328" i="2" s="1"/>
  <c r="AJ3328" i="2" s="1"/>
  <c r="AK3328" i="2" s="1"/>
  <c r="AH3424" i="2"/>
  <c r="AI3424" i="2" s="1"/>
  <c r="AJ3424" i="2" s="1"/>
  <c r="AK3424" i="2" s="1"/>
  <c r="AH3568" i="2"/>
  <c r="AI3568" i="2" s="1"/>
  <c r="AJ3568" i="2" s="1"/>
  <c r="AK3568" i="2" s="1"/>
  <c r="AH729" i="2"/>
  <c r="AI729" i="2" s="1"/>
  <c r="AJ729" i="2" s="1"/>
  <c r="AK729" i="2" s="1"/>
  <c r="AH2020" i="2"/>
  <c r="AI2020" i="2" s="1"/>
  <c r="AJ2020" i="2" s="1"/>
  <c r="AK2020" i="2" s="1"/>
  <c r="AH1463" i="2"/>
  <c r="AI1463" i="2" s="1"/>
  <c r="AJ1463" i="2" s="1"/>
  <c r="AK1463" i="2" s="1"/>
  <c r="AH3833" i="2"/>
  <c r="AI3833" i="2" s="1"/>
  <c r="AJ3833" i="2" s="1"/>
  <c r="AK3833" i="2" s="1"/>
  <c r="AH2703" i="2"/>
  <c r="AI2703" i="2" s="1"/>
  <c r="AJ2703" i="2" s="1"/>
  <c r="AK2703" i="2" s="1"/>
  <c r="AH2690" i="2"/>
  <c r="AI2690" i="2" s="1"/>
  <c r="AJ2690" i="2" s="1"/>
  <c r="AK2690" i="2" s="1"/>
  <c r="AH2661" i="2"/>
  <c r="AH375" i="2"/>
  <c r="AI375" i="2" s="1"/>
  <c r="AJ375" i="2" s="1"/>
  <c r="AK375" i="2" s="1"/>
  <c r="AH439" i="2"/>
  <c r="AI439" i="2" s="1"/>
  <c r="AJ439" i="2" s="1"/>
  <c r="AK439" i="2" s="1"/>
  <c r="AH503" i="2"/>
  <c r="AI503" i="2" s="1"/>
  <c r="AJ503" i="2" s="1"/>
  <c r="AK503" i="2" s="1"/>
  <c r="AH567" i="2"/>
  <c r="AI567" i="2" s="1"/>
  <c r="AJ567" i="2" s="1"/>
  <c r="AK567" i="2" s="1"/>
  <c r="AH631" i="2"/>
  <c r="AI631" i="2" s="1"/>
  <c r="AJ631" i="2" s="1"/>
  <c r="AK631" i="2" s="1"/>
  <c r="AH695" i="2"/>
  <c r="AI695" i="2" s="1"/>
  <c r="AJ695" i="2" s="1"/>
  <c r="AK695" i="2" s="1"/>
  <c r="AH759" i="2"/>
  <c r="AI759" i="2" s="1"/>
  <c r="AJ759" i="2" s="1"/>
  <c r="AK759" i="2" s="1"/>
  <c r="AH823" i="2"/>
  <c r="AI823" i="2" s="1"/>
  <c r="AJ823" i="2" s="1"/>
  <c r="AK823" i="2" s="1"/>
  <c r="AH887" i="2"/>
  <c r="AI887" i="2" s="1"/>
  <c r="AJ887" i="2" s="1"/>
  <c r="AK887" i="2" s="1"/>
  <c r="AH1280" i="2"/>
  <c r="AI1280" i="2" s="1"/>
  <c r="AJ1280" i="2" s="1"/>
  <c r="AK1280" i="2" s="1"/>
  <c r="AH1448" i="2"/>
  <c r="AI1448" i="2" s="1"/>
  <c r="AJ1448" i="2" s="1"/>
  <c r="AK1448" i="2" s="1"/>
  <c r="AH3767" i="2"/>
  <c r="AI3767" i="2" s="1"/>
  <c r="AJ3767" i="2" s="1"/>
  <c r="AK3767" i="2" s="1"/>
  <c r="AH755" i="2"/>
  <c r="AI755" i="2" s="1"/>
  <c r="AJ755" i="2" s="1"/>
  <c r="AK755" i="2" s="1"/>
  <c r="AH819" i="2"/>
  <c r="AI819" i="2" s="1"/>
  <c r="AJ819" i="2" s="1"/>
  <c r="AK819" i="2" s="1"/>
  <c r="AH883" i="2"/>
  <c r="AI883" i="2" s="1"/>
  <c r="AJ883" i="2" s="1"/>
  <c r="AK883" i="2" s="1"/>
  <c r="AH1155" i="2"/>
  <c r="AI1155" i="2" s="1"/>
  <c r="AJ1155" i="2" s="1"/>
  <c r="AK1155" i="2" s="1"/>
  <c r="AH1219" i="2"/>
  <c r="AI1219" i="2" s="1"/>
  <c r="AJ1219" i="2" s="1"/>
  <c r="AK1219" i="2" s="1"/>
  <c r="AH1619" i="2"/>
  <c r="AI1619" i="2" s="1"/>
  <c r="AJ1619" i="2" s="1"/>
  <c r="AK1619" i="2" s="1"/>
  <c r="AH362" i="2"/>
  <c r="AI362" i="2" s="1"/>
  <c r="AJ362" i="2" s="1"/>
  <c r="AK362" i="2" s="1"/>
  <c r="AH1146" i="2"/>
  <c r="AI1146" i="2" s="1"/>
  <c r="AJ1146" i="2" s="1"/>
  <c r="AK1146" i="2" s="1"/>
  <c r="AH1378" i="2"/>
  <c r="AI1378" i="2" s="1"/>
  <c r="AJ1378" i="2" s="1"/>
  <c r="AK1378" i="2" s="1"/>
  <c r="AH2040" i="2"/>
  <c r="AI2040" i="2" s="1"/>
  <c r="AJ2040" i="2" s="1"/>
  <c r="AK2040" i="2" s="1"/>
  <c r="AH1966" i="2"/>
  <c r="AH2030" i="2"/>
  <c r="AI2030" i="2" s="1"/>
  <c r="AJ2030" i="2" s="1"/>
  <c r="AK2030" i="2" s="1"/>
  <c r="AH2037" i="2"/>
  <c r="AI2037" i="2" s="1"/>
  <c r="AJ2037" i="2" s="1"/>
  <c r="AK2037" i="2" s="1"/>
  <c r="AH1942" i="2"/>
  <c r="AH1717" i="2"/>
  <c r="AH1797" i="2"/>
  <c r="AH1861" i="2"/>
  <c r="AI1861" i="2" s="1"/>
  <c r="AJ1861" i="2" s="1"/>
  <c r="AK1861" i="2" s="1"/>
  <c r="AH1933" i="2"/>
  <c r="AH1997" i="2"/>
  <c r="AH1602" i="2"/>
  <c r="AI1602" i="2" s="1"/>
  <c r="AJ1602" i="2" s="1"/>
  <c r="AK1602" i="2" s="1"/>
  <c r="AH1674" i="2"/>
  <c r="AI1674" i="2" s="1"/>
  <c r="AJ1674" i="2" s="1"/>
  <c r="AK1674" i="2" s="1"/>
  <c r="AH1738" i="2"/>
  <c r="AI1738" i="2" s="1"/>
  <c r="AJ1738" i="2" s="1"/>
  <c r="AK1738" i="2" s="1"/>
  <c r="AH1866" i="2"/>
  <c r="AH1930" i="2"/>
  <c r="AI1930" i="2" s="1"/>
  <c r="AJ1930" i="2" s="1"/>
  <c r="AK1930" i="2" s="1"/>
  <c r="AH528" i="2"/>
  <c r="AI528" i="2" s="1"/>
  <c r="AJ528" i="2" s="1"/>
  <c r="AK528" i="2" s="1"/>
  <c r="AH3952" i="2"/>
  <c r="AI3952" i="2" s="1"/>
  <c r="AJ3952" i="2" s="1"/>
  <c r="AK3952" i="2" s="1"/>
  <c r="AH3765" i="2"/>
  <c r="AI3765" i="2" s="1"/>
  <c r="AJ3765" i="2" s="1"/>
  <c r="AK3765" i="2" s="1"/>
  <c r="AH3917" i="2"/>
  <c r="AH776" i="2"/>
  <c r="AI776" i="2" s="1"/>
  <c r="AJ776" i="2" s="1"/>
  <c r="AK776" i="2" s="1"/>
  <c r="AH1320" i="2"/>
  <c r="AI1320" i="2" s="1"/>
  <c r="AJ1320" i="2" s="1"/>
  <c r="AK1320" i="2" s="1"/>
  <c r="AH1416" i="2"/>
  <c r="AI1416" i="2" s="1"/>
  <c r="AJ1416" i="2" s="1"/>
  <c r="AK1416" i="2" s="1"/>
  <c r="AH1488" i="2"/>
  <c r="AI1488" i="2" s="1"/>
  <c r="AJ1488" i="2" s="1"/>
  <c r="AK1488" i="2" s="1"/>
  <c r="AH1552" i="2"/>
  <c r="AI1552" i="2" s="1"/>
  <c r="AJ1552" i="2" s="1"/>
  <c r="AK1552" i="2" s="1"/>
  <c r="AH1616" i="2"/>
  <c r="AI1616" i="2" s="1"/>
  <c r="AJ1616" i="2" s="1"/>
  <c r="AK1616" i="2" s="1"/>
  <c r="AH1680" i="2"/>
  <c r="AI1680" i="2" s="1"/>
  <c r="AJ1680" i="2" s="1"/>
  <c r="AK1680" i="2" s="1"/>
  <c r="AH1744" i="2"/>
  <c r="AI1744" i="2" s="1"/>
  <c r="AJ1744" i="2" s="1"/>
  <c r="AK1744" i="2" s="1"/>
  <c r="AH1808" i="2"/>
  <c r="AI1808" i="2" s="1"/>
  <c r="AJ1808" i="2" s="1"/>
  <c r="AK1808" i="2" s="1"/>
  <c r="AH1872" i="2"/>
  <c r="AI1872" i="2" s="1"/>
  <c r="AJ1872" i="2" s="1"/>
  <c r="AK1872" i="2" s="1"/>
  <c r="AH1936" i="2"/>
  <c r="AI1936" i="2" s="1"/>
  <c r="AJ1936" i="2" s="1"/>
  <c r="AK1936" i="2" s="1"/>
  <c r="AH337" i="2"/>
  <c r="AI337" i="2" s="1"/>
  <c r="AJ337" i="2" s="1"/>
  <c r="AK337" i="2" s="1"/>
  <c r="AH425" i="2"/>
  <c r="AI425" i="2" s="1"/>
  <c r="AJ425" i="2" s="1"/>
  <c r="AK425" i="2" s="1"/>
  <c r="AH489" i="2"/>
  <c r="AI489" i="2" s="1"/>
  <c r="AJ489" i="2" s="1"/>
  <c r="AK489" i="2" s="1"/>
  <c r="AH553" i="2"/>
  <c r="AI553" i="2" s="1"/>
  <c r="AJ553" i="2" s="1"/>
  <c r="AK553" i="2" s="1"/>
  <c r="AH617" i="2"/>
  <c r="AI617" i="2" s="1"/>
  <c r="AJ617" i="2" s="1"/>
  <c r="AK617" i="2" s="1"/>
  <c r="AH681" i="2"/>
  <c r="AI681" i="2" s="1"/>
  <c r="AJ681" i="2" s="1"/>
  <c r="AK681" i="2" s="1"/>
  <c r="AH745" i="2"/>
  <c r="AI745" i="2" s="1"/>
  <c r="AJ745" i="2" s="1"/>
  <c r="AK745" i="2" s="1"/>
  <c r="AH809" i="2"/>
  <c r="AI809" i="2" s="1"/>
  <c r="AJ809" i="2" s="1"/>
  <c r="AK809" i="2" s="1"/>
  <c r="AH873" i="2"/>
  <c r="AI873" i="2" s="1"/>
  <c r="AJ873" i="2" s="1"/>
  <c r="AK873" i="2" s="1"/>
  <c r="AH937" i="2"/>
  <c r="AI937" i="2" s="1"/>
  <c r="AJ937" i="2" s="1"/>
  <c r="AK937" i="2" s="1"/>
  <c r="AH1001" i="2"/>
  <c r="AI1001" i="2" s="1"/>
  <c r="AJ1001" i="2" s="1"/>
  <c r="AK1001" i="2" s="1"/>
  <c r="AH1081" i="2"/>
  <c r="AI1081" i="2" s="1"/>
  <c r="AJ1081" i="2" s="1"/>
  <c r="AK1081" i="2" s="1"/>
  <c r="AH1161" i="2"/>
  <c r="AH1233" i="2"/>
  <c r="AI1233" i="2" s="1"/>
  <c r="AJ1233" i="2" s="1"/>
  <c r="AK1233" i="2" s="1"/>
  <c r="AH1321" i="2"/>
  <c r="AI1321" i="2" s="1"/>
  <c r="AJ1321" i="2" s="1"/>
  <c r="AK1321" i="2" s="1"/>
  <c r="AH1393" i="2"/>
  <c r="AH1521" i="2"/>
  <c r="AI1521" i="2" s="1"/>
  <c r="AJ1521" i="2" s="1"/>
  <c r="AK1521" i="2" s="1"/>
  <c r="AH1617" i="2"/>
  <c r="AH1721" i="2"/>
  <c r="AI1721" i="2" s="1"/>
  <c r="AJ1721" i="2" s="1"/>
  <c r="AK1721" i="2" s="1"/>
  <c r="AH1825" i="2"/>
  <c r="AI1825" i="2" s="1"/>
  <c r="AJ1825" i="2" s="1"/>
  <c r="AK1825" i="2" s="1"/>
  <c r="AH1905" i="2"/>
  <c r="AI1905" i="2" s="1"/>
  <c r="AJ1905" i="2" s="1"/>
  <c r="AK1905" i="2" s="1"/>
  <c r="AH1993" i="2"/>
  <c r="AI1993" i="2" s="1"/>
  <c r="AJ1993" i="2" s="1"/>
  <c r="AK1993" i="2" s="1"/>
  <c r="AH3823" i="2"/>
  <c r="AI3823" i="2" s="1"/>
  <c r="AJ3823" i="2" s="1"/>
  <c r="AK3823" i="2" s="1"/>
  <c r="AH3779" i="2"/>
  <c r="AI3779" i="2" s="1"/>
  <c r="AJ3779" i="2" s="1"/>
  <c r="AK3779" i="2" s="1"/>
  <c r="AH3843" i="2"/>
  <c r="AI3843" i="2" s="1"/>
  <c r="AJ3843" i="2" s="1"/>
  <c r="AK3843" i="2" s="1"/>
  <c r="AH3907" i="2"/>
  <c r="AI3907" i="2" s="1"/>
  <c r="AJ3907" i="2" s="1"/>
  <c r="AK3907" i="2" s="1"/>
  <c r="AH3971" i="2"/>
  <c r="AI3971" i="2" s="1"/>
  <c r="AJ3971" i="2" s="1"/>
  <c r="AK3971" i="2" s="1"/>
  <c r="AH373" i="2"/>
  <c r="AH437" i="2"/>
  <c r="AI437" i="2" s="1"/>
  <c r="AJ437" i="2" s="1"/>
  <c r="AK437" i="2" s="1"/>
  <c r="AH390" i="2"/>
  <c r="AI390" i="2" s="1"/>
  <c r="AJ390" i="2" s="1"/>
  <c r="AK390" i="2" s="1"/>
  <c r="AH454" i="2"/>
  <c r="AI454" i="2" s="1"/>
  <c r="AJ454" i="2" s="1"/>
  <c r="AK454" i="2" s="1"/>
  <c r="AH518" i="2"/>
  <c r="AI518" i="2" s="1"/>
  <c r="AJ518" i="2" s="1"/>
  <c r="AK518" i="2" s="1"/>
  <c r="AH582" i="2"/>
  <c r="AI582" i="2" s="1"/>
  <c r="AJ582" i="2" s="1"/>
  <c r="AK582" i="2" s="1"/>
  <c r="AH501" i="2"/>
  <c r="AH565" i="2"/>
  <c r="AH629" i="2"/>
  <c r="AI629" i="2" s="1"/>
  <c r="AJ629" i="2" s="1"/>
  <c r="AK629" i="2" s="1"/>
  <c r="AH693" i="2"/>
  <c r="AI693" i="2" s="1"/>
  <c r="AJ693" i="2" s="1"/>
  <c r="AK693" i="2" s="1"/>
  <c r="AH757" i="2"/>
  <c r="AH821" i="2"/>
  <c r="AH885" i="2"/>
  <c r="AI885" i="2" s="1"/>
  <c r="AJ885" i="2" s="1"/>
  <c r="AK885" i="2" s="1"/>
  <c r="AH957" i="2"/>
  <c r="AI957" i="2" s="1"/>
  <c r="AJ957" i="2" s="1"/>
  <c r="AK957" i="2" s="1"/>
  <c r="AH1021" i="2"/>
  <c r="AI1021" i="2" s="1"/>
  <c r="AJ1021" i="2" s="1"/>
  <c r="AK1021" i="2" s="1"/>
  <c r="AH1085" i="2"/>
  <c r="AI1085" i="2" s="1"/>
  <c r="AJ1085" i="2" s="1"/>
  <c r="AK1085" i="2" s="1"/>
  <c r="AH606" i="2"/>
  <c r="AI606" i="2" s="1"/>
  <c r="AJ606" i="2" s="1"/>
  <c r="AK606" i="2" s="1"/>
  <c r="AH670" i="2"/>
  <c r="AI670" i="2" s="1"/>
  <c r="AJ670" i="2" s="1"/>
  <c r="AK670" i="2" s="1"/>
  <c r="AH734" i="2"/>
  <c r="AI734" i="2" s="1"/>
  <c r="AJ734" i="2" s="1"/>
  <c r="AK734" i="2" s="1"/>
  <c r="AH798" i="2"/>
  <c r="AI798" i="2" s="1"/>
  <c r="AJ798" i="2" s="1"/>
  <c r="AK798" i="2" s="1"/>
  <c r="AH862" i="2"/>
  <c r="AI862" i="2" s="1"/>
  <c r="AJ862" i="2" s="1"/>
  <c r="AK862" i="2" s="1"/>
  <c r="AH926" i="2"/>
  <c r="AI926" i="2" s="1"/>
  <c r="AJ926" i="2" s="1"/>
  <c r="AK926" i="2" s="1"/>
  <c r="AH990" i="2"/>
  <c r="AI990" i="2" s="1"/>
  <c r="AJ990" i="2" s="1"/>
  <c r="AK990" i="2" s="1"/>
  <c r="AH1054" i="2"/>
  <c r="AI1054" i="2" s="1"/>
  <c r="AJ1054" i="2" s="1"/>
  <c r="AK1054" i="2" s="1"/>
  <c r="AH1118" i="2"/>
  <c r="AI1118" i="2" s="1"/>
  <c r="AJ1118" i="2" s="1"/>
  <c r="AK1118" i="2" s="1"/>
  <c r="AH1182" i="2"/>
  <c r="AI1182" i="2" s="1"/>
  <c r="AJ1182" i="2" s="1"/>
  <c r="AK1182" i="2" s="1"/>
  <c r="AH1246" i="2"/>
  <c r="AI1246" i="2" s="1"/>
  <c r="AJ1246" i="2" s="1"/>
  <c r="AK1246" i="2" s="1"/>
  <c r="AH1173" i="2"/>
  <c r="AI1173" i="2" s="1"/>
  <c r="AJ1173" i="2" s="1"/>
  <c r="AK1173" i="2" s="1"/>
  <c r="AH1237" i="2"/>
  <c r="AI1237" i="2" s="1"/>
  <c r="AJ1237" i="2" s="1"/>
  <c r="AK1237" i="2" s="1"/>
  <c r="AH1317" i="2"/>
  <c r="AH1397" i="2"/>
  <c r="AI1397" i="2" s="1"/>
  <c r="AJ1397" i="2" s="1"/>
  <c r="AK1397" i="2" s="1"/>
  <c r="AH1469" i="2"/>
  <c r="AH1565" i="2"/>
  <c r="AI1565" i="2" s="1"/>
  <c r="AJ1565" i="2" s="1"/>
  <c r="AK1565" i="2" s="1"/>
  <c r="AH1286" i="2"/>
  <c r="AI1286" i="2" s="1"/>
  <c r="AJ1286" i="2" s="1"/>
  <c r="AK1286" i="2" s="1"/>
  <c r="AH1350" i="2"/>
  <c r="AI1350" i="2" s="1"/>
  <c r="AJ1350" i="2" s="1"/>
  <c r="AK1350" i="2" s="1"/>
  <c r="AH1414" i="2"/>
  <c r="AI1414" i="2" s="1"/>
  <c r="AJ1414" i="2" s="1"/>
  <c r="AK1414" i="2" s="1"/>
  <c r="AH1478" i="2"/>
  <c r="AH1542" i="2"/>
  <c r="AI1542" i="2" s="1"/>
  <c r="AJ1542" i="2" s="1"/>
  <c r="AK1542" i="2" s="1"/>
  <c r="AH1606" i="2"/>
  <c r="AI1606" i="2" s="1"/>
  <c r="AJ1606" i="2" s="1"/>
  <c r="AK1606" i="2" s="1"/>
  <c r="AH1670" i="2"/>
  <c r="AI1670" i="2" s="1"/>
  <c r="AJ1670" i="2" s="1"/>
  <c r="AK1670" i="2" s="1"/>
  <c r="AH1734" i="2"/>
  <c r="AI1734" i="2" s="1"/>
  <c r="AJ1734" i="2" s="1"/>
  <c r="AK1734" i="2" s="1"/>
  <c r="AH1798" i="2"/>
  <c r="AI1798" i="2" s="1"/>
  <c r="AJ1798" i="2" s="1"/>
  <c r="AK1798" i="2" s="1"/>
  <c r="AH1862" i="2"/>
  <c r="AI1862" i="2" s="1"/>
  <c r="AJ1862" i="2" s="1"/>
  <c r="AK1862" i="2" s="1"/>
  <c r="AH380" i="2"/>
  <c r="AI380" i="2" s="1"/>
  <c r="AJ380" i="2" s="1"/>
  <c r="AK380" i="2" s="1"/>
  <c r="AH444" i="2"/>
  <c r="AI444" i="2" s="1"/>
  <c r="AJ444" i="2" s="1"/>
  <c r="AK444" i="2" s="1"/>
  <c r="AH508" i="2"/>
  <c r="AI508" i="2" s="1"/>
  <c r="AJ508" i="2" s="1"/>
  <c r="AK508" i="2" s="1"/>
  <c r="AH572" i="2"/>
  <c r="AI572" i="2" s="1"/>
  <c r="AJ572" i="2" s="1"/>
  <c r="AK572" i="2" s="1"/>
  <c r="AH636" i="2"/>
  <c r="AI636" i="2" s="1"/>
  <c r="AJ636" i="2" s="1"/>
  <c r="AK636" i="2" s="1"/>
  <c r="AH700" i="2"/>
  <c r="AI700" i="2" s="1"/>
  <c r="AJ700" i="2" s="1"/>
  <c r="AK700" i="2" s="1"/>
  <c r="AH764" i="2"/>
  <c r="AI764" i="2" s="1"/>
  <c r="AJ764" i="2" s="1"/>
  <c r="AK764" i="2" s="1"/>
  <c r="AH828" i="2"/>
  <c r="AI828" i="2" s="1"/>
  <c r="AJ828" i="2" s="1"/>
  <c r="AK828" i="2" s="1"/>
  <c r="AH892" i="2"/>
  <c r="AI892" i="2" s="1"/>
  <c r="AJ892" i="2" s="1"/>
  <c r="AK892" i="2" s="1"/>
  <c r="AH956" i="2"/>
  <c r="AI956" i="2" s="1"/>
  <c r="AJ956" i="2" s="1"/>
  <c r="AK956" i="2" s="1"/>
  <c r="AH3740" i="2"/>
  <c r="AH3804" i="2"/>
  <c r="AI3804" i="2" s="1"/>
  <c r="AJ3804" i="2" s="1"/>
  <c r="AK3804" i="2" s="1"/>
  <c r="AH3868" i="2"/>
  <c r="AH3932" i="2"/>
  <c r="AI3932" i="2" s="1"/>
  <c r="AJ3932" i="2" s="1"/>
  <c r="AK3932" i="2" s="1"/>
  <c r="AH1076" i="2"/>
  <c r="AI1076" i="2" s="1"/>
  <c r="AJ1076" i="2" s="1"/>
  <c r="AK1076" i="2" s="1"/>
  <c r="AH1140" i="2"/>
  <c r="AI1140" i="2" s="1"/>
  <c r="AJ1140" i="2" s="1"/>
  <c r="AK1140" i="2" s="1"/>
  <c r="AH1204" i="2"/>
  <c r="AH1268" i="2"/>
  <c r="AI1268" i="2" s="1"/>
  <c r="AJ1268" i="2" s="1"/>
  <c r="AK1268" i="2" s="1"/>
  <c r="AH1332" i="2"/>
  <c r="AI1332" i="2" s="1"/>
  <c r="AJ1332" i="2" s="1"/>
  <c r="AK1332" i="2" s="1"/>
  <c r="AH1396" i="2"/>
  <c r="AI1396" i="2" s="1"/>
  <c r="AJ1396" i="2" s="1"/>
  <c r="AK1396" i="2" s="1"/>
  <c r="AH1460" i="2"/>
  <c r="AI1460" i="2" s="1"/>
  <c r="AJ1460" i="2" s="1"/>
  <c r="AK1460" i="2" s="1"/>
  <c r="AH1524" i="2"/>
  <c r="AI1524" i="2" s="1"/>
  <c r="AJ1524" i="2" s="1"/>
  <c r="AK1524" i="2" s="1"/>
  <c r="AH1588" i="2"/>
  <c r="AI1588" i="2" s="1"/>
  <c r="AJ1588" i="2" s="1"/>
  <c r="AK1588" i="2" s="1"/>
  <c r="AH1652" i="2"/>
  <c r="AI1652" i="2" s="1"/>
  <c r="AJ1652" i="2" s="1"/>
  <c r="AK1652" i="2" s="1"/>
  <c r="AH1716" i="2"/>
  <c r="AI1716" i="2" s="1"/>
  <c r="AJ1716" i="2" s="1"/>
  <c r="AK1716" i="2" s="1"/>
  <c r="AH1780" i="2"/>
  <c r="AI1780" i="2" s="1"/>
  <c r="AJ1780" i="2" s="1"/>
  <c r="AK1780" i="2" s="1"/>
  <c r="AH1844" i="2"/>
  <c r="AI1844" i="2" s="1"/>
  <c r="AJ1844" i="2" s="1"/>
  <c r="AK1844" i="2" s="1"/>
  <c r="AH1908" i="2"/>
  <c r="AI1908" i="2" s="1"/>
  <c r="AJ1908" i="2" s="1"/>
  <c r="AK1908" i="2" s="1"/>
  <c r="AH1972" i="2"/>
  <c r="AI1972" i="2" s="1"/>
  <c r="AJ1972" i="2" s="1"/>
  <c r="AK1972" i="2" s="1"/>
  <c r="AH3805" i="2"/>
  <c r="AI3805" i="2" s="1"/>
  <c r="AJ3805" i="2" s="1"/>
  <c r="AK3805" i="2" s="1"/>
  <c r="AH3766" i="2"/>
  <c r="AI3766" i="2" s="1"/>
  <c r="AJ3766" i="2" s="1"/>
  <c r="AK3766" i="2" s="1"/>
  <c r="AH3846" i="2"/>
  <c r="AI3846" i="2" s="1"/>
  <c r="AJ3846" i="2" s="1"/>
  <c r="AK3846" i="2" s="1"/>
  <c r="AH3974" i="2"/>
  <c r="AH3834" i="2"/>
  <c r="AI3834" i="2" s="1"/>
  <c r="AJ3834" i="2" s="1"/>
  <c r="AK3834" i="2" s="1"/>
  <c r="AH3841" i="2"/>
  <c r="AH3602" i="2"/>
  <c r="AI3602" i="2" s="1"/>
  <c r="AJ3602" i="2" s="1"/>
  <c r="AK3602" i="2" s="1"/>
  <c r="AH2753" i="2"/>
  <c r="AG2753" i="2"/>
  <c r="AH2864" i="2"/>
  <c r="AG2864" i="2"/>
  <c r="AG3032" i="2"/>
  <c r="AH3032" i="2"/>
  <c r="AH3585" i="2"/>
  <c r="AI3585" i="2" s="1"/>
  <c r="AJ3585" i="2" s="1"/>
  <c r="AK3585" i="2" s="1"/>
  <c r="AH2960" i="2"/>
  <c r="AG2960" i="2"/>
  <c r="AH3616" i="2"/>
  <c r="AI3616" i="2" s="1"/>
  <c r="AJ3616" i="2" s="1"/>
  <c r="AK3616" i="2" s="1"/>
  <c r="AH3623" i="2"/>
  <c r="AI3623" i="2" s="1"/>
  <c r="AJ3623" i="2" s="1"/>
  <c r="AK3623" i="2" s="1"/>
  <c r="AH2751" i="2"/>
  <c r="AG2751" i="2"/>
  <c r="AG2782" i="2"/>
  <c r="AH2782" i="2"/>
  <c r="AH3598" i="2"/>
  <c r="AI3598" i="2" s="1"/>
  <c r="AJ3598" i="2" s="1"/>
  <c r="AK3598" i="2" s="1"/>
  <c r="AH3635" i="2"/>
  <c r="AI3635" i="2" s="1"/>
  <c r="AJ3635" i="2" s="1"/>
  <c r="AK3635" i="2" s="1"/>
  <c r="AH2771" i="2"/>
  <c r="AG2771" i="2"/>
  <c r="AH3107" i="2"/>
  <c r="AG3107" i="2"/>
  <c r="AG3683" i="2"/>
  <c r="AH3683" i="2"/>
  <c r="AH3636" i="2"/>
  <c r="AI3636" i="2" s="1"/>
  <c r="AJ3636" i="2" s="1"/>
  <c r="AK3636" i="2" s="1"/>
  <c r="AG2772" i="2"/>
  <c r="AH2772" i="2"/>
  <c r="AH3611" i="2"/>
  <c r="AI3611" i="2" s="1"/>
  <c r="AJ3611" i="2" s="1"/>
  <c r="AK3611" i="2" s="1"/>
  <c r="AH2970" i="2"/>
  <c r="AH3034" i="2"/>
  <c r="AI3034" i="2" s="1"/>
  <c r="AJ3034" i="2" s="1"/>
  <c r="AK3034" i="2" s="1"/>
  <c r="AH3226" i="2"/>
  <c r="AI3226" i="2" s="1"/>
  <c r="AJ3226" i="2" s="1"/>
  <c r="AK3226" i="2" s="1"/>
  <c r="AH2806" i="2"/>
  <c r="AI2806" i="2" s="1"/>
  <c r="AJ2806" i="2" s="1"/>
  <c r="AK2806" i="2" s="1"/>
  <c r="AH2870" i="2"/>
  <c r="AI2870" i="2" s="1"/>
  <c r="AJ2870" i="2" s="1"/>
  <c r="AK2870" i="2" s="1"/>
  <c r="AH2934" i="2"/>
  <c r="AI2934" i="2" s="1"/>
  <c r="AJ2934" i="2" s="1"/>
  <c r="AK2934" i="2" s="1"/>
  <c r="AH2998" i="2"/>
  <c r="AI2998" i="2" s="1"/>
  <c r="AJ2998" i="2" s="1"/>
  <c r="AK2998" i="2" s="1"/>
  <c r="AH3062" i="2"/>
  <c r="AI3062" i="2" s="1"/>
  <c r="AJ3062" i="2" s="1"/>
  <c r="AK3062" i="2" s="1"/>
  <c r="AH3126" i="2"/>
  <c r="AI3126" i="2" s="1"/>
  <c r="AJ3126" i="2" s="1"/>
  <c r="AK3126" i="2" s="1"/>
  <c r="AH3190" i="2"/>
  <c r="AI3190" i="2" s="1"/>
  <c r="AJ3190" i="2" s="1"/>
  <c r="AK3190" i="2" s="1"/>
  <c r="AH3254" i="2"/>
  <c r="AI3254" i="2" s="1"/>
  <c r="AJ3254" i="2" s="1"/>
  <c r="AK3254" i="2" s="1"/>
  <c r="AH3318" i="2"/>
  <c r="AI3318" i="2" s="1"/>
  <c r="AJ3318" i="2" s="1"/>
  <c r="AK3318" i="2" s="1"/>
  <c r="AH3382" i="2"/>
  <c r="AI3382" i="2" s="1"/>
  <c r="AJ3382" i="2" s="1"/>
  <c r="AK3382" i="2" s="1"/>
  <c r="AH3446" i="2"/>
  <c r="AI3446" i="2" s="1"/>
  <c r="AJ3446" i="2" s="1"/>
  <c r="AK3446" i="2" s="1"/>
  <c r="AH2847" i="2"/>
  <c r="AI2847" i="2" s="1"/>
  <c r="AJ2847" i="2" s="1"/>
  <c r="AK2847" i="2" s="1"/>
  <c r="AH2935" i="2"/>
  <c r="AI2935" i="2" s="1"/>
  <c r="AJ2935" i="2" s="1"/>
  <c r="AK2935" i="2" s="1"/>
  <c r="AH3023" i="2"/>
  <c r="AI3023" i="2" s="1"/>
  <c r="AJ3023" i="2" s="1"/>
  <c r="AK3023" i="2" s="1"/>
  <c r="AH3103" i="2"/>
  <c r="AI3103" i="2" s="1"/>
  <c r="AJ3103" i="2" s="1"/>
  <c r="AK3103" i="2" s="1"/>
  <c r="AH3191" i="2"/>
  <c r="AI3191" i="2" s="1"/>
  <c r="AJ3191" i="2" s="1"/>
  <c r="AK3191" i="2" s="1"/>
  <c r="AH3279" i="2"/>
  <c r="AI3279" i="2" s="1"/>
  <c r="AJ3279" i="2" s="1"/>
  <c r="AK3279" i="2" s="1"/>
  <c r="AH3359" i="2"/>
  <c r="AI3359" i="2" s="1"/>
  <c r="AJ3359" i="2" s="1"/>
  <c r="AK3359" i="2" s="1"/>
  <c r="AH3447" i="2"/>
  <c r="AI3447" i="2" s="1"/>
  <c r="AJ3447" i="2" s="1"/>
  <c r="AK3447" i="2" s="1"/>
  <c r="AH2913" i="2"/>
  <c r="AH3073" i="2"/>
  <c r="AI3073" i="2" s="1"/>
  <c r="AJ3073" i="2" s="1"/>
  <c r="AK3073" i="2" s="1"/>
  <c r="AH3225" i="2"/>
  <c r="AH3457" i="2"/>
  <c r="AI3457" i="2" s="1"/>
  <c r="AJ3457" i="2" s="1"/>
  <c r="AK3457" i="2" s="1"/>
  <c r="AH3490" i="2"/>
  <c r="AI3490" i="2" s="1"/>
  <c r="AJ3490" i="2" s="1"/>
  <c r="AK3490" i="2" s="1"/>
  <c r="AH3554" i="2"/>
  <c r="AI3554" i="2" s="1"/>
  <c r="AJ3554" i="2" s="1"/>
  <c r="AK3554" i="2" s="1"/>
  <c r="AH2827" i="2"/>
  <c r="AI2827" i="2" s="1"/>
  <c r="AJ2827" i="2" s="1"/>
  <c r="AK2827" i="2" s="1"/>
  <c r="AH3035" i="2"/>
  <c r="AI3035" i="2" s="1"/>
  <c r="AJ3035" i="2" s="1"/>
  <c r="AK3035" i="2" s="1"/>
  <c r="AH3195" i="2"/>
  <c r="AI3195" i="2" s="1"/>
  <c r="AJ3195" i="2" s="1"/>
  <c r="AK3195" i="2" s="1"/>
  <c r="AH3427" i="2"/>
  <c r="AI3427" i="2" s="1"/>
  <c r="AJ3427" i="2" s="1"/>
  <c r="AK3427" i="2" s="1"/>
  <c r="AH2981" i="2"/>
  <c r="AI2981" i="2" s="1"/>
  <c r="AJ2981" i="2" s="1"/>
  <c r="AK2981" i="2" s="1"/>
  <c r="AH3157" i="2"/>
  <c r="AI3157" i="2" s="1"/>
  <c r="AJ3157" i="2" s="1"/>
  <c r="AK3157" i="2" s="1"/>
  <c r="AH3309" i="2"/>
  <c r="AI3309" i="2" s="1"/>
  <c r="AJ3309" i="2" s="1"/>
  <c r="AK3309" i="2" s="1"/>
  <c r="AH3494" i="2"/>
  <c r="AI3494" i="2" s="1"/>
  <c r="AJ3494" i="2" s="1"/>
  <c r="AK3494" i="2" s="1"/>
  <c r="AH3558" i="2"/>
  <c r="AI3558" i="2" s="1"/>
  <c r="AJ3558" i="2" s="1"/>
  <c r="AK3558" i="2" s="1"/>
  <c r="AH2867" i="2"/>
  <c r="AH2979" i="2"/>
  <c r="AI2979" i="2" s="1"/>
  <c r="AJ2979" i="2" s="1"/>
  <c r="AK2979" i="2" s="1"/>
  <c r="AH3163" i="2"/>
  <c r="AH3283" i="2"/>
  <c r="AI3283" i="2" s="1"/>
  <c r="AJ3283" i="2" s="1"/>
  <c r="AK3283" i="2" s="1"/>
  <c r="AH3395" i="2"/>
  <c r="AI3395" i="2" s="1"/>
  <c r="AJ3395" i="2" s="1"/>
  <c r="AK3395" i="2" s="1"/>
  <c r="AH3491" i="2"/>
  <c r="AI3491" i="2" s="1"/>
  <c r="AJ3491" i="2" s="1"/>
  <c r="AK3491" i="2" s="1"/>
  <c r="AH3563" i="2"/>
  <c r="AI3563" i="2" s="1"/>
  <c r="AJ3563" i="2" s="1"/>
  <c r="AK3563" i="2" s="1"/>
  <c r="AH3463" i="2"/>
  <c r="AI3463" i="2" s="1"/>
  <c r="AJ3463" i="2" s="1"/>
  <c r="AK3463" i="2" s="1"/>
  <c r="AH3360" i="2"/>
  <c r="AI3360" i="2" s="1"/>
  <c r="AJ3360" i="2" s="1"/>
  <c r="AK3360" i="2" s="1"/>
  <c r="AH2833" i="2"/>
  <c r="AH2977" i="2"/>
  <c r="AH3081" i="2"/>
  <c r="AH3185" i="2"/>
  <c r="AI3185" i="2" s="1"/>
  <c r="AJ3185" i="2" s="1"/>
  <c r="AK3185" i="2" s="1"/>
  <c r="AH3313" i="2"/>
  <c r="AI3313" i="2" s="1"/>
  <c r="AJ3313" i="2" s="1"/>
  <c r="AK3313" i="2" s="1"/>
  <c r="AH3417" i="2"/>
  <c r="AI3417" i="2" s="1"/>
  <c r="AJ3417" i="2" s="1"/>
  <c r="AK3417" i="2" s="1"/>
  <c r="AH3545" i="2"/>
  <c r="AI3545" i="2" s="1"/>
  <c r="AJ3545" i="2" s="1"/>
  <c r="AK3545" i="2" s="1"/>
  <c r="AH3012" i="2"/>
  <c r="AH3172" i="2"/>
  <c r="AI3172" i="2" s="1"/>
  <c r="AJ3172" i="2" s="1"/>
  <c r="AK3172" i="2" s="1"/>
  <c r="AH3316" i="2"/>
  <c r="AI3316" i="2" s="1"/>
  <c r="AJ3316" i="2" s="1"/>
  <c r="AK3316" i="2" s="1"/>
  <c r="AH3484" i="2"/>
  <c r="AI3484" i="2" s="1"/>
  <c r="AJ3484" i="2" s="1"/>
  <c r="AK3484" i="2" s="1"/>
  <c r="AH2869" i="2"/>
  <c r="AI2869" i="2" s="1"/>
  <c r="AJ2869" i="2" s="1"/>
  <c r="AK2869" i="2" s="1"/>
  <c r="AH3069" i="2"/>
  <c r="AI3069" i="2" s="1"/>
  <c r="AJ3069" i="2" s="1"/>
  <c r="AK3069" i="2" s="1"/>
  <c r="AH3165" i="2"/>
  <c r="AI3165" i="2" s="1"/>
  <c r="AJ3165" i="2" s="1"/>
  <c r="AK3165" i="2" s="1"/>
  <c r="AH3349" i="2"/>
  <c r="AI3349" i="2" s="1"/>
  <c r="AJ3349" i="2" s="1"/>
  <c r="AK3349" i="2" s="1"/>
  <c r="AH3485" i="2"/>
  <c r="AI3485" i="2" s="1"/>
  <c r="AJ3485" i="2" s="1"/>
  <c r="AK3485" i="2" s="1"/>
  <c r="AH3573" i="2"/>
  <c r="AI3573" i="2" s="1"/>
  <c r="AJ3573" i="2" s="1"/>
  <c r="AK3573" i="2" s="1"/>
  <c r="AH3160" i="2"/>
  <c r="AI3160" i="2" s="1"/>
  <c r="AJ3160" i="2" s="1"/>
  <c r="AK3160" i="2" s="1"/>
  <c r="AH3161" i="2"/>
  <c r="AH3403" i="2"/>
  <c r="AI3403" i="2" s="1"/>
  <c r="AJ3403" i="2" s="1"/>
  <c r="AK3403" i="2" s="1"/>
  <c r="AH3132" i="2"/>
  <c r="AI3132" i="2" s="1"/>
  <c r="AJ3132" i="2" s="1"/>
  <c r="AK3132" i="2" s="1"/>
  <c r="AH3388" i="2"/>
  <c r="AI3388" i="2" s="1"/>
  <c r="AJ3388" i="2" s="1"/>
  <c r="AK3388" i="2" s="1"/>
  <c r="AH3540" i="2"/>
  <c r="AI3540" i="2" s="1"/>
  <c r="AJ3540" i="2" s="1"/>
  <c r="AK3540" i="2" s="1"/>
  <c r="AH3045" i="2"/>
  <c r="AI3045" i="2" s="1"/>
  <c r="AJ3045" i="2" s="1"/>
  <c r="AK3045" i="2" s="1"/>
  <c r="AH3357" i="2"/>
  <c r="AI3357" i="2" s="1"/>
  <c r="AJ3357" i="2" s="1"/>
  <c r="AK3357" i="2" s="1"/>
  <c r="AH2861" i="2"/>
  <c r="AI2861" i="2" s="1"/>
  <c r="AJ2861" i="2" s="1"/>
  <c r="AK2861" i="2" s="1"/>
  <c r="AH3271" i="2"/>
  <c r="AI3271" i="2" s="1"/>
  <c r="AJ3271" i="2" s="1"/>
  <c r="AK3271" i="2" s="1"/>
  <c r="AH3551" i="2"/>
  <c r="AI3551" i="2" s="1"/>
  <c r="AJ3551" i="2" s="1"/>
  <c r="AK3551" i="2" s="1"/>
  <c r="AH2848" i="2"/>
  <c r="AH3019" i="2"/>
  <c r="AI3019" i="2" s="1"/>
  <c r="AJ3019" i="2" s="1"/>
  <c r="AK3019" i="2" s="1"/>
  <c r="AH3400" i="2"/>
  <c r="AI3400" i="2" s="1"/>
  <c r="AJ3400" i="2" s="1"/>
  <c r="AK3400" i="2" s="1"/>
  <c r="AH3468" i="2"/>
  <c r="AI3468" i="2" s="1"/>
  <c r="AJ3468" i="2" s="1"/>
  <c r="AK3468" i="2" s="1"/>
  <c r="AH3483" i="2"/>
  <c r="AI3483" i="2" s="1"/>
  <c r="AJ3483" i="2" s="1"/>
  <c r="AK3483" i="2" s="1"/>
  <c r="AH3072" i="2"/>
  <c r="AI3072" i="2" s="1"/>
  <c r="AJ3072" i="2" s="1"/>
  <c r="AK3072" i="2" s="1"/>
  <c r="AH3344" i="2"/>
  <c r="AI3344" i="2" s="1"/>
  <c r="AJ3344" i="2" s="1"/>
  <c r="AK3344" i="2" s="1"/>
  <c r="AH3576" i="2"/>
  <c r="AI3576" i="2" s="1"/>
  <c r="AJ3576" i="2" s="1"/>
  <c r="AK3576" i="2" s="1"/>
  <c r="AH3239" i="2"/>
  <c r="AI3239" i="2" s="1"/>
  <c r="AJ3239" i="2" s="1"/>
  <c r="AK3239" i="2" s="1"/>
  <c r="AH3368" i="2"/>
  <c r="AI3368" i="2" s="1"/>
  <c r="AJ3368" i="2" s="1"/>
  <c r="AK3368" i="2" s="1"/>
  <c r="AH2836" i="2"/>
  <c r="AI2836" i="2" s="1"/>
  <c r="AJ2836" i="2" s="1"/>
  <c r="AK2836" i="2" s="1"/>
  <c r="AH3572" i="2"/>
  <c r="AI3572" i="2" s="1"/>
  <c r="AJ3572" i="2" s="1"/>
  <c r="AK3572" i="2" s="1"/>
  <c r="AH3460" i="2"/>
  <c r="AI3460" i="2" s="1"/>
  <c r="AJ3460" i="2" s="1"/>
  <c r="AK3460" i="2" s="1"/>
  <c r="AH3936" i="2"/>
  <c r="AH793" i="2"/>
  <c r="AI793" i="2" s="1"/>
  <c r="AJ793" i="2" s="1"/>
  <c r="AK793" i="2" s="1"/>
  <c r="AH941" i="2"/>
  <c r="AI941" i="2" s="1"/>
  <c r="AJ941" i="2" s="1"/>
  <c r="AK941" i="2" s="1"/>
  <c r="AH1847" i="2"/>
  <c r="AI1847" i="2" s="1"/>
  <c r="AJ1847" i="2" s="1"/>
  <c r="AK1847" i="2" s="1"/>
  <c r="AH2667" i="2"/>
  <c r="AH2673" i="2"/>
  <c r="AI2673" i="2" s="1"/>
  <c r="AJ2673" i="2" s="1"/>
  <c r="AK2673" i="2" s="1"/>
  <c r="AH2676" i="2"/>
  <c r="AH3978" i="2"/>
  <c r="AI3978" i="2" s="1"/>
  <c r="AJ3978" i="2" s="1"/>
  <c r="AK3978" i="2" s="1"/>
  <c r="AH1207" i="2"/>
  <c r="AI1207" i="2" s="1"/>
  <c r="AJ1207" i="2" s="1"/>
  <c r="AK1207" i="2" s="1"/>
  <c r="AH3902" i="2"/>
  <c r="AI3902" i="2" s="1"/>
  <c r="AJ3902" i="2" s="1"/>
  <c r="AK3902" i="2" s="1"/>
  <c r="AH1591" i="2"/>
  <c r="AI1591" i="2" s="1"/>
  <c r="AJ1591" i="2" s="1"/>
  <c r="AK1591" i="2" s="1"/>
  <c r="AH2711" i="2"/>
  <c r="AH2698" i="2"/>
  <c r="AI2698" i="2" s="1"/>
  <c r="AJ2698" i="2" s="1"/>
  <c r="AK2698" i="2" s="1"/>
  <c r="AH2669" i="2"/>
  <c r="AI2669" i="2" s="1"/>
  <c r="AJ2669" i="2" s="1"/>
  <c r="AK2669" i="2" s="1"/>
  <c r="AH3959" i="2"/>
  <c r="AI3959" i="2" s="1"/>
  <c r="AJ3959" i="2" s="1"/>
  <c r="AK3959" i="2" s="1"/>
  <c r="AH951" i="2"/>
  <c r="AI951" i="2" s="1"/>
  <c r="AJ951" i="2" s="1"/>
  <c r="AK951" i="2" s="1"/>
  <c r="AH714" i="2"/>
  <c r="AI714" i="2" s="1"/>
  <c r="AJ714" i="2" s="1"/>
  <c r="AK714" i="2" s="1"/>
  <c r="AH1371" i="2"/>
  <c r="AI1371" i="2" s="1"/>
  <c r="AJ1371" i="2" s="1"/>
  <c r="AK1371" i="2" s="1"/>
  <c r="AH1216" i="2"/>
  <c r="AI1216" i="2" s="1"/>
  <c r="AJ1216" i="2" s="1"/>
  <c r="AK1216" i="2" s="1"/>
  <c r="AH1296" i="2"/>
  <c r="AI1296" i="2" s="1"/>
  <c r="AJ1296" i="2" s="1"/>
  <c r="AK1296" i="2" s="1"/>
  <c r="AH1027" i="2"/>
  <c r="AI1027" i="2" s="1"/>
  <c r="AJ1027" i="2" s="1"/>
  <c r="AK1027" i="2" s="1"/>
  <c r="AH1091" i="2"/>
  <c r="AI1091" i="2" s="1"/>
  <c r="AJ1091" i="2" s="1"/>
  <c r="AK1091" i="2" s="1"/>
  <c r="AH1291" i="2"/>
  <c r="AI1291" i="2" s="1"/>
  <c r="AJ1291" i="2" s="1"/>
  <c r="AK1291" i="2" s="1"/>
  <c r="AH1563" i="2"/>
  <c r="AI1563" i="2" s="1"/>
  <c r="AJ1563" i="2" s="1"/>
  <c r="AK1563" i="2" s="1"/>
  <c r="AH1627" i="2"/>
  <c r="AI1627" i="2" s="1"/>
  <c r="AJ1627" i="2" s="1"/>
  <c r="AK1627" i="2" s="1"/>
  <c r="AH1691" i="2"/>
  <c r="AI1691" i="2" s="1"/>
  <c r="AJ1691" i="2" s="1"/>
  <c r="AK1691" i="2" s="1"/>
  <c r="AH1755" i="2"/>
  <c r="AI1755" i="2" s="1"/>
  <c r="AJ1755" i="2" s="1"/>
  <c r="AK1755" i="2" s="1"/>
  <c r="AH1827" i="2"/>
  <c r="AI1827" i="2" s="1"/>
  <c r="AJ1827" i="2" s="1"/>
  <c r="AK1827" i="2" s="1"/>
  <c r="AH1899" i="2"/>
  <c r="AI1899" i="2" s="1"/>
  <c r="AJ1899" i="2" s="1"/>
  <c r="AK1899" i="2" s="1"/>
  <c r="AH370" i="2"/>
  <c r="AI370" i="2" s="1"/>
  <c r="AJ370" i="2" s="1"/>
  <c r="AK370" i="2" s="1"/>
  <c r="AH434" i="2"/>
  <c r="AI434" i="2" s="1"/>
  <c r="AJ434" i="2" s="1"/>
  <c r="AK434" i="2" s="1"/>
  <c r="AH586" i="2"/>
  <c r="AI586" i="2" s="1"/>
  <c r="AJ586" i="2" s="1"/>
  <c r="AK586" i="2" s="1"/>
  <c r="AH1971" i="2"/>
  <c r="AI1971" i="2" s="1"/>
  <c r="AJ1971" i="2" s="1"/>
  <c r="AK1971" i="2" s="1"/>
  <c r="AH2035" i="2"/>
  <c r="AI2035" i="2" s="1"/>
  <c r="AJ2035" i="2" s="1"/>
  <c r="AK2035" i="2" s="1"/>
  <c r="AH1306" i="2"/>
  <c r="AI1306" i="2" s="1"/>
  <c r="AJ1306" i="2" s="1"/>
  <c r="AK1306" i="2" s="1"/>
  <c r="AH1386" i="2"/>
  <c r="AI1386" i="2" s="1"/>
  <c r="AJ1386" i="2" s="1"/>
  <c r="AK1386" i="2" s="1"/>
  <c r="AH1450" i="2"/>
  <c r="AH1514" i="2"/>
  <c r="AI1514" i="2" s="1"/>
  <c r="AJ1514" i="2" s="1"/>
  <c r="AK1514" i="2" s="1"/>
  <c r="AH1578" i="2"/>
  <c r="AI1578" i="2" s="1"/>
  <c r="AJ1578" i="2" s="1"/>
  <c r="AK1578" i="2" s="1"/>
  <c r="AH2048" i="2"/>
  <c r="AI2048" i="2" s="1"/>
  <c r="AJ2048" i="2" s="1"/>
  <c r="AK2048" i="2" s="1"/>
  <c r="AH1974" i="2"/>
  <c r="AH2038" i="2"/>
  <c r="AI2038" i="2" s="1"/>
  <c r="AJ2038" i="2" s="1"/>
  <c r="AK2038" i="2" s="1"/>
  <c r="AH2036" i="2"/>
  <c r="AI2036" i="2" s="1"/>
  <c r="AJ2036" i="2" s="1"/>
  <c r="AK2036" i="2" s="1"/>
  <c r="AH1637" i="2"/>
  <c r="AI1637" i="2" s="1"/>
  <c r="AJ1637" i="2" s="1"/>
  <c r="AK1637" i="2" s="1"/>
  <c r="AH1733" i="2"/>
  <c r="AI1733" i="2" s="1"/>
  <c r="AJ1733" i="2" s="1"/>
  <c r="AK1733" i="2" s="1"/>
  <c r="AH1805" i="2"/>
  <c r="AI1805" i="2" s="1"/>
  <c r="AJ1805" i="2" s="1"/>
  <c r="AK1805" i="2" s="1"/>
  <c r="AH1869" i="2"/>
  <c r="AI1869" i="2" s="1"/>
  <c r="AJ1869" i="2" s="1"/>
  <c r="AK1869" i="2" s="1"/>
  <c r="AH1941" i="2"/>
  <c r="AH2005" i="2"/>
  <c r="AI2005" i="2" s="1"/>
  <c r="AJ2005" i="2" s="1"/>
  <c r="AK2005" i="2" s="1"/>
  <c r="AH1618" i="2"/>
  <c r="AH1682" i="2"/>
  <c r="AI1682" i="2" s="1"/>
  <c r="AJ1682" i="2" s="1"/>
  <c r="AK1682" i="2" s="1"/>
  <c r="AH1746" i="2"/>
  <c r="AI1746" i="2" s="1"/>
  <c r="AJ1746" i="2" s="1"/>
  <c r="AK1746" i="2" s="1"/>
  <c r="AH1810" i="2"/>
  <c r="AI1810" i="2" s="1"/>
  <c r="AJ1810" i="2" s="1"/>
  <c r="AK1810" i="2" s="1"/>
  <c r="AH1874" i="2"/>
  <c r="AI1874" i="2" s="1"/>
  <c r="AJ1874" i="2" s="1"/>
  <c r="AK1874" i="2" s="1"/>
  <c r="AH1938" i="2"/>
  <c r="AI1938" i="2" s="1"/>
  <c r="AJ1938" i="2" s="1"/>
  <c r="AK1938" i="2" s="1"/>
  <c r="AH2002" i="2"/>
  <c r="AI2002" i="2" s="1"/>
  <c r="AJ2002" i="2" s="1"/>
  <c r="AK2002" i="2" s="1"/>
  <c r="AH712" i="2"/>
  <c r="AI712" i="2" s="1"/>
  <c r="AJ712" i="2" s="1"/>
  <c r="AK712" i="2" s="1"/>
  <c r="AH3960" i="2"/>
  <c r="AI3960" i="2" s="1"/>
  <c r="AJ3960" i="2" s="1"/>
  <c r="AK3960" i="2" s="1"/>
  <c r="AH3781" i="2"/>
  <c r="AI3781" i="2" s="1"/>
  <c r="AJ3781" i="2" s="1"/>
  <c r="AK3781" i="2" s="1"/>
  <c r="AH3925" i="2"/>
  <c r="AH784" i="2"/>
  <c r="AI784" i="2" s="1"/>
  <c r="AJ784" i="2" s="1"/>
  <c r="AK784" i="2" s="1"/>
  <c r="AH1096" i="2"/>
  <c r="AI1096" i="2" s="1"/>
  <c r="AJ1096" i="2" s="1"/>
  <c r="AK1096" i="2" s="1"/>
  <c r="AH1328" i="2"/>
  <c r="AI1328" i="2" s="1"/>
  <c r="AJ1328" i="2" s="1"/>
  <c r="AK1328" i="2" s="1"/>
  <c r="AH1424" i="2"/>
  <c r="AI1424" i="2" s="1"/>
  <c r="AJ1424" i="2" s="1"/>
  <c r="AK1424" i="2" s="1"/>
  <c r="AH1496" i="2"/>
  <c r="AI1496" i="2" s="1"/>
  <c r="AJ1496" i="2" s="1"/>
  <c r="AK1496" i="2" s="1"/>
  <c r="AH1560" i="2"/>
  <c r="AH1624" i="2"/>
  <c r="AI1624" i="2" s="1"/>
  <c r="AJ1624" i="2" s="1"/>
  <c r="AK1624" i="2" s="1"/>
  <c r="AH1688" i="2"/>
  <c r="AH1752" i="2"/>
  <c r="AI1752" i="2" s="1"/>
  <c r="AJ1752" i="2" s="1"/>
  <c r="AK1752" i="2" s="1"/>
  <c r="AH1816" i="2"/>
  <c r="AI1816" i="2" s="1"/>
  <c r="AJ1816" i="2" s="1"/>
  <c r="AK1816" i="2" s="1"/>
  <c r="AH1880" i="2"/>
  <c r="AI1880" i="2" s="1"/>
  <c r="AJ1880" i="2" s="1"/>
  <c r="AK1880" i="2" s="1"/>
  <c r="AH1944" i="2"/>
  <c r="AI1944" i="2" s="1"/>
  <c r="AJ1944" i="2" s="1"/>
  <c r="AK1944" i="2" s="1"/>
  <c r="AH345" i="2"/>
  <c r="AH433" i="2"/>
  <c r="AI433" i="2" s="1"/>
  <c r="AJ433" i="2" s="1"/>
  <c r="AK433" i="2" s="1"/>
  <c r="AH497" i="2"/>
  <c r="AI497" i="2" s="1"/>
  <c r="AJ497" i="2" s="1"/>
  <c r="AK497" i="2" s="1"/>
  <c r="AH561" i="2"/>
  <c r="AI561" i="2" s="1"/>
  <c r="AJ561" i="2" s="1"/>
  <c r="AK561" i="2" s="1"/>
  <c r="AH625" i="2"/>
  <c r="AI625" i="2" s="1"/>
  <c r="AJ625" i="2" s="1"/>
  <c r="AK625" i="2" s="1"/>
  <c r="AH689" i="2"/>
  <c r="AH753" i="2"/>
  <c r="AH817" i="2"/>
  <c r="AH881" i="2"/>
  <c r="AI881" i="2" s="1"/>
  <c r="AJ881" i="2" s="1"/>
  <c r="AK881" i="2" s="1"/>
  <c r="AH945" i="2"/>
  <c r="AH1009" i="2"/>
  <c r="AI1009" i="2" s="1"/>
  <c r="AJ1009" i="2" s="1"/>
  <c r="AK1009" i="2" s="1"/>
  <c r="AH1097" i="2"/>
  <c r="AI1097" i="2" s="1"/>
  <c r="AJ1097" i="2" s="1"/>
  <c r="AK1097" i="2" s="1"/>
  <c r="AH1169" i="2"/>
  <c r="AI1169" i="2" s="1"/>
  <c r="AJ1169" i="2" s="1"/>
  <c r="AK1169" i="2" s="1"/>
  <c r="AH1249" i="2"/>
  <c r="AI1249" i="2" s="1"/>
  <c r="AJ1249" i="2" s="1"/>
  <c r="AK1249" i="2" s="1"/>
  <c r="AH1329" i="2"/>
  <c r="AI1329" i="2" s="1"/>
  <c r="AJ1329" i="2" s="1"/>
  <c r="AK1329" i="2" s="1"/>
  <c r="AH1409" i="2"/>
  <c r="AI1409" i="2" s="1"/>
  <c r="AJ1409" i="2" s="1"/>
  <c r="AK1409" i="2" s="1"/>
  <c r="AH1537" i="2"/>
  <c r="AH1633" i="2"/>
  <c r="AH1729" i="2"/>
  <c r="AI1729" i="2" s="1"/>
  <c r="AJ1729" i="2" s="1"/>
  <c r="AK1729" i="2" s="1"/>
  <c r="AH1833" i="2"/>
  <c r="AH1921" i="2"/>
  <c r="AI1921" i="2" s="1"/>
  <c r="AJ1921" i="2" s="1"/>
  <c r="AK1921" i="2" s="1"/>
  <c r="AH2001" i="2"/>
  <c r="AH1958" i="2"/>
  <c r="AI1958" i="2" s="1"/>
  <c r="AJ1958" i="2" s="1"/>
  <c r="AK1958" i="2" s="1"/>
  <c r="AH3839" i="2"/>
  <c r="AI3839" i="2" s="1"/>
  <c r="AJ3839" i="2" s="1"/>
  <c r="AK3839" i="2" s="1"/>
  <c r="AH3787" i="2"/>
  <c r="AI3787" i="2" s="1"/>
  <c r="AJ3787" i="2" s="1"/>
  <c r="AK3787" i="2" s="1"/>
  <c r="AH3851" i="2"/>
  <c r="AH3915" i="2"/>
  <c r="AH3979" i="2"/>
  <c r="AI3979" i="2" s="1"/>
  <c r="AJ3979" i="2" s="1"/>
  <c r="AK3979" i="2" s="1"/>
  <c r="AH381" i="2"/>
  <c r="AI381" i="2" s="1"/>
  <c r="AJ381" i="2" s="1"/>
  <c r="AK381" i="2" s="1"/>
  <c r="AH445" i="2"/>
  <c r="AI445" i="2" s="1"/>
  <c r="AJ445" i="2" s="1"/>
  <c r="AK445" i="2" s="1"/>
  <c r="AH398" i="2"/>
  <c r="AI398" i="2" s="1"/>
  <c r="AJ398" i="2" s="1"/>
  <c r="AK398" i="2" s="1"/>
  <c r="AH462" i="2"/>
  <c r="AI462" i="2" s="1"/>
  <c r="AJ462" i="2" s="1"/>
  <c r="AK462" i="2" s="1"/>
  <c r="AH526" i="2"/>
  <c r="AH590" i="2"/>
  <c r="AI590" i="2" s="1"/>
  <c r="AJ590" i="2" s="1"/>
  <c r="AK590" i="2" s="1"/>
  <c r="AH509" i="2"/>
  <c r="AI509" i="2" s="1"/>
  <c r="AJ509" i="2" s="1"/>
  <c r="AK509" i="2" s="1"/>
  <c r="AH573" i="2"/>
  <c r="AI573" i="2" s="1"/>
  <c r="AJ573" i="2" s="1"/>
  <c r="AK573" i="2" s="1"/>
  <c r="AH637" i="2"/>
  <c r="AI637" i="2" s="1"/>
  <c r="AJ637" i="2" s="1"/>
  <c r="AK637" i="2" s="1"/>
  <c r="AH701" i="2"/>
  <c r="AI701" i="2" s="1"/>
  <c r="AJ701" i="2" s="1"/>
  <c r="AK701" i="2" s="1"/>
  <c r="AH765" i="2"/>
  <c r="AI765" i="2" s="1"/>
  <c r="AJ765" i="2" s="1"/>
  <c r="AK765" i="2" s="1"/>
  <c r="AH829" i="2"/>
  <c r="AI829" i="2" s="1"/>
  <c r="AJ829" i="2" s="1"/>
  <c r="AK829" i="2" s="1"/>
  <c r="AH893" i="2"/>
  <c r="AI893" i="2" s="1"/>
  <c r="AJ893" i="2" s="1"/>
  <c r="AK893" i="2" s="1"/>
  <c r="AH965" i="2"/>
  <c r="AH1029" i="2"/>
  <c r="AI1029" i="2" s="1"/>
  <c r="AJ1029" i="2" s="1"/>
  <c r="AK1029" i="2" s="1"/>
  <c r="AH1093" i="2"/>
  <c r="AH614" i="2"/>
  <c r="AI614" i="2" s="1"/>
  <c r="AJ614" i="2" s="1"/>
  <c r="AK614" i="2" s="1"/>
  <c r="AH678" i="2"/>
  <c r="AI678" i="2" s="1"/>
  <c r="AJ678" i="2" s="1"/>
  <c r="AK678" i="2" s="1"/>
  <c r="AH742" i="2"/>
  <c r="AI742" i="2" s="1"/>
  <c r="AJ742" i="2" s="1"/>
  <c r="AK742" i="2" s="1"/>
  <c r="AH806" i="2"/>
  <c r="AI806" i="2" s="1"/>
  <c r="AJ806" i="2" s="1"/>
  <c r="AK806" i="2" s="1"/>
  <c r="AH870" i="2"/>
  <c r="AI870" i="2" s="1"/>
  <c r="AJ870" i="2" s="1"/>
  <c r="AK870" i="2" s="1"/>
  <c r="AH934" i="2"/>
  <c r="AI934" i="2" s="1"/>
  <c r="AJ934" i="2" s="1"/>
  <c r="AK934" i="2" s="1"/>
  <c r="AH998" i="2"/>
  <c r="AI998" i="2" s="1"/>
  <c r="AJ998" i="2" s="1"/>
  <c r="AK998" i="2" s="1"/>
  <c r="AH1062" i="2"/>
  <c r="AI1062" i="2" s="1"/>
  <c r="AJ1062" i="2" s="1"/>
  <c r="AK1062" i="2" s="1"/>
  <c r="AH1126" i="2"/>
  <c r="AI1126" i="2" s="1"/>
  <c r="AJ1126" i="2" s="1"/>
  <c r="AK1126" i="2" s="1"/>
  <c r="AH1190" i="2"/>
  <c r="AI1190" i="2" s="1"/>
  <c r="AJ1190" i="2" s="1"/>
  <c r="AK1190" i="2" s="1"/>
  <c r="AH1254" i="2"/>
  <c r="AI1254" i="2" s="1"/>
  <c r="AJ1254" i="2" s="1"/>
  <c r="AK1254" i="2" s="1"/>
  <c r="AH1181" i="2"/>
  <c r="AI1181" i="2" s="1"/>
  <c r="AJ1181" i="2" s="1"/>
  <c r="AK1181" i="2" s="1"/>
  <c r="AH1245" i="2"/>
  <c r="AI1245" i="2" s="1"/>
  <c r="AJ1245" i="2" s="1"/>
  <c r="AK1245" i="2" s="1"/>
  <c r="AH1325" i="2"/>
  <c r="AI1325" i="2" s="1"/>
  <c r="AJ1325" i="2" s="1"/>
  <c r="AK1325" i="2" s="1"/>
  <c r="AH1405" i="2"/>
  <c r="AI1405" i="2" s="1"/>
  <c r="AJ1405" i="2" s="1"/>
  <c r="AK1405" i="2" s="1"/>
  <c r="AH1485" i="2"/>
  <c r="AI1485" i="2" s="1"/>
  <c r="AJ1485" i="2" s="1"/>
  <c r="AK1485" i="2" s="1"/>
  <c r="AH1573" i="2"/>
  <c r="AH1294" i="2"/>
  <c r="AI1294" i="2" s="1"/>
  <c r="AJ1294" i="2" s="1"/>
  <c r="AK1294" i="2" s="1"/>
  <c r="AH1358" i="2"/>
  <c r="AI1358" i="2" s="1"/>
  <c r="AJ1358" i="2" s="1"/>
  <c r="AK1358" i="2" s="1"/>
  <c r="AH1422" i="2"/>
  <c r="AI1422" i="2" s="1"/>
  <c r="AJ1422" i="2" s="1"/>
  <c r="AK1422" i="2" s="1"/>
  <c r="AH1486" i="2"/>
  <c r="AI1486" i="2" s="1"/>
  <c r="AJ1486" i="2" s="1"/>
  <c r="AK1486" i="2" s="1"/>
  <c r="AH1550" i="2"/>
  <c r="AI1550" i="2" s="1"/>
  <c r="AJ1550" i="2" s="1"/>
  <c r="AK1550" i="2" s="1"/>
  <c r="AH1614" i="2"/>
  <c r="AI1614" i="2" s="1"/>
  <c r="AJ1614" i="2" s="1"/>
  <c r="AK1614" i="2" s="1"/>
  <c r="AH1678" i="2"/>
  <c r="AI1678" i="2" s="1"/>
  <c r="AJ1678" i="2" s="1"/>
  <c r="AK1678" i="2" s="1"/>
  <c r="AH1742" i="2"/>
  <c r="AI1742" i="2" s="1"/>
  <c r="AJ1742" i="2" s="1"/>
  <c r="AK1742" i="2" s="1"/>
  <c r="AH1806" i="2"/>
  <c r="AI1806" i="2" s="1"/>
  <c r="AJ1806" i="2" s="1"/>
  <c r="AK1806" i="2" s="1"/>
  <c r="AH1870" i="2"/>
  <c r="AI1870" i="2" s="1"/>
  <c r="AJ1870" i="2" s="1"/>
  <c r="AK1870" i="2" s="1"/>
  <c r="AH388" i="2"/>
  <c r="AI388" i="2" s="1"/>
  <c r="AJ388" i="2" s="1"/>
  <c r="AK388" i="2" s="1"/>
  <c r="AH452" i="2"/>
  <c r="AH516" i="2"/>
  <c r="AI516" i="2" s="1"/>
  <c r="AJ516" i="2" s="1"/>
  <c r="AK516" i="2" s="1"/>
  <c r="AH580" i="2"/>
  <c r="AI580" i="2" s="1"/>
  <c r="AJ580" i="2" s="1"/>
  <c r="AK580" i="2" s="1"/>
  <c r="AH644" i="2"/>
  <c r="AI644" i="2" s="1"/>
  <c r="AJ644" i="2" s="1"/>
  <c r="AK644" i="2" s="1"/>
  <c r="AH708" i="2"/>
  <c r="AH772" i="2"/>
  <c r="AH836" i="2"/>
  <c r="AI836" i="2" s="1"/>
  <c r="AJ836" i="2" s="1"/>
  <c r="AK836" i="2" s="1"/>
  <c r="AH900" i="2"/>
  <c r="AI900" i="2" s="1"/>
  <c r="AJ900" i="2" s="1"/>
  <c r="AK900" i="2" s="1"/>
  <c r="AH964" i="2"/>
  <c r="AI964" i="2" s="1"/>
  <c r="AJ964" i="2" s="1"/>
  <c r="AK964" i="2" s="1"/>
  <c r="AH3748" i="2"/>
  <c r="AI3748" i="2" s="1"/>
  <c r="AJ3748" i="2" s="1"/>
  <c r="AK3748" i="2" s="1"/>
  <c r="AH3876" i="2"/>
  <c r="AI3876" i="2" s="1"/>
  <c r="AJ3876" i="2" s="1"/>
  <c r="AK3876" i="2" s="1"/>
  <c r="AH1020" i="2"/>
  <c r="AH1084" i="2"/>
  <c r="AH1148" i="2"/>
  <c r="AH1212" i="2"/>
  <c r="AH1276" i="2"/>
  <c r="AI1276" i="2" s="1"/>
  <c r="AJ1276" i="2" s="1"/>
  <c r="AK1276" i="2" s="1"/>
  <c r="AH1340" i="2"/>
  <c r="AI1340" i="2" s="1"/>
  <c r="AJ1340" i="2" s="1"/>
  <c r="AK1340" i="2" s="1"/>
  <c r="AH1404" i="2"/>
  <c r="AI1404" i="2" s="1"/>
  <c r="AJ1404" i="2" s="1"/>
  <c r="AK1404" i="2" s="1"/>
  <c r="AH1468" i="2"/>
  <c r="AI1468" i="2" s="1"/>
  <c r="AJ1468" i="2" s="1"/>
  <c r="AK1468" i="2" s="1"/>
  <c r="AH1532" i="2"/>
  <c r="AI1532" i="2" s="1"/>
  <c r="AJ1532" i="2" s="1"/>
  <c r="AK1532" i="2" s="1"/>
  <c r="AH1596" i="2"/>
  <c r="AI1596" i="2" s="1"/>
  <c r="AJ1596" i="2" s="1"/>
  <c r="AK1596" i="2" s="1"/>
  <c r="AH1660" i="2"/>
  <c r="AI1660" i="2" s="1"/>
  <c r="AJ1660" i="2" s="1"/>
  <c r="AK1660" i="2" s="1"/>
  <c r="AH1724" i="2"/>
  <c r="AI1724" i="2" s="1"/>
  <c r="AJ1724" i="2" s="1"/>
  <c r="AK1724" i="2" s="1"/>
  <c r="AH1788" i="2"/>
  <c r="AI1788" i="2" s="1"/>
  <c r="AJ1788" i="2" s="1"/>
  <c r="AK1788" i="2" s="1"/>
  <c r="AH1852" i="2"/>
  <c r="AI1852" i="2" s="1"/>
  <c r="AJ1852" i="2" s="1"/>
  <c r="AK1852" i="2" s="1"/>
  <c r="AH1916" i="2"/>
  <c r="AI1916" i="2" s="1"/>
  <c r="AJ1916" i="2" s="1"/>
  <c r="AK1916" i="2" s="1"/>
  <c r="AH1980" i="2"/>
  <c r="AI1980" i="2" s="1"/>
  <c r="AJ1980" i="2" s="1"/>
  <c r="AK1980" i="2" s="1"/>
  <c r="AH3821" i="2"/>
  <c r="AH3774" i="2"/>
  <c r="AI3774" i="2" s="1"/>
  <c r="AJ3774" i="2" s="1"/>
  <c r="AK3774" i="2" s="1"/>
  <c r="AH3878" i="2"/>
  <c r="AI3878" i="2" s="1"/>
  <c r="AJ3878" i="2" s="1"/>
  <c r="AK3878" i="2" s="1"/>
  <c r="AH3842" i="2"/>
  <c r="AI3842" i="2" s="1"/>
  <c r="AJ3842" i="2" s="1"/>
  <c r="AK3842" i="2" s="1"/>
  <c r="AH3857" i="2"/>
  <c r="AI3857" i="2" s="1"/>
  <c r="AJ3857" i="2" s="1"/>
  <c r="AK3857" i="2" s="1"/>
  <c r="AH3634" i="2"/>
  <c r="AI3634" i="2" s="1"/>
  <c r="AJ3634" i="2" s="1"/>
  <c r="AK3634" i="2" s="1"/>
  <c r="AH2761" i="2"/>
  <c r="AG2761" i="2"/>
  <c r="AH2968" i="2"/>
  <c r="AG2968" i="2"/>
  <c r="AH3128" i="2"/>
  <c r="AG3128" i="2"/>
  <c r="AH3631" i="2"/>
  <c r="AI3631" i="2" s="1"/>
  <c r="AJ3631" i="2" s="1"/>
  <c r="AK3631" i="2" s="1"/>
  <c r="AG2759" i="2"/>
  <c r="AH2759" i="2"/>
  <c r="AG2790" i="2"/>
  <c r="AH2790" i="2"/>
  <c r="AH3614" i="2"/>
  <c r="AI3614" i="2" s="1"/>
  <c r="AJ3614" i="2" s="1"/>
  <c r="AK3614" i="2" s="1"/>
  <c r="AH3643" i="2"/>
  <c r="AI3643" i="2" s="1"/>
  <c r="AJ3643" i="2" s="1"/>
  <c r="AK3643" i="2" s="1"/>
  <c r="AH2787" i="2"/>
  <c r="AG2787" i="2"/>
  <c r="AH3644" i="2"/>
  <c r="AI3644" i="2" s="1"/>
  <c r="AJ3644" i="2" s="1"/>
  <c r="AK3644" i="2" s="1"/>
  <c r="AH2780" i="2"/>
  <c r="AG2780" i="2"/>
  <c r="AH3228" i="2"/>
  <c r="AG3228" i="2"/>
  <c r="AH3651" i="2"/>
  <c r="AI3651" i="2" s="1"/>
  <c r="AJ3651" i="2" s="1"/>
  <c r="AK3651" i="2" s="1"/>
  <c r="AH2914" i="2"/>
  <c r="AI2914" i="2" s="1"/>
  <c r="AJ2914" i="2" s="1"/>
  <c r="AK2914" i="2" s="1"/>
  <c r="AH2978" i="2"/>
  <c r="AI2978" i="2" s="1"/>
  <c r="AJ2978" i="2" s="1"/>
  <c r="AK2978" i="2" s="1"/>
  <c r="AH3170" i="2"/>
  <c r="AI3170" i="2" s="1"/>
  <c r="AJ3170" i="2" s="1"/>
  <c r="AK3170" i="2" s="1"/>
  <c r="AH3234" i="2"/>
  <c r="AI3234" i="2" s="1"/>
  <c r="AJ3234" i="2" s="1"/>
  <c r="AK3234" i="2" s="1"/>
  <c r="AH3298" i="2"/>
  <c r="AI3298" i="2" s="1"/>
  <c r="AJ3298" i="2" s="1"/>
  <c r="AK3298" i="2" s="1"/>
  <c r="AH3362" i="2"/>
  <c r="AI3362" i="2" s="1"/>
  <c r="AJ3362" i="2" s="1"/>
  <c r="AK3362" i="2" s="1"/>
  <c r="AH3426" i="2"/>
  <c r="AH2814" i="2"/>
  <c r="AI2814" i="2" s="1"/>
  <c r="AJ2814" i="2" s="1"/>
  <c r="AK2814" i="2" s="1"/>
  <c r="AH2878" i="2"/>
  <c r="AI2878" i="2" s="1"/>
  <c r="AJ2878" i="2" s="1"/>
  <c r="AK2878" i="2" s="1"/>
  <c r="AH2942" i="2"/>
  <c r="AI2942" i="2" s="1"/>
  <c r="AJ2942" i="2" s="1"/>
  <c r="AK2942" i="2" s="1"/>
  <c r="AH3006" i="2"/>
  <c r="AI3006" i="2" s="1"/>
  <c r="AJ3006" i="2" s="1"/>
  <c r="AK3006" i="2" s="1"/>
  <c r="AH3070" i="2"/>
  <c r="AI3070" i="2" s="1"/>
  <c r="AJ3070" i="2" s="1"/>
  <c r="AK3070" i="2" s="1"/>
  <c r="AH3134" i="2"/>
  <c r="AI3134" i="2" s="1"/>
  <c r="AJ3134" i="2" s="1"/>
  <c r="AK3134" i="2" s="1"/>
  <c r="AH3198" i="2"/>
  <c r="AI3198" i="2" s="1"/>
  <c r="AJ3198" i="2" s="1"/>
  <c r="AK3198" i="2" s="1"/>
  <c r="AH3262" i="2"/>
  <c r="AI3262" i="2" s="1"/>
  <c r="AJ3262" i="2" s="1"/>
  <c r="AK3262" i="2" s="1"/>
  <c r="AH3326" i="2"/>
  <c r="AI3326" i="2" s="1"/>
  <c r="AJ3326" i="2" s="1"/>
  <c r="AK3326" i="2" s="1"/>
  <c r="AH3390" i="2"/>
  <c r="AI3390" i="2" s="1"/>
  <c r="AJ3390" i="2" s="1"/>
  <c r="AK3390" i="2" s="1"/>
  <c r="AH3454" i="2"/>
  <c r="AI3454" i="2" s="1"/>
  <c r="AJ3454" i="2" s="1"/>
  <c r="AK3454" i="2" s="1"/>
  <c r="AH2863" i="2"/>
  <c r="AI2863" i="2" s="1"/>
  <c r="AJ2863" i="2" s="1"/>
  <c r="AK2863" i="2" s="1"/>
  <c r="AH2943" i="2"/>
  <c r="AI2943" i="2" s="1"/>
  <c r="AJ2943" i="2" s="1"/>
  <c r="AK2943" i="2" s="1"/>
  <c r="AH3031" i="2"/>
  <c r="AI3031" i="2" s="1"/>
  <c r="AJ3031" i="2" s="1"/>
  <c r="AK3031" i="2" s="1"/>
  <c r="AH3119" i="2"/>
  <c r="AI3119" i="2" s="1"/>
  <c r="AJ3119" i="2" s="1"/>
  <c r="AK3119" i="2" s="1"/>
  <c r="AH3199" i="2"/>
  <c r="AI3199" i="2" s="1"/>
  <c r="AJ3199" i="2" s="1"/>
  <c r="AK3199" i="2" s="1"/>
  <c r="AH3287" i="2"/>
  <c r="AI3287" i="2" s="1"/>
  <c r="AJ3287" i="2" s="1"/>
  <c r="AK3287" i="2" s="1"/>
  <c r="AH3375" i="2"/>
  <c r="AI3375" i="2" s="1"/>
  <c r="AJ3375" i="2" s="1"/>
  <c r="AK3375" i="2" s="1"/>
  <c r="AH3455" i="2"/>
  <c r="AI3455" i="2" s="1"/>
  <c r="AJ3455" i="2" s="1"/>
  <c r="AK3455" i="2" s="1"/>
  <c r="AH2937" i="2"/>
  <c r="AI2937" i="2" s="1"/>
  <c r="AJ2937" i="2" s="1"/>
  <c r="AK2937" i="2" s="1"/>
  <c r="AH3097" i="2"/>
  <c r="AH3241" i="2"/>
  <c r="AH3473" i="2"/>
  <c r="AI3473" i="2" s="1"/>
  <c r="AJ3473" i="2" s="1"/>
  <c r="AK3473" i="2" s="1"/>
  <c r="AH3498" i="2"/>
  <c r="AI3498" i="2" s="1"/>
  <c r="AJ3498" i="2" s="1"/>
  <c r="AK3498" i="2" s="1"/>
  <c r="AH3562" i="2"/>
  <c r="AI3562" i="2" s="1"/>
  <c r="AJ3562" i="2" s="1"/>
  <c r="AK3562" i="2" s="1"/>
  <c r="AH2835" i="2"/>
  <c r="AI2835" i="2" s="1"/>
  <c r="AJ2835" i="2" s="1"/>
  <c r="AK2835" i="2" s="1"/>
  <c r="AH3043" i="2"/>
  <c r="AI3043" i="2" s="1"/>
  <c r="AJ3043" i="2" s="1"/>
  <c r="AK3043" i="2" s="1"/>
  <c r="AH3219" i="2"/>
  <c r="AI3219" i="2" s="1"/>
  <c r="AJ3219" i="2" s="1"/>
  <c r="AK3219" i="2" s="1"/>
  <c r="AH3451" i="2"/>
  <c r="AH2997" i="2"/>
  <c r="AI2997" i="2" s="1"/>
  <c r="AJ2997" i="2" s="1"/>
  <c r="AK2997" i="2" s="1"/>
  <c r="AH3181" i="2"/>
  <c r="AI3181" i="2" s="1"/>
  <c r="AJ3181" i="2" s="1"/>
  <c r="AK3181" i="2" s="1"/>
  <c r="AH3365" i="2"/>
  <c r="AI3365" i="2" s="1"/>
  <c r="AJ3365" i="2" s="1"/>
  <c r="AK3365" i="2" s="1"/>
  <c r="AH3502" i="2"/>
  <c r="AI3502" i="2" s="1"/>
  <c r="AJ3502" i="2" s="1"/>
  <c r="AK3502" i="2" s="1"/>
  <c r="AH3566" i="2"/>
  <c r="AI3566" i="2" s="1"/>
  <c r="AJ3566" i="2" s="1"/>
  <c r="AK3566" i="2" s="1"/>
  <c r="AH2875" i="2"/>
  <c r="AI2875" i="2" s="1"/>
  <c r="AJ2875" i="2" s="1"/>
  <c r="AK2875" i="2" s="1"/>
  <c r="AH2995" i="2"/>
  <c r="AI2995" i="2" s="1"/>
  <c r="AJ2995" i="2" s="1"/>
  <c r="AK2995" i="2" s="1"/>
  <c r="AH3187" i="2"/>
  <c r="AI3187" i="2" s="1"/>
  <c r="AJ3187" i="2" s="1"/>
  <c r="AK3187" i="2" s="1"/>
  <c r="AH3291" i="2"/>
  <c r="AI3291" i="2" s="1"/>
  <c r="AJ3291" i="2" s="1"/>
  <c r="AK3291" i="2" s="1"/>
  <c r="AH3411" i="2"/>
  <c r="AI3411" i="2" s="1"/>
  <c r="AJ3411" i="2" s="1"/>
  <c r="AK3411" i="2" s="1"/>
  <c r="AH3499" i="2"/>
  <c r="AI3499" i="2" s="1"/>
  <c r="AJ3499" i="2" s="1"/>
  <c r="AK3499" i="2" s="1"/>
  <c r="AH3571" i="2"/>
  <c r="AI3571" i="2" s="1"/>
  <c r="AJ3571" i="2" s="1"/>
  <c r="AK3571" i="2" s="1"/>
  <c r="AH3479" i="2"/>
  <c r="AI3479" i="2" s="1"/>
  <c r="AJ3479" i="2" s="1"/>
  <c r="AK3479" i="2" s="1"/>
  <c r="AH3448" i="2"/>
  <c r="AI3448" i="2" s="1"/>
  <c r="AJ3448" i="2" s="1"/>
  <c r="AK3448" i="2" s="1"/>
  <c r="AH2849" i="2"/>
  <c r="AH3009" i="2"/>
  <c r="AH3089" i="2"/>
  <c r="AI3089" i="2" s="1"/>
  <c r="AJ3089" i="2" s="1"/>
  <c r="AK3089" i="2" s="1"/>
  <c r="AH3233" i="2"/>
  <c r="AH3321" i="2"/>
  <c r="AI3321" i="2" s="1"/>
  <c r="AJ3321" i="2" s="1"/>
  <c r="AK3321" i="2" s="1"/>
  <c r="AH3425" i="2"/>
  <c r="AI3425" i="2" s="1"/>
  <c r="AJ3425" i="2" s="1"/>
  <c r="AK3425" i="2" s="1"/>
  <c r="AH3561" i="2"/>
  <c r="AI3561" i="2" s="1"/>
  <c r="AJ3561" i="2" s="1"/>
  <c r="AK3561" i="2" s="1"/>
  <c r="AH3180" i="2"/>
  <c r="AI3180" i="2" s="1"/>
  <c r="AJ3180" i="2" s="1"/>
  <c r="AK3180" i="2" s="1"/>
  <c r="AH3324" i="2"/>
  <c r="AI3324" i="2" s="1"/>
  <c r="AJ3324" i="2" s="1"/>
  <c r="AK3324" i="2" s="1"/>
  <c r="AH3516" i="2"/>
  <c r="AI3516" i="2" s="1"/>
  <c r="AJ3516" i="2" s="1"/>
  <c r="AK3516" i="2" s="1"/>
  <c r="AH2885" i="2"/>
  <c r="AI2885" i="2" s="1"/>
  <c r="AJ2885" i="2" s="1"/>
  <c r="AK2885" i="2" s="1"/>
  <c r="AH3077" i="2"/>
  <c r="AI3077" i="2" s="1"/>
  <c r="AJ3077" i="2" s="1"/>
  <c r="AK3077" i="2" s="1"/>
  <c r="AH3173" i="2"/>
  <c r="AI3173" i="2" s="1"/>
  <c r="AJ3173" i="2" s="1"/>
  <c r="AK3173" i="2" s="1"/>
  <c r="AH3381" i="2"/>
  <c r="AI3381" i="2" s="1"/>
  <c r="AJ3381" i="2" s="1"/>
  <c r="AK3381" i="2" s="1"/>
  <c r="AH3493" i="2"/>
  <c r="AI3493" i="2" s="1"/>
  <c r="AJ3493" i="2" s="1"/>
  <c r="AK3493" i="2" s="1"/>
  <c r="AH3581" i="2"/>
  <c r="AI3581" i="2" s="1"/>
  <c r="AJ3581" i="2" s="1"/>
  <c r="AK3581" i="2" s="1"/>
  <c r="AH3208" i="2"/>
  <c r="AI3208" i="2" s="1"/>
  <c r="AJ3208" i="2" s="1"/>
  <c r="AK3208" i="2" s="1"/>
  <c r="AH3209" i="2"/>
  <c r="AH2980" i="2"/>
  <c r="AI2980" i="2" s="1"/>
  <c r="AJ2980" i="2" s="1"/>
  <c r="AK2980" i="2" s="1"/>
  <c r="AH3156" i="2"/>
  <c r="AI3156" i="2" s="1"/>
  <c r="AJ3156" i="2" s="1"/>
  <c r="AK3156" i="2" s="1"/>
  <c r="AH3404" i="2"/>
  <c r="AI3404" i="2" s="1"/>
  <c r="AJ3404" i="2" s="1"/>
  <c r="AK3404" i="2" s="1"/>
  <c r="AH3556" i="2"/>
  <c r="AI3556" i="2" s="1"/>
  <c r="AJ3556" i="2" s="1"/>
  <c r="AK3556" i="2" s="1"/>
  <c r="AH3061" i="2"/>
  <c r="AI3061" i="2" s="1"/>
  <c r="AJ3061" i="2" s="1"/>
  <c r="AK3061" i="2" s="1"/>
  <c r="AH3373" i="2"/>
  <c r="AI3373" i="2" s="1"/>
  <c r="AJ3373" i="2" s="1"/>
  <c r="AK3373" i="2" s="1"/>
  <c r="AH3301" i="2"/>
  <c r="AI3301" i="2" s="1"/>
  <c r="AJ3301" i="2" s="1"/>
  <c r="AK3301" i="2" s="1"/>
  <c r="AH3367" i="2"/>
  <c r="AI3367" i="2" s="1"/>
  <c r="AJ3367" i="2" s="1"/>
  <c r="AK3367" i="2" s="1"/>
  <c r="AH3567" i="2"/>
  <c r="AI3567" i="2" s="1"/>
  <c r="AJ3567" i="2" s="1"/>
  <c r="AK3567" i="2" s="1"/>
  <c r="AH3016" i="2"/>
  <c r="AI3016" i="2" s="1"/>
  <c r="AJ3016" i="2" s="1"/>
  <c r="AK3016" i="2" s="1"/>
  <c r="AH3123" i="2"/>
  <c r="AI3123" i="2" s="1"/>
  <c r="AJ3123" i="2" s="1"/>
  <c r="AK3123" i="2" s="1"/>
  <c r="AH2860" i="2"/>
  <c r="AI2860" i="2" s="1"/>
  <c r="AJ2860" i="2" s="1"/>
  <c r="AK2860" i="2" s="1"/>
  <c r="AH3532" i="2"/>
  <c r="AI3532" i="2" s="1"/>
  <c r="AJ3532" i="2" s="1"/>
  <c r="AK3532" i="2" s="1"/>
  <c r="AH2808" i="2"/>
  <c r="AI2808" i="2" s="1"/>
  <c r="AJ2808" i="2" s="1"/>
  <c r="AK2808" i="2" s="1"/>
  <c r="AH3088" i="2"/>
  <c r="AI3088" i="2" s="1"/>
  <c r="AJ3088" i="2" s="1"/>
  <c r="AK3088" i="2" s="1"/>
  <c r="AH3408" i="2"/>
  <c r="AI3408" i="2" s="1"/>
  <c r="AJ3408" i="2" s="1"/>
  <c r="AK3408" i="2" s="1"/>
  <c r="AH2868" i="2"/>
  <c r="AI2868" i="2" s="1"/>
  <c r="AJ2868" i="2" s="1"/>
  <c r="AK2868" i="2" s="1"/>
  <c r="AH3303" i="2"/>
  <c r="AI3303" i="2" s="1"/>
  <c r="AJ3303" i="2" s="1"/>
  <c r="AK3303" i="2" s="1"/>
  <c r="AH3544" i="2"/>
  <c r="AI3544" i="2" s="1"/>
  <c r="AJ3544" i="2" s="1"/>
  <c r="AK3544" i="2" s="1"/>
  <c r="AH2852" i="2"/>
  <c r="AI2852" i="2" s="1"/>
  <c r="AJ2852" i="2" s="1"/>
  <c r="AK2852" i="2" s="1"/>
  <c r="AH2872" i="2"/>
  <c r="AI2872" i="2" s="1"/>
  <c r="AJ2872" i="2" s="1"/>
  <c r="AK2872" i="2" s="1"/>
  <c r="AH985" i="2"/>
  <c r="AI985" i="2" s="1"/>
  <c r="AJ985" i="2" s="1"/>
  <c r="AK985" i="2" s="1"/>
  <c r="AH3791" i="2"/>
  <c r="AH2660" i="2"/>
  <c r="AH1975" i="2"/>
  <c r="AI1975" i="2" s="1"/>
  <c r="AJ1975" i="2" s="1"/>
  <c r="AK1975" i="2" s="1"/>
  <c r="AH2646" i="2"/>
  <c r="AI2646" i="2" s="1"/>
  <c r="AJ2646" i="2" s="1"/>
  <c r="AK2646" i="2" s="1"/>
  <c r="AH2654" i="2"/>
  <c r="AI2654" i="2" s="1"/>
  <c r="AJ2654" i="2" s="1"/>
  <c r="AK2654" i="2" s="1"/>
  <c r="AH2699" i="2"/>
  <c r="AI2699" i="2" s="1"/>
  <c r="AJ2699" i="2" s="1"/>
  <c r="AK2699" i="2" s="1"/>
  <c r="AH2713" i="2"/>
  <c r="AI2713" i="2" s="1"/>
  <c r="AJ2713" i="2" s="1"/>
  <c r="AK2713" i="2" s="1"/>
  <c r="AH2651" i="2"/>
  <c r="AI2651" i="2" s="1"/>
  <c r="AJ2651" i="2" s="1"/>
  <c r="AK2651" i="2" s="1"/>
  <c r="AH2684" i="2"/>
  <c r="AI2684" i="2" s="1"/>
  <c r="AJ2684" i="2" s="1"/>
  <c r="AK2684" i="2" s="1"/>
  <c r="AH1399" i="2"/>
  <c r="AI1399" i="2" s="1"/>
  <c r="AJ1399" i="2" s="1"/>
  <c r="AK1399" i="2" s="1"/>
  <c r="AH1655" i="2"/>
  <c r="AI1655" i="2" s="1"/>
  <c r="AJ1655" i="2" s="1"/>
  <c r="AK1655" i="2" s="1"/>
  <c r="AH2706" i="2"/>
  <c r="AI2706" i="2" s="1"/>
  <c r="AJ2706" i="2" s="1"/>
  <c r="AK2706" i="2" s="1"/>
  <c r="AH2677" i="2"/>
  <c r="AI2677" i="2" s="1"/>
  <c r="AJ2677" i="2" s="1"/>
  <c r="AK2677" i="2" s="1"/>
  <c r="AH3769" i="2"/>
  <c r="AI3769" i="2" s="1"/>
  <c r="AJ3769" i="2" s="1"/>
  <c r="AK3769" i="2" s="1"/>
  <c r="AH3799" i="2"/>
  <c r="AI3799" i="2" s="1"/>
  <c r="AJ3799" i="2" s="1"/>
  <c r="AK3799" i="2" s="1"/>
  <c r="AH1304" i="2"/>
  <c r="AI1304" i="2" s="1"/>
  <c r="AJ1304" i="2" s="1"/>
  <c r="AK1304" i="2" s="1"/>
  <c r="AH3807" i="2"/>
  <c r="AI3807" i="2" s="1"/>
  <c r="AJ3807" i="2" s="1"/>
  <c r="AK3807" i="2" s="1"/>
  <c r="AH3935" i="2"/>
  <c r="AI3935" i="2" s="1"/>
  <c r="AJ3935" i="2" s="1"/>
  <c r="AK3935" i="2" s="1"/>
  <c r="AH1299" i="2"/>
  <c r="AI1299" i="2" s="1"/>
  <c r="AJ1299" i="2" s="1"/>
  <c r="AK1299" i="2" s="1"/>
  <c r="AH378" i="2"/>
  <c r="AI378" i="2" s="1"/>
  <c r="AJ378" i="2" s="1"/>
  <c r="AK378" i="2" s="1"/>
  <c r="AH506" i="2"/>
  <c r="AI506" i="2" s="1"/>
  <c r="AJ506" i="2" s="1"/>
  <c r="AK506" i="2" s="1"/>
  <c r="AH594" i="2"/>
  <c r="AI594" i="2" s="1"/>
  <c r="AJ594" i="2" s="1"/>
  <c r="AK594" i="2" s="1"/>
  <c r="AH922" i="2"/>
  <c r="AH1002" i="2"/>
  <c r="AH1066" i="2"/>
  <c r="AI1066" i="2" s="1"/>
  <c r="AJ1066" i="2" s="1"/>
  <c r="AK1066" i="2" s="1"/>
  <c r="AH1979" i="2"/>
  <c r="AH2043" i="2"/>
  <c r="AI2043" i="2" s="1"/>
  <c r="AJ2043" i="2" s="1"/>
  <c r="AK2043" i="2" s="1"/>
  <c r="AH1162" i="2"/>
  <c r="AI1162" i="2" s="1"/>
  <c r="AJ1162" i="2" s="1"/>
  <c r="AK1162" i="2" s="1"/>
  <c r="AH1234" i="2"/>
  <c r="AI1234" i="2" s="1"/>
  <c r="AJ1234" i="2" s="1"/>
  <c r="AK1234" i="2" s="1"/>
  <c r="AH1314" i="2"/>
  <c r="AI1314" i="2" s="1"/>
  <c r="AJ1314" i="2" s="1"/>
  <c r="AK1314" i="2" s="1"/>
  <c r="AH1458" i="2"/>
  <c r="AI1458" i="2" s="1"/>
  <c r="AJ1458" i="2" s="1"/>
  <c r="AK1458" i="2" s="1"/>
  <c r="AH1522" i="2"/>
  <c r="AI1522" i="2" s="1"/>
  <c r="AJ1522" i="2" s="1"/>
  <c r="AK1522" i="2" s="1"/>
  <c r="AH1586" i="2"/>
  <c r="AI1586" i="2" s="1"/>
  <c r="AJ1586" i="2" s="1"/>
  <c r="AK1586" i="2" s="1"/>
  <c r="AH1982" i="2"/>
  <c r="AI1982" i="2" s="1"/>
  <c r="AJ1982" i="2" s="1"/>
  <c r="AK1982" i="2" s="1"/>
  <c r="AH2046" i="2"/>
  <c r="AI2046" i="2" s="1"/>
  <c r="AJ2046" i="2" s="1"/>
  <c r="AK2046" i="2" s="1"/>
  <c r="AH2044" i="2"/>
  <c r="AI2044" i="2" s="1"/>
  <c r="AJ2044" i="2" s="1"/>
  <c r="AK2044" i="2" s="1"/>
  <c r="AH1645" i="2"/>
  <c r="AI1645" i="2" s="1"/>
  <c r="AJ1645" i="2" s="1"/>
  <c r="AK1645" i="2" s="1"/>
  <c r="AH1741" i="2"/>
  <c r="AI1741" i="2" s="1"/>
  <c r="AJ1741" i="2" s="1"/>
  <c r="AK1741" i="2" s="1"/>
  <c r="AH1813" i="2"/>
  <c r="AI1813" i="2" s="1"/>
  <c r="AJ1813" i="2" s="1"/>
  <c r="AK1813" i="2" s="1"/>
  <c r="AH1877" i="2"/>
  <c r="AI1877" i="2" s="1"/>
  <c r="AJ1877" i="2" s="1"/>
  <c r="AK1877" i="2" s="1"/>
  <c r="AH1949" i="2"/>
  <c r="AI1949" i="2" s="1"/>
  <c r="AJ1949" i="2" s="1"/>
  <c r="AK1949" i="2" s="1"/>
  <c r="AH2013" i="2"/>
  <c r="AI2013" i="2" s="1"/>
  <c r="AJ2013" i="2" s="1"/>
  <c r="AK2013" i="2" s="1"/>
  <c r="AH1626" i="2"/>
  <c r="AH1754" i="2"/>
  <c r="AI1754" i="2" s="1"/>
  <c r="AJ1754" i="2" s="1"/>
  <c r="AK1754" i="2" s="1"/>
  <c r="AH1818" i="2"/>
  <c r="AH1882" i="2"/>
  <c r="AI1882" i="2" s="1"/>
  <c r="AJ1882" i="2" s="1"/>
  <c r="AK1882" i="2" s="1"/>
  <c r="AH1946" i="2"/>
  <c r="AI1946" i="2" s="1"/>
  <c r="AJ1946" i="2" s="1"/>
  <c r="AK1946" i="2" s="1"/>
  <c r="AH456" i="2"/>
  <c r="AI456" i="2" s="1"/>
  <c r="AJ456" i="2" s="1"/>
  <c r="AK456" i="2" s="1"/>
  <c r="AH3969" i="2"/>
  <c r="AI3969" i="2" s="1"/>
  <c r="AJ3969" i="2" s="1"/>
  <c r="AK3969" i="2" s="1"/>
  <c r="AH3968" i="2"/>
  <c r="AI3968" i="2" s="1"/>
  <c r="AJ3968" i="2" s="1"/>
  <c r="AK3968" i="2" s="1"/>
  <c r="AH3829" i="2"/>
  <c r="AI3829" i="2" s="1"/>
  <c r="AJ3829" i="2" s="1"/>
  <c r="AK3829" i="2" s="1"/>
  <c r="AH3933" i="2"/>
  <c r="AI3933" i="2" s="1"/>
  <c r="AJ3933" i="2" s="1"/>
  <c r="AK3933" i="2" s="1"/>
  <c r="AH968" i="2"/>
  <c r="AH1352" i="2"/>
  <c r="AI1352" i="2" s="1"/>
  <c r="AJ1352" i="2" s="1"/>
  <c r="AK1352" i="2" s="1"/>
  <c r="AH1432" i="2"/>
  <c r="AI1432" i="2" s="1"/>
  <c r="AJ1432" i="2" s="1"/>
  <c r="AK1432" i="2" s="1"/>
  <c r="AH1504" i="2"/>
  <c r="AI1504" i="2" s="1"/>
  <c r="AJ1504" i="2" s="1"/>
  <c r="AK1504" i="2" s="1"/>
  <c r="AH1568" i="2"/>
  <c r="AI1568" i="2" s="1"/>
  <c r="AJ1568" i="2" s="1"/>
  <c r="AK1568" i="2" s="1"/>
  <c r="AH1632" i="2"/>
  <c r="AI1632" i="2" s="1"/>
  <c r="AJ1632" i="2" s="1"/>
  <c r="AK1632" i="2" s="1"/>
  <c r="AH1696" i="2"/>
  <c r="AI1696" i="2" s="1"/>
  <c r="AJ1696" i="2" s="1"/>
  <c r="AK1696" i="2" s="1"/>
  <c r="AH1760" i="2"/>
  <c r="AI1760" i="2" s="1"/>
  <c r="AJ1760" i="2" s="1"/>
  <c r="AK1760" i="2" s="1"/>
  <c r="AH1824" i="2"/>
  <c r="AI1824" i="2" s="1"/>
  <c r="AJ1824" i="2" s="1"/>
  <c r="AK1824" i="2" s="1"/>
  <c r="AH1888" i="2"/>
  <c r="AI1888" i="2" s="1"/>
  <c r="AJ1888" i="2" s="1"/>
  <c r="AK1888" i="2" s="1"/>
  <c r="AH1952" i="2"/>
  <c r="AH353" i="2"/>
  <c r="AI353" i="2" s="1"/>
  <c r="AJ353" i="2" s="1"/>
  <c r="AK353" i="2" s="1"/>
  <c r="AH441" i="2"/>
  <c r="AI441" i="2" s="1"/>
  <c r="AJ441" i="2" s="1"/>
  <c r="AK441" i="2" s="1"/>
  <c r="AH505" i="2"/>
  <c r="AH569" i="2"/>
  <c r="AH633" i="2"/>
  <c r="AI633" i="2" s="1"/>
  <c r="AJ633" i="2" s="1"/>
  <c r="AK633" i="2" s="1"/>
  <c r="AH697" i="2"/>
  <c r="AI697" i="2" s="1"/>
  <c r="AJ697" i="2" s="1"/>
  <c r="AK697" i="2" s="1"/>
  <c r="AH761" i="2"/>
  <c r="AI761" i="2" s="1"/>
  <c r="AJ761" i="2" s="1"/>
  <c r="AK761" i="2" s="1"/>
  <c r="AH825" i="2"/>
  <c r="AI825" i="2" s="1"/>
  <c r="AJ825" i="2" s="1"/>
  <c r="AK825" i="2" s="1"/>
  <c r="AH889" i="2"/>
  <c r="AI889" i="2" s="1"/>
  <c r="AJ889" i="2" s="1"/>
  <c r="AK889" i="2" s="1"/>
  <c r="AH953" i="2"/>
  <c r="AI953" i="2" s="1"/>
  <c r="AJ953" i="2" s="1"/>
  <c r="AK953" i="2" s="1"/>
  <c r="AH1017" i="2"/>
  <c r="AI1017" i="2" s="1"/>
  <c r="AJ1017" i="2" s="1"/>
  <c r="AK1017" i="2" s="1"/>
  <c r="AH1105" i="2"/>
  <c r="AI1105" i="2" s="1"/>
  <c r="AJ1105" i="2" s="1"/>
  <c r="AK1105" i="2" s="1"/>
  <c r="AH1177" i="2"/>
  <c r="AI1177" i="2" s="1"/>
  <c r="AJ1177" i="2" s="1"/>
  <c r="AK1177" i="2" s="1"/>
  <c r="AH1257" i="2"/>
  <c r="AH1337" i="2"/>
  <c r="AI1337" i="2" s="1"/>
  <c r="AJ1337" i="2" s="1"/>
  <c r="AK1337" i="2" s="1"/>
  <c r="AH1425" i="2"/>
  <c r="AI1425" i="2" s="1"/>
  <c r="AJ1425" i="2" s="1"/>
  <c r="AK1425" i="2" s="1"/>
  <c r="AH1545" i="2"/>
  <c r="AH1641" i="2"/>
  <c r="AH1745" i="2"/>
  <c r="AI1745" i="2" s="1"/>
  <c r="AJ1745" i="2" s="1"/>
  <c r="AK1745" i="2" s="1"/>
  <c r="AH1841" i="2"/>
  <c r="AH1929" i="2"/>
  <c r="AI1929" i="2" s="1"/>
  <c r="AJ1929" i="2" s="1"/>
  <c r="AK1929" i="2" s="1"/>
  <c r="AH2009" i="2"/>
  <c r="AI2009" i="2" s="1"/>
  <c r="AJ2009" i="2" s="1"/>
  <c r="AK2009" i="2" s="1"/>
  <c r="AH3871" i="2"/>
  <c r="AI3871" i="2" s="1"/>
  <c r="AJ3871" i="2" s="1"/>
  <c r="AK3871" i="2" s="1"/>
  <c r="AH3795" i="2"/>
  <c r="AH3859" i="2"/>
  <c r="AH3923" i="2"/>
  <c r="AI3923" i="2" s="1"/>
  <c r="AJ3923" i="2" s="1"/>
  <c r="AK3923" i="2" s="1"/>
  <c r="AH3987" i="2"/>
  <c r="AH389" i="2"/>
  <c r="AH342" i="2"/>
  <c r="AI342" i="2" s="1"/>
  <c r="AJ342" i="2" s="1"/>
  <c r="AK342" i="2" s="1"/>
  <c r="AH406" i="2"/>
  <c r="AI406" i="2" s="1"/>
  <c r="AJ406" i="2" s="1"/>
  <c r="AK406" i="2" s="1"/>
  <c r="AH470" i="2"/>
  <c r="AH534" i="2"/>
  <c r="AI534" i="2" s="1"/>
  <c r="AJ534" i="2" s="1"/>
  <c r="AK534" i="2" s="1"/>
  <c r="AH453" i="2"/>
  <c r="AH517" i="2"/>
  <c r="AH581" i="2"/>
  <c r="AI581" i="2" s="1"/>
  <c r="AJ581" i="2" s="1"/>
  <c r="AK581" i="2" s="1"/>
  <c r="AH645" i="2"/>
  <c r="AH709" i="2"/>
  <c r="AH773" i="2"/>
  <c r="AI773" i="2" s="1"/>
  <c r="AJ773" i="2" s="1"/>
  <c r="AK773" i="2" s="1"/>
  <c r="AH837" i="2"/>
  <c r="AH901" i="2"/>
  <c r="AI901" i="2" s="1"/>
  <c r="AJ901" i="2" s="1"/>
  <c r="AK901" i="2" s="1"/>
  <c r="AH973" i="2"/>
  <c r="AI973" i="2" s="1"/>
  <c r="AJ973" i="2" s="1"/>
  <c r="AK973" i="2" s="1"/>
  <c r="AH1037" i="2"/>
  <c r="AI1037" i="2" s="1"/>
  <c r="AJ1037" i="2" s="1"/>
  <c r="AK1037" i="2" s="1"/>
  <c r="AH1101" i="2"/>
  <c r="AI1101" i="2" s="1"/>
  <c r="AJ1101" i="2" s="1"/>
  <c r="AK1101" i="2" s="1"/>
  <c r="AH622" i="2"/>
  <c r="AH686" i="2"/>
  <c r="AH750" i="2"/>
  <c r="AI750" i="2" s="1"/>
  <c r="AJ750" i="2" s="1"/>
  <c r="AK750" i="2" s="1"/>
  <c r="AH814" i="2"/>
  <c r="AH878" i="2"/>
  <c r="AI878" i="2" s="1"/>
  <c r="AJ878" i="2" s="1"/>
  <c r="AK878" i="2" s="1"/>
  <c r="AH942" i="2"/>
  <c r="AH1006" i="2"/>
  <c r="AI1006" i="2" s="1"/>
  <c r="AJ1006" i="2" s="1"/>
  <c r="AK1006" i="2" s="1"/>
  <c r="AH1070" i="2"/>
  <c r="AI1070" i="2" s="1"/>
  <c r="AJ1070" i="2" s="1"/>
  <c r="AK1070" i="2" s="1"/>
  <c r="AH1134" i="2"/>
  <c r="AI1134" i="2" s="1"/>
  <c r="AJ1134" i="2" s="1"/>
  <c r="AK1134" i="2" s="1"/>
  <c r="AH1198" i="2"/>
  <c r="AI1198" i="2" s="1"/>
  <c r="AJ1198" i="2" s="1"/>
  <c r="AK1198" i="2" s="1"/>
  <c r="AH1262" i="2"/>
  <c r="AI1262" i="2" s="1"/>
  <c r="AJ1262" i="2" s="1"/>
  <c r="AK1262" i="2" s="1"/>
  <c r="AH1189" i="2"/>
  <c r="AH1253" i="2"/>
  <c r="AH1333" i="2"/>
  <c r="AI1333" i="2" s="1"/>
  <c r="AJ1333" i="2" s="1"/>
  <c r="AK1333" i="2" s="1"/>
  <c r="AH1413" i="2"/>
  <c r="AH1493" i="2"/>
  <c r="AI1493" i="2" s="1"/>
  <c r="AJ1493" i="2" s="1"/>
  <c r="AK1493" i="2" s="1"/>
  <c r="AH1589" i="2"/>
  <c r="AI1589" i="2" s="1"/>
  <c r="AJ1589" i="2" s="1"/>
  <c r="AK1589" i="2" s="1"/>
  <c r="AH1302" i="2"/>
  <c r="AI1302" i="2" s="1"/>
  <c r="AJ1302" i="2" s="1"/>
  <c r="AK1302" i="2" s="1"/>
  <c r="AH1366" i="2"/>
  <c r="AI1366" i="2" s="1"/>
  <c r="AJ1366" i="2" s="1"/>
  <c r="AK1366" i="2" s="1"/>
  <c r="AH1430" i="2"/>
  <c r="AI1430" i="2" s="1"/>
  <c r="AJ1430" i="2" s="1"/>
  <c r="AK1430" i="2" s="1"/>
  <c r="AH1494" i="2"/>
  <c r="AI1494" i="2" s="1"/>
  <c r="AJ1494" i="2" s="1"/>
  <c r="AK1494" i="2" s="1"/>
  <c r="AH1558" i="2"/>
  <c r="AI1558" i="2" s="1"/>
  <c r="AJ1558" i="2" s="1"/>
  <c r="AK1558" i="2" s="1"/>
  <c r="AH1622" i="2"/>
  <c r="AI1622" i="2" s="1"/>
  <c r="AJ1622" i="2" s="1"/>
  <c r="AK1622" i="2" s="1"/>
  <c r="AH1686" i="2"/>
  <c r="AI1686" i="2" s="1"/>
  <c r="AJ1686" i="2" s="1"/>
  <c r="AK1686" i="2" s="1"/>
  <c r="AH1750" i="2"/>
  <c r="AI1750" i="2" s="1"/>
  <c r="AJ1750" i="2" s="1"/>
  <c r="AK1750" i="2" s="1"/>
  <c r="AH1814" i="2"/>
  <c r="AI1814" i="2" s="1"/>
  <c r="AJ1814" i="2" s="1"/>
  <c r="AK1814" i="2" s="1"/>
  <c r="AH1878" i="2"/>
  <c r="AI1878" i="2" s="1"/>
  <c r="AJ1878" i="2" s="1"/>
  <c r="AK1878" i="2" s="1"/>
  <c r="AH396" i="2"/>
  <c r="AH460" i="2"/>
  <c r="AI460" i="2" s="1"/>
  <c r="AJ460" i="2" s="1"/>
  <c r="AK460" i="2" s="1"/>
  <c r="AH524" i="2"/>
  <c r="AH588" i="2"/>
  <c r="AI588" i="2" s="1"/>
  <c r="AJ588" i="2" s="1"/>
  <c r="AK588" i="2" s="1"/>
  <c r="AH652" i="2"/>
  <c r="AI652" i="2" s="1"/>
  <c r="AJ652" i="2" s="1"/>
  <c r="AK652" i="2" s="1"/>
  <c r="AH716" i="2"/>
  <c r="AH780" i="2"/>
  <c r="AH844" i="2"/>
  <c r="AH908" i="2"/>
  <c r="AI908" i="2" s="1"/>
  <c r="AJ908" i="2" s="1"/>
  <c r="AK908" i="2" s="1"/>
  <c r="AH972" i="2"/>
  <c r="AI972" i="2" s="1"/>
  <c r="AJ972" i="2" s="1"/>
  <c r="AK972" i="2" s="1"/>
  <c r="AH3756" i="2"/>
  <c r="AI3756" i="2" s="1"/>
  <c r="AJ3756" i="2" s="1"/>
  <c r="AK3756" i="2" s="1"/>
  <c r="AH3820" i="2"/>
  <c r="AI3820" i="2" s="1"/>
  <c r="AJ3820" i="2" s="1"/>
  <c r="AK3820" i="2" s="1"/>
  <c r="AH3884" i="2"/>
  <c r="AI3884" i="2" s="1"/>
  <c r="AJ3884" i="2" s="1"/>
  <c r="AK3884" i="2" s="1"/>
  <c r="AH3948" i="2"/>
  <c r="AI3948" i="2" s="1"/>
  <c r="AJ3948" i="2" s="1"/>
  <c r="AK3948" i="2" s="1"/>
  <c r="AH1028" i="2"/>
  <c r="AI1028" i="2" s="1"/>
  <c r="AJ1028" i="2" s="1"/>
  <c r="AK1028" i="2" s="1"/>
  <c r="AH1092" i="2"/>
  <c r="AI1092" i="2" s="1"/>
  <c r="AJ1092" i="2" s="1"/>
  <c r="AK1092" i="2" s="1"/>
  <c r="AH1156" i="2"/>
  <c r="AH1220" i="2"/>
  <c r="AH1284" i="2"/>
  <c r="AI1284" i="2" s="1"/>
  <c r="AJ1284" i="2" s="1"/>
  <c r="AK1284" i="2" s="1"/>
  <c r="AH1348" i="2"/>
  <c r="AI1348" i="2" s="1"/>
  <c r="AJ1348" i="2" s="1"/>
  <c r="AK1348" i="2" s="1"/>
  <c r="AH1412" i="2"/>
  <c r="AH1476" i="2"/>
  <c r="AI1476" i="2" s="1"/>
  <c r="AJ1476" i="2" s="1"/>
  <c r="AK1476" i="2" s="1"/>
  <c r="AH1540" i="2"/>
  <c r="AI1540" i="2" s="1"/>
  <c r="AJ1540" i="2" s="1"/>
  <c r="AK1540" i="2" s="1"/>
  <c r="AH1604" i="2"/>
  <c r="AI1604" i="2" s="1"/>
  <c r="AJ1604" i="2" s="1"/>
  <c r="AK1604" i="2" s="1"/>
  <c r="AH1668" i="2"/>
  <c r="AI1668" i="2" s="1"/>
  <c r="AJ1668" i="2" s="1"/>
  <c r="AK1668" i="2" s="1"/>
  <c r="AH1732" i="2"/>
  <c r="AI1732" i="2" s="1"/>
  <c r="AJ1732" i="2" s="1"/>
  <c r="AK1732" i="2" s="1"/>
  <c r="AH1796" i="2"/>
  <c r="AI1796" i="2" s="1"/>
  <c r="AJ1796" i="2" s="1"/>
  <c r="AK1796" i="2" s="1"/>
  <c r="AH1860" i="2"/>
  <c r="AI1860" i="2" s="1"/>
  <c r="AJ1860" i="2" s="1"/>
  <c r="AK1860" i="2" s="1"/>
  <c r="AH1924" i="2"/>
  <c r="AI1924" i="2" s="1"/>
  <c r="AJ1924" i="2" s="1"/>
  <c r="AK1924" i="2" s="1"/>
  <c r="AH1988" i="2"/>
  <c r="AI1988" i="2" s="1"/>
  <c r="AJ1988" i="2" s="1"/>
  <c r="AK1988" i="2" s="1"/>
  <c r="AH3877" i="2"/>
  <c r="AH3782" i="2"/>
  <c r="AI3782" i="2" s="1"/>
  <c r="AJ3782" i="2" s="1"/>
  <c r="AK3782" i="2" s="1"/>
  <c r="AH3886" i="2"/>
  <c r="AH3850" i="2"/>
  <c r="AI3850" i="2" s="1"/>
  <c r="AJ3850" i="2" s="1"/>
  <c r="AK3850" i="2" s="1"/>
  <c r="AH3905" i="2"/>
  <c r="AH3666" i="2"/>
  <c r="AI3666" i="2" s="1"/>
  <c r="AJ3666" i="2" s="1"/>
  <c r="AK3666" i="2" s="1"/>
  <c r="AH2769" i="2"/>
  <c r="AG2769" i="2"/>
  <c r="AG2888" i="2"/>
  <c r="AH2888" i="2"/>
  <c r="AH3056" i="2"/>
  <c r="AG3056" i="2"/>
  <c r="AH3601" i="2"/>
  <c r="AI3601" i="2" s="1"/>
  <c r="AJ3601" i="2" s="1"/>
  <c r="AK3601" i="2" s="1"/>
  <c r="AH3632" i="2"/>
  <c r="AI3632" i="2" s="1"/>
  <c r="AJ3632" i="2" s="1"/>
  <c r="AK3632" i="2" s="1"/>
  <c r="AG2749" i="2"/>
  <c r="AH2749" i="2"/>
  <c r="AH2767" i="2"/>
  <c r="AG2767" i="2"/>
  <c r="AH3678" i="2"/>
  <c r="AI3678" i="2" s="1"/>
  <c r="AJ3678" i="2" s="1"/>
  <c r="AK3678" i="2" s="1"/>
  <c r="AH3622" i="2"/>
  <c r="AI3622" i="2" s="1"/>
  <c r="AJ3622" i="2" s="1"/>
  <c r="AK3622" i="2" s="1"/>
  <c r="AH3659" i="2"/>
  <c r="AI3659" i="2" s="1"/>
  <c r="AJ3659" i="2" s="1"/>
  <c r="AK3659" i="2" s="1"/>
  <c r="AH2795" i="2"/>
  <c r="AG2795" i="2"/>
  <c r="AH3606" i="2"/>
  <c r="AI3606" i="2" s="1"/>
  <c r="AJ3606" i="2" s="1"/>
  <c r="AK3606" i="2" s="1"/>
  <c r="AH3619" i="2"/>
  <c r="AI3619" i="2" s="1"/>
  <c r="AJ3619" i="2" s="1"/>
  <c r="AK3619" i="2" s="1"/>
  <c r="AH2788" i="2"/>
  <c r="AG2788" i="2"/>
  <c r="AH2797" i="2"/>
  <c r="AI2797" i="2" s="1"/>
  <c r="AJ2797" i="2" s="1"/>
  <c r="AK2797" i="2" s="1"/>
  <c r="AH2986" i="2"/>
  <c r="AI2986" i="2" s="1"/>
  <c r="AJ2986" i="2" s="1"/>
  <c r="AK2986" i="2" s="1"/>
  <c r="AH3050" i="2"/>
  <c r="AI3050" i="2" s="1"/>
  <c r="AJ3050" i="2" s="1"/>
  <c r="AK3050" i="2" s="1"/>
  <c r="AH3242" i="2"/>
  <c r="AI3242" i="2" s="1"/>
  <c r="AJ3242" i="2" s="1"/>
  <c r="AK3242" i="2" s="1"/>
  <c r="AH3306" i="2"/>
  <c r="AI3306" i="2" s="1"/>
  <c r="AJ3306" i="2" s="1"/>
  <c r="AK3306" i="2" s="1"/>
  <c r="AH3370" i="2"/>
  <c r="AI3370" i="2" s="1"/>
  <c r="AJ3370" i="2" s="1"/>
  <c r="AK3370" i="2" s="1"/>
  <c r="AH3434" i="2"/>
  <c r="AI3434" i="2" s="1"/>
  <c r="AJ3434" i="2" s="1"/>
  <c r="AK3434" i="2" s="1"/>
  <c r="AH2822" i="2"/>
  <c r="AI2822" i="2" s="1"/>
  <c r="AJ2822" i="2" s="1"/>
  <c r="AK2822" i="2" s="1"/>
  <c r="AH2886" i="2"/>
  <c r="AI2886" i="2" s="1"/>
  <c r="AJ2886" i="2" s="1"/>
  <c r="AK2886" i="2" s="1"/>
  <c r="AH2950" i="2"/>
  <c r="AI2950" i="2" s="1"/>
  <c r="AJ2950" i="2" s="1"/>
  <c r="AK2950" i="2" s="1"/>
  <c r="AH3014" i="2"/>
  <c r="AI3014" i="2" s="1"/>
  <c r="AJ3014" i="2" s="1"/>
  <c r="AK3014" i="2" s="1"/>
  <c r="AH3078" i="2"/>
  <c r="AI3078" i="2" s="1"/>
  <c r="AJ3078" i="2" s="1"/>
  <c r="AK3078" i="2" s="1"/>
  <c r="AH3142" i="2"/>
  <c r="AI3142" i="2" s="1"/>
  <c r="AJ3142" i="2" s="1"/>
  <c r="AK3142" i="2" s="1"/>
  <c r="AH3206" i="2"/>
  <c r="AI3206" i="2" s="1"/>
  <c r="AJ3206" i="2" s="1"/>
  <c r="AK3206" i="2" s="1"/>
  <c r="AH3270" i="2"/>
  <c r="AI3270" i="2" s="1"/>
  <c r="AJ3270" i="2" s="1"/>
  <c r="AK3270" i="2" s="1"/>
  <c r="AH3334" i="2"/>
  <c r="AI3334" i="2" s="1"/>
  <c r="AJ3334" i="2" s="1"/>
  <c r="AK3334" i="2" s="1"/>
  <c r="AH3398" i="2"/>
  <c r="AI3398" i="2" s="1"/>
  <c r="AJ3398" i="2" s="1"/>
  <c r="AK3398" i="2" s="1"/>
  <c r="AH3462" i="2"/>
  <c r="AI3462" i="2" s="1"/>
  <c r="AJ3462" i="2" s="1"/>
  <c r="AK3462" i="2" s="1"/>
  <c r="AH2871" i="2"/>
  <c r="AI2871" i="2" s="1"/>
  <c r="AJ2871" i="2" s="1"/>
  <c r="AK2871" i="2" s="1"/>
  <c r="AH2959" i="2"/>
  <c r="AI2959" i="2" s="1"/>
  <c r="AJ2959" i="2" s="1"/>
  <c r="AK2959" i="2" s="1"/>
  <c r="AH3039" i="2"/>
  <c r="AI3039" i="2" s="1"/>
  <c r="AJ3039" i="2" s="1"/>
  <c r="AK3039" i="2" s="1"/>
  <c r="AH3127" i="2"/>
  <c r="AI3127" i="2" s="1"/>
  <c r="AJ3127" i="2" s="1"/>
  <c r="AK3127" i="2" s="1"/>
  <c r="AH3215" i="2"/>
  <c r="AI3215" i="2" s="1"/>
  <c r="AJ3215" i="2" s="1"/>
  <c r="AK3215" i="2" s="1"/>
  <c r="AH3295" i="2"/>
  <c r="AI3295" i="2" s="1"/>
  <c r="AJ3295" i="2" s="1"/>
  <c r="AK3295" i="2" s="1"/>
  <c r="AH3383" i="2"/>
  <c r="AI3383" i="2" s="1"/>
  <c r="AJ3383" i="2" s="1"/>
  <c r="AK3383" i="2" s="1"/>
  <c r="AH3537" i="2"/>
  <c r="AI3537" i="2" s="1"/>
  <c r="AJ3537" i="2" s="1"/>
  <c r="AK3537" i="2" s="1"/>
  <c r="AH2945" i="2"/>
  <c r="AH3121" i="2"/>
  <c r="AH3249" i="2"/>
  <c r="AH3489" i="2"/>
  <c r="AI3489" i="2" s="1"/>
  <c r="AJ3489" i="2" s="1"/>
  <c r="AK3489" i="2" s="1"/>
  <c r="AH3506" i="2"/>
  <c r="AH3570" i="2"/>
  <c r="AH2859" i="2"/>
  <c r="AI2859" i="2" s="1"/>
  <c r="AJ2859" i="2" s="1"/>
  <c r="AK2859" i="2" s="1"/>
  <c r="AH3059" i="2"/>
  <c r="AI3059" i="2" s="1"/>
  <c r="AJ3059" i="2" s="1"/>
  <c r="AK3059" i="2" s="1"/>
  <c r="AH3243" i="2"/>
  <c r="AI3243" i="2" s="1"/>
  <c r="AJ3243" i="2" s="1"/>
  <c r="AK3243" i="2" s="1"/>
  <c r="AH2853" i="2"/>
  <c r="AI2853" i="2" s="1"/>
  <c r="AJ2853" i="2" s="1"/>
  <c r="AK2853" i="2" s="1"/>
  <c r="AH3005" i="2"/>
  <c r="AI3005" i="2" s="1"/>
  <c r="AJ3005" i="2" s="1"/>
  <c r="AK3005" i="2" s="1"/>
  <c r="AH3205" i="2"/>
  <c r="AI3205" i="2" s="1"/>
  <c r="AJ3205" i="2" s="1"/>
  <c r="AK3205" i="2" s="1"/>
  <c r="AH3389" i="2"/>
  <c r="AI3389" i="2" s="1"/>
  <c r="AJ3389" i="2" s="1"/>
  <c r="AK3389" i="2" s="1"/>
  <c r="AH3510" i="2"/>
  <c r="AI3510" i="2" s="1"/>
  <c r="AJ3510" i="2" s="1"/>
  <c r="AK3510" i="2" s="1"/>
  <c r="AH3574" i="2"/>
  <c r="AI3574" i="2" s="1"/>
  <c r="AJ3574" i="2" s="1"/>
  <c r="AK3574" i="2" s="1"/>
  <c r="AH2883" i="2"/>
  <c r="AI2883" i="2" s="1"/>
  <c r="AJ2883" i="2" s="1"/>
  <c r="AK2883" i="2" s="1"/>
  <c r="AH3003" i="2"/>
  <c r="AI3003" i="2" s="1"/>
  <c r="AJ3003" i="2" s="1"/>
  <c r="AK3003" i="2" s="1"/>
  <c r="AH3203" i="2"/>
  <c r="AI3203" i="2" s="1"/>
  <c r="AJ3203" i="2" s="1"/>
  <c r="AK3203" i="2" s="1"/>
  <c r="AH3315" i="2"/>
  <c r="AI3315" i="2" s="1"/>
  <c r="AJ3315" i="2" s="1"/>
  <c r="AK3315" i="2" s="1"/>
  <c r="AH3419" i="2"/>
  <c r="AI3419" i="2" s="1"/>
  <c r="AJ3419" i="2" s="1"/>
  <c r="AK3419" i="2" s="1"/>
  <c r="AH3507" i="2"/>
  <c r="AI3507" i="2" s="1"/>
  <c r="AJ3507" i="2" s="1"/>
  <c r="AK3507" i="2" s="1"/>
  <c r="AH3579" i="2"/>
  <c r="AI3579" i="2" s="1"/>
  <c r="AJ3579" i="2" s="1"/>
  <c r="AK3579" i="2" s="1"/>
  <c r="AH3495" i="2"/>
  <c r="AI3495" i="2" s="1"/>
  <c r="AJ3495" i="2" s="1"/>
  <c r="AK3495" i="2" s="1"/>
  <c r="AH3472" i="2"/>
  <c r="AI3472" i="2" s="1"/>
  <c r="AJ3472" i="2" s="1"/>
  <c r="AK3472" i="2" s="1"/>
  <c r="AH2881" i="2"/>
  <c r="AH3025" i="2"/>
  <c r="AH3105" i="2"/>
  <c r="AH3257" i="2"/>
  <c r="AH3337" i="2"/>
  <c r="AH3433" i="2"/>
  <c r="AI3433" i="2" s="1"/>
  <c r="AJ3433" i="2" s="1"/>
  <c r="AK3433" i="2" s="1"/>
  <c r="AH2804" i="2"/>
  <c r="AI2804" i="2" s="1"/>
  <c r="AJ2804" i="2" s="1"/>
  <c r="AK2804" i="2" s="1"/>
  <c r="AH3036" i="2"/>
  <c r="AI3036" i="2" s="1"/>
  <c r="AJ3036" i="2" s="1"/>
  <c r="AK3036" i="2" s="1"/>
  <c r="AH3220" i="2"/>
  <c r="AI3220" i="2" s="1"/>
  <c r="AJ3220" i="2" s="1"/>
  <c r="AK3220" i="2" s="1"/>
  <c r="AH3340" i="2"/>
  <c r="AI3340" i="2" s="1"/>
  <c r="AJ3340" i="2" s="1"/>
  <c r="AK3340" i="2" s="1"/>
  <c r="AH3548" i="2"/>
  <c r="AI3548" i="2" s="1"/>
  <c r="AJ3548" i="2" s="1"/>
  <c r="AK3548" i="2" s="1"/>
  <c r="AH2909" i="2"/>
  <c r="AI2909" i="2" s="1"/>
  <c r="AJ2909" i="2" s="1"/>
  <c r="AK2909" i="2" s="1"/>
  <c r="AH3085" i="2"/>
  <c r="AI3085" i="2" s="1"/>
  <c r="AJ3085" i="2" s="1"/>
  <c r="AK3085" i="2" s="1"/>
  <c r="AH3197" i="2"/>
  <c r="AI3197" i="2" s="1"/>
  <c r="AJ3197" i="2" s="1"/>
  <c r="AK3197" i="2" s="1"/>
  <c r="AH3397" i="2"/>
  <c r="AI3397" i="2" s="1"/>
  <c r="AJ3397" i="2" s="1"/>
  <c r="AK3397" i="2" s="1"/>
  <c r="AH3501" i="2"/>
  <c r="AI3501" i="2" s="1"/>
  <c r="AJ3501" i="2" s="1"/>
  <c r="AK3501" i="2" s="1"/>
  <c r="AH2832" i="2"/>
  <c r="AI2832" i="2" s="1"/>
  <c r="AJ2832" i="2" s="1"/>
  <c r="AK2832" i="2" s="1"/>
  <c r="AH3232" i="2"/>
  <c r="AI3232" i="2" s="1"/>
  <c r="AJ3232" i="2" s="1"/>
  <c r="AK3232" i="2" s="1"/>
  <c r="AH3385" i="2"/>
  <c r="AI3385" i="2" s="1"/>
  <c r="AJ3385" i="2" s="1"/>
  <c r="AK3385" i="2" s="1"/>
  <c r="AH2812" i="2"/>
  <c r="AI2812" i="2" s="1"/>
  <c r="AJ2812" i="2" s="1"/>
  <c r="AK2812" i="2" s="1"/>
  <c r="AH3004" i="2"/>
  <c r="AI3004" i="2" s="1"/>
  <c r="AJ3004" i="2" s="1"/>
  <c r="AK3004" i="2" s="1"/>
  <c r="AH3188" i="2"/>
  <c r="AI3188" i="2" s="1"/>
  <c r="AJ3188" i="2" s="1"/>
  <c r="AK3188" i="2" s="1"/>
  <c r="AH3420" i="2"/>
  <c r="AI3420" i="2" s="1"/>
  <c r="AJ3420" i="2" s="1"/>
  <c r="AK3420" i="2" s="1"/>
  <c r="AH3564" i="2"/>
  <c r="AI3564" i="2" s="1"/>
  <c r="AJ3564" i="2" s="1"/>
  <c r="AK3564" i="2" s="1"/>
  <c r="AH3149" i="2"/>
  <c r="AI3149" i="2" s="1"/>
  <c r="AJ3149" i="2" s="1"/>
  <c r="AK3149" i="2" s="1"/>
  <c r="AH3405" i="2"/>
  <c r="AI3405" i="2" s="1"/>
  <c r="AJ3405" i="2" s="1"/>
  <c r="AK3405" i="2" s="1"/>
  <c r="AH3341" i="2"/>
  <c r="AI3341" i="2" s="1"/>
  <c r="AJ3341" i="2" s="1"/>
  <c r="AK3341" i="2" s="1"/>
  <c r="AH3399" i="2"/>
  <c r="AI3399" i="2" s="1"/>
  <c r="AJ3399" i="2" s="1"/>
  <c r="AK3399" i="2" s="1"/>
  <c r="AH3051" i="2"/>
  <c r="AI3051" i="2" s="1"/>
  <c r="AJ3051" i="2" s="1"/>
  <c r="AK3051" i="2" s="1"/>
  <c r="AH3152" i="2"/>
  <c r="AI3152" i="2" s="1"/>
  <c r="AJ3152" i="2" s="1"/>
  <c r="AK3152" i="2" s="1"/>
  <c r="AH3179" i="2"/>
  <c r="AI3179" i="2" s="1"/>
  <c r="AJ3179" i="2" s="1"/>
  <c r="AK3179" i="2" s="1"/>
  <c r="AH2924" i="2"/>
  <c r="AI2924" i="2" s="1"/>
  <c r="AJ2924" i="2" s="1"/>
  <c r="AK2924" i="2" s="1"/>
  <c r="AH3652" i="2"/>
  <c r="AI3652" i="2" s="1"/>
  <c r="AJ3652" i="2" s="1"/>
  <c r="AK3652" i="2" s="1"/>
  <c r="AH2824" i="2"/>
  <c r="AI2824" i="2" s="1"/>
  <c r="AJ2824" i="2" s="1"/>
  <c r="AK2824" i="2" s="1"/>
  <c r="AH3136" i="2"/>
  <c r="AI3136" i="2" s="1"/>
  <c r="AJ3136" i="2" s="1"/>
  <c r="AK3136" i="2" s="1"/>
  <c r="AH3416" i="2"/>
  <c r="AI3416" i="2" s="1"/>
  <c r="AJ3416" i="2" s="1"/>
  <c r="AK3416" i="2" s="1"/>
  <c r="AH2892" i="2"/>
  <c r="AI2892" i="2" s="1"/>
  <c r="AJ2892" i="2" s="1"/>
  <c r="AK2892" i="2" s="1"/>
  <c r="AH3112" i="2"/>
  <c r="AI3112" i="2" s="1"/>
  <c r="AJ3112" i="2" s="1"/>
  <c r="AK3112" i="2" s="1"/>
  <c r="AH2816" i="2"/>
  <c r="AI2816" i="2" s="1"/>
  <c r="AJ2816" i="2" s="1"/>
  <c r="AK2816" i="2" s="1"/>
  <c r="AH2908" i="2"/>
  <c r="AI2908" i="2" s="1"/>
  <c r="AJ2908" i="2" s="1"/>
  <c r="AK2908" i="2" s="1"/>
  <c r="AH2952" i="2"/>
  <c r="AI2952" i="2" s="1"/>
  <c r="AJ2952" i="2" s="1"/>
  <c r="AK2952" i="2" s="1"/>
  <c r="AH3124" i="2"/>
  <c r="AI3124" i="2" s="1"/>
  <c r="AJ3124" i="2" s="1"/>
  <c r="AK3124" i="2" s="1"/>
  <c r="AH665" i="2"/>
  <c r="AI665" i="2" s="1"/>
  <c r="AJ665" i="2" s="1"/>
  <c r="AK665" i="2" s="1"/>
  <c r="AH3914" i="2"/>
  <c r="AI3914" i="2" s="1"/>
  <c r="AJ3914" i="2" s="1"/>
  <c r="AK3914" i="2" s="1"/>
  <c r="AH3869" i="2"/>
  <c r="AI3869" i="2" s="1"/>
  <c r="AJ3869" i="2" s="1"/>
  <c r="AK3869" i="2" s="1"/>
  <c r="AH3897" i="2"/>
  <c r="AI3897" i="2" s="1"/>
  <c r="AJ3897" i="2" s="1"/>
  <c r="AK3897" i="2" s="1"/>
  <c r="AH2650" i="2"/>
  <c r="AI2650" i="2" s="1"/>
  <c r="AJ2650" i="2" s="1"/>
  <c r="AK2650" i="2" s="1"/>
  <c r="AH2714" i="2"/>
  <c r="AI2714" i="2" s="1"/>
  <c r="AJ2714" i="2" s="1"/>
  <c r="AK2714" i="2" s="1"/>
  <c r="AH3806" i="2"/>
  <c r="AI3806" i="2" s="1"/>
  <c r="AJ3806" i="2" s="1"/>
  <c r="AK3806" i="2" s="1"/>
  <c r="AH1240" i="2"/>
  <c r="AI1240" i="2" s="1"/>
  <c r="AJ1240" i="2" s="1"/>
  <c r="AK1240" i="2" s="1"/>
  <c r="AH1312" i="2"/>
  <c r="AI1312" i="2" s="1"/>
  <c r="AJ1312" i="2" s="1"/>
  <c r="AK1312" i="2" s="1"/>
  <c r="AH1953" i="2"/>
  <c r="AI1953" i="2" s="1"/>
  <c r="AJ1953" i="2" s="1"/>
  <c r="AK1953" i="2" s="1"/>
  <c r="AH491" i="2"/>
  <c r="AI491" i="2" s="1"/>
  <c r="AJ491" i="2" s="1"/>
  <c r="AK491" i="2" s="1"/>
  <c r="AH555" i="2"/>
  <c r="AI555" i="2" s="1"/>
  <c r="AJ555" i="2" s="1"/>
  <c r="AK555" i="2" s="1"/>
  <c r="AH619" i="2"/>
  <c r="AI619" i="2" s="1"/>
  <c r="AJ619" i="2" s="1"/>
  <c r="AK619" i="2" s="1"/>
  <c r="AH1379" i="2"/>
  <c r="AI1379" i="2" s="1"/>
  <c r="AJ1379" i="2" s="1"/>
  <c r="AK1379" i="2" s="1"/>
  <c r="AH1451" i="2"/>
  <c r="AI1451" i="2" s="1"/>
  <c r="AJ1451" i="2" s="1"/>
  <c r="AK1451" i="2" s="1"/>
  <c r="AH1515" i="2"/>
  <c r="AI1515" i="2" s="1"/>
  <c r="AJ1515" i="2" s="1"/>
  <c r="AK1515" i="2" s="1"/>
  <c r="AH1851" i="2"/>
  <c r="AI1851" i="2" s="1"/>
  <c r="AJ1851" i="2" s="1"/>
  <c r="AK1851" i="2" s="1"/>
  <c r="AH2647" i="2"/>
  <c r="AI2647" i="2" s="1"/>
  <c r="AJ2647" i="2" s="1"/>
  <c r="AK2647" i="2" s="1"/>
  <c r="AH450" i="2"/>
  <c r="AI450" i="2" s="1"/>
  <c r="AJ450" i="2" s="1"/>
  <c r="AK450" i="2" s="1"/>
  <c r="AH522" i="2"/>
  <c r="AI522" i="2" s="1"/>
  <c r="AJ522" i="2" s="1"/>
  <c r="AK522" i="2" s="1"/>
  <c r="AH930" i="2"/>
  <c r="AH1010" i="2"/>
  <c r="AI1010" i="2" s="1"/>
  <c r="AJ1010" i="2" s="1"/>
  <c r="AK1010" i="2" s="1"/>
  <c r="AH1074" i="2"/>
  <c r="AI1074" i="2" s="1"/>
  <c r="AJ1074" i="2" s="1"/>
  <c r="AK1074" i="2" s="1"/>
  <c r="AH1987" i="2"/>
  <c r="AH1242" i="2"/>
  <c r="AI1242" i="2" s="1"/>
  <c r="AJ1242" i="2" s="1"/>
  <c r="AK1242" i="2" s="1"/>
  <c r="AH1594" i="2"/>
  <c r="AI1594" i="2" s="1"/>
  <c r="AJ1594" i="2" s="1"/>
  <c r="AK1594" i="2" s="1"/>
  <c r="AH2045" i="2"/>
  <c r="AI2045" i="2" s="1"/>
  <c r="AJ2045" i="2" s="1"/>
  <c r="AK2045" i="2" s="1"/>
  <c r="AH2000" i="2"/>
  <c r="AI2000" i="2" s="1"/>
  <c r="AJ2000" i="2" s="1"/>
  <c r="AK2000" i="2" s="1"/>
  <c r="AH1990" i="2"/>
  <c r="AI1990" i="2" s="1"/>
  <c r="AJ1990" i="2" s="1"/>
  <c r="AK1990" i="2" s="1"/>
  <c r="AH2018" i="2"/>
  <c r="AI2018" i="2" s="1"/>
  <c r="AJ2018" i="2" s="1"/>
  <c r="AK2018" i="2" s="1"/>
  <c r="AH1653" i="2"/>
  <c r="AI1653" i="2" s="1"/>
  <c r="AJ1653" i="2" s="1"/>
  <c r="AK1653" i="2" s="1"/>
  <c r="AH1749" i="2"/>
  <c r="AI1749" i="2" s="1"/>
  <c r="AJ1749" i="2" s="1"/>
  <c r="AK1749" i="2" s="1"/>
  <c r="AH1821" i="2"/>
  <c r="AI1821" i="2" s="1"/>
  <c r="AJ1821" i="2" s="1"/>
  <c r="AK1821" i="2" s="1"/>
  <c r="AH1885" i="2"/>
  <c r="AI1885" i="2" s="1"/>
  <c r="AJ1885" i="2" s="1"/>
  <c r="AK1885" i="2" s="1"/>
  <c r="AH1957" i="2"/>
  <c r="AI1957" i="2" s="1"/>
  <c r="AJ1957" i="2" s="1"/>
  <c r="AK1957" i="2" s="1"/>
  <c r="AH1634" i="2"/>
  <c r="AI1634" i="2" s="1"/>
  <c r="AJ1634" i="2" s="1"/>
  <c r="AK1634" i="2" s="1"/>
  <c r="AH1698" i="2"/>
  <c r="AI1698" i="2" s="1"/>
  <c r="AJ1698" i="2" s="1"/>
  <c r="AK1698" i="2" s="1"/>
  <c r="AH1762" i="2"/>
  <c r="AH1826" i="2"/>
  <c r="AI1826" i="2" s="1"/>
  <c r="AJ1826" i="2" s="1"/>
  <c r="AK1826" i="2" s="1"/>
  <c r="AH1890" i="2"/>
  <c r="AI1890" i="2" s="1"/>
  <c r="AJ1890" i="2" s="1"/>
  <c r="AK1890" i="2" s="1"/>
  <c r="AH464" i="2"/>
  <c r="AI464" i="2" s="1"/>
  <c r="AJ464" i="2" s="1"/>
  <c r="AK464" i="2" s="1"/>
  <c r="AH648" i="2"/>
  <c r="AI648" i="2" s="1"/>
  <c r="AJ648" i="2" s="1"/>
  <c r="AK648" i="2" s="1"/>
  <c r="AH3976" i="2"/>
  <c r="AI3976" i="2" s="1"/>
  <c r="AJ3976" i="2" s="1"/>
  <c r="AK3976" i="2" s="1"/>
  <c r="AH3837" i="2"/>
  <c r="AI3837" i="2" s="1"/>
  <c r="AJ3837" i="2" s="1"/>
  <c r="AK3837" i="2" s="1"/>
  <c r="AH3941" i="2"/>
  <c r="AH904" i="2"/>
  <c r="AI904" i="2" s="1"/>
  <c r="AJ904" i="2" s="1"/>
  <c r="AK904" i="2" s="1"/>
  <c r="AH1160" i="2"/>
  <c r="AI1160" i="2" s="1"/>
  <c r="AJ1160" i="2" s="1"/>
  <c r="AK1160" i="2" s="1"/>
  <c r="AH1376" i="2"/>
  <c r="AI1376" i="2" s="1"/>
  <c r="AJ1376" i="2" s="1"/>
  <c r="AK1376" i="2" s="1"/>
  <c r="AH1440" i="2"/>
  <c r="AI1440" i="2" s="1"/>
  <c r="AJ1440" i="2" s="1"/>
  <c r="AK1440" i="2" s="1"/>
  <c r="AH1512" i="2"/>
  <c r="AI1512" i="2" s="1"/>
  <c r="AJ1512" i="2" s="1"/>
  <c r="AK1512" i="2" s="1"/>
  <c r="AH1576" i="2"/>
  <c r="AI1576" i="2" s="1"/>
  <c r="AJ1576" i="2" s="1"/>
  <c r="AK1576" i="2" s="1"/>
  <c r="AH1640" i="2"/>
  <c r="AI1640" i="2" s="1"/>
  <c r="AJ1640" i="2" s="1"/>
  <c r="AK1640" i="2" s="1"/>
  <c r="AH1704" i="2"/>
  <c r="AI1704" i="2" s="1"/>
  <c r="AJ1704" i="2" s="1"/>
  <c r="AK1704" i="2" s="1"/>
  <c r="AH1768" i="2"/>
  <c r="AI1768" i="2" s="1"/>
  <c r="AJ1768" i="2" s="1"/>
  <c r="AK1768" i="2" s="1"/>
  <c r="AH1832" i="2"/>
  <c r="AI1832" i="2" s="1"/>
  <c r="AJ1832" i="2" s="1"/>
  <c r="AK1832" i="2" s="1"/>
  <c r="AH1896" i="2"/>
  <c r="AI1896" i="2" s="1"/>
  <c r="AJ1896" i="2" s="1"/>
  <c r="AK1896" i="2" s="1"/>
  <c r="AH1960" i="2"/>
  <c r="AI1960" i="2" s="1"/>
  <c r="AJ1960" i="2" s="1"/>
  <c r="AK1960" i="2" s="1"/>
  <c r="AH361" i="2"/>
  <c r="AI361" i="2" s="1"/>
  <c r="AJ361" i="2" s="1"/>
  <c r="AK361" i="2" s="1"/>
  <c r="AH449" i="2"/>
  <c r="AI449" i="2" s="1"/>
  <c r="AJ449" i="2" s="1"/>
  <c r="AK449" i="2" s="1"/>
  <c r="AH513" i="2"/>
  <c r="AI513" i="2" s="1"/>
  <c r="AJ513" i="2" s="1"/>
  <c r="AK513" i="2" s="1"/>
  <c r="AH577" i="2"/>
  <c r="AH705" i="2"/>
  <c r="AI705" i="2" s="1"/>
  <c r="AJ705" i="2" s="1"/>
  <c r="AK705" i="2" s="1"/>
  <c r="AH769" i="2"/>
  <c r="AI769" i="2" s="1"/>
  <c r="AJ769" i="2" s="1"/>
  <c r="AK769" i="2" s="1"/>
  <c r="AH833" i="2"/>
  <c r="AI833" i="2" s="1"/>
  <c r="AJ833" i="2" s="1"/>
  <c r="AK833" i="2" s="1"/>
  <c r="AH897" i="2"/>
  <c r="AH961" i="2"/>
  <c r="AI961" i="2" s="1"/>
  <c r="AJ961" i="2" s="1"/>
  <c r="AK961" i="2" s="1"/>
  <c r="AH1025" i="2"/>
  <c r="AI1025" i="2" s="1"/>
  <c r="AJ1025" i="2" s="1"/>
  <c r="AK1025" i="2" s="1"/>
  <c r="AH1113" i="2"/>
  <c r="AI1113" i="2" s="1"/>
  <c r="AJ1113" i="2" s="1"/>
  <c r="AK1113" i="2" s="1"/>
  <c r="AH1185" i="2"/>
  <c r="AI1185" i="2" s="1"/>
  <c r="AJ1185" i="2" s="1"/>
  <c r="AK1185" i="2" s="1"/>
  <c r="AH1265" i="2"/>
  <c r="AI1265" i="2" s="1"/>
  <c r="AJ1265" i="2" s="1"/>
  <c r="AK1265" i="2" s="1"/>
  <c r="AH1345" i="2"/>
  <c r="AH1441" i="2"/>
  <c r="AH1553" i="2"/>
  <c r="AI1553" i="2" s="1"/>
  <c r="AJ1553" i="2" s="1"/>
  <c r="AK1553" i="2" s="1"/>
  <c r="AH1657" i="2"/>
  <c r="AI1657" i="2" s="1"/>
  <c r="AJ1657" i="2" s="1"/>
  <c r="AK1657" i="2" s="1"/>
  <c r="AH1761" i="2"/>
  <c r="AI1761" i="2" s="1"/>
  <c r="AJ1761" i="2" s="1"/>
  <c r="AK1761" i="2" s="1"/>
  <c r="AH1849" i="2"/>
  <c r="AI1849" i="2" s="1"/>
  <c r="AJ1849" i="2" s="1"/>
  <c r="AK1849" i="2" s="1"/>
  <c r="AH1937" i="2"/>
  <c r="AH2017" i="2"/>
  <c r="AI2017" i="2" s="1"/>
  <c r="AJ2017" i="2" s="1"/>
  <c r="AK2017" i="2" s="1"/>
  <c r="AH3895" i="2"/>
  <c r="AI3895" i="2" s="1"/>
  <c r="AJ3895" i="2" s="1"/>
  <c r="AK3895" i="2" s="1"/>
  <c r="AH3803" i="2"/>
  <c r="AI3803" i="2" s="1"/>
  <c r="AJ3803" i="2" s="1"/>
  <c r="AK3803" i="2" s="1"/>
  <c r="AH3867" i="2"/>
  <c r="AI3867" i="2" s="1"/>
  <c r="AJ3867" i="2" s="1"/>
  <c r="AK3867" i="2" s="1"/>
  <c r="AH3931" i="2"/>
  <c r="AI3931" i="2" s="1"/>
  <c r="AJ3931" i="2" s="1"/>
  <c r="AK3931" i="2" s="1"/>
  <c r="AH397" i="2"/>
  <c r="AI397" i="2" s="1"/>
  <c r="AJ397" i="2" s="1"/>
  <c r="AK397" i="2" s="1"/>
  <c r="AH350" i="2"/>
  <c r="AI350" i="2" s="1"/>
  <c r="AJ350" i="2" s="1"/>
  <c r="AK350" i="2" s="1"/>
  <c r="AH414" i="2"/>
  <c r="AH478" i="2"/>
  <c r="AI478" i="2" s="1"/>
  <c r="AJ478" i="2" s="1"/>
  <c r="AK478" i="2" s="1"/>
  <c r="AH542" i="2"/>
  <c r="AI542" i="2" s="1"/>
  <c r="AJ542" i="2" s="1"/>
  <c r="AK542" i="2" s="1"/>
  <c r="AH461" i="2"/>
  <c r="AI461" i="2" s="1"/>
  <c r="AJ461" i="2" s="1"/>
  <c r="AK461" i="2" s="1"/>
  <c r="AH525" i="2"/>
  <c r="AI525" i="2" s="1"/>
  <c r="AJ525" i="2" s="1"/>
  <c r="AK525" i="2" s="1"/>
  <c r="AH589" i="2"/>
  <c r="AI589" i="2" s="1"/>
  <c r="AJ589" i="2" s="1"/>
  <c r="AK589" i="2" s="1"/>
  <c r="AH653" i="2"/>
  <c r="AI653" i="2" s="1"/>
  <c r="AJ653" i="2" s="1"/>
  <c r="AK653" i="2" s="1"/>
  <c r="AH717" i="2"/>
  <c r="AH781" i="2"/>
  <c r="AI781" i="2" s="1"/>
  <c r="AJ781" i="2" s="1"/>
  <c r="AK781" i="2" s="1"/>
  <c r="AH845" i="2"/>
  <c r="AI845" i="2" s="1"/>
  <c r="AJ845" i="2" s="1"/>
  <c r="AK845" i="2" s="1"/>
  <c r="AH909" i="2"/>
  <c r="AI909" i="2" s="1"/>
  <c r="AJ909" i="2" s="1"/>
  <c r="AK909" i="2" s="1"/>
  <c r="AH981" i="2"/>
  <c r="AI981" i="2" s="1"/>
  <c r="AJ981" i="2" s="1"/>
  <c r="AK981" i="2" s="1"/>
  <c r="AH1045" i="2"/>
  <c r="AI1045" i="2" s="1"/>
  <c r="AJ1045" i="2" s="1"/>
  <c r="AK1045" i="2" s="1"/>
  <c r="AH1109" i="2"/>
  <c r="AI1109" i="2" s="1"/>
  <c r="AJ1109" i="2" s="1"/>
  <c r="AK1109" i="2" s="1"/>
  <c r="AH630" i="2"/>
  <c r="AI630" i="2" s="1"/>
  <c r="AJ630" i="2" s="1"/>
  <c r="AK630" i="2" s="1"/>
  <c r="AH694" i="2"/>
  <c r="AI694" i="2" s="1"/>
  <c r="AJ694" i="2" s="1"/>
  <c r="AK694" i="2" s="1"/>
  <c r="AH758" i="2"/>
  <c r="AI758" i="2" s="1"/>
  <c r="AJ758" i="2" s="1"/>
  <c r="AK758" i="2" s="1"/>
  <c r="AH822" i="2"/>
  <c r="AI822" i="2" s="1"/>
  <c r="AJ822" i="2" s="1"/>
  <c r="AK822" i="2" s="1"/>
  <c r="AH886" i="2"/>
  <c r="AI886" i="2" s="1"/>
  <c r="AJ886" i="2" s="1"/>
  <c r="AK886" i="2" s="1"/>
  <c r="AH950" i="2"/>
  <c r="AI950" i="2" s="1"/>
  <c r="AJ950" i="2" s="1"/>
  <c r="AK950" i="2" s="1"/>
  <c r="AH1014" i="2"/>
  <c r="AI1014" i="2" s="1"/>
  <c r="AJ1014" i="2" s="1"/>
  <c r="AK1014" i="2" s="1"/>
  <c r="AH1078" i="2"/>
  <c r="AI1078" i="2" s="1"/>
  <c r="AJ1078" i="2" s="1"/>
  <c r="AK1078" i="2" s="1"/>
  <c r="AH1142" i="2"/>
  <c r="AI1142" i="2" s="1"/>
  <c r="AJ1142" i="2" s="1"/>
  <c r="AK1142" i="2" s="1"/>
  <c r="AH1206" i="2"/>
  <c r="AI1206" i="2" s="1"/>
  <c r="AJ1206" i="2" s="1"/>
  <c r="AK1206" i="2" s="1"/>
  <c r="AH1270" i="2"/>
  <c r="AI1270" i="2" s="1"/>
  <c r="AJ1270" i="2" s="1"/>
  <c r="AK1270" i="2" s="1"/>
  <c r="AH1197" i="2"/>
  <c r="AI1197" i="2" s="1"/>
  <c r="AJ1197" i="2" s="1"/>
  <c r="AK1197" i="2" s="1"/>
  <c r="AH1261" i="2"/>
  <c r="AI1261" i="2" s="1"/>
  <c r="AJ1261" i="2" s="1"/>
  <c r="AK1261" i="2" s="1"/>
  <c r="AH1341" i="2"/>
  <c r="AI1341" i="2" s="1"/>
  <c r="AJ1341" i="2" s="1"/>
  <c r="AK1341" i="2" s="1"/>
  <c r="AH1421" i="2"/>
  <c r="AI1421" i="2" s="1"/>
  <c r="AJ1421" i="2" s="1"/>
  <c r="AK1421" i="2" s="1"/>
  <c r="AH1501" i="2"/>
  <c r="AI1501" i="2" s="1"/>
  <c r="AJ1501" i="2" s="1"/>
  <c r="AK1501" i="2" s="1"/>
  <c r="AH1597" i="2"/>
  <c r="AI1597" i="2" s="1"/>
  <c r="AJ1597" i="2" s="1"/>
  <c r="AK1597" i="2" s="1"/>
  <c r="AH1310" i="2"/>
  <c r="AI1310" i="2" s="1"/>
  <c r="AJ1310" i="2" s="1"/>
  <c r="AK1310" i="2" s="1"/>
  <c r="AH1374" i="2"/>
  <c r="AI1374" i="2" s="1"/>
  <c r="AJ1374" i="2" s="1"/>
  <c r="AK1374" i="2" s="1"/>
  <c r="AH1438" i="2"/>
  <c r="AI1438" i="2" s="1"/>
  <c r="AJ1438" i="2" s="1"/>
  <c r="AK1438" i="2" s="1"/>
  <c r="AH1502" i="2"/>
  <c r="AI1502" i="2" s="1"/>
  <c r="AJ1502" i="2" s="1"/>
  <c r="AK1502" i="2" s="1"/>
  <c r="AH1566" i="2"/>
  <c r="AI1566" i="2" s="1"/>
  <c r="AJ1566" i="2" s="1"/>
  <c r="AK1566" i="2" s="1"/>
  <c r="AH1630" i="2"/>
  <c r="AI1630" i="2" s="1"/>
  <c r="AJ1630" i="2" s="1"/>
  <c r="AK1630" i="2" s="1"/>
  <c r="AH1694" i="2"/>
  <c r="AI1694" i="2" s="1"/>
  <c r="AJ1694" i="2" s="1"/>
  <c r="AK1694" i="2" s="1"/>
  <c r="AH1758" i="2"/>
  <c r="AI1758" i="2" s="1"/>
  <c r="AJ1758" i="2" s="1"/>
  <c r="AK1758" i="2" s="1"/>
  <c r="AH1822" i="2"/>
  <c r="AI1822" i="2" s="1"/>
  <c r="AJ1822" i="2" s="1"/>
  <c r="AK1822" i="2" s="1"/>
  <c r="AH1886" i="2"/>
  <c r="AI1886" i="2" s="1"/>
  <c r="AJ1886" i="2" s="1"/>
  <c r="AK1886" i="2" s="1"/>
  <c r="AH340" i="2"/>
  <c r="AI340" i="2" s="1"/>
  <c r="AJ340" i="2" s="1"/>
  <c r="AK340" i="2" s="1"/>
  <c r="AH404" i="2"/>
  <c r="AI404" i="2" s="1"/>
  <c r="AJ404" i="2" s="1"/>
  <c r="AK404" i="2" s="1"/>
  <c r="AH468" i="2"/>
  <c r="AI468" i="2" s="1"/>
  <c r="AJ468" i="2" s="1"/>
  <c r="AK468" i="2" s="1"/>
  <c r="AH532" i="2"/>
  <c r="AI532" i="2" s="1"/>
  <c r="AJ532" i="2" s="1"/>
  <c r="AK532" i="2" s="1"/>
  <c r="AH596" i="2"/>
  <c r="AI596" i="2" s="1"/>
  <c r="AJ596" i="2" s="1"/>
  <c r="AK596" i="2" s="1"/>
  <c r="AH660" i="2"/>
  <c r="AI660" i="2" s="1"/>
  <c r="AJ660" i="2" s="1"/>
  <c r="AK660" i="2" s="1"/>
  <c r="AH724" i="2"/>
  <c r="AI724" i="2" s="1"/>
  <c r="AJ724" i="2" s="1"/>
  <c r="AK724" i="2" s="1"/>
  <c r="AH788" i="2"/>
  <c r="AI788" i="2" s="1"/>
  <c r="AJ788" i="2" s="1"/>
  <c r="AK788" i="2" s="1"/>
  <c r="AH852" i="2"/>
  <c r="AI852" i="2" s="1"/>
  <c r="AJ852" i="2" s="1"/>
  <c r="AK852" i="2" s="1"/>
  <c r="AH916" i="2"/>
  <c r="AI916" i="2" s="1"/>
  <c r="AJ916" i="2" s="1"/>
  <c r="AK916" i="2" s="1"/>
  <c r="AH980" i="2"/>
  <c r="AI980" i="2" s="1"/>
  <c r="AJ980" i="2" s="1"/>
  <c r="AK980" i="2" s="1"/>
  <c r="AH3764" i="2"/>
  <c r="AI3764" i="2" s="1"/>
  <c r="AJ3764" i="2" s="1"/>
  <c r="AK3764" i="2" s="1"/>
  <c r="AH3828" i="2"/>
  <c r="AI3828" i="2" s="1"/>
  <c r="AJ3828" i="2" s="1"/>
  <c r="AK3828" i="2" s="1"/>
  <c r="AH3892" i="2"/>
  <c r="AI3892" i="2" s="1"/>
  <c r="AJ3892" i="2" s="1"/>
  <c r="AK3892" i="2" s="1"/>
  <c r="AH1036" i="2"/>
  <c r="AI1036" i="2" s="1"/>
  <c r="AJ1036" i="2" s="1"/>
  <c r="AK1036" i="2" s="1"/>
  <c r="AH1100" i="2"/>
  <c r="AI1100" i="2" s="1"/>
  <c r="AJ1100" i="2" s="1"/>
  <c r="AK1100" i="2" s="1"/>
  <c r="AH1164" i="2"/>
  <c r="AI1164" i="2" s="1"/>
  <c r="AJ1164" i="2" s="1"/>
  <c r="AK1164" i="2" s="1"/>
  <c r="AH1228" i="2"/>
  <c r="AI1228" i="2" s="1"/>
  <c r="AJ1228" i="2" s="1"/>
  <c r="AK1228" i="2" s="1"/>
  <c r="AH1292" i="2"/>
  <c r="AI1292" i="2" s="1"/>
  <c r="AJ1292" i="2" s="1"/>
  <c r="AK1292" i="2" s="1"/>
  <c r="AH1356" i="2"/>
  <c r="AI1356" i="2" s="1"/>
  <c r="AJ1356" i="2" s="1"/>
  <c r="AK1356" i="2" s="1"/>
  <c r="AH1420" i="2"/>
  <c r="AI1420" i="2" s="1"/>
  <c r="AJ1420" i="2" s="1"/>
  <c r="AK1420" i="2" s="1"/>
  <c r="AH1484" i="2"/>
  <c r="AI1484" i="2" s="1"/>
  <c r="AJ1484" i="2" s="1"/>
  <c r="AK1484" i="2" s="1"/>
  <c r="AH1548" i="2"/>
  <c r="AI1548" i="2" s="1"/>
  <c r="AJ1548" i="2" s="1"/>
  <c r="AK1548" i="2" s="1"/>
  <c r="AH1612" i="2"/>
  <c r="AI1612" i="2" s="1"/>
  <c r="AJ1612" i="2" s="1"/>
  <c r="AK1612" i="2" s="1"/>
  <c r="AH1676" i="2"/>
  <c r="AI1676" i="2" s="1"/>
  <c r="AJ1676" i="2" s="1"/>
  <c r="AK1676" i="2" s="1"/>
  <c r="AH1740" i="2"/>
  <c r="AI1740" i="2" s="1"/>
  <c r="AJ1740" i="2" s="1"/>
  <c r="AK1740" i="2" s="1"/>
  <c r="AH1804" i="2"/>
  <c r="AI1804" i="2" s="1"/>
  <c r="AJ1804" i="2" s="1"/>
  <c r="AK1804" i="2" s="1"/>
  <c r="AH1868" i="2"/>
  <c r="AI1868" i="2" s="1"/>
  <c r="AJ1868" i="2" s="1"/>
  <c r="AK1868" i="2" s="1"/>
  <c r="AH1932" i="2"/>
  <c r="AI1932" i="2" s="1"/>
  <c r="AJ1932" i="2" s="1"/>
  <c r="AK1932" i="2" s="1"/>
  <c r="AH1996" i="2"/>
  <c r="AI1996" i="2" s="1"/>
  <c r="AJ1996" i="2" s="1"/>
  <c r="AK1996" i="2" s="1"/>
  <c r="AH947" i="2"/>
  <c r="AI947" i="2" s="1"/>
  <c r="AJ947" i="2" s="1"/>
  <c r="AK947" i="2" s="1"/>
  <c r="AH3790" i="2"/>
  <c r="AI3790" i="2" s="1"/>
  <c r="AJ3790" i="2" s="1"/>
  <c r="AK3790" i="2" s="1"/>
  <c r="AH3894" i="2"/>
  <c r="AI3894" i="2" s="1"/>
  <c r="AJ3894" i="2" s="1"/>
  <c r="AK3894" i="2" s="1"/>
  <c r="AH3858" i="2"/>
  <c r="AI3858" i="2" s="1"/>
  <c r="AJ3858" i="2" s="1"/>
  <c r="AK3858" i="2" s="1"/>
  <c r="AH3921" i="2"/>
  <c r="AI3921" i="2" s="1"/>
  <c r="AJ3921" i="2" s="1"/>
  <c r="AK3921" i="2" s="1"/>
  <c r="AH2777" i="2"/>
  <c r="AG2777" i="2"/>
  <c r="AH3586" i="2"/>
  <c r="AI3586" i="2" s="1"/>
  <c r="AJ3586" i="2" s="1"/>
  <c r="AK3586" i="2" s="1"/>
  <c r="AH3637" i="2"/>
  <c r="AI3637" i="2" s="1"/>
  <c r="AJ3637" i="2" s="1"/>
  <c r="AK3637" i="2" s="1"/>
  <c r="AG2904" i="2"/>
  <c r="AH2904" i="2"/>
  <c r="AH3240" i="2"/>
  <c r="AG3240" i="2"/>
  <c r="AH3312" i="2"/>
  <c r="AG3312" i="2"/>
  <c r="AH3504" i="2"/>
  <c r="AG3504" i="2"/>
  <c r="AH2757" i="2"/>
  <c r="AG2757" i="2"/>
  <c r="AH3673" i="2"/>
  <c r="AG3673" i="2"/>
  <c r="AH2775" i="2"/>
  <c r="AG2775" i="2"/>
  <c r="AH2742" i="2"/>
  <c r="AG2742" i="2"/>
  <c r="AH3667" i="2"/>
  <c r="AI3667" i="2" s="1"/>
  <c r="AJ3667" i="2" s="1"/>
  <c r="AK3667" i="2" s="1"/>
  <c r="AG3555" i="2"/>
  <c r="AH3555" i="2"/>
  <c r="AG2781" i="2"/>
  <c r="AH2781" i="2"/>
  <c r="AH2796" i="2"/>
  <c r="AG2796" i="2"/>
  <c r="AH2802" i="2"/>
  <c r="AI2802" i="2" s="1"/>
  <c r="AJ2802" i="2" s="1"/>
  <c r="AK2802" i="2" s="1"/>
  <c r="AH2866" i="2"/>
  <c r="AI2866" i="2" s="1"/>
  <c r="AJ2866" i="2" s="1"/>
  <c r="AK2866" i="2" s="1"/>
  <c r="AH2930" i="2"/>
  <c r="AI2930" i="2" s="1"/>
  <c r="AJ2930" i="2" s="1"/>
  <c r="AK2930" i="2" s="1"/>
  <c r="AH2994" i="2"/>
  <c r="AI2994" i="2" s="1"/>
  <c r="AJ2994" i="2" s="1"/>
  <c r="AK2994" i="2" s="1"/>
  <c r="AH3058" i="2"/>
  <c r="AI3058" i="2" s="1"/>
  <c r="AJ3058" i="2" s="1"/>
  <c r="AK3058" i="2" s="1"/>
  <c r="AH3122" i="2"/>
  <c r="AI3122" i="2" s="1"/>
  <c r="AJ3122" i="2" s="1"/>
  <c r="AK3122" i="2" s="1"/>
  <c r="AH3186" i="2"/>
  <c r="AI3186" i="2" s="1"/>
  <c r="AJ3186" i="2" s="1"/>
  <c r="AK3186" i="2" s="1"/>
  <c r="AH3250" i="2"/>
  <c r="AI3250" i="2" s="1"/>
  <c r="AJ3250" i="2" s="1"/>
  <c r="AK3250" i="2" s="1"/>
  <c r="AH3314" i="2"/>
  <c r="AI3314" i="2" s="1"/>
  <c r="AJ3314" i="2" s="1"/>
  <c r="AK3314" i="2" s="1"/>
  <c r="AH3378" i="2"/>
  <c r="AH3442" i="2"/>
  <c r="AH2830" i="2"/>
  <c r="AI2830" i="2" s="1"/>
  <c r="AJ2830" i="2" s="1"/>
  <c r="AK2830" i="2" s="1"/>
  <c r="AH2894" i="2"/>
  <c r="AI2894" i="2" s="1"/>
  <c r="AJ2894" i="2" s="1"/>
  <c r="AK2894" i="2" s="1"/>
  <c r="AH2958" i="2"/>
  <c r="AI2958" i="2" s="1"/>
  <c r="AJ2958" i="2" s="1"/>
  <c r="AK2958" i="2" s="1"/>
  <c r="AH3022" i="2"/>
  <c r="AI3022" i="2" s="1"/>
  <c r="AJ3022" i="2" s="1"/>
  <c r="AK3022" i="2" s="1"/>
  <c r="AH3086" i="2"/>
  <c r="AI3086" i="2" s="1"/>
  <c r="AJ3086" i="2" s="1"/>
  <c r="AK3086" i="2" s="1"/>
  <c r="AH3150" i="2"/>
  <c r="AI3150" i="2" s="1"/>
  <c r="AJ3150" i="2" s="1"/>
  <c r="AK3150" i="2" s="1"/>
  <c r="AH3214" i="2"/>
  <c r="AI3214" i="2" s="1"/>
  <c r="AJ3214" i="2" s="1"/>
  <c r="AK3214" i="2" s="1"/>
  <c r="AH3278" i="2"/>
  <c r="AI3278" i="2" s="1"/>
  <c r="AJ3278" i="2" s="1"/>
  <c r="AK3278" i="2" s="1"/>
  <c r="AH3342" i="2"/>
  <c r="AI3342" i="2" s="1"/>
  <c r="AJ3342" i="2" s="1"/>
  <c r="AK3342" i="2" s="1"/>
  <c r="AH3406" i="2"/>
  <c r="AI3406" i="2" s="1"/>
  <c r="AJ3406" i="2" s="1"/>
  <c r="AK3406" i="2" s="1"/>
  <c r="AH2799" i="2"/>
  <c r="AI2799" i="2" s="1"/>
  <c r="AJ2799" i="2" s="1"/>
  <c r="AK2799" i="2" s="1"/>
  <c r="AH2879" i="2"/>
  <c r="AI2879" i="2" s="1"/>
  <c r="AJ2879" i="2" s="1"/>
  <c r="AK2879" i="2" s="1"/>
  <c r="AH2967" i="2"/>
  <c r="AI2967" i="2" s="1"/>
  <c r="AJ2967" i="2" s="1"/>
  <c r="AK2967" i="2" s="1"/>
  <c r="AH3055" i="2"/>
  <c r="AI3055" i="2" s="1"/>
  <c r="AJ3055" i="2" s="1"/>
  <c r="AK3055" i="2" s="1"/>
  <c r="AH3135" i="2"/>
  <c r="AI3135" i="2" s="1"/>
  <c r="AJ3135" i="2" s="1"/>
  <c r="AK3135" i="2" s="1"/>
  <c r="AH3223" i="2"/>
  <c r="AI3223" i="2" s="1"/>
  <c r="AJ3223" i="2" s="1"/>
  <c r="AK3223" i="2" s="1"/>
  <c r="AH3311" i="2"/>
  <c r="AI3311" i="2" s="1"/>
  <c r="AJ3311" i="2" s="1"/>
  <c r="AK3311" i="2" s="1"/>
  <c r="AH3391" i="2"/>
  <c r="AI3391" i="2" s="1"/>
  <c r="AJ3391" i="2" s="1"/>
  <c r="AK3391" i="2" s="1"/>
  <c r="AH3569" i="2"/>
  <c r="AI3569" i="2" s="1"/>
  <c r="AJ3569" i="2" s="1"/>
  <c r="AK3569" i="2" s="1"/>
  <c r="AH2961" i="2"/>
  <c r="AH3145" i="2"/>
  <c r="AH3273" i="2"/>
  <c r="AH3505" i="2"/>
  <c r="AI3505" i="2" s="1"/>
  <c r="AJ3505" i="2" s="1"/>
  <c r="AK3505" i="2" s="1"/>
  <c r="AH3514" i="2"/>
  <c r="AI3514" i="2" s="1"/>
  <c r="AJ3514" i="2" s="1"/>
  <c r="AK3514" i="2" s="1"/>
  <c r="AH3578" i="2"/>
  <c r="AI3578" i="2" s="1"/>
  <c r="AJ3578" i="2" s="1"/>
  <c r="AK3578" i="2" s="1"/>
  <c r="AH2915" i="2"/>
  <c r="AI2915" i="2" s="1"/>
  <c r="AJ2915" i="2" s="1"/>
  <c r="AK2915" i="2" s="1"/>
  <c r="AH3067" i="2"/>
  <c r="AI3067" i="2" s="1"/>
  <c r="AJ3067" i="2" s="1"/>
  <c r="AK3067" i="2" s="1"/>
  <c r="AH3267" i="2"/>
  <c r="AI3267" i="2" s="1"/>
  <c r="AJ3267" i="2" s="1"/>
  <c r="AK3267" i="2" s="1"/>
  <c r="AH2877" i="2"/>
  <c r="AI2877" i="2" s="1"/>
  <c r="AJ2877" i="2" s="1"/>
  <c r="AK2877" i="2" s="1"/>
  <c r="AH3021" i="2"/>
  <c r="AI3021" i="2" s="1"/>
  <c r="AJ3021" i="2" s="1"/>
  <c r="AK3021" i="2" s="1"/>
  <c r="AH3229" i="2"/>
  <c r="AI3229" i="2" s="1"/>
  <c r="AJ3229" i="2" s="1"/>
  <c r="AK3229" i="2" s="1"/>
  <c r="AH3413" i="2"/>
  <c r="AI3413" i="2" s="1"/>
  <c r="AJ3413" i="2" s="1"/>
  <c r="AK3413" i="2" s="1"/>
  <c r="AH3518" i="2"/>
  <c r="AI3518" i="2" s="1"/>
  <c r="AJ3518" i="2" s="1"/>
  <c r="AK3518" i="2" s="1"/>
  <c r="AH3582" i="2"/>
  <c r="AI3582" i="2" s="1"/>
  <c r="AJ3582" i="2" s="1"/>
  <c r="AK3582" i="2" s="1"/>
  <c r="AH2899" i="2"/>
  <c r="AI2899" i="2" s="1"/>
  <c r="AJ2899" i="2" s="1"/>
  <c r="AK2899" i="2" s="1"/>
  <c r="AH3027" i="2"/>
  <c r="AI3027" i="2" s="1"/>
  <c r="AJ3027" i="2" s="1"/>
  <c r="AK3027" i="2" s="1"/>
  <c r="AH3211" i="2"/>
  <c r="AI3211" i="2" s="1"/>
  <c r="AJ3211" i="2" s="1"/>
  <c r="AK3211" i="2" s="1"/>
  <c r="AH3331" i="2"/>
  <c r="AI3331" i="2" s="1"/>
  <c r="AJ3331" i="2" s="1"/>
  <c r="AK3331" i="2" s="1"/>
  <c r="AH3435" i="2"/>
  <c r="AI3435" i="2" s="1"/>
  <c r="AJ3435" i="2" s="1"/>
  <c r="AK3435" i="2" s="1"/>
  <c r="AH3515" i="2"/>
  <c r="AI3515" i="2" s="1"/>
  <c r="AJ3515" i="2" s="1"/>
  <c r="AK3515" i="2" s="1"/>
  <c r="AH2823" i="2"/>
  <c r="AI2823" i="2" s="1"/>
  <c r="AJ2823" i="2" s="1"/>
  <c r="AK2823" i="2" s="1"/>
  <c r="AH3511" i="2"/>
  <c r="AI3511" i="2" s="1"/>
  <c r="AJ3511" i="2" s="1"/>
  <c r="AK3511" i="2" s="1"/>
  <c r="AH3496" i="2"/>
  <c r="AI3496" i="2" s="1"/>
  <c r="AJ3496" i="2" s="1"/>
  <c r="AK3496" i="2" s="1"/>
  <c r="AH2897" i="2"/>
  <c r="AH3033" i="2"/>
  <c r="AH3113" i="2"/>
  <c r="AH3265" i="2"/>
  <c r="AH3345" i="2"/>
  <c r="AI3345" i="2" s="1"/>
  <c r="AJ3345" i="2" s="1"/>
  <c r="AK3345" i="2" s="1"/>
  <c r="AH3449" i="2"/>
  <c r="AI3449" i="2" s="1"/>
  <c r="AJ3449" i="2" s="1"/>
  <c r="AK3449" i="2" s="1"/>
  <c r="AH2820" i="2"/>
  <c r="AI2820" i="2" s="1"/>
  <c r="AJ2820" i="2" s="1"/>
  <c r="AK2820" i="2" s="1"/>
  <c r="AH3060" i="2"/>
  <c r="AI3060" i="2" s="1"/>
  <c r="AJ3060" i="2" s="1"/>
  <c r="AK3060" i="2" s="1"/>
  <c r="AH3244" i="2"/>
  <c r="AI3244" i="2" s="1"/>
  <c r="AJ3244" i="2" s="1"/>
  <c r="AK3244" i="2" s="1"/>
  <c r="AH3348" i="2"/>
  <c r="AI3348" i="2" s="1"/>
  <c r="AJ3348" i="2" s="1"/>
  <c r="AK3348" i="2" s="1"/>
  <c r="AH3580" i="2"/>
  <c r="AI3580" i="2" s="1"/>
  <c r="AJ3580" i="2" s="1"/>
  <c r="AK3580" i="2" s="1"/>
  <c r="AH2941" i="2"/>
  <c r="AI2941" i="2" s="1"/>
  <c r="AJ2941" i="2" s="1"/>
  <c r="AK2941" i="2" s="1"/>
  <c r="AH3093" i="2"/>
  <c r="AI3093" i="2" s="1"/>
  <c r="AJ3093" i="2" s="1"/>
  <c r="AK3093" i="2" s="1"/>
  <c r="AH3213" i="2"/>
  <c r="AI3213" i="2" s="1"/>
  <c r="AJ3213" i="2" s="1"/>
  <c r="AK3213" i="2" s="1"/>
  <c r="AH3421" i="2"/>
  <c r="AI3421" i="2" s="1"/>
  <c r="AJ3421" i="2" s="1"/>
  <c r="AK3421" i="2" s="1"/>
  <c r="AH3517" i="2"/>
  <c r="AI3517" i="2" s="1"/>
  <c r="AJ3517" i="2" s="1"/>
  <c r="AK3517" i="2" s="1"/>
  <c r="AH2856" i="2"/>
  <c r="AI2856" i="2" s="1"/>
  <c r="AJ2856" i="2" s="1"/>
  <c r="AK2856" i="2" s="1"/>
  <c r="AH3256" i="2"/>
  <c r="AI3256" i="2" s="1"/>
  <c r="AJ3256" i="2" s="1"/>
  <c r="AK3256" i="2" s="1"/>
  <c r="AH3497" i="2"/>
  <c r="AI3497" i="2" s="1"/>
  <c r="AJ3497" i="2" s="1"/>
  <c r="AK3497" i="2" s="1"/>
  <c r="AH2844" i="2"/>
  <c r="AI2844" i="2" s="1"/>
  <c r="AJ2844" i="2" s="1"/>
  <c r="AK2844" i="2" s="1"/>
  <c r="AH3028" i="2"/>
  <c r="AI3028" i="2" s="1"/>
  <c r="AJ3028" i="2" s="1"/>
  <c r="AK3028" i="2" s="1"/>
  <c r="AH3212" i="2"/>
  <c r="AI3212" i="2" s="1"/>
  <c r="AJ3212" i="2" s="1"/>
  <c r="AK3212" i="2" s="1"/>
  <c r="AH3444" i="2"/>
  <c r="AI3444" i="2" s="1"/>
  <c r="AJ3444" i="2" s="1"/>
  <c r="AK3444" i="2" s="1"/>
  <c r="AH3189" i="2"/>
  <c r="AI3189" i="2" s="1"/>
  <c r="AJ3189" i="2" s="1"/>
  <c r="AK3189" i="2" s="1"/>
  <c r="AH3469" i="2"/>
  <c r="AI3469" i="2" s="1"/>
  <c r="AJ3469" i="2" s="1"/>
  <c r="AK3469" i="2" s="1"/>
  <c r="AH2855" i="2"/>
  <c r="AI2855" i="2" s="1"/>
  <c r="AJ2855" i="2" s="1"/>
  <c r="AK2855" i="2" s="1"/>
  <c r="AH3431" i="2"/>
  <c r="AI3431" i="2" s="1"/>
  <c r="AJ3431" i="2" s="1"/>
  <c r="AK3431" i="2" s="1"/>
  <c r="AH3075" i="2"/>
  <c r="AH3264" i="2"/>
  <c r="AI3264" i="2" s="1"/>
  <c r="AJ3264" i="2" s="1"/>
  <c r="AK3264" i="2" s="1"/>
  <c r="AH2893" i="2"/>
  <c r="AI2893" i="2" s="1"/>
  <c r="AJ2893" i="2" s="1"/>
  <c r="AK2893" i="2" s="1"/>
  <c r="AH3100" i="2"/>
  <c r="AI3100" i="2" s="1"/>
  <c r="AJ3100" i="2" s="1"/>
  <c r="AK3100" i="2" s="1"/>
  <c r="AH3111" i="2"/>
  <c r="AI3111" i="2" s="1"/>
  <c r="AJ3111" i="2" s="1"/>
  <c r="AK3111" i="2" s="1"/>
  <c r="AH2880" i="2"/>
  <c r="AI2880" i="2" s="1"/>
  <c r="AJ2880" i="2" s="1"/>
  <c r="AK2880" i="2" s="1"/>
  <c r="AH3184" i="2"/>
  <c r="AH3440" i="2"/>
  <c r="AI3440" i="2" s="1"/>
  <c r="AJ3440" i="2" s="1"/>
  <c r="AK3440" i="2" s="1"/>
  <c r="AH2956" i="2"/>
  <c r="AI2956" i="2" s="1"/>
  <c r="AJ2956" i="2" s="1"/>
  <c r="AK2956" i="2" s="1"/>
  <c r="AH3144" i="2"/>
  <c r="AH3000" i="2"/>
  <c r="AI3000" i="2" s="1"/>
  <c r="AJ3000" i="2" s="1"/>
  <c r="AK3000" i="2" s="1"/>
  <c r="AH2964" i="2"/>
  <c r="AI2964" i="2" s="1"/>
  <c r="AJ2964" i="2" s="1"/>
  <c r="AK2964" i="2" s="1"/>
  <c r="AH3104" i="2"/>
  <c r="AI3104" i="2" s="1"/>
  <c r="AJ3104" i="2" s="1"/>
  <c r="AK3104" i="2" s="1"/>
  <c r="AH3236" i="2"/>
  <c r="AI3236" i="2" s="1"/>
  <c r="AJ3236" i="2" s="1"/>
  <c r="AK3236" i="2" s="1"/>
  <c r="AH1069" i="2"/>
  <c r="AI1069" i="2" s="1"/>
  <c r="AJ1069" i="2" s="1"/>
  <c r="AK1069" i="2" s="1"/>
  <c r="AH3980" i="2"/>
  <c r="AI3980" i="2" s="1"/>
  <c r="AJ3980" i="2" s="1"/>
  <c r="AK3980" i="2" s="1"/>
  <c r="AH1636" i="2"/>
  <c r="AI1636" i="2" s="1"/>
  <c r="AJ1636" i="2" s="1"/>
  <c r="AK1636" i="2" s="1"/>
  <c r="AH2670" i="2"/>
  <c r="AI2670" i="2" s="1"/>
  <c r="AJ2670" i="2" s="1"/>
  <c r="AK2670" i="2" s="1"/>
  <c r="AH2681" i="2"/>
  <c r="AH2675" i="2"/>
  <c r="AH2707" i="2"/>
  <c r="AH2700" i="2"/>
  <c r="AH1015" i="2"/>
  <c r="AI1015" i="2" s="1"/>
  <c r="AJ1015" i="2" s="1"/>
  <c r="AK1015" i="2" s="1"/>
  <c r="AH1271" i="2"/>
  <c r="AI1271" i="2" s="1"/>
  <c r="AJ1271" i="2" s="1"/>
  <c r="AK1271" i="2" s="1"/>
  <c r="AH1783" i="2"/>
  <c r="AI1783" i="2" s="1"/>
  <c r="AJ1783" i="2" s="1"/>
  <c r="AK1783" i="2" s="1"/>
  <c r="AH1911" i="2"/>
  <c r="AI1911" i="2" s="1"/>
  <c r="AJ1911" i="2" s="1"/>
  <c r="AK1911" i="2" s="1"/>
  <c r="AH2047" i="2"/>
  <c r="AI2047" i="2" s="1"/>
  <c r="AJ2047" i="2" s="1"/>
  <c r="AK2047" i="2" s="1"/>
  <c r="AH1079" i="2"/>
  <c r="AI1079" i="2" s="1"/>
  <c r="AJ1079" i="2" s="1"/>
  <c r="AK1079" i="2" s="1"/>
  <c r="AH1527" i="2"/>
  <c r="AI1527" i="2" s="1"/>
  <c r="AJ1527" i="2" s="1"/>
  <c r="AK1527" i="2" s="1"/>
  <c r="AH2655" i="2"/>
  <c r="AI2655" i="2" s="1"/>
  <c r="AJ2655" i="2" s="1"/>
  <c r="AK2655" i="2" s="1"/>
  <c r="AH2658" i="2"/>
  <c r="AI2658" i="2" s="1"/>
  <c r="AJ2658" i="2" s="1"/>
  <c r="AK2658" i="2" s="1"/>
  <c r="AH2693" i="2"/>
  <c r="AI2693" i="2" s="1"/>
  <c r="AJ2693" i="2" s="1"/>
  <c r="AK2693" i="2" s="1"/>
  <c r="AH401" i="2"/>
  <c r="AI401" i="2" s="1"/>
  <c r="AJ401" i="2" s="1"/>
  <c r="AK401" i="2" s="1"/>
  <c r="AH578" i="2"/>
  <c r="AI578" i="2" s="1"/>
  <c r="AJ578" i="2" s="1"/>
  <c r="AK578" i="2" s="1"/>
  <c r="AH1152" i="2"/>
  <c r="AI1152" i="2" s="1"/>
  <c r="AJ1152" i="2" s="1"/>
  <c r="AK1152" i="2" s="1"/>
  <c r="AH1248" i="2"/>
  <c r="AI1248" i="2" s="1"/>
  <c r="AJ1248" i="2" s="1"/>
  <c r="AK1248" i="2" s="1"/>
  <c r="AH1336" i="2"/>
  <c r="AI1336" i="2" s="1"/>
  <c r="AJ1336" i="2" s="1"/>
  <c r="AK1336" i="2" s="1"/>
  <c r="AH1433" i="2"/>
  <c r="AI1433" i="2" s="1"/>
  <c r="AJ1433" i="2" s="1"/>
  <c r="AK1433" i="2" s="1"/>
  <c r="AH1251" i="2"/>
  <c r="AI1251" i="2" s="1"/>
  <c r="AJ1251" i="2" s="1"/>
  <c r="AK1251" i="2" s="1"/>
  <c r="AH1459" i="2"/>
  <c r="AI1459" i="2" s="1"/>
  <c r="AJ1459" i="2" s="1"/>
  <c r="AK1459" i="2" s="1"/>
  <c r="AH1523" i="2"/>
  <c r="AI1523" i="2" s="1"/>
  <c r="AJ1523" i="2" s="1"/>
  <c r="AK1523" i="2" s="1"/>
  <c r="AH1715" i="2"/>
  <c r="AI1715" i="2" s="1"/>
  <c r="AJ1715" i="2" s="1"/>
  <c r="AK1715" i="2" s="1"/>
  <c r="AH1859" i="2"/>
  <c r="AI1859" i="2" s="1"/>
  <c r="AJ1859" i="2" s="1"/>
  <c r="AK1859" i="2" s="1"/>
  <c r="AH2663" i="2"/>
  <c r="AH458" i="2"/>
  <c r="AI458" i="2" s="1"/>
  <c r="AJ458" i="2" s="1"/>
  <c r="AK458" i="2" s="1"/>
  <c r="AH530" i="2"/>
  <c r="AI530" i="2" s="1"/>
  <c r="AJ530" i="2" s="1"/>
  <c r="AK530" i="2" s="1"/>
  <c r="AH706" i="2"/>
  <c r="AI706" i="2" s="1"/>
  <c r="AJ706" i="2" s="1"/>
  <c r="AK706" i="2" s="1"/>
  <c r="AH786" i="2"/>
  <c r="AI786" i="2" s="1"/>
  <c r="AJ786" i="2" s="1"/>
  <c r="AK786" i="2" s="1"/>
  <c r="AH858" i="2"/>
  <c r="AI858" i="2" s="1"/>
  <c r="AJ858" i="2" s="1"/>
  <c r="AK858" i="2" s="1"/>
  <c r="AH1995" i="2"/>
  <c r="AH2034" i="2"/>
  <c r="AI2034" i="2" s="1"/>
  <c r="AJ2034" i="2" s="1"/>
  <c r="AK2034" i="2" s="1"/>
  <c r="AH2008" i="2"/>
  <c r="AI2008" i="2" s="1"/>
  <c r="AJ2008" i="2" s="1"/>
  <c r="AK2008" i="2" s="1"/>
  <c r="AH1998" i="2"/>
  <c r="AI1998" i="2" s="1"/>
  <c r="AJ1998" i="2" s="1"/>
  <c r="AK1998" i="2" s="1"/>
  <c r="AH1910" i="2"/>
  <c r="AI1910" i="2" s="1"/>
  <c r="AJ1910" i="2" s="1"/>
  <c r="AK1910" i="2" s="1"/>
  <c r="AH1669" i="2"/>
  <c r="AI1669" i="2" s="1"/>
  <c r="AJ1669" i="2" s="1"/>
  <c r="AK1669" i="2" s="1"/>
  <c r="AH1757" i="2"/>
  <c r="AI1757" i="2" s="1"/>
  <c r="AJ1757" i="2" s="1"/>
  <c r="AK1757" i="2" s="1"/>
  <c r="AH1829" i="2"/>
  <c r="AI1829" i="2" s="1"/>
  <c r="AJ1829" i="2" s="1"/>
  <c r="AK1829" i="2" s="1"/>
  <c r="AH1901" i="2"/>
  <c r="AI1901" i="2" s="1"/>
  <c r="AJ1901" i="2" s="1"/>
  <c r="AK1901" i="2" s="1"/>
  <c r="AH1965" i="2"/>
  <c r="AH3855" i="2"/>
  <c r="AI3855" i="2" s="1"/>
  <c r="AJ3855" i="2" s="1"/>
  <c r="AK3855" i="2" s="1"/>
  <c r="AH1642" i="2"/>
  <c r="AI1642" i="2" s="1"/>
  <c r="AJ1642" i="2" s="1"/>
  <c r="AK1642" i="2" s="1"/>
  <c r="AH1706" i="2"/>
  <c r="AI1706" i="2" s="1"/>
  <c r="AJ1706" i="2" s="1"/>
  <c r="AK1706" i="2" s="1"/>
  <c r="AH1770" i="2"/>
  <c r="AI1770" i="2" s="1"/>
  <c r="AJ1770" i="2" s="1"/>
  <c r="AK1770" i="2" s="1"/>
  <c r="AH1834" i="2"/>
  <c r="AI1834" i="2" s="1"/>
  <c r="AJ1834" i="2" s="1"/>
  <c r="AK1834" i="2" s="1"/>
  <c r="AH1898" i="2"/>
  <c r="AH1962" i="2"/>
  <c r="AI1962" i="2" s="1"/>
  <c r="AJ1962" i="2" s="1"/>
  <c r="AK1962" i="2" s="1"/>
  <c r="AH656" i="2"/>
  <c r="AI656" i="2" s="1"/>
  <c r="AJ656" i="2" s="1"/>
  <c r="AK656" i="2" s="1"/>
  <c r="AH3984" i="2"/>
  <c r="AI3984" i="2" s="1"/>
  <c r="AJ3984" i="2" s="1"/>
  <c r="AK3984" i="2" s="1"/>
  <c r="AH3853" i="2"/>
  <c r="AI3853" i="2" s="1"/>
  <c r="AJ3853" i="2" s="1"/>
  <c r="AK3853" i="2" s="1"/>
  <c r="AH3949" i="2"/>
  <c r="AI3949" i="2" s="1"/>
  <c r="AJ3949" i="2" s="1"/>
  <c r="AK3949" i="2" s="1"/>
  <c r="AH912" i="2"/>
  <c r="AI912" i="2" s="1"/>
  <c r="AJ912" i="2" s="1"/>
  <c r="AK912" i="2" s="1"/>
  <c r="AH1384" i="2"/>
  <c r="AI1384" i="2" s="1"/>
  <c r="AJ1384" i="2" s="1"/>
  <c r="AK1384" i="2" s="1"/>
  <c r="AH1456" i="2"/>
  <c r="AH1520" i="2"/>
  <c r="AI1520" i="2" s="1"/>
  <c r="AJ1520" i="2" s="1"/>
  <c r="AK1520" i="2" s="1"/>
  <c r="AH1584" i="2"/>
  <c r="AI1584" i="2" s="1"/>
  <c r="AJ1584" i="2" s="1"/>
  <c r="AK1584" i="2" s="1"/>
  <c r="AH1648" i="2"/>
  <c r="AH1712" i="2"/>
  <c r="AI1712" i="2" s="1"/>
  <c r="AJ1712" i="2" s="1"/>
  <c r="AK1712" i="2" s="1"/>
  <c r="AH1776" i="2"/>
  <c r="AI1776" i="2" s="1"/>
  <c r="AJ1776" i="2" s="1"/>
  <c r="AK1776" i="2" s="1"/>
  <c r="AH1840" i="2"/>
  <c r="AI1840" i="2" s="1"/>
  <c r="AJ1840" i="2" s="1"/>
  <c r="AK1840" i="2" s="1"/>
  <c r="AH1904" i="2"/>
  <c r="AI1904" i="2" s="1"/>
  <c r="AJ1904" i="2" s="1"/>
  <c r="AK1904" i="2" s="1"/>
  <c r="AH1968" i="2"/>
  <c r="AI1968" i="2" s="1"/>
  <c r="AJ1968" i="2" s="1"/>
  <c r="AK1968" i="2" s="1"/>
  <c r="AH369" i="2"/>
  <c r="AH457" i="2"/>
  <c r="AI457" i="2" s="1"/>
  <c r="AJ457" i="2" s="1"/>
  <c r="AK457" i="2" s="1"/>
  <c r="AH521" i="2"/>
  <c r="AH585" i="2"/>
  <c r="AI585" i="2" s="1"/>
  <c r="AJ585" i="2" s="1"/>
  <c r="AK585" i="2" s="1"/>
  <c r="AH649" i="2"/>
  <c r="AH713" i="2"/>
  <c r="AH777" i="2"/>
  <c r="AH841" i="2"/>
  <c r="AI841" i="2" s="1"/>
  <c r="AJ841" i="2" s="1"/>
  <c r="AK841" i="2" s="1"/>
  <c r="AH905" i="2"/>
  <c r="AI905" i="2" s="1"/>
  <c r="AJ905" i="2" s="1"/>
  <c r="AK905" i="2" s="1"/>
  <c r="AH969" i="2"/>
  <c r="AI969" i="2" s="1"/>
  <c r="AJ969" i="2" s="1"/>
  <c r="AK969" i="2" s="1"/>
  <c r="AH1041" i="2"/>
  <c r="AH1121" i="2"/>
  <c r="AI1121" i="2" s="1"/>
  <c r="AJ1121" i="2" s="1"/>
  <c r="AK1121" i="2" s="1"/>
  <c r="AH1193" i="2"/>
  <c r="AH1273" i="2"/>
  <c r="AH1353" i="2"/>
  <c r="AH1481" i="2"/>
  <c r="AI1481" i="2" s="1"/>
  <c r="AJ1481" i="2" s="1"/>
  <c r="AK1481" i="2" s="1"/>
  <c r="AH1561" i="2"/>
  <c r="AI1561" i="2" s="1"/>
  <c r="AJ1561" i="2" s="1"/>
  <c r="AK1561" i="2" s="1"/>
  <c r="AH1673" i="2"/>
  <c r="AI1673" i="2" s="1"/>
  <c r="AJ1673" i="2" s="1"/>
  <c r="AK1673" i="2" s="1"/>
  <c r="AH1769" i="2"/>
  <c r="AI1769" i="2" s="1"/>
  <c r="AJ1769" i="2" s="1"/>
  <c r="AK1769" i="2" s="1"/>
  <c r="AH1857" i="2"/>
  <c r="AH1945" i="2"/>
  <c r="AI1945" i="2" s="1"/>
  <c r="AJ1945" i="2" s="1"/>
  <c r="AK1945" i="2" s="1"/>
  <c r="AH2025" i="2"/>
  <c r="AI2025" i="2" s="1"/>
  <c r="AJ2025" i="2" s="1"/>
  <c r="AK2025" i="2" s="1"/>
  <c r="AH3786" i="2"/>
  <c r="AI3786" i="2" s="1"/>
  <c r="AJ3786" i="2" s="1"/>
  <c r="AK3786" i="2" s="1"/>
  <c r="AH3739" i="2"/>
  <c r="AI3739" i="2" s="1"/>
  <c r="AJ3739" i="2" s="1"/>
  <c r="AK3739" i="2" s="1"/>
  <c r="AH3811" i="2"/>
  <c r="AI3811" i="2" s="1"/>
  <c r="AJ3811" i="2" s="1"/>
  <c r="AK3811" i="2" s="1"/>
  <c r="AH3875" i="2"/>
  <c r="AI3875" i="2" s="1"/>
  <c r="AJ3875" i="2" s="1"/>
  <c r="AK3875" i="2" s="1"/>
  <c r="AH3939" i="2"/>
  <c r="AI3939" i="2" s="1"/>
  <c r="AJ3939" i="2" s="1"/>
  <c r="AK3939" i="2" s="1"/>
  <c r="AH341" i="2"/>
  <c r="AI341" i="2" s="1"/>
  <c r="AJ341" i="2" s="1"/>
  <c r="AK341" i="2" s="1"/>
  <c r="AH405" i="2"/>
  <c r="AI405" i="2" s="1"/>
  <c r="AJ405" i="2" s="1"/>
  <c r="AK405" i="2" s="1"/>
  <c r="AH358" i="2"/>
  <c r="AI358" i="2" s="1"/>
  <c r="AJ358" i="2" s="1"/>
  <c r="AK358" i="2" s="1"/>
  <c r="AH422" i="2"/>
  <c r="AI422" i="2" s="1"/>
  <c r="AJ422" i="2" s="1"/>
  <c r="AK422" i="2" s="1"/>
  <c r="AH486" i="2"/>
  <c r="AI486" i="2" s="1"/>
  <c r="AJ486" i="2" s="1"/>
  <c r="AK486" i="2" s="1"/>
  <c r="AH550" i="2"/>
  <c r="AI550" i="2" s="1"/>
  <c r="AJ550" i="2" s="1"/>
  <c r="AK550" i="2" s="1"/>
  <c r="AH469" i="2"/>
  <c r="AH533" i="2"/>
  <c r="AH597" i="2"/>
  <c r="AI597" i="2" s="1"/>
  <c r="AJ597" i="2" s="1"/>
  <c r="AK597" i="2" s="1"/>
  <c r="AH661" i="2"/>
  <c r="AI661" i="2" s="1"/>
  <c r="AJ661" i="2" s="1"/>
  <c r="AK661" i="2" s="1"/>
  <c r="AH725" i="2"/>
  <c r="AH789" i="2"/>
  <c r="AH853" i="2"/>
  <c r="AI853" i="2" s="1"/>
  <c r="AJ853" i="2" s="1"/>
  <c r="AK853" i="2" s="1"/>
  <c r="AH925" i="2"/>
  <c r="AH989" i="2"/>
  <c r="AH1053" i="2"/>
  <c r="AI1053" i="2" s="1"/>
  <c r="AJ1053" i="2" s="1"/>
  <c r="AK1053" i="2" s="1"/>
  <c r="AH1117" i="2"/>
  <c r="AI1117" i="2" s="1"/>
  <c r="AJ1117" i="2" s="1"/>
  <c r="AK1117" i="2" s="1"/>
  <c r="AH638" i="2"/>
  <c r="AI638" i="2" s="1"/>
  <c r="AJ638" i="2" s="1"/>
  <c r="AK638" i="2" s="1"/>
  <c r="AH702" i="2"/>
  <c r="AI702" i="2" s="1"/>
  <c r="AJ702" i="2" s="1"/>
  <c r="AK702" i="2" s="1"/>
  <c r="AH766" i="2"/>
  <c r="AH830" i="2"/>
  <c r="AH894" i="2"/>
  <c r="AH958" i="2"/>
  <c r="AI958" i="2" s="1"/>
  <c r="AJ958" i="2" s="1"/>
  <c r="AK958" i="2" s="1"/>
  <c r="AH1022" i="2"/>
  <c r="AI1022" i="2" s="1"/>
  <c r="AJ1022" i="2" s="1"/>
  <c r="AK1022" i="2" s="1"/>
  <c r="AH1086" i="2"/>
  <c r="AH1150" i="2"/>
  <c r="AI1150" i="2" s="1"/>
  <c r="AJ1150" i="2" s="1"/>
  <c r="AK1150" i="2" s="1"/>
  <c r="AH1214" i="2"/>
  <c r="AH1141" i="2"/>
  <c r="AI1141" i="2" s="1"/>
  <c r="AJ1141" i="2" s="1"/>
  <c r="AK1141" i="2" s="1"/>
  <c r="AH1205" i="2"/>
  <c r="AI1205" i="2" s="1"/>
  <c r="AJ1205" i="2" s="1"/>
  <c r="AK1205" i="2" s="1"/>
  <c r="AH1269" i="2"/>
  <c r="AI1269" i="2" s="1"/>
  <c r="AJ1269" i="2" s="1"/>
  <c r="AK1269" i="2" s="1"/>
  <c r="AH1349" i="2"/>
  <c r="AI1349" i="2" s="1"/>
  <c r="AJ1349" i="2" s="1"/>
  <c r="AK1349" i="2" s="1"/>
  <c r="AH1429" i="2"/>
  <c r="AH1509" i="2"/>
  <c r="AI1509" i="2" s="1"/>
  <c r="AJ1509" i="2" s="1"/>
  <c r="AK1509" i="2" s="1"/>
  <c r="AH1605" i="2"/>
  <c r="AH1318" i="2"/>
  <c r="AI1318" i="2" s="1"/>
  <c r="AJ1318" i="2" s="1"/>
  <c r="AK1318" i="2" s="1"/>
  <c r="AH1382" i="2"/>
  <c r="AI1382" i="2" s="1"/>
  <c r="AJ1382" i="2" s="1"/>
  <c r="AK1382" i="2" s="1"/>
  <c r="AH1446" i="2"/>
  <c r="AI1446" i="2" s="1"/>
  <c r="AJ1446" i="2" s="1"/>
  <c r="AK1446" i="2" s="1"/>
  <c r="AH1510" i="2"/>
  <c r="AI1510" i="2" s="1"/>
  <c r="AJ1510" i="2" s="1"/>
  <c r="AK1510" i="2" s="1"/>
  <c r="AH1574" i="2"/>
  <c r="AH1638" i="2"/>
  <c r="AI1638" i="2" s="1"/>
  <c r="AJ1638" i="2" s="1"/>
  <c r="AK1638" i="2" s="1"/>
  <c r="AH1702" i="2"/>
  <c r="AI1702" i="2" s="1"/>
  <c r="AJ1702" i="2" s="1"/>
  <c r="AK1702" i="2" s="1"/>
  <c r="AH1766" i="2"/>
  <c r="AI1766" i="2" s="1"/>
  <c r="AJ1766" i="2" s="1"/>
  <c r="AK1766" i="2" s="1"/>
  <c r="AH1830" i="2"/>
  <c r="AI1830" i="2" s="1"/>
  <c r="AJ1830" i="2" s="1"/>
  <c r="AK1830" i="2" s="1"/>
  <c r="AH1894" i="2"/>
  <c r="AI1894" i="2" s="1"/>
  <c r="AJ1894" i="2" s="1"/>
  <c r="AK1894" i="2" s="1"/>
  <c r="AH348" i="2"/>
  <c r="AI348" i="2" s="1"/>
  <c r="AJ348" i="2" s="1"/>
  <c r="AK348" i="2" s="1"/>
  <c r="AH412" i="2"/>
  <c r="AI412" i="2" s="1"/>
  <c r="AJ412" i="2" s="1"/>
  <c r="AK412" i="2" s="1"/>
  <c r="AH476" i="2"/>
  <c r="AI476" i="2" s="1"/>
  <c r="AJ476" i="2" s="1"/>
  <c r="AK476" i="2" s="1"/>
  <c r="AH540" i="2"/>
  <c r="AI540" i="2" s="1"/>
  <c r="AJ540" i="2" s="1"/>
  <c r="AK540" i="2" s="1"/>
  <c r="AH604" i="2"/>
  <c r="AH668" i="2"/>
  <c r="AI668" i="2" s="1"/>
  <c r="AJ668" i="2" s="1"/>
  <c r="AK668" i="2" s="1"/>
  <c r="AH732" i="2"/>
  <c r="AI732" i="2" s="1"/>
  <c r="AJ732" i="2" s="1"/>
  <c r="AK732" i="2" s="1"/>
  <c r="AH796" i="2"/>
  <c r="AI796" i="2" s="1"/>
  <c r="AJ796" i="2" s="1"/>
  <c r="AK796" i="2" s="1"/>
  <c r="AH860" i="2"/>
  <c r="AI860" i="2" s="1"/>
  <c r="AJ860" i="2" s="1"/>
  <c r="AK860" i="2" s="1"/>
  <c r="AH924" i="2"/>
  <c r="AI924" i="2" s="1"/>
  <c r="AJ924" i="2" s="1"/>
  <c r="AK924" i="2" s="1"/>
  <c r="AH988" i="2"/>
  <c r="AI988" i="2" s="1"/>
  <c r="AJ988" i="2" s="1"/>
  <c r="AK988" i="2" s="1"/>
  <c r="AH3772" i="2"/>
  <c r="AH3836" i="2"/>
  <c r="AI3836" i="2" s="1"/>
  <c r="AJ3836" i="2" s="1"/>
  <c r="AK3836" i="2" s="1"/>
  <c r="AH3900" i="2"/>
  <c r="AI3900" i="2" s="1"/>
  <c r="AJ3900" i="2" s="1"/>
  <c r="AK3900" i="2" s="1"/>
  <c r="AH3964" i="2"/>
  <c r="AI3964" i="2" s="1"/>
  <c r="AJ3964" i="2" s="1"/>
  <c r="AK3964" i="2" s="1"/>
  <c r="AH1044" i="2"/>
  <c r="AI1044" i="2" s="1"/>
  <c r="AJ1044" i="2" s="1"/>
  <c r="AK1044" i="2" s="1"/>
  <c r="AH1108" i="2"/>
  <c r="AI1108" i="2" s="1"/>
  <c r="AJ1108" i="2" s="1"/>
  <c r="AK1108" i="2" s="1"/>
  <c r="AH1172" i="2"/>
  <c r="AI1172" i="2" s="1"/>
  <c r="AJ1172" i="2" s="1"/>
  <c r="AK1172" i="2" s="1"/>
  <c r="AH1236" i="2"/>
  <c r="AI1236" i="2" s="1"/>
  <c r="AJ1236" i="2" s="1"/>
  <c r="AK1236" i="2" s="1"/>
  <c r="AH1300" i="2"/>
  <c r="AI1300" i="2" s="1"/>
  <c r="AJ1300" i="2" s="1"/>
  <c r="AK1300" i="2" s="1"/>
  <c r="AH1364" i="2"/>
  <c r="AI1364" i="2" s="1"/>
  <c r="AJ1364" i="2" s="1"/>
  <c r="AK1364" i="2" s="1"/>
  <c r="AH1428" i="2"/>
  <c r="AI1428" i="2" s="1"/>
  <c r="AJ1428" i="2" s="1"/>
  <c r="AK1428" i="2" s="1"/>
  <c r="AH1492" i="2"/>
  <c r="AI1492" i="2" s="1"/>
  <c r="AJ1492" i="2" s="1"/>
  <c r="AK1492" i="2" s="1"/>
  <c r="AH1556" i="2"/>
  <c r="AI1556" i="2" s="1"/>
  <c r="AJ1556" i="2" s="1"/>
  <c r="AK1556" i="2" s="1"/>
  <c r="AH1620" i="2"/>
  <c r="AI1620" i="2" s="1"/>
  <c r="AJ1620" i="2" s="1"/>
  <c r="AK1620" i="2" s="1"/>
  <c r="AH1684" i="2"/>
  <c r="AI1684" i="2" s="1"/>
  <c r="AJ1684" i="2" s="1"/>
  <c r="AK1684" i="2" s="1"/>
  <c r="AH1748" i="2"/>
  <c r="AI1748" i="2" s="1"/>
  <c r="AJ1748" i="2" s="1"/>
  <c r="AK1748" i="2" s="1"/>
  <c r="AH1812" i="2"/>
  <c r="AI1812" i="2" s="1"/>
  <c r="AJ1812" i="2" s="1"/>
  <c r="AK1812" i="2" s="1"/>
  <c r="AH1876" i="2"/>
  <c r="AI1876" i="2" s="1"/>
  <c r="AJ1876" i="2" s="1"/>
  <c r="AK1876" i="2" s="1"/>
  <c r="AH1940" i="2"/>
  <c r="AI1940" i="2" s="1"/>
  <c r="AJ1940" i="2" s="1"/>
  <c r="AK1940" i="2" s="1"/>
  <c r="AH2004" i="2"/>
  <c r="AI2004" i="2" s="1"/>
  <c r="AJ2004" i="2" s="1"/>
  <c r="AK2004" i="2" s="1"/>
  <c r="AH1139" i="2"/>
  <c r="AI1139" i="2" s="1"/>
  <c r="AJ1139" i="2" s="1"/>
  <c r="AK1139" i="2" s="1"/>
  <c r="AH3798" i="2"/>
  <c r="AI3798" i="2" s="1"/>
  <c r="AJ3798" i="2" s="1"/>
  <c r="AK3798" i="2" s="1"/>
  <c r="AH3910" i="2"/>
  <c r="AI3910" i="2" s="1"/>
  <c r="AJ3910" i="2" s="1"/>
  <c r="AK3910" i="2" s="1"/>
  <c r="AH3898" i="2"/>
  <c r="AI3898" i="2" s="1"/>
  <c r="AJ3898" i="2" s="1"/>
  <c r="AK3898" i="2" s="1"/>
  <c r="AH3927" i="2"/>
  <c r="AH3629" i="2"/>
  <c r="AI3629" i="2" s="1"/>
  <c r="AJ3629" i="2" s="1"/>
  <c r="AK3629" i="2" s="1"/>
  <c r="AH2785" i="2"/>
  <c r="AG2785" i="2"/>
  <c r="AH3610" i="2"/>
  <c r="AI3610" i="2" s="1"/>
  <c r="AJ3610" i="2" s="1"/>
  <c r="AK3610" i="2" s="1"/>
  <c r="AG2912" i="2"/>
  <c r="AH2912" i="2"/>
  <c r="AG3080" i="2"/>
  <c r="AH3080" i="2"/>
  <c r="AH3617" i="2"/>
  <c r="AI3617" i="2" s="1"/>
  <c r="AJ3617" i="2" s="1"/>
  <c r="AK3617" i="2" s="1"/>
  <c r="AH3384" i="2"/>
  <c r="AG3384" i="2"/>
  <c r="AH3584" i="2"/>
  <c r="AI3584" i="2" s="1"/>
  <c r="AJ3584" i="2" s="1"/>
  <c r="AK3584" i="2" s="1"/>
  <c r="AH2765" i="2"/>
  <c r="AG2765" i="2"/>
  <c r="AG2840" i="2"/>
  <c r="AH2840" i="2"/>
  <c r="AH2783" i="2"/>
  <c r="AG2783" i="2"/>
  <c r="AH2750" i="2"/>
  <c r="AG2750" i="2"/>
  <c r="AH3646" i="2"/>
  <c r="AI3646" i="2" s="1"/>
  <c r="AJ3646" i="2" s="1"/>
  <c r="AK3646" i="2" s="1"/>
  <c r="AH3675" i="2"/>
  <c r="AI3675" i="2" s="1"/>
  <c r="AJ3675" i="2" s="1"/>
  <c r="AK3675" i="2" s="1"/>
  <c r="AH3147" i="2"/>
  <c r="AG3147" i="2"/>
  <c r="AH3356" i="2"/>
  <c r="AG3356" i="2"/>
  <c r="AH3227" i="2"/>
  <c r="AG3227" i="2"/>
  <c r="AH3595" i="2"/>
  <c r="AI3595" i="2" s="1"/>
  <c r="AJ3595" i="2" s="1"/>
  <c r="AK3595" i="2" s="1"/>
  <c r="AH2810" i="2"/>
  <c r="AH2874" i="2"/>
  <c r="AI2874" i="2" s="1"/>
  <c r="AJ2874" i="2" s="1"/>
  <c r="AK2874" i="2" s="1"/>
  <c r="AH2938" i="2"/>
  <c r="AH3066" i="2"/>
  <c r="AI3066" i="2" s="1"/>
  <c r="AJ3066" i="2" s="1"/>
  <c r="AK3066" i="2" s="1"/>
  <c r="AH3258" i="2"/>
  <c r="AI3258" i="2" s="1"/>
  <c r="AJ3258" i="2" s="1"/>
  <c r="AK3258" i="2" s="1"/>
  <c r="AH3322" i="2"/>
  <c r="AI3322" i="2" s="1"/>
  <c r="AJ3322" i="2" s="1"/>
  <c r="AK3322" i="2" s="1"/>
  <c r="AH3386" i="2"/>
  <c r="AI3386" i="2" s="1"/>
  <c r="AJ3386" i="2" s="1"/>
  <c r="AK3386" i="2" s="1"/>
  <c r="AH3450" i="2"/>
  <c r="AI3450" i="2" s="1"/>
  <c r="AJ3450" i="2" s="1"/>
  <c r="AK3450" i="2" s="1"/>
  <c r="AH2838" i="2"/>
  <c r="AI2838" i="2" s="1"/>
  <c r="AJ2838" i="2" s="1"/>
  <c r="AK2838" i="2" s="1"/>
  <c r="AH2902" i="2"/>
  <c r="AI2902" i="2" s="1"/>
  <c r="AJ2902" i="2" s="1"/>
  <c r="AK2902" i="2" s="1"/>
  <c r="AH2966" i="2"/>
  <c r="AI2966" i="2" s="1"/>
  <c r="AJ2966" i="2" s="1"/>
  <c r="AK2966" i="2" s="1"/>
  <c r="AH3030" i="2"/>
  <c r="AI3030" i="2" s="1"/>
  <c r="AJ3030" i="2" s="1"/>
  <c r="AK3030" i="2" s="1"/>
  <c r="AH3094" i="2"/>
  <c r="AI3094" i="2" s="1"/>
  <c r="AJ3094" i="2" s="1"/>
  <c r="AK3094" i="2" s="1"/>
  <c r="AH3158" i="2"/>
  <c r="AI3158" i="2" s="1"/>
  <c r="AJ3158" i="2" s="1"/>
  <c r="AK3158" i="2" s="1"/>
  <c r="AH3222" i="2"/>
  <c r="AI3222" i="2" s="1"/>
  <c r="AJ3222" i="2" s="1"/>
  <c r="AK3222" i="2" s="1"/>
  <c r="AH3286" i="2"/>
  <c r="AI3286" i="2" s="1"/>
  <c r="AJ3286" i="2" s="1"/>
  <c r="AK3286" i="2" s="1"/>
  <c r="AH3350" i="2"/>
  <c r="AI3350" i="2" s="1"/>
  <c r="AJ3350" i="2" s="1"/>
  <c r="AK3350" i="2" s="1"/>
  <c r="AH3414" i="2"/>
  <c r="AI3414" i="2" s="1"/>
  <c r="AJ3414" i="2" s="1"/>
  <c r="AK3414" i="2" s="1"/>
  <c r="AH2807" i="2"/>
  <c r="AI2807" i="2" s="1"/>
  <c r="AJ2807" i="2" s="1"/>
  <c r="AK2807" i="2" s="1"/>
  <c r="AH2895" i="2"/>
  <c r="AI2895" i="2" s="1"/>
  <c r="AJ2895" i="2" s="1"/>
  <c r="AK2895" i="2" s="1"/>
  <c r="AH2975" i="2"/>
  <c r="AI2975" i="2" s="1"/>
  <c r="AJ2975" i="2" s="1"/>
  <c r="AK2975" i="2" s="1"/>
  <c r="AH3063" i="2"/>
  <c r="AI3063" i="2" s="1"/>
  <c r="AJ3063" i="2" s="1"/>
  <c r="AK3063" i="2" s="1"/>
  <c r="AH3151" i="2"/>
  <c r="AI3151" i="2" s="1"/>
  <c r="AJ3151" i="2" s="1"/>
  <c r="AK3151" i="2" s="1"/>
  <c r="AH3231" i="2"/>
  <c r="AI3231" i="2" s="1"/>
  <c r="AJ3231" i="2" s="1"/>
  <c r="AK3231" i="2" s="1"/>
  <c r="AH3319" i="2"/>
  <c r="AI3319" i="2" s="1"/>
  <c r="AJ3319" i="2" s="1"/>
  <c r="AK3319" i="2" s="1"/>
  <c r="AH3407" i="2"/>
  <c r="AI3407" i="2" s="1"/>
  <c r="AJ3407" i="2" s="1"/>
  <c r="AK3407" i="2" s="1"/>
  <c r="AH2817" i="2"/>
  <c r="AH2969" i="2"/>
  <c r="AH3169" i="2"/>
  <c r="AH3329" i="2"/>
  <c r="AH3521" i="2"/>
  <c r="AI3521" i="2" s="1"/>
  <c r="AJ3521" i="2" s="1"/>
  <c r="AK3521" i="2" s="1"/>
  <c r="AH3522" i="2"/>
  <c r="AI3522" i="2" s="1"/>
  <c r="AJ3522" i="2" s="1"/>
  <c r="AK3522" i="2" s="1"/>
  <c r="AH2939" i="2"/>
  <c r="AH3083" i="2"/>
  <c r="AI3083" i="2" s="1"/>
  <c r="AJ3083" i="2" s="1"/>
  <c r="AK3083" i="2" s="1"/>
  <c r="AH3299" i="2"/>
  <c r="AI3299" i="2" s="1"/>
  <c r="AJ3299" i="2" s="1"/>
  <c r="AK3299" i="2" s="1"/>
  <c r="AH2901" i="2"/>
  <c r="AI2901" i="2" s="1"/>
  <c r="AJ2901" i="2" s="1"/>
  <c r="AK2901" i="2" s="1"/>
  <c r="AH3029" i="2"/>
  <c r="AI3029" i="2" s="1"/>
  <c r="AJ3029" i="2" s="1"/>
  <c r="AK3029" i="2" s="1"/>
  <c r="AH3237" i="2"/>
  <c r="AH3437" i="2"/>
  <c r="AI3437" i="2" s="1"/>
  <c r="AJ3437" i="2" s="1"/>
  <c r="AK3437" i="2" s="1"/>
  <c r="AH3526" i="2"/>
  <c r="AI3526" i="2" s="1"/>
  <c r="AJ3526" i="2" s="1"/>
  <c r="AK3526" i="2" s="1"/>
  <c r="AH3627" i="2"/>
  <c r="AI3627" i="2" s="1"/>
  <c r="AJ3627" i="2" s="1"/>
  <c r="AK3627" i="2" s="1"/>
  <c r="AH2907" i="2"/>
  <c r="AI2907" i="2" s="1"/>
  <c r="AJ2907" i="2" s="1"/>
  <c r="AK2907" i="2" s="1"/>
  <c r="AH3099" i="2"/>
  <c r="AI3099" i="2" s="1"/>
  <c r="AJ3099" i="2" s="1"/>
  <c r="AK3099" i="2" s="1"/>
  <c r="AH3235" i="2"/>
  <c r="AI3235" i="2" s="1"/>
  <c r="AJ3235" i="2" s="1"/>
  <c r="AK3235" i="2" s="1"/>
  <c r="AH3443" i="2"/>
  <c r="AH3523" i="2"/>
  <c r="AI3523" i="2" s="1"/>
  <c r="AJ3523" i="2" s="1"/>
  <c r="AK3523" i="2" s="1"/>
  <c r="AH2951" i="2"/>
  <c r="AI2951" i="2" s="1"/>
  <c r="AJ2951" i="2" s="1"/>
  <c r="AK2951" i="2" s="1"/>
  <c r="AH3527" i="2"/>
  <c r="AI3527" i="2" s="1"/>
  <c r="AJ3527" i="2" s="1"/>
  <c r="AK3527" i="2" s="1"/>
  <c r="AH3536" i="2"/>
  <c r="AH2905" i="2"/>
  <c r="AH3041" i="2"/>
  <c r="AH3129" i="2"/>
  <c r="AH3281" i="2"/>
  <c r="AI3281" i="2" s="1"/>
  <c r="AJ3281" i="2" s="1"/>
  <c r="AK3281" i="2" s="1"/>
  <c r="AH3361" i="2"/>
  <c r="AH3465" i="2"/>
  <c r="AI3465" i="2" s="1"/>
  <c r="AJ3465" i="2" s="1"/>
  <c r="AK3465" i="2" s="1"/>
  <c r="AH2828" i="2"/>
  <c r="AI2828" i="2" s="1"/>
  <c r="AJ2828" i="2" s="1"/>
  <c r="AK2828" i="2" s="1"/>
  <c r="AH3084" i="2"/>
  <c r="AI3084" i="2" s="1"/>
  <c r="AJ3084" i="2" s="1"/>
  <c r="AK3084" i="2" s="1"/>
  <c r="AH3268" i="2"/>
  <c r="AI3268" i="2" s="1"/>
  <c r="AJ3268" i="2" s="1"/>
  <c r="AK3268" i="2" s="1"/>
  <c r="AH3380" i="2"/>
  <c r="AI3380" i="2" s="1"/>
  <c r="AJ3380" i="2" s="1"/>
  <c r="AK3380" i="2" s="1"/>
  <c r="AH2805" i="2"/>
  <c r="AI2805" i="2" s="1"/>
  <c r="AJ2805" i="2" s="1"/>
  <c r="AK2805" i="2" s="1"/>
  <c r="AH2957" i="2"/>
  <c r="AI2957" i="2" s="1"/>
  <c r="AJ2957" i="2" s="1"/>
  <c r="AK2957" i="2" s="1"/>
  <c r="AH3101" i="2"/>
  <c r="AI3101" i="2" s="1"/>
  <c r="AJ3101" i="2" s="1"/>
  <c r="AK3101" i="2" s="1"/>
  <c r="AH3221" i="2"/>
  <c r="AH3445" i="2"/>
  <c r="AI3445" i="2" s="1"/>
  <c r="AJ3445" i="2" s="1"/>
  <c r="AK3445" i="2" s="1"/>
  <c r="AH3525" i="2"/>
  <c r="AH2896" i="2"/>
  <c r="AH3336" i="2"/>
  <c r="AI3336" i="2" s="1"/>
  <c r="AJ3336" i="2" s="1"/>
  <c r="AK3336" i="2" s="1"/>
  <c r="AH3577" i="2"/>
  <c r="AI3577" i="2" s="1"/>
  <c r="AJ3577" i="2" s="1"/>
  <c r="AK3577" i="2" s="1"/>
  <c r="AH2884" i="2"/>
  <c r="AH3044" i="2"/>
  <c r="AI3044" i="2" s="1"/>
  <c r="AJ3044" i="2" s="1"/>
  <c r="AK3044" i="2" s="1"/>
  <c r="AH3252" i="2"/>
  <c r="AI3252" i="2" s="1"/>
  <c r="AJ3252" i="2" s="1"/>
  <c r="AK3252" i="2" s="1"/>
  <c r="AH3452" i="2"/>
  <c r="AI3452" i="2" s="1"/>
  <c r="AJ3452" i="2" s="1"/>
  <c r="AK3452" i="2" s="1"/>
  <c r="AH2813" i="2"/>
  <c r="AI2813" i="2" s="1"/>
  <c r="AJ2813" i="2" s="1"/>
  <c r="AK2813" i="2" s="1"/>
  <c r="AH3245" i="2"/>
  <c r="AH3509" i="2"/>
  <c r="AI3509" i="2" s="1"/>
  <c r="AJ3509" i="2" s="1"/>
  <c r="AK3509" i="2" s="1"/>
  <c r="AH2887" i="2"/>
  <c r="AI2887" i="2" s="1"/>
  <c r="AJ2887" i="2" s="1"/>
  <c r="AK2887" i="2" s="1"/>
  <c r="AH3487" i="2"/>
  <c r="AI3487" i="2" s="1"/>
  <c r="AJ3487" i="2" s="1"/>
  <c r="AK3487" i="2" s="1"/>
  <c r="AH3339" i="2"/>
  <c r="AI3339" i="2" s="1"/>
  <c r="AJ3339" i="2" s="1"/>
  <c r="AK3339" i="2" s="1"/>
  <c r="AH3320" i="2"/>
  <c r="AH3557" i="2"/>
  <c r="AH3196" i="2"/>
  <c r="AI3196" i="2" s="1"/>
  <c r="AJ3196" i="2" s="1"/>
  <c r="AK3196" i="2" s="1"/>
  <c r="AH3143" i="2"/>
  <c r="AI3143" i="2" s="1"/>
  <c r="AJ3143" i="2" s="1"/>
  <c r="AK3143" i="2" s="1"/>
  <c r="AH2928" i="2"/>
  <c r="AH3216" i="2"/>
  <c r="AI3216" i="2" s="1"/>
  <c r="AJ3216" i="2" s="1"/>
  <c r="AK3216" i="2" s="1"/>
  <c r="AH3480" i="2"/>
  <c r="AI3480" i="2" s="1"/>
  <c r="AJ3480" i="2" s="1"/>
  <c r="AK3480" i="2" s="1"/>
  <c r="AH3076" i="2"/>
  <c r="AH3176" i="2"/>
  <c r="AI3176" i="2" s="1"/>
  <c r="AJ3176" i="2" s="1"/>
  <c r="AK3176" i="2" s="1"/>
  <c r="AH3064" i="2"/>
  <c r="AH2972" i="2"/>
  <c r="AI2972" i="2" s="1"/>
  <c r="AJ2972" i="2" s="1"/>
  <c r="AK2972" i="2" s="1"/>
  <c r="AH3168" i="2"/>
  <c r="AH2784" i="2"/>
  <c r="AI2784" i="2" s="1"/>
  <c r="AJ2784" i="2" s="1"/>
  <c r="AK2784" i="2" s="1"/>
  <c r="AH2770" i="2"/>
  <c r="AH2792" i="2"/>
  <c r="AI2792" i="2" s="1"/>
  <c r="AJ2792" i="2" s="1"/>
  <c r="AK2792" i="2" s="1"/>
  <c r="AH2746" i="2"/>
  <c r="AH2778" i="2"/>
  <c r="AH2744" i="2"/>
  <c r="AI2744" i="2" s="1"/>
  <c r="AJ2744" i="2" s="1"/>
  <c r="AK2744" i="2" s="1"/>
  <c r="AH2752" i="2"/>
  <c r="AI2752" i="2" s="1"/>
  <c r="AJ2752" i="2" s="1"/>
  <c r="AK2752" i="2" s="1"/>
  <c r="AH2754" i="2"/>
  <c r="AI2754" i="2" s="1"/>
  <c r="AJ2754" i="2" s="1"/>
  <c r="AK2754" i="2" s="1"/>
  <c r="AH2786" i="2"/>
  <c r="AI2786" i="2" s="1"/>
  <c r="AJ2786" i="2" s="1"/>
  <c r="AK2786" i="2" s="1"/>
  <c r="AH2760" i="2"/>
  <c r="AI2760" i="2" s="1"/>
  <c r="AJ2760" i="2" s="1"/>
  <c r="AK2760" i="2" s="1"/>
  <c r="AH2768" i="2"/>
  <c r="AI2768" i="2" s="1"/>
  <c r="AJ2768" i="2" s="1"/>
  <c r="AK2768" i="2" s="1"/>
  <c r="AH2762" i="2"/>
  <c r="AH2794" i="2"/>
  <c r="AH2776" i="2"/>
  <c r="AI2776" i="2" s="1"/>
  <c r="AJ2776" i="2" s="1"/>
  <c r="AK2776" i="2" s="1"/>
  <c r="AI368" i="2"/>
  <c r="AJ368" i="2" s="1"/>
  <c r="AK368" i="2" s="1"/>
  <c r="AI816" i="2"/>
  <c r="AJ816" i="2" s="1"/>
  <c r="AK816" i="2" s="1"/>
  <c r="AI496" i="2"/>
  <c r="AJ496" i="2" s="1"/>
  <c r="AK496" i="2" s="1"/>
  <c r="AI3745" i="2"/>
  <c r="AJ3745" i="2" s="1"/>
  <c r="AK3745" i="2" s="1"/>
  <c r="AI1192" i="2"/>
  <c r="AJ1192" i="2" s="1"/>
  <c r="AK1192" i="2" s="1"/>
  <c r="AI1128" i="2"/>
  <c r="AJ1128" i="2" s="1"/>
  <c r="AK1128" i="2" s="1"/>
  <c r="AI3825" i="2"/>
  <c r="AJ3825" i="2" s="1"/>
  <c r="AK3825" i="2" s="1"/>
  <c r="AI3074" i="2"/>
  <c r="AJ3074" i="2" s="1"/>
  <c r="AK3074" i="2" s="1"/>
  <c r="AI1667" i="2"/>
  <c r="AJ1667" i="2" s="1"/>
  <c r="AK1667" i="2" s="1"/>
  <c r="AI2882" i="2"/>
  <c r="AJ2882" i="2" s="1"/>
  <c r="AK2882" i="2" s="1"/>
  <c r="AI3654" i="2"/>
  <c r="AJ3654" i="2" s="1"/>
  <c r="AK3654" i="2" s="1"/>
  <c r="AI3418" i="2"/>
  <c r="AJ3418" i="2" s="1"/>
  <c r="AK3418" i="2" s="1"/>
  <c r="AI3290" i="2"/>
  <c r="AJ3290" i="2" s="1"/>
  <c r="AK3290" i="2" s="1"/>
  <c r="AI2922" i="2"/>
  <c r="AJ2922" i="2" s="1"/>
  <c r="AK2922" i="2" s="1"/>
  <c r="AI3625" i="2"/>
  <c r="AJ3625" i="2" s="1"/>
  <c r="AK3625" i="2" s="1"/>
  <c r="AI3355" i="2"/>
  <c r="AJ3355" i="2" s="1"/>
  <c r="AK3355" i="2" s="1"/>
  <c r="AI3002" i="2"/>
  <c r="AJ3002" i="2" s="1"/>
  <c r="AK3002" i="2" s="1"/>
  <c r="AI3194" i="2"/>
  <c r="AJ3194" i="2" s="1"/>
  <c r="AK3194" i="2" s="1"/>
  <c r="AI3020" i="2"/>
  <c r="AJ3020" i="2" s="1"/>
  <c r="AK3020" i="2" s="1"/>
  <c r="AI3040" i="2"/>
  <c r="AJ3040" i="2" s="1"/>
  <c r="AK3040" i="2" s="1"/>
  <c r="AI3466" i="2"/>
  <c r="AJ3466" i="2" s="1"/>
  <c r="AK3466" i="2" s="1"/>
  <c r="AI2850" i="2"/>
  <c r="AJ2850" i="2" s="1"/>
  <c r="AK2850" i="2" s="1"/>
  <c r="AI3467" i="2"/>
  <c r="AJ3467" i="2" s="1"/>
  <c r="AK3467" i="2" s="1"/>
  <c r="AI3218" i="2"/>
  <c r="AJ3218" i="2" s="1"/>
  <c r="AK3218" i="2" s="1"/>
  <c r="AI891" i="2"/>
  <c r="AJ891" i="2" s="1"/>
  <c r="AK891" i="2" s="1"/>
  <c r="AI3628" i="2"/>
  <c r="AJ3628" i="2" s="1"/>
  <c r="AK3628" i="2" s="1"/>
  <c r="AI2818" i="2"/>
  <c r="AJ2818" i="2" s="1"/>
  <c r="AK2818" i="2" s="1"/>
  <c r="AI3583" i="2"/>
  <c r="AJ3583" i="2" s="1"/>
  <c r="AK3583" i="2" s="1"/>
  <c r="AI3780" i="2"/>
  <c r="AJ3780" i="2" s="1"/>
  <c r="AK3780" i="2" s="1"/>
  <c r="AI3596" i="2"/>
  <c r="AJ3596" i="2" s="1"/>
  <c r="AK3596" i="2" s="1"/>
  <c r="AI3591" i="2"/>
  <c r="AJ3591" i="2" s="1"/>
  <c r="AK3591" i="2" s="1"/>
  <c r="AI3655" i="2"/>
  <c r="AJ3655" i="2" s="1"/>
  <c r="AK3655" i="2" s="1"/>
  <c r="AI563" i="2"/>
  <c r="AJ563" i="2" s="1"/>
  <c r="AK563" i="2" s="1"/>
  <c r="AI1603" i="2"/>
  <c r="AJ1603" i="2" s="1"/>
  <c r="AK1603" i="2" s="1"/>
  <c r="AI1056" i="2"/>
  <c r="AJ1056" i="2" s="1"/>
  <c r="AK1056" i="2" s="1"/>
  <c r="AI514" i="2"/>
  <c r="AJ514" i="2" s="1"/>
  <c r="AK514" i="2" s="1"/>
  <c r="AI1907" i="2"/>
  <c r="AJ1907" i="2" s="1"/>
  <c r="AK1907" i="2" s="1"/>
  <c r="AI1802" i="2"/>
  <c r="AJ1802" i="2" s="1"/>
  <c r="AK1802" i="2" s="1"/>
  <c r="AI3653" i="2"/>
  <c r="AJ3653" i="2" s="1"/>
  <c r="AK3653" i="2" s="1"/>
  <c r="AI3641" i="2"/>
  <c r="AJ3641" i="2" s="1"/>
  <c r="AK3641" i="2" s="1"/>
  <c r="AI1875" i="2"/>
  <c r="AJ1875" i="2" s="1"/>
  <c r="AK1875" i="2" s="1"/>
  <c r="AI3130" i="2"/>
  <c r="AJ3130" i="2" s="1"/>
  <c r="AK3130" i="2" s="1"/>
  <c r="AI3307" i="2"/>
  <c r="AJ3307" i="2" s="1"/>
  <c r="AK3307" i="2" s="1"/>
  <c r="AI3953" i="2"/>
  <c r="AJ3953" i="2" s="1"/>
  <c r="AK3953" i="2" s="1"/>
  <c r="AI376" i="2"/>
  <c r="AJ376" i="2" s="1"/>
  <c r="AK376" i="2" s="1"/>
  <c r="AI1072" i="2"/>
  <c r="AJ1072" i="2" s="1"/>
  <c r="AK1072" i="2" s="1"/>
  <c r="AI824" i="2"/>
  <c r="AJ824" i="2" s="1"/>
  <c r="AK824" i="2" s="1"/>
  <c r="AI355" i="2"/>
  <c r="AJ355" i="2" s="1"/>
  <c r="AK355" i="2" s="1"/>
  <c r="AI568" i="2"/>
  <c r="AJ568" i="2" s="1"/>
  <c r="AK568" i="2" s="1"/>
  <c r="AI3674" i="2"/>
  <c r="AJ3674" i="2" s="1"/>
  <c r="AK3674" i="2" s="1"/>
  <c r="AI3230" i="2"/>
  <c r="AJ3230" i="2" s="1"/>
  <c r="AK3230" i="2" s="1"/>
  <c r="AI3461" i="2"/>
  <c r="AJ3461" i="2" s="1"/>
  <c r="AK3461" i="2" s="1"/>
  <c r="AI3162" i="2"/>
  <c r="AJ3162" i="2" s="1"/>
  <c r="AK3162" i="2" s="1"/>
  <c r="AI1129" i="2"/>
  <c r="AJ1129" i="2" s="1"/>
  <c r="AK1129" i="2" s="1"/>
  <c r="AI3888" i="2"/>
  <c r="AJ3888" i="2" s="1"/>
  <c r="AK3888" i="2" s="1"/>
  <c r="AI1607" i="2"/>
  <c r="AJ1607" i="2" s="1"/>
  <c r="AK1607" i="2" s="1"/>
  <c r="AI3760" i="2"/>
  <c r="AJ3760" i="2" s="1"/>
  <c r="AK3760" i="2" s="1"/>
  <c r="AI3824" i="2"/>
  <c r="AJ3824" i="2" s="1"/>
  <c r="AK3824" i="2" s="1"/>
  <c r="AI552" i="2"/>
  <c r="AJ552" i="2" s="1"/>
  <c r="AK552" i="2" s="1"/>
  <c r="AI3768" i="2"/>
  <c r="AJ3768" i="2" s="1"/>
  <c r="AK3768" i="2" s="1"/>
  <c r="AI3832" i="2"/>
  <c r="AJ3832" i="2" s="1"/>
  <c r="AK3832" i="2" s="1"/>
  <c r="AI3896" i="2"/>
  <c r="AJ3896" i="2" s="1"/>
  <c r="AK3896" i="2" s="1"/>
  <c r="AI392" i="2"/>
  <c r="AJ392" i="2" s="1"/>
  <c r="AK392" i="2" s="1"/>
  <c r="AI1359" i="2"/>
  <c r="AJ1359" i="2" s="1"/>
  <c r="AK1359" i="2" s="1"/>
  <c r="AI463" i="2"/>
  <c r="AJ463" i="2" s="1"/>
  <c r="AK463" i="2" s="1"/>
  <c r="AI2042" i="2"/>
  <c r="AJ2042" i="2" s="1"/>
  <c r="AK2042" i="2" s="1"/>
  <c r="AI1411" i="2"/>
  <c r="AJ1411" i="2" s="1"/>
  <c r="AK1411" i="2" s="1"/>
  <c r="AI1088" i="2"/>
  <c r="AJ1088" i="2" s="1"/>
  <c r="AK1088" i="2" s="1"/>
  <c r="AI1391" i="2"/>
  <c r="AJ1391" i="2" s="1"/>
  <c r="AK1391" i="2" s="1"/>
  <c r="AI2031" i="2"/>
  <c r="AJ2031" i="2" s="1"/>
  <c r="AK2031" i="2" s="1"/>
  <c r="AI650" i="2"/>
  <c r="AJ650" i="2" s="1"/>
  <c r="AK650" i="2" s="1"/>
  <c r="AI1887" i="2"/>
  <c r="AJ1887" i="2" s="1"/>
  <c r="AK1887" i="2" s="1"/>
  <c r="AI1571" i="2"/>
  <c r="AJ1571" i="2" s="1"/>
  <c r="AK1571" i="2" s="1"/>
  <c r="AI3743" i="2"/>
  <c r="AJ3743" i="2" s="1"/>
  <c r="AK3743" i="2" s="1"/>
  <c r="AI991" i="2"/>
  <c r="AJ991" i="2" s="1"/>
  <c r="AK991" i="2" s="1"/>
  <c r="AI3983" i="2"/>
  <c r="AJ3983" i="2" s="1"/>
  <c r="AK3983" i="2" s="1"/>
  <c r="AI395" i="2"/>
  <c r="AJ395" i="2" s="1"/>
  <c r="AK395" i="2" s="1"/>
  <c r="AI1367" i="2"/>
  <c r="AJ1367" i="2" s="1"/>
  <c r="AK1367" i="2" s="1"/>
  <c r="AI599" i="2"/>
  <c r="AJ599" i="2" s="1"/>
  <c r="AK599" i="2" s="1"/>
  <c r="AI1893" i="2"/>
  <c r="AJ1893" i="2" s="1"/>
  <c r="AK1893" i="2" s="1"/>
  <c r="AI3901" i="2"/>
  <c r="AJ3901" i="2" s="1"/>
  <c r="AK3901" i="2" s="1"/>
  <c r="AI1401" i="2"/>
  <c r="AJ1401" i="2" s="1"/>
  <c r="AK1401" i="2" s="1"/>
  <c r="AI1303" i="2"/>
  <c r="AJ1303" i="2" s="1"/>
  <c r="AK1303" i="2" s="1"/>
  <c r="AI1879" i="2"/>
  <c r="AJ1879" i="2" s="1"/>
  <c r="AK1879" i="2" s="1"/>
  <c r="AI2007" i="2"/>
  <c r="AJ2007" i="2" s="1"/>
  <c r="AK2007" i="2" s="1"/>
  <c r="AI1301" i="2"/>
  <c r="AJ1301" i="2" s="1"/>
  <c r="AK1301" i="2" s="1"/>
  <c r="AI723" i="2"/>
  <c r="AJ723" i="2" s="1"/>
  <c r="AK723" i="2" s="1"/>
  <c r="AI851" i="2"/>
  <c r="AJ851" i="2" s="1"/>
  <c r="AK851" i="2" s="1"/>
  <c r="AI915" i="2"/>
  <c r="AJ915" i="2" s="1"/>
  <c r="AK915" i="2" s="1"/>
  <c r="AI3784" i="2"/>
  <c r="AJ3784" i="2" s="1"/>
  <c r="AK3784" i="2" s="1"/>
  <c r="AI3848" i="2"/>
  <c r="AJ3848" i="2" s="1"/>
  <c r="AK3848" i="2" s="1"/>
  <c r="AI3912" i="2"/>
  <c r="AJ3912" i="2" s="1"/>
  <c r="AK3912" i="2" s="1"/>
  <c r="AI1495" i="2"/>
  <c r="AJ1495" i="2" s="1"/>
  <c r="AK1495" i="2" s="1"/>
  <c r="AI1537" i="2"/>
  <c r="AJ1537" i="2" s="1"/>
  <c r="AK1537" i="2" s="1"/>
  <c r="AI3746" i="2"/>
  <c r="AJ3746" i="2" s="1"/>
  <c r="AK3746" i="2" s="1"/>
  <c r="AI3990" i="2"/>
  <c r="AJ3990" i="2" s="1"/>
  <c r="AK3990" i="2" s="1"/>
  <c r="AI1115" i="2"/>
  <c r="AJ1115" i="2" s="1"/>
  <c r="AK1115" i="2" s="1"/>
  <c r="AI3874" i="2"/>
  <c r="AJ3874" i="2" s="1"/>
  <c r="AK3874" i="2" s="1"/>
  <c r="AI3926" i="2"/>
  <c r="AJ3926" i="2" s="1"/>
  <c r="AK3926" i="2" s="1"/>
  <c r="AI3993" i="2"/>
  <c r="AJ3993" i="2" s="1"/>
  <c r="AK3993" i="2" s="1"/>
  <c r="AI1048" i="2"/>
  <c r="AJ1048" i="2" s="1"/>
  <c r="AK1048" i="2" s="1"/>
  <c r="AI3938" i="2"/>
  <c r="AJ3938" i="2" s="1"/>
  <c r="AK3938" i="2" s="1"/>
  <c r="AI3862" i="2"/>
  <c r="AJ3862" i="2" s="1"/>
  <c r="AK3862" i="2" s="1"/>
  <c r="AI480" i="2"/>
  <c r="AJ480" i="2" s="1"/>
  <c r="AK480" i="2" s="1"/>
  <c r="AI1241" i="2"/>
  <c r="AJ1241" i="2" s="1"/>
  <c r="AK1241" i="2" s="1"/>
  <c r="AI738" i="2"/>
  <c r="AJ738" i="2" s="1"/>
  <c r="AK738" i="2" s="1"/>
  <c r="AI3762" i="2"/>
  <c r="AJ3762" i="2" s="1"/>
  <c r="AK3762" i="2" s="1"/>
  <c r="AI1789" i="2"/>
  <c r="AJ1789" i="2" s="1"/>
  <c r="AK1789" i="2" s="1"/>
  <c r="AI3800" i="2"/>
  <c r="AJ3800" i="2" s="1"/>
  <c r="AK3800" i="2" s="1"/>
  <c r="AI3864" i="2"/>
  <c r="AJ3864" i="2" s="1"/>
  <c r="AK3864" i="2" s="1"/>
  <c r="AI3928" i="2"/>
  <c r="AJ3928" i="2" s="1"/>
  <c r="AK3928" i="2" s="1"/>
  <c r="AI365" i="2"/>
  <c r="AJ365" i="2" s="1"/>
  <c r="AK365" i="2" s="1"/>
  <c r="AI3863" i="2"/>
  <c r="AJ3863" i="2" s="1"/>
  <c r="AK3863" i="2" s="1"/>
  <c r="AI3808" i="2"/>
  <c r="AJ3808" i="2" s="1"/>
  <c r="AK3808" i="2" s="1"/>
  <c r="AI3872" i="2"/>
  <c r="AJ3872" i="2" s="1"/>
  <c r="AK3872" i="2" s="1"/>
  <c r="AI3744" i="2"/>
  <c r="AJ3744" i="2" s="1"/>
  <c r="AK3744" i="2" s="1"/>
  <c r="AI1469" i="2"/>
  <c r="AJ1469" i="2" s="1"/>
  <c r="AK1469" i="2" s="1"/>
  <c r="AI1999" i="2"/>
  <c r="AJ1999" i="2" s="1"/>
  <c r="AK1999" i="2" s="1"/>
  <c r="AI715" i="2"/>
  <c r="AJ715" i="2" s="1"/>
  <c r="AK715" i="2" s="1"/>
  <c r="AI3785" i="2"/>
  <c r="AJ3785" i="2" s="1"/>
  <c r="AK3785" i="2" s="1"/>
  <c r="AI1913" i="2"/>
  <c r="AJ1913" i="2" s="1"/>
  <c r="AK1913" i="2" s="1"/>
  <c r="AI3856" i="2"/>
  <c r="AJ3856" i="2" s="1"/>
  <c r="AK3856" i="2" s="1"/>
  <c r="AI1679" i="2"/>
  <c r="AJ1679" i="2" s="1"/>
  <c r="AK1679" i="2" s="1"/>
  <c r="AI3982" i="2"/>
  <c r="AJ3982" i="2" s="1"/>
  <c r="AK3982" i="2" s="1"/>
  <c r="AI3844" i="2"/>
  <c r="AJ3844" i="2" s="1"/>
  <c r="AK3844" i="2" s="1"/>
  <c r="AI3919" i="2"/>
  <c r="AJ3919" i="2" s="1"/>
  <c r="AK3919" i="2" s="1"/>
  <c r="AI1168" i="2"/>
  <c r="AJ1168" i="2" s="1"/>
  <c r="AK1168" i="2" s="1"/>
  <c r="AI658" i="2"/>
  <c r="AJ658" i="2" s="1"/>
  <c r="AK658" i="2" s="1"/>
  <c r="AI3847" i="2"/>
  <c r="AJ3847" i="2" s="1"/>
  <c r="AK3847" i="2" s="1"/>
  <c r="AI1477" i="2"/>
  <c r="AJ1477" i="2" s="1"/>
  <c r="AK1477" i="2" s="1"/>
  <c r="AI3840" i="2"/>
  <c r="AJ3840" i="2" s="1"/>
  <c r="AK3840" i="2" s="1"/>
  <c r="AI1019" i="2"/>
  <c r="AJ1019" i="2" s="1"/>
  <c r="AK1019" i="2" s="1"/>
  <c r="AI3776" i="2"/>
  <c r="AJ3776" i="2" s="1"/>
  <c r="AK3776" i="2" s="1"/>
  <c r="AI3904" i="2"/>
  <c r="AJ3904" i="2" s="1"/>
  <c r="AK3904" i="2" s="1"/>
  <c r="AI384" i="2"/>
  <c r="AJ384" i="2" s="1"/>
  <c r="AK384" i="2" s="1"/>
  <c r="AI3792" i="2"/>
  <c r="AJ3792" i="2" s="1"/>
  <c r="AK3792" i="2" s="1"/>
  <c r="AI3920" i="2"/>
  <c r="AJ3920" i="2" s="1"/>
  <c r="AK3920" i="2" s="1"/>
  <c r="AI554" i="2"/>
  <c r="AJ554" i="2" s="1"/>
  <c r="AK554" i="2" s="1"/>
  <c r="AI2010" i="2"/>
  <c r="AJ2010" i="2" s="1"/>
  <c r="AK2010" i="2" s="1"/>
  <c r="AI1080" i="2"/>
  <c r="AJ1080" i="2" s="1"/>
  <c r="AK1080" i="2" s="1"/>
  <c r="AI1407" i="2"/>
  <c r="AJ1407" i="2" s="1"/>
  <c r="AK1407" i="2" s="1"/>
  <c r="AI1663" i="2"/>
  <c r="AJ1663" i="2" s="1"/>
  <c r="AK1663" i="2" s="1"/>
  <c r="AI831" i="2"/>
  <c r="AJ831" i="2" s="1"/>
  <c r="AK831" i="2" s="1"/>
  <c r="AI1855" i="2"/>
  <c r="AJ1855" i="2" s="1"/>
  <c r="AK1855" i="2" s="1"/>
  <c r="AI3754" i="2"/>
  <c r="AJ3754" i="2" s="1"/>
  <c r="AK3754" i="2" s="1"/>
  <c r="AI1599" i="2"/>
  <c r="AJ1599" i="2" s="1"/>
  <c r="AK1599" i="2" s="1"/>
  <c r="AI603" i="2"/>
  <c r="AJ603" i="2" s="1"/>
  <c r="AK603" i="2" s="1"/>
  <c r="AI3986" i="2"/>
  <c r="AJ3986" i="2" s="1"/>
  <c r="AK3986" i="2" s="1"/>
  <c r="AI1346" i="2"/>
  <c r="AJ1346" i="2" s="1"/>
  <c r="AK1346" i="2" s="1"/>
  <c r="AI347" i="2"/>
  <c r="AJ347" i="2" s="1"/>
  <c r="AK347" i="2" s="1"/>
  <c r="AI3879" i="2"/>
  <c r="AJ3879" i="2" s="1"/>
  <c r="AK3879" i="2" s="1"/>
  <c r="AI1114" i="2"/>
  <c r="AJ1114" i="2" s="1"/>
  <c r="AK1114" i="2" s="1"/>
  <c r="AI1666" i="2"/>
  <c r="AJ1666" i="2" s="1"/>
  <c r="AK1666" i="2" s="1"/>
  <c r="AI3750" i="2"/>
  <c r="AJ3750" i="2" s="1"/>
  <c r="AK3750" i="2" s="1"/>
  <c r="AI898" i="2"/>
  <c r="AJ898" i="2" s="1"/>
  <c r="AK898" i="2" s="1"/>
  <c r="AI978" i="2"/>
  <c r="AJ978" i="2" s="1"/>
  <c r="AK978" i="2" s="1"/>
  <c r="AI1282" i="2"/>
  <c r="AJ1282" i="2" s="1"/>
  <c r="AK1282" i="2" s="1"/>
  <c r="AI400" i="2"/>
  <c r="AJ400" i="2" s="1"/>
  <c r="AK400" i="2" s="1"/>
  <c r="AI3809" i="2"/>
  <c r="AJ3809" i="2" s="1"/>
  <c r="AK3809" i="2" s="1"/>
  <c r="AI3945" i="2"/>
  <c r="AJ3945" i="2" s="1"/>
  <c r="AK3945" i="2" s="1"/>
  <c r="AI3873" i="2"/>
  <c r="AJ3873" i="2" s="1"/>
  <c r="AK3873" i="2" s="1"/>
  <c r="AI731" i="2"/>
  <c r="AJ731" i="2" s="1"/>
  <c r="AK731" i="2" s="1"/>
  <c r="AI752" i="2"/>
  <c r="AJ752" i="2" s="1"/>
  <c r="AK752" i="2" s="1"/>
  <c r="AI1811" i="2"/>
  <c r="AJ1811" i="2" s="1"/>
  <c r="AK1811" i="2" s="1"/>
  <c r="AI560" i="2"/>
  <c r="AJ560" i="2" s="1"/>
  <c r="AK560" i="2" s="1"/>
  <c r="AI403" i="2"/>
  <c r="AJ403" i="2" s="1"/>
  <c r="AK403" i="2" s="1"/>
  <c r="AI1119" i="2"/>
  <c r="AJ1119" i="2" s="1"/>
  <c r="AK1119" i="2" s="1"/>
  <c r="AI1503" i="2"/>
  <c r="AJ1503" i="2" s="1"/>
  <c r="AK1503" i="2" s="1"/>
  <c r="AI1695" i="2"/>
  <c r="AJ1695" i="2" s="1"/>
  <c r="AK1695" i="2" s="1"/>
  <c r="AI1759" i="2"/>
  <c r="AJ1759" i="2" s="1"/>
  <c r="AK1759" i="2" s="1"/>
  <c r="AI923" i="2"/>
  <c r="AJ923" i="2" s="1"/>
  <c r="AK923" i="2" s="1"/>
  <c r="AI1331" i="2"/>
  <c r="AJ1331" i="2" s="1"/>
  <c r="AK1331" i="2" s="1"/>
  <c r="AI1823" i="2"/>
  <c r="AJ1823" i="2" s="1"/>
  <c r="AK1823" i="2" s="1"/>
  <c r="AI1951" i="2"/>
  <c r="AJ1951" i="2" s="1"/>
  <c r="AK1951" i="2" s="1"/>
  <c r="AI1737" i="2"/>
  <c r="AJ1737" i="2" s="1"/>
  <c r="AK1737" i="2" s="1"/>
  <c r="AI595" i="2"/>
  <c r="AJ595" i="2" s="1"/>
  <c r="AK595" i="2" s="1"/>
  <c r="AI917" i="2"/>
  <c r="AJ917" i="2" s="1"/>
  <c r="AK917" i="2" s="1"/>
  <c r="AI339" i="2"/>
  <c r="AJ339" i="2" s="1"/>
  <c r="AK339" i="2" s="1"/>
  <c r="AI859" i="2"/>
  <c r="AJ859" i="2" s="1"/>
  <c r="AK859" i="2" s="1"/>
  <c r="AI377" i="2"/>
  <c r="AJ377" i="2" s="1"/>
  <c r="AK377" i="2" s="1"/>
  <c r="AI531" i="2"/>
  <c r="AJ531" i="2" s="1"/>
  <c r="AK531" i="2" s="1"/>
  <c r="AI795" i="2"/>
  <c r="AJ795" i="2" s="1"/>
  <c r="AK795" i="2" s="1"/>
  <c r="AI1055" i="2"/>
  <c r="AJ1055" i="2" s="1"/>
  <c r="AK1055" i="2" s="1"/>
  <c r="AI1311" i="2"/>
  <c r="AJ1311" i="2" s="1"/>
  <c r="AK1311" i="2" s="1"/>
  <c r="AI2015" i="2"/>
  <c r="AJ2015" i="2" s="1"/>
  <c r="AK2015" i="2" s="1"/>
  <c r="AI1089" i="2"/>
  <c r="AJ1089" i="2" s="1"/>
  <c r="AK1089" i="2" s="1"/>
  <c r="AI1375" i="2"/>
  <c r="AJ1375" i="2" s="1"/>
  <c r="AK1375" i="2" s="1"/>
  <c r="AI607" i="2"/>
  <c r="AJ607" i="2" s="1"/>
  <c r="AK607" i="2" s="1"/>
  <c r="AI671" i="2"/>
  <c r="AJ671" i="2" s="1"/>
  <c r="AK671" i="2" s="1"/>
  <c r="AI1339" i="2"/>
  <c r="AJ1339" i="2" s="1"/>
  <c r="AK1339" i="2" s="1"/>
  <c r="AI930" i="2"/>
  <c r="AJ930" i="2" s="1"/>
  <c r="AK930" i="2" s="1"/>
  <c r="AI432" i="2"/>
  <c r="AJ432" i="2" s="1"/>
  <c r="AK432" i="2" s="1"/>
  <c r="AI1651" i="2"/>
  <c r="AJ1651" i="2" s="1"/>
  <c r="AK1651" i="2" s="1"/>
  <c r="AI1323" i="2"/>
  <c r="AJ1323" i="2" s="1"/>
  <c r="AK1323" i="2" s="1"/>
  <c r="AI3831" i="2"/>
  <c r="AJ3831" i="2" s="1"/>
  <c r="AK3831" i="2" s="1"/>
  <c r="AI3941" i="2"/>
  <c r="AJ3941" i="2" s="1"/>
  <c r="AK3941" i="2" s="1"/>
  <c r="AI1319" i="2"/>
  <c r="AJ1319" i="2" s="1"/>
  <c r="AK1319" i="2" s="1"/>
  <c r="AI2023" i="2"/>
  <c r="AJ2023" i="2" s="1"/>
  <c r="AK2023" i="2" s="1"/>
  <c r="AI577" i="2"/>
  <c r="AJ577" i="2" s="1"/>
  <c r="AK577" i="2" s="1"/>
  <c r="AI1127" i="2"/>
  <c r="AJ1127" i="2" s="1"/>
  <c r="AK1127" i="2" s="1"/>
  <c r="AI2664" i="2"/>
  <c r="AJ2664" i="2" s="1"/>
  <c r="AK2664" i="2" s="1"/>
  <c r="AI2672" i="2"/>
  <c r="AJ2672" i="2" s="1"/>
  <c r="AK2672" i="2" s="1"/>
  <c r="AI3752" i="2"/>
  <c r="AJ3752" i="2" s="1"/>
  <c r="AK3752" i="2" s="1"/>
  <c r="AI1937" i="2"/>
  <c r="AJ1937" i="2" s="1"/>
  <c r="AK1937" i="2" s="1"/>
  <c r="AI423" i="2"/>
  <c r="AJ423" i="2" s="1"/>
  <c r="AK423" i="2" s="1"/>
  <c r="AI688" i="2"/>
  <c r="AJ688" i="2" s="1"/>
  <c r="AK688" i="2" s="1"/>
  <c r="AI3816" i="2"/>
  <c r="AJ3816" i="2" s="1"/>
  <c r="AK3816" i="2" s="1"/>
  <c r="AI3880" i="2"/>
  <c r="AJ3880" i="2" s="1"/>
  <c r="AK3880" i="2" s="1"/>
  <c r="AI666" i="2"/>
  <c r="AJ666" i="2" s="1"/>
  <c r="AK666" i="2" s="1"/>
  <c r="AI1208" i="2"/>
  <c r="AJ1208" i="2" s="1"/>
  <c r="AK1208" i="2" s="1"/>
  <c r="AI1383" i="2"/>
  <c r="AJ1383" i="2" s="1"/>
  <c r="AK1383" i="2" s="1"/>
  <c r="AI1767" i="2"/>
  <c r="AJ1767" i="2" s="1"/>
  <c r="AK1767" i="2" s="1"/>
  <c r="AI576" i="2"/>
  <c r="AJ576" i="2" s="1"/>
  <c r="AK576" i="2" s="1"/>
  <c r="AI3885" i="2"/>
  <c r="AJ3885" i="2" s="1"/>
  <c r="AK3885" i="2" s="1"/>
  <c r="AI1643" i="2"/>
  <c r="AJ1643" i="2" s="1"/>
  <c r="AK1643" i="2" s="1"/>
  <c r="AI1000" i="2"/>
  <c r="AJ1000" i="2" s="1"/>
  <c r="AK1000" i="2" s="1"/>
  <c r="AI2688" i="2"/>
  <c r="AJ2688" i="2" s="1"/>
  <c r="AK2688" i="2" s="1"/>
  <c r="AI1003" i="2"/>
  <c r="AJ1003" i="2" s="1"/>
  <c r="AK1003" i="2" s="1"/>
  <c r="AI1067" i="2"/>
  <c r="AJ1067" i="2" s="1"/>
  <c r="AK1067" i="2" s="1"/>
  <c r="AI1131" i="2"/>
  <c r="AJ1131" i="2" s="1"/>
  <c r="AK1131" i="2" s="1"/>
  <c r="AI1195" i="2"/>
  <c r="AJ1195" i="2" s="1"/>
  <c r="AK1195" i="2" s="1"/>
  <c r="AI1032" i="2"/>
  <c r="AJ1032" i="2" s="1"/>
  <c r="AK1032" i="2" s="1"/>
  <c r="AI1595" i="2"/>
  <c r="AJ1595" i="2" s="1"/>
  <c r="AK1595" i="2" s="1"/>
  <c r="AI3817" i="2"/>
  <c r="AJ3817" i="2" s="1"/>
  <c r="AK3817" i="2" s="1"/>
  <c r="AI584" i="2"/>
  <c r="AJ584" i="2" s="1"/>
  <c r="AK584" i="2" s="1"/>
  <c r="AI3868" i="2"/>
  <c r="AJ3868" i="2" s="1"/>
  <c r="AK3868" i="2" s="1"/>
  <c r="AI1064" i="2"/>
  <c r="AJ1064" i="2" s="1"/>
  <c r="AK1064" i="2" s="1"/>
  <c r="AI3890" i="2"/>
  <c r="AJ3890" i="2" s="1"/>
  <c r="AK3890" i="2" s="1"/>
  <c r="AI1400" i="2"/>
  <c r="AJ1400" i="2" s="1"/>
  <c r="AK1400" i="2" s="1"/>
  <c r="AI1040" i="2"/>
  <c r="AJ1040" i="2" s="1"/>
  <c r="AK1040" i="2" s="1"/>
  <c r="AI1324" i="2"/>
  <c r="AJ1324" i="2" s="1"/>
  <c r="AK1324" i="2" s="1"/>
  <c r="AI2696" i="2"/>
  <c r="AJ2696" i="2" s="1"/>
  <c r="AK2696" i="2" s="1"/>
  <c r="AI2712" i="2"/>
  <c r="AJ2712" i="2" s="1"/>
  <c r="AK2712" i="2" s="1"/>
  <c r="AI3946" i="2"/>
  <c r="AJ3946" i="2" s="1"/>
  <c r="AK3946" i="2" s="1"/>
  <c r="AI3954" i="2"/>
  <c r="AJ3954" i="2" s="1"/>
  <c r="AK3954" i="2" s="1"/>
  <c r="AI2704" i="2"/>
  <c r="AJ2704" i="2" s="1"/>
  <c r="AK2704" i="2" s="1"/>
  <c r="AI2680" i="2"/>
  <c r="AJ2680" i="2" s="1"/>
  <c r="AK2680" i="2" s="1"/>
  <c r="AI2755" i="2" l="1"/>
  <c r="AJ2755" i="2" s="1"/>
  <c r="AK2755" i="2" s="1"/>
  <c r="AI3464" i="2"/>
  <c r="AJ3464" i="2" s="1"/>
  <c r="AK3464" i="2" s="1"/>
  <c r="AI2758" i="2"/>
  <c r="AJ2758" i="2" s="1"/>
  <c r="AK2758" i="2" s="1"/>
  <c r="AI3520" i="2"/>
  <c r="AJ3520" i="2" s="1"/>
  <c r="AK3520" i="2" s="1"/>
  <c r="AI3240" i="2"/>
  <c r="AJ3240" i="2" s="1"/>
  <c r="AK3240" i="2" s="1"/>
  <c r="AI2864" i="2"/>
  <c r="AJ2864" i="2" s="1"/>
  <c r="AK2864" i="2" s="1"/>
  <c r="AI3650" i="2"/>
  <c r="AJ3650" i="2" s="1"/>
  <c r="AK3650" i="2" s="1"/>
  <c r="AI3200" i="2"/>
  <c r="AJ3200" i="2" s="1"/>
  <c r="AK3200" i="2" s="1"/>
  <c r="AI2779" i="2"/>
  <c r="AJ2779" i="2" s="1"/>
  <c r="AK2779" i="2" s="1"/>
  <c r="AI2793" i="2"/>
  <c r="AJ2793" i="2" s="1"/>
  <c r="AK2793" i="2" s="1"/>
  <c r="AI3555" i="2"/>
  <c r="AJ3555" i="2" s="1"/>
  <c r="AK3555" i="2" s="1"/>
  <c r="AI2771" i="2"/>
  <c r="AJ2771" i="2" s="1"/>
  <c r="AK2771" i="2" s="1"/>
  <c r="AI2766" i="2"/>
  <c r="AJ2766" i="2" s="1"/>
  <c r="AK2766" i="2" s="1"/>
  <c r="AI3192" i="2"/>
  <c r="AJ3192" i="2" s="1"/>
  <c r="AK3192" i="2" s="1"/>
  <c r="AI2791" i="2"/>
  <c r="AJ2791" i="2" s="1"/>
  <c r="AK2791" i="2" s="1"/>
  <c r="AI3456" i="2"/>
  <c r="AJ3456" i="2" s="1"/>
  <c r="AK3456" i="2" s="1"/>
  <c r="AI3147" i="2"/>
  <c r="AJ3147" i="2" s="1"/>
  <c r="AK3147" i="2" s="1"/>
  <c r="AI2840" i="2"/>
  <c r="AJ2840" i="2" s="1"/>
  <c r="AK2840" i="2" s="1"/>
  <c r="AI3080" i="2"/>
  <c r="AJ3080" i="2" s="1"/>
  <c r="AK3080" i="2" s="1"/>
  <c r="AI3128" i="2"/>
  <c r="AJ3128" i="2" s="1"/>
  <c r="AK3128" i="2" s="1"/>
  <c r="AI2765" i="2"/>
  <c r="AJ2765" i="2" s="1"/>
  <c r="AK2765" i="2" s="1"/>
  <c r="AI2912" i="2"/>
  <c r="AJ2912" i="2" s="1"/>
  <c r="AK2912" i="2" s="1"/>
  <c r="AI2757" i="2"/>
  <c r="AJ2757" i="2" s="1"/>
  <c r="AK2757" i="2" s="1"/>
  <c r="AI2904" i="2"/>
  <c r="AJ2904" i="2" s="1"/>
  <c r="AK2904" i="2" s="1"/>
  <c r="AI2787" i="2"/>
  <c r="AJ2787" i="2" s="1"/>
  <c r="AK2787" i="2" s="1"/>
  <c r="AI2772" i="2"/>
  <c r="AJ2772" i="2" s="1"/>
  <c r="AK2772" i="2" s="1"/>
  <c r="AI2753" i="2"/>
  <c r="AJ2753" i="2" s="1"/>
  <c r="AK2753" i="2" s="1"/>
  <c r="AI2764" i="2"/>
  <c r="AJ2764" i="2" s="1"/>
  <c r="AK2764" i="2" s="1"/>
  <c r="AI2774" i="2"/>
  <c r="AJ2774" i="2" s="1"/>
  <c r="AK2774" i="2" s="1"/>
  <c r="AI2795" i="2"/>
  <c r="AJ2795" i="2" s="1"/>
  <c r="AK2795" i="2" s="1"/>
  <c r="AI2780" i="2"/>
  <c r="AJ2780" i="2" s="1"/>
  <c r="AK2780" i="2" s="1"/>
  <c r="AI2790" i="2"/>
  <c r="AJ2790" i="2" s="1"/>
  <c r="AK2790" i="2" s="1"/>
  <c r="AI2761" i="2"/>
  <c r="AJ2761" i="2" s="1"/>
  <c r="AK2761" i="2" s="1"/>
  <c r="AI2781" i="2"/>
  <c r="AJ2781" i="2" s="1"/>
  <c r="AK2781" i="2" s="1"/>
  <c r="AI2749" i="2"/>
  <c r="AJ2749" i="2" s="1"/>
  <c r="AK2749" i="2" s="1"/>
  <c r="AI2769" i="2"/>
  <c r="AJ2769" i="2" s="1"/>
  <c r="AK2769" i="2" s="1"/>
  <c r="AI2763" i="2"/>
  <c r="AJ2763" i="2" s="1"/>
  <c r="AK2763" i="2" s="1"/>
  <c r="AI3272" i="2"/>
  <c r="AJ3272" i="2" s="1"/>
  <c r="AK3272" i="2" s="1"/>
  <c r="AI3228" i="2"/>
  <c r="AJ3228" i="2" s="1"/>
  <c r="AK3228" i="2" s="1"/>
  <c r="AI2968" i="2"/>
  <c r="AJ2968" i="2" s="1"/>
  <c r="AK2968" i="2" s="1"/>
  <c r="AI3683" i="2"/>
  <c r="AJ3683" i="2" s="1"/>
  <c r="AK3683" i="2" s="1"/>
  <c r="AI2782" i="2"/>
  <c r="AJ2782" i="2" s="1"/>
  <c r="AK2782" i="2" s="1"/>
  <c r="AI2748" i="2"/>
  <c r="AJ2748" i="2" s="1"/>
  <c r="AK2748" i="2" s="1"/>
  <c r="AI2789" i="2"/>
  <c r="AJ2789" i="2" s="1"/>
  <c r="AK2789" i="2" s="1"/>
  <c r="AI2747" i="2"/>
  <c r="AJ2747" i="2" s="1"/>
  <c r="AK2747" i="2" s="1"/>
  <c r="AI3008" i="2"/>
  <c r="AJ3008" i="2" s="1"/>
  <c r="AK3008" i="2" s="1"/>
  <c r="AI3227" i="2"/>
  <c r="AJ3227" i="2" s="1"/>
  <c r="AK3227" i="2" s="1"/>
  <c r="AI2750" i="2"/>
  <c r="AJ2750" i="2" s="1"/>
  <c r="AK2750" i="2" s="1"/>
  <c r="AI3384" i="2"/>
  <c r="AJ3384" i="2" s="1"/>
  <c r="AK3384" i="2" s="1"/>
  <c r="AI2742" i="2"/>
  <c r="AJ2742" i="2" s="1"/>
  <c r="AK2742" i="2" s="1"/>
  <c r="AI2767" i="2"/>
  <c r="AJ2767" i="2" s="1"/>
  <c r="AK2767" i="2" s="1"/>
  <c r="AI2888" i="2"/>
  <c r="AJ2888" i="2" s="1"/>
  <c r="AK2888" i="2" s="1"/>
  <c r="AI2931" i="2"/>
  <c r="AJ2931" i="2" s="1"/>
  <c r="AK2931" i="2" s="1"/>
  <c r="AI2743" i="2"/>
  <c r="AJ2743" i="2" s="1"/>
  <c r="AK2743" i="2" s="1"/>
  <c r="AI2773" i="2"/>
  <c r="AJ2773" i="2" s="1"/>
  <c r="AK2773" i="2" s="1"/>
  <c r="AI2960" i="2"/>
  <c r="AJ2960" i="2" s="1"/>
  <c r="AK2960" i="2" s="1"/>
  <c r="AI2988" i="2"/>
  <c r="AJ2988" i="2" s="1"/>
  <c r="AK2988" i="2" s="1"/>
  <c r="AI2756" i="2"/>
  <c r="AJ2756" i="2" s="1"/>
  <c r="AK2756" i="2" s="1"/>
  <c r="AI3392" i="2"/>
  <c r="AJ3392" i="2" s="1"/>
  <c r="AK3392" i="2" s="1"/>
  <c r="AI3107" i="2"/>
  <c r="AJ3107" i="2" s="1"/>
  <c r="AK3107" i="2" s="1"/>
  <c r="AI2751" i="2"/>
  <c r="AJ2751" i="2" s="1"/>
  <c r="AK2751" i="2" s="1"/>
  <c r="AI3356" i="2"/>
  <c r="AJ3356" i="2" s="1"/>
  <c r="AK3356" i="2" s="1"/>
  <c r="AI2783" i="2"/>
  <c r="AJ2783" i="2" s="1"/>
  <c r="AK2783" i="2" s="1"/>
  <c r="AI2785" i="2"/>
  <c r="AJ2785" i="2" s="1"/>
  <c r="AK2785" i="2" s="1"/>
  <c r="AI2775" i="2"/>
  <c r="AJ2775" i="2" s="1"/>
  <c r="AK2775" i="2" s="1"/>
  <c r="AI3312" i="2"/>
  <c r="AJ3312" i="2" s="1"/>
  <c r="AK3312" i="2" s="1"/>
  <c r="AI3032" i="2"/>
  <c r="AJ3032" i="2" s="1"/>
  <c r="AK3032" i="2" s="1"/>
  <c r="AI3056" i="2"/>
  <c r="AJ3056" i="2" s="1"/>
  <c r="AK3056" i="2" s="1"/>
  <c r="AI2759" i="2"/>
  <c r="AJ2759" i="2" s="1"/>
  <c r="AK2759" i="2" s="1"/>
  <c r="AI2796" i="2"/>
  <c r="AJ2796" i="2" s="1"/>
  <c r="AK2796" i="2" s="1"/>
  <c r="AI2788" i="2"/>
  <c r="AJ2788" i="2" s="1"/>
  <c r="AK2788" i="2" s="1"/>
  <c r="AI1773" i="2"/>
  <c r="AJ1773" i="2" s="1"/>
  <c r="AK1773" i="2" s="1"/>
  <c r="AI925" i="2"/>
  <c r="AJ925" i="2" s="1"/>
  <c r="AK925" i="2" s="1"/>
  <c r="AI414" i="2"/>
  <c r="AJ414" i="2" s="1"/>
  <c r="AK414" i="2" s="1"/>
  <c r="AI1658" i="2"/>
  <c r="AJ1658" i="2" s="1"/>
  <c r="AK1658" i="2" s="1"/>
  <c r="AI1942" i="2"/>
  <c r="AJ1942" i="2" s="1"/>
  <c r="AK1942" i="2" s="1"/>
  <c r="AI717" i="2"/>
  <c r="AJ717" i="2" s="1"/>
  <c r="AK717" i="2" s="1"/>
  <c r="AI1441" i="2"/>
  <c r="AJ1441" i="2" s="1"/>
  <c r="AK1441" i="2" s="1"/>
  <c r="AI1437" i="2"/>
  <c r="AJ1437" i="2" s="1"/>
  <c r="AK1437" i="2" s="1"/>
  <c r="AI837" i="2"/>
  <c r="AJ837" i="2" s="1"/>
  <c r="AK837" i="2" s="1"/>
  <c r="AI1902" i="2"/>
  <c r="AJ1902" i="2" s="1"/>
  <c r="AK1902" i="2" s="1"/>
  <c r="AI780" i="2"/>
  <c r="AJ780" i="2" s="1"/>
  <c r="AK780" i="2" s="1"/>
  <c r="AI1220" i="2"/>
  <c r="AJ1220" i="2" s="1"/>
  <c r="AK1220" i="2" s="1"/>
  <c r="AI1201" i="2"/>
  <c r="AJ1201" i="2" s="1"/>
  <c r="AK1201" i="2" s="1"/>
  <c r="AI1845" i="2"/>
  <c r="AJ1845" i="2" s="1"/>
  <c r="AK1845" i="2" s="1"/>
  <c r="AI3082" i="2"/>
  <c r="AJ3082" i="2" s="1"/>
  <c r="AK3082" i="2" s="1"/>
  <c r="AI1124" i="2"/>
  <c r="AJ1124" i="2" s="1"/>
  <c r="AK1124" i="2" s="1"/>
  <c r="AI830" i="2"/>
  <c r="AJ830" i="2" s="1"/>
  <c r="AK830" i="2" s="1"/>
  <c r="AI3320" i="2"/>
  <c r="AJ3320" i="2" s="1"/>
  <c r="AK3320" i="2" s="1"/>
  <c r="AI1841" i="2"/>
  <c r="AJ1841" i="2" s="1"/>
  <c r="AK1841" i="2" s="1"/>
  <c r="AI3775" i="2"/>
  <c r="AJ3775" i="2" s="1"/>
  <c r="AK3775" i="2" s="1"/>
  <c r="AI3927" i="2"/>
  <c r="AJ3927" i="2" s="1"/>
  <c r="AK3927" i="2" s="1"/>
  <c r="AI1188" i="2"/>
  <c r="AJ1188" i="2" s="1"/>
  <c r="AK1188" i="2" s="1"/>
  <c r="AI1574" i="2"/>
  <c r="AJ1574" i="2" s="1"/>
  <c r="AK1574" i="2" s="1"/>
  <c r="AI1856" i="2"/>
  <c r="AJ1856" i="2" s="1"/>
  <c r="AK1856" i="2" s="1"/>
  <c r="AI3154" i="2"/>
  <c r="AJ3154" i="2" s="1"/>
  <c r="AK3154" i="2" s="1"/>
  <c r="AI3090" i="2"/>
  <c r="AJ3090" i="2" s="1"/>
  <c r="AK3090" i="2" s="1"/>
  <c r="AI2001" i="2"/>
  <c r="AJ2001" i="2" s="1"/>
  <c r="AK2001" i="2" s="1"/>
  <c r="AI996" i="2"/>
  <c r="AJ996" i="2" s="1"/>
  <c r="AK996" i="2" s="1"/>
  <c r="AI3557" i="2"/>
  <c r="AJ3557" i="2" s="1"/>
  <c r="AK3557" i="2" s="1"/>
  <c r="AI3396" i="2"/>
  <c r="AJ3396" i="2" s="1"/>
  <c r="AK3396" i="2" s="1"/>
  <c r="AI1765" i="2"/>
  <c r="AJ1765" i="2" s="1"/>
  <c r="AK1765" i="2" s="1"/>
  <c r="AI1838" i="2"/>
  <c r="AJ1838" i="2" s="1"/>
  <c r="AK1838" i="2" s="1"/>
  <c r="AI3443" i="2"/>
  <c r="AJ3443" i="2" s="1"/>
  <c r="AK3443" i="2" s="1"/>
  <c r="AI505" i="2"/>
  <c r="AJ505" i="2" s="1"/>
  <c r="AK505" i="2" s="1"/>
  <c r="AI3251" i="2"/>
  <c r="AJ3251" i="2" s="1"/>
  <c r="AK3251" i="2" s="1"/>
  <c r="AI814" i="2"/>
  <c r="AJ814" i="2" s="1"/>
  <c r="AK814" i="2" s="1"/>
  <c r="AI3245" i="2"/>
  <c r="AJ3245" i="2" s="1"/>
  <c r="AK3245" i="2" s="1"/>
  <c r="AI1221" i="2"/>
  <c r="AJ1221" i="2" s="1"/>
  <c r="AK1221" i="2" s="1"/>
  <c r="AI1273" i="2"/>
  <c r="AJ1273" i="2" s="1"/>
  <c r="AK1273" i="2" s="1"/>
  <c r="AI1917" i="2"/>
  <c r="AJ1917" i="2" s="1"/>
  <c r="AK1917" i="2" s="1"/>
  <c r="AI1189" i="2"/>
  <c r="AJ1189" i="2" s="1"/>
  <c r="AK1189" i="2" s="1"/>
  <c r="AI1365" i="2"/>
  <c r="AJ1365" i="2" s="1"/>
  <c r="AK1365" i="2" s="1"/>
  <c r="AI3163" i="2"/>
  <c r="AJ3163" i="2" s="1"/>
  <c r="AK3163" i="2" s="1"/>
  <c r="AI686" i="2"/>
  <c r="AJ686" i="2" s="1"/>
  <c r="AK686" i="2" s="1"/>
  <c r="AI3064" i="2"/>
  <c r="AJ3064" i="2" s="1"/>
  <c r="AK3064" i="2" s="1"/>
  <c r="AI3141" i="2"/>
  <c r="AJ3141" i="2" s="1"/>
  <c r="AK3141" i="2" s="1"/>
  <c r="AI2841" i="2"/>
  <c r="AJ2841" i="2" s="1"/>
  <c r="AK2841" i="2" s="1"/>
  <c r="AI1786" i="2"/>
  <c r="AJ1786" i="2" s="1"/>
  <c r="AK1786" i="2" s="1"/>
  <c r="AI3117" i="2"/>
  <c r="AJ3117" i="2" s="1"/>
  <c r="AK3117" i="2" s="1"/>
  <c r="AI2954" i="2"/>
  <c r="AJ2954" i="2" s="1"/>
  <c r="AK2954" i="2" s="1"/>
  <c r="AI2884" i="2"/>
  <c r="AJ2884" i="2" s="1"/>
  <c r="AK2884" i="2" s="1"/>
  <c r="AI3363" i="2"/>
  <c r="AJ3363" i="2" s="1"/>
  <c r="AK3363" i="2" s="1"/>
  <c r="AI3284" i="2"/>
  <c r="AJ3284" i="2" s="1"/>
  <c r="AK3284" i="2" s="1"/>
  <c r="AI1613" i="2"/>
  <c r="AJ1613" i="2" s="1"/>
  <c r="AK1613" i="2" s="1"/>
  <c r="AI2896" i="2"/>
  <c r="AJ2896" i="2" s="1"/>
  <c r="AK2896" i="2" s="1"/>
  <c r="AI3217" i="2"/>
  <c r="AJ3217" i="2" s="1"/>
  <c r="AK3217" i="2" s="1"/>
  <c r="AI844" i="2"/>
  <c r="AJ844" i="2" s="1"/>
  <c r="AK844" i="2" s="1"/>
  <c r="AI3001" i="2"/>
  <c r="AJ3001" i="2" s="1"/>
  <c r="AK3001" i="2" s="1"/>
  <c r="AI1412" i="2"/>
  <c r="AJ1412" i="2" s="1"/>
  <c r="AK1412" i="2" s="1"/>
  <c r="AI1970" i="2"/>
  <c r="AJ1970" i="2" s="1"/>
  <c r="AK1970" i="2" s="1"/>
  <c r="AI2925" i="2"/>
  <c r="AJ2925" i="2" s="1"/>
  <c r="AK2925" i="2" s="1"/>
  <c r="AI1148" i="2"/>
  <c r="AJ1148" i="2" s="1"/>
  <c r="AK1148" i="2" s="1"/>
  <c r="AI1253" i="2"/>
  <c r="AJ1253" i="2" s="1"/>
  <c r="AK1253" i="2" s="1"/>
  <c r="AI1030" i="2"/>
  <c r="AJ1030" i="2" s="1"/>
  <c r="AK1030" i="2" s="1"/>
  <c r="AI3541" i="2"/>
  <c r="AJ3541" i="2" s="1"/>
  <c r="AK3541" i="2" s="1"/>
  <c r="AI649" i="2"/>
  <c r="AJ649" i="2" s="1"/>
  <c r="AK649" i="2" s="1"/>
  <c r="AI2928" i="2"/>
  <c r="AJ2928" i="2" s="1"/>
  <c r="AK2928" i="2" s="1"/>
  <c r="AI1285" i="2"/>
  <c r="AJ1285" i="2" s="1"/>
  <c r="AK1285" i="2" s="1"/>
  <c r="AI2826" i="2"/>
  <c r="AJ2826" i="2" s="1"/>
  <c r="AK2826" i="2" s="1"/>
  <c r="AI2819" i="2"/>
  <c r="AJ2819" i="2" s="1"/>
  <c r="AK2819" i="2" s="1"/>
  <c r="AI725" i="2"/>
  <c r="AJ725" i="2" s="1"/>
  <c r="AK725" i="2" s="1"/>
  <c r="AI876" i="2"/>
  <c r="AJ876" i="2" s="1"/>
  <c r="AK876" i="2" s="1"/>
  <c r="AI2989" i="2"/>
  <c r="AJ2989" i="2" s="1"/>
  <c r="AK2989" i="2" s="1"/>
  <c r="AI3131" i="2"/>
  <c r="AJ3131" i="2" s="1"/>
  <c r="AK3131" i="2" s="1"/>
  <c r="AI2939" i="2"/>
  <c r="AJ2939" i="2" s="1"/>
  <c r="AK2939" i="2" s="1"/>
  <c r="AI2970" i="2"/>
  <c r="AJ2970" i="2" s="1"/>
  <c r="AK2970" i="2" s="1"/>
  <c r="AI1094" i="2"/>
  <c r="AJ1094" i="2" s="1"/>
  <c r="AK1094" i="2" s="1"/>
  <c r="AI1456" i="2"/>
  <c r="AJ1456" i="2" s="1"/>
  <c r="AK1456" i="2" s="1"/>
  <c r="AI2867" i="2"/>
  <c r="AJ2867" i="2" s="1"/>
  <c r="AK2867" i="2" s="1"/>
  <c r="AI1545" i="2"/>
  <c r="AJ1545" i="2" s="1"/>
  <c r="AK1545" i="2" s="1"/>
  <c r="AI2663" i="2"/>
  <c r="AJ2663" i="2" s="1"/>
  <c r="AK2663" i="2" s="1"/>
  <c r="AI3210" i="2"/>
  <c r="AJ3210" i="2" s="1"/>
  <c r="AK3210" i="2" s="1"/>
  <c r="AI3426" i="2"/>
  <c r="AJ3426" i="2" s="1"/>
  <c r="AK3426" i="2" s="1"/>
  <c r="AI1641" i="2"/>
  <c r="AJ1641" i="2" s="1"/>
  <c r="AK1641" i="2" s="1"/>
  <c r="AI766" i="2"/>
  <c r="AJ766" i="2" s="1"/>
  <c r="AK766" i="2" s="1"/>
  <c r="AI1857" i="2"/>
  <c r="AJ1857" i="2" s="1"/>
  <c r="AK1857" i="2" s="1"/>
  <c r="AI3091" i="2"/>
  <c r="AJ3091" i="2" s="1"/>
  <c r="AK3091" i="2" s="1"/>
  <c r="AI3292" i="2"/>
  <c r="AJ3292" i="2" s="1"/>
  <c r="AK3292" i="2" s="1"/>
  <c r="AI992" i="2"/>
  <c r="AJ992" i="2" s="1"/>
  <c r="AK992" i="2" s="1"/>
  <c r="AI3451" i="2"/>
  <c r="AJ3451" i="2" s="1"/>
  <c r="AK3451" i="2" s="1"/>
  <c r="AI1648" i="2"/>
  <c r="AJ1648" i="2" s="1"/>
  <c r="AK1648" i="2" s="1"/>
  <c r="AI2938" i="2"/>
  <c r="AJ2938" i="2" s="1"/>
  <c r="AK2938" i="2" s="1"/>
  <c r="AI3144" i="2"/>
  <c r="AJ3144" i="2" s="1"/>
  <c r="AK3144" i="2" s="1"/>
  <c r="AI1560" i="2"/>
  <c r="AJ1560" i="2" s="1"/>
  <c r="AK1560" i="2" s="1"/>
  <c r="AI645" i="2"/>
  <c r="AJ645" i="2" s="1"/>
  <c r="AK645" i="2" s="1"/>
  <c r="AI3536" i="2"/>
  <c r="AJ3536" i="2" s="1"/>
  <c r="AK3536" i="2" s="1"/>
  <c r="AI3109" i="2"/>
  <c r="AJ3109" i="2" s="1"/>
  <c r="AK3109" i="2" s="1"/>
  <c r="AI2962" i="2"/>
  <c r="AJ2962" i="2" s="1"/>
  <c r="AK2962" i="2" s="1"/>
  <c r="AI2932" i="2"/>
  <c r="AJ2932" i="2" s="1"/>
  <c r="AK2932" i="2" s="1"/>
  <c r="AI2905" i="2"/>
  <c r="AJ2905" i="2" s="1"/>
  <c r="AK2905" i="2" s="1"/>
  <c r="AI3018" i="2"/>
  <c r="AJ3018" i="2" s="1"/>
  <c r="AK3018" i="2" s="1"/>
  <c r="AI3076" i="2"/>
  <c r="AJ3076" i="2" s="1"/>
  <c r="AK3076" i="2" s="1"/>
  <c r="AI3011" i="2"/>
  <c r="AJ3011" i="2" s="1"/>
  <c r="AK3011" i="2" s="1"/>
  <c r="AI2933" i="2"/>
  <c r="AJ2933" i="2" s="1"/>
  <c r="AK2933" i="2" s="1"/>
  <c r="AI2834" i="2"/>
  <c r="AJ2834" i="2" s="1"/>
  <c r="AK2834" i="2" s="1"/>
  <c r="AI894" i="2"/>
  <c r="AJ894" i="2" s="1"/>
  <c r="AK894" i="2" s="1"/>
  <c r="AI3565" i="2"/>
  <c r="AJ3565" i="2" s="1"/>
  <c r="AK3565" i="2" s="1"/>
  <c r="AI3821" i="2"/>
  <c r="AJ3821" i="2" s="1"/>
  <c r="AK3821" i="2" s="1"/>
  <c r="AI3877" i="2"/>
  <c r="AJ3877" i="2" s="1"/>
  <c r="AK3877" i="2" s="1"/>
  <c r="AI3092" i="2"/>
  <c r="AJ3092" i="2" s="1"/>
  <c r="AK3092" i="2" s="1"/>
  <c r="AI3012" i="2"/>
  <c r="AJ3012" i="2" s="1"/>
  <c r="AK3012" i="2" s="1"/>
  <c r="AI2890" i="2"/>
  <c r="AJ2890" i="2" s="1"/>
  <c r="AK2890" i="2" s="1"/>
  <c r="AI3905" i="2"/>
  <c r="AJ3905" i="2" s="1"/>
  <c r="AK3905" i="2" s="1"/>
  <c r="AI1987" i="2"/>
  <c r="AJ1987" i="2" s="1"/>
  <c r="AK1987" i="2" s="1"/>
  <c r="AI453" i="2"/>
  <c r="AJ453" i="2" s="1"/>
  <c r="AK453" i="2" s="1"/>
  <c r="AI942" i="2"/>
  <c r="AJ942" i="2" s="1"/>
  <c r="AK942" i="2" s="1"/>
  <c r="AI428" i="2"/>
  <c r="AJ428" i="2" s="1"/>
  <c r="AK428" i="2" s="1"/>
  <c r="AI2973" i="2"/>
  <c r="AJ2973" i="2" s="1"/>
  <c r="AK2973" i="2" s="1"/>
  <c r="AI2969" i="2"/>
  <c r="AJ2969" i="2" s="1"/>
  <c r="AK2969" i="2" s="1"/>
  <c r="AI3146" i="2"/>
  <c r="AJ3146" i="2" s="1"/>
  <c r="AK3146" i="2" s="1"/>
  <c r="AI3013" i="2"/>
  <c r="AJ3013" i="2" s="1"/>
  <c r="AK3013" i="2" s="1"/>
  <c r="AI2898" i="2"/>
  <c r="AJ2898" i="2" s="1"/>
  <c r="AK2898" i="2" s="1"/>
  <c r="AI2845" i="2"/>
  <c r="AJ2845" i="2" s="1"/>
  <c r="AK2845" i="2" s="1"/>
  <c r="AI2809" i="2"/>
  <c r="AJ2809" i="2" s="1"/>
  <c r="AK2809" i="2" s="1"/>
  <c r="AI3139" i="2"/>
  <c r="AJ3139" i="2" s="1"/>
  <c r="AK3139" i="2" s="1"/>
  <c r="AI604" i="2"/>
  <c r="AJ604" i="2" s="1"/>
  <c r="AK604" i="2" s="1"/>
  <c r="AI713" i="2"/>
  <c r="AJ713" i="2" s="1"/>
  <c r="AK713" i="2" s="1"/>
  <c r="AI1429" i="2"/>
  <c r="AJ1429" i="2" s="1"/>
  <c r="AK1429" i="2" s="1"/>
  <c r="AI1084" i="2"/>
  <c r="AJ1084" i="2" s="1"/>
  <c r="AK1084" i="2" s="1"/>
  <c r="AI789" i="2"/>
  <c r="AJ789" i="2" s="1"/>
  <c r="AK789" i="2" s="1"/>
  <c r="AI1214" i="2"/>
  <c r="AJ1214" i="2" s="1"/>
  <c r="AK1214" i="2" s="1"/>
  <c r="AI808" i="2"/>
  <c r="AJ808" i="2" s="1"/>
  <c r="AK808" i="2" s="1"/>
  <c r="AI680" i="2"/>
  <c r="AJ680" i="2" s="1"/>
  <c r="AK680" i="2" s="1"/>
  <c r="AI2810" i="2"/>
  <c r="AJ2810" i="2" s="1"/>
  <c r="AK2810" i="2" s="1"/>
  <c r="AI2800" i="2"/>
  <c r="AJ2800" i="2" s="1"/>
  <c r="AK2800" i="2" s="1"/>
  <c r="AI3052" i="2"/>
  <c r="AJ3052" i="2" s="1"/>
  <c r="AK3052" i="2" s="1"/>
  <c r="AI3237" i="2"/>
  <c r="AJ3237" i="2" s="1"/>
  <c r="AK3237" i="2" s="1"/>
  <c r="AI3153" i="2"/>
  <c r="AJ3153" i="2" s="1"/>
  <c r="AK3153" i="2" s="1"/>
  <c r="AI3549" i="2"/>
  <c r="AJ3549" i="2" s="1"/>
  <c r="AK3549" i="2" s="1"/>
  <c r="AI2917" i="2"/>
  <c r="AJ2917" i="2" s="1"/>
  <c r="AK2917" i="2" s="1"/>
  <c r="AI3075" i="2"/>
  <c r="AJ3075" i="2" s="1"/>
  <c r="AK3075" i="2" s="1"/>
  <c r="AI3508" i="2"/>
  <c r="AJ3508" i="2" s="1"/>
  <c r="AK3508" i="2" s="1"/>
  <c r="AI3525" i="2"/>
  <c r="AJ3525" i="2" s="1"/>
  <c r="AK3525" i="2" s="1"/>
  <c r="AI3987" i="2"/>
  <c r="AJ3987" i="2" s="1"/>
  <c r="AK3987" i="2" s="1"/>
  <c r="AI1353" i="2"/>
  <c r="AJ1353" i="2" s="1"/>
  <c r="AK1353" i="2" s="1"/>
  <c r="AI524" i="2"/>
  <c r="AJ524" i="2" s="1"/>
  <c r="AK524" i="2" s="1"/>
  <c r="AI1156" i="2"/>
  <c r="AJ1156" i="2" s="1"/>
  <c r="AK1156" i="2" s="1"/>
  <c r="AI1020" i="2"/>
  <c r="AJ1020" i="2" s="1"/>
  <c r="AK1020" i="2" s="1"/>
  <c r="AI1881" i="2"/>
  <c r="AJ1881" i="2" s="1"/>
  <c r="AK1881" i="2" s="1"/>
  <c r="AI884" i="2"/>
  <c r="AJ884" i="2" s="1"/>
  <c r="AK884" i="2" s="1"/>
  <c r="AI622" i="2"/>
  <c r="AJ622" i="2" s="1"/>
  <c r="AK622" i="2" s="1"/>
  <c r="AI716" i="2"/>
  <c r="AJ716" i="2" s="1"/>
  <c r="AK716" i="2" s="1"/>
  <c r="AI1892" i="2"/>
  <c r="AJ1892" i="2" s="1"/>
  <c r="AK1892" i="2" s="1"/>
  <c r="AI492" i="2"/>
  <c r="AJ492" i="2" s="1"/>
  <c r="AK492" i="2" s="1"/>
  <c r="AI470" i="2"/>
  <c r="AJ470" i="2" s="1"/>
  <c r="AK470" i="2" s="1"/>
  <c r="AI1933" i="2"/>
  <c r="AJ1933" i="2" s="1"/>
  <c r="AK1933" i="2" s="1"/>
  <c r="AI709" i="2"/>
  <c r="AJ709" i="2" s="1"/>
  <c r="AK709" i="2" s="1"/>
  <c r="AI777" i="2"/>
  <c r="AJ777" i="2" s="1"/>
  <c r="AK777" i="2" s="1"/>
  <c r="AI1688" i="2"/>
  <c r="AJ1688" i="2" s="1"/>
  <c r="AK1688" i="2" s="1"/>
  <c r="AI3795" i="2"/>
  <c r="AJ3795" i="2" s="1"/>
  <c r="AK3795" i="2" s="1"/>
  <c r="AI1041" i="2"/>
  <c r="AJ1041" i="2" s="1"/>
  <c r="AK1041" i="2" s="1"/>
  <c r="AI3221" i="2"/>
  <c r="AJ3221" i="2" s="1"/>
  <c r="AK3221" i="2" s="1"/>
  <c r="AI396" i="2"/>
  <c r="AJ396" i="2" s="1"/>
  <c r="AK396" i="2" s="1"/>
  <c r="AI517" i="2"/>
  <c r="AJ517" i="2" s="1"/>
  <c r="AK517" i="2" s="1"/>
  <c r="AI549" i="2"/>
  <c r="AJ549" i="2" s="1"/>
  <c r="AK549" i="2" s="1"/>
  <c r="AI968" i="2"/>
  <c r="AJ968" i="2" s="1"/>
  <c r="AK968" i="2" s="1"/>
  <c r="AI1966" i="2"/>
  <c r="AJ1966" i="2" s="1"/>
  <c r="AK1966" i="2" s="1"/>
  <c r="AI1257" i="2"/>
  <c r="AJ1257" i="2" s="1"/>
  <c r="AK1257" i="2" s="1"/>
  <c r="AI989" i="2"/>
  <c r="AJ989" i="2" s="1"/>
  <c r="AK989" i="2" s="1"/>
  <c r="AI533" i="2"/>
  <c r="AJ533" i="2" s="1"/>
  <c r="AK533" i="2" s="1"/>
  <c r="AI1413" i="2"/>
  <c r="AJ1413" i="2" s="1"/>
  <c r="AK1413" i="2" s="1"/>
  <c r="AI389" i="2"/>
  <c r="AJ389" i="2" s="1"/>
  <c r="AK389" i="2" s="1"/>
  <c r="AI521" i="2"/>
  <c r="AJ521" i="2" s="1"/>
  <c r="AK521" i="2" s="1"/>
  <c r="AI1193" i="2"/>
  <c r="AJ1193" i="2" s="1"/>
  <c r="AK1193" i="2" s="1"/>
  <c r="AI1212" i="2"/>
  <c r="AJ1212" i="2" s="1"/>
  <c r="AK1212" i="2" s="1"/>
  <c r="AI1952" i="2"/>
  <c r="AJ1952" i="2" s="1"/>
  <c r="AK1952" i="2" s="1"/>
  <c r="AI3886" i="2"/>
  <c r="AJ3886" i="2" s="1"/>
  <c r="AK3886" i="2" s="1"/>
  <c r="AI369" i="2"/>
  <c r="AJ369" i="2" s="1"/>
  <c r="AK369" i="2" s="1"/>
  <c r="AI1086" i="2"/>
  <c r="AJ1086" i="2" s="1"/>
  <c r="AK1086" i="2" s="1"/>
  <c r="AI569" i="2"/>
  <c r="AJ569" i="2" s="1"/>
  <c r="AK569" i="2" s="1"/>
  <c r="AI2848" i="2"/>
  <c r="AJ2848" i="2" s="1"/>
  <c r="AK2848" i="2" s="1"/>
  <c r="AI2929" i="2"/>
  <c r="AJ2929" i="2" s="1"/>
  <c r="AK2929" i="2" s="1"/>
  <c r="AI469" i="2"/>
  <c r="AJ469" i="2" s="1"/>
  <c r="AK469" i="2" s="1"/>
  <c r="AI1995" i="2"/>
  <c r="AJ1995" i="2" s="1"/>
  <c r="AK1995" i="2" s="1"/>
  <c r="AI2777" i="2"/>
  <c r="AJ2777" i="2" s="1"/>
  <c r="AK2777" i="2" s="1"/>
  <c r="AI3241" i="2"/>
  <c r="AJ3241" i="2" s="1"/>
  <c r="AK3241" i="2" s="1"/>
  <c r="AI2985" i="2"/>
  <c r="AJ2985" i="2" s="1"/>
  <c r="AK2985" i="2" s="1"/>
  <c r="AI3337" i="2"/>
  <c r="AJ3337" i="2" s="1"/>
  <c r="AK3337" i="2" s="1"/>
  <c r="AI3442" i="2"/>
  <c r="AJ3442" i="2" s="1"/>
  <c r="AK3442" i="2" s="1"/>
  <c r="AI2745" i="2"/>
  <c r="AJ2745" i="2" s="1"/>
  <c r="AK2745" i="2" s="1"/>
  <c r="AI3538" i="2"/>
  <c r="AJ3538" i="2" s="1"/>
  <c r="AK3538" i="2" s="1"/>
  <c r="AI1297" i="2"/>
  <c r="AJ1297" i="2" s="1"/>
  <c r="AK1297" i="2" s="1"/>
  <c r="AI3289" i="2"/>
  <c r="AJ3289" i="2" s="1"/>
  <c r="AK3289" i="2" s="1"/>
  <c r="AI3033" i="2"/>
  <c r="AJ3033" i="2" s="1"/>
  <c r="AK3033" i="2" s="1"/>
  <c r="AI1797" i="2"/>
  <c r="AJ1797" i="2" s="1"/>
  <c r="AK1797" i="2" s="1"/>
  <c r="AI1605" i="2"/>
  <c r="AJ1605" i="2" s="1"/>
  <c r="AK1605" i="2" s="1"/>
  <c r="AI1373" i="2"/>
  <c r="AJ1373" i="2" s="1"/>
  <c r="AK1373" i="2" s="1"/>
  <c r="AI1700" i="2"/>
  <c r="AJ1700" i="2" s="1"/>
  <c r="AK1700" i="2" s="1"/>
  <c r="AI3113" i="2"/>
  <c r="AJ3113" i="2" s="1"/>
  <c r="AK3113" i="2" s="1"/>
  <c r="AI2911" i="2"/>
  <c r="AJ2911" i="2" s="1"/>
  <c r="AK2911" i="2" s="1"/>
  <c r="AI3657" i="2"/>
  <c r="AJ3657" i="2" s="1"/>
  <c r="AK3657" i="2" s="1"/>
  <c r="AI3257" i="2"/>
  <c r="AJ3257" i="2" s="1"/>
  <c r="AK3257" i="2" s="1"/>
  <c r="AI3087" i="2"/>
  <c r="AJ3087" i="2" s="1"/>
  <c r="AK3087" i="2" s="1"/>
  <c r="AI3049" i="2"/>
  <c r="AJ3049" i="2" s="1"/>
  <c r="AK3049" i="2" s="1"/>
  <c r="AI2913" i="2"/>
  <c r="AJ2913" i="2" s="1"/>
  <c r="AK2913" i="2" s="1"/>
  <c r="AI3369" i="2"/>
  <c r="AJ3369" i="2" s="1"/>
  <c r="AK3369" i="2" s="1"/>
  <c r="AI2746" i="2"/>
  <c r="AJ2746" i="2" s="1"/>
  <c r="AK2746" i="2" s="1"/>
  <c r="AI3105" i="2"/>
  <c r="AJ3105" i="2" s="1"/>
  <c r="AK3105" i="2" s="1"/>
  <c r="AI3673" i="2"/>
  <c r="AJ3673" i="2" s="1"/>
  <c r="AK3673" i="2" s="1"/>
  <c r="AI3041" i="2"/>
  <c r="AJ3041" i="2" s="1"/>
  <c r="AK3041" i="2" s="1"/>
  <c r="AI3081" i="2"/>
  <c r="AJ3081" i="2" s="1"/>
  <c r="AK3081" i="2" s="1"/>
  <c r="AI2825" i="2"/>
  <c r="AJ2825" i="2" s="1"/>
  <c r="AK2825" i="2" s="1"/>
  <c r="AI2977" i="2"/>
  <c r="AJ2977" i="2" s="1"/>
  <c r="AK2977" i="2" s="1"/>
  <c r="AI3168" i="2"/>
  <c r="AJ3168" i="2" s="1"/>
  <c r="AK3168" i="2" s="1"/>
  <c r="AI3225" i="2"/>
  <c r="AJ3225" i="2" s="1"/>
  <c r="AK3225" i="2" s="1"/>
  <c r="AI2897" i="2"/>
  <c r="AJ2897" i="2" s="1"/>
  <c r="AK2897" i="2" s="1"/>
  <c r="AI3273" i="2"/>
  <c r="AJ3273" i="2" s="1"/>
  <c r="AK3273" i="2" s="1"/>
  <c r="AI3017" i="2"/>
  <c r="AJ3017" i="2" s="1"/>
  <c r="AK3017" i="2" s="1"/>
  <c r="AI2817" i="2"/>
  <c r="AJ2817" i="2" s="1"/>
  <c r="AK2817" i="2" s="1"/>
  <c r="AI3193" i="2"/>
  <c r="AJ3193" i="2" s="1"/>
  <c r="AK3193" i="2" s="1"/>
  <c r="AI3057" i="2"/>
  <c r="AJ3057" i="2" s="1"/>
  <c r="AK3057" i="2" s="1"/>
  <c r="AI3329" i="2"/>
  <c r="AJ3329" i="2" s="1"/>
  <c r="AK3329" i="2" s="1"/>
  <c r="AI3161" i="2"/>
  <c r="AJ3161" i="2" s="1"/>
  <c r="AK3161" i="2" s="1"/>
  <c r="AI2833" i="2"/>
  <c r="AJ2833" i="2" s="1"/>
  <c r="AK2833" i="2" s="1"/>
  <c r="AI2770" i="2"/>
  <c r="AJ2770" i="2" s="1"/>
  <c r="AK2770" i="2" s="1"/>
  <c r="AI3129" i="2"/>
  <c r="AJ3129" i="2" s="1"/>
  <c r="AK3129" i="2" s="1"/>
  <c r="AI2762" i="2"/>
  <c r="AJ2762" i="2" s="1"/>
  <c r="AK2762" i="2" s="1"/>
  <c r="AI3177" i="2"/>
  <c r="AJ3177" i="2" s="1"/>
  <c r="AK3177" i="2" s="1"/>
  <c r="AI3025" i="2"/>
  <c r="AJ3025" i="2" s="1"/>
  <c r="AK3025" i="2" s="1"/>
  <c r="AI3249" i="2"/>
  <c r="AJ3249" i="2" s="1"/>
  <c r="AK3249" i="2" s="1"/>
  <c r="AI3121" i="2"/>
  <c r="AJ3121" i="2" s="1"/>
  <c r="AK3121" i="2" s="1"/>
  <c r="AI2865" i="2"/>
  <c r="AJ2865" i="2" s="1"/>
  <c r="AK2865" i="2" s="1"/>
  <c r="AI2944" i="2"/>
  <c r="AJ2944" i="2" s="1"/>
  <c r="AK2944" i="2" s="1"/>
  <c r="AI3305" i="2"/>
  <c r="AJ3305" i="2" s="1"/>
  <c r="AK3305" i="2" s="1"/>
  <c r="AI2961" i="2"/>
  <c r="AJ2961" i="2" s="1"/>
  <c r="AK2961" i="2" s="1"/>
  <c r="AI3137" i="2"/>
  <c r="AJ3137" i="2" s="1"/>
  <c r="AK3137" i="2" s="1"/>
  <c r="AI3474" i="2"/>
  <c r="AJ3474" i="2" s="1"/>
  <c r="AK3474" i="2" s="1"/>
  <c r="AI3169" i="2"/>
  <c r="AJ3169" i="2" s="1"/>
  <c r="AK3169" i="2" s="1"/>
  <c r="AI2794" i="2"/>
  <c r="AJ2794" i="2" s="1"/>
  <c r="AK2794" i="2" s="1"/>
  <c r="AI2778" i="2"/>
  <c r="AJ2778" i="2" s="1"/>
  <c r="AK2778" i="2" s="1"/>
  <c r="AI3361" i="2"/>
  <c r="AJ3361" i="2" s="1"/>
  <c r="AK3361" i="2" s="1"/>
  <c r="AI3120" i="2"/>
  <c r="AJ3120" i="2" s="1"/>
  <c r="AK3120" i="2" s="1"/>
  <c r="AI2921" i="2"/>
  <c r="AJ2921" i="2" s="1"/>
  <c r="AK2921" i="2" s="1"/>
  <c r="AI2849" i="2"/>
  <c r="AJ2849" i="2" s="1"/>
  <c r="AK2849" i="2" s="1"/>
  <c r="AI3265" i="2"/>
  <c r="AJ3265" i="2" s="1"/>
  <c r="AK3265" i="2" s="1"/>
  <c r="AI3009" i="2"/>
  <c r="AJ3009" i="2" s="1"/>
  <c r="AK3009" i="2" s="1"/>
  <c r="AI2857" i="2"/>
  <c r="AJ2857" i="2" s="1"/>
  <c r="AK2857" i="2" s="1"/>
  <c r="AI3297" i="2"/>
  <c r="AJ3297" i="2" s="1"/>
  <c r="AK3297" i="2" s="1"/>
  <c r="AI3097" i="2"/>
  <c r="AJ3097" i="2" s="1"/>
  <c r="AK3097" i="2" s="1"/>
  <c r="AI3209" i="2"/>
  <c r="AJ3209" i="2" s="1"/>
  <c r="AK3209" i="2" s="1"/>
  <c r="AI2953" i="2"/>
  <c r="AJ2953" i="2" s="1"/>
  <c r="AK2953" i="2" s="1"/>
  <c r="AI2945" i="2"/>
  <c r="AJ2945" i="2" s="1"/>
  <c r="AK2945" i="2" s="1"/>
  <c r="AI3570" i="2"/>
  <c r="AJ3570" i="2" s="1"/>
  <c r="AK3570" i="2" s="1"/>
  <c r="AI3065" i="2"/>
  <c r="AJ3065" i="2" s="1"/>
  <c r="AK3065" i="2" s="1"/>
  <c r="AI2801" i="2"/>
  <c r="AJ2801" i="2" s="1"/>
  <c r="AK2801" i="2" s="1"/>
  <c r="AI3184" i="2"/>
  <c r="AJ3184" i="2" s="1"/>
  <c r="AK3184" i="2" s="1"/>
  <c r="AI3506" i="2"/>
  <c r="AJ3506" i="2" s="1"/>
  <c r="AK3506" i="2" s="1"/>
  <c r="AI3233" i="2"/>
  <c r="AJ3233" i="2" s="1"/>
  <c r="AK3233" i="2" s="1"/>
  <c r="AI3504" i="2"/>
  <c r="AJ3504" i="2" s="1"/>
  <c r="AK3504" i="2" s="1"/>
  <c r="AI3410" i="2"/>
  <c r="AJ3410" i="2" s="1"/>
  <c r="AK3410" i="2" s="1"/>
  <c r="AI3378" i="2"/>
  <c r="AJ3378" i="2" s="1"/>
  <c r="AK3378" i="2" s="1"/>
  <c r="AI3145" i="2"/>
  <c r="AJ3145" i="2" s="1"/>
  <c r="AK3145" i="2" s="1"/>
  <c r="AI2889" i="2"/>
  <c r="AJ2889" i="2" s="1"/>
  <c r="AK2889" i="2" s="1"/>
  <c r="AI3201" i="2"/>
  <c r="AJ3201" i="2" s="1"/>
  <c r="AK3201" i="2" s="1"/>
  <c r="AI2881" i="2"/>
  <c r="AJ2881" i="2" s="1"/>
  <c r="AK2881" i="2" s="1"/>
  <c r="AI2993" i="2"/>
  <c r="AJ2993" i="2" s="1"/>
  <c r="AK2993" i="2" s="1"/>
  <c r="AI1369" i="2"/>
  <c r="AJ1369" i="2" s="1"/>
  <c r="AK1369" i="2" s="1"/>
  <c r="AI1717" i="2"/>
  <c r="AJ1717" i="2" s="1"/>
  <c r="AK1717" i="2" s="1"/>
  <c r="AI748" i="2"/>
  <c r="AJ748" i="2" s="1"/>
  <c r="AK748" i="2" s="1"/>
  <c r="AI3955" i="2"/>
  <c r="AJ3955" i="2" s="1"/>
  <c r="AK3955" i="2" s="1"/>
  <c r="AI1997" i="2"/>
  <c r="AJ1997" i="2" s="1"/>
  <c r="AK1997" i="2" s="1"/>
  <c r="AI452" i="2"/>
  <c r="AJ452" i="2" s="1"/>
  <c r="AK452" i="2" s="1"/>
  <c r="AI1133" i="2"/>
  <c r="AJ1133" i="2" s="1"/>
  <c r="AK1133" i="2" s="1"/>
  <c r="AI1792" i="2"/>
  <c r="AJ1792" i="2" s="1"/>
  <c r="AK1792" i="2" s="1"/>
  <c r="AI1453" i="2"/>
  <c r="AJ1453" i="2" s="1"/>
  <c r="AK1453" i="2" s="1"/>
  <c r="AI393" i="2"/>
  <c r="AJ393" i="2" s="1"/>
  <c r="AK393" i="2" s="1"/>
  <c r="AI772" i="2"/>
  <c r="AJ772" i="2" s="1"/>
  <c r="AK772" i="2" s="1"/>
  <c r="AI1194" i="2"/>
  <c r="AJ1194" i="2" s="1"/>
  <c r="AK1194" i="2" s="1"/>
  <c r="AI805" i="2"/>
  <c r="AJ805" i="2" s="1"/>
  <c r="AK805" i="2" s="1"/>
  <c r="AI1664" i="2"/>
  <c r="AJ1664" i="2" s="1"/>
  <c r="AK1664" i="2" s="1"/>
  <c r="AI1536" i="2"/>
  <c r="AJ1536" i="2" s="1"/>
  <c r="AK1536" i="2" s="1"/>
  <c r="AI1974" i="2"/>
  <c r="AJ1974" i="2" s="1"/>
  <c r="AK1974" i="2" s="1"/>
  <c r="AI3791" i="2"/>
  <c r="AJ3791" i="2" s="1"/>
  <c r="AK3791" i="2" s="1"/>
  <c r="AI3936" i="2"/>
  <c r="AJ3936" i="2" s="1"/>
  <c r="AK3936" i="2" s="1"/>
  <c r="AI1166" i="2"/>
  <c r="AJ1166" i="2" s="1"/>
  <c r="AK1166" i="2" s="1"/>
  <c r="AI812" i="2"/>
  <c r="AJ812" i="2" s="1"/>
  <c r="AK812" i="2" s="1"/>
  <c r="AI1866" i="2"/>
  <c r="AJ1866" i="2" s="1"/>
  <c r="AK1866" i="2" s="1"/>
  <c r="AI2711" i="2"/>
  <c r="AJ2711" i="2" s="1"/>
  <c r="AK2711" i="2" s="1"/>
  <c r="AI2667" i="2"/>
  <c r="AJ2667" i="2" s="1"/>
  <c r="AK2667" i="2" s="1"/>
  <c r="AI2659" i="2"/>
  <c r="AJ2659" i="2" s="1"/>
  <c r="AK2659" i="2" s="1"/>
  <c r="AI1873" i="2"/>
  <c r="AJ1873" i="2" s="1"/>
  <c r="AK1873" i="2" s="1"/>
  <c r="AI2006" i="2"/>
  <c r="AJ2006" i="2" s="1"/>
  <c r="AK2006" i="2" s="1"/>
  <c r="AI1161" i="2"/>
  <c r="AJ1161" i="2" s="1"/>
  <c r="AK1161" i="2" s="1"/>
  <c r="AI1818" i="2"/>
  <c r="AJ1818" i="2" s="1"/>
  <c r="AK1818" i="2" s="1"/>
  <c r="AI945" i="2"/>
  <c r="AJ945" i="2" s="1"/>
  <c r="AK945" i="2" s="1"/>
  <c r="AI1633" i="2"/>
  <c r="AJ1633" i="2" s="1"/>
  <c r="AK1633" i="2" s="1"/>
  <c r="AI1225" i="2"/>
  <c r="AJ1225" i="2" s="1"/>
  <c r="AK1225" i="2" s="1"/>
  <c r="AI1833" i="2"/>
  <c r="AJ1833" i="2" s="1"/>
  <c r="AK1833" i="2" s="1"/>
  <c r="AI526" i="2"/>
  <c r="AJ526" i="2" s="1"/>
  <c r="AK526" i="2" s="1"/>
  <c r="AI3917" i="2"/>
  <c r="AJ3917" i="2" s="1"/>
  <c r="AK3917" i="2" s="1"/>
  <c r="AI965" i="2"/>
  <c r="AJ965" i="2" s="1"/>
  <c r="AK965" i="2" s="1"/>
  <c r="AI1125" i="2"/>
  <c r="AJ1125" i="2" s="1"/>
  <c r="AK1125" i="2" s="1"/>
  <c r="AI345" i="2"/>
  <c r="AJ345" i="2" s="1"/>
  <c r="AK345" i="2" s="1"/>
  <c r="AI817" i="2"/>
  <c r="AJ817" i="2" s="1"/>
  <c r="AK817" i="2" s="1"/>
  <c r="AI1393" i="2"/>
  <c r="AJ1393" i="2" s="1"/>
  <c r="AK1393" i="2" s="1"/>
  <c r="AI1762" i="2"/>
  <c r="AJ1762" i="2" s="1"/>
  <c r="AK1762" i="2" s="1"/>
  <c r="AI1795" i="2"/>
  <c r="AJ1795" i="2" s="1"/>
  <c r="AK1795" i="2" s="1"/>
  <c r="AI1478" i="2"/>
  <c r="AJ1478" i="2" s="1"/>
  <c r="AK1478" i="2" s="1"/>
  <c r="AI3859" i="2"/>
  <c r="AJ3859" i="2" s="1"/>
  <c r="AK3859" i="2" s="1"/>
  <c r="AI1093" i="2"/>
  <c r="AJ1093" i="2" s="1"/>
  <c r="AK1093" i="2" s="1"/>
  <c r="AI1809" i="2"/>
  <c r="AJ1809" i="2" s="1"/>
  <c r="AK1809" i="2" s="1"/>
  <c r="AI753" i="2"/>
  <c r="AJ753" i="2" s="1"/>
  <c r="AK753" i="2" s="1"/>
  <c r="AI3841" i="2"/>
  <c r="AJ3841" i="2" s="1"/>
  <c r="AK3841" i="2" s="1"/>
  <c r="AI842" i="2"/>
  <c r="AJ842" i="2" s="1"/>
  <c r="AK842" i="2" s="1"/>
  <c r="AI3851" i="2"/>
  <c r="AJ3851" i="2" s="1"/>
  <c r="AK3851" i="2" s="1"/>
  <c r="AI2692" i="2"/>
  <c r="AJ2692" i="2" s="1"/>
  <c r="AK2692" i="2" s="1"/>
  <c r="AI708" i="2"/>
  <c r="AJ708" i="2" s="1"/>
  <c r="AK708" i="2" s="1"/>
  <c r="AI2671" i="2"/>
  <c r="AJ2671" i="2" s="1"/>
  <c r="AK2671" i="2" s="1"/>
  <c r="AI1573" i="2"/>
  <c r="AJ1573" i="2" s="1"/>
  <c r="AK1573" i="2" s="1"/>
  <c r="AI2679" i="2"/>
  <c r="AJ2679" i="2" s="1"/>
  <c r="AK2679" i="2" s="1"/>
  <c r="AI2027" i="2"/>
  <c r="AJ2027" i="2" s="1"/>
  <c r="AK2027" i="2" s="1"/>
  <c r="AI821" i="2"/>
  <c r="AJ821" i="2" s="1"/>
  <c r="AK821" i="2" s="1"/>
  <c r="AI1963" i="2"/>
  <c r="AJ1963" i="2" s="1"/>
  <c r="AK1963" i="2" s="1"/>
  <c r="AI856" i="2"/>
  <c r="AJ856" i="2" s="1"/>
  <c r="AK856" i="2" s="1"/>
  <c r="AI1626" i="2"/>
  <c r="AJ1626" i="2" s="1"/>
  <c r="AK1626" i="2" s="1"/>
  <c r="AI689" i="2"/>
  <c r="AJ689" i="2" s="1"/>
  <c r="AK689" i="2" s="1"/>
  <c r="AI2644" i="2"/>
  <c r="AJ2644" i="2" s="1"/>
  <c r="AK2644" i="2" s="1"/>
  <c r="AI2707" i="2"/>
  <c r="AJ2707" i="2" s="1"/>
  <c r="AK2707" i="2" s="1"/>
  <c r="AI2643" i="2"/>
  <c r="AJ2643" i="2" s="1"/>
  <c r="AK2643" i="2" s="1"/>
  <c r="AI757" i="2"/>
  <c r="AJ757" i="2" s="1"/>
  <c r="AK757" i="2" s="1"/>
  <c r="AI3751" i="2"/>
  <c r="AJ3751" i="2" s="1"/>
  <c r="AK3751" i="2" s="1"/>
  <c r="AI3925" i="2"/>
  <c r="AJ3925" i="2" s="1"/>
  <c r="AK3925" i="2" s="1"/>
  <c r="AI1395" i="2"/>
  <c r="AJ1395" i="2" s="1"/>
  <c r="AK1395" i="2" s="1"/>
  <c r="AI1436" i="2"/>
  <c r="AJ1436" i="2" s="1"/>
  <c r="AK1436" i="2" s="1"/>
  <c r="AI1016" i="2"/>
  <c r="AJ1016" i="2" s="1"/>
  <c r="AK1016" i="2" s="1"/>
  <c r="AI3861" i="2"/>
  <c r="AJ3861" i="2" s="1"/>
  <c r="AK3861" i="2" s="1"/>
  <c r="AI971" i="2"/>
  <c r="AJ971" i="2" s="1"/>
  <c r="AK971" i="2" s="1"/>
  <c r="AI2649" i="2"/>
  <c r="AJ2649" i="2" s="1"/>
  <c r="AK2649" i="2" s="1"/>
  <c r="AI2641" i="2"/>
  <c r="AJ2641" i="2" s="1"/>
  <c r="AK2641" i="2" s="1"/>
  <c r="AI1898" i="2"/>
  <c r="AJ1898" i="2" s="1"/>
  <c r="AK1898" i="2" s="1"/>
  <c r="AI1317" i="2"/>
  <c r="AJ1317" i="2" s="1"/>
  <c r="AK1317" i="2" s="1"/>
  <c r="AI3974" i="2"/>
  <c r="AJ3974" i="2" s="1"/>
  <c r="AK3974" i="2" s="1"/>
  <c r="AI2660" i="2"/>
  <c r="AJ2660" i="2" s="1"/>
  <c r="AK2660" i="2" s="1"/>
  <c r="AI605" i="2"/>
  <c r="AJ605" i="2" s="1"/>
  <c r="AK605" i="2" s="1"/>
  <c r="AI1618" i="2"/>
  <c r="AJ1618" i="2" s="1"/>
  <c r="AK1618" i="2" s="1"/>
  <c r="AI861" i="2"/>
  <c r="AJ861" i="2" s="1"/>
  <c r="AK861" i="2" s="1"/>
  <c r="AI1941" i="2"/>
  <c r="AJ1941" i="2" s="1"/>
  <c r="AK1941" i="2" s="1"/>
  <c r="AI3915" i="2"/>
  <c r="AJ3915" i="2" s="1"/>
  <c r="AK3915" i="2" s="1"/>
  <c r="AI466" i="2"/>
  <c r="AJ466" i="2" s="1"/>
  <c r="AK466" i="2" s="1"/>
  <c r="AI3957" i="2"/>
  <c r="AJ3957" i="2" s="1"/>
  <c r="AK3957" i="2" s="1"/>
  <c r="AI1617" i="2"/>
  <c r="AJ1617" i="2" s="1"/>
  <c r="AK1617" i="2" s="1"/>
  <c r="AI477" i="2"/>
  <c r="AJ477" i="2" s="1"/>
  <c r="AK477" i="2" s="1"/>
  <c r="AI2665" i="2"/>
  <c r="AJ2665" i="2" s="1"/>
  <c r="AK2665" i="2" s="1"/>
  <c r="AI2700" i="2"/>
  <c r="AJ2700" i="2" s="1"/>
  <c r="AK2700" i="2" s="1"/>
  <c r="AI1979" i="2"/>
  <c r="AJ1979" i="2" s="1"/>
  <c r="AK1979" i="2" s="1"/>
  <c r="AI3973" i="2"/>
  <c r="AJ3973" i="2" s="1"/>
  <c r="AK3973" i="2" s="1"/>
  <c r="AI834" i="2"/>
  <c r="AJ834" i="2" s="1"/>
  <c r="AK834" i="2" s="1"/>
  <c r="AI373" i="2"/>
  <c r="AJ373" i="2" s="1"/>
  <c r="AK373" i="2" s="1"/>
  <c r="AI501" i="2"/>
  <c r="AJ501" i="2" s="1"/>
  <c r="AK501" i="2" s="1"/>
  <c r="AI1445" i="2"/>
  <c r="AJ1445" i="2" s="1"/>
  <c r="AK1445" i="2" s="1"/>
  <c r="AI349" i="2"/>
  <c r="AJ349" i="2" s="1"/>
  <c r="AK349" i="2" s="1"/>
  <c r="AI1681" i="2"/>
  <c r="AJ1681" i="2" s="1"/>
  <c r="AK1681" i="2" s="1"/>
  <c r="AI2709" i="2"/>
  <c r="AJ2709" i="2" s="1"/>
  <c r="AK2709" i="2" s="1"/>
  <c r="AI2019" i="2"/>
  <c r="AJ2019" i="2" s="1"/>
  <c r="AK2019" i="2" s="1"/>
  <c r="AI797" i="2"/>
  <c r="AJ797" i="2" s="1"/>
  <c r="AK797" i="2" s="1"/>
  <c r="AI2708" i="2"/>
  <c r="AJ2708" i="2" s="1"/>
  <c r="AK2708" i="2" s="1"/>
  <c r="AI897" i="2"/>
  <c r="AJ897" i="2" s="1"/>
  <c r="AK897" i="2" s="1"/>
  <c r="AI565" i="2"/>
  <c r="AJ565" i="2" s="1"/>
  <c r="AK565" i="2" s="1"/>
  <c r="AI664" i="2"/>
  <c r="AJ664" i="2" s="1"/>
  <c r="AK664" i="2" s="1"/>
  <c r="AI1370" i="2"/>
  <c r="AJ1370" i="2" s="1"/>
  <c r="AK1370" i="2" s="1"/>
  <c r="AI1345" i="2"/>
  <c r="AJ1345" i="2" s="1"/>
  <c r="AK1345" i="2" s="1"/>
  <c r="AI1707" i="2"/>
  <c r="AJ1707" i="2" s="1"/>
  <c r="AK1707" i="2" s="1"/>
  <c r="AI2681" i="2"/>
  <c r="AJ2681" i="2" s="1"/>
  <c r="AK2681" i="2" s="1"/>
  <c r="AI1204" i="2"/>
  <c r="AJ1204" i="2" s="1"/>
  <c r="AK1204" i="2" s="1"/>
  <c r="AI372" i="2"/>
  <c r="AJ372" i="2" s="1"/>
  <c r="AK372" i="2" s="1"/>
  <c r="AI1609" i="2"/>
  <c r="AJ1609" i="2" s="1"/>
  <c r="AK1609" i="2" s="1"/>
  <c r="AI733" i="2"/>
  <c r="AJ733" i="2" s="1"/>
  <c r="AK733" i="2" s="1"/>
  <c r="AI690" i="2"/>
  <c r="AJ690" i="2" s="1"/>
  <c r="AK690" i="2" s="1"/>
  <c r="AI2691" i="2"/>
  <c r="AJ2691" i="2" s="1"/>
  <c r="AK2691" i="2" s="1"/>
  <c r="AI1450" i="2"/>
  <c r="AJ1450" i="2" s="1"/>
  <c r="AK1450" i="2" s="1"/>
  <c r="AI642" i="2"/>
  <c r="AJ642" i="2" s="1"/>
  <c r="AK642" i="2" s="1"/>
  <c r="AI2675" i="2"/>
  <c r="AJ2675" i="2" s="1"/>
  <c r="AK2675" i="2" s="1"/>
  <c r="AI1099" i="2"/>
  <c r="AJ1099" i="2" s="1"/>
  <c r="AK1099" i="2" s="1"/>
  <c r="AI592" i="2"/>
  <c r="AJ592" i="2" s="1"/>
  <c r="AK592" i="2" s="1"/>
  <c r="AI1426" i="2"/>
  <c r="AJ1426" i="2" s="1"/>
  <c r="AK1426" i="2" s="1"/>
  <c r="AI413" i="2"/>
  <c r="AJ413" i="2" s="1"/>
  <c r="AK413" i="2" s="1"/>
  <c r="AI1965" i="2"/>
  <c r="AJ1965" i="2" s="1"/>
  <c r="AK1965" i="2" s="1"/>
  <c r="AI2689" i="2"/>
  <c r="AJ2689" i="2" s="1"/>
  <c r="AK2689" i="2" s="1"/>
  <c r="AI2716" i="2"/>
  <c r="AJ2716" i="2" s="1"/>
  <c r="AK2716" i="2" s="1"/>
  <c r="AI538" i="2"/>
  <c r="AJ538" i="2" s="1"/>
  <c r="AK538" i="2" s="1"/>
  <c r="AI922" i="2"/>
  <c r="AJ922" i="2" s="1"/>
  <c r="AK922" i="2" s="1"/>
  <c r="AI2685" i="2"/>
  <c r="AJ2685" i="2" s="1"/>
  <c r="AK2685" i="2" s="1"/>
  <c r="AI2676" i="2"/>
  <c r="AJ2676" i="2" s="1"/>
  <c r="AK2676" i="2" s="1"/>
  <c r="AI2661" i="2"/>
  <c r="AJ2661" i="2" s="1"/>
  <c r="AK2661" i="2" s="1"/>
  <c r="AI1002" i="2"/>
  <c r="AJ1002" i="2" s="1"/>
  <c r="AK1002" i="2" s="1"/>
  <c r="AI3796" i="2"/>
  <c r="AJ3796" i="2" s="1"/>
  <c r="AK3796" i="2" s="1"/>
  <c r="AI3740" i="2"/>
  <c r="AJ3740" i="2" s="1"/>
  <c r="AK3740" i="2" s="1"/>
  <c r="AI3893" i="2"/>
  <c r="AJ3893" i="2" s="1"/>
  <c r="AK3893" i="2" s="1"/>
  <c r="AI3772" i="2"/>
  <c r="AJ3772" i="2" s="1"/>
  <c r="AK3772" i="2" s="1"/>
  <c r="AI3924" i="2"/>
  <c r="AJ3924" i="2" s="1"/>
  <c r="AK3924" i="2" s="1"/>
  <c r="N4" i="4" l="1"/>
  <c r="N3" i="4"/>
  <c r="L32" i="1" l="1"/>
  <c r="N32" i="1"/>
  <c r="B90" i="15" l="1"/>
  <c r="C90" i="15" s="1"/>
  <c r="G20" i="1"/>
  <c r="J2" i="1" l="1"/>
  <c r="N2" i="1"/>
  <c r="G2" i="1"/>
  <c r="G9" i="15"/>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G27" i="1"/>
  <c r="G17" i="1"/>
  <c r="G24" i="1"/>
  <c r="G15" i="1"/>
  <c r="G21" i="1"/>
  <c r="G26" i="1"/>
  <c r="G18" i="1"/>
  <c r="G25" i="1"/>
  <c r="G19" i="1"/>
  <c r="G16" i="1"/>
  <c r="G23" i="1"/>
  <c r="G22" i="1"/>
  <c r="G8" i="15" l="1"/>
  <c r="E9" i="15"/>
  <c r="H20" i="1"/>
  <c r="H16" i="1"/>
  <c r="H18" i="1"/>
  <c r="H19" i="1"/>
  <c r="I25" i="1"/>
  <c r="H17" i="1" l="1"/>
  <c r="H15" i="1"/>
  <c r="R43" i="1" l="1"/>
  <c r="Q41" i="1"/>
  <c r="Q39" i="1"/>
  <c r="Q38" i="1"/>
  <c r="Q37" i="1"/>
  <c r="Q36" i="1"/>
  <c r="Q35" i="1"/>
  <c r="Q34" i="1"/>
  <c r="Y3" i="2" l="1"/>
  <c r="AA3" i="2"/>
  <c r="Y4" i="2"/>
  <c r="AA4" i="2"/>
  <c r="Y5" i="2"/>
  <c r="AA5" i="2"/>
  <c r="Y6" i="2"/>
  <c r="AA6" i="2"/>
  <c r="Y7" i="2"/>
  <c r="AA7" i="2"/>
  <c r="Y8" i="2"/>
  <c r="AA8" i="2"/>
  <c r="Y9" i="2"/>
  <c r="AA9" i="2"/>
  <c r="Y10" i="2"/>
  <c r="AA10" i="2"/>
  <c r="Y11" i="2"/>
  <c r="AA11" i="2"/>
  <c r="Y12" i="2"/>
  <c r="AA12" i="2"/>
  <c r="Y13" i="2"/>
  <c r="AA13" i="2"/>
  <c r="Y14" i="2"/>
  <c r="AA14" i="2"/>
  <c r="Y15" i="2"/>
  <c r="AA15" i="2"/>
  <c r="Y16" i="2"/>
  <c r="AA16" i="2"/>
  <c r="Y17" i="2"/>
  <c r="AA17" i="2"/>
  <c r="Y18" i="2"/>
  <c r="AA18" i="2"/>
  <c r="Y19" i="2"/>
  <c r="AA19" i="2"/>
  <c r="Y20" i="2"/>
  <c r="AA20" i="2"/>
  <c r="Y21" i="2"/>
  <c r="AA21" i="2"/>
  <c r="Y22" i="2"/>
  <c r="AA22" i="2"/>
  <c r="Y23" i="2"/>
  <c r="AA23" i="2"/>
  <c r="Y24" i="2"/>
  <c r="AA24" i="2"/>
  <c r="Y25" i="2"/>
  <c r="AA25" i="2"/>
  <c r="Y26" i="2"/>
  <c r="AA26" i="2"/>
  <c r="Y27" i="2"/>
  <c r="AA27" i="2"/>
  <c r="Y28" i="2"/>
  <c r="AA28" i="2"/>
  <c r="Y29" i="2"/>
  <c r="AA29" i="2"/>
  <c r="Y30" i="2"/>
  <c r="AA30" i="2"/>
  <c r="Y31" i="2"/>
  <c r="AA31" i="2"/>
  <c r="Y32" i="2"/>
  <c r="AA32" i="2"/>
  <c r="Y33" i="2"/>
  <c r="AA33" i="2"/>
  <c r="Y34" i="2"/>
  <c r="AA34" i="2"/>
  <c r="Y35" i="2"/>
  <c r="AA35" i="2"/>
  <c r="Y36" i="2"/>
  <c r="AA36" i="2"/>
  <c r="Y37" i="2"/>
  <c r="AA37" i="2"/>
  <c r="Y38" i="2"/>
  <c r="AA38" i="2"/>
  <c r="Y39" i="2"/>
  <c r="AA39" i="2"/>
  <c r="Y40" i="2"/>
  <c r="AA40" i="2"/>
  <c r="Y41" i="2"/>
  <c r="AA41" i="2"/>
  <c r="Y42" i="2"/>
  <c r="AA42" i="2"/>
  <c r="Y43" i="2"/>
  <c r="AA43" i="2"/>
  <c r="Y44" i="2"/>
  <c r="AA44" i="2"/>
  <c r="Y45" i="2"/>
  <c r="AA45" i="2"/>
  <c r="Y46" i="2"/>
  <c r="AA46" i="2"/>
  <c r="Y47" i="2"/>
  <c r="AA47" i="2"/>
  <c r="Y48" i="2"/>
  <c r="AA48" i="2"/>
  <c r="Y49" i="2"/>
  <c r="AA49" i="2"/>
  <c r="Y50" i="2"/>
  <c r="AA50" i="2"/>
  <c r="Y51" i="2"/>
  <c r="AA51" i="2"/>
  <c r="Y52" i="2"/>
  <c r="AA52" i="2"/>
  <c r="Y53" i="2"/>
  <c r="AA53" i="2"/>
  <c r="Y54" i="2"/>
  <c r="AA54" i="2"/>
  <c r="Y55" i="2"/>
  <c r="AA55" i="2"/>
  <c r="Y56" i="2"/>
  <c r="AA56" i="2"/>
  <c r="Y57" i="2"/>
  <c r="AA57" i="2"/>
  <c r="Y58" i="2"/>
  <c r="AA58" i="2"/>
  <c r="Y59" i="2"/>
  <c r="AA59" i="2"/>
  <c r="Y60" i="2"/>
  <c r="AA60" i="2"/>
  <c r="Y61" i="2"/>
  <c r="AA61" i="2"/>
  <c r="Y62" i="2"/>
  <c r="AA62" i="2"/>
  <c r="Y63" i="2"/>
  <c r="AA63" i="2"/>
  <c r="Y64" i="2"/>
  <c r="AA64" i="2"/>
  <c r="Y65" i="2"/>
  <c r="AA65" i="2"/>
  <c r="Y66" i="2"/>
  <c r="AA66" i="2"/>
  <c r="Y67" i="2"/>
  <c r="AA67" i="2"/>
  <c r="Y68" i="2"/>
  <c r="AA68" i="2"/>
  <c r="Y69" i="2"/>
  <c r="AA69" i="2"/>
  <c r="Y70" i="2"/>
  <c r="AA70" i="2"/>
  <c r="Y71" i="2"/>
  <c r="AA71" i="2"/>
  <c r="Y72" i="2"/>
  <c r="AA72" i="2"/>
  <c r="Y73" i="2"/>
  <c r="AA73" i="2"/>
  <c r="Y74" i="2"/>
  <c r="AA74" i="2"/>
  <c r="Y75" i="2"/>
  <c r="AA75" i="2"/>
  <c r="Y76" i="2"/>
  <c r="AA76" i="2"/>
  <c r="Y77" i="2"/>
  <c r="AA77" i="2"/>
  <c r="Y78" i="2"/>
  <c r="AA78" i="2"/>
  <c r="Y79" i="2"/>
  <c r="AA79" i="2"/>
  <c r="Y80" i="2"/>
  <c r="AA80" i="2"/>
  <c r="Y81" i="2"/>
  <c r="AA81" i="2"/>
  <c r="Y82" i="2"/>
  <c r="AA82" i="2"/>
  <c r="Y83" i="2"/>
  <c r="AA83" i="2"/>
  <c r="Y84" i="2"/>
  <c r="AA84" i="2"/>
  <c r="Y85" i="2"/>
  <c r="AA85" i="2"/>
  <c r="Y86" i="2"/>
  <c r="AA86" i="2"/>
  <c r="Y87" i="2"/>
  <c r="AA87" i="2"/>
  <c r="Y88" i="2"/>
  <c r="AA88" i="2"/>
  <c r="Y89" i="2"/>
  <c r="AA89" i="2"/>
  <c r="Y90" i="2"/>
  <c r="AA90" i="2"/>
  <c r="Y91" i="2"/>
  <c r="AA91" i="2"/>
  <c r="Y92" i="2"/>
  <c r="AA92" i="2"/>
  <c r="Y93" i="2"/>
  <c r="AA93" i="2"/>
  <c r="Y94" i="2"/>
  <c r="AA94" i="2"/>
  <c r="Y95" i="2"/>
  <c r="AA95" i="2"/>
  <c r="Y96" i="2"/>
  <c r="AA96" i="2"/>
  <c r="Y97" i="2"/>
  <c r="AA97" i="2"/>
  <c r="Y98" i="2"/>
  <c r="AA98" i="2"/>
  <c r="Y99" i="2"/>
  <c r="AA99" i="2"/>
  <c r="Y100" i="2"/>
  <c r="AA100" i="2"/>
  <c r="Y101" i="2"/>
  <c r="AA101" i="2"/>
  <c r="Y102" i="2"/>
  <c r="AA102" i="2"/>
  <c r="Y103" i="2"/>
  <c r="AA103" i="2"/>
  <c r="Y104" i="2"/>
  <c r="AA104" i="2"/>
  <c r="Y105" i="2"/>
  <c r="AA105" i="2"/>
  <c r="Y106" i="2"/>
  <c r="AA106" i="2"/>
  <c r="Y107" i="2"/>
  <c r="AA107" i="2"/>
  <c r="Y108" i="2"/>
  <c r="AA108" i="2"/>
  <c r="Y109" i="2"/>
  <c r="AA109" i="2"/>
  <c r="Y110" i="2"/>
  <c r="AA110" i="2"/>
  <c r="Y111" i="2"/>
  <c r="AA111" i="2"/>
  <c r="Y112" i="2"/>
  <c r="AA112" i="2"/>
  <c r="Y113" i="2"/>
  <c r="AA113" i="2"/>
  <c r="Y114" i="2"/>
  <c r="AA114" i="2"/>
  <c r="Y115" i="2"/>
  <c r="AA115" i="2"/>
  <c r="Y116" i="2"/>
  <c r="AA116" i="2"/>
  <c r="Y117" i="2"/>
  <c r="AA117" i="2"/>
  <c r="Y118" i="2"/>
  <c r="AA118" i="2"/>
  <c r="Y119" i="2"/>
  <c r="AA119" i="2"/>
  <c r="Y120" i="2"/>
  <c r="AA120" i="2"/>
  <c r="Y121" i="2"/>
  <c r="AA121" i="2"/>
  <c r="Y122" i="2"/>
  <c r="AA122" i="2"/>
  <c r="Y123" i="2"/>
  <c r="AA123" i="2"/>
  <c r="Y124" i="2"/>
  <c r="AA124" i="2"/>
  <c r="Y125" i="2"/>
  <c r="AA125" i="2"/>
  <c r="Y126" i="2"/>
  <c r="AA126" i="2"/>
  <c r="Y127" i="2"/>
  <c r="AA127" i="2"/>
  <c r="Y128" i="2"/>
  <c r="AA128" i="2"/>
  <c r="Y129" i="2"/>
  <c r="AA129" i="2"/>
  <c r="Y130" i="2"/>
  <c r="AA130" i="2"/>
  <c r="Y131" i="2"/>
  <c r="AA131" i="2"/>
  <c r="Y132" i="2"/>
  <c r="AA132" i="2"/>
  <c r="Y133" i="2"/>
  <c r="AA133" i="2"/>
  <c r="Y134" i="2"/>
  <c r="AA134" i="2"/>
  <c r="Y135" i="2"/>
  <c r="AA135" i="2"/>
  <c r="Y136" i="2"/>
  <c r="AA136" i="2"/>
  <c r="Y137" i="2"/>
  <c r="AA137" i="2"/>
  <c r="Y138" i="2"/>
  <c r="AA138" i="2"/>
  <c r="Y139" i="2"/>
  <c r="AA139" i="2"/>
  <c r="Y140" i="2"/>
  <c r="AA140" i="2"/>
  <c r="Y141" i="2"/>
  <c r="AA141" i="2"/>
  <c r="Y142" i="2"/>
  <c r="AA142" i="2"/>
  <c r="Y143" i="2"/>
  <c r="AA143" i="2"/>
  <c r="Y144" i="2"/>
  <c r="AA144" i="2"/>
  <c r="Y145" i="2"/>
  <c r="AA145" i="2"/>
  <c r="Y146" i="2"/>
  <c r="AA146" i="2"/>
  <c r="Y147" i="2"/>
  <c r="AA147" i="2"/>
  <c r="Y148" i="2"/>
  <c r="AA148" i="2"/>
  <c r="Y149" i="2"/>
  <c r="AA149" i="2"/>
  <c r="Y150" i="2"/>
  <c r="AA150" i="2"/>
  <c r="Y151" i="2"/>
  <c r="AA151" i="2"/>
  <c r="Y152" i="2"/>
  <c r="AA152" i="2"/>
  <c r="Y153" i="2"/>
  <c r="AA153" i="2"/>
  <c r="Y154" i="2"/>
  <c r="AA154" i="2"/>
  <c r="Y155" i="2"/>
  <c r="AA155" i="2"/>
  <c r="Y156" i="2"/>
  <c r="AA156" i="2"/>
  <c r="Y157" i="2"/>
  <c r="AA157" i="2"/>
  <c r="Y158" i="2"/>
  <c r="AA158" i="2"/>
  <c r="Y159" i="2"/>
  <c r="AA159" i="2"/>
  <c r="Y160" i="2"/>
  <c r="AA160" i="2"/>
  <c r="Y161" i="2"/>
  <c r="AA161" i="2"/>
  <c r="Y162" i="2"/>
  <c r="AA162" i="2"/>
  <c r="Y163" i="2"/>
  <c r="AA163" i="2"/>
  <c r="Y164" i="2"/>
  <c r="AA164" i="2"/>
  <c r="Y165" i="2"/>
  <c r="AA165" i="2"/>
  <c r="Y166" i="2"/>
  <c r="AA166" i="2"/>
  <c r="Y167" i="2"/>
  <c r="AA167" i="2"/>
  <c r="Y168" i="2"/>
  <c r="AA168" i="2"/>
  <c r="Y169" i="2"/>
  <c r="AA169" i="2"/>
  <c r="Y170" i="2"/>
  <c r="AA170" i="2"/>
  <c r="Y171" i="2"/>
  <c r="AA171" i="2"/>
  <c r="Y172" i="2"/>
  <c r="AA172" i="2"/>
  <c r="Y173" i="2"/>
  <c r="AA173" i="2"/>
  <c r="Y174" i="2"/>
  <c r="AA174" i="2"/>
  <c r="Y175" i="2"/>
  <c r="AA175" i="2"/>
  <c r="Y176" i="2"/>
  <c r="AA176" i="2"/>
  <c r="Y177" i="2"/>
  <c r="AA177" i="2"/>
  <c r="Y178" i="2"/>
  <c r="AA178" i="2"/>
  <c r="Y179" i="2"/>
  <c r="AA179" i="2"/>
  <c r="Y180" i="2"/>
  <c r="AA180" i="2"/>
  <c r="Y181" i="2"/>
  <c r="AA181" i="2"/>
  <c r="Y182" i="2"/>
  <c r="AA182" i="2"/>
  <c r="Y183" i="2"/>
  <c r="AA183" i="2"/>
  <c r="Y184" i="2"/>
  <c r="AA184" i="2"/>
  <c r="Y185" i="2"/>
  <c r="AA185" i="2"/>
  <c r="Y186" i="2"/>
  <c r="AA186" i="2"/>
  <c r="Y187" i="2"/>
  <c r="AA187" i="2"/>
  <c r="Y188" i="2"/>
  <c r="AA188" i="2"/>
  <c r="Y189" i="2"/>
  <c r="AA189" i="2"/>
  <c r="Y190" i="2"/>
  <c r="AA190" i="2"/>
  <c r="Y191" i="2"/>
  <c r="AA191" i="2"/>
  <c r="Y192" i="2"/>
  <c r="AA192" i="2"/>
  <c r="Y193" i="2"/>
  <c r="AA193" i="2"/>
  <c r="Y194" i="2"/>
  <c r="AA194" i="2"/>
  <c r="Y195" i="2"/>
  <c r="AA195" i="2"/>
  <c r="Y196" i="2"/>
  <c r="AA196" i="2"/>
  <c r="Y197" i="2"/>
  <c r="AA197" i="2"/>
  <c r="Y198" i="2"/>
  <c r="AA198" i="2"/>
  <c r="Y199" i="2"/>
  <c r="AA199" i="2"/>
  <c r="Y200" i="2"/>
  <c r="AA200" i="2"/>
  <c r="Y201" i="2"/>
  <c r="AA201" i="2"/>
  <c r="Y202" i="2"/>
  <c r="AA202" i="2"/>
  <c r="Y203" i="2"/>
  <c r="AA203" i="2"/>
  <c r="Y204" i="2"/>
  <c r="AA204" i="2"/>
  <c r="Y205" i="2"/>
  <c r="AA205" i="2"/>
  <c r="Y206" i="2"/>
  <c r="AA206" i="2"/>
  <c r="Y207" i="2"/>
  <c r="AA207" i="2"/>
  <c r="Y208" i="2"/>
  <c r="AA208" i="2"/>
  <c r="Y209" i="2"/>
  <c r="AA209" i="2"/>
  <c r="Y210" i="2"/>
  <c r="AA210" i="2"/>
  <c r="Y211" i="2"/>
  <c r="AA211" i="2"/>
  <c r="Y212" i="2"/>
  <c r="AA212" i="2"/>
  <c r="Y213" i="2"/>
  <c r="AA213" i="2"/>
  <c r="Y214" i="2"/>
  <c r="AA214" i="2"/>
  <c r="Y215" i="2"/>
  <c r="AA215" i="2"/>
  <c r="Y216" i="2"/>
  <c r="AA216" i="2"/>
  <c r="Y217" i="2"/>
  <c r="AA217" i="2"/>
  <c r="Y218" i="2"/>
  <c r="AA218" i="2"/>
  <c r="Y219" i="2"/>
  <c r="AA219" i="2"/>
  <c r="Y220" i="2"/>
  <c r="AA220" i="2"/>
  <c r="Y221" i="2"/>
  <c r="AA221" i="2"/>
  <c r="Y222" i="2"/>
  <c r="AA222" i="2"/>
  <c r="Y223" i="2"/>
  <c r="AA223" i="2"/>
  <c r="Y224" i="2"/>
  <c r="AA224" i="2"/>
  <c r="Y225" i="2"/>
  <c r="AA225" i="2"/>
  <c r="Y226" i="2"/>
  <c r="AA226" i="2"/>
  <c r="Y227" i="2"/>
  <c r="AA227" i="2"/>
  <c r="Y228" i="2"/>
  <c r="AA228" i="2"/>
  <c r="Y229" i="2"/>
  <c r="AA229" i="2"/>
  <c r="Y230" i="2"/>
  <c r="AA230" i="2"/>
  <c r="Y231" i="2"/>
  <c r="AA231" i="2"/>
  <c r="Y232" i="2"/>
  <c r="AA232" i="2"/>
  <c r="Y233" i="2"/>
  <c r="AA233" i="2"/>
  <c r="Y234" i="2"/>
  <c r="AA234" i="2"/>
  <c r="Y235" i="2"/>
  <c r="AA235" i="2"/>
  <c r="Y236" i="2"/>
  <c r="AA236" i="2"/>
  <c r="Y237" i="2"/>
  <c r="AA237" i="2"/>
  <c r="Y238" i="2"/>
  <c r="AA238" i="2"/>
  <c r="Y239" i="2"/>
  <c r="AA239" i="2"/>
  <c r="Y240" i="2"/>
  <c r="AA240" i="2"/>
  <c r="Y241" i="2"/>
  <c r="AA241" i="2"/>
  <c r="Y242" i="2"/>
  <c r="AA242" i="2"/>
  <c r="Y243" i="2"/>
  <c r="AA243" i="2"/>
  <c r="Y244" i="2"/>
  <c r="AA244" i="2"/>
  <c r="Y245" i="2"/>
  <c r="AA245" i="2"/>
  <c r="Y246" i="2"/>
  <c r="AA246" i="2"/>
  <c r="Y247" i="2"/>
  <c r="AA247" i="2"/>
  <c r="Y248" i="2"/>
  <c r="AA248" i="2"/>
  <c r="Y249" i="2"/>
  <c r="AA249" i="2"/>
  <c r="Y250" i="2"/>
  <c r="AA250" i="2"/>
  <c r="Y251" i="2"/>
  <c r="AA251" i="2"/>
  <c r="Y252" i="2"/>
  <c r="AA252" i="2"/>
  <c r="Y253" i="2"/>
  <c r="AA253" i="2"/>
  <c r="Y254" i="2"/>
  <c r="AA254" i="2"/>
  <c r="Y255" i="2"/>
  <c r="AA255" i="2"/>
  <c r="Y256" i="2"/>
  <c r="AA256" i="2"/>
  <c r="Y257" i="2"/>
  <c r="AA257" i="2"/>
  <c r="Y258" i="2"/>
  <c r="AA258" i="2"/>
  <c r="Y259" i="2"/>
  <c r="AA259" i="2"/>
  <c r="Y260" i="2"/>
  <c r="AA260" i="2"/>
  <c r="Y261" i="2"/>
  <c r="AA261" i="2"/>
  <c r="Y262" i="2"/>
  <c r="AA262" i="2"/>
  <c r="Y263" i="2"/>
  <c r="AA263" i="2"/>
  <c r="Y264" i="2"/>
  <c r="AA264" i="2"/>
  <c r="Y265" i="2"/>
  <c r="AA265" i="2"/>
  <c r="Y266" i="2"/>
  <c r="AA266" i="2"/>
  <c r="Y267" i="2"/>
  <c r="AA267" i="2"/>
  <c r="Y268" i="2"/>
  <c r="AA268" i="2"/>
  <c r="Y269" i="2"/>
  <c r="AA269" i="2"/>
  <c r="Y270" i="2"/>
  <c r="AA270" i="2"/>
  <c r="Y271" i="2"/>
  <c r="AA271" i="2"/>
  <c r="Y272" i="2"/>
  <c r="AA272" i="2"/>
  <c r="Y273" i="2"/>
  <c r="AA273" i="2"/>
  <c r="Y274" i="2"/>
  <c r="AA274" i="2"/>
  <c r="Y275" i="2"/>
  <c r="AA275" i="2"/>
  <c r="Y276" i="2"/>
  <c r="AA276" i="2"/>
  <c r="Y277" i="2"/>
  <c r="AA277" i="2"/>
  <c r="Y278" i="2"/>
  <c r="AA278" i="2"/>
  <c r="Y279" i="2"/>
  <c r="AA279" i="2"/>
  <c r="Y280" i="2"/>
  <c r="AA280" i="2"/>
  <c r="Y281" i="2"/>
  <c r="AA281" i="2"/>
  <c r="Y282" i="2"/>
  <c r="AA282" i="2"/>
  <c r="Y283" i="2"/>
  <c r="AA283" i="2"/>
  <c r="Y284" i="2"/>
  <c r="AA284" i="2"/>
  <c r="Y285" i="2"/>
  <c r="AA285" i="2"/>
  <c r="Y286" i="2"/>
  <c r="AA286" i="2"/>
  <c r="Y287" i="2"/>
  <c r="AA287" i="2"/>
  <c r="Y288" i="2"/>
  <c r="AA288" i="2"/>
  <c r="Y289" i="2"/>
  <c r="AA289" i="2"/>
  <c r="Y290" i="2"/>
  <c r="AA290" i="2"/>
  <c r="Y291" i="2"/>
  <c r="AA291" i="2"/>
  <c r="Y292" i="2"/>
  <c r="AA292" i="2"/>
  <c r="Y293" i="2"/>
  <c r="AA293" i="2"/>
  <c r="Y294" i="2"/>
  <c r="AA294" i="2"/>
  <c r="Y295" i="2"/>
  <c r="AA295" i="2"/>
  <c r="Y296" i="2"/>
  <c r="AA296" i="2"/>
  <c r="Y297" i="2"/>
  <c r="AA297" i="2"/>
  <c r="Y298" i="2"/>
  <c r="AA298" i="2"/>
  <c r="Y299" i="2"/>
  <c r="AA299" i="2"/>
  <c r="Y300" i="2"/>
  <c r="AA300" i="2"/>
  <c r="Y301" i="2"/>
  <c r="AA301" i="2"/>
  <c r="Y302" i="2"/>
  <c r="AA302" i="2"/>
  <c r="Y303" i="2"/>
  <c r="AA303" i="2"/>
  <c r="Y304" i="2"/>
  <c r="AA304" i="2"/>
  <c r="Y305" i="2"/>
  <c r="AA305" i="2"/>
  <c r="Y306" i="2"/>
  <c r="AA306" i="2"/>
  <c r="Y307" i="2"/>
  <c r="AA307" i="2"/>
  <c r="Y308" i="2"/>
  <c r="AA308" i="2"/>
  <c r="Y309" i="2"/>
  <c r="AA309" i="2"/>
  <c r="Y310" i="2"/>
  <c r="AA310" i="2"/>
  <c r="Y311" i="2"/>
  <c r="AA311" i="2"/>
  <c r="Y312" i="2"/>
  <c r="AA312" i="2"/>
  <c r="Y313" i="2"/>
  <c r="AA313" i="2"/>
  <c r="Y314" i="2"/>
  <c r="AA314" i="2"/>
  <c r="Y315" i="2"/>
  <c r="AA315" i="2"/>
  <c r="Y316" i="2"/>
  <c r="AA316" i="2"/>
  <c r="Y317" i="2"/>
  <c r="AA317" i="2"/>
  <c r="Y318" i="2"/>
  <c r="AA318" i="2"/>
  <c r="Y319" i="2"/>
  <c r="AA319" i="2"/>
  <c r="Y320" i="2"/>
  <c r="AA320" i="2"/>
  <c r="Y321" i="2"/>
  <c r="AA321" i="2"/>
  <c r="Y322" i="2"/>
  <c r="AA322" i="2"/>
  <c r="Y323" i="2"/>
  <c r="AA323" i="2"/>
  <c r="Y324" i="2"/>
  <c r="AA324" i="2"/>
  <c r="Y325" i="2"/>
  <c r="AA325" i="2"/>
  <c r="Y326" i="2"/>
  <c r="AA326" i="2"/>
  <c r="Y327" i="2"/>
  <c r="AA327" i="2"/>
  <c r="Y328" i="2"/>
  <c r="AA328" i="2"/>
  <c r="Y329" i="2"/>
  <c r="AA329" i="2"/>
  <c r="Y330" i="2"/>
  <c r="AA330" i="2"/>
  <c r="Y331" i="2"/>
  <c r="AA331" i="2"/>
  <c r="Y332" i="2"/>
  <c r="AA332" i="2"/>
  <c r="Y333" i="2"/>
  <c r="AA333" i="2"/>
  <c r="Y334" i="2"/>
  <c r="AA334" i="2"/>
  <c r="Y335" i="2"/>
  <c r="AA335" i="2"/>
  <c r="Y336" i="2"/>
  <c r="AA336" i="2"/>
  <c r="Y2050" i="2"/>
  <c r="AA2050" i="2"/>
  <c r="Y2051" i="2"/>
  <c r="AA2051" i="2"/>
  <c r="Y2052" i="2"/>
  <c r="AA2052" i="2"/>
  <c r="Y2053" i="2"/>
  <c r="AA2053" i="2"/>
  <c r="Y2054" i="2"/>
  <c r="AA2054" i="2"/>
  <c r="Y2055" i="2"/>
  <c r="AA2055" i="2"/>
  <c r="Y2056" i="2"/>
  <c r="AA2056" i="2"/>
  <c r="Y2057" i="2"/>
  <c r="AA2057" i="2"/>
  <c r="Y2058" i="2"/>
  <c r="AA2058" i="2"/>
  <c r="Y2059" i="2"/>
  <c r="AA2059" i="2"/>
  <c r="Y2060" i="2"/>
  <c r="AA2060" i="2"/>
  <c r="Y2061" i="2"/>
  <c r="AA2061" i="2"/>
  <c r="Y2062" i="2"/>
  <c r="AA2062" i="2"/>
  <c r="Y2063" i="2"/>
  <c r="AA2063" i="2"/>
  <c r="Y2064" i="2"/>
  <c r="AA2064" i="2"/>
  <c r="Y2065" i="2"/>
  <c r="AA2065" i="2"/>
  <c r="Y2066" i="2"/>
  <c r="AA2066" i="2"/>
  <c r="Y2067" i="2"/>
  <c r="AA2067" i="2"/>
  <c r="Y2068" i="2"/>
  <c r="AA2068" i="2"/>
  <c r="Y2069" i="2"/>
  <c r="AA2069" i="2"/>
  <c r="Y2070" i="2"/>
  <c r="AA2070" i="2"/>
  <c r="Y2071" i="2"/>
  <c r="AA2071" i="2"/>
  <c r="Y2072" i="2"/>
  <c r="AA2072" i="2"/>
  <c r="Y2073" i="2"/>
  <c r="AA2073" i="2"/>
  <c r="Y2074" i="2"/>
  <c r="AA2074" i="2"/>
  <c r="Y2075" i="2"/>
  <c r="AA2075" i="2"/>
  <c r="Y2076" i="2"/>
  <c r="AA2076" i="2"/>
  <c r="Y2077" i="2"/>
  <c r="AA2077" i="2"/>
  <c r="Y2078" i="2"/>
  <c r="AA2078" i="2"/>
  <c r="Y2079" i="2"/>
  <c r="AA2079" i="2"/>
  <c r="Y2080" i="2"/>
  <c r="AA2080" i="2"/>
  <c r="Y2081" i="2"/>
  <c r="AA2081" i="2"/>
  <c r="Y2082" i="2"/>
  <c r="AA2082" i="2"/>
  <c r="Y2083" i="2"/>
  <c r="AA2083" i="2"/>
  <c r="Y2084" i="2"/>
  <c r="AA2084" i="2"/>
  <c r="Y2085" i="2"/>
  <c r="AA2085" i="2"/>
  <c r="Y2086" i="2"/>
  <c r="AA2086" i="2"/>
  <c r="Y2087" i="2"/>
  <c r="AA2087" i="2"/>
  <c r="Y2088" i="2"/>
  <c r="AA2088" i="2"/>
  <c r="Y2089" i="2"/>
  <c r="AA2089" i="2"/>
  <c r="Y2090" i="2"/>
  <c r="AA2090" i="2"/>
  <c r="Y2091" i="2"/>
  <c r="AA2091" i="2"/>
  <c r="Y2092" i="2"/>
  <c r="AA2092" i="2"/>
  <c r="Y2093" i="2"/>
  <c r="AA2093" i="2"/>
  <c r="Y2094" i="2"/>
  <c r="AA2094" i="2"/>
  <c r="Y2095" i="2"/>
  <c r="AA2095" i="2"/>
  <c r="Y2096" i="2"/>
  <c r="AA2096" i="2"/>
  <c r="Y2097" i="2"/>
  <c r="AA2097" i="2"/>
  <c r="Y2098" i="2"/>
  <c r="AA2098" i="2"/>
  <c r="Y2099" i="2"/>
  <c r="AA2099" i="2"/>
  <c r="Y2100" i="2"/>
  <c r="AA2100" i="2"/>
  <c r="Y2101" i="2"/>
  <c r="AA2101" i="2"/>
  <c r="Y2102" i="2"/>
  <c r="AA2102" i="2"/>
  <c r="Y2103" i="2"/>
  <c r="AA2103" i="2"/>
  <c r="Y2104" i="2"/>
  <c r="AA2104" i="2"/>
  <c r="Y2105" i="2"/>
  <c r="AA2105" i="2"/>
  <c r="Y2106" i="2"/>
  <c r="AA2106" i="2"/>
  <c r="Y2107" i="2"/>
  <c r="AA2107" i="2"/>
  <c r="Y2108" i="2"/>
  <c r="AA2108" i="2"/>
  <c r="Y2109" i="2"/>
  <c r="AA2109" i="2"/>
  <c r="Y2110" i="2"/>
  <c r="AA2110" i="2"/>
  <c r="Y2111" i="2"/>
  <c r="AA2111" i="2"/>
  <c r="Y2112" i="2"/>
  <c r="AA2112" i="2"/>
  <c r="Y2113" i="2"/>
  <c r="AA2113" i="2"/>
  <c r="Y2114" i="2"/>
  <c r="AA2114" i="2"/>
  <c r="Y2115" i="2"/>
  <c r="AA2115" i="2"/>
  <c r="Y2116" i="2"/>
  <c r="AA2116" i="2"/>
  <c r="Y2117" i="2"/>
  <c r="AA2117" i="2"/>
  <c r="Y2118" i="2"/>
  <c r="AA2118" i="2"/>
  <c r="Y2119" i="2"/>
  <c r="AA2119" i="2"/>
  <c r="Y2120" i="2"/>
  <c r="AA2120" i="2"/>
  <c r="Y2121" i="2"/>
  <c r="AA2121" i="2"/>
  <c r="Y2122" i="2"/>
  <c r="AA2122" i="2"/>
  <c r="Y2123" i="2"/>
  <c r="AA2123" i="2"/>
  <c r="Y2124" i="2"/>
  <c r="AA2124" i="2"/>
  <c r="Y2125" i="2"/>
  <c r="AA2125" i="2"/>
  <c r="Y2126" i="2"/>
  <c r="AA2126" i="2"/>
  <c r="Y2127" i="2"/>
  <c r="AA2127" i="2"/>
  <c r="Y2128" i="2"/>
  <c r="AA2128" i="2"/>
  <c r="Y2129" i="2"/>
  <c r="AA2129" i="2"/>
  <c r="Y2130" i="2"/>
  <c r="AA2130" i="2"/>
  <c r="Y2131" i="2"/>
  <c r="AA2131" i="2"/>
  <c r="Y2132" i="2"/>
  <c r="AA2132" i="2"/>
  <c r="Y2133" i="2"/>
  <c r="AA2133" i="2"/>
  <c r="Y2134" i="2"/>
  <c r="AA2134" i="2"/>
  <c r="Y2135" i="2"/>
  <c r="AA2135" i="2"/>
  <c r="Y2136" i="2"/>
  <c r="AA2136" i="2"/>
  <c r="Y2137" i="2"/>
  <c r="AA2137" i="2"/>
  <c r="Y2138" i="2"/>
  <c r="AA2138" i="2"/>
  <c r="Y2139" i="2"/>
  <c r="AA2139" i="2"/>
  <c r="Y2140" i="2"/>
  <c r="AA2140" i="2"/>
  <c r="Y2141" i="2"/>
  <c r="AA2141" i="2"/>
  <c r="Y2142" i="2"/>
  <c r="AA2142" i="2"/>
  <c r="Y2143" i="2"/>
  <c r="AA2143" i="2"/>
  <c r="Y2144" i="2"/>
  <c r="AA2144" i="2"/>
  <c r="Y2145" i="2"/>
  <c r="AA2145" i="2"/>
  <c r="Y2146" i="2"/>
  <c r="AA2146" i="2"/>
  <c r="Y2147" i="2"/>
  <c r="AA2147" i="2"/>
  <c r="Y2148" i="2"/>
  <c r="AA2148" i="2"/>
  <c r="Y2149" i="2"/>
  <c r="AA2149" i="2"/>
  <c r="Y2150" i="2"/>
  <c r="AA2150" i="2"/>
  <c r="Y2151" i="2"/>
  <c r="AA2151" i="2"/>
  <c r="Y2152" i="2"/>
  <c r="AA2152" i="2"/>
  <c r="Y2153" i="2"/>
  <c r="AA2153" i="2"/>
  <c r="Y2154" i="2"/>
  <c r="AA2154" i="2"/>
  <c r="Y2155" i="2"/>
  <c r="AA2155" i="2"/>
  <c r="Y2156" i="2"/>
  <c r="AA2156" i="2"/>
  <c r="Y2157" i="2"/>
  <c r="AA2157" i="2"/>
  <c r="Y2158" i="2"/>
  <c r="AA2158" i="2"/>
  <c r="Y2159" i="2"/>
  <c r="AA2159" i="2"/>
  <c r="Y2160" i="2"/>
  <c r="AA2160" i="2"/>
  <c r="Y2161" i="2"/>
  <c r="AA2161" i="2"/>
  <c r="Y2162" i="2"/>
  <c r="AA2162" i="2"/>
  <c r="Y2163" i="2"/>
  <c r="AA2163" i="2"/>
  <c r="Y2164" i="2"/>
  <c r="AA2164" i="2"/>
  <c r="Y2165" i="2"/>
  <c r="AA2165" i="2"/>
  <c r="Y2166" i="2"/>
  <c r="AA2166" i="2"/>
  <c r="Y2167" i="2"/>
  <c r="AA2167" i="2"/>
  <c r="Y2168" i="2"/>
  <c r="AA2168" i="2"/>
  <c r="Y2169" i="2"/>
  <c r="AA2169" i="2"/>
  <c r="Y2170" i="2"/>
  <c r="AA2170" i="2"/>
  <c r="Y2171" i="2"/>
  <c r="AA2171" i="2"/>
  <c r="Y2172" i="2"/>
  <c r="AA2172" i="2"/>
  <c r="Y2173" i="2"/>
  <c r="AA2173" i="2"/>
  <c r="Y2174" i="2"/>
  <c r="AA2174" i="2"/>
  <c r="Y2175" i="2"/>
  <c r="AA2175" i="2"/>
  <c r="Y2176" i="2"/>
  <c r="AA2176" i="2"/>
  <c r="Y2177" i="2"/>
  <c r="AA2177" i="2"/>
  <c r="Y2178" i="2"/>
  <c r="AA2178" i="2"/>
  <c r="Y2179" i="2"/>
  <c r="AA2179" i="2"/>
  <c r="Y2180" i="2"/>
  <c r="AA2180" i="2"/>
  <c r="Y2181" i="2"/>
  <c r="AA2181" i="2"/>
  <c r="Y2182" i="2"/>
  <c r="AA2182" i="2"/>
  <c r="Y2183" i="2"/>
  <c r="AA2183" i="2"/>
  <c r="Y2184" i="2"/>
  <c r="AA2184" i="2"/>
  <c r="Y2185" i="2"/>
  <c r="AA2185" i="2"/>
  <c r="Y2186" i="2"/>
  <c r="AA2186" i="2"/>
  <c r="Y2187" i="2"/>
  <c r="AA2187" i="2"/>
  <c r="Y2188" i="2"/>
  <c r="AA2188" i="2"/>
  <c r="Y2189" i="2"/>
  <c r="AA2189" i="2"/>
  <c r="Y2190" i="2"/>
  <c r="AA2190" i="2"/>
  <c r="Y2191" i="2"/>
  <c r="AA2191" i="2"/>
  <c r="Y2192" i="2"/>
  <c r="AA2192" i="2"/>
  <c r="Y2193" i="2"/>
  <c r="AA2193" i="2"/>
  <c r="Y2194" i="2"/>
  <c r="AA2194" i="2"/>
  <c r="Y2195" i="2"/>
  <c r="AA2195" i="2"/>
  <c r="Y2196" i="2"/>
  <c r="AA2196" i="2"/>
  <c r="Y2197" i="2"/>
  <c r="AA2197" i="2"/>
  <c r="Y2198" i="2"/>
  <c r="AA2198" i="2"/>
  <c r="Y2199" i="2"/>
  <c r="AA2199" i="2"/>
  <c r="Y2200" i="2"/>
  <c r="AA2200" i="2"/>
  <c r="Y2201" i="2"/>
  <c r="AA2201" i="2"/>
  <c r="Y2202" i="2"/>
  <c r="AA2202" i="2"/>
  <c r="Y2203" i="2"/>
  <c r="AA2203" i="2"/>
  <c r="Y2204" i="2"/>
  <c r="AA2204" i="2"/>
  <c r="Y2205" i="2"/>
  <c r="AA2205" i="2"/>
  <c r="Y2206" i="2"/>
  <c r="AA2206" i="2"/>
  <c r="Y2207" i="2"/>
  <c r="AA2207" i="2"/>
  <c r="Y2208" i="2"/>
  <c r="AA2208" i="2"/>
  <c r="Y2209" i="2"/>
  <c r="AA2209" i="2"/>
  <c r="Y2210" i="2"/>
  <c r="AA2210" i="2"/>
  <c r="Y2211" i="2"/>
  <c r="AA2211" i="2"/>
  <c r="Y2212" i="2"/>
  <c r="AA2212" i="2"/>
  <c r="Y2213" i="2"/>
  <c r="AA2213" i="2"/>
  <c r="Y2214" i="2"/>
  <c r="AA2214" i="2"/>
  <c r="Y2215" i="2"/>
  <c r="AA2215" i="2"/>
  <c r="Y2216" i="2"/>
  <c r="AA2216" i="2"/>
  <c r="Y2217" i="2"/>
  <c r="AA2217" i="2"/>
  <c r="Y2218" i="2"/>
  <c r="AA2218" i="2"/>
  <c r="Y2219" i="2"/>
  <c r="AA2219" i="2"/>
  <c r="Y2220" i="2"/>
  <c r="AA2220" i="2"/>
  <c r="Y2221" i="2"/>
  <c r="AA2221" i="2"/>
  <c r="Y2222" i="2"/>
  <c r="AA2222" i="2"/>
  <c r="Y2223" i="2"/>
  <c r="AA2223" i="2"/>
  <c r="Y2224" i="2"/>
  <c r="AA2224" i="2"/>
  <c r="Y2225" i="2"/>
  <c r="AA2225" i="2"/>
  <c r="Y2226" i="2"/>
  <c r="AA2226" i="2"/>
  <c r="Y2227" i="2"/>
  <c r="AA2227" i="2"/>
  <c r="Y2228" i="2"/>
  <c r="AA2228" i="2"/>
  <c r="Y2229" i="2"/>
  <c r="AA2229" i="2"/>
  <c r="Y2230" i="2"/>
  <c r="AA2230" i="2"/>
  <c r="Y2231" i="2"/>
  <c r="AA2231" i="2"/>
  <c r="Y2232" i="2"/>
  <c r="AA2232" i="2"/>
  <c r="Y2233" i="2"/>
  <c r="AA2233" i="2"/>
  <c r="Y2234" i="2"/>
  <c r="AA2234" i="2"/>
  <c r="Y2235" i="2"/>
  <c r="AA2235" i="2"/>
  <c r="Y2236" i="2"/>
  <c r="AA2236" i="2"/>
  <c r="Y2237" i="2"/>
  <c r="AA2237" i="2"/>
  <c r="Y2238" i="2"/>
  <c r="AA2238" i="2"/>
  <c r="Y2239" i="2"/>
  <c r="AA2239" i="2"/>
  <c r="Y2240" i="2"/>
  <c r="AA2240" i="2"/>
  <c r="Y2241" i="2"/>
  <c r="AA2241" i="2"/>
  <c r="Y2242" i="2"/>
  <c r="AA2242" i="2"/>
  <c r="Y2243" i="2"/>
  <c r="AA2243" i="2"/>
  <c r="Y2244" i="2"/>
  <c r="AA2244" i="2"/>
  <c r="Y2245" i="2"/>
  <c r="AA2245" i="2"/>
  <c r="Y2246" i="2"/>
  <c r="AA2246" i="2"/>
  <c r="Y2247" i="2"/>
  <c r="AA2247" i="2"/>
  <c r="Y2248" i="2"/>
  <c r="AA2248" i="2"/>
  <c r="Y2249" i="2"/>
  <c r="AA2249" i="2"/>
  <c r="Y2250" i="2"/>
  <c r="AA2250" i="2"/>
  <c r="Y2251" i="2"/>
  <c r="AA2251" i="2"/>
  <c r="Y2252" i="2"/>
  <c r="AA2252" i="2"/>
  <c r="Y2253" i="2"/>
  <c r="AA2253" i="2"/>
  <c r="Y2254" i="2"/>
  <c r="AA2254" i="2"/>
  <c r="Y2255" i="2"/>
  <c r="AA2255" i="2"/>
  <c r="Y2256" i="2"/>
  <c r="AA2256" i="2"/>
  <c r="Y2257" i="2"/>
  <c r="AA2257" i="2"/>
  <c r="Y2258" i="2"/>
  <c r="AA2258" i="2"/>
  <c r="Y2259" i="2"/>
  <c r="AA2259" i="2"/>
  <c r="Y2260" i="2"/>
  <c r="AA2260" i="2"/>
  <c r="Y2261" i="2"/>
  <c r="AA2261" i="2"/>
  <c r="Y2262" i="2"/>
  <c r="AA2262" i="2"/>
  <c r="Y2263" i="2"/>
  <c r="AA2263" i="2"/>
  <c r="Y2264" i="2"/>
  <c r="AA2264" i="2"/>
  <c r="Y2265" i="2"/>
  <c r="AA2265" i="2"/>
  <c r="Y2266" i="2"/>
  <c r="AA2266" i="2"/>
  <c r="Y2267" i="2"/>
  <c r="AA2267" i="2"/>
  <c r="Y2268" i="2"/>
  <c r="AA2268" i="2"/>
  <c r="Y2269" i="2"/>
  <c r="AA2269" i="2"/>
  <c r="Y2270" i="2"/>
  <c r="AA2270" i="2"/>
  <c r="Y2271" i="2"/>
  <c r="AA2271" i="2"/>
  <c r="Y2272" i="2"/>
  <c r="AA2272" i="2"/>
  <c r="Y2273" i="2"/>
  <c r="AA2273" i="2"/>
  <c r="Y2274" i="2"/>
  <c r="AA2274" i="2"/>
  <c r="Y2275" i="2"/>
  <c r="AA2275" i="2"/>
  <c r="Y2276" i="2"/>
  <c r="AA2276" i="2"/>
  <c r="Y2277" i="2"/>
  <c r="AA2277" i="2"/>
  <c r="Y2278" i="2"/>
  <c r="AA2278" i="2"/>
  <c r="Y2279" i="2"/>
  <c r="AA2279" i="2"/>
  <c r="Y2280" i="2"/>
  <c r="AA2280" i="2"/>
  <c r="Y2281" i="2"/>
  <c r="AA2281" i="2"/>
  <c r="Y2282" i="2"/>
  <c r="AA2282" i="2"/>
  <c r="Y2283" i="2"/>
  <c r="AA2283" i="2"/>
  <c r="Y2284" i="2"/>
  <c r="AA2284" i="2"/>
  <c r="Y2285" i="2"/>
  <c r="AA2285" i="2"/>
  <c r="Y2286" i="2"/>
  <c r="AA2286" i="2"/>
  <c r="Y2287" i="2"/>
  <c r="AA2287" i="2"/>
  <c r="Y2288" i="2"/>
  <c r="AA2288" i="2"/>
  <c r="Y2289" i="2"/>
  <c r="AA2289" i="2"/>
  <c r="Y2290" i="2"/>
  <c r="AA2290" i="2"/>
  <c r="Y2291" i="2"/>
  <c r="AA2291" i="2"/>
  <c r="Y2292" i="2"/>
  <c r="AA2292" i="2"/>
  <c r="Y2293" i="2"/>
  <c r="AA2293" i="2"/>
  <c r="Y2294" i="2"/>
  <c r="AA2294" i="2"/>
  <c r="Y2295" i="2"/>
  <c r="AA2295" i="2"/>
  <c r="Y2296" i="2"/>
  <c r="AA2296" i="2"/>
  <c r="Y2297" i="2"/>
  <c r="AA2297" i="2"/>
  <c r="Y2298" i="2"/>
  <c r="AA2298" i="2"/>
  <c r="Y2299" i="2"/>
  <c r="AA2299" i="2"/>
  <c r="Y2300" i="2"/>
  <c r="AA2300" i="2"/>
  <c r="Y2301" i="2"/>
  <c r="AA2301" i="2"/>
  <c r="Y2302" i="2"/>
  <c r="AA2302" i="2"/>
  <c r="Y2303" i="2"/>
  <c r="AA2303" i="2"/>
  <c r="Y2304" i="2"/>
  <c r="AA2304" i="2"/>
  <c r="Y2305" i="2"/>
  <c r="AA2305" i="2"/>
  <c r="Y2306" i="2"/>
  <c r="AA2306" i="2"/>
  <c r="Y2307" i="2"/>
  <c r="AA2307" i="2"/>
  <c r="Y2308" i="2"/>
  <c r="AA2308" i="2"/>
  <c r="Y2309" i="2"/>
  <c r="AA2309" i="2"/>
  <c r="Y2310" i="2"/>
  <c r="AA2310" i="2"/>
  <c r="Y2311" i="2"/>
  <c r="AA2311" i="2"/>
  <c r="Y2312" i="2"/>
  <c r="AA2312" i="2"/>
  <c r="Y2313" i="2"/>
  <c r="AA2313" i="2"/>
  <c r="Y2314" i="2"/>
  <c r="AA2314" i="2"/>
  <c r="Y2315" i="2"/>
  <c r="AA2315" i="2"/>
  <c r="Y2316" i="2"/>
  <c r="AA2316" i="2"/>
  <c r="Y2317" i="2"/>
  <c r="AA2317" i="2"/>
  <c r="Y2318" i="2"/>
  <c r="AA2318" i="2"/>
  <c r="Y2319" i="2"/>
  <c r="AA2319" i="2"/>
  <c r="Y2320" i="2"/>
  <c r="AA2320" i="2"/>
  <c r="Y2321" i="2"/>
  <c r="AA2321" i="2"/>
  <c r="Y2322" i="2"/>
  <c r="AA2322" i="2"/>
  <c r="Y2323" i="2"/>
  <c r="AA2323" i="2"/>
  <c r="Y2324" i="2"/>
  <c r="AA2324" i="2"/>
  <c r="Y2325" i="2"/>
  <c r="AA2325" i="2"/>
  <c r="Y2326" i="2"/>
  <c r="AA2326" i="2"/>
  <c r="Y2327" i="2"/>
  <c r="AA2327" i="2"/>
  <c r="Y2328" i="2"/>
  <c r="AA2328" i="2"/>
  <c r="Y2329" i="2"/>
  <c r="AA2329" i="2"/>
  <c r="Y2330" i="2"/>
  <c r="AA2330" i="2"/>
  <c r="Y2331" i="2"/>
  <c r="AA2331" i="2"/>
  <c r="Y2332" i="2"/>
  <c r="AA2332" i="2"/>
  <c r="Y2333" i="2"/>
  <c r="AA2333" i="2"/>
  <c r="Y2334" i="2"/>
  <c r="AA2334" i="2"/>
  <c r="Y2335" i="2"/>
  <c r="AA2335" i="2"/>
  <c r="Y2336" i="2"/>
  <c r="AA2336" i="2"/>
  <c r="Y2337" i="2"/>
  <c r="AA2337" i="2"/>
  <c r="Y2338" i="2"/>
  <c r="AA2338" i="2"/>
  <c r="Y2339" i="2"/>
  <c r="AA2339" i="2"/>
  <c r="Y2340" i="2"/>
  <c r="AA2340" i="2"/>
  <c r="Y2341" i="2"/>
  <c r="AA2341" i="2"/>
  <c r="Y2342" i="2"/>
  <c r="AA2342" i="2"/>
  <c r="Y2343" i="2"/>
  <c r="AA2343" i="2"/>
  <c r="Y2344" i="2"/>
  <c r="AA2344" i="2"/>
  <c r="Y2345" i="2"/>
  <c r="AA2345" i="2"/>
  <c r="Y2346" i="2"/>
  <c r="AA2346" i="2"/>
  <c r="Y2347" i="2"/>
  <c r="AA2347" i="2"/>
  <c r="Y2348" i="2"/>
  <c r="AA2348" i="2"/>
  <c r="Y2349" i="2"/>
  <c r="AA2349" i="2"/>
  <c r="Y2350" i="2"/>
  <c r="AA2350" i="2"/>
  <c r="Y2351" i="2"/>
  <c r="AA2351" i="2"/>
  <c r="Y2352" i="2"/>
  <c r="AA2352" i="2"/>
  <c r="Y2353" i="2"/>
  <c r="AA2353" i="2"/>
  <c r="Y2354" i="2"/>
  <c r="AA2354" i="2"/>
  <c r="Y2355" i="2"/>
  <c r="AA2355" i="2"/>
  <c r="Y2356" i="2"/>
  <c r="AA2356" i="2"/>
  <c r="Y2357" i="2"/>
  <c r="AA2357" i="2"/>
  <c r="Y2358" i="2"/>
  <c r="AA2358" i="2"/>
  <c r="Y2359" i="2"/>
  <c r="AA2359" i="2"/>
  <c r="Y2360" i="2"/>
  <c r="AA2360" i="2"/>
  <c r="Y2361" i="2"/>
  <c r="AA2361" i="2"/>
  <c r="Y2362" i="2"/>
  <c r="AA2362" i="2"/>
  <c r="Y2363" i="2"/>
  <c r="AA2363" i="2"/>
  <c r="Y2364" i="2"/>
  <c r="AA2364" i="2"/>
  <c r="Y2365" i="2"/>
  <c r="AA2365" i="2"/>
  <c r="Y2366" i="2"/>
  <c r="AA2366" i="2"/>
  <c r="Y2367" i="2"/>
  <c r="AA2367" i="2"/>
  <c r="Y2368" i="2"/>
  <c r="AA2368" i="2"/>
  <c r="Y2369" i="2"/>
  <c r="AA2369" i="2"/>
  <c r="Y2370" i="2"/>
  <c r="AA2370" i="2"/>
  <c r="Y2371" i="2"/>
  <c r="AA2371" i="2"/>
  <c r="Y2372" i="2"/>
  <c r="AA2372" i="2"/>
  <c r="Y2373" i="2"/>
  <c r="AA2373" i="2"/>
  <c r="Y2374" i="2"/>
  <c r="AA2374" i="2"/>
  <c r="Y2375" i="2"/>
  <c r="AA2375" i="2"/>
  <c r="Y2376" i="2"/>
  <c r="AA2376" i="2"/>
  <c r="Y2377" i="2"/>
  <c r="AA2377" i="2"/>
  <c r="Y2378" i="2"/>
  <c r="AA2378" i="2"/>
  <c r="Y2379" i="2"/>
  <c r="AA2379" i="2"/>
  <c r="Y2380" i="2"/>
  <c r="AA2380" i="2"/>
  <c r="Y2381" i="2"/>
  <c r="AA2381" i="2"/>
  <c r="Y2382" i="2"/>
  <c r="AA2382" i="2"/>
  <c r="Y2383" i="2"/>
  <c r="AA2383" i="2"/>
  <c r="Y2384" i="2"/>
  <c r="AA2384" i="2"/>
  <c r="Y2385" i="2"/>
  <c r="AA2385" i="2"/>
  <c r="Y2386" i="2"/>
  <c r="AA2386" i="2"/>
  <c r="Y2387" i="2"/>
  <c r="AA2387" i="2"/>
  <c r="Y2388" i="2"/>
  <c r="AA2388" i="2"/>
  <c r="Y2389" i="2"/>
  <c r="AA2389" i="2"/>
  <c r="Y2390" i="2"/>
  <c r="AA2390" i="2"/>
  <c r="Y2391" i="2"/>
  <c r="AA2391" i="2"/>
  <c r="Y2392" i="2"/>
  <c r="AA2392" i="2"/>
  <c r="Y2393" i="2"/>
  <c r="AA2393" i="2"/>
  <c r="Y2394" i="2"/>
  <c r="AA2394" i="2"/>
  <c r="Y2395" i="2"/>
  <c r="AA2395" i="2"/>
  <c r="Y2396" i="2"/>
  <c r="AA2396" i="2"/>
  <c r="Y2397" i="2"/>
  <c r="AA2397" i="2"/>
  <c r="Y2398" i="2"/>
  <c r="AA2398" i="2"/>
  <c r="Y2399" i="2"/>
  <c r="AA2399" i="2"/>
  <c r="Y2400" i="2"/>
  <c r="AA2400" i="2"/>
  <c r="Y2401" i="2"/>
  <c r="AA2401" i="2"/>
  <c r="Y2402" i="2"/>
  <c r="AA2402" i="2"/>
  <c r="Y2403" i="2"/>
  <c r="AA2403" i="2"/>
  <c r="Y2404" i="2"/>
  <c r="AA2404" i="2"/>
  <c r="Y2405" i="2"/>
  <c r="AA2405" i="2"/>
  <c r="Y2406" i="2"/>
  <c r="AA2406" i="2"/>
  <c r="Y2407" i="2"/>
  <c r="AA2407" i="2"/>
  <c r="Y2408" i="2"/>
  <c r="AA2408" i="2"/>
  <c r="Y2409" i="2"/>
  <c r="AA2409" i="2"/>
  <c r="Y2410" i="2"/>
  <c r="AA2410" i="2"/>
  <c r="Y2411" i="2"/>
  <c r="AA2411" i="2"/>
  <c r="Y2412" i="2"/>
  <c r="AA2412" i="2"/>
  <c r="Y2413" i="2"/>
  <c r="AA2413" i="2"/>
  <c r="Y2414" i="2"/>
  <c r="AA2414" i="2"/>
  <c r="Y2415" i="2"/>
  <c r="AA2415" i="2"/>
  <c r="Y2416" i="2"/>
  <c r="AA2416" i="2"/>
  <c r="Y2417" i="2"/>
  <c r="AA2417" i="2"/>
  <c r="Y2418" i="2"/>
  <c r="AA2418" i="2"/>
  <c r="Y2419" i="2"/>
  <c r="AA2419" i="2"/>
  <c r="Y2420" i="2"/>
  <c r="AA2420" i="2"/>
  <c r="Y2421" i="2"/>
  <c r="AA2421" i="2"/>
  <c r="Y2422" i="2"/>
  <c r="AA2422" i="2"/>
  <c r="Y2423" i="2"/>
  <c r="AA2423" i="2"/>
  <c r="Y2424" i="2"/>
  <c r="AA2424" i="2"/>
  <c r="Y2425" i="2"/>
  <c r="AA2425" i="2"/>
  <c r="Y2426" i="2"/>
  <c r="AA2426" i="2"/>
  <c r="Y2427" i="2"/>
  <c r="AA2427" i="2"/>
  <c r="Y2428" i="2"/>
  <c r="AA2428" i="2"/>
  <c r="Y2429" i="2"/>
  <c r="AA2429" i="2"/>
  <c r="Y2430" i="2"/>
  <c r="AA2430" i="2"/>
  <c r="Y2431" i="2"/>
  <c r="AA2431" i="2"/>
  <c r="Y2432" i="2"/>
  <c r="AA2432" i="2"/>
  <c r="Y2433" i="2"/>
  <c r="AA2433" i="2"/>
  <c r="Y2434" i="2"/>
  <c r="AA2434" i="2"/>
  <c r="Y2435" i="2"/>
  <c r="AA2435" i="2"/>
  <c r="Y2436" i="2"/>
  <c r="AA2436" i="2"/>
  <c r="Y2437" i="2"/>
  <c r="AA2437" i="2"/>
  <c r="Y2438" i="2"/>
  <c r="AA2438" i="2"/>
  <c r="Y2439" i="2"/>
  <c r="AA2439" i="2"/>
  <c r="Y2440" i="2"/>
  <c r="AA2440" i="2"/>
  <c r="Y2441" i="2"/>
  <c r="AA2441" i="2"/>
  <c r="Y2442" i="2"/>
  <c r="AA2442" i="2"/>
  <c r="Y2443" i="2"/>
  <c r="AA2443" i="2"/>
  <c r="Y2444" i="2"/>
  <c r="AA2444" i="2"/>
  <c r="Y2445" i="2"/>
  <c r="AA2445" i="2"/>
  <c r="Y2446" i="2"/>
  <c r="AA2446" i="2"/>
  <c r="Y2447" i="2"/>
  <c r="AA2447" i="2"/>
  <c r="Y2448" i="2"/>
  <c r="AA2448" i="2"/>
  <c r="Y2449" i="2"/>
  <c r="AA2449" i="2"/>
  <c r="Y2450" i="2"/>
  <c r="AA2450" i="2"/>
  <c r="Y2451" i="2"/>
  <c r="AA2451" i="2"/>
  <c r="Y2452" i="2"/>
  <c r="AA2452" i="2"/>
  <c r="Y2453" i="2"/>
  <c r="AA2453" i="2"/>
  <c r="Y2454" i="2"/>
  <c r="AA2454" i="2"/>
  <c r="Y2455" i="2"/>
  <c r="AA2455" i="2"/>
  <c r="Y2456" i="2"/>
  <c r="AA2456" i="2"/>
  <c r="Y2457" i="2"/>
  <c r="AA2457" i="2"/>
  <c r="Y2458" i="2"/>
  <c r="AA2458" i="2"/>
  <c r="Y2459" i="2"/>
  <c r="AA2459" i="2"/>
  <c r="Y2460" i="2"/>
  <c r="AA2460" i="2"/>
  <c r="Y2461" i="2"/>
  <c r="AA2461" i="2"/>
  <c r="Y2462" i="2"/>
  <c r="AA2462" i="2"/>
  <c r="Y2463" i="2"/>
  <c r="AA2463" i="2"/>
  <c r="Y2464" i="2"/>
  <c r="AA2464" i="2"/>
  <c r="Y2465" i="2"/>
  <c r="AA2465" i="2"/>
  <c r="Y2466" i="2"/>
  <c r="AA2466" i="2"/>
  <c r="Y2467" i="2"/>
  <c r="AA2467" i="2"/>
  <c r="Y2468" i="2"/>
  <c r="AA2468" i="2"/>
  <c r="Y2469" i="2"/>
  <c r="AA2469" i="2"/>
  <c r="Y2470" i="2"/>
  <c r="AA2470" i="2"/>
  <c r="Y2471" i="2"/>
  <c r="AA2471" i="2"/>
  <c r="Y2472" i="2"/>
  <c r="AA2472" i="2"/>
  <c r="Y2473" i="2"/>
  <c r="AA2473" i="2"/>
  <c r="Y2474" i="2"/>
  <c r="AA2474" i="2"/>
  <c r="Y2475" i="2"/>
  <c r="AA2475" i="2"/>
  <c r="Y2476" i="2"/>
  <c r="AA2476" i="2"/>
  <c r="Y2477" i="2"/>
  <c r="AA2477" i="2"/>
  <c r="Y2478" i="2"/>
  <c r="AA2478" i="2"/>
  <c r="Y2479" i="2"/>
  <c r="AA2479" i="2"/>
  <c r="Y2480" i="2"/>
  <c r="AA2480" i="2"/>
  <c r="Y2481" i="2"/>
  <c r="AA2481" i="2"/>
  <c r="Y2482" i="2"/>
  <c r="AA2482" i="2"/>
  <c r="Y2483" i="2"/>
  <c r="AA2483" i="2"/>
  <c r="Y2484" i="2"/>
  <c r="AA2484" i="2"/>
  <c r="Y2485" i="2"/>
  <c r="AA2485" i="2"/>
  <c r="Y2486" i="2"/>
  <c r="AA2486" i="2"/>
  <c r="Y2487" i="2"/>
  <c r="AA2487" i="2"/>
  <c r="Y2488" i="2"/>
  <c r="AA2488" i="2"/>
  <c r="Y2489" i="2"/>
  <c r="AA2489" i="2"/>
  <c r="Y2490" i="2"/>
  <c r="AA2490" i="2"/>
  <c r="Y2491" i="2"/>
  <c r="AA2491" i="2"/>
  <c r="Y2492" i="2"/>
  <c r="AA2492" i="2"/>
  <c r="Y2493" i="2"/>
  <c r="AA2493" i="2"/>
  <c r="Y2494" i="2"/>
  <c r="AA2494" i="2"/>
  <c r="Y2495" i="2"/>
  <c r="AA2495" i="2"/>
  <c r="Y2496" i="2"/>
  <c r="AA2496" i="2"/>
  <c r="Y2497" i="2"/>
  <c r="AA2497" i="2"/>
  <c r="Y2498" i="2"/>
  <c r="AA2498" i="2"/>
  <c r="Y2499" i="2"/>
  <c r="AA2499" i="2"/>
  <c r="Y2500" i="2"/>
  <c r="AA2500" i="2"/>
  <c r="Y2501" i="2"/>
  <c r="AA2501" i="2"/>
  <c r="Y2502" i="2"/>
  <c r="AA2502" i="2"/>
  <c r="Y2503" i="2"/>
  <c r="AA2503" i="2"/>
  <c r="Y2504" i="2"/>
  <c r="AA2504" i="2"/>
  <c r="Y2505" i="2"/>
  <c r="AA2505" i="2"/>
  <c r="Y2506" i="2"/>
  <c r="AA2506" i="2"/>
  <c r="Y2507" i="2"/>
  <c r="AA2507" i="2"/>
  <c r="Y2508" i="2"/>
  <c r="AA2508" i="2"/>
  <c r="Y2509" i="2"/>
  <c r="AA2509" i="2"/>
  <c r="Y2510" i="2"/>
  <c r="AA2510" i="2"/>
  <c r="Y2511" i="2"/>
  <c r="AA2511" i="2"/>
  <c r="Y2512" i="2"/>
  <c r="AA2512" i="2"/>
  <c r="Y2513" i="2"/>
  <c r="AA2513" i="2"/>
  <c r="Y2514" i="2"/>
  <c r="AA2514" i="2"/>
  <c r="Y2515" i="2"/>
  <c r="AA2515" i="2"/>
  <c r="Y2516" i="2"/>
  <c r="AA2516" i="2"/>
  <c r="Y2517" i="2"/>
  <c r="AA2517" i="2"/>
  <c r="Y2518" i="2"/>
  <c r="AA2518" i="2"/>
  <c r="Y2519" i="2"/>
  <c r="AA2519" i="2"/>
  <c r="Y2520" i="2"/>
  <c r="AA2520" i="2"/>
  <c r="Y2521" i="2"/>
  <c r="AA2521" i="2"/>
  <c r="Y2522" i="2"/>
  <c r="AA2522" i="2"/>
  <c r="Y2523" i="2"/>
  <c r="AA2523" i="2"/>
  <c r="Y2524" i="2"/>
  <c r="AA2524" i="2"/>
  <c r="Y2525" i="2"/>
  <c r="AA2525" i="2"/>
  <c r="Y2526" i="2"/>
  <c r="AA2526" i="2"/>
  <c r="Y2527" i="2"/>
  <c r="AA2527" i="2"/>
  <c r="Y2528" i="2"/>
  <c r="AA2528" i="2"/>
  <c r="Y2529" i="2"/>
  <c r="AA2529" i="2"/>
  <c r="Y2530" i="2"/>
  <c r="AA2530" i="2"/>
  <c r="Y2531" i="2"/>
  <c r="AA2531" i="2"/>
  <c r="Y2532" i="2"/>
  <c r="AA2532" i="2"/>
  <c r="Y2533" i="2"/>
  <c r="AA2533" i="2"/>
  <c r="Y2534" i="2"/>
  <c r="AA2534" i="2"/>
  <c r="Y2535" i="2"/>
  <c r="AA2535" i="2"/>
  <c r="Y2536" i="2"/>
  <c r="AA2536" i="2"/>
  <c r="Y2537" i="2"/>
  <c r="AA2537" i="2"/>
  <c r="Y2538" i="2"/>
  <c r="AA2538" i="2"/>
  <c r="Y2539" i="2"/>
  <c r="AA2539" i="2"/>
  <c r="Y2540" i="2"/>
  <c r="AA2540" i="2"/>
  <c r="Y2541" i="2"/>
  <c r="AA2541" i="2"/>
  <c r="Y2542" i="2"/>
  <c r="AA2542" i="2"/>
  <c r="Y2543" i="2"/>
  <c r="AA2543" i="2"/>
  <c r="Y2544" i="2"/>
  <c r="AA2544" i="2"/>
  <c r="Y2545" i="2"/>
  <c r="AA2545" i="2"/>
  <c r="Y2546" i="2"/>
  <c r="AA2546" i="2"/>
  <c r="Y2547" i="2"/>
  <c r="AA2547" i="2"/>
  <c r="Y2548" i="2"/>
  <c r="AA2548" i="2"/>
  <c r="Y2549" i="2"/>
  <c r="AA2549" i="2"/>
  <c r="Y2550" i="2"/>
  <c r="AA2550" i="2"/>
  <c r="Y2551" i="2"/>
  <c r="AA2551" i="2"/>
  <c r="Y2552" i="2"/>
  <c r="AA2552" i="2"/>
  <c r="Y2553" i="2"/>
  <c r="AA2553" i="2"/>
  <c r="Y2554" i="2"/>
  <c r="AA2554" i="2"/>
  <c r="Y2555" i="2"/>
  <c r="AA2555" i="2"/>
  <c r="Y2556" i="2"/>
  <c r="AA2556" i="2"/>
  <c r="Y2557" i="2"/>
  <c r="AA2557" i="2"/>
  <c r="Y2558" i="2"/>
  <c r="AA2558" i="2"/>
  <c r="Y2559" i="2"/>
  <c r="AA2559" i="2"/>
  <c r="Y2560" i="2"/>
  <c r="AA2560" i="2"/>
  <c r="Y2561" i="2"/>
  <c r="AA2561" i="2"/>
  <c r="Y2562" i="2"/>
  <c r="AA2562" i="2"/>
  <c r="Y2563" i="2"/>
  <c r="AA2563" i="2"/>
  <c r="Y2564" i="2"/>
  <c r="AA2564" i="2"/>
  <c r="Y2565" i="2"/>
  <c r="AA2565" i="2"/>
  <c r="Y2566" i="2"/>
  <c r="AA2566" i="2"/>
  <c r="Y2567" i="2"/>
  <c r="AA2567" i="2"/>
  <c r="Y2568" i="2"/>
  <c r="AA2568" i="2"/>
  <c r="Y2569" i="2"/>
  <c r="AA2569" i="2"/>
  <c r="Y2570" i="2"/>
  <c r="AA2570" i="2"/>
  <c r="Y2571" i="2"/>
  <c r="AA2571" i="2"/>
  <c r="Y2572" i="2"/>
  <c r="AA2572" i="2"/>
  <c r="Y2573" i="2"/>
  <c r="AA2573" i="2"/>
  <c r="Y2574" i="2"/>
  <c r="AA2574" i="2"/>
  <c r="Y2575" i="2"/>
  <c r="AA2575" i="2"/>
  <c r="Y2576" i="2"/>
  <c r="AA2576" i="2"/>
  <c r="Y2577" i="2"/>
  <c r="AA2577" i="2"/>
  <c r="Y2578" i="2"/>
  <c r="AA2578" i="2"/>
  <c r="Y2579" i="2"/>
  <c r="AA2579" i="2"/>
  <c r="Y2580" i="2"/>
  <c r="AA2580" i="2"/>
  <c r="Y2581" i="2"/>
  <c r="AA2581" i="2"/>
  <c r="Y2582" i="2"/>
  <c r="AA2582" i="2"/>
  <c r="Y2583" i="2"/>
  <c r="AA2583" i="2"/>
  <c r="Y2584" i="2"/>
  <c r="AA2584" i="2"/>
  <c r="Y2585" i="2"/>
  <c r="AA2585" i="2"/>
  <c r="Y2586" i="2"/>
  <c r="AA2586" i="2"/>
  <c r="Y2587" i="2"/>
  <c r="AA2587" i="2"/>
  <c r="Y2588" i="2"/>
  <c r="AA2588" i="2"/>
  <c r="Y2589" i="2"/>
  <c r="AA2589" i="2"/>
  <c r="Y2590" i="2"/>
  <c r="AA2590" i="2"/>
  <c r="Y2591" i="2"/>
  <c r="AA2591" i="2"/>
  <c r="Y2592" i="2"/>
  <c r="AA2592" i="2"/>
  <c r="Y2593" i="2"/>
  <c r="AA2593" i="2"/>
  <c r="Y2594" i="2"/>
  <c r="AA2594" i="2"/>
  <c r="Y2595" i="2"/>
  <c r="AA2595" i="2"/>
  <c r="Y2596" i="2"/>
  <c r="AA2596" i="2"/>
  <c r="Y2597" i="2"/>
  <c r="AA2597" i="2"/>
  <c r="Y2598" i="2"/>
  <c r="AA2598" i="2"/>
  <c r="Y2599" i="2"/>
  <c r="AA2599" i="2"/>
  <c r="Y2600" i="2"/>
  <c r="AA2600" i="2"/>
  <c r="Y2601" i="2"/>
  <c r="AA2601" i="2"/>
  <c r="Y2602" i="2"/>
  <c r="AA2602" i="2"/>
  <c r="Y2603" i="2"/>
  <c r="AA2603" i="2"/>
  <c r="Y2604" i="2"/>
  <c r="AA2604" i="2"/>
  <c r="Y2605" i="2"/>
  <c r="AA2605" i="2"/>
  <c r="Y2606" i="2"/>
  <c r="AA2606" i="2"/>
  <c r="Y2607" i="2"/>
  <c r="AA2607" i="2"/>
  <c r="Y2608" i="2"/>
  <c r="AA2608" i="2"/>
  <c r="Y2609" i="2"/>
  <c r="AA2609" i="2"/>
  <c r="Y2610" i="2"/>
  <c r="AA2610" i="2"/>
  <c r="Y2611" i="2"/>
  <c r="AA2611" i="2"/>
  <c r="Y2612" i="2"/>
  <c r="AA2612" i="2"/>
  <c r="Y2613" i="2"/>
  <c r="AA2613" i="2"/>
  <c r="Y2614" i="2"/>
  <c r="AA2614" i="2"/>
  <c r="Y2615" i="2"/>
  <c r="AA2615" i="2"/>
  <c r="Y2616" i="2"/>
  <c r="AA2616" i="2"/>
  <c r="Y2617" i="2"/>
  <c r="AA2617" i="2"/>
  <c r="Y2618" i="2"/>
  <c r="AA2618" i="2"/>
  <c r="Y2619" i="2"/>
  <c r="AA2619" i="2"/>
  <c r="Y2620" i="2"/>
  <c r="AA2620" i="2"/>
  <c r="Y2621" i="2"/>
  <c r="AA2621" i="2"/>
  <c r="Y2622" i="2"/>
  <c r="AA2622" i="2"/>
  <c r="Y2623" i="2"/>
  <c r="AA2623" i="2"/>
  <c r="Y2624" i="2"/>
  <c r="AA2624" i="2"/>
  <c r="Y2625" i="2"/>
  <c r="AA2625" i="2"/>
  <c r="Y2626" i="2"/>
  <c r="AA2626" i="2"/>
  <c r="Y2627" i="2"/>
  <c r="AA2627" i="2"/>
  <c r="Y2628" i="2"/>
  <c r="AA2628" i="2"/>
  <c r="Y2629" i="2"/>
  <c r="AA2629" i="2"/>
  <c r="Y2630" i="2"/>
  <c r="AA2630" i="2"/>
  <c r="Y2631" i="2"/>
  <c r="AA2631" i="2"/>
  <c r="Y2632" i="2"/>
  <c r="AA2632" i="2"/>
  <c r="Y2633" i="2"/>
  <c r="AA2633" i="2"/>
  <c r="Y2634" i="2"/>
  <c r="AA2634" i="2"/>
  <c r="Y2635" i="2"/>
  <c r="AA2635" i="2"/>
  <c r="Y2636" i="2"/>
  <c r="AA2636" i="2"/>
  <c r="Y2637" i="2"/>
  <c r="AA2637" i="2"/>
  <c r="Y2638" i="2"/>
  <c r="AA2638" i="2"/>
  <c r="Y2639" i="2"/>
  <c r="AA2639" i="2"/>
  <c r="Y2717" i="2"/>
  <c r="AA2717" i="2"/>
  <c r="Y2718" i="2"/>
  <c r="AA2718" i="2"/>
  <c r="Y2719" i="2"/>
  <c r="AA2719" i="2"/>
  <c r="Y2720" i="2"/>
  <c r="AA2720" i="2"/>
  <c r="Y2721" i="2"/>
  <c r="AA2721" i="2"/>
  <c r="Y2722" i="2"/>
  <c r="AA2722" i="2"/>
  <c r="Y2723" i="2"/>
  <c r="AA2723" i="2"/>
  <c r="Y2724" i="2"/>
  <c r="AA2724" i="2"/>
  <c r="Y2725" i="2"/>
  <c r="AA2725" i="2"/>
  <c r="Y2726" i="2"/>
  <c r="AA2726" i="2"/>
  <c r="Y2727" i="2"/>
  <c r="AA2727" i="2"/>
  <c r="Y2728" i="2"/>
  <c r="AA2728" i="2"/>
  <c r="Y2729" i="2"/>
  <c r="AA2729" i="2"/>
  <c r="Y2730" i="2"/>
  <c r="AA2730" i="2"/>
  <c r="Y2731" i="2"/>
  <c r="AA2731" i="2"/>
  <c r="Y2732" i="2"/>
  <c r="AA2732" i="2"/>
  <c r="Y2733" i="2"/>
  <c r="AA2733" i="2"/>
  <c r="Y2734" i="2"/>
  <c r="AA2734" i="2"/>
  <c r="Y2735" i="2"/>
  <c r="AA2735" i="2"/>
  <c r="Y2736" i="2"/>
  <c r="AA2736" i="2"/>
  <c r="Y2737" i="2"/>
  <c r="AA2737" i="2"/>
  <c r="Y2738" i="2"/>
  <c r="AA2738" i="2"/>
  <c r="Y2739" i="2"/>
  <c r="AA2739" i="2"/>
  <c r="Y2740" i="2"/>
  <c r="AA2740" i="2"/>
  <c r="Y2741" i="2"/>
  <c r="AA2741" i="2"/>
  <c r="Y3687" i="2"/>
  <c r="AA3687" i="2"/>
  <c r="Y3688" i="2"/>
  <c r="AA3688" i="2"/>
  <c r="Y3689" i="2"/>
  <c r="AA3689" i="2"/>
  <c r="Y3690" i="2"/>
  <c r="AA3690" i="2"/>
  <c r="Y3691" i="2"/>
  <c r="AA3691" i="2"/>
  <c r="Y3692" i="2"/>
  <c r="AA3692" i="2"/>
  <c r="Y3693" i="2"/>
  <c r="AA3693" i="2"/>
  <c r="Y3694" i="2"/>
  <c r="AA3694" i="2"/>
  <c r="Y3695" i="2"/>
  <c r="AA3695" i="2"/>
  <c r="Y3696" i="2"/>
  <c r="AA3696" i="2"/>
  <c r="Y3697" i="2"/>
  <c r="AA3697" i="2"/>
  <c r="Y3698" i="2"/>
  <c r="AA3698" i="2"/>
  <c r="Y3699" i="2"/>
  <c r="AA3699" i="2"/>
  <c r="Y3700" i="2"/>
  <c r="AA3700" i="2"/>
  <c r="Y3701" i="2"/>
  <c r="AA3701" i="2"/>
  <c r="Y3702" i="2"/>
  <c r="AA3702" i="2"/>
  <c r="Y3703" i="2"/>
  <c r="AA3703" i="2"/>
  <c r="Y3704" i="2"/>
  <c r="AA3704" i="2"/>
  <c r="Y3705" i="2"/>
  <c r="AA3705" i="2"/>
  <c r="Y3706" i="2"/>
  <c r="AA3706" i="2"/>
  <c r="Y3707" i="2"/>
  <c r="AA3707" i="2"/>
  <c r="Y3708" i="2"/>
  <c r="AA3708" i="2"/>
  <c r="Y3709" i="2"/>
  <c r="AA3709" i="2"/>
  <c r="Y3710" i="2"/>
  <c r="AA3710" i="2"/>
  <c r="Y3711" i="2"/>
  <c r="AA3711" i="2"/>
  <c r="Y3712" i="2"/>
  <c r="AA3712" i="2"/>
  <c r="Y3713" i="2"/>
  <c r="AA3713" i="2"/>
  <c r="Y3714" i="2"/>
  <c r="AA3714" i="2"/>
  <c r="Y3715" i="2"/>
  <c r="AA3715" i="2"/>
  <c r="Y3716" i="2"/>
  <c r="AA3716" i="2"/>
  <c r="Y3717" i="2"/>
  <c r="AA3717" i="2"/>
  <c r="Y3718" i="2"/>
  <c r="AA3718" i="2"/>
  <c r="Y3719" i="2"/>
  <c r="AA3719" i="2"/>
  <c r="Y3720" i="2"/>
  <c r="AA3720" i="2"/>
  <c r="Y3721" i="2"/>
  <c r="AA3721" i="2"/>
  <c r="Y3722" i="2"/>
  <c r="AA3722" i="2"/>
  <c r="Y3723" i="2"/>
  <c r="AA3723" i="2"/>
  <c r="Y3724" i="2"/>
  <c r="AA3724" i="2"/>
  <c r="Y3725" i="2"/>
  <c r="AA3725" i="2"/>
  <c r="Y3726" i="2"/>
  <c r="AA3726" i="2"/>
  <c r="Y3727" i="2"/>
  <c r="AA3727" i="2"/>
  <c r="Y3728" i="2"/>
  <c r="AA3728" i="2"/>
  <c r="Y3729" i="2"/>
  <c r="AA3729" i="2"/>
  <c r="Y3730" i="2"/>
  <c r="AA3730" i="2"/>
  <c r="Y3731" i="2"/>
  <c r="AA3731" i="2"/>
  <c r="Y3732" i="2"/>
  <c r="AA3732" i="2"/>
  <c r="Y3733" i="2"/>
  <c r="AA3733" i="2"/>
  <c r="Y3734" i="2"/>
  <c r="AA3734" i="2"/>
  <c r="Y3735" i="2"/>
  <c r="AA3735" i="2"/>
  <c r="Y3736" i="2"/>
  <c r="AA3736" i="2"/>
  <c r="Y3995" i="2"/>
  <c r="AA3995" i="2"/>
  <c r="Y3996" i="2"/>
  <c r="AA3996" i="2"/>
  <c r="Y3997" i="2"/>
  <c r="AA3997" i="2"/>
  <c r="Y3998" i="2"/>
  <c r="AA3998" i="2"/>
  <c r="Y3999" i="2"/>
  <c r="AA3999" i="2"/>
  <c r="Y4000" i="2"/>
  <c r="AA4000" i="2"/>
  <c r="AE3"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2050" i="2"/>
  <c r="AL2051" i="2"/>
  <c r="AL2052" i="2"/>
  <c r="AL2053" i="2"/>
  <c r="AL2054" i="2"/>
  <c r="AL2055" i="2"/>
  <c r="AL2056" i="2"/>
  <c r="AL2057" i="2"/>
  <c r="AL2058" i="2"/>
  <c r="AL2059" i="2"/>
  <c r="AL2060" i="2"/>
  <c r="AL2061" i="2"/>
  <c r="AL2062" i="2"/>
  <c r="AL2063" i="2"/>
  <c r="AL2064" i="2"/>
  <c r="AL2065" i="2"/>
  <c r="AL2066" i="2"/>
  <c r="AL2067" i="2"/>
  <c r="AL2068" i="2"/>
  <c r="AL2069" i="2"/>
  <c r="AL2070" i="2"/>
  <c r="AL2071" i="2"/>
  <c r="AL2072" i="2"/>
  <c r="AL2073" i="2"/>
  <c r="AL2074" i="2"/>
  <c r="AL2075" i="2"/>
  <c r="AL2076" i="2"/>
  <c r="AL2077" i="2"/>
  <c r="AL2078" i="2"/>
  <c r="AL2079" i="2"/>
  <c r="AL2080" i="2"/>
  <c r="AL2081" i="2"/>
  <c r="AL2082" i="2"/>
  <c r="AL2083" i="2"/>
  <c r="AL2084" i="2"/>
  <c r="AL2085" i="2"/>
  <c r="AL2086" i="2"/>
  <c r="AL2087" i="2"/>
  <c r="AL2088" i="2"/>
  <c r="AL2089" i="2"/>
  <c r="AL2090" i="2"/>
  <c r="AL2091" i="2"/>
  <c r="AL2092" i="2"/>
  <c r="AL2093" i="2"/>
  <c r="AL2094" i="2"/>
  <c r="AL2095" i="2"/>
  <c r="AL2096" i="2"/>
  <c r="AL2097" i="2"/>
  <c r="AL2098" i="2"/>
  <c r="AL2099" i="2"/>
  <c r="AL2100" i="2"/>
  <c r="AL2101" i="2"/>
  <c r="AL2102" i="2"/>
  <c r="AL2103" i="2"/>
  <c r="AL2104" i="2"/>
  <c r="AL2105" i="2"/>
  <c r="AL2106" i="2"/>
  <c r="AL2107" i="2"/>
  <c r="AL2108" i="2"/>
  <c r="AL2109" i="2"/>
  <c r="AL2110" i="2"/>
  <c r="AL2111" i="2"/>
  <c r="AL2112" i="2"/>
  <c r="AL2113" i="2"/>
  <c r="AL2114" i="2"/>
  <c r="AL2115" i="2"/>
  <c r="AL2116" i="2"/>
  <c r="AL2117" i="2"/>
  <c r="AL2118" i="2"/>
  <c r="AL2119" i="2"/>
  <c r="AL2120" i="2"/>
  <c r="AL2121" i="2"/>
  <c r="AL2122" i="2"/>
  <c r="AL2123" i="2"/>
  <c r="AL2124" i="2"/>
  <c r="AL2125" i="2"/>
  <c r="AL2126" i="2"/>
  <c r="AL2127" i="2"/>
  <c r="AL2128" i="2"/>
  <c r="AL2129" i="2"/>
  <c r="AL2130" i="2"/>
  <c r="AL2131" i="2"/>
  <c r="AL2132" i="2"/>
  <c r="AL2133" i="2"/>
  <c r="AL2134" i="2"/>
  <c r="AL2135" i="2"/>
  <c r="AL2136" i="2"/>
  <c r="AL2137" i="2"/>
  <c r="AL2138" i="2"/>
  <c r="AL2139" i="2"/>
  <c r="AL2140" i="2"/>
  <c r="AL2141" i="2"/>
  <c r="AL2142" i="2"/>
  <c r="AL2143" i="2"/>
  <c r="AL2144" i="2"/>
  <c r="AL2145" i="2"/>
  <c r="AL2146" i="2"/>
  <c r="AL2147" i="2"/>
  <c r="AL2148" i="2"/>
  <c r="AL2149" i="2"/>
  <c r="AL2150" i="2"/>
  <c r="AL2151" i="2"/>
  <c r="AL2152" i="2"/>
  <c r="AL2153" i="2"/>
  <c r="AL2154" i="2"/>
  <c r="AL2155" i="2"/>
  <c r="AL2156" i="2"/>
  <c r="AL2157" i="2"/>
  <c r="AL2158" i="2"/>
  <c r="AL2159" i="2"/>
  <c r="AL2160" i="2"/>
  <c r="AL2161" i="2"/>
  <c r="AL2162" i="2"/>
  <c r="AL2163" i="2"/>
  <c r="AL2164" i="2"/>
  <c r="AL2165" i="2"/>
  <c r="AL2166" i="2"/>
  <c r="AL2167" i="2"/>
  <c r="AL2168" i="2"/>
  <c r="AL2169" i="2"/>
  <c r="AL2170" i="2"/>
  <c r="AL2171" i="2"/>
  <c r="AL2172" i="2"/>
  <c r="AL2173" i="2"/>
  <c r="AL2174" i="2"/>
  <c r="AL2175" i="2"/>
  <c r="AL2176" i="2"/>
  <c r="AL2177" i="2"/>
  <c r="AL2178" i="2"/>
  <c r="AL2179" i="2"/>
  <c r="AL2180" i="2"/>
  <c r="AL2181" i="2"/>
  <c r="AL2182" i="2"/>
  <c r="AL2183" i="2"/>
  <c r="AL2184" i="2"/>
  <c r="AL2185" i="2"/>
  <c r="AL2186" i="2"/>
  <c r="AL2187" i="2"/>
  <c r="AL2188" i="2"/>
  <c r="AL2189" i="2"/>
  <c r="AL2190" i="2"/>
  <c r="AL2191" i="2"/>
  <c r="AL2192" i="2"/>
  <c r="AL2193" i="2"/>
  <c r="AL2194" i="2"/>
  <c r="AL2195" i="2"/>
  <c r="AL2196" i="2"/>
  <c r="AL2197" i="2"/>
  <c r="AL2198" i="2"/>
  <c r="AL2199" i="2"/>
  <c r="AL2200" i="2"/>
  <c r="AL2201" i="2"/>
  <c r="AL2202" i="2"/>
  <c r="AL2203" i="2"/>
  <c r="AL2204" i="2"/>
  <c r="AL2205" i="2"/>
  <c r="AL2206" i="2"/>
  <c r="AL2207" i="2"/>
  <c r="AL2208" i="2"/>
  <c r="AL2209" i="2"/>
  <c r="AL2210" i="2"/>
  <c r="AL2211" i="2"/>
  <c r="AL2212" i="2"/>
  <c r="AL2213" i="2"/>
  <c r="AL2214" i="2"/>
  <c r="AL2215" i="2"/>
  <c r="AL2216" i="2"/>
  <c r="AL2217" i="2"/>
  <c r="AL2218" i="2"/>
  <c r="AL2219" i="2"/>
  <c r="AL2220" i="2"/>
  <c r="AL2221" i="2"/>
  <c r="AL2222" i="2"/>
  <c r="AL2223" i="2"/>
  <c r="AL2224" i="2"/>
  <c r="AL2225" i="2"/>
  <c r="AL2226" i="2"/>
  <c r="AL2227" i="2"/>
  <c r="AL2228" i="2"/>
  <c r="AL2229" i="2"/>
  <c r="AL2230" i="2"/>
  <c r="AL2231" i="2"/>
  <c r="AL2232" i="2"/>
  <c r="AL2233" i="2"/>
  <c r="AL2234" i="2"/>
  <c r="AL2235" i="2"/>
  <c r="AL2236" i="2"/>
  <c r="AL2237" i="2"/>
  <c r="AL2238" i="2"/>
  <c r="AL2239" i="2"/>
  <c r="AL2240" i="2"/>
  <c r="AL2241" i="2"/>
  <c r="AL2242" i="2"/>
  <c r="AL2243" i="2"/>
  <c r="AL2244" i="2"/>
  <c r="AL2245" i="2"/>
  <c r="AL2246" i="2"/>
  <c r="AL2247" i="2"/>
  <c r="AL2248" i="2"/>
  <c r="AL2249" i="2"/>
  <c r="AL2250" i="2"/>
  <c r="AL2251" i="2"/>
  <c r="AL2252" i="2"/>
  <c r="AL2253" i="2"/>
  <c r="AL2254" i="2"/>
  <c r="AL2255" i="2"/>
  <c r="AL2256" i="2"/>
  <c r="AL2257" i="2"/>
  <c r="AL2258" i="2"/>
  <c r="AL2259" i="2"/>
  <c r="AL2260" i="2"/>
  <c r="AL2261" i="2"/>
  <c r="AL2262" i="2"/>
  <c r="AL2263" i="2"/>
  <c r="AL2264" i="2"/>
  <c r="AL2265" i="2"/>
  <c r="AL2266" i="2"/>
  <c r="AL2267" i="2"/>
  <c r="AL2268" i="2"/>
  <c r="AL2269" i="2"/>
  <c r="AL2270" i="2"/>
  <c r="AL2271" i="2"/>
  <c r="AL2272" i="2"/>
  <c r="AL2273" i="2"/>
  <c r="AL2274" i="2"/>
  <c r="AL2275" i="2"/>
  <c r="AL2276" i="2"/>
  <c r="AL2277" i="2"/>
  <c r="AL2278" i="2"/>
  <c r="AL2279" i="2"/>
  <c r="AL2280" i="2"/>
  <c r="AL2281" i="2"/>
  <c r="AL2282" i="2"/>
  <c r="AL2283" i="2"/>
  <c r="AL2284" i="2"/>
  <c r="AL2285" i="2"/>
  <c r="AL2286" i="2"/>
  <c r="AL2287" i="2"/>
  <c r="AL2288" i="2"/>
  <c r="AL2289" i="2"/>
  <c r="AL2290" i="2"/>
  <c r="AL2291" i="2"/>
  <c r="AL2292" i="2"/>
  <c r="AL2293" i="2"/>
  <c r="AL2294" i="2"/>
  <c r="AL2295" i="2"/>
  <c r="AL2296" i="2"/>
  <c r="AL2297" i="2"/>
  <c r="AL2298" i="2"/>
  <c r="AL2299" i="2"/>
  <c r="AL2300" i="2"/>
  <c r="AL2301" i="2"/>
  <c r="AL2302" i="2"/>
  <c r="AL2303" i="2"/>
  <c r="AL2304" i="2"/>
  <c r="AL2305" i="2"/>
  <c r="AL2306" i="2"/>
  <c r="AL2307" i="2"/>
  <c r="AL2308" i="2"/>
  <c r="AL2309" i="2"/>
  <c r="AL2310" i="2"/>
  <c r="AL2311" i="2"/>
  <c r="AL2312" i="2"/>
  <c r="AL2313" i="2"/>
  <c r="AL2314" i="2"/>
  <c r="AL2315" i="2"/>
  <c r="AL2316" i="2"/>
  <c r="AL2317" i="2"/>
  <c r="AL2318" i="2"/>
  <c r="AL2319" i="2"/>
  <c r="AL2320" i="2"/>
  <c r="AL2321" i="2"/>
  <c r="AL2322" i="2"/>
  <c r="AL2323" i="2"/>
  <c r="AL2324" i="2"/>
  <c r="AL2325" i="2"/>
  <c r="AL2326" i="2"/>
  <c r="AL2327" i="2"/>
  <c r="AL2328" i="2"/>
  <c r="AL2329" i="2"/>
  <c r="AL2330" i="2"/>
  <c r="AL2331" i="2"/>
  <c r="AL2332" i="2"/>
  <c r="AL2333" i="2"/>
  <c r="AL2334" i="2"/>
  <c r="AL2335" i="2"/>
  <c r="AL2336" i="2"/>
  <c r="AL2337" i="2"/>
  <c r="AL2338" i="2"/>
  <c r="AL2339" i="2"/>
  <c r="AL2340" i="2"/>
  <c r="AL2341" i="2"/>
  <c r="AL2342" i="2"/>
  <c r="AL2343" i="2"/>
  <c r="AL2344" i="2"/>
  <c r="AL2345" i="2"/>
  <c r="AL2346" i="2"/>
  <c r="AL2347" i="2"/>
  <c r="AL2348" i="2"/>
  <c r="AL2349" i="2"/>
  <c r="AL2350" i="2"/>
  <c r="AL2351" i="2"/>
  <c r="AL2352" i="2"/>
  <c r="AL2353" i="2"/>
  <c r="AL2354" i="2"/>
  <c r="AL2355" i="2"/>
  <c r="AL2356" i="2"/>
  <c r="AL2357" i="2"/>
  <c r="AL2358" i="2"/>
  <c r="AL2359" i="2"/>
  <c r="AL2360" i="2"/>
  <c r="AL2361" i="2"/>
  <c r="AL2362" i="2"/>
  <c r="AL2363" i="2"/>
  <c r="AL2364" i="2"/>
  <c r="AL2365" i="2"/>
  <c r="AL2366" i="2"/>
  <c r="AL2367" i="2"/>
  <c r="AL2368" i="2"/>
  <c r="AL2369" i="2"/>
  <c r="AL2370" i="2"/>
  <c r="AL2371" i="2"/>
  <c r="AL2372" i="2"/>
  <c r="AL2373" i="2"/>
  <c r="AL2374" i="2"/>
  <c r="AL2375" i="2"/>
  <c r="AL2376" i="2"/>
  <c r="AL2377" i="2"/>
  <c r="AL2378" i="2"/>
  <c r="AL2379" i="2"/>
  <c r="AL2380" i="2"/>
  <c r="AL2381" i="2"/>
  <c r="AL2382" i="2"/>
  <c r="AL2383" i="2"/>
  <c r="AL2384" i="2"/>
  <c r="AL2385" i="2"/>
  <c r="AL2386" i="2"/>
  <c r="AL2387" i="2"/>
  <c r="AL2388" i="2"/>
  <c r="AL2389" i="2"/>
  <c r="AL2390" i="2"/>
  <c r="AL2391" i="2"/>
  <c r="AL2392" i="2"/>
  <c r="AL2393" i="2"/>
  <c r="AL2394" i="2"/>
  <c r="AL2395" i="2"/>
  <c r="AL2396" i="2"/>
  <c r="AL2397" i="2"/>
  <c r="AL2398" i="2"/>
  <c r="AL2399" i="2"/>
  <c r="AL2400" i="2"/>
  <c r="AL2401" i="2"/>
  <c r="AL2402" i="2"/>
  <c r="AL2403" i="2"/>
  <c r="AL2404" i="2"/>
  <c r="AL2405" i="2"/>
  <c r="AL2406" i="2"/>
  <c r="AL2407" i="2"/>
  <c r="AL2408" i="2"/>
  <c r="AL2409" i="2"/>
  <c r="AL2410" i="2"/>
  <c r="AL2411" i="2"/>
  <c r="AL2412" i="2"/>
  <c r="AL2413" i="2"/>
  <c r="AL2414" i="2"/>
  <c r="AL2415" i="2"/>
  <c r="AL2416" i="2"/>
  <c r="AL2417" i="2"/>
  <c r="AL2418" i="2"/>
  <c r="AL2419" i="2"/>
  <c r="AL2420" i="2"/>
  <c r="AL2421" i="2"/>
  <c r="AL2422" i="2"/>
  <c r="AL2423" i="2"/>
  <c r="AL2424" i="2"/>
  <c r="AL2425" i="2"/>
  <c r="AL2426" i="2"/>
  <c r="AL2427" i="2"/>
  <c r="AL2428" i="2"/>
  <c r="AL2429" i="2"/>
  <c r="AL2430" i="2"/>
  <c r="AL2431" i="2"/>
  <c r="AL2432" i="2"/>
  <c r="AL2433" i="2"/>
  <c r="AL2434" i="2"/>
  <c r="AL2435" i="2"/>
  <c r="AL2436" i="2"/>
  <c r="AL2437" i="2"/>
  <c r="AL2438" i="2"/>
  <c r="AL2439" i="2"/>
  <c r="AL2440" i="2"/>
  <c r="AL2441" i="2"/>
  <c r="AL2442" i="2"/>
  <c r="AL2443" i="2"/>
  <c r="AL2444" i="2"/>
  <c r="AL2445" i="2"/>
  <c r="AL2446" i="2"/>
  <c r="AL2447" i="2"/>
  <c r="AL2448" i="2"/>
  <c r="AL2449" i="2"/>
  <c r="AL2450" i="2"/>
  <c r="AL2451" i="2"/>
  <c r="AL2452" i="2"/>
  <c r="AL2453" i="2"/>
  <c r="AL2454" i="2"/>
  <c r="AL2455" i="2"/>
  <c r="AL2456" i="2"/>
  <c r="AL2457" i="2"/>
  <c r="AL2458" i="2"/>
  <c r="AL2459" i="2"/>
  <c r="AL2460" i="2"/>
  <c r="AL2461" i="2"/>
  <c r="AL2462" i="2"/>
  <c r="AL2463" i="2"/>
  <c r="AL2464" i="2"/>
  <c r="AL2465" i="2"/>
  <c r="AL2466" i="2"/>
  <c r="AL2467" i="2"/>
  <c r="AL2468" i="2"/>
  <c r="AL2469" i="2"/>
  <c r="AL2470" i="2"/>
  <c r="AL2471" i="2"/>
  <c r="AL2472" i="2"/>
  <c r="AL2473" i="2"/>
  <c r="AL2474" i="2"/>
  <c r="AL2475" i="2"/>
  <c r="AL2476" i="2"/>
  <c r="AL2477" i="2"/>
  <c r="AL2478" i="2"/>
  <c r="AL2479" i="2"/>
  <c r="AL2480" i="2"/>
  <c r="AL2481" i="2"/>
  <c r="AL2482" i="2"/>
  <c r="AL2483" i="2"/>
  <c r="AL2484" i="2"/>
  <c r="AL2485" i="2"/>
  <c r="AL2486" i="2"/>
  <c r="AL2487" i="2"/>
  <c r="AL2488" i="2"/>
  <c r="AL2489" i="2"/>
  <c r="AL2490" i="2"/>
  <c r="AL2491" i="2"/>
  <c r="AL2492" i="2"/>
  <c r="AL2493" i="2"/>
  <c r="AL2494" i="2"/>
  <c r="AL2495" i="2"/>
  <c r="AL2496" i="2"/>
  <c r="AL2497" i="2"/>
  <c r="AL2498" i="2"/>
  <c r="AL2499" i="2"/>
  <c r="AL2500" i="2"/>
  <c r="AL2501" i="2"/>
  <c r="AL2502" i="2"/>
  <c r="AL2503" i="2"/>
  <c r="AL2504" i="2"/>
  <c r="AL2505" i="2"/>
  <c r="AL2506" i="2"/>
  <c r="AL2507" i="2"/>
  <c r="AL2508" i="2"/>
  <c r="AL2509" i="2"/>
  <c r="AL2510" i="2"/>
  <c r="AL2511" i="2"/>
  <c r="AL2512" i="2"/>
  <c r="AL2513" i="2"/>
  <c r="AL2514" i="2"/>
  <c r="AL2515" i="2"/>
  <c r="AL2516" i="2"/>
  <c r="AL2517" i="2"/>
  <c r="AL2518" i="2"/>
  <c r="AL2519" i="2"/>
  <c r="AL2520" i="2"/>
  <c r="AL2521" i="2"/>
  <c r="AL2522" i="2"/>
  <c r="AL2523" i="2"/>
  <c r="AL2524" i="2"/>
  <c r="AL2525" i="2"/>
  <c r="AL2526" i="2"/>
  <c r="AL2527" i="2"/>
  <c r="AL2528" i="2"/>
  <c r="AL2529" i="2"/>
  <c r="AL2530" i="2"/>
  <c r="AL2531" i="2"/>
  <c r="AL2532" i="2"/>
  <c r="AL2533" i="2"/>
  <c r="AL2534" i="2"/>
  <c r="AL2535" i="2"/>
  <c r="AL2536" i="2"/>
  <c r="AL2537" i="2"/>
  <c r="AL2538" i="2"/>
  <c r="AL2539" i="2"/>
  <c r="AL2540" i="2"/>
  <c r="AL2541" i="2"/>
  <c r="AL2542" i="2"/>
  <c r="AL2543" i="2"/>
  <c r="AL2544" i="2"/>
  <c r="AL2545" i="2"/>
  <c r="AL2546" i="2"/>
  <c r="AL2547" i="2"/>
  <c r="AL2548" i="2"/>
  <c r="AL2549" i="2"/>
  <c r="AL2550" i="2"/>
  <c r="AL2551" i="2"/>
  <c r="AL2552" i="2"/>
  <c r="AL2553" i="2"/>
  <c r="AL2554" i="2"/>
  <c r="AL2555" i="2"/>
  <c r="AL2556" i="2"/>
  <c r="AL2557" i="2"/>
  <c r="AL2558" i="2"/>
  <c r="AL2559" i="2"/>
  <c r="AL2560" i="2"/>
  <c r="AL2561" i="2"/>
  <c r="AL2562" i="2"/>
  <c r="AL2563" i="2"/>
  <c r="AL2564" i="2"/>
  <c r="AL2565" i="2"/>
  <c r="AL2566" i="2"/>
  <c r="AL2567" i="2"/>
  <c r="AL2568" i="2"/>
  <c r="AL2569" i="2"/>
  <c r="AL2570" i="2"/>
  <c r="AL2571" i="2"/>
  <c r="AL2572" i="2"/>
  <c r="AL2573" i="2"/>
  <c r="AL2574" i="2"/>
  <c r="AL2575" i="2"/>
  <c r="AL2576" i="2"/>
  <c r="AL2577" i="2"/>
  <c r="AL2578" i="2"/>
  <c r="AL2579" i="2"/>
  <c r="AL2580" i="2"/>
  <c r="AL2581" i="2"/>
  <c r="AL2582" i="2"/>
  <c r="AL2583" i="2"/>
  <c r="AL2584" i="2"/>
  <c r="AL2585" i="2"/>
  <c r="AL2586" i="2"/>
  <c r="AL2587" i="2"/>
  <c r="AL2588" i="2"/>
  <c r="AL2589" i="2"/>
  <c r="AL2590" i="2"/>
  <c r="AL2591" i="2"/>
  <c r="AL2592" i="2"/>
  <c r="AL2593" i="2"/>
  <c r="AL2594" i="2"/>
  <c r="AL2595" i="2"/>
  <c r="AL2596" i="2"/>
  <c r="AL2597" i="2"/>
  <c r="AL2598" i="2"/>
  <c r="AL2599" i="2"/>
  <c r="AL2600" i="2"/>
  <c r="AL2601" i="2"/>
  <c r="AL2602" i="2"/>
  <c r="AL2603" i="2"/>
  <c r="AL2604" i="2"/>
  <c r="AL2605" i="2"/>
  <c r="AL2606" i="2"/>
  <c r="AL2607" i="2"/>
  <c r="AL2608" i="2"/>
  <c r="AL2609" i="2"/>
  <c r="AL2610" i="2"/>
  <c r="AL2611" i="2"/>
  <c r="AL2612" i="2"/>
  <c r="AL2613" i="2"/>
  <c r="AL2614" i="2"/>
  <c r="AL2615" i="2"/>
  <c r="AL2616" i="2"/>
  <c r="AL2617" i="2"/>
  <c r="AL2618" i="2"/>
  <c r="AL2619" i="2"/>
  <c r="AL2620" i="2"/>
  <c r="AL2621" i="2"/>
  <c r="AL2622" i="2"/>
  <c r="AL2623" i="2"/>
  <c r="AL2624" i="2"/>
  <c r="AL2625" i="2"/>
  <c r="AL2626" i="2"/>
  <c r="AL2627" i="2"/>
  <c r="AL2628" i="2"/>
  <c r="AL2629" i="2"/>
  <c r="AL2630" i="2"/>
  <c r="AL2631" i="2"/>
  <c r="AL2632" i="2"/>
  <c r="AL2633" i="2"/>
  <c r="AL2634" i="2"/>
  <c r="AL2635" i="2"/>
  <c r="AL2636" i="2"/>
  <c r="AL2637" i="2"/>
  <c r="AL2638" i="2"/>
  <c r="AL2639" i="2"/>
  <c r="AL2717" i="2"/>
  <c r="AL2718" i="2"/>
  <c r="AL2719" i="2"/>
  <c r="AL2720" i="2"/>
  <c r="AL2721" i="2"/>
  <c r="AL2722" i="2"/>
  <c r="AL2723" i="2"/>
  <c r="AL2724" i="2"/>
  <c r="AL2725" i="2"/>
  <c r="AL2726" i="2"/>
  <c r="AL2727" i="2"/>
  <c r="AL2728" i="2"/>
  <c r="AL2729" i="2"/>
  <c r="AL2730" i="2"/>
  <c r="AL2731" i="2"/>
  <c r="AL2732" i="2"/>
  <c r="AL2733" i="2"/>
  <c r="AL2734" i="2"/>
  <c r="AL2735" i="2"/>
  <c r="AL2736" i="2"/>
  <c r="AL2737" i="2"/>
  <c r="AL2738" i="2"/>
  <c r="AL2739" i="2"/>
  <c r="AL2740" i="2"/>
  <c r="AL2741" i="2"/>
  <c r="AL3687" i="2"/>
  <c r="AL3688" i="2"/>
  <c r="AL3689" i="2"/>
  <c r="AL3690" i="2"/>
  <c r="AL3691" i="2"/>
  <c r="AL3692" i="2"/>
  <c r="AL3693" i="2"/>
  <c r="AL3694" i="2"/>
  <c r="AL3695" i="2"/>
  <c r="AL3696" i="2"/>
  <c r="AL3697" i="2"/>
  <c r="AL3698" i="2"/>
  <c r="AL3699" i="2"/>
  <c r="AL3700" i="2"/>
  <c r="AL3701" i="2"/>
  <c r="AL3702" i="2"/>
  <c r="AL3703" i="2"/>
  <c r="AL3704" i="2"/>
  <c r="AL3705" i="2"/>
  <c r="AL3706" i="2"/>
  <c r="AL3707" i="2"/>
  <c r="AL3708" i="2"/>
  <c r="AL3709" i="2"/>
  <c r="AL3710" i="2"/>
  <c r="AL3711" i="2"/>
  <c r="AL3712" i="2"/>
  <c r="AL3713" i="2"/>
  <c r="AL3714" i="2"/>
  <c r="AL3715" i="2"/>
  <c r="AL3716" i="2"/>
  <c r="AL3717" i="2"/>
  <c r="AL3718" i="2"/>
  <c r="AL3719" i="2"/>
  <c r="AL3720" i="2"/>
  <c r="AL3721" i="2"/>
  <c r="AL3722" i="2"/>
  <c r="AL3723" i="2"/>
  <c r="AL3724" i="2"/>
  <c r="AL3725" i="2"/>
  <c r="AL3726" i="2"/>
  <c r="AL3727" i="2"/>
  <c r="AL3728" i="2"/>
  <c r="AL3729" i="2"/>
  <c r="AL3730" i="2"/>
  <c r="AL3731" i="2"/>
  <c r="AL3732" i="2"/>
  <c r="AL3733" i="2"/>
  <c r="AL3734" i="2"/>
  <c r="AL3735" i="2"/>
  <c r="AL3736" i="2"/>
  <c r="AL3995" i="2"/>
  <c r="AL3996" i="2"/>
  <c r="AL3997" i="2"/>
  <c r="AL3998" i="2"/>
  <c r="AL3999" i="2"/>
  <c r="AL4000" i="2"/>
  <c r="AM3999" i="2"/>
  <c r="AM3" i="2"/>
  <c r="AM4" i="2"/>
  <c r="AM5" i="2"/>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113" i="2"/>
  <c r="AM114" i="2"/>
  <c r="AM115" i="2"/>
  <c r="AM116" i="2"/>
  <c r="AM117" i="2"/>
  <c r="AM118" i="2"/>
  <c r="AM119" i="2"/>
  <c r="AM120" i="2"/>
  <c r="AM121" i="2"/>
  <c r="AM122" i="2"/>
  <c r="AM123" i="2"/>
  <c r="AM124" i="2"/>
  <c r="AM125" i="2"/>
  <c r="AM126" i="2"/>
  <c r="AM127" i="2"/>
  <c r="AM128" i="2"/>
  <c r="AM129" i="2"/>
  <c r="AM130"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5" i="2"/>
  <c r="AM156" i="2"/>
  <c r="AM157" i="2"/>
  <c r="AM158" i="2"/>
  <c r="AM159" i="2"/>
  <c r="AM160"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207" i="2"/>
  <c r="AM208" i="2"/>
  <c r="AM209" i="2"/>
  <c r="AM210" i="2"/>
  <c r="AM211" i="2"/>
  <c r="AM212" i="2"/>
  <c r="AM213" i="2"/>
  <c r="AM214" i="2"/>
  <c r="AM215" i="2"/>
  <c r="AM216" i="2"/>
  <c r="AM217" i="2"/>
  <c r="AM218" i="2"/>
  <c r="AM219" i="2"/>
  <c r="AM220" i="2"/>
  <c r="AM221" i="2"/>
  <c r="AM222" i="2"/>
  <c r="AM223" i="2"/>
  <c r="AM224" i="2"/>
  <c r="AM225" i="2"/>
  <c r="AM226" i="2"/>
  <c r="AM227" i="2"/>
  <c r="AM228" i="2"/>
  <c r="AM229" i="2"/>
  <c r="AM230" i="2"/>
  <c r="AM231" i="2"/>
  <c r="AM232" i="2"/>
  <c r="AM233" i="2"/>
  <c r="AM234" i="2"/>
  <c r="AM235" i="2"/>
  <c r="AM236" i="2"/>
  <c r="AM237" i="2"/>
  <c r="AM238" i="2"/>
  <c r="AM239" i="2"/>
  <c r="AM240" i="2"/>
  <c r="AM241" i="2"/>
  <c r="AM242" i="2"/>
  <c r="AM243" i="2"/>
  <c r="AM244" i="2"/>
  <c r="AM245" i="2"/>
  <c r="AM246" i="2"/>
  <c r="AM247" i="2"/>
  <c r="AM248" i="2"/>
  <c r="AM249" i="2"/>
  <c r="AM250" i="2"/>
  <c r="AM251" i="2"/>
  <c r="AM252" i="2"/>
  <c r="AM253" i="2"/>
  <c r="AM254" i="2"/>
  <c r="AM255" i="2"/>
  <c r="AM256" i="2"/>
  <c r="AM257" i="2"/>
  <c r="AM258" i="2"/>
  <c r="AM259" i="2"/>
  <c r="AM260" i="2"/>
  <c r="AM261" i="2"/>
  <c r="AM262" i="2"/>
  <c r="AM263" i="2"/>
  <c r="AM264" i="2"/>
  <c r="AM265" i="2"/>
  <c r="AM266" i="2"/>
  <c r="AM267" i="2"/>
  <c r="AM268" i="2"/>
  <c r="AM269" i="2"/>
  <c r="AM270" i="2"/>
  <c r="AM271" i="2"/>
  <c r="AM272" i="2"/>
  <c r="AM273" i="2"/>
  <c r="AM274" i="2"/>
  <c r="AM275" i="2"/>
  <c r="AM276" i="2"/>
  <c r="AM277" i="2"/>
  <c r="AM278" i="2"/>
  <c r="AM279" i="2"/>
  <c r="AM280" i="2"/>
  <c r="AM281" i="2"/>
  <c r="AM282" i="2"/>
  <c r="AM283" i="2"/>
  <c r="AM284" i="2"/>
  <c r="AM285" i="2"/>
  <c r="AM286" i="2"/>
  <c r="AM287" i="2"/>
  <c r="AM288" i="2"/>
  <c r="AM289" i="2"/>
  <c r="AM290" i="2"/>
  <c r="AM291" i="2"/>
  <c r="AM292" i="2"/>
  <c r="AM293" i="2"/>
  <c r="AM294" i="2"/>
  <c r="AM295" i="2"/>
  <c r="AM296" i="2"/>
  <c r="AM297" i="2"/>
  <c r="AM298" i="2"/>
  <c r="AM299" i="2"/>
  <c r="AM300" i="2"/>
  <c r="AM301" i="2"/>
  <c r="AM302" i="2"/>
  <c r="AM303" i="2"/>
  <c r="AM304" i="2"/>
  <c r="AM305" i="2"/>
  <c r="AM306" i="2"/>
  <c r="AM307" i="2"/>
  <c r="AM308" i="2"/>
  <c r="AM309" i="2"/>
  <c r="AM310" i="2"/>
  <c r="AM311" i="2"/>
  <c r="AM312" i="2"/>
  <c r="AM313" i="2"/>
  <c r="AM314" i="2"/>
  <c r="AM315" i="2"/>
  <c r="AM316" i="2"/>
  <c r="AM317" i="2"/>
  <c r="AM318" i="2"/>
  <c r="AM319" i="2"/>
  <c r="AM320" i="2"/>
  <c r="AM321" i="2"/>
  <c r="AM322" i="2"/>
  <c r="AM323" i="2"/>
  <c r="AM324" i="2"/>
  <c r="AM325" i="2"/>
  <c r="AM326" i="2"/>
  <c r="AM327" i="2"/>
  <c r="AM328" i="2"/>
  <c r="AM329" i="2"/>
  <c r="AM330" i="2"/>
  <c r="AM331" i="2"/>
  <c r="AM332" i="2"/>
  <c r="AM333" i="2"/>
  <c r="AM334" i="2"/>
  <c r="AM335" i="2"/>
  <c r="AM336" i="2"/>
  <c r="AM2050" i="2"/>
  <c r="AM2051" i="2"/>
  <c r="AM2052" i="2"/>
  <c r="AM2053" i="2"/>
  <c r="AM2054" i="2"/>
  <c r="AM2055" i="2"/>
  <c r="AM2056" i="2"/>
  <c r="AM2057" i="2"/>
  <c r="AM2058" i="2"/>
  <c r="AM2059" i="2"/>
  <c r="AM2060" i="2"/>
  <c r="AM2061" i="2"/>
  <c r="AM2062" i="2"/>
  <c r="AM2063" i="2"/>
  <c r="AM2064" i="2"/>
  <c r="AM2065" i="2"/>
  <c r="AM2066" i="2"/>
  <c r="AM2067" i="2"/>
  <c r="AM2068" i="2"/>
  <c r="AM2069" i="2"/>
  <c r="AM2070" i="2"/>
  <c r="AM2071" i="2"/>
  <c r="AM2072" i="2"/>
  <c r="AM2073" i="2"/>
  <c r="AM2074" i="2"/>
  <c r="AM2075" i="2"/>
  <c r="AM2076" i="2"/>
  <c r="AM2077" i="2"/>
  <c r="AM2078" i="2"/>
  <c r="AM2079" i="2"/>
  <c r="AM2080" i="2"/>
  <c r="AM2081" i="2"/>
  <c r="AM2082" i="2"/>
  <c r="AM2083" i="2"/>
  <c r="AM2084" i="2"/>
  <c r="AM2085" i="2"/>
  <c r="AM2086" i="2"/>
  <c r="AM2087" i="2"/>
  <c r="AM2088" i="2"/>
  <c r="AM2089" i="2"/>
  <c r="AM2090" i="2"/>
  <c r="AM2091" i="2"/>
  <c r="AM2092" i="2"/>
  <c r="AM2093" i="2"/>
  <c r="AM2094" i="2"/>
  <c r="AM2095" i="2"/>
  <c r="AM2096" i="2"/>
  <c r="AM2097" i="2"/>
  <c r="AM2098" i="2"/>
  <c r="AM2099" i="2"/>
  <c r="AM2100" i="2"/>
  <c r="AM2101" i="2"/>
  <c r="AM2102" i="2"/>
  <c r="AM2103" i="2"/>
  <c r="AM2104" i="2"/>
  <c r="AM2105" i="2"/>
  <c r="AM2106" i="2"/>
  <c r="AM2107" i="2"/>
  <c r="AM2108" i="2"/>
  <c r="AM2109" i="2"/>
  <c r="AM2110" i="2"/>
  <c r="AM2111" i="2"/>
  <c r="AM2112" i="2"/>
  <c r="AM2113" i="2"/>
  <c r="AM2114" i="2"/>
  <c r="AM2115" i="2"/>
  <c r="AM2116" i="2"/>
  <c r="AM2117" i="2"/>
  <c r="AM2118" i="2"/>
  <c r="AM2119" i="2"/>
  <c r="AM2120" i="2"/>
  <c r="AM2121" i="2"/>
  <c r="AM2122" i="2"/>
  <c r="AM2123" i="2"/>
  <c r="AM2124" i="2"/>
  <c r="AM2125" i="2"/>
  <c r="AM2126" i="2"/>
  <c r="AM2127" i="2"/>
  <c r="AM2128" i="2"/>
  <c r="AM2129" i="2"/>
  <c r="AM2130" i="2"/>
  <c r="AM2131" i="2"/>
  <c r="AM2132" i="2"/>
  <c r="AM2133" i="2"/>
  <c r="AM2134" i="2"/>
  <c r="AM2135" i="2"/>
  <c r="AM2136" i="2"/>
  <c r="AM2137" i="2"/>
  <c r="AM2138" i="2"/>
  <c r="AM2139" i="2"/>
  <c r="AM2140" i="2"/>
  <c r="AM2141" i="2"/>
  <c r="AM2142" i="2"/>
  <c r="AM2143" i="2"/>
  <c r="AM2144" i="2"/>
  <c r="AM2145" i="2"/>
  <c r="AM2146" i="2"/>
  <c r="AM2147" i="2"/>
  <c r="AM2148" i="2"/>
  <c r="AM2149" i="2"/>
  <c r="AM2150" i="2"/>
  <c r="AM2151" i="2"/>
  <c r="AM2152" i="2"/>
  <c r="AM2153" i="2"/>
  <c r="AM2154" i="2"/>
  <c r="AM2155" i="2"/>
  <c r="AM2156" i="2"/>
  <c r="AM2157" i="2"/>
  <c r="AM2158" i="2"/>
  <c r="AM2159" i="2"/>
  <c r="AM2160" i="2"/>
  <c r="AM2161" i="2"/>
  <c r="AM2162" i="2"/>
  <c r="AM2163" i="2"/>
  <c r="AM2164" i="2"/>
  <c r="AM2165" i="2"/>
  <c r="AM2166" i="2"/>
  <c r="AM2167" i="2"/>
  <c r="AM2168" i="2"/>
  <c r="AM2169" i="2"/>
  <c r="AM2170" i="2"/>
  <c r="AM2171" i="2"/>
  <c r="AM2172" i="2"/>
  <c r="AM2173" i="2"/>
  <c r="AM2174" i="2"/>
  <c r="AM2175" i="2"/>
  <c r="AM2176" i="2"/>
  <c r="AM2177" i="2"/>
  <c r="AM2178" i="2"/>
  <c r="AM2179" i="2"/>
  <c r="AM2180" i="2"/>
  <c r="AM2181" i="2"/>
  <c r="AM2182" i="2"/>
  <c r="AM2183" i="2"/>
  <c r="AM2184" i="2"/>
  <c r="AM2185" i="2"/>
  <c r="AM2186" i="2"/>
  <c r="AM2187" i="2"/>
  <c r="AM2188" i="2"/>
  <c r="AM2189" i="2"/>
  <c r="AM2190" i="2"/>
  <c r="AM2191" i="2"/>
  <c r="AM2192" i="2"/>
  <c r="AM2193" i="2"/>
  <c r="AM2194" i="2"/>
  <c r="AM2195" i="2"/>
  <c r="AM2196" i="2"/>
  <c r="AM2197" i="2"/>
  <c r="AM2198" i="2"/>
  <c r="AM2199" i="2"/>
  <c r="AM2200" i="2"/>
  <c r="AM2201" i="2"/>
  <c r="AM2202" i="2"/>
  <c r="AM2203" i="2"/>
  <c r="AM2204" i="2"/>
  <c r="AM2205" i="2"/>
  <c r="AM2206" i="2"/>
  <c r="AM2207" i="2"/>
  <c r="AM2208" i="2"/>
  <c r="AM2209" i="2"/>
  <c r="AM2210" i="2"/>
  <c r="AM2211" i="2"/>
  <c r="AM2212" i="2"/>
  <c r="AM2213" i="2"/>
  <c r="AM2214" i="2"/>
  <c r="AM2215" i="2"/>
  <c r="AM2216" i="2"/>
  <c r="AM2217" i="2"/>
  <c r="AM2218" i="2"/>
  <c r="AM2219" i="2"/>
  <c r="AM2220" i="2"/>
  <c r="AM2221" i="2"/>
  <c r="AM2222" i="2"/>
  <c r="AM2223" i="2"/>
  <c r="AM2224" i="2"/>
  <c r="AM2225" i="2"/>
  <c r="AM2226" i="2"/>
  <c r="AM2227" i="2"/>
  <c r="AM2228" i="2"/>
  <c r="AM2229" i="2"/>
  <c r="AM2230" i="2"/>
  <c r="AM2231" i="2"/>
  <c r="AM2232" i="2"/>
  <c r="AM2233" i="2"/>
  <c r="AM2234" i="2"/>
  <c r="AM2235" i="2"/>
  <c r="AM2236" i="2"/>
  <c r="AM2237" i="2"/>
  <c r="AM2238" i="2"/>
  <c r="AM2239" i="2"/>
  <c r="AM2240" i="2"/>
  <c r="AM2241" i="2"/>
  <c r="AM2242" i="2"/>
  <c r="AM2243" i="2"/>
  <c r="AM2244" i="2"/>
  <c r="AM2245" i="2"/>
  <c r="AM2246" i="2"/>
  <c r="AM2247" i="2"/>
  <c r="AM2248" i="2"/>
  <c r="AM2249" i="2"/>
  <c r="AM2250" i="2"/>
  <c r="AM2251" i="2"/>
  <c r="AM2252" i="2"/>
  <c r="AM2253" i="2"/>
  <c r="AM2254" i="2"/>
  <c r="AM2255" i="2"/>
  <c r="AM2256" i="2"/>
  <c r="AM2257" i="2"/>
  <c r="AM2258" i="2"/>
  <c r="AM2259" i="2"/>
  <c r="AM2260" i="2"/>
  <c r="AM2261" i="2"/>
  <c r="AM2262" i="2"/>
  <c r="AM2263" i="2"/>
  <c r="AM2264" i="2"/>
  <c r="AM2265" i="2"/>
  <c r="AM2266" i="2"/>
  <c r="AM2267" i="2"/>
  <c r="AM2268" i="2"/>
  <c r="AM2269" i="2"/>
  <c r="AM2270" i="2"/>
  <c r="AM2271" i="2"/>
  <c r="AM2272" i="2"/>
  <c r="AM2273" i="2"/>
  <c r="AM2274" i="2"/>
  <c r="AM2275" i="2"/>
  <c r="AM2276" i="2"/>
  <c r="AM2277" i="2"/>
  <c r="AM2278" i="2"/>
  <c r="AM2279" i="2"/>
  <c r="AM2280" i="2"/>
  <c r="AM2281" i="2"/>
  <c r="AM2282" i="2"/>
  <c r="AM2283" i="2"/>
  <c r="AM2284" i="2"/>
  <c r="AM2285" i="2"/>
  <c r="AM2286" i="2"/>
  <c r="AM2287" i="2"/>
  <c r="AM2288" i="2"/>
  <c r="AM2289" i="2"/>
  <c r="AM2290" i="2"/>
  <c r="AM2291" i="2"/>
  <c r="AM2292" i="2"/>
  <c r="AM2293" i="2"/>
  <c r="AM2294" i="2"/>
  <c r="AM2295" i="2"/>
  <c r="AM2296" i="2"/>
  <c r="AM2297" i="2"/>
  <c r="AM2298" i="2"/>
  <c r="AM2299" i="2"/>
  <c r="AM2300" i="2"/>
  <c r="AM2301" i="2"/>
  <c r="AM2302" i="2"/>
  <c r="AM2303" i="2"/>
  <c r="AM2304" i="2"/>
  <c r="AM2305" i="2"/>
  <c r="AM2306" i="2"/>
  <c r="AM2307" i="2"/>
  <c r="AM2308" i="2"/>
  <c r="AM2309" i="2"/>
  <c r="AM2310" i="2"/>
  <c r="AM2311" i="2"/>
  <c r="AM2312" i="2"/>
  <c r="AM2313" i="2"/>
  <c r="AM2314" i="2"/>
  <c r="AM2315" i="2"/>
  <c r="AM2316" i="2"/>
  <c r="AM2317" i="2"/>
  <c r="AM2318" i="2"/>
  <c r="AM2319" i="2"/>
  <c r="AM2320" i="2"/>
  <c r="AM2321" i="2"/>
  <c r="AM2322" i="2"/>
  <c r="AM2323" i="2"/>
  <c r="AM2324" i="2"/>
  <c r="AM2325" i="2"/>
  <c r="AM2326" i="2"/>
  <c r="AM2327" i="2"/>
  <c r="AM2328" i="2"/>
  <c r="AM2329" i="2"/>
  <c r="AM2330" i="2"/>
  <c r="AM2331" i="2"/>
  <c r="AM2332" i="2"/>
  <c r="AM2333" i="2"/>
  <c r="AM2334" i="2"/>
  <c r="AM2335" i="2"/>
  <c r="AM2336" i="2"/>
  <c r="AM2337" i="2"/>
  <c r="AM2338" i="2"/>
  <c r="AM2339" i="2"/>
  <c r="AM2340" i="2"/>
  <c r="AM2341" i="2"/>
  <c r="AM2342" i="2"/>
  <c r="AM2343" i="2"/>
  <c r="AM2344" i="2"/>
  <c r="AM2345" i="2"/>
  <c r="AM2346" i="2"/>
  <c r="AM2347" i="2"/>
  <c r="AM2348" i="2"/>
  <c r="AM2349" i="2"/>
  <c r="AM2350" i="2"/>
  <c r="AM2351" i="2"/>
  <c r="AM2352" i="2"/>
  <c r="AM2353" i="2"/>
  <c r="AM2354" i="2"/>
  <c r="AM2355" i="2"/>
  <c r="AM2356" i="2"/>
  <c r="AM2357" i="2"/>
  <c r="AM2358" i="2"/>
  <c r="AM2359" i="2"/>
  <c r="AM2360" i="2"/>
  <c r="AM2361" i="2"/>
  <c r="AM2362" i="2"/>
  <c r="AM2363" i="2"/>
  <c r="AM2364" i="2"/>
  <c r="AM2365" i="2"/>
  <c r="AM2366" i="2"/>
  <c r="AM2367" i="2"/>
  <c r="AM2368" i="2"/>
  <c r="AM2369" i="2"/>
  <c r="AM2370" i="2"/>
  <c r="AM2371" i="2"/>
  <c r="AM2372" i="2"/>
  <c r="AM2373" i="2"/>
  <c r="AM2374" i="2"/>
  <c r="AM2375" i="2"/>
  <c r="AM2376" i="2"/>
  <c r="AM2377" i="2"/>
  <c r="AM2378" i="2"/>
  <c r="AM2379" i="2"/>
  <c r="AM2380" i="2"/>
  <c r="AM2381" i="2"/>
  <c r="AM2382" i="2"/>
  <c r="AM2383" i="2"/>
  <c r="AM2384" i="2"/>
  <c r="AM2385" i="2"/>
  <c r="AM2386" i="2"/>
  <c r="AM2387" i="2"/>
  <c r="AM2388" i="2"/>
  <c r="AM2389" i="2"/>
  <c r="AM2390" i="2"/>
  <c r="AM2391" i="2"/>
  <c r="AM2392" i="2"/>
  <c r="AM2393" i="2"/>
  <c r="AM2394" i="2"/>
  <c r="AM2395" i="2"/>
  <c r="AM2396" i="2"/>
  <c r="AM2397" i="2"/>
  <c r="AM2398" i="2"/>
  <c r="AM2399" i="2"/>
  <c r="AM2400" i="2"/>
  <c r="AM2401" i="2"/>
  <c r="AM2402" i="2"/>
  <c r="AM2403" i="2"/>
  <c r="AM2404" i="2"/>
  <c r="AM2405" i="2"/>
  <c r="AM2406" i="2"/>
  <c r="AM2407" i="2"/>
  <c r="AM2408" i="2"/>
  <c r="AM2409" i="2"/>
  <c r="AM2410" i="2"/>
  <c r="AM2411" i="2"/>
  <c r="AM2412" i="2"/>
  <c r="AM2413" i="2"/>
  <c r="AM2414" i="2"/>
  <c r="AM2415" i="2"/>
  <c r="AM2416" i="2"/>
  <c r="AM2417" i="2"/>
  <c r="AM2418" i="2"/>
  <c r="AM2419" i="2"/>
  <c r="AM2420" i="2"/>
  <c r="AM2421" i="2"/>
  <c r="AM2422" i="2"/>
  <c r="AM2423" i="2"/>
  <c r="AM2424" i="2"/>
  <c r="AM2425" i="2"/>
  <c r="AM2426" i="2"/>
  <c r="AM2427" i="2"/>
  <c r="AM2428" i="2"/>
  <c r="AM2429" i="2"/>
  <c r="AM2430" i="2"/>
  <c r="AM2431" i="2"/>
  <c r="AM2432" i="2"/>
  <c r="AM2433" i="2"/>
  <c r="AM2434" i="2"/>
  <c r="AM2435" i="2"/>
  <c r="AM2436" i="2"/>
  <c r="AM2437" i="2"/>
  <c r="AM2438" i="2"/>
  <c r="AM2439" i="2"/>
  <c r="AM2440" i="2"/>
  <c r="AM2441" i="2"/>
  <c r="AM2442" i="2"/>
  <c r="AM2443" i="2"/>
  <c r="AM2444" i="2"/>
  <c r="AM2445" i="2"/>
  <c r="AM2446" i="2"/>
  <c r="AM2447" i="2"/>
  <c r="AM2448" i="2"/>
  <c r="AM2449" i="2"/>
  <c r="AM2450" i="2"/>
  <c r="AM2451" i="2"/>
  <c r="AM2452" i="2"/>
  <c r="AM2453" i="2"/>
  <c r="AM2454" i="2"/>
  <c r="AM2455" i="2"/>
  <c r="AM2456" i="2"/>
  <c r="AM2457" i="2"/>
  <c r="AM2458" i="2"/>
  <c r="AM2459" i="2"/>
  <c r="AM2460" i="2"/>
  <c r="AM2461" i="2"/>
  <c r="AM2462" i="2"/>
  <c r="AM2463" i="2"/>
  <c r="AM2464" i="2"/>
  <c r="AM2465" i="2"/>
  <c r="AM2466" i="2"/>
  <c r="AM2467" i="2"/>
  <c r="AM2468" i="2"/>
  <c r="AM2469" i="2"/>
  <c r="AM2470" i="2"/>
  <c r="AM2471" i="2"/>
  <c r="AM2472" i="2"/>
  <c r="AM2473" i="2"/>
  <c r="AM2474" i="2"/>
  <c r="AM2475" i="2"/>
  <c r="AM2476" i="2"/>
  <c r="AM2477" i="2"/>
  <c r="AM2478" i="2"/>
  <c r="AM2479" i="2"/>
  <c r="AM2480" i="2"/>
  <c r="AM2481" i="2"/>
  <c r="AM2482" i="2"/>
  <c r="AM2483" i="2"/>
  <c r="AM2484" i="2"/>
  <c r="AM2485" i="2"/>
  <c r="AM2486" i="2"/>
  <c r="AM2487" i="2"/>
  <c r="AM2488" i="2"/>
  <c r="AM2489" i="2"/>
  <c r="AM2490" i="2"/>
  <c r="AM2491" i="2"/>
  <c r="AM2492" i="2"/>
  <c r="AM2493" i="2"/>
  <c r="AM2494" i="2"/>
  <c r="AM2495" i="2"/>
  <c r="AM2496" i="2"/>
  <c r="AM2497" i="2"/>
  <c r="AM2498" i="2"/>
  <c r="AM2499" i="2"/>
  <c r="AM2500" i="2"/>
  <c r="AM2501" i="2"/>
  <c r="AM2502" i="2"/>
  <c r="AM2503" i="2"/>
  <c r="AM2504" i="2"/>
  <c r="AM2505" i="2"/>
  <c r="AM2506" i="2"/>
  <c r="AM2507" i="2"/>
  <c r="AM2508" i="2"/>
  <c r="AM2509" i="2"/>
  <c r="AM2510" i="2"/>
  <c r="AM2511" i="2"/>
  <c r="AM2512" i="2"/>
  <c r="AM2513" i="2"/>
  <c r="AM2514" i="2"/>
  <c r="AM2515" i="2"/>
  <c r="AM2516" i="2"/>
  <c r="AM2517" i="2"/>
  <c r="AM2518" i="2"/>
  <c r="AM2519" i="2"/>
  <c r="AM2520" i="2"/>
  <c r="AM2521" i="2"/>
  <c r="AM2522" i="2"/>
  <c r="AM2523" i="2"/>
  <c r="AM2524" i="2"/>
  <c r="AM2525" i="2"/>
  <c r="AM2526" i="2"/>
  <c r="AM2527" i="2"/>
  <c r="AM2528" i="2"/>
  <c r="AM2529" i="2"/>
  <c r="AM2530" i="2"/>
  <c r="AM2531" i="2"/>
  <c r="AM2532" i="2"/>
  <c r="AM2533" i="2"/>
  <c r="AM2534" i="2"/>
  <c r="AM2535" i="2"/>
  <c r="AM2536" i="2"/>
  <c r="AM2537" i="2"/>
  <c r="AM2538" i="2"/>
  <c r="AM2539" i="2"/>
  <c r="AM2540" i="2"/>
  <c r="AM2541" i="2"/>
  <c r="AM2542" i="2"/>
  <c r="AM2543" i="2"/>
  <c r="AM2544" i="2"/>
  <c r="AM2545" i="2"/>
  <c r="AM2546" i="2"/>
  <c r="AM2547" i="2"/>
  <c r="AM2548" i="2"/>
  <c r="AM2549" i="2"/>
  <c r="AM2550" i="2"/>
  <c r="AM2551" i="2"/>
  <c r="AM2552" i="2"/>
  <c r="AM2553" i="2"/>
  <c r="AM2554" i="2"/>
  <c r="AM2555" i="2"/>
  <c r="AM2556" i="2"/>
  <c r="AM2557" i="2"/>
  <c r="AM2558" i="2"/>
  <c r="AM2559" i="2"/>
  <c r="AM2560" i="2"/>
  <c r="AM2561" i="2"/>
  <c r="AM2562" i="2"/>
  <c r="AM2563" i="2"/>
  <c r="AM2564" i="2"/>
  <c r="AM2565" i="2"/>
  <c r="AM2566" i="2"/>
  <c r="AM2567" i="2"/>
  <c r="AM2568" i="2"/>
  <c r="AM2569" i="2"/>
  <c r="AM2570" i="2"/>
  <c r="AM2571" i="2"/>
  <c r="AM2572" i="2"/>
  <c r="AM2573" i="2"/>
  <c r="AM2574" i="2"/>
  <c r="AM2575" i="2"/>
  <c r="AM2576" i="2"/>
  <c r="AM2577" i="2"/>
  <c r="AM2578" i="2"/>
  <c r="AM2579" i="2"/>
  <c r="AM2580" i="2"/>
  <c r="AM2581" i="2"/>
  <c r="AM2582" i="2"/>
  <c r="AM2583" i="2"/>
  <c r="AM2584" i="2"/>
  <c r="AM2585" i="2"/>
  <c r="AM2586" i="2"/>
  <c r="AM2587" i="2"/>
  <c r="AM2588" i="2"/>
  <c r="AM2589" i="2"/>
  <c r="AM2590" i="2"/>
  <c r="AM2591" i="2"/>
  <c r="AM2592" i="2"/>
  <c r="AM2593" i="2"/>
  <c r="AM2594" i="2"/>
  <c r="AM2595" i="2"/>
  <c r="AM2596" i="2"/>
  <c r="AM2597" i="2"/>
  <c r="AM2598" i="2"/>
  <c r="AM2599" i="2"/>
  <c r="AM2600" i="2"/>
  <c r="AM2601" i="2"/>
  <c r="AM2602" i="2"/>
  <c r="AM2603" i="2"/>
  <c r="AM2604" i="2"/>
  <c r="AM2605" i="2"/>
  <c r="AM2606" i="2"/>
  <c r="AM2607" i="2"/>
  <c r="AM2608" i="2"/>
  <c r="AM2609" i="2"/>
  <c r="AM2610" i="2"/>
  <c r="AM2611" i="2"/>
  <c r="AM2612" i="2"/>
  <c r="AM2613" i="2"/>
  <c r="AM2614" i="2"/>
  <c r="AM2615" i="2"/>
  <c r="AM2616" i="2"/>
  <c r="AM2617" i="2"/>
  <c r="AM2618" i="2"/>
  <c r="AM2619" i="2"/>
  <c r="AM2620" i="2"/>
  <c r="AM2621" i="2"/>
  <c r="AM2622" i="2"/>
  <c r="AM2623" i="2"/>
  <c r="AM2624" i="2"/>
  <c r="AM2625" i="2"/>
  <c r="AM2626" i="2"/>
  <c r="AM2627" i="2"/>
  <c r="AM2628" i="2"/>
  <c r="AM2629" i="2"/>
  <c r="AM2630" i="2"/>
  <c r="AM2631" i="2"/>
  <c r="AM2632" i="2"/>
  <c r="AM2633" i="2"/>
  <c r="AM2634" i="2"/>
  <c r="AM2635" i="2"/>
  <c r="AM2636" i="2"/>
  <c r="AM2637" i="2"/>
  <c r="AM2638" i="2"/>
  <c r="AM2639" i="2"/>
  <c r="AM2717" i="2"/>
  <c r="AM2718" i="2"/>
  <c r="AM2719" i="2"/>
  <c r="AM2720" i="2"/>
  <c r="AM2721" i="2"/>
  <c r="AM2722" i="2"/>
  <c r="AM2723" i="2"/>
  <c r="AM2724" i="2"/>
  <c r="AM2725" i="2"/>
  <c r="AM2726" i="2"/>
  <c r="AM2727" i="2"/>
  <c r="AM2728" i="2"/>
  <c r="AM2729" i="2"/>
  <c r="AM2730" i="2"/>
  <c r="AM2731" i="2"/>
  <c r="AM2732" i="2"/>
  <c r="AM2733" i="2"/>
  <c r="AM2734" i="2"/>
  <c r="AM2735" i="2"/>
  <c r="AM2736" i="2"/>
  <c r="AM2737" i="2"/>
  <c r="AM2738" i="2"/>
  <c r="AM2739" i="2"/>
  <c r="AM2740" i="2"/>
  <c r="AM2741" i="2"/>
  <c r="AM3687" i="2"/>
  <c r="AM3688" i="2"/>
  <c r="AM3689" i="2"/>
  <c r="AM3690" i="2"/>
  <c r="AM3691" i="2"/>
  <c r="AM3692" i="2"/>
  <c r="AM3693" i="2"/>
  <c r="AM3694" i="2"/>
  <c r="AM3695" i="2"/>
  <c r="AM3696" i="2"/>
  <c r="AM3697" i="2"/>
  <c r="AM3698" i="2"/>
  <c r="AM3699" i="2"/>
  <c r="AM3700" i="2"/>
  <c r="AM3701" i="2"/>
  <c r="AM3702" i="2"/>
  <c r="AM3703" i="2"/>
  <c r="AM3704" i="2"/>
  <c r="AM3705" i="2"/>
  <c r="AM3706" i="2"/>
  <c r="AM3707" i="2"/>
  <c r="AM3708" i="2"/>
  <c r="AM3709" i="2"/>
  <c r="AM3710" i="2"/>
  <c r="AM3711" i="2"/>
  <c r="AM3712" i="2"/>
  <c r="AM3713" i="2"/>
  <c r="AM3714" i="2"/>
  <c r="AM3715" i="2"/>
  <c r="AM3716" i="2"/>
  <c r="AM3717" i="2"/>
  <c r="AM3718" i="2"/>
  <c r="AM3719" i="2"/>
  <c r="AM3720" i="2"/>
  <c r="AM3721" i="2"/>
  <c r="AM3722" i="2"/>
  <c r="AM3723" i="2"/>
  <c r="AM3724" i="2"/>
  <c r="AM3725" i="2"/>
  <c r="AM3726" i="2"/>
  <c r="AM3727" i="2"/>
  <c r="AM3728" i="2"/>
  <c r="AM3729" i="2"/>
  <c r="AM3730" i="2"/>
  <c r="AM3731" i="2"/>
  <c r="AM3732" i="2"/>
  <c r="AM3733" i="2"/>
  <c r="AM3734" i="2"/>
  <c r="AM3735" i="2"/>
  <c r="AM3736" i="2"/>
  <c r="AM3995" i="2"/>
  <c r="AM3996" i="2"/>
  <c r="AM3997" i="2"/>
  <c r="AM3998" i="2"/>
  <c r="AM4000" i="2"/>
  <c r="B27" i="4"/>
  <c r="B26" i="4"/>
  <c r="B25" i="4"/>
  <c r="B24" i="4"/>
  <c r="B19" i="4"/>
  <c r="B22" i="4"/>
  <c r="B21" i="4"/>
  <c r="B20" i="4"/>
  <c r="B17" i="4"/>
  <c r="B15" i="4"/>
  <c r="B16" i="4"/>
  <c r="E124" i="1"/>
  <c r="E67" i="1"/>
  <c r="E40" i="1"/>
  <c r="E34" i="1"/>
  <c r="E129" i="1"/>
  <c r="E29" i="1"/>
  <c r="E97" i="1"/>
  <c r="E126" i="1"/>
  <c r="E118" i="1"/>
  <c r="E112" i="1"/>
  <c r="E18" i="1"/>
  <c r="E12" i="1"/>
  <c r="E94" i="1"/>
  <c r="E144" i="1"/>
  <c r="E24" i="1"/>
  <c r="E80" i="1"/>
  <c r="E84" i="1"/>
  <c r="E146" i="1"/>
  <c r="E11" i="1"/>
  <c r="E30" i="1"/>
  <c r="E138" i="1"/>
  <c r="E78" i="1"/>
  <c r="E107" i="1"/>
  <c r="E59" i="1"/>
  <c r="E46" i="1"/>
  <c r="E140" i="1"/>
  <c r="E96" i="1"/>
  <c r="E135" i="1"/>
  <c r="E81" i="1"/>
  <c r="E85" i="1"/>
  <c r="E147" i="1"/>
  <c r="E101" i="1"/>
  <c r="E56" i="1"/>
  <c r="E75" i="1"/>
  <c r="E88" i="1"/>
  <c r="E41" i="1"/>
  <c r="E31" i="1"/>
  <c r="E43" i="1"/>
  <c r="E32" i="1"/>
  <c r="E121" i="1"/>
  <c r="E48" i="1"/>
  <c r="E42" i="1"/>
  <c r="E114" i="1"/>
  <c r="E92" i="1"/>
  <c r="E130" i="1"/>
  <c r="E64" i="1"/>
  <c r="E74" i="1"/>
  <c r="E63" i="1"/>
  <c r="E119" i="1"/>
  <c r="E51" i="1"/>
  <c r="E62" i="1"/>
  <c r="E111" i="1"/>
  <c r="E82" i="1"/>
  <c r="E77" i="1"/>
  <c r="E105" i="1"/>
  <c r="E109" i="1"/>
  <c r="E14" i="1"/>
  <c r="E38" i="1"/>
  <c r="E120" i="1"/>
  <c r="E116" i="1"/>
  <c r="E66" i="1"/>
  <c r="E102" i="1"/>
  <c r="E37" i="1"/>
  <c r="E58" i="1"/>
  <c r="E61" i="1"/>
  <c r="E72" i="1"/>
  <c r="E113" i="1"/>
  <c r="E54" i="1"/>
  <c r="E71" i="1"/>
  <c r="E100" i="1"/>
  <c r="E142" i="1"/>
  <c r="E83" i="1"/>
  <c r="E128" i="1"/>
  <c r="E86" i="1"/>
  <c r="E68" i="1"/>
  <c r="E49" i="1"/>
  <c r="E134" i="1"/>
  <c r="E53" i="1"/>
  <c r="E16" i="1"/>
  <c r="E21" i="1"/>
  <c r="E127" i="1"/>
  <c r="E141" i="1"/>
  <c r="E39" i="1"/>
  <c r="E28" i="1"/>
  <c r="E17" i="1"/>
  <c r="E106" i="1"/>
  <c r="E52" i="1"/>
  <c r="E150" i="1"/>
  <c r="E87" i="1"/>
  <c r="E137" i="1"/>
  <c r="E98" i="1"/>
  <c r="E79" i="1"/>
  <c r="E26" i="1"/>
  <c r="E27" i="1"/>
  <c r="E89" i="1"/>
  <c r="E13" i="1"/>
  <c r="E125" i="1"/>
  <c r="E76" i="1"/>
  <c r="E22" i="1"/>
  <c r="E15" i="1"/>
  <c r="E44" i="1"/>
  <c r="E93" i="1"/>
  <c r="E50" i="1"/>
  <c r="E139" i="1"/>
  <c r="E73" i="1"/>
  <c r="E23" i="1"/>
  <c r="E57" i="1"/>
  <c r="E90" i="1"/>
  <c r="E69" i="1"/>
  <c r="E115" i="1"/>
  <c r="E148" i="1"/>
  <c r="E149" i="1"/>
  <c r="E33" i="1"/>
  <c r="E103" i="1"/>
  <c r="E122" i="1"/>
  <c r="E123" i="1"/>
  <c r="E47" i="1"/>
  <c r="E65" i="1"/>
  <c r="E99" i="1"/>
  <c r="E36" i="1"/>
  <c r="E35" i="1"/>
  <c r="E95" i="1"/>
  <c r="E25" i="1"/>
  <c r="E45" i="1"/>
  <c r="E55" i="1"/>
  <c r="E19" i="1"/>
  <c r="E91" i="1"/>
  <c r="E70" i="1"/>
  <c r="E20" i="1"/>
  <c r="E145" i="1"/>
  <c r="E104" i="1"/>
  <c r="E131" i="1"/>
  <c r="E60" i="1"/>
  <c r="E117" i="1"/>
  <c r="E108" i="1"/>
  <c r="E136" i="1"/>
  <c r="E110" i="1"/>
  <c r="E143" i="1"/>
  <c r="E133" i="1"/>
  <c r="E132" i="1"/>
  <c r="AE11" i="2" l="1"/>
  <c r="AE2203" i="2"/>
  <c r="AE2195" i="2"/>
  <c r="AE2187" i="2"/>
  <c r="AE2179" i="2"/>
  <c r="AE2171" i="2"/>
  <c r="AE2163" i="2"/>
  <c r="AE2155" i="2"/>
  <c r="AE2147" i="2"/>
  <c r="AE2139" i="2"/>
  <c r="AE2131" i="2"/>
  <c r="AE2123" i="2"/>
  <c r="AE2115" i="2"/>
  <c r="AE2107" i="2"/>
  <c r="AE2099" i="2"/>
  <c r="AE322" i="2"/>
  <c r="AE314" i="2"/>
  <c r="AE306" i="2"/>
  <c r="AE298" i="2"/>
  <c r="AE290" i="2"/>
  <c r="AE282" i="2"/>
  <c r="AE274" i="2"/>
  <c r="AE266" i="2"/>
  <c r="AE258" i="2"/>
  <c r="AE250" i="2"/>
  <c r="AE242" i="2"/>
  <c r="AE234" i="2"/>
  <c r="AE226" i="2"/>
  <c r="AE218" i="2"/>
  <c r="AE210" i="2"/>
  <c r="AE202" i="2"/>
  <c r="AE194" i="2"/>
  <c r="AE186" i="2"/>
  <c r="AE178" i="2"/>
  <c r="AE170" i="2"/>
  <c r="AE162" i="2"/>
  <c r="AE154" i="2"/>
  <c r="AE146" i="2"/>
  <c r="AE138" i="2"/>
  <c r="AE130" i="2"/>
  <c r="AE122" i="2"/>
  <c r="AE114" i="2"/>
  <c r="AE98" i="2"/>
  <c r="AE90" i="2"/>
  <c r="AE10" i="2"/>
  <c r="AE74" i="2"/>
  <c r="AE66" i="2"/>
  <c r="AE58" i="2"/>
  <c r="AE50" i="2"/>
  <c r="AE42" i="2"/>
  <c r="AE34" i="2"/>
  <c r="AE26" i="2"/>
  <c r="AE18" i="2"/>
  <c r="AN3740" i="2"/>
  <c r="AN3748" i="2"/>
  <c r="AN3756" i="2"/>
  <c r="AN3764" i="2"/>
  <c r="AN3772" i="2"/>
  <c r="AN3780" i="2"/>
  <c r="AN3788" i="2"/>
  <c r="AN3796" i="2"/>
  <c r="AN3804" i="2"/>
  <c r="AN3812" i="2"/>
  <c r="AN3820" i="2"/>
  <c r="AN3828" i="2"/>
  <c r="AN3836" i="2"/>
  <c r="AN3844" i="2"/>
  <c r="AN3852" i="2"/>
  <c r="AN3860" i="2"/>
  <c r="AN3868" i="2"/>
  <c r="AN3876" i="2"/>
  <c r="AN3884" i="2"/>
  <c r="AN3892" i="2"/>
  <c r="AN3900" i="2"/>
  <c r="AN3908" i="2"/>
  <c r="AN3916" i="2"/>
  <c r="AN3924" i="2"/>
  <c r="AN3932" i="2"/>
  <c r="AN3940" i="2"/>
  <c r="AN3948" i="2"/>
  <c r="AN3956" i="2"/>
  <c r="AN3964" i="2"/>
  <c r="AN3972" i="2"/>
  <c r="AN3980" i="2"/>
  <c r="AN3743" i="2"/>
  <c r="AN3751" i="2"/>
  <c r="AN3759" i="2"/>
  <c r="AN3767" i="2"/>
  <c r="AN3775" i="2"/>
  <c r="AN3783" i="2"/>
  <c r="AN3791" i="2"/>
  <c r="AN3799" i="2"/>
  <c r="AN3807" i="2"/>
  <c r="AN3815" i="2"/>
  <c r="AN3823" i="2"/>
  <c r="AN3831" i="2"/>
  <c r="AN3839" i="2"/>
  <c r="AN3847" i="2"/>
  <c r="AN3855" i="2"/>
  <c r="AN3863" i="2"/>
  <c r="AN3871" i="2"/>
  <c r="AN3879" i="2"/>
  <c r="AN3887" i="2"/>
  <c r="AN3895" i="2"/>
  <c r="AN3903" i="2"/>
  <c r="AN3911" i="2"/>
  <c r="AN3919" i="2"/>
  <c r="AN3927" i="2"/>
  <c r="AN3935" i="2"/>
  <c r="AN3943" i="2"/>
  <c r="AN3951" i="2"/>
  <c r="AN3959" i="2"/>
  <c r="AN3967" i="2"/>
  <c r="AN3975" i="2"/>
  <c r="AN3983" i="2"/>
  <c r="AN3991" i="2"/>
  <c r="AN3746" i="2"/>
  <c r="AN3757" i="2"/>
  <c r="AN3768" i="2"/>
  <c r="AN3778" i="2"/>
  <c r="AN3789" i="2"/>
  <c r="AN3800" i="2"/>
  <c r="AN3810" i="2"/>
  <c r="AN3821" i="2"/>
  <c r="AN3832" i="2"/>
  <c r="AN3842" i="2"/>
  <c r="AN3853" i="2"/>
  <c r="AN3864" i="2"/>
  <c r="AN3874" i="2"/>
  <c r="AN3885" i="2"/>
  <c r="AN3896" i="2"/>
  <c r="AN3906" i="2"/>
  <c r="AN3917" i="2"/>
  <c r="AN3928" i="2"/>
  <c r="AN3938" i="2"/>
  <c r="AN3949" i="2"/>
  <c r="AN3960" i="2"/>
  <c r="AN3970" i="2"/>
  <c r="AN3981" i="2"/>
  <c r="AN3990" i="2"/>
  <c r="AN3737" i="2"/>
  <c r="AN3747" i="2"/>
  <c r="AN3758" i="2"/>
  <c r="AN3769" i="2"/>
  <c r="AN3779" i="2"/>
  <c r="AN3790" i="2"/>
  <c r="AN3801" i="2"/>
  <c r="AN3811" i="2"/>
  <c r="AN3822" i="2"/>
  <c r="AN3833" i="2"/>
  <c r="AN3843" i="2"/>
  <c r="AN3854" i="2"/>
  <c r="AN3865" i="2"/>
  <c r="AN3875" i="2"/>
  <c r="AN3886" i="2"/>
  <c r="AN3897" i="2"/>
  <c r="AN3907" i="2"/>
  <c r="AN3918" i="2"/>
  <c r="AN3929" i="2"/>
  <c r="AN3939" i="2"/>
  <c r="AN3950" i="2"/>
  <c r="AN3961" i="2"/>
  <c r="AN3971" i="2"/>
  <c r="AN3982" i="2"/>
  <c r="AN3992" i="2"/>
  <c r="AN3738" i="2"/>
  <c r="AN3749" i="2"/>
  <c r="AN3760" i="2"/>
  <c r="AN3770" i="2"/>
  <c r="AN3781" i="2"/>
  <c r="AN3792" i="2"/>
  <c r="AN3802" i="2"/>
  <c r="AN3813" i="2"/>
  <c r="AN3824" i="2"/>
  <c r="AN3834" i="2"/>
  <c r="AN3845" i="2"/>
  <c r="AN3856" i="2"/>
  <c r="AN3866" i="2"/>
  <c r="AN3877" i="2"/>
  <c r="AN3888" i="2"/>
  <c r="AN3898" i="2"/>
  <c r="AN3909" i="2"/>
  <c r="AN3920" i="2"/>
  <c r="AN3930" i="2"/>
  <c r="AN3941" i="2"/>
  <c r="AN3952" i="2"/>
  <c r="AN3962" i="2"/>
  <c r="AN3973" i="2"/>
  <c r="AN3984" i="2"/>
  <c r="AN3993" i="2"/>
  <c r="AN3739" i="2"/>
  <c r="AN3750" i="2"/>
  <c r="AN3761" i="2"/>
  <c r="AN3771" i="2"/>
  <c r="AN3782" i="2"/>
  <c r="AN3793" i="2"/>
  <c r="AN3803" i="2"/>
  <c r="AN3814" i="2"/>
  <c r="AN3825" i="2"/>
  <c r="AN3835" i="2"/>
  <c r="AN3846" i="2"/>
  <c r="AN3857" i="2"/>
  <c r="AN3867" i="2"/>
  <c r="AN3878" i="2"/>
  <c r="AN3889" i="2"/>
  <c r="AN3899" i="2"/>
  <c r="AN3910" i="2"/>
  <c r="AN3921" i="2"/>
  <c r="AN3931" i="2"/>
  <c r="AN3942" i="2"/>
  <c r="AN3953" i="2"/>
  <c r="AN3963" i="2"/>
  <c r="AN3974" i="2"/>
  <c r="AN3985" i="2"/>
  <c r="AN3994" i="2"/>
  <c r="AN3741" i="2"/>
  <c r="AN3752" i="2"/>
  <c r="AN3762" i="2"/>
  <c r="AN3773" i="2"/>
  <c r="AN3784" i="2"/>
  <c r="AN3794" i="2"/>
  <c r="AN3805" i="2"/>
  <c r="AN3816" i="2"/>
  <c r="AN3826" i="2"/>
  <c r="AN3837" i="2"/>
  <c r="AN3848" i="2"/>
  <c r="AN3858" i="2"/>
  <c r="AN3869" i="2"/>
  <c r="AN3880" i="2"/>
  <c r="AN3890" i="2"/>
  <c r="AN3901" i="2"/>
  <c r="AN3912" i="2"/>
  <c r="AN3922" i="2"/>
  <c r="AN3933" i="2"/>
  <c r="AN3944" i="2"/>
  <c r="AN3954" i="2"/>
  <c r="AN3965" i="2"/>
  <c r="AN3976" i="2"/>
  <c r="AN3986" i="2"/>
  <c r="AN3742" i="2"/>
  <c r="AN3753" i="2"/>
  <c r="AN3763" i="2"/>
  <c r="AN3774" i="2"/>
  <c r="AN3785" i="2"/>
  <c r="AN3795" i="2"/>
  <c r="AN3806" i="2"/>
  <c r="AN3817" i="2"/>
  <c r="AN3827" i="2"/>
  <c r="AN3838" i="2"/>
  <c r="AN3849" i="2"/>
  <c r="AN3859" i="2"/>
  <c r="AN3870" i="2"/>
  <c r="AN3881" i="2"/>
  <c r="AN3891" i="2"/>
  <c r="AN3902" i="2"/>
  <c r="AN3913" i="2"/>
  <c r="AN3923" i="2"/>
  <c r="AN3934" i="2"/>
  <c r="AN3945" i="2"/>
  <c r="AN3955" i="2"/>
  <c r="AN3966" i="2"/>
  <c r="AN3977" i="2"/>
  <c r="AN3987" i="2"/>
  <c r="AN3744" i="2"/>
  <c r="AN3754" i="2"/>
  <c r="AN3765" i="2"/>
  <c r="AN3776" i="2"/>
  <c r="AN3786" i="2"/>
  <c r="AN3797" i="2"/>
  <c r="AN3808" i="2"/>
  <c r="AN3818" i="2"/>
  <c r="AN3829" i="2"/>
  <c r="AN3840" i="2"/>
  <c r="AN3850" i="2"/>
  <c r="AN3861" i="2"/>
  <c r="AN3872" i="2"/>
  <c r="AN3882" i="2"/>
  <c r="AN3893" i="2"/>
  <c r="AN3904" i="2"/>
  <c r="AN3914" i="2"/>
  <c r="AN3925" i="2"/>
  <c r="AN3936" i="2"/>
  <c r="AN3946" i="2"/>
  <c r="AN3957" i="2"/>
  <c r="AN3968" i="2"/>
  <c r="AN3978" i="2"/>
  <c r="AN3988" i="2"/>
  <c r="AN3745" i="2"/>
  <c r="AN3755" i="2"/>
  <c r="AN3766" i="2"/>
  <c r="AN3777" i="2"/>
  <c r="AN3787" i="2"/>
  <c r="AN3798" i="2"/>
  <c r="AN3809" i="2"/>
  <c r="AN3819" i="2"/>
  <c r="AN3830" i="2"/>
  <c r="AN3841" i="2"/>
  <c r="AN3851" i="2"/>
  <c r="AN3862" i="2"/>
  <c r="AN3873" i="2"/>
  <c r="AN3883" i="2"/>
  <c r="AN3894" i="2"/>
  <c r="AN3905" i="2"/>
  <c r="AN3915" i="2"/>
  <c r="AN3926" i="2"/>
  <c r="AN3937" i="2"/>
  <c r="AN3947" i="2"/>
  <c r="AN3958" i="2"/>
  <c r="AN3969" i="2"/>
  <c r="AN3979" i="2"/>
  <c r="AN3989" i="2"/>
  <c r="AN341" i="2"/>
  <c r="AN349" i="2"/>
  <c r="AN357" i="2"/>
  <c r="AN365" i="2"/>
  <c r="AN373" i="2"/>
  <c r="AN381" i="2"/>
  <c r="AN389" i="2"/>
  <c r="AN397" i="2"/>
  <c r="AN405" i="2"/>
  <c r="AN413" i="2"/>
  <c r="AN421" i="2"/>
  <c r="AN429" i="2"/>
  <c r="AN437" i="2"/>
  <c r="AN445" i="2"/>
  <c r="AN453" i="2"/>
  <c r="AN461" i="2"/>
  <c r="AN469" i="2"/>
  <c r="AN477" i="2"/>
  <c r="AN485" i="2"/>
  <c r="AN493" i="2"/>
  <c r="AN501" i="2"/>
  <c r="AN509" i="2"/>
  <c r="AN517" i="2"/>
  <c r="AN525" i="2"/>
  <c r="AN533" i="2"/>
  <c r="AN541" i="2"/>
  <c r="AN549" i="2"/>
  <c r="AN557" i="2"/>
  <c r="AN565" i="2"/>
  <c r="AN573" i="2"/>
  <c r="AN581" i="2"/>
  <c r="AN589" i="2"/>
  <c r="AN597" i="2"/>
  <c r="AN605" i="2"/>
  <c r="AN613" i="2"/>
  <c r="AN621" i="2"/>
  <c r="AN629" i="2"/>
  <c r="AN637" i="2"/>
  <c r="AN645" i="2"/>
  <c r="AN653" i="2"/>
  <c r="AN661" i="2"/>
  <c r="AN669" i="2"/>
  <c r="AN677" i="2"/>
  <c r="AN685" i="2"/>
  <c r="AN693" i="2"/>
  <c r="AN701" i="2"/>
  <c r="AN709" i="2"/>
  <c r="AN717" i="2"/>
  <c r="AN725" i="2"/>
  <c r="AN733" i="2"/>
  <c r="AN741" i="2"/>
  <c r="AN749" i="2"/>
  <c r="AN757" i="2"/>
  <c r="AN765" i="2"/>
  <c r="AN773" i="2"/>
  <c r="AN781" i="2"/>
  <c r="AN789" i="2"/>
  <c r="AN797" i="2"/>
  <c r="AN805" i="2"/>
  <c r="AN813" i="2"/>
  <c r="AN821" i="2"/>
  <c r="AN829" i="2"/>
  <c r="AN837" i="2"/>
  <c r="AN845" i="2"/>
  <c r="AN853" i="2"/>
  <c r="AN861" i="2"/>
  <c r="AN869" i="2"/>
  <c r="AN877" i="2"/>
  <c r="AN885" i="2"/>
  <c r="AN893" i="2"/>
  <c r="AN901" i="2"/>
  <c r="AN909" i="2"/>
  <c r="AN917" i="2"/>
  <c r="AN925" i="2"/>
  <c r="AN933" i="2"/>
  <c r="AN941" i="2"/>
  <c r="AN949" i="2"/>
  <c r="AN957" i="2"/>
  <c r="AN965" i="2"/>
  <c r="AN973" i="2"/>
  <c r="AN981" i="2"/>
  <c r="AN989" i="2"/>
  <c r="AN997" i="2"/>
  <c r="AN1005" i="2"/>
  <c r="AN1013" i="2"/>
  <c r="AN1021" i="2"/>
  <c r="AN1029" i="2"/>
  <c r="AN1037" i="2"/>
  <c r="AN1045" i="2"/>
  <c r="AN1053" i="2"/>
  <c r="AN1061" i="2"/>
  <c r="AN1069" i="2"/>
  <c r="AN1077" i="2"/>
  <c r="AN1085" i="2"/>
  <c r="AN1093" i="2"/>
  <c r="AN1101" i="2"/>
  <c r="AN1109" i="2"/>
  <c r="AN1117" i="2"/>
  <c r="AN1125" i="2"/>
  <c r="AN1133" i="2"/>
  <c r="AN1141" i="2"/>
  <c r="AN1149" i="2"/>
  <c r="AN1157" i="2"/>
  <c r="AN1165" i="2"/>
  <c r="AN1173" i="2"/>
  <c r="AN1181" i="2"/>
  <c r="AN1189" i="2"/>
  <c r="AN1197" i="2"/>
  <c r="AN1205" i="2"/>
  <c r="AN1213" i="2"/>
  <c r="AN1221" i="2"/>
  <c r="AN1229" i="2"/>
  <c r="AN1237" i="2"/>
  <c r="AN1245" i="2"/>
  <c r="AN1253" i="2"/>
  <c r="AN1261" i="2"/>
  <c r="AN1269" i="2"/>
  <c r="AN1277" i="2"/>
  <c r="AN1285" i="2"/>
  <c r="AN1293" i="2"/>
  <c r="AN1301" i="2"/>
  <c r="AN1309" i="2"/>
  <c r="AN1317" i="2"/>
  <c r="AN1325" i="2"/>
  <c r="AN1333" i="2"/>
  <c r="AN1341" i="2"/>
  <c r="AN1349" i="2"/>
  <c r="AN1357" i="2"/>
  <c r="AN1365" i="2"/>
  <c r="AN1373" i="2"/>
  <c r="AN1381" i="2"/>
  <c r="AN1389" i="2"/>
  <c r="AN1397" i="2"/>
  <c r="AN1405" i="2"/>
  <c r="AN1413" i="2"/>
  <c r="AN1421" i="2"/>
  <c r="AN1429" i="2"/>
  <c r="AN1437" i="2"/>
  <c r="AN1445" i="2"/>
  <c r="AN1453" i="2"/>
  <c r="AN1461" i="2"/>
  <c r="AN1469" i="2"/>
  <c r="AN1477" i="2"/>
  <c r="AN1485" i="2"/>
  <c r="AN1493" i="2"/>
  <c r="AN1501" i="2"/>
  <c r="AN1509" i="2"/>
  <c r="AN1517" i="2"/>
  <c r="AN1525" i="2"/>
  <c r="AN1533" i="2"/>
  <c r="AN1541" i="2"/>
  <c r="AN1549" i="2"/>
  <c r="AN1557" i="2"/>
  <c r="AN1565" i="2"/>
  <c r="AN1573" i="2"/>
  <c r="AN1581" i="2"/>
  <c r="AN1589" i="2"/>
  <c r="AN1597" i="2"/>
  <c r="AN1605" i="2"/>
  <c r="AN1613" i="2"/>
  <c r="AN1621" i="2"/>
  <c r="AN1629" i="2"/>
  <c r="AN1637" i="2"/>
  <c r="AN1645" i="2"/>
  <c r="AN1653" i="2"/>
  <c r="AN1661" i="2"/>
  <c r="AN1669" i="2"/>
  <c r="AN1677" i="2"/>
  <c r="AN1685" i="2"/>
  <c r="AN1693" i="2"/>
  <c r="AN1701" i="2"/>
  <c r="AN1709" i="2"/>
  <c r="AN1717" i="2"/>
  <c r="AN1725" i="2"/>
  <c r="AN1733" i="2"/>
  <c r="AN1741" i="2"/>
  <c r="AN1749" i="2"/>
  <c r="AN1757" i="2"/>
  <c r="AN1765" i="2"/>
  <c r="AN1773" i="2"/>
  <c r="AN1781" i="2"/>
  <c r="AN1789" i="2"/>
  <c r="AN1797" i="2"/>
  <c r="AN1805" i="2"/>
  <c r="AN1813" i="2"/>
  <c r="AN1821" i="2"/>
  <c r="AN1829" i="2"/>
  <c r="AN1837" i="2"/>
  <c r="AN1845" i="2"/>
  <c r="AN1853" i="2"/>
  <c r="AN1861" i="2"/>
  <c r="AN1869" i="2"/>
  <c r="AN1877" i="2"/>
  <c r="AN1885" i="2"/>
  <c r="AN1893" i="2"/>
  <c r="AN1901" i="2"/>
  <c r="AN1909" i="2"/>
  <c r="AN1917" i="2"/>
  <c r="AN1925" i="2"/>
  <c r="AN1933" i="2"/>
  <c r="AN1941" i="2"/>
  <c r="AN1949" i="2"/>
  <c r="AN1957" i="2"/>
  <c r="AN1965" i="2"/>
  <c r="AN1973" i="2"/>
  <c r="AN1981" i="2"/>
  <c r="AN1989" i="2"/>
  <c r="AN1997" i="2"/>
  <c r="AN2005" i="2"/>
  <c r="AN2013" i="2"/>
  <c r="AN2021" i="2"/>
  <c r="AN2029" i="2"/>
  <c r="AN2037" i="2"/>
  <c r="AN2045" i="2"/>
  <c r="AN342" i="2"/>
  <c r="AN350" i="2"/>
  <c r="AN358" i="2"/>
  <c r="AN366" i="2"/>
  <c r="AN374" i="2"/>
  <c r="AN382" i="2"/>
  <c r="AN390" i="2"/>
  <c r="AN398" i="2"/>
  <c r="AN406" i="2"/>
  <c r="AN414" i="2"/>
  <c r="AN422" i="2"/>
  <c r="AN430" i="2"/>
  <c r="AN438" i="2"/>
  <c r="AN446" i="2"/>
  <c r="AN454" i="2"/>
  <c r="AN462" i="2"/>
  <c r="AN470" i="2"/>
  <c r="AN478" i="2"/>
  <c r="AN486" i="2"/>
  <c r="AN494" i="2"/>
  <c r="AN502" i="2"/>
  <c r="AN510" i="2"/>
  <c r="AN518" i="2"/>
  <c r="AN526" i="2"/>
  <c r="AN534" i="2"/>
  <c r="AN542" i="2"/>
  <c r="AN550" i="2"/>
  <c r="AN558" i="2"/>
  <c r="AN566" i="2"/>
  <c r="AN574" i="2"/>
  <c r="AN582" i="2"/>
  <c r="AN590" i="2"/>
  <c r="AN598" i="2"/>
  <c r="AN606" i="2"/>
  <c r="AN614" i="2"/>
  <c r="AN622" i="2"/>
  <c r="AN630" i="2"/>
  <c r="AN638" i="2"/>
  <c r="AN646" i="2"/>
  <c r="AN654" i="2"/>
  <c r="AN662" i="2"/>
  <c r="AN670" i="2"/>
  <c r="AN678" i="2"/>
  <c r="AN686" i="2"/>
  <c r="AN694" i="2"/>
  <c r="AN344" i="2"/>
  <c r="AN352" i="2"/>
  <c r="AN360" i="2"/>
  <c r="AN368" i="2"/>
  <c r="AN376" i="2"/>
  <c r="AN384" i="2"/>
  <c r="AN392" i="2"/>
  <c r="AN400" i="2"/>
  <c r="AN408" i="2"/>
  <c r="AN416" i="2"/>
  <c r="AN424" i="2"/>
  <c r="AN432" i="2"/>
  <c r="AN440" i="2"/>
  <c r="AN448" i="2"/>
  <c r="AN456" i="2"/>
  <c r="AN464" i="2"/>
  <c r="AN472" i="2"/>
  <c r="AN480" i="2"/>
  <c r="AN488" i="2"/>
  <c r="AN496" i="2"/>
  <c r="AN504" i="2"/>
  <c r="AN512" i="2"/>
  <c r="AN520" i="2"/>
  <c r="AN528" i="2"/>
  <c r="AN536" i="2"/>
  <c r="AN544" i="2"/>
  <c r="AN552" i="2"/>
  <c r="AN560" i="2"/>
  <c r="AN568" i="2"/>
  <c r="AN576" i="2"/>
  <c r="AN584" i="2"/>
  <c r="AN592" i="2"/>
  <c r="AN600" i="2"/>
  <c r="AN608" i="2"/>
  <c r="AN616" i="2"/>
  <c r="AN624" i="2"/>
  <c r="AN632" i="2"/>
  <c r="AN640" i="2"/>
  <c r="AN648" i="2"/>
  <c r="AN656" i="2"/>
  <c r="AN664" i="2"/>
  <c r="AN672" i="2"/>
  <c r="AN680" i="2"/>
  <c r="AN688" i="2"/>
  <c r="AN696" i="2"/>
  <c r="AN704" i="2"/>
  <c r="AN712" i="2"/>
  <c r="AN720" i="2"/>
  <c r="AN728" i="2"/>
  <c r="AN736" i="2"/>
  <c r="AN744" i="2"/>
  <c r="AN752" i="2"/>
  <c r="AN760" i="2"/>
  <c r="AN768" i="2"/>
  <c r="AN776" i="2"/>
  <c r="AN784" i="2"/>
  <c r="AN792" i="2"/>
  <c r="AN800" i="2"/>
  <c r="AN808" i="2"/>
  <c r="AN816" i="2"/>
  <c r="AN824" i="2"/>
  <c r="AN832" i="2"/>
  <c r="AN840" i="2"/>
  <c r="AN848" i="2"/>
  <c r="AN856" i="2"/>
  <c r="AN864" i="2"/>
  <c r="AN872" i="2"/>
  <c r="AN880" i="2"/>
  <c r="AN888" i="2"/>
  <c r="AN896" i="2"/>
  <c r="AN904" i="2"/>
  <c r="AN912" i="2"/>
  <c r="AN920" i="2"/>
  <c r="AN928" i="2"/>
  <c r="AN936" i="2"/>
  <c r="AN944" i="2"/>
  <c r="AN952" i="2"/>
  <c r="AN960" i="2"/>
  <c r="AN968" i="2"/>
  <c r="AN976" i="2"/>
  <c r="AN984" i="2"/>
  <c r="AN992" i="2"/>
  <c r="AN1000" i="2"/>
  <c r="AN1008" i="2"/>
  <c r="AN1016" i="2"/>
  <c r="AN1024" i="2"/>
  <c r="AN1032" i="2"/>
  <c r="AN1040" i="2"/>
  <c r="AN1048" i="2"/>
  <c r="AN1056" i="2"/>
  <c r="AN1064" i="2"/>
  <c r="AN1072" i="2"/>
  <c r="AN1080" i="2"/>
  <c r="AN1088" i="2"/>
  <c r="AN1096" i="2"/>
  <c r="AN1104" i="2"/>
  <c r="AN1112" i="2"/>
  <c r="AN1120" i="2"/>
  <c r="AN1128" i="2"/>
  <c r="AN1136" i="2"/>
  <c r="AN1144" i="2"/>
  <c r="AN1152" i="2"/>
  <c r="AN1160" i="2"/>
  <c r="AN1168" i="2"/>
  <c r="AN1176" i="2"/>
  <c r="AN1184" i="2"/>
  <c r="AN1192" i="2"/>
  <c r="AN1200" i="2"/>
  <c r="AN1208" i="2"/>
  <c r="AN1216" i="2"/>
  <c r="AN1224" i="2"/>
  <c r="AN1232" i="2"/>
  <c r="AN1240" i="2"/>
  <c r="AN1248" i="2"/>
  <c r="AN1256" i="2"/>
  <c r="AN1264" i="2"/>
  <c r="AN1272" i="2"/>
  <c r="AN1280" i="2"/>
  <c r="AN1288" i="2"/>
  <c r="AN1296" i="2"/>
  <c r="AN1304" i="2"/>
  <c r="AN1312" i="2"/>
  <c r="AN1320" i="2"/>
  <c r="AN1328" i="2"/>
  <c r="AN1336" i="2"/>
  <c r="AN1344" i="2"/>
  <c r="AN1352" i="2"/>
  <c r="AN1360" i="2"/>
  <c r="AN1368" i="2"/>
  <c r="AN1376" i="2"/>
  <c r="AN1384" i="2"/>
  <c r="AN1392" i="2"/>
  <c r="AN1400" i="2"/>
  <c r="AN1408" i="2"/>
  <c r="AN1416" i="2"/>
  <c r="AN1424" i="2"/>
  <c r="AN1432" i="2"/>
  <c r="AN1440" i="2"/>
  <c r="AN1448" i="2"/>
  <c r="AN1456" i="2"/>
  <c r="AN1464" i="2"/>
  <c r="AN1472" i="2"/>
  <c r="AN1480" i="2"/>
  <c r="AN1488" i="2"/>
  <c r="AN1496" i="2"/>
  <c r="AN1504" i="2"/>
  <c r="AN1512" i="2"/>
  <c r="AN1520" i="2"/>
  <c r="AN1528" i="2"/>
  <c r="AN1536" i="2"/>
  <c r="AN1544" i="2"/>
  <c r="AN1552" i="2"/>
  <c r="AN1560" i="2"/>
  <c r="AN1568" i="2"/>
  <c r="AN1576" i="2"/>
  <c r="AN1584" i="2"/>
  <c r="AN1592" i="2"/>
  <c r="AN1600" i="2"/>
  <c r="AN1608" i="2"/>
  <c r="AN1616" i="2"/>
  <c r="AN1624" i="2"/>
  <c r="AN1632" i="2"/>
  <c r="AN1640" i="2"/>
  <c r="AN1648" i="2"/>
  <c r="AN1656" i="2"/>
  <c r="AN1664" i="2"/>
  <c r="AN1672" i="2"/>
  <c r="AN1680" i="2"/>
  <c r="AN1688" i="2"/>
  <c r="AN1696" i="2"/>
  <c r="AN1704" i="2"/>
  <c r="AN1712" i="2"/>
  <c r="AN1720" i="2"/>
  <c r="AN1728" i="2"/>
  <c r="AN1736" i="2"/>
  <c r="AN1744" i="2"/>
  <c r="AN1752" i="2"/>
  <c r="AN1760" i="2"/>
  <c r="AN1768" i="2"/>
  <c r="AN1776" i="2"/>
  <c r="AN1784" i="2"/>
  <c r="AN1792" i="2"/>
  <c r="AN1800" i="2"/>
  <c r="AN1808" i="2"/>
  <c r="AN1816" i="2"/>
  <c r="AN1824" i="2"/>
  <c r="AN1832" i="2"/>
  <c r="AN1840" i="2"/>
  <c r="AN1848" i="2"/>
  <c r="AN1856" i="2"/>
  <c r="AN1864" i="2"/>
  <c r="AN1872" i="2"/>
  <c r="AN1880" i="2"/>
  <c r="AN1888" i="2"/>
  <c r="AN1896" i="2"/>
  <c r="AN1904" i="2"/>
  <c r="AN1912" i="2"/>
  <c r="AN1920" i="2"/>
  <c r="AN1928" i="2"/>
  <c r="AN1936" i="2"/>
  <c r="AN1944" i="2"/>
  <c r="AN1952" i="2"/>
  <c r="AN1960" i="2"/>
  <c r="AN1968" i="2"/>
  <c r="AN1976" i="2"/>
  <c r="AN1984" i="2"/>
  <c r="AN1992" i="2"/>
  <c r="AN2000" i="2"/>
  <c r="AN2008" i="2"/>
  <c r="AN2016" i="2"/>
  <c r="AN2024" i="2"/>
  <c r="AN2032" i="2"/>
  <c r="AN2040" i="2"/>
  <c r="AN2048" i="2"/>
  <c r="AN343" i="2"/>
  <c r="AN355" i="2"/>
  <c r="AN369" i="2"/>
  <c r="AN380" i="2"/>
  <c r="AN394" i="2"/>
  <c r="AN407" i="2"/>
  <c r="AN419" i="2"/>
  <c r="AN433" i="2"/>
  <c r="AN444" i="2"/>
  <c r="AN458" i="2"/>
  <c r="AN471" i="2"/>
  <c r="AN483" i="2"/>
  <c r="AN497" i="2"/>
  <c r="AN508" i="2"/>
  <c r="AN522" i="2"/>
  <c r="AN535" i="2"/>
  <c r="AN547" i="2"/>
  <c r="AN561" i="2"/>
  <c r="AN572" i="2"/>
  <c r="AN586" i="2"/>
  <c r="AN599" i="2"/>
  <c r="AN611" i="2"/>
  <c r="AN625" i="2"/>
  <c r="AN636" i="2"/>
  <c r="AN650" i="2"/>
  <c r="AN663" i="2"/>
  <c r="AN675" i="2"/>
  <c r="AN689" i="2"/>
  <c r="AN700" i="2"/>
  <c r="AN711" i="2"/>
  <c r="AN722" i="2"/>
  <c r="AN732" i="2"/>
  <c r="AN743" i="2"/>
  <c r="AN754" i="2"/>
  <c r="AN764" i="2"/>
  <c r="AN775" i="2"/>
  <c r="AN786" i="2"/>
  <c r="AN796" i="2"/>
  <c r="AN807" i="2"/>
  <c r="AN818" i="2"/>
  <c r="AN828" i="2"/>
  <c r="AN839" i="2"/>
  <c r="AN850" i="2"/>
  <c r="AN860" i="2"/>
  <c r="AN871" i="2"/>
  <c r="AN882" i="2"/>
  <c r="AN892" i="2"/>
  <c r="AN903" i="2"/>
  <c r="AN914" i="2"/>
  <c r="AN924" i="2"/>
  <c r="AN935" i="2"/>
  <c r="AN946" i="2"/>
  <c r="AN956" i="2"/>
  <c r="AN967" i="2"/>
  <c r="AN978" i="2"/>
  <c r="AN988" i="2"/>
  <c r="AN999" i="2"/>
  <c r="AN1010" i="2"/>
  <c r="AN1020" i="2"/>
  <c r="AN1031" i="2"/>
  <c r="AN1042" i="2"/>
  <c r="AN1052" i="2"/>
  <c r="AN1063" i="2"/>
  <c r="AN1074" i="2"/>
  <c r="AN1084" i="2"/>
  <c r="AN1095" i="2"/>
  <c r="AN1106" i="2"/>
  <c r="AN1116" i="2"/>
  <c r="AN1127" i="2"/>
  <c r="AN1138" i="2"/>
  <c r="AN1148" i="2"/>
  <c r="AN1159" i="2"/>
  <c r="AN1170" i="2"/>
  <c r="AN1180" i="2"/>
  <c r="AN1191" i="2"/>
  <c r="AN1202" i="2"/>
  <c r="AN1212" i="2"/>
  <c r="AN1223" i="2"/>
  <c r="AN1234" i="2"/>
  <c r="AN1244" i="2"/>
  <c r="AN1255" i="2"/>
  <c r="AN1266" i="2"/>
  <c r="AN1276" i="2"/>
  <c r="AN1287" i="2"/>
  <c r="AN1298" i="2"/>
  <c r="AN1308" i="2"/>
  <c r="AN1319" i="2"/>
  <c r="AN1330" i="2"/>
  <c r="AN1340" i="2"/>
  <c r="AN1351" i="2"/>
  <c r="AN1362" i="2"/>
  <c r="AN1372" i="2"/>
  <c r="AN1383" i="2"/>
  <c r="AN1394" i="2"/>
  <c r="AN1404" i="2"/>
  <c r="AN1415" i="2"/>
  <c r="AN1426" i="2"/>
  <c r="AN1436" i="2"/>
  <c r="AN1447" i="2"/>
  <c r="AN1458" i="2"/>
  <c r="AN1468" i="2"/>
  <c r="AN1479" i="2"/>
  <c r="AN1490" i="2"/>
  <c r="AN1500" i="2"/>
  <c r="AN1511" i="2"/>
  <c r="AN1522" i="2"/>
  <c r="AN1532" i="2"/>
  <c r="AN1543" i="2"/>
  <c r="AN1554" i="2"/>
  <c r="AN1564" i="2"/>
  <c r="AN1575" i="2"/>
  <c r="AN1586" i="2"/>
  <c r="AN1596" i="2"/>
  <c r="AN1607" i="2"/>
  <c r="AN1618" i="2"/>
  <c r="AN1628" i="2"/>
  <c r="AN1639" i="2"/>
  <c r="AN1650" i="2"/>
  <c r="AN1660" i="2"/>
  <c r="AN1671" i="2"/>
  <c r="AN1682" i="2"/>
  <c r="AN1692" i="2"/>
  <c r="AN1703" i="2"/>
  <c r="AN1714" i="2"/>
  <c r="AN1724" i="2"/>
  <c r="AN1735" i="2"/>
  <c r="AN1746" i="2"/>
  <c r="AN1756" i="2"/>
  <c r="AN1767" i="2"/>
  <c r="AN1778" i="2"/>
  <c r="AN1788" i="2"/>
  <c r="AN1799" i="2"/>
  <c r="AN1810" i="2"/>
  <c r="AN1820" i="2"/>
  <c r="AN1831" i="2"/>
  <c r="AN1842" i="2"/>
  <c r="AN1852" i="2"/>
  <c r="AN1863" i="2"/>
  <c r="AN1874" i="2"/>
  <c r="AN1884" i="2"/>
  <c r="AN1895" i="2"/>
  <c r="AN1906" i="2"/>
  <c r="AN1916" i="2"/>
  <c r="AN1927" i="2"/>
  <c r="AN1938" i="2"/>
  <c r="AN1948" i="2"/>
  <c r="AN1959" i="2"/>
  <c r="AN1970" i="2"/>
  <c r="AN1980" i="2"/>
  <c r="AN1991" i="2"/>
  <c r="AN2002" i="2"/>
  <c r="AN2012" i="2"/>
  <c r="AN2023" i="2"/>
  <c r="AN2034" i="2"/>
  <c r="AN2044" i="2"/>
  <c r="AN345" i="2"/>
  <c r="AN356" i="2"/>
  <c r="AN370" i="2"/>
  <c r="AN383" i="2"/>
  <c r="AN395" i="2"/>
  <c r="AN409" i="2"/>
  <c r="AN420" i="2"/>
  <c r="AN434" i="2"/>
  <c r="AN447" i="2"/>
  <c r="AN459" i="2"/>
  <c r="AN473" i="2"/>
  <c r="AN484" i="2"/>
  <c r="AN498" i="2"/>
  <c r="AN511" i="2"/>
  <c r="AN523" i="2"/>
  <c r="AN537" i="2"/>
  <c r="AN548" i="2"/>
  <c r="AN562" i="2"/>
  <c r="AN575" i="2"/>
  <c r="AN587" i="2"/>
  <c r="AN601" i="2"/>
  <c r="AN612" i="2"/>
  <c r="AN626" i="2"/>
  <c r="AN639" i="2"/>
  <c r="AN651" i="2"/>
  <c r="AN665" i="2"/>
  <c r="AN676" i="2"/>
  <c r="AN690" i="2"/>
  <c r="AN702" i="2"/>
  <c r="AN713" i="2"/>
  <c r="AN723" i="2"/>
  <c r="AN734" i="2"/>
  <c r="AN745" i="2"/>
  <c r="AN755" i="2"/>
  <c r="AN766" i="2"/>
  <c r="AN777" i="2"/>
  <c r="AN787" i="2"/>
  <c r="AN798" i="2"/>
  <c r="AN809" i="2"/>
  <c r="AN819" i="2"/>
  <c r="AN830" i="2"/>
  <c r="AN841" i="2"/>
  <c r="AN851" i="2"/>
  <c r="AN862" i="2"/>
  <c r="AN873" i="2"/>
  <c r="AN883" i="2"/>
  <c r="AN894" i="2"/>
  <c r="AN905" i="2"/>
  <c r="AN915" i="2"/>
  <c r="AN926" i="2"/>
  <c r="AN937" i="2"/>
  <c r="AN947" i="2"/>
  <c r="AN958" i="2"/>
  <c r="AN969" i="2"/>
  <c r="AN979" i="2"/>
  <c r="AN990" i="2"/>
  <c r="AN1001" i="2"/>
  <c r="AN1011" i="2"/>
  <c r="AN1022" i="2"/>
  <c r="AN1033" i="2"/>
  <c r="AN1043" i="2"/>
  <c r="AN1054" i="2"/>
  <c r="AN1065" i="2"/>
  <c r="AN1075" i="2"/>
  <c r="AN1086" i="2"/>
  <c r="AN1097" i="2"/>
  <c r="AN1107" i="2"/>
  <c r="AN1118" i="2"/>
  <c r="AN1129" i="2"/>
  <c r="AN1139" i="2"/>
  <c r="AN1150" i="2"/>
  <c r="AN1161" i="2"/>
  <c r="AN1171" i="2"/>
  <c r="AN1182" i="2"/>
  <c r="AN1193" i="2"/>
  <c r="AN1203" i="2"/>
  <c r="AN1214" i="2"/>
  <c r="AN1225" i="2"/>
  <c r="AN1235" i="2"/>
  <c r="AN1246" i="2"/>
  <c r="AN1257" i="2"/>
  <c r="AN1267" i="2"/>
  <c r="AN1278" i="2"/>
  <c r="AN1289" i="2"/>
  <c r="AN1299" i="2"/>
  <c r="AN338" i="2"/>
  <c r="AN354" i="2"/>
  <c r="AN372" i="2"/>
  <c r="AN388" i="2"/>
  <c r="AN404" i="2"/>
  <c r="AN425" i="2"/>
  <c r="AN441" i="2"/>
  <c r="AN457" i="2"/>
  <c r="AN475" i="2"/>
  <c r="AN491" i="2"/>
  <c r="AN507" i="2"/>
  <c r="AN527" i="2"/>
  <c r="AN543" i="2"/>
  <c r="AN559" i="2"/>
  <c r="AN578" i="2"/>
  <c r="AN594" i="2"/>
  <c r="AN610" i="2"/>
  <c r="AN628" i="2"/>
  <c r="AN644" i="2"/>
  <c r="AN660" i="2"/>
  <c r="AN681" i="2"/>
  <c r="AN697" i="2"/>
  <c r="AN710" i="2"/>
  <c r="AN726" i="2"/>
  <c r="AN739" i="2"/>
  <c r="AN753" i="2"/>
  <c r="AN769" i="2"/>
  <c r="AN782" i="2"/>
  <c r="AN795" i="2"/>
  <c r="AN811" i="2"/>
  <c r="AN825" i="2"/>
  <c r="AN838" i="2"/>
  <c r="AN854" i="2"/>
  <c r="AN867" i="2"/>
  <c r="AN881" i="2"/>
  <c r="AN897" i="2"/>
  <c r="AN910" i="2"/>
  <c r="AN923" i="2"/>
  <c r="AN939" i="2"/>
  <c r="AN953" i="2"/>
  <c r="AN966" i="2"/>
  <c r="AN982" i="2"/>
  <c r="AN995" i="2"/>
  <c r="AN1009" i="2"/>
  <c r="AN1025" i="2"/>
  <c r="AN1038" i="2"/>
  <c r="AN1051" i="2"/>
  <c r="AN1067" i="2"/>
  <c r="AN1081" i="2"/>
  <c r="AN1094" i="2"/>
  <c r="AN1110" i="2"/>
  <c r="AN1123" i="2"/>
  <c r="AN1137" i="2"/>
  <c r="AN1153" i="2"/>
  <c r="AN1166" i="2"/>
  <c r="AN1179" i="2"/>
  <c r="AN1195" i="2"/>
  <c r="AN1209" i="2"/>
  <c r="AN1222" i="2"/>
  <c r="AN1238" i="2"/>
  <c r="AN1251" i="2"/>
  <c r="AN1265" i="2"/>
  <c r="AN1281" i="2"/>
  <c r="AN1294" i="2"/>
  <c r="AN1307" i="2"/>
  <c r="AN1321" i="2"/>
  <c r="AN1332" i="2"/>
  <c r="AN1345" i="2"/>
  <c r="AN1356" i="2"/>
  <c r="AN1369" i="2"/>
  <c r="AN1380" i="2"/>
  <c r="AN1393" i="2"/>
  <c r="AN1406" i="2"/>
  <c r="AN1418" i="2"/>
  <c r="AN1430" i="2"/>
  <c r="AN1442" i="2"/>
  <c r="AN1454" i="2"/>
  <c r="AN1466" i="2"/>
  <c r="AN1478" i="2"/>
  <c r="AN1491" i="2"/>
  <c r="AN1503" i="2"/>
  <c r="AN1515" i="2"/>
  <c r="AN1527" i="2"/>
  <c r="AN1539" i="2"/>
  <c r="AN1551" i="2"/>
  <c r="AN1563" i="2"/>
  <c r="AN1577" i="2"/>
  <c r="AN1588" i="2"/>
  <c r="AN1601" i="2"/>
  <c r="AN1612" i="2"/>
  <c r="AN1625" i="2"/>
  <c r="AN1636" i="2"/>
  <c r="AN1649" i="2"/>
  <c r="AN1662" i="2"/>
  <c r="AN1674" i="2"/>
  <c r="AN1686" i="2"/>
  <c r="AN1698" i="2"/>
  <c r="AN1710" i="2"/>
  <c r="AN1722" i="2"/>
  <c r="AN1734" i="2"/>
  <c r="AN1747" i="2"/>
  <c r="AN1759" i="2"/>
  <c r="AN1771" i="2"/>
  <c r="AN1783" i="2"/>
  <c r="AN1795" i="2"/>
  <c r="AN1807" i="2"/>
  <c r="AN1819" i="2"/>
  <c r="AN1833" i="2"/>
  <c r="AN1844" i="2"/>
  <c r="AN1857" i="2"/>
  <c r="AN1868" i="2"/>
  <c r="AN1881" i="2"/>
  <c r="AN1892" i="2"/>
  <c r="AN1905" i="2"/>
  <c r="AN1918" i="2"/>
  <c r="AN1930" i="2"/>
  <c r="AN1942" i="2"/>
  <c r="AN1954" i="2"/>
  <c r="AN1966" i="2"/>
  <c r="AN1978" i="2"/>
  <c r="AN1990" i="2"/>
  <c r="AN2003" i="2"/>
  <c r="AN2015" i="2"/>
  <c r="AN2027" i="2"/>
  <c r="AN2039" i="2"/>
  <c r="AN339" i="2"/>
  <c r="AN359" i="2"/>
  <c r="AN375" i="2"/>
  <c r="AN391" i="2"/>
  <c r="AN410" i="2"/>
  <c r="AN426" i="2"/>
  <c r="AN442" i="2"/>
  <c r="AN460" i="2"/>
  <c r="AN476" i="2"/>
  <c r="AN492" i="2"/>
  <c r="AN513" i="2"/>
  <c r="AN529" i="2"/>
  <c r="AN545" i="2"/>
  <c r="AN563" i="2"/>
  <c r="AN579" i="2"/>
  <c r="AN595" i="2"/>
  <c r="AN615" i="2"/>
  <c r="AN631" i="2"/>
  <c r="AN647" i="2"/>
  <c r="AN666" i="2"/>
  <c r="AN682" i="2"/>
  <c r="AN698" i="2"/>
  <c r="AN714" i="2"/>
  <c r="AN727" i="2"/>
  <c r="AN740" i="2"/>
  <c r="AN756" i="2"/>
  <c r="AN770" i="2"/>
  <c r="AN783" i="2"/>
  <c r="AN799" i="2"/>
  <c r="AN812" i="2"/>
  <c r="AN826" i="2"/>
  <c r="AN842" i="2"/>
  <c r="AN855" i="2"/>
  <c r="AN868" i="2"/>
  <c r="AN884" i="2"/>
  <c r="AN898" i="2"/>
  <c r="AN911" i="2"/>
  <c r="AN927" i="2"/>
  <c r="AN940" i="2"/>
  <c r="AN954" i="2"/>
  <c r="AN970" i="2"/>
  <c r="AN983" i="2"/>
  <c r="AN996" i="2"/>
  <c r="AN1012" i="2"/>
  <c r="AN1026" i="2"/>
  <c r="AN1039" i="2"/>
  <c r="AN1055" i="2"/>
  <c r="AN1068" i="2"/>
  <c r="AN1082" i="2"/>
  <c r="AN1098" i="2"/>
  <c r="AN1111" i="2"/>
  <c r="AN1124" i="2"/>
  <c r="AN1140" i="2"/>
  <c r="AN1154" i="2"/>
  <c r="AN1167" i="2"/>
  <c r="AN1183" i="2"/>
  <c r="AN1196" i="2"/>
  <c r="AN1210" i="2"/>
  <c r="AN1226" i="2"/>
  <c r="AN1239" i="2"/>
  <c r="AN1252" i="2"/>
  <c r="AN1268" i="2"/>
  <c r="AN1282" i="2"/>
  <c r="AN1295" i="2"/>
  <c r="AN1310" i="2"/>
  <c r="AN1322" i="2"/>
  <c r="AN1334" i="2"/>
  <c r="AN1346" i="2"/>
  <c r="AN1358" i="2"/>
  <c r="AN1370" i="2"/>
  <c r="AN1382" i="2"/>
  <c r="AN1395" i="2"/>
  <c r="AN1407" i="2"/>
  <c r="AN1419" i="2"/>
  <c r="AN1431" i="2"/>
  <c r="AN1443" i="2"/>
  <c r="AN1455" i="2"/>
  <c r="AN1467" i="2"/>
  <c r="AN1481" i="2"/>
  <c r="AN1492" i="2"/>
  <c r="AN1505" i="2"/>
  <c r="AN1516" i="2"/>
  <c r="AN1529" i="2"/>
  <c r="AN1540" i="2"/>
  <c r="AN1553" i="2"/>
  <c r="AN1566" i="2"/>
  <c r="AN1578" i="2"/>
  <c r="AN1590" i="2"/>
  <c r="AN1602" i="2"/>
  <c r="AN1614" i="2"/>
  <c r="AN1626" i="2"/>
  <c r="AN1638" i="2"/>
  <c r="AN1651" i="2"/>
  <c r="AN1663" i="2"/>
  <c r="AN1675" i="2"/>
  <c r="AN1687" i="2"/>
  <c r="AN1699" i="2"/>
  <c r="AN1711" i="2"/>
  <c r="AN1723" i="2"/>
  <c r="AN1737" i="2"/>
  <c r="AN1748" i="2"/>
  <c r="AN1761" i="2"/>
  <c r="AN1772" i="2"/>
  <c r="AN1785" i="2"/>
  <c r="AN1796" i="2"/>
  <c r="AN1809" i="2"/>
  <c r="AN1822" i="2"/>
  <c r="AN1834" i="2"/>
  <c r="AN1846" i="2"/>
  <c r="AN1858" i="2"/>
  <c r="AN1870" i="2"/>
  <c r="AN1882" i="2"/>
  <c r="AN1894" i="2"/>
  <c r="AN1907" i="2"/>
  <c r="AN1919" i="2"/>
  <c r="AN1931" i="2"/>
  <c r="AN1943" i="2"/>
  <c r="AN1955" i="2"/>
  <c r="AN1967" i="2"/>
  <c r="AN1979" i="2"/>
  <c r="AN1993" i="2"/>
  <c r="AN2004" i="2"/>
  <c r="AN2017" i="2"/>
  <c r="AN2028" i="2"/>
  <c r="AN2041" i="2"/>
  <c r="AN340" i="2"/>
  <c r="AN361" i="2"/>
  <c r="AN377" i="2"/>
  <c r="AN393" i="2"/>
  <c r="AN411" i="2"/>
  <c r="AN427" i="2"/>
  <c r="AN443" i="2"/>
  <c r="AN463" i="2"/>
  <c r="AN479" i="2"/>
  <c r="AN495" i="2"/>
  <c r="AN514" i="2"/>
  <c r="AN530" i="2"/>
  <c r="AN546" i="2"/>
  <c r="AN564" i="2"/>
  <c r="AN580" i="2"/>
  <c r="AN596" i="2"/>
  <c r="AN617" i="2"/>
  <c r="AN633" i="2"/>
  <c r="AN649" i="2"/>
  <c r="AN667" i="2"/>
  <c r="AN683" i="2"/>
  <c r="AN699" i="2"/>
  <c r="AN715" i="2"/>
  <c r="AN729" i="2"/>
  <c r="AN742" i="2"/>
  <c r="AN758" i="2"/>
  <c r="AN771" i="2"/>
  <c r="AN785" i="2"/>
  <c r="AN801" i="2"/>
  <c r="AN814" i="2"/>
  <c r="AN827" i="2"/>
  <c r="AN843" i="2"/>
  <c r="AN857" i="2"/>
  <c r="AN870" i="2"/>
  <c r="AN886" i="2"/>
  <c r="AN899" i="2"/>
  <c r="AN913" i="2"/>
  <c r="AN929" i="2"/>
  <c r="AN942" i="2"/>
  <c r="AN955" i="2"/>
  <c r="AN971" i="2"/>
  <c r="AN985" i="2"/>
  <c r="AN998" i="2"/>
  <c r="AN1014" i="2"/>
  <c r="AN1027" i="2"/>
  <c r="AN1041" i="2"/>
  <c r="AN1057" i="2"/>
  <c r="AN1070" i="2"/>
  <c r="AN1083" i="2"/>
  <c r="AN1099" i="2"/>
  <c r="AN1113" i="2"/>
  <c r="AN1126" i="2"/>
  <c r="AN1142" i="2"/>
  <c r="AN1155" i="2"/>
  <c r="AN1169" i="2"/>
  <c r="AN1185" i="2"/>
  <c r="AN1198" i="2"/>
  <c r="AN1211" i="2"/>
  <c r="AN1227" i="2"/>
  <c r="AN1241" i="2"/>
  <c r="AN1254" i="2"/>
  <c r="AN1270" i="2"/>
  <c r="AN1283" i="2"/>
  <c r="AN1297" i="2"/>
  <c r="AN1311" i="2"/>
  <c r="AN1323" i="2"/>
  <c r="AN1335" i="2"/>
  <c r="AN1347" i="2"/>
  <c r="AN1359" i="2"/>
  <c r="AN1371" i="2"/>
  <c r="AN1385" i="2"/>
  <c r="AN1396" i="2"/>
  <c r="AN1409" i="2"/>
  <c r="AN1420" i="2"/>
  <c r="AN1433" i="2"/>
  <c r="AN1444" i="2"/>
  <c r="AN1457" i="2"/>
  <c r="AN1470" i="2"/>
  <c r="AN1482" i="2"/>
  <c r="AN1494" i="2"/>
  <c r="AN1506" i="2"/>
  <c r="AN1518" i="2"/>
  <c r="AN1530" i="2"/>
  <c r="AN1542" i="2"/>
  <c r="AN1555" i="2"/>
  <c r="AN1567" i="2"/>
  <c r="AN1579" i="2"/>
  <c r="AN1591" i="2"/>
  <c r="AN1603" i="2"/>
  <c r="AN1615" i="2"/>
  <c r="AN1627" i="2"/>
  <c r="AN1641" i="2"/>
  <c r="AN1652" i="2"/>
  <c r="AN1665" i="2"/>
  <c r="AN1676" i="2"/>
  <c r="AN1689" i="2"/>
  <c r="AN1700" i="2"/>
  <c r="AN1713" i="2"/>
  <c r="AN1726" i="2"/>
  <c r="AN1738" i="2"/>
  <c r="AN1750" i="2"/>
  <c r="AN1762" i="2"/>
  <c r="AN1774" i="2"/>
  <c r="AN1786" i="2"/>
  <c r="AN1798" i="2"/>
  <c r="AN1811" i="2"/>
  <c r="AN1823" i="2"/>
  <c r="AN1835" i="2"/>
  <c r="AN1847" i="2"/>
  <c r="AN1859" i="2"/>
  <c r="AN1871" i="2"/>
  <c r="AN1883" i="2"/>
  <c r="AN1897" i="2"/>
  <c r="AN1908" i="2"/>
  <c r="AN1921" i="2"/>
  <c r="AN1932" i="2"/>
  <c r="AN1945" i="2"/>
  <c r="AN1956" i="2"/>
  <c r="AN1969" i="2"/>
  <c r="AN1982" i="2"/>
  <c r="AN1994" i="2"/>
  <c r="AN2006" i="2"/>
  <c r="AN2018" i="2"/>
  <c r="AN2030" i="2"/>
  <c r="AN2042" i="2"/>
  <c r="AN346" i="2"/>
  <c r="AN362" i="2"/>
  <c r="AN378" i="2"/>
  <c r="AN396" i="2"/>
  <c r="AN412" i="2"/>
  <c r="AN428" i="2"/>
  <c r="AN449" i="2"/>
  <c r="AN465" i="2"/>
  <c r="AN481" i="2"/>
  <c r="AN499" i="2"/>
  <c r="AN515" i="2"/>
  <c r="AN531" i="2"/>
  <c r="AN551" i="2"/>
  <c r="AN567" i="2"/>
  <c r="AN583" i="2"/>
  <c r="AN602" i="2"/>
  <c r="AN618" i="2"/>
  <c r="AN634" i="2"/>
  <c r="AN652" i="2"/>
  <c r="AN668" i="2"/>
  <c r="AN684" i="2"/>
  <c r="AN703" i="2"/>
  <c r="AN716" i="2"/>
  <c r="AN730" i="2"/>
  <c r="AN746" i="2"/>
  <c r="AN759" i="2"/>
  <c r="AN772" i="2"/>
  <c r="AN788" i="2"/>
  <c r="AN802" i="2"/>
  <c r="AN815" i="2"/>
  <c r="AN831" i="2"/>
  <c r="AN844" i="2"/>
  <c r="AN858" i="2"/>
  <c r="AN874" i="2"/>
  <c r="AN887" i="2"/>
  <c r="AN900" i="2"/>
  <c r="AN916" i="2"/>
  <c r="AN930" i="2"/>
  <c r="AN943" i="2"/>
  <c r="AN959" i="2"/>
  <c r="AN972" i="2"/>
  <c r="AN986" i="2"/>
  <c r="AN1002" i="2"/>
  <c r="AN1015" i="2"/>
  <c r="AN1028" i="2"/>
  <c r="AN1044" i="2"/>
  <c r="AN1058" i="2"/>
  <c r="AN1071" i="2"/>
  <c r="AN1087" i="2"/>
  <c r="AN1100" i="2"/>
  <c r="AN1114" i="2"/>
  <c r="AN1130" i="2"/>
  <c r="AN1143" i="2"/>
  <c r="AN1156" i="2"/>
  <c r="AN1172" i="2"/>
  <c r="AN1186" i="2"/>
  <c r="AN1199" i="2"/>
  <c r="AN1215" i="2"/>
  <c r="AN1228" i="2"/>
  <c r="AN1242" i="2"/>
  <c r="AN1258" i="2"/>
  <c r="AN1271" i="2"/>
  <c r="AN1284" i="2"/>
  <c r="AN1300" i="2"/>
  <c r="AN1313" i="2"/>
  <c r="AN1324" i="2"/>
  <c r="AN1337" i="2"/>
  <c r="AN1348" i="2"/>
  <c r="AN1361" i="2"/>
  <c r="AN1374" i="2"/>
  <c r="AN1386" i="2"/>
  <c r="AN1398" i="2"/>
  <c r="AN1410" i="2"/>
  <c r="AN1422" i="2"/>
  <c r="AN1434" i="2"/>
  <c r="AN1446" i="2"/>
  <c r="AN1459" i="2"/>
  <c r="AN1471" i="2"/>
  <c r="AN1483" i="2"/>
  <c r="AN1495" i="2"/>
  <c r="AN1507" i="2"/>
  <c r="AN1519" i="2"/>
  <c r="AN1531" i="2"/>
  <c r="AN1545" i="2"/>
  <c r="AN1556" i="2"/>
  <c r="AN1569" i="2"/>
  <c r="AN1580" i="2"/>
  <c r="AN1593" i="2"/>
  <c r="AN1604" i="2"/>
  <c r="AN1617" i="2"/>
  <c r="AN1630" i="2"/>
  <c r="AN1642" i="2"/>
  <c r="AN1654" i="2"/>
  <c r="AN1666" i="2"/>
  <c r="AN1678" i="2"/>
  <c r="AN1690" i="2"/>
  <c r="AN1702" i="2"/>
  <c r="AN1715" i="2"/>
  <c r="AN1727" i="2"/>
  <c r="AN1739" i="2"/>
  <c r="AN1751" i="2"/>
  <c r="AN1763" i="2"/>
  <c r="AN1775" i="2"/>
  <c r="AN1787" i="2"/>
  <c r="AN1801" i="2"/>
  <c r="AN1812" i="2"/>
  <c r="AN1825" i="2"/>
  <c r="AN1836" i="2"/>
  <c r="AN1849" i="2"/>
  <c r="AN1860" i="2"/>
  <c r="AN1873" i="2"/>
  <c r="AN1886" i="2"/>
  <c r="AN1898" i="2"/>
  <c r="AN1910" i="2"/>
  <c r="AN1922" i="2"/>
  <c r="AN1934" i="2"/>
  <c r="AN1946" i="2"/>
  <c r="AN1958" i="2"/>
  <c r="AN1971" i="2"/>
  <c r="AN1983" i="2"/>
  <c r="AN1995" i="2"/>
  <c r="AN2007" i="2"/>
  <c r="AN2019" i="2"/>
  <c r="AN2031" i="2"/>
  <c r="AN2043" i="2"/>
  <c r="AN347" i="2"/>
  <c r="AN363" i="2"/>
  <c r="AN379" i="2"/>
  <c r="AN399" i="2"/>
  <c r="AN415" i="2"/>
  <c r="AN431" i="2"/>
  <c r="AN450" i="2"/>
  <c r="AN466" i="2"/>
  <c r="AN482" i="2"/>
  <c r="AN500" i="2"/>
  <c r="AN516" i="2"/>
  <c r="AN532" i="2"/>
  <c r="AN553" i="2"/>
  <c r="AN569" i="2"/>
  <c r="AN585" i="2"/>
  <c r="AN603" i="2"/>
  <c r="AN619" i="2"/>
  <c r="AN635" i="2"/>
  <c r="AN655" i="2"/>
  <c r="AN671" i="2"/>
  <c r="AN687" i="2"/>
  <c r="AN705" i="2"/>
  <c r="AN718" i="2"/>
  <c r="AN731" i="2"/>
  <c r="AN747" i="2"/>
  <c r="AN761" i="2"/>
  <c r="AN774" i="2"/>
  <c r="AN790" i="2"/>
  <c r="AN803" i="2"/>
  <c r="AN817" i="2"/>
  <c r="AN833" i="2"/>
  <c r="AN846" i="2"/>
  <c r="AN859" i="2"/>
  <c r="AN875" i="2"/>
  <c r="AN889" i="2"/>
  <c r="AN902" i="2"/>
  <c r="AN918" i="2"/>
  <c r="AN931" i="2"/>
  <c r="AN945" i="2"/>
  <c r="AN961" i="2"/>
  <c r="AN974" i="2"/>
  <c r="AN987" i="2"/>
  <c r="AN1003" i="2"/>
  <c r="AN1017" i="2"/>
  <c r="AN1030" i="2"/>
  <c r="AN1046" i="2"/>
  <c r="AN1059" i="2"/>
  <c r="AN1073" i="2"/>
  <c r="AN1089" i="2"/>
  <c r="AN1102" i="2"/>
  <c r="AN1115" i="2"/>
  <c r="AN1131" i="2"/>
  <c r="AN1145" i="2"/>
  <c r="AN1158" i="2"/>
  <c r="AN1174" i="2"/>
  <c r="AN1187" i="2"/>
  <c r="AN1201" i="2"/>
  <c r="AN1217" i="2"/>
  <c r="AN1230" i="2"/>
  <c r="AN1243" i="2"/>
  <c r="AN1259" i="2"/>
  <c r="AN1273" i="2"/>
  <c r="AN1286" i="2"/>
  <c r="AN1302" i="2"/>
  <c r="AN1314" i="2"/>
  <c r="AN1326" i="2"/>
  <c r="AN1338" i="2"/>
  <c r="AN1350" i="2"/>
  <c r="AN1363" i="2"/>
  <c r="AN1375" i="2"/>
  <c r="AN1387" i="2"/>
  <c r="AN1399" i="2"/>
  <c r="AN1411" i="2"/>
  <c r="AN1423" i="2"/>
  <c r="AN1435" i="2"/>
  <c r="AN1449" i="2"/>
  <c r="AN1460" i="2"/>
  <c r="AN1473" i="2"/>
  <c r="AN1484" i="2"/>
  <c r="AN1497" i="2"/>
  <c r="AN1508" i="2"/>
  <c r="AN1521" i="2"/>
  <c r="AN1534" i="2"/>
  <c r="AN1546" i="2"/>
  <c r="AN1558" i="2"/>
  <c r="AN1570" i="2"/>
  <c r="AN1582" i="2"/>
  <c r="AN1594" i="2"/>
  <c r="AN1606" i="2"/>
  <c r="AN1619" i="2"/>
  <c r="AN1631" i="2"/>
  <c r="AN1643" i="2"/>
  <c r="AN1655" i="2"/>
  <c r="AN1667" i="2"/>
  <c r="AN1679" i="2"/>
  <c r="AN1691" i="2"/>
  <c r="AN1705" i="2"/>
  <c r="AN1716" i="2"/>
  <c r="AN1729" i="2"/>
  <c r="AN1740" i="2"/>
  <c r="AN1753" i="2"/>
  <c r="AN1764" i="2"/>
  <c r="AN1777" i="2"/>
  <c r="AN1790" i="2"/>
  <c r="AN1802" i="2"/>
  <c r="AN1814" i="2"/>
  <c r="AN1826" i="2"/>
  <c r="AN1838" i="2"/>
  <c r="AN1850" i="2"/>
  <c r="AN1862" i="2"/>
  <c r="AN1875" i="2"/>
  <c r="AN1887" i="2"/>
  <c r="AN1899" i="2"/>
  <c r="AN1911" i="2"/>
  <c r="AN1923" i="2"/>
  <c r="AN1935" i="2"/>
  <c r="AN1947" i="2"/>
  <c r="AN1961" i="2"/>
  <c r="AN1972" i="2"/>
  <c r="AN1985" i="2"/>
  <c r="AN1996" i="2"/>
  <c r="AN2009" i="2"/>
  <c r="AN2020" i="2"/>
  <c r="AN2033" i="2"/>
  <c r="AN2046" i="2"/>
  <c r="AN348" i="2"/>
  <c r="AN364" i="2"/>
  <c r="AN385" i="2"/>
  <c r="AN401" i="2"/>
  <c r="AN417" i="2"/>
  <c r="AN435" i="2"/>
  <c r="AN451" i="2"/>
  <c r="AN467" i="2"/>
  <c r="AN487" i="2"/>
  <c r="AN503" i="2"/>
  <c r="AN519" i="2"/>
  <c r="AN538" i="2"/>
  <c r="AN554" i="2"/>
  <c r="AN570" i="2"/>
  <c r="AN588" i="2"/>
  <c r="AN604" i="2"/>
  <c r="AN620" i="2"/>
  <c r="AN641" i="2"/>
  <c r="AN657" i="2"/>
  <c r="AN673" i="2"/>
  <c r="AN691" i="2"/>
  <c r="AN706" i="2"/>
  <c r="AN719" i="2"/>
  <c r="AN735" i="2"/>
  <c r="AN748" i="2"/>
  <c r="AN762" i="2"/>
  <c r="AN778" i="2"/>
  <c r="AN791" i="2"/>
  <c r="AN804" i="2"/>
  <c r="AN820" i="2"/>
  <c r="AN834" i="2"/>
  <c r="AN847" i="2"/>
  <c r="AN863" i="2"/>
  <c r="AN876" i="2"/>
  <c r="AN890" i="2"/>
  <c r="AN906" i="2"/>
  <c r="AN919" i="2"/>
  <c r="AN932" i="2"/>
  <c r="AN948" i="2"/>
  <c r="AN962" i="2"/>
  <c r="AN975" i="2"/>
  <c r="AN991" i="2"/>
  <c r="AN1004" i="2"/>
  <c r="AN1018" i="2"/>
  <c r="AN1034" i="2"/>
  <c r="AN1047" i="2"/>
  <c r="AN1060" i="2"/>
  <c r="AN1076" i="2"/>
  <c r="AN1090" i="2"/>
  <c r="AN1103" i="2"/>
  <c r="AN1119" i="2"/>
  <c r="AN1132" i="2"/>
  <c r="AN1146" i="2"/>
  <c r="AN1162" i="2"/>
  <c r="AN1175" i="2"/>
  <c r="AN1188" i="2"/>
  <c r="AN1204" i="2"/>
  <c r="AN1218" i="2"/>
  <c r="AN1231" i="2"/>
  <c r="AN1247" i="2"/>
  <c r="AN1260" i="2"/>
  <c r="AN1274" i="2"/>
  <c r="AN1290" i="2"/>
  <c r="AN1303" i="2"/>
  <c r="AN1315" i="2"/>
  <c r="AN1327" i="2"/>
  <c r="AN1339" i="2"/>
  <c r="AN1353" i="2"/>
  <c r="AN1364" i="2"/>
  <c r="AN1377" i="2"/>
  <c r="AN1388" i="2"/>
  <c r="AN1401" i="2"/>
  <c r="AN1412" i="2"/>
  <c r="AN1425" i="2"/>
  <c r="AN1438" i="2"/>
  <c r="AN1450" i="2"/>
  <c r="AN1462" i="2"/>
  <c r="AN1474" i="2"/>
  <c r="AN1486" i="2"/>
  <c r="AN1498" i="2"/>
  <c r="AN1510" i="2"/>
  <c r="AN1523" i="2"/>
  <c r="AN1535" i="2"/>
  <c r="AN1547" i="2"/>
  <c r="AN1559" i="2"/>
  <c r="AN1571" i="2"/>
  <c r="AN1583" i="2"/>
  <c r="AN1595" i="2"/>
  <c r="AN1609" i="2"/>
  <c r="AN1620" i="2"/>
  <c r="AN1633" i="2"/>
  <c r="AN1644" i="2"/>
  <c r="AN1657" i="2"/>
  <c r="AN1668" i="2"/>
  <c r="AN1681" i="2"/>
  <c r="AN1694" i="2"/>
  <c r="AN1706" i="2"/>
  <c r="AN1718" i="2"/>
  <c r="AN1730" i="2"/>
  <c r="AN1742" i="2"/>
  <c r="AN1754" i="2"/>
  <c r="AN1766" i="2"/>
  <c r="AN1779" i="2"/>
  <c r="AN1791" i="2"/>
  <c r="AN1803" i="2"/>
  <c r="AN1815" i="2"/>
  <c r="AN1827" i="2"/>
  <c r="AN1839" i="2"/>
  <c r="AN1851" i="2"/>
  <c r="AN1865" i="2"/>
  <c r="AN1876" i="2"/>
  <c r="AN1889" i="2"/>
  <c r="AN1900" i="2"/>
  <c r="AN1913" i="2"/>
  <c r="AN1924" i="2"/>
  <c r="AN1937" i="2"/>
  <c r="AN1950" i="2"/>
  <c r="AN1962" i="2"/>
  <c r="AN1974" i="2"/>
  <c r="AN1986" i="2"/>
  <c r="AN1998" i="2"/>
  <c r="AN2010" i="2"/>
  <c r="AN2022" i="2"/>
  <c r="AN2035" i="2"/>
  <c r="AN2047" i="2"/>
  <c r="AN351" i="2"/>
  <c r="AN367" i="2"/>
  <c r="AN386" i="2"/>
  <c r="AN402" i="2"/>
  <c r="AN418" i="2"/>
  <c r="AN436" i="2"/>
  <c r="AN452" i="2"/>
  <c r="AN468" i="2"/>
  <c r="AN489" i="2"/>
  <c r="AN505" i="2"/>
  <c r="AN521" i="2"/>
  <c r="AN539" i="2"/>
  <c r="AN555" i="2"/>
  <c r="AN571" i="2"/>
  <c r="AN591" i="2"/>
  <c r="AN607" i="2"/>
  <c r="AN623" i="2"/>
  <c r="AN642" i="2"/>
  <c r="AN658" i="2"/>
  <c r="AN674" i="2"/>
  <c r="AN692" i="2"/>
  <c r="AN707" i="2"/>
  <c r="AN721" i="2"/>
  <c r="AN737" i="2"/>
  <c r="AN750" i="2"/>
  <c r="AN763" i="2"/>
  <c r="AN779" i="2"/>
  <c r="AN793" i="2"/>
  <c r="AN806" i="2"/>
  <c r="AN822" i="2"/>
  <c r="AN835" i="2"/>
  <c r="AN849" i="2"/>
  <c r="AN865" i="2"/>
  <c r="AN878" i="2"/>
  <c r="AN891" i="2"/>
  <c r="AN907" i="2"/>
  <c r="AN921" i="2"/>
  <c r="AN934" i="2"/>
  <c r="AN950" i="2"/>
  <c r="AN963" i="2"/>
  <c r="AN977" i="2"/>
  <c r="AN993" i="2"/>
  <c r="AN1006" i="2"/>
  <c r="AN1019" i="2"/>
  <c r="AN1035" i="2"/>
  <c r="AN1049" i="2"/>
  <c r="AN1062" i="2"/>
  <c r="AN1078" i="2"/>
  <c r="AN1091" i="2"/>
  <c r="AN1105" i="2"/>
  <c r="AN1121" i="2"/>
  <c r="AN1134" i="2"/>
  <c r="AN1147" i="2"/>
  <c r="AN1163" i="2"/>
  <c r="AN1177" i="2"/>
  <c r="AN1190" i="2"/>
  <c r="AN1206" i="2"/>
  <c r="AN1219" i="2"/>
  <c r="AN1233" i="2"/>
  <c r="AN1249" i="2"/>
  <c r="AN1262" i="2"/>
  <c r="AN1275" i="2"/>
  <c r="AN1291" i="2"/>
  <c r="AN1305" i="2"/>
  <c r="AN1316" i="2"/>
  <c r="AN1329" i="2"/>
  <c r="AN1342" i="2"/>
  <c r="AN1354" i="2"/>
  <c r="AN1366" i="2"/>
  <c r="AN1378" i="2"/>
  <c r="AN1390" i="2"/>
  <c r="AN1402" i="2"/>
  <c r="AN1414" i="2"/>
  <c r="AN1427" i="2"/>
  <c r="AN1439" i="2"/>
  <c r="AN1451" i="2"/>
  <c r="AN1463" i="2"/>
  <c r="AN1475" i="2"/>
  <c r="AN1487" i="2"/>
  <c r="AN1499" i="2"/>
  <c r="AN1513" i="2"/>
  <c r="AN1524" i="2"/>
  <c r="AN1537" i="2"/>
  <c r="AN1548" i="2"/>
  <c r="AN1561" i="2"/>
  <c r="AN337" i="2"/>
  <c r="AN474" i="2"/>
  <c r="AN609" i="2"/>
  <c r="AN738" i="2"/>
  <c r="AN852" i="2"/>
  <c r="AN964" i="2"/>
  <c r="AN1079" i="2"/>
  <c r="AN1194" i="2"/>
  <c r="AN1306" i="2"/>
  <c r="AN1403" i="2"/>
  <c r="AN1502" i="2"/>
  <c r="AN1585" i="2"/>
  <c r="AN1634" i="2"/>
  <c r="AN1683" i="2"/>
  <c r="AN1731" i="2"/>
  <c r="AN1780" i="2"/>
  <c r="AN1828" i="2"/>
  <c r="AN1878" i="2"/>
  <c r="AN1926" i="2"/>
  <c r="AN1975" i="2"/>
  <c r="AN2025" i="2"/>
  <c r="AN353" i="2"/>
  <c r="AN490" i="2"/>
  <c r="AN627" i="2"/>
  <c r="AN751" i="2"/>
  <c r="AN866" i="2"/>
  <c r="AN980" i="2"/>
  <c r="AN1092" i="2"/>
  <c r="AN1207" i="2"/>
  <c r="AN1318" i="2"/>
  <c r="AN1417" i="2"/>
  <c r="AN1514" i="2"/>
  <c r="AN1587" i="2"/>
  <c r="AN1635" i="2"/>
  <c r="AN1684" i="2"/>
  <c r="AN1732" i="2"/>
  <c r="AN1782" i="2"/>
  <c r="AN1830" i="2"/>
  <c r="AN1879" i="2"/>
  <c r="AN1929" i="2"/>
  <c r="AN1977" i="2"/>
  <c r="AN2026" i="2"/>
  <c r="AN371" i="2"/>
  <c r="AN506" i="2"/>
  <c r="AN643" i="2"/>
  <c r="AN767" i="2"/>
  <c r="AN879" i="2"/>
  <c r="AN994" i="2"/>
  <c r="AN1108" i="2"/>
  <c r="AN1220" i="2"/>
  <c r="AN1331" i="2"/>
  <c r="AN1428" i="2"/>
  <c r="AN1526" i="2"/>
  <c r="AN1598" i="2"/>
  <c r="AN1646" i="2"/>
  <c r="AN1695" i="2"/>
  <c r="AN1743" i="2"/>
  <c r="AN1793" i="2"/>
  <c r="AN1841" i="2"/>
  <c r="AN1890" i="2"/>
  <c r="AN1939" i="2"/>
  <c r="AN1987" i="2"/>
  <c r="AN2036" i="2"/>
  <c r="AN387" i="2"/>
  <c r="AN524" i="2"/>
  <c r="AN659" i="2"/>
  <c r="AN780" i="2"/>
  <c r="AN895" i="2"/>
  <c r="AN1007" i="2"/>
  <c r="AN1122" i="2"/>
  <c r="AN1236" i="2"/>
  <c r="AN1343" i="2"/>
  <c r="AN1441" i="2"/>
  <c r="AN1538" i="2"/>
  <c r="AN1599" i="2"/>
  <c r="AN1647" i="2"/>
  <c r="AN1697" i="2"/>
  <c r="AN1745" i="2"/>
  <c r="AN1794" i="2"/>
  <c r="AN1843" i="2"/>
  <c r="AN1891" i="2"/>
  <c r="AN1940" i="2"/>
  <c r="AN1988" i="2"/>
  <c r="AN2038" i="2"/>
  <c r="AN403" i="2"/>
  <c r="AN540" i="2"/>
  <c r="AN679" i="2"/>
  <c r="AN794" i="2"/>
  <c r="AN908" i="2"/>
  <c r="AN1023" i="2"/>
  <c r="AN1135" i="2"/>
  <c r="AN1250" i="2"/>
  <c r="AN1355" i="2"/>
  <c r="AN1452" i="2"/>
  <c r="AN1550" i="2"/>
  <c r="AN1610" i="2"/>
  <c r="AN1658" i="2"/>
  <c r="AN1707" i="2"/>
  <c r="AN1755" i="2"/>
  <c r="AN1804" i="2"/>
  <c r="AN1854" i="2"/>
  <c r="AN1902" i="2"/>
  <c r="AN1951" i="2"/>
  <c r="AN1999" i="2"/>
  <c r="AN2049" i="2"/>
  <c r="AN423" i="2"/>
  <c r="AN556" i="2"/>
  <c r="AN695" i="2"/>
  <c r="AN810" i="2"/>
  <c r="AN922" i="2"/>
  <c r="AN1036" i="2"/>
  <c r="AN1151" i="2"/>
  <c r="AN1263" i="2"/>
  <c r="AN1367" i="2"/>
  <c r="AN1465" i="2"/>
  <c r="AN1562" i="2"/>
  <c r="AN1611" i="2"/>
  <c r="AN1659" i="2"/>
  <c r="AN1708" i="2"/>
  <c r="AN1758" i="2"/>
  <c r="AN1806" i="2"/>
  <c r="AN1855" i="2"/>
  <c r="AN1903" i="2"/>
  <c r="AN1953" i="2"/>
  <c r="AN2001" i="2"/>
  <c r="AN439" i="2"/>
  <c r="AN577" i="2"/>
  <c r="AN708" i="2"/>
  <c r="AN823" i="2"/>
  <c r="AN938" i="2"/>
  <c r="AN1050" i="2"/>
  <c r="AN1164" i="2"/>
  <c r="AN1279" i="2"/>
  <c r="AN1379" i="2"/>
  <c r="AN1476" i="2"/>
  <c r="AN1572" i="2"/>
  <c r="AN1622" i="2"/>
  <c r="AN1670" i="2"/>
  <c r="AN1719" i="2"/>
  <c r="AN1769" i="2"/>
  <c r="AN1817" i="2"/>
  <c r="AN1866" i="2"/>
  <c r="AN1914" i="2"/>
  <c r="AN1963" i="2"/>
  <c r="AN2011" i="2"/>
  <c r="AN455" i="2"/>
  <c r="AN593" i="2"/>
  <c r="AN724" i="2"/>
  <c r="AN836" i="2"/>
  <c r="AN951" i="2"/>
  <c r="AN1066" i="2"/>
  <c r="AN1178" i="2"/>
  <c r="AN1292" i="2"/>
  <c r="AN1391" i="2"/>
  <c r="AN1489" i="2"/>
  <c r="AN1574" i="2"/>
  <c r="AN1623" i="2"/>
  <c r="AN1673" i="2"/>
  <c r="AN1721" i="2"/>
  <c r="AN1770" i="2"/>
  <c r="AN1818" i="2"/>
  <c r="AN1867" i="2"/>
  <c r="AN1915" i="2"/>
  <c r="AN1964" i="2"/>
  <c r="AN2014" i="2"/>
  <c r="AN3034" i="2"/>
  <c r="AN3608" i="2"/>
  <c r="AN3480" i="2"/>
  <c r="AN3250" i="2"/>
  <c r="AN2797" i="2"/>
  <c r="AN3463" i="2"/>
  <c r="AN3253" i="2"/>
  <c r="AN3638" i="2"/>
  <c r="AN3586" i="2"/>
  <c r="AN3458" i="2"/>
  <c r="AN3170" i="2"/>
  <c r="AN3594" i="2"/>
  <c r="AN3431" i="2"/>
  <c r="AN3291" i="2"/>
  <c r="AN3600" i="2"/>
  <c r="AN3472" i="2"/>
  <c r="AN3226" i="2"/>
  <c r="AN3578" i="2"/>
  <c r="AN3405" i="2"/>
  <c r="AN3402" i="2"/>
  <c r="AN2774" i="2"/>
  <c r="AN2838" i="2"/>
  <c r="AN2902" i="2"/>
  <c r="AN2966" i="2"/>
  <c r="AN3030" i="2"/>
  <c r="AN3094" i="2"/>
  <c r="AN3158" i="2"/>
  <c r="AN3222" i="2"/>
  <c r="AN3286" i="2"/>
  <c r="AN2863" i="2"/>
  <c r="AN2927" i="2"/>
  <c r="AN2991" i="2"/>
  <c r="AN3055" i="2"/>
  <c r="AN3119" i="2"/>
  <c r="AN3183" i="2"/>
  <c r="AN3247" i="2"/>
  <c r="AN3311" i="2"/>
  <c r="AN3375" i="2"/>
  <c r="AN2760" i="2"/>
  <c r="AN2824" i="2"/>
  <c r="AN2888" i="2"/>
  <c r="AN2952" i="2"/>
  <c r="AN3016" i="2"/>
  <c r="AN3080" i="2"/>
  <c r="AN3144" i="2"/>
  <c r="AN3208" i="2"/>
  <c r="AN3272" i="2"/>
  <c r="AN2865" i="2"/>
  <c r="AN2929" i="2"/>
  <c r="AN2993" i="2"/>
  <c r="AN3057" i="2"/>
  <c r="AN3121" i="2"/>
  <c r="AN3185" i="2"/>
  <c r="AN3249" i="2"/>
  <c r="AN3313" i="2"/>
  <c r="AN3377" i="2"/>
  <c r="AN2868" i="2"/>
  <c r="AN2932" i="2"/>
  <c r="AN2996" i="2"/>
  <c r="AN3060" i="2"/>
  <c r="AN3124" i="2"/>
  <c r="AN3188" i="2"/>
  <c r="AN3252" i="2"/>
  <c r="AN3316" i="2"/>
  <c r="AN3380" i="2"/>
  <c r="AN2787" i="2"/>
  <c r="AN2957" i="2"/>
  <c r="AN3130" i="2"/>
  <c r="AN3299" i="2"/>
  <c r="AN3406" i="2"/>
  <c r="AN3475" i="2"/>
  <c r="AN3539" i="2"/>
  <c r="AN3603" i="2"/>
  <c r="AN3667" i="2"/>
  <c r="AN2853" i="2"/>
  <c r="AN3026" i="2"/>
  <c r="AN3195" i="2"/>
  <c r="AN3344" i="2"/>
  <c r="AN3436" i="2"/>
  <c r="AN3500" i="2"/>
  <c r="AN3564" i="2"/>
  <c r="AN3628" i="2"/>
  <c r="AN2749" i="2"/>
  <c r="AN2922" i="2"/>
  <c r="AN3091" i="2"/>
  <c r="AN3261" i="2"/>
  <c r="AN3384" i="2"/>
  <c r="AN3461" i="2"/>
  <c r="AN3525" i="2"/>
  <c r="AN3589" i="2"/>
  <c r="AN3653" i="2"/>
  <c r="AN2818" i="2"/>
  <c r="AN2987" i="2"/>
  <c r="AN3157" i="2"/>
  <c r="AN3322" i="2"/>
  <c r="AN3422" i="2"/>
  <c r="AN2909" i="2"/>
  <c r="AN3082" i="2"/>
  <c r="AN3251" i="2"/>
  <c r="AN3378" i="2"/>
  <c r="AN3457" i="2"/>
  <c r="AN3521" i="2"/>
  <c r="AN3585" i="2"/>
  <c r="AN3649" i="2"/>
  <c r="AN3631" i="2"/>
  <c r="AN3503" i="2"/>
  <c r="AN3323" i="2"/>
  <c r="AN2869" i="2"/>
  <c r="AN2786" i="2"/>
  <c r="AN3181" i="2"/>
  <c r="AN3566" i="2"/>
  <c r="AN3438" i="2"/>
  <c r="AN3098" i="2"/>
  <c r="AN2836" i="2"/>
  <c r="AN2772" i="2"/>
  <c r="AN2793" i="2"/>
  <c r="AN2823" i="2"/>
  <c r="AN2751" i="2"/>
  <c r="AN3474" i="2"/>
  <c r="AN3275" i="2"/>
  <c r="AN3022" i="2"/>
  <c r="AN3047" i="2"/>
  <c r="AN2752" i="2"/>
  <c r="AN2921" i="2"/>
  <c r="AN3369" i="2"/>
  <c r="AN3180" i="2"/>
  <c r="AN3107" i="2"/>
  <c r="AN2834" i="2"/>
  <c r="AN3620" i="2"/>
  <c r="AN3371" i="2"/>
  <c r="AN3138" i="2"/>
  <c r="AN3449" i="2"/>
  <c r="AN2930" i="2"/>
  <c r="AN3658" i="2"/>
  <c r="AN3592" i="2"/>
  <c r="AN3464" i="2"/>
  <c r="AN3189" i="2"/>
  <c r="AN3642" i="2"/>
  <c r="AN3338" i="2"/>
  <c r="AN2971" i="2"/>
  <c r="AN3590" i="2"/>
  <c r="AN3570" i="2"/>
  <c r="AN3442" i="2"/>
  <c r="AN3117" i="2"/>
  <c r="AN3498" i="2"/>
  <c r="AN3186" i="2"/>
  <c r="AN3011" i="2"/>
  <c r="AN3584" i="2"/>
  <c r="AN3456" i="2"/>
  <c r="AN3163" i="2"/>
  <c r="AN3466" i="2"/>
  <c r="AN3298" i="2"/>
  <c r="AN3234" i="2"/>
  <c r="AN2782" i="2"/>
  <c r="AN2846" i="2"/>
  <c r="AN2910" i="2"/>
  <c r="AN2974" i="2"/>
  <c r="AN3038" i="2"/>
  <c r="AN3102" i="2"/>
  <c r="AN3166" i="2"/>
  <c r="AN3230" i="2"/>
  <c r="AN3294" i="2"/>
  <c r="AN2871" i="2"/>
  <c r="AN2935" i="2"/>
  <c r="AN2999" i="2"/>
  <c r="AN3063" i="2"/>
  <c r="AN3127" i="2"/>
  <c r="AN3191" i="2"/>
  <c r="AN3255" i="2"/>
  <c r="AN3319" i="2"/>
  <c r="AN3383" i="2"/>
  <c r="AN2768" i="2"/>
  <c r="AN2832" i="2"/>
  <c r="AN2896" i="2"/>
  <c r="AN2960" i="2"/>
  <c r="AN3024" i="2"/>
  <c r="AN3088" i="2"/>
  <c r="AN3152" i="2"/>
  <c r="AN3216" i="2"/>
  <c r="AN3280" i="2"/>
  <c r="AN2873" i="2"/>
  <c r="AN2937" i="2"/>
  <c r="AN3001" i="2"/>
  <c r="AN3065" i="2"/>
  <c r="AN3129" i="2"/>
  <c r="AN3193" i="2"/>
  <c r="AN3257" i="2"/>
  <c r="AN3321" i="2"/>
  <c r="AN3385" i="2"/>
  <c r="AN2876" i="2"/>
  <c r="AN2940" i="2"/>
  <c r="AN3004" i="2"/>
  <c r="AN3068" i="2"/>
  <c r="AN3132" i="2"/>
  <c r="AN3196" i="2"/>
  <c r="AN3260" i="2"/>
  <c r="AN3324" i="2"/>
  <c r="AN3388" i="2"/>
  <c r="AN2810" i="2"/>
  <c r="AN2979" i="2"/>
  <c r="AN3149" i="2"/>
  <c r="AN3315" i="2"/>
  <c r="AN3418" i="2"/>
  <c r="AN3483" i="2"/>
  <c r="AN3547" i="2"/>
  <c r="AN3611" i="2"/>
  <c r="AN3675" i="2"/>
  <c r="AN2875" i="2"/>
  <c r="AN3045" i="2"/>
  <c r="AN3218" i="2"/>
  <c r="AN3357" i="2"/>
  <c r="AN3444" i="2"/>
  <c r="AN3508" i="2"/>
  <c r="AN3572" i="2"/>
  <c r="AN3636" i="2"/>
  <c r="AN2771" i="2"/>
  <c r="AN2941" i="2"/>
  <c r="AN3114" i="2"/>
  <c r="AN3283" i="2"/>
  <c r="AN3397" i="2"/>
  <c r="AN3469" i="2"/>
  <c r="AN3533" i="2"/>
  <c r="AN3597" i="2"/>
  <c r="AN3661" i="2"/>
  <c r="AN2837" i="2"/>
  <c r="AN3010" i="2"/>
  <c r="AN3179" i="2"/>
  <c r="AN3334" i="2"/>
  <c r="AN2762" i="2"/>
  <c r="AN2931" i="2"/>
  <c r="AN3101" i="2"/>
  <c r="AN3274" i="2"/>
  <c r="AN3390" i="2"/>
  <c r="AN3465" i="2"/>
  <c r="AN3529" i="2"/>
  <c r="AN3593" i="2"/>
  <c r="AN3657" i="2"/>
  <c r="AN3615" i="2"/>
  <c r="AN3487" i="2"/>
  <c r="AN3269" i="2"/>
  <c r="AN2819" i="2"/>
  <c r="AN3678" i="2"/>
  <c r="AN3550" i="2"/>
  <c r="AN3417" i="2"/>
  <c r="AN3035" i="2"/>
  <c r="AN2828" i="2"/>
  <c r="AN2764" i="2"/>
  <c r="AN2785" i="2"/>
  <c r="AN2815" i="2"/>
  <c r="AN3446" i="2"/>
  <c r="AN2830" i="2"/>
  <c r="AN3278" i="2"/>
  <c r="AN3111" i="2"/>
  <c r="AN2880" i="2"/>
  <c r="AN3136" i="2"/>
  <c r="AN2985" i="2"/>
  <c r="AN2860" i="2"/>
  <c r="AN3308" i="2"/>
  <c r="AN3394" i="2"/>
  <c r="AN3173" i="2"/>
  <c r="AN2899" i="2"/>
  <c r="AN3645" i="2"/>
  <c r="AN3059" i="2"/>
  <c r="AN3519" i="2"/>
  <c r="AN3147" i="2"/>
  <c r="AN2759" i="2"/>
  <c r="AN2891" i="2"/>
  <c r="AN3482" i="2"/>
  <c r="AN3576" i="2"/>
  <c r="AN3448" i="2"/>
  <c r="AN3139" i="2"/>
  <c r="AN3546" i="2"/>
  <c r="AN3125" i="2"/>
  <c r="AN3607" i="2"/>
  <c r="AN3510" i="2"/>
  <c r="AN3682" i="2"/>
  <c r="AN3554" i="2"/>
  <c r="AN3426" i="2"/>
  <c r="AN3058" i="2"/>
  <c r="AN3379" i="2"/>
  <c r="AN2906" i="2"/>
  <c r="AN2842" i="2"/>
  <c r="AN3568" i="2"/>
  <c r="AN3440" i="2"/>
  <c r="AN3106" i="2"/>
  <c r="AN3349" i="2"/>
  <c r="AN3013" i="2"/>
  <c r="AN3122" i="2"/>
  <c r="AN2790" i="2"/>
  <c r="AN2854" i="2"/>
  <c r="AN2918" i="2"/>
  <c r="AN2982" i="2"/>
  <c r="AN3046" i="2"/>
  <c r="AN3110" i="2"/>
  <c r="AN3174" i="2"/>
  <c r="AN3238" i="2"/>
  <c r="AN3302" i="2"/>
  <c r="AN2879" i="2"/>
  <c r="AN2943" i="2"/>
  <c r="AN3007" i="2"/>
  <c r="AN3071" i="2"/>
  <c r="AN3135" i="2"/>
  <c r="AN3199" i="2"/>
  <c r="AN3263" i="2"/>
  <c r="AN3327" i="2"/>
  <c r="AN3391" i="2"/>
  <c r="AN2776" i="2"/>
  <c r="AN2840" i="2"/>
  <c r="AN2904" i="2"/>
  <c r="AN2968" i="2"/>
  <c r="AN3032" i="2"/>
  <c r="AN3096" i="2"/>
  <c r="AN3160" i="2"/>
  <c r="AN3224" i="2"/>
  <c r="AN3288" i="2"/>
  <c r="AN2881" i="2"/>
  <c r="AN2945" i="2"/>
  <c r="AN3009" i="2"/>
  <c r="AN3073" i="2"/>
  <c r="AN3137" i="2"/>
  <c r="AN3201" i="2"/>
  <c r="AN3265" i="2"/>
  <c r="AN3329" i="2"/>
  <c r="AN3393" i="2"/>
  <c r="AN2884" i="2"/>
  <c r="AN2948" i="2"/>
  <c r="AN3012" i="2"/>
  <c r="AN3076" i="2"/>
  <c r="AN3140" i="2"/>
  <c r="AN3204" i="2"/>
  <c r="AN3268" i="2"/>
  <c r="AN3332" i="2"/>
  <c r="AN3396" i="2"/>
  <c r="AN2829" i="2"/>
  <c r="AN3002" i="2"/>
  <c r="AN3171" i="2"/>
  <c r="AN3330" i="2"/>
  <c r="AN3427" i="2"/>
  <c r="AN3491" i="2"/>
  <c r="AN3555" i="2"/>
  <c r="AN3619" i="2"/>
  <c r="AN3683" i="2"/>
  <c r="AN2898" i="2"/>
  <c r="AN3067" i="2"/>
  <c r="AN3237" i="2"/>
  <c r="AN3370" i="2"/>
  <c r="AN3452" i="2"/>
  <c r="AN3516" i="2"/>
  <c r="AN3580" i="2"/>
  <c r="AN3644" i="2"/>
  <c r="AN2794" i="2"/>
  <c r="AN2963" i="2"/>
  <c r="AN3133" i="2"/>
  <c r="AN3304" i="2"/>
  <c r="AN3410" i="2"/>
  <c r="AN3477" i="2"/>
  <c r="AN3541" i="2"/>
  <c r="AN3605" i="2"/>
  <c r="AN3669" i="2"/>
  <c r="AN2859" i="2"/>
  <c r="AN3029" i="2"/>
  <c r="AN3202" i="2"/>
  <c r="AN3347" i="2"/>
  <c r="AN2781" i="2"/>
  <c r="AN2954" i="2"/>
  <c r="AN3123" i="2"/>
  <c r="AN3293" i="2"/>
  <c r="AN3403" i="2"/>
  <c r="AN3473" i="2"/>
  <c r="AN3537" i="2"/>
  <c r="AN3601" i="2"/>
  <c r="AN3665" i="2"/>
  <c r="AN3599" i="2"/>
  <c r="AN3471" i="2"/>
  <c r="AN3211" i="2"/>
  <c r="AN2757" i="2"/>
  <c r="AN3662" i="2"/>
  <c r="AN3534" i="2"/>
  <c r="AN3387" i="2"/>
  <c r="AN2978" i="2"/>
  <c r="AN2820" i="2"/>
  <c r="AN2756" i="2"/>
  <c r="AN2777" i="2"/>
  <c r="AN2807" i="2"/>
  <c r="AN3495" i="2"/>
  <c r="AN3086" i="2"/>
  <c r="AN2983" i="2"/>
  <c r="AN2816" i="2"/>
  <c r="AN3264" i="2"/>
  <c r="AN3177" i="2"/>
  <c r="AN3052" i="2"/>
  <c r="AN2765" i="2"/>
  <c r="AN3595" i="2"/>
  <c r="AN3428" i="2"/>
  <c r="AN3242" i="2"/>
  <c r="AN2965" i="2"/>
  <c r="AN3365" i="2"/>
  <c r="AN3354" i="2"/>
  <c r="AN3674" i="2"/>
  <c r="AN3560" i="2"/>
  <c r="AN3432" i="2"/>
  <c r="AN3077" i="2"/>
  <c r="AN3434" i="2"/>
  <c r="AN2843" i="2"/>
  <c r="AN3511" i="2"/>
  <c r="AN3430" i="2"/>
  <c r="AN3666" i="2"/>
  <c r="AN3538" i="2"/>
  <c r="AN3400" i="2"/>
  <c r="AN2997" i="2"/>
  <c r="AN3141" i="2"/>
  <c r="AN3680" i="2"/>
  <c r="AN3552" i="2"/>
  <c r="AN3424" i="2"/>
  <c r="AN3053" i="2"/>
  <c r="AN3083" i="2"/>
  <c r="AN2949" i="2"/>
  <c r="AN2798" i="2"/>
  <c r="AN2862" i="2"/>
  <c r="AN2926" i="2"/>
  <c r="AN2990" i="2"/>
  <c r="AN3054" i="2"/>
  <c r="AN3118" i="2"/>
  <c r="AN3182" i="2"/>
  <c r="AN3246" i="2"/>
  <c r="AN3310" i="2"/>
  <c r="AN2887" i="2"/>
  <c r="AN2951" i="2"/>
  <c r="AN3015" i="2"/>
  <c r="AN3079" i="2"/>
  <c r="AN3143" i="2"/>
  <c r="AN3207" i="2"/>
  <c r="AN3271" i="2"/>
  <c r="AN3335" i="2"/>
  <c r="AN3399" i="2"/>
  <c r="AN2784" i="2"/>
  <c r="AN2848" i="2"/>
  <c r="AN2912" i="2"/>
  <c r="AN2976" i="2"/>
  <c r="AN3040" i="2"/>
  <c r="AN3104" i="2"/>
  <c r="AN3168" i="2"/>
  <c r="AN3232" i="2"/>
  <c r="AN3296" i="2"/>
  <c r="AN2889" i="2"/>
  <c r="AN2953" i="2"/>
  <c r="AN3017" i="2"/>
  <c r="AN3081" i="2"/>
  <c r="AN3145" i="2"/>
  <c r="AN3209" i="2"/>
  <c r="AN3273" i="2"/>
  <c r="AN3337" i="2"/>
  <c r="AN3401" i="2"/>
  <c r="AN2892" i="2"/>
  <c r="AN2956" i="2"/>
  <c r="AN3020" i="2"/>
  <c r="AN3084" i="2"/>
  <c r="AN3148" i="2"/>
  <c r="AN3212" i="2"/>
  <c r="AN3276" i="2"/>
  <c r="AN3340" i="2"/>
  <c r="AN3404" i="2"/>
  <c r="AN2851" i="2"/>
  <c r="AN3021" i="2"/>
  <c r="AN3194" i="2"/>
  <c r="AN3342" i="2"/>
  <c r="AN3435" i="2"/>
  <c r="AN3499" i="2"/>
  <c r="AN3563" i="2"/>
  <c r="AN3627" i="2"/>
  <c r="AN2747" i="2"/>
  <c r="AN2917" i="2"/>
  <c r="AN3090" i="2"/>
  <c r="AN3259" i="2"/>
  <c r="AN3382" i="2"/>
  <c r="AN3460" i="2"/>
  <c r="AN3524" i="2"/>
  <c r="AN3588" i="2"/>
  <c r="AN3652" i="2"/>
  <c r="AN2813" i="2"/>
  <c r="AN2986" i="2"/>
  <c r="AN3155" i="2"/>
  <c r="AN3320" i="2"/>
  <c r="AN3421" i="2"/>
  <c r="AN3485" i="2"/>
  <c r="AN3549" i="2"/>
  <c r="AN3613" i="2"/>
  <c r="AN3677" i="2"/>
  <c r="AN2882" i="2"/>
  <c r="AN3051" i="2"/>
  <c r="AN3221" i="2"/>
  <c r="AN3360" i="2"/>
  <c r="AN2803" i="2"/>
  <c r="AN2973" i="2"/>
  <c r="AN3146" i="2"/>
  <c r="AN3312" i="2"/>
  <c r="AN3416" i="2"/>
  <c r="AN3481" i="2"/>
  <c r="AN3545" i="2"/>
  <c r="AN3609" i="2"/>
  <c r="AN3673" i="2"/>
  <c r="AN3583" i="2"/>
  <c r="AN3455" i="2"/>
  <c r="AN3162" i="2"/>
  <c r="AN3639" i="2"/>
  <c r="AN3622" i="2"/>
  <c r="AN3646" i="2"/>
  <c r="AN3518" i="2"/>
  <c r="AN3350" i="2"/>
  <c r="AN2925" i="2"/>
  <c r="AN2812" i="2"/>
  <c r="AN2748" i="2"/>
  <c r="AN2769" i="2"/>
  <c r="AN2799" i="2"/>
  <c r="AN3496" i="2"/>
  <c r="AN3543" i="2"/>
  <c r="AN3602" i="2"/>
  <c r="AN3527" i="2"/>
  <c r="AN3488" i="2"/>
  <c r="AN2766" i="2"/>
  <c r="AN3214" i="2"/>
  <c r="AN3303" i="2"/>
  <c r="AN3072" i="2"/>
  <c r="AN3113" i="2"/>
  <c r="AN2988" i="2"/>
  <c r="AN2938" i="2"/>
  <c r="AN3659" i="2"/>
  <c r="AN3556" i="2"/>
  <c r="AN3453" i="2"/>
  <c r="AN3306" i="2"/>
  <c r="AN3513" i="2"/>
  <c r="AN3075" i="2"/>
  <c r="AN2743" i="2"/>
  <c r="AN3626" i="2"/>
  <c r="AN3672" i="2"/>
  <c r="AN3544" i="2"/>
  <c r="AN3413" i="2"/>
  <c r="AN3019" i="2"/>
  <c r="AN3203" i="2"/>
  <c r="AN3447" i="2"/>
  <c r="AN3336" i="2"/>
  <c r="AN3650" i="2"/>
  <c r="AN3522" i="2"/>
  <c r="AN3363" i="2"/>
  <c r="AN2947" i="2"/>
  <c r="AN2861" i="2"/>
  <c r="AN3654" i="2"/>
  <c r="AN3664" i="2"/>
  <c r="AN3536" i="2"/>
  <c r="AN3392" i="2"/>
  <c r="AN2994" i="2"/>
  <c r="AN2914" i="2"/>
  <c r="AN3670" i="2"/>
  <c r="AN2742" i="2"/>
  <c r="AN2806" i="2"/>
  <c r="AN2870" i="2"/>
  <c r="AN2934" i="2"/>
  <c r="AN2998" i="2"/>
  <c r="AN3062" i="2"/>
  <c r="AN3126" i="2"/>
  <c r="AN3190" i="2"/>
  <c r="AN3254" i="2"/>
  <c r="AN3318" i="2"/>
  <c r="AN2895" i="2"/>
  <c r="AN2959" i="2"/>
  <c r="AN3023" i="2"/>
  <c r="AN3087" i="2"/>
  <c r="AN3151" i="2"/>
  <c r="AN3215" i="2"/>
  <c r="AN3279" i="2"/>
  <c r="AN3343" i="2"/>
  <c r="AN3407" i="2"/>
  <c r="AN2792" i="2"/>
  <c r="AN2856" i="2"/>
  <c r="AN2920" i="2"/>
  <c r="AN2984" i="2"/>
  <c r="AN3048" i="2"/>
  <c r="AN3112" i="2"/>
  <c r="AN3176" i="2"/>
  <c r="AN3240" i="2"/>
  <c r="AN2833" i="2"/>
  <c r="AN2897" i="2"/>
  <c r="AN2961" i="2"/>
  <c r="AN3025" i="2"/>
  <c r="AN3089" i="2"/>
  <c r="AN3153" i="2"/>
  <c r="AN3217" i="2"/>
  <c r="AN3281" i="2"/>
  <c r="AN3345" i="2"/>
  <c r="AN3409" i="2"/>
  <c r="AN2900" i="2"/>
  <c r="AN2964" i="2"/>
  <c r="AN3028" i="2"/>
  <c r="AN3092" i="2"/>
  <c r="AN3156" i="2"/>
  <c r="AN3220" i="2"/>
  <c r="AN3284" i="2"/>
  <c r="AN3348" i="2"/>
  <c r="AN3412" i="2"/>
  <c r="AN2874" i="2"/>
  <c r="AN3043" i="2"/>
  <c r="AN3213" i="2"/>
  <c r="AN3355" i="2"/>
  <c r="AN3443" i="2"/>
  <c r="AN3507" i="2"/>
  <c r="AN3571" i="2"/>
  <c r="AN3635" i="2"/>
  <c r="AN2770" i="2"/>
  <c r="AN2939" i="2"/>
  <c r="AN3109" i="2"/>
  <c r="AN3282" i="2"/>
  <c r="AN3395" i="2"/>
  <c r="AN3468" i="2"/>
  <c r="AN3532" i="2"/>
  <c r="AN3596" i="2"/>
  <c r="AN3660" i="2"/>
  <c r="AN2835" i="2"/>
  <c r="AN3005" i="2"/>
  <c r="AN3178" i="2"/>
  <c r="AN3333" i="2"/>
  <c r="AN3429" i="2"/>
  <c r="AN3493" i="2"/>
  <c r="AN3557" i="2"/>
  <c r="AN3621" i="2"/>
  <c r="AN3685" i="2"/>
  <c r="AN2901" i="2"/>
  <c r="AN3074" i="2"/>
  <c r="AN3243" i="2"/>
  <c r="AN3373" i="2"/>
  <c r="AN2826" i="2"/>
  <c r="AN2995" i="2"/>
  <c r="AN3165" i="2"/>
  <c r="AN3326" i="2"/>
  <c r="AN3425" i="2"/>
  <c r="AN3489" i="2"/>
  <c r="AN3553" i="2"/>
  <c r="AN3617" i="2"/>
  <c r="AN3681" i="2"/>
  <c r="AN3567" i="2"/>
  <c r="AN3439" i="2"/>
  <c r="AN3099" i="2"/>
  <c r="AN3559" i="2"/>
  <c r="AN3558" i="2"/>
  <c r="AN3630" i="2"/>
  <c r="AN3502" i="2"/>
  <c r="AN3314" i="2"/>
  <c r="AN2866" i="2"/>
  <c r="AN2804" i="2"/>
  <c r="AN2825" i="2"/>
  <c r="AN2761" i="2"/>
  <c r="AN2791" i="2"/>
  <c r="AN3562" i="2"/>
  <c r="AN3624" i="2"/>
  <c r="AN3227" i="2"/>
  <c r="AN3616" i="2"/>
  <c r="AN2894" i="2"/>
  <c r="AN2919" i="2"/>
  <c r="AN3367" i="2"/>
  <c r="AN3200" i="2"/>
  <c r="AN3305" i="2"/>
  <c r="AN3244" i="2"/>
  <c r="AN3467" i="2"/>
  <c r="AN3492" i="2"/>
  <c r="AN3517" i="2"/>
  <c r="AN3411" i="2"/>
  <c r="AN3577" i="2"/>
  <c r="AN3582" i="2"/>
  <c r="AN2801" i="2"/>
  <c r="AN2763" i="2"/>
  <c r="AN3530" i="2"/>
  <c r="AN3656" i="2"/>
  <c r="AN3528" i="2"/>
  <c r="AN3376" i="2"/>
  <c r="AN2970" i="2"/>
  <c r="AN2802" i="2"/>
  <c r="AN3610" i="2"/>
  <c r="AN3245" i="2"/>
  <c r="AN3061" i="2"/>
  <c r="AN3634" i="2"/>
  <c r="AN3506" i="2"/>
  <c r="AN3328" i="2"/>
  <c r="AN2885" i="2"/>
  <c r="AN3671" i="2"/>
  <c r="AN3574" i="2"/>
  <c r="AN3648" i="2"/>
  <c r="AN3520" i="2"/>
  <c r="AN3362" i="2"/>
  <c r="AN2933" i="2"/>
  <c r="AN3655" i="2"/>
  <c r="AN3606" i="2"/>
  <c r="AN2750" i="2"/>
  <c r="AN2814" i="2"/>
  <c r="AN2878" i="2"/>
  <c r="AN2942" i="2"/>
  <c r="AN3006" i="2"/>
  <c r="AN3070" i="2"/>
  <c r="AN3134" i="2"/>
  <c r="AN3198" i="2"/>
  <c r="AN3262" i="2"/>
  <c r="AN2839" i="2"/>
  <c r="AN2903" i="2"/>
  <c r="AN2967" i="2"/>
  <c r="AN3031" i="2"/>
  <c r="AN3095" i="2"/>
  <c r="AN3159" i="2"/>
  <c r="AN3223" i="2"/>
  <c r="AN3287" i="2"/>
  <c r="AN3351" i="2"/>
  <c r="AN3415" i="2"/>
  <c r="AN2800" i="2"/>
  <c r="AN2864" i="2"/>
  <c r="AN2928" i="2"/>
  <c r="AN2992" i="2"/>
  <c r="AN3056" i="2"/>
  <c r="AN3120" i="2"/>
  <c r="AN3184" i="2"/>
  <c r="AN3248" i="2"/>
  <c r="AN2841" i="2"/>
  <c r="AN2905" i="2"/>
  <c r="AN2969" i="2"/>
  <c r="AN3033" i="2"/>
  <c r="AN3097" i="2"/>
  <c r="AN3161" i="2"/>
  <c r="AN3225" i="2"/>
  <c r="AN3289" i="2"/>
  <c r="AN3353" i="2"/>
  <c r="AN2844" i="2"/>
  <c r="AN2908" i="2"/>
  <c r="AN2972" i="2"/>
  <c r="AN3036" i="2"/>
  <c r="AN3100" i="2"/>
  <c r="AN3164" i="2"/>
  <c r="AN3228" i="2"/>
  <c r="AN3292" i="2"/>
  <c r="AN3356" i="2"/>
  <c r="AN3420" i="2"/>
  <c r="AN2893" i="2"/>
  <c r="AN3066" i="2"/>
  <c r="AN3235" i="2"/>
  <c r="AN3368" i="2"/>
  <c r="AN3451" i="2"/>
  <c r="AN3515" i="2"/>
  <c r="AN3579" i="2"/>
  <c r="AN3643" i="2"/>
  <c r="AN2789" i="2"/>
  <c r="AN2962" i="2"/>
  <c r="AN3131" i="2"/>
  <c r="AN3301" i="2"/>
  <c r="AN3408" i="2"/>
  <c r="AN3476" i="2"/>
  <c r="AN3540" i="2"/>
  <c r="AN3604" i="2"/>
  <c r="AN3668" i="2"/>
  <c r="AN2858" i="2"/>
  <c r="AN3027" i="2"/>
  <c r="AN3197" i="2"/>
  <c r="AN3346" i="2"/>
  <c r="AN3437" i="2"/>
  <c r="AN3501" i="2"/>
  <c r="AN3565" i="2"/>
  <c r="AN3629" i="2"/>
  <c r="AN2754" i="2"/>
  <c r="AN2923" i="2"/>
  <c r="AN3093" i="2"/>
  <c r="AN3266" i="2"/>
  <c r="AN3386" i="2"/>
  <c r="AN2845" i="2"/>
  <c r="AN3018" i="2"/>
  <c r="AN3187" i="2"/>
  <c r="AN3339" i="2"/>
  <c r="AN3433" i="2"/>
  <c r="AN3497" i="2"/>
  <c r="AN3561" i="2"/>
  <c r="AN3625" i="2"/>
  <c r="AN3679" i="2"/>
  <c r="AN3551" i="2"/>
  <c r="AN3423" i="2"/>
  <c r="AN3042" i="2"/>
  <c r="AN3479" i="2"/>
  <c r="AN3526" i="2"/>
  <c r="AN3614" i="2"/>
  <c r="AN3486" i="2"/>
  <c r="AN3267" i="2"/>
  <c r="AN2805" i="2"/>
  <c r="AN2796" i="2"/>
  <c r="AN2817" i="2"/>
  <c r="AN2753" i="2"/>
  <c r="AN2783" i="2"/>
  <c r="AN3309" i="2"/>
  <c r="AN3307" i="2"/>
  <c r="AN2850" i="2"/>
  <c r="AN3478" i="2"/>
  <c r="AN3150" i="2"/>
  <c r="AN3175" i="2"/>
  <c r="AN3008" i="2"/>
  <c r="AN3049" i="2"/>
  <c r="AN2924" i="2"/>
  <c r="AN3372" i="2"/>
  <c r="AN3531" i="2"/>
  <c r="AN3331" i="2"/>
  <c r="AN3069" i="2"/>
  <c r="AN2795" i="2"/>
  <c r="AN3229" i="2"/>
  <c r="AN3647" i="2"/>
  <c r="AN3366" i="2"/>
  <c r="AN2780" i="2"/>
  <c r="AN3450" i="2"/>
  <c r="AN3640" i="2"/>
  <c r="AN3512" i="2"/>
  <c r="AN3341" i="2"/>
  <c r="AN2907" i="2"/>
  <c r="AN3623" i="2"/>
  <c r="AN3514" i="2"/>
  <c r="AN2955" i="2"/>
  <c r="AN2779" i="2"/>
  <c r="AN3618" i="2"/>
  <c r="AN3490" i="2"/>
  <c r="AN3290" i="2"/>
  <c r="AN2827" i="2"/>
  <c r="AN3591" i="2"/>
  <c r="AN3494" i="2"/>
  <c r="AN3632" i="2"/>
  <c r="AN3504" i="2"/>
  <c r="AN3325" i="2"/>
  <c r="AN2883" i="2"/>
  <c r="AN3575" i="2"/>
  <c r="AN3542" i="2"/>
  <c r="AN2758" i="2"/>
  <c r="AN2822" i="2"/>
  <c r="AN2886" i="2"/>
  <c r="AN2950" i="2"/>
  <c r="AN3014" i="2"/>
  <c r="AN3078" i="2"/>
  <c r="AN3142" i="2"/>
  <c r="AN3206" i="2"/>
  <c r="AN3270" i="2"/>
  <c r="AN2847" i="2"/>
  <c r="AN2911" i="2"/>
  <c r="AN2975" i="2"/>
  <c r="AN3039" i="2"/>
  <c r="AN3103" i="2"/>
  <c r="AN3167" i="2"/>
  <c r="AN3231" i="2"/>
  <c r="AN3295" i="2"/>
  <c r="AN3359" i="2"/>
  <c r="AN2744" i="2"/>
  <c r="AN2808" i="2"/>
  <c r="AN2872" i="2"/>
  <c r="AN2936" i="2"/>
  <c r="AN3000" i="2"/>
  <c r="AN3064" i="2"/>
  <c r="AN3128" i="2"/>
  <c r="AN3192" i="2"/>
  <c r="AN3256" i="2"/>
  <c r="AN2849" i="2"/>
  <c r="AN2913" i="2"/>
  <c r="AN2977" i="2"/>
  <c r="AN3041" i="2"/>
  <c r="AN3105" i="2"/>
  <c r="AN3169" i="2"/>
  <c r="AN3233" i="2"/>
  <c r="AN3297" i="2"/>
  <c r="AN3361" i="2"/>
  <c r="AN2852" i="2"/>
  <c r="AN2916" i="2"/>
  <c r="AN2980" i="2"/>
  <c r="AN3044" i="2"/>
  <c r="AN3108" i="2"/>
  <c r="AN3172" i="2"/>
  <c r="AN3236" i="2"/>
  <c r="AN3300" i="2"/>
  <c r="AN3364" i="2"/>
  <c r="AN2746" i="2"/>
  <c r="AN2915" i="2"/>
  <c r="AN3085" i="2"/>
  <c r="AN3258" i="2"/>
  <c r="AN3381" i="2"/>
  <c r="AN3459" i="2"/>
  <c r="AN3523" i="2"/>
  <c r="AN3587" i="2"/>
  <c r="AN3651" i="2"/>
  <c r="AN2811" i="2"/>
  <c r="AN2981" i="2"/>
  <c r="AN3154" i="2"/>
  <c r="AN3317" i="2"/>
  <c r="AN3419" i="2"/>
  <c r="AN3484" i="2"/>
  <c r="AN3548" i="2"/>
  <c r="AN3612" i="2"/>
  <c r="AN3676" i="2"/>
  <c r="AN2877" i="2"/>
  <c r="AN3050" i="2"/>
  <c r="AN3219" i="2"/>
  <c r="AN3358" i="2"/>
  <c r="AN3445" i="2"/>
  <c r="AN3509" i="2"/>
  <c r="AN3573" i="2"/>
  <c r="AN3637" i="2"/>
  <c r="AN2773" i="2"/>
  <c r="AN2946" i="2"/>
  <c r="AN3115" i="2"/>
  <c r="AN3285" i="2"/>
  <c r="AN3398" i="2"/>
  <c r="AN2867" i="2"/>
  <c r="AN3037" i="2"/>
  <c r="AN3210" i="2"/>
  <c r="AN3352" i="2"/>
  <c r="AN3441" i="2"/>
  <c r="AN3505" i="2"/>
  <c r="AN3569" i="2"/>
  <c r="AN3633" i="2"/>
  <c r="AN3663" i="2"/>
  <c r="AN3535" i="2"/>
  <c r="AN3389" i="2"/>
  <c r="AN2989" i="2"/>
  <c r="AN3374" i="2"/>
  <c r="AN3462" i="2"/>
  <c r="AN3598" i="2"/>
  <c r="AN3470" i="2"/>
  <c r="AN3205" i="2"/>
  <c r="AN2755" i="2"/>
  <c r="AN2775" i="2"/>
  <c r="AN2788" i="2"/>
  <c r="AN2809" i="2"/>
  <c r="AN2745" i="2"/>
  <c r="AN2767" i="2"/>
  <c r="AN3414" i="2"/>
  <c r="AN2778" i="2"/>
  <c r="AN2821" i="2"/>
  <c r="AN2958" i="2"/>
  <c r="AN2855" i="2"/>
  <c r="AN3239" i="2"/>
  <c r="AN2944" i="2"/>
  <c r="AN2857" i="2"/>
  <c r="AN3241" i="2"/>
  <c r="AN3116" i="2"/>
  <c r="AN3277" i="2"/>
  <c r="AN3003" i="2"/>
  <c r="AN3684" i="2"/>
  <c r="AN3581" i="2"/>
  <c r="AN2890" i="2"/>
  <c r="AN3641" i="2"/>
  <c r="AN3454" i="2"/>
  <c r="AN2831" i="2"/>
  <c r="AN3686" i="2"/>
  <c r="AE244" i="2"/>
  <c r="AE236" i="2"/>
  <c r="AE228" i="2"/>
  <c r="AE220" i="2"/>
  <c r="AE212" i="2"/>
  <c r="AE204" i="2"/>
  <c r="AE196" i="2"/>
  <c r="AE188" i="2"/>
  <c r="AE180" i="2"/>
  <c r="AE172" i="2"/>
  <c r="AE164" i="2"/>
  <c r="AE156" i="2"/>
  <c r="AE148" i="2"/>
  <c r="AE140" i="2"/>
  <c r="AE132" i="2"/>
  <c r="AE124" i="2"/>
  <c r="AE116" i="2"/>
  <c r="AE108" i="2"/>
  <c r="AE100" i="2"/>
  <c r="AE92" i="2"/>
  <c r="AE84" i="2"/>
  <c r="AE76" i="2"/>
  <c r="AE68" i="2"/>
  <c r="AE60" i="2"/>
  <c r="AE52" i="2"/>
  <c r="AE44" i="2"/>
  <c r="AE36" i="2"/>
  <c r="AE28" i="2"/>
  <c r="AE20" i="2"/>
  <c r="AE12" i="2"/>
  <c r="AE4" i="2"/>
  <c r="AN2646" i="2"/>
  <c r="AN2654" i="2"/>
  <c r="AN2662" i="2"/>
  <c r="AN2670" i="2"/>
  <c r="AN2678" i="2"/>
  <c r="AN2686" i="2"/>
  <c r="AN2694" i="2"/>
  <c r="AN2702" i="2"/>
  <c r="AN2710" i="2"/>
  <c r="AN2647" i="2"/>
  <c r="AN2655" i="2"/>
  <c r="AN2663" i="2"/>
  <c r="AN2671" i="2"/>
  <c r="AN2679" i="2"/>
  <c r="AN2687" i="2"/>
  <c r="AN2695" i="2"/>
  <c r="AN2703" i="2"/>
  <c r="AN2711" i="2"/>
  <c r="AN2640" i="2"/>
  <c r="AN2648" i="2"/>
  <c r="AN2656" i="2"/>
  <c r="AN2664" i="2"/>
  <c r="AN2672" i="2"/>
  <c r="AN2680" i="2"/>
  <c r="AN2688" i="2"/>
  <c r="AN2696" i="2"/>
  <c r="AN2704" i="2"/>
  <c r="AN2712" i="2"/>
  <c r="AN2641" i="2"/>
  <c r="AN2649" i="2"/>
  <c r="AN2657" i="2"/>
  <c r="AN2665" i="2"/>
  <c r="AN2673" i="2"/>
  <c r="AN2681" i="2"/>
  <c r="AN2689" i="2"/>
  <c r="AN2697" i="2"/>
  <c r="AN2705" i="2"/>
  <c r="AN2713" i="2"/>
  <c r="AN2642" i="2"/>
  <c r="AN2650" i="2"/>
  <c r="AN2658" i="2"/>
  <c r="AN2666" i="2"/>
  <c r="AN2674" i="2"/>
  <c r="AN2682" i="2"/>
  <c r="AN2690" i="2"/>
  <c r="AN2698" i="2"/>
  <c r="AN2706" i="2"/>
  <c r="AN2714" i="2"/>
  <c r="AN2643" i="2"/>
  <c r="AN2651" i="2"/>
  <c r="AN2659" i="2"/>
  <c r="AN2667" i="2"/>
  <c r="AN2675" i="2"/>
  <c r="AN2683" i="2"/>
  <c r="AN2691" i="2"/>
  <c r="AN2699" i="2"/>
  <c r="AN2707" i="2"/>
  <c r="AN2715" i="2"/>
  <c r="AN2644" i="2"/>
  <c r="AN2652" i="2"/>
  <c r="AN2660" i="2"/>
  <c r="AN2668" i="2"/>
  <c r="AN2676" i="2"/>
  <c r="AN2684" i="2"/>
  <c r="AN2692" i="2"/>
  <c r="AN2700" i="2"/>
  <c r="AN2708" i="2"/>
  <c r="AN2716" i="2"/>
  <c r="AN2701" i="2"/>
  <c r="AN2645" i="2"/>
  <c r="AN2709" i="2"/>
  <c r="AN2653" i="2"/>
  <c r="AN2661" i="2"/>
  <c r="AN2669" i="2"/>
  <c r="AN2685" i="2"/>
  <c r="AN2677" i="2"/>
  <c r="AN2693" i="2"/>
  <c r="AE2157" i="2"/>
  <c r="AE2149" i="2"/>
  <c r="AE2141" i="2"/>
  <c r="AE2133" i="2"/>
  <c r="AE2125" i="2"/>
  <c r="AE2117" i="2"/>
  <c r="AE2109" i="2"/>
  <c r="AE2101" i="2"/>
  <c r="AE2093" i="2"/>
  <c r="AE2085" i="2"/>
  <c r="AE2077" i="2"/>
  <c r="AE2069" i="2"/>
  <c r="AE2061" i="2"/>
  <c r="AE2053" i="2"/>
  <c r="AE332" i="2"/>
  <c r="AE324" i="2"/>
  <c r="AE316" i="2"/>
  <c r="AE308" i="2"/>
  <c r="AE300" i="2"/>
  <c r="AE2482" i="2"/>
  <c r="AE2474" i="2"/>
  <c r="AE2466" i="2"/>
  <c r="AE2442" i="2"/>
  <c r="AE2434" i="2"/>
  <c r="AE2426" i="2"/>
  <c r="AE2418" i="2"/>
  <c r="AE2410" i="2"/>
  <c r="AE2402" i="2"/>
  <c r="AE2394" i="2"/>
  <c r="AE2386" i="2"/>
  <c r="AE2378" i="2"/>
  <c r="AE2370" i="2"/>
  <c r="AE2266" i="2"/>
  <c r="AE2258" i="2"/>
  <c r="AE2250" i="2"/>
  <c r="AE2242" i="2"/>
  <c r="AE2234" i="2"/>
  <c r="AE2226" i="2"/>
  <c r="AE2218" i="2"/>
  <c r="AE2210" i="2"/>
  <c r="AE2202" i="2"/>
  <c r="AE2194" i="2"/>
  <c r="AE2186" i="2"/>
  <c r="AE2178" i="2"/>
  <c r="AE2170" i="2"/>
  <c r="AE2162" i="2"/>
  <c r="AE2154" i="2"/>
  <c r="AE2146" i="2"/>
  <c r="AE2138" i="2"/>
  <c r="AE2130" i="2"/>
  <c r="AE2122" i="2"/>
  <c r="AE2114" i="2"/>
  <c r="AE2106" i="2"/>
  <c r="AE2098" i="2"/>
  <c r="AE2090" i="2"/>
  <c r="AE2082" i="2"/>
  <c r="AE2074" i="2"/>
  <c r="AE2066" i="2"/>
  <c r="AE2058" i="2"/>
  <c r="AE2050" i="2"/>
  <c r="AE321" i="2"/>
  <c r="AE313" i="2"/>
  <c r="AE305" i="2"/>
  <c r="AE297" i="2"/>
  <c r="AE289" i="2"/>
  <c r="AE281" i="2"/>
  <c r="AE273" i="2"/>
  <c r="AE265" i="2"/>
  <c r="AE257" i="2"/>
  <c r="AE249" i="2"/>
  <c r="AE241" i="2"/>
  <c r="AE233" i="2"/>
  <c r="AE225" i="2"/>
  <c r="AE217" i="2"/>
  <c r="AE209" i="2"/>
  <c r="AE201" i="2"/>
  <c r="AE193" i="2"/>
  <c r="AE185" i="2"/>
  <c r="AE177" i="2"/>
  <c r="AE169" i="2"/>
  <c r="AE161" i="2"/>
  <c r="AE153" i="2"/>
  <c r="AE145" i="2"/>
  <c r="AE137" i="2"/>
  <c r="AE129" i="2"/>
  <c r="AE121" i="2"/>
  <c r="AE113" i="2"/>
  <c r="AE105" i="2"/>
  <c r="AE97" i="2"/>
  <c r="AE89" i="2"/>
  <c r="AE81" i="2"/>
  <c r="AE73" i="2"/>
  <c r="AE65" i="2"/>
  <c r="AE3691" i="2"/>
  <c r="AE2738" i="2"/>
  <c r="AE2730" i="2"/>
  <c r="AE2722" i="2"/>
  <c r="AE2637" i="2"/>
  <c r="AE2629" i="2"/>
  <c r="AE2621" i="2"/>
  <c r="AE2613" i="2"/>
  <c r="AE2605" i="2"/>
  <c r="AE2597" i="2"/>
  <c r="AE2589" i="2"/>
  <c r="AE2581" i="2"/>
  <c r="AE2573" i="2"/>
  <c r="AE2565" i="2"/>
  <c r="AE2557" i="2"/>
  <c r="AE2549" i="2"/>
  <c r="AE2541" i="2"/>
  <c r="AE2533" i="2"/>
  <c r="AE2525" i="2"/>
  <c r="AE2517" i="2"/>
  <c r="AE2509" i="2"/>
  <c r="AE2501" i="2"/>
  <c r="AE2493" i="2"/>
  <c r="AE2485" i="2"/>
  <c r="AE2477" i="2"/>
  <c r="AE2469" i="2"/>
  <c r="AE2461" i="2"/>
  <c r="AE2453" i="2"/>
  <c r="AE2445" i="2"/>
  <c r="AE2437" i="2"/>
  <c r="AE2429" i="2"/>
  <c r="AE2421" i="2"/>
  <c r="AE2413" i="2"/>
  <c r="AE2405" i="2"/>
  <c r="AE2397" i="2"/>
  <c r="AE2389" i="2"/>
  <c r="AE2381" i="2"/>
  <c r="AE2373" i="2"/>
  <c r="AE2365" i="2"/>
  <c r="AE2357" i="2"/>
  <c r="AE2349" i="2"/>
  <c r="AE2341" i="2"/>
  <c r="AE2333" i="2"/>
  <c r="AE2325" i="2"/>
  <c r="AE2635" i="2"/>
  <c r="AE2627" i="2"/>
  <c r="AE2619" i="2"/>
  <c r="AE2611" i="2"/>
  <c r="AE2603" i="2"/>
  <c r="AE2595" i="2"/>
  <c r="AE2587" i="2"/>
  <c r="AE2579" i="2"/>
  <c r="AE2571" i="2"/>
  <c r="AE2563" i="2"/>
  <c r="AE2555" i="2"/>
  <c r="AE2547" i="2"/>
  <c r="AE2539" i="2"/>
  <c r="AE2531" i="2"/>
  <c r="AE2523" i="2"/>
  <c r="AE2515" i="2"/>
  <c r="AE2507" i="2"/>
  <c r="AE2499" i="2"/>
  <c r="AE2491" i="2"/>
  <c r="AE2483" i="2"/>
  <c r="AE2475" i="2"/>
  <c r="AE2467" i="2"/>
  <c r="AE2459" i="2"/>
  <c r="AE2451" i="2"/>
  <c r="AE2443" i="2"/>
  <c r="AE2435" i="2"/>
  <c r="AE2427" i="2"/>
  <c r="AE2419" i="2"/>
  <c r="AE2411" i="2"/>
  <c r="AE2403" i="2"/>
  <c r="AE2395" i="2"/>
  <c r="AE2387" i="2"/>
  <c r="AE2379" i="2"/>
  <c r="AE2371" i="2"/>
  <c r="AE2363" i="2"/>
  <c r="AE2355" i="2"/>
  <c r="AE2347" i="2"/>
  <c r="AE2339" i="2"/>
  <c r="AE2331" i="2"/>
  <c r="AE2323" i="2"/>
  <c r="AE2315" i="2"/>
  <c r="AE2307" i="2"/>
  <c r="AE2299" i="2"/>
  <c r="AE2291" i="2"/>
  <c r="AE2283" i="2"/>
  <c r="AE2275" i="2"/>
  <c r="AE2267" i="2"/>
  <c r="AE2259" i="2"/>
  <c r="AE2251" i="2"/>
  <c r="AE2243" i="2"/>
  <c r="AE2235" i="2"/>
  <c r="AE2227" i="2"/>
  <c r="AE2219" i="2"/>
  <c r="AE2211" i="2"/>
  <c r="AE3704" i="2"/>
  <c r="AE3696" i="2"/>
  <c r="AE3688" i="2"/>
  <c r="AE2735" i="2"/>
  <c r="AE2727" i="2"/>
  <c r="AE2719" i="2"/>
  <c r="AE2634" i="2"/>
  <c r="AE2626" i="2"/>
  <c r="AE2618" i="2"/>
  <c r="AE3689" i="2"/>
  <c r="AE2736" i="2"/>
  <c r="AE2728" i="2"/>
  <c r="AE2720" i="2"/>
  <c r="AE3730" i="2"/>
  <c r="AE3722" i="2"/>
  <c r="AE3714" i="2"/>
  <c r="AE3706" i="2"/>
  <c r="AE3698" i="2"/>
  <c r="AE3690" i="2"/>
  <c r="AE2737" i="2"/>
  <c r="AE2729" i="2"/>
  <c r="AE2721" i="2"/>
  <c r="AE2636" i="2"/>
  <c r="AE2628" i="2"/>
  <c r="AE2620" i="2"/>
  <c r="AE2612" i="2"/>
  <c r="AE2604" i="2"/>
  <c r="AE2596" i="2"/>
  <c r="AE2588" i="2"/>
  <c r="AE2580" i="2"/>
  <c r="AE2572" i="2"/>
  <c r="AE2564" i="2"/>
  <c r="AE2556" i="2"/>
  <c r="AE2548" i="2"/>
  <c r="AE2540" i="2"/>
  <c r="AE2532" i="2"/>
  <c r="AE2524" i="2"/>
  <c r="AE2516" i="2"/>
  <c r="AE2508" i="2"/>
  <c r="AE2500" i="2"/>
  <c r="AE2492" i="2"/>
  <c r="AE2484" i="2"/>
  <c r="AE2476" i="2"/>
  <c r="AE2468" i="2"/>
  <c r="AE2460" i="2"/>
  <c r="AE2452" i="2"/>
  <c r="AE2444" i="2"/>
  <c r="AE2436" i="2"/>
  <c r="AE2428" i="2"/>
  <c r="AE2420" i="2"/>
  <c r="AE2412" i="2"/>
  <c r="AE2404" i="2"/>
  <c r="AE2396" i="2"/>
  <c r="AE2388" i="2"/>
  <c r="AE2380" i="2"/>
  <c r="AE2372" i="2"/>
  <c r="AE2364" i="2"/>
  <c r="AE2356" i="2"/>
  <c r="AE2348" i="2"/>
  <c r="AE2340" i="2"/>
  <c r="AE2332" i="2"/>
  <c r="AE2164" i="2"/>
  <c r="AE2156" i="2"/>
  <c r="AE2148" i="2"/>
  <c r="AE331" i="2"/>
  <c r="AE323" i="2"/>
  <c r="AE315" i="2"/>
  <c r="AE307" i="2"/>
  <c r="AE299" i="2"/>
  <c r="AE291" i="2"/>
  <c r="AE283" i="2"/>
  <c r="AE243" i="2"/>
  <c r="AE235" i="2"/>
  <c r="AE227" i="2"/>
  <c r="AE219" i="2"/>
  <c r="AE211" i="2"/>
  <c r="AE203" i="2"/>
  <c r="AE195" i="2"/>
  <c r="AE187" i="2"/>
  <c r="AE179" i="2"/>
  <c r="AE171" i="2"/>
  <c r="AE163" i="2"/>
  <c r="AE155" i="2"/>
  <c r="AE147" i="2"/>
  <c r="AE139" i="2"/>
  <c r="AE131" i="2"/>
  <c r="AE123" i="2"/>
  <c r="AE115" i="2"/>
  <c r="AE107" i="2"/>
  <c r="AE99" i="2"/>
  <c r="AE91" i="2"/>
  <c r="AE83" i="2"/>
  <c r="AE75" i="2"/>
  <c r="AE67" i="2"/>
  <c r="AE59" i="2"/>
  <c r="AE51" i="2"/>
  <c r="AE43" i="2"/>
  <c r="AE35" i="2"/>
  <c r="AE27" i="2"/>
  <c r="AE19" i="2"/>
  <c r="AE3997" i="2"/>
  <c r="AE3731" i="2"/>
  <c r="AE3723" i="2"/>
  <c r="AE3715" i="2"/>
  <c r="AE3707" i="2"/>
  <c r="AE3699" i="2"/>
  <c r="AE3996" i="2"/>
  <c r="AE3995" i="2"/>
  <c r="AE3729" i="2"/>
  <c r="AE3721" i="2"/>
  <c r="AE3713" i="2"/>
  <c r="AE3705" i="2"/>
  <c r="AE3697" i="2"/>
  <c r="AE3736" i="2"/>
  <c r="AE3728" i="2"/>
  <c r="AE3720" i="2"/>
  <c r="AE3712" i="2"/>
  <c r="AN68" i="2"/>
  <c r="AE4000" i="2"/>
  <c r="AE3734" i="2"/>
  <c r="AE3726" i="2"/>
  <c r="AE3718" i="2"/>
  <c r="AE3710" i="2"/>
  <c r="AE3702" i="2"/>
  <c r="AE3735" i="2"/>
  <c r="AE3727" i="2"/>
  <c r="AE3719" i="2"/>
  <c r="AE3711" i="2"/>
  <c r="AE3703" i="2"/>
  <c r="AE3695" i="2"/>
  <c r="AE3687" i="2"/>
  <c r="AE2734" i="2"/>
  <c r="AE2726" i="2"/>
  <c r="AE2718" i="2"/>
  <c r="AE2633" i="2"/>
  <c r="AE2625" i="2"/>
  <c r="AE2617" i="2"/>
  <c r="AE2609" i="2"/>
  <c r="AE2601" i="2"/>
  <c r="AE2593" i="2"/>
  <c r="AE2585" i="2"/>
  <c r="AE2577" i="2"/>
  <c r="AE2569" i="2"/>
  <c r="AE2561" i="2"/>
  <c r="AE2553" i="2"/>
  <c r="AE2545" i="2"/>
  <c r="AE2537" i="2"/>
  <c r="AE2529" i="2"/>
  <c r="AE2521" i="2"/>
  <c r="AE2513" i="2"/>
  <c r="AE2505" i="2"/>
  <c r="AE2497" i="2"/>
  <c r="AE2489" i="2"/>
  <c r="AE2441" i="2"/>
  <c r="AE2433" i="2"/>
  <c r="AE2425" i="2"/>
  <c r="AE3999" i="2"/>
  <c r="AE3733" i="2"/>
  <c r="AE3725" i="2"/>
  <c r="AE3717" i="2"/>
  <c r="AE3709" i="2"/>
  <c r="AE3701" i="2"/>
  <c r="AE3693" i="2"/>
  <c r="AE2740" i="2"/>
  <c r="AE2732" i="2"/>
  <c r="AE3998" i="2"/>
  <c r="AE3732" i="2"/>
  <c r="AE3724" i="2"/>
  <c r="AE3716" i="2"/>
  <c r="AE3708" i="2"/>
  <c r="AE3700" i="2"/>
  <c r="AE3692" i="2"/>
  <c r="AE2739" i="2"/>
  <c r="AE2731" i="2"/>
  <c r="AE2723" i="2"/>
  <c r="AE2638" i="2"/>
  <c r="AE2630" i="2"/>
  <c r="AE2622" i="2"/>
  <c r="AE2614" i="2"/>
  <c r="AE2606" i="2"/>
  <c r="AE2598" i="2"/>
  <c r="AE2590" i="2"/>
  <c r="AE2582" i="2"/>
  <c r="AE2574" i="2"/>
  <c r="AE2566" i="2"/>
  <c r="AE2558" i="2"/>
  <c r="AE2550" i="2"/>
  <c r="AE2542" i="2"/>
  <c r="AE2534" i="2"/>
  <c r="AE2526" i="2"/>
  <c r="AE2518" i="2"/>
  <c r="AE2510" i="2"/>
  <c r="AE2502" i="2"/>
  <c r="AE2494" i="2"/>
  <c r="AE2486" i="2"/>
  <c r="AE2478" i="2"/>
  <c r="AE2470" i="2"/>
  <c r="AE2462" i="2"/>
  <c r="AE2454" i="2"/>
  <c r="AE2446" i="2"/>
  <c r="AE2438" i="2"/>
  <c r="AE2430" i="2"/>
  <c r="AE2422" i="2"/>
  <c r="AE2414" i="2"/>
  <c r="AE2406" i="2"/>
  <c r="AE2398" i="2"/>
  <c r="AE2390" i="2"/>
  <c r="AF184" i="2"/>
  <c r="AG184" i="2" s="1"/>
  <c r="AE2382" i="2"/>
  <c r="AE2374" i="2"/>
  <c r="AE2366" i="2"/>
  <c r="AE2358" i="2"/>
  <c r="AE2350" i="2"/>
  <c r="AE2342" i="2"/>
  <c r="AE2334" i="2"/>
  <c r="AE2326" i="2"/>
  <c r="AE2318" i="2"/>
  <c r="AE2310" i="2"/>
  <c r="AE2302" i="2"/>
  <c r="AE2294" i="2"/>
  <c r="AE2286" i="2"/>
  <c r="AE2278" i="2"/>
  <c r="AE2270" i="2"/>
  <c r="AE2262" i="2"/>
  <c r="AE2254" i="2"/>
  <c r="AE2246" i="2"/>
  <c r="AE2238" i="2"/>
  <c r="AE2230" i="2"/>
  <c r="AE2222" i="2"/>
  <c r="AE2214" i="2"/>
  <c r="AE2206" i="2"/>
  <c r="AE2198" i="2"/>
  <c r="AE2190" i="2"/>
  <c r="AE2142" i="2"/>
  <c r="AE2134" i="2"/>
  <c r="AE2126" i="2"/>
  <c r="AE2118" i="2"/>
  <c r="AE2110" i="2"/>
  <c r="AE2102" i="2"/>
  <c r="AE2094" i="2"/>
  <c r="AE2086" i="2"/>
  <c r="AE2078" i="2"/>
  <c r="AE2070" i="2"/>
  <c r="AE2062" i="2"/>
  <c r="AE2054" i="2"/>
  <c r="AE333" i="2"/>
  <c r="AE325" i="2"/>
  <c r="AE317" i="2"/>
  <c r="AE309" i="2"/>
  <c r="AE301" i="2"/>
  <c r="AE277" i="2"/>
  <c r="AE269" i="2"/>
  <c r="AE261" i="2"/>
  <c r="AE253" i="2"/>
  <c r="AE245" i="2"/>
  <c r="AE237" i="2"/>
  <c r="AE2317" i="2"/>
  <c r="AE2309" i="2"/>
  <c r="AE2301" i="2"/>
  <c r="AE2293" i="2"/>
  <c r="AE2285" i="2"/>
  <c r="AE2277" i="2"/>
  <c r="AE2269" i="2"/>
  <c r="AE2261" i="2"/>
  <c r="AE2253" i="2"/>
  <c r="AE2245" i="2"/>
  <c r="AE2237" i="2"/>
  <c r="AE2229" i="2"/>
  <c r="AE2221" i="2"/>
  <c r="AE2213" i="2"/>
  <c r="AE2205" i="2"/>
  <c r="AE2197" i="2"/>
  <c r="AE2189" i="2"/>
  <c r="AE2181" i="2"/>
  <c r="AE2173" i="2"/>
  <c r="AE2165" i="2"/>
  <c r="AE2324" i="2"/>
  <c r="AE2316" i="2"/>
  <c r="AE2308" i="2"/>
  <c r="AE2300" i="2"/>
  <c r="AE2292" i="2"/>
  <c r="AE2284" i="2"/>
  <c r="AE2276" i="2"/>
  <c r="AE2268" i="2"/>
  <c r="AE2260" i="2"/>
  <c r="AE2252" i="2"/>
  <c r="AE2244" i="2"/>
  <c r="AE2236" i="2"/>
  <c r="AE2228" i="2"/>
  <c r="AE2220" i="2"/>
  <c r="AE2212" i="2"/>
  <c r="AE2204" i="2"/>
  <c r="AE2196" i="2"/>
  <c r="AE2188" i="2"/>
  <c r="AE2180" i="2"/>
  <c r="AE2172" i="2"/>
  <c r="AE229" i="2"/>
  <c r="AE221" i="2"/>
  <c r="AE213" i="2"/>
  <c r="AE205" i="2"/>
  <c r="AE197" i="2"/>
  <c r="AE189" i="2"/>
  <c r="AE181" i="2"/>
  <c r="AE173" i="2"/>
  <c r="AE165" i="2"/>
  <c r="AE157" i="2"/>
  <c r="AE149" i="2"/>
  <c r="AE141" i="2"/>
  <c r="AE133" i="2"/>
  <c r="AE125" i="2"/>
  <c r="AE117" i="2"/>
  <c r="AE109" i="2"/>
  <c r="AE101" i="2"/>
  <c r="AE93" i="2"/>
  <c r="AE85" i="2"/>
  <c r="AE77" i="2"/>
  <c r="AE69" i="2"/>
  <c r="AE61" i="2"/>
  <c r="AE53" i="2"/>
  <c r="AE45" i="2"/>
  <c r="AE37" i="2"/>
  <c r="AE29" i="2"/>
  <c r="AE21" i="2"/>
  <c r="AE13" i="2"/>
  <c r="AE5" i="2"/>
  <c r="AN2378" i="2"/>
  <c r="AF2741" i="2"/>
  <c r="AG2741" i="2" s="1"/>
  <c r="AE2145" i="2"/>
  <c r="AE2137" i="2"/>
  <c r="AE2129" i="2"/>
  <c r="AE2121" i="2"/>
  <c r="AE2113" i="2"/>
  <c r="AE2105" i="2"/>
  <c r="AE2097" i="2"/>
  <c r="AE2089" i="2"/>
  <c r="AE2081" i="2"/>
  <c r="AE2073" i="2"/>
  <c r="AE2065" i="2"/>
  <c r="AE2057" i="2"/>
  <c r="AE336" i="2"/>
  <c r="AE328" i="2"/>
  <c r="AE296" i="2"/>
  <c r="AE288" i="2"/>
  <c r="AE280" i="2"/>
  <c r="AE272" i="2"/>
  <c r="AE264" i="2"/>
  <c r="AE256" i="2"/>
  <c r="AE248" i="2"/>
  <c r="AF3" i="2"/>
  <c r="AH3" i="2" s="1"/>
  <c r="AF2092" i="2"/>
  <c r="AG2092" i="2" s="1"/>
  <c r="AF2076" i="2"/>
  <c r="AG2076" i="2" s="1"/>
  <c r="AF299" i="2"/>
  <c r="AG299" i="2" s="1"/>
  <c r="AF211" i="2"/>
  <c r="AG211" i="2" s="1"/>
  <c r="AF179" i="2"/>
  <c r="AG179" i="2" s="1"/>
  <c r="AN2432" i="2"/>
  <c r="AF16" i="2"/>
  <c r="AG16" i="2" s="1"/>
  <c r="AF11" i="2"/>
  <c r="AG11" i="2" s="1"/>
  <c r="AE7" i="2"/>
  <c r="AN2549" i="2"/>
  <c r="AN18" i="2"/>
  <c r="AN226" i="2"/>
  <c r="AF2562" i="2"/>
  <c r="AG2562" i="2" s="1"/>
  <c r="AF2146" i="2"/>
  <c r="AG2146" i="2" s="1"/>
  <c r="AF2114" i="2"/>
  <c r="AG2114" i="2" s="1"/>
  <c r="AN2303" i="2"/>
  <c r="AF2094" i="2"/>
  <c r="AG2094" i="2" s="1"/>
  <c r="AF2078" i="2"/>
  <c r="AG2078" i="2" s="1"/>
  <c r="AN2239" i="2"/>
  <c r="AN2109" i="2"/>
  <c r="AN3688" i="2"/>
  <c r="AF295" i="2"/>
  <c r="AG295" i="2" s="1"/>
  <c r="AE2448" i="2"/>
  <c r="AE2724" i="2"/>
  <c r="AE2639" i="2"/>
  <c r="AE2631" i="2"/>
  <c r="AE2623" i="2"/>
  <c r="AN2079" i="2"/>
  <c r="AN2497" i="2"/>
  <c r="AF2612" i="2"/>
  <c r="AG2612" i="2" s="1"/>
  <c r="AF2388" i="2"/>
  <c r="AG2388" i="2" s="1"/>
  <c r="AF2364" i="2"/>
  <c r="AG2364" i="2" s="1"/>
  <c r="AF2260" i="2"/>
  <c r="AG2260" i="2" s="1"/>
  <c r="AN3697" i="2"/>
  <c r="AN238" i="2"/>
  <c r="AN2289" i="2"/>
  <c r="AN2073" i="2"/>
  <c r="AN333" i="2"/>
  <c r="AF3690" i="2"/>
  <c r="AG3690" i="2" s="1"/>
  <c r="AF2736" i="2"/>
  <c r="AG2736" i="2" s="1"/>
  <c r="AF2728" i="2"/>
  <c r="AG2728" i="2" s="1"/>
  <c r="AF2720" i="2"/>
  <c r="AG2720" i="2" s="1"/>
  <c r="AN2111" i="2"/>
  <c r="AN332" i="2"/>
  <c r="AN2325" i="2"/>
  <c r="AN2345" i="2"/>
  <c r="AN2619" i="2"/>
  <c r="AN2183" i="2"/>
  <c r="AN2560" i="2"/>
  <c r="AN2172" i="2"/>
  <c r="AN2453" i="2"/>
  <c r="AN3701" i="2"/>
  <c r="AN198" i="2"/>
  <c r="AN2512" i="2"/>
  <c r="AN291" i="2"/>
  <c r="AE3694" i="2"/>
  <c r="AE2741" i="2"/>
  <c r="AE2733" i="2"/>
  <c r="AE2725" i="2"/>
  <c r="AE2717" i="2"/>
  <c r="AE2632" i="2"/>
  <c r="AE2624" i="2"/>
  <c r="AE2616" i="2"/>
  <c r="AE2608" i="2"/>
  <c r="AE2600" i="2"/>
  <c r="AE2592" i="2"/>
  <c r="AE2584" i="2"/>
  <c r="AE2576" i="2"/>
  <c r="AE2568" i="2"/>
  <c r="AE2560" i="2"/>
  <c r="AE2552" i="2"/>
  <c r="AE2544" i="2"/>
  <c r="AE2536" i="2"/>
  <c r="AE2528" i="2"/>
  <c r="AE2520" i="2"/>
  <c r="AE2512" i="2"/>
  <c r="AE2504" i="2"/>
  <c r="AE2496" i="2"/>
  <c r="AE2488" i="2"/>
  <c r="AE2480" i="2"/>
  <c r="AE2472" i="2"/>
  <c r="AE2464" i="2"/>
  <c r="AE2456" i="2"/>
  <c r="AE2615" i="2"/>
  <c r="AE2607" i="2"/>
  <c r="AE2599" i="2"/>
  <c r="AE2591" i="2"/>
  <c r="AE2583" i="2"/>
  <c r="AE2575" i="2"/>
  <c r="AE2567" i="2"/>
  <c r="AE2559" i="2"/>
  <c r="AE2551" i="2"/>
  <c r="AE2543" i="2"/>
  <c r="AE2535" i="2"/>
  <c r="AE2527" i="2"/>
  <c r="AE2519" i="2"/>
  <c r="AE2511" i="2"/>
  <c r="AE2503" i="2"/>
  <c r="AE2495" i="2"/>
  <c r="AE2487" i="2"/>
  <c r="AE2479" i="2"/>
  <c r="AE2471" i="2"/>
  <c r="AE2463" i="2"/>
  <c r="AE2455" i="2"/>
  <c r="AE2440" i="2"/>
  <c r="AE2432" i="2"/>
  <c r="AE2424" i="2"/>
  <c r="AE2416" i="2"/>
  <c r="AE2408" i="2"/>
  <c r="AE2400" i="2"/>
  <c r="AE2392" i="2"/>
  <c r="AF2717" i="2"/>
  <c r="AG2717" i="2" s="1"/>
  <c r="AN2492" i="2"/>
  <c r="AN2344" i="2"/>
  <c r="AN2288" i="2"/>
  <c r="AN2199" i="2"/>
  <c r="AN2621" i="2"/>
  <c r="AE2447" i="2"/>
  <c r="AE2439" i="2"/>
  <c r="AE2431" i="2"/>
  <c r="AE2423" i="2"/>
  <c r="AE2415" i="2"/>
  <c r="AE2407" i="2"/>
  <c r="AE2399" i="2"/>
  <c r="AE2391" i="2"/>
  <c r="AE2383" i="2"/>
  <c r="AE2375" i="2"/>
  <c r="AE2367" i="2"/>
  <c r="AE2359" i="2"/>
  <c r="AE2351" i="2"/>
  <c r="AE2343" i="2"/>
  <c r="AE2335" i="2"/>
  <c r="AE2327" i="2"/>
  <c r="AE2319" i="2"/>
  <c r="AE2311" i="2"/>
  <c r="AE2303" i="2"/>
  <c r="AE2295" i="2"/>
  <c r="AE2287" i="2"/>
  <c r="AE2279" i="2"/>
  <c r="AE2271" i="2"/>
  <c r="AE2263" i="2"/>
  <c r="AE2255" i="2"/>
  <c r="AE2247" i="2"/>
  <c r="AE2239" i="2"/>
  <c r="AN2597" i="2"/>
  <c r="AN2152" i="2"/>
  <c r="AN244" i="2"/>
  <c r="AN294" i="2"/>
  <c r="AF2738" i="2"/>
  <c r="AG2738" i="2" s="1"/>
  <c r="AF2722" i="2"/>
  <c r="AG2722" i="2" s="1"/>
  <c r="AF2524" i="2"/>
  <c r="AG2524" i="2" s="1"/>
  <c r="AF2484" i="2"/>
  <c r="AG2484" i="2" s="1"/>
  <c r="AF2476" i="2"/>
  <c r="AG2476" i="2" s="1"/>
  <c r="AF2460" i="2"/>
  <c r="AG2460" i="2" s="1"/>
  <c r="AF2436" i="2"/>
  <c r="AG2436" i="2" s="1"/>
  <c r="AF2428" i="2"/>
  <c r="AG2428" i="2" s="1"/>
  <c r="AN2249" i="2"/>
  <c r="AN3706" i="2"/>
  <c r="AN2493" i="2"/>
  <c r="AN2387" i="2"/>
  <c r="AN2555" i="2"/>
  <c r="AN2634" i="2"/>
  <c r="AN2441" i="2"/>
  <c r="AN327" i="2"/>
  <c r="AN2154" i="2"/>
  <c r="AN169" i="2"/>
  <c r="AF2725" i="2"/>
  <c r="AG2725" i="2" s="1"/>
  <c r="AF2592" i="2"/>
  <c r="AG2592" i="2" s="1"/>
  <c r="AF292" i="2"/>
  <c r="AG292" i="2" s="1"/>
  <c r="AF284" i="2"/>
  <c r="AG284" i="2" s="1"/>
  <c r="AN2484" i="2"/>
  <c r="AN3714" i="2"/>
  <c r="AN3708" i="2"/>
  <c r="AN2620" i="2"/>
  <c r="AN2539" i="2"/>
  <c r="AN2410" i="2"/>
  <c r="AN2401" i="2"/>
  <c r="AN220" i="2"/>
  <c r="AN2246" i="2"/>
  <c r="AN41" i="2"/>
  <c r="AN2736" i="2"/>
  <c r="AN206" i="2"/>
  <c r="AN3724" i="2"/>
  <c r="AN2386" i="2"/>
  <c r="AN2491" i="2"/>
  <c r="AN2384" i="2"/>
  <c r="AN2115" i="2"/>
  <c r="AN2567" i="2"/>
  <c r="AN2118" i="2"/>
  <c r="AN7" i="2"/>
  <c r="AF3734" i="2"/>
  <c r="AG3734" i="2" s="1"/>
  <c r="AF3712" i="2"/>
  <c r="AG3712" i="2" s="1"/>
  <c r="AF3704" i="2"/>
  <c r="AG3704" i="2" s="1"/>
  <c r="AF3697" i="2"/>
  <c r="AG3697" i="2" s="1"/>
  <c r="AF2615" i="2"/>
  <c r="AG2615" i="2" s="1"/>
  <c r="AF2383" i="2"/>
  <c r="AG2383" i="2" s="1"/>
  <c r="AF2367" i="2"/>
  <c r="AG2367" i="2" s="1"/>
  <c r="AF2335" i="2"/>
  <c r="AG2335" i="2" s="1"/>
  <c r="AF2394" i="2"/>
  <c r="AG2394" i="2" s="1"/>
  <c r="AF2392" i="2"/>
  <c r="AG2392" i="2" s="1"/>
  <c r="AF2384" i="2"/>
  <c r="AG2384" i="2" s="1"/>
  <c r="AN3721" i="2"/>
  <c r="AN2556" i="2"/>
  <c r="AN2564" i="2"/>
  <c r="AN2301" i="2"/>
  <c r="AN2267" i="2"/>
  <c r="AN287" i="2"/>
  <c r="AN274" i="2"/>
  <c r="AN2135" i="2"/>
  <c r="AN2212" i="2"/>
  <c r="AN270" i="2"/>
  <c r="AF2548" i="2"/>
  <c r="AG2548" i="2" s="1"/>
  <c r="AF2529" i="2"/>
  <c r="AG2529" i="2" s="1"/>
  <c r="AE2417" i="2"/>
  <c r="AE2409" i="2"/>
  <c r="AE2401" i="2"/>
  <c r="AE2393" i="2"/>
  <c r="AE2385" i="2"/>
  <c r="AE2377" i="2"/>
  <c r="AE2361" i="2"/>
  <c r="AE2353" i="2"/>
  <c r="AE2345" i="2"/>
  <c r="AE2337" i="2"/>
  <c r="AE2329" i="2"/>
  <c r="AE2321" i="2"/>
  <c r="AE2313" i="2"/>
  <c r="AE2305" i="2"/>
  <c r="AE2297" i="2"/>
  <c r="AE2289" i="2"/>
  <c r="AE2281" i="2"/>
  <c r="AE2273" i="2"/>
  <c r="AF2574" i="2"/>
  <c r="AG2574" i="2" s="1"/>
  <c r="AF2098" i="2"/>
  <c r="AG2098" i="2" s="1"/>
  <c r="AF2066" i="2"/>
  <c r="AG2066" i="2" s="1"/>
  <c r="AF313" i="2"/>
  <c r="AG313" i="2" s="1"/>
  <c r="AF305" i="2"/>
  <c r="AG305" i="2" s="1"/>
  <c r="AN2548" i="2"/>
  <c r="AN290" i="2"/>
  <c r="AN2612" i="2"/>
  <c r="AN2185" i="2"/>
  <c r="AN3699" i="2"/>
  <c r="AN2557" i="2"/>
  <c r="AN2377" i="2"/>
  <c r="AN3733" i="2"/>
  <c r="AN3710" i="2"/>
  <c r="AN2226" i="2"/>
  <c r="AN257" i="2"/>
  <c r="AN2403" i="2"/>
  <c r="AN2065" i="2"/>
  <c r="AN2522" i="2"/>
  <c r="AN2160" i="2"/>
  <c r="AN2617" i="2"/>
  <c r="AN2275" i="2"/>
  <c r="AN2741" i="2"/>
  <c r="AN2274" i="2"/>
  <c r="AN2407" i="2"/>
  <c r="AN2598" i="2"/>
  <c r="AN228" i="2"/>
  <c r="AN101" i="2"/>
  <c r="AN75" i="2"/>
  <c r="AN64" i="2"/>
  <c r="AE2384" i="2"/>
  <c r="AE2376" i="2"/>
  <c r="AE2368" i="2"/>
  <c r="AE2360" i="2"/>
  <c r="AE2352" i="2"/>
  <c r="AE2344" i="2"/>
  <c r="AE2336" i="2"/>
  <c r="AE2328" i="2"/>
  <c r="AE2320" i="2"/>
  <c r="AE2312" i="2"/>
  <c r="AE2304" i="2"/>
  <c r="AE2296" i="2"/>
  <c r="AE2288" i="2"/>
  <c r="AE2280" i="2"/>
  <c r="AE2272" i="2"/>
  <c r="AE2225" i="2"/>
  <c r="AE2217" i="2"/>
  <c r="AE2209" i="2"/>
  <c r="AE2201" i="2"/>
  <c r="AE2193" i="2"/>
  <c r="AE2185" i="2"/>
  <c r="AE2177" i="2"/>
  <c r="AE2169" i="2"/>
  <c r="AE2161" i="2"/>
  <c r="AE2153" i="2"/>
  <c r="AF3700" i="2"/>
  <c r="AG3700" i="2" s="1"/>
  <c r="AF2485" i="2"/>
  <c r="AG2485" i="2" s="1"/>
  <c r="AF2477" i="2"/>
  <c r="AG2477" i="2" s="1"/>
  <c r="AF2469" i="2"/>
  <c r="AG2469" i="2" s="1"/>
  <c r="AF2150" i="2"/>
  <c r="AG2150" i="2" s="1"/>
  <c r="AN3995" i="2"/>
  <c r="AN2099" i="2"/>
  <c r="AN2525" i="2"/>
  <c r="AN3709" i="2"/>
  <c r="AN2269" i="2"/>
  <c r="AN2435" i="2"/>
  <c r="AN2554" i="2"/>
  <c r="AN2224" i="2"/>
  <c r="AN2307" i="2"/>
  <c r="AN2317" i="2"/>
  <c r="AN86" i="2"/>
  <c r="AN165" i="2"/>
  <c r="AN128" i="2"/>
  <c r="AN142" i="2"/>
  <c r="AN2595" i="2"/>
  <c r="AN2089" i="2"/>
  <c r="AN2721" i="2"/>
  <c r="AN2271" i="2"/>
  <c r="AN3723" i="2"/>
  <c r="AN2615" i="2"/>
  <c r="AN2436" i="2"/>
  <c r="AN248" i="2"/>
  <c r="AN3726" i="2"/>
  <c r="AN225" i="2"/>
  <c r="AN2395" i="2"/>
  <c r="AN278" i="2"/>
  <c r="AN2490" i="2"/>
  <c r="AN2117" i="2"/>
  <c r="AN2561" i="2"/>
  <c r="AN2233" i="2"/>
  <c r="AN2717" i="2"/>
  <c r="AN2146" i="2"/>
  <c r="AN2369" i="2"/>
  <c r="AN2542" i="2"/>
  <c r="AN2342" i="2"/>
  <c r="AN13" i="2"/>
  <c r="AN210" i="2"/>
  <c r="AN151" i="2"/>
  <c r="AE2264" i="2"/>
  <c r="AE2184" i="2"/>
  <c r="AE2176" i="2"/>
  <c r="AE2168" i="2"/>
  <c r="AE2160" i="2"/>
  <c r="AE2152" i="2"/>
  <c r="AE2144" i="2"/>
  <c r="AE2136" i="2"/>
  <c r="AE2128" i="2"/>
  <c r="AE2120" i="2"/>
  <c r="AE2112" i="2"/>
  <c r="AE2104" i="2"/>
  <c r="AE2096" i="2"/>
  <c r="AE2088" i="2"/>
  <c r="AE2080" i="2"/>
  <c r="AE2072" i="2"/>
  <c r="AE2064" i="2"/>
  <c r="AE2056" i="2"/>
  <c r="AE335" i="2"/>
  <c r="AE327" i="2"/>
  <c r="AF3733" i="2"/>
  <c r="AG3733" i="2" s="1"/>
  <c r="AF2189" i="2"/>
  <c r="AG2189" i="2" s="1"/>
  <c r="AF331" i="2"/>
  <c r="AG331" i="2" s="1"/>
  <c r="AN2516" i="2"/>
  <c r="AN2580" i="2"/>
  <c r="AN2722" i="2"/>
  <c r="AN2121" i="2"/>
  <c r="AN3690" i="2"/>
  <c r="AN300" i="2"/>
  <c r="AN2107" i="2"/>
  <c r="AN2726" i="2"/>
  <c r="AN222" i="2"/>
  <c r="AN2455" i="2"/>
  <c r="AN292" i="2"/>
  <c r="AN179" i="2"/>
  <c r="AN2184" i="2"/>
  <c r="AN280" i="2"/>
  <c r="AN2627" i="2"/>
  <c r="AN2175" i="2"/>
  <c r="AN3698" i="2"/>
  <c r="AN2428" i="2"/>
  <c r="AN3731" i="2"/>
  <c r="AN2740" i="2"/>
  <c r="AN2500" i="2"/>
  <c r="AN2131" i="2"/>
  <c r="AN2404" i="2"/>
  <c r="AN2173" i="2"/>
  <c r="AN108" i="2"/>
  <c r="AN2375" i="2"/>
  <c r="AN266" i="2"/>
  <c r="AN2474" i="2"/>
  <c r="AN2096" i="2"/>
  <c r="AN2553" i="2"/>
  <c r="AN2191" i="2"/>
  <c r="AN2632" i="2"/>
  <c r="AN2125" i="2"/>
  <c r="AN2305" i="2"/>
  <c r="AN2526" i="2"/>
  <c r="AN2326" i="2"/>
  <c r="AN2364" i="2"/>
  <c r="AN194" i="2"/>
  <c r="AN135" i="2"/>
  <c r="AE2610" i="2"/>
  <c r="AE2602" i="2"/>
  <c r="AE2594" i="2"/>
  <c r="AE2586" i="2"/>
  <c r="AE2578" i="2"/>
  <c r="AE2570" i="2"/>
  <c r="AE2562" i="2"/>
  <c r="AE2554" i="2"/>
  <c r="AE2546" i="2"/>
  <c r="AE2538" i="2"/>
  <c r="AE2530" i="2"/>
  <c r="AE2522" i="2"/>
  <c r="AE2514" i="2"/>
  <c r="AE2506" i="2"/>
  <c r="AE2498" i="2"/>
  <c r="AE2490" i="2"/>
  <c r="AE2143" i="2"/>
  <c r="AE2135" i="2"/>
  <c r="AE2127" i="2"/>
  <c r="AE2119" i="2"/>
  <c r="AE2111" i="2"/>
  <c r="AE2103" i="2"/>
  <c r="AE2095" i="2"/>
  <c r="AE2087" i="2"/>
  <c r="AE2079" i="2"/>
  <c r="AE2071" i="2"/>
  <c r="AE2063" i="2"/>
  <c r="AE2055" i="2"/>
  <c r="AE334" i="2"/>
  <c r="AE326" i="2"/>
  <c r="AE318" i="2"/>
  <c r="AE310" i="2"/>
  <c r="AF3721" i="2"/>
  <c r="AG3721" i="2" s="1"/>
  <c r="AF2353" i="2"/>
  <c r="AG2353" i="2" s="1"/>
  <c r="AF2305" i="2"/>
  <c r="AG2305" i="2" s="1"/>
  <c r="AF2231" i="2"/>
  <c r="AG2231" i="2" s="1"/>
  <c r="AF2134" i="2"/>
  <c r="AG2134" i="2" s="1"/>
  <c r="AF2126" i="2"/>
  <c r="AG2126" i="2" s="1"/>
  <c r="AF261" i="2"/>
  <c r="AG261" i="2" s="1"/>
  <c r="AE2481" i="2"/>
  <c r="AE2473" i="2"/>
  <c r="AE2465" i="2"/>
  <c r="AE2458" i="2"/>
  <c r="AE2450" i="2"/>
  <c r="AF2531" i="2"/>
  <c r="AG2531" i="2" s="1"/>
  <c r="AF2368" i="2"/>
  <c r="AG2368" i="2" s="1"/>
  <c r="AF2184" i="2"/>
  <c r="AG2184" i="2" s="1"/>
  <c r="AF2178" i="2"/>
  <c r="AG2178" i="2" s="1"/>
  <c r="AN2413" i="2"/>
  <c r="AN3705" i="2"/>
  <c r="AN2517" i="2"/>
  <c r="AN3730" i="2"/>
  <c r="AN2581" i="2"/>
  <c r="AN2367" i="2"/>
  <c r="AN3732" i="2"/>
  <c r="AN3689" i="2"/>
  <c r="AN2533" i="2"/>
  <c r="AN2312" i="2"/>
  <c r="AN2066" i="2"/>
  <c r="AN2523" i="2"/>
  <c r="AN2225" i="2"/>
  <c r="AN2719" i="2"/>
  <c r="AN2298" i="2"/>
  <c r="AN196" i="2"/>
  <c r="AN2409" i="2"/>
  <c r="AN296" i="2"/>
  <c r="AN2464" i="2"/>
  <c r="AN28" i="2"/>
  <c r="AN314" i="2"/>
  <c r="AN2250" i="2"/>
  <c r="AN2070" i="2"/>
  <c r="AN307" i="2"/>
  <c r="AN105" i="2"/>
  <c r="AE2457" i="2"/>
  <c r="AE2449" i="2"/>
  <c r="AF2332" i="2"/>
  <c r="AG2332" i="2" s="1"/>
  <c r="AF2276" i="2"/>
  <c r="AG2276" i="2" s="1"/>
  <c r="AF327" i="2"/>
  <c r="AG327" i="2" s="1"/>
  <c r="AN3720" i="2"/>
  <c r="AN2476" i="2"/>
  <c r="AN175" i="2"/>
  <c r="AN25" i="2"/>
  <c r="AN66" i="2"/>
  <c r="AN99" i="2"/>
  <c r="AN2068" i="2"/>
  <c r="AN2340" i="2"/>
  <c r="AN189" i="2"/>
  <c r="AN2158" i="2"/>
  <c r="AN20" i="2"/>
  <c r="AN2133" i="2"/>
  <c r="AN2438" i="2"/>
  <c r="AN2638" i="2"/>
  <c r="AN336" i="2"/>
  <c r="AN2283" i="2"/>
  <c r="AN2487" i="2"/>
  <c r="AN241" i="2"/>
  <c r="AN2189" i="2"/>
  <c r="AN2416" i="2"/>
  <c r="AN2568" i="2"/>
  <c r="AN62" i="2"/>
  <c r="AN318" i="2"/>
  <c r="AN2179" i="2"/>
  <c r="AN2329" i="2"/>
  <c r="AN2465" i="2"/>
  <c r="AN2569" i="2"/>
  <c r="AN36" i="2"/>
  <c r="AN319" i="2"/>
  <c r="AN2170" i="2"/>
  <c r="AN2330" i="2"/>
  <c r="AN2458" i="2"/>
  <c r="AN2570" i="2"/>
  <c r="AN6" i="2"/>
  <c r="AN310" i="2"/>
  <c r="AN2161" i="2"/>
  <c r="AN2321" i="2"/>
  <c r="AN2459" i="2"/>
  <c r="AN2563" i="2"/>
  <c r="AN289" i="2"/>
  <c r="AN2509" i="2"/>
  <c r="AN2143" i="2"/>
  <c r="AN48" i="2"/>
  <c r="AN89" i="2"/>
  <c r="AN130" i="2"/>
  <c r="AN163" i="2"/>
  <c r="AN2148" i="2"/>
  <c r="AN2388" i="2"/>
  <c r="AN269" i="2"/>
  <c r="AN2214" i="2"/>
  <c r="AN148" i="2"/>
  <c r="AN2208" i="2"/>
  <c r="AN2486" i="2"/>
  <c r="AN3692" i="2"/>
  <c r="AN2113" i="2"/>
  <c r="AN2347" i="2"/>
  <c r="AN2519" i="2"/>
  <c r="AN305" i="2"/>
  <c r="AN2253" i="2"/>
  <c r="AN2448" i="2"/>
  <c r="AN2600" i="2"/>
  <c r="AN190" i="2"/>
  <c r="AN2063" i="2"/>
  <c r="AN2223" i="2"/>
  <c r="AN2371" i="2"/>
  <c r="AN2489" i="2"/>
  <c r="AN2601" i="2"/>
  <c r="AN164" i="2"/>
  <c r="AN2053" i="2"/>
  <c r="AN2213" i="2"/>
  <c r="AN2373" i="2"/>
  <c r="AN2482" i="2"/>
  <c r="AN2602" i="2"/>
  <c r="AN134" i="2"/>
  <c r="AN2055" i="2"/>
  <c r="AN2203" i="2"/>
  <c r="AN2363" i="2"/>
  <c r="AN2475" i="2"/>
  <c r="AN76" i="2"/>
  <c r="AN3711" i="2"/>
  <c r="AN199" i="2"/>
  <c r="AN153" i="2"/>
  <c r="AN51" i="2"/>
  <c r="AN2108" i="2"/>
  <c r="AN77" i="2"/>
  <c r="AN2102" i="2"/>
  <c r="AN84" i="2"/>
  <c r="AN2304" i="2"/>
  <c r="AN2582" i="2"/>
  <c r="AN2071" i="2"/>
  <c r="AN2391" i="2"/>
  <c r="AN156" i="2"/>
  <c r="AN2210" i="2"/>
  <c r="AN2496" i="2"/>
  <c r="AN2733" i="2"/>
  <c r="AN2051" i="2"/>
  <c r="AN2265" i="2"/>
  <c r="AN2433" i="2"/>
  <c r="AN2585" i="2"/>
  <c r="AN233" i="2"/>
  <c r="AN2138" i="2"/>
  <c r="AN2341" i="2"/>
  <c r="AN2514" i="2"/>
  <c r="AN2727" i="2"/>
  <c r="AN320" i="2"/>
  <c r="AN2247" i="2"/>
  <c r="AN2427" i="2"/>
  <c r="AN2571" i="2"/>
  <c r="AN2056" i="2"/>
  <c r="AN2194" i="2"/>
  <c r="AN2354" i="2"/>
  <c r="AN2636" i="2"/>
  <c r="AN334" i="2"/>
  <c r="AN2635" i="2"/>
  <c r="AN2291" i="2"/>
  <c r="AN3700" i="2"/>
  <c r="AN2429" i="2"/>
  <c r="AN3715" i="2"/>
  <c r="AN2524" i="2"/>
  <c r="AN302" i="2"/>
  <c r="AN2737" i="2"/>
  <c r="AN2485" i="2"/>
  <c r="AN174" i="2"/>
  <c r="AN2720" i="2"/>
  <c r="AN2452" i="2"/>
  <c r="AN78" i="2"/>
  <c r="AN2397" i="2"/>
  <c r="AN112" i="2"/>
  <c r="AN217" i="2"/>
  <c r="AN115" i="2"/>
  <c r="AN2196" i="2"/>
  <c r="AN141" i="2"/>
  <c r="AN2174" i="2"/>
  <c r="AN271" i="2"/>
  <c r="AN2346" i="2"/>
  <c r="AN2731" i="2"/>
  <c r="AN2177" i="2"/>
  <c r="AN2439" i="2"/>
  <c r="AN263" i="2"/>
  <c r="AN2296" i="2"/>
  <c r="AN2544" i="2"/>
  <c r="AN94" i="2"/>
  <c r="AN2105" i="2"/>
  <c r="AN2287" i="2"/>
  <c r="AN2473" i="2"/>
  <c r="AN2633" i="2"/>
  <c r="AN276" i="2"/>
  <c r="AN2181" i="2"/>
  <c r="AN2394" i="2"/>
  <c r="AN2546" i="2"/>
  <c r="AN70" i="2"/>
  <c r="AN2097" i="2"/>
  <c r="AN2279" i="2"/>
  <c r="AN2467" i="2"/>
  <c r="AN204" i="2"/>
  <c r="AN2088" i="2"/>
  <c r="AN2237" i="2"/>
  <c r="AN2396" i="2"/>
  <c r="AN2604" i="2"/>
  <c r="AN4000" i="2"/>
  <c r="AN2603" i="2"/>
  <c r="AN322" i="2"/>
  <c r="AN2631" i="2"/>
  <c r="AN2281" i="2"/>
  <c r="AN2738" i="2"/>
  <c r="AN2460" i="2"/>
  <c r="AN3996" i="2"/>
  <c r="AN2628" i="2"/>
  <c r="AN2421" i="2"/>
  <c r="AN3729" i="2"/>
  <c r="AN2611" i="2"/>
  <c r="AN2335" i="2"/>
  <c r="AN3693" i="2"/>
  <c r="AN71" i="2"/>
  <c r="AN152" i="2"/>
  <c r="AN106" i="2"/>
  <c r="AN243" i="2"/>
  <c r="AN2276" i="2"/>
  <c r="AN229" i="2"/>
  <c r="AN2270" i="2"/>
  <c r="AN2080" i="2"/>
  <c r="AN2454" i="2"/>
  <c r="AN214" i="2"/>
  <c r="AN2219" i="2"/>
  <c r="AN2503" i="2"/>
  <c r="AN2082" i="2"/>
  <c r="AN2360" i="2"/>
  <c r="AN2576" i="2"/>
  <c r="AN232" i="2"/>
  <c r="AN2147" i="2"/>
  <c r="AN2351" i="2"/>
  <c r="AN2521" i="2"/>
  <c r="AN2734" i="2"/>
  <c r="AN329" i="2"/>
  <c r="AN2256" i="2"/>
  <c r="AN2426" i="2"/>
  <c r="AN2578" i="2"/>
  <c r="AN224" i="2"/>
  <c r="AN2139" i="2"/>
  <c r="AN2331" i="2"/>
  <c r="AN2507" i="2"/>
  <c r="AN247" i="2"/>
  <c r="AN2130" i="2"/>
  <c r="AN2280" i="2"/>
  <c r="AN2420" i="2"/>
  <c r="AN2501" i="2"/>
  <c r="AN3725" i="2"/>
  <c r="AN2532" i="2"/>
  <c r="AN3998" i="2"/>
  <c r="AN2599" i="2"/>
  <c r="AN312" i="2"/>
  <c r="AN2613" i="2"/>
  <c r="AN2355" i="2"/>
  <c r="AN3722" i="2"/>
  <c r="AN2596" i="2"/>
  <c r="AN2259" i="2"/>
  <c r="AN3713" i="2"/>
  <c r="AN2579" i="2"/>
  <c r="AN2163" i="2"/>
  <c r="AN2445" i="2"/>
  <c r="AN87" i="2"/>
  <c r="AN192" i="2"/>
  <c r="AN146" i="2"/>
  <c r="AN267" i="2"/>
  <c r="AN2300" i="2"/>
  <c r="AN293" i="2"/>
  <c r="AN2112" i="2"/>
  <c r="AN2510" i="2"/>
  <c r="AN240" i="2"/>
  <c r="AN2241" i="2"/>
  <c r="AN2535" i="2"/>
  <c r="AN2104" i="2"/>
  <c r="AN2608" i="2"/>
  <c r="AN254" i="2"/>
  <c r="AN2393" i="2"/>
  <c r="AN3687" i="2"/>
  <c r="AN2074" i="2"/>
  <c r="AN2442" i="2"/>
  <c r="AN234" i="2"/>
  <c r="AN2286" i="2"/>
  <c r="AN2381" i="2"/>
  <c r="AN2159" i="2"/>
  <c r="AN2529" i="2"/>
  <c r="AN2266" i="2"/>
  <c r="AN2610" i="2"/>
  <c r="AN2151" i="2"/>
  <c r="AE2140" i="2"/>
  <c r="AE2132" i="2"/>
  <c r="AE2124" i="2"/>
  <c r="AE2116" i="2"/>
  <c r="AE2108" i="2"/>
  <c r="AE2100" i="2"/>
  <c r="AE2092" i="2"/>
  <c r="AE2084" i="2"/>
  <c r="AE2076" i="2"/>
  <c r="AE2068" i="2"/>
  <c r="AE2060" i="2"/>
  <c r="AE2052" i="2"/>
  <c r="AF2399" i="2"/>
  <c r="AG2399" i="2" s="1"/>
  <c r="AF2235" i="2"/>
  <c r="AG2235" i="2" s="1"/>
  <c r="AF2202" i="2"/>
  <c r="AG2202" i="2" s="1"/>
  <c r="AF2196" i="2"/>
  <c r="AG2196" i="2" s="1"/>
  <c r="AF2194" i="2"/>
  <c r="AG2194" i="2" s="1"/>
  <c r="AF2172" i="2"/>
  <c r="AG2172" i="2" s="1"/>
  <c r="AF2161" i="2"/>
  <c r="AG2161" i="2" s="1"/>
  <c r="AF2153" i="2"/>
  <c r="AG2153" i="2" s="1"/>
  <c r="AF2054" i="2"/>
  <c r="AG2054" i="2" s="1"/>
  <c r="AF335" i="2"/>
  <c r="AG335" i="2" s="1"/>
  <c r="AF324" i="2"/>
  <c r="AG324" i="2" s="1"/>
  <c r="AF276" i="2"/>
  <c r="AG276" i="2" s="1"/>
  <c r="AF268" i="2"/>
  <c r="AG268" i="2" s="1"/>
  <c r="AF164" i="2"/>
  <c r="AG164" i="2" s="1"/>
  <c r="AF148" i="2"/>
  <c r="AG148" i="2" s="1"/>
  <c r="AF147" i="2"/>
  <c r="AG147" i="2" s="1"/>
  <c r="AF139" i="2"/>
  <c r="AG139" i="2" s="1"/>
  <c r="AF132" i="2"/>
  <c r="AG132" i="2" s="1"/>
  <c r="AF124" i="2"/>
  <c r="AG124" i="2" s="1"/>
  <c r="AE104" i="2"/>
  <c r="AF100" i="2"/>
  <c r="AG100" i="2" s="1"/>
  <c r="AF99" i="2"/>
  <c r="AG99" i="2" s="1"/>
  <c r="AF92" i="2"/>
  <c r="AG92" i="2" s="1"/>
  <c r="AF84" i="2"/>
  <c r="AG84" i="2" s="1"/>
  <c r="AF60" i="2"/>
  <c r="AG60" i="2" s="1"/>
  <c r="AF59" i="2"/>
  <c r="AG59" i="2" s="1"/>
  <c r="AF52" i="2"/>
  <c r="AG52" i="2" s="1"/>
  <c r="AE2369" i="2"/>
  <c r="AE2362" i="2"/>
  <c r="AE2354" i="2"/>
  <c r="AE2346" i="2"/>
  <c r="AE2338" i="2"/>
  <c r="AE2330" i="2"/>
  <c r="AE2322" i="2"/>
  <c r="AE2314" i="2"/>
  <c r="AE2306" i="2"/>
  <c r="AE2298" i="2"/>
  <c r="AE2290" i="2"/>
  <c r="AE2282" i="2"/>
  <c r="AE2274" i="2"/>
  <c r="AE2091" i="2"/>
  <c r="AE2083" i="2"/>
  <c r="AE2075" i="2"/>
  <c r="AE2067" i="2"/>
  <c r="AE2059" i="2"/>
  <c r="AE2051" i="2"/>
  <c r="AE330" i="2"/>
  <c r="AF2624" i="2"/>
  <c r="AG2624" i="2" s="1"/>
  <c r="AF2616" i="2"/>
  <c r="AG2616" i="2" s="1"/>
  <c r="AF2608" i="2"/>
  <c r="AG2608" i="2" s="1"/>
  <c r="AF2303" i="2"/>
  <c r="AG2303" i="2" s="1"/>
  <c r="AF2293" i="2"/>
  <c r="AG2293" i="2" s="1"/>
  <c r="AF2271" i="2"/>
  <c r="AG2271" i="2" s="1"/>
  <c r="AF2252" i="2"/>
  <c r="AG2252" i="2" s="1"/>
  <c r="AF2247" i="2"/>
  <c r="AG2247" i="2" s="1"/>
  <c r="AF2246" i="2"/>
  <c r="AG2246" i="2" s="1"/>
  <c r="AF2236" i="2"/>
  <c r="AG2236" i="2" s="1"/>
  <c r="AF2138" i="2"/>
  <c r="AG2138" i="2" s="1"/>
  <c r="AF2071" i="2"/>
  <c r="AG2071" i="2" s="1"/>
  <c r="AF2055" i="2"/>
  <c r="AG2055" i="2" s="1"/>
  <c r="AF194" i="2"/>
  <c r="AG194" i="2" s="1"/>
  <c r="AE329" i="2"/>
  <c r="AF2528" i="2"/>
  <c r="AG2528" i="2" s="1"/>
  <c r="AF2519" i="2"/>
  <c r="AG2519" i="2" s="1"/>
  <c r="AF2199" i="2"/>
  <c r="AG2199" i="2" s="1"/>
  <c r="AF2198" i="2"/>
  <c r="AG2198" i="2" s="1"/>
  <c r="AF2174" i="2"/>
  <c r="AG2174" i="2" s="1"/>
  <c r="AF2148" i="2"/>
  <c r="AG2148" i="2" s="1"/>
  <c r="AF2090" i="2"/>
  <c r="AG2090" i="2" s="1"/>
  <c r="AF2074" i="2"/>
  <c r="AG2074" i="2" s="1"/>
  <c r="AF2056" i="2"/>
  <c r="AG2056" i="2" s="1"/>
  <c r="AF329" i="2"/>
  <c r="AG329" i="2" s="1"/>
  <c r="AF326" i="2"/>
  <c r="AG326" i="2" s="1"/>
  <c r="AF303" i="2"/>
  <c r="AG303" i="2" s="1"/>
  <c r="AF259" i="2"/>
  <c r="AG259" i="2" s="1"/>
  <c r="AF251" i="2"/>
  <c r="AG251" i="2" s="1"/>
  <c r="AF243" i="2"/>
  <c r="AG243" i="2" s="1"/>
  <c r="AE2265" i="2"/>
  <c r="AE2257" i="2"/>
  <c r="AE2249" i="2"/>
  <c r="AE2241" i="2"/>
  <c r="AE2233" i="2"/>
  <c r="AF247" i="2"/>
  <c r="AG247" i="2" s="1"/>
  <c r="AF246" i="2"/>
  <c r="AG246" i="2" s="1"/>
  <c r="AE2256" i="2"/>
  <c r="AE2248" i="2"/>
  <c r="AE2240" i="2"/>
  <c r="AE2232" i="2"/>
  <c r="AE2224" i="2"/>
  <c r="AE2216" i="2"/>
  <c r="AE2208" i="2"/>
  <c r="AE2200" i="2"/>
  <c r="AE2192" i="2"/>
  <c r="AE319" i="2"/>
  <c r="AE311" i="2"/>
  <c r="AE303" i="2"/>
  <c r="AE295" i="2"/>
  <c r="AE287" i="2"/>
  <c r="AE279" i="2"/>
  <c r="AE271" i="2"/>
  <c r="AE263" i="2"/>
  <c r="AE255" i="2"/>
  <c r="AE247" i="2"/>
  <c r="AE239" i="2"/>
  <c r="AE231" i="2"/>
  <c r="AE223" i="2"/>
  <c r="AE215" i="2"/>
  <c r="AE207" i="2"/>
  <c r="AE199" i="2"/>
  <c r="AE191" i="2"/>
  <c r="AE183" i="2"/>
  <c r="AE175" i="2"/>
  <c r="AE167" i="2"/>
  <c r="AE159" i="2"/>
  <c r="AE151" i="2"/>
  <c r="AE143" i="2"/>
  <c r="AE127" i="2"/>
  <c r="AE119" i="2"/>
  <c r="AE79" i="2"/>
  <c r="AF3694" i="2"/>
  <c r="AG3694" i="2" s="1"/>
  <c r="AF2627" i="2"/>
  <c r="AG2627" i="2" s="1"/>
  <c r="AF2549" i="2"/>
  <c r="AG2549" i="2" s="1"/>
  <c r="AF2386" i="2"/>
  <c r="AG2386" i="2" s="1"/>
  <c r="AF2370" i="2"/>
  <c r="AG2370" i="2" s="1"/>
  <c r="AF2110" i="2"/>
  <c r="AG2110" i="2" s="1"/>
  <c r="AF2061" i="2"/>
  <c r="AG2061" i="2" s="1"/>
  <c r="AF2060" i="2"/>
  <c r="AG2060" i="2" s="1"/>
  <c r="AF332" i="2"/>
  <c r="AG332" i="2" s="1"/>
  <c r="AE2231" i="2"/>
  <c r="AE2223" i="2"/>
  <c r="AE2215" i="2"/>
  <c r="AE2207" i="2"/>
  <c r="AE2199" i="2"/>
  <c r="AE2191" i="2"/>
  <c r="AE2183" i="2"/>
  <c r="AE2175" i="2"/>
  <c r="AE2167" i="2"/>
  <c r="AE2159" i="2"/>
  <c r="AE2151" i="2"/>
  <c r="AE294" i="2"/>
  <c r="AE286" i="2"/>
  <c r="AE278" i="2"/>
  <c r="AE270" i="2"/>
  <c r="AE262" i="2"/>
  <c r="AE254" i="2"/>
  <c r="AE246" i="2"/>
  <c r="AE238" i="2"/>
  <c r="AE230" i="2"/>
  <c r="AE222" i="2"/>
  <c r="AE214" i="2"/>
  <c r="AE206" i="2"/>
  <c r="AE198" i="2"/>
  <c r="AE190" i="2"/>
  <c r="AE182" i="2"/>
  <c r="AE174" i="2"/>
  <c r="AE166" i="2"/>
  <c r="AE158" i="2"/>
  <c r="AE150" i="2"/>
  <c r="AE142" i="2"/>
  <c r="AE134" i="2"/>
  <c r="AE126" i="2"/>
  <c r="AE118" i="2"/>
  <c r="AE110" i="2"/>
  <c r="AE102" i="2"/>
  <c r="AE94" i="2"/>
  <c r="AE86" i="2"/>
  <c r="AE78" i="2"/>
  <c r="AE70" i="2"/>
  <c r="AE62" i="2"/>
  <c r="AE54" i="2"/>
  <c r="AE46" i="2"/>
  <c r="AF3736" i="2"/>
  <c r="AG3736" i="2" s="1"/>
  <c r="AF3729" i="2"/>
  <c r="AG3729" i="2" s="1"/>
  <c r="AF3728" i="2"/>
  <c r="AG3728" i="2" s="1"/>
  <c r="AF3726" i="2"/>
  <c r="AG3726" i="2" s="1"/>
  <c r="AF2596" i="2"/>
  <c r="AG2596" i="2" s="1"/>
  <c r="AF2508" i="2"/>
  <c r="AG2508" i="2" s="1"/>
  <c r="AF2492" i="2"/>
  <c r="AG2492" i="2" s="1"/>
  <c r="AF2118" i="2"/>
  <c r="AG2118" i="2" s="1"/>
  <c r="AF2116" i="2"/>
  <c r="AG2116" i="2" s="1"/>
  <c r="AF311" i="2"/>
  <c r="AG311" i="2" s="1"/>
  <c r="AE2182" i="2"/>
  <c r="AE2174" i="2"/>
  <c r="AE2166" i="2"/>
  <c r="AE2158" i="2"/>
  <c r="AE2150" i="2"/>
  <c r="AF3705" i="2"/>
  <c r="AG3705" i="2" s="1"/>
  <c r="AF2588" i="2"/>
  <c r="AG2588" i="2" s="1"/>
  <c r="AF2421" i="2"/>
  <c r="AG2421" i="2" s="1"/>
  <c r="AF2373" i="2"/>
  <c r="AG2373" i="2" s="1"/>
  <c r="AF2079" i="2"/>
  <c r="AG2079" i="2" s="1"/>
  <c r="AF135" i="2"/>
  <c r="AG135" i="2" s="1"/>
  <c r="AF95" i="2"/>
  <c r="AG95" i="2" s="1"/>
  <c r="AF55" i="2"/>
  <c r="AG55" i="2" s="1"/>
  <c r="AF47" i="2"/>
  <c r="AG47" i="2" s="1"/>
  <c r="AF2228" i="2"/>
  <c r="AG2228" i="2" s="1"/>
  <c r="AF323" i="2"/>
  <c r="AG323" i="2" s="1"/>
  <c r="AE320" i="2"/>
  <c r="AF171" i="2"/>
  <c r="AG171" i="2" s="1"/>
  <c r="AF43" i="2"/>
  <c r="AG43" i="2" s="1"/>
  <c r="AE15" i="2"/>
  <c r="AE14" i="2"/>
  <c r="AF3718" i="2"/>
  <c r="AG3718" i="2" s="1"/>
  <c r="AF2556" i="2"/>
  <c r="AG2556" i="2" s="1"/>
  <c r="AF2573" i="2"/>
  <c r="AG2573" i="2" s="1"/>
  <c r="AF279" i="2"/>
  <c r="AG279" i="2" s="1"/>
  <c r="AE312" i="2"/>
  <c r="AE304" i="2"/>
  <c r="AE240" i="2"/>
  <c r="AE232" i="2"/>
  <c r="AE224" i="2"/>
  <c r="AE216" i="2"/>
  <c r="AE208" i="2"/>
  <c r="AE200" i="2"/>
  <c r="AE192" i="2"/>
  <c r="AE184" i="2"/>
  <c r="AE176" i="2"/>
  <c r="AE168" i="2"/>
  <c r="AE160" i="2"/>
  <c r="AE152" i="2"/>
  <c r="AE144" i="2"/>
  <c r="AE128" i="2"/>
  <c r="AE120" i="2"/>
  <c r="AE82" i="2"/>
  <c r="AF3735" i="2"/>
  <c r="AG3735" i="2" s="1"/>
  <c r="AF3709" i="2"/>
  <c r="AG3709" i="2" s="1"/>
  <c r="AF2637" i="2"/>
  <c r="AG2637" i="2" s="1"/>
  <c r="AF2635" i="2"/>
  <c r="AG2635" i="2" s="1"/>
  <c r="AF2619" i="2"/>
  <c r="AG2619" i="2" s="1"/>
  <c r="AF2599" i="2"/>
  <c r="AG2599" i="2" s="1"/>
  <c r="AF2581" i="2"/>
  <c r="AG2581" i="2" s="1"/>
  <c r="AF2564" i="2"/>
  <c r="AG2564" i="2" s="1"/>
  <c r="AF2538" i="2"/>
  <c r="AG2538" i="2" s="1"/>
  <c r="AF2532" i="2"/>
  <c r="AG2532" i="2" s="1"/>
  <c r="AF2530" i="2"/>
  <c r="AG2530" i="2" s="1"/>
  <c r="AF2525" i="2"/>
  <c r="AG2525" i="2" s="1"/>
  <c r="AF2515" i="2"/>
  <c r="AG2515" i="2" s="1"/>
  <c r="AF2513" i="2"/>
  <c r="AG2513" i="2" s="1"/>
  <c r="AF2507" i="2"/>
  <c r="AG2507" i="2" s="1"/>
  <c r="AF2488" i="2"/>
  <c r="AG2488" i="2" s="1"/>
  <c r="AF2437" i="2"/>
  <c r="AG2437" i="2" s="1"/>
  <c r="AF2429" i="2"/>
  <c r="AG2429" i="2" s="1"/>
  <c r="AF2404" i="2"/>
  <c r="AG2404" i="2" s="1"/>
  <c r="AF2397" i="2"/>
  <c r="AG2397" i="2" s="1"/>
  <c r="AF2369" i="2"/>
  <c r="AG2369" i="2" s="1"/>
  <c r="AF2362" i="2"/>
  <c r="AG2362" i="2" s="1"/>
  <c r="AF2336" i="2"/>
  <c r="AG2336" i="2" s="1"/>
  <c r="AF2295" i="2"/>
  <c r="AG2295" i="2" s="1"/>
  <c r="AF2279" i="2"/>
  <c r="AG2279" i="2" s="1"/>
  <c r="AF2273" i="2"/>
  <c r="AG2273" i="2" s="1"/>
  <c r="AF2263" i="2"/>
  <c r="AG2263" i="2" s="1"/>
  <c r="AF2211" i="2"/>
  <c r="AG2211" i="2" s="1"/>
  <c r="AF2206" i="2"/>
  <c r="AG2206" i="2" s="1"/>
  <c r="AF2195" i="2"/>
  <c r="AG2195" i="2" s="1"/>
  <c r="AF2173" i="2"/>
  <c r="AG2173" i="2" s="1"/>
  <c r="AF2162" i="2"/>
  <c r="AG2162" i="2" s="1"/>
  <c r="AF2154" i="2"/>
  <c r="AG2154" i="2" s="1"/>
  <c r="AF2111" i="2"/>
  <c r="AG2111" i="2" s="1"/>
  <c r="AF2100" i="2"/>
  <c r="AG2100" i="2" s="1"/>
  <c r="AF2095" i="2"/>
  <c r="AG2095" i="2" s="1"/>
  <c r="AF2093" i="2"/>
  <c r="AG2093" i="2" s="1"/>
  <c r="AF2082" i="2"/>
  <c r="AG2082" i="2" s="1"/>
  <c r="AF2077" i="2"/>
  <c r="AG2077" i="2" s="1"/>
  <c r="AF2057" i="2"/>
  <c r="AG2057" i="2" s="1"/>
  <c r="AF300" i="2"/>
  <c r="AG300" i="2" s="1"/>
  <c r="AF287" i="2"/>
  <c r="AG287" i="2" s="1"/>
  <c r="AF227" i="2"/>
  <c r="AG227" i="2" s="1"/>
  <c r="AF219" i="2"/>
  <c r="AG219" i="2" s="1"/>
  <c r="AF195" i="2"/>
  <c r="AG195" i="2" s="1"/>
  <c r="AF154" i="2"/>
  <c r="AG154" i="2" s="1"/>
  <c r="AF146" i="2"/>
  <c r="AG146" i="2" s="1"/>
  <c r="AF114" i="2"/>
  <c r="AG114" i="2" s="1"/>
  <c r="AF106" i="2"/>
  <c r="AG106" i="2" s="1"/>
  <c r="AF66" i="2"/>
  <c r="AG66" i="2" s="1"/>
  <c r="AF36" i="2"/>
  <c r="AG36" i="2" s="1"/>
  <c r="AE112" i="2"/>
  <c r="AF3710" i="2"/>
  <c r="AG3710" i="2" s="1"/>
  <c r="AF3702" i="2"/>
  <c r="AG3702" i="2" s="1"/>
  <c r="AF2731" i="2"/>
  <c r="AG2731" i="2" s="1"/>
  <c r="AF2600" i="2"/>
  <c r="AG2600" i="2" s="1"/>
  <c r="AF2514" i="2"/>
  <c r="AG2514" i="2" s="1"/>
  <c r="AF2489" i="2"/>
  <c r="AG2489" i="2" s="1"/>
  <c r="AF2463" i="2"/>
  <c r="AG2463" i="2" s="1"/>
  <c r="AF2296" i="2"/>
  <c r="AG2296" i="2" s="1"/>
  <c r="AF2280" i="2"/>
  <c r="AG2280" i="2" s="1"/>
  <c r="AF2212" i="2"/>
  <c r="AG2212" i="2" s="1"/>
  <c r="AF2163" i="2"/>
  <c r="AG2163" i="2" s="1"/>
  <c r="AF2155" i="2"/>
  <c r="AG2155" i="2" s="1"/>
  <c r="AF2050" i="2"/>
  <c r="AG2050" i="2" s="1"/>
  <c r="AF307" i="2"/>
  <c r="AG307" i="2" s="1"/>
  <c r="AF271" i="2"/>
  <c r="AG271" i="2" s="1"/>
  <c r="AF263" i="2"/>
  <c r="AG263" i="2" s="1"/>
  <c r="AF163" i="2"/>
  <c r="AG163" i="2" s="1"/>
  <c r="AF155" i="2"/>
  <c r="AG155" i="2" s="1"/>
  <c r="AF123" i="2"/>
  <c r="AG123" i="2" s="1"/>
  <c r="AF115" i="2"/>
  <c r="AG115" i="2" s="1"/>
  <c r="AF83" i="2"/>
  <c r="AG83" i="2" s="1"/>
  <c r="AF75" i="2"/>
  <c r="AG75" i="2" s="1"/>
  <c r="AF67" i="2"/>
  <c r="AG67" i="2" s="1"/>
  <c r="AF26" i="2"/>
  <c r="AG26" i="2" s="1"/>
  <c r="AF18" i="2"/>
  <c r="AG18" i="2" s="1"/>
  <c r="AE302" i="2"/>
  <c r="AE111" i="2"/>
  <c r="AE96" i="2"/>
  <c r="AE88" i="2"/>
  <c r="AE80" i="2"/>
  <c r="AE57" i="2"/>
  <c r="AE49" i="2"/>
  <c r="AE41" i="2"/>
  <c r="AF3995" i="2"/>
  <c r="AG3995" i="2" s="1"/>
  <c r="AF3711" i="2"/>
  <c r="AG3711" i="2" s="1"/>
  <c r="AF2732" i="2"/>
  <c r="AG2732" i="2" s="1"/>
  <c r="AF2603" i="2"/>
  <c r="AG2603" i="2" s="1"/>
  <c r="AF2540" i="2"/>
  <c r="AG2540" i="2" s="1"/>
  <c r="AF2534" i="2"/>
  <c r="AG2534" i="2" s="1"/>
  <c r="AF2509" i="2"/>
  <c r="AG2509" i="2" s="1"/>
  <c r="AF2464" i="2"/>
  <c r="AG2464" i="2" s="1"/>
  <c r="AF2398" i="2"/>
  <c r="AG2398" i="2" s="1"/>
  <c r="AF2396" i="2"/>
  <c r="AG2396" i="2" s="1"/>
  <c r="AF2379" i="2"/>
  <c r="AG2379" i="2" s="1"/>
  <c r="AF2340" i="2"/>
  <c r="AG2340" i="2" s="1"/>
  <c r="AF2322" i="2"/>
  <c r="AG2322" i="2" s="1"/>
  <c r="AF2316" i="2"/>
  <c r="AG2316" i="2" s="1"/>
  <c r="AF2241" i="2"/>
  <c r="AG2241" i="2" s="1"/>
  <c r="AF2233" i="2"/>
  <c r="AG2233" i="2" s="1"/>
  <c r="AF2213" i="2"/>
  <c r="AG2213" i="2" s="1"/>
  <c r="AF2205" i="2"/>
  <c r="AG2205" i="2" s="1"/>
  <c r="AF2180" i="2"/>
  <c r="AG2180" i="2" s="1"/>
  <c r="AF2156" i="2"/>
  <c r="AG2156" i="2" s="1"/>
  <c r="AF2129" i="2"/>
  <c r="AG2129" i="2" s="1"/>
  <c r="AF2121" i="2"/>
  <c r="AG2121" i="2" s="1"/>
  <c r="AF2102" i="2"/>
  <c r="AG2102" i="2" s="1"/>
  <c r="AF2084" i="2"/>
  <c r="AG2084" i="2" s="1"/>
  <c r="AF2059" i="2"/>
  <c r="AG2059" i="2" s="1"/>
  <c r="AF316" i="2"/>
  <c r="AG316" i="2" s="1"/>
  <c r="AF308" i="2"/>
  <c r="AG308" i="2" s="1"/>
  <c r="AF291" i="2"/>
  <c r="AG291" i="2" s="1"/>
  <c r="AF289" i="2"/>
  <c r="AG289" i="2" s="1"/>
  <c r="AF266" i="2"/>
  <c r="AG266" i="2" s="1"/>
  <c r="AF231" i="2"/>
  <c r="AG231" i="2" s="1"/>
  <c r="AF205" i="2"/>
  <c r="AG205" i="2" s="1"/>
  <c r="AF199" i="2"/>
  <c r="AG199" i="2" s="1"/>
  <c r="AF142" i="2"/>
  <c r="AG142" i="2" s="1"/>
  <c r="AF110" i="2"/>
  <c r="AG110" i="2" s="1"/>
  <c r="AF78" i="2"/>
  <c r="AG78" i="2" s="1"/>
  <c r="AF35" i="2"/>
  <c r="AG35" i="2" s="1"/>
  <c r="AF27" i="2"/>
  <c r="AG27" i="2" s="1"/>
  <c r="AF19" i="2"/>
  <c r="AG19" i="2" s="1"/>
  <c r="AF12" i="2"/>
  <c r="AG12" i="2" s="1"/>
  <c r="AE293" i="2"/>
  <c r="AE285" i="2"/>
  <c r="AE103" i="2"/>
  <c r="AE95" i="2"/>
  <c r="AH95" i="2" s="1"/>
  <c r="AE87" i="2"/>
  <c r="AE72" i="2"/>
  <c r="AE48" i="2"/>
  <c r="AE40" i="2"/>
  <c r="AE33" i="2"/>
  <c r="AE17" i="2"/>
  <c r="AF2733" i="2"/>
  <c r="AG2733" i="2" s="1"/>
  <c r="AF2630" i="2"/>
  <c r="AG2630" i="2" s="1"/>
  <c r="AF2620" i="2"/>
  <c r="AG2620" i="2" s="1"/>
  <c r="AF2543" i="2"/>
  <c r="AG2543" i="2" s="1"/>
  <c r="AF2541" i="2"/>
  <c r="AG2541" i="2" s="1"/>
  <c r="AF2533" i="2"/>
  <c r="AG2533" i="2" s="1"/>
  <c r="AF2500" i="2"/>
  <c r="AG2500" i="2" s="1"/>
  <c r="AF2465" i="2"/>
  <c r="AG2465" i="2" s="1"/>
  <c r="AF2456" i="2"/>
  <c r="AG2456" i="2" s="1"/>
  <c r="AF2424" i="2"/>
  <c r="AG2424" i="2" s="1"/>
  <c r="AF2380" i="2"/>
  <c r="AG2380" i="2" s="1"/>
  <c r="AF2355" i="2"/>
  <c r="AG2355" i="2" s="1"/>
  <c r="AF2323" i="2"/>
  <c r="AG2323" i="2" s="1"/>
  <c r="AF2307" i="2"/>
  <c r="AG2307" i="2" s="1"/>
  <c r="AF2300" i="2"/>
  <c r="AG2300" i="2" s="1"/>
  <c r="AF2266" i="2"/>
  <c r="AG2266" i="2" s="1"/>
  <c r="AF2240" i="2"/>
  <c r="AG2240" i="2" s="1"/>
  <c r="AF2222" i="2"/>
  <c r="AG2222" i="2" s="1"/>
  <c r="AF2214" i="2"/>
  <c r="AG2214" i="2" s="1"/>
  <c r="AF2141" i="2"/>
  <c r="AG2141" i="2" s="1"/>
  <c r="AF2140" i="2"/>
  <c r="AG2140" i="2" s="1"/>
  <c r="AF2122" i="2"/>
  <c r="AG2122" i="2" s="1"/>
  <c r="AF2106" i="2"/>
  <c r="AG2106" i="2" s="1"/>
  <c r="AF2052" i="2"/>
  <c r="AG2052" i="2" s="1"/>
  <c r="AF317" i="2"/>
  <c r="AG317" i="2" s="1"/>
  <c r="AF302" i="2"/>
  <c r="AG302" i="2" s="1"/>
  <c r="AF238" i="2"/>
  <c r="AG238" i="2" s="1"/>
  <c r="AF165" i="2"/>
  <c r="AG165" i="2" s="1"/>
  <c r="AF85" i="2"/>
  <c r="AG85" i="2" s="1"/>
  <c r="AF77" i="2"/>
  <c r="AG77" i="2" s="1"/>
  <c r="AE292" i="2"/>
  <c r="AE284" i="2"/>
  <c r="AE276" i="2"/>
  <c r="AE268" i="2"/>
  <c r="AE260" i="2"/>
  <c r="AE252" i="2"/>
  <c r="AE71" i="2"/>
  <c r="AE63" i="2"/>
  <c r="AE47" i="2"/>
  <c r="AE39" i="2"/>
  <c r="AE32" i="2"/>
  <c r="AE16" i="2"/>
  <c r="AE9" i="2"/>
  <c r="AF4000" i="2"/>
  <c r="AG4000" i="2" s="1"/>
  <c r="AF3713" i="2"/>
  <c r="AG3713" i="2" s="1"/>
  <c r="AF2631" i="2"/>
  <c r="AG2631" i="2" s="1"/>
  <c r="AF2551" i="2"/>
  <c r="AG2551" i="2" s="1"/>
  <c r="AF2517" i="2"/>
  <c r="AG2517" i="2" s="1"/>
  <c r="AF2501" i="2"/>
  <c r="AG2501" i="2" s="1"/>
  <c r="AF2474" i="2"/>
  <c r="AG2474" i="2" s="1"/>
  <c r="AF2461" i="2"/>
  <c r="AG2461" i="2" s="1"/>
  <c r="AF2451" i="2"/>
  <c r="AG2451" i="2" s="1"/>
  <c r="AF2449" i="2"/>
  <c r="AG2449" i="2" s="1"/>
  <c r="AF2444" i="2"/>
  <c r="AG2444" i="2" s="1"/>
  <c r="AF2443" i="2"/>
  <c r="AG2443" i="2" s="1"/>
  <c r="AF2441" i="2"/>
  <c r="AG2441" i="2" s="1"/>
  <c r="AF2425" i="2"/>
  <c r="AG2425" i="2" s="1"/>
  <c r="AF2402" i="2"/>
  <c r="AG2402" i="2" s="1"/>
  <c r="AF2375" i="2"/>
  <c r="AG2375" i="2" s="1"/>
  <c r="AF2356" i="2"/>
  <c r="AG2356" i="2" s="1"/>
  <c r="AF2350" i="2"/>
  <c r="AG2350" i="2" s="1"/>
  <c r="AF2348" i="2"/>
  <c r="AG2348" i="2" s="1"/>
  <c r="AF2343" i="2"/>
  <c r="AG2343" i="2" s="1"/>
  <c r="AF2342" i="2"/>
  <c r="AG2342" i="2" s="1"/>
  <c r="AF2324" i="2"/>
  <c r="AG2324" i="2" s="1"/>
  <c r="AF2319" i="2"/>
  <c r="AG2319" i="2" s="1"/>
  <c r="AF2318" i="2"/>
  <c r="AG2318" i="2" s="1"/>
  <c r="AF2310" i="2"/>
  <c r="AG2310" i="2" s="1"/>
  <c r="AF2308" i="2"/>
  <c r="AG2308" i="2" s="1"/>
  <c r="AF2250" i="2"/>
  <c r="AG2250" i="2" s="1"/>
  <c r="AF2223" i="2"/>
  <c r="AG2223" i="2" s="1"/>
  <c r="AF2158" i="2"/>
  <c r="AG2158" i="2" s="1"/>
  <c r="AF2123" i="2"/>
  <c r="AG2123" i="2" s="1"/>
  <c r="AF2086" i="2"/>
  <c r="AG2086" i="2" s="1"/>
  <c r="AF2070" i="2"/>
  <c r="AG2070" i="2" s="1"/>
  <c r="AF2063" i="2"/>
  <c r="AG2063" i="2" s="1"/>
  <c r="AF2053" i="2"/>
  <c r="AG2053" i="2" s="1"/>
  <c r="AF283" i="2"/>
  <c r="AG283" i="2" s="1"/>
  <c r="AF258" i="2"/>
  <c r="AG258" i="2" s="1"/>
  <c r="AF250" i="2"/>
  <c r="AG250" i="2" s="1"/>
  <c r="AF239" i="2"/>
  <c r="AG239" i="2" s="1"/>
  <c r="AF233" i="2"/>
  <c r="AG233" i="2" s="1"/>
  <c r="AF215" i="2"/>
  <c r="AG215" i="2" s="1"/>
  <c r="AF210" i="2"/>
  <c r="AG210" i="2" s="1"/>
  <c r="AF209" i="2"/>
  <c r="AG209" i="2" s="1"/>
  <c r="AF202" i="2"/>
  <c r="AG202" i="2" s="1"/>
  <c r="AF201" i="2"/>
  <c r="AG201" i="2" s="1"/>
  <c r="AF185" i="2"/>
  <c r="AG185" i="2" s="1"/>
  <c r="AF183" i="2"/>
  <c r="AG183" i="2" s="1"/>
  <c r="AF175" i="2"/>
  <c r="AG175" i="2" s="1"/>
  <c r="AF37" i="2"/>
  <c r="AG37" i="2" s="1"/>
  <c r="AE275" i="2"/>
  <c r="AE267" i="2"/>
  <c r="AE259" i="2"/>
  <c r="AE251" i="2"/>
  <c r="AE38" i="2"/>
  <c r="AE31" i="2"/>
  <c r="AE23" i="2"/>
  <c r="AE8" i="2"/>
  <c r="AF3724" i="2"/>
  <c r="AG3724" i="2" s="1"/>
  <c r="AF3691" i="2"/>
  <c r="AG3691" i="2" s="1"/>
  <c r="AF3689" i="2"/>
  <c r="AG3689" i="2" s="1"/>
  <c r="AF2632" i="2"/>
  <c r="AG2632" i="2" s="1"/>
  <c r="AF2604" i="2"/>
  <c r="AG2604" i="2" s="1"/>
  <c r="AF2571" i="2"/>
  <c r="AG2571" i="2" s="1"/>
  <c r="AF2552" i="2"/>
  <c r="AG2552" i="2" s="1"/>
  <c r="AF2450" i="2"/>
  <c r="AG2450" i="2" s="1"/>
  <c r="AF2442" i="2"/>
  <c r="AG2442" i="2" s="1"/>
  <c r="AF2426" i="2"/>
  <c r="AG2426" i="2" s="1"/>
  <c r="AF2420" i="2"/>
  <c r="AG2420" i="2" s="1"/>
  <c r="AF2419" i="2"/>
  <c r="AG2419" i="2" s="1"/>
  <c r="AF2391" i="2"/>
  <c r="AG2391" i="2" s="1"/>
  <c r="AF2382" i="2"/>
  <c r="AG2382" i="2" s="1"/>
  <c r="AF2327" i="2"/>
  <c r="AG2327" i="2" s="1"/>
  <c r="AF2325" i="2"/>
  <c r="AG2325" i="2" s="1"/>
  <c r="AF2309" i="2"/>
  <c r="AG2309" i="2" s="1"/>
  <c r="AF2292" i="2"/>
  <c r="AG2292" i="2" s="1"/>
  <c r="AF2286" i="2"/>
  <c r="AG2286" i="2" s="1"/>
  <c r="AF2284" i="2"/>
  <c r="AG2284" i="2" s="1"/>
  <c r="AF2251" i="2"/>
  <c r="AG2251" i="2" s="1"/>
  <c r="AF2244" i="2"/>
  <c r="AG2244" i="2" s="1"/>
  <c r="AF2226" i="2"/>
  <c r="AG2226" i="2" s="1"/>
  <c r="AF2224" i="2"/>
  <c r="AG2224" i="2" s="1"/>
  <c r="AF2218" i="2"/>
  <c r="AG2218" i="2" s="1"/>
  <c r="AF2183" i="2"/>
  <c r="AG2183" i="2" s="1"/>
  <c r="AF2170" i="2"/>
  <c r="AG2170" i="2" s="1"/>
  <c r="AF2143" i="2"/>
  <c r="AG2143" i="2" s="1"/>
  <c r="AF2142" i="2"/>
  <c r="AG2142" i="2" s="1"/>
  <c r="AF2124" i="2"/>
  <c r="AG2124" i="2" s="1"/>
  <c r="AF2108" i="2"/>
  <c r="AG2108" i="2" s="1"/>
  <c r="AF321" i="2"/>
  <c r="AG321" i="2" s="1"/>
  <c r="AF242" i="2"/>
  <c r="AG242" i="2" s="1"/>
  <c r="AF169" i="2"/>
  <c r="AG169" i="2" s="1"/>
  <c r="AF161" i="2"/>
  <c r="AG161" i="2" s="1"/>
  <c r="AF129" i="2"/>
  <c r="AG129" i="2" s="1"/>
  <c r="AF121" i="2"/>
  <c r="AG121" i="2" s="1"/>
  <c r="AF89" i="2"/>
  <c r="AG89" i="2" s="1"/>
  <c r="AF73" i="2"/>
  <c r="AG73" i="2" s="1"/>
  <c r="AE30" i="2"/>
  <c r="AE22" i="2"/>
  <c r="AF2557" i="2"/>
  <c r="AG2557" i="2" s="1"/>
  <c r="AF2220" i="2"/>
  <c r="AG2220" i="2" s="1"/>
  <c r="AF2109" i="2"/>
  <c r="AG2109" i="2" s="1"/>
  <c r="AF334" i="2"/>
  <c r="AG334" i="2" s="1"/>
  <c r="AF297" i="2"/>
  <c r="AG297" i="2" s="1"/>
  <c r="AF285" i="2"/>
  <c r="AG285" i="2" s="1"/>
  <c r="AF262" i="2"/>
  <c r="AG262" i="2" s="1"/>
  <c r="AF254" i="2"/>
  <c r="AG254" i="2" s="1"/>
  <c r="AF220" i="2"/>
  <c r="AG220" i="2" s="1"/>
  <c r="AF212" i="2"/>
  <c r="AG212" i="2" s="1"/>
  <c r="AF204" i="2"/>
  <c r="AG204" i="2" s="1"/>
  <c r="AF188" i="2"/>
  <c r="AG188" i="2" s="1"/>
  <c r="AF180" i="2"/>
  <c r="AG180" i="2" s="1"/>
  <c r="AF144" i="2"/>
  <c r="AG144" i="2" s="1"/>
  <c r="AF136" i="2"/>
  <c r="AG136" i="2" s="1"/>
  <c r="AF131" i="2"/>
  <c r="AG131" i="2" s="1"/>
  <c r="AF96" i="2"/>
  <c r="AG96" i="2" s="1"/>
  <c r="AF91" i="2"/>
  <c r="AG91" i="2" s="1"/>
  <c r="AF56" i="2"/>
  <c r="AG56" i="2" s="1"/>
  <c r="AF51" i="2"/>
  <c r="AG51" i="2" s="1"/>
  <c r="AF48" i="2"/>
  <c r="AG48" i="2" s="1"/>
  <c r="AF41" i="2"/>
  <c r="AG41" i="2" s="1"/>
  <c r="AF33" i="2"/>
  <c r="AG33" i="2" s="1"/>
  <c r="AF15" i="2"/>
  <c r="AG15" i="2" s="1"/>
  <c r="AN2639" i="2"/>
  <c r="AN2730" i="2"/>
  <c r="AN47" i="2"/>
  <c r="AN215" i="2"/>
  <c r="AN176" i="2"/>
  <c r="AN129" i="2"/>
  <c r="AN82" i="2"/>
  <c r="AN35" i="2"/>
  <c r="AN203" i="2"/>
  <c r="AN2084" i="2"/>
  <c r="AN2260" i="2"/>
  <c r="AN37" i="2"/>
  <c r="AN205" i="2"/>
  <c r="AN2086" i="2"/>
  <c r="AN2230" i="2"/>
  <c r="AN2374" i="2"/>
  <c r="AN324" i="2"/>
  <c r="AN2229" i="2"/>
  <c r="AN2414" i="2"/>
  <c r="AN3735" i="2"/>
  <c r="AN23" i="2"/>
  <c r="AN24" i="2"/>
  <c r="AN216" i="2"/>
  <c r="AN193" i="2"/>
  <c r="AN170" i="2"/>
  <c r="AN139" i="2"/>
  <c r="AN331" i="2"/>
  <c r="AN2236" i="2"/>
  <c r="AN61" i="2"/>
  <c r="AN253" i="2"/>
  <c r="AN2142" i="2"/>
  <c r="AN2302" i="2"/>
  <c r="AN249" i="2"/>
  <c r="AN2176" i="2"/>
  <c r="AN2398" i="2"/>
  <c r="AN2566" i="2"/>
  <c r="AN150" i="2"/>
  <c r="AN2091" i="2"/>
  <c r="AN2263" i="2"/>
  <c r="AN2423" i="2"/>
  <c r="AN2551" i="2"/>
  <c r="AN284" i="2"/>
  <c r="AN2168" i="2"/>
  <c r="AN2338" i="2"/>
  <c r="AN2480" i="2"/>
  <c r="AN2592" i="2"/>
  <c r="AN3694" i="2"/>
  <c r="AN264" i="2"/>
  <c r="AN2095" i="2"/>
  <c r="AN2201" i="2"/>
  <c r="AN2319" i="2"/>
  <c r="AN2425" i="2"/>
  <c r="AN2505" i="2"/>
  <c r="AN2593" i="2"/>
  <c r="AN4" i="2"/>
  <c r="AN255" i="2"/>
  <c r="AN2085" i="2"/>
  <c r="AN2202" i="2"/>
  <c r="AN2309" i="2"/>
  <c r="AN2418" i="2"/>
  <c r="AN2506" i="2"/>
  <c r="AN2586" i="2"/>
  <c r="AN3696" i="2"/>
  <c r="AN256" i="2"/>
  <c r="AN2075" i="2"/>
  <c r="AN2193" i="2"/>
  <c r="AN2311" i="2"/>
  <c r="AN2411" i="2"/>
  <c r="AN2499" i="2"/>
  <c r="AN44" i="2"/>
  <c r="AN268" i="2"/>
  <c r="AN2098" i="2"/>
  <c r="AN2216" i="2"/>
  <c r="AN2322" i="2"/>
  <c r="AN3734" i="2"/>
  <c r="AN2565" i="2"/>
  <c r="AN2591" i="2"/>
  <c r="AN2572" i="2"/>
  <c r="AN111" i="2"/>
  <c r="AN88" i="2"/>
  <c r="AN65" i="2"/>
  <c r="AN42" i="2"/>
  <c r="AN11" i="2"/>
  <c r="AN227" i="2"/>
  <c r="AN2132" i="2"/>
  <c r="AN2324" i="2"/>
  <c r="AN125" i="2"/>
  <c r="AN317" i="2"/>
  <c r="AN2198" i="2"/>
  <c r="AN2358" i="2"/>
  <c r="AN2058" i="2"/>
  <c r="AN2282" i="2"/>
  <c r="AN2470" i="2"/>
  <c r="AN2614" i="2"/>
  <c r="AN272" i="2"/>
  <c r="AN2155" i="2"/>
  <c r="AN2327" i="2"/>
  <c r="AN2471" i="2"/>
  <c r="AN92" i="2"/>
  <c r="AN2061" i="2"/>
  <c r="AN2232" i="2"/>
  <c r="AN2400" i="2"/>
  <c r="AN2528" i="2"/>
  <c r="AN2624" i="2"/>
  <c r="AN126" i="2"/>
  <c r="AN306" i="2"/>
  <c r="AN2137" i="2"/>
  <c r="AN2243" i="2"/>
  <c r="AN2361" i="2"/>
  <c r="AN2457" i="2"/>
  <c r="AN2537" i="2"/>
  <c r="AN2625" i="2"/>
  <c r="AN132" i="2"/>
  <c r="AN297" i="2"/>
  <c r="AN2128" i="2"/>
  <c r="AN2245" i="2"/>
  <c r="AN2352" i="2"/>
  <c r="AN2450" i="2"/>
  <c r="AN2538" i="2"/>
  <c r="AN2618" i="2"/>
  <c r="AN102" i="2"/>
  <c r="AN298" i="2"/>
  <c r="AN2119" i="2"/>
  <c r="AN2235" i="2"/>
  <c r="AN2353" i="2"/>
  <c r="AN2443" i="2"/>
  <c r="AN2531" i="2"/>
  <c r="AN172" i="2"/>
  <c r="AN311" i="2"/>
  <c r="AN2141" i="2"/>
  <c r="AN2258" i="2"/>
  <c r="AN2365" i="2"/>
  <c r="AN3702" i="2"/>
  <c r="AN2437" i="2"/>
  <c r="AN3999" i="2"/>
  <c r="AF3997" i="2"/>
  <c r="AG3997" i="2" s="1"/>
  <c r="AF3715" i="2"/>
  <c r="AG3715" i="2" s="1"/>
  <c r="AF2735" i="2"/>
  <c r="AG2735" i="2" s="1"/>
  <c r="AF2634" i="2"/>
  <c r="AG2634" i="2" s="1"/>
  <c r="AF2582" i="2"/>
  <c r="AG2582" i="2" s="1"/>
  <c r="AF2535" i="2"/>
  <c r="AG2535" i="2" s="1"/>
  <c r="AF2440" i="2"/>
  <c r="AG2440" i="2" s="1"/>
  <c r="AF2359" i="2"/>
  <c r="AG2359" i="2" s="1"/>
  <c r="AF2337" i="2"/>
  <c r="AG2337" i="2" s="1"/>
  <c r="AF2255" i="2"/>
  <c r="AG2255" i="2" s="1"/>
  <c r="AF3725" i="2"/>
  <c r="AG3725" i="2" s="1"/>
  <c r="AF3714" i="2"/>
  <c r="AG3714" i="2" s="1"/>
  <c r="AF3701" i="2"/>
  <c r="AG3701" i="2" s="1"/>
  <c r="AF2734" i="2"/>
  <c r="AG2734" i="2" s="1"/>
  <c r="AF2633" i="2"/>
  <c r="AG2633" i="2" s="1"/>
  <c r="AF2580" i="2"/>
  <c r="AG2580" i="2" s="1"/>
  <c r="AF2520" i="2"/>
  <c r="AG2520" i="2" s="1"/>
  <c r="AF2490" i="2"/>
  <c r="AG2490" i="2" s="1"/>
  <c r="AF2479" i="2"/>
  <c r="AG2479" i="2" s="1"/>
  <c r="AF2360" i="2"/>
  <c r="AG2360" i="2" s="1"/>
  <c r="AF2282" i="2"/>
  <c r="AG2282" i="2" s="1"/>
  <c r="AF2256" i="2"/>
  <c r="AG2256" i="2" s="1"/>
  <c r="AF2239" i="2"/>
  <c r="AG2239" i="2" s="1"/>
  <c r="AF107" i="2"/>
  <c r="AG107" i="2" s="1"/>
  <c r="AE136" i="2"/>
  <c r="AE64" i="2"/>
  <c r="AF3727" i="2"/>
  <c r="AG3727" i="2" s="1"/>
  <c r="AF3703" i="2"/>
  <c r="AG3703" i="2" s="1"/>
  <c r="AF3692" i="2"/>
  <c r="AG3692" i="2" s="1"/>
  <c r="AF2723" i="2"/>
  <c r="AG2723" i="2" s="1"/>
  <c r="AF2636" i="2"/>
  <c r="AG2636" i="2" s="1"/>
  <c r="AF2572" i="2"/>
  <c r="AG2572" i="2" s="1"/>
  <c r="AF2558" i="2"/>
  <c r="AG2558" i="2" s="1"/>
  <c r="AF2555" i="2"/>
  <c r="AG2555" i="2" s="1"/>
  <c r="AF2553" i="2"/>
  <c r="AG2553" i="2" s="1"/>
  <c r="AF2480" i="2"/>
  <c r="AG2480" i="2" s="1"/>
  <c r="AF2445" i="2"/>
  <c r="AG2445" i="2" s="1"/>
  <c r="AF2415" i="2"/>
  <c r="AG2415" i="2" s="1"/>
  <c r="AF2311" i="2"/>
  <c r="AG2311" i="2" s="1"/>
  <c r="AF2164" i="2"/>
  <c r="AG2164" i="2" s="1"/>
  <c r="AF229" i="2"/>
  <c r="AG229" i="2" s="1"/>
  <c r="AF197" i="2"/>
  <c r="AG197" i="2" s="1"/>
  <c r="AE135" i="2"/>
  <c r="AE106" i="2"/>
  <c r="AE56" i="2"/>
  <c r="AE6" i="2"/>
  <c r="AF3998" i="2"/>
  <c r="AG3998" i="2" s="1"/>
  <c r="AF3731" i="2"/>
  <c r="AG3731" i="2" s="1"/>
  <c r="AF3716" i="2"/>
  <c r="AG3716" i="2" s="1"/>
  <c r="AF3707" i="2"/>
  <c r="AG3707" i="2" s="1"/>
  <c r="AF3696" i="2"/>
  <c r="AG3696" i="2" s="1"/>
  <c r="AF3693" i="2"/>
  <c r="AG3693" i="2" s="1"/>
  <c r="AF2727" i="2"/>
  <c r="AG2727" i="2" s="1"/>
  <c r="AF2724" i="2"/>
  <c r="AG2724" i="2" s="1"/>
  <c r="AF2623" i="2"/>
  <c r="AG2623" i="2" s="1"/>
  <c r="AF2611" i="2"/>
  <c r="AG2611" i="2" s="1"/>
  <c r="AF2607" i="2"/>
  <c r="AG2607" i="2" s="1"/>
  <c r="AF2595" i="2"/>
  <c r="AG2595" i="2" s="1"/>
  <c r="AF2593" i="2"/>
  <c r="AG2593" i="2" s="1"/>
  <c r="AF2583" i="2"/>
  <c r="AG2583" i="2" s="1"/>
  <c r="AF2559" i="2"/>
  <c r="AG2559" i="2" s="1"/>
  <c r="AF2554" i="2"/>
  <c r="AG2554" i="2" s="1"/>
  <c r="AF2544" i="2"/>
  <c r="AG2544" i="2" s="1"/>
  <c r="AF2493" i="2"/>
  <c r="AG2493" i="2" s="1"/>
  <c r="AF2483" i="2"/>
  <c r="AG2483" i="2" s="1"/>
  <c r="AF2481" i="2"/>
  <c r="AG2481" i="2" s="1"/>
  <c r="AF2452" i="2"/>
  <c r="AG2452" i="2" s="1"/>
  <c r="AF2406" i="2"/>
  <c r="AG2406" i="2" s="1"/>
  <c r="AF2312" i="2"/>
  <c r="AG2312" i="2" s="1"/>
  <c r="AF2267" i="2"/>
  <c r="AG2267" i="2" s="1"/>
  <c r="AE55" i="2"/>
  <c r="AF3999" i="2"/>
  <c r="AG3999" i="2" s="1"/>
  <c r="AF3720" i="2"/>
  <c r="AG3720" i="2" s="1"/>
  <c r="AF3717" i="2"/>
  <c r="AG3717" i="2" s="1"/>
  <c r="AF3695" i="2"/>
  <c r="AG3695" i="2" s="1"/>
  <c r="AF2739" i="2"/>
  <c r="AG2739" i="2" s="1"/>
  <c r="AF2730" i="2"/>
  <c r="AG2730" i="2" s="1"/>
  <c r="AF2726" i="2"/>
  <c r="AG2726" i="2" s="1"/>
  <c r="AF2638" i="2"/>
  <c r="AG2638" i="2" s="1"/>
  <c r="AF2629" i="2"/>
  <c r="AG2629" i="2" s="1"/>
  <c r="AF2594" i="2"/>
  <c r="AG2594" i="2" s="1"/>
  <c r="AF2584" i="2"/>
  <c r="AG2584" i="2" s="1"/>
  <c r="AF2575" i="2"/>
  <c r="AG2575" i="2" s="1"/>
  <c r="AF2547" i="2"/>
  <c r="AG2547" i="2" s="1"/>
  <c r="AF2545" i="2"/>
  <c r="AG2545" i="2" s="1"/>
  <c r="AF2504" i="2"/>
  <c r="AG2504" i="2" s="1"/>
  <c r="AF2453" i="2"/>
  <c r="AG2453" i="2" s="1"/>
  <c r="AF2407" i="2"/>
  <c r="AG2407" i="2" s="1"/>
  <c r="AF2372" i="2"/>
  <c r="AG2372" i="2" s="1"/>
  <c r="AF2347" i="2"/>
  <c r="AG2347" i="2" s="1"/>
  <c r="AF2287" i="2"/>
  <c r="AG2287" i="2" s="1"/>
  <c r="AF2268" i="2"/>
  <c r="AG2268" i="2" s="1"/>
  <c r="AE25" i="2"/>
  <c r="AF3723" i="2"/>
  <c r="AG3723" i="2" s="1"/>
  <c r="AF3719" i="2"/>
  <c r="AG3719" i="2" s="1"/>
  <c r="AF3699" i="2"/>
  <c r="AG3699" i="2" s="1"/>
  <c r="AF3688" i="2"/>
  <c r="AG3688" i="2" s="1"/>
  <c r="AF2740" i="2"/>
  <c r="AG2740" i="2" s="1"/>
  <c r="AF2719" i="2"/>
  <c r="AG2719" i="2" s="1"/>
  <c r="AF2639" i="2"/>
  <c r="AG2639" i="2" s="1"/>
  <c r="AF2628" i="2"/>
  <c r="AG2628" i="2" s="1"/>
  <c r="AF2613" i="2"/>
  <c r="AG2613" i="2" s="1"/>
  <c r="AF2597" i="2"/>
  <c r="AG2597" i="2" s="1"/>
  <c r="AF2589" i="2"/>
  <c r="AG2589" i="2" s="1"/>
  <c r="AF2587" i="2"/>
  <c r="AG2587" i="2" s="1"/>
  <c r="AF2585" i="2"/>
  <c r="AG2585" i="2" s="1"/>
  <c r="AF2576" i="2"/>
  <c r="AG2576" i="2" s="1"/>
  <c r="AF2567" i="2"/>
  <c r="AG2567" i="2" s="1"/>
  <c r="AF2516" i="2"/>
  <c r="AG2516" i="2" s="1"/>
  <c r="AF2505" i="2"/>
  <c r="AG2505" i="2" s="1"/>
  <c r="AF2467" i="2"/>
  <c r="AG2467" i="2" s="1"/>
  <c r="AF2297" i="2"/>
  <c r="AG2297" i="2" s="1"/>
  <c r="AF2254" i="2"/>
  <c r="AG2254" i="2" s="1"/>
  <c r="AF319" i="2"/>
  <c r="AG319" i="2" s="1"/>
  <c r="AE24" i="2"/>
  <c r="AF3732" i="2"/>
  <c r="AG3732" i="2" s="1"/>
  <c r="AF3722" i="2"/>
  <c r="AG3722" i="2" s="1"/>
  <c r="AF3708" i="2"/>
  <c r="AG3708" i="2" s="1"/>
  <c r="AF3687" i="2"/>
  <c r="AG3687" i="2" s="1"/>
  <c r="AF2718" i="2"/>
  <c r="AG2718" i="2" s="1"/>
  <c r="AF2586" i="2"/>
  <c r="AG2586" i="2" s="1"/>
  <c r="AF2579" i="2"/>
  <c r="AG2579" i="2" s="1"/>
  <c r="AF2568" i="2"/>
  <c r="AG2568" i="2" s="1"/>
  <c r="AF2506" i="2"/>
  <c r="AG2506" i="2" s="1"/>
  <c r="AF2470" i="2"/>
  <c r="AG2470" i="2" s="1"/>
  <c r="AF2468" i="2"/>
  <c r="AG2468" i="2" s="1"/>
  <c r="AF2466" i="2"/>
  <c r="AG2466" i="2" s="1"/>
  <c r="AF2455" i="2"/>
  <c r="AG2455" i="2" s="1"/>
  <c r="AF2417" i="2"/>
  <c r="AG2417" i="2" s="1"/>
  <c r="AF2351" i="2"/>
  <c r="AG2351" i="2" s="1"/>
  <c r="AF2491" i="2"/>
  <c r="AG2491" i="2" s="1"/>
  <c r="AF2427" i="2"/>
  <c r="AG2427" i="2" s="1"/>
  <c r="AF2361" i="2"/>
  <c r="AG2361" i="2" s="1"/>
  <c r="AF2326" i="2"/>
  <c r="AG2326" i="2" s="1"/>
  <c r="AF2313" i="2"/>
  <c r="AG2313" i="2" s="1"/>
  <c r="AF2270" i="2"/>
  <c r="AG2270" i="2" s="1"/>
  <c r="AF2257" i="2"/>
  <c r="AG2257" i="2" s="1"/>
  <c r="AF275" i="2"/>
  <c r="AG275" i="2" s="1"/>
  <c r="AF2416" i="2"/>
  <c r="AG2416" i="2" s="1"/>
  <c r="AF2410" i="2"/>
  <c r="AG2410" i="2" s="1"/>
  <c r="AF2408" i="2"/>
  <c r="AG2408" i="2" s="1"/>
  <c r="AF2395" i="2"/>
  <c r="AG2395" i="2" s="1"/>
  <c r="AF2389" i="2"/>
  <c r="AG2389" i="2" s="1"/>
  <c r="AF2371" i="2"/>
  <c r="AG2371" i="2" s="1"/>
  <c r="AF2365" i="2"/>
  <c r="AG2365" i="2" s="1"/>
  <c r="AF2338" i="2"/>
  <c r="AG2338" i="2" s="1"/>
  <c r="AF2329" i="2"/>
  <c r="AG2329" i="2" s="1"/>
  <c r="AF2302" i="2"/>
  <c r="AG2302" i="2" s="1"/>
  <c r="AF2298" i="2"/>
  <c r="AG2298" i="2" s="1"/>
  <c r="AF2289" i="2"/>
  <c r="AG2289" i="2" s="1"/>
  <c r="AF2283" i="2"/>
  <c r="AG2283" i="2" s="1"/>
  <c r="AF2272" i="2"/>
  <c r="AG2272" i="2" s="1"/>
  <c r="AF2242" i="2"/>
  <c r="AG2242" i="2" s="1"/>
  <c r="AF2230" i="2"/>
  <c r="AG2230" i="2" s="1"/>
  <c r="AF2227" i="2"/>
  <c r="AG2227" i="2" s="1"/>
  <c r="AF2217" i="2"/>
  <c r="AG2217" i="2" s="1"/>
  <c r="AF2409" i="2"/>
  <c r="AG2409" i="2" s="1"/>
  <c r="AF2400" i="2"/>
  <c r="AG2400" i="2" s="1"/>
  <c r="AF2339" i="2"/>
  <c r="AG2339" i="2" s="1"/>
  <c r="AF2328" i="2"/>
  <c r="AG2328" i="2" s="1"/>
  <c r="AF2314" i="2"/>
  <c r="AG2314" i="2" s="1"/>
  <c r="AF2299" i="2"/>
  <c r="AG2299" i="2" s="1"/>
  <c r="AF2288" i="2"/>
  <c r="AG2288" i="2" s="1"/>
  <c r="AF2258" i="2"/>
  <c r="AG2258" i="2" s="1"/>
  <c r="AF2243" i="2"/>
  <c r="AG2243" i="2" s="1"/>
  <c r="AF2229" i="2"/>
  <c r="AG2229" i="2" s="1"/>
  <c r="AF2216" i="2"/>
  <c r="AG2216" i="2" s="1"/>
  <c r="AF2215" i="2"/>
  <c r="AG2215" i="2" s="1"/>
  <c r="AF2166" i="2"/>
  <c r="AG2166" i="2" s="1"/>
  <c r="AF2130" i="2"/>
  <c r="AG2130" i="2" s="1"/>
  <c r="AF293" i="2"/>
  <c r="AG293" i="2" s="1"/>
  <c r="AF207" i="2"/>
  <c r="AG207" i="2" s="1"/>
  <c r="AF117" i="2"/>
  <c r="AG117" i="2" s="1"/>
  <c r="AF69" i="2"/>
  <c r="AG69" i="2" s="1"/>
  <c r="AF2546" i="2"/>
  <c r="AG2546" i="2" s="1"/>
  <c r="AF2526" i="2"/>
  <c r="AG2526" i="2" s="1"/>
  <c r="AF2523" i="2"/>
  <c r="AG2523" i="2" s="1"/>
  <c r="AF2521" i="2"/>
  <c r="AG2521" i="2" s="1"/>
  <c r="AF2496" i="2"/>
  <c r="AG2496" i="2" s="1"/>
  <c r="AF2482" i="2"/>
  <c r="AG2482" i="2" s="1"/>
  <c r="AF2471" i="2"/>
  <c r="AG2471" i="2" s="1"/>
  <c r="AF2462" i="2"/>
  <c r="AG2462" i="2" s="1"/>
  <c r="AF2459" i="2"/>
  <c r="AG2459" i="2" s="1"/>
  <c r="AF2457" i="2"/>
  <c r="AG2457" i="2" s="1"/>
  <c r="AF2432" i="2"/>
  <c r="AG2432" i="2" s="1"/>
  <c r="AF2418" i="2"/>
  <c r="AG2418" i="2" s="1"/>
  <c r="AF2413" i="2"/>
  <c r="AG2413" i="2" s="1"/>
  <c r="AF2387" i="2"/>
  <c r="AG2387" i="2" s="1"/>
  <c r="AF2381" i="2"/>
  <c r="AG2381" i="2" s="1"/>
  <c r="AF2378" i="2"/>
  <c r="AG2378" i="2" s="1"/>
  <c r="AF2376" i="2"/>
  <c r="AG2376" i="2" s="1"/>
  <c r="AF2363" i="2"/>
  <c r="AG2363" i="2" s="1"/>
  <c r="AF2352" i="2"/>
  <c r="AG2352" i="2" s="1"/>
  <c r="AF2321" i="2"/>
  <c r="AG2321" i="2" s="1"/>
  <c r="AF2315" i="2"/>
  <c r="AG2315" i="2" s="1"/>
  <c r="AF2304" i="2"/>
  <c r="AG2304" i="2" s="1"/>
  <c r="AF2274" i="2"/>
  <c r="AG2274" i="2" s="1"/>
  <c r="AF2262" i="2"/>
  <c r="AG2262" i="2" s="1"/>
  <c r="AF2259" i="2"/>
  <c r="AG2259" i="2" s="1"/>
  <c r="AF2249" i="2"/>
  <c r="AG2249" i="2" s="1"/>
  <c r="AF2245" i="2"/>
  <c r="AG2245" i="2" s="1"/>
  <c r="AF2232" i="2"/>
  <c r="AG2232" i="2" s="1"/>
  <c r="AF2188" i="2"/>
  <c r="AG2188" i="2" s="1"/>
  <c r="AF2186" i="2"/>
  <c r="AG2186" i="2" s="1"/>
  <c r="AF2131" i="2"/>
  <c r="AG2131" i="2" s="1"/>
  <c r="AF176" i="2"/>
  <c r="AG176" i="2" s="1"/>
  <c r="AF167" i="2"/>
  <c r="AG167" i="2" s="1"/>
  <c r="AF2565" i="2"/>
  <c r="AG2565" i="2" s="1"/>
  <c r="AF2560" i="2"/>
  <c r="AG2560" i="2" s="1"/>
  <c r="AF2536" i="2"/>
  <c r="AG2536" i="2" s="1"/>
  <c r="AF2527" i="2"/>
  <c r="AG2527" i="2" s="1"/>
  <c r="AF2522" i="2"/>
  <c r="AG2522" i="2" s="1"/>
  <c r="AF2499" i="2"/>
  <c r="AG2499" i="2" s="1"/>
  <c r="AF2497" i="2"/>
  <c r="AG2497" i="2" s="1"/>
  <c r="AF2472" i="2"/>
  <c r="AG2472" i="2" s="1"/>
  <c r="AF2458" i="2"/>
  <c r="AG2458" i="2" s="1"/>
  <c r="AF2435" i="2"/>
  <c r="AG2435" i="2" s="1"/>
  <c r="AF2433" i="2"/>
  <c r="AG2433" i="2" s="1"/>
  <c r="AF2411" i="2"/>
  <c r="AG2411" i="2" s="1"/>
  <c r="AF2405" i="2"/>
  <c r="AG2405" i="2" s="1"/>
  <c r="AF2377" i="2"/>
  <c r="AG2377" i="2" s="1"/>
  <c r="AF2345" i="2"/>
  <c r="AG2345" i="2" s="1"/>
  <c r="AF2334" i="2"/>
  <c r="AG2334" i="2" s="1"/>
  <c r="AF2330" i="2"/>
  <c r="AG2330" i="2" s="1"/>
  <c r="AF2320" i="2"/>
  <c r="AG2320" i="2" s="1"/>
  <c r="AF2290" i="2"/>
  <c r="AG2290" i="2" s="1"/>
  <c r="AF2278" i="2"/>
  <c r="AG2278" i="2" s="1"/>
  <c r="AF2275" i="2"/>
  <c r="AG2275" i="2" s="1"/>
  <c r="AF2265" i="2"/>
  <c r="AG2265" i="2" s="1"/>
  <c r="AF2261" i="2"/>
  <c r="AG2261" i="2" s="1"/>
  <c r="AF2248" i="2"/>
  <c r="AG2248" i="2" s="1"/>
  <c r="AF2209" i="2"/>
  <c r="AG2209" i="2" s="1"/>
  <c r="AF2132" i="2"/>
  <c r="AG2132" i="2" s="1"/>
  <c r="AF2058" i="2"/>
  <c r="AG2058" i="2" s="1"/>
  <c r="AF315" i="2"/>
  <c r="AG315" i="2" s="1"/>
  <c r="AF187" i="2"/>
  <c r="AG187" i="2" s="1"/>
  <c r="AF137" i="2"/>
  <c r="AG137" i="2" s="1"/>
  <c r="AF127" i="2"/>
  <c r="AG127" i="2" s="1"/>
  <c r="AF97" i="2"/>
  <c r="AG97" i="2" s="1"/>
  <c r="AF87" i="2"/>
  <c r="AG87" i="2" s="1"/>
  <c r="AF57" i="2"/>
  <c r="AG57" i="2" s="1"/>
  <c r="AF2563" i="2"/>
  <c r="AG2563" i="2" s="1"/>
  <c r="AF2561" i="2"/>
  <c r="AG2561" i="2" s="1"/>
  <c r="AF2542" i="2"/>
  <c r="AG2542" i="2" s="1"/>
  <c r="AF2539" i="2"/>
  <c r="AG2539" i="2" s="1"/>
  <c r="AF2537" i="2"/>
  <c r="AG2537" i="2" s="1"/>
  <c r="AF2512" i="2"/>
  <c r="AG2512" i="2" s="1"/>
  <c r="AF2498" i="2"/>
  <c r="AG2498" i="2" s="1"/>
  <c r="AF2478" i="2"/>
  <c r="AG2478" i="2" s="1"/>
  <c r="AF2475" i="2"/>
  <c r="AG2475" i="2" s="1"/>
  <c r="AF2473" i="2"/>
  <c r="AG2473" i="2" s="1"/>
  <c r="AF2448" i="2"/>
  <c r="AG2448" i="2" s="1"/>
  <c r="AF2434" i="2"/>
  <c r="AG2434" i="2" s="1"/>
  <c r="AF2412" i="2"/>
  <c r="AG2412" i="2" s="1"/>
  <c r="AF2403" i="2"/>
  <c r="AG2403" i="2" s="1"/>
  <c r="AF2390" i="2"/>
  <c r="AG2390" i="2" s="1"/>
  <c r="AF2358" i="2"/>
  <c r="AG2358" i="2" s="1"/>
  <c r="AF2354" i="2"/>
  <c r="AG2354" i="2" s="1"/>
  <c r="AF2346" i="2"/>
  <c r="AG2346" i="2" s="1"/>
  <c r="AF2344" i="2"/>
  <c r="AG2344" i="2" s="1"/>
  <c r="AF2333" i="2"/>
  <c r="AG2333" i="2" s="1"/>
  <c r="AF2331" i="2"/>
  <c r="AG2331" i="2" s="1"/>
  <c r="AF2306" i="2"/>
  <c r="AG2306" i="2" s="1"/>
  <c r="AF2294" i="2"/>
  <c r="AG2294" i="2" s="1"/>
  <c r="AF2291" i="2"/>
  <c r="AG2291" i="2" s="1"/>
  <c r="AF2281" i="2"/>
  <c r="AG2281" i="2" s="1"/>
  <c r="AF2277" i="2"/>
  <c r="AG2277" i="2" s="1"/>
  <c r="AF2264" i="2"/>
  <c r="AG2264" i="2" s="1"/>
  <c r="AF2238" i="2"/>
  <c r="AG2238" i="2" s="1"/>
  <c r="AF2234" i="2"/>
  <c r="AG2234" i="2" s="1"/>
  <c r="AF2225" i="2"/>
  <c r="AG2225" i="2" s="1"/>
  <c r="AF2210" i="2"/>
  <c r="AG2210" i="2" s="1"/>
  <c r="AF2200" i="2"/>
  <c r="AG2200" i="2" s="1"/>
  <c r="AF2190" i="2"/>
  <c r="AG2190" i="2" s="1"/>
  <c r="AF2171" i="2"/>
  <c r="AG2171" i="2" s="1"/>
  <c r="AF2169" i="2"/>
  <c r="AG2169" i="2" s="1"/>
  <c r="AF318" i="2"/>
  <c r="AG318" i="2" s="1"/>
  <c r="AF273" i="2"/>
  <c r="AG273" i="2" s="1"/>
  <c r="AF39" i="2"/>
  <c r="AG39" i="2" s="1"/>
  <c r="AF294" i="2"/>
  <c r="AG294" i="2" s="1"/>
  <c r="AF274" i="2"/>
  <c r="AG274" i="2" s="1"/>
  <c r="AF265" i="2"/>
  <c r="AG265" i="2" s="1"/>
  <c r="AF244" i="2"/>
  <c r="AG244" i="2" s="1"/>
  <c r="AF241" i="2"/>
  <c r="AG241" i="2" s="1"/>
  <c r="AF198" i="2"/>
  <c r="AG198" i="2" s="1"/>
  <c r="AF177" i="2"/>
  <c r="AG177" i="2" s="1"/>
  <c r="AF158" i="2"/>
  <c r="AG158" i="2" s="1"/>
  <c r="AF140" i="2"/>
  <c r="AG140" i="2" s="1"/>
  <c r="AF118" i="2"/>
  <c r="AG118" i="2" s="1"/>
  <c r="AF70" i="2"/>
  <c r="AG70" i="2" s="1"/>
  <c r="AF49" i="2"/>
  <c r="AG49" i="2" s="1"/>
  <c r="AF30" i="2"/>
  <c r="AG30" i="2" s="1"/>
  <c r="AF10" i="2"/>
  <c r="AG10" i="2" s="1"/>
  <c r="AF4" i="2"/>
  <c r="AG4" i="2" s="1"/>
  <c r="AF2191" i="2"/>
  <c r="AG2191" i="2" s="1"/>
  <c r="AF2187" i="2"/>
  <c r="AG2187" i="2" s="1"/>
  <c r="AF2181" i="2"/>
  <c r="AG2181" i="2" s="1"/>
  <c r="AF2151" i="2"/>
  <c r="AG2151" i="2" s="1"/>
  <c r="AF2149" i="2"/>
  <c r="AG2149" i="2" s="1"/>
  <c r="AF2119" i="2"/>
  <c r="AG2119" i="2" s="1"/>
  <c r="AF2117" i="2"/>
  <c r="AG2117" i="2" s="1"/>
  <c r="AF325" i="2"/>
  <c r="AG325" i="2" s="1"/>
  <c r="AF253" i="2"/>
  <c r="AG253" i="2" s="1"/>
  <c r="AF236" i="2"/>
  <c r="AG236" i="2" s="1"/>
  <c r="AF234" i="2"/>
  <c r="AG234" i="2" s="1"/>
  <c r="AF230" i="2"/>
  <c r="AG230" i="2" s="1"/>
  <c r="AF190" i="2"/>
  <c r="AG190" i="2" s="1"/>
  <c r="AF186" i="2"/>
  <c r="AG186" i="2" s="1"/>
  <c r="AF172" i="2"/>
  <c r="AG172" i="2" s="1"/>
  <c r="AF168" i="2"/>
  <c r="AG168" i="2" s="1"/>
  <c r="AF150" i="2"/>
  <c r="AG150" i="2" s="1"/>
  <c r="AF138" i="2"/>
  <c r="AG138" i="2" s="1"/>
  <c r="AF128" i="2"/>
  <c r="AG128" i="2" s="1"/>
  <c r="AF109" i="2"/>
  <c r="AG109" i="2" s="1"/>
  <c r="AF102" i="2"/>
  <c r="AG102" i="2" s="1"/>
  <c r="AF98" i="2"/>
  <c r="AG98" i="2" s="1"/>
  <c r="AF88" i="2"/>
  <c r="AG88" i="2" s="1"/>
  <c r="AF81" i="2"/>
  <c r="AG81" i="2" s="1"/>
  <c r="AF79" i="2"/>
  <c r="AG79" i="2" s="1"/>
  <c r="AF62" i="2"/>
  <c r="AG62" i="2" s="1"/>
  <c r="AF58" i="2"/>
  <c r="AG58" i="2" s="1"/>
  <c r="AF44" i="2"/>
  <c r="AG44" i="2" s="1"/>
  <c r="AF40" i="2"/>
  <c r="AG40" i="2" s="1"/>
  <c r="AF22" i="2"/>
  <c r="AG22" i="2" s="1"/>
  <c r="AF21" i="2"/>
  <c r="AG21" i="2" s="1"/>
  <c r="AF2139" i="2"/>
  <c r="AG2139" i="2" s="1"/>
  <c r="AF2137" i="2"/>
  <c r="AG2137" i="2" s="1"/>
  <c r="AF2107" i="2"/>
  <c r="AG2107" i="2" s="1"/>
  <c r="AF2064" i="2"/>
  <c r="AG2064" i="2" s="1"/>
  <c r="AF2062" i="2"/>
  <c r="AG2062" i="2" s="1"/>
  <c r="AF267" i="2"/>
  <c r="AG267" i="2" s="1"/>
  <c r="AF221" i="2"/>
  <c r="AG221" i="2" s="1"/>
  <c r="AF178" i="2"/>
  <c r="AG178" i="2" s="1"/>
  <c r="AF159" i="2"/>
  <c r="AG159" i="2" s="1"/>
  <c r="AF149" i="2"/>
  <c r="AG149" i="2" s="1"/>
  <c r="AF119" i="2"/>
  <c r="AG119" i="2" s="1"/>
  <c r="AF101" i="2"/>
  <c r="AG101" i="2" s="1"/>
  <c r="AF80" i="2"/>
  <c r="AG80" i="2" s="1"/>
  <c r="AF71" i="2"/>
  <c r="AG71" i="2" s="1"/>
  <c r="AF50" i="2"/>
  <c r="AG50" i="2" s="1"/>
  <c r="AF31" i="2"/>
  <c r="AG31" i="2" s="1"/>
  <c r="AF14" i="2"/>
  <c r="AG14" i="2" s="1"/>
  <c r="AF2219" i="2"/>
  <c r="AG2219" i="2" s="1"/>
  <c r="AF2204" i="2"/>
  <c r="AG2204" i="2" s="1"/>
  <c r="AF2159" i="2"/>
  <c r="AG2159" i="2" s="1"/>
  <c r="AF2157" i="2"/>
  <c r="AG2157" i="2" s="1"/>
  <c r="AF2127" i="2"/>
  <c r="AG2127" i="2" s="1"/>
  <c r="AF2125" i="2"/>
  <c r="AG2125" i="2" s="1"/>
  <c r="AF2069" i="2"/>
  <c r="AG2069" i="2" s="1"/>
  <c r="AF2068" i="2"/>
  <c r="AG2068" i="2" s="1"/>
  <c r="AF301" i="2"/>
  <c r="AG301" i="2" s="1"/>
  <c r="AF281" i="2"/>
  <c r="AG281" i="2" s="1"/>
  <c r="AF270" i="2"/>
  <c r="AG270" i="2" s="1"/>
  <c r="AF260" i="2"/>
  <c r="AG260" i="2" s="1"/>
  <c r="AF257" i="2"/>
  <c r="AG257" i="2" s="1"/>
  <c r="AF255" i="2"/>
  <c r="AG255" i="2" s="1"/>
  <c r="AF249" i="2"/>
  <c r="AG249" i="2" s="1"/>
  <c r="AF245" i="2"/>
  <c r="AG245" i="2" s="1"/>
  <c r="AF235" i="2"/>
  <c r="AG235" i="2" s="1"/>
  <c r="AF222" i="2"/>
  <c r="AG222" i="2" s="1"/>
  <c r="AF182" i="2"/>
  <c r="AG182" i="2" s="1"/>
  <c r="AF170" i="2"/>
  <c r="AG170" i="2" s="1"/>
  <c r="AF160" i="2"/>
  <c r="AG160" i="2" s="1"/>
  <c r="AF141" i="2"/>
  <c r="AG141" i="2" s="1"/>
  <c r="AF134" i="2"/>
  <c r="AG134" i="2" s="1"/>
  <c r="AF130" i="2"/>
  <c r="AG130" i="2" s="1"/>
  <c r="AF120" i="2"/>
  <c r="AG120" i="2" s="1"/>
  <c r="AF113" i="2"/>
  <c r="AG113" i="2" s="1"/>
  <c r="AF111" i="2"/>
  <c r="AG111" i="2" s="1"/>
  <c r="AF94" i="2"/>
  <c r="AG94" i="2" s="1"/>
  <c r="AF90" i="2"/>
  <c r="AG90" i="2" s="1"/>
  <c r="AF76" i="2"/>
  <c r="AG76" i="2" s="1"/>
  <c r="AF72" i="2"/>
  <c r="AG72" i="2" s="1"/>
  <c r="AF54" i="2"/>
  <c r="AG54" i="2" s="1"/>
  <c r="AF42" i="2"/>
  <c r="AG42" i="2" s="1"/>
  <c r="AF32" i="2"/>
  <c r="AG32" i="2" s="1"/>
  <c r="AF25" i="2"/>
  <c r="AG25" i="2" s="1"/>
  <c r="AF23" i="2"/>
  <c r="AG23" i="2" s="1"/>
  <c r="AF8" i="2"/>
  <c r="AG8" i="2" s="1"/>
  <c r="AF6" i="2"/>
  <c r="AG6" i="2" s="1"/>
  <c r="AF5" i="2"/>
  <c r="AG5" i="2" s="1"/>
  <c r="AF2179" i="2"/>
  <c r="AG2179" i="2" s="1"/>
  <c r="AF2177" i="2"/>
  <c r="AG2177" i="2" s="1"/>
  <c r="AF2147" i="2"/>
  <c r="AG2147" i="2" s="1"/>
  <c r="AF2145" i="2"/>
  <c r="AG2145" i="2" s="1"/>
  <c r="AF2115" i="2"/>
  <c r="AG2115" i="2" s="1"/>
  <c r="AF2113" i="2"/>
  <c r="AG2113" i="2" s="1"/>
  <c r="AF2103" i="2"/>
  <c r="AG2103" i="2" s="1"/>
  <c r="AF2101" i="2"/>
  <c r="AG2101" i="2" s="1"/>
  <c r="AF2087" i="2"/>
  <c r="AG2087" i="2" s="1"/>
  <c r="AF2085" i="2"/>
  <c r="AG2085" i="2" s="1"/>
  <c r="AF2067" i="2"/>
  <c r="AG2067" i="2" s="1"/>
  <c r="AF310" i="2"/>
  <c r="AG310" i="2" s="1"/>
  <c r="AF282" i="2"/>
  <c r="AG282" i="2" s="1"/>
  <c r="AF269" i="2"/>
  <c r="AG269" i="2" s="1"/>
  <c r="AF228" i="2"/>
  <c r="AG228" i="2" s="1"/>
  <c r="AF226" i="2"/>
  <c r="AG226" i="2" s="1"/>
  <c r="AF225" i="2"/>
  <c r="AG225" i="2" s="1"/>
  <c r="AF223" i="2"/>
  <c r="AG223" i="2" s="1"/>
  <c r="AF218" i="2"/>
  <c r="AG218" i="2" s="1"/>
  <c r="AF217" i="2"/>
  <c r="AG217" i="2" s="1"/>
  <c r="AF213" i="2"/>
  <c r="AG213" i="2" s="1"/>
  <c r="AF203" i="2"/>
  <c r="AG203" i="2" s="1"/>
  <c r="AF196" i="2"/>
  <c r="AG196" i="2" s="1"/>
  <c r="AF193" i="2"/>
  <c r="AG193" i="2" s="1"/>
  <c r="AF191" i="2"/>
  <c r="AG191" i="2" s="1"/>
  <c r="AF181" i="2"/>
  <c r="AG181" i="2" s="1"/>
  <c r="AF174" i="2"/>
  <c r="AG174" i="2" s="1"/>
  <c r="AF156" i="2"/>
  <c r="AG156" i="2" s="1"/>
  <c r="AF153" i="2"/>
  <c r="AG153" i="2" s="1"/>
  <c r="AF151" i="2"/>
  <c r="AG151" i="2" s="1"/>
  <c r="AF133" i="2"/>
  <c r="AG133" i="2" s="1"/>
  <c r="AF116" i="2"/>
  <c r="AG116" i="2" s="1"/>
  <c r="AF112" i="2"/>
  <c r="AG112" i="2" s="1"/>
  <c r="AF105" i="2"/>
  <c r="AG105" i="2" s="1"/>
  <c r="AF103" i="2"/>
  <c r="AG103" i="2" s="1"/>
  <c r="AF82" i="2"/>
  <c r="AG82" i="2" s="1"/>
  <c r="AF68" i="2"/>
  <c r="AG68" i="2" s="1"/>
  <c r="AF65" i="2"/>
  <c r="AG65" i="2" s="1"/>
  <c r="AF63" i="2"/>
  <c r="AG63" i="2" s="1"/>
  <c r="AF53" i="2"/>
  <c r="AG53" i="2" s="1"/>
  <c r="AF46" i="2"/>
  <c r="AG46" i="2" s="1"/>
  <c r="AF28" i="2"/>
  <c r="AG28" i="2" s="1"/>
  <c r="AF24" i="2"/>
  <c r="AG24" i="2" s="1"/>
  <c r="AF17" i="2"/>
  <c r="AG17" i="2" s="1"/>
  <c r="AF2197" i="2"/>
  <c r="AG2197" i="2" s="1"/>
  <c r="AF2193" i="2"/>
  <c r="AG2193" i="2" s="1"/>
  <c r="AF2167" i="2"/>
  <c r="AG2167" i="2" s="1"/>
  <c r="AF2165" i="2"/>
  <c r="AG2165" i="2" s="1"/>
  <c r="AF2135" i="2"/>
  <c r="AG2135" i="2" s="1"/>
  <c r="AF2133" i="2"/>
  <c r="AG2133" i="2" s="1"/>
  <c r="AF309" i="2"/>
  <c r="AG309" i="2" s="1"/>
  <c r="AF286" i="2"/>
  <c r="AG286" i="2" s="1"/>
  <c r="AF252" i="2"/>
  <c r="AG252" i="2" s="1"/>
  <c r="AF237" i="2"/>
  <c r="AG237" i="2" s="1"/>
  <c r="AF214" i="2"/>
  <c r="AG214" i="2" s="1"/>
  <c r="AF206" i="2"/>
  <c r="AG206" i="2" s="1"/>
  <c r="AF173" i="2"/>
  <c r="AG173" i="2" s="1"/>
  <c r="AF166" i="2"/>
  <c r="AG166" i="2" s="1"/>
  <c r="AF162" i="2"/>
  <c r="AG162" i="2" s="1"/>
  <c r="AF152" i="2"/>
  <c r="AG152" i="2" s="1"/>
  <c r="AF145" i="2"/>
  <c r="AG145" i="2" s="1"/>
  <c r="AF143" i="2"/>
  <c r="AG143" i="2" s="1"/>
  <c r="AF126" i="2"/>
  <c r="AG126" i="2" s="1"/>
  <c r="AF122" i="2"/>
  <c r="AG122" i="2" s="1"/>
  <c r="AF108" i="2"/>
  <c r="AG108" i="2" s="1"/>
  <c r="AF104" i="2"/>
  <c r="AG104" i="2" s="1"/>
  <c r="AF86" i="2"/>
  <c r="AG86" i="2" s="1"/>
  <c r="AF74" i="2"/>
  <c r="AG74" i="2" s="1"/>
  <c r="AF64" i="2"/>
  <c r="AG64" i="2" s="1"/>
  <c r="AF45" i="2"/>
  <c r="AG45" i="2" s="1"/>
  <c r="AF38" i="2"/>
  <c r="AG38" i="2" s="1"/>
  <c r="AF34" i="2"/>
  <c r="AG34" i="2" s="1"/>
  <c r="AF20" i="2"/>
  <c r="AG20" i="2" s="1"/>
  <c r="AF9" i="2"/>
  <c r="AG9" i="2" s="1"/>
  <c r="AF7" i="2"/>
  <c r="AG7" i="2" s="1"/>
  <c r="AN3728" i="2"/>
  <c r="AN2607" i="2"/>
  <c r="AN2323" i="2"/>
  <c r="AN3719" i="2"/>
  <c r="AN2589" i="2"/>
  <c r="AN2227" i="2"/>
  <c r="AN39" i="2"/>
  <c r="AN103" i="2"/>
  <c r="AN167" i="2"/>
  <c r="AN16" i="2"/>
  <c r="AN80" i="2"/>
  <c r="AN144" i="2"/>
  <c r="AN208" i="2"/>
  <c r="AN57" i="2"/>
  <c r="AN121" i="2"/>
  <c r="AN185" i="2"/>
  <c r="AN34" i="2"/>
  <c r="AN98" i="2"/>
  <c r="AN162" i="2"/>
  <c r="AN3" i="2"/>
  <c r="AN67" i="2"/>
  <c r="AN131" i="2"/>
  <c r="AN195" i="2"/>
  <c r="AN259" i="2"/>
  <c r="AN323" i="2"/>
  <c r="AN2100" i="2"/>
  <c r="AN2164" i="2"/>
  <c r="AN2228" i="2"/>
  <c r="AN2292" i="2"/>
  <c r="AN2356" i="2"/>
  <c r="AN29" i="2"/>
  <c r="AN93" i="2"/>
  <c r="AN157" i="2"/>
  <c r="AN221" i="2"/>
  <c r="AN285" i="2"/>
  <c r="AN2062" i="2"/>
  <c r="AN2126" i="2"/>
  <c r="AN2190" i="2"/>
  <c r="AN2254" i="2"/>
  <c r="AN2318" i="2"/>
  <c r="AN2382" i="2"/>
  <c r="AN212" i="2"/>
  <c r="AN303" i="2"/>
  <c r="AN2101" i="2"/>
  <c r="AN2186" i="2"/>
  <c r="AN2272" i="2"/>
  <c r="AN2357" i="2"/>
  <c r="AN2430" i="2"/>
  <c r="AN2494" i="2"/>
  <c r="AN2558" i="2"/>
  <c r="AN2622" i="2"/>
  <c r="AN54" i="2"/>
  <c r="AN250" i="2"/>
  <c r="AN3712" i="2"/>
  <c r="AN2573" i="2"/>
  <c r="AN2153" i="2"/>
  <c r="AN3703" i="2"/>
  <c r="AN2540" i="2"/>
  <c r="AN2057" i="2"/>
  <c r="AN55" i="2"/>
  <c r="AN119" i="2"/>
  <c r="AN183" i="2"/>
  <c r="AN32" i="2"/>
  <c r="AN96" i="2"/>
  <c r="AN160" i="2"/>
  <c r="AN9" i="2"/>
  <c r="AN73" i="2"/>
  <c r="AN137" i="2"/>
  <c r="AN201" i="2"/>
  <c r="AN50" i="2"/>
  <c r="AN114" i="2"/>
  <c r="AN178" i="2"/>
  <c r="AN19" i="2"/>
  <c r="AN83" i="2"/>
  <c r="AN147" i="2"/>
  <c r="AN211" i="2"/>
  <c r="AN275" i="2"/>
  <c r="AN2052" i="2"/>
  <c r="AN2116" i="2"/>
  <c r="AN2180" i="2"/>
  <c r="AN2244" i="2"/>
  <c r="AN2308" i="2"/>
  <c r="AN2372" i="2"/>
  <c r="AN45" i="2"/>
  <c r="AN109" i="2"/>
  <c r="AN173" i="2"/>
  <c r="AN237" i="2"/>
  <c r="AN301" i="2"/>
  <c r="AN3736" i="2"/>
  <c r="AN2541" i="2"/>
  <c r="AN110" i="2"/>
  <c r="AN2605" i="2"/>
  <c r="AN258" i="2"/>
  <c r="AN79" i="2"/>
  <c r="AN159" i="2"/>
  <c r="AN40" i="2"/>
  <c r="AN120" i="2"/>
  <c r="AN200" i="2"/>
  <c r="AN81" i="2"/>
  <c r="AN161" i="2"/>
  <c r="AN26" i="2"/>
  <c r="AN122" i="2"/>
  <c r="AN202" i="2"/>
  <c r="AN59" i="2"/>
  <c r="AN155" i="2"/>
  <c r="AN235" i="2"/>
  <c r="AN315" i="2"/>
  <c r="AN2124" i="2"/>
  <c r="AN2204" i="2"/>
  <c r="AN2284" i="2"/>
  <c r="AN2380" i="2"/>
  <c r="AN69" i="2"/>
  <c r="AN149" i="2"/>
  <c r="AN245" i="2"/>
  <c r="AN325" i="2"/>
  <c r="AN2110" i="2"/>
  <c r="AN2182" i="2"/>
  <c r="AN2262" i="2"/>
  <c r="AN2334" i="2"/>
  <c r="AN52" i="2"/>
  <c r="AN260" i="2"/>
  <c r="AN2069" i="2"/>
  <c r="AN2165" i="2"/>
  <c r="AN2261" i="2"/>
  <c r="AN2368" i="2"/>
  <c r="AN2446" i="2"/>
  <c r="AN2518" i="2"/>
  <c r="AN2590" i="2"/>
  <c r="AN2739" i="2"/>
  <c r="AN230" i="2"/>
  <c r="AN326" i="2"/>
  <c r="AN2123" i="2"/>
  <c r="AN2209" i="2"/>
  <c r="AN2295" i="2"/>
  <c r="AN2379" i="2"/>
  <c r="AN2447" i="2"/>
  <c r="AN2511" i="2"/>
  <c r="AN2575" i="2"/>
  <c r="AN231" i="2"/>
  <c r="AN316" i="2"/>
  <c r="AN2114" i="2"/>
  <c r="AN2200" i="2"/>
  <c r="AN2285" i="2"/>
  <c r="AN2370" i="2"/>
  <c r="AN2440" i="2"/>
  <c r="AN2504" i="2"/>
  <c r="AN3704" i="2"/>
  <c r="AN2477" i="2"/>
  <c r="AN3727" i="2"/>
  <c r="AN2508" i="2"/>
  <c r="AN15" i="2"/>
  <c r="AN95" i="2"/>
  <c r="AN191" i="2"/>
  <c r="AN56" i="2"/>
  <c r="AN136" i="2"/>
  <c r="AN17" i="2"/>
  <c r="AN97" i="2"/>
  <c r="AN177" i="2"/>
  <c r="AN58" i="2"/>
  <c r="AN138" i="2"/>
  <c r="AN218" i="2"/>
  <c r="AN91" i="2"/>
  <c r="AN171" i="2"/>
  <c r="AN251" i="2"/>
  <c r="AN2060" i="2"/>
  <c r="AN2140" i="2"/>
  <c r="AN2220" i="2"/>
  <c r="AN2316" i="2"/>
  <c r="AN5" i="2"/>
  <c r="AN85" i="2"/>
  <c r="AN181" i="2"/>
  <c r="AN261" i="2"/>
  <c r="AN2054" i="2"/>
  <c r="AN2134" i="2"/>
  <c r="AN2206" i="2"/>
  <c r="AN2278" i="2"/>
  <c r="AN2350" i="2"/>
  <c r="AN116" i="2"/>
  <c r="AN281" i="2"/>
  <c r="AN2090" i="2"/>
  <c r="AN2197" i="2"/>
  <c r="AN2293" i="2"/>
  <c r="AN2389" i="2"/>
  <c r="AN2462" i="2"/>
  <c r="AN2534" i="2"/>
  <c r="AN2606" i="2"/>
  <c r="AN22" i="2"/>
  <c r="AN262" i="2"/>
  <c r="AN2059" i="2"/>
  <c r="AN2145" i="2"/>
  <c r="AN2231" i="2"/>
  <c r="AN2315" i="2"/>
  <c r="AN2399" i="2"/>
  <c r="AN2463" i="2"/>
  <c r="AN2527" i="2"/>
  <c r="AN60" i="2"/>
  <c r="AN252" i="2"/>
  <c r="AN2050" i="2"/>
  <c r="AN2136" i="2"/>
  <c r="AN2221" i="2"/>
  <c r="AN2306" i="2"/>
  <c r="AN2392" i="2"/>
  <c r="AN2456" i="2"/>
  <c r="AN2520" i="2"/>
  <c r="AN2584" i="2"/>
  <c r="AN2725" i="2"/>
  <c r="AN158" i="2"/>
  <c r="AN286" i="2"/>
  <c r="AN2083" i="2"/>
  <c r="AN2169" i="2"/>
  <c r="AN2255" i="2"/>
  <c r="AN2339" i="2"/>
  <c r="AN2417" i="2"/>
  <c r="AN2481" i="2"/>
  <c r="AN2545" i="2"/>
  <c r="AN2609" i="2"/>
  <c r="AN3695" i="2"/>
  <c r="AN223" i="2"/>
  <c r="AN308" i="2"/>
  <c r="AN2106" i="2"/>
  <c r="AN2192" i="2"/>
  <c r="AN2277" i="2"/>
  <c r="AN2362" i="2"/>
  <c r="AN2434" i="2"/>
  <c r="AN2498" i="2"/>
  <c r="AN2562" i="2"/>
  <c r="AN2626" i="2"/>
  <c r="AN38" i="2"/>
  <c r="AN246" i="2"/>
  <c r="AN330" i="2"/>
  <c r="AN2129" i="2"/>
  <c r="AN2215" i="2"/>
  <c r="AN2299" i="2"/>
  <c r="AN2385" i="2"/>
  <c r="AN2451" i="2"/>
  <c r="AN2515" i="2"/>
  <c r="AN12" i="2"/>
  <c r="AN236" i="2"/>
  <c r="AN321" i="2"/>
  <c r="AN2120" i="2"/>
  <c r="AN2205" i="2"/>
  <c r="AN2290" i="2"/>
  <c r="AN2376" i="2"/>
  <c r="AN3718" i="2"/>
  <c r="AN2588" i="2"/>
  <c r="AN2217" i="2"/>
  <c r="AN3717" i="2"/>
  <c r="AN2587" i="2"/>
  <c r="AN2207" i="2"/>
  <c r="AN3716" i="2"/>
  <c r="AN2583" i="2"/>
  <c r="AN2195" i="2"/>
  <c r="AN3707" i="2"/>
  <c r="AN2732" i="2"/>
  <c r="AN2405" i="2"/>
  <c r="AN3691" i="2"/>
  <c r="AN2444" i="2"/>
  <c r="AN31" i="2"/>
  <c r="AN127" i="2"/>
  <c r="AN207" i="2"/>
  <c r="AN72" i="2"/>
  <c r="AN168" i="2"/>
  <c r="AN33" i="2"/>
  <c r="AN113" i="2"/>
  <c r="AN209" i="2"/>
  <c r="AN74" i="2"/>
  <c r="AN154" i="2"/>
  <c r="AN27" i="2"/>
  <c r="AN107" i="2"/>
  <c r="AN187" i="2"/>
  <c r="AN283" i="2"/>
  <c r="AN2076" i="2"/>
  <c r="AN2156" i="2"/>
  <c r="AN2252" i="2"/>
  <c r="AN2332" i="2"/>
  <c r="AN21" i="2"/>
  <c r="AN117" i="2"/>
  <c r="AN197" i="2"/>
  <c r="AN277" i="2"/>
  <c r="AN2078" i="2"/>
  <c r="AN2150" i="2"/>
  <c r="AN2222" i="2"/>
  <c r="AN2294" i="2"/>
  <c r="AN2366" i="2"/>
  <c r="AN180" i="2"/>
  <c r="AN313" i="2"/>
  <c r="AN2122" i="2"/>
  <c r="AN2218" i="2"/>
  <c r="AN2314" i="2"/>
  <c r="AN2406" i="2"/>
  <c r="AN2478" i="2"/>
  <c r="AN2550" i="2"/>
  <c r="AN2630" i="2"/>
  <c r="AN118" i="2"/>
  <c r="AN282" i="2"/>
  <c r="AN2081" i="2"/>
  <c r="AN2167" i="2"/>
  <c r="AN2251" i="2"/>
  <c r="AN2337" i="2"/>
  <c r="AN2415" i="2"/>
  <c r="AN2479" i="2"/>
  <c r="AN2543" i="2"/>
  <c r="AN124" i="2"/>
  <c r="AN273" i="2"/>
  <c r="AN2072" i="2"/>
  <c r="AN2157" i="2"/>
  <c r="AN2242" i="2"/>
  <c r="AN2328" i="2"/>
  <c r="AN2408" i="2"/>
  <c r="AN2472" i="2"/>
  <c r="AN2536" i="2"/>
  <c r="AN2623" i="2"/>
  <c r="AN2067" i="2"/>
  <c r="AN2637" i="2"/>
  <c r="AN2313" i="2"/>
  <c r="AN63" i="2"/>
  <c r="AN143" i="2"/>
  <c r="AN8" i="2"/>
  <c r="AN104" i="2"/>
  <c r="AN184" i="2"/>
  <c r="AN49" i="2"/>
  <c r="AN145" i="2"/>
  <c r="AN10" i="2"/>
  <c r="AN90" i="2"/>
  <c r="AN186" i="2"/>
  <c r="AN43" i="2"/>
  <c r="AN123" i="2"/>
  <c r="AN219" i="2"/>
  <c r="AN299" i="2"/>
  <c r="AN2092" i="2"/>
  <c r="AN2188" i="2"/>
  <c r="AN2268" i="2"/>
  <c r="AN2348" i="2"/>
  <c r="AN53" i="2"/>
  <c r="AN133" i="2"/>
  <c r="AN213" i="2"/>
  <c r="AN309" i="2"/>
  <c r="AN2094" i="2"/>
  <c r="AN2166" i="2"/>
  <c r="AN2238" i="2"/>
  <c r="AN2310" i="2"/>
  <c r="AN2390" i="2"/>
  <c r="AN239" i="2"/>
  <c r="AN335" i="2"/>
  <c r="AN2144" i="2"/>
  <c r="AN2240" i="2"/>
  <c r="AN2336" i="2"/>
  <c r="AN2422" i="2"/>
  <c r="AN2502" i="2"/>
  <c r="AN2574" i="2"/>
  <c r="AN2723" i="2"/>
  <c r="AN182" i="2"/>
  <c r="AN304" i="2"/>
  <c r="AN2103" i="2"/>
  <c r="AN2187" i="2"/>
  <c r="AN2273" i="2"/>
  <c r="AN2359" i="2"/>
  <c r="AN2431" i="2"/>
  <c r="AN2495" i="2"/>
  <c r="AN2559" i="2"/>
  <c r="AN188" i="2"/>
  <c r="AN295" i="2"/>
  <c r="AN2093" i="2"/>
  <c r="AN2178" i="2"/>
  <c r="AN2264" i="2"/>
  <c r="AN2349" i="2"/>
  <c r="AN2424" i="2"/>
  <c r="AN2488" i="2"/>
  <c r="AN2552" i="2"/>
  <c r="AN2616" i="2"/>
  <c r="AN30" i="2"/>
  <c r="AN242" i="2"/>
  <c r="AN328" i="2"/>
  <c r="AN2127" i="2"/>
  <c r="AN2211" i="2"/>
  <c r="AN2297" i="2"/>
  <c r="AN2383" i="2"/>
  <c r="AN2449" i="2"/>
  <c r="AN2513" i="2"/>
  <c r="AN2577" i="2"/>
  <c r="AN2718" i="2"/>
  <c r="AN100" i="2"/>
  <c r="AN265" i="2"/>
  <c r="AN2064" i="2"/>
  <c r="AN2149" i="2"/>
  <c r="AN2234" i="2"/>
  <c r="AN2320" i="2"/>
  <c r="AN2402" i="2"/>
  <c r="AN2466" i="2"/>
  <c r="AN2530" i="2"/>
  <c r="AN2594" i="2"/>
  <c r="AN2735" i="2"/>
  <c r="AN166" i="2"/>
  <c r="AN288" i="2"/>
  <c r="AN2087" i="2"/>
  <c r="AN2171" i="2"/>
  <c r="AN2257" i="2"/>
  <c r="AN2343" i="2"/>
  <c r="AN2419" i="2"/>
  <c r="AN2483" i="2"/>
  <c r="AN2547" i="2"/>
  <c r="AN140" i="2"/>
  <c r="AN279" i="2"/>
  <c r="AN2077" i="2"/>
  <c r="AN2162" i="2"/>
  <c r="AN2248" i="2"/>
  <c r="AN2333" i="2"/>
  <c r="AN2412" i="2"/>
  <c r="AN2729" i="2"/>
  <c r="AN2469" i="2"/>
  <c r="AN46" i="2"/>
  <c r="AN2728" i="2"/>
  <c r="AN2468" i="2"/>
  <c r="AN14" i="2"/>
  <c r="AN2724" i="2"/>
  <c r="AN2461" i="2"/>
  <c r="AN3997" i="2"/>
  <c r="AN2629" i="2"/>
  <c r="AF3730" i="2"/>
  <c r="AG3730" i="2" s="1"/>
  <c r="AF2721" i="2"/>
  <c r="AG2721" i="2" s="1"/>
  <c r="AF2617" i="2"/>
  <c r="AG2617" i="2" s="1"/>
  <c r="AF2601" i="2"/>
  <c r="AG2601" i="2" s="1"/>
  <c r="AF3706" i="2"/>
  <c r="AG3706" i="2" s="1"/>
  <c r="AF2737" i="2"/>
  <c r="AG2737" i="2" s="1"/>
  <c r="AF2621" i="2"/>
  <c r="AG2621" i="2" s="1"/>
  <c r="AF2605" i="2"/>
  <c r="AG2605" i="2" s="1"/>
  <c r="AF3698" i="2"/>
  <c r="AG3698" i="2" s="1"/>
  <c r="AF2625" i="2"/>
  <c r="AG2625" i="2" s="1"/>
  <c r="AF2609" i="2"/>
  <c r="AG2609" i="2" s="1"/>
  <c r="AF3996" i="2"/>
  <c r="AG3996" i="2" s="1"/>
  <c r="AF2729" i="2"/>
  <c r="AG2729" i="2" s="1"/>
  <c r="AF2622" i="2"/>
  <c r="AG2622" i="2" s="1"/>
  <c r="AF2614" i="2"/>
  <c r="AG2614" i="2" s="1"/>
  <c r="AF2606" i="2"/>
  <c r="AG2606" i="2" s="1"/>
  <c r="AF2598" i="2"/>
  <c r="AG2598" i="2" s="1"/>
  <c r="AF2566" i="2"/>
  <c r="AG2566" i="2" s="1"/>
  <c r="AF2550" i="2"/>
  <c r="AG2550" i="2" s="1"/>
  <c r="AF2510" i="2"/>
  <c r="AG2510" i="2" s="1"/>
  <c r="AF2446" i="2"/>
  <c r="AG2446" i="2" s="1"/>
  <c r="AF2591" i="2"/>
  <c r="AG2591" i="2" s="1"/>
  <c r="AF2495" i="2"/>
  <c r="AG2495" i="2" s="1"/>
  <c r="AF2486" i="2"/>
  <c r="AG2486" i="2" s="1"/>
  <c r="AF2431" i="2"/>
  <c r="AG2431" i="2" s="1"/>
  <c r="AF2422" i="2"/>
  <c r="AG2422" i="2" s="1"/>
  <c r="AF2626" i="2"/>
  <c r="AG2626" i="2" s="1"/>
  <c r="AF2618" i="2"/>
  <c r="AG2618" i="2" s="1"/>
  <c r="AF2610" i="2"/>
  <c r="AG2610" i="2" s="1"/>
  <c r="AF2602" i="2"/>
  <c r="AG2602" i="2" s="1"/>
  <c r="AF2569" i="2"/>
  <c r="AG2569" i="2" s="1"/>
  <c r="AF2511" i="2"/>
  <c r="AG2511" i="2" s="1"/>
  <c r="AF2502" i="2"/>
  <c r="AG2502" i="2" s="1"/>
  <c r="AF2447" i="2"/>
  <c r="AG2447" i="2" s="1"/>
  <c r="AF2438" i="2"/>
  <c r="AG2438" i="2" s="1"/>
  <c r="AF2570" i="2"/>
  <c r="AG2570" i="2" s="1"/>
  <c r="AF2487" i="2"/>
  <c r="AG2487" i="2" s="1"/>
  <c r="AF2423" i="2"/>
  <c r="AG2423" i="2" s="1"/>
  <c r="AF2577" i="2"/>
  <c r="AG2577" i="2" s="1"/>
  <c r="AF2518" i="2"/>
  <c r="AG2518" i="2" s="1"/>
  <c r="AF2454" i="2"/>
  <c r="AG2454" i="2" s="1"/>
  <c r="AF2590" i="2"/>
  <c r="AG2590" i="2" s="1"/>
  <c r="AF2578" i="2"/>
  <c r="AG2578" i="2" s="1"/>
  <c r="AF2503" i="2"/>
  <c r="AG2503" i="2" s="1"/>
  <c r="AF2494" i="2"/>
  <c r="AG2494" i="2" s="1"/>
  <c r="AF2439" i="2"/>
  <c r="AG2439" i="2" s="1"/>
  <c r="AF2430" i="2"/>
  <c r="AG2430" i="2" s="1"/>
  <c r="AF2175" i="2"/>
  <c r="AG2175" i="2" s="1"/>
  <c r="AF2414" i="2"/>
  <c r="AG2414" i="2" s="1"/>
  <c r="AF2393" i="2"/>
  <c r="AG2393" i="2" s="1"/>
  <c r="AF2366" i="2"/>
  <c r="AG2366" i="2" s="1"/>
  <c r="AF2341" i="2"/>
  <c r="AG2341" i="2" s="1"/>
  <c r="AF2357" i="2"/>
  <c r="AG2357" i="2" s="1"/>
  <c r="AF2317" i="2"/>
  <c r="AG2317" i="2" s="1"/>
  <c r="AF2301" i="2"/>
  <c r="AG2301" i="2" s="1"/>
  <c r="AF2285" i="2"/>
  <c r="AG2285" i="2" s="1"/>
  <c r="AF2269" i="2"/>
  <c r="AG2269" i="2" s="1"/>
  <c r="AF2253" i="2"/>
  <c r="AG2253" i="2" s="1"/>
  <c r="AF2237" i="2"/>
  <c r="AG2237" i="2" s="1"/>
  <c r="AF2221" i="2"/>
  <c r="AG2221" i="2" s="1"/>
  <c r="AF2207" i="2"/>
  <c r="AG2207" i="2" s="1"/>
  <c r="AF2401" i="2"/>
  <c r="AG2401" i="2" s="1"/>
  <c r="AF2385" i="2"/>
  <c r="AG2385" i="2" s="1"/>
  <c r="AF2182" i="2"/>
  <c r="AG2182" i="2" s="1"/>
  <c r="AF2374" i="2"/>
  <c r="AG2374" i="2" s="1"/>
  <c r="AF2349" i="2"/>
  <c r="AG2349" i="2" s="1"/>
  <c r="AF2185" i="2"/>
  <c r="AG2185" i="2" s="1"/>
  <c r="AF2065" i="2"/>
  <c r="AG2065" i="2" s="1"/>
  <c r="AF2208" i="2"/>
  <c r="AG2208" i="2" s="1"/>
  <c r="AF2176" i="2"/>
  <c r="AG2176" i="2" s="1"/>
  <c r="AF2168" i="2"/>
  <c r="AG2168" i="2" s="1"/>
  <c r="AF2160" i="2"/>
  <c r="AG2160" i="2" s="1"/>
  <c r="AF2152" i="2"/>
  <c r="AG2152" i="2" s="1"/>
  <c r="AF2144" i="2"/>
  <c r="AG2144" i="2" s="1"/>
  <c r="AF2136" i="2"/>
  <c r="AG2136" i="2" s="1"/>
  <c r="AF2128" i="2"/>
  <c r="AG2128" i="2" s="1"/>
  <c r="AF2120" i="2"/>
  <c r="AG2120" i="2" s="1"/>
  <c r="AF2112" i="2"/>
  <c r="AG2112" i="2" s="1"/>
  <c r="AF2104" i="2"/>
  <c r="AG2104" i="2" s="1"/>
  <c r="AF2096" i="2"/>
  <c r="AG2096" i="2" s="1"/>
  <c r="AF2088" i="2"/>
  <c r="AG2088" i="2" s="1"/>
  <c r="AF2080" i="2"/>
  <c r="AG2080" i="2" s="1"/>
  <c r="AF2072" i="2"/>
  <c r="AG2072" i="2" s="1"/>
  <c r="AF2105" i="2"/>
  <c r="AG2105" i="2" s="1"/>
  <c r="AF2099" i="2"/>
  <c r="AG2099" i="2" s="1"/>
  <c r="AF2097" i="2"/>
  <c r="AG2097" i="2" s="1"/>
  <c r="AF2091" i="2"/>
  <c r="AG2091" i="2" s="1"/>
  <c r="AF2089" i="2"/>
  <c r="AG2089" i="2" s="1"/>
  <c r="AF2083" i="2"/>
  <c r="AG2083" i="2" s="1"/>
  <c r="AF2081" i="2"/>
  <c r="AG2081" i="2" s="1"/>
  <c r="AF2075" i="2"/>
  <c r="AG2075" i="2" s="1"/>
  <c r="AF2073" i="2"/>
  <c r="AG2073" i="2" s="1"/>
  <c r="AF333" i="2"/>
  <c r="AG333" i="2" s="1"/>
  <c r="AF2203" i="2"/>
  <c r="AG2203" i="2" s="1"/>
  <c r="AF2201" i="2"/>
  <c r="AG2201" i="2" s="1"/>
  <c r="AF2192" i="2"/>
  <c r="AG2192" i="2" s="1"/>
  <c r="AF272" i="2"/>
  <c r="AG272" i="2" s="1"/>
  <c r="AF256" i="2"/>
  <c r="AG256" i="2" s="1"/>
  <c r="AF240" i="2"/>
  <c r="AG240" i="2" s="1"/>
  <c r="AF224" i="2"/>
  <c r="AG224" i="2" s="1"/>
  <c r="AF208" i="2"/>
  <c r="AG208" i="2" s="1"/>
  <c r="AF192" i="2"/>
  <c r="AG192" i="2" s="1"/>
  <c r="AF277" i="2"/>
  <c r="AG277" i="2" s="1"/>
  <c r="AF13" i="2"/>
  <c r="AG13" i="2" s="1"/>
  <c r="AF2051" i="2"/>
  <c r="AG2051" i="2" s="1"/>
  <c r="AF330" i="2"/>
  <c r="AG330" i="2" s="1"/>
  <c r="AF314" i="2"/>
  <c r="AG314" i="2" s="1"/>
  <c r="AF306" i="2"/>
  <c r="AG306" i="2" s="1"/>
  <c r="AF298" i="2"/>
  <c r="AG298" i="2" s="1"/>
  <c r="AF280" i="2"/>
  <c r="AG280" i="2" s="1"/>
  <c r="AF278" i="2"/>
  <c r="AG278" i="2" s="1"/>
  <c r="AF336" i="2"/>
  <c r="AG336" i="2" s="1"/>
  <c r="AF328" i="2"/>
  <c r="AG328" i="2" s="1"/>
  <c r="AF322" i="2"/>
  <c r="AG322" i="2" s="1"/>
  <c r="AF320" i="2"/>
  <c r="AG320" i="2" s="1"/>
  <c r="AF312" i="2"/>
  <c r="AG312" i="2" s="1"/>
  <c r="AF304" i="2"/>
  <c r="AG304" i="2" s="1"/>
  <c r="AF296" i="2"/>
  <c r="AG296" i="2" s="1"/>
  <c r="AF290" i="2"/>
  <c r="AG290" i="2" s="1"/>
  <c r="AF288" i="2"/>
  <c r="AG288" i="2" s="1"/>
  <c r="AF264" i="2"/>
  <c r="AG264" i="2" s="1"/>
  <c r="AF248" i="2"/>
  <c r="AG248" i="2" s="1"/>
  <c r="AF232" i="2"/>
  <c r="AG232" i="2" s="1"/>
  <c r="AF216" i="2"/>
  <c r="AG216" i="2" s="1"/>
  <c r="AF200" i="2"/>
  <c r="AG200" i="2" s="1"/>
  <c r="AF189" i="2"/>
  <c r="AG189" i="2" s="1"/>
  <c r="AF157" i="2"/>
  <c r="AG157" i="2" s="1"/>
  <c r="AF125" i="2"/>
  <c r="AG125" i="2" s="1"/>
  <c r="AF93" i="2"/>
  <c r="AG93" i="2" s="1"/>
  <c r="AF61" i="2"/>
  <c r="AG61" i="2" s="1"/>
  <c r="AF29" i="2"/>
  <c r="AG29" i="2" s="1"/>
  <c r="I21" i="1"/>
  <c r="I19" i="1"/>
  <c r="I31" i="1"/>
  <c r="I14" i="1"/>
  <c r="I24" i="1"/>
  <c r="I82" i="1"/>
  <c r="I30" i="1"/>
  <c r="I11" i="1"/>
  <c r="I13" i="1"/>
  <c r="I29" i="1"/>
  <c r="I52" i="1"/>
  <c r="I33" i="1"/>
  <c r="I18" i="1"/>
  <c r="I43" i="1"/>
  <c r="I118" i="1"/>
  <c r="I38" i="1"/>
  <c r="I17" i="1"/>
  <c r="I12" i="1"/>
  <c r="I122" i="1"/>
  <c r="I22" i="1"/>
  <c r="I59" i="1"/>
  <c r="I26" i="1"/>
  <c r="I15" i="1"/>
  <c r="I20" i="1"/>
  <c r="I16" i="1"/>
  <c r="I40" i="1"/>
  <c r="I81" i="1"/>
  <c r="I106" i="1"/>
  <c r="I32" i="1"/>
  <c r="I23" i="1"/>
  <c r="G6" i="1" l="1"/>
  <c r="AH292" i="2"/>
  <c r="AI292" i="2" s="1"/>
  <c r="AJ292" i="2" s="1"/>
  <c r="AK292" i="2" s="1"/>
  <c r="AH16" i="2"/>
  <c r="AI16" i="2" s="1"/>
  <c r="AJ16" i="2" s="1"/>
  <c r="AK16" i="2" s="1"/>
  <c r="AH2076" i="2"/>
  <c r="AH2562" i="2"/>
  <c r="AH295" i="2"/>
  <c r="AI295" i="2" s="1"/>
  <c r="AJ295" i="2" s="1"/>
  <c r="AK295" i="2" s="1"/>
  <c r="AH135" i="2"/>
  <c r="AI135" i="2" s="1"/>
  <c r="AJ135" i="2" s="1"/>
  <c r="AK135" i="2" s="1"/>
  <c r="AH259" i="2"/>
  <c r="AI259" i="2" s="1"/>
  <c r="AJ259" i="2" s="1"/>
  <c r="AK259" i="2" s="1"/>
  <c r="AH199" i="2"/>
  <c r="AI199" i="2" s="1"/>
  <c r="AJ199" i="2" s="1"/>
  <c r="AK199" i="2" s="1"/>
  <c r="AH2059" i="2"/>
  <c r="AH2362" i="2"/>
  <c r="AI2362" i="2" s="1"/>
  <c r="AJ2362" i="2" s="1"/>
  <c r="AK2362" i="2" s="1"/>
  <c r="AH2335" i="2"/>
  <c r="AH2612" i="2"/>
  <c r="AH263" i="2"/>
  <c r="AI263" i="2" s="1"/>
  <c r="AJ263" i="2" s="1"/>
  <c r="AK263" i="2" s="1"/>
  <c r="AH2140" i="2"/>
  <c r="AI2140" i="2" s="1"/>
  <c r="AJ2140" i="2" s="1"/>
  <c r="AK2140" i="2" s="1"/>
  <c r="AH3697" i="2"/>
  <c r="AI3697" i="2" s="1"/>
  <c r="AJ3697" i="2" s="1"/>
  <c r="AK3697" i="2" s="1"/>
  <c r="AH2394" i="2"/>
  <c r="AH127" i="2"/>
  <c r="AH2256" i="2"/>
  <c r="AI2256" i="2" s="1"/>
  <c r="AJ2256" i="2" s="1"/>
  <c r="AK2256" i="2" s="1"/>
  <c r="AH48" i="2"/>
  <c r="AH2725" i="2"/>
  <c r="AH110" i="2"/>
  <c r="AH286" i="2"/>
  <c r="AH2298" i="2"/>
  <c r="AH2189" i="2"/>
  <c r="AH2223" i="2"/>
  <c r="AI2223" i="2" s="1"/>
  <c r="AJ2223" i="2" s="1"/>
  <c r="AK2223" i="2" s="1"/>
  <c r="AH3733" i="2"/>
  <c r="AH56" i="2"/>
  <c r="AI56" i="2" s="1"/>
  <c r="AJ56" i="2" s="1"/>
  <c r="AK56" i="2" s="1"/>
  <c r="AH63" i="2"/>
  <c r="AI63" i="2" s="1"/>
  <c r="AJ63" i="2" s="1"/>
  <c r="AK63" i="2" s="1"/>
  <c r="AH112" i="2"/>
  <c r="AH152" i="2"/>
  <c r="AH207" i="2"/>
  <c r="AI207" i="2" s="1"/>
  <c r="AJ207" i="2" s="1"/>
  <c r="AK207" i="2" s="1"/>
  <c r="AH271" i="2"/>
  <c r="AI271" i="2" s="1"/>
  <c r="AJ271" i="2" s="1"/>
  <c r="AK271" i="2" s="1"/>
  <c r="AH2200" i="2"/>
  <c r="AI2200" i="2" s="1"/>
  <c r="AJ2200" i="2" s="1"/>
  <c r="AK2200" i="2" s="1"/>
  <c r="AH2184" i="2"/>
  <c r="AI2184" i="2" s="1"/>
  <c r="AJ2184" i="2" s="1"/>
  <c r="AK2184" i="2" s="1"/>
  <c r="AH2305" i="2"/>
  <c r="AI2305" i="2" s="1"/>
  <c r="AJ2305" i="2" s="1"/>
  <c r="AK2305" i="2" s="1"/>
  <c r="AH3734" i="2"/>
  <c r="AI3734" i="2" s="1"/>
  <c r="AJ3734" i="2" s="1"/>
  <c r="AK3734" i="2" s="1"/>
  <c r="AH2146" i="2"/>
  <c r="AH2469" i="2"/>
  <c r="AH2738" i="2"/>
  <c r="AH30" i="2"/>
  <c r="AH260" i="2"/>
  <c r="AH80" i="2"/>
  <c r="AH168" i="2"/>
  <c r="AH14" i="2"/>
  <c r="AH2150" i="2"/>
  <c r="AI2150" i="2" s="1"/>
  <c r="AJ2150" i="2" s="1"/>
  <c r="AK2150" i="2" s="1"/>
  <c r="AH54" i="2"/>
  <c r="AH118" i="2"/>
  <c r="AH182" i="2"/>
  <c r="AH246" i="2"/>
  <c r="AI246" i="2" s="1"/>
  <c r="AJ246" i="2" s="1"/>
  <c r="AK246" i="2" s="1"/>
  <c r="AH2159" i="2"/>
  <c r="AH159" i="2"/>
  <c r="AH2233" i="2"/>
  <c r="AI2233" i="2" s="1"/>
  <c r="AJ2233" i="2" s="1"/>
  <c r="AK2233" i="2" s="1"/>
  <c r="AH2100" i="2"/>
  <c r="AI2100" i="2" s="1"/>
  <c r="AJ2100" i="2" s="1"/>
  <c r="AK2100" i="2" s="1"/>
  <c r="AH55" i="2"/>
  <c r="AI55" i="2" s="1"/>
  <c r="AJ55" i="2" s="1"/>
  <c r="AK55" i="2" s="1"/>
  <c r="AH23" i="2"/>
  <c r="AH268" i="2"/>
  <c r="AI268" i="2" s="1"/>
  <c r="AJ268" i="2" s="1"/>
  <c r="AK268" i="2" s="1"/>
  <c r="AH88" i="2"/>
  <c r="AH176" i="2"/>
  <c r="AH240" i="2"/>
  <c r="AH15" i="2"/>
  <c r="AI15" i="2" s="1"/>
  <c r="AJ15" i="2" s="1"/>
  <c r="AK15" i="2" s="1"/>
  <c r="AH2158" i="2"/>
  <c r="AH62" i="2"/>
  <c r="AH184" i="2"/>
  <c r="AI184" i="2" s="1"/>
  <c r="AJ184" i="2" s="1"/>
  <c r="AK184" i="2" s="1"/>
  <c r="AH25" i="2"/>
  <c r="AI25" i="2" s="1"/>
  <c r="AJ25" i="2" s="1"/>
  <c r="AK25" i="2" s="1"/>
  <c r="AH284" i="2"/>
  <c r="AI284" i="2" s="1"/>
  <c r="AJ284" i="2" s="1"/>
  <c r="AK284" i="2" s="1"/>
  <c r="AH47" i="2"/>
  <c r="AI47" i="2" s="1"/>
  <c r="AJ47" i="2" s="1"/>
  <c r="AK47" i="2" s="1"/>
  <c r="AH2465" i="2"/>
  <c r="AH2071" i="2"/>
  <c r="AH2135" i="2"/>
  <c r="AH2295" i="2"/>
  <c r="AH2600" i="2"/>
  <c r="AH2741" i="2"/>
  <c r="AI2741" i="2" s="1"/>
  <c r="AJ2741" i="2" s="1"/>
  <c r="AK2741" i="2" s="1"/>
  <c r="AH2316" i="2"/>
  <c r="AH2355" i="2"/>
  <c r="AH126" i="2"/>
  <c r="AH190" i="2"/>
  <c r="AH254" i="2"/>
  <c r="AH2167" i="2"/>
  <c r="AI2167" i="2" s="1"/>
  <c r="AJ2167" i="2" s="1"/>
  <c r="AK2167" i="2" s="1"/>
  <c r="AH2231" i="2"/>
  <c r="AI2231" i="2" s="1"/>
  <c r="AJ2231" i="2" s="1"/>
  <c r="AK2231" i="2" s="1"/>
  <c r="AH231" i="2"/>
  <c r="AI231" i="2" s="1"/>
  <c r="AJ231" i="2" s="1"/>
  <c r="AK231" i="2" s="1"/>
  <c r="AH2224" i="2"/>
  <c r="AI2224" i="2" s="1"/>
  <c r="AJ2224" i="2" s="1"/>
  <c r="AK2224" i="2" s="1"/>
  <c r="AH2241" i="2"/>
  <c r="AI2241" i="2" s="1"/>
  <c r="AJ2241" i="2" s="1"/>
  <c r="AK2241" i="2" s="1"/>
  <c r="AH2091" i="2"/>
  <c r="AH2330" i="2"/>
  <c r="AI2330" i="2" s="1"/>
  <c r="AJ2330" i="2" s="1"/>
  <c r="AK2330" i="2" s="1"/>
  <c r="AH2473" i="2"/>
  <c r="AI2473" i="2" s="1"/>
  <c r="AJ2473" i="2" s="1"/>
  <c r="AK2473" i="2" s="1"/>
  <c r="AH2079" i="2"/>
  <c r="AI2079" i="2" s="1"/>
  <c r="AJ2079" i="2" s="1"/>
  <c r="AK2079" i="2" s="1"/>
  <c r="AH2143" i="2"/>
  <c r="AI2143" i="2" s="1"/>
  <c r="AJ2143" i="2" s="1"/>
  <c r="AK2143" i="2" s="1"/>
  <c r="AH2080" i="2"/>
  <c r="AH2144" i="2"/>
  <c r="AH2201" i="2"/>
  <c r="AH2304" i="2"/>
  <c r="AH2368" i="2"/>
  <c r="AI2368" i="2" s="1"/>
  <c r="AJ2368" i="2" s="1"/>
  <c r="AK2368" i="2" s="1"/>
  <c r="AH2329" i="2"/>
  <c r="AI2329" i="2" s="1"/>
  <c r="AJ2329" i="2" s="1"/>
  <c r="AK2329" i="2" s="1"/>
  <c r="AH2303" i="2"/>
  <c r="AI2303" i="2" s="1"/>
  <c r="AJ2303" i="2" s="1"/>
  <c r="AK2303" i="2" s="1"/>
  <c r="AH2367" i="2"/>
  <c r="AI2367" i="2" s="1"/>
  <c r="AJ2367" i="2" s="1"/>
  <c r="AK2367" i="2" s="1"/>
  <c r="AH2455" i="2"/>
  <c r="AH2519" i="2"/>
  <c r="AH2583" i="2"/>
  <c r="AH2480" i="2"/>
  <c r="AH2608" i="2"/>
  <c r="AH3694" i="2"/>
  <c r="AH2724" i="2"/>
  <c r="AH2105" i="2"/>
  <c r="AH5" i="2"/>
  <c r="AH69" i="2"/>
  <c r="AH133" i="2"/>
  <c r="AI133" i="2" s="1"/>
  <c r="AJ133" i="2" s="1"/>
  <c r="AK133" i="2" s="1"/>
  <c r="AH197" i="2"/>
  <c r="AH2196" i="2"/>
  <c r="AH2260" i="2"/>
  <c r="AI2260" i="2" s="1"/>
  <c r="AJ2260" i="2" s="1"/>
  <c r="AK2260" i="2" s="1"/>
  <c r="AH2324" i="2"/>
  <c r="AH2221" i="2"/>
  <c r="AH261" i="2"/>
  <c r="AH2118" i="2"/>
  <c r="AI2118" i="2" s="1"/>
  <c r="AJ2118" i="2" s="1"/>
  <c r="AK2118" i="2" s="1"/>
  <c r="AH2286" i="2"/>
  <c r="AI2286" i="2" s="1"/>
  <c r="AJ2286" i="2" s="1"/>
  <c r="AK2286" i="2" s="1"/>
  <c r="AH2350" i="2"/>
  <c r="AH2406" i="2"/>
  <c r="AH2470" i="2"/>
  <c r="AI2470" i="2" s="1"/>
  <c r="AJ2470" i="2" s="1"/>
  <c r="AK2470" i="2" s="1"/>
  <c r="AH2534" i="2"/>
  <c r="AI2534" i="2" s="1"/>
  <c r="AJ2534" i="2" s="1"/>
  <c r="AK2534" i="2" s="1"/>
  <c r="AH2739" i="2"/>
  <c r="AH2732" i="2"/>
  <c r="AH3999" i="2"/>
  <c r="AH2521" i="2"/>
  <c r="AI2521" i="2" s="1"/>
  <c r="AJ2521" i="2" s="1"/>
  <c r="AK2521" i="2" s="1"/>
  <c r="AH2585" i="2"/>
  <c r="AH2726" i="2"/>
  <c r="AH3729" i="2"/>
  <c r="AH3997" i="2"/>
  <c r="AH67" i="2"/>
  <c r="AH131" i="2"/>
  <c r="AH195" i="2"/>
  <c r="AH2164" i="2"/>
  <c r="AH2388" i="2"/>
  <c r="AI2388" i="2" s="1"/>
  <c r="AJ2388" i="2" s="1"/>
  <c r="AK2388" i="2" s="1"/>
  <c r="AH2452" i="2"/>
  <c r="AI2452" i="2" s="1"/>
  <c r="AJ2452" i="2" s="1"/>
  <c r="AK2452" i="2" s="1"/>
  <c r="AH2516" i="2"/>
  <c r="AH2580" i="2"/>
  <c r="AH2721" i="2"/>
  <c r="AH2720" i="2"/>
  <c r="AI2720" i="2" s="1"/>
  <c r="AJ2720" i="2" s="1"/>
  <c r="AK2720" i="2" s="1"/>
  <c r="AH2727" i="2"/>
  <c r="AI2727" i="2" s="1"/>
  <c r="AJ2727" i="2" s="1"/>
  <c r="AK2727" i="2" s="1"/>
  <c r="AH2235" i="2"/>
  <c r="AH2299" i="2"/>
  <c r="AH2363" i="2"/>
  <c r="AH2427" i="2"/>
  <c r="AH2491" i="2"/>
  <c r="AH2555" i="2"/>
  <c r="AH2619" i="2"/>
  <c r="AH2365" i="2"/>
  <c r="AI2365" i="2" s="1"/>
  <c r="AJ2365" i="2" s="1"/>
  <c r="AK2365" i="2" s="1"/>
  <c r="AH2429" i="2"/>
  <c r="AH2493" i="2"/>
  <c r="AH2557" i="2"/>
  <c r="AI2557" i="2" s="1"/>
  <c r="AJ2557" i="2" s="1"/>
  <c r="AK2557" i="2" s="1"/>
  <c r="AH2621" i="2"/>
  <c r="AH137" i="2"/>
  <c r="AI137" i="2" s="1"/>
  <c r="AJ137" i="2" s="1"/>
  <c r="AK137" i="2" s="1"/>
  <c r="AH201" i="2"/>
  <c r="AI201" i="2" s="1"/>
  <c r="AJ201" i="2" s="1"/>
  <c r="AK201" i="2" s="1"/>
  <c r="AH265" i="2"/>
  <c r="AH2114" i="2"/>
  <c r="AH2178" i="2"/>
  <c r="AI2178" i="2" s="1"/>
  <c r="AJ2178" i="2" s="1"/>
  <c r="AK2178" i="2" s="1"/>
  <c r="AH2242" i="2"/>
  <c r="AH2482" i="2"/>
  <c r="AH2069" i="2"/>
  <c r="AH124" i="2"/>
  <c r="AH188" i="2"/>
  <c r="AH2174" i="2"/>
  <c r="AI2174" i="2" s="1"/>
  <c r="AJ2174" i="2" s="1"/>
  <c r="AK2174" i="2" s="1"/>
  <c r="AH183" i="2"/>
  <c r="AI183" i="2" s="1"/>
  <c r="AJ183" i="2" s="1"/>
  <c r="AK183" i="2" s="1"/>
  <c r="AH247" i="2"/>
  <c r="AI247" i="2" s="1"/>
  <c r="AJ247" i="2" s="1"/>
  <c r="AK247" i="2" s="1"/>
  <c r="AH2240" i="2"/>
  <c r="AI2240" i="2" s="1"/>
  <c r="AJ2240" i="2" s="1"/>
  <c r="AK2240" i="2" s="1"/>
  <c r="AH2124" i="2"/>
  <c r="AI2124" i="2" s="1"/>
  <c r="AJ2124" i="2" s="1"/>
  <c r="AK2124" i="2" s="1"/>
  <c r="AH329" i="2"/>
  <c r="AI329" i="2" s="1"/>
  <c r="AJ329" i="2" s="1"/>
  <c r="AK329" i="2" s="1"/>
  <c r="AH2078" i="2"/>
  <c r="AH3690" i="2"/>
  <c r="AI3690" i="2" s="1"/>
  <c r="AJ3690" i="2" s="1"/>
  <c r="AK3690" i="2" s="1"/>
  <c r="AH2722" i="2"/>
  <c r="AI2722" i="2" s="1"/>
  <c r="AJ2722" i="2" s="1"/>
  <c r="AK2722" i="2" s="1"/>
  <c r="AH167" i="2"/>
  <c r="AH2222" i="2"/>
  <c r="AI2222" i="2" s="1"/>
  <c r="AJ2222" i="2" s="1"/>
  <c r="AK2222" i="2" s="1"/>
  <c r="AH3712" i="2"/>
  <c r="AI3712" i="2" s="1"/>
  <c r="AJ3712" i="2" s="1"/>
  <c r="AK3712" i="2" s="1"/>
  <c r="AH291" i="2"/>
  <c r="AH106" i="2"/>
  <c r="AI106" i="2" s="1"/>
  <c r="AJ106" i="2" s="1"/>
  <c r="AK106" i="2" s="1"/>
  <c r="AH251" i="2"/>
  <c r="AI251" i="2" s="1"/>
  <c r="AJ251" i="2" s="1"/>
  <c r="AK251" i="2" s="1"/>
  <c r="AH33" i="2"/>
  <c r="AI33" i="2" s="1"/>
  <c r="AJ33" i="2" s="1"/>
  <c r="AK33" i="2" s="1"/>
  <c r="AH293" i="2"/>
  <c r="AI293" i="2" s="1"/>
  <c r="AJ293" i="2" s="1"/>
  <c r="AK293" i="2" s="1"/>
  <c r="AH302" i="2"/>
  <c r="AI302" i="2" s="1"/>
  <c r="AJ302" i="2" s="1"/>
  <c r="AK302" i="2" s="1"/>
  <c r="AH128" i="2"/>
  <c r="AI128" i="2" s="1"/>
  <c r="AJ128" i="2" s="1"/>
  <c r="AK128" i="2" s="1"/>
  <c r="AH200" i="2"/>
  <c r="AH320" i="2"/>
  <c r="AH2182" i="2"/>
  <c r="AH86" i="2"/>
  <c r="AH150" i="2"/>
  <c r="AH214" i="2"/>
  <c r="AH278" i="2"/>
  <c r="AH2191" i="2"/>
  <c r="AI2191" i="2" s="1"/>
  <c r="AJ2191" i="2" s="1"/>
  <c r="AK2191" i="2" s="1"/>
  <c r="AH119" i="2"/>
  <c r="AH191" i="2"/>
  <c r="AH255" i="2"/>
  <c r="AI255" i="2" s="1"/>
  <c r="AJ255" i="2" s="1"/>
  <c r="AK255" i="2" s="1"/>
  <c r="AH319" i="2"/>
  <c r="AH2248" i="2"/>
  <c r="AI2248" i="2" s="1"/>
  <c r="AJ2248" i="2" s="1"/>
  <c r="AK2248" i="2" s="1"/>
  <c r="AH2265" i="2"/>
  <c r="AI2265" i="2" s="1"/>
  <c r="AJ2265" i="2" s="1"/>
  <c r="AK2265" i="2" s="1"/>
  <c r="AH2051" i="2"/>
  <c r="AH2290" i="2"/>
  <c r="AH2354" i="2"/>
  <c r="AH2068" i="2"/>
  <c r="AI2068" i="2" s="1"/>
  <c r="AJ2068" i="2" s="1"/>
  <c r="AK2068" i="2" s="1"/>
  <c r="AH2132" i="2"/>
  <c r="AI2132" i="2" s="1"/>
  <c r="AJ2132" i="2" s="1"/>
  <c r="AK2132" i="2" s="1"/>
  <c r="AH326" i="2"/>
  <c r="AH2103" i="2"/>
  <c r="AH2506" i="2"/>
  <c r="AH2570" i="2"/>
  <c r="AH327" i="2"/>
  <c r="AI327" i="2" s="1"/>
  <c r="AJ327" i="2" s="1"/>
  <c r="AK327" i="2" s="1"/>
  <c r="AH2104" i="2"/>
  <c r="AH2168" i="2"/>
  <c r="AH2161" i="2"/>
  <c r="AH2225" i="2"/>
  <c r="AH2328" i="2"/>
  <c r="AH2289" i="2"/>
  <c r="AH2353" i="2"/>
  <c r="AI2353" i="2" s="1"/>
  <c r="AJ2353" i="2" s="1"/>
  <c r="AK2353" i="2" s="1"/>
  <c r="AH2263" i="2"/>
  <c r="AH2327" i="2"/>
  <c r="AH2391" i="2"/>
  <c r="AH2408" i="2"/>
  <c r="AH2479" i="2"/>
  <c r="AH2543" i="2"/>
  <c r="AH2607" i="2"/>
  <c r="AH2504" i="2"/>
  <c r="AH2568" i="2"/>
  <c r="AH2632" i="2"/>
  <c r="AH264" i="2"/>
  <c r="AH2065" i="2"/>
  <c r="AH2129" i="2"/>
  <c r="AI2129" i="2" s="1"/>
  <c r="AJ2129" i="2" s="1"/>
  <c r="AK2129" i="2" s="1"/>
  <c r="AH29" i="2"/>
  <c r="AH93" i="2"/>
  <c r="AH157" i="2"/>
  <c r="AI157" i="2" s="1"/>
  <c r="AJ157" i="2" s="1"/>
  <c r="AK157" i="2" s="1"/>
  <c r="AH221" i="2"/>
  <c r="AH2220" i="2"/>
  <c r="AH2284" i="2"/>
  <c r="AI2284" i="2" s="1"/>
  <c r="AJ2284" i="2" s="1"/>
  <c r="AK2284" i="2" s="1"/>
  <c r="AH2181" i="2"/>
  <c r="AH2245" i="2"/>
  <c r="AH2309" i="2"/>
  <c r="AH301" i="2"/>
  <c r="AI301" i="2" s="1"/>
  <c r="AJ301" i="2" s="1"/>
  <c r="AK301" i="2" s="1"/>
  <c r="AH2142" i="2"/>
  <c r="AH2246" i="2"/>
  <c r="AH2310" i="2"/>
  <c r="AH2374" i="2"/>
  <c r="AH2430" i="2"/>
  <c r="AH2494" i="2"/>
  <c r="AH2558" i="2"/>
  <c r="AH2622" i="2"/>
  <c r="AH3708" i="2"/>
  <c r="AH3701" i="2"/>
  <c r="AH2441" i="2"/>
  <c r="AI2441" i="2" s="1"/>
  <c r="AJ2441" i="2" s="1"/>
  <c r="AK2441" i="2" s="1"/>
  <c r="AH2545" i="2"/>
  <c r="AH2609" i="2"/>
  <c r="AH3695" i="2"/>
  <c r="AH3718" i="2"/>
  <c r="AI3718" i="2" s="1"/>
  <c r="AJ3718" i="2" s="1"/>
  <c r="AK3718" i="2" s="1"/>
  <c r="AH3736" i="2"/>
  <c r="AH3699" i="2"/>
  <c r="AH27" i="2"/>
  <c r="AH91" i="2"/>
  <c r="AH155" i="2"/>
  <c r="AI155" i="2" s="1"/>
  <c r="AJ155" i="2" s="1"/>
  <c r="AK155" i="2" s="1"/>
  <c r="AH219" i="2"/>
  <c r="AH315" i="2"/>
  <c r="AH2348" i="2"/>
  <c r="AH2412" i="2"/>
  <c r="AH2476" i="2"/>
  <c r="AH2540" i="2"/>
  <c r="AH2604" i="2"/>
  <c r="AH3689" i="2"/>
  <c r="AH3696" i="2"/>
  <c r="AH2259" i="2"/>
  <c r="AH2323" i="2"/>
  <c r="AH2387" i="2"/>
  <c r="AH2451" i="2"/>
  <c r="AH2515" i="2"/>
  <c r="AH2579" i="2"/>
  <c r="AH2325" i="2"/>
  <c r="AH2389" i="2"/>
  <c r="AI2389" i="2" s="1"/>
  <c r="AJ2389" i="2" s="1"/>
  <c r="AK2389" i="2" s="1"/>
  <c r="AH2453" i="2"/>
  <c r="AI2453" i="2" s="1"/>
  <c r="AJ2453" i="2" s="1"/>
  <c r="AK2453" i="2" s="1"/>
  <c r="AH2517" i="2"/>
  <c r="AH2581" i="2"/>
  <c r="AH97" i="2"/>
  <c r="AI97" i="2" s="1"/>
  <c r="AJ97" i="2" s="1"/>
  <c r="AK97" i="2" s="1"/>
  <c r="AH161" i="2"/>
  <c r="AH225" i="2"/>
  <c r="AH289" i="2"/>
  <c r="AH2074" i="2"/>
  <c r="AI2074" i="2" s="1"/>
  <c r="AJ2074" i="2" s="1"/>
  <c r="AK2074" i="2" s="1"/>
  <c r="AH2138" i="2"/>
  <c r="AH2202" i="2"/>
  <c r="AH2266" i="2"/>
  <c r="AH2426" i="2"/>
  <c r="AH316" i="2"/>
  <c r="AH2093" i="2"/>
  <c r="AH2157" i="2"/>
  <c r="AI2157" i="2" s="1"/>
  <c r="AJ2157" i="2" s="1"/>
  <c r="AK2157" i="2" s="1"/>
  <c r="AH20" i="2"/>
  <c r="AH84" i="2"/>
  <c r="AH148" i="2"/>
  <c r="AH212" i="2"/>
  <c r="AI212" i="2" s="1"/>
  <c r="AJ212" i="2" s="1"/>
  <c r="AK212" i="2" s="1"/>
  <c r="AH42" i="2"/>
  <c r="AH114" i="2"/>
  <c r="AI114" i="2" s="1"/>
  <c r="AJ114" i="2" s="1"/>
  <c r="AK114" i="2" s="1"/>
  <c r="AH178" i="2"/>
  <c r="AH242" i="2"/>
  <c r="AI242" i="2" s="1"/>
  <c r="AJ242" i="2" s="1"/>
  <c r="AK242" i="2" s="1"/>
  <c r="AH306" i="2"/>
  <c r="AI306" i="2" s="1"/>
  <c r="AJ306" i="2" s="1"/>
  <c r="AK306" i="2" s="1"/>
  <c r="AH2139" i="2"/>
  <c r="AH2203" i="2"/>
  <c r="AI2203" i="2" s="1"/>
  <c r="AJ2203" i="2" s="1"/>
  <c r="AK2203" i="2" s="1"/>
  <c r="AH11" i="2"/>
  <c r="AI11" i="2" s="1"/>
  <c r="AJ11" i="2" s="1"/>
  <c r="AK11" i="2" s="1"/>
  <c r="AH24" i="2"/>
  <c r="AI24" i="2" s="1"/>
  <c r="AJ24" i="2" s="1"/>
  <c r="AK24" i="2" s="1"/>
  <c r="AH40" i="2"/>
  <c r="AI40" i="2" s="1"/>
  <c r="AJ40" i="2" s="1"/>
  <c r="AK40" i="2" s="1"/>
  <c r="AH41" i="2"/>
  <c r="AI41" i="2" s="1"/>
  <c r="AJ41" i="2" s="1"/>
  <c r="AK41" i="2" s="1"/>
  <c r="AH144" i="2"/>
  <c r="AI144" i="2" s="1"/>
  <c r="AJ144" i="2" s="1"/>
  <c r="AK144" i="2" s="1"/>
  <c r="AH208" i="2"/>
  <c r="AH94" i="2"/>
  <c r="AH158" i="2"/>
  <c r="AH222" i="2"/>
  <c r="AH2199" i="2"/>
  <c r="AI2199" i="2" s="1"/>
  <c r="AJ2199" i="2" s="1"/>
  <c r="AK2199" i="2" s="1"/>
  <c r="AH2192" i="2"/>
  <c r="AH334" i="2"/>
  <c r="AH2111" i="2"/>
  <c r="AI2111" i="2" s="1"/>
  <c r="AJ2111" i="2" s="1"/>
  <c r="AK2111" i="2" s="1"/>
  <c r="AH2514" i="2"/>
  <c r="AH2578" i="2"/>
  <c r="AH335" i="2"/>
  <c r="AI335" i="2" s="1"/>
  <c r="AJ335" i="2" s="1"/>
  <c r="AK335" i="2" s="1"/>
  <c r="AH2112" i="2"/>
  <c r="AH2176" i="2"/>
  <c r="AH2169" i="2"/>
  <c r="AH2272" i="2"/>
  <c r="AI2272" i="2" s="1"/>
  <c r="AJ2272" i="2" s="1"/>
  <c r="AK2272" i="2" s="1"/>
  <c r="AH2336" i="2"/>
  <c r="AI2336" i="2" s="1"/>
  <c r="AJ2336" i="2" s="1"/>
  <c r="AK2336" i="2" s="1"/>
  <c r="AH2297" i="2"/>
  <c r="AH2361" i="2"/>
  <c r="AH2271" i="2"/>
  <c r="AH2399" i="2"/>
  <c r="AH2416" i="2"/>
  <c r="AH2487" i="2"/>
  <c r="AH2551" i="2"/>
  <c r="AH2615" i="2"/>
  <c r="AI2615" i="2" s="1"/>
  <c r="AJ2615" i="2" s="1"/>
  <c r="AK2615" i="2" s="1"/>
  <c r="AH2512" i="2"/>
  <c r="AH2576" i="2"/>
  <c r="AH2717" i="2"/>
  <c r="AI2717" i="2" s="1"/>
  <c r="AJ2717" i="2" s="1"/>
  <c r="AK2717" i="2" s="1"/>
  <c r="AH272" i="2"/>
  <c r="AH2073" i="2"/>
  <c r="AH2137" i="2"/>
  <c r="AH37" i="2"/>
  <c r="AH101" i="2"/>
  <c r="AI101" i="2" s="1"/>
  <c r="AJ101" i="2" s="1"/>
  <c r="AK101" i="2" s="1"/>
  <c r="AH165" i="2"/>
  <c r="AH229" i="2"/>
  <c r="AH2228" i="2"/>
  <c r="AI2228" i="2" s="1"/>
  <c r="AJ2228" i="2" s="1"/>
  <c r="AK2228" i="2" s="1"/>
  <c r="AH2292" i="2"/>
  <c r="AI2292" i="2" s="1"/>
  <c r="AJ2292" i="2" s="1"/>
  <c r="AK2292" i="2" s="1"/>
  <c r="AH2253" i="2"/>
  <c r="AH2317" i="2"/>
  <c r="AH309" i="2"/>
  <c r="AH2086" i="2"/>
  <c r="AH2190" i="2"/>
  <c r="AH2254" i="2"/>
  <c r="AH2318" i="2"/>
  <c r="AH2382" i="2"/>
  <c r="AI2382" i="2" s="1"/>
  <c r="AJ2382" i="2" s="1"/>
  <c r="AK2382" i="2" s="1"/>
  <c r="AH2438" i="2"/>
  <c r="AH2502" i="2"/>
  <c r="AH2566" i="2"/>
  <c r="AH2630" i="2"/>
  <c r="AI2630" i="2" s="1"/>
  <c r="AJ2630" i="2" s="1"/>
  <c r="AK2630" i="2" s="1"/>
  <c r="AH3716" i="2"/>
  <c r="AH3709" i="2"/>
  <c r="AH2489" i="2"/>
  <c r="AH2553" i="2"/>
  <c r="AH2617" i="2"/>
  <c r="AI2617" i="2" s="1"/>
  <c r="AJ2617" i="2" s="1"/>
  <c r="AK2617" i="2" s="1"/>
  <c r="AH3703" i="2"/>
  <c r="AH3726" i="2"/>
  <c r="AH3707" i="2"/>
  <c r="AH35" i="2"/>
  <c r="AH99" i="2"/>
  <c r="AH163" i="2"/>
  <c r="AH227" i="2"/>
  <c r="AH323" i="2"/>
  <c r="AH2356" i="2"/>
  <c r="AH2420" i="2"/>
  <c r="AH2484" i="2"/>
  <c r="AH2548" i="2"/>
  <c r="AH3698" i="2"/>
  <c r="AH2618" i="2"/>
  <c r="AH3704" i="2"/>
  <c r="AH2267" i="2"/>
  <c r="AH2331" i="2"/>
  <c r="AH2395" i="2"/>
  <c r="AH2459" i="2"/>
  <c r="AH2523" i="2"/>
  <c r="AI2523" i="2" s="1"/>
  <c r="AJ2523" i="2" s="1"/>
  <c r="AK2523" i="2" s="1"/>
  <c r="AH2587" i="2"/>
  <c r="AH2333" i="2"/>
  <c r="AH2397" i="2"/>
  <c r="AH2461" i="2"/>
  <c r="AH2525" i="2"/>
  <c r="AH2589" i="2"/>
  <c r="AH2730" i="2"/>
  <c r="AH105" i="2"/>
  <c r="AI105" i="2" s="1"/>
  <c r="AJ105" i="2" s="1"/>
  <c r="AK105" i="2" s="1"/>
  <c r="AH169" i="2"/>
  <c r="AH233" i="2"/>
  <c r="AH297" i="2"/>
  <c r="AH2082" i="2"/>
  <c r="AH2210" i="2"/>
  <c r="AH2370" i="2"/>
  <c r="AH2434" i="2"/>
  <c r="AH324" i="2"/>
  <c r="AH2101" i="2"/>
  <c r="AH28" i="2"/>
  <c r="AI28" i="2" s="1"/>
  <c r="AJ28" i="2" s="1"/>
  <c r="AK28" i="2" s="1"/>
  <c r="AH92" i="2"/>
  <c r="AH156" i="2"/>
  <c r="AH220" i="2"/>
  <c r="AH50" i="2"/>
  <c r="AH122" i="2"/>
  <c r="AI122" i="2" s="1"/>
  <c r="AJ122" i="2" s="1"/>
  <c r="AK122" i="2" s="1"/>
  <c r="AH186" i="2"/>
  <c r="AI186" i="2" s="1"/>
  <c r="AJ186" i="2" s="1"/>
  <c r="AK186" i="2" s="1"/>
  <c r="AH250" i="2"/>
  <c r="AH314" i="2"/>
  <c r="AI314" i="2" s="1"/>
  <c r="AJ314" i="2" s="1"/>
  <c r="AK314" i="2" s="1"/>
  <c r="AH2147" i="2"/>
  <c r="AG3" i="2"/>
  <c r="AI3" i="2" s="1"/>
  <c r="AJ3" i="2" s="1"/>
  <c r="AK3" i="2" s="1"/>
  <c r="AH64" i="2"/>
  <c r="AI64" i="2" s="1"/>
  <c r="AJ64" i="2" s="1"/>
  <c r="AK64" i="2" s="1"/>
  <c r="AH267" i="2"/>
  <c r="AH71" i="2"/>
  <c r="AH49" i="2"/>
  <c r="AI49" i="2" s="1"/>
  <c r="AJ49" i="2" s="1"/>
  <c r="AK49" i="2" s="1"/>
  <c r="AH216" i="2"/>
  <c r="AH102" i="2"/>
  <c r="AH166" i="2"/>
  <c r="AH230" i="2"/>
  <c r="AH294" i="2"/>
  <c r="AI294" i="2" s="1"/>
  <c r="AJ294" i="2" s="1"/>
  <c r="AK294" i="2" s="1"/>
  <c r="AH2207" i="2"/>
  <c r="AH143" i="2"/>
  <c r="AI143" i="2" s="1"/>
  <c r="AJ143" i="2" s="1"/>
  <c r="AK143" i="2" s="1"/>
  <c r="AH2067" i="2"/>
  <c r="AH2306" i="2"/>
  <c r="AH2369" i="2"/>
  <c r="AH104" i="2"/>
  <c r="AI104" i="2" s="1"/>
  <c r="AJ104" i="2" s="1"/>
  <c r="AK104" i="2" s="1"/>
  <c r="AH2084" i="2"/>
  <c r="AI2084" i="2" s="1"/>
  <c r="AJ2084" i="2" s="1"/>
  <c r="AK2084" i="2" s="1"/>
  <c r="AH2450" i="2"/>
  <c r="AI2450" i="2" s="1"/>
  <c r="AJ2450" i="2" s="1"/>
  <c r="AK2450" i="2" s="1"/>
  <c r="AH2055" i="2"/>
  <c r="AI2055" i="2" s="1"/>
  <c r="AJ2055" i="2" s="1"/>
  <c r="AK2055" i="2" s="1"/>
  <c r="AH2119" i="2"/>
  <c r="AH2522" i="2"/>
  <c r="AH2586" i="2"/>
  <c r="AH2056" i="2"/>
  <c r="AH2120" i="2"/>
  <c r="AI2120" i="2" s="1"/>
  <c r="AJ2120" i="2" s="1"/>
  <c r="AK2120" i="2" s="1"/>
  <c r="AH2177" i="2"/>
  <c r="AH2280" i="2"/>
  <c r="AI2280" i="2" s="1"/>
  <c r="AJ2280" i="2" s="1"/>
  <c r="AK2280" i="2" s="1"/>
  <c r="AH2344" i="2"/>
  <c r="AH2377" i="2"/>
  <c r="AH2279" i="2"/>
  <c r="AH2343" i="2"/>
  <c r="AH2407" i="2"/>
  <c r="AH2424" i="2"/>
  <c r="AH2495" i="2"/>
  <c r="AH2559" i="2"/>
  <c r="AH2456" i="2"/>
  <c r="AH2520" i="2"/>
  <c r="AH2584" i="2"/>
  <c r="AH2623" i="2"/>
  <c r="AH280" i="2"/>
  <c r="AH2081" i="2"/>
  <c r="AH2145" i="2"/>
  <c r="AH45" i="2"/>
  <c r="AH109" i="2"/>
  <c r="AI109" i="2" s="1"/>
  <c r="AJ109" i="2" s="1"/>
  <c r="AK109" i="2" s="1"/>
  <c r="AH173" i="2"/>
  <c r="AH2172" i="2"/>
  <c r="AH2236" i="2"/>
  <c r="AH2300" i="2"/>
  <c r="AI2300" i="2" s="1"/>
  <c r="AJ2300" i="2" s="1"/>
  <c r="AK2300" i="2" s="1"/>
  <c r="AH2197" i="2"/>
  <c r="AI2197" i="2" s="1"/>
  <c r="AJ2197" i="2" s="1"/>
  <c r="AK2197" i="2" s="1"/>
  <c r="AH2261" i="2"/>
  <c r="AH237" i="2"/>
  <c r="AH317" i="2"/>
  <c r="AH2094" i="2"/>
  <c r="AH2198" i="2"/>
  <c r="AH2262" i="2"/>
  <c r="AH2326" i="2"/>
  <c r="AH2446" i="2"/>
  <c r="AH2510" i="2"/>
  <c r="AH2574" i="2"/>
  <c r="AI2574" i="2" s="1"/>
  <c r="AJ2574" i="2" s="1"/>
  <c r="AK2574" i="2" s="1"/>
  <c r="AH2638" i="2"/>
  <c r="AH3724" i="2"/>
  <c r="AH3717" i="2"/>
  <c r="AH2497" i="2"/>
  <c r="AH2561" i="2"/>
  <c r="AH2625" i="2"/>
  <c r="AH3711" i="2"/>
  <c r="AH3705" i="2"/>
  <c r="AH3715" i="2"/>
  <c r="AI3715" i="2" s="1"/>
  <c r="AJ3715" i="2" s="1"/>
  <c r="AK3715" i="2" s="1"/>
  <c r="AH43" i="2"/>
  <c r="AH107" i="2"/>
  <c r="AH171" i="2"/>
  <c r="AH235" i="2"/>
  <c r="AH331" i="2"/>
  <c r="AH2364" i="2"/>
  <c r="AH2428" i="2"/>
  <c r="AH2492" i="2"/>
  <c r="AH2556" i="2"/>
  <c r="AH2620" i="2"/>
  <c r="AH3706" i="2"/>
  <c r="AH2626" i="2"/>
  <c r="AH2211" i="2"/>
  <c r="AI2211" i="2" s="1"/>
  <c r="AJ2211" i="2" s="1"/>
  <c r="AK2211" i="2" s="1"/>
  <c r="AH2275" i="2"/>
  <c r="AH2339" i="2"/>
  <c r="AH2403" i="2"/>
  <c r="AH2467" i="2"/>
  <c r="AH2531" i="2"/>
  <c r="AH2595" i="2"/>
  <c r="AI2595" i="2" s="1"/>
  <c r="AJ2595" i="2" s="1"/>
  <c r="AK2595" i="2" s="1"/>
  <c r="AH2341" i="2"/>
  <c r="AI2341" i="2" s="1"/>
  <c r="AJ2341" i="2" s="1"/>
  <c r="AK2341" i="2" s="1"/>
  <c r="AH2405" i="2"/>
  <c r="AH2533" i="2"/>
  <c r="AH2597" i="2"/>
  <c r="AH113" i="2"/>
  <c r="AH177" i="2"/>
  <c r="AH241" i="2"/>
  <c r="AH305" i="2"/>
  <c r="AH2090" i="2"/>
  <c r="AH2154" i="2"/>
  <c r="AI2154" i="2" s="1"/>
  <c r="AJ2154" i="2" s="1"/>
  <c r="AK2154" i="2" s="1"/>
  <c r="AH2218" i="2"/>
  <c r="AH2378" i="2"/>
  <c r="AH2442" i="2"/>
  <c r="AH332" i="2"/>
  <c r="AH2109" i="2"/>
  <c r="AH36" i="2"/>
  <c r="AH100" i="2"/>
  <c r="AH164" i="2"/>
  <c r="AH228" i="2"/>
  <c r="AH58" i="2"/>
  <c r="AI58" i="2" s="1"/>
  <c r="AJ58" i="2" s="1"/>
  <c r="AK58" i="2" s="1"/>
  <c r="AH130" i="2"/>
  <c r="AH194" i="2"/>
  <c r="AI194" i="2" s="1"/>
  <c r="AJ194" i="2" s="1"/>
  <c r="AK194" i="2" s="1"/>
  <c r="AH258" i="2"/>
  <c r="AI258" i="2" s="1"/>
  <c r="AJ258" i="2" s="1"/>
  <c r="AK258" i="2" s="1"/>
  <c r="AH322" i="2"/>
  <c r="AI322" i="2" s="1"/>
  <c r="AJ322" i="2" s="1"/>
  <c r="AK322" i="2" s="1"/>
  <c r="AH2155" i="2"/>
  <c r="AI2155" i="2" s="1"/>
  <c r="AJ2155" i="2" s="1"/>
  <c r="AK2155" i="2" s="1"/>
  <c r="AH136" i="2"/>
  <c r="AI136" i="2" s="1"/>
  <c r="AJ136" i="2" s="1"/>
  <c r="AK136" i="2" s="1"/>
  <c r="AH22" i="2"/>
  <c r="AH275" i="2"/>
  <c r="AH252" i="2"/>
  <c r="AI252" i="2" s="1"/>
  <c r="AJ252" i="2" s="1"/>
  <c r="AK252" i="2" s="1"/>
  <c r="AH72" i="2"/>
  <c r="AI72" i="2" s="1"/>
  <c r="AJ72" i="2" s="1"/>
  <c r="AK72" i="2" s="1"/>
  <c r="AH57" i="2"/>
  <c r="AI57" i="2" s="1"/>
  <c r="AJ57" i="2" s="1"/>
  <c r="AK57" i="2" s="1"/>
  <c r="AH160" i="2"/>
  <c r="AI160" i="2" s="1"/>
  <c r="AJ160" i="2" s="1"/>
  <c r="AK160" i="2" s="1"/>
  <c r="AH224" i="2"/>
  <c r="AH46" i="2"/>
  <c r="AH174" i="2"/>
  <c r="AH238" i="2"/>
  <c r="AH2151" i="2"/>
  <c r="AH2215" i="2"/>
  <c r="AH151" i="2"/>
  <c r="AH215" i="2"/>
  <c r="AH279" i="2"/>
  <c r="AI279" i="2" s="1"/>
  <c r="AJ279" i="2" s="1"/>
  <c r="AK279" i="2" s="1"/>
  <c r="AH2208" i="2"/>
  <c r="AH2075" i="2"/>
  <c r="AH2314" i="2"/>
  <c r="AH2092" i="2"/>
  <c r="AI2092" i="2" s="1"/>
  <c r="AJ2092" i="2" s="1"/>
  <c r="AK2092" i="2" s="1"/>
  <c r="AH2449" i="2"/>
  <c r="AH2458" i="2"/>
  <c r="AI2458" i="2" s="1"/>
  <c r="AJ2458" i="2" s="1"/>
  <c r="AK2458" i="2" s="1"/>
  <c r="AH2063" i="2"/>
  <c r="AH2127" i="2"/>
  <c r="AI2127" i="2" s="1"/>
  <c r="AJ2127" i="2" s="1"/>
  <c r="AK2127" i="2" s="1"/>
  <c r="AH2530" i="2"/>
  <c r="AH2594" i="2"/>
  <c r="AH2064" i="2"/>
  <c r="AH2128" i="2"/>
  <c r="AH2264" i="2"/>
  <c r="AH2185" i="2"/>
  <c r="AH2288" i="2"/>
  <c r="AH2352" i="2"/>
  <c r="AH2313" i="2"/>
  <c r="AI2313" i="2" s="1"/>
  <c r="AJ2313" i="2" s="1"/>
  <c r="AK2313" i="2" s="1"/>
  <c r="AH2385" i="2"/>
  <c r="AH2287" i="2"/>
  <c r="AH2351" i="2"/>
  <c r="AH2415" i="2"/>
  <c r="AH2432" i="2"/>
  <c r="AH2503" i="2"/>
  <c r="AH2567" i="2"/>
  <c r="AH2464" i="2"/>
  <c r="AI2464" i="2" s="1"/>
  <c r="AJ2464" i="2" s="1"/>
  <c r="AK2464" i="2" s="1"/>
  <c r="AH2528" i="2"/>
  <c r="AH2592" i="2"/>
  <c r="AH2733" i="2"/>
  <c r="AI2733" i="2" s="1"/>
  <c r="AJ2733" i="2" s="1"/>
  <c r="AK2733" i="2" s="1"/>
  <c r="AH2631" i="2"/>
  <c r="AH288" i="2"/>
  <c r="AH2089" i="2"/>
  <c r="AH53" i="2"/>
  <c r="AH117" i="2"/>
  <c r="AH181" i="2"/>
  <c r="AH2180" i="2"/>
  <c r="AI2180" i="2" s="1"/>
  <c r="AJ2180" i="2" s="1"/>
  <c r="AK2180" i="2" s="1"/>
  <c r="AH2244" i="2"/>
  <c r="AI2244" i="2" s="1"/>
  <c r="AJ2244" i="2" s="1"/>
  <c r="AK2244" i="2" s="1"/>
  <c r="AH2308" i="2"/>
  <c r="AI2308" i="2" s="1"/>
  <c r="AJ2308" i="2" s="1"/>
  <c r="AK2308" i="2" s="1"/>
  <c r="AH2205" i="2"/>
  <c r="AH2269" i="2"/>
  <c r="AH245" i="2"/>
  <c r="AH325" i="2"/>
  <c r="AI325" i="2" s="1"/>
  <c r="AJ325" i="2" s="1"/>
  <c r="AK325" i="2" s="1"/>
  <c r="AH2102" i="2"/>
  <c r="AH2206" i="2"/>
  <c r="AH2270" i="2"/>
  <c r="AH2334" i="2"/>
  <c r="AH2390" i="2"/>
  <c r="AH2454" i="2"/>
  <c r="AH2518" i="2"/>
  <c r="AI2518" i="2" s="1"/>
  <c r="AJ2518" i="2" s="1"/>
  <c r="AK2518" i="2" s="1"/>
  <c r="AH2582" i="2"/>
  <c r="AI2582" i="2" s="1"/>
  <c r="AJ2582" i="2" s="1"/>
  <c r="AK2582" i="2" s="1"/>
  <c r="AH2723" i="2"/>
  <c r="AH3732" i="2"/>
  <c r="AH3725" i="2"/>
  <c r="AH2505" i="2"/>
  <c r="AH2569" i="2"/>
  <c r="AH2633" i="2"/>
  <c r="AH3719" i="2"/>
  <c r="AH4000" i="2"/>
  <c r="AH3713" i="2"/>
  <c r="AH3723" i="2"/>
  <c r="AH51" i="2"/>
  <c r="AH115" i="2"/>
  <c r="AH179" i="2"/>
  <c r="AH243" i="2"/>
  <c r="AH2148" i="2"/>
  <c r="AH2372" i="2"/>
  <c r="AH2436" i="2"/>
  <c r="AH2500" i="2"/>
  <c r="AH2564" i="2"/>
  <c r="AH2628" i="2"/>
  <c r="AH3714" i="2"/>
  <c r="AH2634" i="2"/>
  <c r="AH2219" i="2"/>
  <c r="AH2283" i="2"/>
  <c r="AH2347" i="2"/>
  <c r="AH2411" i="2"/>
  <c r="AH2475" i="2"/>
  <c r="AH2539" i="2"/>
  <c r="AH2603" i="2"/>
  <c r="AH2349" i="2"/>
  <c r="AI2349" i="2" s="1"/>
  <c r="AJ2349" i="2" s="1"/>
  <c r="AK2349" i="2" s="1"/>
  <c r="AH2413" i="2"/>
  <c r="AH2477" i="2"/>
  <c r="AH2541" i="2"/>
  <c r="AH2605" i="2"/>
  <c r="AH3691" i="2"/>
  <c r="AH121" i="2"/>
  <c r="AH185" i="2"/>
  <c r="AH249" i="2"/>
  <c r="AH313" i="2"/>
  <c r="AH2098" i="2"/>
  <c r="AH2162" i="2"/>
  <c r="AH2226" i="2"/>
  <c r="AH2386" i="2"/>
  <c r="AH2466" i="2"/>
  <c r="AH2053" i="2"/>
  <c r="AH2117" i="2"/>
  <c r="AH44" i="2"/>
  <c r="AI44" i="2" s="1"/>
  <c r="AJ44" i="2" s="1"/>
  <c r="AK44" i="2" s="1"/>
  <c r="AH108" i="2"/>
  <c r="AH172" i="2"/>
  <c r="AH236" i="2"/>
  <c r="AH66" i="2"/>
  <c r="AI66" i="2" s="1"/>
  <c r="AJ66" i="2" s="1"/>
  <c r="AK66" i="2" s="1"/>
  <c r="AH138" i="2"/>
  <c r="AH202" i="2"/>
  <c r="AH266" i="2"/>
  <c r="AH2099" i="2"/>
  <c r="AH2163" i="2"/>
  <c r="AI2163" i="2" s="1"/>
  <c r="AJ2163" i="2" s="1"/>
  <c r="AK2163" i="2" s="1"/>
  <c r="AH8" i="2"/>
  <c r="AI8" i="2" s="1"/>
  <c r="AJ8" i="2" s="1"/>
  <c r="AK8" i="2" s="1"/>
  <c r="AH9" i="2"/>
  <c r="AI9" i="2" s="1"/>
  <c r="AJ9" i="2" s="1"/>
  <c r="AK9" i="2" s="1"/>
  <c r="AH87" i="2"/>
  <c r="AH232" i="2"/>
  <c r="AH223" i="2"/>
  <c r="AI223" i="2" s="1"/>
  <c r="AJ223" i="2" s="1"/>
  <c r="AK223" i="2" s="1"/>
  <c r="AH287" i="2"/>
  <c r="AI287" i="2" s="1"/>
  <c r="AJ287" i="2" s="1"/>
  <c r="AK287" i="2" s="1"/>
  <c r="AH2216" i="2"/>
  <c r="AH2083" i="2"/>
  <c r="AH2322" i="2"/>
  <c r="AI2322" i="2" s="1"/>
  <c r="AJ2322" i="2" s="1"/>
  <c r="AK2322" i="2" s="1"/>
  <c r="AH2457" i="2"/>
  <c r="AH2538" i="2"/>
  <c r="AH2602" i="2"/>
  <c r="AH2072" i="2"/>
  <c r="AI2072" i="2" s="1"/>
  <c r="AJ2072" i="2" s="1"/>
  <c r="AK2072" i="2" s="1"/>
  <c r="AH2136" i="2"/>
  <c r="AH2193" i="2"/>
  <c r="AH2296" i="2"/>
  <c r="AI2296" i="2" s="1"/>
  <c r="AJ2296" i="2" s="1"/>
  <c r="AK2296" i="2" s="1"/>
  <c r="AH2360" i="2"/>
  <c r="AH2321" i="2"/>
  <c r="AH2393" i="2"/>
  <c r="AH2359" i="2"/>
  <c r="AH2423" i="2"/>
  <c r="AH2440" i="2"/>
  <c r="AH2511" i="2"/>
  <c r="AH2575" i="2"/>
  <c r="AH2472" i="2"/>
  <c r="AH2536" i="2"/>
  <c r="AH2639" i="2"/>
  <c r="AH7" i="2"/>
  <c r="AI7" i="2" s="1"/>
  <c r="AJ7" i="2" s="1"/>
  <c r="AK7" i="2" s="1"/>
  <c r="AH296" i="2"/>
  <c r="AH2097" i="2"/>
  <c r="AH61" i="2"/>
  <c r="AH125" i="2"/>
  <c r="AH189" i="2"/>
  <c r="AH2188" i="2"/>
  <c r="AH2252" i="2"/>
  <c r="AH2213" i="2"/>
  <c r="AI2213" i="2" s="1"/>
  <c r="AJ2213" i="2" s="1"/>
  <c r="AK2213" i="2" s="1"/>
  <c r="AH2277" i="2"/>
  <c r="AH253" i="2"/>
  <c r="AH333" i="2"/>
  <c r="AH2110" i="2"/>
  <c r="AH2214" i="2"/>
  <c r="AH2278" i="2"/>
  <c r="AH2342" i="2"/>
  <c r="AH2398" i="2"/>
  <c r="AH2462" i="2"/>
  <c r="AH2526" i="2"/>
  <c r="AH2590" i="2"/>
  <c r="AH2731" i="2"/>
  <c r="AH3998" i="2"/>
  <c r="AH2513" i="2"/>
  <c r="AH2577" i="2"/>
  <c r="AH2718" i="2"/>
  <c r="AH3727" i="2"/>
  <c r="AH3721" i="2"/>
  <c r="AH3731" i="2"/>
  <c r="AH59" i="2"/>
  <c r="AH123" i="2"/>
  <c r="AH187" i="2"/>
  <c r="AH283" i="2"/>
  <c r="AH2156" i="2"/>
  <c r="AH2380" i="2"/>
  <c r="AH2444" i="2"/>
  <c r="AH2508" i="2"/>
  <c r="AH2572" i="2"/>
  <c r="AH2636" i="2"/>
  <c r="AH3722" i="2"/>
  <c r="AH2719" i="2"/>
  <c r="AH2227" i="2"/>
  <c r="AH2291" i="2"/>
  <c r="AH2419" i="2"/>
  <c r="AI2419" i="2" s="1"/>
  <c r="AJ2419" i="2" s="1"/>
  <c r="AK2419" i="2" s="1"/>
  <c r="AH2483" i="2"/>
  <c r="AI2483" i="2" s="1"/>
  <c r="AJ2483" i="2" s="1"/>
  <c r="AK2483" i="2" s="1"/>
  <c r="AH2547" i="2"/>
  <c r="AH2611" i="2"/>
  <c r="AH2357" i="2"/>
  <c r="AH2421" i="2"/>
  <c r="AH2485" i="2"/>
  <c r="AH2549" i="2"/>
  <c r="AH2613" i="2"/>
  <c r="AH65" i="2"/>
  <c r="AH129" i="2"/>
  <c r="AH193" i="2"/>
  <c r="AH257" i="2"/>
  <c r="AI257" i="2" s="1"/>
  <c r="AJ257" i="2" s="1"/>
  <c r="AK257" i="2" s="1"/>
  <c r="AH321" i="2"/>
  <c r="AI321" i="2" s="1"/>
  <c r="AJ321" i="2" s="1"/>
  <c r="AK321" i="2" s="1"/>
  <c r="AH2106" i="2"/>
  <c r="AI2106" i="2" s="1"/>
  <c r="AJ2106" i="2" s="1"/>
  <c r="AK2106" i="2" s="1"/>
  <c r="AH2170" i="2"/>
  <c r="AH2234" i="2"/>
  <c r="AI2234" i="2" s="1"/>
  <c r="AJ2234" i="2" s="1"/>
  <c r="AK2234" i="2" s="1"/>
  <c r="AH2474" i="2"/>
  <c r="AH2061" i="2"/>
  <c r="AH2125" i="2"/>
  <c r="AH52" i="2"/>
  <c r="AH116" i="2"/>
  <c r="AH180" i="2"/>
  <c r="AI180" i="2" s="1"/>
  <c r="AJ180" i="2" s="1"/>
  <c r="AK180" i="2" s="1"/>
  <c r="AH244" i="2"/>
  <c r="AH74" i="2"/>
  <c r="AH146" i="2"/>
  <c r="AH210" i="2"/>
  <c r="AH274" i="2"/>
  <c r="AI274" i="2" s="1"/>
  <c r="AJ274" i="2" s="1"/>
  <c r="AK274" i="2" s="1"/>
  <c r="AH2107" i="2"/>
  <c r="AH2171" i="2"/>
  <c r="AH2401" i="2"/>
  <c r="AH2239" i="2"/>
  <c r="AH2598" i="2"/>
  <c r="AH3730" i="2"/>
  <c r="AH73" i="2"/>
  <c r="AH2402" i="2"/>
  <c r="AH2133" i="2"/>
  <c r="AH60" i="2"/>
  <c r="AI60" i="2" s="1"/>
  <c r="AJ60" i="2" s="1"/>
  <c r="AK60" i="2" s="1"/>
  <c r="AH18" i="2"/>
  <c r="AI18" i="2" s="1"/>
  <c r="AJ18" i="2" s="1"/>
  <c r="AK18" i="2" s="1"/>
  <c r="AH10" i="2"/>
  <c r="AI10" i="2" s="1"/>
  <c r="AJ10" i="2" s="1"/>
  <c r="AK10" i="2" s="1"/>
  <c r="AH154" i="2"/>
  <c r="AI154" i="2" s="1"/>
  <c r="AJ154" i="2" s="1"/>
  <c r="AK154" i="2" s="1"/>
  <c r="AH218" i="2"/>
  <c r="AH282" i="2"/>
  <c r="AI282" i="2" s="1"/>
  <c r="AJ282" i="2" s="1"/>
  <c r="AK282" i="2" s="1"/>
  <c r="AH2115" i="2"/>
  <c r="AI2115" i="2" s="1"/>
  <c r="AJ2115" i="2" s="1"/>
  <c r="AK2115" i="2" s="1"/>
  <c r="AH2179" i="2"/>
  <c r="AI2179" i="2" s="1"/>
  <c r="AJ2179" i="2" s="1"/>
  <c r="AK2179" i="2" s="1"/>
  <c r="AH2108" i="2"/>
  <c r="AH328" i="2"/>
  <c r="AH6" i="2"/>
  <c r="AI6" i="2" s="1"/>
  <c r="AJ6" i="2" s="1"/>
  <c r="AK6" i="2" s="1"/>
  <c r="AH31" i="2"/>
  <c r="AH32" i="2"/>
  <c r="AH276" i="2"/>
  <c r="AI276" i="2" s="1"/>
  <c r="AJ276" i="2" s="1"/>
  <c r="AK276" i="2" s="1"/>
  <c r="AH103" i="2"/>
  <c r="AH96" i="2"/>
  <c r="AI96" i="2" s="1"/>
  <c r="AJ96" i="2" s="1"/>
  <c r="AK96" i="2" s="1"/>
  <c r="AH82" i="2"/>
  <c r="AH304" i="2"/>
  <c r="AH2166" i="2"/>
  <c r="AH70" i="2"/>
  <c r="AH134" i="2"/>
  <c r="AH198" i="2"/>
  <c r="AH262" i="2"/>
  <c r="AH2175" i="2"/>
  <c r="AH175" i="2"/>
  <c r="AI175" i="2" s="1"/>
  <c r="AJ175" i="2" s="1"/>
  <c r="AK175" i="2" s="1"/>
  <c r="AH239" i="2"/>
  <c r="AI239" i="2" s="1"/>
  <c r="AJ239" i="2" s="1"/>
  <c r="AK239" i="2" s="1"/>
  <c r="AH303" i="2"/>
  <c r="AI303" i="2" s="1"/>
  <c r="AJ303" i="2" s="1"/>
  <c r="AK303" i="2" s="1"/>
  <c r="AH2232" i="2"/>
  <c r="AH2249" i="2"/>
  <c r="AI2249" i="2" s="1"/>
  <c r="AJ2249" i="2" s="1"/>
  <c r="AK2249" i="2" s="1"/>
  <c r="AH2274" i="2"/>
  <c r="AH2338" i="2"/>
  <c r="AI2338" i="2" s="1"/>
  <c r="AJ2338" i="2" s="1"/>
  <c r="AK2338" i="2" s="1"/>
  <c r="AH2052" i="2"/>
  <c r="AI2052" i="2" s="1"/>
  <c r="AJ2052" i="2" s="1"/>
  <c r="AK2052" i="2" s="1"/>
  <c r="AH2116" i="2"/>
  <c r="AI2116" i="2" s="1"/>
  <c r="AJ2116" i="2" s="1"/>
  <c r="AK2116" i="2" s="1"/>
  <c r="AH2481" i="2"/>
  <c r="AH310" i="2"/>
  <c r="AH2087" i="2"/>
  <c r="AI2087" i="2" s="1"/>
  <c r="AJ2087" i="2" s="1"/>
  <c r="AK2087" i="2" s="1"/>
  <c r="AH2490" i="2"/>
  <c r="AH2554" i="2"/>
  <c r="AH2088" i="2"/>
  <c r="AH2152" i="2"/>
  <c r="AH2209" i="2"/>
  <c r="AH2312" i="2"/>
  <c r="AH2376" i="2"/>
  <c r="AH2273" i="2"/>
  <c r="AH2337" i="2"/>
  <c r="AH2409" i="2"/>
  <c r="AH2247" i="2"/>
  <c r="AH2311" i="2"/>
  <c r="AH2375" i="2"/>
  <c r="AH2439" i="2"/>
  <c r="AH2392" i="2"/>
  <c r="AH2463" i="2"/>
  <c r="AH2527" i="2"/>
  <c r="AH2591" i="2"/>
  <c r="AH2488" i="2"/>
  <c r="AH2552" i="2"/>
  <c r="AH2616" i="2"/>
  <c r="AH2448" i="2"/>
  <c r="AH248" i="2"/>
  <c r="AH336" i="2"/>
  <c r="AH2113" i="2"/>
  <c r="AH13" i="2"/>
  <c r="AI13" i="2" s="1"/>
  <c r="AJ13" i="2" s="1"/>
  <c r="AK13" i="2" s="1"/>
  <c r="AL13" i="2" s="1"/>
  <c r="AH77" i="2"/>
  <c r="AH141" i="2"/>
  <c r="AH205" i="2"/>
  <c r="AH2204" i="2"/>
  <c r="AH2268" i="2"/>
  <c r="AH2165" i="2"/>
  <c r="AH2229" i="2"/>
  <c r="AH2293" i="2"/>
  <c r="AH269" i="2"/>
  <c r="AH2062" i="2"/>
  <c r="AH2126" i="2"/>
  <c r="AH2230" i="2"/>
  <c r="AH2294" i="2"/>
  <c r="AH2358" i="2"/>
  <c r="AH2414" i="2"/>
  <c r="AH2478" i="2"/>
  <c r="AH2542" i="2"/>
  <c r="AI2542" i="2" s="1"/>
  <c r="AJ2542" i="2" s="1"/>
  <c r="AK2542" i="2" s="1"/>
  <c r="AH2606" i="2"/>
  <c r="AH3692" i="2"/>
  <c r="AH2740" i="2"/>
  <c r="AH2425" i="2"/>
  <c r="AI2425" i="2" s="1"/>
  <c r="AJ2425" i="2" s="1"/>
  <c r="AK2425" i="2" s="1"/>
  <c r="AH2529" i="2"/>
  <c r="AI2529" i="2" s="1"/>
  <c r="AJ2529" i="2" s="1"/>
  <c r="AK2529" i="2" s="1"/>
  <c r="AH2593" i="2"/>
  <c r="AH2734" i="2"/>
  <c r="AH3702" i="2"/>
  <c r="AH3720" i="2"/>
  <c r="AI3720" i="2" s="1"/>
  <c r="AJ3720" i="2" s="1"/>
  <c r="AK3720" i="2" s="1"/>
  <c r="AH3995" i="2"/>
  <c r="AH75" i="2"/>
  <c r="AH139" i="2"/>
  <c r="AH203" i="2"/>
  <c r="AH299" i="2"/>
  <c r="AH2332" i="2"/>
  <c r="AH2396" i="2"/>
  <c r="AH2460" i="2"/>
  <c r="AH2524" i="2"/>
  <c r="AH2588" i="2"/>
  <c r="AH2729" i="2"/>
  <c r="AH2728" i="2"/>
  <c r="AH2735" i="2"/>
  <c r="AH2243" i="2"/>
  <c r="AH2307" i="2"/>
  <c r="AH2371" i="2"/>
  <c r="AH2435" i="2"/>
  <c r="AH2499" i="2"/>
  <c r="AH2563" i="2"/>
  <c r="AH2627" i="2"/>
  <c r="AH2373" i="2"/>
  <c r="AH2437" i="2"/>
  <c r="AH2501" i="2"/>
  <c r="AH2565" i="2"/>
  <c r="AI2565" i="2" s="1"/>
  <c r="AJ2565" i="2" s="1"/>
  <c r="AK2565" i="2" s="1"/>
  <c r="AH2629" i="2"/>
  <c r="AH81" i="2"/>
  <c r="AI81" i="2" s="1"/>
  <c r="AJ81" i="2" s="1"/>
  <c r="AK81" i="2" s="1"/>
  <c r="AH145" i="2"/>
  <c r="AH209" i="2"/>
  <c r="AH273" i="2"/>
  <c r="AI273" i="2" s="1"/>
  <c r="AJ273" i="2" s="1"/>
  <c r="AK273" i="2" s="1"/>
  <c r="AH2058" i="2"/>
  <c r="AI2058" i="2" s="1"/>
  <c r="AJ2058" i="2" s="1"/>
  <c r="AK2058" i="2" s="1"/>
  <c r="AH2122" i="2"/>
  <c r="AH2186" i="2"/>
  <c r="AH2250" i="2"/>
  <c r="AI2250" i="2" s="1"/>
  <c r="AJ2250" i="2" s="1"/>
  <c r="AK2250" i="2" s="1"/>
  <c r="AH2410" i="2"/>
  <c r="AH300" i="2"/>
  <c r="AH2077" i="2"/>
  <c r="AH2141" i="2"/>
  <c r="AH4" i="2"/>
  <c r="AI4" i="2" s="1"/>
  <c r="AJ4" i="2" s="1"/>
  <c r="AK4" i="2" s="1"/>
  <c r="AH68" i="2"/>
  <c r="AH132" i="2"/>
  <c r="AH196" i="2"/>
  <c r="AH26" i="2"/>
  <c r="AH90" i="2"/>
  <c r="AH162" i="2"/>
  <c r="AI162" i="2" s="1"/>
  <c r="AJ162" i="2" s="1"/>
  <c r="AK162" i="2" s="1"/>
  <c r="AH226" i="2"/>
  <c r="AI226" i="2" s="1"/>
  <c r="AJ226" i="2" s="1"/>
  <c r="AK226" i="2" s="1"/>
  <c r="AH290" i="2"/>
  <c r="AI290" i="2" s="1"/>
  <c r="AJ290" i="2" s="1"/>
  <c r="AK290" i="2" s="1"/>
  <c r="AH2123" i="2"/>
  <c r="AI2123" i="2" s="1"/>
  <c r="AJ2123" i="2" s="1"/>
  <c r="AK2123" i="2" s="1"/>
  <c r="AH2187" i="2"/>
  <c r="AI2187" i="2" s="1"/>
  <c r="AJ2187" i="2" s="1"/>
  <c r="AK2187" i="2" s="1"/>
  <c r="AH2546" i="2"/>
  <c r="AI2546" i="2" s="1"/>
  <c r="AJ2546" i="2" s="1"/>
  <c r="AK2546" i="2" s="1"/>
  <c r="AH2610" i="2"/>
  <c r="AH2431" i="2"/>
  <c r="AH2544" i="2"/>
  <c r="AH2285" i="2"/>
  <c r="AH2054" i="2"/>
  <c r="AI2054" i="2" s="1"/>
  <c r="AJ2054" i="2" s="1"/>
  <c r="AK2054" i="2" s="1"/>
  <c r="AH3735" i="2"/>
  <c r="AI3735" i="2" s="1"/>
  <c r="AJ3735" i="2" s="1"/>
  <c r="AK3735" i="2" s="1"/>
  <c r="AH2050" i="2"/>
  <c r="AH38" i="2"/>
  <c r="AH39" i="2"/>
  <c r="AH17" i="2"/>
  <c r="AI17" i="2" s="1"/>
  <c r="AJ17" i="2" s="1"/>
  <c r="AK17" i="2" s="1"/>
  <c r="AH285" i="2"/>
  <c r="AI285" i="2" s="1"/>
  <c r="AJ285" i="2" s="1"/>
  <c r="AK285" i="2" s="1"/>
  <c r="AH111" i="2"/>
  <c r="AI111" i="2" s="1"/>
  <c r="AJ111" i="2" s="1"/>
  <c r="AK111" i="2" s="1"/>
  <c r="AH120" i="2"/>
  <c r="AH192" i="2"/>
  <c r="AH312" i="2"/>
  <c r="AH78" i="2"/>
  <c r="AH142" i="2"/>
  <c r="AH206" i="2"/>
  <c r="AH270" i="2"/>
  <c r="AH2183" i="2"/>
  <c r="AI2183" i="2" s="1"/>
  <c r="AJ2183" i="2" s="1"/>
  <c r="AK2183" i="2" s="1"/>
  <c r="AH79" i="2"/>
  <c r="AI79" i="2" s="1"/>
  <c r="AJ79" i="2" s="1"/>
  <c r="AK79" i="2" s="1"/>
  <c r="AH311" i="2"/>
  <c r="AI311" i="2" s="1"/>
  <c r="AJ311" i="2" s="1"/>
  <c r="AK311" i="2" s="1"/>
  <c r="AH2257" i="2"/>
  <c r="AI2257" i="2" s="1"/>
  <c r="AJ2257" i="2" s="1"/>
  <c r="AK2257" i="2" s="1"/>
  <c r="AH330" i="2"/>
  <c r="AH2282" i="2"/>
  <c r="AH2346" i="2"/>
  <c r="AH2060" i="2"/>
  <c r="AI2060" i="2" s="1"/>
  <c r="AJ2060" i="2" s="1"/>
  <c r="AK2060" i="2" s="1"/>
  <c r="AH318" i="2"/>
  <c r="AH2095" i="2"/>
  <c r="AI2095" i="2" s="1"/>
  <c r="AJ2095" i="2" s="1"/>
  <c r="AK2095" i="2" s="1"/>
  <c r="AH2498" i="2"/>
  <c r="AH2096" i="2"/>
  <c r="AH2160" i="2"/>
  <c r="AH2153" i="2"/>
  <c r="AH2217" i="2"/>
  <c r="AH2320" i="2"/>
  <c r="AH2384" i="2"/>
  <c r="AI2384" i="2" s="1"/>
  <c r="AJ2384" i="2" s="1"/>
  <c r="AK2384" i="2" s="1"/>
  <c r="AH2281" i="2"/>
  <c r="AI2281" i="2" s="1"/>
  <c r="AJ2281" i="2" s="1"/>
  <c r="AK2281" i="2" s="1"/>
  <c r="AH2345" i="2"/>
  <c r="AH2417" i="2"/>
  <c r="AH2255" i="2"/>
  <c r="AH2319" i="2"/>
  <c r="AH2383" i="2"/>
  <c r="AH2447" i="2"/>
  <c r="AH2400" i="2"/>
  <c r="AH2471" i="2"/>
  <c r="AH2535" i="2"/>
  <c r="AH2599" i="2"/>
  <c r="AH2496" i="2"/>
  <c r="AH2560" i="2"/>
  <c r="AH2624" i="2"/>
  <c r="AH256" i="2"/>
  <c r="AH2057" i="2"/>
  <c r="AI2057" i="2" s="1"/>
  <c r="AJ2057" i="2" s="1"/>
  <c r="AK2057" i="2" s="1"/>
  <c r="AH2121" i="2"/>
  <c r="AH21" i="2"/>
  <c r="AH85" i="2"/>
  <c r="AH149" i="2"/>
  <c r="AH213" i="2"/>
  <c r="AI213" i="2" s="1"/>
  <c r="AJ213" i="2" s="1"/>
  <c r="AK213" i="2" s="1"/>
  <c r="AH2212" i="2"/>
  <c r="AI2212" i="2" s="1"/>
  <c r="AJ2212" i="2" s="1"/>
  <c r="AK2212" i="2" s="1"/>
  <c r="AH2276" i="2"/>
  <c r="AH2173" i="2"/>
  <c r="AH2237" i="2"/>
  <c r="AI2237" i="2" s="1"/>
  <c r="AJ2237" i="2" s="1"/>
  <c r="AK2237" i="2" s="1"/>
  <c r="AH2301" i="2"/>
  <c r="AH277" i="2"/>
  <c r="AH2070" i="2"/>
  <c r="AH2134" i="2"/>
  <c r="AH2238" i="2"/>
  <c r="AH2302" i="2"/>
  <c r="AH2366" i="2"/>
  <c r="AH2422" i="2"/>
  <c r="AH2486" i="2"/>
  <c r="AH2550" i="2"/>
  <c r="AH2614" i="2"/>
  <c r="AH3700" i="2"/>
  <c r="AH3693" i="2"/>
  <c r="AH2433" i="2"/>
  <c r="AH2537" i="2"/>
  <c r="AH2601" i="2"/>
  <c r="AH3687" i="2"/>
  <c r="AH3710" i="2"/>
  <c r="AH3728" i="2"/>
  <c r="AH3996" i="2"/>
  <c r="AH19" i="2"/>
  <c r="AH83" i="2"/>
  <c r="AH147" i="2"/>
  <c r="AH211" i="2"/>
  <c r="AH307" i="2"/>
  <c r="AH2340" i="2"/>
  <c r="AH2404" i="2"/>
  <c r="AH2468" i="2"/>
  <c r="AH2532" i="2"/>
  <c r="AH2596" i="2"/>
  <c r="AH2737" i="2"/>
  <c r="AH2736" i="2"/>
  <c r="AH3688" i="2"/>
  <c r="AH2251" i="2"/>
  <c r="AI2251" i="2" s="1"/>
  <c r="AJ2251" i="2" s="1"/>
  <c r="AK2251" i="2" s="1"/>
  <c r="AH2315" i="2"/>
  <c r="AH2379" i="2"/>
  <c r="AH2443" i="2"/>
  <c r="AH2507" i="2"/>
  <c r="AI2507" i="2" s="1"/>
  <c r="AJ2507" i="2" s="1"/>
  <c r="AK2507" i="2" s="1"/>
  <c r="AH2571" i="2"/>
  <c r="AH2635" i="2"/>
  <c r="AH2381" i="2"/>
  <c r="AI2381" i="2" s="1"/>
  <c r="AJ2381" i="2" s="1"/>
  <c r="AK2381" i="2" s="1"/>
  <c r="AH2445" i="2"/>
  <c r="AI2445" i="2" s="1"/>
  <c r="AJ2445" i="2" s="1"/>
  <c r="AK2445" i="2" s="1"/>
  <c r="AH2509" i="2"/>
  <c r="AH2573" i="2"/>
  <c r="AH2637" i="2"/>
  <c r="AH89" i="2"/>
  <c r="AI89" i="2" s="1"/>
  <c r="AJ89" i="2" s="1"/>
  <c r="AK89" i="2" s="1"/>
  <c r="AH153" i="2"/>
  <c r="AH217" i="2"/>
  <c r="AH281" i="2"/>
  <c r="AH2066" i="2"/>
  <c r="AH2130" i="2"/>
  <c r="AH2194" i="2"/>
  <c r="AH2258" i="2"/>
  <c r="AH2418" i="2"/>
  <c r="AH308" i="2"/>
  <c r="AH2085" i="2"/>
  <c r="AH2149" i="2"/>
  <c r="AH12" i="2"/>
  <c r="AH76" i="2"/>
  <c r="AI76" i="2" s="1"/>
  <c r="AJ76" i="2" s="1"/>
  <c r="AK76" i="2" s="1"/>
  <c r="AH140" i="2"/>
  <c r="AH204" i="2"/>
  <c r="AH34" i="2"/>
  <c r="AI34" i="2" s="1"/>
  <c r="AJ34" i="2" s="1"/>
  <c r="AK34" i="2" s="1"/>
  <c r="AH98" i="2"/>
  <c r="AI98" i="2" s="1"/>
  <c r="AJ98" i="2" s="1"/>
  <c r="AK98" i="2" s="1"/>
  <c r="AH170" i="2"/>
  <c r="AH234" i="2"/>
  <c r="AH298" i="2"/>
  <c r="AI298" i="2" s="1"/>
  <c r="AJ298" i="2" s="1"/>
  <c r="AK298" i="2" s="1"/>
  <c r="AH2131" i="2"/>
  <c r="AI2131" i="2" s="1"/>
  <c r="AJ2131" i="2" s="1"/>
  <c r="AK2131" i="2" s="1"/>
  <c r="AH2195" i="2"/>
  <c r="AI2562" i="2"/>
  <c r="AJ2562" i="2" s="1"/>
  <c r="AK2562" i="2" s="1"/>
  <c r="AI2076" i="2"/>
  <c r="AJ2076" i="2" s="1"/>
  <c r="AK2076" i="2" s="1"/>
  <c r="AI2725" i="2"/>
  <c r="AJ2725" i="2" s="1"/>
  <c r="AK2725" i="2" s="1"/>
  <c r="AI95" i="2"/>
  <c r="AJ95" i="2" s="1"/>
  <c r="AK95" i="2" s="1"/>
  <c r="AI48" i="2"/>
  <c r="AJ48" i="2" s="1"/>
  <c r="AK48" i="2" s="1"/>
  <c r="D4" i="16" l="1"/>
  <c r="D7" i="16" s="1"/>
  <c r="J13" i="16"/>
  <c r="AI100" i="2"/>
  <c r="AJ100" i="2" s="1"/>
  <c r="AK100" i="2" s="1"/>
  <c r="AI65" i="2"/>
  <c r="AJ65" i="2" s="1"/>
  <c r="AK65" i="2" s="1"/>
  <c r="AI2210" i="2"/>
  <c r="AJ2210" i="2" s="1"/>
  <c r="AK2210" i="2" s="1"/>
  <c r="AI164" i="2"/>
  <c r="AJ164" i="2" s="1"/>
  <c r="AK164" i="2" s="1"/>
  <c r="AI2331" i="2"/>
  <c r="AJ2331" i="2" s="1"/>
  <c r="AK2331" i="2" s="1"/>
  <c r="AI2539" i="2"/>
  <c r="AJ2539" i="2" s="1"/>
  <c r="AK2539" i="2" s="1"/>
  <c r="AI225" i="2"/>
  <c r="AJ225" i="2" s="1"/>
  <c r="AK225" i="2" s="1"/>
  <c r="AI2418" i="2"/>
  <c r="AJ2418" i="2" s="1"/>
  <c r="AK2418" i="2" s="1"/>
  <c r="AI2333" i="2"/>
  <c r="AJ2333" i="2" s="1"/>
  <c r="AK2333" i="2" s="1"/>
  <c r="AI156" i="2"/>
  <c r="AJ156" i="2" s="1"/>
  <c r="AK156" i="2" s="1"/>
  <c r="AI2531" i="2"/>
  <c r="AJ2531" i="2" s="1"/>
  <c r="AK2531" i="2" s="1"/>
  <c r="AI2186" i="2"/>
  <c r="AJ2186" i="2" s="1"/>
  <c r="AK2186" i="2" s="1"/>
  <c r="AI2394" i="2"/>
  <c r="AJ2394" i="2" s="1"/>
  <c r="AK2394" i="2" s="1"/>
  <c r="AI2202" i="2"/>
  <c r="AJ2202" i="2" s="1"/>
  <c r="AK2202" i="2" s="1"/>
  <c r="AI2266" i="2"/>
  <c r="AJ2266" i="2" s="1"/>
  <c r="AK2266" i="2" s="1"/>
  <c r="AI2138" i="2"/>
  <c r="AJ2138" i="2" s="1"/>
  <c r="AK2138" i="2" s="1"/>
  <c r="AI2618" i="2"/>
  <c r="AJ2618" i="2" s="1"/>
  <c r="AK2618" i="2" s="1"/>
  <c r="AI148" i="2"/>
  <c r="AJ148" i="2" s="1"/>
  <c r="AK148" i="2" s="1"/>
  <c r="AI289" i="2"/>
  <c r="AJ289" i="2" s="1"/>
  <c r="AK289" i="2" s="1"/>
  <c r="AI316" i="2"/>
  <c r="AJ316" i="2" s="1"/>
  <c r="AK316" i="2" s="1"/>
  <c r="AI161" i="2"/>
  <c r="AJ161" i="2" s="1"/>
  <c r="AK161" i="2" s="1"/>
  <c r="AI2258" i="2"/>
  <c r="AJ2258" i="2" s="1"/>
  <c r="AK2258" i="2" s="1"/>
  <c r="AI29" i="2"/>
  <c r="AJ29" i="2" s="1"/>
  <c r="AK29" i="2" s="1"/>
  <c r="AI2563" i="2"/>
  <c r="AJ2563" i="2" s="1"/>
  <c r="AK2563" i="2" s="1"/>
  <c r="AI2626" i="2"/>
  <c r="AJ2626" i="2" s="1"/>
  <c r="AK2626" i="2" s="1"/>
  <c r="AI241" i="2"/>
  <c r="AJ241" i="2" s="1"/>
  <c r="AK241" i="2" s="1"/>
  <c r="AI2061" i="2"/>
  <c r="AJ2061" i="2" s="1"/>
  <c r="AK2061" i="2" s="1"/>
  <c r="AI228" i="2"/>
  <c r="AJ228" i="2" s="1"/>
  <c r="AK228" i="2" s="1"/>
  <c r="AI2435" i="2"/>
  <c r="AJ2435" i="2" s="1"/>
  <c r="AK2435" i="2" s="1"/>
  <c r="AI2370" i="2"/>
  <c r="AJ2370" i="2" s="1"/>
  <c r="AK2370" i="2" s="1"/>
  <c r="AI2499" i="2"/>
  <c r="AJ2499" i="2" s="1"/>
  <c r="AK2499" i="2" s="1"/>
  <c r="AI2736" i="2"/>
  <c r="AJ2736" i="2" s="1"/>
  <c r="AK2736" i="2" s="1"/>
  <c r="AI2459" i="2"/>
  <c r="AJ2459" i="2" s="1"/>
  <c r="AK2459" i="2" s="1"/>
  <c r="AI2405" i="2"/>
  <c r="AJ2405" i="2" s="1"/>
  <c r="AK2405" i="2" s="1"/>
  <c r="AI2101" i="2"/>
  <c r="AJ2101" i="2" s="1"/>
  <c r="AK2101" i="2" s="1"/>
  <c r="AI2474" i="2"/>
  <c r="AJ2474" i="2" s="1"/>
  <c r="AK2474" i="2" s="1"/>
  <c r="AI145" i="2"/>
  <c r="AJ145" i="2" s="1"/>
  <c r="AK145" i="2" s="1"/>
  <c r="AI2573" i="2"/>
  <c r="AJ2573" i="2" s="1"/>
  <c r="AK2573" i="2" s="1"/>
  <c r="AI2571" i="2"/>
  <c r="AJ2571" i="2" s="1"/>
  <c r="AK2571" i="2" s="1"/>
  <c r="AI20" i="2"/>
  <c r="AJ20" i="2" s="1"/>
  <c r="AK20" i="2" s="1"/>
  <c r="AI68" i="2"/>
  <c r="AJ68" i="2" s="1"/>
  <c r="AK68" i="2" s="1"/>
  <c r="AI153" i="2"/>
  <c r="AJ153" i="2" s="1"/>
  <c r="AK153" i="2" s="1"/>
  <c r="AI196" i="2"/>
  <c r="AJ196" i="2" s="1"/>
  <c r="AK196" i="2" s="1"/>
  <c r="AI172" i="2"/>
  <c r="AJ172" i="2" s="1"/>
  <c r="AK172" i="2" s="1"/>
  <c r="AI308" i="2"/>
  <c r="AJ308" i="2" s="1"/>
  <c r="AK308" i="2" s="1"/>
  <c r="AI2525" i="2"/>
  <c r="AJ2525" i="2" s="1"/>
  <c r="AK2525" i="2" s="1"/>
  <c r="AI300" i="2"/>
  <c r="AJ300" i="2" s="1"/>
  <c r="AK300" i="2" s="1"/>
  <c r="AI233" i="2"/>
  <c r="AJ233" i="2" s="1"/>
  <c r="AK233" i="2" s="1"/>
  <c r="AI2589" i="2"/>
  <c r="AJ2589" i="2" s="1"/>
  <c r="AK2589" i="2" s="1"/>
  <c r="AI84" i="2"/>
  <c r="AJ84" i="2" s="1"/>
  <c r="AK84" i="2" s="1"/>
  <c r="AI2395" i="2"/>
  <c r="AJ2395" i="2" s="1"/>
  <c r="AK2395" i="2" s="1"/>
  <c r="AI2426" i="2"/>
  <c r="AJ2426" i="2" s="1"/>
  <c r="AK2426" i="2" s="1"/>
  <c r="AI2082" i="2"/>
  <c r="AJ2082" i="2" s="1"/>
  <c r="AK2082" i="2" s="1"/>
  <c r="AI2267" i="2"/>
  <c r="AJ2267" i="2" s="1"/>
  <c r="AK2267" i="2" s="1"/>
  <c r="AI2397" i="2"/>
  <c r="AJ2397" i="2" s="1"/>
  <c r="AK2397" i="2" s="1"/>
  <c r="AI2621" i="2"/>
  <c r="AJ2621" i="2" s="1"/>
  <c r="AK2621" i="2" s="1"/>
  <c r="AI169" i="2"/>
  <c r="AJ169" i="2" s="1"/>
  <c r="AK169" i="2" s="1"/>
  <c r="AI2461" i="2"/>
  <c r="AJ2461" i="2" s="1"/>
  <c r="AK2461" i="2" s="1"/>
  <c r="AI324" i="2"/>
  <c r="AJ324" i="2" s="1"/>
  <c r="AK324" i="2" s="1"/>
  <c r="AI220" i="2"/>
  <c r="AJ220" i="2" s="1"/>
  <c r="AK220" i="2" s="1"/>
  <c r="AI2442" i="2"/>
  <c r="AJ2442" i="2" s="1"/>
  <c r="AK2442" i="2" s="1"/>
  <c r="AI2533" i="2"/>
  <c r="AJ2533" i="2" s="1"/>
  <c r="AK2533" i="2" s="1"/>
  <c r="AI2469" i="2"/>
  <c r="AJ2469" i="2" s="1"/>
  <c r="AK2469" i="2" s="1"/>
  <c r="AI2218" i="2"/>
  <c r="AJ2218" i="2" s="1"/>
  <c r="AK2218" i="2" s="1"/>
  <c r="AI2434" i="2"/>
  <c r="AJ2434" i="2" s="1"/>
  <c r="AK2434" i="2" s="1"/>
  <c r="AI2130" i="2"/>
  <c r="AJ2130" i="2" s="1"/>
  <c r="AK2130" i="2" s="1"/>
  <c r="AI36" i="2"/>
  <c r="AJ36" i="2" s="1"/>
  <c r="AK36" i="2" s="1"/>
  <c r="AI2730" i="2"/>
  <c r="AJ2730" i="2" s="1"/>
  <c r="AK2730" i="2" s="1"/>
  <c r="AI2635" i="2"/>
  <c r="AJ2635" i="2" s="1"/>
  <c r="AK2635" i="2" s="1"/>
  <c r="AI2085" i="2"/>
  <c r="AJ2085" i="2" s="1"/>
  <c r="AK2085" i="2" s="1"/>
  <c r="AI92" i="2"/>
  <c r="AJ92" i="2" s="1"/>
  <c r="AK92" i="2" s="1"/>
  <c r="AI2597" i="2"/>
  <c r="AJ2597" i="2" s="1"/>
  <c r="AK2597" i="2" s="1"/>
  <c r="AI2443" i="2"/>
  <c r="AJ2443" i="2" s="1"/>
  <c r="AK2443" i="2" s="1"/>
  <c r="AI2323" i="2"/>
  <c r="AJ2323" i="2" s="1"/>
  <c r="AK2323" i="2" s="1"/>
  <c r="AI313" i="2"/>
  <c r="AJ313" i="2" s="1"/>
  <c r="AK313" i="2" s="1"/>
  <c r="AI2735" i="2"/>
  <c r="AJ2735" i="2" s="1"/>
  <c r="AK2735" i="2" s="1"/>
  <c r="AI2125" i="2"/>
  <c r="AJ2125" i="2" s="1"/>
  <c r="AK2125" i="2" s="1"/>
  <c r="AI73" i="2"/>
  <c r="AJ73" i="2" s="1"/>
  <c r="AK73" i="2" s="1"/>
  <c r="AI2053" i="2"/>
  <c r="AJ2053" i="2" s="1"/>
  <c r="AK2053" i="2" s="1"/>
  <c r="AI2467" i="2"/>
  <c r="AJ2467" i="2" s="1"/>
  <c r="AK2467" i="2" s="1"/>
  <c r="AI2466" i="2"/>
  <c r="AJ2466" i="2" s="1"/>
  <c r="AK2466" i="2" s="1"/>
  <c r="AI2581" i="2"/>
  <c r="AJ2581" i="2" s="1"/>
  <c r="AK2581" i="2" s="1"/>
  <c r="AI2421" i="2"/>
  <c r="AJ2421" i="2" s="1"/>
  <c r="AK2421" i="2" s="1"/>
  <c r="AI2629" i="2"/>
  <c r="AJ2629" i="2" s="1"/>
  <c r="AK2629" i="2" s="1"/>
  <c r="AI2637" i="2"/>
  <c r="AJ2637" i="2" s="1"/>
  <c r="AK2637" i="2" s="1"/>
  <c r="AI2122" i="2"/>
  <c r="AJ2122" i="2" s="1"/>
  <c r="AK2122" i="2" s="1"/>
  <c r="AI2509" i="2"/>
  <c r="AJ2509" i="2" s="1"/>
  <c r="AK2509" i="2" s="1"/>
  <c r="AI297" i="2"/>
  <c r="AJ297" i="2" s="1"/>
  <c r="AK297" i="2" s="1"/>
  <c r="AI2090" i="2"/>
  <c r="AJ2090" i="2" s="1"/>
  <c r="AK2090" i="2" s="1"/>
  <c r="AI2133" i="2"/>
  <c r="AJ2133" i="2" s="1"/>
  <c r="AK2133" i="2" s="1"/>
  <c r="AI2547" i="2"/>
  <c r="AJ2547" i="2" s="1"/>
  <c r="AK2547" i="2" s="1"/>
  <c r="AI2371" i="2"/>
  <c r="AJ2371" i="2" s="1"/>
  <c r="AK2371" i="2" s="1"/>
  <c r="AI3704" i="2"/>
  <c r="AJ3704" i="2" s="1"/>
  <c r="AK3704" i="2" s="1"/>
  <c r="AI2170" i="2"/>
  <c r="AJ2170" i="2" s="1"/>
  <c r="AK2170" i="2" s="1"/>
  <c r="AI2517" i="2"/>
  <c r="AJ2517" i="2" s="1"/>
  <c r="AK2517" i="2" s="1"/>
  <c r="AI2373" i="2"/>
  <c r="AJ2373" i="2" s="1"/>
  <c r="AK2373" i="2" s="1"/>
  <c r="AI116" i="2"/>
  <c r="AJ116" i="2" s="1"/>
  <c r="AK116" i="2" s="1"/>
  <c r="AI185" i="2"/>
  <c r="AJ185" i="2" s="1"/>
  <c r="AK185" i="2" s="1"/>
  <c r="AI2194" i="2"/>
  <c r="AJ2194" i="2" s="1"/>
  <c r="AK2194" i="2" s="1"/>
  <c r="AI265" i="2"/>
  <c r="AJ265" i="2" s="1"/>
  <c r="AK265" i="2" s="1"/>
  <c r="AI217" i="2"/>
  <c r="AJ217" i="2" s="1"/>
  <c r="AK217" i="2" s="1"/>
  <c r="AI305" i="2"/>
  <c r="AJ305" i="2" s="1"/>
  <c r="AK305" i="2" s="1"/>
  <c r="AI132" i="2"/>
  <c r="AJ132" i="2" s="1"/>
  <c r="AK132" i="2" s="1"/>
  <c r="AI113" i="2"/>
  <c r="AJ113" i="2" s="1"/>
  <c r="AK113" i="2" s="1"/>
  <c r="AI2402" i="2"/>
  <c r="AJ2402" i="2" s="1"/>
  <c r="AK2402" i="2" s="1"/>
  <c r="AI2069" i="2"/>
  <c r="AJ2069" i="2" s="1"/>
  <c r="AK2069" i="2" s="1"/>
  <c r="AI2357" i="2"/>
  <c r="AJ2357" i="2" s="1"/>
  <c r="AK2357" i="2" s="1"/>
  <c r="AI2446" i="2"/>
  <c r="AJ2446" i="2" s="1"/>
  <c r="AK2446" i="2" s="1"/>
  <c r="AI280" i="2"/>
  <c r="AJ280" i="2" s="1"/>
  <c r="AK280" i="2" s="1"/>
  <c r="AI129" i="2"/>
  <c r="AJ129" i="2" s="1"/>
  <c r="AK129" i="2" s="1"/>
  <c r="AI52" i="2"/>
  <c r="AJ52" i="2" s="1"/>
  <c r="AK52" i="2" s="1"/>
  <c r="AI108" i="2"/>
  <c r="AJ108" i="2" s="1"/>
  <c r="AK108" i="2" s="1"/>
  <c r="AI236" i="2"/>
  <c r="AJ236" i="2" s="1"/>
  <c r="AK236" i="2" s="1"/>
  <c r="AI2379" i="2"/>
  <c r="AJ2379" i="2" s="1"/>
  <c r="AK2379" i="2" s="1"/>
  <c r="AI2413" i="2"/>
  <c r="AJ2413" i="2" s="1"/>
  <c r="AK2413" i="2" s="1"/>
  <c r="AI2410" i="2"/>
  <c r="AJ2410" i="2" s="1"/>
  <c r="AK2410" i="2" s="1"/>
  <c r="AI209" i="2"/>
  <c r="AJ209" i="2" s="1"/>
  <c r="AK209" i="2" s="1"/>
  <c r="AI2728" i="2"/>
  <c r="AJ2728" i="2" s="1"/>
  <c r="AK2728" i="2" s="1"/>
  <c r="AI193" i="2"/>
  <c r="AJ193" i="2" s="1"/>
  <c r="AK193" i="2" s="1"/>
  <c r="AI2146" i="2"/>
  <c r="AJ2146" i="2" s="1"/>
  <c r="AK2146" i="2" s="1"/>
  <c r="AI244" i="2"/>
  <c r="AJ244" i="2" s="1"/>
  <c r="AK244" i="2" s="1"/>
  <c r="AI2605" i="2"/>
  <c r="AJ2605" i="2" s="1"/>
  <c r="AK2605" i="2" s="1"/>
  <c r="AI2738" i="2"/>
  <c r="AJ2738" i="2" s="1"/>
  <c r="AK2738" i="2" s="1"/>
  <c r="AI2437" i="2"/>
  <c r="AJ2437" i="2" s="1"/>
  <c r="AK2437" i="2" s="1"/>
  <c r="AI2355" i="2"/>
  <c r="AJ2355" i="2" s="1"/>
  <c r="AK2355" i="2" s="1"/>
  <c r="AI2485" i="2"/>
  <c r="AJ2485" i="2" s="1"/>
  <c r="AK2485" i="2" s="1"/>
  <c r="AI204" i="2"/>
  <c r="AJ204" i="2" s="1"/>
  <c r="AK204" i="2" s="1"/>
  <c r="AI2066" i="2"/>
  <c r="AJ2066" i="2" s="1"/>
  <c r="AK2066" i="2" s="1"/>
  <c r="AI2162" i="2"/>
  <c r="AJ2162" i="2" s="1"/>
  <c r="AK2162" i="2" s="1"/>
  <c r="AI2098" i="2"/>
  <c r="AJ2098" i="2" s="1"/>
  <c r="AK2098" i="2" s="1"/>
  <c r="AI2114" i="2"/>
  <c r="AJ2114" i="2" s="1"/>
  <c r="AK2114" i="2" s="1"/>
  <c r="AI2482" i="2"/>
  <c r="AJ2482" i="2" s="1"/>
  <c r="AK2482" i="2" s="1"/>
  <c r="AI12" i="2"/>
  <c r="AJ12" i="2" s="1"/>
  <c r="AK12" i="2" s="1"/>
  <c r="AL12" i="2" s="1"/>
  <c r="AI2613" i="2"/>
  <c r="AJ2613" i="2" s="1"/>
  <c r="AK2613" i="2" s="1"/>
  <c r="AI2451" i="2"/>
  <c r="AJ2451" i="2" s="1"/>
  <c r="AK2451" i="2" s="1"/>
  <c r="AI2226" i="2"/>
  <c r="AJ2226" i="2" s="1"/>
  <c r="AK2226" i="2" s="1"/>
  <c r="AI2050" i="2"/>
  <c r="AJ2050" i="2" s="1"/>
  <c r="AK2050" i="2" s="1"/>
  <c r="AI140" i="2"/>
  <c r="AJ140" i="2" s="1"/>
  <c r="AK140" i="2" s="1"/>
  <c r="AI2510" i="2"/>
  <c r="AJ2510" i="2" s="1"/>
  <c r="AK2510" i="2" s="1"/>
  <c r="AI249" i="2"/>
  <c r="AJ249" i="2" s="1"/>
  <c r="AK249" i="2" s="1"/>
  <c r="AI281" i="2"/>
  <c r="AJ281" i="2" s="1"/>
  <c r="AK281" i="2" s="1"/>
  <c r="AI3689" i="2"/>
  <c r="AJ3689" i="2" s="1"/>
  <c r="AK3689" i="2" s="1"/>
  <c r="AI2242" i="2"/>
  <c r="AJ2242" i="2" s="1"/>
  <c r="AK2242" i="2" s="1"/>
  <c r="AI2627" i="2"/>
  <c r="AJ2627" i="2" s="1"/>
  <c r="AK2627" i="2" s="1"/>
  <c r="AI188" i="2"/>
  <c r="AJ188" i="2" s="1"/>
  <c r="AK188" i="2" s="1"/>
  <c r="AI2515" i="2"/>
  <c r="AJ2515" i="2" s="1"/>
  <c r="AK2515" i="2" s="1"/>
  <c r="AI2325" i="2"/>
  <c r="AJ2325" i="2" s="1"/>
  <c r="AK2325" i="2" s="1"/>
  <c r="AI277" i="2"/>
  <c r="AJ277" i="2" s="1"/>
  <c r="AK277" i="2" s="1"/>
  <c r="AI2625" i="2"/>
  <c r="AJ2625" i="2" s="1"/>
  <c r="AK2625" i="2" s="1"/>
  <c r="AI2501" i="2"/>
  <c r="AJ2501" i="2" s="1"/>
  <c r="AK2501" i="2" s="1"/>
  <c r="AI2611" i="2"/>
  <c r="AJ2611" i="2" s="1"/>
  <c r="AK2611" i="2" s="1"/>
  <c r="AI124" i="2"/>
  <c r="AJ124" i="2" s="1"/>
  <c r="AK124" i="2" s="1"/>
  <c r="AI2475" i="2"/>
  <c r="AJ2475" i="2" s="1"/>
  <c r="AK2475" i="2" s="1"/>
  <c r="AI121" i="2"/>
  <c r="AJ121" i="2" s="1"/>
  <c r="AK121" i="2" s="1"/>
  <c r="AI2117" i="2"/>
  <c r="AJ2117" i="2" s="1"/>
  <c r="AK2117" i="2" s="1"/>
  <c r="AI2386" i="2"/>
  <c r="AJ2386" i="2" s="1"/>
  <c r="AK2386" i="2" s="1"/>
  <c r="AI2622" i="2"/>
  <c r="AJ2622" i="2" s="1"/>
  <c r="AK2622" i="2" s="1"/>
  <c r="AI2561" i="2"/>
  <c r="AJ2561" i="2" s="1"/>
  <c r="AK2561" i="2" s="1"/>
  <c r="AI2603" i="2"/>
  <c r="AJ2603" i="2" s="1"/>
  <c r="AK2603" i="2" s="1"/>
  <c r="AI2634" i="2"/>
  <c r="AJ2634" i="2" s="1"/>
  <c r="AK2634" i="2" s="1"/>
  <c r="AI3691" i="2"/>
  <c r="AJ3691" i="2" s="1"/>
  <c r="AK3691" i="2" s="1"/>
  <c r="AI2549" i="2"/>
  <c r="AJ2549" i="2" s="1"/>
  <c r="AK2549" i="2" s="1"/>
  <c r="AI177" i="2"/>
  <c r="AJ177" i="2" s="1"/>
  <c r="AK177" i="2" s="1"/>
  <c r="AI2219" i="2"/>
  <c r="AJ2219" i="2" s="1"/>
  <c r="AK2219" i="2" s="1"/>
  <c r="AI2262" i="2"/>
  <c r="AJ2262" i="2" s="1"/>
  <c r="AK2262" i="2" s="1"/>
  <c r="AI2477" i="2"/>
  <c r="AJ2477" i="2" s="1"/>
  <c r="AK2477" i="2" s="1"/>
  <c r="AI45" i="2"/>
  <c r="AJ45" i="2" s="1"/>
  <c r="AK45" i="2" s="1"/>
  <c r="AI2378" i="2"/>
  <c r="AJ2378" i="2" s="1"/>
  <c r="AK2378" i="2" s="1"/>
  <c r="AI2541" i="2"/>
  <c r="AJ2541" i="2" s="1"/>
  <c r="AK2541" i="2" s="1"/>
  <c r="AI2283" i="2"/>
  <c r="AJ2283" i="2" s="1"/>
  <c r="AK2283" i="2" s="1"/>
  <c r="AI332" i="2"/>
  <c r="AJ332" i="2" s="1"/>
  <c r="AK332" i="2" s="1"/>
  <c r="AI2235" i="2"/>
  <c r="AJ2235" i="2" s="1"/>
  <c r="AK2235" i="2" s="1"/>
  <c r="AI3692" i="2"/>
  <c r="AJ3692" i="2" s="1"/>
  <c r="AK3692" i="2" s="1"/>
  <c r="AI310" i="2"/>
  <c r="AJ310" i="2" s="1"/>
  <c r="AK310" i="2" s="1"/>
  <c r="AI2638" i="2"/>
  <c r="AJ2638" i="2" s="1"/>
  <c r="AK2638" i="2" s="1"/>
  <c r="AI2229" i="2"/>
  <c r="AJ2229" i="2" s="1"/>
  <c r="AK2229" i="2" s="1"/>
  <c r="AI2311" i="2"/>
  <c r="AJ2311" i="2" s="1"/>
  <c r="AK2311" i="2" s="1"/>
  <c r="AI2606" i="2"/>
  <c r="AJ2606" i="2" s="1"/>
  <c r="AK2606" i="2" s="1"/>
  <c r="AI240" i="2"/>
  <c r="AJ240" i="2" s="1"/>
  <c r="AK240" i="2" s="1"/>
  <c r="AI173" i="2"/>
  <c r="AJ173" i="2" s="1"/>
  <c r="AK173" i="2" s="1"/>
  <c r="AI181" i="2"/>
  <c r="AJ181" i="2" s="1"/>
  <c r="AK181" i="2" s="1"/>
  <c r="AI3705" i="2"/>
  <c r="AJ3705" i="2" s="1"/>
  <c r="AK3705" i="2" s="1"/>
  <c r="AI237" i="2"/>
  <c r="AJ237" i="2" s="1"/>
  <c r="AK237" i="2" s="1"/>
  <c r="AI2326" i="2"/>
  <c r="AJ2326" i="2" s="1"/>
  <c r="AK2326" i="2" s="1"/>
  <c r="AI2414" i="2"/>
  <c r="AJ2414" i="2" s="1"/>
  <c r="AK2414" i="2" s="1"/>
  <c r="AI2136" i="2"/>
  <c r="AJ2136" i="2" s="1"/>
  <c r="AK2136" i="2" s="1"/>
  <c r="AI141" i="2"/>
  <c r="AJ141" i="2" s="1"/>
  <c r="AK141" i="2" s="1"/>
  <c r="AI2261" i="2"/>
  <c r="AJ2261" i="2" s="1"/>
  <c r="AK2261" i="2" s="1"/>
  <c r="AI248" i="2"/>
  <c r="AJ248" i="2" s="1"/>
  <c r="AK248" i="2" s="1"/>
  <c r="AI2497" i="2"/>
  <c r="AJ2497" i="2" s="1"/>
  <c r="AK2497" i="2" s="1"/>
  <c r="AI2429" i="2"/>
  <c r="AJ2429" i="2" s="1"/>
  <c r="AK2429" i="2" s="1"/>
  <c r="AI2734" i="2"/>
  <c r="AJ2734" i="2" s="1"/>
  <c r="AK2734" i="2" s="1"/>
  <c r="AI2614" i="2"/>
  <c r="AJ2614" i="2" s="1"/>
  <c r="AK2614" i="2" s="1"/>
  <c r="AI2492" i="2"/>
  <c r="AJ2492" i="2" s="1"/>
  <c r="AK2492" i="2" s="1"/>
  <c r="AI2393" i="2"/>
  <c r="AJ2393" i="2" s="1"/>
  <c r="AK2393" i="2" s="1"/>
  <c r="AI3702" i="2"/>
  <c r="AJ3702" i="2" s="1"/>
  <c r="AK3702" i="2" s="1"/>
  <c r="AI288" i="2"/>
  <c r="AJ288" i="2" s="1"/>
  <c r="AK288" i="2" s="1"/>
  <c r="AI189" i="2"/>
  <c r="AJ189" i="2" s="1"/>
  <c r="AK189" i="2" s="1"/>
  <c r="AI171" i="2"/>
  <c r="AJ171" i="2" s="1"/>
  <c r="AK171" i="2" s="1"/>
  <c r="AI2524" i="2"/>
  <c r="AJ2524" i="2" s="1"/>
  <c r="AK2524" i="2" s="1"/>
  <c r="AI2570" i="2"/>
  <c r="AJ2570" i="2" s="1"/>
  <c r="AK2570" i="2" s="1"/>
  <c r="AI2417" i="2"/>
  <c r="AJ2417" i="2" s="1"/>
  <c r="AK2417" i="2" s="1"/>
  <c r="AI2144" i="2"/>
  <c r="AJ2144" i="2" s="1"/>
  <c r="AK2144" i="2" s="1"/>
  <c r="AI3723" i="2"/>
  <c r="AJ3723" i="2" s="1"/>
  <c r="AK3723" i="2" s="1"/>
  <c r="AI2321" i="2"/>
  <c r="AJ2321" i="2" s="1"/>
  <c r="AK2321" i="2" s="1"/>
  <c r="AI87" i="2"/>
  <c r="AJ87" i="2" s="1"/>
  <c r="AK87" i="2" s="1"/>
  <c r="AI2230" i="2"/>
  <c r="AJ2230" i="2" s="1"/>
  <c r="AK2230" i="2" s="1"/>
  <c r="AI159" i="2"/>
  <c r="AJ159" i="2" s="1"/>
  <c r="AK159" i="2" s="1"/>
  <c r="AI3997" i="2"/>
  <c r="AJ3997" i="2" s="1"/>
  <c r="AK3997" i="2" s="1"/>
  <c r="AI2599" i="2"/>
  <c r="AJ2599" i="2" s="1"/>
  <c r="AK2599" i="2" s="1"/>
  <c r="AI2500" i="2"/>
  <c r="AJ2500" i="2" s="1"/>
  <c r="AK2500" i="2" s="1"/>
  <c r="AI2409" i="2"/>
  <c r="AJ2409" i="2" s="1"/>
  <c r="AK2409" i="2" s="1"/>
  <c r="AI2593" i="2"/>
  <c r="AJ2593" i="2" s="1"/>
  <c r="AK2593" i="2" s="1"/>
  <c r="AI2065" i="2"/>
  <c r="AJ2065" i="2" s="1"/>
  <c r="AK2065" i="2" s="1"/>
  <c r="AI2723" i="2"/>
  <c r="AJ2723" i="2" s="1"/>
  <c r="AK2723" i="2" s="1"/>
  <c r="AI2460" i="2"/>
  <c r="AJ2460" i="2" s="1"/>
  <c r="AK2460" i="2" s="1"/>
  <c r="AI2491" i="2"/>
  <c r="AJ2491" i="2" s="1"/>
  <c r="AK2491" i="2" s="1"/>
  <c r="AI2493" i="2"/>
  <c r="AJ2493" i="2" s="1"/>
  <c r="AK2493" i="2" s="1"/>
  <c r="AI2619" i="2"/>
  <c r="AJ2619" i="2" s="1"/>
  <c r="AK2619" i="2" s="1"/>
  <c r="AI2427" i="2"/>
  <c r="AJ2427" i="2" s="1"/>
  <c r="AK2427" i="2" s="1"/>
  <c r="AI2239" i="2"/>
  <c r="AJ2239" i="2" s="1"/>
  <c r="AK2239" i="2" s="1"/>
  <c r="AI232" i="2"/>
  <c r="AJ232" i="2" s="1"/>
  <c r="AK232" i="2" s="1"/>
  <c r="AI149" i="2"/>
  <c r="AJ149" i="2" s="1"/>
  <c r="AK149" i="2" s="1"/>
  <c r="AI2398" i="2"/>
  <c r="AJ2398" i="2" s="1"/>
  <c r="AK2398" i="2" s="1"/>
  <c r="AI2268" i="2"/>
  <c r="AJ2268" i="2" s="1"/>
  <c r="AK2268" i="2" s="1"/>
  <c r="AI2356" i="2"/>
  <c r="AJ2356" i="2" s="1"/>
  <c r="AK2356" i="2" s="1"/>
  <c r="AI2424" i="2"/>
  <c r="AJ2424" i="2" s="1"/>
  <c r="AK2424" i="2" s="1"/>
  <c r="AI2478" i="2"/>
  <c r="AJ2478" i="2" s="1"/>
  <c r="AK2478" i="2" s="1"/>
  <c r="AI53" i="2"/>
  <c r="AJ53" i="2" s="1"/>
  <c r="AK53" i="2" s="1"/>
  <c r="AI2165" i="2"/>
  <c r="AJ2165" i="2" s="1"/>
  <c r="AK2165" i="2" s="1"/>
  <c r="AI2113" i="2"/>
  <c r="AJ2113" i="2" s="1"/>
  <c r="AK2113" i="2" s="1"/>
  <c r="AI3995" i="2"/>
  <c r="AJ3995" i="2" s="1"/>
  <c r="AK3995" i="2" s="1"/>
  <c r="AI3710" i="2"/>
  <c r="AJ3710" i="2" s="1"/>
  <c r="AK3710" i="2" s="1"/>
  <c r="AI2204" i="2"/>
  <c r="AJ2204" i="2" s="1"/>
  <c r="AK2204" i="2" s="1"/>
  <c r="AI103" i="2"/>
  <c r="AJ103" i="2" s="1"/>
  <c r="AK103" i="2" s="1"/>
  <c r="AI2602" i="2"/>
  <c r="AJ2602" i="2" s="1"/>
  <c r="AK2602" i="2" s="1"/>
  <c r="AI2569" i="2"/>
  <c r="AJ2569" i="2" s="1"/>
  <c r="AK2569" i="2" s="1"/>
  <c r="AI2526" i="2"/>
  <c r="AJ2526" i="2" s="1"/>
  <c r="AK2526" i="2" s="1"/>
  <c r="AI269" i="2"/>
  <c r="AJ269" i="2" s="1"/>
  <c r="AK269" i="2" s="1"/>
  <c r="AI2294" i="2"/>
  <c r="AJ2294" i="2" s="1"/>
  <c r="AK2294" i="2" s="1"/>
  <c r="AI61" i="2"/>
  <c r="AJ61" i="2" s="1"/>
  <c r="AK61" i="2" s="1"/>
  <c r="AI2121" i="2"/>
  <c r="AJ2121" i="2" s="1"/>
  <c r="AK2121" i="2" s="1"/>
  <c r="AI197" i="2"/>
  <c r="AJ197" i="2" s="1"/>
  <c r="AK197" i="2" s="1"/>
  <c r="AI2454" i="2"/>
  <c r="AJ2454" i="2" s="1"/>
  <c r="AK2454" i="2" s="1"/>
  <c r="AI2168" i="2"/>
  <c r="AJ2168" i="2" s="1"/>
  <c r="AK2168" i="2" s="1"/>
  <c r="AI256" i="2"/>
  <c r="AJ256" i="2" s="1"/>
  <c r="AK256" i="2" s="1"/>
  <c r="AI2372" i="2"/>
  <c r="AJ2372" i="2" s="1"/>
  <c r="AK2372" i="2" s="1"/>
  <c r="AI2433" i="2"/>
  <c r="AJ2433" i="2" s="1"/>
  <c r="AK2433" i="2" s="1"/>
  <c r="AI315" i="2"/>
  <c r="AJ315" i="2" s="1"/>
  <c r="AK315" i="2" s="1"/>
  <c r="AI2380" i="2"/>
  <c r="AJ2380" i="2" s="1"/>
  <c r="AK2380" i="2" s="1"/>
  <c r="AI2577" i="2"/>
  <c r="AJ2577" i="2" s="1"/>
  <c r="AK2577" i="2" s="1"/>
  <c r="AI2502" i="2"/>
  <c r="AJ2502" i="2" s="1"/>
  <c r="AK2502" i="2" s="1"/>
  <c r="AI2269" i="2"/>
  <c r="AJ2269" i="2" s="1"/>
  <c r="AK2269" i="2" s="1"/>
  <c r="AI291" i="2"/>
  <c r="AJ291" i="2" s="1"/>
  <c r="AK291" i="2" s="1"/>
  <c r="AI2465" i="2"/>
  <c r="AJ2465" i="2" s="1"/>
  <c r="AK2465" i="2" s="1"/>
  <c r="AI296" i="2"/>
  <c r="AJ296" i="2" s="1"/>
  <c r="AK296" i="2" s="1"/>
  <c r="AI2420" i="2"/>
  <c r="AJ2420" i="2" s="1"/>
  <c r="AK2420" i="2" s="1"/>
  <c r="AI2298" i="2"/>
  <c r="AJ2298" i="2" s="1"/>
  <c r="AK2298" i="2" s="1"/>
  <c r="AI3727" i="2"/>
  <c r="AJ3727" i="2" s="1"/>
  <c r="AK3727" i="2" s="1"/>
  <c r="AI2264" i="2"/>
  <c r="AJ2264" i="2" s="1"/>
  <c r="AK2264" i="2" s="1"/>
  <c r="AI2348" i="2"/>
  <c r="AJ2348" i="2" s="1"/>
  <c r="AK2348" i="2" s="1"/>
  <c r="AI3729" i="2"/>
  <c r="AJ3729" i="2" s="1"/>
  <c r="AK3729" i="2" s="1"/>
  <c r="AI2601" i="2"/>
  <c r="AJ2601" i="2" s="1"/>
  <c r="AK2601" i="2" s="1"/>
  <c r="AI32" i="2"/>
  <c r="AJ32" i="2" s="1"/>
  <c r="AK32" i="2" s="1"/>
  <c r="AI5" i="2"/>
  <c r="AJ5" i="2" s="1"/>
  <c r="AK5" i="2" s="1"/>
  <c r="AL9" i="2" s="1"/>
  <c r="AI2486" i="2"/>
  <c r="AJ2486" i="2" s="1"/>
  <c r="AK2486" i="2" s="1"/>
  <c r="AI3731" i="2"/>
  <c r="AJ3731" i="2" s="1"/>
  <c r="AK3731" i="2" s="1"/>
  <c r="AI3732" i="2"/>
  <c r="AJ3732" i="2" s="1"/>
  <c r="AK3732" i="2" s="1"/>
  <c r="AI3733" i="2"/>
  <c r="AJ3733" i="2" s="1"/>
  <c r="AK3733" i="2" s="1"/>
  <c r="AI3711" i="2"/>
  <c r="AJ3711" i="2" s="1"/>
  <c r="AK3711" i="2" s="1"/>
  <c r="AI2238" i="2"/>
  <c r="AJ2238" i="2" s="1"/>
  <c r="AK2238" i="2" s="1"/>
  <c r="AI2164" i="2"/>
  <c r="AJ2164" i="2" s="1"/>
  <c r="AK2164" i="2" s="1"/>
  <c r="AI3699" i="2"/>
  <c r="AJ3699" i="2" s="1"/>
  <c r="AK3699" i="2" s="1"/>
  <c r="AI331" i="2"/>
  <c r="AJ331" i="2" s="1"/>
  <c r="AK331" i="2" s="1"/>
  <c r="AI2516" i="2"/>
  <c r="AJ2516" i="2" s="1"/>
  <c r="AK2516" i="2" s="1"/>
  <c r="AI330" i="2"/>
  <c r="AJ330" i="2" s="1"/>
  <c r="AK330" i="2" s="1"/>
  <c r="AI2422" i="2"/>
  <c r="AJ2422" i="2" s="1"/>
  <c r="AK2422" i="2" s="1"/>
  <c r="AI4000" i="2"/>
  <c r="AJ4000" i="2" s="1"/>
  <c r="AK4000" i="2" s="1"/>
  <c r="AI2156" i="2"/>
  <c r="AJ2156" i="2" s="1"/>
  <c r="AK2156" i="2" s="1"/>
  <c r="AI2112" i="2"/>
  <c r="AJ2112" i="2" s="1"/>
  <c r="AK2112" i="2" s="1"/>
  <c r="AI2430" i="2"/>
  <c r="AJ2430" i="2" s="1"/>
  <c r="AK2430" i="2" s="1"/>
  <c r="AI224" i="2"/>
  <c r="AJ224" i="2" s="1"/>
  <c r="AK224" i="2" s="1"/>
  <c r="AI2361" i="2"/>
  <c r="AJ2361" i="2" s="1"/>
  <c r="AK2361" i="2" s="1"/>
  <c r="AI2404" i="2"/>
  <c r="AJ2404" i="2" s="1"/>
  <c r="AK2404" i="2" s="1"/>
  <c r="AI2505" i="2"/>
  <c r="AJ2505" i="2" s="1"/>
  <c r="AK2505" i="2" s="1"/>
  <c r="AI2718" i="2"/>
  <c r="AJ2718" i="2" s="1"/>
  <c r="AK2718" i="2" s="1"/>
  <c r="AI179" i="2"/>
  <c r="AJ179" i="2" s="1"/>
  <c r="AK179" i="2" s="1"/>
  <c r="AI253" i="2"/>
  <c r="AJ253" i="2" s="1"/>
  <c r="AK253" i="2" s="1"/>
  <c r="AI2277" i="2"/>
  <c r="AJ2277" i="2" s="1"/>
  <c r="AK2277" i="2" s="1"/>
  <c r="AI2412" i="2"/>
  <c r="AJ2412" i="2" s="1"/>
  <c r="AK2412" i="2" s="1"/>
  <c r="AI192" i="2"/>
  <c r="AJ192" i="2" s="1"/>
  <c r="AK192" i="2" s="1"/>
  <c r="AI2225" i="2"/>
  <c r="AJ2225" i="2" s="1"/>
  <c r="AK2225" i="2" s="1"/>
  <c r="AI21" i="2"/>
  <c r="AJ21" i="2" s="1"/>
  <c r="AK21" i="2" s="1"/>
  <c r="AI2302" i="2"/>
  <c r="AJ2302" i="2" s="1"/>
  <c r="AK2302" i="2" s="1"/>
  <c r="AI2214" i="2"/>
  <c r="AJ2214" i="2" s="1"/>
  <c r="AK2214" i="2" s="1"/>
  <c r="AI2102" i="2"/>
  <c r="AJ2102" i="2" s="1"/>
  <c r="AK2102" i="2" s="1"/>
  <c r="AI3687" i="2"/>
  <c r="AJ3687" i="2" s="1"/>
  <c r="AK3687" i="2" s="1"/>
  <c r="AI2428" i="2"/>
  <c r="AJ2428" i="2" s="1"/>
  <c r="AK2428" i="2" s="1"/>
  <c r="AI317" i="2"/>
  <c r="AJ317" i="2" s="1"/>
  <c r="AK317" i="2" s="1"/>
  <c r="AI2135" i="2"/>
  <c r="AJ2135" i="2" s="1"/>
  <c r="AK2135" i="2" s="1"/>
  <c r="AI2508" i="2"/>
  <c r="AJ2508" i="2" s="1"/>
  <c r="AK2508" i="2" s="1"/>
  <c r="AI2071" i="2"/>
  <c r="AJ2071" i="2" s="1"/>
  <c r="AK2071" i="2" s="1"/>
  <c r="AI85" i="2"/>
  <c r="AJ85" i="2" s="1"/>
  <c r="AK85" i="2" s="1"/>
  <c r="AI2540" i="2"/>
  <c r="AJ2540" i="2" s="1"/>
  <c r="AK2540" i="2" s="1"/>
  <c r="AI163" i="2"/>
  <c r="AJ163" i="2" s="1"/>
  <c r="AK163" i="2" s="1"/>
  <c r="AI3721" i="2"/>
  <c r="AJ3721" i="2" s="1"/>
  <c r="AK3721" i="2" s="1"/>
  <c r="AI2476" i="2"/>
  <c r="AJ2476" i="2" s="1"/>
  <c r="AK2476" i="2" s="1"/>
  <c r="AI2103" i="2"/>
  <c r="AJ2103" i="2" s="1"/>
  <c r="AK2103" i="2" s="1"/>
  <c r="AI299" i="2"/>
  <c r="AJ299" i="2" s="1"/>
  <c r="AK299" i="2" s="1"/>
  <c r="AI2104" i="2"/>
  <c r="AJ2104" i="2" s="1"/>
  <c r="AK2104" i="2" s="1"/>
  <c r="AI2340" i="2"/>
  <c r="AJ2340" i="2" s="1"/>
  <c r="AK2340" i="2" s="1"/>
  <c r="AI2494" i="2"/>
  <c r="AJ2494" i="2" s="1"/>
  <c r="AK2494" i="2" s="1"/>
  <c r="AI125" i="2"/>
  <c r="AJ125" i="2" s="1"/>
  <c r="AK125" i="2" s="1"/>
  <c r="AI2457" i="2"/>
  <c r="AJ2457" i="2" s="1"/>
  <c r="AK2457" i="2" s="1"/>
  <c r="AI2610" i="2"/>
  <c r="AJ2610" i="2" s="1"/>
  <c r="AK2610" i="2" s="1"/>
  <c r="AI3724" i="2"/>
  <c r="AJ3724" i="2" s="1"/>
  <c r="AK3724" i="2" s="1"/>
  <c r="AI205" i="2"/>
  <c r="AJ205" i="2" s="1"/>
  <c r="AK205" i="2" s="1"/>
  <c r="AI2253" i="2"/>
  <c r="AJ2253" i="2" s="1"/>
  <c r="AK2253" i="2" s="1"/>
  <c r="AI2636" i="2"/>
  <c r="AJ2636" i="2" s="1"/>
  <c r="AK2636" i="2" s="1"/>
  <c r="AI307" i="2"/>
  <c r="AJ307" i="2" s="1"/>
  <c r="AK307" i="2" s="1"/>
  <c r="AI2220" i="2"/>
  <c r="AJ2220" i="2" s="1"/>
  <c r="AK2220" i="2" s="1"/>
  <c r="AI2252" i="2"/>
  <c r="AJ2252" i="2" s="1"/>
  <c r="AK2252" i="2" s="1"/>
  <c r="AI2463" i="2"/>
  <c r="AJ2463" i="2" s="1"/>
  <c r="AK2463" i="2" s="1"/>
  <c r="AI2436" i="2"/>
  <c r="AJ2436" i="2" s="1"/>
  <c r="AK2436" i="2" s="1"/>
  <c r="AI2188" i="2"/>
  <c r="AJ2188" i="2" s="1"/>
  <c r="AK2188" i="2" s="1"/>
  <c r="AI2633" i="2"/>
  <c r="AJ2633" i="2" s="1"/>
  <c r="AK2633" i="2" s="1"/>
  <c r="AI2332" i="2"/>
  <c r="AJ2332" i="2" s="1"/>
  <c r="AK2332" i="2" s="1"/>
  <c r="AI2245" i="2"/>
  <c r="AJ2245" i="2" s="1"/>
  <c r="AK2245" i="2" s="1"/>
  <c r="AI283" i="2"/>
  <c r="AJ283" i="2" s="1"/>
  <c r="AK283" i="2" s="1"/>
  <c r="AI3700" i="2"/>
  <c r="AJ3700" i="2" s="1"/>
  <c r="AK3700" i="2" s="1"/>
  <c r="AI3719" i="2"/>
  <c r="AJ3719" i="2" s="1"/>
  <c r="AK3719" i="2" s="1"/>
  <c r="AI2255" i="2"/>
  <c r="AJ2255" i="2" s="1"/>
  <c r="AK2255" i="2" s="1"/>
  <c r="AI2181" i="2"/>
  <c r="AJ2181" i="2" s="1"/>
  <c r="AK2181" i="2" s="1"/>
  <c r="AI2070" i="2"/>
  <c r="AJ2070" i="2" s="1"/>
  <c r="AK2070" i="2" s="1"/>
  <c r="AI2080" i="2"/>
  <c r="AJ2080" i="2" s="1"/>
  <c r="AK2080" i="2" s="1"/>
  <c r="AI2148" i="2"/>
  <c r="AJ2148" i="2" s="1"/>
  <c r="AK2148" i="2" s="1"/>
  <c r="AI2293" i="2"/>
  <c r="AJ2293" i="2" s="1"/>
  <c r="AK2293" i="2" s="1"/>
  <c r="AI2316" i="2"/>
  <c r="AJ2316" i="2" s="1"/>
  <c r="AK2316" i="2" s="1"/>
  <c r="AI168" i="2"/>
  <c r="AJ168" i="2" s="1"/>
  <c r="AK168" i="2" s="1"/>
  <c r="AI2548" i="2"/>
  <c r="AJ2548" i="2" s="1"/>
  <c r="AK2548" i="2" s="1"/>
  <c r="AI2612" i="2"/>
  <c r="AJ2612" i="2" s="1"/>
  <c r="AK2612" i="2" s="1"/>
  <c r="AI200" i="2"/>
  <c r="AJ200" i="2" s="1"/>
  <c r="AK200" i="2" s="1"/>
  <c r="AI77" i="2"/>
  <c r="AJ77" i="2" s="1"/>
  <c r="AK77" i="2" s="1"/>
  <c r="AI3998" i="2"/>
  <c r="AJ3998" i="2" s="1"/>
  <c r="AK3998" i="2" s="1"/>
  <c r="AI2364" i="2"/>
  <c r="AJ2364" i="2" s="1"/>
  <c r="AK2364" i="2" s="1"/>
  <c r="AI3695" i="2"/>
  <c r="AJ3695" i="2" s="1"/>
  <c r="AK3695" i="2" s="1"/>
  <c r="AI2159" i="2"/>
  <c r="AJ2159" i="2" s="1"/>
  <c r="AK2159" i="2" s="1"/>
  <c r="AI2596" i="2"/>
  <c r="AJ2596" i="2" s="1"/>
  <c r="AK2596" i="2" s="1"/>
  <c r="AI2590" i="2"/>
  <c r="AJ2590" i="2" s="1"/>
  <c r="AK2590" i="2" s="1"/>
  <c r="AI245" i="2"/>
  <c r="AJ245" i="2" s="1"/>
  <c r="AK245" i="2" s="1"/>
  <c r="AI2401" i="2"/>
  <c r="AJ2401" i="2" s="1"/>
  <c r="AK2401" i="2" s="1"/>
  <c r="AI333" i="2"/>
  <c r="AJ333" i="2" s="1"/>
  <c r="AK333" i="2" s="1"/>
  <c r="AI3707" i="2"/>
  <c r="AJ3707" i="2" s="1"/>
  <c r="AK3707" i="2" s="1"/>
  <c r="AI2383" i="2"/>
  <c r="AJ2383" i="2" s="1"/>
  <c r="AK2383" i="2" s="1"/>
  <c r="AI3713" i="2"/>
  <c r="AJ3713" i="2" s="1"/>
  <c r="AK3713" i="2" s="1"/>
  <c r="AI2462" i="2"/>
  <c r="AJ2462" i="2" s="1"/>
  <c r="AK2462" i="2" s="1"/>
  <c r="AI2301" i="2"/>
  <c r="AJ2301" i="2" s="1"/>
  <c r="AK2301" i="2" s="1"/>
  <c r="AI2064" i="2"/>
  <c r="AJ2064" i="2" s="1"/>
  <c r="AK2064" i="2" s="1"/>
  <c r="AI2342" i="2"/>
  <c r="AJ2342" i="2" s="1"/>
  <c r="AK2342" i="2" s="1"/>
  <c r="AI211" i="2"/>
  <c r="AJ211" i="2" s="1"/>
  <c r="AK211" i="2" s="1"/>
  <c r="AI2513" i="2"/>
  <c r="AJ2513" i="2" s="1"/>
  <c r="AK2513" i="2" s="1"/>
  <c r="AI2295" i="2"/>
  <c r="AJ2295" i="2" s="1"/>
  <c r="AK2295" i="2" s="1"/>
  <c r="AI2506" i="2"/>
  <c r="AJ2506" i="2" s="1"/>
  <c r="AK2506" i="2" s="1"/>
  <c r="AI2490" i="2"/>
  <c r="AJ2490" i="2" s="1"/>
  <c r="AK2490" i="2" s="1"/>
  <c r="AI2396" i="2"/>
  <c r="AJ2396" i="2" s="1"/>
  <c r="AK2396" i="2" s="1"/>
  <c r="AI2161" i="2"/>
  <c r="AJ2161" i="2" s="1"/>
  <c r="AK2161" i="2" s="1"/>
  <c r="AI2278" i="2"/>
  <c r="AJ2278" i="2" s="1"/>
  <c r="AK2278" i="2" s="1"/>
  <c r="AI2444" i="2"/>
  <c r="AJ2444" i="2" s="1"/>
  <c r="AK2444" i="2" s="1"/>
  <c r="AI2731" i="2"/>
  <c r="AJ2731" i="2" s="1"/>
  <c r="AK2731" i="2" s="1"/>
  <c r="AI2337" i="2"/>
  <c r="AJ2337" i="2" s="1"/>
  <c r="AK2337" i="2" s="1"/>
  <c r="AI2319" i="2"/>
  <c r="AJ2319" i="2" s="1"/>
  <c r="AK2319" i="2" s="1"/>
  <c r="AI2276" i="2"/>
  <c r="AJ2276" i="2" s="1"/>
  <c r="AK2276" i="2" s="1"/>
  <c r="AI318" i="2"/>
  <c r="AJ318" i="2" s="1"/>
  <c r="AK318" i="2" s="1"/>
  <c r="AI2550" i="2"/>
  <c r="AJ2550" i="2" s="1"/>
  <c r="AK2550" i="2" s="1"/>
  <c r="AI2537" i="2"/>
  <c r="AJ2537" i="2" s="1"/>
  <c r="AK2537" i="2" s="1"/>
  <c r="AI221" i="2"/>
  <c r="AJ221" i="2" s="1"/>
  <c r="AK221" i="2" s="1"/>
  <c r="AI2484" i="2"/>
  <c r="AJ2484" i="2" s="1"/>
  <c r="AK2484" i="2" s="1"/>
  <c r="AI2514" i="2"/>
  <c r="AJ2514" i="2" s="1"/>
  <c r="AK2514" i="2" s="1"/>
  <c r="AI2609" i="2"/>
  <c r="AJ2609" i="2" s="1"/>
  <c r="AK2609" i="2" s="1"/>
  <c r="AI2207" i="2"/>
  <c r="AJ2207" i="2" s="1"/>
  <c r="AK2207" i="2" s="1"/>
  <c r="AI2377" i="2"/>
  <c r="AJ2377" i="2" s="1"/>
  <c r="AK2377" i="2" s="1"/>
  <c r="AI2172" i="2"/>
  <c r="AJ2172" i="2" s="1"/>
  <c r="AK2172" i="2" s="1"/>
  <c r="AI2538" i="2"/>
  <c r="AJ2538" i="2" s="1"/>
  <c r="AK2538" i="2" s="1"/>
  <c r="AI208" i="2"/>
  <c r="AJ208" i="2" s="1"/>
  <c r="AK208" i="2" s="1"/>
  <c r="AI2175" i="2"/>
  <c r="AJ2175" i="2" s="1"/>
  <c r="AK2175" i="2" s="1"/>
  <c r="AI2310" i="2"/>
  <c r="AJ2310" i="2" s="1"/>
  <c r="AK2310" i="2" s="1"/>
  <c r="AI2545" i="2"/>
  <c r="AJ2545" i="2" s="1"/>
  <c r="AK2545" i="2" s="1"/>
  <c r="AI2176" i="2"/>
  <c r="AJ2176" i="2" s="1"/>
  <c r="AK2176" i="2" s="1"/>
  <c r="AI264" i="2"/>
  <c r="AJ264" i="2" s="1"/>
  <c r="AK264" i="2" s="1"/>
  <c r="AI2318" i="2"/>
  <c r="AJ2318" i="2" s="1"/>
  <c r="AK2318" i="2" s="1"/>
  <c r="AI2343" i="2"/>
  <c r="AJ2343" i="2" s="1"/>
  <c r="AK2343" i="2" s="1"/>
  <c r="AI2273" i="2"/>
  <c r="AJ2273" i="2" s="1"/>
  <c r="AK2273" i="2" s="1"/>
  <c r="AI3716" i="2"/>
  <c r="AJ3716" i="2" s="1"/>
  <c r="AK3716" i="2" s="1"/>
  <c r="AI2236" i="2"/>
  <c r="AJ2236" i="2" s="1"/>
  <c r="AK2236" i="2" s="1"/>
  <c r="AI2088" i="2"/>
  <c r="AJ2088" i="2" s="1"/>
  <c r="AK2088" i="2" s="1"/>
  <c r="AI152" i="2"/>
  <c r="AJ152" i="2" s="1"/>
  <c r="AK152" i="2" s="1"/>
  <c r="AI151" i="2"/>
  <c r="AJ151" i="2" s="1"/>
  <c r="AK151" i="2" s="1"/>
  <c r="AI2279" i="2"/>
  <c r="AJ2279" i="2" s="1"/>
  <c r="AK2279" i="2" s="1"/>
  <c r="AI2285" i="2"/>
  <c r="AJ2285" i="2" s="1"/>
  <c r="AK2285" i="2" s="1"/>
  <c r="AI2631" i="2"/>
  <c r="AJ2631" i="2" s="1"/>
  <c r="AK2631" i="2" s="1"/>
  <c r="AI2051" i="2"/>
  <c r="AJ2051" i="2" s="1"/>
  <c r="AK2051" i="2" s="1"/>
  <c r="AI2216" i="2"/>
  <c r="AJ2216" i="2" s="1"/>
  <c r="AK2216" i="2" s="1"/>
  <c r="AI2554" i="2"/>
  <c r="AJ2554" i="2" s="1"/>
  <c r="AK2554" i="2" s="1"/>
  <c r="AI2566" i="2"/>
  <c r="AJ2566" i="2" s="1"/>
  <c r="AK2566" i="2" s="1"/>
  <c r="AI2739" i="2"/>
  <c r="AJ2739" i="2" s="1"/>
  <c r="AK2739" i="2" s="1"/>
  <c r="AI2306" i="2"/>
  <c r="AJ2306" i="2" s="1"/>
  <c r="AK2306" i="2" s="1"/>
  <c r="AI2314" i="2"/>
  <c r="AJ2314" i="2" s="1"/>
  <c r="AK2314" i="2" s="1"/>
  <c r="AI2522" i="2"/>
  <c r="AJ2522" i="2" s="1"/>
  <c r="AK2522" i="2" s="1"/>
  <c r="AI2209" i="2"/>
  <c r="AJ2209" i="2" s="1"/>
  <c r="AK2209" i="2" s="1"/>
  <c r="AI31" i="2"/>
  <c r="AJ31" i="2" s="1"/>
  <c r="AK31" i="2" s="1"/>
  <c r="AI2192" i="2"/>
  <c r="AJ2192" i="2" s="1"/>
  <c r="AK2192" i="2" s="1"/>
  <c r="AI2598" i="2"/>
  <c r="AJ2598" i="2" s="1"/>
  <c r="AK2598" i="2" s="1"/>
  <c r="AI2056" i="2"/>
  <c r="AJ2056" i="2" s="1"/>
  <c r="AK2056" i="2" s="1"/>
  <c r="AI37" i="2"/>
  <c r="AJ37" i="2" s="1"/>
  <c r="AK37" i="2" s="1"/>
  <c r="AI2376" i="2"/>
  <c r="AJ2376" i="2" s="1"/>
  <c r="AK2376" i="2" s="1"/>
  <c r="AI39" i="2"/>
  <c r="AJ39" i="2" s="1"/>
  <c r="AK39" i="2" s="1"/>
  <c r="AI2558" i="2"/>
  <c r="AJ2558" i="2" s="1"/>
  <c r="AK2558" i="2" s="1"/>
  <c r="AI71" i="2"/>
  <c r="AJ71" i="2" s="1"/>
  <c r="AK71" i="2" s="1"/>
  <c r="AI3703" i="2"/>
  <c r="AJ3703" i="2" s="1"/>
  <c r="AK3703" i="2" s="1"/>
  <c r="AI2586" i="2"/>
  <c r="AJ2586" i="2" s="1"/>
  <c r="AK2586" i="2" s="1"/>
  <c r="AI88" i="2"/>
  <c r="AJ88" i="2" s="1"/>
  <c r="AK88" i="2" s="1"/>
  <c r="AI319" i="2"/>
  <c r="AJ319" i="2" s="1"/>
  <c r="AK319" i="2" s="1"/>
  <c r="AI2297" i="2"/>
  <c r="AJ2297" i="2" s="1"/>
  <c r="AK2297" i="2" s="1"/>
  <c r="AI3708" i="2"/>
  <c r="AJ3708" i="2" s="1"/>
  <c r="AK3708" i="2" s="1"/>
  <c r="AI23" i="2"/>
  <c r="AJ23" i="2" s="1"/>
  <c r="AK23" i="2" s="1"/>
  <c r="AI165" i="2"/>
  <c r="AJ165" i="2" s="1"/>
  <c r="AK165" i="2" s="1"/>
  <c r="AI93" i="2"/>
  <c r="AJ93" i="2" s="1"/>
  <c r="AK93" i="2" s="1"/>
  <c r="AI2632" i="2"/>
  <c r="AJ2632" i="2" s="1"/>
  <c r="AK2632" i="2" s="1"/>
  <c r="AI214" i="2"/>
  <c r="AJ214" i="2" s="1"/>
  <c r="AK214" i="2" s="1"/>
  <c r="AI191" i="2"/>
  <c r="AJ191" i="2" s="1"/>
  <c r="AK191" i="2" s="1"/>
  <c r="AI2391" i="2"/>
  <c r="AJ2391" i="2" s="1"/>
  <c r="AK2391" i="2" s="1"/>
  <c r="AI117" i="2"/>
  <c r="AJ117" i="2" s="1"/>
  <c r="AK117" i="2" s="1"/>
  <c r="AI2246" i="2"/>
  <c r="AJ2246" i="2" s="1"/>
  <c r="AK2246" i="2" s="1"/>
  <c r="AI2481" i="2"/>
  <c r="AJ2481" i="2" s="1"/>
  <c r="AK2481" i="2" s="1"/>
  <c r="AI176" i="2"/>
  <c r="AJ176" i="2" s="1"/>
  <c r="AK176" i="2" s="1"/>
  <c r="AI69" i="2"/>
  <c r="AJ69" i="2" s="1"/>
  <c r="AK69" i="2" s="1"/>
  <c r="AI2221" i="2"/>
  <c r="AJ2221" i="2" s="1"/>
  <c r="AK2221" i="2" s="1"/>
  <c r="AI2177" i="2"/>
  <c r="AJ2177" i="2" s="1"/>
  <c r="AK2177" i="2" s="1"/>
  <c r="AI127" i="2"/>
  <c r="AJ127" i="2" s="1"/>
  <c r="AK127" i="2" s="1"/>
  <c r="AI2108" i="2"/>
  <c r="AJ2108" i="2" s="1"/>
  <c r="AK2108" i="2" s="1"/>
  <c r="AI2530" i="2"/>
  <c r="AJ2530" i="2" s="1"/>
  <c r="AK2530" i="2" s="1"/>
  <c r="AI2594" i="2"/>
  <c r="AJ2594" i="2" s="1"/>
  <c r="AK2594" i="2" s="1"/>
  <c r="AI2063" i="2"/>
  <c r="AJ2063" i="2" s="1"/>
  <c r="AK2063" i="2" s="1"/>
  <c r="AI3736" i="2"/>
  <c r="AJ3736" i="2" s="1"/>
  <c r="AK3736" i="2" s="1"/>
  <c r="AI2553" i="2"/>
  <c r="AJ2553" i="2" s="1"/>
  <c r="AK2553" i="2" s="1"/>
  <c r="AI2151" i="2"/>
  <c r="AJ2151" i="2" s="1"/>
  <c r="AK2151" i="2" s="1"/>
  <c r="AI2309" i="2"/>
  <c r="AJ2309" i="2" s="1"/>
  <c r="AK2309" i="2" s="1"/>
  <c r="AI2288" i="2"/>
  <c r="AJ2288" i="2" s="1"/>
  <c r="AK2288" i="2" s="1"/>
  <c r="AI2578" i="2"/>
  <c r="AJ2578" i="2" s="1"/>
  <c r="AK2578" i="2" s="1"/>
  <c r="AI286" i="2"/>
  <c r="AJ286" i="2" s="1"/>
  <c r="AK286" i="2" s="1"/>
  <c r="AI2263" i="2"/>
  <c r="AJ2263" i="2" s="1"/>
  <c r="AK2263" i="2" s="1"/>
  <c r="AI216" i="2"/>
  <c r="AJ216" i="2" s="1"/>
  <c r="AK216" i="2" s="1"/>
  <c r="AI2254" i="2"/>
  <c r="AJ2254" i="2" s="1"/>
  <c r="AK2254" i="2" s="1"/>
  <c r="AI215" i="2"/>
  <c r="AJ215" i="2" s="1"/>
  <c r="AK215" i="2" s="1"/>
  <c r="AI2128" i="2"/>
  <c r="AJ2128" i="2" s="1"/>
  <c r="AK2128" i="2" s="1"/>
  <c r="AI261" i="2"/>
  <c r="AJ261" i="2" s="1"/>
  <c r="AK261" i="2" s="1"/>
  <c r="AI2438" i="2"/>
  <c r="AJ2438" i="2" s="1"/>
  <c r="AK2438" i="2" s="1"/>
  <c r="AI2152" i="2"/>
  <c r="AJ2152" i="2" s="1"/>
  <c r="AK2152" i="2" s="1"/>
  <c r="AI2354" i="2"/>
  <c r="AJ2354" i="2" s="1"/>
  <c r="AK2354" i="2" s="1"/>
  <c r="AI2274" i="2"/>
  <c r="AJ2274" i="2" s="1"/>
  <c r="AK2274" i="2" s="1"/>
  <c r="AI2119" i="2"/>
  <c r="AJ2119" i="2" s="1"/>
  <c r="AK2119" i="2" s="1"/>
  <c r="AI2385" i="2"/>
  <c r="AJ2385" i="2" s="1"/>
  <c r="AK2385" i="2" s="1"/>
  <c r="AI198" i="2"/>
  <c r="AJ198" i="2" s="1"/>
  <c r="AK198" i="2" s="1"/>
  <c r="AI2160" i="2"/>
  <c r="AJ2160" i="2" s="1"/>
  <c r="AK2160" i="2" s="1"/>
  <c r="AI2270" i="2"/>
  <c r="AJ2270" i="2" s="1"/>
  <c r="AK2270" i="2" s="1"/>
  <c r="AI2289" i="2"/>
  <c r="AJ2289" i="2" s="1"/>
  <c r="AK2289" i="2" s="1"/>
  <c r="AI2449" i="2"/>
  <c r="AJ2449" i="2" s="1"/>
  <c r="AK2449" i="2" s="1"/>
  <c r="AI2489" i="2"/>
  <c r="AJ2489" i="2" s="1"/>
  <c r="AK2489" i="2" s="1"/>
  <c r="AI2271" i="2"/>
  <c r="AJ2271" i="2" s="1"/>
  <c r="AK2271" i="2" s="1"/>
  <c r="AI2551" i="2"/>
  <c r="AJ2551" i="2" s="1"/>
  <c r="AK2551" i="2" s="1"/>
  <c r="AI3726" i="2"/>
  <c r="AJ3726" i="2" s="1"/>
  <c r="AK3726" i="2" s="1"/>
  <c r="AI2208" i="2"/>
  <c r="AJ2208" i="2" s="1"/>
  <c r="AK2208" i="2" s="1"/>
  <c r="AI2185" i="2"/>
  <c r="AJ2185" i="2" s="1"/>
  <c r="AK2185" i="2" s="1"/>
  <c r="AI326" i="2"/>
  <c r="AJ326" i="2" s="1"/>
  <c r="AK326" i="2" s="1"/>
  <c r="AI2324" i="2"/>
  <c r="AJ2324" i="2" s="1"/>
  <c r="AK2324" i="2" s="1"/>
  <c r="AI80" i="2"/>
  <c r="AJ80" i="2" s="1"/>
  <c r="AK80" i="2" s="1"/>
  <c r="AI2290" i="2"/>
  <c r="AJ2290" i="2" s="1"/>
  <c r="AK2290" i="2" s="1"/>
  <c r="AI2096" i="2"/>
  <c r="AJ2096" i="2" s="1"/>
  <c r="AK2096" i="2" s="1"/>
  <c r="AI272" i="2"/>
  <c r="AJ272" i="2" s="1"/>
  <c r="AK272" i="2" s="1"/>
  <c r="AI2317" i="2"/>
  <c r="AJ2317" i="2" s="1"/>
  <c r="AK2317" i="2" s="1"/>
  <c r="AI309" i="2"/>
  <c r="AJ309" i="2" s="1"/>
  <c r="AK309" i="2" s="1"/>
  <c r="AI229" i="2"/>
  <c r="AJ229" i="2" s="1"/>
  <c r="AK229" i="2" s="1"/>
  <c r="AI262" i="2"/>
  <c r="AJ262" i="2" s="1"/>
  <c r="AK262" i="2" s="1"/>
  <c r="AI2217" i="2"/>
  <c r="AJ2217" i="2" s="1"/>
  <c r="AK2217" i="2" s="1"/>
  <c r="AI2585" i="2"/>
  <c r="AJ2585" i="2" s="1"/>
  <c r="AK2585" i="2" s="1"/>
  <c r="AI120" i="2"/>
  <c r="AJ120" i="2" s="1"/>
  <c r="AK120" i="2" s="1"/>
  <c r="AI2726" i="2"/>
  <c r="AJ2726" i="2" s="1"/>
  <c r="AK2726" i="2" s="1"/>
  <c r="AI2232" i="2"/>
  <c r="AJ2232" i="2" s="1"/>
  <c r="AK2232" i="2" s="1"/>
  <c r="AI142" i="2"/>
  <c r="AJ142" i="2" s="1"/>
  <c r="AK142" i="2" s="1"/>
  <c r="AI260" i="2"/>
  <c r="AJ260" i="2" s="1"/>
  <c r="AK260" i="2" s="1"/>
  <c r="AI2153" i="2"/>
  <c r="AJ2153" i="2" s="1"/>
  <c r="AK2153" i="2" s="1"/>
  <c r="AI2498" i="2"/>
  <c r="AJ2498" i="2" s="1"/>
  <c r="AK2498" i="2" s="1"/>
  <c r="AI2205" i="2"/>
  <c r="AJ2205" i="2" s="1"/>
  <c r="AK2205" i="2" s="1"/>
  <c r="AI112" i="2"/>
  <c r="AJ112" i="2" s="1"/>
  <c r="AK112" i="2" s="1"/>
  <c r="AI2392" i="2"/>
  <c r="AJ2392" i="2" s="1"/>
  <c r="AK2392" i="2" s="1"/>
  <c r="AI2732" i="2"/>
  <c r="AJ2732" i="2" s="1"/>
  <c r="AK2732" i="2" s="1"/>
  <c r="AI2519" i="2"/>
  <c r="AJ2519" i="2" s="1"/>
  <c r="AK2519" i="2" s="1"/>
  <c r="AI3694" i="2"/>
  <c r="AJ3694" i="2" s="1"/>
  <c r="AK3694" i="2" s="1"/>
  <c r="AI2196" i="2"/>
  <c r="AJ2196" i="2" s="1"/>
  <c r="AK2196" i="2" s="1"/>
  <c r="AI2345" i="2"/>
  <c r="AJ2345" i="2" s="1"/>
  <c r="AK2345" i="2" s="1"/>
  <c r="AI2282" i="2"/>
  <c r="AJ2282" i="2" s="1"/>
  <c r="AK2282" i="2" s="1"/>
  <c r="AI119" i="2"/>
  <c r="AJ119" i="2" s="1"/>
  <c r="AK119" i="2" s="1"/>
  <c r="AI2567" i="2"/>
  <c r="AJ2567" i="2" s="1"/>
  <c r="AK2567" i="2" s="1"/>
  <c r="AI2592" i="2"/>
  <c r="AJ2592" i="2" s="1"/>
  <c r="AK2592" i="2" s="1"/>
  <c r="AI2335" i="2"/>
  <c r="AJ2335" i="2" s="1"/>
  <c r="AK2335" i="2" s="1"/>
  <c r="AI2291" i="2"/>
  <c r="AJ2291" i="2" s="1"/>
  <c r="AK2291" i="2" s="1"/>
  <c r="AI2374" i="2"/>
  <c r="AJ2374" i="2" s="1"/>
  <c r="AK2374" i="2" s="1"/>
  <c r="AI2369" i="2"/>
  <c r="AJ2369" i="2" s="1"/>
  <c r="AK2369" i="2" s="1"/>
  <c r="AI230" i="2"/>
  <c r="AJ230" i="2" s="1"/>
  <c r="AK230" i="2" s="1"/>
  <c r="AI2528" i="2"/>
  <c r="AJ2528" i="2" s="1"/>
  <c r="AK2528" i="2" s="1"/>
  <c r="AI2346" i="2"/>
  <c r="AJ2346" i="2" s="1"/>
  <c r="AK2346" i="2" s="1"/>
  <c r="AI67" i="2"/>
  <c r="AJ67" i="2" s="1"/>
  <c r="AK67" i="2" s="1"/>
  <c r="AI2375" i="2"/>
  <c r="AJ2375" i="2" s="1"/>
  <c r="AK2375" i="2" s="1"/>
  <c r="AI323" i="2"/>
  <c r="AJ323" i="2" s="1"/>
  <c r="AK323" i="2" s="1"/>
  <c r="AI2077" i="2"/>
  <c r="AJ2077" i="2" s="1"/>
  <c r="AK2077" i="2" s="1"/>
  <c r="AI43" i="2"/>
  <c r="AJ43" i="2" s="1"/>
  <c r="AK43" i="2" s="1"/>
  <c r="AI59" i="2"/>
  <c r="AJ59" i="2" s="1"/>
  <c r="AK59" i="2" s="1"/>
  <c r="AI2078" i="2"/>
  <c r="AJ2078" i="2" s="1"/>
  <c r="AK2078" i="2" s="1"/>
  <c r="AI167" i="2"/>
  <c r="AJ167" i="2" s="1"/>
  <c r="AK167" i="2" s="1"/>
  <c r="AI123" i="2"/>
  <c r="AJ123" i="2" s="1"/>
  <c r="AK123" i="2" s="1"/>
  <c r="AI238" i="2"/>
  <c r="AJ238" i="2" s="1"/>
  <c r="AK238" i="2" s="1"/>
  <c r="AI19" i="2"/>
  <c r="AJ19" i="2" s="1"/>
  <c r="AK19" i="2" s="1"/>
  <c r="AI2094" i="2"/>
  <c r="AJ2094" i="2" s="1"/>
  <c r="AK2094" i="2" s="1"/>
  <c r="AI118" i="2"/>
  <c r="AJ118" i="2" s="1"/>
  <c r="AK118" i="2" s="1"/>
  <c r="AL11" i="2"/>
  <c r="AI2189" i="2"/>
  <c r="AJ2189" i="2" s="1"/>
  <c r="AK2189" i="2" s="1"/>
  <c r="AI328" i="2"/>
  <c r="AJ328" i="2" s="1"/>
  <c r="AK328" i="2" s="1"/>
  <c r="AI2479" i="2"/>
  <c r="AJ2479" i="2" s="1"/>
  <c r="AK2479" i="2" s="1"/>
  <c r="AI2583" i="2"/>
  <c r="AJ2583" i="2" s="1"/>
  <c r="AK2583" i="2" s="1"/>
  <c r="AI2227" i="2"/>
  <c r="AJ2227" i="2" s="1"/>
  <c r="AK2227" i="2" s="1"/>
  <c r="AI2532" i="2"/>
  <c r="AJ2532" i="2" s="1"/>
  <c r="AK2532" i="2" s="1"/>
  <c r="AI334" i="2"/>
  <c r="AJ334" i="2" s="1"/>
  <c r="AK334" i="2" s="1"/>
  <c r="AI2307" i="2"/>
  <c r="AJ2307" i="2" s="1"/>
  <c r="AK2307" i="2" s="1"/>
  <c r="AI254" i="2"/>
  <c r="AJ254" i="2" s="1"/>
  <c r="AK254" i="2" s="1"/>
  <c r="AI110" i="2"/>
  <c r="AJ110" i="2" s="1"/>
  <c r="AK110" i="2" s="1"/>
  <c r="AI2504" i="2"/>
  <c r="AJ2504" i="2" s="1"/>
  <c r="AK2504" i="2" s="1"/>
  <c r="AI2344" i="2"/>
  <c r="AJ2344" i="2" s="1"/>
  <c r="AK2344" i="2" s="1"/>
  <c r="AI2206" i="2"/>
  <c r="AJ2206" i="2" s="1"/>
  <c r="AK2206" i="2" s="1"/>
  <c r="AI243" i="2"/>
  <c r="AJ243" i="2" s="1"/>
  <c r="AK243" i="2" s="1"/>
  <c r="AI139" i="2"/>
  <c r="AJ139" i="2" s="1"/>
  <c r="AK139" i="2" s="1"/>
  <c r="AI2431" i="2"/>
  <c r="AJ2431" i="2" s="1"/>
  <c r="AK2431" i="2" s="1"/>
  <c r="AI2639" i="2"/>
  <c r="AJ2639" i="2" s="1"/>
  <c r="AK2639" i="2" s="1"/>
  <c r="AI2600" i="2"/>
  <c r="AJ2600" i="2" s="1"/>
  <c r="AK2600" i="2" s="1"/>
  <c r="AI227" i="2"/>
  <c r="AJ227" i="2" s="1"/>
  <c r="AK227" i="2" s="1"/>
  <c r="AI26" i="2"/>
  <c r="AJ26" i="2" s="1"/>
  <c r="AK26" i="2" s="1"/>
  <c r="AI2360" i="2"/>
  <c r="AJ2360" i="2" s="1"/>
  <c r="AK2360" i="2" s="1"/>
  <c r="AI250" i="2"/>
  <c r="AJ250" i="2" s="1"/>
  <c r="AK250" i="2" s="1"/>
  <c r="AI2086" i="2"/>
  <c r="AJ2086" i="2" s="1"/>
  <c r="AK2086" i="2" s="1"/>
  <c r="AI46" i="2"/>
  <c r="AJ46" i="2" s="1"/>
  <c r="AK46" i="2" s="1"/>
  <c r="AI2496" i="2"/>
  <c r="AJ2496" i="2" s="1"/>
  <c r="AK2496" i="2" s="1"/>
  <c r="AI130" i="2"/>
  <c r="AJ130" i="2" s="1"/>
  <c r="AK130" i="2" s="1"/>
  <c r="AI2198" i="2"/>
  <c r="AJ2198" i="2" s="1"/>
  <c r="AK2198" i="2" s="1"/>
  <c r="AI2415" i="2"/>
  <c r="AJ2415" i="2" s="1"/>
  <c r="AK2415" i="2" s="1"/>
  <c r="AI2560" i="2"/>
  <c r="AJ2560" i="2" s="1"/>
  <c r="AK2560" i="2" s="1"/>
  <c r="AI2588" i="2"/>
  <c r="AJ2588" i="2" s="1"/>
  <c r="AK2588" i="2" s="1"/>
  <c r="AI147" i="2"/>
  <c r="AJ147" i="2" s="1"/>
  <c r="AK147" i="2" s="1"/>
  <c r="AI235" i="2"/>
  <c r="AJ235" i="2" s="1"/>
  <c r="AK235" i="2" s="1"/>
  <c r="AI2387" i="2"/>
  <c r="AJ2387" i="2" s="1"/>
  <c r="AK2387" i="2" s="1"/>
  <c r="AI2137" i="2"/>
  <c r="AJ2137" i="2" s="1"/>
  <c r="AK2137" i="2" s="1"/>
  <c r="AI2327" i="2"/>
  <c r="AJ2327" i="2" s="1"/>
  <c r="AK2327" i="2" s="1"/>
  <c r="AI2134" i="2"/>
  <c r="AJ2134" i="2" s="1"/>
  <c r="AK2134" i="2" s="1"/>
  <c r="AI3728" i="2"/>
  <c r="AJ3728" i="2" s="1"/>
  <c r="AK3728" i="2" s="1"/>
  <c r="AI2126" i="2"/>
  <c r="AJ2126" i="2" s="1"/>
  <c r="AK2126" i="2" s="1"/>
  <c r="AI3996" i="2"/>
  <c r="AJ3996" i="2" s="1"/>
  <c r="AK3996" i="2" s="1"/>
  <c r="AI170" i="2"/>
  <c r="AJ170" i="2" s="1"/>
  <c r="AK170" i="2" s="1"/>
  <c r="AI2406" i="2"/>
  <c r="AJ2406" i="2" s="1"/>
  <c r="AK2406" i="2" s="1"/>
  <c r="AI2576" i="2"/>
  <c r="AJ2576" i="2" s="1"/>
  <c r="AK2576" i="2" s="1"/>
  <c r="AI2339" i="2"/>
  <c r="AJ2339" i="2" s="1"/>
  <c r="AK2339" i="2" s="1"/>
  <c r="AI2536" i="2"/>
  <c r="AJ2536" i="2" s="1"/>
  <c r="AK2536" i="2" s="1"/>
  <c r="AI2067" i="2"/>
  <c r="AJ2067" i="2" s="1"/>
  <c r="AK2067" i="2" s="1"/>
  <c r="AI2604" i="2"/>
  <c r="AJ2604" i="2" s="1"/>
  <c r="AK2604" i="2" s="1"/>
  <c r="AI2543" i="2"/>
  <c r="AJ2543" i="2" s="1"/>
  <c r="AK2543" i="2" s="1"/>
  <c r="AI210" i="2"/>
  <c r="AJ210" i="2" s="1"/>
  <c r="AK210" i="2" s="1"/>
  <c r="AI2247" i="2"/>
  <c r="AJ2247" i="2" s="1"/>
  <c r="AK2247" i="2" s="1"/>
  <c r="AI99" i="2"/>
  <c r="AJ99" i="2" s="1"/>
  <c r="AK99" i="2" s="1"/>
  <c r="AI2081" i="2"/>
  <c r="AJ2081" i="2" s="1"/>
  <c r="AK2081" i="2" s="1"/>
  <c r="AI2351" i="2"/>
  <c r="AJ2351" i="2" s="1"/>
  <c r="AK2351" i="2" s="1"/>
  <c r="AI2304" i="2"/>
  <c r="AJ2304" i="2" s="1"/>
  <c r="AK2304" i="2" s="1"/>
  <c r="AI2620" i="2"/>
  <c r="AJ2620" i="2" s="1"/>
  <c r="AK2620" i="2" s="1"/>
  <c r="AI2173" i="2"/>
  <c r="AJ2173" i="2" s="1"/>
  <c r="AK2173" i="2" s="1"/>
  <c r="AI2624" i="2"/>
  <c r="AJ2624" i="2" s="1"/>
  <c r="AK2624" i="2" s="1"/>
  <c r="AI2584" i="2"/>
  <c r="AJ2584" i="2" s="1"/>
  <c r="AK2584" i="2" s="1"/>
  <c r="AI2166" i="2"/>
  <c r="AJ2166" i="2" s="1"/>
  <c r="AK2166" i="2" s="1"/>
  <c r="AI2334" i="2"/>
  <c r="AJ2334" i="2" s="1"/>
  <c r="AK2334" i="2" s="1"/>
  <c r="AI30" i="2"/>
  <c r="AJ30" i="2" s="1"/>
  <c r="AK30" i="2" s="1"/>
  <c r="AI2416" i="2"/>
  <c r="AJ2416" i="2" s="1"/>
  <c r="AK2416" i="2" s="1"/>
  <c r="AI2512" i="2"/>
  <c r="AJ2512" i="2" s="1"/>
  <c r="AK2512" i="2" s="1"/>
  <c r="AI2399" i="2"/>
  <c r="AJ2399" i="2" s="1"/>
  <c r="AK2399" i="2" s="1"/>
  <c r="AI2448" i="2"/>
  <c r="AJ2448" i="2" s="1"/>
  <c r="AK2448" i="2" s="1"/>
  <c r="AI2142" i="2"/>
  <c r="AJ2142" i="2" s="1"/>
  <c r="AK2142" i="2" s="1"/>
  <c r="AI115" i="2"/>
  <c r="AJ115" i="2" s="1"/>
  <c r="AK115" i="2" s="1"/>
  <c r="AI202" i="2"/>
  <c r="AJ202" i="2" s="1"/>
  <c r="AK202" i="2" s="1"/>
  <c r="AI2195" i="2"/>
  <c r="AJ2195" i="2" s="1"/>
  <c r="AK2195" i="2" s="1"/>
  <c r="AI2059" i="2"/>
  <c r="AJ2059" i="2" s="1"/>
  <c r="AK2059" i="2" s="1"/>
  <c r="AI2616" i="2"/>
  <c r="AJ2616" i="2" s="1"/>
  <c r="AK2616" i="2" s="1"/>
  <c r="AI2608" i="2"/>
  <c r="AJ2608" i="2" s="1"/>
  <c r="AK2608" i="2" s="1"/>
  <c r="AI2110" i="2"/>
  <c r="AJ2110" i="2" s="1"/>
  <c r="AK2110" i="2" s="1"/>
  <c r="AL15" i="2"/>
  <c r="AI2215" i="2"/>
  <c r="AJ2215" i="2" s="1"/>
  <c r="AK2215" i="2" s="1"/>
  <c r="AI2568" i="2"/>
  <c r="AJ2568" i="2" s="1"/>
  <c r="AK2568" i="2" s="1"/>
  <c r="AI107" i="2"/>
  <c r="AJ107" i="2" s="1"/>
  <c r="AK107" i="2" s="1"/>
  <c r="AI267" i="2"/>
  <c r="AJ267" i="2" s="1"/>
  <c r="AK267" i="2" s="1"/>
  <c r="AI146" i="2"/>
  <c r="AJ146" i="2" s="1"/>
  <c r="AK146" i="2" s="1"/>
  <c r="AI2141" i="2"/>
  <c r="AJ2141" i="2" s="1"/>
  <c r="AK2141" i="2" s="1"/>
  <c r="AI83" i="2"/>
  <c r="AJ83" i="2" s="1"/>
  <c r="AK83" i="2" s="1"/>
  <c r="AI2158" i="2"/>
  <c r="AJ2158" i="2" s="1"/>
  <c r="AK2158" i="2" s="1"/>
  <c r="AI75" i="2"/>
  <c r="AJ75" i="2" s="1"/>
  <c r="AK75" i="2" s="1"/>
  <c r="AI219" i="2"/>
  <c r="AJ219" i="2" s="1"/>
  <c r="AK219" i="2" s="1"/>
  <c r="AI27" i="2"/>
  <c r="AJ27" i="2" s="1"/>
  <c r="AK27" i="2" s="1"/>
  <c r="AI51" i="2"/>
  <c r="AJ51" i="2" s="1"/>
  <c r="AK51" i="2" s="1"/>
  <c r="AI3714" i="2"/>
  <c r="AJ3714" i="2" s="1"/>
  <c r="AK3714" i="2" s="1"/>
  <c r="AI2587" i="2"/>
  <c r="AJ2587" i="2" s="1"/>
  <c r="AK2587" i="2" s="1"/>
  <c r="AI2062" i="2"/>
  <c r="AJ2062" i="2" s="1"/>
  <c r="AK2062" i="2" s="1"/>
  <c r="AI218" i="2"/>
  <c r="AJ218" i="2" s="1"/>
  <c r="AK218" i="2" s="1"/>
  <c r="AI3696" i="2"/>
  <c r="AJ3696" i="2" s="1"/>
  <c r="AK3696" i="2" s="1"/>
  <c r="AI150" i="2"/>
  <c r="AJ150" i="2" s="1"/>
  <c r="AK150" i="2" s="1"/>
  <c r="AI2527" i="2"/>
  <c r="AJ2527" i="2" s="1"/>
  <c r="AK2527" i="2" s="1"/>
  <c r="AI138" i="2"/>
  <c r="AJ138" i="2" s="1"/>
  <c r="AK138" i="2" s="1"/>
  <c r="AI2407" i="2"/>
  <c r="AJ2407" i="2" s="1"/>
  <c r="AK2407" i="2" s="1"/>
  <c r="AI2408" i="2"/>
  <c r="AJ2408" i="2" s="1"/>
  <c r="AK2408" i="2" s="1"/>
  <c r="AI2171" i="2"/>
  <c r="AJ2171" i="2" s="1"/>
  <c r="AK2171" i="2" s="1"/>
  <c r="AI206" i="2"/>
  <c r="AJ206" i="2" s="1"/>
  <c r="AK206" i="2" s="1"/>
  <c r="AI2400" i="2"/>
  <c r="AJ2400" i="2" s="1"/>
  <c r="AK2400" i="2" s="1"/>
  <c r="AI131" i="2"/>
  <c r="AJ131" i="2" s="1"/>
  <c r="AK131" i="2" s="1"/>
  <c r="AI2556" i="2"/>
  <c r="AJ2556" i="2" s="1"/>
  <c r="AK2556" i="2" s="1"/>
  <c r="AI91" i="2"/>
  <c r="AJ91" i="2" s="1"/>
  <c r="AK91" i="2" s="1"/>
  <c r="AI195" i="2"/>
  <c r="AJ195" i="2" s="1"/>
  <c r="AK195" i="2" s="1"/>
  <c r="AI2075" i="2"/>
  <c r="AJ2075" i="2" s="1"/>
  <c r="AK2075" i="2" s="1"/>
  <c r="AI2182" i="2"/>
  <c r="AJ2182" i="2" s="1"/>
  <c r="AK2182" i="2" s="1"/>
  <c r="AI2607" i="2"/>
  <c r="AJ2607" i="2" s="1"/>
  <c r="AK2607" i="2" s="1"/>
  <c r="AI2555" i="2"/>
  <c r="AJ2555" i="2" s="1"/>
  <c r="AK2555" i="2" s="1"/>
  <c r="AI2350" i="2"/>
  <c r="AJ2350" i="2" s="1"/>
  <c r="AK2350" i="2" s="1"/>
  <c r="AI2487" i="2"/>
  <c r="AJ2487" i="2" s="1"/>
  <c r="AK2487" i="2" s="1"/>
  <c r="AI2472" i="2"/>
  <c r="AJ2472" i="2" s="1"/>
  <c r="AK2472" i="2" s="1"/>
  <c r="AI2740" i="2"/>
  <c r="AJ2740" i="2" s="1"/>
  <c r="AK2740" i="2" s="1"/>
  <c r="AI2471" i="2"/>
  <c r="AJ2471" i="2" s="1"/>
  <c r="AK2471" i="2" s="1"/>
  <c r="AI2403" i="2"/>
  <c r="AJ2403" i="2" s="1"/>
  <c r="AK2403" i="2" s="1"/>
  <c r="AI174" i="2"/>
  <c r="AJ174" i="2" s="1"/>
  <c r="AK174" i="2" s="1"/>
  <c r="AI2359" i="2"/>
  <c r="AJ2359" i="2" s="1"/>
  <c r="AK2359" i="2" s="1"/>
  <c r="AI2575" i="2"/>
  <c r="AJ2575" i="2" s="1"/>
  <c r="AK2575" i="2" s="1"/>
  <c r="AI74" i="2"/>
  <c r="AJ74" i="2" s="1"/>
  <c r="AK74" i="2" s="1"/>
  <c r="AI2139" i="2"/>
  <c r="AJ2139" i="2" s="1"/>
  <c r="AK2139" i="2" s="1"/>
  <c r="AI2724" i="2"/>
  <c r="AJ2724" i="2" s="1"/>
  <c r="AK2724" i="2" s="1"/>
  <c r="AI102" i="2"/>
  <c r="AJ102" i="2" s="1"/>
  <c r="AK102" i="2" s="1"/>
  <c r="AI2564" i="2"/>
  <c r="AJ2564" i="2" s="1"/>
  <c r="AK2564" i="2" s="1"/>
  <c r="AI266" i="2"/>
  <c r="AJ266" i="2" s="1"/>
  <c r="AK266" i="2" s="1"/>
  <c r="AI3709" i="2"/>
  <c r="AJ3709" i="2" s="1"/>
  <c r="AK3709" i="2" s="1"/>
  <c r="AI35" i="2"/>
  <c r="AJ35" i="2" s="1"/>
  <c r="AK35" i="2" s="1"/>
  <c r="AI2552" i="2"/>
  <c r="AJ2552" i="2" s="1"/>
  <c r="AK2552" i="2" s="1"/>
  <c r="AI2287" i="2"/>
  <c r="AJ2287" i="2" s="1"/>
  <c r="AK2287" i="2" s="1"/>
  <c r="AI182" i="2"/>
  <c r="AJ182" i="2" s="1"/>
  <c r="AK182" i="2" s="1"/>
  <c r="AI270" i="2"/>
  <c r="AJ270" i="2" s="1"/>
  <c r="AK270" i="2" s="1"/>
  <c r="AI2320" i="2"/>
  <c r="AJ2320" i="2" s="1"/>
  <c r="AK2320" i="2" s="1"/>
  <c r="AI2312" i="2"/>
  <c r="AJ2312" i="2" s="1"/>
  <c r="AK2312" i="2" s="1"/>
  <c r="AI2488" i="2"/>
  <c r="AJ2488" i="2" s="1"/>
  <c r="AK2488" i="2" s="1"/>
  <c r="AI78" i="2"/>
  <c r="AJ78" i="2" s="1"/>
  <c r="AK78" i="2" s="1"/>
  <c r="AI2109" i="2"/>
  <c r="AJ2109" i="2" s="1"/>
  <c r="AK2109" i="2" s="1"/>
  <c r="AI2456" i="2"/>
  <c r="AJ2456" i="2" s="1"/>
  <c r="AK2456" i="2" s="1"/>
  <c r="AI2093" i="2"/>
  <c r="AJ2093" i="2" s="1"/>
  <c r="AK2093" i="2" s="1"/>
  <c r="AI2439" i="2"/>
  <c r="AJ2439" i="2" s="1"/>
  <c r="AK2439" i="2" s="1"/>
  <c r="AI2591" i="2"/>
  <c r="AJ2591" i="2" s="1"/>
  <c r="AK2591" i="2" s="1"/>
  <c r="AI2347" i="2"/>
  <c r="AJ2347" i="2" s="1"/>
  <c r="AK2347" i="2" s="1"/>
  <c r="AI187" i="2"/>
  <c r="AJ187" i="2" s="1"/>
  <c r="AK187" i="2" s="1"/>
  <c r="AI3701" i="2"/>
  <c r="AJ3701" i="2" s="1"/>
  <c r="AK3701" i="2" s="1"/>
  <c r="AI2572" i="2"/>
  <c r="AJ2572" i="2" s="1"/>
  <c r="AK2572" i="2" s="1"/>
  <c r="AI2455" i="2"/>
  <c r="AJ2455" i="2" s="1"/>
  <c r="AK2455" i="2" s="1"/>
  <c r="AI50" i="2"/>
  <c r="AJ50" i="2" s="1"/>
  <c r="AK50" i="2" s="1"/>
  <c r="AI2243" i="2"/>
  <c r="AJ2243" i="2" s="1"/>
  <c r="AK2243" i="2" s="1"/>
  <c r="AI22" i="2"/>
  <c r="AJ22" i="2" s="1"/>
  <c r="AK22" i="2" s="1"/>
  <c r="AL10" i="2" s="1"/>
  <c r="AI86" i="2"/>
  <c r="AJ86" i="2" s="1"/>
  <c r="AK86" i="2" s="1"/>
  <c r="AI2259" i="2"/>
  <c r="AJ2259" i="2" s="1"/>
  <c r="AK2259" i="2" s="1"/>
  <c r="AI3999" i="2"/>
  <c r="AJ3999" i="2" s="1"/>
  <c r="AK3999" i="2" s="1"/>
  <c r="AI2358" i="2"/>
  <c r="AJ2358" i="2" s="1"/>
  <c r="AK2358" i="2" s="1"/>
  <c r="AI2147" i="2"/>
  <c r="AJ2147" i="2" s="1"/>
  <c r="AK2147" i="2" s="1"/>
  <c r="AI38" i="2"/>
  <c r="AJ38" i="2" s="1"/>
  <c r="AK38" i="2" s="1"/>
  <c r="AI2737" i="2"/>
  <c r="AJ2737" i="2" s="1"/>
  <c r="AK2737" i="2" s="1"/>
  <c r="AI2721" i="2"/>
  <c r="AJ2721" i="2" s="1"/>
  <c r="AK2721" i="2" s="1"/>
  <c r="AI2423" i="2"/>
  <c r="AJ2423" i="2" s="1"/>
  <c r="AK2423" i="2" s="1"/>
  <c r="AI2559" i="2"/>
  <c r="AJ2559" i="2" s="1"/>
  <c r="AK2559" i="2" s="1"/>
  <c r="AI2579" i="2"/>
  <c r="AJ2579" i="2" s="1"/>
  <c r="AK2579" i="2" s="1"/>
  <c r="AI158" i="2"/>
  <c r="AJ158" i="2" s="1"/>
  <c r="AK158" i="2" s="1"/>
  <c r="AI2149" i="2"/>
  <c r="AJ2149" i="2" s="1"/>
  <c r="AK2149" i="2" s="1"/>
  <c r="AI190" i="2"/>
  <c r="AJ190" i="2" s="1"/>
  <c r="AK190" i="2" s="1"/>
  <c r="AI14" i="2"/>
  <c r="AJ14" i="2" s="1"/>
  <c r="AK14" i="2" s="1"/>
  <c r="AI126" i="2"/>
  <c r="AJ126" i="2" s="1"/>
  <c r="AK126" i="2" s="1"/>
  <c r="AI3722" i="2"/>
  <c r="AJ3722" i="2" s="1"/>
  <c r="AK3722" i="2" s="1"/>
  <c r="AI2315" i="2"/>
  <c r="AJ2315" i="2" s="1"/>
  <c r="AK2315" i="2" s="1"/>
  <c r="AI2145" i="2"/>
  <c r="AJ2145" i="2" s="1"/>
  <c r="AK2145" i="2" s="1"/>
  <c r="AI275" i="2"/>
  <c r="AJ275" i="2" s="1"/>
  <c r="AK275" i="2" s="1"/>
  <c r="AI2169" i="2"/>
  <c r="AJ2169" i="2" s="1"/>
  <c r="AK2169" i="2" s="1"/>
  <c r="AI2105" i="2"/>
  <c r="AJ2105" i="2" s="1"/>
  <c r="AK2105" i="2" s="1"/>
  <c r="AI320" i="2"/>
  <c r="AJ320" i="2" s="1"/>
  <c r="AK320" i="2" s="1"/>
  <c r="AI278" i="2"/>
  <c r="AJ278" i="2" s="1"/>
  <c r="AK278" i="2" s="1"/>
  <c r="AI2097" i="2"/>
  <c r="AJ2097" i="2" s="1"/>
  <c r="AK2097" i="2" s="1"/>
  <c r="AI3717" i="2"/>
  <c r="AJ3717" i="2" s="1"/>
  <c r="AK3717" i="2" s="1"/>
  <c r="AI2468" i="2"/>
  <c r="AJ2468" i="2" s="1"/>
  <c r="AK2468" i="2" s="1"/>
  <c r="AI2432" i="2"/>
  <c r="AJ2432" i="2" s="1"/>
  <c r="AK2432" i="2" s="1"/>
  <c r="AI3688" i="2"/>
  <c r="AJ3688" i="2" s="1"/>
  <c r="AK3688" i="2" s="1"/>
  <c r="AI54" i="2"/>
  <c r="AJ54" i="2" s="1"/>
  <c r="AK54" i="2" s="1"/>
  <c r="AI2544" i="2"/>
  <c r="AJ2544" i="2" s="1"/>
  <c r="AK2544" i="2" s="1"/>
  <c r="AI2363" i="2"/>
  <c r="AJ2363" i="2" s="1"/>
  <c r="AK2363" i="2" s="1"/>
  <c r="AI2440" i="2"/>
  <c r="AJ2440" i="2" s="1"/>
  <c r="AK2440" i="2" s="1"/>
  <c r="AI2719" i="2"/>
  <c r="AJ2719" i="2" s="1"/>
  <c r="AK2719" i="2" s="1"/>
  <c r="AI2352" i="2"/>
  <c r="AJ2352" i="2" s="1"/>
  <c r="AK2352" i="2" s="1"/>
  <c r="AI234" i="2"/>
  <c r="AJ234" i="2" s="1"/>
  <c r="AK234" i="2" s="1"/>
  <c r="AI82" i="2"/>
  <c r="AJ82" i="2" s="1"/>
  <c r="AK82" i="2" s="1"/>
  <c r="AI3693" i="2"/>
  <c r="AJ3693" i="2" s="1"/>
  <c r="AK3693" i="2" s="1"/>
  <c r="AI2328" i="2"/>
  <c r="AJ2328" i="2" s="1"/>
  <c r="AK2328" i="2" s="1"/>
  <c r="AI2190" i="2"/>
  <c r="AJ2190" i="2" s="1"/>
  <c r="AK2190" i="2" s="1"/>
  <c r="AI2628" i="2"/>
  <c r="AJ2628" i="2" s="1"/>
  <c r="AK2628" i="2" s="1"/>
  <c r="AI62" i="2"/>
  <c r="AJ62" i="2" s="1"/>
  <c r="AK62" i="2" s="1"/>
  <c r="AI2299" i="2"/>
  <c r="AJ2299" i="2" s="1"/>
  <c r="AK2299" i="2" s="1"/>
  <c r="AI203" i="2"/>
  <c r="AJ203" i="2" s="1"/>
  <c r="AK203" i="2" s="1"/>
  <c r="AI2535" i="2"/>
  <c r="AJ2535" i="2" s="1"/>
  <c r="AK2535" i="2" s="1"/>
  <c r="AI2480" i="2"/>
  <c r="AJ2480" i="2" s="1"/>
  <c r="AK2480" i="2" s="1"/>
  <c r="AI2107" i="2"/>
  <c r="AJ2107" i="2" s="1"/>
  <c r="AK2107" i="2" s="1"/>
  <c r="AI2503" i="2"/>
  <c r="AJ2503" i="2" s="1"/>
  <c r="AK2503" i="2" s="1"/>
  <c r="AI2495" i="2"/>
  <c r="AJ2495" i="2" s="1"/>
  <c r="AK2495" i="2" s="1"/>
  <c r="AI2580" i="2"/>
  <c r="AJ2580" i="2" s="1"/>
  <c r="AK2580" i="2" s="1"/>
  <c r="AI2275" i="2"/>
  <c r="AJ2275" i="2" s="1"/>
  <c r="AK2275" i="2" s="1"/>
  <c r="AI2193" i="2"/>
  <c r="AJ2193" i="2" s="1"/>
  <c r="AK2193" i="2" s="1"/>
  <c r="AI2520" i="2"/>
  <c r="AJ2520" i="2" s="1"/>
  <c r="AK2520" i="2" s="1"/>
  <c r="AI178" i="2"/>
  <c r="AJ178" i="2" s="1"/>
  <c r="AK178" i="2" s="1"/>
  <c r="AI42" i="2"/>
  <c r="AJ42" i="2" s="1"/>
  <c r="AK42" i="2" s="1"/>
  <c r="AI2390" i="2"/>
  <c r="AJ2390" i="2" s="1"/>
  <c r="AK2390" i="2" s="1"/>
  <c r="AI94" i="2"/>
  <c r="AJ94" i="2" s="1"/>
  <c r="AK94" i="2" s="1"/>
  <c r="AI2411" i="2"/>
  <c r="AJ2411" i="2" s="1"/>
  <c r="AK2411" i="2" s="1"/>
  <c r="AI90" i="2"/>
  <c r="AJ90" i="2" s="1"/>
  <c r="AK90" i="2" s="1"/>
  <c r="AI134" i="2"/>
  <c r="AJ134" i="2" s="1"/>
  <c r="AK134" i="2" s="1"/>
  <c r="AI222" i="2"/>
  <c r="AJ222" i="2" s="1"/>
  <c r="AK222" i="2" s="1"/>
  <c r="AI166" i="2"/>
  <c r="AJ166" i="2" s="1"/>
  <c r="AK166" i="2" s="1"/>
  <c r="AI2073" i="2"/>
  <c r="AJ2073" i="2" s="1"/>
  <c r="AK2073" i="2" s="1"/>
  <c r="AI2099" i="2"/>
  <c r="AJ2099" i="2" s="1"/>
  <c r="AK2099" i="2" s="1"/>
  <c r="AI3725" i="2"/>
  <c r="AJ3725" i="2" s="1"/>
  <c r="AK3725" i="2" s="1"/>
  <c r="AI2623" i="2"/>
  <c r="AJ2623" i="2" s="1"/>
  <c r="AK2623" i="2" s="1"/>
  <c r="AI70" i="2"/>
  <c r="AJ70" i="2" s="1"/>
  <c r="AK70" i="2" s="1"/>
  <c r="AI2511" i="2"/>
  <c r="AJ2511" i="2" s="1"/>
  <c r="AK2511" i="2" s="1"/>
  <c r="AI3730" i="2"/>
  <c r="AJ3730" i="2" s="1"/>
  <c r="AK3730" i="2" s="1"/>
  <c r="AI2729" i="2"/>
  <c r="AJ2729" i="2" s="1"/>
  <c r="AK2729" i="2" s="1"/>
  <c r="AI2091" i="2"/>
  <c r="AJ2091" i="2" s="1"/>
  <c r="AK2091" i="2" s="1"/>
  <c r="AI2447" i="2"/>
  <c r="AJ2447" i="2" s="1"/>
  <c r="AK2447" i="2" s="1"/>
  <c r="AI3698" i="2"/>
  <c r="AJ3698" i="2" s="1"/>
  <c r="AK3698" i="2" s="1"/>
  <c r="AI336" i="2"/>
  <c r="AJ336" i="2" s="1"/>
  <c r="AK336" i="2" s="1"/>
  <c r="AI2089" i="2"/>
  <c r="AJ2089" i="2" s="1"/>
  <c r="AK2089" i="2" s="1"/>
  <c r="AI2083" i="2"/>
  <c r="AJ2083" i="2" s="1"/>
  <c r="AK2083" i="2" s="1"/>
  <c r="AI3706" i="2"/>
  <c r="AJ3706" i="2" s="1"/>
  <c r="AK3706" i="2" s="1"/>
  <c r="AI304" i="2"/>
  <c r="AJ304" i="2" s="1"/>
  <c r="AK304" i="2" s="1"/>
  <c r="AI312" i="2"/>
  <c r="AJ312" i="2" s="1"/>
  <c r="AK312" i="2" s="1"/>
  <c r="AI2366" i="2"/>
  <c r="AJ2366" i="2" s="1"/>
  <c r="AK2366" i="2" s="1"/>
  <c r="AI2201" i="2"/>
  <c r="AJ2201" i="2" s="1"/>
  <c r="AK2201" i="2" s="1"/>
  <c r="AL3" i="2" l="1"/>
  <c r="AL4" i="2"/>
  <c r="AL5" i="2"/>
  <c r="AL22" i="2"/>
  <c r="AL6" i="2"/>
  <c r="AL21" i="2"/>
  <c r="AL16" i="2"/>
  <c r="AL14" i="2"/>
  <c r="AL18" i="2"/>
  <c r="AL17" i="2"/>
  <c r="AL7" i="2"/>
  <c r="AL19" i="2"/>
  <c r="AL20" i="2"/>
  <c r="AL8" i="2"/>
  <c r="F14" i="1"/>
  <c r="F11" i="1"/>
  <c r="F12" i="1"/>
  <c r="H14" i="1" l="1"/>
  <c r="H13" i="1"/>
  <c r="H12" i="1"/>
  <c r="H11"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interval="5" name="Query - btcpr" description="Connection to the 'btcpr' query in the workbook." type="5" refreshedVersion="6" background="1" saveData="1">
    <dbPr connection="Provider=Microsoft.Mashup.OleDb.1;Data Source=$Workbook$;Location=btcpr;Extended Properties=&quot;&quot;" command="SELECT * FROM [btcpr]"/>
  </connection>
  <connection id="2" xr16:uid="{00000000-0015-0000-FFFF-FFFF01000000}" keepAlive="1" interval="5" name="Query - coinmarketcap" description="Connection to the 'coinmarketcap' query in the workbook." type="5" refreshedVersion="6" background="1" refreshOnLoad="1" saveData="1">
    <dbPr connection="Provider=Microsoft.Mashup.OleDb.1;Data Source=$Workbook$;Location=coinmarketcap;Extended Properties=&quot;&quot;" command="SELECT * FROM [coinmarketcap]"/>
  </connection>
</connections>
</file>

<file path=xl/sharedStrings.xml><?xml version="1.0" encoding="utf-8"?>
<sst xmlns="http://schemas.openxmlformats.org/spreadsheetml/2006/main" count="9491" uniqueCount="8569">
  <si>
    <t>USD</t>
  </si>
  <si>
    <t>Asset</t>
  </si>
  <si>
    <t>Quantity</t>
  </si>
  <si>
    <t>Avg cost</t>
  </si>
  <si>
    <t>Current Price</t>
  </si>
  <si>
    <t>Total Value</t>
  </si>
  <si>
    <t>Current Portfolio Value</t>
  </si>
  <si>
    <t>BTC</t>
  </si>
  <si>
    <t>ETH</t>
  </si>
  <si>
    <t>Date</t>
  </si>
  <si>
    <t>Action</t>
  </si>
  <si>
    <t>Buy</t>
  </si>
  <si>
    <t>Sell</t>
  </si>
  <si>
    <t>ifbuy</t>
  </si>
  <si>
    <t>ifsell</t>
  </si>
  <si>
    <t>Total fiat initial investment</t>
  </si>
  <si>
    <t>total fiat proceeds</t>
  </si>
  <si>
    <t>total fiat proceeds reinvested</t>
  </si>
  <si>
    <t>total bitcoin purchased</t>
  </si>
  <si>
    <t>total bitcoin sold</t>
  </si>
  <si>
    <t>total bitcoin spent</t>
  </si>
  <si>
    <t>total bitcoin gained</t>
  </si>
  <si>
    <t>total eth purchased</t>
  </si>
  <si>
    <t>total eth sold</t>
  </si>
  <si>
    <t>total eth spent</t>
  </si>
  <si>
    <t>total eth gained</t>
  </si>
  <si>
    <t>Native Currency Selector :</t>
  </si>
  <si>
    <t>bitcoin</t>
  </si>
  <si>
    <t>Bitcoin</t>
  </si>
  <si>
    <t>1</t>
  </si>
  <si>
    <t>1.0</t>
  </si>
  <si>
    <t>ethereum</t>
  </si>
  <si>
    <t>Ethereum</t>
  </si>
  <si>
    <t>2</t>
  </si>
  <si>
    <t>XRP</t>
  </si>
  <si>
    <t>ripple</t>
  </si>
  <si>
    <t>Ripple</t>
  </si>
  <si>
    <t>3</t>
  </si>
  <si>
    <t>LTC</t>
  </si>
  <si>
    <t>litecoin</t>
  </si>
  <si>
    <t>Litecoin</t>
  </si>
  <si>
    <t>4</t>
  </si>
  <si>
    <t>ETC</t>
  </si>
  <si>
    <t>ethereum-classic</t>
  </si>
  <si>
    <t>Ethereum Classic</t>
  </si>
  <si>
    <t>5</t>
  </si>
  <si>
    <t>DASH</t>
  </si>
  <si>
    <t>dash</t>
  </si>
  <si>
    <t>Dash</t>
  </si>
  <si>
    <t>6</t>
  </si>
  <si>
    <t>XEM</t>
  </si>
  <si>
    <t>nem</t>
  </si>
  <si>
    <t>NEM</t>
  </si>
  <si>
    <t>7</t>
  </si>
  <si>
    <t>MIOTA</t>
  </si>
  <si>
    <t>iota</t>
  </si>
  <si>
    <t>IOTA</t>
  </si>
  <si>
    <t>8</t>
  </si>
  <si>
    <t>XMR</t>
  </si>
  <si>
    <t>monero</t>
  </si>
  <si>
    <t>Monero</t>
  </si>
  <si>
    <t>9</t>
  </si>
  <si>
    <t>BCC</t>
  </si>
  <si>
    <t>bitconnect</t>
  </si>
  <si>
    <t>BitConnect</t>
  </si>
  <si>
    <t>10</t>
  </si>
  <si>
    <t>EOS</t>
  </si>
  <si>
    <t>eos</t>
  </si>
  <si>
    <t>11</t>
  </si>
  <si>
    <t>BTS</t>
  </si>
  <si>
    <t>bitshares</t>
  </si>
  <si>
    <t>BitShares</t>
  </si>
  <si>
    <t>STRAT</t>
  </si>
  <si>
    <t>stratis</t>
  </si>
  <si>
    <t>Stratis</t>
  </si>
  <si>
    <t>13</t>
  </si>
  <si>
    <t>ZEC</t>
  </si>
  <si>
    <t>zcash</t>
  </si>
  <si>
    <t>Zcash</t>
  </si>
  <si>
    <t>14</t>
  </si>
  <si>
    <t>WAVES</t>
  </si>
  <si>
    <t>waves</t>
  </si>
  <si>
    <t>Waves</t>
  </si>
  <si>
    <t>15</t>
  </si>
  <si>
    <t>16</t>
  </si>
  <si>
    <t>USDT</t>
  </si>
  <si>
    <t>tether</t>
  </si>
  <si>
    <t>Tether</t>
  </si>
  <si>
    <t>17</t>
  </si>
  <si>
    <t>VERI</t>
  </si>
  <si>
    <t>veritaseum</t>
  </si>
  <si>
    <t>Veritaseum</t>
  </si>
  <si>
    <t>18</t>
  </si>
  <si>
    <t>STEEM</t>
  </si>
  <si>
    <t>steem</t>
  </si>
  <si>
    <t>Steem</t>
  </si>
  <si>
    <t>19</t>
  </si>
  <si>
    <t>GNO</t>
  </si>
  <si>
    <t>gnosis-gno</t>
  </si>
  <si>
    <t>Gnosis</t>
  </si>
  <si>
    <t>20</t>
  </si>
  <si>
    <t>GNT</t>
  </si>
  <si>
    <t>golem-network-tokens</t>
  </si>
  <si>
    <t>Golem</t>
  </si>
  <si>
    <t>21</t>
  </si>
  <si>
    <t>BCN</t>
  </si>
  <si>
    <t>bytecoin-bcn</t>
  </si>
  <si>
    <t>Bytecoin</t>
  </si>
  <si>
    <t>22</t>
  </si>
  <si>
    <t>DOGE</t>
  </si>
  <si>
    <t>dogecoin</t>
  </si>
  <si>
    <t>Dogecoin</t>
  </si>
  <si>
    <t>23</t>
  </si>
  <si>
    <t>SC</t>
  </si>
  <si>
    <t>siacoin</t>
  </si>
  <si>
    <t>Siacoin</t>
  </si>
  <si>
    <t>24</t>
  </si>
  <si>
    <t>GBYTE</t>
  </si>
  <si>
    <t>byteball</t>
  </si>
  <si>
    <t>25</t>
  </si>
  <si>
    <t>ICN</t>
  </si>
  <si>
    <t>iconomi</t>
  </si>
  <si>
    <t>Iconomi</t>
  </si>
  <si>
    <t>26</t>
  </si>
  <si>
    <t>REP</t>
  </si>
  <si>
    <t>augur</t>
  </si>
  <si>
    <t>Augur</t>
  </si>
  <si>
    <t>27</t>
  </si>
  <si>
    <t>LSK</t>
  </si>
  <si>
    <t>lisk</t>
  </si>
  <si>
    <t>Lisk</t>
  </si>
  <si>
    <t>28</t>
  </si>
  <si>
    <t>XLM</t>
  </si>
  <si>
    <t>stellar</t>
  </si>
  <si>
    <t>29</t>
  </si>
  <si>
    <t>DCR</t>
  </si>
  <si>
    <t>decred</t>
  </si>
  <si>
    <t>Decred</t>
  </si>
  <si>
    <t>30</t>
  </si>
  <si>
    <t>MAID</t>
  </si>
  <si>
    <t>maidsafecoin</t>
  </si>
  <si>
    <t>MaidSafeCoin</t>
  </si>
  <si>
    <t>31</t>
  </si>
  <si>
    <t>FCT</t>
  </si>
  <si>
    <t>factom</t>
  </si>
  <si>
    <t>Factom</t>
  </si>
  <si>
    <t>32</t>
  </si>
  <si>
    <t>MCAP</t>
  </si>
  <si>
    <t>mcap</t>
  </si>
  <si>
    <t>33</t>
  </si>
  <si>
    <t>GAME</t>
  </si>
  <si>
    <t>gamecredits</t>
  </si>
  <si>
    <t>GameCredits</t>
  </si>
  <si>
    <t>34</t>
  </si>
  <si>
    <t>DGD</t>
  </si>
  <si>
    <t>digixdao</t>
  </si>
  <si>
    <t>DigixDAO</t>
  </si>
  <si>
    <t>35</t>
  </si>
  <si>
    <t>ARDR</t>
  </si>
  <si>
    <t>ardor</t>
  </si>
  <si>
    <t>Ardor</t>
  </si>
  <si>
    <t>36</t>
  </si>
  <si>
    <t>PIVX</t>
  </si>
  <si>
    <t>pivx</t>
  </si>
  <si>
    <t>37</t>
  </si>
  <si>
    <t>DGB</t>
  </si>
  <si>
    <t>digibyte</t>
  </si>
  <si>
    <t>DigiByte</t>
  </si>
  <si>
    <t>38</t>
  </si>
  <si>
    <t>BAT</t>
  </si>
  <si>
    <t>basic-attention-token</t>
  </si>
  <si>
    <t>Basic Attention Token</t>
  </si>
  <si>
    <t>39</t>
  </si>
  <si>
    <t>SNT</t>
  </si>
  <si>
    <t>status</t>
  </si>
  <si>
    <t>Status</t>
  </si>
  <si>
    <t>40</t>
  </si>
  <si>
    <t>KMD</t>
  </si>
  <si>
    <t>komodo</t>
  </si>
  <si>
    <t>Komodo</t>
  </si>
  <si>
    <t>41</t>
  </si>
  <si>
    <t>NXT</t>
  </si>
  <si>
    <t>nxt</t>
  </si>
  <si>
    <t>Nxt</t>
  </si>
  <si>
    <t>42</t>
  </si>
  <si>
    <t>BNT</t>
  </si>
  <si>
    <t>bancor</t>
  </si>
  <si>
    <t>Bancor</t>
  </si>
  <si>
    <t>43</t>
  </si>
  <si>
    <t>1ST</t>
  </si>
  <si>
    <t>firstblood</t>
  </si>
  <si>
    <t>FirstBlood</t>
  </si>
  <si>
    <t>44</t>
  </si>
  <si>
    <t>DCT</t>
  </si>
  <si>
    <t>decent</t>
  </si>
  <si>
    <t>DECENT</t>
  </si>
  <si>
    <t>45</t>
  </si>
  <si>
    <t>SNGLS</t>
  </si>
  <si>
    <t>singulardtv</t>
  </si>
  <si>
    <t>SingularDTV</t>
  </si>
  <si>
    <t>46</t>
  </si>
  <si>
    <t>PAY</t>
  </si>
  <si>
    <t>tenx</t>
  </si>
  <si>
    <t>TenX</t>
  </si>
  <si>
    <t>47</t>
  </si>
  <si>
    <t>MTL</t>
  </si>
  <si>
    <t>metal</t>
  </si>
  <si>
    <t>Metal</t>
  </si>
  <si>
    <t>48</t>
  </si>
  <si>
    <t>ANT</t>
  </si>
  <si>
    <t>aragon</t>
  </si>
  <si>
    <t>Aragon</t>
  </si>
  <si>
    <t>49</t>
  </si>
  <si>
    <t>MGO</t>
  </si>
  <si>
    <t>mobilego</t>
  </si>
  <si>
    <t>MobileGo</t>
  </si>
  <si>
    <t>50</t>
  </si>
  <si>
    <t>FUN</t>
  </si>
  <si>
    <t>funfair</t>
  </si>
  <si>
    <t>FunFair</t>
  </si>
  <si>
    <t>51</t>
  </si>
  <si>
    <t>BTCD</t>
  </si>
  <si>
    <t>bitcoindark</t>
  </si>
  <si>
    <t>BitcoinDark</t>
  </si>
  <si>
    <t>52</t>
  </si>
  <si>
    <t>PPC</t>
  </si>
  <si>
    <t>peercoin</t>
  </si>
  <si>
    <t>Peercoin</t>
  </si>
  <si>
    <t>53</t>
  </si>
  <si>
    <t>LEO</t>
  </si>
  <si>
    <t>leocoin</t>
  </si>
  <si>
    <t>LEOcoin</t>
  </si>
  <si>
    <t>54</t>
  </si>
  <si>
    <t>SYS</t>
  </si>
  <si>
    <t>syscoin</t>
  </si>
  <si>
    <t>55</t>
  </si>
  <si>
    <t>NXS</t>
  </si>
  <si>
    <t>nexus</t>
  </si>
  <si>
    <t>Nexus</t>
  </si>
  <si>
    <t>56</t>
  </si>
  <si>
    <t>EDG</t>
  </si>
  <si>
    <t>edgeless</t>
  </si>
  <si>
    <t>Edgeless</t>
  </si>
  <si>
    <t>57</t>
  </si>
  <si>
    <t>LKK</t>
  </si>
  <si>
    <t>lykke</t>
  </si>
  <si>
    <t>Lykke</t>
  </si>
  <si>
    <t>58</t>
  </si>
  <si>
    <t>59</t>
  </si>
  <si>
    <t>ARK</t>
  </si>
  <si>
    <t>ark</t>
  </si>
  <si>
    <t>Ark</t>
  </si>
  <si>
    <t>60</t>
  </si>
  <si>
    <t>EMC</t>
  </si>
  <si>
    <t>emercoin</t>
  </si>
  <si>
    <t>Emercoin</t>
  </si>
  <si>
    <t>61</t>
  </si>
  <si>
    <t>UBQ</t>
  </si>
  <si>
    <t>ubiq</t>
  </si>
  <si>
    <t>Ubiq</t>
  </si>
  <si>
    <t>62</t>
  </si>
  <si>
    <t>XVG</t>
  </si>
  <si>
    <t>verge</t>
  </si>
  <si>
    <t>Verge</t>
  </si>
  <si>
    <t>63</t>
  </si>
  <si>
    <t>XAS</t>
  </si>
  <si>
    <t>asch</t>
  </si>
  <si>
    <t>Asch</t>
  </si>
  <si>
    <t>64</t>
  </si>
  <si>
    <t>SOAR</t>
  </si>
  <si>
    <t>soarcoin</t>
  </si>
  <si>
    <t>Soarcoin</t>
  </si>
  <si>
    <t>65</t>
  </si>
  <si>
    <t>NMC</t>
  </si>
  <si>
    <t>namecoin</t>
  </si>
  <si>
    <t>Namecoin</t>
  </si>
  <si>
    <t>66</t>
  </si>
  <si>
    <t>RDD</t>
  </si>
  <si>
    <t>reddcoin</t>
  </si>
  <si>
    <t>ReddCoin</t>
  </si>
  <si>
    <t>67</t>
  </si>
  <si>
    <t>DICE</t>
  </si>
  <si>
    <t>etheroll</t>
  </si>
  <si>
    <t>Etheroll</t>
  </si>
  <si>
    <t>68</t>
  </si>
  <si>
    <t>PPY</t>
  </si>
  <si>
    <t>peerplays-ppy</t>
  </si>
  <si>
    <t>Peerplays</t>
  </si>
  <si>
    <t>69</t>
  </si>
  <si>
    <t>RLC</t>
  </si>
  <si>
    <t>rlc</t>
  </si>
  <si>
    <t>iExec RLC</t>
  </si>
  <si>
    <t>70</t>
  </si>
  <si>
    <t>MONA</t>
  </si>
  <si>
    <t>monacoin</t>
  </si>
  <si>
    <t>MonaCoin</t>
  </si>
  <si>
    <t>71</t>
  </si>
  <si>
    <t>MLN</t>
  </si>
  <si>
    <t>melon</t>
  </si>
  <si>
    <t>Melon</t>
  </si>
  <si>
    <t>72</t>
  </si>
  <si>
    <t>WINGS</t>
  </si>
  <si>
    <t>wings</t>
  </si>
  <si>
    <t>Wings</t>
  </si>
  <si>
    <t>73</t>
  </si>
  <si>
    <t>NLG</t>
  </si>
  <si>
    <t>gulden</t>
  </si>
  <si>
    <t>Gulden</t>
  </si>
  <si>
    <t>74</t>
  </si>
  <si>
    <t>NMR</t>
  </si>
  <si>
    <t>numeraire</t>
  </si>
  <si>
    <t>Numeraire</t>
  </si>
  <si>
    <t>75</t>
  </si>
  <si>
    <t>DBIX</t>
  </si>
  <si>
    <t>dubaicoin-dbix</t>
  </si>
  <si>
    <t>DubaiCoin</t>
  </si>
  <si>
    <t>76</t>
  </si>
  <si>
    <t>CLOAK</t>
  </si>
  <si>
    <t>cloakcoin</t>
  </si>
  <si>
    <t>CloakCoin</t>
  </si>
  <si>
    <t>77</t>
  </si>
  <si>
    <t>SJCX</t>
  </si>
  <si>
    <t>storjcoin-x</t>
  </si>
  <si>
    <t>Storjcoin X</t>
  </si>
  <si>
    <t>78</t>
  </si>
  <si>
    <t>XAUR</t>
  </si>
  <si>
    <t>xaurum</t>
  </si>
  <si>
    <t>Xaurum</t>
  </si>
  <si>
    <t>79</t>
  </si>
  <si>
    <t>QRL</t>
  </si>
  <si>
    <t>quantum-resistant-ledger</t>
  </si>
  <si>
    <t>Quantum Resistant Ledger</t>
  </si>
  <si>
    <t>80</t>
  </si>
  <si>
    <t>LBC</t>
  </si>
  <si>
    <t>library-credit</t>
  </si>
  <si>
    <t>LBRY Credits</t>
  </si>
  <si>
    <t>81</t>
  </si>
  <si>
    <t>SKY</t>
  </si>
  <si>
    <t>skycoin</t>
  </si>
  <si>
    <t>Skycoin</t>
  </si>
  <si>
    <t>82</t>
  </si>
  <si>
    <t>STORJ</t>
  </si>
  <si>
    <t>storj</t>
  </si>
  <si>
    <t>Storj</t>
  </si>
  <si>
    <t>83</t>
  </si>
  <si>
    <t>OMNI</t>
  </si>
  <si>
    <t>omni</t>
  </si>
  <si>
    <t>Omni</t>
  </si>
  <si>
    <t>84</t>
  </si>
  <si>
    <t>85</t>
  </si>
  <si>
    <t>XCP</t>
  </si>
  <si>
    <t>counterparty</t>
  </si>
  <si>
    <t>Counterparty</t>
  </si>
  <si>
    <t>86</t>
  </si>
  <si>
    <t>EDR</t>
  </si>
  <si>
    <t>e-dinar-coin</t>
  </si>
  <si>
    <t>E-Dinar Coin</t>
  </si>
  <si>
    <t>87</t>
  </si>
  <si>
    <t>XEL</t>
  </si>
  <si>
    <t>elastic</t>
  </si>
  <si>
    <t>Elastic</t>
  </si>
  <si>
    <t>88</t>
  </si>
  <si>
    <t>SIB</t>
  </si>
  <si>
    <t>sibcoin</t>
  </si>
  <si>
    <t>SIBCoin</t>
  </si>
  <si>
    <t>89</t>
  </si>
  <si>
    <t>XZC</t>
  </si>
  <si>
    <t>zcoin</t>
  </si>
  <si>
    <t>ZCoin</t>
  </si>
  <si>
    <t>90</t>
  </si>
  <si>
    <t>POT</t>
  </si>
  <si>
    <t>potcoin</t>
  </si>
  <si>
    <t>PotCoin</t>
  </si>
  <si>
    <t>91</t>
  </si>
  <si>
    <t>BLOCK</t>
  </si>
  <si>
    <t>blocknet</t>
  </si>
  <si>
    <t>Blocknet</t>
  </si>
  <si>
    <t>92</t>
  </si>
  <si>
    <t>HMQ</t>
  </si>
  <si>
    <t>humaniq</t>
  </si>
  <si>
    <t>Humaniq</t>
  </si>
  <si>
    <t>93</t>
  </si>
  <si>
    <t>VSL</t>
  </si>
  <si>
    <t>vslice</t>
  </si>
  <si>
    <t>vSlice</t>
  </si>
  <si>
    <t>94</t>
  </si>
  <si>
    <t>QAU</t>
  </si>
  <si>
    <t>quantum</t>
  </si>
  <si>
    <t>Quantum</t>
  </si>
  <si>
    <t>95</t>
  </si>
  <si>
    <t>ADT</t>
  </si>
  <si>
    <t>adtoken</t>
  </si>
  <si>
    <t>adToken</t>
  </si>
  <si>
    <t>96</t>
  </si>
  <si>
    <t>BAY</t>
  </si>
  <si>
    <t>bitbay</t>
  </si>
  <si>
    <t>BitBay</t>
  </si>
  <si>
    <t>97</t>
  </si>
  <si>
    <t>OBITS</t>
  </si>
  <si>
    <t>obits</t>
  </si>
  <si>
    <t>98</t>
  </si>
  <si>
    <t>SLS</t>
  </si>
  <si>
    <t>salus</t>
  </si>
  <si>
    <t>SaluS</t>
  </si>
  <si>
    <t>99</t>
  </si>
  <si>
    <t>BLK</t>
  </si>
  <si>
    <t>blackcoin</t>
  </si>
  <si>
    <t>BlackCoin</t>
  </si>
  <si>
    <t>100</t>
  </si>
  <si>
    <t>VIA</t>
  </si>
  <si>
    <t>viacoin</t>
  </si>
  <si>
    <t>Viacoin</t>
  </si>
  <si>
    <t>101</t>
  </si>
  <si>
    <t>SWT</t>
  </si>
  <si>
    <t>swarm-city</t>
  </si>
  <si>
    <t>Swarm City</t>
  </si>
  <si>
    <t>102</t>
  </si>
  <si>
    <t>VTC</t>
  </si>
  <si>
    <t>vertcoin</t>
  </si>
  <si>
    <t>Vertcoin</t>
  </si>
  <si>
    <t>103</t>
  </si>
  <si>
    <t>AMP</t>
  </si>
  <si>
    <t>synereo</t>
  </si>
  <si>
    <t>Synereo</t>
  </si>
  <si>
    <t>104</t>
  </si>
  <si>
    <t>DAXX</t>
  </si>
  <si>
    <t>daxxcoin</t>
  </si>
  <si>
    <t>DaxxCoin</t>
  </si>
  <si>
    <t>105</t>
  </si>
  <si>
    <t>UNY</t>
  </si>
  <si>
    <t>unity-ingot</t>
  </si>
  <si>
    <t>Unity Ingot</t>
  </si>
  <si>
    <t>106</t>
  </si>
  <si>
    <t>NVC</t>
  </si>
  <si>
    <t>novacoin</t>
  </si>
  <si>
    <t>Novacoin</t>
  </si>
  <si>
    <t>107</t>
  </si>
  <si>
    <t>IOC</t>
  </si>
  <si>
    <t>iocoin</t>
  </si>
  <si>
    <t>I/O Coin</t>
  </si>
  <si>
    <t>108</t>
  </si>
  <si>
    <t>TKN</t>
  </si>
  <si>
    <t>tokencard</t>
  </si>
  <si>
    <t>TokenCard</t>
  </si>
  <si>
    <t>109</t>
  </si>
  <si>
    <t>BURST</t>
  </si>
  <si>
    <t>burst</t>
  </si>
  <si>
    <t>Burst</t>
  </si>
  <si>
    <t>110</t>
  </si>
  <si>
    <t>FAIR</t>
  </si>
  <si>
    <t>faircoin</t>
  </si>
  <si>
    <t>FairCoin</t>
  </si>
  <si>
    <t>111</t>
  </si>
  <si>
    <t>TAAS</t>
  </si>
  <si>
    <t>taas</t>
  </si>
  <si>
    <t>TaaS</t>
  </si>
  <si>
    <t>112</t>
  </si>
  <si>
    <t>CRW</t>
  </si>
  <si>
    <t>crown</t>
  </si>
  <si>
    <t>Crown</t>
  </si>
  <si>
    <t>113</t>
  </si>
  <si>
    <t>XDN</t>
  </si>
  <si>
    <t>digitalnote</t>
  </si>
  <si>
    <t>DigitalNote</t>
  </si>
  <si>
    <t>114</t>
  </si>
  <si>
    <t>115</t>
  </si>
  <si>
    <t>EAC</t>
  </si>
  <si>
    <t>earthcoin</t>
  </si>
  <si>
    <t>EarthCoin</t>
  </si>
  <si>
    <t>116</t>
  </si>
  <si>
    <t>NAV</t>
  </si>
  <si>
    <t>nav-coin</t>
  </si>
  <si>
    <t>117</t>
  </si>
  <si>
    <t>FRST</t>
  </si>
  <si>
    <t>firstcoin</t>
  </si>
  <si>
    <t>FirstCoin</t>
  </si>
  <si>
    <t>118</t>
  </si>
  <si>
    <t>TRST</t>
  </si>
  <si>
    <t>trust</t>
  </si>
  <si>
    <t>WeTrust</t>
  </si>
  <si>
    <t>119</t>
  </si>
  <si>
    <t>EMV</t>
  </si>
  <si>
    <t>ethereum-movie-venture</t>
  </si>
  <si>
    <t>Ethereum Movie Venture</t>
  </si>
  <si>
    <t>120</t>
  </si>
  <si>
    <t>MOON</t>
  </si>
  <si>
    <t>mooncoin</t>
  </si>
  <si>
    <t>Mooncoin</t>
  </si>
  <si>
    <t>121</t>
  </si>
  <si>
    <t>0.00000002</t>
  </si>
  <si>
    <t>AGRS</t>
  </si>
  <si>
    <t>agoras-tokens</t>
  </si>
  <si>
    <t>Agoras Tokens</t>
  </si>
  <si>
    <t>122</t>
  </si>
  <si>
    <t>GOLOS</t>
  </si>
  <si>
    <t>golos</t>
  </si>
  <si>
    <t>Golos</t>
  </si>
  <si>
    <t>123</t>
  </si>
  <si>
    <t>ECN</t>
  </si>
  <si>
    <t>e-coin</t>
  </si>
  <si>
    <t>E-coin</t>
  </si>
  <si>
    <t>124</t>
  </si>
  <si>
    <t>DTB</t>
  </si>
  <si>
    <t>databits</t>
  </si>
  <si>
    <t>Databits</t>
  </si>
  <si>
    <t>125</t>
  </si>
  <si>
    <t>TIME</t>
  </si>
  <si>
    <t>chronobank</t>
  </si>
  <si>
    <t>Chronobank</t>
  </si>
  <si>
    <t>126</t>
  </si>
  <si>
    <t>MYST</t>
  </si>
  <si>
    <t>mysterium</t>
  </si>
  <si>
    <t>Mysterium</t>
  </si>
  <si>
    <t>127</t>
  </si>
  <si>
    <t>GUP</t>
  </si>
  <si>
    <t>guppy</t>
  </si>
  <si>
    <t>Matchpool</t>
  </si>
  <si>
    <t>128</t>
  </si>
  <si>
    <t>GRS</t>
  </si>
  <si>
    <t>groestlcoin</t>
  </si>
  <si>
    <t>Groestlcoin</t>
  </si>
  <si>
    <t>129</t>
  </si>
  <si>
    <t>CHC</t>
  </si>
  <si>
    <t>chaincoin</t>
  </si>
  <si>
    <t>ChainCoin</t>
  </si>
  <si>
    <t>130</t>
  </si>
  <si>
    <t>EXP</t>
  </si>
  <si>
    <t>expanse</t>
  </si>
  <si>
    <t>Expanse</t>
  </si>
  <si>
    <t>131</t>
  </si>
  <si>
    <t>WGR</t>
  </si>
  <si>
    <t>wagerr</t>
  </si>
  <si>
    <t>Wagerr</t>
  </si>
  <si>
    <t>132</t>
  </si>
  <si>
    <t>BASH</t>
  </si>
  <si>
    <t>luckchain</t>
  </si>
  <si>
    <t>LuckChain</t>
  </si>
  <si>
    <t>133</t>
  </si>
  <si>
    <t>CFI</t>
  </si>
  <si>
    <t>cofound-it</t>
  </si>
  <si>
    <t>Cofound.it</t>
  </si>
  <si>
    <t>134</t>
  </si>
  <si>
    <t>BITCNY</t>
  </si>
  <si>
    <t>bitcny</t>
  </si>
  <si>
    <t>bitCNY</t>
  </si>
  <si>
    <t>135</t>
  </si>
  <si>
    <t>GRC</t>
  </si>
  <si>
    <t>gridcoin</t>
  </si>
  <si>
    <t>GridCoin</t>
  </si>
  <si>
    <t>136</t>
  </si>
  <si>
    <t>NEOS</t>
  </si>
  <si>
    <t>neoscoin</t>
  </si>
  <si>
    <t>NeosCoin</t>
  </si>
  <si>
    <t>137</t>
  </si>
  <si>
    <t>SHIFT</t>
  </si>
  <si>
    <t>shift</t>
  </si>
  <si>
    <t>Shift</t>
  </si>
  <si>
    <t>138</t>
  </si>
  <si>
    <t>FTC</t>
  </si>
  <si>
    <t>feathercoin</t>
  </si>
  <si>
    <t>Feathercoin</t>
  </si>
  <si>
    <t>139</t>
  </si>
  <si>
    <t>ENRG</t>
  </si>
  <si>
    <t>energycoin</t>
  </si>
  <si>
    <t>Energycoin</t>
  </si>
  <si>
    <t>140</t>
  </si>
  <si>
    <t>NXC</t>
  </si>
  <si>
    <t>nexium</t>
  </si>
  <si>
    <t>Nexium</t>
  </si>
  <si>
    <t>141</t>
  </si>
  <si>
    <t>RADS</t>
  </si>
  <si>
    <t>radium</t>
  </si>
  <si>
    <t>Radium</t>
  </si>
  <si>
    <t>142</t>
  </si>
  <si>
    <t>VOX</t>
  </si>
  <si>
    <t>voxels</t>
  </si>
  <si>
    <t>Voxels</t>
  </si>
  <si>
    <t>143</t>
  </si>
  <si>
    <t>AEON</t>
  </si>
  <si>
    <t>aeon</t>
  </si>
  <si>
    <t>Aeon</t>
  </si>
  <si>
    <t>144</t>
  </si>
  <si>
    <t>RBY</t>
  </si>
  <si>
    <t>rubycoin</t>
  </si>
  <si>
    <t>Rubycoin</t>
  </si>
  <si>
    <t>145</t>
  </si>
  <si>
    <t>HEAT</t>
  </si>
  <si>
    <t>heat-ledger</t>
  </si>
  <si>
    <t>146</t>
  </si>
  <si>
    <t>PEPECASH</t>
  </si>
  <si>
    <t>pepe-cash</t>
  </si>
  <si>
    <t>Pepe Cash</t>
  </si>
  <si>
    <t>147</t>
  </si>
  <si>
    <t>MGC</t>
  </si>
  <si>
    <t>mergecoin</t>
  </si>
  <si>
    <t>MergeCoin</t>
  </si>
  <si>
    <t>148</t>
  </si>
  <si>
    <t>QRK</t>
  </si>
  <si>
    <t>quark</t>
  </si>
  <si>
    <t>Quark</t>
  </si>
  <si>
    <t>149</t>
  </si>
  <si>
    <t>SPR</t>
  </si>
  <si>
    <t>spreadcoin</t>
  </si>
  <si>
    <t>SpreadCoin</t>
  </si>
  <si>
    <t>150</t>
  </si>
  <si>
    <t>OK</t>
  </si>
  <si>
    <t>okcash</t>
  </si>
  <si>
    <t>OKCash</t>
  </si>
  <si>
    <t>151</t>
  </si>
  <si>
    <t>XBC</t>
  </si>
  <si>
    <t>bitcoin-plus</t>
  </si>
  <si>
    <t>Bitcoin Plus</t>
  </si>
  <si>
    <t>152</t>
  </si>
  <si>
    <t>PTOY</t>
  </si>
  <si>
    <t>patientory</t>
  </si>
  <si>
    <t>Patientory</t>
  </si>
  <si>
    <t>153</t>
  </si>
  <si>
    <t>MCO</t>
  </si>
  <si>
    <t>monaco</t>
  </si>
  <si>
    <t>Monaco</t>
  </si>
  <si>
    <t>154</t>
  </si>
  <si>
    <t>NLC2</t>
  </si>
  <si>
    <t>nolimitcoin</t>
  </si>
  <si>
    <t>NoLimitCoin</t>
  </si>
  <si>
    <t>155</t>
  </si>
  <si>
    <t>ION</t>
  </si>
  <si>
    <t>ion</t>
  </si>
  <si>
    <t>156</t>
  </si>
  <si>
    <t>BCY</t>
  </si>
  <si>
    <t>bitcrystals</t>
  </si>
  <si>
    <t>Bitcrystals</t>
  </si>
  <si>
    <t>157</t>
  </si>
  <si>
    <t>IFC</t>
  </si>
  <si>
    <t>infinitecoin</t>
  </si>
  <si>
    <t>Infinitecoin</t>
  </si>
  <si>
    <t>158</t>
  </si>
  <si>
    <t>0.00000004</t>
  </si>
  <si>
    <t>PLU</t>
  </si>
  <si>
    <t>pluton</t>
  </si>
  <si>
    <t>Pluton</t>
  </si>
  <si>
    <t>159</t>
  </si>
  <si>
    <t>MUE</t>
  </si>
  <si>
    <t>monetaryunit</t>
  </si>
  <si>
    <t>MonetaryUnit</t>
  </si>
  <si>
    <t>160</t>
  </si>
  <si>
    <t>LMC</t>
  </si>
  <si>
    <t>lomocoin</t>
  </si>
  <si>
    <t>LoMoCoin</t>
  </si>
  <si>
    <t>161</t>
  </si>
  <si>
    <t>CLAM</t>
  </si>
  <si>
    <t>clams</t>
  </si>
  <si>
    <t>Clams</t>
  </si>
  <si>
    <t>162</t>
  </si>
  <si>
    <t>GAM</t>
  </si>
  <si>
    <t>gambit</t>
  </si>
  <si>
    <t>Gambit</t>
  </si>
  <si>
    <t>163</t>
  </si>
  <si>
    <t>XBY</t>
  </si>
  <si>
    <t>xtrabytes</t>
  </si>
  <si>
    <t>164</t>
  </si>
  <si>
    <t>UNO</t>
  </si>
  <si>
    <t>unobtanium</t>
  </si>
  <si>
    <t>Unobtanium</t>
  </si>
  <si>
    <t>165</t>
  </si>
  <si>
    <t>BELA</t>
  </si>
  <si>
    <t>belacoin</t>
  </si>
  <si>
    <t>166</t>
  </si>
  <si>
    <t>167</t>
  </si>
  <si>
    <t>WDC</t>
  </si>
  <si>
    <t>worldcoin</t>
  </si>
  <si>
    <t>WorldCoin</t>
  </si>
  <si>
    <t>168</t>
  </si>
  <si>
    <t>ETT</t>
  </si>
  <si>
    <t>encryptotel</t>
  </si>
  <si>
    <t>169</t>
  </si>
  <si>
    <t>FLDC</t>
  </si>
  <si>
    <t>foldingcoin</t>
  </si>
  <si>
    <t>FoldingCoin</t>
  </si>
  <si>
    <t>170</t>
  </si>
  <si>
    <t>SAFEX</t>
  </si>
  <si>
    <t>safe-exchange-coin</t>
  </si>
  <si>
    <t>Safe Exchange Coin</t>
  </si>
  <si>
    <t>171</t>
  </si>
  <si>
    <t>XPM</t>
  </si>
  <si>
    <t>primecoin</t>
  </si>
  <si>
    <t>Primecoin</t>
  </si>
  <si>
    <t>172</t>
  </si>
  <si>
    <t>ZEN</t>
  </si>
  <si>
    <t>zencash</t>
  </si>
  <si>
    <t>ZenCash</t>
  </si>
  <si>
    <t>173</t>
  </si>
  <si>
    <t>WCT</t>
  </si>
  <si>
    <t>waves-community-token</t>
  </si>
  <si>
    <t>Waves Community Token</t>
  </si>
  <si>
    <t>174</t>
  </si>
  <si>
    <t>NVST</t>
  </si>
  <si>
    <t>nvo</t>
  </si>
  <si>
    <t>NVO</t>
  </si>
  <si>
    <t>175</t>
  </si>
  <si>
    <t>NOTE</t>
  </si>
  <si>
    <t>dnotes</t>
  </si>
  <si>
    <t>DNotes</t>
  </si>
  <si>
    <t>176</t>
  </si>
  <si>
    <t>VRC</t>
  </si>
  <si>
    <t>vericoin</t>
  </si>
  <si>
    <t>VeriCoin</t>
  </si>
  <si>
    <t>177</t>
  </si>
  <si>
    <t>VASH</t>
  </si>
  <si>
    <t>vpncoin</t>
  </si>
  <si>
    <t>VPNCoin</t>
  </si>
  <si>
    <t>178</t>
  </si>
  <si>
    <t>179</t>
  </si>
  <si>
    <t>CRB</t>
  </si>
  <si>
    <t>creditbit</t>
  </si>
  <si>
    <t>Creditbit</t>
  </si>
  <si>
    <t>180</t>
  </si>
  <si>
    <t>EMC2</t>
  </si>
  <si>
    <t>einsteinium</t>
  </si>
  <si>
    <t>Einsteinium</t>
  </si>
  <si>
    <t>181</t>
  </si>
  <si>
    <t>XCN</t>
  </si>
  <si>
    <t>cryptonite</t>
  </si>
  <si>
    <t>Cryptonite</t>
  </si>
  <si>
    <t>182</t>
  </si>
  <si>
    <t>SLR</t>
  </si>
  <si>
    <t>solarcoin</t>
  </si>
  <si>
    <t>SolarCoin</t>
  </si>
  <si>
    <t>183</t>
  </si>
  <si>
    <t>ESP</t>
  </si>
  <si>
    <t>espers</t>
  </si>
  <si>
    <t>Espers</t>
  </si>
  <si>
    <t>184</t>
  </si>
  <si>
    <t>0.00000011</t>
  </si>
  <si>
    <t>FLO</t>
  </si>
  <si>
    <t>florincoin</t>
  </si>
  <si>
    <t>FlorinCoin</t>
  </si>
  <si>
    <t>185</t>
  </si>
  <si>
    <t>B@</t>
  </si>
  <si>
    <t>bankcoin</t>
  </si>
  <si>
    <t>Bankcoin</t>
  </si>
  <si>
    <t>186</t>
  </si>
  <si>
    <t>RISE</t>
  </si>
  <si>
    <t>rise</t>
  </si>
  <si>
    <t>Rise</t>
  </si>
  <si>
    <t>187</t>
  </si>
  <si>
    <t>SPRTS</t>
  </si>
  <si>
    <t>sprouts</t>
  </si>
  <si>
    <t>Sprouts</t>
  </si>
  <si>
    <t>188</t>
  </si>
  <si>
    <t>DMD</t>
  </si>
  <si>
    <t>diamond</t>
  </si>
  <si>
    <t>Diamond</t>
  </si>
  <si>
    <t>189</t>
  </si>
  <si>
    <t>SPHR</t>
  </si>
  <si>
    <t>sphere</t>
  </si>
  <si>
    <t>Sphere</t>
  </si>
  <si>
    <t>190</t>
  </si>
  <si>
    <t>ATMS</t>
  </si>
  <si>
    <t>atmos</t>
  </si>
  <si>
    <t>Atmos</t>
  </si>
  <si>
    <t>191</t>
  </si>
  <si>
    <t>AUR</t>
  </si>
  <si>
    <t>auroracoin</t>
  </si>
  <si>
    <t>Auroracoin</t>
  </si>
  <si>
    <t>192</t>
  </si>
  <si>
    <t>MEC</t>
  </si>
  <si>
    <t>megacoin</t>
  </si>
  <si>
    <t>Megacoin</t>
  </si>
  <si>
    <t>193</t>
  </si>
  <si>
    <t>PASC</t>
  </si>
  <si>
    <t>pascal-coin</t>
  </si>
  <si>
    <t>Pascal Coin</t>
  </si>
  <si>
    <t>194</t>
  </si>
  <si>
    <t>BITUSD</t>
  </si>
  <si>
    <t>bitusd</t>
  </si>
  <si>
    <t>bitUSD</t>
  </si>
  <si>
    <t>195</t>
  </si>
  <si>
    <t>LUN</t>
  </si>
  <si>
    <t>lunyr</t>
  </si>
  <si>
    <t>Lunyr</t>
  </si>
  <si>
    <t>196</t>
  </si>
  <si>
    <t>197</t>
  </si>
  <si>
    <t>MUSIC</t>
  </si>
  <si>
    <t>musicoin</t>
  </si>
  <si>
    <t>Musicoin</t>
  </si>
  <si>
    <t>198</t>
  </si>
  <si>
    <t>199</t>
  </si>
  <si>
    <t>200</t>
  </si>
  <si>
    <t>BITB</t>
  </si>
  <si>
    <t>201</t>
  </si>
  <si>
    <t>ZRC</t>
  </si>
  <si>
    <t>zrcoin</t>
  </si>
  <si>
    <t>ZrCoin</t>
  </si>
  <si>
    <t>202</t>
  </si>
  <si>
    <t>GCR</t>
  </si>
  <si>
    <t>global-currency-reserve</t>
  </si>
  <si>
    <t>Global Currency Reserve</t>
  </si>
  <si>
    <t>203</t>
  </si>
  <si>
    <t>ECC</t>
  </si>
  <si>
    <t>eccoin</t>
  </si>
  <si>
    <t>204</t>
  </si>
  <si>
    <t>0.00000007</t>
  </si>
  <si>
    <t>COVAL</t>
  </si>
  <si>
    <t>circuits-of-value</t>
  </si>
  <si>
    <t>Circuits of Value</t>
  </si>
  <si>
    <t>205</t>
  </si>
  <si>
    <t>MINT</t>
  </si>
  <si>
    <t>mintcoin</t>
  </si>
  <si>
    <t>Mintcoin</t>
  </si>
  <si>
    <t>206</t>
  </si>
  <si>
    <t>0.00000006</t>
  </si>
  <si>
    <t>XSPEC</t>
  </si>
  <si>
    <t>spectrecoin</t>
  </si>
  <si>
    <t>Spectrecoin</t>
  </si>
  <si>
    <t>207</t>
  </si>
  <si>
    <t>PINK</t>
  </si>
  <si>
    <t>pinkcoin</t>
  </si>
  <si>
    <t>PinkCoin</t>
  </si>
  <si>
    <t>208</t>
  </si>
  <si>
    <t>XMY</t>
  </si>
  <si>
    <t>myriad</t>
  </si>
  <si>
    <t>Myriad</t>
  </si>
  <si>
    <t>209</t>
  </si>
  <si>
    <t>BSD</t>
  </si>
  <si>
    <t>bitsend</t>
  </si>
  <si>
    <t>BitSend</t>
  </si>
  <si>
    <t>210</t>
  </si>
  <si>
    <t>211</t>
  </si>
  <si>
    <t>PUT</t>
  </si>
  <si>
    <t>putincoin</t>
  </si>
  <si>
    <t>PutinCoin</t>
  </si>
  <si>
    <t>212</t>
  </si>
  <si>
    <t>GLD</t>
  </si>
  <si>
    <t>goldcoin</t>
  </si>
  <si>
    <t>GoldCoin</t>
  </si>
  <si>
    <t>213</t>
  </si>
  <si>
    <t>214</t>
  </si>
  <si>
    <t>SBD</t>
  </si>
  <si>
    <t>steem-dollars</t>
  </si>
  <si>
    <t>Steem Dollars</t>
  </si>
  <si>
    <t>215</t>
  </si>
  <si>
    <t>APX</t>
  </si>
  <si>
    <t>apx</t>
  </si>
  <si>
    <t>216</t>
  </si>
  <si>
    <t>217</t>
  </si>
  <si>
    <t>CURE</t>
  </si>
  <si>
    <t>curecoin</t>
  </si>
  <si>
    <t>Curecoin</t>
  </si>
  <si>
    <t>218</t>
  </si>
  <si>
    <t>219</t>
  </si>
  <si>
    <t>ZENI</t>
  </si>
  <si>
    <t>zennies</t>
  </si>
  <si>
    <t>Zennies</t>
  </si>
  <si>
    <t>220</t>
  </si>
  <si>
    <t>DAR</t>
  </si>
  <si>
    <t>darcrus</t>
  </si>
  <si>
    <t>Darcrus</t>
  </si>
  <si>
    <t>221</t>
  </si>
  <si>
    <t>ABY</t>
  </si>
  <si>
    <t>ArtByte</t>
  </si>
  <si>
    <t>222</t>
  </si>
  <si>
    <t>223</t>
  </si>
  <si>
    <t>PING</t>
  </si>
  <si>
    <t>cryptoping</t>
  </si>
  <si>
    <t>CryptoPing</t>
  </si>
  <si>
    <t>224</t>
  </si>
  <si>
    <t>225</t>
  </si>
  <si>
    <t>MAX</t>
  </si>
  <si>
    <t>maxcoin</t>
  </si>
  <si>
    <t>MaxCoin</t>
  </si>
  <si>
    <t>226</t>
  </si>
  <si>
    <t>SNRG</t>
  </si>
  <si>
    <t>synergy</t>
  </si>
  <si>
    <t>Synergy</t>
  </si>
  <si>
    <t>227</t>
  </si>
  <si>
    <t>SEQ</t>
  </si>
  <si>
    <t>sequence</t>
  </si>
  <si>
    <t>Sequence</t>
  </si>
  <si>
    <t>228</t>
  </si>
  <si>
    <t>XVC</t>
  </si>
  <si>
    <t>vcash</t>
  </si>
  <si>
    <t>Vcash</t>
  </si>
  <si>
    <t>229</t>
  </si>
  <si>
    <t>DGC</t>
  </si>
  <si>
    <t>digitalcoin</t>
  </si>
  <si>
    <t>Digitalcoin</t>
  </si>
  <si>
    <t>230</t>
  </si>
  <si>
    <t>HTC</t>
  </si>
  <si>
    <t>hitcoin</t>
  </si>
  <si>
    <t>HitCoin</t>
  </si>
  <si>
    <t>231</t>
  </si>
  <si>
    <t>0.00000010</t>
  </si>
  <si>
    <t>BLITZ</t>
  </si>
  <si>
    <t>blitzcash</t>
  </si>
  <si>
    <t>Blitzcash</t>
  </si>
  <si>
    <t>232</t>
  </si>
  <si>
    <t>233</t>
  </si>
  <si>
    <t>234</t>
  </si>
  <si>
    <t>ZET</t>
  </si>
  <si>
    <t>zetacoin</t>
  </si>
  <si>
    <t>Zetacoin</t>
  </si>
  <si>
    <t>235</t>
  </si>
  <si>
    <t>PDC</t>
  </si>
  <si>
    <t>project-decorum</t>
  </si>
  <si>
    <t>Project Decorum</t>
  </si>
  <si>
    <t>236</t>
  </si>
  <si>
    <t>ZEIT</t>
  </si>
  <si>
    <t>zeitcoin</t>
  </si>
  <si>
    <t>Zeitcoin</t>
  </si>
  <si>
    <t>237</t>
  </si>
  <si>
    <t>0.00000003</t>
  </si>
  <si>
    <t>INPAY</t>
  </si>
  <si>
    <t>inpay</t>
  </si>
  <si>
    <t>InPay</t>
  </si>
  <si>
    <t>238</t>
  </si>
  <si>
    <t>239</t>
  </si>
  <si>
    <t>INCNT</t>
  </si>
  <si>
    <t>incent</t>
  </si>
  <si>
    <t>Incent</t>
  </si>
  <si>
    <t>240</t>
  </si>
  <si>
    <t>HUSH</t>
  </si>
  <si>
    <t>hush</t>
  </si>
  <si>
    <t>Hush</t>
  </si>
  <si>
    <t>241</t>
  </si>
  <si>
    <t>BTA</t>
  </si>
  <si>
    <t>bata</t>
  </si>
  <si>
    <t>Bata</t>
  </si>
  <si>
    <t>242</t>
  </si>
  <si>
    <t>RIC</t>
  </si>
  <si>
    <t>riecoin</t>
  </si>
  <si>
    <t>Riecoin</t>
  </si>
  <si>
    <t>243</t>
  </si>
  <si>
    <t>244</t>
  </si>
  <si>
    <t>TRIG</t>
  </si>
  <si>
    <t>triggers</t>
  </si>
  <si>
    <t>Triggers</t>
  </si>
  <si>
    <t>245</t>
  </si>
  <si>
    <t>REE</t>
  </si>
  <si>
    <t>reecoin</t>
  </si>
  <si>
    <t>ReeCoin</t>
  </si>
  <si>
    <t>246</t>
  </si>
  <si>
    <t>RLT</t>
  </si>
  <si>
    <t>roulettetoken</t>
  </si>
  <si>
    <t>RouletteToken</t>
  </si>
  <si>
    <t>247</t>
  </si>
  <si>
    <t>1337</t>
  </si>
  <si>
    <t>248</t>
  </si>
  <si>
    <t>TAG</t>
  </si>
  <si>
    <t>tagcoin</t>
  </si>
  <si>
    <t>TagCoin</t>
  </si>
  <si>
    <t>249</t>
  </si>
  <si>
    <t>DIME</t>
  </si>
  <si>
    <t>dimecoin</t>
  </si>
  <si>
    <t>Dimecoin</t>
  </si>
  <si>
    <t>250</t>
  </si>
  <si>
    <t>EXCL</t>
  </si>
  <si>
    <t>exclusivecoin</t>
  </si>
  <si>
    <t>ExclusiveCoin</t>
  </si>
  <si>
    <t>251</t>
  </si>
  <si>
    <t>LGD</t>
  </si>
  <si>
    <t>legends-room</t>
  </si>
  <si>
    <t>Legends Room</t>
  </si>
  <si>
    <t>252</t>
  </si>
  <si>
    <t>INSN</t>
  </si>
  <si>
    <t>insanecoin-insn</t>
  </si>
  <si>
    <t>InsaneCoin</t>
  </si>
  <si>
    <t>253</t>
  </si>
  <si>
    <t>ADC</t>
  </si>
  <si>
    <t>audiocoin</t>
  </si>
  <si>
    <t>AudioCoin</t>
  </si>
  <si>
    <t>254</t>
  </si>
  <si>
    <t>KORE</t>
  </si>
  <si>
    <t>korecoin</t>
  </si>
  <si>
    <t>255</t>
  </si>
  <si>
    <t>DOT</t>
  </si>
  <si>
    <t>dotcoin</t>
  </si>
  <si>
    <t>Dotcoin</t>
  </si>
  <si>
    <t>256</t>
  </si>
  <si>
    <t>ZCL</t>
  </si>
  <si>
    <t>zclassic</t>
  </si>
  <si>
    <t>ZClassic</t>
  </si>
  <si>
    <t>257</t>
  </si>
  <si>
    <t>VRM</t>
  </si>
  <si>
    <t>veriumreserve</t>
  </si>
  <si>
    <t>VeriumReserve</t>
  </si>
  <si>
    <t>258</t>
  </si>
  <si>
    <t>259</t>
  </si>
  <si>
    <t>CCRB</t>
  </si>
  <si>
    <t>cryptocarbon</t>
  </si>
  <si>
    <t>CryptoCarbon</t>
  </si>
  <si>
    <t>260</t>
  </si>
  <si>
    <t>BRX</t>
  </si>
  <si>
    <t>breakout-stake</t>
  </si>
  <si>
    <t>Breakout Stake</t>
  </si>
  <si>
    <t>261</t>
  </si>
  <si>
    <t>IXC</t>
  </si>
  <si>
    <t>ixcoin</t>
  </si>
  <si>
    <t>Ixcoin</t>
  </si>
  <si>
    <t>262</t>
  </si>
  <si>
    <t>CREA</t>
  </si>
  <si>
    <t>creativecoin</t>
  </si>
  <si>
    <t>Creativecoin</t>
  </si>
  <si>
    <t>263</t>
  </si>
  <si>
    <t>DYN</t>
  </si>
  <si>
    <t>dynamic</t>
  </si>
  <si>
    <t>Dynamic</t>
  </si>
  <si>
    <t>264</t>
  </si>
  <si>
    <t>ANC</t>
  </si>
  <si>
    <t>anoncoin</t>
  </si>
  <si>
    <t>Anoncoin</t>
  </si>
  <si>
    <t>265</t>
  </si>
  <si>
    <t>WBB</t>
  </si>
  <si>
    <t>wild-beast-block</t>
  </si>
  <si>
    <t>Wild Beast Block</t>
  </si>
  <si>
    <t>266</t>
  </si>
  <si>
    <t>ERC</t>
  </si>
  <si>
    <t>europecoin</t>
  </si>
  <si>
    <t>EuropeCoin</t>
  </si>
  <si>
    <t>267</t>
  </si>
  <si>
    <t>TIPS</t>
  </si>
  <si>
    <t>fedoracoin</t>
  </si>
  <si>
    <t>FedoraCoin</t>
  </si>
  <si>
    <t>268</t>
  </si>
  <si>
    <t>BTM</t>
  </si>
  <si>
    <t>bitmark</t>
  </si>
  <si>
    <t>Bitmark</t>
  </si>
  <si>
    <t>269</t>
  </si>
  <si>
    <t>ICE</t>
  </si>
  <si>
    <t>idice</t>
  </si>
  <si>
    <t>iDice</t>
  </si>
  <si>
    <t>270</t>
  </si>
  <si>
    <t>HUC</t>
  </si>
  <si>
    <t>huntercoin</t>
  </si>
  <si>
    <t>HunterCoin</t>
  </si>
  <si>
    <t>271</t>
  </si>
  <si>
    <t>272</t>
  </si>
  <si>
    <t>EL</t>
  </si>
  <si>
    <t>elcoin-el</t>
  </si>
  <si>
    <t>Elcoin</t>
  </si>
  <si>
    <t>273</t>
  </si>
  <si>
    <t>TX</t>
  </si>
  <si>
    <t>transfercoin</t>
  </si>
  <si>
    <t>TransferCoin</t>
  </si>
  <si>
    <t>274</t>
  </si>
  <si>
    <t>SRC</t>
  </si>
  <si>
    <t>securecoin</t>
  </si>
  <si>
    <t>SecureCoin</t>
  </si>
  <si>
    <t>275</t>
  </si>
  <si>
    <t>ADZ</t>
  </si>
  <si>
    <t>adzcoin</t>
  </si>
  <si>
    <t>Adzcoin</t>
  </si>
  <si>
    <t>276</t>
  </si>
  <si>
    <t>DOPE</t>
  </si>
  <si>
    <t>dopecoin</t>
  </si>
  <si>
    <t>DopeCoin</t>
  </si>
  <si>
    <t>277</t>
  </si>
  <si>
    <t>CANN</t>
  </si>
  <si>
    <t>cannabiscoin</t>
  </si>
  <si>
    <t>CannabisCoin</t>
  </si>
  <si>
    <t>278</t>
  </si>
  <si>
    <t>QWARK</t>
  </si>
  <si>
    <t>qwark</t>
  </si>
  <si>
    <t>Qwark</t>
  </si>
  <si>
    <t>279</t>
  </si>
  <si>
    <t>VTR</t>
  </si>
  <si>
    <t>vtorrent</t>
  </si>
  <si>
    <t>vTorrent</t>
  </si>
  <si>
    <t>280</t>
  </si>
  <si>
    <t>XVP</t>
  </si>
  <si>
    <t>virtacoinplus</t>
  </si>
  <si>
    <t>Virtacoinplus</t>
  </si>
  <si>
    <t>281</t>
  </si>
  <si>
    <t>HYP</t>
  </si>
  <si>
    <t>hyperstake</t>
  </si>
  <si>
    <t>HyperStake</t>
  </si>
  <si>
    <t>282</t>
  </si>
  <si>
    <t>BRK</t>
  </si>
  <si>
    <t>breakout</t>
  </si>
  <si>
    <t>Breakout</t>
  </si>
  <si>
    <t>283</t>
  </si>
  <si>
    <t>VISIO</t>
  </si>
  <si>
    <t>visio</t>
  </si>
  <si>
    <t>Visio</t>
  </si>
  <si>
    <t>284</t>
  </si>
  <si>
    <t>PTC</t>
  </si>
  <si>
    <t>pesetacoin</t>
  </si>
  <si>
    <t>Pesetacoin</t>
  </si>
  <si>
    <t>285</t>
  </si>
  <si>
    <t>2GIVE</t>
  </si>
  <si>
    <t>2give</t>
  </si>
  <si>
    <t>286</t>
  </si>
  <si>
    <t>XWC</t>
  </si>
  <si>
    <t>whitecoin</t>
  </si>
  <si>
    <t>WhiteCoin</t>
  </si>
  <si>
    <t>287</t>
  </si>
  <si>
    <t>CRAVE</t>
  </si>
  <si>
    <t>crave</t>
  </si>
  <si>
    <t>Crave</t>
  </si>
  <si>
    <t>288</t>
  </si>
  <si>
    <t>POSW</t>
  </si>
  <si>
    <t>posw-coin</t>
  </si>
  <si>
    <t>PoSW Coin</t>
  </si>
  <si>
    <t>289</t>
  </si>
  <si>
    <t>MER</t>
  </si>
  <si>
    <t>mercury</t>
  </si>
  <si>
    <t>Mercury</t>
  </si>
  <si>
    <t>290</t>
  </si>
  <si>
    <t>TIX</t>
  </si>
  <si>
    <t>291</t>
  </si>
  <si>
    <t>292</t>
  </si>
  <si>
    <t>TRUST</t>
  </si>
  <si>
    <t>trustplus</t>
  </si>
  <si>
    <t>TrustPlus</t>
  </si>
  <si>
    <t>293</t>
  </si>
  <si>
    <t>ALT</t>
  </si>
  <si>
    <t>altcoin-alt</t>
  </si>
  <si>
    <t>Altcoin</t>
  </si>
  <si>
    <t>294</t>
  </si>
  <si>
    <t>HTML5</t>
  </si>
  <si>
    <t>htmlcoin</t>
  </si>
  <si>
    <t>HTMLCOIN</t>
  </si>
  <si>
    <t>295</t>
  </si>
  <si>
    <t>0.00000001</t>
  </si>
  <si>
    <t>NKA</t>
  </si>
  <si>
    <t>incakoin</t>
  </si>
  <si>
    <t>IncaKoin</t>
  </si>
  <si>
    <t>296</t>
  </si>
  <si>
    <t>297</t>
  </si>
  <si>
    <t>RNS</t>
  </si>
  <si>
    <t>renos</t>
  </si>
  <si>
    <t>Renos</t>
  </si>
  <si>
    <t>298</t>
  </si>
  <si>
    <t>MNE</t>
  </si>
  <si>
    <t>minereum</t>
  </si>
  <si>
    <t>Minereum</t>
  </si>
  <si>
    <t>299</t>
  </si>
  <si>
    <t>EQT</t>
  </si>
  <si>
    <t>equitrader</t>
  </si>
  <si>
    <t>EquiTrader</t>
  </si>
  <si>
    <t>300</t>
  </si>
  <si>
    <t>FUNC</t>
  </si>
  <si>
    <t>funcoin</t>
  </si>
  <si>
    <t>FUNCoin</t>
  </si>
  <si>
    <t>301</t>
  </si>
  <si>
    <t>EGC</t>
  </si>
  <si>
    <t>evergreencoin</t>
  </si>
  <si>
    <t>EverGreenCoin</t>
  </si>
  <si>
    <t>302</t>
  </si>
  <si>
    <t>THC</t>
  </si>
  <si>
    <t>hempcoin</t>
  </si>
  <si>
    <t>HempCoin</t>
  </si>
  <si>
    <t>303</t>
  </si>
  <si>
    <t>XTO</t>
  </si>
  <si>
    <t>tao</t>
  </si>
  <si>
    <t>Tao</t>
  </si>
  <si>
    <t>304</t>
  </si>
  <si>
    <t>VOISE</t>
  </si>
  <si>
    <t>305</t>
  </si>
  <si>
    <t>NSR</t>
  </si>
  <si>
    <t>nushares</t>
  </si>
  <si>
    <t>NuShares</t>
  </si>
  <si>
    <t>306</t>
  </si>
  <si>
    <t>FST</t>
  </si>
  <si>
    <t>fastcoin</t>
  </si>
  <si>
    <t>Fastcoin</t>
  </si>
  <si>
    <t>307</t>
  </si>
  <si>
    <t>TKS</t>
  </si>
  <si>
    <t>tokes</t>
  </si>
  <si>
    <t>Tokes</t>
  </si>
  <si>
    <t>308</t>
  </si>
  <si>
    <t>TRC</t>
  </si>
  <si>
    <t>terracoin</t>
  </si>
  <si>
    <t>Terracoin</t>
  </si>
  <si>
    <t>309</t>
  </si>
  <si>
    <t>310</t>
  </si>
  <si>
    <t>HODL</t>
  </si>
  <si>
    <t>hodlcoin</t>
  </si>
  <si>
    <t>HOdlcoin</t>
  </si>
  <si>
    <t>311</t>
  </si>
  <si>
    <t>312</t>
  </si>
  <si>
    <t>NYC</t>
  </si>
  <si>
    <t>newyorkcoin</t>
  </si>
  <si>
    <t>NewYorkCoin</t>
  </si>
  <si>
    <t>313</t>
  </si>
  <si>
    <t>314</t>
  </si>
  <si>
    <t>315</t>
  </si>
  <si>
    <t>LDOGE</t>
  </si>
  <si>
    <t>litedoge</t>
  </si>
  <si>
    <t>LiteDoge</t>
  </si>
  <si>
    <t>316</t>
  </si>
  <si>
    <t>PND</t>
  </si>
  <si>
    <t>pandacoin-pnd</t>
  </si>
  <si>
    <t>Pandacoin</t>
  </si>
  <si>
    <t>317</t>
  </si>
  <si>
    <t>memetic</t>
  </si>
  <si>
    <t>318</t>
  </si>
  <si>
    <t>319</t>
  </si>
  <si>
    <t>FJC</t>
  </si>
  <si>
    <t>fujicoin</t>
  </si>
  <si>
    <t>FujiCoin</t>
  </si>
  <si>
    <t>320</t>
  </si>
  <si>
    <t>CARBON</t>
  </si>
  <si>
    <t>carboncoin</t>
  </si>
  <si>
    <t>Carboncoin</t>
  </si>
  <si>
    <t>321</t>
  </si>
  <si>
    <t>XHI</t>
  </si>
  <si>
    <t>hicoin</t>
  </si>
  <si>
    <t>HiCoin</t>
  </si>
  <si>
    <t>322</t>
  </si>
  <si>
    <t>SXC</t>
  </si>
  <si>
    <t>sexcoin</t>
  </si>
  <si>
    <t>Sexcoin</t>
  </si>
  <si>
    <t>323</t>
  </si>
  <si>
    <t>CFT</t>
  </si>
  <si>
    <t>cryptoforecast</t>
  </si>
  <si>
    <t>CryptoForecast</t>
  </si>
  <si>
    <t>324</t>
  </si>
  <si>
    <t>XST</t>
  </si>
  <si>
    <t>stealthcoin</t>
  </si>
  <si>
    <t>Stealthcoin</t>
  </si>
  <si>
    <t>325</t>
  </si>
  <si>
    <t>XMG</t>
  </si>
  <si>
    <t>magi</t>
  </si>
  <si>
    <t>Magi</t>
  </si>
  <si>
    <t>326</t>
  </si>
  <si>
    <t>FIMK</t>
  </si>
  <si>
    <t>fimkrypto</t>
  </si>
  <si>
    <t>FIMKrypto</t>
  </si>
  <si>
    <t>327</t>
  </si>
  <si>
    <t>START</t>
  </si>
  <si>
    <t>startcoin</t>
  </si>
  <si>
    <t>Startcoin</t>
  </si>
  <si>
    <t>328</t>
  </si>
  <si>
    <t>EFL</t>
  </si>
  <si>
    <t>e-gulden</t>
  </si>
  <si>
    <t>e-Gulden</t>
  </si>
  <si>
    <t>329</t>
  </si>
  <si>
    <t>LOG</t>
  </si>
  <si>
    <t>woodcoin</t>
  </si>
  <si>
    <t>Woodcoin</t>
  </si>
  <si>
    <t>330</t>
  </si>
  <si>
    <t>NTRN</t>
  </si>
  <si>
    <t>neutron</t>
  </si>
  <si>
    <t>Neutron</t>
  </si>
  <si>
    <t>331</t>
  </si>
  <si>
    <t>SYNX</t>
  </si>
  <si>
    <t>syndicate</t>
  </si>
  <si>
    <t>Syndicate</t>
  </si>
  <si>
    <t>332</t>
  </si>
  <si>
    <t>RBX</t>
  </si>
  <si>
    <t>ripto-bux</t>
  </si>
  <si>
    <t>Ripto Bux</t>
  </si>
  <si>
    <t>333</t>
  </si>
  <si>
    <t>PKB</t>
  </si>
  <si>
    <t>parkbyte</t>
  </si>
  <si>
    <t>ParkByte</t>
  </si>
  <si>
    <t>334</t>
  </si>
  <si>
    <t>335</t>
  </si>
  <si>
    <t>CNT</t>
  </si>
  <si>
    <t>centurion</t>
  </si>
  <si>
    <t>Centurion</t>
  </si>
  <si>
    <t>336</t>
  </si>
  <si>
    <t>ITI</t>
  </si>
  <si>
    <t>iticoin</t>
  </si>
  <si>
    <t>iTicoin</t>
  </si>
  <si>
    <t>337</t>
  </si>
  <si>
    <t>338</t>
  </si>
  <si>
    <t>NETKO</t>
  </si>
  <si>
    <t>netko</t>
  </si>
  <si>
    <t>Netko</t>
  </si>
  <si>
    <t>339</t>
  </si>
  <si>
    <t>MOIN</t>
  </si>
  <si>
    <t>moin</t>
  </si>
  <si>
    <t>Moin</t>
  </si>
  <si>
    <t>340</t>
  </si>
  <si>
    <t>341</t>
  </si>
  <si>
    <t>SDC</t>
  </si>
  <si>
    <t>shadowcash</t>
  </si>
  <si>
    <t>ShadowCash</t>
  </si>
  <si>
    <t>342</t>
  </si>
  <si>
    <t>CBX</t>
  </si>
  <si>
    <t>cryptogenic-bullion</t>
  </si>
  <si>
    <t>Crypto Bullion</t>
  </si>
  <si>
    <t>343</t>
  </si>
  <si>
    <t>PROC</t>
  </si>
  <si>
    <t>procurrency</t>
  </si>
  <si>
    <t>ProCurrency</t>
  </si>
  <si>
    <t>344</t>
  </si>
  <si>
    <t>TES</t>
  </si>
  <si>
    <t>teslacoin</t>
  </si>
  <si>
    <t>TeslaCoin</t>
  </si>
  <si>
    <t>345</t>
  </si>
  <si>
    <t>MRT</t>
  </si>
  <si>
    <t>miners-reward-token</t>
  </si>
  <si>
    <t>Miners' Reward Token</t>
  </si>
  <si>
    <t>346</t>
  </si>
  <si>
    <t>KRB</t>
  </si>
  <si>
    <t>347</t>
  </si>
  <si>
    <t>CV2</t>
  </si>
  <si>
    <t>colossuscoin-v2</t>
  </si>
  <si>
    <t>Colossuscoin V2</t>
  </si>
  <si>
    <t>348</t>
  </si>
  <si>
    <t>BRIT</t>
  </si>
  <si>
    <t>britcoin</t>
  </si>
  <si>
    <t>BritCoin</t>
  </si>
  <si>
    <t>349</t>
  </si>
  <si>
    <t>HNC</t>
  </si>
  <si>
    <t>helleniccoin</t>
  </si>
  <si>
    <t>Helleniccoin</t>
  </si>
  <si>
    <t>350</t>
  </si>
  <si>
    <t>SMC</t>
  </si>
  <si>
    <t>smartcoin</t>
  </si>
  <si>
    <t>SmartCoin</t>
  </si>
  <si>
    <t>351</t>
  </si>
  <si>
    <t>YOC</t>
  </si>
  <si>
    <t>yocoin</t>
  </si>
  <si>
    <t>Yocoin</t>
  </si>
  <si>
    <t>352</t>
  </si>
  <si>
    <t>RAIN</t>
  </si>
  <si>
    <t>condensate</t>
  </si>
  <si>
    <t>Condensate</t>
  </si>
  <si>
    <t>353</t>
  </si>
  <si>
    <t>TROLL</t>
  </si>
  <si>
    <t>trollcoin</t>
  </si>
  <si>
    <t>Trollcoin</t>
  </si>
  <si>
    <t>354</t>
  </si>
  <si>
    <t>GLC</t>
  </si>
  <si>
    <t>globalcoin</t>
  </si>
  <si>
    <t>GlobalCoin</t>
  </si>
  <si>
    <t>355</t>
  </si>
  <si>
    <t>TRI</t>
  </si>
  <si>
    <t>triangles</t>
  </si>
  <si>
    <t>Triangles</t>
  </si>
  <si>
    <t>356</t>
  </si>
  <si>
    <t>FCN</t>
  </si>
  <si>
    <t>fantomcoin</t>
  </si>
  <si>
    <t>Fantomcoin</t>
  </si>
  <si>
    <t>357</t>
  </si>
  <si>
    <t>V</t>
  </si>
  <si>
    <t>version</t>
  </si>
  <si>
    <t>Version</t>
  </si>
  <si>
    <t>358</t>
  </si>
  <si>
    <t>GCN</t>
  </si>
  <si>
    <t>359</t>
  </si>
  <si>
    <t>GRE</t>
  </si>
  <si>
    <t>greencoin</t>
  </si>
  <si>
    <t>Greencoin</t>
  </si>
  <si>
    <t>360</t>
  </si>
  <si>
    <t>BYC</t>
  </si>
  <si>
    <t>bytecent</t>
  </si>
  <si>
    <t>Bytecent</t>
  </si>
  <si>
    <t>361</t>
  </si>
  <si>
    <t>UIS</t>
  </si>
  <si>
    <t>unitus</t>
  </si>
  <si>
    <t>Unitus</t>
  </si>
  <si>
    <t>362</t>
  </si>
  <si>
    <t>BUN</t>
  </si>
  <si>
    <t>bunnycoin</t>
  </si>
  <si>
    <t>BunnyCoin</t>
  </si>
  <si>
    <t>363</t>
  </si>
  <si>
    <t>CPC</t>
  </si>
  <si>
    <t>capricoin</t>
  </si>
  <si>
    <t>Capricoin</t>
  </si>
  <si>
    <t>364</t>
  </si>
  <si>
    <t>DCY</t>
  </si>
  <si>
    <t>dinastycoin</t>
  </si>
  <si>
    <t>Dinastycoin</t>
  </si>
  <si>
    <t>365</t>
  </si>
  <si>
    <t>INFX</t>
  </si>
  <si>
    <t>influxcoin</t>
  </si>
  <si>
    <t>Influxcoin</t>
  </si>
  <si>
    <t>366</t>
  </si>
  <si>
    <t>42-coin</t>
  </si>
  <si>
    <t>367</t>
  </si>
  <si>
    <t>XP</t>
  </si>
  <si>
    <t>368</t>
  </si>
  <si>
    <t>ARC</t>
  </si>
  <si>
    <t>arcticcoin</t>
  </si>
  <si>
    <t>ArcticCoin</t>
  </si>
  <si>
    <t>369</t>
  </si>
  <si>
    <t>ZER</t>
  </si>
  <si>
    <t>zero</t>
  </si>
  <si>
    <t>Zero</t>
  </si>
  <si>
    <t>370</t>
  </si>
  <si>
    <t>POST</t>
  </si>
  <si>
    <t>postcoin</t>
  </si>
  <si>
    <t>PostCoin</t>
  </si>
  <si>
    <t>371</t>
  </si>
  <si>
    <t>DEM</t>
  </si>
  <si>
    <t>deutsche-emark</t>
  </si>
  <si>
    <t>Deutsche eMark</t>
  </si>
  <si>
    <t>372</t>
  </si>
  <si>
    <t>BTX</t>
  </si>
  <si>
    <t>bitcore</t>
  </si>
  <si>
    <t>Bitcore</t>
  </si>
  <si>
    <t>373</t>
  </si>
  <si>
    <t>PXC</t>
  </si>
  <si>
    <t>phoenixcoin</t>
  </si>
  <si>
    <t>Phoenixcoin</t>
  </si>
  <si>
    <t>374</t>
  </si>
  <si>
    <t>TRUMP</t>
  </si>
  <si>
    <t>trumpcoin</t>
  </si>
  <si>
    <t>TrumpCoin</t>
  </si>
  <si>
    <t>375</t>
  </si>
  <si>
    <t>PIGGY</t>
  </si>
  <si>
    <t>piggycoin</t>
  </si>
  <si>
    <t>Piggycoin</t>
  </si>
  <si>
    <t>376</t>
  </si>
  <si>
    <t>NET</t>
  </si>
  <si>
    <t>netcoin</t>
  </si>
  <si>
    <t>NetCoin</t>
  </si>
  <si>
    <t>377</t>
  </si>
  <si>
    <t>VRS</t>
  </si>
  <si>
    <t>veros</t>
  </si>
  <si>
    <t>Veros</t>
  </si>
  <si>
    <t>378</t>
  </si>
  <si>
    <t>ECO</t>
  </si>
  <si>
    <t>ecocoin</t>
  </si>
  <si>
    <t>EcoCoin</t>
  </si>
  <si>
    <t>379</t>
  </si>
  <si>
    <t>Vsync</t>
  </si>
  <si>
    <t>380</t>
  </si>
  <si>
    <t>EMD</t>
  </si>
  <si>
    <t>emerald</t>
  </si>
  <si>
    <t>Emerald Crypto</t>
  </si>
  <si>
    <t>381</t>
  </si>
  <si>
    <t>TIT</t>
  </si>
  <si>
    <t>titcoin</t>
  </si>
  <si>
    <t>Titcoin</t>
  </si>
  <si>
    <t>382</t>
  </si>
  <si>
    <t>GB</t>
  </si>
  <si>
    <t>goldblocks</t>
  </si>
  <si>
    <t>GoldBlocks</t>
  </si>
  <si>
    <t>383</t>
  </si>
  <si>
    <t>ASAFE2</t>
  </si>
  <si>
    <t>allsafe</t>
  </si>
  <si>
    <t>AllSafe</t>
  </si>
  <si>
    <t>384</t>
  </si>
  <si>
    <t>385</t>
  </si>
  <si>
    <t>ethbits</t>
  </si>
  <si>
    <t>Ethbits</t>
  </si>
  <si>
    <t>386</t>
  </si>
  <si>
    <t>MAC</t>
  </si>
  <si>
    <t>machinecoin</t>
  </si>
  <si>
    <t>Machinecoin</t>
  </si>
  <si>
    <t>387</t>
  </si>
  <si>
    <t>ZOI</t>
  </si>
  <si>
    <t>zoin</t>
  </si>
  <si>
    <t>Zoin</t>
  </si>
  <si>
    <t>388</t>
  </si>
  <si>
    <t>DNR</t>
  </si>
  <si>
    <t>denarius-dnr</t>
  </si>
  <si>
    <t>Denarius</t>
  </si>
  <si>
    <t>389</t>
  </si>
  <si>
    <t>390</t>
  </si>
  <si>
    <t>PAK</t>
  </si>
  <si>
    <t>pakcoin</t>
  </si>
  <si>
    <t>Pakcoin</t>
  </si>
  <si>
    <t>391</t>
  </si>
  <si>
    <t>392</t>
  </si>
  <si>
    <t>393</t>
  </si>
  <si>
    <t>394</t>
  </si>
  <si>
    <t>TEK</t>
  </si>
  <si>
    <t>tekcoin</t>
  </si>
  <si>
    <t>TEKcoin</t>
  </si>
  <si>
    <t>395</t>
  </si>
  <si>
    <t>808</t>
  </si>
  <si>
    <t>808coin</t>
  </si>
  <si>
    <t>808Coin</t>
  </si>
  <si>
    <t>396</t>
  </si>
  <si>
    <t>USNBT</t>
  </si>
  <si>
    <t>nubits</t>
  </si>
  <si>
    <t>NuBits</t>
  </si>
  <si>
    <t>397</t>
  </si>
  <si>
    <t>398</t>
  </si>
  <si>
    <t>BITBTC</t>
  </si>
  <si>
    <t>bitbtc</t>
  </si>
  <si>
    <t>bitBTC</t>
  </si>
  <si>
    <t>399</t>
  </si>
  <si>
    <t>CJ</t>
  </si>
  <si>
    <t>cryptojacks</t>
  </si>
  <si>
    <t>Cryptojacks</t>
  </si>
  <si>
    <t>400</t>
  </si>
  <si>
    <t>0.00000019</t>
  </si>
  <si>
    <t>FRN</t>
  </si>
  <si>
    <t>francs</t>
  </si>
  <si>
    <t>Francs</t>
  </si>
  <si>
    <t>401</t>
  </si>
  <si>
    <t>RBIES</t>
  </si>
  <si>
    <t>rubies</t>
  </si>
  <si>
    <t>Rubies</t>
  </si>
  <si>
    <t>402</t>
  </si>
  <si>
    <t>LTB</t>
  </si>
  <si>
    <t>litebar</t>
  </si>
  <si>
    <t>LiteBar</t>
  </si>
  <si>
    <t>403</t>
  </si>
  <si>
    <t>ELE</t>
  </si>
  <si>
    <t>elementrem</t>
  </si>
  <si>
    <t>Elementrem</t>
  </si>
  <si>
    <t>404</t>
  </si>
  <si>
    <t>C2</t>
  </si>
  <si>
    <t>coin2-1</t>
  </si>
  <si>
    <t>Coin2.1</t>
  </si>
  <si>
    <t>405</t>
  </si>
  <si>
    <t>SUMO</t>
  </si>
  <si>
    <t>sumokoin</t>
  </si>
  <si>
    <t>Sumokoin</t>
  </si>
  <si>
    <t>406</t>
  </si>
  <si>
    <t>ADCN</t>
  </si>
  <si>
    <t>asiadigicoin</t>
  </si>
  <si>
    <t>Asiadigicoin</t>
  </si>
  <si>
    <t>407</t>
  </si>
  <si>
    <t>TOR</t>
  </si>
  <si>
    <t>torcoin-tor</t>
  </si>
  <si>
    <t>Torcoin</t>
  </si>
  <si>
    <t>408</t>
  </si>
  <si>
    <t>BITSILVER</t>
  </si>
  <si>
    <t>bitsilver</t>
  </si>
  <si>
    <t>bitSilver</t>
  </si>
  <si>
    <t>409</t>
  </si>
  <si>
    <t>WGO</t>
  </si>
  <si>
    <t>wavesgo</t>
  </si>
  <si>
    <t>WavesGo</t>
  </si>
  <si>
    <t>410</t>
  </si>
  <si>
    <t>NEWB</t>
  </si>
  <si>
    <t>newbium</t>
  </si>
  <si>
    <t>Newbium</t>
  </si>
  <si>
    <t>411</t>
  </si>
  <si>
    <t>KLC</t>
  </si>
  <si>
    <t>kilocoin</t>
  </si>
  <si>
    <t>KiloCoin</t>
  </si>
  <si>
    <t>412</t>
  </si>
  <si>
    <t>CAT</t>
  </si>
  <si>
    <t>catcoin</t>
  </si>
  <si>
    <t>Catcoin</t>
  </si>
  <si>
    <t>413</t>
  </si>
  <si>
    <t>UNB</t>
  </si>
  <si>
    <t>unbreakablecoin</t>
  </si>
  <si>
    <t>UnbreakableCoin</t>
  </si>
  <si>
    <t>414</t>
  </si>
  <si>
    <t>415</t>
  </si>
  <si>
    <t>BITEUR</t>
  </si>
  <si>
    <t>biteur</t>
  </si>
  <si>
    <t>bitEUR</t>
  </si>
  <si>
    <t>416</t>
  </si>
  <si>
    <t>PRC</t>
  </si>
  <si>
    <t>prcoin</t>
  </si>
  <si>
    <t>PRCoin</t>
  </si>
  <si>
    <t>417</t>
  </si>
  <si>
    <t>BITGOLD</t>
  </si>
  <si>
    <t>bitgold</t>
  </si>
  <si>
    <t>bitGold</t>
  </si>
  <si>
    <t>418</t>
  </si>
  <si>
    <t>GOOD</t>
  </si>
  <si>
    <t>419</t>
  </si>
  <si>
    <t>TRK</t>
  </si>
  <si>
    <t>truckcoin</t>
  </si>
  <si>
    <t>Truckcoin</t>
  </si>
  <si>
    <t>420</t>
  </si>
  <si>
    <t>PXI</t>
  </si>
  <si>
    <t>prime-xi</t>
  </si>
  <si>
    <t>Prime-XI</t>
  </si>
  <si>
    <t>421</t>
  </si>
  <si>
    <t>8BIT</t>
  </si>
  <si>
    <t>8bit</t>
  </si>
  <si>
    <t>8Bit</t>
  </si>
  <si>
    <t>422</t>
  </si>
  <si>
    <t>BLC</t>
  </si>
  <si>
    <t>blakecoin</t>
  </si>
  <si>
    <t>Blakecoin</t>
  </si>
  <si>
    <t>423</t>
  </si>
  <si>
    <t>XLR</t>
  </si>
  <si>
    <t>solaris</t>
  </si>
  <si>
    <t>Solaris</t>
  </si>
  <si>
    <t>424</t>
  </si>
  <si>
    <t>XRA</t>
  </si>
  <si>
    <t>ratecoin</t>
  </si>
  <si>
    <t>Ratecoin</t>
  </si>
  <si>
    <t>425</t>
  </si>
  <si>
    <t>MOJO</t>
  </si>
  <si>
    <t>mojocoin</t>
  </si>
  <si>
    <t>MojoCoin</t>
  </si>
  <si>
    <t>426</t>
  </si>
  <si>
    <t>LINX</t>
  </si>
  <si>
    <t>linx</t>
  </si>
  <si>
    <t>Linx</t>
  </si>
  <si>
    <t>427</t>
  </si>
  <si>
    <t>HMP</t>
  </si>
  <si>
    <t>hempcoin-hmp</t>
  </si>
  <si>
    <t>428</t>
  </si>
  <si>
    <t>SCORE</t>
  </si>
  <si>
    <t>scorecoin</t>
  </si>
  <si>
    <t>Scorecoin</t>
  </si>
  <si>
    <t>429</t>
  </si>
  <si>
    <t>BOLI</t>
  </si>
  <si>
    <t>bolivarcoin</t>
  </si>
  <si>
    <t>Bolivarcoin</t>
  </si>
  <si>
    <t>430</t>
  </si>
  <si>
    <t>431</t>
  </si>
  <si>
    <t>KNC</t>
  </si>
  <si>
    <t>kingn-coin</t>
  </si>
  <si>
    <t>KingN Coin</t>
  </si>
  <si>
    <t>432</t>
  </si>
  <si>
    <t>DIBC</t>
  </si>
  <si>
    <t>dibcoin</t>
  </si>
  <si>
    <t>DIBCOIN</t>
  </si>
  <si>
    <t>433</t>
  </si>
  <si>
    <t>KURT</t>
  </si>
  <si>
    <t>kurrent</t>
  </si>
  <si>
    <t>Kurrent</t>
  </si>
  <si>
    <t>434</t>
  </si>
  <si>
    <t>ENT</t>
  </si>
  <si>
    <t>eternity</t>
  </si>
  <si>
    <t>Eternity</t>
  </si>
  <si>
    <t>435</t>
  </si>
  <si>
    <t>NRO</t>
  </si>
  <si>
    <t>neuro</t>
  </si>
  <si>
    <t>Neuro</t>
  </si>
  <si>
    <t>436</t>
  </si>
  <si>
    <t>ALL</t>
  </si>
  <si>
    <t>allion</t>
  </si>
  <si>
    <t>Allion</t>
  </si>
  <si>
    <t>437</t>
  </si>
  <si>
    <t>SLG</t>
  </si>
  <si>
    <t>sterlingcoin</t>
  </si>
  <si>
    <t>Sterlingcoin</t>
  </si>
  <si>
    <t>438</t>
  </si>
  <si>
    <t>FRK</t>
  </si>
  <si>
    <t>franko</t>
  </si>
  <si>
    <t>Franko</t>
  </si>
  <si>
    <t>439</t>
  </si>
  <si>
    <t>MAR</t>
  </si>
  <si>
    <t>marijuanacoin</t>
  </si>
  <si>
    <t>Marijuanacoin</t>
  </si>
  <si>
    <t>440</t>
  </si>
  <si>
    <t>ACP</t>
  </si>
  <si>
    <t>anarchistsprime</t>
  </si>
  <si>
    <t>AnarchistsPrime</t>
  </si>
  <si>
    <t>441</t>
  </si>
  <si>
    <t>MSCN</t>
  </si>
  <si>
    <t>master-swiscoin</t>
  </si>
  <si>
    <t>Master Swiscoin</t>
  </si>
  <si>
    <t>442</t>
  </si>
  <si>
    <t>ARI</t>
  </si>
  <si>
    <t>aricoin</t>
  </si>
  <si>
    <t>Aricoin</t>
  </si>
  <si>
    <t>443</t>
  </si>
  <si>
    <t>0.00000020</t>
  </si>
  <si>
    <t>JIN</t>
  </si>
  <si>
    <t>jin-coin</t>
  </si>
  <si>
    <t>Jin Coin</t>
  </si>
  <si>
    <t>444</t>
  </si>
  <si>
    <t>PIE</t>
  </si>
  <si>
    <t>piecoin</t>
  </si>
  <si>
    <t>PIECoin</t>
  </si>
  <si>
    <t>445</t>
  </si>
  <si>
    <t>CPN</t>
  </si>
  <si>
    <t>compucoin</t>
  </si>
  <si>
    <t>CompuCoin</t>
  </si>
  <si>
    <t>446</t>
  </si>
  <si>
    <t>GTC</t>
  </si>
  <si>
    <t>global-tour-coin</t>
  </si>
  <si>
    <t>Global Tour Coin</t>
  </si>
  <si>
    <t>447</t>
  </si>
  <si>
    <t>ICOB</t>
  </si>
  <si>
    <t>icobid</t>
  </si>
  <si>
    <t>ICOBID</t>
  </si>
  <si>
    <t>448</t>
  </si>
  <si>
    <t>GLT</t>
  </si>
  <si>
    <t>globaltoken</t>
  </si>
  <si>
    <t>GlobalToken</t>
  </si>
  <si>
    <t>449</t>
  </si>
  <si>
    <t>GPU</t>
  </si>
  <si>
    <t>gpu-coin</t>
  </si>
  <si>
    <t>GPU Coin</t>
  </si>
  <si>
    <t>450</t>
  </si>
  <si>
    <t>GCC</t>
  </si>
  <si>
    <t>thegcccoin</t>
  </si>
  <si>
    <t>TheGCCcoin</t>
  </si>
  <si>
    <t>451</t>
  </si>
  <si>
    <t>chancoin</t>
  </si>
  <si>
    <t>ChanCoin</t>
  </si>
  <si>
    <t>452</t>
  </si>
  <si>
    <t>UNI</t>
  </si>
  <si>
    <t>universe</t>
  </si>
  <si>
    <t>Universe</t>
  </si>
  <si>
    <t>453</t>
  </si>
  <si>
    <t>guccionecoin</t>
  </si>
  <si>
    <t>GuccioneCoin</t>
  </si>
  <si>
    <t>454</t>
  </si>
  <si>
    <t>BSTAR</t>
  </si>
  <si>
    <t>blackstar</t>
  </si>
  <si>
    <t>Blackstar</t>
  </si>
  <si>
    <t>455</t>
  </si>
  <si>
    <t>ERY</t>
  </si>
  <si>
    <t>eryllium</t>
  </si>
  <si>
    <t>Eryllium</t>
  </si>
  <si>
    <t>456</t>
  </si>
  <si>
    <t>FRC</t>
  </si>
  <si>
    <t>freicoin</t>
  </si>
  <si>
    <t>Freicoin</t>
  </si>
  <si>
    <t>457</t>
  </si>
  <si>
    <t>VUC</t>
  </si>
  <si>
    <t>virta-unique-coin</t>
  </si>
  <si>
    <t>Virta Unique Coin</t>
  </si>
  <si>
    <t>458</t>
  </si>
  <si>
    <t>459</t>
  </si>
  <si>
    <t>SOCC</t>
  </si>
  <si>
    <t>socialcoin-socc</t>
  </si>
  <si>
    <t>SocialCoin</t>
  </si>
  <si>
    <t>460</t>
  </si>
  <si>
    <t>$$$</t>
  </si>
  <si>
    <t>money</t>
  </si>
  <si>
    <t>Money</t>
  </si>
  <si>
    <t>461</t>
  </si>
  <si>
    <t>LUNA</t>
  </si>
  <si>
    <t>luna-coin</t>
  </si>
  <si>
    <t>Luna Coin</t>
  </si>
  <si>
    <t>462</t>
  </si>
  <si>
    <t>CREVA</t>
  </si>
  <si>
    <t>crevacoin</t>
  </si>
  <si>
    <t>CrevaCoin</t>
  </si>
  <si>
    <t>463</t>
  </si>
  <si>
    <t>CASH</t>
  </si>
  <si>
    <t>cashcoin</t>
  </si>
  <si>
    <t>Cashcoin</t>
  </si>
  <si>
    <t>464</t>
  </si>
  <si>
    <t>LVPS</t>
  </si>
  <si>
    <t>levoplus</t>
  </si>
  <si>
    <t>LevoPlus</t>
  </si>
  <si>
    <t>465</t>
  </si>
  <si>
    <t>CCM100</t>
  </si>
  <si>
    <t>ccminer</t>
  </si>
  <si>
    <t>CCMiner</t>
  </si>
  <si>
    <t>466</t>
  </si>
  <si>
    <t>EBT</t>
  </si>
  <si>
    <t>ebittree-coin</t>
  </si>
  <si>
    <t>Ebittree Coin</t>
  </si>
  <si>
    <t>467</t>
  </si>
  <si>
    <t>ONX</t>
  </si>
  <si>
    <t>onix</t>
  </si>
  <si>
    <t>Onix</t>
  </si>
  <si>
    <t>468</t>
  </si>
  <si>
    <t>HONEY</t>
  </si>
  <si>
    <t>honey</t>
  </si>
  <si>
    <t>Honey</t>
  </si>
  <si>
    <t>469</t>
  </si>
  <si>
    <t>ABN</t>
  </si>
  <si>
    <t>abncoin</t>
  </si>
  <si>
    <t>Abncoin</t>
  </si>
  <si>
    <t>470</t>
  </si>
  <si>
    <t>PIZZA</t>
  </si>
  <si>
    <t>pizzacoin</t>
  </si>
  <si>
    <t>PizzaCoin</t>
  </si>
  <si>
    <t>471</t>
  </si>
  <si>
    <t>RUP</t>
  </si>
  <si>
    <t>rupee</t>
  </si>
  <si>
    <t>Rupee</t>
  </si>
  <si>
    <t>472</t>
  </si>
  <si>
    <t>DMB</t>
  </si>
  <si>
    <t>digital-money-bits</t>
  </si>
  <si>
    <t>Digital Money Bits</t>
  </si>
  <si>
    <t>473</t>
  </si>
  <si>
    <t>0.00000021</t>
  </si>
  <si>
    <t>PPT</t>
  </si>
  <si>
    <t>populous</t>
  </si>
  <si>
    <t>Populous</t>
  </si>
  <si>
    <t>474</t>
  </si>
  <si>
    <t>UET</t>
  </si>
  <si>
    <t>useless-ethereum-token</t>
  </si>
  <si>
    <t>Useless Ethereum Token</t>
  </si>
  <si>
    <t>475</t>
  </si>
  <si>
    <t>UNITY</t>
  </si>
  <si>
    <t>supernet-unity</t>
  </si>
  <si>
    <t>SuperNET</t>
  </si>
  <si>
    <t>476</t>
  </si>
  <si>
    <t>477</t>
  </si>
  <si>
    <t>478</t>
  </si>
  <si>
    <t>BPC</t>
  </si>
  <si>
    <t>bitpark-coin</t>
  </si>
  <si>
    <t>Bitpark Coin</t>
  </si>
  <si>
    <t>479</t>
  </si>
  <si>
    <t>480</t>
  </si>
  <si>
    <t>AC</t>
  </si>
  <si>
    <t>asiacoin</t>
  </si>
  <si>
    <t>AsiaCoin</t>
  </si>
  <si>
    <t>481</t>
  </si>
  <si>
    <t>482</t>
  </si>
  <si>
    <t>483</t>
  </si>
  <si>
    <t>484</t>
  </si>
  <si>
    <t>BITZ</t>
  </si>
  <si>
    <t>bitz</t>
  </si>
  <si>
    <t>Bitz</t>
  </si>
  <si>
    <t>485</t>
  </si>
  <si>
    <t>CDN</t>
  </si>
  <si>
    <t>canada-ecoin</t>
  </si>
  <si>
    <t>Canada eCoin</t>
  </si>
  <si>
    <t>486</t>
  </si>
  <si>
    <t>BLU</t>
  </si>
  <si>
    <t>bluecoin</t>
  </si>
  <si>
    <t>BlueCoin</t>
  </si>
  <si>
    <t>487</t>
  </si>
  <si>
    <t>SMLY</t>
  </si>
  <si>
    <t>smileycoin</t>
  </si>
  <si>
    <t>SmileyCoin</t>
  </si>
  <si>
    <t>488</t>
  </si>
  <si>
    <t>DSH</t>
  </si>
  <si>
    <t>dashcoin</t>
  </si>
  <si>
    <t>Dashcoin</t>
  </si>
  <si>
    <t>489</t>
  </si>
  <si>
    <t>RC</t>
  </si>
  <si>
    <t>russiacoin</t>
  </si>
  <si>
    <t>RussiaCoin</t>
  </si>
  <si>
    <t>490</t>
  </si>
  <si>
    <t>491</t>
  </si>
  <si>
    <t>SUPER</t>
  </si>
  <si>
    <t>supercoin</t>
  </si>
  <si>
    <t>SuperCoin</t>
  </si>
  <si>
    <t>492</t>
  </si>
  <si>
    <t>HPC</t>
  </si>
  <si>
    <t>happycoin</t>
  </si>
  <si>
    <t>Happycoin</t>
  </si>
  <si>
    <t>493</t>
  </si>
  <si>
    <t>NOBL</t>
  </si>
  <si>
    <t>noblecoin</t>
  </si>
  <si>
    <t>NobleCoin</t>
  </si>
  <si>
    <t>494</t>
  </si>
  <si>
    <t>0.00000008</t>
  </si>
  <si>
    <t>495</t>
  </si>
  <si>
    <t>KOBO</t>
  </si>
  <si>
    <t>kobocoin</t>
  </si>
  <si>
    <t>Kobocoin</t>
  </si>
  <si>
    <t>496</t>
  </si>
  <si>
    <t>METAL</t>
  </si>
  <si>
    <t>metalcoin</t>
  </si>
  <si>
    <t>MetalCoin</t>
  </si>
  <si>
    <t>497</t>
  </si>
  <si>
    <t>BTB</t>
  </si>
  <si>
    <t>bitbar</t>
  </si>
  <si>
    <t>BitBar</t>
  </si>
  <si>
    <t>498</t>
  </si>
  <si>
    <t>SHORTY</t>
  </si>
  <si>
    <t>shorty</t>
  </si>
  <si>
    <t>Shorty</t>
  </si>
  <si>
    <t>499</t>
  </si>
  <si>
    <t>I0C</t>
  </si>
  <si>
    <t>i0coin</t>
  </si>
  <si>
    <t>I0Coin</t>
  </si>
  <si>
    <t>500</t>
  </si>
  <si>
    <t>ORB</t>
  </si>
  <si>
    <t>orbitcoin</t>
  </si>
  <si>
    <t>Orbitcoin</t>
  </si>
  <si>
    <t>501</t>
  </si>
  <si>
    <t>502</t>
  </si>
  <si>
    <t>MZC</t>
  </si>
  <si>
    <t>mazacoin</t>
  </si>
  <si>
    <t>503</t>
  </si>
  <si>
    <t>0.00000013</t>
  </si>
  <si>
    <t>TALK</t>
  </si>
  <si>
    <t>btctalkcoin</t>
  </si>
  <si>
    <t>BTCtalkcoin</t>
  </si>
  <si>
    <t>504</t>
  </si>
  <si>
    <t>MXT</t>
  </si>
  <si>
    <t>martexcoin</t>
  </si>
  <si>
    <t>MarteXcoin</t>
  </si>
  <si>
    <t>505</t>
  </si>
  <si>
    <t>UFO</t>
  </si>
  <si>
    <t>506</t>
  </si>
  <si>
    <t>USC</t>
  </si>
  <si>
    <t>ultimate-secure-cash</t>
  </si>
  <si>
    <t>Ultimate Secure Cash</t>
  </si>
  <si>
    <t>507</t>
  </si>
  <si>
    <t>BITS</t>
  </si>
  <si>
    <t>bitstar</t>
  </si>
  <si>
    <t>Bitstar</t>
  </si>
  <si>
    <t>508</t>
  </si>
  <si>
    <t>509</t>
  </si>
  <si>
    <t>ATOM</t>
  </si>
  <si>
    <t>atomic-coin</t>
  </si>
  <si>
    <t>Atomic Coin</t>
  </si>
  <si>
    <t>510</t>
  </si>
  <si>
    <t>FC2</t>
  </si>
  <si>
    <t>fuelcoin</t>
  </si>
  <si>
    <t>FuelCoin</t>
  </si>
  <si>
    <t>511</t>
  </si>
  <si>
    <t>512</t>
  </si>
  <si>
    <t>513</t>
  </si>
  <si>
    <t>AGLC</t>
  </si>
  <si>
    <t>agrolifecoin</t>
  </si>
  <si>
    <t>AgrolifeCoin</t>
  </si>
  <si>
    <t>514</t>
  </si>
  <si>
    <t>XPY</t>
  </si>
  <si>
    <t>paycoin2</t>
  </si>
  <si>
    <t>PayCoin</t>
  </si>
  <si>
    <t>515</t>
  </si>
  <si>
    <t>MNM</t>
  </si>
  <si>
    <t>mineum</t>
  </si>
  <si>
    <t>Mineum</t>
  </si>
  <si>
    <t>516</t>
  </si>
  <si>
    <t>digitalprice</t>
  </si>
  <si>
    <t>DigitalPrice</t>
  </si>
  <si>
    <t>517</t>
  </si>
  <si>
    <t>518</t>
  </si>
  <si>
    <t>AU</t>
  </si>
  <si>
    <t>aurumcoin</t>
  </si>
  <si>
    <t>AurumCoin</t>
  </si>
  <si>
    <t>519</t>
  </si>
  <si>
    <t>GAIA</t>
  </si>
  <si>
    <t>gaia</t>
  </si>
  <si>
    <t>520</t>
  </si>
  <si>
    <t>521</t>
  </si>
  <si>
    <t>CNO</t>
  </si>
  <si>
    <t>coin</t>
  </si>
  <si>
    <t>Coin(O)</t>
  </si>
  <si>
    <t>522</t>
  </si>
  <si>
    <t>UTC</t>
  </si>
  <si>
    <t>ultracoin</t>
  </si>
  <si>
    <t>UltraCoin</t>
  </si>
  <si>
    <t>523</t>
  </si>
  <si>
    <t>UNIT</t>
  </si>
  <si>
    <t>universal-currency</t>
  </si>
  <si>
    <t>Universal Currency</t>
  </si>
  <si>
    <t>524</t>
  </si>
  <si>
    <t>AMBER</t>
  </si>
  <si>
    <t>ambercoin</t>
  </si>
  <si>
    <t>AmberCoin</t>
  </si>
  <si>
    <t>525</t>
  </si>
  <si>
    <t>BUCKS</t>
  </si>
  <si>
    <t>swagbucks</t>
  </si>
  <si>
    <t>SwagBucks</t>
  </si>
  <si>
    <t>526</t>
  </si>
  <si>
    <t>527</t>
  </si>
  <si>
    <t>J</t>
  </si>
  <si>
    <t>joincoin</t>
  </si>
  <si>
    <t>Joincoin</t>
  </si>
  <si>
    <t>528</t>
  </si>
  <si>
    <t>VIDZ</t>
  </si>
  <si>
    <t>purevidz</t>
  </si>
  <si>
    <t>PureVidz</t>
  </si>
  <si>
    <t>529</t>
  </si>
  <si>
    <t>CCN</t>
  </si>
  <si>
    <t>cannacoin</t>
  </si>
  <si>
    <t>530</t>
  </si>
  <si>
    <t>FLT</t>
  </si>
  <si>
    <t>fluttercoin</t>
  </si>
  <si>
    <t>FlutterCoin</t>
  </si>
  <si>
    <t>531</t>
  </si>
  <si>
    <t>TSTR</t>
  </si>
  <si>
    <t>tristar-coin</t>
  </si>
  <si>
    <t>Tristar Coin</t>
  </si>
  <si>
    <t>532</t>
  </si>
  <si>
    <t>LANA</t>
  </si>
  <si>
    <t>lanacoin</t>
  </si>
  <si>
    <t>LanaCoin</t>
  </si>
  <si>
    <t>533</t>
  </si>
  <si>
    <t>0.00000009</t>
  </si>
  <si>
    <t>BERN</t>
  </si>
  <si>
    <t>berncash</t>
  </si>
  <si>
    <t>BERNcash</t>
  </si>
  <si>
    <t>534</t>
  </si>
  <si>
    <t>XGR</t>
  </si>
  <si>
    <t>goldreserve</t>
  </si>
  <si>
    <t>GoldReserve</t>
  </si>
  <si>
    <t>535</t>
  </si>
  <si>
    <t>FLY</t>
  </si>
  <si>
    <t>flycoin</t>
  </si>
  <si>
    <t>Flycoin</t>
  </si>
  <si>
    <t>536</t>
  </si>
  <si>
    <t>CHESS</t>
  </si>
  <si>
    <t>chesscoin</t>
  </si>
  <si>
    <t>ChessCoin</t>
  </si>
  <si>
    <t>537</t>
  </si>
  <si>
    <t>NYAN</t>
  </si>
  <si>
    <t>nyancoin</t>
  </si>
  <si>
    <t>Nyancoin</t>
  </si>
  <si>
    <t>538</t>
  </si>
  <si>
    <t>BXT</t>
  </si>
  <si>
    <t>bittokens</t>
  </si>
  <si>
    <t>BitTokens</t>
  </si>
  <si>
    <t>539</t>
  </si>
  <si>
    <t>BTPL</t>
  </si>
  <si>
    <t>bitcoin-planet</t>
  </si>
  <si>
    <t>Bitcoin Planet</t>
  </si>
  <si>
    <t>540</t>
  </si>
  <si>
    <t>541</t>
  </si>
  <si>
    <t>542</t>
  </si>
  <si>
    <t>VLT</t>
  </si>
  <si>
    <t>veltor</t>
  </si>
  <si>
    <t>Veltor</t>
  </si>
  <si>
    <t>543</t>
  </si>
  <si>
    <t>544</t>
  </si>
  <si>
    <t>0.00000005</t>
  </si>
  <si>
    <t>SWING</t>
  </si>
  <si>
    <t>swing</t>
  </si>
  <si>
    <t>Swing</t>
  </si>
  <si>
    <t>545</t>
  </si>
  <si>
    <t>Q2C</t>
  </si>
  <si>
    <t>qubitcoin</t>
  </si>
  <si>
    <t>QubitCoin</t>
  </si>
  <si>
    <t>546</t>
  </si>
  <si>
    <t>XPD</t>
  </si>
  <si>
    <t>petrodollar</t>
  </si>
  <si>
    <t>PetroDollar</t>
  </si>
  <si>
    <t>547</t>
  </si>
  <si>
    <t>CSC</t>
  </si>
  <si>
    <t>casinocoin</t>
  </si>
  <si>
    <t>CasinoCoin</t>
  </si>
  <si>
    <t>548</t>
  </si>
  <si>
    <t>549</t>
  </si>
  <si>
    <t>UNITS</t>
  </si>
  <si>
    <t>gameunits</t>
  </si>
  <si>
    <t>GameUnits</t>
  </si>
  <si>
    <t>550</t>
  </si>
  <si>
    <t>CON</t>
  </si>
  <si>
    <t>paycon</t>
  </si>
  <si>
    <t>PayCon</t>
  </si>
  <si>
    <t>551</t>
  </si>
  <si>
    <t>TSE</t>
  </si>
  <si>
    <t>tattoocoin</t>
  </si>
  <si>
    <t>Tattoocoin (Standard Edition)</t>
  </si>
  <si>
    <t>552</t>
  </si>
  <si>
    <t>BTCR</t>
  </si>
  <si>
    <t>bitcurrency</t>
  </si>
  <si>
    <t>Bitcurrency</t>
  </si>
  <si>
    <t>553</t>
  </si>
  <si>
    <t>QCN</t>
  </si>
  <si>
    <t>quazarcoin</t>
  </si>
  <si>
    <t>QuazarCoin</t>
  </si>
  <si>
    <t>554</t>
  </si>
  <si>
    <t>RBT</t>
  </si>
  <si>
    <t>rimbit</t>
  </si>
  <si>
    <t>Rimbit</t>
  </si>
  <si>
    <t>555</t>
  </si>
  <si>
    <t>556</t>
  </si>
  <si>
    <t>bitcloud</t>
  </si>
  <si>
    <t>Bitcloud</t>
  </si>
  <si>
    <t>557</t>
  </si>
  <si>
    <t>GUN</t>
  </si>
  <si>
    <t>guncoin</t>
  </si>
  <si>
    <t>Guncoin</t>
  </si>
  <si>
    <t>558</t>
  </si>
  <si>
    <t>UNIC</t>
  </si>
  <si>
    <t>unicoin</t>
  </si>
  <si>
    <t>UniCoin</t>
  </si>
  <si>
    <t>559</t>
  </si>
  <si>
    <t>TTC</t>
  </si>
  <si>
    <t>tittiecoin</t>
  </si>
  <si>
    <t>TittieCoin</t>
  </si>
  <si>
    <t>560</t>
  </si>
  <si>
    <t>888</t>
  </si>
  <si>
    <t>octocoin</t>
  </si>
  <si>
    <t>OctoCoin</t>
  </si>
  <si>
    <t>561</t>
  </si>
  <si>
    <t>CACH</t>
  </si>
  <si>
    <t>cachecoin</t>
  </si>
  <si>
    <t>CacheCoin</t>
  </si>
  <si>
    <t>562</t>
  </si>
  <si>
    <t>POP</t>
  </si>
  <si>
    <t>popularcoin</t>
  </si>
  <si>
    <t>PopularCoin</t>
  </si>
  <si>
    <t>563</t>
  </si>
  <si>
    <t>XCT</t>
  </si>
  <si>
    <t>c-bit</t>
  </si>
  <si>
    <t>C-Bit</t>
  </si>
  <si>
    <t>564</t>
  </si>
  <si>
    <t>DLC</t>
  </si>
  <si>
    <t>dollarcoin</t>
  </si>
  <si>
    <t>Dollarcoin</t>
  </si>
  <si>
    <t>565</t>
  </si>
  <si>
    <t>566</t>
  </si>
  <si>
    <t>WAY</t>
  </si>
  <si>
    <t>wayguide</t>
  </si>
  <si>
    <t>WayGuide</t>
  </si>
  <si>
    <t>567</t>
  </si>
  <si>
    <t>BSTY</t>
  </si>
  <si>
    <t>globalboost-y</t>
  </si>
  <si>
    <t>GlobalBoost-Y</t>
  </si>
  <si>
    <t>568</t>
  </si>
  <si>
    <t>BLRY</t>
  </si>
  <si>
    <t>billarycoin</t>
  </si>
  <si>
    <t>BillaryCoin</t>
  </si>
  <si>
    <t>569</t>
  </si>
  <si>
    <t>YAC</t>
  </si>
  <si>
    <t>yacoin</t>
  </si>
  <si>
    <t>Yacoin</t>
  </si>
  <si>
    <t>570</t>
  </si>
  <si>
    <t>571</t>
  </si>
  <si>
    <t>VLTC</t>
  </si>
  <si>
    <t>vault-coin</t>
  </si>
  <si>
    <t>Vault Coin</t>
  </si>
  <si>
    <t>572</t>
  </si>
  <si>
    <t>VAL</t>
  </si>
  <si>
    <t>valorbit</t>
  </si>
  <si>
    <t>Valorbit</t>
  </si>
  <si>
    <t>573</t>
  </si>
  <si>
    <t>MARS</t>
  </si>
  <si>
    <t>marscoin</t>
  </si>
  <si>
    <t>Marscoin</t>
  </si>
  <si>
    <t>574</t>
  </si>
  <si>
    <t>TGC</t>
  </si>
  <si>
    <t>tigercoin</t>
  </si>
  <si>
    <t>Tigercoin</t>
  </si>
  <si>
    <t>575</t>
  </si>
  <si>
    <t>XRE</t>
  </si>
  <si>
    <t>revolvercoin</t>
  </si>
  <si>
    <t>RevolverCoin</t>
  </si>
  <si>
    <t>576</t>
  </si>
  <si>
    <t>b3coin</t>
  </si>
  <si>
    <t>B3Coin</t>
  </si>
  <si>
    <t>577</t>
  </si>
  <si>
    <t>578</t>
  </si>
  <si>
    <t>STV</t>
  </si>
  <si>
    <t>sativacoin</t>
  </si>
  <si>
    <t>Sativacoin</t>
  </si>
  <si>
    <t>579</t>
  </si>
  <si>
    <t>GP</t>
  </si>
  <si>
    <t>goldpieces</t>
  </si>
  <si>
    <t>GoldPieces</t>
  </si>
  <si>
    <t>580</t>
  </si>
  <si>
    <t>581</t>
  </si>
  <si>
    <t>VC</t>
  </si>
  <si>
    <t>virtualcoin</t>
  </si>
  <si>
    <t>VirtualCoin</t>
  </si>
  <si>
    <t>582</t>
  </si>
  <si>
    <t>UNIFY</t>
  </si>
  <si>
    <t>unify</t>
  </si>
  <si>
    <t>Unify</t>
  </si>
  <si>
    <t>583</t>
  </si>
  <si>
    <t>QTL</t>
  </si>
  <si>
    <t>quatloo</t>
  </si>
  <si>
    <t>Quatloo</t>
  </si>
  <si>
    <t>584</t>
  </si>
  <si>
    <t>SPEX</t>
  </si>
  <si>
    <t>sproutsextreme</t>
  </si>
  <si>
    <t>SproutsExtreme</t>
  </si>
  <si>
    <t>585</t>
  </si>
  <si>
    <t>PR</t>
  </si>
  <si>
    <t>prototanium</t>
  </si>
  <si>
    <t>Prototanium</t>
  </si>
  <si>
    <t>586</t>
  </si>
  <si>
    <t>CYP</t>
  </si>
  <si>
    <t>cypher</t>
  </si>
  <si>
    <t>Cypher</t>
  </si>
  <si>
    <t>587</t>
  </si>
  <si>
    <t>DBTC</t>
  </si>
  <si>
    <t>debitcoin</t>
  </si>
  <si>
    <t>Debitcoin</t>
  </si>
  <si>
    <t>588</t>
  </si>
  <si>
    <t>KED</t>
  </si>
  <si>
    <t>darsek</t>
  </si>
  <si>
    <t>Darsek</t>
  </si>
  <si>
    <t>589</t>
  </si>
  <si>
    <t>KUSH</t>
  </si>
  <si>
    <t>kushcoin</t>
  </si>
  <si>
    <t>KushCoin</t>
  </si>
  <si>
    <t>590</t>
  </si>
  <si>
    <t>SPACE</t>
  </si>
  <si>
    <t>spacecoin</t>
  </si>
  <si>
    <t>SpaceCoin</t>
  </si>
  <si>
    <t>591</t>
  </si>
  <si>
    <t>DRS</t>
  </si>
  <si>
    <t>digital-rupees</t>
  </si>
  <si>
    <t>Digital Rupees</t>
  </si>
  <si>
    <t>592</t>
  </si>
  <si>
    <t>DUO</t>
  </si>
  <si>
    <t>parallelcoin</t>
  </si>
  <si>
    <t>ParallelCoin</t>
  </si>
  <si>
    <t>593</t>
  </si>
  <si>
    <t>XJO</t>
  </si>
  <si>
    <t>joulecoin</t>
  </si>
  <si>
    <t>Joulecoin</t>
  </si>
  <si>
    <t>594</t>
  </si>
  <si>
    <t>ZNY</t>
  </si>
  <si>
    <t>bitzeny</t>
  </si>
  <si>
    <t>Bitzeny</t>
  </si>
  <si>
    <t>595</t>
  </si>
  <si>
    <t>VEC2</t>
  </si>
  <si>
    <t>vector</t>
  </si>
  <si>
    <t>596</t>
  </si>
  <si>
    <t>RED</t>
  </si>
  <si>
    <t>redcoin</t>
  </si>
  <si>
    <t>RedCoin</t>
  </si>
  <si>
    <t>597</t>
  </si>
  <si>
    <t>598</t>
  </si>
  <si>
    <t>ARCO</t>
  </si>
  <si>
    <t>aquariuscoin</t>
  </si>
  <si>
    <t>AquariusCoin</t>
  </si>
  <si>
    <t>599</t>
  </si>
  <si>
    <t>VTA</t>
  </si>
  <si>
    <t>virtacoin</t>
  </si>
  <si>
    <t>Virtacoin</t>
  </si>
  <si>
    <t>600</t>
  </si>
  <si>
    <t>PHS</t>
  </si>
  <si>
    <t>philosopher-stones</t>
  </si>
  <si>
    <t>Philosopher Stones</t>
  </si>
  <si>
    <t>601</t>
  </si>
  <si>
    <t>ACOIN</t>
  </si>
  <si>
    <t>acoin</t>
  </si>
  <si>
    <t>Acoin</t>
  </si>
  <si>
    <t>602</t>
  </si>
  <si>
    <t>603</t>
  </si>
  <si>
    <t>CUBE</t>
  </si>
  <si>
    <t>digicube</t>
  </si>
  <si>
    <t>DigiCube</t>
  </si>
  <si>
    <t>604</t>
  </si>
  <si>
    <t>BIGUP</t>
  </si>
  <si>
    <t>bigup</t>
  </si>
  <si>
    <t>BigUp</t>
  </si>
  <si>
    <t>605</t>
  </si>
  <si>
    <t>XPTX</t>
  </si>
  <si>
    <t>platinumbar</t>
  </si>
  <si>
    <t>PlatinumBAR</t>
  </si>
  <si>
    <t>606</t>
  </si>
  <si>
    <t>BIP</t>
  </si>
  <si>
    <t>bipcoin</t>
  </si>
  <si>
    <t>BipCoin</t>
  </si>
  <si>
    <t>607</t>
  </si>
  <si>
    <t>DRM</t>
  </si>
  <si>
    <t>dreamcoin</t>
  </si>
  <si>
    <t>Dreamcoin</t>
  </si>
  <si>
    <t>608</t>
  </si>
  <si>
    <t>GBC</t>
  </si>
  <si>
    <t>gbcgoldcoin</t>
  </si>
  <si>
    <t>GBCGoldCoin</t>
  </si>
  <si>
    <t>609</t>
  </si>
  <si>
    <t>HXX</t>
  </si>
  <si>
    <t>hexx</t>
  </si>
  <si>
    <t>Hexx</t>
  </si>
  <si>
    <t>610</t>
  </si>
  <si>
    <t>IMS</t>
  </si>
  <si>
    <t>independent-money-system</t>
  </si>
  <si>
    <t>Independent Money System</t>
  </si>
  <si>
    <t>611</t>
  </si>
  <si>
    <t>612</t>
  </si>
  <si>
    <t>613</t>
  </si>
  <si>
    <t>BUMBA</t>
  </si>
  <si>
    <t>bumbacoin</t>
  </si>
  <si>
    <t>BumbaCoin</t>
  </si>
  <si>
    <t>614</t>
  </si>
  <si>
    <t>MAD</t>
  </si>
  <si>
    <t>satoshimadness</t>
  </si>
  <si>
    <t>SatoshiMadness</t>
  </si>
  <si>
    <t>615</t>
  </si>
  <si>
    <t>HAL</t>
  </si>
  <si>
    <t>halcyon</t>
  </si>
  <si>
    <t>Halcyon</t>
  </si>
  <si>
    <t>616</t>
  </si>
  <si>
    <t>CRX</t>
  </si>
  <si>
    <t>chronos</t>
  </si>
  <si>
    <t>Chronos</t>
  </si>
  <si>
    <t>617</t>
  </si>
  <si>
    <t>GAP</t>
  </si>
  <si>
    <t>gapcoin</t>
  </si>
  <si>
    <t>Gapcoin</t>
  </si>
  <si>
    <t>618</t>
  </si>
  <si>
    <t>EVIL</t>
  </si>
  <si>
    <t>evil-coin</t>
  </si>
  <si>
    <t>Evil Coin</t>
  </si>
  <si>
    <t>619</t>
  </si>
  <si>
    <t>ATX</t>
  </si>
  <si>
    <t>artex-coin</t>
  </si>
  <si>
    <t>Artex Coin</t>
  </si>
  <si>
    <t>620</t>
  </si>
  <si>
    <t>WORM</t>
  </si>
  <si>
    <t>healthywormcoin</t>
  </si>
  <si>
    <t>HealthyWormCoin</t>
  </si>
  <si>
    <t>621</t>
  </si>
  <si>
    <t>SPT</t>
  </si>
  <si>
    <t>spots</t>
  </si>
  <si>
    <t>Spots</t>
  </si>
  <si>
    <t>622</t>
  </si>
  <si>
    <t>MCRN</t>
  </si>
  <si>
    <t>macron</t>
  </si>
  <si>
    <t>MACRON</t>
  </si>
  <si>
    <t>623</t>
  </si>
  <si>
    <t>PULSE</t>
  </si>
  <si>
    <t>pulse</t>
  </si>
  <si>
    <t>Pulse</t>
  </si>
  <si>
    <t>624</t>
  </si>
  <si>
    <t>NEVA</t>
  </si>
  <si>
    <t>nevacoin</t>
  </si>
  <si>
    <t>NevaCoin</t>
  </si>
  <si>
    <t>625</t>
  </si>
  <si>
    <t>626</t>
  </si>
  <si>
    <t>XCO</t>
  </si>
  <si>
    <t>x-coin</t>
  </si>
  <si>
    <t>X-Coin</t>
  </si>
  <si>
    <t>627</t>
  </si>
  <si>
    <t>EVO</t>
  </si>
  <si>
    <t>evotion</t>
  </si>
  <si>
    <t>Evotion</t>
  </si>
  <si>
    <t>628</t>
  </si>
  <si>
    <t>PX</t>
  </si>
  <si>
    <t>px</t>
  </si>
  <si>
    <t>629</t>
  </si>
  <si>
    <t>630</t>
  </si>
  <si>
    <t>CNNC</t>
  </si>
  <si>
    <t>cannation</t>
  </si>
  <si>
    <t>Cannation</t>
  </si>
  <si>
    <t>631</t>
  </si>
  <si>
    <t>RIDE</t>
  </si>
  <si>
    <t>ride-my-car</t>
  </si>
  <si>
    <t>Ride My Car</t>
  </si>
  <si>
    <t>632</t>
  </si>
  <si>
    <t>FIRE</t>
  </si>
  <si>
    <t>firecoin</t>
  </si>
  <si>
    <t>Firecoin</t>
  </si>
  <si>
    <t>633</t>
  </si>
  <si>
    <t>SCRT</t>
  </si>
  <si>
    <t>secretcoin</t>
  </si>
  <si>
    <t>SecretCoin</t>
  </si>
  <si>
    <t>634</t>
  </si>
  <si>
    <t>URC</t>
  </si>
  <si>
    <t>unrealcoin</t>
  </si>
  <si>
    <t>Unrealcoin</t>
  </si>
  <si>
    <t>635</t>
  </si>
  <si>
    <t>JWL</t>
  </si>
  <si>
    <t>jewels</t>
  </si>
  <si>
    <t>Jewels</t>
  </si>
  <si>
    <t>636</t>
  </si>
  <si>
    <t>ARG</t>
  </si>
  <si>
    <t>argentum</t>
  </si>
  <si>
    <t>Argentum</t>
  </si>
  <si>
    <t>637</t>
  </si>
  <si>
    <t>PONZI</t>
  </si>
  <si>
    <t>ponzicoin</t>
  </si>
  <si>
    <t>PonziCoin</t>
  </si>
  <si>
    <t>638</t>
  </si>
  <si>
    <t>MND</t>
  </si>
  <si>
    <t>mindcoin</t>
  </si>
  <si>
    <t>MindCoin</t>
  </si>
  <si>
    <t>639</t>
  </si>
  <si>
    <t>640</t>
  </si>
  <si>
    <t>DOLLAR</t>
  </si>
  <si>
    <t>dollar-online</t>
  </si>
  <si>
    <t>Dollar Online</t>
  </si>
  <si>
    <t>641</t>
  </si>
  <si>
    <t>ISL</t>
  </si>
  <si>
    <t>islacoin</t>
  </si>
  <si>
    <t>IslaCoin</t>
  </si>
  <si>
    <t>642</t>
  </si>
  <si>
    <t>EUC</t>
  </si>
  <si>
    <t>eurocoin</t>
  </si>
  <si>
    <t>Eurocoin</t>
  </si>
  <si>
    <t>643</t>
  </si>
  <si>
    <t>TAJ</t>
  </si>
  <si>
    <t>tajcoin</t>
  </si>
  <si>
    <t>TajCoin</t>
  </si>
  <si>
    <t>644</t>
  </si>
  <si>
    <t>645</t>
  </si>
  <si>
    <t>XBTC21</t>
  </si>
  <si>
    <t>bitcoin-21</t>
  </si>
  <si>
    <t>Bitcoin 21</t>
  </si>
  <si>
    <t>646</t>
  </si>
  <si>
    <t>AMMO</t>
  </si>
  <si>
    <t>647</t>
  </si>
  <si>
    <t>0.00000017</t>
  </si>
  <si>
    <t>CTO</t>
  </si>
  <si>
    <t>crypto</t>
  </si>
  <si>
    <t>Crypto</t>
  </si>
  <si>
    <t>648</t>
  </si>
  <si>
    <t>649</t>
  </si>
  <si>
    <t>MILO</t>
  </si>
  <si>
    <t>milocoin</t>
  </si>
  <si>
    <t>MiloCoin</t>
  </si>
  <si>
    <t>650</t>
  </si>
  <si>
    <t>AMS</t>
  </si>
  <si>
    <t>amsterdamcoin</t>
  </si>
  <si>
    <t>AmsterdamCoin</t>
  </si>
  <si>
    <t>651</t>
  </si>
  <si>
    <t>MST</t>
  </si>
  <si>
    <t>mustangcoin</t>
  </si>
  <si>
    <t>MustangCoin</t>
  </si>
  <si>
    <t>652</t>
  </si>
  <si>
    <t>ZYD</t>
  </si>
  <si>
    <t>zayedcoin</t>
  </si>
  <si>
    <t>Zayedcoin</t>
  </si>
  <si>
    <t>653</t>
  </si>
  <si>
    <t>654</t>
  </si>
  <si>
    <t>ANTI</t>
  </si>
  <si>
    <t>antibitcoin</t>
  </si>
  <si>
    <t>AntiBitcoin</t>
  </si>
  <si>
    <t>655</t>
  </si>
  <si>
    <t>656</t>
  </si>
  <si>
    <t>ZMC</t>
  </si>
  <si>
    <t>zetamicron</t>
  </si>
  <si>
    <t>ZetaMicron</t>
  </si>
  <si>
    <t>657</t>
  </si>
  <si>
    <t>SOON</t>
  </si>
  <si>
    <t>sooncoin</t>
  </si>
  <si>
    <t>SoonCoin</t>
  </si>
  <si>
    <t>658</t>
  </si>
  <si>
    <t>sixeleven</t>
  </si>
  <si>
    <t>SixEleven</t>
  </si>
  <si>
    <t>659</t>
  </si>
  <si>
    <t>URO</t>
  </si>
  <si>
    <t>uro</t>
  </si>
  <si>
    <t>Uro</t>
  </si>
  <si>
    <t>660</t>
  </si>
  <si>
    <t>LEA</t>
  </si>
  <si>
    <t>leacoin</t>
  </si>
  <si>
    <t>LeaCoin</t>
  </si>
  <si>
    <t>661</t>
  </si>
  <si>
    <t>SONG</t>
  </si>
  <si>
    <t>songcoin</t>
  </si>
  <si>
    <t>SongCoin</t>
  </si>
  <si>
    <t>662</t>
  </si>
  <si>
    <t>MTLMC3</t>
  </si>
  <si>
    <t>metal-music-coin</t>
  </si>
  <si>
    <t>Metal Music Coin</t>
  </si>
  <si>
    <t>663</t>
  </si>
  <si>
    <t>RPC</t>
  </si>
  <si>
    <t>ronpaulcoin</t>
  </si>
  <si>
    <t>RonPaulCoin</t>
  </si>
  <si>
    <t>664</t>
  </si>
  <si>
    <t>665</t>
  </si>
  <si>
    <t>CWXT</t>
  </si>
  <si>
    <t>cryptoworldx-token</t>
  </si>
  <si>
    <t>CryptoWorldX Token</t>
  </si>
  <si>
    <t>666</t>
  </si>
  <si>
    <t>PRX</t>
  </si>
  <si>
    <t>printerium</t>
  </si>
  <si>
    <t>Printerium</t>
  </si>
  <si>
    <t>667</t>
  </si>
  <si>
    <t>BRIA</t>
  </si>
  <si>
    <t>briacoin</t>
  </si>
  <si>
    <t>BriaCoin</t>
  </si>
  <si>
    <t>668</t>
  </si>
  <si>
    <t>DES</t>
  </si>
  <si>
    <t>destiny</t>
  </si>
  <si>
    <t>Destiny</t>
  </si>
  <si>
    <t>669</t>
  </si>
  <si>
    <t>XCRE</t>
  </si>
  <si>
    <t>creatio</t>
  </si>
  <si>
    <t>Creatio</t>
  </si>
  <si>
    <t>670</t>
  </si>
  <si>
    <t>CESC</t>
  </si>
  <si>
    <t>cryptoescudo</t>
  </si>
  <si>
    <t>CryptoEscudo</t>
  </si>
  <si>
    <t>671</t>
  </si>
  <si>
    <t>ARB</t>
  </si>
  <si>
    <t>arbit</t>
  </si>
  <si>
    <t>ARbit</t>
  </si>
  <si>
    <t>672</t>
  </si>
  <si>
    <t>MAY</t>
  </si>
  <si>
    <t>theresa-may-coin</t>
  </si>
  <si>
    <t>Theresa May Coin</t>
  </si>
  <si>
    <t>673</t>
  </si>
  <si>
    <t>674</t>
  </si>
  <si>
    <t>LTCR</t>
  </si>
  <si>
    <t>litecred</t>
  </si>
  <si>
    <t>Litecred</t>
  </si>
  <si>
    <t>675</t>
  </si>
  <si>
    <t>676</t>
  </si>
  <si>
    <t>677</t>
  </si>
  <si>
    <t>WARP</t>
  </si>
  <si>
    <t>warp</t>
  </si>
  <si>
    <t>678</t>
  </si>
  <si>
    <t>CMT</t>
  </si>
  <si>
    <t>comet</t>
  </si>
  <si>
    <t>Comet</t>
  </si>
  <si>
    <t>679</t>
  </si>
  <si>
    <t>BIOS</t>
  </si>
  <si>
    <t>bios-crypto</t>
  </si>
  <si>
    <t>BiosCrypto</t>
  </si>
  <si>
    <t>680</t>
  </si>
  <si>
    <t>ZUR</t>
  </si>
  <si>
    <t>zurcoin</t>
  </si>
  <si>
    <t>Zurcoin</t>
  </si>
  <si>
    <t>681</t>
  </si>
  <si>
    <t>ORLY</t>
  </si>
  <si>
    <t>orlycoin</t>
  </si>
  <si>
    <t>Orlycoin</t>
  </si>
  <si>
    <t>682</t>
  </si>
  <si>
    <t>BNX</t>
  </si>
  <si>
    <t>bnrtxcoin</t>
  </si>
  <si>
    <t>BnrtxCoin</t>
  </si>
  <si>
    <t>683</t>
  </si>
  <si>
    <t>SFC</t>
  </si>
  <si>
    <t>solarflarecoin</t>
  </si>
  <si>
    <t>Solarflarecoin</t>
  </si>
  <si>
    <t>684</t>
  </si>
  <si>
    <t>FLAX</t>
  </si>
  <si>
    <t>flaxscript</t>
  </si>
  <si>
    <t>Flaxscript</t>
  </si>
  <si>
    <t>685</t>
  </si>
  <si>
    <t>VPRC</t>
  </si>
  <si>
    <t>vaperscoin</t>
  </si>
  <si>
    <t>VapersCoin</t>
  </si>
  <si>
    <t>686</t>
  </si>
  <si>
    <t>SCS</t>
  </si>
  <si>
    <t>speedcash</t>
  </si>
  <si>
    <t>Speedcash</t>
  </si>
  <si>
    <t>687</t>
  </si>
  <si>
    <t>BTQ</t>
  </si>
  <si>
    <t>bitquark</t>
  </si>
  <si>
    <t>BitQuark</t>
  </si>
  <si>
    <t>688</t>
  </si>
  <si>
    <t>VIP</t>
  </si>
  <si>
    <t>vip-tokens</t>
  </si>
  <si>
    <t>VIP Tokens</t>
  </si>
  <si>
    <t>689</t>
  </si>
  <si>
    <t>690</t>
  </si>
  <si>
    <t>G3N</t>
  </si>
  <si>
    <t>genstake</t>
  </si>
  <si>
    <t>691</t>
  </si>
  <si>
    <t>DLISK</t>
  </si>
  <si>
    <t>dappster</t>
  </si>
  <si>
    <t>DAPPSTER</t>
  </si>
  <si>
    <t>692</t>
  </si>
  <si>
    <t>SH</t>
  </si>
  <si>
    <t>shilling</t>
  </si>
  <si>
    <t>Shilling</t>
  </si>
  <si>
    <t>693</t>
  </si>
  <si>
    <t>XOC</t>
  </si>
  <si>
    <t>xonecoin</t>
  </si>
  <si>
    <t>Xonecoin</t>
  </si>
  <si>
    <t>694</t>
  </si>
  <si>
    <t>IMX</t>
  </si>
  <si>
    <t>impact</t>
  </si>
  <si>
    <t>Impact</t>
  </si>
  <si>
    <t>695</t>
  </si>
  <si>
    <t>STEPS</t>
  </si>
  <si>
    <t>steps</t>
  </si>
  <si>
    <t>Steps</t>
  </si>
  <si>
    <t>696</t>
  </si>
  <si>
    <t>XBTS</t>
  </si>
  <si>
    <t>beatcoin</t>
  </si>
  <si>
    <t>Beatcoin</t>
  </si>
  <si>
    <t>697</t>
  </si>
  <si>
    <t>CAB</t>
  </si>
  <si>
    <t>cabbage</t>
  </si>
  <si>
    <t>Cabbage</t>
  </si>
  <si>
    <t>698</t>
  </si>
  <si>
    <t>OS76</t>
  </si>
  <si>
    <t>osmiumcoin</t>
  </si>
  <si>
    <t>OsmiumCoin</t>
  </si>
  <si>
    <t>699</t>
  </si>
  <si>
    <t>700</t>
  </si>
  <si>
    <t>PLNC</t>
  </si>
  <si>
    <t>plncoin</t>
  </si>
  <si>
    <t>PLNcoin</t>
  </si>
  <si>
    <t>701</t>
  </si>
  <si>
    <t>702</t>
  </si>
  <si>
    <t>FUZZ</t>
  </si>
  <si>
    <t>fuzzballs</t>
  </si>
  <si>
    <t>FuzzBalls</t>
  </si>
  <si>
    <t>703</t>
  </si>
  <si>
    <t>CONX</t>
  </si>
  <si>
    <t>concoin</t>
  </si>
  <si>
    <t>Concoin</t>
  </si>
  <si>
    <t>704</t>
  </si>
  <si>
    <t>ZNE</t>
  </si>
  <si>
    <t>zonecoin</t>
  </si>
  <si>
    <t>Zonecoin</t>
  </si>
  <si>
    <t>705</t>
  </si>
  <si>
    <t>BENJI</t>
  </si>
  <si>
    <t>benjirolls</t>
  </si>
  <si>
    <t>BenjiRolls</t>
  </si>
  <si>
    <t>706</t>
  </si>
  <si>
    <t>707</t>
  </si>
  <si>
    <t>HVCO</t>
  </si>
  <si>
    <t>high-voltage</t>
  </si>
  <si>
    <t>High Voltage</t>
  </si>
  <si>
    <t>708</t>
  </si>
  <si>
    <t>TAGR</t>
  </si>
  <si>
    <t>tagrcoin</t>
  </si>
  <si>
    <t>TAGRcoin</t>
  </si>
  <si>
    <t>709</t>
  </si>
  <si>
    <t>0.00000012</t>
  </si>
  <si>
    <t>LIR</t>
  </si>
  <si>
    <t>letitride</t>
  </si>
  <si>
    <t>LetItRide</t>
  </si>
  <si>
    <t>710</t>
  </si>
  <si>
    <t>BSC</t>
  </si>
  <si>
    <t>bowscoin</t>
  </si>
  <si>
    <t>BowsCoin</t>
  </si>
  <si>
    <t>711</t>
  </si>
  <si>
    <t>712</t>
  </si>
  <si>
    <t>IMPS</t>
  </si>
  <si>
    <t>impulsecoin</t>
  </si>
  <si>
    <t>ImpulseCoin</t>
  </si>
  <si>
    <t>713</t>
  </si>
  <si>
    <t>ICON</t>
  </si>
  <si>
    <t>iconic</t>
  </si>
  <si>
    <t>Iconic</t>
  </si>
  <si>
    <t>714</t>
  </si>
  <si>
    <t>EGO</t>
  </si>
  <si>
    <t>ego</t>
  </si>
  <si>
    <t>715</t>
  </si>
  <si>
    <t>XRC</t>
  </si>
  <si>
    <t>rawcoin2</t>
  </si>
  <si>
    <t>Rawcoin</t>
  </si>
  <si>
    <t>716</t>
  </si>
  <si>
    <t>CRT</t>
  </si>
  <si>
    <t>crtcoin</t>
  </si>
  <si>
    <t>CRTCoin</t>
  </si>
  <si>
    <t>717</t>
  </si>
  <si>
    <t>0.00004800</t>
  </si>
  <si>
    <t>PEX</t>
  </si>
  <si>
    <t>posex</t>
  </si>
  <si>
    <t>PosEx</t>
  </si>
  <si>
    <t>718</t>
  </si>
  <si>
    <t>IBANK</t>
  </si>
  <si>
    <t>ibank</t>
  </si>
  <si>
    <t>iBank</t>
  </si>
  <si>
    <t>719</t>
  </si>
  <si>
    <t>CXT</t>
  </si>
  <si>
    <t>coinonat</t>
  </si>
  <si>
    <t>Coinonat</t>
  </si>
  <si>
    <t>720</t>
  </si>
  <si>
    <t>721</t>
  </si>
  <si>
    <t>ALTC</t>
  </si>
  <si>
    <t>antilitecoin</t>
  </si>
  <si>
    <t>Antilitecoin</t>
  </si>
  <si>
    <t>722</t>
  </si>
  <si>
    <t>723</t>
  </si>
  <si>
    <t>JOBS</t>
  </si>
  <si>
    <t>jobscoin</t>
  </si>
  <si>
    <t>JobsCoin</t>
  </si>
  <si>
    <t>724</t>
  </si>
  <si>
    <t>725</t>
  </si>
  <si>
    <t>ARGUS</t>
  </si>
  <si>
    <t>argus</t>
  </si>
  <si>
    <t>Argus</t>
  </si>
  <si>
    <t>726</t>
  </si>
  <si>
    <t>727</t>
  </si>
  <si>
    <t>SDP</t>
  </si>
  <si>
    <t>sydpak</t>
  </si>
  <si>
    <t>SydPak</t>
  </si>
  <si>
    <t>728</t>
  </si>
  <si>
    <t>VOLT</t>
  </si>
  <si>
    <t>bitvolt</t>
  </si>
  <si>
    <t>Bitvolt</t>
  </si>
  <si>
    <t>729</t>
  </si>
  <si>
    <t>DIX</t>
  </si>
  <si>
    <t>dix-asset</t>
  </si>
  <si>
    <t>Dix Asset</t>
  </si>
  <si>
    <t>730</t>
  </si>
  <si>
    <t>SANDG</t>
  </si>
  <si>
    <t>save-and-gain</t>
  </si>
  <si>
    <t>Save and Gain</t>
  </si>
  <si>
    <t>731</t>
  </si>
  <si>
    <t>732</t>
  </si>
  <si>
    <t>BIOB</t>
  </si>
  <si>
    <t>biobar</t>
  </si>
  <si>
    <t>BioBar</t>
  </si>
  <si>
    <t>733</t>
  </si>
  <si>
    <t>GEERT</t>
  </si>
  <si>
    <t>geertcoin</t>
  </si>
  <si>
    <t>GeertCoin</t>
  </si>
  <si>
    <t>734</t>
  </si>
  <si>
    <t>CF</t>
  </si>
  <si>
    <t>californium</t>
  </si>
  <si>
    <t>Californium</t>
  </si>
  <si>
    <t>735</t>
  </si>
  <si>
    <t>NODC</t>
  </si>
  <si>
    <t>nodecoin</t>
  </si>
  <si>
    <t>NodeCoin</t>
  </si>
  <si>
    <t>736</t>
  </si>
  <si>
    <t>MGM</t>
  </si>
  <si>
    <t>magnum</t>
  </si>
  <si>
    <t>Magnum</t>
  </si>
  <si>
    <t>737</t>
  </si>
  <si>
    <t>XNG</t>
  </si>
  <si>
    <t>enigma</t>
  </si>
  <si>
    <t>Enigma</t>
  </si>
  <si>
    <t>738</t>
  </si>
  <si>
    <t>ELS</t>
  </si>
  <si>
    <t>elysium</t>
  </si>
  <si>
    <t>Elysium</t>
  </si>
  <si>
    <t>739</t>
  </si>
  <si>
    <t>P7C</t>
  </si>
  <si>
    <t>p7coin</t>
  </si>
  <si>
    <t>P7Coin</t>
  </si>
  <si>
    <t>740</t>
  </si>
  <si>
    <t>SLFI</t>
  </si>
  <si>
    <t>selfiecoin</t>
  </si>
  <si>
    <t>Selfiecoin</t>
  </si>
  <si>
    <t>741</t>
  </si>
  <si>
    <t>742</t>
  </si>
  <si>
    <t>743</t>
  </si>
  <si>
    <t>BOAT</t>
  </si>
  <si>
    <t>doubloon</t>
  </si>
  <si>
    <t>744</t>
  </si>
  <si>
    <t>745</t>
  </si>
  <si>
    <t>DGCS</t>
  </si>
  <si>
    <t>digital-credits</t>
  </si>
  <si>
    <t>Digital Credits</t>
  </si>
  <si>
    <t>746</t>
  </si>
  <si>
    <t>747</t>
  </si>
  <si>
    <t>748</t>
  </si>
  <si>
    <t>CALC</t>
  </si>
  <si>
    <t>caliphcoin</t>
  </si>
  <si>
    <t>CaliphCoin</t>
  </si>
  <si>
    <t>749</t>
  </si>
  <si>
    <t>750</t>
  </si>
  <si>
    <t>751</t>
  </si>
  <si>
    <t>GPL</t>
  </si>
  <si>
    <t>gold-pressed-latinum</t>
  </si>
  <si>
    <t>Gold Pressed Latinum</t>
  </si>
  <si>
    <t>752</t>
  </si>
  <si>
    <t>753</t>
  </si>
  <si>
    <t>SNAKE</t>
  </si>
  <si>
    <t>snakeeyes</t>
  </si>
  <si>
    <t>SnakeEyes</t>
  </si>
  <si>
    <t>754</t>
  </si>
  <si>
    <t>NANOX</t>
  </si>
  <si>
    <t>project-x</t>
  </si>
  <si>
    <t>Project-X</t>
  </si>
  <si>
    <t>755</t>
  </si>
  <si>
    <t>756</t>
  </si>
  <si>
    <t>XOT</t>
  </si>
  <si>
    <t>internet-of-things</t>
  </si>
  <si>
    <t>Internet of Things</t>
  </si>
  <si>
    <t>757</t>
  </si>
  <si>
    <t>758</t>
  </si>
  <si>
    <t>759</t>
  </si>
  <si>
    <t>760</t>
  </si>
  <si>
    <t>BITOK</t>
  </si>
  <si>
    <t>bitok</t>
  </si>
  <si>
    <t>Bitok</t>
  </si>
  <si>
    <t>761</t>
  </si>
  <si>
    <t>762</t>
  </si>
  <si>
    <t>763</t>
  </si>
  <si>
    <t>FRGC</t>
  </si>
  <si>
    <t>fargocoin</t>
  </si>
  <si>
    <t>Fargocoin</t>
  </si>
  <si>
    <t>764</t>
  </si>
  <si>
    <t>PLBT</t>
  </si>
  <si>
    <t>polybius</t>
  </si>
  <si>
    <t>Polybius</t>
  </si>
  <si>
    <t>765</t>
  </si>
  <si>
    <t>QTUM</t>
  </si>
  <si>
    <t>qtum</t>
  </si>
  <si>
    <t>Qtum</t>
  </si>
  <si>
    <t>766</t>
  </si>
  <si>
    <t>ABC</t>
  </si>
  <si>
    <t>alphabitcoinfund</t>
  </si>
  <si>
    <t>Alphabit</t>
  </si>
  <si>
    <t>767</t>
  </si>
  <si>
    <t>EFYT</t>
  </si>
  <si>
    <t>ergo</t>
  </si>
  <si>
    <t>Ergo</t>
  </si>
  <si>
    <t>768</t>
  </si>
  <si>
    <t>769</t>
  </si>
  <si>
    <t>GXS</t>
  </si>
  <si>
    <t>770</t>
  </si>
  <si>
    <t>ETP</t>
  </si>
  <si>
    <t>metaverse</t>
  </si>
  <si>
    <t>771</t>
  </si>
  <si>
    <t>PZM</t>
  </si>
  <si>
    <t>prizm</t>
  </si>
  <si>
    <t>PRIZM</t>
  </si>
  <si>
    <t>772</t>
  </si>
  <si>
    <t>773</t>
  </si>
  <si>
    <t>FXE</t>
  </si>
  <si>
    <t>futurexe</t>
  </si>
  <si>
    <t>FuturXe</t>
  </si>
  <si>
    <t>774</t>
  </si>
  <si>
    <t>775</t>
  </si>
  <si>
    <t>RMC</t>
  </si>
  <si>
    <t>remicoin</t>
  </si>
  <si>
    <t>Remicoin</t>
  </si>
  <si>
    <t>776</t>
  </si>
  <si>
    <t>BTG</t>
  </si>
  <si>
    <t>bitgem</t>
  </si>
  <si>
    <t>Bitgem</t>
  </si>
  <si>
    <t>777</t>
  </si>
  <si>
    <t>778</t>
  </si>
  <si>
    <t>779</t>
  </si>
  <si>
    <t>THS</t>
  </si>
  <si>
    <t>techshares</t>
  </si>
  <si>
    <t>TechShares</t>
  </si>
  <si>
    <t>780</t>
  </si>
  <si>
    <t>IOP</t>
  </si>
  <si>
    <t>internet-of-people</t>
  </si>
  <si>
    <t>Internet of People</t>
  </si>
  <si>
    <t>781</t>
  </si>
  <si>
    <t>JET</t>
  </si>
  <si>
    <t>jetcoin</t>
  </si>
  <si>
    <t>782</t>
  </si>
  <si>
    <t>783</t>
  </si>
  <si>
    <t>TESLA</t>
  </si>
  <si>
    <t>teslacoilcoin</t>
  </si>
  <si>
    <t>TeslaCoilCoin</t>
  </si>
  <si>
    <t>784</t>
  </si>
  <si>
    <t>AE</t>
  </si>
  <si>
    <t>aeternity</t>
  </si>
  <si>
    <t>785</t>
  </si>
  <si>
    <t>786</t>
  </si>
  <si>
    <t>CLUB</t>
  </si>
  <si>
    <t>clubcoin</t>
  </si>
  <si>
    <t>ClubCoin</t>
  </si>
  <si>
    <t>787</t>
  </si>
  <si>
    <t>ZENGOLD</t>
  </si>
  <si>
    <t>zengold</t>
  </si>
  <si>
    <t>ZenGold</t>
  </si>
  <si>
    <t>788</t>
  </si>
  <si>
    <t>IVZ</t>
  </si>
  <si>
    <t>invisiblecoin</t>
  </si>
  <si>
    <t>InvisibleCoin</t>
  </si>
  <si>
    <t>789</t>
  </si>
  <si>
    <t>VOYA</t>
  </si>
  <si>
    <t>voyacoin</t>
  </si>
  <si>
    <t>Voyacoin</t>
  </si>
  <si>
    <t>790</t>
  </si>
  <si>
    <t>GAY</t>
  </si>
  <si>
    <t>gaycoin</t>
  </si>
  <si>
    <t>GAY Money</t>
  </si>
  <si>
    <t>791</t>
  </si>
  <si>
    <t>792</t>
  </si>
  <si>
    <t>793</t>
  </si>
  <si>
    <t>794</t>
  </si>
  <si>
    <t>APC</t>
  </si>
  <si>
    <t>alpacoin</t>
  </si>
  <si>
    <t>AlpaCoin</t>
  </si>
  <si>
    <t>795</t>
  </si>
  <si>
    <t>BRO</t>
  </si>
  <si>
    <t>bitradio</t>
  </si>
  <si>
    <t>Bitradio</t>
  </si>
  <si>
    <t>796</t>
  </si>
  <si>
    <t>ZBC</t>
  </si>
  <si>
    <t>zilbercoin</t>
  </si>
  <si>
    <t>Zilbercoin</t>
  </si>
  <si>
    <t>797</t>
  </si>
  <si>
    <t>STEX</t>
  </si>
  <si>
    <t>stex</t>
  </si>
  <si>
    <t>798</t>
  </si>
  <si>
    <t>TLE</t>
  </si>
  <si>
    <t>tattoocoin-limited</t>
  </si>
  <si>
    <t>Tattoocoin (Limited Edition)</t>
  </si>
  <si>
    <t>799</t>
  </si>
  <si>
    <t>XID</t>
  </si>
  <si>
    <t>sphre-air</t>
  </si>
  <si>
    <t xml:space="preserve">Sphre AIR </t>
  </si>
  <si>
    <t>800</t>
  </si>
  <si>
    <t>ADX</t>
  </si>
  <si>
    <t>AdEx</t>
  </si>
  <si>
    <t>801</t>
  </si>
  <si>
    <t>TYCHO</t>
  </si>
  <si>
    <t>tychocoin</t>
  </si>
  <si>
    <t>Tychocoin</t>
  </si>
  <si>
    <t>802</t>
  </si>
  <si>
    <t>ELC</t>
  </si>
  <si>
    <t>elacoin</t>
  </si>
  <si>
    <t>Elacoin</t>
  </si>
  <si>
    <t>803</t>
  </si>
  <si>
    <t>GARY</t>
  </si>
  <si>
    <t>president-johnson</t>
  </si>
  <si>
    <t>President Johnson</t>
  </si>
  <si>
    <t>804</t>
  </si>
  <si>
    <t>DEUS</t>
  </si>
  <si>
    <t>deuscoin</t>
  </si>
  <si>
    <t>DeusCoin</t>
  </si>
  <si>
    <t>805</t>
  </si>
  <si>
    <t>GBG</t>
  </si>
  <si>
    <t>golos-gold</t>
  </si>
  <si>
    <t>Golos Gold</t>
  </si>
  <si>
    <t>806</t>
  </si>
  <si>
    <t>XLC</t>
  </si>
  <si>
    <t>leviarcoin</t>
  </si>
  <si>
    <t>807</t>
  </si>
  <si>
    <t>FNC</t>
  </si>
  <si>
    <t>fincoin</t>
  </si>
  <si>
    <t>FinCoin</t>
  </si>
  <si>
    <t>809</t>
  </si>
  <si>
    <t>EBST</t>
  </si>
  <si>
    <t>eboostcoin</t>
  </si>
  <si>
    <t>eBoost</t>
  </si>
  <si>
    <t>810</t>
  </si>
  <si>
    <t>OMC</t>
  </si>
  <si>
    <t>omicron</t>
  </si>
  <si>
    <t>Omicron</t>
  </si>
  <si>
    <t>811</t>
  </si>
  <si>
    <t>812</t>
  </si>
  <si>
    <t>PCS</t>
  </si>
  <si>
    <t>pabyosi-coin-special</t>
  </si>
  <si>
    <t>Pabyosi Coin (Special)</t>
  </si>
  <si>
    <t>813</t>
  </si>
  <si>
    <t>814</t>
  </si>
  <si>
    <t>BET</t>
  </si>
  <si>
    <t>dao-casino</t>
  </si>
  <si>
    <t>815</t>
  </si>
  <si>
    <t>LDCN</t>
  </si>
  <si>
    <t>landcoin</t>
  </si>
  <si>
    <t>LandCoin</t>
  </si>
  <si>
    <t>816</t>
  </si>
  <si>
    <t>TOPAZ</t>
  </si>
  <si>
    <t>topaz</t>
  </si>
  <si>
    <t>Topaz Coin</t>
  </si>
  <si>
    <t>817</t>
  </si>
  <si>
    <t>DCRE</t>
  </si>
  <si>
    <t>deltacredits</t>
  </si>
  <si>
    <t>DeltaCredits</t>
  </si>
  <si>
    <t>818</t>
  </si>
  <si>
    <t>819</t>
  </si>
  <si>
    <t>BDL</t>
  </si>
  <si>
    <t>bitdeal</t>
  </si>
  <si>
    <t>Bitdeal</t>
  </si>
  <si>
    <t>820</t>
  </si>
  <si>
    <t>SNM</t>
  </si>
  <si>
    <t>sonm</t>
  </si>
  <si>
    <t>SONM</t>
  </si>
  <si>
    <t>821</t>
  </si>
  <si>
    <t>ECOB</t>
  </si>
  <si>
    <t>ecobit</t>
  </si>
  <si>
    <t>Ecobit</t>
  </si>
  <si>
    <t>822</t>
  </si>
  <si>
    <t>WA</t>
  </si>
  <si>
    <t>wa-space</t>
  </si>
  <si>
    <t>WA Space</t>
  </si>
  <si>
    <t>823</t>
  </si>
  <si>
    <t>BCF</t>
  </si>
  <si>
    <t>bitcoinfast</t>
  </si>
  <si>
    <t>824</t>
  </si>
  <si>
    <t>international-diamond</t>
  </si>
  <si>
    <t>International Diamond</t>
  </si>
  <si>
    <t>825</t>
  </si>
  <si>
    <t>826</t>
  </si>
  <si>
    <t>827</t>
  </si>
  <si>
    <t>828</t>
  </si>
  <si>
    <t>SHELL</t>
  </si>
  <si>
    <t>829</t>
  </si>
  <si>
    <t>830</t>
  </si>
  <si>
    <t>EDRC</t>
  </si>
  <si>
    <t>edrcoin</t>
  </si>
  <si>
    <t>EDRCoin</t>
  </si>
  <si>
    <t>831</t>
  </si>
  <si>
    <t>SNC</t>
  </si>
  <si>
    <t>suncontract</t>
  </si>
  <si>
    <t>832</t>
  </si>
  <si>
    <t>EGG</t>
  </si>
  <si>
    <t>eggcoin</t>
  </si>
  <si>
    <t>EggCoin</t>
  </si>
  <si>
    <t>833</t>
  </si>
  <si>
    <t>834</t>
  </si>
  <si>
    <t>SAK</t>
  </si>
  <si>
    <t>sharkcoin</t>
  </si>
  <si>
    <t>Sharkcoin</t>
  </si>
  <si>
    <t>835</t>
  </si>
  <si>
    <t>836</t>
  </si>
  <si>
    <t>DASHS</t>
  </si>
  <si>
    <t>dashs</t>
  </si>
  <si>
    <t>Dashs</t>
  </si>
  <si>
    <t>837</t>
  </si>
  <si>
    <t>SKULL</t>
  </si>
  <si>
    <t>pirate-blocks</t>
  </si>
  <si>
    <t>Pirate Blocks</t>
  </si>
  <si>
    <t>838</t>
  </si>
  <si>
    <t>839</t>
  </si>
  <si>
    <t>UNRC</t>
  </si>
  <si>
    <t>universalroyalcoin</t>
  </si>
  <si>
    <t>UniversalRoyalCoin</t>
  </si>
  <si>
    <t>840</t>
  </si>
  <si>
    <t>NBIT</t>
  </si>
  <si>
    <t>netbit</t>
  </si>
  <si>
    <t>netBit</t>
  </si>
  <si>
    <t>841</t>
  </si>
  <si>
    <t>842</t>
  </si>
  <si>
    <t>RUBIT</t>
  </si>
  <si>
    <t>rublebit</t>
  </si>
  <si>
    <t>RubleBit</t>
  </si>
  <si>
    <t>843</t>
  </si>
  <si>
    <t>OPAL</t>
  </si>
  <si>
    <t>opal</t>
  </si>
  <si>
    <t>Opal</t>
  </si>
  <si>
    <t>844</t>
  </si>
  <si>
    <t>XAU</t>
  </si>
  <si>
    <t>xaucoin</t>
  </si>
  <si>
    <t>Xaucoin</t>
  </si>
  <si>
    <t>845</t>
  </si>
  <si>
    <t>846</t>
  </si>
  <si>
    <t>shellcoin</t>
  </si>
  <si>
    <t>ShellCoin</t>
  </si>
  <si>
    <t>847</t>
  </si>
  <si>
    <t>FAZZ</t>
  </si>
  <si>
    <t>fazzcoin</t>
  </si>
  <si>
    <t>Fazzcoin</t>
  </si>
  <si>
    <t>848</t>
  </si>
  <si>
    <t>BTCS</t>
  </si>
  <si>
    <t>bitcoin-scrypt</t>
  </si>
  <si>
    <t>Bitcoin Scrypt</t>
  </si>
  <si>
    <t>849</t>
  </si>
  <si>
    <t>850</t>
  </si>
  <si>
    <t>BIT</t>
  </si>
  <si>
    <t>first-bitcoin</t>
  </si>
  <si>
    <t>First Bitcoin</t>
  </si>
  <si>
    <t>851</t>
  </si>
  <si>
    <t>852</t>
  </si>
  <si>
    <t>853</t>
  </si>
  <si>
    <t>854</t>
  </si>
  <si>
    <t>PSY</t>
  </si>
  <si>
    <t>psilocybin</t>
  </si>
  <si>
    <t>Psilocybin</t>
  </si>
  <si>
    <t>855</t>
  </si>
  <si>
    <t>ZSE</t>
  </si>
  <si>
    <t>zsecoin</t>
  </si>
  <si>
    <t>ZSEcoin</t>
  </si>
  <si>
    <t>856</t>
  </si>
  <si>
    <t>XQN</t>
  </si>
  <si>
    <t>quotient</t>
  </si>
  <si>
    <t>Quotient</t>
  </si>
  <si>
    <t>857</t>
  </si>
  <si>
    <t>858</t>
  </si>
  <si>
    <t>AIB</t>
  </si>
  <si>
    <t>advanced-internet-blocks</t>
  </si>
  <si>
    <t>Advanced Internet Blocks</t>
  </si>
  <si>
    <t>859</t>
  </si>
  <si>
    <t>AXIOM</t>
  </si>
  <si>
    <t>axiom</t>
  </si>
  <si>
    <t>Axiom</t>
  </si>
  <si>
    <t>860</t>
  </si>
  <si>
    <t>OFF</t>
  </si>
  <si>
    <t>cthulhu-offerings</t>
  </si>
  <si>
    <t>Cthulhu Offerings</t>
  </si>
  <si>
    <t>861</t>
  </si>
  <si>
    <t>862</t>
  </si>
  <si>
    <t>FLASH</t>
  </si>
  <si>
    <t>flash</t>
  </si>
  <si>
    <t>Flash</t>
  </si>
  <si>
    <t>863</t>
  </si>
  <si>
    <t>PRES</t>
  </si>
  <si>
    <t>president-trump</t>
  </si>
  <si>
    <t>President Trump</t>
  </si>
  <si>
    <t>864</t>
  </si>
  <si>
    <t>865</t>
  </si>
  <si>
    <t>866</t>
  </si>
  <si>
    <t>WOMEN</t>
  </si>
  <si>
    <t>women</t>
  </si>
  <si>
    <t>WomenCoin</t>
  </si>
  <si>
    <t>867</t>
  </si>
  <si>
    <t>AV</t>
  </si>
  <si>
    <t>avatarcoin</t>
  </si>
  <si>
    <t>AvatarCoin</t>
  </si>
  <si>
    <t>868</t>
  </si>
  <si>
    <t>869</t>
  </si>
  <si>
    <t>870</t>
  </si>
  <si>
    <t>GML</t>
  </si>
  <si>
    <t>gameleaguecoin</t>
  </si>
  <si>
    <t>GameLeagueCoin</t>
  </si>
  <si>
    <t>871</t>
  </si>
  <si>
    <t>TRICK</t>
  </si>
  <si>
    <t>trickycoin</t>
  </si>
  <si>
    <t>TrickyCoin</t>
  </si>
  <si>
    <t>872</t>
  </si>
  <si>
    <t>MMXVI</t>
  </si>
  <si>
    <t>mmxvi</t>
  </si>
  <si>
    <t>873</t>
  </si>
  <si>
    <t>RICHX</t>
  </si>
  <si>
    <t>richcoin</t>
  </si>
  <si>
    <t>RichCoin</t>
  </si>
  <si>
    <t>874</t>
  </si>
  <si>
    <t>SPORT</t>
  </si>
  <si>
    <t>sportscoin</t>
  </si>
  <si>
    <t>SportsCoin</t>
  </si>
  <si>
    <t>875</t>
  </si>
  <si>
    <t>BXC</t>
  </si>
  <si>
    <t>bitcedi</t>
  </si>
  <si>
    <t>Bitcedi</t>
  </si>
  <si>
    <t>876</t>
  </si>
  <si>
    <t>SKC</t>
  </si>
  <si>
    <t>skeincoin</t>
  </si>
  <si>
    <t>Skeincoin</t>
  </si>
  <si>
    <t>877</t>
  </si>
  <si>
    <t>MOTO</t>
  </si>
  <si>
    <t>motocoin</t>
  </si>
  <si>
    <t>Motocoin</t>
  </si>
  <si>
    <t>878</t>
  </si>
  <si>
    <t>GMX</t>
  </si>
  <si>
    <t>goldmaxcoin</t>
  </si>
  <si>
    <t>GoldMaxCoin</t>
  </si>
  <si>
    <t>879</t>
  </si>
  <si>
    <t>WSX</t>
  </si>
  <si>
    <t>wearesatoshi</t>
  </si>
  <si>
    <t>WeAreSatoshi</t>
  </si>
  <si>
    <t>880</t>
  </si>
  <si>
    <t>881</t>
  </si>
  <si>
    <t>SKR</t>
  </si>
  <si>
    <t>sakuracoin</t>
  </si>
  <si>
    <t>Sakuracoin</t>
  </si>
  <si>
    <t>882</t>
  </si>
  <si>
    <t>ACN</t>
  </si>
  <si>
    <t>avoncoin</t>
  </si>
  <si>
    <t>Avoncoin</t>
  </si>
  <si>
    <t>883</t>
  </si>
  <si>
    <t>betacoin</t>
  </si>
  <si>
    <t>BetaCoin</t>
  </si>
  <si>
    <t>884</t>
  </si>
  <si>
    <t>TODAY</t>
  </si>
  <si>
    <t>todaycoin</t>
  </si>
  <si>
    <t>TodayCoin</t>
  </si>
  <si>
    <t>885</t>
  </si>
  <si>
    <t>UR</t>
  </si>
  <si>
    <t>ur</t>
  </si>
  <si>
    <t>886</t>
  </si>
  <si>
    <t>DBG</t>
  </si>
  <si>
    <t>digital-bullion-gold</t>
  </si>
  <si>
    <t>Digital Bullion Gold</t>
  </si>
  <si>
    <t>887</t>
  </si>
  <si>
    <t>SHA</t>
  </si>
  <si>
    <t>shacoin</t>
  </si>
  <si>
    <t>SHACoin</t>
  </si>
  <si>
    <t>889</t>
  </si>
  <si>
    <t>LAZ</t>
  </si>
  <si>
    <t>lazaruscoin</t>
  </si>
  <si>
    <t>Lazaruscoin</t>
  </si>
  <si>
    <t>890</t>
  </si>
  <si>
    <t>BEST</t>
  </si>
  <si>
    <t>bestchain</t>
  </si>
  <si>
    <t>BestChain</t>
  </si>
  <si>
    <t>891</t>
  </si>
  <si>
    <t>QBT</t>
  </si>
  <si>
    <t>cubits</t>
  </si>
  <si>
    <t>Cubits</t>
  </si>
  <si>
    <t>892</t>
  </si>
  <si>
    <t>QBC</t>
  </si>
  <si>
    <t>quebecoin</t>
  </si>
  <si>
    <t>Quebecoin</t>
  </si>
  <si>
    <t>893</t>
  </si>
  <si>
    <t>BAC</t>
  </si>
  <si>
    <t>bitalphacoin</t>
  </si>
  <si>
    <t>BitAlphaCoin</t>
  </si>
  <si>
    <t>894</t>
  </si>
  <si>
    <t>895</t>
  </si>
  <si>
    <t>OPES</t>
  </si>
  <si>
    <t>opescoin</t>
  </si>
  <si>
    <t>Opescoin</t>
  </si>
  <si>
    <t>896</t>
  </si>
  <si>
    <t>DUB</t>
  </si>
  <si>
    <t>dubstep</t>
  </si>
  <si>
    <t>Dubstep</t>
  </si>
  <si>
    <t>897</t>
  </si>
  <si>
    <t>898</t>
  </si>
  <si>
    <t>FRWC</t>
  </si>
  <si>
    <t>frankywillcoin</t>
  </si>
  <si>
    <t>FrankyWillCoin</t>
  </si>
  <si>
    <t>899</t>
  </si>
  <si>
    <t>900</t>
  </si>
  <si>
    <t>IRL</t>
  </si>
  <si>
    <t>irishcoin</t>
  </si>
  <si>
    <t>IrishCoin</t>
  </si>
  <si>
    <t>901</t>
  </si>
  <si>
    <t>DON</t>
  </si>
  <si>
    <t>donationcoin</t>
  </si>
  <si>
    <t>Donationcoin</t>
  </si>
  <si>
    <t>902</t>
  </si>
  <si>
    <t>BLAZR</t>
  </si>
  <si>
    <t>blazercoin</t>
  </si>
  <si>
    <t>BlazerCoin</t>
  </si>
  <si>
    <t>903</t>
  </si>
  <si>
    <t>GAIN</t>
  </si>
  <si>
    <t>ugain</t>
  </si>
  <si>
    <t>UGAIN</t>
  </si>
  <si>
    <t>904</t>
  </si>
  <si>
    <t>KASHH</t>
  </si>
  <si>
    <t>kashhcoin</t>
  </si>
  <si>
    <t>KashhCoin</t>
  </si>
  <si>
    <t>905</t>
  </si>
  <si>
    <t>MARX</t>
  </si>
  <si>
    <t>marxcoin</t>
  </si>
  <si>
    <t>MarxCoin</t>
  </si>
  <si>
    <t>906</t>
  </si>
  <si>
    <t>BRAIN</t>
  </si>
  <si>
    <t>braincoin</t>
  </si>
  <si>
    <t>Braincoin</t>
  </si>
  <si>
    <t>907</t>
  </si>
  <si>
    <t>DISK</t>
  </si>
  <si>
    <t>darklisk</t>
  </si>
  <si>
    <t>DarkLisk</t>
  </si>
  <si>
    <t>908</t>
  </si>
  <si>
    <t>OP</t>
  </si>
  <si>
    <t>operand</t>
  </si>
  <si>
    <t>Operand</t>
  </si>
  <si>
    <t>909</t>
  </si>
  <si>
    <t>huncoin</t>
  </si>
  <si>
    <t>Huncoin</t>
  </si>
  <si>
    <t>910</t>
  </si>
  <si>
    <t>CYC</t>
  </si>
  <si>
    <t>cycling-coin</t>
  </si>
  <si>
    <t>Cycling Coin</t>
  </si>
  <si>
    <t>911</t>
  </si>
  <si>
    <t>MBL</t>
  </si>
  <si>
    <t>mobilecash</t>
  </si>
  <si>
    <t>MobileCash</t>
  </si>
  <si>
    <t>912</t>
  </si>
  <si>
    <t>RHFC</t>
  </si>
  <si>
    <t>rhfcoin</t>
  </si>
  <si>
    <t>RHFCoin</t>
  </si>
  <si>
    <t>913</t>
  </si>
  <si>
    <t>914</t>
  </si>
  <si>
    <t>HCC</t>
  </si>
  <si>
    <t>happy-creator-coin</t>
  </si>
  <si>
    <t>Happy Creator Coin</t>
  </si>
  <si>
    <t>915</t>
  </si>
  <si>
    <t>PRM</t>
  </si>
  <si>
    <t>prismchain</t>
  </si>
  <si>
    <t>PrismChain</t>
  </si>
  <si>
    <t>916</t>
  </si>
  <si>
    <t>SLEVIN</t>
  </si>
  <si>
    <t>slevin</t>
  </si>
  <si>
    <t>Slevin</t>
  </si>
  <si>
    <t>917</t>
  </si>
  <si>
    <t>XVE</t>
  </si>
  <si>
    <t>the-vegan-initiative</t>
  </si>
  <si>
    <t>The Vegan Initiative</t>
  </si>
  <si>
    <t>918</t>
  </si>
  <si>
    <t>919</t>
  </si>
  <si>
    <t>TCOIN</t>
  </si>
  <si>
    <t>t-coin</t>
  </si>
  <si>
    <t>T-coin</t>
  </si>
  <si>
    <t>920</t>
  </si>
  <si>
    <t>TELL</t>
  </si>
  <si>
    <t>tellurion</t>
  </si>
  <si>
    <t>Tellurion</t>
  </si>
  <si>
    <t>921</t>
  </si>
  <si>
    <t>922</t>
  </si>
  <si>
    <t>MONETA</t>
  </si>
  <si>
    <t>moneta2</t>
  </si>
  <si>
    <t>Moneta</t>
  </si>
  <si>
    <t>923</t>
  </si>
  <si>
    <t>LTH</t>
  </si>
  <si>
    <t>lathaan</t>
  </si>
  <si>
    <t>LAthaan</t>
  </si>
  <si>
    <t>924</t>
  </si>
  <si>
    <t>TCR</t>
  </si>
  <si>
    <t>thecreed</t>
  </si>
  <si>
    <t>TheCreed</t>
  </si>
  <si>
    <t>925</t>
  </si>
  <si>
    <t>HALLO</t>
  </si>
  <si>
    <t>halloween-coin</t>
  </si>
  <si>
    <t>Halloween Coin</t>
  </si>
  <si>
    <t>926</t>
  </si>
  <si>
    <t>LKC</t>
  </si>
  <si>
    <t>linkedcoin</t>
  </si>
  <si>
    <t>LinkedCoin</t>
  </si>
  <si>
    <t>927</t>
  </si>
  <si>
    <t>ACES</t>
  </si>
  <si>
    <t>aces</t>
  </si>
  <si>
    <t>Aces</t>
  </si>
  <si>
    <t>928</t>
  </si>
  <si>
    <t>POKE</t>
  </si>
  <si>
    <t>pokecoin</t>
  </si>
  <si>
    <t>PokeCoin</t>
  </si>
  <si>
    <t>929</t>
  </si>
  <si>
    <t>XSTC</t>
  </si>
  <si>
    <t>safe-trade-coin</t>
  </si>
  <si>
    <t>Safe Trade Coin</t>
  </si>
  <si>
    <t>930</t>
  </si>
  <si>
    <t>ANI</t>
  </si>
  <si>
    <t>animecoin</t>
  </si>
  <si>
    <t>Animecoin</t>
  </si>
  <si>
    <t>931</t>
  </si>
  <si>
    <t>PDG</t>
  </si>
  <si>
    <t>pinkdog</t>
  </si>
  <si>
    <t>PinkDog</t>
  </si>
  <si>
    <t>932</t>
  </si>
  <si>
    <t>MONEY</t>
  </si>
  <si>
    <t>moneycoin</t>
  </si>
  <si>
    <t>MoneyCoin</t>
  </si>
  <si>
    <t>933</t>
  </si>
  <si>
    <t>PAYP</t>
  </si>
  <si>
    <t>paypeer</t>
  </si>
  <si>
    <t>PayPeer</t>
  </si>
  <si>
    <t>934</t>
  </si>
  <si>
    <t>TEAM</t>
  </si>
  <si>
    <t>teamup</t>
  </si>
  <si>
    <t>TeamUp</t>
  </si>
  <si>
    <t>935</t>
  </si>
  <si>
    <t>936</t>
  </si>
  <si>
    <t>CHEAP</t>
  </si>
  <si>
    <t>cheapcoin</t>
  </si>
  <si>
    <t>Cheapcoin</t>
  </si>
  <si>
    <t>937</t>
  </si>
  <si>
    <t>ANTX</t>
  </si>
  <si>
    <t>antimatter</t>
  </si>
  <si>
    <t>Antimatter</t>
  </si>
  <si>
    <t>938</t>
  </si>
  <si>
    <t>LEPEN</t>
  </si>
  <si>
    <t>lepen</t>
  </si>
  <si>
    <t>LePen</t>
  </si>
  <si>
    <t>939</t>
  </si>
  <si>
    <t>940</t>
  </si>
  <si>
    <t>FFC</t>
  </si>
  <si>
    <t>fireflycoin</t>
  </si>
  <si>
    <t>FireFlyCoin</t>
  </si>
  <si>
    <t>941</t>
  </si>
  <si>
    <t>CC</t>
  </si>
  <si>
    <t>cybercoin</t>
  </si>
  <si>
    <t>CyberCoin</t>
  </si>
  <si>
    <t>942</t>
  </si>
  <si>
    <t>CME</t>
  </si>
  <si>
    <t>cashme</t>
  </si>
  <si>
    <t>Cashme</t>
  </si>
  <si>
    <t>943</t>
  </si>
  <si>
    <t>X2</t>
  </si>
  <si>
    <t>x2</t>
  </si>
  <si>
    <t>944</t>
  </si>
  <si>
    <t>GOLF</t>
  </si>
  <si>
    <t>golfcoin</t>
  </si>
  <si>
    <t>Golfcoin</t>
  </si>
  <si>
    <t>945</t>
  </si>
  <si>
    <t>WOW</t>
  </si>
  <si>
    <t>wowcoin</t>
  </si>
  <si>
    <t>Wowcoin</t>
  </si>
  <si>
    <t>946</t>
  </si>
  <si>
    <t>TURBO</t>
  </si>
  <si>
    <t>turbocoin</t>
  </si>
  <si>
    <t>TurboCoin</t>
  </si>
  <si>
    <t>947</t>
  </si>
  <si>
    <t>IFLT</t>
  </si>
  <si>
    <t>inflationcoin</t>
  </si>
  <si>
    <t>InflationCoin</t>
  </si>
  <si>
    <t>948</t>
  </si>
  <si>
    <t>949</t>
  </si>
  <si>
    <t>950</t>
  </si>
  <si>
    <t>UNC</t>
  </si>
  <si>
    <t>uncoin</t>
  </si>
  <si>
    <t>UNCoin</t>
  </si>
  <si>
    <t>951</t>
  </si>
  <si>
    <t>952</t>
  </si>
  <si>
    <t>KARMA</t>
  </si>
  <si>
    <t>karmacoin</t>
  </si>
  <si>
    <t>Karmacoin</t>
  </si>
  <si>
    <t>953</t>
  </si>
  <si>
    <t>954</t>
  </si>
  <si>
    <t>955</t>
  </si>
  <si>
    <t>SFE</t>
  </si>
  <si>
    <t>safecoin</t>
  </si>
  <si>
    <t>SafeCoin</t>
  </si>
  <si>
    <t>956</t>
  </si>
  <si>
    <t>957</t>
  </si>
  <si>
    <t>958</t>
  </si>
  <si>
    <t>RCN</t>
  </si>
  <si>
    <t>rcoin</t>
  </si>
  <si>
    <t>Rcoin</t>
  </si>
  <si>
    <t>959</t>
  </si>
  <si>
    <t>960</t>
  </si>
  <si>
    <t>PCN</t>
  </si>
  <si>
    <t>peepcoin</t>
  </si>
  <si>
    <t>PeepCoin</t>
  </si>
  <si>
    <t>961</t>
  </si>
  <si>
    <t>YES</t>
  </si>
  <si>
    <t>yescoin</t>
  </si>
  <si>
    <t>Yescoin</t>
  </si>
  <si>
    <t>962</t>
  </si>
  <si>
    <t>COUPE</t>
  </si>
  <si>
    <t>coupecoin</t>
  </si>
  <si>
    <t>Coupecoin</t>
  </si>
  <si>
    <t>963</t>
  </si>
  <si>
    <t>964</t>
  </si>
  <si>
    <t>965</t>
  </si>
  <si>
    <t>966</t>
  </si>
  <si>
    <t>SHND</t>
  </si>
  <si>
    <t>stronghands</t>
  </si>
  <si>
    <t>StrongHands</t>
  </si>
  <si>
    <t>967</t>
  </si>
  <si>
    <t>paccoin</t>
  </si>
  <si>
    <t>968</t>
  </si>
  <si>
    <t>969</t>
  </si>
  <si>
    <t>970</t>
  </si>
  <si>
    <t>coinmarketcap.symbol</t>
  </si>
  <si>
    <t>coinmarketcap.id</t>
  </si>
  <si>
    <t>coinmarketcap.name</t>
  </si>
  <si>
    <t>coinmarketcap.rank</t>
  </si>
  <si>
    <t>coinmarketcap.price_usd</t>
  </si>
  <si>
    <t>coinmarketcap.price_btc</t>
  </si>
  <si>
    <t>coinmarketcap.percent_change_24h</t>
  </si>
  <si>
    <t>coinmarketcap.price_eur</t>
  </si>
  <si>
    <t>SAN</t>
  </si>
  <si>
    <t>santiment</t>
  </si>
  <si>
    <t>Santiment Network Token</t>
  </si>
  <si>
    <t>MNC</t>
  </si>
  <si>
    <t>971</t>
  </si>
  <si>
    <t>972</t>
  </si>
  <si>
    <t>Description 
(optional)</t>
  </si>
  <si>
    <t>OMG</t>
  </si>
  <si>
    <t>omisego</t>
  </si>
  <si>
    <t>nimiq</t>
  </si>
  <si>
    <t>Nimiq</t>
  </si>
  <si>
    <t>XRL</t>
  </si>
  <si>
    <t>rialto</t>
  </si>
  <si>
    <t>Rialto</t>
  </si>
  <si>
    <t>FUCK</t>
  </si>
  <si>
    <t>fucktoken</t>
  </si>
  <si>
    <t>FuckToken</t>
  </si>
  <si>
    <t>0.00000015</t>
  </si>
  <si>
    <t>0.00000016</t>
  </si>
  <si>
    <t>TER</t>
  </si>
  <si>
    <t>terranova</t>
  </si>
  <si>
    <t>TerraNova</t>
  </si>
  <si>
    <t>LINDA</t>
  </si>
  <si>
    <t>linda</t>
  </si>
  <si>
    <t>Linda</t>
  </si>
  <si>
    <t>CVCOIN</t>
  </si>
  <si>
    <t>cvcoin</t>
  </si>
  <si>
    <t>CVCoin</t>
  </si>
  <si>
    <t>MBRS</t>
  </si>
  <si>
    <t>embers</t>
  </si>
  <si>
    <t>Embers</t>
  </si>
  <si>
    <t>973</t>
  </si>
  <si>
    <t>974</t>
  </si>
  <si>
    <t>975</t>
  </si>
  <si>
    <t>976</t>
  </si>
  <si>
    <t>977</t>
  </si>
  <si>
    <t>978</t>
  </si>
  <si>
    <t>BCH</t>
  </si>
  <si>
    <t>bitcoin-cash</t>
  </si>
  <si>
    <t>Bitcoin Cash</t>
  </si>
  <si>
    <t>NEO</t>
  </si>
  <si>
    <t>neo</t>
  </si>
  <si>
    <t>HSR</t>
  </si>
  <si>
    <t>hshare</t>
  </si>
  <si>
    <t>Hshare</t>
  </si>
  <si>
    <t>BNB</t>
  </si>
  <si>
    <t>binance-coin</t>
  </si>
  <si>
    <t>Binance Coin</t>
  </si>
  <si>
    <t>CVC</t>
  </si>
  <si>
    <t>civic</t>
  </si>
  <si>
    <t>Civic</t>
  </si>
  <si>
    <t>ZRX</t>
  </si>
  <si>
    <t>0x</t>
  </si>
  <si>
    <t>GAS</t>
  </si>
  <si>
    <t>gas</t>
  </si>
  <si>
    <t>Gas</t>
  </si>
  <si>
    <t>bytom</t>
  </si>
  <si>
    <t>Bytom</t>
  </si>
  <si>
    <t>PART</t>
  </si>
  <si>
    <t>particl</t>
  </si>
  <si>
    <t>Particl</t>
  </si>
  <si>
    <t>Metaverse ETP</t>
  </si>
  <si>
    <t>TNT</t>
  </si>
  <si>
    <t>tierion</t>
  </si>
  <si>
    <t>Tierion</t>
  </si>
  <si>
    <t>DNT</t>
  </si>
  <si>
    <t>district0x</t>
  </si>
  <si>
    <t>adx-net</t>
  </si>
  <si>
    <t>PLR</t>
  </si>
  <si>
    <t>pillar</t>
  </si>
  <si>
    <t>Pillar</t>
  </si>
  <si>
    <t>STX</t>
  </si>
  <si>
    <t>stox</t>
  </si>
  <si>
    <t>Stox</t>
  </si>
  <si>
    <t>CDT</t>
  </si>
  <si>
    <t>MSP</t>
  </si>
  <si>
    <t>mothership</t>
  </si>
  <si>
    <t>Mothership</t>
  </si>
  <si>
    <t>PST</t>
  </si>
  <si>
    <t>primas</t>
  </si>
  <si>
    <t>Primas</t>
  </si>
  <si>
    <t>TCC</t>
  </si>
  <si>
    <t>the-champcoin</t>
  </si>
  <si>
    <t>The ChampCoin</t>
  </si>
  <si>
    <t>IXT</t>
  </si>
  <si>
    <t>OAX</t>
  </si>
  <si>
    <t>blockcat</t>
  </si>
  <si>
    <t>BlockCAT</t>
  </si>
  <si>
    <t>XTRABYTES</t>
  </si>
  <si>
    <t>blocktix</t>
  </si>
  <si>
    <t>Blocktix</t>
  </si>
  <si>
    <t>DAO.Casino</t>
  </si>
  <si>
    <t>ONION</t>
  </si>
  <si>
    <t>deeponion</t>
  </si>
  <si>
    <t>DeepOnion</t>
  </si>
  <si>
    <t>TOA</t>
  </si>
  <si>
    <t>toacoin</t>
  </si>
  <si>
    <t>ToaCoin</t>
  </si>
  <si>
    <t>MYB</t>
  </si>
  <si>
    <t>mybit-token</t>
  </si>
  <si>
    <t>MyBit Token</t>
  </si>
  <si>
    <t>DENT</t>
  </si>
  <si>
    <t>dent</t>
  </si>
  <si>
    <t>Dent</t>
  </si>
  <si>
    <t>TFL</t>
  </si>
  <si>
    <t>trueflip</t>
  </si>
  <si>
    <t>TrueFlip</t>
  </si>
  <si>
    <t>NDC</t>
  </si>
  <si>
    <t>neverdie</t>
  </si>
  <si>
    <t>NEVERDIE</t>
  </si>
  <si>
    <t>PBT</t>
  </si>
  <si>
    <t>primalbase</t>
  </si>
  <si>
    <t>Primalbase Token</t>
  </si>
  <si>
    <t>Bela</t>
  </si>
  <si>
    <t>SunContract</t>
  </si>
  <si>
    <t>SIGT</t>
  </si>
  <si>
    <t>signatum</t>
  </si>
  <si>
    <t>Signatum</t>
  </si>
  <si>
    <t>SMART</t>
  </si>
  <si>
    <t>smartcash</t>
  </si>
  <si>
    <t>SmartCash</t>
  </si>
  <si>
    <t>SKIN</t>
  </si>
  <si>
    <t>skincoin</t>
  </si>
  <si>
    <t>SkinCoin</t>
  </si>
  <si>
    <t>DCN</t>
  </si>
  <si>
    <t>dentacoin</t>
  </si>
  <si>
    <t>Dentacoin</t>
  </si>
  <si>
    <t>FYN</t>
  </si>
  <si>
    <t>fundyourselfnow</t>
  </si>
  <si>
    <t>FundYourselfNow</t>
  </si>
  <si>
    <t>MEME</t>
  </si>
  <si>
    <t>STA</t>
  </si>
  <si>
    <t>starta</t>
  </si>
  <si>
    <t>Starta</t>
  </si>
  <si>
    <t>LNK</t>
  </si>
  <si>
    <t>link-platform</t>
  </si>
  <si>
    <t>Link Platform</t>
  </si>
  <si>
    <t>ADST</t>
  </si>
  <si>
    <t>adshares</t>
  </si>
  <si>
    <t>AdShares</t>
  </si>
  <si>
    <t>RIYA</t>
  </si>
  <si>
    <t>etheriya</t>
  </si>
  <si>
    <t>Etheriya</t>
  </si>
  <si>
    <t>CRM</t>
  </si>
  <si>
    <t>cream</t>
  </si>
  <si>
    <t>Cream</t>
  </si>
  <si>
    <t>RUSTBITS</t>
  </si>
  <si>
    <t>rustbits</t>
  </si>
  <si>
    <t>Rustbits</t>
  </si>
  <si>
    <t>BAS</t>
  </si>
  <si>
    <t>bitasean</t>
  </si>
  <si>
    <t>BitAsean</t>
  </si>
  <si>
    <t>MBI</t>
  </si>
  <si>
    <t>monster-byte</t>
  </si>
  <si>
    <t>Monster Byte</t>
  </si>
  <si>
    <t>KEK</t>
  </si>
  <si>
    <t>kekcoin</t>
  </si>
  <si>
    <t>KekCoin</t>
  </si>
  <si>
    <t>XCXT</t>
  </si>
  <si>
    <t>coinonatx</t>
  </si>
  <si>
    <t>CoinonatX</t>
  </si>
  <si>
    <t>CMPCO</t>
  </si>
  <si>
    <t>campuscoin</t>
  </si>
  <si>
    <t>CampusCoin</t>
  </si>
  <si>
    <t>RUPX</t>
  </si>
  <si>
    <t>rupaya</t>
  </si>
  <si>
    <t>Rupaya</t>
  </si>
  <si>
    <t>MAO</t>
  </si>
  <si>
    <t>mao-zedong</t>
  </si>
  <si>
    <t>Mao Zedong</t>
  </si>
  <si>
    <t>blakestar</t>
  </si>
  <si>
    <t>SOJ</t>
  </si>
  <si>
    <t>sojourn</t>
  </si>
  <si>
    <t>Sojourn</t>
  </si>
  <si>
    <t>BBP</t>
  </si>
  <si>
    <t>biblepay</t>
  </si>
  <si>
    <t>BiblePay</t>
  </si>
  <si>
    <t>SOIL</t>
  </si>
  <si>
    <t>soilcoin</t>
  </si>
  <si>
    <t>SOILcoin</t>
  </si>
  <si>
    <t>300-token</t>
  </si>
  <si>
    <t>300 Token</t>
  </si>
  <si>
    <t>DALC</t>
  </si>
  <si>
    <t>dalecoin</t>
  </si>
  <si>
    <t>Dalecoin</t>
  </si>
  <si>
    <t>CTIC2</t>
  </si>
  <si>
    <t>coimatic-2</t>
  </si>
  <si>
    <t>Coimatic 2.0</t>
  </si>
  <si>
    <t>LBTC</t>
  </si>
  <si>
    <t>litebitcoin</t>
  </si>
  <si>
    <t>LiteBitcoin</t>
  </si>
  <si>
    <t>HMC</t>
  </si>
  <si>
    <t>harmonycoin-hmc</t>
  </si>
  <si>
    <t>HarmonyCoin</t>
  </si>
  <si>
    <t>ULA</t>
  </si>
  <si>
    <t>ulatech</t>
  </si>
  <si>
    <t>Ulatech</t>
  </si>
  <si>
    <t>SHDW</t>
  </si>
  <si>
    <t>shadow-token</t>
  </si>
  <si>
    <t>Shadow Token</t>
  </si>
  <si>
    <t>icoin</t>
  </si>
  <si>
    <t>iCoin</t>
  </si>
  <si>
    <t>COAL</t>
  </si>
  <si>
    <t>bitcoal</t>
  </si>
  <si>
    <t>BitCoal</t>
  </si>
  <si>
    <t>RSGP</t>
  </si>
  <si>
    <t>rsgpcoin</t>
  </si>
  <si>
    <t>RSGPcoin</t>
  </si>
  <si>
    <t>vechain</t>
  </si>
  <si>
    <t>VeChain</t>
  </si>
  <si>
    <t>WTC</t>
  </si>
  <si>
    <t>PURA</t>
  </si>
  <si>
    <t>pura</t>
  </si>
  <si>
    <t>Pura</t>
  </si>
  <si>
    <t>SIGMA</t>
  </si>
  <si>
    <t>sigmacoin</t>
  </si>
  <si>
    <t>SIGMAcoin</t>
  </si>
  <si>
    <t>FID</t>
  </si>
  <si>
    <t>bitfid</t>
  </si>
  <si>
    <t>BITFID</t>
  </si>
  <si>
    <t>EOT</t>
  </si>
  <si>
    <t>eot-token</t>
  </si>
  <si>
    <t>EOT Token</t>
  </si>
  <si>
    <t>IFT</t>
  </si>
  <si>
    <t>investfeed</t>
  </si>
  <si>
    <t>InvestFeed</t>
  </si>
  <si>
    <t>CTR</t>
  </si>
  <si>
    <t>centra</t>
  </si>
  <si>
    <t>Centra</t>
  </si>
  <si>
    <t>OPT</t>
  </si>
  <si>
    <t>opus</t>
  </si>
  <si>
    <t>Opus</t>
  </si>
  <si>
    <t>GRWI</t>
  </si>
  <si>
    <t>growers-international</t>
  </si>
  <si>
    <t>Growers International</t>
  </si>
  <si>
    <t>YOYOW</t>
  </si>
  <si>
    <t>yoyow</t>
  </si>
  <si>
    <t>ASN</t>
  </si>
  <si>
    <t>aseancoin</t>
  </si>
  <si>
    <t>Aseancoin</t>
  </si>
  <si>
    <t>NAMO</t>
  </si>
  <si>
    <t>namocoin</t>
  </si>
  <si>
    <t>NamoCoin</t>
  </si>
  <si>
    <t>BITCF</t>
  </si>
  <si>
    <t>first-bitcoin-capital</t>
  </si>
  <si>
    <t>First Bitcoin Capital</t>
  </si>
  <si>
    <t>BRAT</t>
  </si>
  <si>
    <t>brat</t>
  </si>
  <si>
    <t>DDF</t>
  </si>
  <si>
    <t>digital-developers-fund</t>
  </si>
  <si>
    <t>DigitalDevelopersFund</t>
  </si>
  <si>
    <t>XTD</t>
  </si>
  <si>
    <t>xtd-coin</t>
  </si>
  <si>
    <t>XTD Coin</t>
  </si>
  <si>
    <t>BQ</t>
  </si>
  <si>
    <t>bitqy</t>
  </si>
  <si>
    <t>XMCC</t>
  </si>
  <si>
    <t>monacocoin</t>
  </si>
  <si>
    <t>BLN</t>
  </si>
  <si>
    <t>bolenum</t>
  </si>
  <si>
    <t>Bolenum</t>
  </si>
  <si>
    <t>PRN</t>
  </si>
  <si>
    <t>protean</t>
  </si>
  <si>
    <t>Protean</t>
  </si>
  <si>
    <t>OX</t>
  </si>
  <si>
    <t>ox-fina</t>
  </si>
  <si>
    <t>OX Fina</t>
  </si>
  <si>
    <t>ACC</t>
  </si>
  <si>
    <t>adcoin</t>
  </si>
  <si>
    <t>AdCoin</t>
  </si>
  <si>
    <t>BIRDS</t>
  </si>
  <si>
    <t>birds</t>
  </si>
  <si>
    <t>Birds</t>
  </si>
  <si>
    <t>PRIMU</t>
  </si>
  <si>
    <t>primulon</t>
  </si>
  <si>
    <t>Primulon</t>
  </si>
  <si>
    <t>ATMC</t>
  </si>
  <si>
    <t>atmcoin</t>
  </si>
  <si>
    <t>ATMCoin</t>
  </si>
  <si>
    <t>GSR</t>
  </si>
  <si>
    <t>geysercoin</t>
  </si>
  <si>
    <t>GeyserCoin</t>
  </si>
  <si>
    <t>WINK</t>
  </si>
  <si>
    <t>wink</t>
  </si>
  <si>
    <t>Wink</t>
  </si>
  <si>
    <t>979</t>
  </si>
  <si>
    <t>980</t>
  </si>
  <si>
    <t>981</t>
  </si>
  <si>
    <t>982</t>
  </si>
  <si>
    <t>983</t>
  </si>
  <si>
    <t>984</t>
  </si>
  <si>
    <t>985</t>
  </si>
  <si>
    <t>986</t>
  </si>
  <si>
    <t>987</t>
  </si>
  <si>
    <t>988</t>
  </si>
  <si>
    <t>989</t>
  </si>
  <si>
    <t>990</t>
  </si>
  <si>
    <t>991</t>
  </si>
  <si>
    <t>992</t>
  </si>
  <si>
    <t>993</t>
  </si>
  <si>
    <t>994</t>
  </si>
  <si>
    <t>995</t>
  </si>
  <si>
    <t>996</t>
  </si>
  <si>
    <t>997</t>
  </si>
  <si>
    <t>TOP</t>
  </si>
  <si>
    <t>topcoin</t>
  </si>
  <si>
    <t>TopCoin</t>
  </si>
  <si>
    <t>998</t>
  </si>
  <si>
    <t>999</t>
  </si>
  <si>
    <t>1000</t>
  </si>
  <si>
    <t>1001</t>
  </si>
  <si>
    <t>1002</t>
  </si>
  <si>
    <t>FONZ</t>
  </si>
  <si>
    <t>fonziecoin</t>
  </si>
  <si>
    <t>Fonziecoin</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</si>
  <si>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</si>
  <si>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</si>
  <si>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</si>
  <si>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</si>
  <si>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</si>
  <si>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</si>
  <si>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</si>
  <si>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</si>
  <si>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</si>
  <si>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</si>
  <si>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</si>
  <si>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</si>
  <si>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</si>
  <si>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</si>
  <si>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</si>
  <si>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</si>
  <si>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</si>
  <si>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</si>
  <si>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</si>
  <si>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</si>
  <si>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</si>
  <si>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</si>
  <si>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</si>
  <si>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FUTC</t>
  </si>
  <si>
    <t>futcoin</t>
  </si>
  <si>
    <t>FutCoin</t>
  </si>
  <si>
    <t>1026</t>
  </si>
  <si>
    <t>1027</t>
  </si>
  <si>
    <t>1028</t>
  </si>
  <si>
    <t>1029</t>
  </si>
  <si>
    <t>1030</t>
  </si>
  <si>
    <t>1031</t>
  </si>
  <si>
    <t>1032</t>
  </si>
  <si>
    <t>1033</t>
  </si>
  <si>
    <t>1034</t>
  </si>
  <si>
    <t>1035</t>
  </si>
  <si>
    <t>1036</t>
  </si>
  <si>
    <t>1037</t>
  </si>
  <si>
    <t>1038</t>
  </si>
  <si>
    <t>HYPER</t>
  </si>
  <si>
    <t>hyper</t>
  </si>
  <si>
    <t>Hyper</t>
  </si>
  <si>
    <t>1039</t>
  </si>
  <si>
    <t>DFT</t>
  </si>
  <si>
    <t>draftcoin</t>
  </si>
  <si>
    <t>DraftCoin</t>
  </si>
  <si>
    <t>1040</t>
  </si>
  <si>
    <t>1041</t>
  </si>
  <si>
    <t>REGA</t>
  </si>
  <si>
    <t>regacoin</t>
  </si>
  <si>
    <t>Regacoin</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</si>
  <si>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</si>
  <si>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</si>
  <si>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</si>
  <si>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</si>
  <si>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</si>
  <si>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</si>
  <si>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</si>
  <si>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</si>
  <si>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</si>
  <si>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</si>
  <si>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</si>
  <si>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</si>
  <si>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</si>
  <si>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</si>
  <si>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</si>
  <si>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</si>
  <si>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</si>
  <si>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</si>
  <si>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</si>
  <si>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</si>
  <si>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</si>
  <si>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</si>
  <si>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</si>
  <si>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</si>
  <si>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</si>
  <si>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</si>
  <si>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</si>
  <si>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</si>
  <si>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</si>
  <si>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</si>
  <si>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</si>
  <si>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</si>
  <si>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</si>
  <si>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</si>
  <si>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</si>
  <si>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</si>
  <si>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COXST</t>
  </si>
  <si>
    <t>coexistcoin</t>
  </si>
  <si>
    <t>CoExistCoin</t>
  </si>
  <si>
    <t>1078</t>
  </si>
  <si>
    <t>1079</t>
  </si>
  <si>
    <t>1080</t>
  </si>
  <si>
    <t>1081</t>
  </si>
  <si>
    <t>1082</t>
  </si>
  <si>
    <t>1083</t>
  </si>
  <si>
    <t>1084</t>
  </si>
  <si>
    <t>1085</t>
  </si>
  <si>
    <t>1086</t>
  </si>
  <si>
    <t>1087</t>
  </si>
  <si>
    <t>1088</t>
  </si>
  <si>
    <t>1089</t>
  </si>
  <si>
    <t>1090</t>
  </si>
  <si>
    <t>1091</t>
  </si>
  <si>
    <t>1092</t>
  </si>
  <si>
    <t>cumulative sell</t>
  </si>
  <si>
    <t>Bought remaining</t>
  </si>
  <si>
    <t>total cost</t>
  </si>
  <si>
    <t>average cost</t>
  </si>
  <si>
    <t>key</t>
  </si>
  <si>
    <t>key reverse</t>
  </si>
  <si>
    <t>OmiseGO</t>
  </si>
  <si>
    <t>LTCU</t>
  </si>
  <si>
    <t>litecoin-ultra</t>
  </si>
  <si>
    <t>LiteCoin Ultra</t>
  </si>
  <si>
    <t>UGT</t>
  </si>
  <si>
    <t>ug-token</t>
  </si>
  <si>
    <t>UG Token</t>
  </si>
  <si>
    <t>LRC</t>
  </si>
  <si>
    <t>loopring</t>
  </si>
  <si>
    <t>Loopring</t>
  </si>
  <si>
    <t>SUR</t>
  </si>
  <si>
    <t>suretly</t>
  </si>
  <si>
    <t>Suretly</t>
  </si>
  <si>
    <t>1093</t>
  </si>
  <si>
    <t>1094</t>
  </si>
  <si>
    <t>1095</t>
  </si>
  <si>
    <t>1096</t>
  </si>
  <si>
    <t>1097</t>
  </si>
  <si>
    <t>Syscoin</t>
  </si>
  <si>
    <t>ixledger</t>
  </si>
  <si>
    <t>iXledger</t>
  </si>
  <si>
    <t>NTO</t>
  </si>
  <si>
    <t>fujinto</t>
  </si>
  <si>
    <t>Fujinto</t>
  </si>
  <si>
    <t>WTT</t>
  </si>
  <si>
    <t>giga-watt-token</t>
  </si>
  <si>
    <t>Giga Watt Token</t>
  </si>
  <si>
    <t>Aeternity</t>
  </si>
  <si>
    <t>POE</t>
  </si>
  <si>
    <t>poet</t>
  </si>
  <si>
    <t>Po.et</t>
  </si>
  <si>
    <t>1098</t>
  </si>
  <si>
    <t>1099</t>
  </si>
  <si>
    <t>1100</t>
  </si>
  <si>
    <t>1101</t>
  </si>
  <si>
    <t>MTH</t>
  </si>
  <si>
    <t>monetha</t>
  </si>
  <si>
    <t>Monetha</t>
  </si>
  <si>
    <t>STRC</t>
  </si>
  <si>
    <t>starcredits</t>
  </si>
  <si>
    <t>StarCredits</t>
  </si>
  <si>
    <t>goodomy</t>
  </si>
  <si>
    <t>Goodomy</t>
  </si>
  <si>
    <t>AVT</t>
  </si>
  <si>
    <t>aventus</t>
  </si>
  <si>
    <t>Aventus</t>
  </si>
  <si>
    <t>MTNC</t>
  </si>
  <si>
    <t>masternodecoin</t>
  </si>
  <si>
    <t>Masternodecoin</t>
  </si>
  <si>
    <t>ETBS</t>
  </si>
  <si>
    <t>KRONE</t>
  </si>
  <si>
    <t>kronecoin</t>
  </si>
  <si>
    <t>Kronecoin</t>
  </si>
  <si>
    <t>SAC</t>
  </si>
  <si>
    <t>sacoin</t>
  </si>
  <si>
    <t>SACoin</t>
  </si>
  <si>
    <t>1102</t>
  </si>
  <si>
    <t>1103</t>
  </si>
  <si>
    <t>1104</t>
  </si>
  <si>
    <t>1105</t>
  </si>
  <si>
    <t>1106</t>
  </si>
  <si>
    <t>Byteball Bytes</t>
  </si>
  <si>
    <t>DLT</t>
  </si>
  <si>
    <t>Jetcoin</t>
  </si>
  <si>
    <t>MAGN</t>
  </si>
  <si>
    <t>magnetcoin</t>
  </si>
  <si>
    <t>Magnetcoin</t>
  </si>
  <si>
    <t>VSX</t>
  </si>
  <si>
    <t>vsync-vsx</t>
  </si>
  <si>
    <t>HVN</t>
  </si>
  <si>
    <t>1107</t>
  </si>
  <si>
    <t>BTDX</t>
  </si>
  <si>
    <t>MDA</t>
  </si>
  <si>
    <t>moeda-loyalty-points</t>
  </si>
  <si>
    <t>Moeda Loyalty Points</t>
  </si>
  <si>
    <t>1108</t>
  </si>
  <si>
    <t>Agrello</t>
  </si>
  <si>
    <t>CREDO</t>
  </si>
  <si>
    <t>credo</t>
  </si>
  <si>
    <t>Credo</t>
  </si>
  <si>
    <t>NEBL</t>
  </si>
  <si>
    <t>neblio</t>
  </si>
  <si>
    <t>Neblio</t>
  </si>
  <si>
    <t>REX</t>
  </si>
  <si>
    <t>real-estate-tokens</t>
  </si>
  <si>
    <t>OCL</t>
  </si>
  <si>
    <t>oceanlab</t>
  </si>
  <si>
    <t>Oceanlab</t>
  </si>
  <si>
    <t>VIVO</t>
  </si>
  <si>
    <t>vivo</t>
  </si>
  <si>
    <t>LCP</t>
  </si>
  <si>
    <t>litecoin-plus</t>
  </si>
  <si>
    <t>Litecoin Plus</t>
  </si>
  <si>
    <t>MANA</t>
  </si>
  <si>
    <t>decentraland</t>
  </si>
  <si>
    <t>Decentraland</t>
  </si>
  <si>
    <t>TRX</t>
  </si>
  <si>
    <t>BUZZ</t>
  </si>
  <si>
    <t>buzzcoin</t>
  </si>
  <si>
    <t>BuzzCoin</t>
  </si>
  <si>
    <t>DRXNE</t>
  </si>
  <si>
    <t>droxne</t>
  </si>
  <si>
    <t>DROXNE</t>
  </si>
  <si>
    <t>AHT</t>
  </si>
  <si>
    <t>bowhead</t>
  </si>
  <si>
    <t>Bowhead</t>
  </si>
  <si>
    <t>DP</t>
  </si>
  <si>
    <t>CYDER</t>
  </si>
  <si>
    <t>cyder</t>
  </si>
  <si>
    <t>Cyder</t>
  </si>
  <si>
    <t>LeviarCoin</t>
  </si>
  <si>
    <t>BUB</t>
  </si>
  <si>
    <t>bubble</t>
  </si>
  <si>
    <t>Bubble</t>
  </si>
  <si>
    <t>1109</t>
  </si>
  <si>
    <t>1110</t>
  </si>
  <si>
    <t>1111</t>
  </si>
  <si>
    <t>1112</t>
  </si>
  <si>
    <t>ADA</t>
  </si>
  <si>
    <t>cardano</t>
  </si>
  <si>
    <t>Cardano</t>
  </si>
  <si>
    <t>SALT</t>
  </si>
  <si>
    <t>salt</t>
  </si>
  <si>
    <t>kyber-network</t>
  </si>
  <si>
    <t>Kyber Network</t>
  </si>
  <si>
    <t>tron</t>
  </si>
  <si>
    <t>TRON</t>
  </si>
  <si>
    <t>LINK</t>
  </si>
  <si>
    <t>chainlink</t>
  </si>
  <si>
    <t>ChainLink</t>
  </si>
  <si>
    <t>REC</t>
  </si>
  <si>
    <t>regalcoin</t>
  </si>
  <si>
    <t>Regalcoin</t>
  </si>
  <si>
    <t>ATM</t>
  </si>
  <si>
    <t>attention-token-of-media</t>
  </si>
  <si>
    <t>ATMChain</t>
  </si>
  <si>
    <t>KIN</t>
  </si>
  <si>
    <t>kin</t>
  </si>
  <si>
    <t>Kin</t>
  </si>
  <si>
    <t>ATB</t>
  </si>
  <si>
    <t>atbcoin</t>
  </si>
  <si>
    <t>ATBCoin</t>
  </si>
  <si>
    <t>SUB</t>
  </si>
  <si>
    <t>substratum</t>
  </si>
  <si>
    <t>Substratum</t>
  </si>
  <si>
    <t>EVX</t>
  </si>
  <si>
    <t>everex</t>
  </si>
  <si>
    <t>Everex</t>
  </si>
  <si>
    <t>KICK</t>
  </si>
  <si>
    <t>kickico</t>
  </si>
  <si>
    <t>KickCoin</t>
  </si>
  <si>
    <t>BMC</t>
  </si>
  <si>
    <t>REAL</t>
  </si>
  <si>
    <t>real</t>
  </si>
  <si>
    <t>PPP</t>
  </si>
  <si>
    <t>paypie</t>
  </si>
  <si>
    <t>PayPie</t>
  </si>
  <si>
    <t>voisecom</t>
  </si>
  <si>
    <t>Voise</t>
  </si>
  <si>
    <t>VIB</t>
  </si>
  <si>
    <t>viberate</t>
  </si>
  <si>
    <t>Viberate</t>
  </si>
  <si>
    <t>RVT</t>
  </si>
  <si>
    <t>rivetz</t>
  </si>
  <si>
    <t>Rivetz</t>
  </si>
  <si>
    <t>XPA</t>
  </si>
  <si>
    <t>agrello-delta</t>
  </si>
  <si>
    <t>Kore</t>
  </si>
  <si>
    <t>oax</t>
  </si>
  <si>
    <t>AIR</t>
  </si>
  <si>
    <t>airtoken</t>
  </si>
  <si>
    <t>AirToken</t>
  </si>
  <si>
    <t>ODN</t>
  </si>
  <si>
    <t>obsidian</t>
  </si>
  <si>
    <t>Obsidian</t>
  </si>
  <si>
    <t>CSNO</t>
  </si>
  <si>
    <t>bitdice</t>
  </si>
  <si>
    <t>BitDice</t>
  </si>
  <si>
    <t>PIX</t>
  </si>
  <si>
    <t>lampix</t>
  </si>
  <si>
    <t>Lampix</t>
  </si>
  <si>
    <t>VIBE</t>
  </si>
  <si>
    <t>vibe</t>
  </si>
  <si>
    <t>PRO</t>
  </si>
  <si>
    <t>propy</t>
  </si>
  <si>
    <t>Propy</t>
  </si>
  <si>
    <t>BCO</t>
  </si>
  <si>
    <t>bridgecoin</t>
  </si>
  <si>
    <t>BridgeCoin</t>
  </si>
  <si>
    <t>PGL</t>
  </si>
  <si>
    <t>prospectors-gold</t>
  </si>
  <si>
    <t>Prospectors Gold</t>
  </si>
  <si>
    <t>BIS</t>
  </si>
  <si>
    <t>bismuth</t>
  </si>
  <si>
    <t>Bismuth</t>
  </si>
  <si>
    <t>SCL</t>
  </si>
  <si>
    <t>HBT</t>
  </si>
  <si>
    <t>hubii-network</t>
  </si>
  <si>
    <t>Hubii Network</t>
  </si>
  <si>
    <t>COSS</t>
  </si>
  <si>
    <t>coss</t>
  </si>
  <si>
    <t>EBTC</t>
  </si>
  <si>
    <t>CHIPS</t>
  </si>
  <si>
    <t>chips</t>
  </si>
  <si>
    <t>ELIX</t>
  </si>
  <si>
    <t>elixir</t>
  </si>
  <si>
    <t>Elixir</t>
  </si>
  <si>
    <t>ETHD</t>
  </si>
  <si>
    <t>ethereum-dark</t>
  </si>
  <si>
    <t>Ethereum Dark</t>
  </si>
  <si>
    <t>1337coin</t>
  </si>
  <si>
    <t>INXT</t>
  </si>
  <si>
    <t>internxt</t>
  </si>
  <si>
    <t>Internxt</t>
  </si>
  <si>
    <t>EBET</t>
  </si>
  <si>
    <t>ethbet</t>
  </si>
  <si>
    <t>EthBet</t>
  </si>
  <si>
    <t>XFT</t>
  </si>
  <si>
    <t>footy-cash</t>
  </si>
  <si>
    <t>Footy Cash</t>
  </si>
  <si>
    <t>TZC</t>
  </si>
  <si>
    <t>trezarcoin</t>
  </si>
  <si>
    <t>TrezarCoin</t>
  </si>
  <si>
    <t>TKR</t>
  </si>
  <si>
    <t>trackr</t>
  </si>
  <si>
    <t>XBL</t>
  </si>
  <si>
    <t>billionaire-token</t>
  </si>
  <si>
    <t>Billionaire Token</t>
  </si>
  <si>
    <t>ADK</t>
  </si>
  <si>
    <t>aidos-kuneen</t>
  </si>
  <si>
    <t>Aidos Kuneen</t>
  </si>
  <si>
    <t>TGT</t>
  </si>
  <si>
    <t>target-coin</t>
  </si>
  <si>
    <t>Target Coin</t>
  </si>
  <si>
    <t>EncryptoTel [WAVES]</t>
  </si>
  <si>
    <t>HBN</t>
  </si>
  <si>
    <t>hobonickels</t>
  </si>
  <si>
    <t>HoboNickels</t>
  </si>
  <si>
    <t>FLIK</t>
  </si>
  <si>
    <t>flik</t>
  </si>
  <si>
    <t>FLiK</t>
  </si>
  <si>
    <t>XTZ</t>
  </si>
  <si>
    <t>tezos</t>
  </si>
  <si>
    <t>Tezos (Pre-Launch)</t>
  </si>
  <si>
    <t>ACT</t>
  </si>
  <si>
    <t>achain</t>
  </si>
  <si>
    <t>Achain</t>
  </si>
  <si>
    <t>KLN</t>
  </si>
  <si>
    <t>kolion</t>
  </si>
  <si>
    <t>Kolion</t>
  </si>
  <si>
    <t>MSD</t>
  </si>
  <si>
    <t>msd</t>
  </si>
  <si>
    <t>ORME</t>
  </si>
  <si>
    <t>ormeus-coin</t>
  </si>
  <si>
    <t>Ormeus Coin</t>
  </si>
  <si>
    <t>CCT</t>
  </si>
  <si>
    <t>crystal-clear</t>
  </si>
  <si>
    <t xml:space="preserve">Crystal Clear </t>
  </si>
  <si>
    <t>XIN</t>
  </si>
  <si>
    <t>infinity-economics</t>
  </si>
  <si>
    <t>Infinity Economics</t>
  </si>
  <si>
    <t>WHL</t>
  </si>
  <si>
    <t>whalecoin</t>
  </si>
  <si>
    <t>WhaleCoin</t>
  </si>
  <si>
    <t>IND</t>
  </si>
  <si>
    <t>indorse-token</t>
  </si>
  <si>
    <t>Indorse Token</t>
  </si>
  <si>
    <t>DAY</t>
  </si>
  <si>
    <t>chronologic</t>
  </si>
  <si>
    <t>Chronologic</t>
  </si>
  <si>
    <t>COB</t>
  </si>
  <si>
    <t>cobinhood</t>
  </si>
  <si>
    <t>Cobinhood</t>
  </si>
  <si>
    <t>RHOC</t>
  </si>
  <si>
    <t>rchain</t>
  </si>
  <si>
    <t>RChain</t>
  </si>
  <si>
    <t>DFS</t>
  </si>
  <si>
    <t>dfscoin</t>
  </si>
  <si>
    <t>DFSCoin</t>
  </si>
  <si>
    <t>WIC</t>
  </si>
  <si>
    <t>wi-coin</t>
  </si>
  <si>
    <t>Wi Coin</t>
  </si>
  <si>
    <t>COLX</t>
  </si>
  <si>
    <t>colossuscoinxt</t>
  </si>
  <si>
    <t>ColossusCoinXT</t>
  </si>
  <si>
    <t>KAYI</t>
  </si>
  <si>
    <t>kayicoin</t>
  </si>
  <si>
    <t>Kayicoin</t>
  </si>
  <si>
    <t>SND</t>
  </si>
  <si>
    <t>sand-coin</t>
  </si>
  <si>
    <t>Sand Coin</t>
  </si>
  <si>
    <t>INDIA</t>
  </si>
  <si>
    <t>india-coin</t>
  </si>
  <si>
    <t>India Coin</t>
  </si>
  <si>
    <t>WILD</t>
  </si>
  <si>
    <t>wild-crypto</t>
  </si>
  <si>
    <t>Wild Crypto</t>
  </si>
  <si>
    <t>HDLB</t>
  </si>
  <si>
    <t>hodl-bucks</t>
  </si>
  <si>
    <t>HODL Bucks</t>
  </si>
  <si>
    <t>MCR</t>
  </si>
  <si>
    <t>macro1</t>
  </si>
  <si>
    <t>Macro</t>
  </si>
  <si>
    <t>encryptotel-eth</t>
  </si>
  <si>
    <t>EncryptoTel [ETH]</t>
  </si>
  <si>
    <t>IQT</t>
  </si>
  <si>
    <t>iquant</t>
  </si>
  <si>
    <t>iQuant</t>
  </si>
  <si>
    <t>MINEX</t>
  </si>
  <si>
    <t>minex</t>
  </si>
  <si>
    <t>Minex</t>
  </si>
  <si>
    <t>GRN</t>
  </si>
  <si>
    <t>granitecoin</t>
  </si>
  <si>
    <t>Granite</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</si>
  <si>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</si>
  <si>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</si>
  <si>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</si>
  <si>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</si>
  <si>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</si>
  <si>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</si>
  <si>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</si>
  <si>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</si>
  <si>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</si>
  <si>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</si>
  <si>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</si>
  <si>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</si>
  <si>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</si>
  <si>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</si>
  <si>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</si>
  <si>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</si>
  <si>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</si>
  <si>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</si>
  <si>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</si>
  <si>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</si>
  <si>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</si>
  <si>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</si>
  <si>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</si>
  <si>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</si>
  <si>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</si>
  <si>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</si>
  <si>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</si>
  <si>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</si>
  <si>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</si>
  <si>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</si>
  <si>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</si>
  <si>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</si>
  <si>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</si>
  <si>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</si>
  <si>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</si>
  <si>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</si>
  <si>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</si>
  <si>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</si>
  <si>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</si>
  <si>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</si>
  <si>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</si>
  <si>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</si>
  <si>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</si>
  <si>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</si>
  <si>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</si>
  <si>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ENG</t>
  </si>
  <si>
    <t>enigma-project</t>
  </si>
  <si>
    <t>CND</t>
  </si>
  <si>
    <t>cindicator</t>
  </si>
  <si>
    <t>Cindicator</t>
  </si>
  <si>
    <t>ALIS</t>
  </si>
  <si>
    <t>alis</t>
  </si>
  <si>
    <t>ATS</t>
  </si>
  <si>
    <t>authorship</t>
  </si>
  <si>
    <t>Authorship</t>
  </si>
  <si>
    <t>POS</t>
  </si>
  <si>
    <t>postoken</t>
  </si>
  <si>
    <t>PoSToken</t>
  </si>
  <si>
    <t>BSN</t>
  </si>
  <si>
    <t>bastonet</t>
  </si>
  <si>
    <t>Bastonet</t>
  </si>
  <si>
    <t>ECASH</t>
  </si>
  <si>
    <t>ethereumcash</t>
  </si>
  <si>
    <t>ZSC</t>
  </si>
  <si>
    <t>zeusshield</t>
  </si>
  <si>
    <t>Zeusshield</t>
  </si>
  <si>
    <t>SDRN</t>
  </si>
  <si>
    <t>senderon</t>
  </si>
  <si>
    <t>Senderon</t>
  </si>
  <si>
    <t>CNX</t>
  </si>
  <si>
    <t>cryptonex</t>
  </si>
  <si>
    <t>Cryptonex</t>
  </si>
  <si>
    <t>BTCZ</t>
  </si>
  <si>
    <t>bitcoinz</t>
  </si>
  <si>
    <t>BitcoinZ</t>
  </si>
  <si>
    <t>COR</t>
  </si>
  <si>
    <t>corion</t>
  </si>
  <si>
    <t>CORION</t>
  </si>
  <si>
    <t>FLAP</t>
  </si>
  <si>
    <t>flappycoin</t>
  </si>
  <si>
    <t>FlappyCoin</t>
  </si>
  <si>
    <t>HGT</t>
  </si>
  <si>
    <t>hellogold</t>
  </si>
  <si>
    <t>HelloGold</t>
  </si>
  <si>
    <t>1158</t>
  </si>
  <si>
    <t>1159</t>
  </si>
  <si>
    <t>1160</t>
  </si>
  <si>
    <t>1161</t>
  </si>
  <si>
    <t>1162</t>
  </si>
  <si>
    <t>1163</t>
  </si>
  <si>
    <t>1164</t>
  </si>
  <si>
    <t>1165</t>
  </si>
  <si>
    <t>1166</t>
  </si>
  <si>
    <t>1167</t>
  </si>
  <si>
    <t>1168</t>
  </si>
  <si>
    <t>1169</t>
  </si>
  <si>
    <t>1170</t>
  </si>
  <si>
    <t>cost per coin in dollars or euros</t>
  </si>
  <si>
    <t>cumulative deposit</t>
  </si>
  <si>
    <t>cumulative deduction</t>
  </si>
  <si>
    <t>TOTAL cumulative out</t>
  </si>
  <si>
    <t>TOTAL cumulative in</t>
  </si>
  <si>
    <t>TOTAL difference</t>
  </si>
  <si>
    <t>bought difference</t>
  </si>
  <si>
    <t>Cumuilative IN</t>
  </si>
  <si>
    <t>Cumuilative OUT</t>
  </si>
  <si>
    <t>deposit &amp; BTC &amp; ETH difference</t>
  </si>
  <si>
    <t>AST</t>
  </si>
  <si>
    <t>airswap</t>
  </si>
  <si>
    <t>AirSwap</t>
  </si>
  <si>
    <t>REQ</t>
  </si>
  <si>
    <t>request-network</t>
  </si>
  <si>
    <t>Request Network</t>
  </si>
  <si>
    <t>EDO</t>
  </si>
  <si>
    <t>eidoo</t>
  </si>
  <si>
    <t>Eidoo</t>
  </si>
  <si>
    <t>ART</t>
  </si>
  <si>
    <t>maecenas</t>
  </si>
  <si>
    <t>Maecenas</t>
  </si>
  <si>
    <t>BCPT</t>
  </si>
  <si>
    <t>blockmason</t>
  </si>
  <si>
    <t>BlockMason Credit Protocol</t>
  </si>
  <si>
    <t>TRCT</t>
  </si>
  <si>
    <t>tracto</t>
  </si>
  <si>
    <t>Tracto</t>
  </si>
  <si>
    <t>Ethereum Cash</t>
  </si>
  <si>
    <t>RKC</t>
  </si>
  <si>
    <t>royal-kingdom-coin</t>
  </si>
  <si>
    <t>Royal Kingdom Coin</t>
  </si>
  <si>
    <t>PIPL</t>
  </si>
  <si>
    <t>piplcoin</t>
  </si>
  <si>
    <t>PiplCoin</t>
  </si>
  <si>
    <t>EXN</t>
  </si>
  <si>
    <t>exchangen</t>
  </si>
  <si>
    <t>ExchangeN</t>
  </si>
  <si>
    <t>B2X</t>
  </si>
  <si>
    <t>segwit2x</t>
  </si>
  <si>
    <t>DUTCH</t>
  </si>
  <si>
    <t>dutch-coin</t>
  </si>
  <si>
    <t>Dutch Coin</t>
  </si>
  <si>
    <t>BSR</t>
  </si>
  <si>
    <t>bitsoar</t>
  </si>
  <si>
    <t>BitSoar</t>
  </si>
  <si>
    <t>CAG</t>
  </si>
  <si>
    <t>change</t>
  </si>
  <si>
    <t>Change</t>
  </si>
  <si>
    <t>AION</t>
  </si>
  <si>
    <t>aion</t>
  </si>
  <si>
    <t>Aion</t>
  </si>
  <si>
    <t>AKY</t>
  </si>
  <si>
    <t>akuya-coin</t>
  </si>
  <si>
    <t>Akuya Coin</t>
  </si>
  <si>
    <t>EVR</t>
  </si>
  <si>
    <t>everus</t>
  </si>
  <si>
    <t>Everus</t>
  </si>
  <si>
    <t>XGOX</t>
  </si>
  <si>
    <t>DRT</t>
  </si>
  <si>
    <t>domraider</t>
  </si>
  <si>
    <t>DomRaider</t>
  </si>
  <si>
    <t>1171</t>
  </si>
  <si>
    <t>1172</t>
  </si>
  <si>
    <t>1173</t>
  </si>
  <si>
    <t>1174</t>
  </si>
  <si>
    <t>1175</t>
  </si>
  <si>
    <t>1176</t>
  </si>
  <si>
    <t>1177</t>
  </si>
  <si>
    <t>1178</t>
  </si>
  <si>
    <t>1179</t>
  </si>
  <si>
    <t>1180</t>
  </si>
  <si>
    <t>1181</t>
  </si>
  <si>
    <t>AMB</t>
  </si>
  <si>
    <t>amber</t>
  </si>
  <si>
    <t>MOD</t>
  </si>
  <si>
    <t>modum</t>
  </si>
  <si>
    <t>Modum</t>
  </si>
  <si>
    <t>RPX</t>
  </si>
  <si>
    <t>red-pulse</t>
  </si>
  <si>
    <t>Red Pulse</t>
  </si>
  <si>
    <t>HDG</t>
  </si>
  <si>
    <t>hedge</t>
  </si>
  <si>
    <t>Hedge</t>
  </si>
  <si>
    <t>DOVU</t>
  </si>
  <si>
    <t>dovu</t>
  </si>
  <si>
    <t>Dovu</t>
  </si>
  <si>
    <t>POLL</t>
  </si>
  <si>
    <t>clearpoll</t>
  </si>
  <si>
    <t>ClearPoll</t>
  </si>
  <si>
    <t>XIOS</t>
  </si>
  <si>
    <t>xios</t>
  </si>
  <si>
    <t>Xios</t>
  </si>
  <si>
    <t>CryptoInsight</t>
  </si>
  <si>
    <t>PIRL</t>
  </si>
  <si>
    <t>pirl</t>
  </si>
  <si>
    <t>Pirl</t>
  </si>
  <si>
    <t>ETG</t>
  </si>
  <si>
    <t>ethereum-gold</t>
  </si>
  <si>
    <t>Ethereum Gold</t>
  </si>
  <si>
    <t>BLUE</t>
  </si>
  <si>
    <t>ethereum-blue</t>
  </si>
  <si>
    <t>ELLA</t>
  </si>
  <si>
    <t>ellaism</t>
  </si>
  <si>
    <t>Ellaism</t>
  </si>
  <si>
    <t>BTCRED</t>
  </si>
  <si>
    <t>bitcoin-red</t>
  </si>
  <si>
    <t>Bitcoin Red</t>
  </si>
  <si>
    <t>PLACO</t>
  </si>
  <si>
    <t>playercoin</t>
  </si>
  <si>
    <t>PlayerCoin</t>
  </si>
  <si>
    <t>JS</t>
  </si>
  <si>
    <t>javascript-token</t>
  </si>
  <si>
    <t>JavaScript Token</t>
  </si>
  <si>
    <t>bitcoin-gold</t>
  </si>
  <si>
    <t>OTN</t>
  </si>
  <si>
    <t>open-trading-network</t>
  </si>
  <si>
    <t>Open Trading Network</t>
  </si>
  <si>
    <t>KCS</t>
  </si>
  <si>
    <t>KuCoin Shares</t>
  </si>
  <si>
    <t>BTBc</t>
  </si>
  <si>
    <t>bitbase</t>
  </si>
  <si>
    <t>Bitbase</t>
  </si>
  <si>
    <t>ENJ</t>
  </si>
  <si>
    <t>enjin-coin</t>
  </si>
  <si>
    <t>Enjin Coin</t>
  </si>
  <si>
    <t>XUC</t>
  </si>
  <si>
    <t>exchange-union</t>
  </si>
  <si>
    <t>Exchange Union</t>
  </si>
  <si>
    <t>BT2</t>
  </si>
  <si>
    <t>bt2-cst</t>
  </si>
  <si>
    <t>BT2 [CST]</t>
  </si>
  <si>
    <t>FUEL</t>
  </si>
  <si>
    <t>etherparty</t>
  </si>
  <si>
    <t>Etherparty</t>
  </si>
  <si>
    <t>ICX</t>
  </si>
  <si>
    <t>icon</t>
  </si>
  <si>
    <t>ripio-credit-network</t>
  </si>
  <si>
    <t>Ripio Credit Network</t>
  </si>
  <si>
    <t>ELITE</t>
  </si>
  <si>
    <t>ethereum-lite</t>
  </si>
  <si>
    <t>Ethereum Lite</t>
  </si>
  <si>
    <t>LA</t>
  </si>
  <si>
    <t>latoken</t>
  </si>
  <si>
    <t>ebtcnew</t>
  </si>
  <si>
    <t>BOS</t>
  </si>
  <si>
    <t>boscoin</t>
  </si>
  <si>
    <t>BOScoin</t>
  </si>
  <si>
    <t>NULS</t>
  </si>
  <si>
    <t>nuls</t>
  </si>
  <si>
    <t>Nuls</t>
  </si>
  <si>
    <t>QVT</t>
  </si>
  <si>
    <t>qvolta</t>
  </si>
  <si>
    <t>Qvolta</t>
  </si>
  <si>
    <t>PRG</t>
  </si>
  <si>
    <t>paragon</t>
  </si>
  <si>
    <t>Paragon</t>
  </si>
  <si>
    <t>NTC</t>
  </si>
  <si>
    <t>natcoin</t>
  </si>
  <si>
    <t>Natcoin</t>
  </si>
  <si>
    <t>LUX</t>
  </si>
  <si>
    <t>luxcoin</t>
  </si>
  <si>
    <t>LUXCoin</t>
  </si>
  <si>
    <t>ICOS</t>
  </si>
  <si>
    <t>icos</t>
  </si>
  <si>
    <t>russian-mining-coin</t>
  </si>
  <si>
    <t>FYP</t>
  </si>
  <si>
    <t>flypme</t>
  </si>
  <si>
    <t>FlypMe</t>
  </si>
  <si>
    <t>XNN</t>
  </si>
  <si>
    <t>xenon</t>
  </si>
  <si>
    <t>Xenon</t>
  </si>
  <si>
    <t>IETH</t>
  </si>
  <si>
    <t>iethereum</t>
  </si>
  <si>
    <t>iEthereum</t>
  </si>
  <si>
    <t>LIFE</t>
  </si>
  <si>
    <t>life</t>
  </si>
  <si>
    <t>BTCM</t>
  </si>
  <si>
    <t>btcmoon</t>
  </si>
  <si>
    <t>BTCMoon</t>
  </si>
  <si>
    <t>GMT</t>
  </si>
  <si>
    <t>mercury-protocol</t>
  </si>
  <si>
    <t>Mercury Protocol</t>
  </si>
  <si>
    <t>VULC</t>
  </si>
  <si>
    <t>vulcano</t>
  </si>
  <si>
    <t>Vulcano</t>
  </si>
  <si>
    <t>ROOFS</t>
  </si>
  <si>
    <t>roofs</t>
  </si>
  <si>
    <t>Roofs</t>
  </si>
  <si>
    <t>mincoin</t>
  </si>
  <si>
    <t>Mincoin</t>
  </si>
  <si>
    <t>RUNNERS</t>
  </si>
  <si>
    <t>runners</t>
  </si>
  <si>
    <t>Runners</t>
  </si>
  <si>
    <t>FAP</t>
  </si>
  <si>
    <t>fapcoin</t>
  </si>
  <si>
    <t>FAPcoin</t>
  </si>
  <si>
    <t>EXRN</t>
  </si>
  <si>
    <t>exrnchain</t>
  </si>
  <si>
    <t>EXRNchain</t>
  </si>
  <si>
    <t>MCI</t>
  </si>
  <si>
    <t>musiconomi</t>
  </si>
  <si>
    <t>Musiconomi</t>
  </si>
  <si>
    <t>ITT</t>
  </si>
  <si>
    <t>intelligent-trading-tech</t>
  </si>
  <si>
    <t>Intelligent Trading Tech</t>
  </si>
  <si>
    <t>1182</t>
  </si>
  <si>
    <t>1183</t>
  </si>
  <si>
    <t>1184</t>
  </si>
  <si>
    <t>1185</t>
  </si>
  <si>
    <t>1186</t>
  </si>
  <si>
    <t>1187</t>
  </si>
  <si>
    <t>1188</t>
  </si>
  <si>
    <t>1189</t>
  </si>
  <si>
    <t>1190</t>
  </si>
  <si>
    <t>1191</t>
  </si>
  <si>
    <t>1192</t>
  </si>
  <si>
    <t>1193</t>
  </si>
  <si>
    <t>1194</t>
  </si>
  <si>
    <t>1195</t>
  </si>
  <si>
    <t>1196</t>
  </si>
  <si>
    <t>CTIC3</t>
  </si>
  <si>
    <t>coimatic-3</t>
  </si>
  <si>
    <t>Coimatic 3.0</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</si>
  <si>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</si>
  <si>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</si>
  <si>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</si>
  <si>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</si>
  <si>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</si>
  <si>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</si>
  <si>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</si>
  <si>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</si>
  <si>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</si>
  <si>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</si>
  <si>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</si>
  <si>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</si>
  <si>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</si>
  <si>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</si>
  <si>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</si>
  <si>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</si>
  <si>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</si>
  <si>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</si>
  <si>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</si>
  <si>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</si>
  <si>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</si>
  <si>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</si>
  <si>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</si>
  <si>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</si>
  <si>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</si>
  <si>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</si>
  <si>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</si>
  <si>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</si>
  <si>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</si>
  <si>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</si>
  <si>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</si>
  <si>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</si>
  <si>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</si>
  <si>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</si>
  <si>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</si>
  <si>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</si>
  <si>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</si>
  <si>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</si>
  <si>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</si>
  <si>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</si>
  <si>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</si>
  <si>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</si>
  <si>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</si>
  <si>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</si>
  <si>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</si>
  <si>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</si>
  <si>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</si>
  <si>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</si>
  <si>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ETN</t>
  </si>
  <si>
    <t>electroneum</t>
  </si>
  <si>
    <t>Electroneum</t>
  </si>
  <si>
    <t>MNX</t>
  </si>
  <si>
    <t>minexcoin</t>
  </si>
  <si>
    <t>MinexCoin</t>
  </si>
  <si>
    <t>RDN</t>
  </si>
  <si>
    <t>raiden-network-token</t>
  </si>
  <si>
    <t>Raiden Network Token</t>
  </si>
  <si>
    <t>DATA</t>
  </si>
  <si>
    <t>streamr-datacoin</t>
  </si>
  <si>
    <t>Streamr DATAcoin</t>
  </si>
  <si>
    <t>POWR</t>
  </si>
  <si>
    <t>power-ledger</t>
  </si>
  <si>
    <t>Power Ledger</t>
  </si>
  <si>
    <t>kucoin-shares</t>
  </si>
  <si>
    <t>GRID</t>
  </si>
  <si>
    <t>grid</t>
  </si>
  <si>
    <t>Grid+</t>
  </si>
  <si>
    <t>R</t>
  </si>
  <si>
    <t>revain</t>
  </si>
  <si>
    <t>Revain</t>
  </si>
  <si>
    <t>CFD</t>
  </si>
  <si>
    <t>confido</t>
  </si>
  <si>
    <t>Confido</t>
  </si>
  <si>
    <t>ABJ</t>
  </si>
  <si>
    <t>abjcoin</t>
  </si>
  <si>
    <t>Abjcoin</t>
  </si>
  <si>
    <t>DRP</t>
  </si>
  <si>
    <t>dcorp</t>
  </si>
  <si>
    <t>DCORP</t>
  </si>
  <si>
    <t>CRDNC</t>
  </si>
  <si>
    <t>credence-coin</t>
  </si>
  <si>
    <t>Credence Coin</t>
  </si>
  <si>
    <t>NIO</t>
  </si>
  <si>
    <t>autonio</t>
  </si>
  <si>
    <t>Autonio</t>
  </si>
  <si>
    <t>ARN</t>
  </si>
  <si>
    <t>aeron</t>
  </si>
  <si>
    <t>Aeron</t>
  </si>
  <si>
    <t>artbyte</t>
  </si>
  <si>
    <t>ATL</t>
  </si>
  <si>
    <t>atlant</t>
  </si>
  <si>
    <t>ATLANT</t>
  </si>
  <si>
    <t>INN</t>
  </si>
  <si>
    <t>innova</t>
  </si>
  <si>
    <t>Innova</t>
  </si>
  <si>
    <t>XSH</t>
  </si>
  <si>
    <t>shield-xsh</t>
  </si>
  <si>
    <t>SHIELD</t>
  </si>
  <si>
    <t>ALTCOM</t>
  </si>
  <si>
    <t>altcommunity-coin</t>
  </si>
  <si>
    <t>GRIM</t>
  </si>
  <si>
    <t>grimcoin</t>
  </si>
  <si>
    <t>Grimcoin</t>
  </si>
  <si>
    <t>VectorAI</t>
  </si>
  <si>
    <t>Bitcoin Gold</t>
  </si>
  <si>
    <t>HST</t>
  </si>
  <si>
    <t>decision-token</t>
  </si>
  <si>
    <t>Decision Token</t>
  </si>
  <si>
    <t>ERC20</t>
  </si>
  <si>
    <t>erc20</t>
  </si>
  <si>
    <t>HOLD</t>
  </si>
  <si>
    <t>interstellar-holdings</t>
  </si>
  <si>
    <t>Interstellar Holdings</t>
  </si>
  <si>
    <t>UKG</t>
  </si>
  <si>
    <t>unikoin-gold</t>
  </si>
  <si>
    <t>Unikoin Gold</t>
  </si>
  <si>
    <t>ZCG</t>
  </si>
  <si>
    <t>zcash-gold</t>
  </si>
  <si>
    <t>EPY</t>
  </si>
  <si>
    <t>emphy</t>
  </si>
  <si>
    <t>Emphy</t>
  </si>
  <si>
    <t>PHR</t>
  </si>
  <si>
    <t>phore</t>
  </si>
  <si>
    <t>Phore</t>
  </si>
  <si>
    <t>BPL</t>
  </si>
  <si>
    <t>blockpool</t>
  </si>
  <si>
    <t>Blockpool</t>
  </si>
  <si>
    <t>NEOG</t>
  </si>
  <si>
    <t>neo-gold</t>
  </si>
  <si>
    <t>NEO GOLD</t>
  </si>
  <si>
    <t>PURE</t>
  </si>
  <si>
    <t>pure</t>
  </si>
  <si>
    <t>Pure</t>
  </si>
  <si>
    <t>DPY</t>
  </si>
  <si>
    <t>delphy</t>
  </si>
  <si>
    <t>Delphy</t>
  </si>
  <si>
    <t>HIGH</t>
  </si>
  <si>
    <t>high-gain</t>
  </si>
  <si>
    <t>High Gain</t>
  </si>
  <si>
    <t>STARS</t>
  </si>
  <si>
    <t>starcash-network</t>
  </si>
  <si>
    <t>StarCash Network</t>
  </si>
  <si>
    <t>OXY</t>
  </si>
  <si>
    <t>oxycoin</t>
  </si>
  <si>
    <t>Oxycoin</t>
  </si>
  <si>
    <t>DSR</t>
  </si>
  <si>
    <t>desire</t>
  </si>
  <si>
    <t>Desire</t>
  </si>
  <si>
    <t>FOR</t>
  </si>
  <si>
    <t>force</t>
  </si>
  <si>
    <t>FORCE</t>
  </si>
  <si>
    <t>CTX</t>
  </si>
  <si>
    <t>cartaxi-token</t>
  </si>
  <si>
    <t>CarTaxi Token</t>
  </si>
  <si>
    <t>OTX</t>
  </si>
  <si>
    <t>octanox</t>
  </si>
  <si>
    <t>Octanox</t>
  </si>
  <si>
    <t>FRD</t>
  </si>
  <si>
    <t>farad</t>
  </si>
  <si>
    <t>Farad</t>
  </si>
  <si>
    <t>TIE</t>
  </si>
  <si>
    <t>ELTCOIN</t>
  </si>
  <si>
    <t>eltcoin</t>
  </si>
  <si>
    <t>EGOLD</t>
  </si>
  <si>
    <t>egold</t>
  </si>
  <si>
    <t>eGold</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</si>
  <si>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</si>
  <si>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</si>
  <si>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</si>
  <si>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</si>
  <si>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</si>
  <si>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</si>
  <si>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</si>
  <si>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</si>
  <si>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</si>
  <si>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</si>
  <si>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</si>
  <si>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</si>
  <si>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</si>
  <si>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</si>
  <si>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</si>
  <si>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</si>
  <si>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</si>
  <si>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</si>
  <si>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</si>
  <si>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</si>
  <si>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</si>
  <si>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</si>
  <si>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</si>
  <si>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</si>
  <si>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</si>
  <si>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</si>
  <si>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</si>
  <si>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</si>
  <si>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</si>
  <si>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</si>
  <si>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</si>
  <si>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</si>
  <si>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</si>
  <si>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</si>
  <si>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eBitcoin</t>
  </si>
  <si>
    <t>SSS</t>
  </si>
  <si>
    <t>sharechain</t>
  </si>
  <si>
    <t>Sharechain</t>
  </si>
  <si>
    <t>DBET</t>
  </si>
  <si>
    <t>decent-bet</t>
  </si>
  <si>
    <t>DecentBet</t>
  </si>
  <si>
    <t>1279</t>
  </si>
  <si>
    <t>UFR</t>
  </si>
  <si>
    <t>upfiring</t>
  </si>
  <si>
    <t>Upfiring</t>
  </si>
  <si>
    <t>1280</t>
  </si>
  <si>
    <t>HAT</t>
  </si>
  <si>
    <t>1281</t>
  </si>
  <si>
    <t>Hawala.Today</t>
  </si>
  <si>
    <t>0.00000029</t>
  </si>
  <si>
    <t>GVT</t>
  </si>
  <si>
    <t>genesis-vision</t>
  </si>
  <si>
    <t>Genesis Vision</t>
  </si>
  <si>
    <t>STU</t>
  </si>
  <si>
    <t>student-coin</t>
  </si>
  <si>
    <t>1282</t>
  </si>
  <si>
    <t>1283</t>
  </si>
  <si>
    <t>EAGLE</t>
  </si>
  <si>
    <t>eaglecoin</t>
  </si>
  <si>
    <t>EagleCoin</t>
  </si>
  <si>
    <t>1284</t>
  </si>
  <si>
    <t>EAG</t>
  </si>
  <si>
    <t>ea-coin</t>
  </si>
  <si>
    <t>EA Coin</t>
  </si>
  <si>
    <t>1285</t>
  </si>
  <si>
    <t>coinmarketcap.24h_volume_usd</t>
  </si>
  <si>
    <t>coinmarketcap.24h_volume_eur</t>
  </si>
  <si>
    <t>PRIX</t>
  </si>
  <si>
    <t>privatix</t>
  </si>
  <si>
    <t>Privatix</t>
  </si>
  <si>
    <t>1286</t>
  </si>
  <si>
    <t>12</t>
  </si>
  <si>
    <t>ITNS</t>
  </si>
  <si>
    <t>intensecoin</t>
  </si>
  <si>
    <t>IntenseCoin</t>
  </si>
  <si>
    <t>1287</t>
  </si>
  <si>
    <t>PLC</t>
  </si>
  <si>
    <t>pluscoin</t>
  </si>
  <si>
    <t>PlusCoin</t>
  </si>
  <si>
    <t>1288</t>
  </si>
  <si>
    <t>1289</t>
  </si>
  <si>
    <t>SISA</t>
  </si>
  <si>
    <t>sisa</t>
  </si>
  <si>
    <t>1290</t>
  </si>
  <si>
    <t>1291</t>
  </si>
  <si>
    <t>1292</t>
  </si>
  <si>
    <t>bitJob</t>
  </si>
  <si>
    <t>DMC</t>
  </si>
  <si>
    <t>dynamiccoin</t>
  </si>
  <si>
    <t>DynamicCoin</t>
  </si>
  <si>
    <t>1293</t>
  </si>
  <si>
    <t>xgox</t>
  </si>
  <si>
    <t>GRX</t>
  </si>
  <si>
    <t>gold-reward-token</t>
  </si>
  <si>
    <t>GOLD Reward Token</t>
  </si>
  <si>
    <t>AERM</t>
  </si>
  <si>
    <t>aerium</t>
  </si>
  <si>
    <t>Aerium</t>
  </si>
  <si>
    <t>EBCH</t>
  </si>
  <si>
    <t>ebitcoin-cash</t>
  </si>
  <si>
    <t>1294</t>
  </si>
  <si>
    <t>1295</t>
  </si>
  <si>
    <t>1296</t>
  </si>
  <si>
    <t>0.00000018</t>
  </si>
  <si>
    <t>BTE</t>
  </si>
  <si>
    <t>bitserial</t>
  </si>
  <si>
    <t>BitSerial</t>
  </si>
  <si>
    <t>BBT</t>
  </si>
  <si>
    <t>bitboost</t>
  </si>
  <si>
    <t>BitBoost</t>
  </si>
  <si>
    <t>SGR</t>
  </si>
  <si>
    <t>sugar-exchange</t>
  </si>
  <si>
    <t>Sugar Exchange</t>
  </si>
  <si>
    <t>VIU</t>
  </si>
  <si>
    <t>viuly</t>
  </si>
  <si>
    <t>Viuly</t>
  </si>
  <si>
    <t>1297</t>
  </si>
  <si>
    <t>1298</t>
  </si>
  <si>
    <t>1299</t>
  </si>
  <si>
    <t>1300</t>
  </si>
  <si>
    <t>1301</t>
  </si>
  <si>
    <t>Current Price BTC</t>
  </si>
  <si>
    <t>Amount</t>
  </si>
  <si>
    <t xml:space="preserve">symbol:     </t>
  </si>
  <si>
    <t>24 hr Change</t>
  </si>
  <si>
    <t>24 hr volume</t>
  </si>
  <si>
    <t>Bitcoin Fast</t>
  </si>
  <si>
    <t xml:space="preserve">symbol:   </t>
  </si>
  <si>
    <t>type name of coin</t>
  </si>
  <si>
    <t>Chart Selector:</t>
  </si>
  <si>
    <t>WC</t>
  </si>
  <si>
    <t>win-coin</t>
  </si>
  <si>
    <t>WINCOIN</t>
  </si>
  <si>
    <t>GBX</t>
  </si>
  <si>
    <t>gobyte</t>
  </si>
  <si>
    <t>GoByte</t>
  </si>
  <si>
    <t>ALQO</t>
  </si>
  <si>
    <t>alqo</t>
  </si>
  <si>
    <t>eBitcoinCash</t>
  </si>
  <si>
    <t>PRL</t>
  </si>
  <si>
    <t>MKR</t>
  </si>
  <si>
    <t>maker</t>
  </si>
  <si>
    <t>Maker</t>
  </si>
  <si>
    <t>1302</t>
  </si>
  <si>
    <t>1303</t>
  </si>
  <si>
    <t>1304</t>
  </si>
  <si>
    <t>1305</t>
  </si>
  <si>
    <t>1306</t>
  </si>
  <si>
    <t>b2bx</t>
  </si>
  <si>
    <t>XCPO</t>
  </si>
  <si>
    <t>copico</t>
  </si>
  <si>
    <t>Copico</t>
  </si>
  <si>
    <t>PNX</t>
  </si>
  <si>
    <t>phantomx</t>
  </si>
  <si>
    <t>Phantomx</t>
  </si>
  <si>
    <t>DGPT</t>
  </si>
  <si>
    <t>digipulse</t>
  </si>
  <si>
    <t>DigiPulse</t>
  </si>
  <si>
    <t>1307</t>
  </si>
  <si>
    <t>1308</t>
  </si>
  <si>
    <t>1309</t>
  </si>
  <si>
    <t>1310</t>
  </si>
  <si>
    <t>DNA</t>
  </si>
  <si>
    <t>encrypgen</t>
  </si>
  <si>
    <t>EncrypGen</t>
  </si>
  <si>
    <t>1311</t>
  </si>
  <si>
    <t>INK</t>
  </si>
  <si>
    <t>ink</t>
  </si>
  <si>
    <t>Ink</t>
  </si>
  <si>
    <t>1312</t>
  </si>
  <si>
    <t>1313</t>
  </si>
  <si>
    <t>BOT</t>
  </si>
  <si>
    <t>bodhi</t>
  </si>
  <si>
    <t>Bodhi</t>
  </si>
  <si>
    <t>1314</t>
  </si>
  <si>
    <t>Ethos</t>
  </si>
  <si>
    <t xml:space="preserve">  </t>
  </si>
  <si>
    <t>ethos</t>
  </si>
  <si>
    <t>ETHOS</t>
  </si>
  <si>
    <t>QSP</t>
  </si>
  <si>
    <t>quantstamp</t>
  </si>
  <si>
    <t>Quantstamp</t>
  </si>
  <si>
    <t>1315</t>
  </si>
  <si>
    <t>QASH</t>
  </si>
  <si>
    <t>qash</t>
  </si>
  <si>
    <t>1316</t>
  </si>
  <si>
    <t>0.00000023</t>
  </si>
  <si>
    <t>TSL</t>
  </si>
  <si>
    <t>energo</t>
  </si>
  <si>
    <t>Energo</t>
  </si>
  <si>
    <t>ZZC</t>
  </si>
  <si>
    <t>zozocoin</t>
  </si>
  <si>
    <t>ZoZoCoin</t>
  </si>
  <si>
    <t>1317</t>
  </si>
  <si>
    <t>1318</t>
  </si>
  <si>
    <t>INF</t>
  </si>
  <si>
    <t>infchain</t>
  </si>
  <si>
    <t>InfChain</t>
  </si>
  <si>
    <t>B2B</t>
  </si>
  <si>
    <t>Ambrosus</t>
  </si>
  <si>
    <t>PBL</t>
  </si>
  <si>
    <t>publica</t>
  </si>
  <si>
    <t>Publica</t>
  </si>
  <si>
    <t>MAG</t>
  </si>
  <si>
    <t>magnet</t>
  </si>
  <si>
    <t>Magnet</t>
  </si>
  <si>
    <t>MONK</t>
  </si>
  <si>
    <t>monkey-project</t>
  </si>
  <si>
    <t>Monkey Project</t>
  </si>
  <si>
    <t>VOT</t>
  </si>
  <si>
    <t>votecoin</t>
  </si>
  <si>
    <t>VoteCoin</t>
  </si>
  <si>
    <t>BCD</t>
  </si>
  <si>
    <t>bitcoin-diamond</t>
  </si>
  <si>
    <t>AI</t>
  </si>
  <si>
    <t>poly-ai</t>
  </si>
  <si>
    <t>POLY AI</t>
  </si>
  <si>
    <t>FLIXX</t>
  </si>
  <si>
    <t>flixxo</t>
  </si>
  <si>
    <t>Flixxo</t>
  </si>
  <si>
    <t>SPANK</t>
  </si>
  <si>
    <t>spankchain</t>
  </si>
  <si>
    <t>SpankChain</t>
  </si>
  <si>
    <t>PLX</t>
  </si>
  <si>
    <t>plexcoin</t>
  </si>
  <si>
    <t>PlexCoin</t>
  </si>
  <si>
    <t>accelerator-network</t>
  </si>
  <si>
    <t>Accelerator Network</t>
  </si>
  <si>
    <t>TRIA</t>
  </si>
  <si>
    <t>Triaconta</t>
  </si>
  <si>
    <t>Deduction
amount</t>
  </si>
  <si>
    <t>Deposit
amount</t>
  </si>
  <si>
    <t>GLS</t>
  </si>
  <si>
    <t>glasscoin</t>
  </si>
  <si>
    <t>GlassCoin</t>
  </si>
  <si>
    <t>RYZ</t>
  </si>
  <si>
    <t>anryze</t>
  </si>
  <si>
    <t>ANRYZE</t>
  </si>
  <si>
    <t>BBR</t>
  </si>
  <si>
    <t>boolberry</t>
  </si>
  <si>
    <t>Boolberry</t>
  </si>
  <si>
    <t>TNB</t>
  </si>
  <si>
    <t>time-new-bank</t>
  </si>
  <si>
    <t>Time New Bank</t>
  </si>
  <si>
    <t>DIVX</t>
  </si>
  <si>
    <t>divi</t>
  </si>
  <si>
    <t>Divi</t>
  </si>
  <si>
    <t xml:space="preserve"> Cryptosheet User Guide</t>
  </si>
  <si>
    <t>?</t>
  </si>
  <si>
    <t>ZEPH</t>
  </si>
  <si>
    <t>zephyr</t>
  </si>
  <si>
    <t>Zephyr</t>
  </si>
  <si>
    <t>VEE</t>
  </si>
  <si>
    <t>blockv</t>
  </si>
  <si>
    <t>BLOCKv</t>
  </si>
  <si>
    <t>WISH</t>
  </si>
  <si>
    <t>mywish</t>
  </si>
  <si>
    <t>MyWish</t>
  </si>
  <si>
    <t>EVC</t>
  </si>
  <si>
    <t>eventchain</t>
  </si>
  <si>
    <t>EventChain</t>
  </si>
  <si>
    <t>exp</t>
  </si>
  <si>
    <t>td</t>
  </si>
  <si>
    <t>OCT</t>
  </si>
  <si>
    <t>oraclechain</t>
  </si>
  <si>
    <t>OracleChain</t>
  </si>
  <si>
    <t>HERO</t>
  </si>
  <si>
    <t>sovereign-hero</t>
  </si>
  <si>
    <t>Sovereign Hero</t>
  </si>
  <si>
    <t>BTWTY</t>
  </si>
  <si>
    <t>bit20</t>
  </si>
  <si>
    <t>Bit20</t>
  </si>
  <si>
    <t>ICOO</t>
  </si>
  <si>
    <t>ico-openledger</t>
  </si>
  <si>
    <t>ICO OpenLedger</t>
  </si>
  <si>
    <t>BLOCKPAY</t>
  </si>
  <si>
    <t>blockpay</t>
  </si>
  <si>
    <t>BlockPay</t>
  </si>
  <si>
    <t>LEND</t>
  </si>
  <si>
    <t>ethlend</t>
  </si>
  <si>
    <t>QORA</t>
  </si>
  <si>
    <t>qora</t>
  </si>
  <si>
    <t>Qora</t>
  </si>
  <si>
    <t>Coinwatches</t>
  </si>
  <si>
    <t>Box 1</t>
  </si>
  <si>
    <t>Box 2</t>
  </si>
  <si>
    <t>Box 3</t>
  </si>
  <si>
    <t>Box 4</t>
  </si>
  <si>
    <t>adding 0 to the value makes it able to be used in a conditional formatting comparison.</t>
  </si>
  <si>
    <t>Note: referring to number, in this case percent change, using vlookup of coinmarketcap table returns a value that can't be reffered to in conditonal formatting even when converted to number.</t>
  </si>
  <si>
    <t>ONG</t>
  </si>
  <si>
    <t>ongsocial</t>
  </si>
  <si>
    <t>onG.social</t>
  </si>
  <si>
    <t>CCO</t>
  </si>
  <si>
    <t>ccore</t>
  </si>
  <si>
    <t>Ccore</t>
  </si>
  <si>
    <t>1319</t>
  </si>
  <si>
    <t>1320</t>
  </si>
  <si>
    <t>Coin Deposit</t>
  </si>
  <si>
    <t>Coin Deduction</t>
  </si>
  <si>
    <t>price optional ---&gt;</t>
  </si>
  <si>
    <t>ifCoinDeposit</t>
  </si>
  <si>
    <t>ifCoinDeduction</t>
  </si>
  <si>
    <t>total bitcoin deposited</t>
  </si>
  <si>
    <t>total bitcoin deducted</t>
  </si>
  <si>
    <t>total eth deposited</t>
  </si>
  <si>
    <t>total eth deducted</t>
  </si>
  <si>
    <t>DRGN</t>
  </si>
  <si>
    <t>dragonchain</t>
  </si>
  <si>
    <t>Dragonchain</t>
  </si>
  <si>
    <t>qbao</t>
  </si>
  <si>
    <t>Qbao</t>
  </si>
  <si>
    <t>PFR</t>
  </si>
  <si>
    <t>payfair</t>
  </si>
  <si>
    <t>Payfair</t>
  </si>
  <si>
    <t>1321</t>
  </si>
  <si>
    <t>1322</t>
  </si>
  <si>
    <t>1323</t>
  </si>
  <si>
    <t>1324</t>
  </si>
  <si>
    <t>0.00000026</t>
  </si>
  <si>
    <t>cumulative buy AND deposit with cost</t>
  </si>
  <si>
    <t>Russian Miner Coin</t>
  </si>
  <si>
    <t>presearch</t>
  </si>
  <si>
    <t>Presearch</t>
  </si>
  <si>
    <t>ETHLend</t>
  </si>
  <si>
    <t>Memetic / PepeCoin</t>
  </si>
  <si>
    <t>BWK</t>
  </si>
  <si>
    <t>bulwark</t>
  </si>
  <si>
    <t>Bulwark</t>
  </si>
  <si>
    <t>CannaCoin</t>
  </si>
  <si>
    <t>SAGA</t>
  </si>
  <si>
    <t>sagacoin</t>
  </si>
  <si>
    <t>SagaCoin</t>
  </si>
  <si>
    <t>cybermiles</t>
  </si>
  <si>
    <t>CyberMiles</t>
  </si>
  <si>
    <t>ITC</t>
  </si>
  <si>
    <t>iot-chain</t>
  </si>
  <si>
    <t>IoT Chain</t>
  </si>
  <si>
    <t>ERO</t>
  </si>
  <si>
    <t>eroscoin</t>
  </si>
  <si>
    <t>Eroscoin</t>
  </si>
  <si>
    <t>STC</t>
  </si>
  <si>
    <t>SBC</t>
  </si>
  <si>
    <t>strikebitclub</t>
  </si>
  <si>
    <t>StrikeBitClub</t>
  </si>
  <si>
    <t>CAPP</t>
  </si>
  <si>
    <t>cappasity</t>
  </si>
  <si>
    <t>Cappasity</t>
  </si>
  <si>
    <t>SEND</t>
  </si>
  <si>
    <t>social-send</t>
  </si>
  <si>
    <t>Social Send</t>
  </si>
  <si>
    <t>SNOV</t>
  </si>
  <si>
    <t>snovio</t>
  </si>
  <si>
    <t>Snovio</t>
  </si>
  <si>
    <t>BCDN</t>
  </si>
  <si>
    <t>blockcdn</t>
  </si>
  <si>
    <t>BlockCDN</t>
  </si>
  <si>
    <t>CMP</t>
  </si>
  <si>
    <t>compcoin</t>
  </si>
  <si>
    <t>Compcoin</t>
  </si>
  <si>
    <t>NUKO</t>
  </si>
  <si>
    <t>nekonium</t>
  </si>
  <si>
    <t>Nekonium</t>
  </si>
  <si>
    <t>BON</t>
  </si>
  <si>
    <t>bonpay</t>
  </si>
  <si>
    <t>Bonpay</t>
  </si>
  <si>
    <t>triaconta</t>
  </si>
  <si>
    <t>1325</t>
  </si>
  <si>
    <t>1326</t>
  </si>
  <si>
    <t>1327</t>
  </si>
  <si>
    <t>1328</t>
  </si>
  <si>
    <t>1329</t>
  </si>
  <si>
    <t>1330</t>
  </si>
  <si>
    <t>1331</t>
  </si>
  <si>
    <t>1332</t>
  </si>
  <si>
    <t>1333</t>
  </si>
  <si>
    <t>1334</t>
  </si>
  <si>
    <t>MAGE</t>
  </si>
  <si>
    <t>magiccoin</t>
  </si>
  <si>
    <t>MagicCoin</t>
  </si>
  <si>
    <t>1335</t>
  </si>
  <si>
    <t>1336</t>
  </si>
  <si>
    <t>1338</t>
  </si>
  <si>
    <t>1339</t>
  </si>
  <si>
    <t>1340</t>
  </si>
  <si>
    <t>KBR</t>
  </si>
  <si>
    <t>kubera-coin</t>
  </si>
  <si>
    <t>Kubera Coin</t>
  </si>
  <si>
    <t>PCOIN</t>
  </si>
  <si>
    <t>pioneer-coin</t>
  </si>
  <si>
    <t>Pioneer Coin</t>
  </si>
  <si>
    <t>TOK</t>
  </si>
  <si>
    <t>tokugawa</t>
  </si>
  <si>
    <t>Tokugawa</t>
  </si>
  <si>
    <t>1341</t>
  </si>
  <si>
    <t>1342</t>
  </si>
  <si>
    <t>1343</t>
  </si>
  <si>
    <t>WABI</t>
  </si>
  <si>
    <t>wabi</t>
  </si>
  <si>
    <t>WaBi</t>
  </si>
  <si>
    <t>1344</t>
  </si>
  <si>
    <t>CRC</t>
  </si>
  <si>
    <t>crowdcoin</t>
  </si>
  <si>
    <t>CrowdCoin</t>
  </si>
  <si>
    <t>1345</t>
  </si>
  <si>
    <t xml:space="preserve">      Activation Code:</t>
  </si>
  <si>
    <t>Difference</t>
  </si>
  <si>
    <t>0.00000014</t>
  </si>
  <si>
    <t>Stellar</t>
  </si>
  <si>
    <t>CMS</t>
  </si>
  <si>
    <t>comsa-eth</t>
  </si>
  <si>
    <t>COMSA [ETH]</t>
  </si>
  <si>
    <t>comsa-xem</t>
  </si>
  <si>
    <t>COMSA [XEM]</t>
  </si>
  <si>
    <t>prochain</t>
  </si>
  <si>
    <t>ProChain</t>
  </si>
  <si>
    <t>SMT</t>
  </si>
  <si>
    <t>smartmesh</t>
  </si>
  <si>
    <t>SmartMesh</t>
  </si>
  <si>
    <t>MDS</t>
  </si>
  <si>
    <t>medishares</t>
  </si>
  <si>
    <t>MediShares</t>
  </si>
  <si>
    <t>HWC</t>
  </si>
  <si>
    <t>hollywoodcoin</t>
  </si>
  <si>
    <t>HollyWoodCoin</t>
  </si>
  <si>
    <t>FIL</t>
  </si>
  <si>
    <t>filecoin</t>
  </si>
  <si>
    <t>UQC</t>
  </si>
  <si>
    <t>uquid-coin</t>
  </si>
  <si>
    <t>Uquid Coin</t>
  </si>
  <si>
    <t>SPF</t>
  </si>
  <si>
    <t>IGNIS</t>
  </si>
  <si>
    <t>ignis</t>
  </si>
  <si>
    <t>1346</t>
  </si>
  <si>
    <t>1347</t>
  </si>
  <si>
    <t>1348</t>
  </si>
  <si>
    <t>1349</t>
  </si>
  <si>
    <t>1350</t>
  </si>
  <si>
    <t>1351</t>
  </si>
  <si>
    <t>1352</t>
  </si>
  <si>
    <t>1353</t>
  </si>
  <si>
    <t>1354</t>
  </si>
  <si>
    <t>1355</t>
  </si>
  <si>
    <t>CRYPTOSHEET User Guide</t>
  </si>
  <si>
    <t>support@cryptosheet.net</t>
  </si>
  <si>
    <t>Reach out to us anytime.</t>
  </si>
  <si>
    <t>R E S O U R C E S</t>
  </si>
  <si>
    <t>Q U E S T I O N S  /  F E E D B A C K</t>
  </si>
  <si>
    <t>SBTC</t>
  </si>
  <si>
    <t>super-bitcoin</t>
  </si>
  <si>
    <t>BCX</t>
  </si>
  <si>
    <t>bitcoinx</t>
  </si>
  <si>
    <t>CRED</t>
  </si>
  <si>
    <t>verify</t>
  </si>
  <si>
    <t>Verify</t>
  </si>
  <si>
    <t>DAT</t>
  </si>
  <si>
    <t>datum</t>
  </si>
  <si>
    <t>Datum</t>
  </si>
  <si>
    <t>TRDT</t>
  </si>
  <si>
    <t>trident</t>
  </si>
  <si>
    <t>1356</t>
  </si>
  <si>
    <t>1357</t>
  </si>
  <si>
    <t>1358</t>
  </si>
  <si>
    <t>1359</t>
  </si>
  <si>
    <t>1360</t>
  </si>
  <si>
    <t>Trident Group</t>
  </si>
  <si>
    <t>GTO</t>
  </si>
  <si>
    <t>gifto</t>
  </si>
  <si>
    <t>Gifto</t>
  </si>
  <si>
    <t>GNX</t>
  </si>
  <si>
    <t>genaro-network</t>
  </si>
  <si>
    <t>Genaro Network</t>
  </si>
  <si>
    <t>AMM</t>
  </si>
  <si>
    <t>micromoney</t>
  </si>
  <si>
    <t>MicroMoney</t>
  </si>
  <si>
    <t>UBTC</t>
  </si>
  <si>
    <t>united-bitcoin</t>
  </si>
  <si>
    <t>United Bitcoin</t>
  </si>
  <si>
    <t>WRC</t>
  </si>
  <si>
    <t>worldcore</t>
  </si>
  <si>
    <t>Worldcore</t>
  </si>
  <si>
    <t>DAV</t>
  </si>
  <si>
    <t>davorcoin</t>
  </si>
  <si>
    <t>DavorCoin</t>
  </si>
  <si>
    <t>YTN</t>
  </si>
  <si>
    <t>yenten</t>
  </si>
  <si>
    <t>YENTEN</t>
  </si>
  <si>
    <t>1361</t>
  </si>
  <si>
    <t>1362</t>
  </si>
  <si>
    <t>1363</t>
  </si>
  <si>
    <t>1364</t>
  </si>
  <si>
    <t>1365</t>
  </si>
  <si>
    <t>1366</t>
  </si>
  <si>
    <t>1367</t>
  </si>
  <si>
    <t>BTCA</t>
  </si>
  <si>
    <t>bitair</t>
  </si>
  <si>
    <t>Bitair</t>
  </si>
  <si>
    <t>1368</t>
  </si>
  <si>
    <t>LOC</t>
  </si>
  <si>
    <t>lockchain</t>
  </si>
  <si>
    <t>LockChain</t>
  </si>
  <si>
    <t>1369</t>
  </si>
  <si>
    <t>hawala-today</t>
  </si>
  <si>
    <t>simple-token</t>
  </si>
  <si>
    <t>Simple Token</t>
  </si>
  <si>
    <t>Super Bitcoin</t>
  </si>
  <si>
    <t>BROTHER</t>
  </si>
  <si>
    <t>0.00000027</t>
  </si>
  <si>
    <t>Monoeci</t>
  </si>
  <si>
    <t>ELF</t>
  </si>
  <si>
    <t>aelf</t>
  </si>
  <si>
    <t>WAX</t>
  </si>
  <si>
    <t>wax</t>
  </si>
  <si>
    <t>Filecoin [Futures]</t>
  </si>
  <si>
    <t>STORM</t>
  </si>
  <si>
    <t>storm</t>
  </si>
  <si>
    <t>Storm</t>
  </si>
  <si>
    <t>DTR</t>
  </si>
  <si>
    <t>dynamic-trading-rights</t>
  </si>
  <si>
    <t>Dynamic Trading Rights</t>
  </si>
  <si>
    <t>PKT</t>
  </si>
  <si>
    <t>playkey</t>
  </si>
  <si>
    <t>Playkey</t>
  </si>
  <si>
    <t>SCT</t>
  </si>
  <si>
    <t>soma</t>
  </si>
  <si>
    <t>Soma</t>
  </si>
  <si>
    <t>STAR</t>
  </si>
  <si>
    <t>starbase</t>
  </si>
  <si>
    <t>Starbase</t>
  </si>
  <si>
    <t>1370</t>
  </si>
  <si>
    <t>1371</t>
  </si>
  <si>
    <t>1372</t>
  </si>
  <si>
    <t>1373</t>
  </si>
  <si>
    <t>0.00000051</t>
  </si>
  <si>
    <t>DEW</t>
  </si>
  <si>
    <t>dew</t>
  </si>
  <si>
    <t>MED</t>
  </si>
  <si>
    <t>medibloc</t>
  </si>
  <si>
    <t>0.00000022</t>
  </si>
  <si>
    <t>Karbo</t>
  </si>
  <si>
    <t>NGC</t>
  </si>
  <si>
    <t>naga</t>
  </si>
  <si>
    <t>NAGA</t>
  </si>
  <si>
    <t>BRD</t>
  </si>
  <si>
    <t>bread</t>
  </si>
  <si>
    <t>Bread</t>
  </si>
  <si>
    <t>BIX</t>
  </si>
  <si>
    <t>bibox-token</t>
  </si>
  <si>
    <t>Bibox Token</t>
  </si>
  <si>
    <t>Experience Points</t>
  </si>
  <si>
    <t>0.00000050</t>
  </si>
  <si>
    <t>0.00000062</t>
  </si>
  <si>
    <t>NAS</t>
  </si>
  <si>
    <t>nebulas-token</t>
  </si>
  <si>
    <t>Nebulas</t>
  </si>
  <si>
    <t>SPHTX</t>
  </si>
  <si>
    <t>sophiatx</t>
  </si>
  <si>
    <t>SophiaTX</t>
  </si>
  <si>
    <t>BNTY</t>
  </si>
  <si>
    <t>bounty0x</t>
  </si>
  <si>
    <t>Bounty0x</t>
  </si>
  <si>
    <t>DAI</t>
  </si>
  <si>
    <t>dai</t>
  </si>
  <si>
    <t>Dai</t>
  </si>
  <si>
    <t>Coin Symbol</t>
  </si>
  <si>
    <t>DIM</t>
  </si>
  <si>
    <t>dimcoin</t>
  </si>
  <si>
    <t>DIMCOIN</t>
  </si>
  <si>
    <t>Bitcoin Diamond</t>
  </si>
  <si>
    <r>
      <t>Price</t>
    </r>
    <r>
      <rPr>
        <sz val="11"/>
        <color theme="1"/>
        <rFont val="Century Gothic"/>
        <family val="2"/>
      </rPr>
      <t xml:space="preserve">
</t>
    </r>
    <r>
      <rPr>
        <sz val="9"/>
        <color theme="1"/>
        <rFont val="Century Gothic"/>
        <family val="2"/>
      </rPr>
      <t xml:space="preserve"> (optional for deposits)</t>
    </r>
  </si>
  <si>
    <r>
      <t xml:space="preserve">Bought Using
</t>
    </r>
    <r>
      <rPr>
        <sz val="11"/>
        <color theme="1"/>
        <rFont val="Century Gothic"/>
        <family val="2"/>
      </rPr>
      <t>OR</t>
    </r>
    <r>
      <rPr>
        <b/>
        <sz val="11"/>
        <color theme="1"/>
        <rFont val="Century Gothic"/>
        <family val="2"/>
      </rPr>
      <t xml:space="preserve"> Sold Into</t>
    </r>
  </si>
  <si>
    <t>VEN</t>
  </si>
  <si>
    <t>experience-points</t>
  </si>
  <si>
    <t>UTK</t>
  </si>
  <si>
    <t>utrust</t>
  </si>
  <si>
    <t>UTRUST</t>
  </si>
  <si>
    <t>STAK</t>
  </si>
  <si>
    <t>straks</t>
  </si>
  <si>
    <t>STRAKS</t>
  </si>
  <si>
    <t>entcash</t>
  </si>
  <si>
    <t>ENTCash</t>
  </si>
  <si>
    <t>DBC</t>
  </si>
  <si>
    <t>deepbrain-chain</t>
  </si>
  <si>
    <t>DeepBrain Chain</t>
  </si>
  <si>
    <t>HTML</t>
  </si>
  <si>
    <t>html-coin</t>
  </si>
  <si>
    <t>QLC</t>
  </si>
  <si>
    <t>qlink</t>
  </si>
  <si>
    <t>QLINK</t>
  </si>
  <si>
    <t>HPY</t>
  </si>
  <si>
    <t>hyper-pay</t>
  </si>
  <si>
    <t>Hyper Pay</t>
  </si>
  <si>
    <t>MOT</t>
  </si>
  <si>
    <t>olympus-labs</t>
  </si>
  <si>
    <t>Olympus Labs</t>
  </si>
  <si>
    <t>SRN</t>
  </si>
  <si>
    <t>sirin-labs-token</t>
  </si>
  <si>
    <t>SIRIN LABS Token</t>
  </si>
  <si>
    <t>HBC</t>
  </si>
  <si>
    <t>homeblockcoin</t>
  </si>
  <si>
    <t>HomeBlockCoin</t>
  </si>
  <si>
    <t>HTML5COIN</t>
  </si>
  <si>
    <t>NEU</t>
  </si>
  <si>
    <t>neumark</t>
  </si>
  <si>
    <t>Neumark</t>
  </si>
  <si>
    <t>BIG</t>
  </si>
  <si>
    <t>bigone-token</t>
  </si>
  <si>
    <t>BigONE Token</t>
  </si>
  <si>
    <t>ACE</t>
  </si>
  <si>
    <t>ace</t>
  </si>
  <si>
    <t>Ace</t>
  </si>
  <si>
    <t>MDC</t>
  </si>
  <si>
    <t>madcoin</t>
  </si>
  <si>
    <t>Madcoin</t>
  </si>
  <si>
    <t>PYLNT</t>
  </si>
  <si>
    <t>pylon-network</t>
  </si>
  <si>
    <t>Pylon Network</t>
  </si>
  <si>
    <t>CPAY</t>
  </si>
  <si>
    <t>cryptopay</t>
  </si>
  <si>
    <t>Cryptopay</t>
  </si>
  <si>
    <t>WAND</t>
  </si>
  <si>
    <t>wandx</t>
  </si>
  <si>
    <t>WandX</t>
  </si>
  <si>
    <t>1374</t>
  </si>
  <si>
    <t>1375</t>
  </si>
  <si>
    <t>1376</t>
  </si>
  <si>
    <t>1377</t>
  </si>
  <si>
    <t>1378</t>
  </si>
  <si>
    <t>1379</t>
  </si>
  <si>
    <t>1380</t>
  </si>
  <si>
    <t>PLAY</t>
  </si>
  <si>
    <t>herocoin</t>
  </si>
  <si>
    <t>HEROcoin</t>
  </si>
  <si>
    <t>0.00000059</t>
  </si>
  <si>
    <t>0.00000100</t>
  </si>
  <si>
    <t>Total Cost or Gains</t>
  </si>
  <si>
    <t>PACcoin</t>
  </si>
  <si>
    <t>Zlancer</t>
  </si>
  <si>
    <t>Ammo Reloaded</t>
  </si>
  <si>
    <t>game</t>
  </si>
  <si>
    <t>bitclave</t>
  </si>
  <si>
    <t>BitClave</t>
  </si>
  <si>
    <t>lightning-bitcoin</t>
  </si>
  <si>
    <t>Lightning Bitcoin [Futures]</t>
  </si>
  <si>
    <t>FDX</t>
  </si>
  <si>
    <t>fidentiax</t>
  </si>
  <si>
    <t>FidentiaX</t>
  </si>
  <si>
    <t>MTX</t>
  </si>
  <si>
    <t>matryx</t>
  </si>
  <si>
    <t>Matryx</t>
  </si>
  <si>
    <t>1381</t>
  </si>
  <si>
    <t>1382</t>
  </si>
  <si>
    <t>1383</t>
  </si>
  <si>
    <t>1384</t>
  </si>
  <si>
    <t>1385</t>
  </si>
  <si>
    <t>24 HR</t>
  </si>
  <si>
    <t>24 hr change nums</t>
  </si>
  <si>
    <t>starting in Port C11 --&gt;</t>
  </si>
  <si>
    <t>0.00000095</t>
  </si>
  <si>
    <t>Ignis</t>
  </si>
  <si>
    <t>ESC</t>
  </si>
  <si>
    <t>escoro</t>
  </si>
  <si>
    <t>Escroco</t>
  </si>
  <si>
    <t>APPC</t>
  </si>
  <si>
    <t>appcoins</t>
  </si>
  <si>
    <t>AppCoins</t>
  </si>
  <si>
    <t>CAN</t>
  </si>
  <si>
    <t>canyacoin</t>
  </si>
  <si>
    <t>CanYaCoin</t>
  </si>
  <si>
    <t>1386</t>
  </si>
  <si>
    <t>TAU</t>
  </si>
  <si>
    <t>lamden</t>
  </si>
  <si>
    <t>Lamden</t>
  </si>
  <si>
    <t>1387</t>
  </si>
  <si>
    <t>SWFTC</t>
  </si>
  <si>
    <t>swftcoin</t>
  </si>
  <si>
    <t>SwftCoin</t>
  </si>
  <si>
    <t>HPB</t>
  </si>
  <si>
    <t>high-performance-blockchain</t>
  </si>
  <si>
    <t>High Performance Blockchain</t>
  </si>
  <si>
    <t>MDT</t>
  </si>
  <si>
    <t>measurable-data-token</t>
  </si>
  <si>
    <t>Measurable Data Token</t>
  </si>
  <si>
    <t>waykichain</t>
  </si>
  <si>
    <t>WaykiChain</t>
  </si>
  <si>
    <t>mixin</t>
  </si>
  <si>
    <t>Mixin</t>
  </si>
  <si>
    <t>NMS</t>
  </si>
  <si>
    <t>numus</t>
  </si>
  <si>
    <t>Numus</t>
  </si>
  <si>
    <t>NUMUS</t>
  </si>
  <si>
    <t>numuscash</t>
  </si>
  <si>
    <t>NumusCash</t>
  </si>
  <si>
    <t>GCS</t>
  </si>
  <si>
    <t>gamechain</t>
  </si>
  <si>
    <t>GameChain System</t>
  </si>
  <si>
    <t>1388</t>
  </si>
  <si>
    <t>1389</t>
  </si>
  <si>
    <t>1390</t>
  </si>
  <si>
    <t>1391</t>
  </si>
  <si>
    <t>1392</t>
  </si>
  <si>
    <t>1393</t>
  </si>
  <si>
    <t>1394</t>
  </si>
  <si>
    <t>Download a new Cryptosheet. 
(just transfer over your activation code)</t>
  </si>
  <si>
    <t xml:space="preserve">
Cryptosheet activation codes can be purchased at</t>
  </si>
  <si>
    <t>(1 user per activation code, up to 3 devices)</t>
  </si>
  <si>
    <t>http://www.cryptosheet.net/activate</t>
  </si>
  <si>
    <t>version 1.4</t>
  </si>
  <si>
    <t>http://www.cryptosheet.net/fresh</t>
  </si>
  <si>
    <t>MediBloc</t>
  </si>
  <si>
    <t>TEL</t>
  </si>
  <si>
    <t>telcoin</t>
  </si>
  <si>
    <t>Telcoin</t>
  </si>
  <si>
    <t>OST</t>
  </si>
  <si>
    <t>INS</t>
  </si>
  <si>
    <t>ins-ecosystem</t>
  </si>
  <si>
    <t>INS Ecosystem</t>
  </si>
  <si>
    <t>INT</t>
  </si>
  <si>
    <t>internet-node-token</t>
  </si>
  <si>
    <t>Internet Node Token</t>
  </si>
  <si>
    <t>ECA</t>
  </si>
  <si>
    <t>electra</t>
  </si>
  <si>
    <t>Electra</t>
  </si>
  <si>
    <t>oyster</t>
  </si>
  <si>
    <t>Oyster</t>
  </si>
  <si>
    <t>TIO</t>
  </si>
  <si>
    <t>trade-token</t>
  </si>
  <si>
    <t>Trade Token</t>
  </si>
  <si>
    <t>PRS</t>
  </si>
  <si>
    <t>AURA</t>
  </si>
  <si>
    <t>aurora-dao</t>
  </si>
  <si>
    <t>Aurora DAO</t>
  </si>
  <si>
    <t>BLT</t>
  </si>
  <si>
    <t>bloomtoken</t>
  </si>
  <si>
    <t>Bloom</t>
  </si>
  <si>
    <t>Game.com</t>
  </si>
  <si>
    <t>bean-cash</t>
  </si>
  <si>
    <t>Bean Cash</t>
  </si>
  <si>
    <t>Blackmoon</t>
  </si>
  <si>
    <t>AIX</t>
  </si>
  <si>
    <t>aigang</t>
  </si>
  <si>
    <t>Aigang</t>
  </si>
  <si>
    <t>QUN</t>
  </si>
  <si>
    <t>qunqun</t>
  </si>
  <si>
    <t>QunQun</t>
  </si>
  <si>
    <t>POLIS</t>
  </si>
  <si>
    <t>polis</t>
  </si>
  <si>
    <t>Polis</t>
  </si>
  <si>
    <t>RNT</t>
  </si>
  <si>
    <t>oneroot-network</t>
  </si>
  <si>
    <t>OneRoot Network</t>
  </si>
  <si>
    <t>LCT</t>
  </si>
  <si>
    <t>lendconnect</t>
  </si>
  <si>
    <t>LendConnect</t>
  </si>
  <si>
    <t>HKN</t>
  </si>
  <si>
    <t>hacken</t>
  </si>
  <si>
    <t>Hacken</t>
  </si>
  <si>
    <t>CDX</t>
  </si>
  <si>
    <t>commodity-ad-network</t>
  </si>
  <si>
    <t>Commodity Ad Network</t>
  </si>
  <si>
    <t>GJC</t>
  </si>
  <si>
    <t>global-jobcoin</t>
  </si>
  <si>
    <t>Global Jobcoin</t>
  </si>
  <si>
    <t>OPC</t>
  </si>
  <si>
    <t>op-coin</t>
  </si>
  <si>
    <t>OP Coin</t>
  </si>
  <si>
    <t>STN</t>
  </si>
  <si>
    <t>steneum-coin</t>
  </si>
  <si>
    <t>Steneum Coin</t>
  </si>
  <si>
    <t>CHAN</t>
  </si>
  <si>
    <t>0.00000054</t>
  </si>
  <si>
    <t>IOST</t>
  </si>
  <si>
    <t>iostoken</t>
  </si>
  <si>
    <t>IOStoken</t>
  </si>
  <si>
    <t>TOPC</t>
  </si>
  <si>
    <t>topchain</t>
  </si>
  <si>
    <t>TopChain</t>
  </si>
  <si>
    <t>SHOW</t>
  </si>
  <si>
    <t>show</t>
  </si>
  <si>
    <t>Show</t>
  </si>
  <si>
    <t>BitcoinX</t>
  </si>
  <si>
    <t>AGI</t>
  </si>
  <si>
    <t>singularitynet</t>
  </si>
  <si>
    <t>SingularityNET</t>
  </si>
  <si>
    <t>LIGHT</t>
  </si>
  <si>
    <t>lightchain</t>
  </si>
  <si>
    <t>LightChain</t>
  </si>
  <si>
    <t>AAC</t>
  </si>
  <si>
    <t>acute-angle-cloud</t>
  </si>
  <si>
    <t>Acute Angle Cloud</t>
  </si>
  <si>
    <t>THETA</t>
  </si>
  <si>
    <t>theta-token</t>
  </si>
  <si>
    <t>Theta Token</t>
  </si>
  <si>
    <t>BTO</t>
  </si>
  <si>
    <t>bottos</t>
  </si>
  <si>
    <t>Bottos</t>
  </si>
  <si>
    <t>profile-utility-token</t>
  </si>
  <si>
    <t>Profile Utility Token</t>
  </si>
  <si>
    <t>CHAT</t>
  </si>
  <si>
    <t>chatcoin</t>
  </si>
  <si>
    <t>ChatCoin</t>
  </si>
  <si>
    <t>KCASH</t>
  </si>
  <si>
    <t>kcash</t>
  </si>
  <si>
    <t>Kcash</t>
  </si>
  <si>
    <t>SPC</t>
  </si>
  <si>
    <t>spacechain</t>
  </si>
  <si>
    <t>SpaceChain</t>
  </si>
  <si>
    <t>RCT</t>
  </si>
  <si>
    <t>realchain</t>
  </si>
  <si>
    <t>RealChain</t>
  </si>
  <si>
    <t>KEY</t>
  </si>
  <si>
    <t>selfkey</t>
  </si>
  <si>
    <t>Selfkey</t>
  </si>
  <si>
    <t>YEE</t>
  </si>
  <si>
    <t>yee</t>
  </si>
  <si>
    <t>Yee</t>
  </si>
  <si>
    <t>AIDOC</t>
  </si>
  <si>
    <t>aidoc</t>
  </si>
  <si>
    <t>AI Doctor</t>
  </si>
  <si>
    <t>SSC</t>
  </si>
  <si>
    <t>selfsell</t>
  </si>
  <si>
    <t>SelfSell</t>
  </si>
  <si>
    <t>SEXC</t>
  </si>
  <si>
    <t>sharex</t>
  </si>
  <si>
    <t>ShareX</t>
  </si>
  <si>
    <t>fairgame</t>
  </si>
  <si>
    <t>FairGame</t>
  </si>
  <si>
    <t>MOBI</t>
  </si>
  <si>
    <t>mobius</t>
  </si>
  <si>
    <t>Mobius</t>
  </si>
  <si>
    <t>QUBE</t>
  </si>
  <si>
    <t>qube</t>
  </si>
  <si>
    <t>Qube</t>
  </si>
  <si>
    <t>IPL</t>
  </si>
  <si>
    <t>insurepal</t>
  </si>
  <si>
    <t>InsurePal</t>
  </si>
  <si>
    <t>UGC</t>
  </si>
  <si>
    <t>ugchain</t>
  </si>
  <si>
    <t>ugChain</t>
  </si>
  <si>
    <t>starchain</t>
  </si>
  <si>
    <t>StarChain</t>
  </si>
  <si>
    <t>REBL</t>
  </si>
  <si>
    <t>rebellious</t>
  </si>
  <si>
    <t>Rebellious</t>
  </si>
  <si>
    <t>ARCT</t>
  </si>
  <si>
    <t>arbitragect</t>
  </si>
  <si>
    <t>ArbitrageCT</t>
  </si>
  <si>
    <t>BAR</t>
  </si>
  <si>
    <t>titanium-blockchain</t>
  </si>
  <si>
    <t>Titanium Blockchain</t>
  </si>
  <si>
    <t>READ</t>
  </si>
  <si>
    <t>read</t>
  </si>
  <si>
    <t>Read</t>
  </si>
  <si>
    <t>HOT</t>
  </si>
  <si>
    <t>hydro-protocol</t>
  </si>
  <si>
    <t>Hydro Protocol</t>
  </si>
  <si>
    <t>EKO</t>
  </si>
  <si>
    <t>echolink</t>
  </si>
  <si>
    <t>EchoLink</t>
  </si>
  <si>
    <t>IDT</t>
  </si>
  <si>
    <t>investdigital</t>
  </si>
  <si>
    <t>InvestDigital</t>
  </si>
  <si>
    <t>AWR</t>
  </si>
  <si>
    <t>aware</t>
  </si>
  <si>
    <t>AWARE</t>
  </si>
  <si>
    <t>maggie</t>
  </si>
  <si>
    <t>Maggie</t>
  </si>
  <si>
    <t>IPC</t>
  </si>
  <si>
    <t>ipchain</t>
  </si>
  <si>
    <t>IPChain</t>
  </si>
  <si>
    <t>TCT</t>
  </si>
  <si>
    <t>tokenclub</t>
  </si>
  <si>
    <t>TokenClub</t>
  </si>
  <si>
    <t>HORSE</t>
  </si>
  <si>
    <t>ethorse</t>
  </si>
  <si>
    <t>Ethorse</t>
  </si>
  <si>
    <t>GAT</t>
  </si>
  <si>
    <t>gatcoin</t>
  </si>
  <si>
    <t>Gatcoin</t>
  </si>
  <si>
    <t>CL</t>
  </si>
  <si>
    <t>coinlancer</t>
  </si>
  <si>
    <t>Coinlancer</t>
  </si>
  <si>
    <t>SegWit2x</t>
  </si>
  <si>
    <t>AIT</t>
  </si>
  <si>
    <t>aichain</t>
  </si>
  <si>
    <t>AICHAIN</t>
  </si>
  <si>
    <t>ATN</t>
  </si>
  <si>
    <t>atn</t>
  </si>
  <si>
    <t>BDG</t>
  </si>
  <si>
    <t>bitdegree</t>
  </si>
  <si>
    <t>BitDegree</t>
  </si>
  <si>
    <t>MOAC</t>
  </si>
  <si>
    <t>moac</t>
  </si>
  <si>
    <t>BKX</t>
  </si>
  <si>
    <t>bankex</t>
  </si>
  <si>
    <t>Bankex</t>
  </si>
  <si>
    <t>content-and-ad-network</t>
  </si>
  <si>
    <t>Content and AD Network</t>
  </si>
  <si>
    <t>IC</t>
  </si>
  <si>
    <t>ignition</t>
  </si>
  <si>
    <t>Ignition</t>
  </si>
  <si>
    <t>IDXM</t>
  </si>
  <si>
    <t>idex-membership</t>
  </si>
  <si>
    <t>IDEX Membership</t>
  </si>
  <si>
    <t>TOKC</t>
  </si>
  <si>
    <t>tokyo</t>
  </si>
  <si>
    <t>TOKYO</t>
  </si>
  <si>
    <t>HC</t>
  </si>
  <si>
    <t>harvest-masternode-coin</t>
  </si>
  <si>
    <t>Harvest Masternode Coin</t>
  </si>
  <si>
    <t>HAC</t>
  </si>
  <si>
    <t>hackspace-capital</t>
  </si>
  <si>
    <t>Hackspace Capital</t>
  </si>
  <si>
    <t>WETH</t>
  </si>
  <si>
    <t>weth</t>
  </si>
  <si>
    <t>REF</t>
  </si>
  <si>
    <t>reftoken</t>
  </si>
  <si>
    <t>RefToken</t>
  </si>
  <si>
    <t>SWTC</t>
  </si>
  <si>
    <t>jingtum-tech</t>
  </si>
  <si>
    <t>Jingtum Tech</t>
  </si>
  <si>
    <t>ORE</t>
  </si>
  <si>
    <t>galactrum</t>
  </si>
  <si>
    <t>Galactrum</t>
  </si>
  <si>
    <t>CFUN</t>
  </si>
  <si>
    <t>cfun</t>
  </si>
  <si>
    <t>CFun</t>
  </si>
  <si>
    <t>UTT</t>
  </si>
  <si>
    <t>uttoken</t>
  </si>
  <si>
    <t>United Traders Token</t>
  </si>
  <si>
    <t>LEV</t>
  </si>
  <si>
    <t>leverj</t>
  </si>
  <si>
    <t>Leverj</t>
  </si>
  <si>
    <t>MVC</t>
  </si>
  <si>
    <t>maverick-chain</t>
  </si>
  <si>
    <t>Maverick Chain</t>
  </si>
  <si>
    <t>VZT</t>
  </si>
  <si>
    <t>vezt</t>
  </si>
  <si>
    <t>Vezt</t>
  </si>
  <si>
    <t>GOD</t>
  </si>
  <si>
    <t>bitcoin-god</t>
  </si>
  <si>
    <t>Bitcoin God</t>
  </si>
  <si>
    <t>CEFS</t>
  </si>
  <si>
    <t>cryptopiafeeshares</t>
  </si>
  <si>
    <t>CryptopiaFeeShares</t>
  </si>
  <si>
    <t>ZAP</t>
  </si>
  <si>
    <t>zap</t>
  </si>
  <si>
    <t>Zap</t>
  </si>
  <si>
    <t>SXUT</t>
  </si>
  <si>
    <t>spectre-utility</t>
  </si>
  <si>
    <t>Spectre.ai Utility Token</t>
  </si>
  <si>
    <t>SXDT</t>
  </si>
  <si>
    <t>spectre-dividend</t>
  </si>
  <si>
    <t>Spectre.ai Dividend Token</t>
  </si>
  <si>
    <t>CLD</t>
  </si>
  <si>
    <t>cloud</t>
  </si>
  <si>
    <t>Cloud</t>
  </si>
  <si>
    <t>GET</t>
  </si>
  <si>
    <t>GET Protocol</t>
  </si>
  <si>
    <t>JIYO</t>
  </si>
  <si>
    <t>jiyo</t>
  </si>
  <si>
    <t>Jiyo</t>
  </si>
  <si>
    <t>KRM</t>
  </si>
  <si>
    <t>karma</t>
  </si>
  <si>
    <t>Karma</t>
  </si>
  <si>
    <t>NOX</t>
  </si>
  <si>
    <t>nitro</t>
  </si>
  <si>
    <t>Nitro</t>
  </si>
  <si>
    <t>KZC</t>
  </si>
  <si>
    <t>kzcash</t>
  </si>
  <si>
    <t>Kzcash</t>
  </si>
  <si>
    <t>BCA</t>
  </si>
  <si>
    <t>bitcoin-atom</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</si>
  <si>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</si>
  <si>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</si>
  <si>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</si>
  <si>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</si>
  <si>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</si>
  <si>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</si>
  <si>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</si>
  <si>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</si>
  <si>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</si>
  <si>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</si>
  <si>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</si>
  <si>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</si>
  <si>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</si>
  <si>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</si>
  <si>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</si>
  <si>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</si>
  <si>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</si>
  <si>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</si>
  <si>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</si>
  <si>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</si>
  <si>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</si>
  <si>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</si>
  <si>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</si>
  <si>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</si>
  <si>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</si>
  <si>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</si>
  <si>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</si>
  <si>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</si>
  <si>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</si>
  <si>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</si>
  <si>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</si>
  <si>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</si>
  <si>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DDD</t>
  </si>
  <si>
    <t>scryinfo</t>
  </si>
  <si>
    <t>Scry.info</t>
  </si>
  <si>
    <t>1427</t>
  </si>
  <si>
    <t>1428</t>
  </si>
  <si>
    <t>1429</t>
  </si>
  <si>
    <t>1430</t>
  </si>
  <si>
    <t>KB3</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</si>
  <si>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</si>
  <si>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</si>
  <si>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</si>
  <si>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</si>
  <si>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</si>
  <si>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</si>
  <si>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</si>
  <si>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</si>
  <si>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</si>
  <si>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</si>
  <si>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</si>
  <si>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</si>
  <si>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</si>
  <si>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</si>
  <si>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</si>
  <si>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</si>
  <si>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</si>
  <si>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</si>
  <si>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</si>
  <si>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</si>
  <si>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</si>
  <si>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</si>
  <si>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</si>
  <si>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SIC</t>
  </si>
  <si>
    <t>swisscoin</t>
  </si>
  <si>
    <t>Swisscoin</t>
  </si>
  <si>
    <t>1454</t>
  </si>
  <si>
    <t>1455</t>
  </si>
  <si>
    <t>1456</t>
  </si>
  <si>
    <t>1457</t>
  </si>
  <si>
    <t>1458</t>
  </si>
  <si>
    <t>1459</t>
  </si>
  <si>
    <t>1460</t>
  </si>
  <si>
    <t>1461</t>
  </si>
  <si>
    <t>1462</t>
  </si>
  <si>
    <t>1463</t>
  </si>
  <si>
    <t>1464</t>
  </si>
  <si>
    <t>1465</t>
  </si>
  <si>
    <t>1466</t>
  </si>
  <si>
    <t>1467</t>
  </si>
  <si>
    <t>1468</t>
  </si>
  <si>
    <t>1469</t>
  </si>
  <si>
    <t>TNC</t>
  </si>
  <si>
    <t>trinity-network-credit</t>
  </si>
  <si>
    <t>Trinity Network Credit</t>
  </si>
  <si>
    <t>C20</t>
  </si>
  <si>
    <t>c20</t>
  </si>
  <si>
    <t>DTA</t>
  </si>
  <si>
    <t>data</t>
  </si>
  <si>
    <t>MOF</t>
  </si>
  <si>
    <t>molecular-future</t>
  </si>
  <si>
    <t>Molecular Future</t>
  </si>
  <si>
    <t>carvertical</t>
  </si>
  <si>
    <t>carVertical</t>
  </si>
  <si>
    <t>CRPT</t>
  </si>
  <si>
    <t>crypterium</t>
  </si>
  <si>
    <t>Crypterium</t>
  </si>
  <si>
    <t>SPK</t>
  </si>
  <si>
    <t>sparks</t>
  </si>
  <si>
    <t>Sparks</t>
  </si>
  <si>
    <t>TMC</t>
  </si>
  <si>
    <t>timescoin</t>
  </si>
  <si>
    <t>TimesCoin</t>
  </si>
  <si>
    <t>RBBT</t>
  </si>
  <si>
    <t>rabbitcoin</t>
  </si>
  <si>
    <t>RabbitCoin</t>
  </si>
  <si>
    <t>1470</t>
  </si>
  <si>
    <t>1471</t>
  </si>
  <si>
    <t>1472</t>
  </si>
  <si>
    <t>1473</t>
  </si>
  <si>
    <t>1474</t>
  </si>
  <si>
    <t>0.00000028</t>
  </si>
  <si>
    <t>PRA</t>
  </si>
  <si>
    <t>GCN Coin</t>
  </si>
  <si>
    <t>ARY</t>
  </si>
  <si>
    <t>block-array</t>
  </si>
  <si>
    <t>Block Array</t>
  </si>
  <si>
    <t>COV</t>
  </si>
  <si>
    <t>covesting</t>
  </si>
  <si>
    <t>Covesting</t>
  </si>
  <si>
    <t>1475</t>
  </si>
  <si>
    <t>1476</t>
  </si>
  <si>
    <t>total fiat buys</t>
  </si>
  <si>
    <t>total sells into fiat</t>
  </si>
  <si>
    <t>Total New Investment</t>
  </si>
  <si>
    <t>Total Portfolio Value (including cash)</t>
  </si>
  <si>
    <t>Amount withdrawn (minus amount reinvested)</t>
  </si>
  <si>
    <t>% Gain or Loss</t>
  </si>
  <si>
    <t>ifBTdeposit</t>
  </si>
  <si>
    <t>ifBTwithdraw</t>
  </si>
  <si>
    <t>New Investment</t>
  </si>
  <si>
    <t>Reinvestment</t>
  </si>
  <si>
    <t>available to reinvest</t>
  </si>
  <si>
    <t>Total Deposited</t>
  </si>
  <si>
    <t>Total Withdrawl</t>
  </si>
  <si>
    <t>total reinvested</t>
  </si>
  <si>
    <r>
      <t xml:space="preserve">New Investment
</t>
    </r>
    <r>
      <rPr>
        <sz val="11"/>
        <color theme="1"/>
        <rFont val="Century Gothic"/>
        <family val="2"/>
      </rPr>
      <t>OR</t>
    </r>
    <r>
      <rPr>
        <b/>
        <sz val="11"/>
        <color theme="1"/>
        <rFont val="Century Gothic"/>
        <family val="2"/>
      </rPr>
      <t xml:space="preserve"> Reinvestment</t>
    </r>
  </si>
  <si>
    <t>Investment Summary</t>
  </si>
  <si>
    <t>0.00000068</t>
  </si>
  <si>
    <t>0.00000030</t>
  </si>
  <si>
    <t>0.00000074</t>
  </si>
  <si>
    <t>0.00000077</t>
  </si>
  <si>
    <t>OCN</t>
  </si>
  <si>
    <t>odyssey</t>
  </si>
  <si>
    <t>Odyssey</t>
  </si>
  <si>
    <t>OF</t>
  </si>
  <si>
    <t>ofcoin</t>
  </si>
  <si>
    <t>OFCOIN</t>
  </si>
  <si>
    <t>UIP</t>
  </si>
  <si>
    <t>unlimitedip</t>
  </si>
  <si>
    <t>UnlimitedIP</t>
  </si>
  <si>
    <t>CRYPTO20</t>
  </si>
  <si>
    <t>IDH</t>
  </si>
  <si>
    <t>indahash</t>
  </si>
  <si>
    <t>indaHash</t>
  </si>
  <si>
    <t>EKT</t>
  </si>
  <si>
    <t>educare</t>
  </si>
  <si>
    <t>EDUCare</t>
  </si>
  <si>
    <t>QBIC</t>
  </si>
  <si>
    <t>qbic</t>
  </si>
  <si>
    <t>Qbic</t>
  </si>
  <si>
    <t>TRUE</t>
  </si>
  <si>
    <t>true-chain</t>
  </si>
  <si>
    <t>True Chain</t>
  </si>
  <si>
    <t>pressone</t>
  </si>
  <si>
    <t>PressOne</t>
  </si>
  <si>
    <t>TBX</t>
  </si>
  <si>
    <t>tokenbox</t>
  </si>
  <si>
    <t>Tokenbox</t>
  </si>
  <si>
    <t>GUESS</t>
  </si>
  <si>
    <t>guess</t>
  </si>
  <si>
    <t>1477</t>
  </si>
  <si>
    <t>1478</t>
  </si>
  <si>
    <t>1479</t>
  </si>
  <si>
    <t>1480</t>
  </si>
  <si>
    <t>1481</t>
  </si>
  <si>
    <t>1482</t>
  </si>
  <si>
    <t>1483</t>
  </si>
  <si>
    <t>1484</t>
  </si>
  <si>
    <t>1485</t>
  </si>
  <si>
    <t>1486</t>
  </si>
  <si>
    <t>PRE</t>
  </si>
  <si>
    <t>EVE</t>
  </si>
  <si>
    <t>devery</t>
  </si>
  <si>
    <t>Devery</t>
  </si>
  <si>
    <t>0.00000677</t>
  </si>
  <si>
    <t>0.00000036</t>
  </si>
  <si>
    <t>LET</t>
  </si>
  <si>
    <t>linkeye</t>
  </si>
  <si>
    <t>LinkEye</t>
  </si>
  <si>
    <t>CV</t>
  </si>
  <si>
    <t>TRAC</t>
  </si>
  <si>
    <t>origintrail</t>
  </si>
  <si>
    <t>OriginTrail</t>
  </si>
  <si>
    <t>AID</t>
  </si>
  <si>
    <t>aidcoin</t>
  </si>
  <si>
    <t>AidCoin</t>
  </si>
  <si>
    <t>BPT</t>
  </si>
  <si>
    <t>blockport</t>
  </si>
  <si>
    <t>Blockport</t>
  </si>
  <si>
    <t>AXP</t>
  </si>
  <si>
    <t>axpire</t>
  </si>
  <si>
    <t>aXpire</t>
  </si>
  <si>
    <t>0.00000042</t>
  </si>
  <si>
    <t>0.00000053</t>
  </si>
  <si>
    <t>1487</t>
  </si>
  <si>
    <t>1488</t>
  </si>
  <si>
    <t>1489</t>
  </si>
  <si>
    <t>1490</t>
  </si>
  <si>
    <t>1491</t>
  </si>
  <si>
    <t>PHO</t>
  </si>
  <si>
    <t>photon</t>
  </si>
  <si>
    <t>Photon</t>
  </si>
  <si>
    <t>0.00000089</t>
  </si>
  <si>
    <t>RUFF</t>
  </si>
  <si>
    <t>ruff</t>
  </si>
  <si>
    <t>Ruff</t>
  </si>
  <si>
    <t>SOC</t>
  </si>
  <si>
    <t>all-sports</t>
  </si>
  <si>
    <t>All Sports</t>
  </si>
  <si>
    <t>COFI</t>
  </si>
  <si>
    <t>coinfi</t>
  </si>
  <si>
    <t>CoinFi</t>
  </si>
  <si>
    <t>ZIL</t>
  </si>
  <si>
    <t>zilliqa</t>
  </si>
  <si>
    <t>Zilliqa</t>
  </si>
  <si>
    <t>FOTA</t>
  </si>
  <si>
    <t>fortuna</t>
  </si>
  <si>
    <t>Fortuna</t>
  </si>
  <si>
    <t>MEE</t>
  </si>
  <si>
    <t>coinmeet</t>
  </si>
  <si>
    <t>CoinMeet</t>
  </si>
  <si>
    <t>NKC</t>
  </si>
  <si>
    <t>nework</t>
  </si>
  <si>
    <t>Nework</t>
  </si>
  <si>
    <t>MAN</t>
  </si>
  <si>
    <t>matrix-ai-network</t>
  </si>
  <si>
    <t>Matrix AI Network</t>
  </si>
  <si>
    <t>PXS</t>
  </si>
  <si>
    <t>pundi-x</t>
  </si>
  <si>
    <t>Pundi X</t>
  </si>
  <si>
    <t>SLT</t>
  </si>
  <si>
    <t>smartlands</t>
  </si>
  <si>
    <t>Smartlands</t>
  </si>
  <si>
    <t>GRLC</t>
  </si>
  <si>
    <t>garlicoin</t>
  </si>
  <si>
    <t>Garlicoin</t>
  </si>
  <si>
    <t>Peerguess</t>
  </si>
  <si>
    <t>XRY</t>
  </si>
  <si>
    <t>royalties</t>
  </si>
  <si>
    <t>Royalties</t>
  </si>
  <si>
    <t>1492</t>
  </si>
  <si>
    <t>1493</t>
  </si>
  <si>
    <t>1494</t>
  </si>
  <si>
    <t>1495</t>
  </si>
  <si>
    <t>1496</t>
  </si>
  <si>
    <t>1497</t>
  </si>
  <si>
    <t>1498</t>
  </si>
  <si>
    <t>0.00000070</t>
  </si>
  <si>
    <t>0.00000120</t>
  </si>
  <si>
    <t>0.00000141</t>
  </si>
  <si>
    <t>0.00000083</t>
  </si>
  <si>
    <t>0.00000044</t>
  </si>
  <si>
    <t>FRCT</t>
  </si>
  <si>
    <t>farstcoin</t>
  </si>
  <si>
    <t>Farstcoin</t>
  </si>
  <si>
    <t>Nano</t>
  </si>
  <si>
    <t>0.00000057</t>
  </si>
  <si>
    <t>blackmoon</t>
  </si>
  <si>
    <t>0.00000045</t>
  </si>
  <si>
    <t>gcn-coin</t>
  </si>
  <si>
    <t>Elite</t>
  </si>
  <si>
    <t>0.00000037</t>
  </si>
  <si>
    <t>SONO</t>
  </si>
  <si>
    <t>0.00000163</t>
  </si>
  <si>
    <t>EPC</t>
  </si>
  <si>
    <t>electronic-pk-chain</t>
  </si>
  <si>
    <t>Electronic PK Chain</t>
  </si>
  <si>
    <t>ZPT</t>
  </si>
  <si>
    <t>zeepin</t>
  </si>
  <si>
    <t>Zeepin</t>
  </si>
  <si>
    <t>HLC</t>
  </si>
  <si>
    <t>halalchain</t>
  </si>
  <si>
    <t>HalalChain</t>
  </si>
  <si>
    <t>cpchain</t>
  </si>
  <si>
    <t>CPChain</t>
  </si>
  <si>
    <t>CXO</t>
  </si>
  <si>
    <t>cargox</t>
  </si>
  <si>
    <t>CargoX</t>
  </si>
  <si>
    <t>OC</t>
  </si>
  <si>
    <t>oceanchain</t>
  </si>
  <si>
    <t>OceanChain</t>
  </si>
  <si>
    <t>BTW</t>
  </si>
  <si>
    <t>VLC</t>
  </si>
  <si>
    <t>valuechain</t>
  </si>
  <si>
    <t>ValueChain</t>
  </si>
  <si>
    <t>CANDY</t>
  </si>
  <si>
    <t>candy</t>
  </si>
  <si>
    <t>Candy</t>
  </si>
  <si>
    <t>SMS</t>
  </si>
  <si>
    <t>speed-mining-service</t>
  </si>
  <si>
    <t>Speed Mining Service</t>
  </si>
  <si>
    <t>TRF</t>
  </si>
  <si>
    <t>travelflex</t>
  </si>
  <si>
    <t>Travelflex</t>
  </si>
  <si>
    <t>EQL</t>
  </si>
  <si>
    <t>equal</t>
  </si>
  <si>
    <t>Equal</t>
  </si>
  <si>
    <t>SENSE</t>
  </si>
  <si>
    <t>sense</t>
  </si>
  <si>
    <t>Sense</t>
  </si>
  <si>
    <t>Bitcoin Atom</t>
  </si>
  <si>
    <t>1499</t>
  </si>
  <si>
    <t>1500</t>
  </si>
  <si>
    <t>1501</t>
  </si>
  <si>
    <t>1502</t>
  </si>
  <si>
    <t>AUD</t>
  </si>
  <si>
    <t>CAD</t>
  </si>
  <si>
    <t>GBP</t>
  </si>
  <si>
    <t>NZD</t>
  </si>
  <si>
    <t>Currency Choice</t>
  </si>
  <si>
    <t>A</t>
  </si>
  <si>
    <t>B</t>
  </si>
  <si>
    <t>C</t>
  </si>
  <si>
    <t>D</t>
  </si>
  <si>
    <t>GPB</t>
  </si>
  <si>
    <t>E</t>
  </si>
  <si>
    <t>F</t>
  </si>
  <si>
    <t>Legend:</t>
  </si>
  <si>
    <t>EUR</t>
  </si>
  <si>
    <t>Name</t>
  </si>
  <si>
    <t>Value.last</t>
  </si>
  <si>
    <t>Value.symbol</t>
  </si>
  <si>
    <t>$</t>
  </si>
  <si>
    <t>BRL</t>
  </si>
  <si>
    <t>R$</t>
  </si>
  <si>
    <t>CHF</t>
  </si>
  <si>
    <t>CLP</t>
  </si>
  <si>
    <t>CNY</t>
  </si>
  <si>
    <t>¥</t>
  </si>
  <si>
    <t>DKK</t>
  </si>
  <si>
    <t>kr</t>
  </si>
  <si>
    <t>€</t>
  </si>
  <si>
    <t>£</t>
  </si>
  <si>
    <t>HKD</t>
  </si>
  <si>
    <t>INR</t>
  </si>
  <si>
    <t>₹</t>
  </si>
  <si>
    <t>ISK</t>
  </si>
  <si>
    <t>JPY</t>
  </si>
  <si>
    <t>KRW</t>
  </si>
  <si>
    <t>₩</t>
  </si>
  <si>
    <t>PLN</t>
  </si>
  <si>
    <t>zł</t>
  </si>
  <si>
    <t>RUB</t>
  </si>
  <si>
    <t>SEK</t>
  </si>
  <si>
    <t>SGD</t>
  </si>
  <si>
    <t>THB</t>
  </si>
  <si>
    <t>฿</t>
  </si>
  <si>
    <t>TWD</t>
  </si>
  <si>
    <t>NT$</t>
  </si>
  <si>
    <t>ELA</t>
  </si>
  <si>
    <t>elastos</t>
  </si>
  <si>
    <t>Elastos</t>
  </si>
  <si>
    <t>0.00000088</t>
  </si>
  <si>
    <t>0.00000085</t>
  </si>
  <si>
    <t>0.00000049</t>
  </si>
  <si>
    <t>0.00000035</t>
  </si>
  <si>
    <t>0.00000202</t>
  </si>
  <si>
    <t>STK</t>
  </si>
  <si>
    <t>stk</t>
  </si>
  <si>
    <t>POLY</t>
  </si>
  <si>
    <t>polymath-network</t>
  </si>
  <si>
    <t>XMRG</t>
  </si>
  <si>
    <t>monero-gold</t>
  </si>
  <si>
    <t>Monero Gold</t>
  </si>
  <si>
    <t>PARETO</t>
  </si>
  <si>
    <t>pareto-network</t>
  </si>
  <si>
    <t>Pareto Network</t>
  </si>
  <si>
    <t>1503</t>
  </si>
  <si>
    <t>1504</t>
  </si>
  <si>
    <t>1505</t>
  </si>
  <si>
    <t>1506</t>
  </si>
  <si>
    <t>0.00000220</t>
  </si>
  <si>
    <t>0.00000048</t>
  </si>
  <si>
    <t>SportyCo</t>
  </si>
  <si>
    <t>0.00000086</t>
  </si>
  <si>
    <t>0.00000063</t>
  </si>
  <si>
    <t>0.00000311</t>
  </si>
  <si>
    <t>HT</t>
  </si>
  <si>
    <t>huobi-token</t>
  </si>
  <si>
    <t>Huobi Token</t>
  </si>
  <si>
    <t>ADB</t>
  </si>
  <si>
    <t>adbank</t>
  </si>
  <si>
    <t>CHSB</t>
  </si>
  <si>
    <t>swissborg</t>
  </si>
  <si>
    <t>SwissBorg</t>
  </si>
  <si>
    <t>DMT</t>
  </si>
  <si>
    <t>dmarket</t>
  </si>
  <si>
    <t>DMarket</t>
  </si>
  <si>
    <t>GDC</t>
  </si>
  <si>
    <t>grandcoin</t>
  </si>
  <si>
    <t>GrandCoin</t>
  </si>
  <si>
    <t>ZLA</t>
  </si>
  <si>
    <t>zilla</t>
  </si>
  <si>
    <t>Zilla</t>
  </si>
  <si>
    <t>0.00000168</t>
  </si>
  <si>
    <t>0.00000205</t>
  </si>
  <si>
    <t>0.00000073</t>
  </si>
  <si>
    <t>sportyco</t>
  </si>
  <si>
    <t>0.000000002</t>
  </si>
  <si>
    <t>0.00000032</t>
  </si>
  <si>
    <t>0.00000135</t>
  </si>
  <si>
    <t>0.00000148</t>
  </si>
  <si>
    <t>0.00000105</t>
  </si>
  <si>
    <t>0.00000055</t>
  </si>
  <si>
    <t>0.00000064</t>
  </si>
  <si>
    <t>ING</t>
  </si>
  <si>
    <t>iungo</t>
  </si>
  <si>
    <t>Iungo</t>
  </si>
  <si>
    <t>0.00000040</t>
  </si>
  <si>
    <t>0.00000263</t>
  </si>
  <si>
    <t>0.00000071</t>
  </si>
  <si>
    <t>0.00000106</t>
  </si>
  <si>
    <t>0.00000041</t>
  </si>
  <si>
    <t>0.00000155</t>
  </si>
  <si>
    <t>JNT</t>
  </si>
  <si>
    <t>jibrel-network</t>
  </si>
  <si>
    <t>Jibrel Network</t>
  </si>
  <si>
    <t>0.00000034</t>
  </si>
  <si>
    <t>0.00000161</t>
  </si>
  <si>
    <t>0.00000207</t>
  </si>
  <si>
    <t>0.00000159</t>
  </si>
  <si>
    <t>-0.49</t>
  </si>
  <si>
    <t>17.85</t>
  </si>
  <si>
    <t>BLZ</t>
  </si>
  <si>
    <t>bluzelle</t>
  </si>
  <si>
    <t>Bluzelle</t>
  </si>
  <si>
    <t>0.000000006</t>
  </si>
  <si>
    <t>0.00000145</t>
  </si>
  <si>
    <t>0.00000200</t>
  </si>
  <si>
    <t>MRJA</t>
  </si>
  <si>
    <t>ganjacoin</t>
  </si>
  <si>
    <t>GanjaCoin</t>
  </si>
  <si>
    <t>0.00000065</t>
  </si>
  <si>
    <t>0.00000600</t>
  </si>
  <si>
    <t>0.00000031</t>
  </si>
  <si>
    <t>0.00000061</t>
  </si>
  <si>
    <t>0.00000046</t>
  </si>
  <si>
    <t>TKY</t>
  </si>
  <si>
    <t>thekey</t>
  </si>
  <si>
    <t>THEKEY</t>
  </si>
  <si>
    <t>MTN</t>
  </si>
  <si>
    <t>medical-chain</t>
  </si>
  <si>
    <t>Medicalchain</t>
  </si>
  <si>
    <t>3.85</t>
  </si>
  <si>
    <t>0.0000000002</t>
  </si>
  <si>
    <t>SWM</t>
  </si>
  <si>
    <t>swarm-fund</t>
  </si>
  <si>
    <t>Swarm</t>
  </si>
  <si>
    <t>0.000000001</t>
  </si>
  <si>
    <t>0.00000127</t>
  </si>
  <si>
    <t>0.00000237</t>
  </si>
  <si>
    <t>0.00000081</t>
  </si>
  <si>
    <t>0.00000684</t>
  </si>
  <si>
    <t>0.00000350</t>
  </si>
  <si>
    <t>0.00000162</t>
  </si>
  <si>
    <t>0.00000211</t>
  </si>
  <si>
    <t>0.00000291</t>
  </si>
  <si>
    <t>0.00000481</t>
  </si>
  <si>
    <t>0.00000606</t>
  </si>
  <si>
    <t>0.00000445</t>
  </si>
  <si>
    <t>0.54</t>
  </si>
  <si>
    <t>4.31</t>
  </si>
  <si>
    <t>0.00000047</t>
  </si>
  <si>
    <t>0.00000630</t>
  </si>
  <si>
    <t>0.00000255</t>
  </si>
  <si>
    <t>0.06</t>
  </si>
  <si>
    <t>0.00000122</t>
  </si>
  <si>
    <t>0.00000395</t>
  </si>
  <si>
    <t>0.00000617</t>
  </si>
  <si>
    <t>0.00000176</t>
  </si>
  <si>
    <t>0.00000416</t>
  </si>
  <si>
    <t>3.53</t>
  </si>
  <si>
    <t>7.53</t>
  </si>
  <si>
    <t>2.21</t>
  </si>
  <si>
    <t>1.07</t>
  </si>
  <si>
    <t>0.00000214</t>
  </si>
  <si>
    <t>9.44</t>
  </si>
  <si>
    <t>-6.12</t>
  </si>
  <si>
    <t>-3.12</t>
  </si>
  <si>
    <t>8.71</t>
  </si>
  <si>
    <t>-4.3</t>
  </si>
  <si>
    <t>0.00000093</t>
  </si>
  <si>
    <t>0.00000160</t>
  </si>
  <si>
    <t>1.51</t>
  </si>
  <si>
    <t>2.79</t>
  </si>
  <si>
    <t>NANO</t>
  </si>
  <si>
    <t>nano</t>
  </si>
  <si>
    <t>0.00000212</t>
  </si>
  <si>
    <t>-1.64</t>
  </si>
  <si>
    <t>waltonchain</t>
  </si>
  <si>
    <t>Waltonchain</t>
  </si>
  <si>
    <t>5.71</t>
  </si>
  <si>
    <t>3.49</t>
  </si>
  <si>
    <t>Polymath</t>
  </si>
  <si>
    <t>2.49</t>
  </si>
  <si>
    <t>0.8</t>
  </si>
  <si>
    <t>xpa</t>
  </si>
  <si>
    <t>2.18</t>
  </si>
  <si>
    <t>0.00000293</t>
  </si>
  <si>
    <t>4.52</t>
  </si>
  <si>
    <t>2.8</t>
  </si>
  <si>
    <t>9.96</t>
  </si>
  <si>
    <t>UCASH</t>
  </si>
  <si>
    <t>ucash</t>
  </si>
  <si>
    <t>U.CASH</t>
  </si>
  <si>
    <t>3.63</t>
  </si>
  <si>
    <t>0.00001027</t>
  </si>
  <si>
    <t>WPR</t>
  </si>
  <si>
    <t>wepower</t>
  </si>
  <si>
    <t>WePower</t>
  </si>
  <si>
    <t>-1.39</t>
  </si>
  <si>
    <t>3.22</t>
  </si>
  <si>
    <t>0.58</t>
  </si>
  <si>
    <t>hive-project</t>
  </si>
  <si>
    <t>Hive Project</t>
  </si>
  <si>
    <t>2.29</t>
  </si>
  <si>
    <t>-3.84</t>
  </si>
  <si>
    <t>-2.12</t>
  </si>
  <si>
    <t>6.39</t>
  </si>
  <si>
    <t>0.00000572</t>
  </si>
  <si>
    <t>DADI</t>
  </si>
  <si>
    <t>dadi</t>
  </si>
  <si>
    <t>1.66</t>
  </si>
  <si>
    <t>LATOKEN</t>
  </si>
  <si>
    <t>0.65</t>
  </si>
  <si>
    <t>0.00006786</t>
  </si>
  <si>
    <t>6.89</t>
  </si>
  <si>
    <t>-5.46</t>
  </si>
  <si>
    <t>0.00000109</t>
  </si>
  <si>
    <t>0.00000078</t>
  </si>
  <si>
    <t>3.65</t>
  </si>
  <si>
    <t>get-protocol</t>
  </si>
  <si>
    <t>4.79</t>
  </si>
  <si>
    <t>2.25</t>
  </si>
  <si>
    <t>-2.63</t>
  </si>
  <si>
    <t>LOCI</t>
  </si>
  <si>
    <t>locicoin</t>
  </si>
  <si>
    <t>LOCIcoin</t>
  </si>
  <si>
    <t>B2BX</t>
  </si>
  <si>
    <t>RMT</t>
  </si>
  <si>
    <t>sureremit</t>
  </si>
  <si>
    <t>SureRemit</t>
  </si>
  <si>
    <t>0.00000180</t>
  </si>
  <si>
    <t>0.00000076</t>
  </si>
  <si>
    <t>0.000000007</t>
  </si>
  <si>
    <t>0.00000402</t>
  </si>
  <si>
    <t>uniform-fiscal-object</t>
  </si>
  <si>
    <t>Uniform Fiscal Object</t>
  </si>
  <si>
    <t>JC</t>
  </si>
  <si>
    <t>jesus-coin</t>
  </si>
  <si>
    <t>Jesus Coin</t>
  </si>
  <si>
    <t>karbo</t>
  </si>
  <si>
    <t>MNTP</t>
  </si>
  <si>
    <t>goldmint</t>
  </si>
  <si>
    <t>GoldMint</t>
  </si>
  <si>
    <t>1.74</t>
  </si>
  <si>
    <t>MAZA</t>
  </si>
  <si>
    <t>1.85</t>
  </si>
  <si>
    <t>-4.33</t>
  </si>
  <si>
    <t>0.00000300</t>
  </si>
  <si>
    <t>SWIFT</t>
  </si>
  <si>
    <t>bitswift</t>
  </si>
  <si>
    <t>Bitswift</t>
  </si>
  <si>
    <t>0.00000111</t>
  </si>
  <si>
    <t>0.00000290</t>
  </si>
  <si>
    <t>0.00000270</t>
  </si>
  <si>
    <t>0.00000217</t>
  </si>
  <si>
    <t>0.00000183</t>
  </si>
  <si>
    <t>0.00000279</t>
  </si>
  <si>
    <t>-12.78</t>
  </si>
  <si>
    <t>0.00000580</t>
  </si>
  <si>
    <t>0.00000285</t>
  </si>
  <si>
    <t>0.00000852</t>
  </si>
  <si>
    <t>4.71</t>
  </si>
  <si>
    <t>0.00000125</t>
  </si>
  <si>
    <t>0.00001043</t>
  </si>
  <si>
    <t>0.00000153</t>
  </si>
  <si>
    <t>0.00000540</t>
  </si>
  <si>
    <t>3.72</t>
  </si>
  <si>
    <t>-9.1</t>
  </si>
  <si>
    <t>-2.89</t>
  </si>
  <si>
    <t>ERA</t>
  </si>
  <si>
    <t>0.17</t>
  </si>
  <si>
    <t>0.00000439</t>
  </si>
  <si>
    <t>-0.39</t>
  </si>
  <si>
    <t>0.00000275</t>
  </si>
  <si>
    <t>blazecoin</t>
  </si>
  <si>
    <t>BlazeCoin</t>
  </si>
  <si>
    <t>0.00000406</t>
  </si>
  <si>
    <t>0.00000110</t>
  </si>
  <si>
    <t>0.00000144</t>
  </si>
  <si>
    <t>0.00000396</t>
  </si>
  <si>
    <t>MANNA</t>
  </si>
  <si>
    <t>manna</t>
  </si>
  <si>
    <t>Manna</t>
  </si>
  <si>
    <t>-3.96</t>
  </si>
  <si>
    <t>-4.31</t>
  </si>
  <si>
    <t>0.00000244</t>
  </si>
  <si>
    <t>0.00000826</t>
  </si>
  <si>
    <t>0.00000164</t>
  </si>
  <si>
    <t>0.00000833</t>
  </si>
  <si>
    <t>PASL</t>
  </si>
  <si>
    <t>pascal-lite</t>
  </si>
  <si>
    <t>Pascal Lite</t>
  </si>
  <si>
    <t>0.00000115</t>
  </si>
  <si>
    <t>0.00000226</t>
  </si>
  <si>
    <t>0.00000400</t>
  </si>
  <si>
    <t>0.000000009</t>
  </si>
  <si>
    <t>0.00000090</t>
  </si>
  <si>
    <t>0.00000229</t>
  </si>
  <si>
    <t>0.00000321</t>
  </si>
  <si>
    <t>BOST</t>
  </si>
  <si>
    <t>boostcoin</t>
  </si>
  <si>
    <t>BoostCoin</t>
  </si>
  <si>
    <t>0.00000126</t>
  </si>
  <si>
    <t>6.63</t>
  </si>
  <si>
    <t>-0.28</t>
  </si>
  <si>
    <t>0.00000189</t>
  </si>
  <si>
    <t>-3.02</t>
  </si>
  <si>
    <t>0.00000058</t>
  </si>
  <si>
    <t>YASH</t>
  </si>
  <si>
    <t>yashcoin</t>
  </si>
  <si>
    <t>YashCoin</t>
  </si>
  <si>
    <t>LEAF</t>
  </si>
  <si>
    <t>leafcoin</t>
  </si>
  <si>
    <t>LeafCoin</t>
  </si>
  <si>
    <t>0.00000368</t>
  </si>
  <si>
    <t>5.78</t>
  </si>
  <si>
    <t>5.57</t>
  </si>
  <si>
    <t>0.00000747</t>
  </si>
  <si>
    <t>DTC</t>
  </si>
  <si>
    <t>datacoin</t>
  </si>
  <si>
    <t>Datacoin</t>
  </si>
  <si>
    <t>2.03</t>
  </si>
  <si>
    <t>0.00000618</t>
  </si>
  <si>
    <t>0.00000799</t>
  </si>
  <si>
    <t>7.03</t>
  </si>
  <si>
    <t>6.82</t>
  </si>
  <si>
    <t>0.00000166</t>
  </si>
  <si>
    <t>-5.61</t>
  </si>
  <si>
    <t>NCASH</t>
  </si>
  <si>
    <t>nucleus-vision</t>
  </si>
  <si>
    <t>Nucleus Vision</t>
  </si>
  <si>
    <t>ABT</t>
  </si>
  <si>
    <t>arcblock</t>
  </si>
  <si>
    <t>Arcblock</t>
  </si>
  <si>
    <t>W3C</t>
  </si>
  <si>
    <t>w3coin</t>
  </si>
  <si>
    <t>W3Coin</t>
  </si>
  <si>
    <t>-14.33</t>
  </si>
  <si>
    <t>2.52</t>
  </si>
  <si>
    <t>EXY</t>
  </si>
  <si>
    <t>experty</t>
  </si>
  <si>
    <t>Experty</t>
  </si>
  <si>
    <t>FSN</t>
  </si>
  <si>
    <t>fusion</t>
  </si>
  <si>
    <t>Fusion</t>
  </si>
  <si>
    <t>UTNP</t>
  </si>
  <si>
    <t>universa</t>
  </si>
  <si>
    <t>Universa</t>
  </si>
  <si>
    <t>GEM</t>
  </si>
  <si>
    <t>gems-protocol</t>
  </si>
  <si>
    <t xml:space="preserve">Gems </t>
  </si>
  <si>
    <t>AVH</t>
  </si>
  <si>
    <t>animation-vision-cash</t>
  </si>
  <si>
    <t>Animation Vision Cash</t>
  </si>
  <si>
    <t>0.00000185</t>
  </si>
  <si>
    <t>0.00000067</t>
  </si>
  <si>
    <t>REM</t>
  </si>
  <si>
    <t>remme</t>
  </si>
  <si>
    <t>Remme</t>
  </si>
  <si>
    <t>hi-mutual-society</t>
  </si>
  <si>
    <t>Hi Mutual Society</t>
  </si>
  <si>
    <t>LCC</t>
  </si>
  <si>
    <t>litecoin-cash</t>
  </si>
  <si>
    <t>Litecoin Cash</t>
  </si>
  <si>
    <t>EVN</t>
  </si>
  <si>
    <t>envion</t>
  </si>
  <si>
    <t>Envion</t>
  </si>
  <si>
    <t>MWAT</t>
  </si>
  <si>
    <t>TDX</t>
  </si>
  <si>
    <t>tidex-token</t>
  </si>
  <si>
    <t>Tidex Token</t>
  </si>
  <si>
    <t>REN</t>
  </si>
  <si>
    <t>republic-protocol</t>
  </si>
  <si>
    <t>Republic Protocol</t>
  </si>
  <si>
    <t>ECH</t>
  </si>
  <si>
    <t>etherecash</t>
  </si>
  <si>
    <t>Etherecash</t>
  </si>
  <si>
    <t>TIG</t>
  </si>
  <si>
    <t>tigereum</t>
  </si>
  <si>
    <t>Tigereum</t>
  </si>
  <si>
    <t>NTK</t>
  </si>
  <si>
    <t>neurotoken</t>
  </si>
  <si>
    <t>Neurotoken</t>
  </si>
  <si>
    <t>GEO</t>
  </si>
  <si>
    <t>geocoin</t>
  </si>
  <si>
    <t>GeoCoin</t>
  </si>
  <si>
    <t>CPY</t>
  </si>
  <si>
    <t>copytrack</t>
  </si>
  <si>
    <t>MLM</t>
  </si>
  <si>
    <t>mktcoin</t>
  </si>
  <si>
    <t>MktCoin</t>
  </si>
  <si>
    <t>ACAT</t>
  </si>
  <si>
    <t>alphacat</t>
  </si>
  <si>
    <t>Alphacat</t>
  </si>
  <si>
    <t>CAS</t>
  </si>
  <si>
    <t>cashaa</t>
  </si>
  <si>
    <t>Cashaa</t>
  </si>
  <si>
    <t>LEVO</t>
  </si>
  <si>
    <t>levocoin</t>
  </si>
  <si>
    <t>Levocoin</t>
  </si>
  <si>
    <t>acchain</t>
  </si>
  <si>
    <t>ACChain</t>
  </si>
  <si>
    <t>JEW</t>
  </si>
  <si>
    <t>shekel</t>
  </si>
  <si>
    <t>Shekel</t>
  </si>
  <si>
    <t>0.00000399</t>
  </si>
  <si>
    <t>SUP</t>
  </si>
  <si>
    <t>superior-coin</t>
  </si>
  <si>
    <t>Superior Coin</t>
  </si>
  <si>
    <t>TOKEN</t>
  </si>
  <si>
    <t>swaptoken</t>
  </si>
  <si>
    <t>SwapToken</t>
  </si>
  <si>
    <t>DXT</t>
  </si>
  <si>
    <t>datawallet</t>
  </si>
  <si>
    <t>Datawallet</t>
  </si>
  <si>
    <t>GLA</t>
  </si>
  <si>
    <t>gladius-token</t>
  </si>
  <si>
    <t>Gladius Token</t>
  </si>
  <si>
    <t>BIO</t>
  </si>
  <si>
    <t>biocoin</t>
  </si>
  <si>
    <t>BioCoin</t>
  </si>
  <si>
    <t>DRPU</t>
  </si>
  <si>
    <t>drp-utility</t>
  </si>
  <si>
    <t>DRP Utility</t>
  </si>
  <si>
    <t>0.00000460</t>
  </si>
  <si>
    <t>DTH</t>
  </si>
  <si>
    <t>dether</t>
  </si>
  <si>
    <t>Dether</t>
  </si>
  <si>
    <t>INDI</t>
  </si>
  <si>
    <t>indicoin</t>
  </si>
  <si>
    <t>Indicoin</t>
  </si>
  <si>
    <t>MUSE</t>
  </si>
  <si>
    <t>bitshares-music</t>
  </si>
  <si>
    <t>ESZ</t>
  </si>
  <si>
    <t>ethersportz</t>
  </si>
  <si>
    <t>EtherSportz</t>
  </si>
  <si>
    <t>1.53</t>
  </si>
  <si>
    <t>SJW</t>
  </si>
  <si>
    <t>sjwcoin</t>
  </si>
  <si>
    <t>SJWCoin</t>
  </si>
  <si>
    <t>KDC</t>
  </si>
  <si>
    <t>klondikecoin</t>
  </si>
  <si>
    <t>KlondikeCoin</t>
  </si>
  <si>
    <t>0.00000188</t>
  </si>
  <si>
    <t>0.00000419</t>
  </si>
  <si>
    <t>0.00000069</t>
  </si>
  <si>
    <t>polcoin</t>
  </si>
  <si>
    <t>Polcoin</t>
  </si>
  <si>
    <t>2.48</t>
  </si>
  <si>
    <t>0.000000005</t>
  </si>
  <si>
    <t>batcoin</t>
  </si>
  <si>
    <t>BatCoin</t>
  </si>
  <si>
    <t>SMOKE</t>
  </si>
  <si>
    <t>smoke</t>
  </si>
  <si>
    <t>Smoke</t>
  </si>
  <si>
    <t>-7.53</t>
  </si>
  <si>
    <t>ROYAL</t>
  </si>
  <si>
    <t>royalcoin</t>
  </si>
  <si>
    <t>RoyalCoin</t>
  </si>
  <si>
    <t>7.89</t>
  </si>
  <si>
    <t>CFC</t>
  </si>
  <si>
    <t>coffeecoin</t>
  </si>
  <si>
    <t>CoffeeCoin</t>
  </si>
  <si>
    <t>1507</t>
  </si>
  <si>
    <t>1508</t>
  </si>
  <si>
    <t>SLOTH</t>
  </si>
  <si>
    <t>slothcoin</t>
  </si>
  <si>
    <t>Slothcoin</t>
  </si>
  <si>
    <t>1509</t>
  </si>
  <si>
    <t>1510</t>
  </si>
  <si>
    <t>1511</t>
  </si>
  <si>
    <t>1512</t>
  </si>
  <si>
    <t>1513</t>
  </si>
  <si>
    <t>1514</t>
  </si>
  <si>
    <t>1515</t>
  </si>
  <si>
    <t>1516</t>
  </si>
  <si>
    <t>1517</t>
  </si>
  <si>
    <t>1518</t>
  </si>
  <si>
    <t>1519</t>
  </si>
  <si>
    <t>LLT</t>
  </si>
  <si>
    <t>lltoken</t>
  </si>
  <si>
    <t>LLToken</t>
  </si>
  <si>
    <t>1520</t>
  </si>
  <si>
    <t>OCOW</t>
  </si>
  <si>
    <t>ocow</t>
  </si>
  <si>
    <t>1521</t>
  </si>
  <si>
    <t>1522</t>
  </si>
  <si>
    <t>1523</t>
  </si>
  <si>
    <t>-4.92</t>
  </si>
  <si>
    <t>-4.66</t>
  </si>
  <si>
    <t>-0.33</t>
  </si>
  <si>
    <t>0.00000043</t>
  </si>
  <si>
    <t>-8.98</t>
  </si>
  <si>
    <t>0.00000650</t>
  </si>
  <si>
    <t>-6.4</t>
  </si>
  <si>
    <t>0.00012155</t>
  </si>
  <si>
    <t>-7.33</t>
  </si>
  <si>
    <t>-1.57</t>
  </si>
  <si>
    <t>-2.85</t>
  </si>
  <si>
    <t>0.00000500</t>
  </si>
  <si>
    <t>0.00000317</t>
  </si>
  <si>
    <t>0.35</t>
  </si>
  <si>
    <t>-12.62</t>
  </si>
  <si>
    <t>0.00002739</t>
  </si>
  <si>
    <t>-8.9</t>
  </si>
  <si>
    <t>-8.49</t>
  </si>
  <si>
    <t>0.00000699</t>
  </si>
  <si>
    <t>0.00001720</t>
  </si>
  <si>
    <t>-5.13</t>
  </si>
  <si>
    <t>-7.37</t>
  </si>
  <si>
    <t>15.84</t>
  </si>
  <si>
    <t>6.54</t>
  </si>
  <si>
    <t>0.00001907</t>
  </si>
  <si>
    <t>0.00001349</t>
  </si>
  <si>
    <t>-4.57</t>
  </si>
  <si>
    <t>-3.75</t>
  </si>
  <si>
    <t>0.00000092</t>
  </si>
  <si>
    <t>9.66</t>
  </si>
  <si>
    <t>0.00000179</t>
  </si>
  <si>
    <t>-30.14</t>
  </si>
  <si>
    <t>6.67</t>
  </si>
  <si>
    <t>-1.05</t>
  </si>
  <si>
    <t>-1.8</t>
  </si>
  <si>
    <t>-5.15</t>
  </si>
  <si>
    <t>0.00000441</t>
  </si>
  <si>
    <t>0.00003100</t>
  </si>
  <si>
    <t>0.00000513</t>
  </si>
  <si>
    <t>0.00001177</t>
  </si>
  <si>
    <t>0.00001906</t>
  </si>
  <si>
    <t>0.00003455</t>
  </si>
  <si>
    <t>3.15</t>
  </si>
  <si>
    <t>-8.52</t>
  </si>
  <si>
    <t>0.00001260</t>
  </si>
  <si>
    <t>-7.74</t>
  </si>
  <si>
    <t>-12.37</t>
  </si>
  <si>
    <t>1.24</t>
  </si>
  <si>
    <t>-7.85</t>
  </si>
  <si>
    <t>-6.6</t>
  </si>
  <si>
    <t>0.00002988</t>
  </si>
  <si>
    <t>-1.85</t>
  </si>
  <si>
    <t>11.89</t>
  </si>
  <si>
    <t>0.00004628</t>
  </si>
  <si>
    <t>0.00000198</t>
  </si>
  <si>
    <t>-4.03</t>
  </si>
  <si>
    <t>-5.49</t>
  </si>
  <si>
    <t>-12.89</t>
  </si>
  <si>
    <t>0.00000097</t>
  </si>
  <si>
    <t>0.00000599</t>
  </si>
  <si>
    <t>0.00002657</t>
  </si>
  <si>
    <t>-0.81</t>
  </si>
  <si>
    <t>0.00000132</t>
  </si>
  <si>
    <t>0.00000983</t>
  </si>
  <si>
    <t>0.00001175</t>
  </si>
  <si>
    <t>-0.03</t>
  </si>
  <si>
    <t>-4.84</t>
  </si>
  <si>
    <t>0.00000579</t>
  </si>
  <si>
    <t>tiesdb</t>
  </si>
  <si>
    <t>Ties.DB</t>
  </si>
  <si>
    <t>-2.59</t>
  </si>
  <si>
    <t>-3.81</t>
  </si>
  <si>
    <t>-3.58</t>
  </si>
  <si>
    <t>0.00000533</t>
  </si>
  <si>
    <t>3.76</t>
  </si>
  <si>
    <t>-6.49</t>
  </si>
  <si>
    <t>0.00001202</t>
  </si>
  <si>
    <t>0.00000420</t>
  </si>
  <si>
    <t>-4.83</t>
  </si>
  <si>
    <t>3.42</t>
  </si>
  <si>
    <t>sociall</t>
  </si>
  <si>
    <t>Sociall</t>
  </si>
  <si>
    <t>0.00000490</t>
  </si>
  <si>
    <t>-3.65</t>
  </si>
  <si>
    <t>-5.08</t>
  </si>
  <si>
    <t>0.00001052</t>
  </si>
  <si>
    <t>0.00000974</t>
  </si>
  <si>
    <t>-4.39</t>
  </si>
  <si>
    <t>-2.53</t>
  </si>
  <si>
    <t>-4.77</t>
  </si>
  <si>
    <t>-0.21</t>
  </si>
  <si>
    <t>0.00002726</t>
  </si>
  <si>
    <t>0.00000436</t>
  </si>
  <si>
    <t>12.07</t>
  </si>
  <si>
    <t>0.00000722</t>
  </si>
  <si>
    <t>0.00001963</t>
  </si>
  <si>
    <t>-0.84</t>
  </si>
  <si>
    <t>0.00000338</t>
  </si>
  <si>
    <t>0.00003065</t>
  </si>
  <si>
    <t>-1.04</t>
  </si>
  <si>
    <t>0.00001950</t>
  </si>
  <si>
    <t>0.00000216</t>
  </si>
  <si>
    <t>-16.62</t>
  </si>
  <si>
    <t>12.27</t>
  </si>
  <si>
    <t>14.37</t>
  </si>
  <si>
    <t>5.99</t>
  </si>
  <si>
    <t>-5.03</t>
  </si>
  <si>
    <t>0.00000124</t>
  </si>
  <si>
    <t>0.00001700</t>
  </si>
  <si>
    <t>0.00000347</t>
  </si>
  <si>
    <t>0.00009412</t>
  </si>
  <si>
    <t>-3.13</t>
  </si>
  <si>
    <t>0.00000242</t>
  </si>
  <si>
    <t>-3.9</t>
  </si>
  <si>
    <t>0.00000581</t>
  </si>
  <si>
    <t>0.00000091</t>
  </si>
  <si>
    <t>0.00000204</t>
  </si>
  <si>
    <t>-5.48</t>
  </si>
  <si>
    <t>0.49</t>
  </si>
  <si>
    <t>3.56</t>
  </si>
  <si>
    <t>0.00002630</t>
  </si>
  <si>
    <t>-0.4</t>
  </si>
  <si>
    <t>0.00000763</t>
  </si>
  <si>
    <t>0.00000367</t>
  </si>
  <si>
    <t>-6.38</t>
  </si>
  <si>
    <t>-2.47</t>
  </si>
  <si>
    <t>-2.01</t>
  </si>
  <si>
    <t>-3.29</t>
  </si>
  <si>
    <t>-20.32</t>
  </si>
  <si>
    <t>0.00000167</t>
  </si>
  <si>
    <t>1.81</t>
  </si>
  <si>
    <t>0.00000335</t>
  </si>
  <si>
    <t>0.00000114</t>
  </si>
  <si>
    <t>0.00000636</t>
  </si>
  <si>
    <t>0.00000128</t>
  </si>
  <si>
    <t>-12.36</t>
  </si>
  <si>
    <t>-7.0</t>
  </si>
  <si>
    <t>0.00000154</t>
  </si>
  <si>
    <t>15.76</t>
  </si>
  <si>
    <t>0.00000602</t>
  </si>
  <si>
    <t>1.7</t>
  </si>
  <si>
    <t>-0.92</t>
  </si>
  <si>
    <t>0.00000039</t>
  </si>
  <si>
    <t>0.00000199</t>
  </si>
  <si>
    <t>0.69</t>
  </si>
  <si>
    <t>0.00000856</t>
  </si>
  <si>
    <t>-3.4</t>
  </si>
  <si>
    <t>-13.47</t>
  </si>
  <si>
    <t>-5.5</t>
  </si>
  <si>
    <t>0.00000701</t>
  </si>
  <si>
    <t>0.00000448</t>
  </si>
  <si>
    <t>0.00001900</t>
  </si>
  <si>
    <t>-6.09</t>
  </si>
  <si>
    <t>0.00001099</t>
  </si>
  <si>
    <t>18.22</t>
  </si>
  <si>
    <t>-4.07</t>
  </si>
  <si>
    <t>0.00000094</t>
  </si>
  <si>
    <t>0.00000732</t>
  </si>
  <si>
    <t>0.00000351</t>
  </si>
  <si>
    <t>-5.3</t>
  </si>
  <si>
    <t>0.00000116</t>
  </si>
  <si>
    <t>0.00000329</t>
  </si>
  <si>
    <t>-6.18</t>
  </si>
  <si>
    <t>0.00000152</t>
  </si>
  <si>
    <t>-1.81</t>
  </si>
  <si>
    <t>0.00001719</t>
  </si>
  <si>
    <t>0.00000075</t>
  </si>
  <si>
    <t>-4.25</t>
  </si>
  <si>
    <t>-5.63</t>
  </si>
  <si>
    <t>-15.18</t>
  </si>
  <si>
    <t>-22.74</t>
  </si>
  <si>
    <t>0.00000307</t>
  </si>
  <si>
    <t>0.00001000</t>
  </si>
  <si>
    <t>0.00000240</t>
  </si>
  <si>
    <t>0.00000440</t>
  </si>
  <si>
    <t>0.00000169</t>
  </si>
  <si>
    <t>0.00000024</t>
  </si>
  <si>
    <t>1.38</t>
  </si>
  <si>
    <t>POA</t>
  </si>
  <si>
    <t>poa-network</t>
  </si>
  <si>
    <t>POA Network</t>
  </si>
  <si>
    <t>0.00000296</t>
  </si>
  <si>
    <t>0.00000133</t>
  </si>
  <si>
    <t>0.00000596</t>
  </si>
  <si>
    <t>RKT</t>
  </si>
  <si>
    <t>rock</t>
  </si>
  <si>
    <t>Rock</t>
  </si>
  <si>
    <t>-4.11</t>
  </si>
  <si>
    <t>-2.19</t>
  </si>
  <si>
    <t>BEZ</t>
  </si>
  <si>
    <t>bezop</t>
  </si>
  <si>
    <t>Bezop</t>
  </si>
  <si>
    <t>restart-energy-mwat</t>
  </si>
  <si>
    <t>Restart Energy MWAT</t>
  </si>
  <si>
    <t>-9.76</t>
  </si>
  <si>
    <t>XNK</t>
  </si>
  <si>
    <t>ink-protocol</t>
  </si>
  <si>
    <t>Ink Protocol</t>
  </si>
  <si>
    <t>0.00000532</t>
  </si>
  <si>
    <t>0.000102</t>
  </si>
  <si>
    <t>2.53</t>
  </si>
  <si>
    <t>0.09</t>
  </si>
  <si>
    <t>-2.61</t>
  </si>
  <si>
    <t>0.00000593</t>
  </si>
  <si>
    <t>-5.55</t>
  </si>
  <si>
    <t>-19.72</t>
  </si>
  <si>
    <t>0.00000060</t>
  </si>
  <si>
    <t>-5.99</t>
  </si>
  <si>
    <t>0.00001961</t>
  </si>
  <si>
    <t>-3.17</t>
  </si>
  <si>
    <t>0.00000266</t>
  </si>
  <si>
    <t>6.77</t>
  </si>
  <si>
    <t>-8.59</t>
  </si>
  <si>
    <t>0.00001207</t>
  </si>
  <si>
    <t>-9.53</t>
  </si>
  <si>
    <t>-4.27</t>
  </si>
  <si>
    <t>8.31</t>
  </si>
  <si>
    <t>0.00000361</t>
  </si>
  <si>
    <t>4.21</t>
  </si>
  <si>
    <t>0.00000370</t>
  </si>
  <si>
    <t>0.00005215</t>
  </si>
  <si>
    <t>-6.0</t>
  </si>
  <si>
    <t>-16.79</t>
  </si>
  <si>
    <t>0.00000084</t>
  </si>
  <si>
    <t>-1.59</t>
  </si>
  <si>
    <t>0.00010052</t>
  </si>
  <si>
    <t>0.00000230</t>
  </si>
  <si>
    <t>10.94</t>
  </si>
  <si>
    <t>0.00000867</t>
  </si>
  <si>
    <t>-1.63</t>
  </si>
  <si>
    <t>5.91</t>
  </si>
  <si>
    <t>0.00000313</t>
  </si>
  <si>
    <t>1.48</t>
  </si>
  <si>
    <t>3.79</t>
  </si>
  <si>
    <t>10.03</t>
  </si>
  <si>
    <t>1.93</t>
  </si>
  <si>
    <t>1524</t>
  </si>
  <si>
    <t>1525</t>
  </si>
  <si>
    <t>1526</t>
  </si>
  <si>
    <t>1527</t>
  </si>
  <si>
    <t>3.13</t>
  </si>
  <si>
    <t>0.0783454</t>
  </si>
  <si>
    <t>4.51</t>
  </si>
  <si>
    <t>0.00008886</t>
  </si>
  <si>
    <t>1.77</t>
  </si>
  <si>
    <t>0.114334</t>
  </si>
  <si>
    <t>7.37</t>
  </si>
  <si>
    <t>0.0198845</t>
  </si>
  <si>
    <t>4.96</t>
  </si>
  <si>
    <t>0.00983998</t>
  </si>
  <si>
    <t>3.75</t>
  </si>
  <si>
    <t>0.00003344</t>
  </si>
  <si>
    <t>5.09</t>
  </si>
  <si>
    <t>0.00002338</t>
  </si>
  <si>
    <t>4.53</t>
  </si>
  <si>
    <t>0.0298364</t>
  </si>
  <si>
    <t>0.00065495</t>
  </si>
  <si>
    <t>5.0</t>
  </si>
  <si>
    <t>0.0550709</t>
  </si>
  <si>
    <t>10.41</t>
  </si>
  <si>
    <t>0.00015276</t>
  </si>
  <si>
    <t>8.79</t>
  </si>
  <si>
    <t>0.00003784</t>
  </si>
  <si>
    <t>3.57</t>
  </si>
  <si>
    <t>0.00000397</t>
  </si>
  <si>
    <t>6.8</t>
  </si>
  <si>
    <t>0.00010803</t>
  </si>
  <si>
    <t>0.51</t>
  </si>
  <si>
    <t>0.00236569</t>
  </si>
  <si>
    <t>1.65</t>
  </si>
  <si>
    <t>0.00040826</t>
  </si>
  <si>
    <t>5.32</t>
  </si>
  <si>
    <t>0.00130074</t>
  </si>
  <si>
    <t>19.56</t>
  </si>
  <si>
    <t>0.00163429</t>
  </si>
  <si>
    <t>2.7</t>
  </si>
  <si>
    <t>0.00153828</t>
  </si>
  <si>
    <t>10.93</t>
  </si>
  <si>
    <t>0.00920909</t>
  </si>
  <si>
    <t>3.98</t>
  </si>
  <si>
    <t>0.00206454</t>
  </si>
  <si>
    <t>0.73</t>
  </si>
  <si>
    <t>0.0332751</t>
  </si>
  <si>
    <t>3.01</t>
  </si>
  <si>
    <t>0.00029185</t>
  </si>
  <si>
    <t>8.21</t>
  </si>
  <si>
    <t>0.00087593</t>
  </si>
  <si>
    <t>0.0397</t>
  </si>
  <si>
    <t>15.01</t>
  </si>
  <si>
    <t>0.00027175</t>
  </si>
  <si>
    <t>3.48</t>
  </si>
  <si>
    <t>0.00182152</t>
  </si>
  <si>
    <t>17.86</t>
  </si>
  <si>
    <t>5.53</t>
  </si>
  <si>
    <t>0.00063493</t>
  </si>
  <si>
    <t>0.00000426</t>
  </si>
  <si>
    <t>8.53</t>
  </si>
  <si>
    <t>0.00060768</t>
  </si>
  <si>
    <t>4.98</t>
  </si>
  <si>
    <t>0.00015535</t>
  </si>
  <si>
    <t>6.19</t>
  </si>
  <si>
    <t>0.0896111</t>
  </si>
  <si>
    <t>2.47</t>
  </si>
  <si>
    <t>0.00001536</t>
  </si>
  <si>
    <t>-0.44</t>
  </si>
  <si>
    <t>4.65</t>
  </si>
  <si>
    <t>0.00001842</t>
  </si>
  <si>
    <t>4.7</t>
  </si>
  <si>
    <t>0.00684817</t>
  </si>
  <si>
    <t>8.17</t>
  </si>
  <si>
    <t>0.00019992</t>
  </si>
  <si>
    <t>3.09</t>
  </si>
  <si>
    <t>0.00175343</t>
  </si>
  <si>
    <t>4.5</t>
  </si>
  <si>
    <t>0.0039537</t>
  </si>
  <si>
    <t>2.36</t>
  </si>
  <si>
    <t>0.0003824</t>
  </si>
  <si>
    <t>11.99</t>
  </si>
  <si>
    <t>0.0190019</t>
  </si>
  <si>
    <t>0.79</t>
  </si>
  <si>
    <t>0.00003864</t>
  </si>
  <si>
    <t>5.11</t>
  </si>
  <si>
    <t>0.00007278</t>
  </si>
  <si>
    <t>11.54</t>
  </si>
  <si>
    <t>9.25</t>
  </si>
  <si>
    <t>0.00035597</t>
  </si>
  <si>
    <t>6.04</t>
  </si>
  <si>
    <t>0.00035832</t>
  </si>
  <si>
    <t>13.72</t>
  </si>
  <si>
    <t>23.64</t>
  </si>
  <si>
    <t>0.00003199</t>
  </si>
  <si>
    <t>0.68</t>
  </si>
  <si>
    <t>0.00069005</t>
  </si>
  <si>
    <t>5.03</t>
  </si>
  <si>
    <t>0.00005789</t>
  </si>
  <si>
    <t>4.17</t>
  </si>
  <si>
    <t>0.00002985</t>
  </si>
  <si>
    <t>0.00012496</t>
  </si>
  <si>
    <t>10.28</t>
  </si>
  <si>
    <t>0.00067648</t>
  </si>
  <si>
    <t>3.14</t>
  </si>
  <si>
    <t>0.00290457</t>
  </si>
  <si>
    <t>3.0</t>
  </si>
  <si>
    <t>0.00003403</t>
  </si>
  <si>
    <t>8.18</t>
  </si>
  <si>
    <t>4.06</t>
  </si>
  <si>
    <t>0.0005011</t>
  </si>
  <si>
    <t>0.00027881</t>
  </si>
  <si>
    <t>10.35</t>
  </si>
  <si>
    <t>0.00035046</t>
  </si>
  <si>
    <t>5.9</t>
  </si>
  <si>
    <t>0.00045384</t>
  </si>
  <si>
    <t>0.00007343</t>
  </si>
  <si>
    <t>7.2</t>
  </si>
  <si>
    <t>0.00286976</t>
  </si>
  <si>
    <t>8.01</t>
  </si>
  <si>
    <t>0.00004281</t>
  </si>
  <si>
    <t>2.28</t>
  </si>
  <si>
    <t>0.00066399</t>
  </si>
  <si>
    <t>11.68</t>
  </si>
  <si>
    <t>0.00000510</t>
  </si>
  <si>
    <t>16.32</t>
  </si>
  <si>
    <t>0.034659</t>
  </si>
  <si>
    <t>11.07</t>
  </si>
  <si>
    <t>0.00011567</t>
  </si>
  <si>
    <t>-0.71</t>
  </si>
  <si>
    <t>0.00233262</t>
  </si>
  <si>
    <t>5.7</t>
  </si>
  <si>
    <t>31.06</t>
  </si>
  <si>
    <t>0.00008150</t>
  </si>
  <si>
    <t>4.46</t>
  </si>
  <si>
    <t>4.78</t>
  </si>
  <si>
    <t>0.00460233</t>
  </si>
  <si>
    <t>9.32</t>
  </si>
  <si>
    <t>0.00034712</t>
  </si>
  <si>
    <t>9.93</t>
  </si>
  <si>
    <t>gxchain</t>
  </si>
  <si>
    <t>GXChain</t>
  </si>
  <si>
    <t>0.00031709</t>
  </si>
  <si>
    <t>0.00014101</t>
  </si>
  <si>
    <t>6.21</t>
  </si>
  <si>
    <t>1.86</t>
  </si>
  <si>
    <t>0.00005319</t>
  </si>
  <si>
    <t>7.82</t>
  </si>
  <si>
    <t>0.00007552</t>
  </si>
  <si>
    <t>16.69</t>
  </si>
  <si>
    <t>14.84</t>
  </si>
  <si>
    <t>0.00001764</t>
  </si>
  <si>
    <t>2.51</t>
  </si>
  <si>
    <t>0.00002234</t>
  </si>
  <si>
    <t>13.69</t>
  </si>
  <si>
    <t>7.24</t>
  </si>
  <si>
    <t>0.00043501</t>
  </si>
  <si>
    <t>4.69</t>
  </si>
  <si>
    <t>0.00004634</t>
  </si>
  <si>
    <t>5.56</t>
  </si>
  <si>
    <t>0.00040338</t>
  </si>
  <si>
    <t>13.91</t>
  </si>
  <si>
    <t>0.00029664</t>
  </si>
  <si>
    <t>0.0012864</t>
  </si>
  <si>
    <t>0.00016427</t>
  </si>
  <si>
    <t>7.96</t>
  </si>
  <si>
    <t>0.00003126</t>
  </si>
  <si>
    <t>5.06</t>
  </si>
  <si>
    <t>0.00006898</t>
  </si>
  <si>
    <t>6.55</t>
  </si>
  <si>
    <t>0.00020692</t>
  </si>
  <si>
    <t>11.8</t>
  </si>
  <si>
    <t>0.00014708</t>
  </si>
  <si>
    <t>0.00126328</t>
  </si>
  <si>
    <t>3.4</t>
  </si>
  <si>
    <t>0.00002284</t>
  </si>
  <si>
    <t>7.15</t>
  </si>
  <si>
    <t>0.00294154</t>
  </si>
  <si>
    <t>5.44</t>
  </si>
  <si>
    <t>0.00006487</t>
  </si>
  <si>
    <t>17.31</t>
  </si>
  <si>
    <t>0.00003258</t>
  </si>
  <si>
    <t>0.00387386</t>
  </si>
  <si>
    <t>8.03</t>
  </si>
  <si>
    <t>3.2</t>
  </si>
  <si>
    <t>0.00010417</t>
  </si>
  <si>
    <t>5.28</t>
  </si>
  <si>
    <t>0.0117927</t>
  </si>
  <si>
    <t>6.01</t>
  </si>
  <si>
    <t>0.00028991</t>
  </si>
  <si>
    <t>3.44</t>
  </si>
  <si>
    <t>0.0093788</t>
  </si>
  <si>
    <t>1.84</t>
  </si>
  <si>
    <t>0.00018709</t>
  </si>
  <si>
    <t>0.00002604</t>
  </si>
  <si>
    <t>0.00001894</t>
  </si>
  <si>
    <t>11.65</t>
  </si>
  <si>
    <t>0.00022853</t>
  </si>
  <si>
    <t>11.52</t>
  </si>
  <si>
    <t>0.00001503</t>
  </si>
  <si>
    <t>6.59</t>
  </si>
  <si>
    <t>0.00017862</t>
  </si>
  <si>
    <t>13.48</t>
  </si>
  <si>
    <t>0.00322773</t>
  </si>
  <si>
    <t>12.83</t>
  </si>
  <si>
    <t>0.00001466</t>
  </si>
  <si>
    <t>3.43</t>
  </si>
  <si>
    <t>0.00013475</t>
  </si>
  <si>
    <t>27.55</t>
  </si>
  <si>
    <t>0.00013852</t>
  </si>
  <si>
    <t>0.00003183</t>
  </si>
  <si>
    <t>6.86</t>
  </si>
  <si>
    <t>0.00006303</t>
  </si>
  <si>
    <t>-0.17</t>
  </si>
  <si>
    <t>0.00004675</t>
  </si>
  <si>
    <t>9.03</t>
  </si>
  <si>
    <t>0.00001766</t>
  </si>
  <si>
    <t>17.32</t>
  </si>
  <si>
    <t>0.00002097</t>
  </si>
  <si>
    <t>8.89</t>
  </si>
  <si>
    <t>0.00038706</t>
  </si>
  <si>
    <t>10.62</t>
  </si>
  <si>
    <t>0.00001018</t>
  </si>
  <si>
    <t>9.22</t>
  </si>
  <si>
    <t>0.00130798</t>
  </si>
  <si>
    <t>4.11</t>
  </si>
  <si>
    <t>0.00024567</t>
  </si>
  <si>
    <t>11.22</t>
  </si>
  <si>
    <t>0.00073552</t>
  </si>
  <si>
    <t>8.25</t>
  </si>
  <si>
    <t>0.00286897</t>
  </si>
  <si>
    <t>6.34</t>
  </si>
  <si>
    <t>NavCoin</t>
  </si>
  <si>
    <t>0.00015416</t>
  </si>
  <si>
    <t>5.98</t>
  </si>
  <si>
    <t>0.0004294</t>
  </si>
  <si>
    <t>8.2</t>
  </si>
  <si>
    <t>0.00000904</t>
  </si>
  <si>
    <t>5.94</t>
  </si>
  <si>
    <t>0.00920043</t>
  </si>
  <si>
    <t>5.01</t>
  </si>
  <si>
    <t>0.00000771</t>
  </si>
  <si>
    <t>0.00000393</t>
  </si>
  <si>
    <t>14.27</t>
  </si>
  <si>
    <t>CS</t>
  </si>
  <si>
    <t>credits</t>
  </si>
  <si>
    <t>Credits</t>
  </si>
  <si>
    <t>0.00006813</t>
  </si>
  <si>
    <t>19.53</t>
  </si>
  <si>
    <t>0.00037244</t>
  </si>
  <si>
    <t>22.32</t>
  </si>
  <si>
    <t>0.00009256</t>
  </si>
  <si>
    <t>15.03</t>
  </si>
  <si>
    <t>0.00000565</t>
  </si>
  <si>
    <t>8.72</t>
  </si>
  <si>
    <t>0.00008999</t>
  </si>
  <si>
    <t>4.0</t>
  </si>
  <si>
    <t>12.97</t>
  </si>
  <si>
    <t>13.19</t>
  </si>
  <si>
    <t>0.0003585</t>
  </si>
  <si>
    <t>0.00004075</t>
  </si>
  <si>
    <t>0.00010472</t>
  </si>
  <si>
    <t>3.89</t>
  </si>
  <si>
    <t>0.00028346</t>
  </si>
  <si>
    <t>0.00027261</t>
  </si>
  <si>
    <t>9.01</t>
  </si>
  <si>
    <t>0.00000330</t>
  </si>
  <si>
    <t>12.26</t>
  </si>
  <si>
    <t>0.00000673</t>
  </si>
  <si>
    <t>12.77</t>
  </si>
  <si>
    <t>5.47</t>
  </si>
  <si>
    <t>0.00010037</t>
  </si>
  <si>
    <t>12.51</t>
  </si>
  <si>
    <t>0.00035283</t>
  </si>
  <si>
    <t>4.25</t>
  </si>
  <si>
    <t>0.00008532</t>
  </si>
  <si>
    <t>0.00006568</t>
  </si>
  <si>
    <t>5.29</t>
  </si>
  <si>
    <t>0.00017525</t>
  </si>
  <si>
    <t>4.97</t>
  </si>
  <si>
    <t>11.91</t>
  </si>
  <si>
    <t>0.00002345</t>
  </si>
  <si>
    <t>9.84</t>
  </si>
  <si>
    <t>0.00003810</t>
  </si>
  <si>
    <t>9.74</t>
  </si>
  <si>
    <t>0.00001375</t>
  </si>
  <si>
    <t>8.67</t>
  </si>
  <si>
    <t>0.00015822</t>
  </si>
  <si>
    <t>10.85</t>
  </si>
  <si>
    <t>0.00003993</t>
  </si>
  <si>
    <t>10.08</t>
  </si>
  <si>
    <t>0.00001275</t>
  </si>
  <si>
    <t>39.11</t>
  </si>
  <si>
    <t>0.00026567</t>
  </si>
  <si>
    <t>6.07</t>
  </si>
  <si>
    <t>0.00001783</t>
  </si>
  <si>
    <t>22.08</t>
  </si>
  <si>
    <t>0.00006157</t>
  </si>
  <si>
    <t>8.74</t>
  </si>
  <si>
    <t>11.97</t>
  </si>
  <si>
    <t>0.00003153</t>
  </si>
  <si>
    <t>15.15</t>
  </si>
  <si>
    <t>15.68</t>
  </si>
  <si>
    <t>0.00001133</t>
  </si>
  <si>
    <t>8.07</t>
  </si>
  <si>
    <t>0.0102497</t>
  </si>
  <si>
    <t>0.00004213</t>
  </si>
  <si>
    <t>6.05</t>
  </si>
  <si>
    <t>0.00001987</t>
  </si>
  <si>
    <t>4.87</t>
  </si>
  <si>
    <t>0.00020235</t>
  </si>
  <si>
    <t>8.13</t>
  </si>
  <si>
    <t>0.00005569</t>
  </si>
  <si>
    <t>0.00006530</t>
  </si>
  <si>
    <t>5.4</t>
  </si>
  <si>
    <t>0.00000859</t>
  </si>
  <si>
    <t>2.09</t>
  </si>
  <si>
    <t>0.00001184</t>
  </si>
  <si>
    <t>7.77</t>
  </si>
  <si>
    <t>6.79</t>
  </si>
  <si>
    <t>0.0001167</t>
  </si>
  <si>
    <t>17.68</t>
  </si>
  <si>
    <t>0.00108477</t>
  </si>
  <si>
    <t>7.51</t>
  </si>
  <si>
    <t>0.00003607</t>
  </si>
  <si>
    <t>-0.3</t>
  </si>
  <si>
    <t>0.00005587</t>
  </si>
  <si>
    <t>-4.37</t>
  </si>
  <si>
    <t>0.00000910</t>
  </si>
  <si>
    <t>0.00001174</t>
  </si>
  <si>
    <t>5.97</t>
  </si>
  <si>
    <t>0.00002772</t>
  </si>
  <si>
    <t>9.49</t>
  </si>
  <si>
    <t>0.00000594</t>
  </si>
  <si>
    <t>0.00002098</t>
  </si>
  <si>
    <t>13.61</t>
  </si>
  <si>
    <t>0.00003560</t>
  </si>
  <si>
    <t>4.66</t>
  </si>
  <si>
    <t>0.00018985</t>
  </si>
  <si>
    <t>11.32</t>
  </si>
  <si>
    <t>0.00001855</t>
  </si>
  <si>
    <t>10.57</t>
  </si>
  <si>
    <t>11.24</t>
  </si>
  <si>
    <t>0.00007055</t>
  </si>
  <si>
    <t>12.12</t>
  </si>
  <si>
    <t>0.00011353</t>
  </si>
  <si>
    <t>9.83</t>
  </si>
  <si>
    <t>0.00022258</t>
  </si>
  <si>
    <t>1.47</t>
  </si>
  <si>
    <t>1.33</t>
  </si>
  <si>
    <t>0.00002288</t>
  </si>
  <si>
    <t>2.89</t>
  </si>
  <si>
    <t>0.00001259</t>
  </si>
  <si>
    <t>7.01</t>
  </si>
  <si>
    <t>0.00004046</t>
  </si>
  <si>
    <t>-0.08</t>
  </si>
  <si>
    <t>5.12</t>
  </si>
  <si>
    <t>15.57</t>
  </si>
  <si>
    <t>0.00059919</t>
  </si>
  <si>
    <t>2.96</t>
  </si>
  <si>
    <t>0.00001342</t>
  </si>
  <si>
    <t>8.27</t>
  </si>
  <si>
    <t>0.00012688</t>
  </si>
  <si>
    <t>2.71</t>
  </si>
  <si>
    <t>0.00012831</t>
  </si>
  <si>
    <t>0.00004759</t>
  </si>
  <si>
    <t>8.88</t>
  </si>
  <si>
    <t>0.00001049</t>
  </si>
  <si>
    <t>0.00001079</t>
  </si>
  <si>
    <t>12.42</t>
  </si>
  <si>
    <t>0.00014557</t>
  </si>
  <si>
    <t>17.37</t>
  </si>
  <si>
    <t>0.00007990</t>
  </si>
  <si>
    <t>0.00000107</t>
  </si>
  <si>
    <t>5.49</t>
  </si>
  <si>
    <t>0.00000937</t>
  </si>
  <si>
    <t>2.42</t>
  </si>
  <si>
    <t>0.00002874</t>
  </si>
  <si>
    <t>11.56</t>
  </si>
  <si>
    <t>0.00172668</t>
  </si>
  <si>
    <t>12.4</t>
  </si>
  <si>
    <t>0.00028124</t>
  </si>
  <si>
    <t>-0.62</t>
  </si>
  <si>
    <t>0.00004304</t>
  </si>
  <si>
    <t>9.81</t>
  </si>
  <si>
    <t>0.00023684</t>
  </si>
  <si>
    <t>6.65</t>
  </si>
  <si>
    <t>0.00001864</t>
  </si>
  <si>
    <t>RFR</t>
  </si>
  <si>
    <t>refereum</t>
  </si>
  <si>
    <t>Refereum</t>
  </si>
  <si>
    <t>0.00000181</t>
  </si>
  <si>
    <t>7.18</t>
  </si>
  <si>
    <t>0.00001156</t>
  </si>
  <si>
    <t>10.23</t>
  </si>
  <si>
    <t>0.00000679</t>
  </si>
  <si>
    <t>4.59</t>
  </si>
  <si>
    <t>0.00116239</t>
  </si>
  <si>
    <t>5.43</t>
  </si>
  <si>
    <t>0.00175268</t>
  </si>
  <si>
    <t>7.87</t>
  </si>
  <si>
    <t>0.00001067</t>
  </si>
  <si>
    <t>6.03</t>
  </si>
  <si>
    <t>0.00005765</t>
  </si>
  <si>
    <t>4.47</t>
  </si>
  <si>
    <t>8.08</t>
  </si>
  <si>
    <t>0.00000886</t>
  </si>
  <si>
    <t>0.00008571</t>
  </si>
  <si>
    <t>23.54</t>
  </si>
  <si>
    <t>0.00000644</t>
  </si>
  <si>
    <t>6.46</t>
  </si>
  <si>
    <t>0.00001183</t>
  </si>
  <si>
    <t>0.44</t>
  </si>
  <si>
    <t>0.00000954</t>
  </si>
  <si>
    <t>8.91</t>
  </si>
  <si>
    <t>0.00002525</t>
  </si>
  <si>
    <t>4.13</t>
  </si>
  <si>
    <t>0.00005296</t>
  </si>
  <si>
    <t>6.73</t>
  </si>
  <si>
    <t>0.00020552</t>
  </si>
  <si>
    <t>1.58</t>
  </si>
  <si>
    <t>blox</t>
  </si>
  <si>
    <t>Blox</t>
  </si>
  <si>
    <t>0.00000543</t>
  </si>
  <si>
    <t>14.3</t>
  </si>
  <si>
    <t>0.00006967</t>
  </si>
  <si>
    <t>20.49</t>
  </si>
  <si>
    <t>0.00000824</t>
  </si>
  <si>
    <t>8.94</t>
  </si>
  <si>
    <t>0.00002273</t>
  </si>
  <si>
    <t>-0.42</t>
  </si>
  <si>
    <t>27.59</t>
  </si>
  <si>
    <t>0.00000939</t>
  </si>
  <si>
    <t>8.63</t>
  </si>
  <si>
    <t>0.00000418</t>
  </si>
  <si>
    <t>8.58</t>
  </si>
  <si>
    <t>0.00006765</t>
  </si>
  <si>
    <t>0.0174664</t>
  </si>
  <si>
    <t>0.88</t>
  </si>
  <si>
    <t>0.00013929</t>
  </si>
  <si>
    <t>0.00002114</t>
  </si>
  <si>
    <t>5.86</t>
  </si>
  <si>
    <t>0.00002064</t>
  </si>
  <si>
    <t>4.85</t>
  </si>
  <si>
    <t>0.00001853</t>
  </si>
  <si>
    <t>-1.34</t>
  </si>
  <si>
    <t>15.06</t>
  </si>
  <si>
    <t>0.00028228</t>
  </si>
  <si>
    <t>5.72</t>
  </si>
  <si>
    <t>0.00020019</t>
  </si>
  <si>
    <t>0.00001778</t>
  </si>
  <si>
    <t>12.11</t>
  </si>
  <si>
    <t>3.6</t>
  </si>
  <si>
    <t>0.00001106</t>
  </si>
  <si>
    <t>10.81</t>
  </si>
  <si>
    <t>0.00003917</t>
  </si>
  <si>
    <t>7.49</t>
  </si>
  <si>
    <t>0.00004394</t>
  </si>
  <si>
    <t>1.19</t>
  </si>
  <si>
    <t>0.00021467</t>
  </si>
  <si>
    <t>7.07</t>
  </si>
  <si>
    <t>0.00001318</t>
  </si>
  <si>
    <t>-11.91</t>
  </si>
  <si>
    <t>0.00000447</t>
  </si>
  <si>
    <t>0.00009769</t>
  </si>
  <si>
    <t>7.81</t>
  </si>
  <si>
    <t>0.0023565</t>
  </si>
  <si>
    <t>9.43</t>
  </si>
  <si>
    <t>0.00018314</t>
  </si>
  <si>
    <t>0.00001191</t>
  </si>
  <si>
    <t>8.68</t>
  </si>
  <si>
    <t>0.00005689</t>
  </si>
  <si>
    <t>8.19</t>
  </si>
  <si>
    <t>0.00028038</t>
  </si>
  <si>
    <t>9.69</t>
  </si>
  <si>
    <t>0.0001693</t>
  </si>
  <si>
    <t>2.46</t>
  </si>
  <si>
    <t>0.00009293</t>
  </si>
  <si>
    <t>8.11</t>
  </si>
  <si>
    <t>0.00027477</t>
  </si>
  <si>
    <t>2.32</t>
  </si>
  <si>
    <t>0.00000265</t>
  </si>
  <si>
    <t>8.22</t>
  </si>
  <si>
    <t>0.00017055</t>
  </si>
  <si>
    <t>0.00002843</t>
  </si>
  <si>
    <t>4.75</t>
  </si>
  <si>
    <t>0.00001016</t>
  </si>
  <si>
    <t>0.00003623</t>
  </si>
  <si>
    <t>13.65</t>
  </si>
  <si>
    <t>-7.89</t>
  </si>
  <si>
    <t>0.00002756</t>
  </si>
  <si>
    <t>3.26</t>
  </si>
  <si>
    <t>0.00101919</t>
  </si>
  <si>
    <t>1.12</t>
  </si>
  <si>
    <t>0.00001302</t>
  </si>
  <si>
    <t>4.4</t>
  </si>
  <si>
    <t>0.00003658</t>
  </si>
  <si>
    <t>0.00024109</t>
  </si>
  <si>
    <t>0.00000113</t>
  </si>
  <si>
    <t>1.88</t>
  </si>
  <si>
    <t>0.00001740</t>
  </si>
  <si>
    <t>9.31</t>
  </si>
  <si>
    <t>0.00000784</t>
  </si>
  <si>
    <t>25.44</t>
  </si>
  <si>
    <t>0.00001199</t>
  </si>
  <si>
    <t>4.04</t>
  </si>
  <si>
    <t>0.00002396</t>
  </si>
  <si>
    <t>1.76</t>
  </si>
  <si>
    <t>0.00002247</t>
  </si>
  <si>
    <t>9.11</t>
  </si>
  <si>
    <t>0.00006491</t>
  </si>
  <si>
    <t>11.42</t>
  </si>
  <si>
    <t>0.00003918</t>
  </si>
  <si>
    <t>2.22</t>
  </si>
  <si>
    <t>0.00001768</t>
  </si>
  <si>
    <t>8.56</t>
  </si>
  <si>
    <t>3.23</t>
  </si>
  <si>
    <t>14.86</t>
  </si>
  <si>
    <t>0.00006268</t>
  </si>
  <si>
    <t>3.38</t>
  </si>
  <si>
    <t>0.00000423</t>
  </si>
  <si>
    <t>10.04</t>
  </si>
  <si>
    <t>0.00001736</t>
  </si>
  <si>
    <t>10.75</t>
  </si>
  <si>
    <t>0.00003212</t>
  </si>
  <si>
    <t>11.46</t>
  </si>
  <si>
    <t>4.08</t>
  </si>
  <si>
    <t>0.00007286</t>
  </si>
  <si>
    <t>7.28</t>
  </si>
  <si>
    <t>0.00003682</t>
  </si>
  <si>
    <t>20.1</t>
  </si>
  <si>
    <t>0.00023668</t>
  </si>
  <si>
    <t>5.04</t>
  </si>
  <si>
    <t>0.00011179</t>
  </si>
  <si>
    <t>18.54</t>
  </si>
  <si>
    <t>0.00002555</t>
  </si>
  <si>
    <t>-3.48</t>
  </si>
  <si>
    <t>0.00029464</t>
  </si>
  <si>
    <t>6.25</t>
  </si>
  <si>
    <t>15.53</t>
  </si>
  <si>
    <t>2.34</t>
  </si>
  <si>
    <t>0.00000917</t>
  </si>
  <si>
    <t>9.58</t>
  </si>
  <si>
    <t>0.00001112</t>
  </si>
  <si>
    <t>9.85</t>
  </si>
  <si>
    <t>0.00005163</t>
  </si>
  <si>
    <t>0.00010771</t>
  </si>
  <si>
    <t>0.00000385</t>
  </si>
  <si>
    <t>28.4</t>
  </si>
  <si>
    <t>0.00002534</t>
  </si>
  <si>
    <t>1.27</t>
  </si>
  <si>
    <t>0.00003469</t>
  </si>
  <si>
    <t>0.00013032</t>
  </si>
  <si>
    <t>9.08</t>
  </si>
  <si>
    <t>0.00002194</t>
  </si>
  <si>
    <t>0.00002645</t>
  </si>
  <si>
    <t>0.00000233</t>
  </si>
  <si>
    <t>78.94</t>
  </si>
  <si>
    <t>0.00000117</t>
  </si>
  <si>
    <t>2.08</t>
  </si>
  <si>
    <t>0.00007300</t>
  </si>
  <si>
    <t>0.00000382</t>
  </si>
  <si>
    <t>21.78</t>
  </si>
  <si>
    <t>0.00000562</t>
  </si>
  <si>
    <t>2.73</t>
  </si>
  <si>
    <t>0.00005388</t>
  </si>
  <si>
    <t>11.27</t>
  </si>
  <si>
    <t>0.00003444</t>
  </si>
  <si>
    <t>30.85</t>
  </si>
  <si>
    <t>0.00011288</t>
  </si>
  <si>
    <t>11.34</t>
  </si>
  <si>
    <t>0.00010488</t>
  </si>
  <si>
    <t>8.59</t>
  </si>
  <si>
    <t>2.38</t>
  </si>
  <si>
    <t>0.00021988</t>
  </si>
  <si>
    <t>5.85</t>
  </si>
  <si>
    <t>0.00006697</t>
  </si>
  <si>
    <t>-0.07</t>
  </si>
  <si>
    <t>0.00000038</t>
  </si>
  <si>
    <t>8.47</t>
  </si>
  <si>
    <t>0.00000344</t>
  </si>
  <si>
    <t>2.07</t>
  </si>
  <si>
    <t>0.00057652</t>
  </si>
  <si>
    <t>4.62</t>
  </si>
  <si>
    <t>0.0035414</t>
  </si>
  <si>
    <t>10.19</t>
  </si>
  <si>
    <t>0.00002550</t>
  </si>
  <si>
    <t>0.00011321</t>
  </si>
  <si>
    <t>4.73</t>
  </si>
  <si>
    <t>0.00002313</t>
  </si>
  <si>
    <t>-3.85</t>
  </si>
  <si>
    <t>0.00000853</t>
  </si>
  <si>
    <t>7.91</t>
  </si>
  <si>
    <t>11.53</t>
  </si>
  <si>
    <t>0.00019555</t>
  </si>
  <si>
    <t>0.13</t>
  </si>
  <si>
    <t>6.3</t>
  </si>
  <si>
    <t>0.00002255</t>
  </si>
  <si>
    <t>0.00007693</t>
  </si>
  <si>
    <t>0.0001101</t>
  </si>
  <si>
    <t>0.00004499</t>
  </si>
  <si>
    <t>-2.48</t>
  </si>
  <si>
    <t>0.00001490</t>
  </si>
  <si>
    <t>6.47</t>
  </si>
  <si>
    <t>0.00008230</t>
  </si>
  <si>
    <t>3.71</t>
  </si>
  <si>
    <t>0.00000210</t>
  </si>
  <si>
    <t>3.32</t>
  </si>
  <si>
    <t>0.00007000</t>
  </si>
  <si>
    <t>-0.15</t>
  </si>
  <si>
    <t>0.00323406</t>
  </si>
  <si>
    <t>10.64</t>
  </si>
  <si>
    <t>0.00000944</t>
  </si>
  <si>
    <t>17.62</t>
  </si>
  <si>
    <t>0.00001252</t>
  </si>
  <si>
    <t>0.00004500</t>
  </si>
  <si>
    <t>6.12</t>
  </si>
  <si>
    <t>0.00034587</t>
  </si>
  <si>
    <t>4.94</t>
  </si>
  <si>
    <t>0.00007058</t>
  </si>
  <si>
    <t>0.00000427</t>
  </si>
  <si>
    <t>-0.65</t>
  </si>
  <si>
    <t>4.68</t>
  </si>
  <si>
    <t>0.00000485</t>
  </si>
  <si>
    <t>0.00009074</t>
  </si>
  <si>
    <t>0.00012145</t>
  </si>
  <si>
    <t>0.85</t>
  </si>
  <si>
    <t>0.00007199</t>
  </si>
  <si>
    <t>13.88</t>
  </si>
  <si>
    <t>0.00023434</t>
  </si>
  <si>
    <t>0.00004079</t>
  </si>
  <si>
    <t>11.48</t>
  </si>
  <si>
    <t>0.00020016</t>
  </si>
  <si>
    <t>7.19</t>
  </si>
  <si>
    <t>0.00001338</t>
  </si>
  <si>
    <t>5.45</t>
  </si>
  <si>
    <t>0.00002180</t>
  </si>
  <si>
    <t>7.29</t>
  </si>
  <si>
    <t>0.00005597</t>
  </si>
  <si>
    <t>11.23</t>
  </si>
  <si>
    <t>0.00000250</t>
  </si>
  <si>
    <t>-50.5</t>
  </si>
  <si>
    <t>0.0001429</t>
  </si>
  <si>
    <t>0.00010375</t>
  </si>
  <si>
    <t>0.00002164</t>
  </si>
  <si>
    <t>9.88</t>
  </si>
  <si>
    <t>0.00004171</t>
  </si>
  <si>
    <t>0.00009373</t>
  </si>
  <si>
    <t>1.21</t>
  </si>
  <si>
    <t>0.00007345</t>
  </si>
  <si>
    <t>17.17</t>
  </si>
  <si>
    <t>0.00001713</t>
  </si>
  <si>
    <t>21.4</t>
  </si>
  <si>
    <t>0.0001755</t>
  </si>
  <si>
    <t>-5.19</t>
  </si>
  <si>
    <t>0.00005961</t>
  </si>
  <si>
    <t>0.62</t>
  </si>
  <si>
    <t>0.0005398</t>
  </si>
  <si>
    <t>4.2</t>
  </si>
  <si>
    <t>0.00011023</t>
  </si>
  <si>
    <t>0.00003228</t>
  </si>
  <si>
    <t>6.33</t>
  </si>
  <si>
    <t>0.00000247</t>
  </si>
  <si>
    <t>9.7</t>
  </si>
  <si>
    <t>5.61</t>
  </si>
  <si>
    <t>0.00001179</t>
  </si>
  <si>
    <t>11.14</t>
  </si>
  <si>
    <t>38.55</t>
  </si>
  <si>
    <t>0.00002742</t>
  </si>
  <si>
    <t>-7.78</t>
  </si>
  <si>
    <t>0.00204493</t>
  </si>
  <si>
    <t>-6.05</t>
  </si>
  <si>
    <t>-19.64</t>
  </si>
  <si>
    <t>0.0004952</t>
  </si>
  <si>
    <t>0.00001901</t>
  </si>
  <si>
    <t>0.00020472</t>
  </si>
  <si>
    <t>0.00003397</t>
  </si>
  <si>
    <t>-25.35</t>
  </si>
  <si>
    <t>-1.22</t>
  </si>
  <si>
    <t>0.00001108</t>
  </si>
  <si>
    <t>5.59</t>
  </si>
  <si>
    <t>-2.66</t>
  </si>
  <si>
    <t>0.00003906</t>
  </si>
  <si>
    <t>-24.26</t>
  </si>
  <si>
    <t>0.00037266</t>
  </si>
  <si>
    <t>7.83</t>
  </si>
  <si>
    <t>0.00034006</t>
  </si>
  <si>
    <t>0.00069222</t>
  </si>
  <si>
    <t>-0.29</t>
  </si>
  <si>
    <t>0.000000003</t>
  </si>
  <si>
    <t>-0.06</t>
  </si>
  <si>
    <t>0.00038476</t>
  </si>
  <si>
    <t>4.22</t>
  </si>
  <si>
    <t>0.00162469</t>
  </si>
  <si>
    <t>0.00003563</t>
  </si>
  <si>
    <t>0.00001307</t>
  </si>
  <si>
    <t>15.29</t>
  </si>
  <si>
    <t>0.0001004</t>
  </si>
  <si>
    <t>-7.8</t>
  </si>
  <si>
    <t>0.00035274</t>
  </si>
  <si>
    <t>-2.74</t>
  </si>
  <si>
    <t>0.00000322</t>
  </si>
  <si>
    <t>9.72</t>
  </si>
  <si>
    <t>0.00010693</t>
  </si>
  <si>
    <t>-0.45</t>
  </si>
  <si>
    <t>0.00008648</t>
  </si>
  <si>
    <t>9.42</t>
  </si>
  <si>
    <t>0.000174</t>
  </si>
  <si>
    <t>12.13</t>
  </si>
  <si>
    <t>0.00019988</t>
  </si>
  <si>
    <t>9.38</t>
  </si>
  <si>
    <t>0.00006503</t>
  </si>
  <si>
    <t>6.52</t>
  </si>
  <si>
    <t>0.00000219</t>
  </si>
  <si>
    <t>0.00358212</t>
  </si>
  <si>
    <t>16.79</t>
  </si>
  <si>
    <t>0.00001051</t>
  </si>
  <si>
    <t>0.00003119</t>
  </si>
  <si>
    <t>4.72</t>
  </si>
  <si>
    <t>0.00000381</t>
  </si>
  <si>
    <t>12.48</t>
  </si>
  <si>
    <t>0.00014999</t>
  </si>
  <si>
    <t>0.75</t>
  </si>
  <si>
    <t>0.00003325</t>
  </si>
  <si>
    <t>8.15</t>
  </si>
  <si>
    <t>0.00004051</t>
  </si>
  <si>
    <t>0.00013075</t>
  </si>
  <si>
    <t>0.000975</t>
  </si>
  <si>
    <t>0.00025115</t>
  </si>
  <si>
    <t>0.00003504</t>
  </si>
  <si>
    <t>0.00002353</t>
  </si>
  <si>
    <t>20.83</t>
  </si>
  <si>
    <t>0.00006180</t>
  </si>
  <si>
    <t>2.84</t>
  </si>
  <si>
    <t>0.00000760</t>
  </si>
  <si>
    <t>-2.21</t>
  </si>
  <si>
    <t>0.0009768</t>
  </si>
  <si>
    <t>5.1</t>
  </si>
  <si>
    <t>0.00002279</t>
  </si>
  <si>
    <t>0.00000682</t>
  </si>
  <si>
    <t>21.15</t>
  </si>
  <si>
    <t>0.00121934</t>
  </si>
  <si>
    <t>0.00002825</t>
  </si>
  <si>
    <t>0.00032253</t>
  </si>
  <si>
    <t>4.74</t>
  </si>
  <si>
    <t>17.42</t>
  </si>
  <si>
    <t>0.0010453</t>
  </si>
  <si>
    <t>0.0005075</t>
  </si>
  <si>
    <t>5.22</t>
  </si>
  <si>
    <t>3.69</t>
  </si>
  <si>
    <t>0.00001097</t>
  </si>
  <si>
    <t>3.08</t>
  </si>
  <si>
    <t>9.06</t>
  </si>
  <si>
    <t>0.00000628</t>
  </si>
  <si>
    <t>3.84</t>
  </si>
  <si>
    <t>31.37</t>
  </si>
  <si>
    <t>0.00027274</t>
  </si>
  <si>
    <t>-8.06</t>
  </si>
  <si>
    <t>0.0008932</t>
  </si>
  <si>
    <t>0.00000793</t>
  </si>
  <si>
    <t>2.9</t>
  </si>
  <si>
    <t>0.00000822</t>
  </si>
  <si>
    <t>12.62</t>
  </si>
  <si>
    <t>0.00004209</t>
  </si>
  <si>
    <t>0.00004085</t>
  </si>
  <si>
    <t>8.77</t>
  </si>
  <si>
    <t>0.00000259</t>
  </si>
  <si>
    <t>161.55</t>
  </si>
  <si>
    <t>0.00048777</t>
  </si>
  <si>
    <t>3.11</t>
  </si>
  <si>
    <t>10.24</t>
  </si>
  <si>
    <t>0.00031678</t>
  </si>
  <si>
    <t>0.00001003</t>
  </si>
  <si>
    <t>50.88</t>
  </si>
  <si>
    <t>0.00000366</t>
  </si>
  <si>
    <t>-3.99</t>
  </si>
  <si>
    <t>0.00007014</t>
  </si>
  <si>
    <t>34.21</t>
  </si>
  <si>
    <t>0.00000592</t>
  </si>
  <si>
    <t>12.45</t>
  </si>
  <si>
    <t>14.25</t>
  </si>
  <si>
    <t>0.00000438</t>
  </si>
  <si>
    <t>25.92</t>
  </si>
  <si>
    <t>15.79</t>
  </si>
  <si>
    <t>0.00000528</t>
  </si>
  <si>
    <t>3.12</t>
  </si>
  <si>
    <t>0.00015362</t>
  </si>
  <si>
    <t>10.1</t>
  </si>
  <si>
    <t>0.00011383</t>
  </si>
  <si>
    <t>0.1</t>
  </si>
  <si>
    <t>0.00003972</t>
  </si>
  <si>
    <t>7.94</t>
  </si>
  <si>
    <t>0.00002449</t>
  </si>
  <si>
    <t>20.14</t>
  </si>
  <si>
    <t>0.00004342</t>
  </si>
  <si>
    <t>0.00005830</t>
  </si>
  <si>
    <t>1.39</t>
  </si>
  <si>
    <t>0.00044293</t>
  </si>
  <si>
    <t>5.54</t>
  </si>
  <si>
    <t>0.00004228</t>
  </si>
  <si>
    <t>0.00012604</t>
  </si>
  <si>
    <t>15.63</t>
  </si>
  <si>
    <t>0.00004619</t>
  </si>
  <si>
    <t>0.41</t>
  </si>
  <si>
    <t>0.00002768</t>
  </si>
  <si>
    <t>13.27</t>
  </si>
  <si>
    <t>-2.75</t>
  </si>
  <si>
    <t>0.00007295</t>
  </si>
  <si>
    <t>0.00001875</t>
  </si>
  <si>
    <t>0.00000136</t>
  </si>
  <si>
    <t>3.68</t>
  </si>
  <si>
    <t>0.00002547</t>
  </si>
  <si>
    <t>6.91</t>
  </si>
  <si>
    <t>3.92</t>
  </si>
  <si>
    <t>2.39</t>
  </si>
  <si>
    <t>-0.82</t>
  </si>
  <si>
    <t>0.00002456</t>
  </si>
  <si>
    <t>2.93</t>
  </si>
  <si>
    <t>4.77</t>
  </si>
  <si>
    <t>0.00001286</t>
  </si>
  <si>
    <t>14.36</t>
  </si>
  <si>
    <t>0.00009641</t>
  </si>
  <si>
    <t>3.62</t>
  </si>
  <si>
    <t>0.00002203</t>
  </si>
  <si>
    <t>4.02</t>
  </si>
  <si>
    <t>0.00001048</t>
  </si>
  <si>
    <t>-0.58</t>
  </si>
  <si>
    <t>ASTRO</t>
  </si>
  <si>
    <t>astro</t>
  </si>
  <si>
    <t>Astro</t>
  </si>
  <si>
    <t>0.00023503</t>
  </si>
  <si>
    <t>-11.97</t>
  </si>
  <si>
    <t>SETH</t>
  </si>
  <si>
    <t>sether</t>
  </si>
  <si>
    <t>Sether</t>
  </si>
  <si>
    <t>0.00004494</t>
  </si>
  <si>
    <t>14.78</t>
  </si>
  <si>
    <t>30.34</t>
  </si>
  <si>
    <t>0.00007692</t>
  </si>
  <si>
    <t>16.94</t>
  </si>
  <si>
    <t>-6.61</t>
  </si>
  <si>
    <t>-25.53</t>
  </si>
  <si>
    <t>-0.99</t>
  </si>
  <si>
    <t>5.26</t>
  </si>
  <si>
    <t>0.00011271</t>
  </si>
  <si>
    <t>15.65</t>
  </si>
  <si>
    <t>0.00001354</t>
  </si>
  <si>
    <t>3.1</t>
  </si>
  <si>
    <t>0.00001631</t>
  </si>
  <si>
    <t>31.12</t>
  </si>
  <si>
    <t>0.0001117</t>
  </si>
  <si>
    <t>0.00099273</t>
  </si>
  <si>
    <t>0.00019486</t>
  </si>
  <si>
    <t>0.00027849</t>
  </si>
  <si>
    <t>4.32</t>
  </si>
  <si>
    <t>0.00001017</t>
  </si>
  <si>
    <t>-7.04</t>
  </si>
  <si>
    <t>0.00005788</t>
  </si>
  <si>
    <t>7.31</t>
  </si>
  <si>
    <t>0.00001650</t>
  </si>
  <si>
    <t>28.9</t>
  </si>
  <si>
    <t>0.00006560</t>
  </si>
  <si>
    <t>8.65</t>
  </si>
  <si>
    <t>0.00000493</t>
  </si>
  <si>
    <t>-0.97</t>
  </si>
  <si>
    <t>0.00000346</t>
  </si>
  <si>
    <t>-13.44</t>
  </si>
  <si>
    <t>0.00012639</t>
  </si>
  <si>
    <t>20.09</t>
  </si>
  <si>
    <t>0.00018605</t>
  </si>
  <si>
    <t>16.76</t>
  </si>
  <si>
    <t>0.00000336</t>
  </si>
  <si>
    <t>0.00000605</t>
  </si>
  <si>
    <t>-47.34</t>
  </si>
  <si>
    <t>0.00001551</t>
  </si>
  <si>
    <t>16.17</t>
  </si>
  <si>
    <t>0.00013915</t>
  </si>
  <si>
    <t>1.87</t>
  </si>
  <si>
    <t>0.00585958</t>
  </si>
  <si>
    <t>-4.54</t>
  </si>
  <si>
    <t>0.00005614</t>
  </si>
  <si>
    <t>0.00000457</t>
  </si>
  <si>
    <t>-45.62</t>
  </si>
  <si>
    <t>0.00040145</t>
  </si>
  <si>
    <t>-0.8</t>
  </si>
  <si>
    <t>12.3</t>
  </si>
  <si>
    <t>0.00000980</t>
  </si>
  <si>
    <t>0.00021392</t>
  </si>
  <si>
    <t>0.00001475</t>
  </si>
  <si>
    <t>0.00007164</t>
  </si>
  <si>
    <t>-1.0</t>
  </si>
  <si>
    <t>7.17</t>
  </si>
  <si>
    <t>0.00002945</t>
  </si>
  <si>
    <t>45.5</t>
  </si>
  <si>
    <t>0.00000969</t>
  </si>
  <si>
    <t>0.00087</t>
  </si>
  <si>
    <t>23.02</t>
  </si>
  <si>
    <t>0.00000201</t>
  </si>
  <si>
    <t>5.34</t>
  </si>
  <si>
    <t>0.00091316</t>
  </si>
  <si>
    <t>0.00015055</t>
  </si>
  <si>
    <t>0.00000143</t>
  </si>
  <si>
    <t>5.51</t>
  </si>
  <si>
    <t>0.00003169</t>
  </si>
  <si>
    <t>3.27</t>
  </si>
  <si>
    <t>42.14</t>
  </si>
  <si>
    <t>0.00003004</t>
  </si>
  <si>
    <t>0.00001135</t>
  </si>
  <si>
    <t>11.69</t>
  </si>
  <si>
    <t>0.00002953</t>
  </si>
  <si>
    <t>-13.15</t>
  </si>
  <si>
    <t>0.00001414</t>
  </si>
  <si>
    <t>3.81</t>
  </si>
  <si>
    <t>0.00004999</t>
  </si>
  <si>
    <t>2.87</t>
  </si>
  <si>
    <t>0.00003134</t>
  </si>
  <si>
    <t>4.6</t>
  </si>
  <si>
    <t>8.38</t>
  </si>
  <si>
    <t>0.00001215</t>
  </si>
  <si>
    <t>7.6</t>
  </si>
  <si>
    <t>0.00018286</t>
  </si>
  <si>
    <t>0.408149</t>
  </si>
  <si>
    <t>2.77</t>
  </si>
  <si>
    <t>0.00000653</t>
  </si>
  <si>
    <t>3.34</t>
  </si>
  <si>
    <t>0.00035461</t>
  </si>
  <si>
    <t>4.43</t>
  </si>
  <si>
    <t>0.00028993</t>
  </si>
  <si>
    <t>0.00033066</t>
  </si>
  <si>
    <t>5.25</t>
  </si>
  <si>
    <t>0.00002277</t>
  </si>
  <si>
    <t>11.08</t>
  </si>
  <si>
    <t>-3.5</t>
  </si>
  <si>
    <t>8.75</t>
  </si>
  <si>
    <t>0.00390211</t>
  </si>
  <si>
    <t>1.37</t>
  </si>
  <si>
    <t>0.00004191</t>
  </si>
  <si>
    <t>1.44</t>
  </si>
  <si>
    <t>0.0000000001</t>
  </si>
  <si>
    <t>0.00002680</t>
  </si>
  <si>
    <t>28.91</t>
  </si>
  <si>
    <t>0.00030201</t>
  </si>
  <si>
    <t>0.00008421</t>
  </si>
  <si>
    <t>0.00002734</t>
  </si>
  <si>
    <t>1.17</t>
  </si>
  <si>
    <t>0.00001361</t>
  </si>
  <si>
    <t>1.13</t>
  </si>
  <si>
    <t>0.00000337</t>
  </si>
  <si>
    <t>0.00001993</t>
  </si>
  <si>
    <t>5.73</t>
  </si>
  <si>
    <t>0.00010536</t>
  </si>
  <si>
    <t>8.26</t>
  </si>
  <si>
    <t>13.95</t>
  </si>
  <si>
    <t>0.00013495</t>
  </si>
  <si>
    <t>0.00001731</t>
  </si>
  <si>
    <t>4.19</t>
  </si>
  <si>
    <t>0.00000444</t>
  </si>
  <si>
    <t>2.04</t>
  </si>
  <si>
    <t>0.00001674</t>
  </si>
  <si>
    <t>7.65</t>
  </si>
  <si>
    <t>0.00001293</t>
  </si>
  <si>
    <t>22.2</t>
  </si>
  <si>
    <t>0.0001059</t>
  </si>
  <si>
    <t>8.12</t>
  </si>
  <si>
    <t>0.00002116</t>
  </si>
  <si>
    <t>0.00002159</t>
  </si>
  <si>
    <t>1.68</t>
  </si>
  <si>
    <t>0.00003019</t>
  </si>
  <si>
    <t>14.73</t>
  </si>
  <si>
    <t>0.00041895</t>
  </si>
  <si>
    <t>21.28</t>
  </si>
  <si>
    <t>0.00002944</t>
  </si>
  <si>
    <t>0.00004509</t>
  </si>
  <si>
    <t>-31.97</t>
  </si>
  <si>
    <t>0.00095324</t>
  </si>
  <si>
    <t>-13.89</t>
  </si>
  <si>
    <t>-27.05</t>
  </si>
  <si>
    <t>0.00000147</t>
  </si>
  <si>
    <t>0.00012812</t>
  </si>
  <si>
    <t>18.01</t>
  </si>
  <si>
    <t>12.61</t>
  </si>
  <si>
    <t>bitwhite</t>
  </si>
  <si>
    <t>BitWhite</t>
  </si>
  <si>
    <t>-3.11</t>
  </si>
  <si>
    <t>0.00002700</t>
  </si>
  <si>
    <t>0.00013731</t>
  </si>
  <si>
    <t>0.00002938</t>
  </si>
  <si>
    <t>7.33</t>
  </si>
  <si>
    <t>0.00000288</t>
  </si>
  <si>
    <t>20.42</t>
  </si>
  <si>
    <t>0.00003710</t>
  </si>
  <si>
    <t>2.41</t>
  </si>
  <si>
    <t>0.00000759</t>
  </si>
  <si>
    <t>1.79</t>
  </si>
  <si>
    <t>0.00016236</t>
  </si>
  <si>
    <t>49.01</t>
  </si>
  <si>
    <t>0.00029587</t>
  </si>
  <si>
    <t>-16.66</t>
  </si>
  <si>
    <t>7.71</t>
  </si>
  <si>
    <t>0.00003449</t>
  </si>
  <si>
    <t>22.51</t>
  </si>
  <si>
    <t>-30.49</t>
  </si>
  <si>
    <t>0.00002304</t>
  </si>
  <si>
    <t>3.39</t>
  </si>
  <si>
    <t>0.00002057</t>
  </si>
  <si>
    <t>-15.88</t>
  </si>
  <si>
    <t>0.00000752</t>
  </si>
  <si>
    <t>1.55</t>
  </si>
  <si>
    <t>0.00004276</t>
  </si>
  <si>
    <t>97.77</t>
  </si>
  <si>
    <t>0.00011274</t>
  </si>
  <si>
    <t>0.00014043</t>
  </si>
  <si>
    <t>3.18</t>
  </si>
  <si>
    <t>0.00000256</t>
  </si>
  <si>
    <t>2.62</t>
  </si>
  <si>
    <t>0.00005710</t>
  </si>
  <si>
    <t>0.0002026</t>
  </si>
  <si>
    <t>5.52</t>
  </si>
  <si>
    <t>0.00006478</t>
  </si>
  <si>
    <t>0.00001341</t>
  </si>
  <si>
    <t>4.07</t>
  </si>
  <si>
    <t>17.63</t>
  </si>
  <si>
    <t>0.00001616</t>
  </si>
  <si>
    <t>69.09</t>
  </si>
  <si>
    <t>0.00012602</t>
  </si>
  <si>
    <t>20.35</t>
  </si>
  <si>
    <t>0.00002878</t>
  </si>
  <si>
    <t>8.8</t>
  </si>
  <si>
    <t>0.00273989</t>
  </si>
  <si>
    <t>12.05</t>
  </si>
  <si>
    <t>0.00002238</t>
  </si>
  <si>
    <t>4.8</t>
  </si>
  <si>
    <t>0.00044388</t>
  </si>
  <si>
    <t>0.00000591</t>
  </si>
  <si>
    <t>4.35</t>
  </si>
  <si>
    <t>0.00004309</t>
  </si>
  <si>
    <t>-80.45</t>
  </si>
  <si>
    <t>0.0001284</t>
  </si>
  <si>
    <t>6.02</t>
  </si>
  <si>
    <t>0.00001462</t>
  </si>
  <si>
    <t>7.54</t>
  </si>
  <si>
    <t>5.31</t>
  </si>
  <si>
    <t>32.6</t>
  </si>
  <si>
    <t>0.00000276</t>
  </si>
  <si>
    <t>0.00001500</t>
  </si>
  <si>
    <t>-20.85</t>
  </si>
  <si>
    <t>0.00003793</t>
  </si>
  <si>
    <t>16.86</t>
  </si>
  <si>
    <t>0.00025999</t>
  </si>
  <si>
    <t>-3.72</t>
  </si>
  <si>
    <t>0.00069926</t>
  </si>
  <si>
    <t>4.27</t>
  </si>
  <si>
    <t>0.00011025</t>
  </si>
  <si>
    <t>-5.26</t>
  </si>
  <si>
    <t>-8.38</t>
  </si>
  <si>
    <t>0.00001802</t>
  </si>
  <si>
    <t>0.00019998</t>
  </si>
  <si>
    <t>14.95</t>
  </si>
  <si>
    <t>3.64</t>
  </si>
  <si>
    <t>0.00002118</t>
  </si>
  <si>
    <t>0.78</t>
  </si>
  <si>
    <t>0.00000464</t>
  </si>
  <si>
    <t>14.82</t>
  </si>
  <si>
    <t>5.17</t>
  </si>
  <si>
    <t>3.77</t>
  </si>
  <si>
    <t>0.00001861</t>
  </si>
  <si>
    <t>9.28</t>
  </si>
  <si>
    <t>0.00073576</t>
  </si>
  <si>
    <t>4.42</t>
  </si>
  <si>
    <t>0.00023926</t>
  </si>
  <si>
    <t>-19.34</t>
  </si>
  <si>
    <t>0.00000497</t>
  </si>
  <si>
    <t>0.00004698</t>
  </si>
  <si>
    <t>0.00002071</t>
  </si>
  <si>
    <t>3.67</t>
  </si>
  <si>
    <t>19.02</t>
  </si>
  <si>
    <t>0.00006050</t>
  </si>
  <si>
    <t>-1.7</t>
  </si>
  <si>
    <t>0.00001107</t>
  </si>
  <si>
    <t>6.28</t>
  </si>
  <si>
    <t>0.00060002</t>
  </si>
  <si>
    <t>-12.11</t>
  </si>
  <si>
    <t>0.00002054</t>
  </si>
  <si>
    <t>0.00000608</t>
  </si>
  <si>
    <t>53.37</t>
  </si>
  <si>
    <t>0.00014112</t>
  </si>
  <si>
    <t>20.41</t>
  </si>
  <si>
    <t>-53.1</t>
  </si>
  <si>
    <t>0.00000140</t>
  </si>
  <si>
    <t>38.09</t>
  </si>
  <si>
    <t>0.00000234</t>
  </si>
  <si>
    <t>49.53</t>
  </si>
  <si>
    <t>0.00003360</t>
  </si>
  <si>
    <t>12.19</t>
  </si>
  <si>
    <t>0.00000576</t>
  </si>
  <si>
    <t>23.62</t>
  </si>
  <si>
    <t>18.48</t>
  </si>
  <si>
    <t>-4.15</t>
  </si>
  <si>
    <t>0.00009021</t>
  </si>
  <si>
    <t>-2.76</t>
  </si>
  <si>
    <t>92.02</t>
  </si>
  <si>
    <t>13.99</t>
  </si>
  <si>
    <t>0.00001795</t>
  </si>
  <si>
    <t>0.00000850</t>
  </si>
  <si>
    <t>46.86</t>
  </si>
  <si>
    <t>0.00002375</t>
  </si>
  <si>
    <t>18.52</t>
  </si>
  <si>
    <t>0.00000986</t>
  </si>
  <si>
    <t>11.59</t>
  </si>
  <si>
    <t>4.15986</t>
  </si>
  <si>
    <t>5.24</t>
  </si>
  <si>
    <t>10.65</t>
  </si>
  <si>
    <t>0.00000384</t>
  </si>
  <si>
    <t>0.00002225</t>
  </si>
  <si>
    <t>0.00000669</t>
  </si>
  <si>
    <t>-1.72</t>
  </si>
  <si>
    <t>0.00011319</t>
  </si>
  <si>
    <t>16.05</t>
  </si>
  <si>
    <t>0.00022349</t>
  </si>
  <si>
    <t>0.00010945</t>
  </si>
  <si>
    <t>-24.41</t>
  </si>
  <si>
    <t>0.00001839</t>
  </si>
  <si>
    <t>7.14</t>
  </si>
  <si>
    <t>0.00007061</t>
  </si>
  <si>
    <t>0.00002278</t>
  </si>
  <si>
    <t>0.00021892</t>
  </si>
  <si>
    <t>22.18</t>
  </si>
  <si>
    <t>36.62</t>
  </si>
  <si>
    <t>0.00000621</t>
  </si>
  <si>
    <t>7.41</t>
  </si>
  <si>
    <t>18.91</t>
  </si>
  <si>
    <t>0.00001128</t>
  </si>
  <si>
    <t>5.48</t>
  </si>
  <si>
    <t>0.00001008</t>
  </si>
  <si>
    <t>16.12</t>
  </si>
  <si>
    <t>0.00000238</t>
  </si>
  <si>
    <t>-19.97</t>
  </si>
  <si>
    <t>0.00002917</t>
  </si>
  <si>
    <t>2.67</t>
  </si>
  <si>
    <t>31.07</t>
  </si>
  <si>
    <t>2.58</t>
  </si>
  <si>
    <t>0.00051349</t>
  </si>
  <si>
    <t>18.44</t>
  </si>
  <si>
    <t>0.00000099</t>
  </si>
  <si>
    <t>0.00000667</t>
  </si>
  <si>
    <t>10.95</t>
  </si>
  <si>
    <t>0.00002074</t>
  </si>
  <si>
    <t>14.52</t>
  </si>
  <si>
    <t>0.00003043</t>
  </si>
  <si>
    <t>-2.83</t>
  </si>
  <si>
    <t>0.00000680</t>
  </si>
  <si>
    <t>51.56</t>
  </si>
  <si>
    <t>4.15</t>
  </si>
  <si>
    <t>0.00000978</t>
  </si>
  <si>
    <t>-6.34</t>
  </si>
  <si>
    <t>10.97</t>
  </si>
  <si>
    <t>0.00004595</t>
  </si>
  <si>
    <t>-10.37</t>
  </si>
  <si>
    <t>0.00016123</t>
  </si>
  <si>
    <t>0.00002609</t>
  </si>
  <si>
    <t>0.46</t>
  </si>
  <si>
    <t>0.00000691</t>
  </si>
  <si>
    <t>25.98</t>
  </si>
  <si>
    <t>0.00000993</t>
  </si>
  <si>
    <t>5.83</t>
  </si>
  <si>
    <t>0.00002343</t>
  </si>
  <si>
    <t>11.94</t>
  </si>
  <si>
    <t>13.75</t>
  </si>
  <si>
    <t>31.1</t>
  </si>
  <si>
    <t>0.48</t>
  </si>
  <si>
    <t>0.00000483</t>
  </si>
  <si>
    <t>8.29</t>
  </si>
  <si>
    <t>0.00000101</t>
  </si>
  <si>
    <t>0.29</t>
  </si>
  <si>
    <t>11.25</t>
  </si>
  <si>
    <t>0.00004876</t>
  </si>
  <si>
    <t>0.00128912</t>
  </si>
  <si>
    <t>-52.91</t>
  </si>
  <si>
    <t>0.00001110</t>
  </si>
  <si>
    <t>0.00001056</t>
  </si>
  <si>
    <t>36.33</t>
  </si>
  <si>
    <t>0.00000769</t>
  </si>
  <si>
    <t>-10.79</t>
  </si>
  <si>
    <t>0.00000524</t>
  </si>
  <si>
    <t>18.13</t>
  </si>
  <si>
    <t>-7.09</t>
  </si>
  <si>
    <t>0.00002986</t>
  </si>
  <si>
    <t>2.37</t>
  </si>
  <si>
    <t>0.00000260</t>
  </si>
  <si>
    <t>-3.74</t>
  </si>
  <si>
    <t>0.00000819</t>
  </si>
  <si>
    <t>0.00061494</t>
  </si>
  <si>
    <t>7.08</t>
  </si>
  <si>
    <t>0.00001228</t>
  </si>
  <si>
    <t>29.67</t>
  </si>
  <si>
    <t>0.00000832</t>
  </si>
  <si>
    <t>9.68</t>
  </si>
  <si>
    <t>0.00001201</t>
  </si>
  <si>
    <t>0.00002906</t>
  </si>
  <si>
    <t>-34.18</t>
  </si>
  <si>
    <t>0.00005072</t>
  </si>
  <si>
    <t>19.36</t>
  </si>
  <si>
    <t>6.6</t>
  </si>
  <si>
    <t>72.78</t>
  </si>
  <si>
    <t>0.00001687</t>
  </si>
  <si>
    <t>-19.23</t>
  </si>
  <si>
    <t>-7.81</t>
  </si>
  <si>
    <t>0.34</t>
  </si>
  <si>
    <t>0.00000302</t>
  </si>
  <si>
    <t>9.91</t>
  </si>
  <si>
    <t>-4.53</t>
  </si>
  <si>
    <t>0.00007650</t>
  </si>
  <si>
    <t>0.39</t>
  </si>
  <si>
    <t>0.00000103</t>
  </si>
  <si>
    <t>-3.44</t>
  </si>
  <si>
    <t>0.00000489</t>
  </si>
  <si>
    <t>5.15</t>
  </si>
  <si>
    <t>0.00013479</t>
  </si>
  <si>
    <t>0.00000102</t>
  </si>
  <si>
    <t>-46.23</t>
  </si>
  <si>
    <t>0.00219756</t>
  </si>
  <si>
    <t>1.14314</t>
  </si>
  <si>
    <t>10.21</t>
  </si>
  <si>
    <t>0.00000949</t>
  </si>
  <si>
    <t>0.00000308</t>
  </si>
  <si>
    <t>3.51</t>
  </si>
  <si>
    <t>-45.38</t>
  </si>
  <si>
    <t>13.11</t>
  </si>
  <si>
    <t>0.00001971</t>
  </si>
  <si>
    <t>ammo-reloaded</t>
  </si>
  <si>
    <t>-0.16</t>
  </si>
  <si>
    <t>0.00000284</t>
  </si>
  <si>
    <t>1.57</t>
  </si>
  <si>
    <t>0.00004393</t>
  </si>
  <si>
    <t>9.73</t>
  </si>
  <si>
    <t>22.09</t>
  </si>
  <si>
    <t>0.00000470</t>
  </si>
  <si>
    <t>0.00000724</t>
  </si>
  <si>
    <t>0.00000052</t>
  </si>
  <si>
    <t>25.87</t>
  </si>
  <si>
    <t>33.89</t>
  </si>
  <si>
    <t>12.53</t>
  </si>
  <si>
    <t>17.8</t>
  </si>
  <si>
    <t>0.00002188</t>
  </si>
  <si>
    <t>93.86</t>
  </si>
  <si>
    <t>-8.89</t>
  </si>
  <si>
    <t>0.00000615</t>
  </si>
  <si>
    <t>1.98</t>
  </si>
  <si>
    <t>0.00002339</t>
  </si>
  <si>
    <t>12.8</t>
  </si>
  <si>
    <t>16.48</t>
  </si>
  <si>
    <t>12.36</t>
  </si>
  <si>
    <t>0.176357</t>
  </si>
  <si>
    <t>1.67</t>
  </si>
  <si>
    <t>-17.88</t>
  </si>
  <si>
    <t>-1.26</t>
  </si>
  <si>
    <t>-6.93</t>
  </si>
  <si>
    <t>28.28</t>
  </si>
  <si>
    <t>-6.75</t>
  </si>
  <si>
    <t>0.00000548</t>
  </si>
  <si>
    <t>19.1</t>
  </si>
  <si>
    <t>8.34</t>
  </si>
  <si>
    <t>11.6</t>
  </si>
  <si>
    <t>3.33</t>
  </si>
  <si>
    <t>11.45</t>
  </si>
  <si>
    <t>5.63</t>
  </si>
  <si>
    <t>29.79</t>
  </si>
  <si>
    <t>4.63</t>
  </si>
  <si>
    <t>19.14</t>
  </si>
  <si>
    <t>8.66</t>
  </si>
  <si>
    <t>0.00000025</t>
  </si>
  <si>
    <t>0.00000000005</t>
  </si>
  <si>
    <t>16.27</t>
  </si>
  <si>
    <t>-10.32</t>
  </si>
  <si>
    <t>0.00000575</t>
  </si>
  <si>
    <t>0.0001219</t>
  </si>
  <si>
    <t>11.66</t>
  </si>
  <si>
    <t>0.00000387</t>
  </si>
  <si>
    <t>10.54</t>
  </si>
  <si>
    <t>-10.41</t>
  </si>
  <si>
    <t>-28.5</t>
  </si>
  <si>
    <t>0.00005394</t>
  </si>
  <si>
    <t>12.01</t>
  </si>
  <si>
    <t>0.00004866</t>
  </si>
  <si>
    <t>0.00001373</t>
  </si>
  <si>
    <t>13.6</t>
  </si>
  <si>
    <t>9.9</t>
  </si>
  <si>
    <t>8.54</t>
  </si>
  <si>
    <t>0.000000008</t>
  </si>
  <si>
    <t>12.35</t>
  </si>
  <si>
    <t>0.00001632</t>
  </si>
  <si>
    <t>32.22</t>
  </si>
  <si>
    <t>0.00003513</t>
  </si>
  <si>
    <t>0.00002119</t>
  </si>
  <si>
    <t>11.21</t>
  </si>
  <si>
    <t>0.00002141</t>
  </si>
  <si>
    <t>-29.36</t>
  </si>
  <si>
    <t>0.00004795</t>
  </si>
  <si>
    <t>0.00000410</t>
  </si>
  <si>
    <t>-6.2</t>
  </si>
  <si>
    <t>-24.9</t>
  </si>
  <si>
    <t>95.5</t>
  </si>
  <si>
    <t>0.00014503</t>
  </si>
  <si>
    <t>97.27</t>
  </si>
  <si>
    <t>10.88</t>
  </si>
  <si>
    <t>107.34</t>
  </si>
  <si>
    <t>46.23</t>
  </si>
  <si>
    <t>-1.75</t>
  </si>
  <si>
    <t>4.99</t>
  </si>
  <si>
    <t>0.00000505</t>
  </si>
  <si>
    <t>-3.06</t>
  </si>
  <si>
    <t>0.00000131</t>
  </si>
  <si>
    <t>16.36</t>
  </si>
  <si>
    <t>0.00005301</t>
  </si>
  <si>
    <t>-8.03</t>
  </si>
  <si>
    <t>-13.29</t>
  </si>
  <si>
    <t>18.02</t>
  </si>
  <si>
    <t>0.00000342</t>
  </si>
  <si>
    <t>-16.95</t>
  </si>
  <si>
    <t>0.00000728</t>
  </si>
  <si>
    <t>16.75</t>
  </si>
  <si>
    <t>-13.99</t>
  </si>
  <si>
    <t>-33.34</t>
  </si>
  <si>
    <t>-9.54</t>
  </si>
  <si>
    <t>28.8</t>
  </si>
  <si>
    <t>-3.94</t>
  </si>
  <si>
    <t>20.95</t>
  </si>
  <si>
    <t>-12.87</t>
  </si>
  <si>
    <t>2.83</t>
  </si>
  <si>
    <t>0.0005016</t>
  </si>
  <si>
    <t>0.885803</t>
  </si>
  <si>
    <t>0.00000170</t>
  </si>
  <si>
    <t>-22.43</t>
  </si>
  <si>
    <t>0.00000494</t>
  </si>
  <si>
    <t>-0.43</t>
  </si>
  <si>
    <t>7.36</t>
  </si>
  <si>
    <t>0.00000862</t>
  </si>
  <si>
    <t>0.00000876</t>
  </si>
  <si>
    <t>0.00003674</t>
  </si>
  <si>
    <t>0.00001420</t>
  </si>
  <si>
    <t>-18.11</t>
  </si>
  <si>
    <t>0.00000355</t>
  </si>
  <si>
    <t>0.00005084</t>
  </si>
  <si>
    <t>22.34</t>
  </si>
  <si>
    <t>10.17</t>
  </si>
  <si>
    <t>0.00001769</t>
  </si>
  <si>
    <t>22.95</t>
  </si>
  <si>
    <t>0.00117516</t>
  </si>
  <si>
    <t>0.00003200</t>
  </si>
  <si>
    <t>0.00002223</t>
  </si>
  <si>
    <t>-23.17</t>
  </si>
  <si>
    <t>11.64</t>
  </si>
  <si>
    <t>16.07</t>
  </si>
  <si>
    <t>0.00010008</t>
  </si>
  <si>
    <t>0.00001793</t>
  </si>
  <si>
    <t>11.85</t>
  </si>
  <si>
    <t>0.00005984</t>
  </si>
  <si>
    <t>0.00061128</t>
  </si>
  <si>
    <t>39.98</t>
  </si>
  <si>
    <t>18.12</t>
  </si>
  <si>
    <t>0.00011092</t>
  </si>
  <si>
    <t>19.32</t>
  </si>
  <si>
    <t>-30.91</t>
  </si>
  <si>
    <t>12.33</t>
  </si>
  <si>
    <t>0.00000945</t>
  </si>
  <si>
    <t>25.95</t>
  </si>
  <si>
    <t>0.0003348</t>
  </si>
  <si>
    <t>0.00000829</t>
  </si>
  <si>
    <t>1.99</t>
  </si>
  <si>
    <t>0.00002221</t>
  </si>
  <si>
    <t>3.21</t>
  </si>
  <si>
    <t>0.00000225</t>
  </si>
  <si>
    <t>22.45</t>
  </si>
  <si>
    <t>10.46</t>
  </si>
  <si>
    <t>0.00000506</t>
  </si>
  <si>
    <t>39.78</t>
  </si>
  <si>
    <t>1.18</t>
  </si>
  <si>
    <t>7.84</t>
  </si>
  <si>
    <t>5.39</t>
  </si>
  <si>
    <t>0.00001200</t>
  </si>
  <si>
    <t>0.00278414</t>
  </si>
  <si>
    <t>29.61</t>
  </si>
  <si>
    <t>5.02</t>
  </si>
  <si>
    <t>0.0201596</t>
  </si>
  <si>
    <t>0.00000555</t>
  </si>
  <si>
    <t>0.00003092</t>
  </si>
  <si>
    <t>14.48</t>
  </si>
  <si>
    <t>465.57</t>
  </si>
  <si>
    <t>0.00000108</t>
  </si>
  <si>
    <t>0.00000363</t>
  </si>
  <si>
    <t>19.89</t>
  </si>
  <si>
    <t>82.3597</t>
  </si>
  <si>
    <t>3.7</t>
  </si>
  <si>
    <t>0.00255763</t>
  </si>
  <si>
    <t>0.00000938</t>
  </si>
  <si>
    <t>14.83</t>
  </si>
  <si>
    <t>0.00001860</t>
  </si>
  <si>
    <t>5.8</t>
  </si>
  <si>
    <t>1.34</t>
  </si>
  <si>
    <t>3.54</t>
  </si>
  <si>
    <t>2.99</t>
  </si>
  <si>
    <t>26.66</t>
  </si>
  <si>
    <t>0.00000550</t>
  </si>
  <si>
    <t>-2.25</t>
  </si>
  <si>
    <t>0.00001144</t>
  </si>
  <si>
    <t>-14.82</t>
  </si>
  <si>
    <t>0.003695</t>
  </si>
  <si>
    <t>6.72</t>
  </si>
  <si>
    <t>0.00001395</t>
  </si>
  <si>
    <t>9.51</t>
  </si>
  <si>
    <t>2.15</t>
  </si>
  <si>
    <t>0.00000622</t>
  </si>
  <si>
    <t>-21.6</t>
  </si>
  <si>
    <t>11.76</t>
  </si>
  <si>
    <t>-25.13</t>
  </si>
  <si>
    <t>0.00000184</t>
  </si>
  <si>
    <t>9.0</t>
  </si>
  <si>
    <t>0.00000357</t>
  </si>
  <si>
    <t>-1.09</t>
  </si>
  <si>
    <t>0.00024999</t>
  </si>
  <si>
    <t>0.00000735</t>
  </si>
  <si>
    <t>31.24</t>
  </si>
  <si>
    <t>94.76</t>
  </si>
  <si>
    <t>0.00000770</t>
  </si>
  <si>
    <t>8.04</t>
  </si>
  <si>
    <t>0.00000901</t>
  </si>
  <si>
    <t>11.98</t>
  </si>
  <si>
    <t>0.00022901</t>
  </si>
  <si>
    <t>13.03</t>
  </si>
  <si>
    <t>0.00003014</t>
  </si>
  <si>
    <t>13.77</t>
  </si>
  <si>
    <t>14.92</t>
  </si>
  <si>
    <t>-1.74</t>
  </si>
  <si>
    <t>13.94</t>
  </si>
  <si>
    <t>0.00004503</t>
  </si>
  <si>
    <t>2.27</t>
  </si>
  <si>
    <t>22.01</t>
  </si>
  <si>
    <t>-16.36</t>
  </si>
  <si>
    <t>0.00006601</t>
  </si>
  <si>
    <t>0.7</t>
  </si>
  <si>
    <t>14.94</t>
  </si>
  <si>
    <t>0.00002034</t>
  </si>
  <si>
    <t>-3.2</t>
  </si>
  <si>
    <t>15.05</t>
  </si>
  <si>
    <t>0.00001478</t>
  </si>
  <si>
    <t>2.23</t>
  </si>
  <si>
    <t>1.01</t>
  </si>
  <si>
    <t>59.98</t>
  </si>
  <si>
    <t>-12.12</t>
  </si>
  <si>
    <t>0.00000812</t>
  </si>
  <si>
    <t>-8.63</t>
  </si>
  <si>
    <t>16.09</t>
  </si>
  <si>
    <t>16.16</t>
  </si>
  <si>
    <t>0.00002328</t>
  </si>
  <si>
    <t>0.22</t>
  </si>
  <si>
    <t>27.69</t>
  </si>
  <si>
    <t>0.00005507</t>
  </si>
  <si>
    <t>20.22</t>
  </si>
  <si>
    <t>0.00025203</t>
  </si>
  <si>
    <t>12.24</t>
  </si>
  <si>
    <t>0.00001583</t>
  </si>
  <si>
    <t>6.68</t>
  </si>
  <si>
    <t>0.00007469</t>
  </si>
  <si>
    <t>3.59</t>
  </si>
  <si>
    <t>17.08</t>
  </si>
  <si>
    <t>13.14</t>
  </si>
  <si>
    <t>2.13</t>
  </si>
  <si>
    <t>0.00000319</t>
  </si>
  <si>
    <t>2.05</t>
  </si>
  <si>
    <t>-17.08</t>
  </si>
  <si>
    <t>0.00001765</t>
  </si>
  <si>
    <t>-35.77</t>
  </si>
  <si>
    <t>21.82</t>
  </si>
  <si>
    <t>0.00000478</t>
  </si>
  <si>
    <t>27.27</t>
  </si>
  <si>
    <t>0.00000629</t>
  </si>
  <si>
    <t>4.36</t>
  </si>
  <si>
    <t>0.00000301</t>
  </si>
  <si>
    <t>52.42</t>
  </si>
  <si>
    <t>0.00000190</t>
  </si>
  <si>
    <t>60.17</t>
  </si>
  <si>
    <t>0.00001193</t>
  </si>
  <si>
    <t>0.00002730</t>
  </si>
  <si>
    <t>0.0568558</t>
  </si>
  <si>
    <t>8.23</t>
  </si>
  <si>
    <t>0.00002415</t>
  </si>
  <si>
    <t>-16.56</t>
  </si>
  <si>
    <t>0.00002000</t>
  </si>
  <si>
    <t>1.89</t>
  </si>
  <si>
    <t>-20.81</t>
  </si>
  <si>
    <t>0.00000258</t>
  </si>
  <si>
    <t>3.25</t>
  </si>
  <si>
    <t>10.33</t>
  </si>
  <si>
    <t>0.00000749</t>
  </si>
  <si>
    <t>NTWK</t>
  </si>
  <si>
    <t>network-token</t>
  </si>
  <si>
    <t>Network Token</t>
  </si>
  <si>
    <t>93.66</t>
  </si>
  <si>
    <t>0.00000648</t>
  </si>
  <si>
    <t>-16.48</t>
  </si>
  <si>
    <t>0.00000218</t>
  </si>
  <si>
    <t>9.65</t>
  </si>
  <si>
    <t>0.66</t>
  </si>
  <si>
    <t>0.00003262</t>
  </si>
  <si>
    <t>5.16</t>
  </si>
  <si>
    <t>0.00001331</t>
  </si>
  <si>
    <t>0.00000130</t>
  </si>
  <si>
    <t>8.73</t>
  </si>
  <si>
    <t>0.00001014</t>
  </si>
  <si>
    <t>11.36</t>
  </si>
  <si>
    <t>0.00000401</t>
  </si>
  <si>
    <t>-20.53</t>
  </si>
  <si>
    <t>5.35</t>
  </si>
  <si>
    <t>6.26</t>
  </si>
  <si>
    <t>20.81</t>
  </si>
  <si>
    <t>76.34</t>
  </si>
  <si>
    <t>0.00000676</t>
  </si>
  <si>
    <t>7.34</t>
  </si>
  <si>
    <t>0.00000696</t>
  </si>
  <si>
    <t>42.6</t>
  </si>
  <si>
    <t>0.00001153</t>
  </si>
  <si>
    <t>4.55</t>
  </si>
  <si>
    <t>0.00003946</t>
  </si>
  <si>
    <t>-32.25</t>
  </si>
  <si>
    <t>6.36</t>
  </si>
  <si>
    <t>0.00000809</t>
  </si>
  <si>
    <t>-11.13</t>
  </si>
  <si>
    <t>6.61</t>
  </si>
  <si>
    <t>-9.51</t>
  </si>
  <si>
    <t>13.07</t>
  </si>
  <si>
    <t>0.00000142</t>
  </si>
  <si>
    <t>10.3</t>
  </si>
  <si>
    <t>3.91</t>
  </si>
  <si>
    <t>10.7</t>
  </si>
  <si>
    <t>1.46</t>
  </si>
  <si>
    <t>3.58</t>
  </si>
  <si>
    <t>0.00001550</t>
  </si>
  <si>
    <t>38.23</t>
  </si>
  <si>
    <t>0.00003798</t>
  </si>
  <si>
    <t>0.00000165</t>
  </si>
  <si>
    <t>-45.99</t>
  </si>
  <si>
    <t>40.01</t>
  </si>
  <si>
    <t>-1.43</t>
  </si>
  <si>
    <t>0.00001032</t>
  </si>
  <si>
    <t>0.00000707</t>
  </si>
  <si>
    <t>-48.17</t>
  </si>
  <si>
    <t>15.21</t>
  </si>
  <si>
    <t>-25.44</t>
  </si>
  <si>
    <t>0.0028</t>
  </si>
  <si>
    <t>7.48</t>
  </si>
  <si>
    <t>-1.79</t>
  </si>
  <si>
    <t>0.00000208</t>
  </si>
  <si>
    <t>-7.19</t>
  </si>
  <si>
    <t>0.00000087</t>
  </si>
  <si>
    <t>12.31</t>
  </si>
  <si>
    <t>5.66</t>
  </si>
  <si>
    <t>-13.61</t>
  </si>
  <si>
    <t>0.00215</t>
  </si>
  <si>
    <t>-0.11</t>
  </si>
  <si>
    <t>0.00000388</t>
  </si>
  <si>
    <t>0.37</t>
  </si>
  <si>
    <t>0.00000765</t>
  </si>
  <si>
    <t>-31.11</t>
  </si>
  <si>
    <t>0.00000334</t>
  </si>
  <si>
    <t>0.00001480</t>
  </si>
  <si>
    <t>-21.0</t>
  </si>
  <si>
    <t>4.81</t>
  </si>
  <si>
    <t>18.49</t>
  </si>
  <si>
    <t>-25.25</t>
  </si>
  <si>
    <t>4.61</t>
  </si>
  <si>
    <t>134.98</t>
  </si>
  <si>
    <t>-16.89</t>
  </si>
  <si>
    <t>14.45</t>
  </si>
  <si>
    <t>6.06</t>
  </si>
  <si>
    <t>-0.75</t>
  </si>
  <si>
    <t>-9.03</t>
  </si>
  <si>
    <t>-22.01</t>
  </si>
  <si>
    <t>7.68</t>
  </si>
  <si>
    <t>-29.49</t>
  </si>
  <si>
    <t>0.00077796</t>
  </si>
  <si>
    <t>ONT</t>
  </si>
  <si>
    <t>ontology</t>
  </si>
  <si>
    <t>Ontology</t>
  </si>
  <si>
    <t>0.00017891</t>
  </si>
  <si>
    <t>0.00017618</t>
  </si>
  <si>
    <t>0.00000282</t>
  </si>
  <si>
    <t>25.34</t>
  </si>
  <si>
    <t>0.00562526</t>
  </si>
  <si>
    <t>12.59</t>
  </si>
  <si>
    <t>0.00000758</t>
  </si>
  <si>
    <t>0.00000567</t>
  </si>
  <si>
    <t>20.69</t>
  </si>
  <si>
    <t>0.00000721</t>
  </si>
  <si>
    <t>0.00043355</t>
  </si>
  <si>
    <t>0.00010659</t>
  </si>
  <si>
    <t>7.92</t>
  </si>
  <si>
    <t>0.0274638</t>
  </si>
  <si>
    <t>TUSD</t>
  </si>
  <si>
    <t>true-usd</t>
  </si>
  <si>
    <t>True USD</t>
  </si>
  <si>
    <t>0.00010687</t>
  </si>
  <si>
    <t>-0.13</t>
  </si>
  <si>
    <t>5.21</t>
  </si>
  <si>
    <t>0.00005265</t>
  </si>
  <si>
    <t>0.00002956</t>
  </si>
  <si>
    <t>6.99</t>
  </si>
  <si>
    <t>0.00001223</t>
  </si>
  <si>
    <t>$PAC</t>
  </si>
  <si>
    <t>AUTO</t>
  </si>
  <si>
    <t>cube</t>
  </si>
  <si>
    <t>Cube</t>
  </si>
  <si>
    <t>4.95</t>
  </si>
  <si>
    <t>15.1</t>
  </si>
  <si>
    <t>EZT</t>
  </si>
  <si>
    <t>eztoken</t>
  </si>
  <si>
    <t>EZToken</t>
  </si>
  <si>
    <t>0.00013278</t>
  </si>
  <si>
    <t>14.32</t>
  </si>
  <si>
    <t>0.00006466</t>
  </si>
  <si>
    <t>-41.0</t>
  </si>
  <si>
    <t>LEDU</t>
  </si>
  <si>
    <t>education-ecosystem</t>
  </si>
  <si>
    <t>Education Ecosystem</t>
  </si>
  <si>
    <t>-3.41</t>
  </si>
  <si>
    <t>0.00000312</t>
  </si>
  <si>
    <t>0.00095686</t>
  </si>
  <si>
    <t>IHT</t>
  </si>
  <si>
    <t>iht-real-estate-protocol</t>
  </si>
  <si>
    <t>IHT Real Estate Protocol</t>
  </si>
  <si>
    <t>8.82</t>
  </si>
  <si>
    <t>ELEC</t>
  </si>
  <si>
    <t>electrifyasia</t>
  </si>
  <si>
    <t>Electrify.Asia</t>
  </si>
  <si>
    <t>0.00000746</t>
  </si>
  <si>
    <t>0.00001317</t>
  </si>
  <si>
    <t>0.00000158</t>
  </si>
  <si>
    <t>5.62</t>
  </si>
  <si>
    <t>0.00000235</t>
  </si>
  <si>
    <t>0.00001573</t>
  </si>
  <si>
    <t>17.02</t>
  </si>
  <si>
    <t>0.00005324</t>
  </si>
  <si>
    <t>0.00003577</t>
  </si>
  <si>
    <t>0.00001581</t>
  </si>
  <si>
    <t>9.15</t>
  </si>
  <si>
    <t>0.00146876</t>
  </si>
  <si>
    <t>3.46</t>
  </si>
  <si>
    <t>0.00000549</t>
  </si>
  <si>
    <t>17.6</t>
  </si>
  <si>
    <t>0.003577</t>
  </si>
  <si>
    <t>14.81</t>
  </si>
  <si>
    <t>0.00007443</t>
  </si>
  <si>
    <t>-3.36</t>
  </si>
  <si>
    <t>0.00066205</t>
  </si>
  <si>
    <t>32.51</t>
  </si>
  <si>
    <t>7.04</t>
  </si>
  <si>
    <t>SAY</t>
  </si>
  <si>
    <t>spherepay</t>
  </si>
  <si>
    <t>SpherePay</t>
  </si>
  <si>
    <t>1.15</t>
  </si>
  <si>
    <t>-14.92</t>
  </si>
  <si>
    <t>0.00002943</t>
  </si>
  <si>
    <t>0.00000529</t>
  </si>
  <si>
    <t>2.26</t>
  </si>
  <si>
    <t>0.00007425</t>
  </si>
  <si>
    <t>12.99</t>
  </si>
  <si>
    <t>3.93</t>
  </si>
  <si>
    <t>0.00002089</t>
  </si>
  <si>
    <t>7.27</t>
  </si>
  <si>
    <t>0.00033084</t>
  </si>
  <si>
    <t>6.17</t>
  </si>
  <si>
    <t>0.00129156</t>
  </si>
  <si>
    <t>16.18</t>
  </si>
  <si>
    <t>0.00000303</t>
  </si>
  <si>
    <t>62.76</t>
  </si>
  <si>
    <t>0.00000952</t>
  </si>
  <si>
    <t>BAX</t>
  </si>
  <si>
    <t>babb</t>
  </si>
  <si>
    <t>BABB</t>
  </si>
  <si>
    <t>0.00000783</t>
  </si>
  <si>
    <t>-0.56</t>
  </si>
  <si>
    <t>0.00004622</t>
  </si>
  <si>
    <t>0.00000455</t>
  </si>
  <si>
    <t>0.00007053</t>
  </si>
  <si>
    <t>6.08</t>
  </si>
  <si>
    <t>BEE</t>
  </si>
  <si>
    <t>bee-token</t>
  </si>
  <si>
    <t>Bee Token</t>
  </si>
  <si>
    <t>17.84</t>
  </si>
  <si>
    <t>LYM</t>
  </si>
  <si>
    <t>lympo</t>
  </si>
  <si>
    <t>Lympo</t>
  </si>
  <si>
    <t>0.00015515</t>
  </si>
  <si>
    <t>9.13</t>
  </si>
  <si>
    <t>TOMO</t>
  </si>
  <si>
    <t>tomochain</t>
  </si>
  <si>
    <t>TomoChain</t>
  </si>
  <si>
    <t>0.00006933</t>
  </si>
  <si>
    <t>0.00126877</t>
  </si>
  <si>
    <t>0.00001824</t>
  </si>
  <si>
    <t>0.00007134</t>
  </si>
  <si>
    <t>CHP</t>
  </si>
  <si>
    <t>coinpoker</t>
  </si>
  <si>
    <t>CoinPoker</t>
  </si>
  <si>
    <t>17.14</t>
  </si>
  <si>
    <t>0.004</t>
  </si>
  <si>
    <t>11.57</t>
  </si>
  <si>
    <t>-4.22</t>
  </si>
  <si>
    <t>0.00009640</t>
  </si>
  <si>
    <t>1.28</t>
  </si>
  <si>
    <t>0.00003840</t>
  </si>
  <si>
    <t>J8T</t>
  </si>
  <si>
    <t>jet8</t>
  </si>
  <si>
    <t>JET8</t>
  </si>
  <si>
    <t>16.57</t>
  </si>
  <si>
    <t>0.0806739</t>
  </si>
  <si>
    <t>5.33</t>
  </si>
  <si>
    <t>0.00001460</t>
  </si>
  <si>
    <t>3.73</t>
  </si>
  <si>
    <t>0.00000446</t>
  </si>
  <si>
    <t>59.9</t>
  </si>
  <si>
    <t>7.16</t>
  </si>
  <si>
    <t>0.00002574</t>
  </si>
  <si>
    <t>13.85</t>
  </si>
  <si>
    <t>0.049563</t>
  </si>
  <si>
    <t>-1.17</t>
  </si>
  <si>
    <t>22.35</t>
  </si>
  <si>
    <t>54.69</t>
  </si>
  <si>
    <t>IPBC</t>
  </si>
  <si>
    <t>interplanetary-broadcast-coin</t>
  </si>
  <si>
    <t>Interplanetary Broadcast Coin</t>
  </si>
  <si>
    <t>0.00002248</t>
  </si>
  <si>
    <t>0.00222033</t>
  </si>
  <si>
    <t>2.6</t>
  </si>
  <si>
    <t>0.00001930</t>
  </si>
  <si>
    <t>4.48</t>
  </si>
  <si>
    <t>0.00030351</t>
  </si>
  <si>
    <t>8.4</t>
  </si>
  <si>
    <t>0.00005260</t>
  </si>
  <si>
    <t>0.00010185</t>
  </si>
  <si>
    <t>99.64</t>
  </si>
  <si>
    <t>DATX</t>
  </si>
  <si>
    <t>datx</t>
  </si>
  <si>
    <t>DATx</t>
  </si>
  <si>
    <t>-5.87</t>
  </si>
  <si>
    <t>3.83</t>
  </si>
  <si>
    <t>INSTAR</t>
  </si>
  <si>
    <t>insights-network</t>
  </si>
  <si>
    <t>Insights Network</t>
  </si>
  <si>
    <t>0.00001005</t>
  </si>
  <si>
    <t>0.00006956</t>
  </si>
  <si>
    <t>4.64</t>
  </si>
  <si>
    <t>0.00002003</t>
  </si>
  <si>
    <t>8.9</t>
  </si>
  <si>
    <t>0.00003180</t>
  </si>
  <si>
    <t>-1.49</t>
  </si>
  <si>
    <t>0.00000624</t>
  </si>
  <si>
    <t>0.00004996</t>
  </si>
  <si>
    <t>0.00000331</t>
  </si>
  <si>
    <t>-2.3</t>
  </si>
  <si>
    <t>STAC</t>
  </si>
  <si>
    <t>startercoin</t>
  </si>
  <si>
    <t>StarterCoin</t>
  </si>
  <si>
    <t>20.73</t>
  </si>
  <si>
    <t>0.00000544</t>
  </si>
  <si>
    <t>17.93</t>
  </si>
  <si>
    <t>GRFT</t>
  </si>
  <si>
    <t>graft</t>
  </si>
  <si>
    <t>Graft</t>
  </si>
  <si>
    <t>0.00022232</t>
  </si>
  <si>
    <t>-0.98</t>
  </si>
  <si>
    <t>-8.41</t>
  </si>
  <si>
    <t>0.00000846</t>
  </si>
  <si>
    <t>14.69</t>
  </si>
  <si>
    <t>0.00006214</t>
  </si>
  <si>
    <t>0.00799997</t>
  </si>
  <si>
    <t>32.61</t>
  </si>
  <si>
    <t>0.00004685</t>
  </si>
  <si>
    <t>-19.03</t>
  </si>
  <si>
    <t>0.00019246</t>
  </si>
  <si>
    <t>0.00000996</t>
  </si>
  <si>
    <t>0.00005853</t>
  </si>
  <si>
    <t>-29.74</t>
  </si>
  <si>
    <t>0.0001003</t>
  </si>
  <si>
    <t>6.18</t>
  </si>
  <si>
    <t>10.4</t>
  </si>
  <si>
    <t>HQX</t>
  </si>
  <si>
    <t>hoqu</t>
  </si>
  <si>
    <t>HOQU</t>
  </si>
  <si>
    <t>20.4</t>
  </si>
  <si>
    <t>0.00008723</t>
  </si>
  <si>
    <t>8.48</t>
  </si>
  <si>
    <t>0.0122103</t>
  </si>
  <si>
    <t>8.85</t>
  </si>
  <si>
    <t>9.14</t>
  </si>
  <si>
    <t>COPYTRACK</t>
  </si>
  <si>
    <t>41.34</t>
  </si>
  <si>
    <t>-7.67</t>
  </si>
  <si>
    <t>-0.72</t>
  </si>
  <si>
    <t>0.00006615</t>
  </si>
  <si>
    <t>-2.45</t>
  </si>
  <si>
    <t>0.00001843</t>
  </si>
  <si>
    <t>-4.64</t>
  </si>
  <si>
    <t>0.00005150</t>
  </si>
  <si>
    <t>0.00001541</t>
  </si>
  <si>
    <t>22.41</t>
  </si>
  <si>
    <t>0.00005992</t>
  </si>
  <si>
    <t>0.00000817</t>
  </si>
  <si>
    <t>15.87</t>
  </si>
  <si>
    <t>12.89</t>
  </si>
  <si>
    <t>28.65</t>
  </si>
  <si>
    <t>0.00000766</t>
  </si>
  <si>
    <t>-20.18</t>
  </si>
  <si>
    <t>0.00004530</t>
  </si>
  <si>
    <t>17.39</t>
  </si>
  <si>
    <t>5.87</t>
  </si>
  <si>
    <t>0.00152461</t>
  </si>
  <si>
    <t>16.25</t>
  </si>
  <si>
    <t>0.00000818</t>
  </si>
  <si>
    <t>8.09</t>
  </si>
  <si>
    <t>0.150318</t>
  </si>
  <si>
    <t>0.00002652</t>
  </si>
  <si>
    <t>-15.27</t>
  </si>
  <si>
    <t>0.351765</t>
  </si>
  <si>
    <t>11.16</t>
  </si>
  <si>
    <t>0.00009961</t>
  </si>
  <si>
    <t>0.00001511</t>
  </si>
  <si>
    <t>21.97</t>
  </si>
  <si>
    <t>0.00296366</t>
  </si>
  <si>
    <t>-35.38</t>
  </si>
  <si>
    <t>0.00007273</t>
  </si>
  <si>
    <t>19.66</t>
  </si>
  <si>
    <t>0.00003473</t>
  </si>
  <si>
    <t>0.00001666</t>
  </si>
  <si>
    <t>-33.13</t>
  </si>
  <si>
    <t>0.00000726</t>
  </si>
  <si>
    <t>45.06</t>
  </si>
  <si>
    <t>0.00787205</t>
  </si>
  <si>
    <t>0.151572</t>
  </si>
  <si>
    <t>-14.6</t>
  </si>
  <si>
    <t>-28.32</t>
  </si>
  <si>
    <t>0.00003485</t>
  </si>
  <si>
    <t>3.37</t>
  </si>
  <si>
    <t>10.87</t>
  </si>
  <si>
    <t>55.53</t>
  </si>
  <si>
    <t>-17.31</t>
  </si>
  <si>
    <t>47.72</t>
  </si>
  <si>
    <t>44.14</t>
  </si>
  <si>
    <t>0.00198991</t>
  </si>
  <si>
    <t>38.08</t>
  </si>
  <si>
    <t>0.00013305</t>
  </si>
  <si>
    <t>-1.27</t>
  </si>
  <si>
    <t>0.00000197</t>
  </si>
  <si>
    <t>17.98</t>
  </si>
  <si>
    <t>4.76</t>
  </si>
  <si>
    <t>27.66</t>
  </si>
  <si>
    <t>14.06</t>
  </si>
  <si>
    <t>12.79</t>
  </si>
  <si>
    <t>44.25</t>
  </si>
  <si>
    <t>-47.77</t>
  </si>
  <si>
    <t>0.0000000009</t>
  </si>
  <si>
    <t>-31.79</t>
  </si>
  <si>
    <t>38.25</t>
  </si>
  <si>
    <t>16.9</t>
  </si>
  <si>
    <t>37.25</t>
  </si>
  <si>
    <t>13.09</t>
  </si>
  <si>
    <t>-17.75</t>
  </si>
  <si>
    <t>-31.08</t>
  </si>
  <si>
    <t>4.9</t>
  </si>
  <si>
    <t>82.43</t>
  </si>
  <si>
    <t>-45.29</t>
  </si>
  <si>
    <t>7.67</t>
  </si>
  <si>
    <t>0.00002533</t>
  </si>
  <si>
    <t>9.47</t>
  </si>
  <si>
    <t>5.42</t>
  </si>
  <si>
    <t>-2.87</t>
  </si>
  <si>
    <t>22.19</t>
  </si>
  <si>
    <t>-12.68</t>
  </si>
  <si>
    <t>-0.47</t>
  </si>
  <si>
    <t>183.51</t>
  </si>
  <si>
    <t>0.02</t>
  </si>
  <si>
    <t>10.67</t>
  </si>
  <si>
    <t>30.79</t>
  </si>
  <si>
    <t>0.00000449</t>
  </si>
  <si>
    <t>-15.54</t>
  </si>
  <si>
    <t>6.57</t>
  </si>
  <si>
    <t>0.00011864</t>
  </si>
  <si>
    <t>22.37</t>
  </si>
  <si>
    <t>0.00000173</t>
  </si>
  <si>
    <t>-35.51</t>
  </si>
  <si>
    <t>20.66</t>
  </si>
  <si>
    <t>1.92</t>
  </si>
  <si>
    <t>-9.4</t>
  </si>
  <si>
    <t>0.00000186</t>
  </si>
  <si>
    <t>0.00010655</t>
  </si>
  <si>
    <t>19.03</t>
  </si>
  <si>
    <t>-11.85</t>
  </si>
  <si>
    <t>19.62</t>
  </si>
  <si>
    <t>28.29</t>
  </si>
  <si>
    <t>42.57</t>
  </si>
  <si>
    <t>0.00000934</t>
  </si>
  <si>
    <t>20.28</t>
  </si>
  <si>
    <t>-17.06</t>
  </si>
  <si>
    <t>35.33</t>
  </si>
  <si>
    <t>10.58</t>
  </si>
  <si>
    <t>30.06</t>
  </si>
  <si>
    <t>0.00000359</t>
  </si>
  <si>
    <t>1.49</t>
  </si>
  <si>
    <t>8.51</t>
  </si>
  <si>
    <t>0.00009507</t>
  </si>
  <si>
    <t>18.64</t>
  </si>
  <si>
    <t>-16.68</t>
  </si>
  <si>
    <t>8.84</t>
  </si>
  <si>
    <t>-22.23</t>
  </si>
  <si>
    <t>0.00005019</t>
  </si>
  <si>
    <t>4.41</t>
  </si>
  <si>
    <t>8.43</t>
  </si>
  <si>
    <t>0.00000292</t>
  </si>
  <si>
    <t>0.00011198</t>
  </si>
  <si>
    <t>-11.92</t>
  </si>
  <si>
    <t>1528</t>
  </si>
  <si>
    <t>0.00000495</t>
  </si>
  <si>
    <t>4.16</t>
  </si>
  <si>
    <t>1529</t>
  </si>
  <si>
    <t>1530</t>
  </si>
  <si>
    <t>1531</t>
  </si>
  <si>
    <t>1532</t>
  </si>
  <si>
    <t>1533</t>
  </si>
  <si>
    <t>0.00002653</t>
  </si>
  <si>
    <t>1534</t>
  </si>
  <si>
    <t>1535</t>
  </si>
  <si>
    <t>0.00000652</t>
  </si>
  <si>
    <t>1536</t>
  </si>
  <si>
    <t>1537</t>
  </si>
  <si>
    <t>1538</t>
  </si>
  <si>
    <t>1539</t>
  </si>
  <si>
    <t>3.97</t>
  </si>
  <si>
    <t>1540</t>
  </si>
  <si>
    <t>1541</t>
  </si>
  <si>
    <t>1542</t>
  </si>
  <si>
    <t>1543</t>
  </si>
  <si>
    <t>1544</t>
  </si>
  <si>
    <t>0.16</t>
  </si>
  <si>
    <t>1545</t>
  </si>
  <si>
    <t>1546</t>
  </si>
  <si>
    <t>1547</t>
  </si>
  <si>
    <t>0.00105933</t>
  </si>
  <si>
    <t>3.87</t>
  </si>
  <si>
    <t>1548</t>
  </si>
  <si>
    <t>1549</t>
  </si>
  <si>
    <t>1550</t>
  </si>
  <si>
    <t>1551</t>
  </si>
  <si>
    <t>3.07</t>
  </si>
  <si>
    <t>LM4B291114224584EJ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</si>
</sst>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4" formatCode="_(&quot;$&quot;* #,##0.00_);_(&quot;$&quot;* \(#,##0.00\);_(&quot;$&quot;* &quot;-&quot;??_);_(@_)"/>
    <numFmt numFmtId="164" formatCode="&quot;$&quot;#,##0.00"/>
    <numFmt numFmtId="165" formatCode="&quot;$&quot;#,##0.0000"/>
    <numFmt numFmtId="166" formatCode="0.00000"/>
    <numFmt numFmtId="167" formatCode="&quot;$&quot;#,##0.0000_);[Red]\(&quot;$&quot;#,##0.0000\)"/>
    <numFmt numFmtId="168" formatCode="_(&quot;$&quot;* #,##0_);_(&quot;$&quot;* \(#,##0\);_(&quot;$&quot;* &quot;-&quot;??_);_(@_)"/>
    <numFmt numFmtId="169" formatCode="&quot;  &quot;@"/>
    <numFmt numFmtId="170" formatCode="0.000"/>
    <numFmt numFmtId="171" formatCode="0.0"/>
    <numFmt numFmtId="172" formatCode="0.0%"/>
  </numFmts>
  <fonts count="42" x14ac:knownFonts="1">
    <font>
      <sz val="11"/>
      <color theme="1"/>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3"/>
      <color theme="0"/>
      <name val="Calibri"/>
      <family val="2"/>
      <scheme val="minor"/>
    </font>
    <font>
      <i/>
      <sz val="12"/>
      <color theme="1"/>
      <name val="Calibri"/>
      <family val="2"/>
      <scheme val="minor"/>
    </font>
    <font>
      <sz val="11"/>
      <color theme="1"/>
      <name val="Calibri"/>
      <family val="2"/>
      <scheme val="minor"/>
    </font>
    <font>
      <sz val="11"/>
      <name val="Calibri"/>
      <family val="2"/>
      <scheme val="minor"/>
    </font>
    <font>
      <sz val="13"/>
      <name val="Calibri"/>
      <family val="2"/>
      <scheme val="minor"/>
    </font>
    <font>
      <sz val="11"/>
      <color theme="1"/>
      <name val="Calibri"/>
      <family val="2"/>
      <scheme val="minor"/>
    </font>
    <font>
      <sz val="11"/>
      <color rgb="FFFF0000"/>
      <name val="Calibri"/>
      <family val="2"/>
      <scheme val="minor"/>
    </font>
    <font>
      <sz val="18"/>
      <color theme="0"/>
      <name val="Calibri"/>
      <family val="2"/>
      <scheme val="minor"/>
    </font>
    <font>
      <sz val="15"/>
      <color theme="1"/>
      <name val="Calibri"/>
      <family val="2"/>
      <scheme val="minor"/>
    </font>
    <font>
      <sz val="12"/>
      <color theme="7" tint="0.59999389629810485"/>
      <name val="Calibri"/>
      <family val="2"/>
      <scheme val="minor"/>
    </font>
    <font>
      <sz val="12"/>
      <color theme="0"/>
      <name val="Calibri"/>
      <family val="2"/>
      <scheme val="minor"/>
    </font>
    <font>
      <sz val="11"/>
      <color theme="7" tint="0.59999389629810485"/>
      <name val="Calibri"/>
      <family val="2"/>
      <scheme val="minor"/>
    </font>
    <font>
      <sz val="12"/>
      <name val="Calibri"/>
      <family val="2"/>
      <scheme val="minor"/>
    </font>
    <font>
      <sz val="14"/>
      <color theme="2"/>
      <name val="Calibri"/>
      <family val="2"/>
      <scheme val="minor"/>
    </font>
    <font>
      <sz val="13"/>
      <color theme="7" tint="0.59999389629810485"/>
      <name val="Calibri"/>
      <family val="2"/>
      <scheme val="minor"/>
    </font>
    <font>
      <sz val="17"/>
      <color theme="0"/>
      <name val="Calibri"/>
      <family val="2"/>
      <scheme val="minor"/>
    </font>
    <font>
      <sz val="11"/>
      <color theme="2" tint="-0.249977111117893"/>
      <name val="Calibri"/>
      <family val="2"/>
      <scheme val="minor"/>
    </font>
    <font>
      <i/>
      <sz val="12"/>
      <color theme="0" tint="-4.9989318521683403E-2"/>
      <name val="Calibri"/>
      <family val="2"/>
      <scheme val="minor"/>
    </font>
    <font>
      <sz val="14"/>
      <color theme="1"/>
      <name val="Calibri"/>
      <family val="2"/>
      <scheme val="minor"/>
    </font>
    <font>
      <u/>
      <sz val="11"/>
      <color theme="10"/>
      <name val="Calibri"/>
      <family val="2"/>
      <scheme val="minor"/>
    </font>
    <font>
      <sz val="11"/>
      <color theme="10"/>
      <name val="Calibri"/>
      <family val="2"/>
      <scheme val="minor"/>
    </font>
    <font>
      <sz val="11"/>
      <color theme="4"/>
      <name val="Calibri"/>
      <family val="2"/>
      <scheme val="minor"/>
    </font>
    <font>
      <sz val="13"/>
      <color theme="9" tint="0.39997558519241921"/>
      <name val="Calibri"/>
      <family val="2"/>
      <scheme val="minor"/>
    </font>
    <font>
      <sz val="11"/>
      <color theme="2" tint="-0.749992370372631"/>
      <name val="Calibri"/>
      <family val="2"/>
      <scheme val="minor"/>
    </font>
    <font>
      <sz val="11"/>
      <color rgb="FFE08C8C"/>
      <name val="Calibri"/>
      <family val="2"/>
      <scheme val="minor"/>
    </font>
    <font>
      <b/>
      <sz val="12"/>
      <color rgb="FF6A6A6A"/>
      <name val="Roboto"/>
    </font>
    <font>
      <sz val="10"/>
      <color rgb="FF222222"/>
      <name val="Arial"/>
      <family val="2"/>
    </font>
    <font>
      <sz val="13"/>
      <color theme="2" tint="-0.499984740745262"/>
      <name val="Calibri"/>
      <family val="2"/>
      <scheme val="minor"/>
    </font>
    <font>
      <sz val="14"/>
      <color theme="2" tint="-0.499984740745262"/>
      <name val="Calibri"/>
      <family val="2"/>
      <scheme val="minor"/>
    </font>
    <font>
      <sz val="13"/>
      <color theme="1"/>
      <name val="Calibri"/>
      <family val="2"/>
      <scheme val="minor"/>
    </font>
    <font>
      <sz val="13"/>
      <color rgb="FFFF0000"/>
      <name val="Calibri"/>
      <family val="2"/>
      <scheme val="minor"/>
    </font>
    <font>
      <b/>
      <sz val="11"/>
      <color theme="1"/>
      <name val="Century Gothic"/>
      <family val="2"/>
    </font>
    <font>
      <sz val="11"/>
      <color theme="1"/>
      <name val="Century Gothic"/>
      <family val="2"/>
    </font>
    <font>
      <sz val="9"/>
      <color theme="1"/>
      <name val="Century Gothic"/>
      <family val="2"/>
    </font>
    <font>
      <sz val="14"/>
      <color theme="0"/>
      <name val="Calibri"/>
      <family val="2"/>
      <scheme val="minor"/>
    </font>
    <font>
      <b/>
      <sz val="15"/>
      <color theme="0"/>
      <name val="Calibri"/>
      <family val="2"/>
      <scheme val="minor"/>
    </font>
    <font>
      <b/>
      <sz val="16"/>
      <color theme="2" tint="-0.249977111117893"/>
      <name val="Calibri"/>
      <family val="2"/>
      <scheme val="minor"/>
    </font>
  </fonts>
  <fills count="14">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bgColor indexed="64"/>
      </patternFill>
    </fill>
    <fill>
      <patternFill patternType="solid">
        <fgColor theme="5"/>
        <bgColor indexed="64"/>
      </patternFill>
    </fill>
    <fill>
      <patternFill patternType="solid">
        <fgColor theme="2" tint="-0.749992370372631"/>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FF"/>
        <bgColor indexed="64"/>
      </patternFill>
    </fill>
  </fills>
  <borders count="4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bottom style="thin">
        <color theme="2" tint="-0.24994659260841701"/>
      </bottom>
      <diagonal/>
    </border>
    <border>
      <left style="thin">
        <color theme="2" tint="-0.24994659260841701"/>
      </left>
      <right style="medium">
        <color indexed="64"/>
      </right>
      <top style="thin">
        <color theme="2" tint="-0.24994659260841701"/>
      </top>
      <bottom style="thin">
        <color theme="2" tint="-0.24994659260841701"/>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theme="2" tint="-0.24994659260841701"/>
      </left>
      <right style="thin">
        <color indexed="64"/>
      </right>
      <top style="thin">
        <color indexed="64"/>
      </top>
      <bottom style="thin">
        <color indexed="64"/>
      </bottom>
      <diagonal/>
    </border>
    <border>
      <left/>
      <right style="thin">
        <color theme="2" tint="-0.24994659260841701"/>
      </right>
      <top style="thin">
        <color theme="2" tint="-0.24994659260841701"/>
      </top>
      <bottom style="thin">
        <color theme="2" tint="-0.24994659260841701"/>
      </bottom>
      <diagonal/>
    </border>
    <border>
      <left style="medium">
        <color indexed="64"/>
      </left>
      <right style="thin">
        <color theme="2" tint="-0.24994659260841701"/>
      </right>
      <top style="thin">
        <color theme="2" tint="-0.24994659260841701"/>
      </top>
      <bottom style="medium">
        <color indexed="64"/>
      </bottom>
      <diagonal/>
    </border>
    <border>
      <left style="thin">
        <color theme="2" tint="-0.24994659260841701"/>
      </left>
      <right style="thin">
        <color theme="2" tint="-0.24994659260841701"/>
      </right>
      <top style="thin">
        <color theme="2" tint="-0.24994659260841701"/>
      </top>
      <bottom style="medium">
        <color indexed="64"/>
      </bottom>
      <diagonal/>
    </border>
    <border>
      <left style="thin">
        <color theme="2" tint="-0.24994659260841701"/>
      </left>
      <right style="medium">
        <color indexed="64"/>
      </right>
      <top style="thin">
        <color theme="2" tint="-0.24994659260841701"/>
      </top>
      <bottom style="medium">
        <color indexed="64"/>
      </bottom>
      <diagonal/>
    </border>
    <border>
      <left/>
      <right/>
      <top style="thin">
        <color theme="2" tint="-0.24994659260841701"/>
      </top>
      <bottom style="thin">
        <color theme="2"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s>
  <cellStyleXfs count="4">
    <xf numFmtId="0" fontId="0" fillId="0" borderId="0"/>
    <xf numFmtId="44" fontId="7" fillId="0" borderId="0" applyFont="0" applyFill="0" applyBorder="0" applyAlignment="0" applyProtection="0"/>
    <xf numFmtId="9" fontId="7" fillId="0" borderId="0" applyFont="0" applyFill="0" applyBorder="0" applyAlignment="0" applyProtection="0"/>
    <xf numFmtId="0" fontId="24" fillId="0" borderId="0" applyNumberFormat="0" applyFill="0" applyBorder="0" applyAlignment="0" applyProtection="0"/>
  </cellStyleXfs>
  <cellXfs count="286">
    <xf numFmtId="0" fontId="0" fillId="0" borderId="0" xfId="0"/>
    <xf numFmtId="0" fontId="0" fillId="0" borderId="7" xfId="0" applyBorder="1"/>
    <xf numFmtId="0" fontId="0" fillId="0" borderId="8" xfId="0" applyBorder="1"/>
    <xf numFmtId="0" fontId="0" fillId="5" borderId="7" xfId="0" applyFill="1" applyBorder="1"/>
    <xf numFmtId="0" fontId="0" fillId="5" borderId="8" xfId="0" applyFill="1" applyBorder="1"/>
    <xf numFmtId="0" fontId="0" fillId="5" borderId="9" xfId="0" applyFill="1" applyBorder="1"/>
    <xf numFmtId="0" fontId="0" fillId="5" borderId="10" xfId="0" applyFill="1" applyBorder="1"/>
    <xf numFmtId="0" fontId="0" fillId="5" borderId="11" xfId="0" applyFill="1" applyBorder="1"/>
    <xf numFmtId="0" fontId="0" fillId="5" borderId="7" xfId="0" applyFill="1" applyBorder="1" applyAlignment="1">
      <alignment vertical="center"/>
    </xf>
    <xf numFmtId="0" fontId="0" fillId="5" borderId="0" xfId="0" applyFill="1" applyBorder="1" applyAlignment="1">
      <alignment vertical="center"/>
    </xf>
    <xf numFmtId="0" fontId="0" fillId="6" borderId="0" xfId="0" applyFill="1"/>
    <xf numFmtId="0" fontId="2" fillId="0" borderId="0" xfId="0" applyFont="1"/>
    <xf numFmtId="0" fontId="0" fillId="0" borderId="0" xfId="0" applyBorder="1" applyAlignment="1">
      <alignment horizontal="center"/>
    </xf>
    <xf numFmtId="14" fontId="0" fillId="0" borderId="7" xfId="0" applyNumberFormat="1" applyBorder="1"/>
    <xf numFmtId="164" fontId="0" fillId="0" borderId="0" xfId="0" applyNumberFormat="1"/>
    <xf numFmtId="0" fontId="0" fillId="5" borderId="0" xfId="0" applyFill="1" applyBorder="1" applyAlignment="1">
      <alignment horizontal="center"/>
    </xf>
    <xf numFmtId="0" fontId="0" fillId="0" borderId="0" xfId="0" applyAlignment="1">
      <alignment horizontal="center"/>
    </xf>
    <xf numFmtId="0" fontId="0" fillId="5" borderId="10" xfId="0" applyFill="1" applyBorder="1" applyAlignment="1">
      <alignment horizontal="center"/>
    </xf>
    <xf numFmtId="0" fontId="8" fillId="5" borderId="7" xfId="0" applyFont="1" applyFill="1" applyBorder="1"/>
    <xf numFmtId="0" fontId="8" fillId="5" borderId="9" xfId="0" applyFont="1" applyFill="1" applyBorder="1"/>
    <xf numFmtId="0" fontId="0" fillId="0" borderId="14" xfId="0" applyBorder="1"/>
    <xf numFmtId="0" fontId="0" fillId="0" borderId="0" xfId="0" applyBorder="1"/>
    <xf numFmtId="0" fontId="0" fillId="0" borderId="0" xfId="0" applyNumberFormat="1"/>
    <xf numFmtId="14" fontId="0" fillId="0" borderId="0" xfId="0" applyNumberFormat="1"/>
    <xf numFmtId="0" fontId="0" fillId="5" borderId="4" xfId="0" applyFill="1" applyBorder="1" applyAlignment="1">
      <alignment horizontal="center"/>
    </xf>
    <xf numFmtId="0" fontId="0" fillId="5" borderId="5" xfId="0" applyFill="1" applyBorder="1" applyAlignment="1">
      <alignment horizontal="center"/>
    </xf>
    <xf numFmtId="2" fontId="0" fillId="5" borderId="5" xfId="0" applyNumberFormat="1" applyFill="1" applyBorder="1" applyAlignment="1">
      <alignment horizontal="center"/>
    </xf>
    <xf numFmtId="0" fontId="0" fillId="5" borderId="5" xfId="0" applyFill="1" applyBorder="1" applyAlignment="1">
      <alignment horizontal="right"/>
    </xf>
    <xf numFmtId="9" fontId="0" fillId="5" borderId="5" xfId="2" applyFont="1" applyFill="1" applyBorder="1" applyAlignment="1">
      <alignment horizontal="right"/>
    </xf>
    <xf numFmtId="0" fontId="0" fillId="5" borderId="6" xfId="0" applyFill="1" applyBorder="1" applyAlignment="1">
      <alignment horizontal="center"/>
    </xf>
    <xf numFmtId="0" fontId="0" fillId="5" borderId="0" xfId="0" applyFill="1" applyBorder="1"/>
    <xf numFmtId="0" fontId="0" fillId="7" borderId="0" xfId="0" applyFill="1"/>
    <xf numFmtId="0" fontId="14" fillId="7" borderId="0" xfId="0" applyFont="1" applyFill="1"/>
    <xf numFmtId="0" fontId="3" fillId="7" borderId="0" xfId="0" applyFont="1" applyFill="1"/>
    <xf numFmtId="0" fontId="2" fillId="7" borderId="0" xfId="0" applyFont="1" applyFill="1" applyAlignment="1">
      <alignment vertical="center"/>
    </xf>
    <xf numFmtId="0" fontId="2" fillId="7" borderId="0" xfId="0" applyFont="1" applyFill="1" applyAlignment="1"/>
    <xf numFmtId="0" fontId="2" fillId="7" borderId="0" xfId="0" applyFont="1" applyFill="1" applyAlignment="1">
      <alignment horizontal="center"/>
    </xf>
    <xf numFmtId="0" fontId="2" fillId="7" borderId="0" xfId="0" applyFont="1" applyFill="1" applyAlignment="1">
      <alignment horizontal="center" vertical="center"/>
    </xf>
    <xf numFmtId="0" fontId="2" fillId="7" borderId="0" xfId="0" applyFont="1" applyFill="1"/>
    <xf numFmtId="0" fontId="13" fillId="7" borderId="0" xfId="0" applyFont="1" applyFill="1" applyAlignment="1">
      <alignment horizontal="center" vertical="center"/>
    </xf>
    <xf numFmtId="0" fontId="0" fillId="0" borderId="14" xfId="0" applyNumberFormat="1" applyBorder="1"/>
    <xf numFmtId="0" fontId="0" fillId="0" borderId="15" xfId="0" applyBorder="1"/>
    <xf numFmtId="0" fontId="0" fillId="0" borderId="16" xfId="0" applyBorder="1"/>
    <xf numFmtId="0" fontId="0" fillId="0" borderId="16" xfId="0" applyNumberFormat="1" applyBorder="1"/>
    <xf numFmtId="0" fontId="0" fillId="0" borderId="17" xfId="0" applyNumberFormat="1" applyBorder="1"/>
    <xf numFmtId="0" fontId="0" fillId="0" borderId="3" xfId="0" applyBorder="1"/>
    <xf numFmtId="0" fontId="0" fillId="0" borderId="1" xfId="0" applyNumberFormat="1" applyBorder="1"/>
    <xf numFmtId="0" fontId="0" fillId="0" borderId="18" xfId="0" applyBorder="1"/>
    <xf numFmtId="0" fontId="0" fillId="0" borderId="19" xfId="0" applyBorder="1"/>
    <xf numFmtId="0" fontId="0" fillId="0" borderId="19" xfId="0" applyNumberFormat="1" applyBorder="1"/>
    <xf numFmtId="0" fontId="0" fillId="0" borderId="20" xfId="0" applyNumberFormat="1" applyBorder="1"/>
    <xf numFmtId="0" fontId="11" fillId="0" borderId="0" xfId="0" applyNumberFormat="1" applyFont="1"/>
    <xf numFmtId="0" fontId="0" fillId="0" borderId="0" xfId="0" applyFill="1"/>
    <xf numFmtId="0" fontId="0" fillId="0" borderId="0" xfId="0" applyAlignment="1">
      <alignment horizontal="right"/>
    </xf>
    <xf numFmtId="0" fontId="0" fillId="7" borderId="7" xfId="0" applyFill="1" applyBorder="1"/>
    <xf numFmtId="0" fontId="0" fillId="7" borderId="0" xfId="0" applyFill="1" applyBorder="1"/>
    <xf numFmtId="0" fontId="0" fillId="7" borderId="8" xfId="0" applyFill="1" applyBorder="1"/>
    <xf numFmtId="0" fontId="0" fillId="0" borderId="24" xfId="0" applyBorder="1"/>
    <xf numFmtId="0" fontId="0" fillId="8" borderId="0" xfId="0" applyFill="1"/>
    <xf numFmtId="0" fontId="0" fillId="8" borderId="0" xfId="0" applyNumberFormat="1" applyFill="1"/>
    <xf numFmtId="0" fontId="0" fillId="7" borderId="0" xfId="0" applyFill="1" applyBorder="1" applyAlignment="1">
      <alignment horizontal="center"/>
    </xf>
    <xf numFmtId="0" fontId="1" fillId="9" borderId="26" xfId="0" applyFont="1" applyFill="1" applyBorder="1" applyAlignment="1">
      <alignment horizontal="center" vertical="center" wrapText="1"/>
    </xf>
    <xf numFmtId="0" fontId="1" fillId="9" borderId="27" xfId="0" applyFont="1" applyFill="1" applyBorder="1" applyAlignment="1">
      <alignment horizontal="center" vertical="center"/>
    </xf>
    <xf numFmtId="0" fontId="1" fillId="9" borderId="27" xfId="0" applyFont="1" applyFill="1" applyBorder="1" applyAlignment="1">
      <alignment horizontal="center" vertical="center" wrapText="1"/>
    </xf>
    <xf numFmtId="0" fontId="1" fillId="9" borderId="28" xfId="0" applyFont="1" applyFill="1" applyBorder="1" applyAlignment="1">
      <alignment horizontal="center" vertical="center" wrapText="1"/>
    </xf>
    <xf numFmtId="0" fontId="1" fillId="9" borderId="26" xfId="0" applyFont="1" applyFill="1" applyBorder="1" applyAlignment="1">
      <alignment horizontal="center" vertical="center"/>
    </xf>
    <xf numFmtId="0" fontId="0" fillId="7" borderId="4" xfId="0" applyFill="1" applyBorder="1"/>
    <xf numFmtId="0" fontId="0" fillId="7" borderId="5" xfId="0" applyFill="1" applyBorder="1" applyAlignment="1">
      <alignment horizontal="center"/>
    </xf>
    <xf numFmtId="0" fontId="0" fillId="7" borderId="5" xfId="0" applyFill="1" applyBorder="1"/>
    <xf numFmtId="0" fontId="0" fillId="7" borderId="6" xfId="0" applyFill="1" applyBorder="1"/>
    <xf numFmtId="0" fontId="0" fillId="7" borderId="0" xfId="0" applyFill="1" applyAlignment="1">
      <alignment horizontal="center"/>
    </xf>
    <xf numFmtId="0" fontId="0" fillId="8" borderId="20" xfId="0" applyFill="1" applyBorder="1"/>
    <xf numFmtId="0" fontId="0" fillId="8" borderId="29" xfId="0" applyFill="1" applyBorder="1"/>
    <xf numFmtId="0" fontId="0" fillId="8" borderId="18" xfId="0" applyFill="1" applyBorder="1"/>
    <xf numFmtId="0" fontId="0" fillId="8" borderId="30" xfId="0" applyFill="1" applyBorder="1"/>
    <xf numFmtId="0" fontId="0" fillId="8" borderId="0" xfId="0" applyFill="1" applyBorder="1"/>
    <xf numFmtId="0" fontId="0" fillId="8" borderId="31" xfId="0" applyFill="1" applyBorder="1"/>
    <xf numFmtId="0" fontId="0" fillId="8" borderId="17" xfId="0" applyFill="1" applyBorder="1"/>
    <xf numFmtId="0" fontId="0" fillId="8" borderId="27" xfId="0" applyFill="1" applyBorder="1"/>
    <xf numFmtId="0" fontId="0" fillId="8" borderId="15" xfId="0" applyFill="1" applyBorder="1"/>
    <xf numFmtId="0" fontId="0" fillId="5" borderId="20" xfId="0" applyFill="1" applyBorder="1"/>
    <xf numFmtId="0" fontId="0" fillId="5" borderId="29" xfId="0" applyFill="1" applyBorder="1"/>
    <xf numFmtId="0" fontId="0" fillId="5" borderId="18" xfId="0" applyFill="1" applyBorder="1"/>
    <xf numFmtId="0" fontId="0" fillId="5" borderId="30" xfId="0" applyFill="1" applyBorder="1"/>
    <xf numFmtId="0" fontId="0" fillId="5" borderId="31" xfId="0" applyFill="1" applyBorder="1"/>
    <xf numFmtId="0" fontId="0" fillId="5" borderId="17" xfId="0" applyFill="1" applyBorder="1"/>
    <xf numFmtId="0" fontId="0" fillId="5" borderId="27" xfId="0" applyFill="1" applyBorder="1"/>
    <xf numFmtId="0" fontId="0" fillId="5" borderId="15" xfId="0" applyFill="1" applyBorder="1"/>
    <xf numFmtId="0" fontId="0" fillId="0" borderId="0" xfId="0" applyAlignment="1">
      <alignment horizontal="center" vertical="center"/>
    </xf>
    <xf numFmtId="0" fontId="0" fillId="0" borderId="30" xfId="0" applyBorder="1"/>
    <xf numFmtId="0" fontId="0" fillId="0" borderId="31" xfId="0" applyBorder="1"/>
    <xf numFmtId="0" fontId="24" fillId="0" borderId="0" xfId="3"/>
    <xf numFmtId="0" fontId="0" fillId="12" borderId="0" xfId="0" applyNumberFormat="1" applyFill="1"/>
    <xf numFmtId="0" fontId="2" fillId="7" borderId="0" xfId="0" applyFont="1" applyFill="1" applyAlignment="1">
      <alignment horizontal="center" vertical="center"/>
    </xf>
    <xf numFmtId="0" fontId="2" fillId="10" borderId="3" xfId="0" applyFont="1" applyFill="1" applyBorder="1" applyAlignment="1">
      <alignment horizontal="center" vertical="center"/>
    </xf>
    <xf numFmtId="0" fontId="0" fillId="0" borderId="8" xfId="0" applyBorder="1" applyAlignment="1">
      <alignment horizontal="right"/>
    </xf>
    <xf numFmtId="0" fontId="0" fillId="0" borderId="8" xfId="0" applyBorder="1" applyAlignment="1">
      <alignment vertical="center"/>
    </xf>
    <xf numFmtId="0" fontId="0" fillId="5" borderId="0" xfId="0" applyFill="1"/>
    <xf numFmtId="0" fontId="30" fillId="0" borderId="0" xfId="0" applyFont="1"/>
    <xf numFmtId="0" fontId="0" fillId="2" borderId="30" xfId="0" applyFill="1" applyBorder="1"/>
    <xf numFmtId="0" fontId="0" fillId="2" borderId="17" xfId="0" applyFill="1" applyBorder="1" applyAlignment="1">
      <alignment vertical="center"/>
    </xf>
    <xf numFmtId="0" fontId="31" fillId="13" borderId="0" xfId="0" applyFont="1" applyFill="1" applyAlignment="1" applyProtection="1">
      <alignment horizontal="center" vertical="center" wrapText="1"/>
      <protection locked="0"/>
    </xf>
    <xf numFmtId="0" fontId="17" fillId="8" borderId="0" xfId="0" applyFont="1" applyFill="1" applyAlignment="1" applyProtection="1">
      <alignment horizontal="center" vertical="center"/>
      <protection locked="0"/>
    </xf>
    <xf numFmtId="0" fontId="16" fillId="7" borderId="0" xfId="0" applyFont="1" applyFill="1" applyAlignment="1" applyProtection="1">
      <alignment horizontal="left"/>
      <protection hidden="1"/>
    </xf>
    <xf numFmtId="0" fontId="16" fillId="7" borderId="0" xfId="0" applyFont="1" applyFill="1" applyAlignment="1" applyProtection="1">
      <alignment horizontal="right"/>
      <protection hidden="1"/>
    </xf>
    <xf numFmtId="0" fontId="16" fillId="7" borderId="0" xfId="0" applyFont="1" applyFill="1" applyProtection="1">
      <protection hidden="1"/>
    </xf>
    <xf numFmtId="164" fontId="2" fillId="7" borderId="0" xfId="0" applyNumberFormat="1" applyFont="1" applyFill="1" applyAlignment="1" applyProtection="1">
      <alignment horizontal="left"/>
      <protection hidden="1"/>
    </xf>
    <xf numFmtId="166" fontId="2" fillId="7" borderId="0" xfId="0" applyNumberFormat="1" applyFont="1" applyFill="1" applyAlignment="1" applyProtection="1">
      <alignment horizontal="left"/>
      <protection hidden="1"/>
    </xf>
    <xf numFmtId="170" fontId="2" fillId="7" borderId="0" xfId="0" applyNumberFormat="1" applyFont="1" applyFill="1" applyAlignment="1" applyProtection="1">
      <alignment horizontal="left"/>
      <protection hidden="1"/>
    </xf>
    <xf numFmtId="2" fontId="2" fillId="7" borderId="0" xfId="0" applyNumberFormat="1" applyFont="1" applyFill="1" applyAlignment="1" applyProtection="1">
      <alignment horizontal="left"/>
      <protection hidden="1"/>
    </xf>
    <xf numFmtId="2" fontId="2" fillId="7" borderId="0" xfId="0" applyNumberFormat="1" applyFont="1" applyFill="1" applyAlignment="1" applyProtection="1">
      <alignment horizontal="center"/>
      <protection hidden="1"/>
    </xf>
    <xf numFmtId="0" fontId="15" fillId="7" borderId="0" xfId="0" applyFont="1" applyFill="1" applyAlignment="1" applyProtection="1">
      <alignment horizontal="left"/>
      <protection hidden="1"/>
    </xf>
    <xf numFmtId="165" fontId="15" fillId="7" borderId="0" xfId="1" applyNumberFormat="1" applyFont="1" applyFill="1" applyAlignment="1" applyProtection="1">
      <alignment horizontal="left"/>
      <protection hidden="1"/>
    </xf>
    <xf numFmtId="0" fontId="0" fillId="0" borderId="0" xfId="0" applyProtection="1">
      <protection hidden="1"/>
    </xf>
    <xf numFmtId="0" fontId="4" fillId="2" borderId="32" xfId="0" applyFont="1" applyFill="1" applyBorder="1" applyAlignment="1" applyProtection="1">
      <alignment horizontal="center"/>
      <protection locked="0"/>
    </xf>
    <xf numFmtId="0" fontId="10" fillId="0" borderId="0" xfId="0" applyFont="1" applyProtection="1">
      <protection locked="0"/>
    </xf>
    <xf numFmtId="0" fontId="10" fillId="7" borderId="21" xfId="0" applyFont="1" applyFill="1" applyBorder="1" applyProtection="1">
      <protection locked="0"/>
    </xf>
    <xf numFmtId="0" fontId="10" fillId="7" borderId="22" xfId="0" applyFont="1" applyFill="1" applyBorder="1" applyProtection="1">
      <protection locked="0"/>
    </xf>
    <xf numFmtId="44" fontId="10" fillId="7" borderId="22" xfId="1" applyFont="1" applyFill="1" applyBorder="1" applyProtection="1">
      <protection locked="0"/>
    </xf>
    <xf numFmtId="0" fontId="0" fillId="0" borderId="0" xfId="0" applyProtection="1">
      <protection locked="0"/>
    </xf>
    <xf numFmtId="0" fontId="11" fillId="0" borderId="0" xfId="0" applyFont="1" applyFill="1" applyProtection="1">
      <protection locked="0"/>
    </xf>
    <xf numFmtId="0" fontId="11" fillId="0" borderId="0" xfId="0" applyFont="1" applyFill="1" applyBorder="1" applyProtection="1">
      <protection locked="0"/>
    </xf>
    <xf numFmtId="0" fontId="11" fillId="0" borderId="0" xfId="0" applyFont="1" applyProtection="1">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Alignment="1" applyProtection="1">
      <alignment wrapText="1"/>
      <protection locked="0"/>
    </xf>
    <xf numFmtId="0" fontId="11" fillId="12" borderId="0" xfId="0" applyFont="1" applyFill="1" applyAlignment="1" applyProtection="1">
      <alignment wrapText="1"/>
      <protection locked="0"/>
    </xf>
    <xf numFmtId="0" fontId="11" fillId="12" borderId="0" xfId="0" applyFont="1" applyFill="1" applyBorder="1" applyAlignment="1" applyProtection="1">
      <alignment wrapText="1"/>
      <protection locked="0"/>
    </xf>
    <xf numFmtId="0" fontId="10" fillId="0" borderId="8" xfId="0" applyFont="1" applyBorder="1" applyProtection="1">
      <protection locked="0"/>
    </xf>
    <xf numFmtId="0" fontId="10" fillId="0" borderId="0" xfId="0" applyFont="1" applyBorder="1" applyProtection="1">
      <protection locked="0"/>
    </xf>
    <xf numFmtId="0" fontId="0" fillId="0" borderId="7" xfId="0" applyBorder="1" applyProtection="1">
      <protection locked="0"/>
    </xf>
    <xf numFmtId="0" fontId="11" fillId="0" borderId="0" xfId="0" applyFont="1" applyBorder="1" applyProtection="1">
      <protection locked="0"/>
    </xf>
    <xf numFmtId="0" fontId="11" fillId="0" borderId="0" xfId="0" applyNumberFormat="1" applyFont="1" applyFill="1" applyProtection="1">
      <protection locked="0"/>
    </xf>
    <xf numFmtId="0" fontId="10" fillId="6" borderId="8" xfId="0" applyFont="1" applyFill="1" applyBorder="1" applyProtection="1">
      <protection locked="0"/>
    </xf>
    <xf numFmtId="0" fontId="10" fillId="5" borderId="0" xfId="0" applyFont="1" applyFill="1" applyBorder="1" applyProtection="1">
      <protection locked="0"/>
    </xf>
    <xf numFmtId="0" fontId="10" fillId="5" borderId="10" xfId="0" applyFont="1" applyFill="1" applyBorder="1" applyProtection="1">
      <protection locked="0"/>
    </xf>
    <xf numFmtId="0" fontId="0" fillId="0" borderId="0" xfId="0" applyFill="1" applyBorder="1" applyAlignment="1" applyProtection="1">
      <alignment horizontal="center" vertical="center"/>
      <protection hidden="1"/>
    </xf>
    <xf numFmtId="14" fontId="0" fillId="2" borderId="0" xfId="0" applyNumberFormat="1" applyFill="1" applyBorder="1" applyAlignment="1" applyProtection="1">
      <alignment horizontal="center" vertical="top"/>
      <protection hidden="1"/>
    </xf>
    <xf numFmtId="0" fontId="0" fillId="2" borderId="0" xfId="0" applyNumberFormat="1" applyFill="1" applyBorder="1" applyAlignment="1" applyProtection="1">
      <alignment horizontal="center" vertical="center"/>
      <protection hidden="1"/>
    </xf>
    <xf numFmtId="0" fontId="34" fillId="0" borderId="8" xfId="0" applyFont="1" applyBorder="1" applyProtection="1">
      <protection locked="0"/>
    </xf>
    <xf numFmtId="0" fontId="34" fillId="0" borderId="0" xfId="0" applyFont="1" applyBorder="1" applyAlignment="1" applyProtection="1">
      <alignment horizontal="center"/>
      <protection locked="0"/>
    </xf>
    <xf numFmtId="0" fontId="34" fillId="0" borderId="0" xfId="0" applyFont="1" applyAlignment="1" applyProtection="1">
      <alignment horizontal="center"/>
      <protection locked="0"/>
    </xf>
    <xf numFmtId="0" fontId="34" fillId="0" borderId="0" xfId="0" applyFont="1" applyProtection="1">
      <protection locked="0"/>
    </xf>
    <xf numFmtId="0" fontId="34" fillId="0" borderId="7" xfId="0" applyFont="1" applyBorder="1" applyProtection="1">
      <protection locked="0"/>
    </xf>
    <xf numFmtId="0" fontId="35" fillId="0" borderId="0" xfId="0" applyFont="1" applyBorder="1" applyProtection="1">
      <protection locked="0"/>
    </xf>
    <xf numFmtId="0" fontId="35" fillId="0" borderId="0" xfId="0" applyFont="1" applyFill="1" applyProtection="1">
      <protection locked="0"/>
    </xf>
    <xf numFmtId="0" fontId="35" fillId="0" borderId="0" xfId="0" applyNumberFormat="1" applyFont="1" applyFill="1" applyProtection="1">
      <protection locked="0"/>
    </xf>
    <xf numFmtId="0" fontId="35" fillId="0" borderId="0" xfId="0" applyFont="1" applyProtection="1">
      <protection locked="0"/>
    </xf>
    <xf numFmtId="0" fontId="34" fillId="0" borderId="33" xfId="0" applyFont="1" applyBorder="1" applyAlignment="1">
      <alignment horizontal="center"/>
    </xf>
    <xf numFmtId="0" fontId="9" fillId="0" borderId="23" xfId="0" applyNumberFormat="1" applyFont="1" applyBorder="1" applyAlignment="1">
      <alignment horizontal="center"/>
    </xf>
    <xf numFmtId="2" fontId="34" fillId="0" borderId="23" xfId="0" applyNumberFormat="1" applyFont="1" applyBorder="1" applyAlignment="1">
      <alignment horizontal="center"/>
    </xf>
    <xf numFmtId="44" fontId="34" fillId="0" borderId="23" xfId="0" applyNumberFormat="1" applyFont="1" applyBorder="1" applyAlignment="1">
      <alignment horizontal="center"/>
    </xf>
    <xf numFmtId="10" fontId="34" fillId="0" borderId="23" xfId="0" applyNumberFormat="1" applyFont="1" applyBorder="1" applyAlignment="1">
      <alignment horizontal="center"/>
    </xf>
    <xf numFmtId="164" fontId="34" fillId="0" borderId="25" xfId="0" applyNumberFormat="1" applyFont="1" applyBorder="1" applyAlignment="1">
      <alignment horizontal="center"/>
    </xf>
    <xf numFmtId="0" fontId="34" fillId="0" borderId="33" xfId="0" applyFont="1" applyBorder="1" applyAlignment="1" applyProtection="1">
      <alignment horizontal="center"/>
      <protection locked="0"/>
    </xf>
    <xf numFmtId="0" fontId="34" fillId="0" borderId="23" xfId="0" applyNumberFormat="1" applyFont="1" applyBorder="1" applyAlignment="1" applyProtection="1">
      <alignment horizontal="center"/>
      <protection hidden="1"/>
    </xf>
    <xf numFmtId="2" fontId="34" fillId="0" borderId="23" xfId="0" applyNumberFormat="1" applyFont="1" applyBorder="1" applyAlignment="1" applyProtection="1">
      <alignment horizontal="center"/>
      <protection hidden="1"/>
    </xf>
    <xf numFmtId="168" fontId="34" fillId="0" borderId="23" xfId="0" applyNumberFormat="1" applyFont="1" applyBorder="1" applyAlignment="1" applyProtection="1">
      <alignment horizontal="center"/>
      <protection hidden="1"/>
    </xf>
    <xf numFmtId="10" fontId="34" fillId="0" borderId="23" xfId="2" applyNumberFormat="1" applyFont="1" applyFill="1" applyBorder="1" applyAlignment="1" applyProtection="1">
      <alignment horizontal="center"/>
      <protection hidden="1"/>
    </xf>
    <xf numFmtId="164" fontId="34" fillId="0" borderId="25" xfId="0" applyNumberFormat="1" applyFont="1" applyBorder="1" applyAlignment="1" applyProtection="1">
      <alignment horizontal="center"/>
      <protection hidden="1"/>
    </xf>
    <xf numFmtId="0" fontId="9" fillId="0" borderId="33" xfId="0" applyFont="1" applyBorder="1" applyAlignment="1" applyProtection="1">
      <alignment horizontal="center"/>
      <protection locked="0"/>
    </xf>
    <xf numFmtId="0" fontId="11" fillId="0" borderId="0" xfId="0" applyFont="1"/>
    <xf numFmtId="0" fontId="19" fillId="7" borderId="0" xfId="0" applyFont="1" applyFill="1" applyAlignment="1"/>
    <xf numFmtId="1" fontId="5" fillId="7" borderId="0" xfId="0" applyNumberFormat="1" applyFont="1" applyFill="1" applyAlignment="1" applyProtection="1">
      <protection hidden="1"/>
    </xf>
    <xf numFmtId="0" fontId="0" fillId="8" borderId="0" xfId="0" applyFill="1" applyAlignment="1" applyProtection="1">
      <alignment horizontal="center" vertical="center"/>
      <protection locked="0"/>
    </xf>
    <xf numFmtId="14" fontId="34" fillId="0" borderId="0" xfId="0" applyNumberFormat="1" applyFont="1" applyBorder="1" applyProtection="1">
      <protection locked="0"/>
    </xf>
    <xf numFmtId="0" fontId="34" fillId="0" borderId="0" xfId="0" applyFont="1" applyFill="1" applyBorder="1" applyAlignment="1" applyProtection="1">
      <alignment horizontal="center"/>
      <protection locked="0"/>
    </xf>
    <xf numFmtId="14" fontId="34" fillId="0" borderId="29" xfId="0" applyNumberFormat="1" applyFont="1" applyBorder="1" applyAlignment="1" applyProtection="1">
      <protection locked="0"/>
    </xf>
    <xf numFmtId="14" fontId="34" fillId="0" borderId="0" xfId="0" applyNumberFormat="1" applyFont="1" applyBorder="1" applyAlignment="1" applyProtection="1">
      <protection locked="0"/>
    </xf>
    <xf numFmtId="6" fontId="34" fillId="0" borderId="0" xfId="0" applyNumberFormat="1" applyFont="1" applyBorder="1" applyAlignment="1" applyProtection="1">
      <alignment horizontal="center"/>
      <protection locked="0"/>
    </xf>
    <xf numFmtId="14" fontId="34" fillId="5" borderId="0" xfId="0" applyNumberFormat="1" applyFont="1" applyFill="1" applyBorder="1" applyProtection="1">
      <protection locked="0"/>
    </xf>
    <xf numFmtId="0" fontId="34" fillId="5" borderId="0" xfId="0" applyFont="1" applyFill="1" applyBorder="1" applyAlignment="1" applyProtection="1">
      <alignment horizontal="center"/>
      <protection locked="0"/>
    </xf>
    <xf numFmtId="0" fontId="34" fillId="5" borderId="0" xfId="0" applyFont="1" applyFill="1" applyAlignment="1" applyProtection="1">
      <alignment horizontal="center"/>
      <protection locked="0"/>
    </xf>
    <xf numFmtId="0" fontId="36" fillId="4" borderId="5" xfId="0" applyFont="1" applyFill="1" applyBorder="1" applyAlignment="1">
      <alignment horizontal="center" vertical="center"/>
    </xf>
    <xf numFmtId="0" fontId="36" fillId="4" borderId="6" xfId="0" applyFont="1" applyFill="1" applyBorder="1" applyAlignment="1">
      <alignment horizontal="center" vertical="center"/>
    </xf>
    <xf numFmtId="0" fontId="36" fillId="3" borderId="12" xfId="0" applyFont="1" applyFill="1" applyBorder="1" applyAlignment="1" applyProtection="1">
      <alignment horizontal="center" vertical="center"/>
      <protection locked="0"/>
    </xf>
    <xf numFmtId="0" fontId="36" fillId="3" borderId="13" xfId="0" applyFont="1" applyFill="1" applyBorder="1" applyAlignment="1" applyProtection="1">
      <alignment horizontal="center" vertical="center"/>
      <protection locked="0"/>
    </xf>
    <xf numFmtId="0" fontId="36" fillId="3" borderId="13" xfId="0" applyFont="1" applyFill="1" applyBorder="1" applyAlignment="1" applyProtection="1">
      <alignment horizontal="center" vertical="center" wrapText="1"/>
      <protection locked="0"/>
    </xf>
    <xf numFmtId="2" fontId="34" fillId="0" borderId="35" xfId="0" applyNumberFormat="1" applyFont="1" applyBorder="1" applyAlignment="1" applyProtection="1">
      <alignment horizontal="center"/>
      <protection hidden="1"/>
    </xf>
    <xf numFmtId="0" fontId="34" fillId="0" borderId="34" xfId="0" applyFont="1" applyBorder="1" applyAlignment="1" applyProtection="1">
      <alignment horizontal="center"/>
      <protection locked="0"/>
    </xf>
    <xf numFmtId="0" fontId="34" fillId="0" borderId="35" xfId="0" applyNumberFormat="1" applyFont="1" applyBorder="1" applyAlignment="1" applyProtection="1">
      <alignment horizontal="center"/>
      <protection hidden="1"/>
    </xf>
    <xf numFmtId="10" fontId="34" fillId="0" borderId="35" xfId="2" applyNumberFormat="1" applyFont="1" applyFill="1" applyBorder="1" applyAlignment="1" applyProtection="1">
      <alignment horizontal="center"/>
      <protection hidden="1"/>
    </xf>
    <xf numFmtId="164" fontId="34" fillId="0" borderId="36" xfId="0" applyNumberFormat="1" applyFont="1" applyBorder="1" applyAlignment="1" applyProtection="1">
      <alignment horizontal="center"/>
      <protection hidden="1"/>
    </xf>
    <xf numFmtId="8" fontId="34" fillId="0" borderId="0" xfId="0" applyNumberFormat="1" applyFont="1" applyBorder="1" applyAlignment="1" applyProtection="1">
      <alignment horizontal="center"/>
      <protection locked="0"/>
    </xf>
    <xf numFmtId="2" fontId="0" fillId="0" borderId="0" xfId="0" applyNumberFormat="1"/>
    <xf numFmtId="171" fontId="0" fillId="0" borderId="0" xfId="0" applyNumberFormat="1"/>
    <xf numFmtId="2" fontId="0" fillId="0" borderId="0" xfId="0" applyNumberFormat="1" applyBorder="1"/>
    <xf numFmtId="171" fontId="0" fillId="0" borderId="0" xfId="0" applyNumberFormat="1" applyBorder="1"/>
    <xf numFmtId="2" fontId="0" fillId="0" borderId="4" xfId="0" applyNumberFormat="1" applyBorder="1"/>
    <xf numFmtId="171" fontId="0" fillId="0" borderId="6" xfId="0" applyNumberFormat="1" applyBorder="1"/>
    <xf numFmtId="2" fontId="0" fillId="0" borderId="7" xfId="0" applyNumberFormat="1" applyBorder="1"/>
    <xf numFmtId="2" fontId="0" fillId="0" borderId="9" xfId="0" applyNumberFormat="1" applyBorder="1"/>
    <xf numFmtId="0" fontId="34" fillId="0" borderId="37" xfId="0" applyFont="1" applyBorder="1" applyAlignment="1" applyProtection="1">
      <alignment horizontal="center"/>
      <protection locked="0"/>
    </xf>
    <xf numFmtId="171" fontId="3" fillId="0" borderId="23" xfId="2" applyNumberFormat="1" applyFont="1" applyBorder="1" applyAlignment="1">
      <alignment horizontal="center" vertical="center"/>
    </xf>
    <xf numFmtId="171" fontId="3" fillId="0" borderId="35" xfId="2" applyNumberFormat="1" applyFont="1" applyBorder="1" applyAlignment="1">
      <alignment horizontal="center" vertical="center"/>
    </xf>
    <xf numFmtId="0" fontId="0" fillId="0" borderId="5" xfId="0" applyBorder="1"/>
    <xf numFmtId="0" fontId="2" fillId="7" borderId="0" xfId="0" applyFont="1" applyFill="1" applyAlignment="1">
      <alignment horizontal="right"/>
    </xf>
    <xf numFmtId="0" fontId="15" fillId="7" borderId="0" xfId="0" applyFont="1" applyFill="1" applyAlignment="1">
      <alignment horizontal="right"/>
    </xf>
    <xf numFmtId="0" fontId="0" fillId="0" borderId="17" xfId="0" applyBorder="1" applyAlignment="1">
      <alignment horizontal="center" vertical="top"/>
    </xf>
    <xf numFmtId="0" fontId="0" fillId="0" borderId="27" xfId="0" applyBorder="1" applyAlignment="1">
      <alignment horizontal="center" vertical="top"/>
    </xf>
    <xf numFmtId="0" fontId="0" fillId="0" borderId="15" xfId="0" applyBorder="1" applyAlignment="1">
      <alignment horizontal="center" vertical="top"/>
    </xf>
    <xf numFmtId="6" fontId="35" fillId="0" borderId="0" xfId="0" applyNumberFormat="1" applyFont="1" applyProtection="1">
      <protection locked="0"/>
    </xf>
    <xf numFmtId="0" fontId="15" fillId="7" borderId="0" xfId="0" applyFont="1" applyFill="1" applyAlignment="1" applyProtection="1">
      <alignment horizontal="center"/>
      <protection hidden="1"/>
    </xf>
    <xf numFmtId="172" fontId="15" fillId="7" borderId="0" xfId="2" applyNumberFormat="1" applyFont="1" applyFill="1" applyAlignment="1" applyProtection="1">
      <alignment horizontal="center"/>
      <protection hidden="1"/>
    </xf>
    <xf numFmtId="0" fontId="0" fillId="0" borderId="0" xfId="0" applyAlignment="1" applyProtection="1">
      <alignment vertical="center"/>
      <protection hidden="1"/>
    </xf>
    <xf numFmtId="0" fontId="0" fillId="0" borderId="0" xfId="0" applyAlignment="1" applyProtection="1">
      <alignment vertical="center" wrapText="1"/>
      <protection hidden="1"/>
    </xf>
    <xf numFmtId="14" fontId="3" fillId="0" borderId="38" xfId="0" applyNumberFormat="1" applyFont="1" applyBorder="1" applyAlignment="1" applyProtection="1">
      <alignment horizontal="center"/>
      <protection locked="0"/>
    </xf>
    <xf numFmtId="0" fontId="3" fillId="0" borderId="38" xfId="0" applyFont="1" applyBorder="1" applyAlignment="1" applyProtection="1">
      <alignment horizontal="center"/>
      <protection locked="0"/>
    </xf>
    <xf numFmtId="14" fontId="3" fillId="0" borderId="39" xfId="0" applyNumberFormat="1" applyFont="1" applyBorder="1" applyAlignment="1" applyProtection="1">
      <alignment horizontal="center"/>
      <protection locked="0"/>
    </xf>
    <xf numFmtId="0" fontId="3" fillId="0" borderId="39" xfId="0" applyFont="1" applyBorder="1" applyAlignment="1" applyProtection="1">
      <alignment horizontal="center"/>
      <protection locked="0"/>
    </xf>
    <xf numFmtId="0" fontId="36" fillId="3" borderId="10" xfId="0" applyFont="1" applyFill="1" applyBorder="1" applyAlignment="1">
      <alignment horizontal="center" vertical="center"/>
    </xf>
    <xf numFmtId="0" fontId="36" fillId="3" borderId="10" xfId="0" applyFont="1" applyFill="1" applyBorder="1" applyAlignment="1">
      <alignment horizontal="center" vertical="center" wrapText="1"/>
    </xf>
    <xf numFmtId="0" fontId="6" fillId="2" borderId="1" xfId="0" applyFont="1" applyFill="1" applyBorder="1" applyAlignment="1">
      <alignment horizontal="center"/>
    </xf>
    <xf numFmtId="0" fontId="6" fillId="2" borderId="2" xfId="0" applyFont="1" applyFill="1" applyBorder="1" applyAlignment="1">
      <alignment horizontal="center"/>
    </xf>
    <xf numFmtId="0" fontId="12" fillId="5" borderId="7" xfId="0" applyFont="1" applyFill="1" applyBorder="1" applyAlignment="1">
      <alignment horizontal="center" vertical="center"/>
    </xf>
    <xf numFmtId="0" fontId="12" fillId="5" borderId="0" xfId="0" applyFont="1" applyFill="1" applyBorder="1" applyAlignment="1">
      <alignment horizontal="center" vertical="center"/>
    </xf>
    <xf numFmtId="0" fontId="18" fillId="7" borderId="0" xfId="0" applyFont="1" applyFill="1" applyAlignment="1">
      <alignment horizontal="center" vertical="center"/>
    </xf>
    <xf numFmtId="0" fontId="21" fillId="7" borderId="0" xfId="0" applyFont="1" applyFill="1" applyAlignment="1">
      <alignment horizontal="right" vertical="center"/>
    </xf>
    <xf numFmtId="169" fontId="23" fillId="8" borderId="0" xfId="0" applyNumberFormat="1" applyFont="1" applyFill="1" applyAlignment="1" applyProtection="1">
      <alignment horizontal="left" vertical="center"/>
      <protection locked="0"/>
    </xf>
    <xf numFmtId="0" fontId="22" fillId="0" borderId="0" xfId="0" applyFont="1" applyFill="1" applyAlignment="1">
      <alignment horizontal="right" vertical="center"/>
    </xf>
    <xf numFmtId="0" fontId="0" fillId="0" borderId="0" xfId="0" applyBorder="1" applyAlignment="1" applyProtection="1">
      <alignment horizontal="center"/>
      <protection hidden="1"/>
    </xf>
    <xf numFmtId="0" fontId="0" fillId="0" borderId="0" xfId="0" applyFont="1" applyAlignment="1" applyProtection="1">
      <alignment horizontal="left"/>
      <protection hidden="1"/>
    </xf>
    <xf numFmtId="0" fontId="39" fillId="5" borderId="0" xfId="0" applyFont="1" applyFill="1" applyBorder="1" applyAlignment="1">
      <alignment horizontal="center"/>
    </xf>
    <xf numFmtId="0" fontId="39" fillId="5" borderId="8" xfId="0" applyFont="1" applyFill="1" applyBorder="1" applyAlignment="1">
      <alignment horizontal="center"/>
    </xf>
    <xf numFmtId="0" fontId="19" fillId="7" borderId="0" xfId="0" applyFont="1" applyFill="1" applyAlignment="1">
      <alignment horizontal="right" vertical="top"/>
    </xf>
    <xf numFmtId="1" fontId="5" fillId="7" borderId="0" xfId="0" applyNumberFormat="1" applyFont="1" applyFill="1" applyAlignment="1" applyProtection="1">
      <alignment horizontal="center" vertical="top"/>
      <protection hidden="1"/>
    </xf>
    <xf numFmtId="0" fontId="19" fillId="7" borderId="0" xfId="0" applyFont="1" applyFill="1" applyAlignment="1">
      <alignment horizontal="right"/>
    </xf>
    <xf numFmtId="167" fontId="5" fillId="7" borderId="0" xfId="0" applyNumberFormat="1" applyFont="1" applyFill="1" applyAlignment="1" applyProtection="1">
      <alignment horizontal="center"/>
      <protection hidden="1"/>
    </xf>
    <xf numFmtId="0" fontId="19" fillId="7" borderId="0" xfId="0" applyFont="1" applyFill="1" applyAlignment="1">
      <alignment horizontal="right" vertical="center"/>
    </xf>
    <xf numFmtId="2" fontId="27" fillId="7" borderId="0" xfId="2" applyNumberFormat="1" applyFont="1" applyFill="1" applyAlignment="1" applyProtection="1">
      <alignment horizontal="center" vertical="center"/>
      <protection hidden="1"/>
    </xf>
    <xf numFmtId="9" fontId="27" fillId="7" borderId="0" xfId="0" applyNumberFormat="1" applyFont="1" applyFill="1" applyAlignment="1" applyProtection="1">
      <alignment horizontal="center" vertical="center"/>
      <protection hidden="1"/>
    </xf>
    <xf numFmtId="0" fontId="27" fillId="7" borderId="0" xfId="0" applyFont="1" applyFill="1" applyAlignment="1" applyProtection="1">
      <alignment horizontal="center" vertical="center"/>
      <protection hidden="1"/>
    </xf>
    <xf numFmtId="164" fontId="40" fillId="5" borderId="0" xfId="2" applyNumberFormat="1" applyFont="1" applyFill="1" applyBorder="1" applyAlignment="1">
      <alignment horizontal="center" vertical="center"/>
    </xf>
    <xf numFmtId="10" fontId="40" fillId="5" borderId="0" xfId="2" applyNumberFormat="1" applyFont="1" applyFill="1" applyBorder="1" applyAlignment="1">
      <alignment horizontal="center" vertical="center"/>
    </xf>
    <xf numFmtId="10" fontId="40" fillId="5" borderId="8" xfId="2" applyNumberFormat="1" applyFont="1" applyFill="1" applyBorder="1" applyAlignment="1">
      <alignment horizontal="center" vertical="center"/>
    </xf>
    <xf numFmtId="0" fontId="24" fillId="3" borderId="1" xfId="3" applyFill="1" applyBorder="1" applyAlignment="1">
      <alignment horizontal="center" vertical="center"/>
    </xf>
    <xf numFmtId="0" fontId="24" fillId="3" borderId="2" xfId="3" applyFill="1" applyBorder="1" applyAlignment="1">
      <alignment horizontal="center" vertical="center"/>
    </xf>
    <xf numFmtId="0" fontId="13" fillId="8" borderId="0" xfId="0" applyFont="1" applyFill="1" applyAlignment="1" applyProtection="1">
      <alignment horizontal="center" vertical="center"/>
      <protection locked="0"/>
    </xf>
    <xf numFmtId="0" fontId="2" fillId="7" borderId="0" xfId="0" applyFont="1" applyFill="1" applyAlignment="1">
      <alignment horizontal="center" vertical="center"/>
    </xf>
    <xf numFmtId="0" fontId="29" fillId="7" borderId="0" xfId="0" applyFont="1" applyFill="1" applyAlignment="1" applyProtection="1">
      <alignment horizontal="center"/>
      <protection hidden="1"/>
    </xf>
    <xf numFmtId="0" fontId="20" fillId="7" borderId="0" xfId="0" applyFont="1" applyFill="1" applyAlignment="1" applyProtection="1">
      <alignment horizontal="center" vertical="top"/>
      <protection hidden="1"/>
    </xf>
    <xf numFmtId="0" fontId="26" fillId="0" borderId="0" xfId="0" applyFont="1" applyAlignment="1" applyProtection="1">
      <alignment horizontal="center"/>
      <protection hidden="1"/>
    </xf>
    <xf numFmtId="1" fontId="0" fillId="8" borderId="0" xfId="0" applyNumberFormat="1" applyFill="1" applyAlignment="1" applyProtection="1">
      <alignment horizontal="left" vertical="center"/>
      <protection locked="0"/>
    </xf>
    <xf numFmtId="0" fontId="28" fillId="7" borderId="0" xfId="0" applyFont="1" applyFill="1" applyAlignment="1">
      <alignment horizontal="center" vertical="center"/>
    </xf>
    <xf numFmtId="0" fontId="41" fillId="7" borderId="0" xfId="0" applyFont="1" applyFill="1" applyAlignment="1">
      <alignment horizontal="center"/>
    </xf>
    <xf numFmtId="0" fontId="33" fillId="2" borderId="20" xfId="0" applyFont="1" applyFill="1" applyBorder="1" applyAlignment="1">
      <alignment horizontal="center" vertical="center"/>
    </xf>
    <xf numFmtId="0" fontId="33" fillId="2" borderId="29" xfId="0" applyFont="1" applyFill="1" applyBorder="1" applyAlignment="1">
      <alignment horizontal="center" vertical="center"/>
    </xf>
    <xf numFmtId="0" fontId="33" fillId="2" borderId="18" xfId="0" applyFont="1" applyFill="1" applyBorder="1" applyAlignment="1">
      <alignment horizontal="center" vertical="center"/>
    </xf>
    <xf numFmtId="0" fontId="33" fillId="2" borderId="17" xfId="0" applyFont="1" applyFill="1" applyBorder="1" applyAlignment="1">
      <alignment horizontal="center" vertical="center"/>
    </xf>
    <xf numFmtId="0" fontId="33" fillId="2" borderId="27" xfId="0" applyFont="1" applyFill="1" applyBorder="1" applyAlignment="1">
      <alignment horizontal="center" vertical="center"/>
    </xf>
    <xf numFmtId="0" fontId="33" fillId="2" borderId="15" xfId="0" applyFont="1" applyFill="1" applyBorder="1" applyAlignment="1">
      <alignment horizontal="center" vertical="center"/>
    </xf>
    <xf numFmtId="0" fontId="0" fillId="8" borderId="30" xfId="3" applyFont="1" applyFill="1" applyBorder="1" applyAlignment="1">
      <alignment horizontal="center" vertical="top" wrapText="1"/>
    </xf>
    <xf numFmtId="0" fontId="25" fillId="8" borderId="0" xfId="3" applyFont="1" applyFill="1" applyBorder="1" applyAlignment="1">
      <alignment horizontal="center" vertical="top" wrapText="1"/>
    </xf>
    <xf numFmtId="0" fontId="25" fillId="8" borderId="31" xfId="3" applyFont="1" applyFill="1" applyBorder="1" applyAlignment="1">
      <alignment horizontal="center" vertical="top" wrapText="1"/>
    </xf>
    <xf numFmtId="0" fontId="25" fillId="8" borderId="17" xfId="3" applyFont="1" applyFill="1" applyBorder="1" applyAlignment="1">
      <alignment horizontal="center" vertical="top" wrapText="1"/>
    </xf>
    <xf numFmtId="0" fontId="25" fillId="8" borderId="27" xfId="3" applyFont="1" applyFill="1" applyBorder="1" applyAlignment="1">
      <alignment horizontal="center" vertical="top" wrapText="1"/>
    </xf>
    <xf numFmtId="0" fontId="25" fillId="8" borderId="15" xfId="3" applyFont="1" applyFill="1" applyBorder="1" applyAlignment="1">
      <alignment horizontal="center" vertical="top" wrapText="1"/>
    </xf>
    <xf numFmtId="0" fontId="0" fillId="11" borderId="0" xfId="0" applyFill="1" applyBorder="1" applyAlignment="1">
      <alignment horizontal="center" vertical="center"/>
    </xf>
    <xf numFmtId="0" fontId="24" fillId="0" borderId="30" xfId="3" applyFill="1" applyBorder="1" applyAlignment="1">
      <alignment horizontal="center" vertical="top" wrapText="1"/>
    </xf>
    <xf numFmtId="0" fontId="24" fillId="0" borderId="0" xfId="3" applyFill="1" applyBorder="1" applyAlignment="1">
      <alignment horizontal="center" vertical="top" wrapText="1"/>
    </xf>
    <xf numFmtId="0" fontId="24" fillId="0" borderId="31" xfId="3" applyFill="1" applyBorder="1" applyAlignment="1">
      <alignment horizontal="center" vertical="top" wrapText="1"/>
    </xf>
    <xf numFmtId="0" fontId="24" fillId="0" borderId="30" xfId="3" applyFill="1" applyBorder="1" applyAlignment="1">
      <alignment horizontal="center" vertical="top"/>
    </xf>
    <xf numFmtId="0" fontId="24" fillId="0" borderId="0" xfId="3" applyFill="1" applyBorder="1" applyAlignment="1">
      <alignment horizontal="center" vertical="top"/>
    </xf>
    <xf numFmtId="0" fontId="24" fillId="0" borderId="31" xfId="3" applyFill="1" applyBorder="1" applyAlignment="1">
      <alignment horizontal="center" vertical="top"/>
    </xf>
    <xf numFmtId="0" fontId="32" fillId="2" borderId="20" xfId="0" applyFont="1" applyFill="1" applyBorder="1" applyAlignment="1">
      <alignment horizontal="center"/>
    </xf>
    <xf numFmtId="0" fontId="32" fillId="2" borderId="29" xfId="0" applyFont="1" applyFill="1" applyBorder="1" applyAlignment="1">
      <alignment horizontal="center"/>
    </xf>
    <xf numFmtId="0" fontId="32" fillId="2" borderId="18" xfId="0" applyFont="1" applyFill="1" applyBorder="1" applyAlignment="1">
      <alignment horizontal="center"/>
    </xf>
    <xf numFmtId="0" fontId="24" fillId="2" borderId="0" xfId="3" applyFill="1" applyBorder="1" applyAlignment="1">
      <alignment vertical="center"/>
    </xf>
    <xf numFmtId="0" fontId="24" fillId="2" borderId="31" xfId="3" applyFill="1" applyBorder="1" applyAlignment="1">
      <alignment vertical="center"/>
    </xf>
    <xf numFmtId="0" fontId="24" fillId="2" borderId="27" xfId="3" applyFill="1" applyBorder="1" applyAlignment="1">
      <alignment vertical="center"/>
    </xf>
    <xf numFmtId="0" fontId="24" fillId="2" borderId="15" xfId="3" applyFill="1" applyBorder="1" applyAlignment="1">
      <alignment vertical="center"/>
    </xf>
    <xf numFmtId="0" fontId="0" fillId="2" borderId="0" xfId="0" applyFill="1" applyBorder="1" applyAlignment="1">
      <alignment horizontal="center" vertical="center"/>
    </xf>
    <xf numFmtId="0" fontId="0" fillId="2" borderId="27" xfId="0" applyFill="1" applyBorder="1" applyAlignment="1">
      <alignment horizontal="center" vertical="center"/>
    </xf>
    <xf numFmtId="0" fontId="34" fillId="8" borderId="20" xfId="0" applyFont="1" applyFill="1" applyBorder="1" applyAlignment="1">
      <alignment horizontal="center" vertical="center" wrapText="1"/>
    </xf>
    <xf numFmtId="0" fontId="34" fillId="8" borderId="29" xfId="0" applyFont="1" applyFill="1" applyBorder="1" applyAlignment="1">
      <alignment horizontal="center" vertical="center" wrapText="1"/>
    </xf>
    <xf numFmtId="0" fontId="34" fillId="8" borderId="18" xfId="0" applyFont="1" applyFill="1" applyBorder="1" applyAlignment="1">
      <alignment horizontal="center" vertical="center" wrapText="1"/>
    </xf>
    <xf numFmtId="0" fontId="34" fillId="8" borderId="30" xfId="0" applyFont="1" applyFill="1" applyBorder="1" applyAlignment="1">
      <alignment horizontal="center" vertical="center" wrapText="1"/>
    </xf>
    <xf numFmtId="0" fontId="34" fillId="8" borderId="0"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0" fillId="8" borderId="0" xfId="0" applyFill="1" applyBorder="1" applyAlignment="1">
      <alignment horizontal="center" vertical="center"/>
    </xf>
    <xf numFmtId="0" fontId="0" fillId="0" borderId="30" xfId="0" applyBorder="1" applyAlignment="1">
      <alignment horizontal="center" vertical="center" wrapText="1"/>
    </xf>
    <xf numFmtId="0" fontId="0" fillId="0" borderId="0" xfId="0" applyBorder="1" applyAlignment="1">
      <alignment horizontal="center" vertical="center"/>
    </xf>
    <xf numFmtId="0" fontId="0" fillId="0" borderId="31" xfId="0" applyBorder="1" applyAlignment="1">
      <alignment horizontal="center" vertical="center"/>
    </xf>
    <xf numFmtId="0" fontId="0" fillId="0" borderId="30" xfId="0" applyBorder="1" applyAlignment="1">
      <alignment horizontal="center" vertical="center"/>
    </xf>
    <xf numFmtId="0" fontId="24" fillId="0" borderId="30" xfId="3" applyBorder="1" applyAlignment="1">
      <alignment horizontal="center" vertical="center"/>
    </xf>
    <xf numFmtId="0" fontId="24" fillId="0" borderId="0" xfId="3" applyBorder="1" applyAlignment="1">
      <alignment horizontal="center" vertical="center"/>
    </xf>
    <xf numFmtId="0" fontId="24" fillId="0" borderId="31" xfId="3" applyBorder="1" applyAlignment="1">
      <alignment horizontal="center" vertical="center"/>
    </xf>
  </cellXfs>
  <cellStyles count="4">
    <cellStyle name="Currency" xfId="1" builtinId="4"/>
    <cellStyle name="Hyperlink" xfId="3" builtinId="8"/>
    <cellStyle name="Normal" xfId="0" builtinId="0"/>
    <cellStyle name="Percent" xfId="2" builtinId="5"/>
  </cellStyles>
  <dxfs count="148">
    <dxf>
      <numFmt numFmtId="0" formatCode="General"/>
    </dxf>
    <dxf>
      <numFmt numFmtId="0" formatCode="General"/>
    </dxf>
    <dxf>
      <numFmt numFmtId="0" formatCode="General"/>
    </dxf>
    <dxf>
      <numFmt numFmtId="0" formatCode="General"/>
    </dxf>
    <dxf>
      <numFmt numFmtId="0" formatCode="General"/>
    </dxf>
    <dxf>
      <numFmt numFmtId="164" formatCode="&quot;$&quot;#,##0.00"/>
    </dxf>
    <dxf>
      <numFmt numFmtId="173" formatCode="[$€-2]\ #,##0.00"/>
    </dxf>
    <dxf>
      <numFmt numFmtId="164" formatCode="&quot;$&quot;#,##0.00"/>
    </dxf>
    <dxf>
      <numFmt numFmtId="173" formatCode="[$€-2]\ #,##0.00"/>
    </dxf>
    <dxf>
      <numFmt numFmtId="173" formatCode="[$€-2]\ #,##0.00"/>
    </dxf>
    <dxf>
      <numFmt numFmtId="164" formatCode="&quot;$&quot;#,##0.00"/>
    </dxf>
    <dxf>
      <fill>
        <patternFill>
          <bgColor theme="1"/>
        </patternFill>
      </fill>
    </dxf>
    <dxf>
      <fill>
        <patternFill>
          <bgColor theme="1"/>
        </patternFill>
      </fill>
    </dxf>
    <dxf>
      <fill>
        <patternFill>
          <bgColor theme="1"/>
        </patternFill>
      </fill>
    </dxf>
    <dxf>
      <fill>
        <patternFill>
          <bgColor theme="1"/>
        </patternFill>
      </fill>
    </dxf>
    <dxf>
      <fill>
        <patternFill>
          <bgColor theme="9" tint="0.59996337778862885"/>
        </patternFill>
      </fill>
      <border>
        <left/>
        <right/>
        <top/>
        <bottom/>
      </border>
    </dxf>
    <dxf>
      <fill>
        <patternFill>
          <bgColor rgb="FFFF00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vertical/>
        <horizontal/>
      </border>
    </dxf>
    <dxf>
      <fill>
        <patternFill>
          <bgColor theme="7" tint="0.59996337778862885"/>
        </patternFill>
      </fill>
    </dxf>
    <dxf>
      <numFmt numFmtId="164" formatCode="&quot;$&quot;#,##0.00"/>
    </dxf>
    <dxf>
      <numFmt numFmtId="174" formatCode="[$£-809]#,##0.00"/>
    </dxf>
    <dxf>
      <numFmt numFmtId="173" formatCode="[$€-2]\ #,##0.00"/>
    </dxf>
    <dxf>
      <numFmt numFmtId="164" formatCode="&quot;$&quot;#,##0.00"/>
    </dxf>
    <dxf>
      <numFmt numFmtId="164" formatCode="&quot;$&quot;#,##0.00"/>
    </dxf>
    <dxf>
      <numFmt numFmtId="164" formatCode="&quot;$&quot;#,##0.00"/>
    </dxf>
    <dxf>
      <font>
        <color theme="9" tint="0.39994506668294322"/>
      </font>
    </dxf>
    <dxf>
      <font>
        <color rgb="FFE08C8C"/>
      </font>
    </dxf>
    <dxf>
      <font>
        <color rgb="FF9C0006"/>
      </font>
      <fill>
        <patternFill>
          <bgColor rgb="FFFFC7CE"/>
        </patternFill>
      </fill>
    </dxf>
    <dxf>
      <fill>
        <patternFill patternType="darkUp">
          <fgColor theme="2" tint="-0.24994659260841701"/>
          <bgColor auto="1"/>
        </patternFill>
      </fill>
    </dxf>
    <dxf>
      <numFmt numFmtId="175" formatCode="0.0000000&quot; BTC&quot;"/>
    </dxf>
    <dxf>
      <numFmt numFmtId="176" formatCode="0.0000000&quot; ETH&quot;"/>
    </dxf>
    <dxf>
      <numFmt numFmtId="177" formatCode="[$$-C09]#,##0.00"/>
    </dxf>
    <dxf>
      <numFmt numFmtId="178" formatCode="[$$-1009]#,##0.00"/>
    </dxf>
    <dxf>
      <numFmt numFmtId="164" formatCode="&quot;$&quot;#,##0.00"/>
    </dxf>
    <dxf>
      <numFmt numFmtId="173" formatCode="[$€-2]\ #,##0.00"/>
    </dxf>
    <dxf>
      <numFmt numFmtId="174" formatCode="[$£-809]#,##0.00"/>
    </dxf>
    <dxf>
      <numFmt numFmtId="179" formatCode="[$$-1409]#,##0.00"/>
    </dxf>
    <dxf>
      <numFmt numFmtId="165" formatCode="&quot;$&quot;#,##0.0000"/>
    </dxf>
    <dxf>
      <numFmt numFmtId="180" formatCode="[$£-809]#,##0.0000"/>
    </dxf>
    <dxf>
      <numFmt numFmtId="181" formatCode="[$€-2]\ #,##0.0000"/>
    </dxf>
    <dxf>
      <numFmt numFmtId="165" formatCode="&quot;$&quot;#,##0.0000"/>
    </dxf>
    <dxf>
      <numFmt numFmtId="165" formatCode="&quot;$&quot;#,##0.0000"/>
    </dxf>
    <dxf>
      <numFmt numFmtId="165" formatCode="&quot;$&quot;#,##0.0000"/>
    </dxf>
    <dxf>
      <fill>
        <patternFill patternType="darkUp">
          <fgColor theme="2" tint="-9.9948118533890809E-2"/>
        </patternFill>
      </fill>
    </dxf>
    <dxf>
      <fill>
        <patternFill patternType="darkUp">
          <fgColor theme="2" tint="-9.9948118533890809E-2"/>
          <bgColor auto="1"/>
        </patternFill>
      </fill>
    </dxf>
    <dxf>
      <fill>
        <patternFill>
          <bgColor theme="9" tint="0.59996337778862885"/>
        </patternFill>
      </fill>
      <border>
        <left style="thin">
          <color theme="2" tint="-0.499984740745262"/>
        </left>
        <right style="thin">
          <color theme="2" tint="-0.499984740745262"/>
        </right>
        <top style="thin">
          <color theme="2" tint="-0.499984740745262"/>
        </top>
        <bottom style="thin">
          <color theme="2" tint="-0.499984740745262"/>
        </bottom>
      </border>
    </dxf>
    <dxf>
      <fill>
        <patternFill>
          <bgColor rgb="FFED8383"/>
        </patternFill>
      </fill>
      <border>
        <left style="thin">
          <color theme="2" tint="-0.499984740745262"/>
        </left>
        <right style="thin">
          <color theme="2" tint="-0.499984740745262"/>
        </right>
        <top style="thin">
          <color theme="2" tint="-0.499984740745262"/>
        </top>
        <bottom style="thin">
          <color theme="2" tint="-0.499984740745262"/>
        </bottom>
      </border>
    </dxf>
    <dxf>
      <font>
        <color theme="2" tint="-0.749961851863155"/>
      </font>
      <fill>
        <patternFill>
          <bgColor theme="2" tint="-0.749961851863155"/>
        </patternFill>
      </fill>
    </dxf>
    <dxf>
      <font>
        <color theme="2" tint="-0.749961851863155"/>
      </font>
      <fill>
        <patternFill>
          <bgColor theme="2" tint="-0.749961851863155"/>
        </patternFill>
      </fill>
    </dxf>
    <dxf>
      <font>
        <color theme="2" tint="-0.749961851863155"/>
      </font>
      <fill>
        <patternFill>
          <bgColor theme="2" tint="-0.749961851863155"/>
        </patternFill>
      </fill>
    </dxf>
    <dxf>
      <border>
        <left/>
        <right/>
        <top style="thin">
          <color auto="1"/>
        </top>
        <bottom/>
        <vertical/>
        <horizontal/>
      </border>
    </dxf>
    <dxf>
      <border>
        <left/>
        <right/>
        <top style="thin">
          <color auto="1"/>
        </top>
        <bottom/>
        <vertical/>
        <horizontal/>
      </border>
    </dxf>
    <dxf>
      <font>
        <color rgb="FFE08C8C"/>
      </font>
    </dxf>
    <dxf>
      <font>
        <color rgb="FFE08C8C"/>
      </font>
    </dxf>
    <dxf>
      <font>
        <color rgb="FFE08C8C"/>
      </font>
    </dxf>
    <dxf>
      <font>
        <color rgb="FFE08C8C"/>
      </font>
    </dxf>
    <dxf>
      <font>
        <color rgb="FFFF0000"/>
      </font>
      <fill>
        <patternFill>
          <bgColor theme="0"/>
        </patternFill>
      </fill>
    </dxf>
    <dxf>
      <font>
        <b/>
        <i val="0"/>
        <color theme="1"/>
      </font>
      <fill>
        <patternFill>
          <bgColor theme="7" tint="0.59996337778862885"/>
        </patternFill>
      </fill>
    </dxf>
    <dxf>
      <font>
        <color theme="7" tint="0.59996337778862885"/>
      </font>
      <fill>
        <patternFill patternType="solid">
          <bgColor theme="7" tint="0.59996337778862885"/>
        </patternFill>
      </fill>
      <border>
        <left/>
        <right/>
        <top/>
        <bottom/>
      </border>
    </dxf>
    <dxf>
      <font>
        <color theme="7" tint="0.59996337778862885"/>
      </font>
      <fill>
        <patternFill>
          <bgColor theme="7" tint="0.59996337778862885"/>
        </patternFill>
      </fill>
    </dxf>
    <dxf>
      <fill>
        <patternFill>
          <bgColor rgb="FFE6F1DF"/>
        </patternFill>
      </fill>
      <border>
        <left style="thin">
          <color auto="1"/>
        </left>
        <right style="thin">
          <color auto="1"/>
        </right>
        <top style="thin">
          <color auto="1"/>
        </top>
        <bottom style="thin">
          <color auto="1"/>
        </bottom>
        <vertical/>
        <horizontal/>
      </border>
    </dxf>
    <dxf>
      <font>
        <color rgb="FFFF0000"/>
      </font>
      <fill>
        <patternFill>
          <bgColor theme="0"/>
        </patternFill>
      </fill>
    </dxf>
    <dxf>
      <numFmt numFmtId="179" formatCode="[$$-1409]#,##0.00"/>
    </dxf>
    <dxf>
      <numFmt numFmtId="174" formatCode="[$£-809]#,##0.00"/>
    </dxf>
    <dxf>
      <numFmt numFmtId="173" formatCode="[$€-2]\ #,##0.00"/>
    </dxf>
    <dxf>
      <numFmt numFmtId="178" formatCode="[$$-1009]#,##0.00"/>
    </dxf>
    <dxf>
      <numFmt numFmtId="177" formatCode="[$$-C09]#,##0.00"/>
    </dxf>
    <dxf>
      <numFmt numFmtId="164" formatCode="&quot;$&quot;#,##0.00"/>
    </dxf>
    <dxf>
      <numFmt numFmtId="164" formatCode="&quot;$&quot;#,##0.00"/>
    </dxf>
    <dxf>
      <numFmt numFmtId="177" formatCode="[$$-C09]#,##0.00"/>
    </dxf>
    <dxf>
      <numFmt numFmtId="178" formatCode="[$$-1009]#,##0.00"/>
    </dxf>
    <dxf>
      <numFmt numFmtId="173" formatCode="[$€-2]\ #,##0.00"/>
    </dxf>
    <dxf>
      <numFmt numFmtId="174" formatCode="[$£-809]#,##0.00"/>
    </dxf>
    <dxf>
      <numFmt numFmtId="179" formatCode="[$$-1409]#,##0.00"/>
    </dxf>
    <dxf>
      <numFmt numFmtId="180" formatCode="[$£-809]#,##0.0000"/>
    </dxf>
    <dxf>
      <numFmt numFmtId="181" formatCode="[$€-2]\ #,##0.0000"/>
    </dxf>
    <dxf>
      <numFmt numFmtId="165" formatCode="&quot;$&quot;#,##0.0000"/>
    </dxf>
    <dxf>
      <numFmt numFmtId="165" formatCode="&quot;$&quot;#,##0.0000"/>
    </dxf>
    <dxf>
      <numFmt numFmtId="165" formatCode="&quot;$&quot;#,##0.0000"/>
    </dxf>
    <dxf>
      <numFmt numFmtId="165" formatCode="&quot;$&quot;#,##0.0000"/>
    </dxf>
    <dxf>
      <numFmt numFmtId="182" formatCode="&quot;$&quot;#,##0"/>
    </dxf>
    <dxf>
      <numFmt numFmtId="183" formatCode="[$€-2]\ #,##0"/>
    </dxf>
    <dxf>
      <numFmt numFmtId="182" formatCode="&quot;$&quot;#,##0"/>
    </dxf>
    <dxf>
      <numFmt numFmtId="182" formatCode="&quot;$&quot;#,##0"/>
    </dxf>
    <dxf>
      <numFmt numFmtId="184" formatCode="[$£-809]#,##0"/>
    </dxf>
    <dxf>
      <numFmt numFmtId="182" formatCode="&quot;$&quot;#,##0"/>
    </dxf>
    <dxf>
      <numFmt numFmtId="185" formatCode="[$$-1409]#,##0.0000"/>
    </dxf>
    <dxf>
      <numFmt numFmtId="180" formatCode="[$£-809]#,##0.0000"/>
    </dxf>
    <dxf>
      <numFmt numFmtId="181" formatCode="[$€-2]\ #,##0.0000"/>
    </dxf>
    <dxf>
      <numFmt numFmtId="186" formatCode="[$$-1009]#,##0.0000"/>
    </dxf>
    <dxf>
      <numFmt numFmtId="187" formatCode="[$$-C09]#,##0.0000"/>
    </dxf>
    <dxf>
      <numFmt numFmtId="165" formatCode="&quot;$&quot;#,##0.0000"/>
    </dxf>
    <dxf>
      <font>
        <color rgb="FFE8A0A0"/>
      </font>
      <fill>
        <patternFill patternType="solid">
          <bgColor theme="2" tint="-0.749961851863155"/>
        </patternFill>
      </fill>
    </dxf>
    <dxf>
      <fill>
        <patternFill patternType="none">
          <bgColor auto="1"/>
        </patternFill>
      </fill>
    </dxf>
    <dxf>
      <font>
        <color theme="0"/>
      </font>
    </dxf>
    <dxf>
      <fill>
        <patternFill>
          <bgColor theme="9" tint="0.59996337778862885"/>
        </patternFill>
      </fill>
      <border>
        <left style="thin">
          <color theme="2" tint="-0.499984740745262"/>
        </left>
        <right style="thin">
          <color theme="2" tint="-0.499984740745262"/>
        </right>
        <top style="thin">
          <color theme="2" tint="-0.499984740745262"/>
        </top>
        <bottom style="thin">
          <color theme="2" tint="-0.499984740745262"/>
        </bottom>
      </border>
    </dxf>
    <dxf>
      <fill>
        <patternFill>
          <bgColor rgb="FFE08C8C"/>
        </patternFill>
      </fill>
      <border>
        <left style="thin">
          <color theme="1" tint="0.34998626667073579"/>
        </left>
        <right style="thin">
          <color theme="1" tint="0.34998626667073579"/>
        </right>
        <top style="thin">
          <color theme="1" tint="0.34998626667073579"/>
        </top>
        <bottom style="thin">
          <color theme="1" tint="0.34998626667073579"/>
        </bottom>
      </border>
    </dxf>
    <dxf>
      <font>
        <color theme="0"/>
      </font>
      <fill>
        <patternFill patternType="none">
          <bgColor auto="1"/>
        </patternFill>
      </fill>
    </dxf>
    <dxf>
      <font>
        <color theme="0"/>
      </font>
    </dxf>
    <dxf>
      <font>
        <color theme="0"/>
      </font>
    </dxf>
    <dxf>
      <font>
        <color theme="0"/>
      </font>
      <fill>
        <patternFill patternType="none">
          <bgColor auto="1"/>
        </patternFill>
      </fill>
    </dxf>
    <dxf>
      <numFmt numFmtId="181" formatCode="[$€-2]\ #,##0.0000"/>
    </dxf>
    <dxf>
      <numFmt numFmtId="173" formatCode="[$€-2]\ #,##0.00"/>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numFmt numFmtId="0" formatCode="General"/>
      <fill>
        <patternFill patternType="none">
          <fgColor indexed="64"/>
          <bgColor auto="1"/>
        </patternFill>
      </fill>
      <protection locked="0" hidden="0"/>
    </dxf>
    <dxf>
      <font>
        <b val="0"/>
        <i val="0"/>
        <strike val="0"/>
        <condense val="0"/>
        <extend val="0"/>
        <outline val="0"/>
        <shadow val="0"/>
        <u val="none"/>
        <vertAlign val="baseline"/>
        <sz val="11"/>
        <color rgb="FFFF0000"/>
        <name val="Calibri"/>
        <scheme val="minor"/>
      </font>
    </dxf>
    <dxf>
      <font>
        <strike val="0"/>
        <outline val="0"/>
        <shadow val="0"/>
        <u val="none"/>
        <vertAlign val="baseline"/>
        <sz val="11"/>
        <color rgb="FFFF0000"/>
        <name val="Calibri"/>
        <family val="2"/>
        <scheme val="minor"/>
      </font>
      <fill>
        <patternFill patternType="none">
          <fgColor indexed="64"/>
          <bgColor auto="1"/>
        </patternFill>
      </fill>
      <protection locked="0" hidden="0"/>
    </dxf>
    <dxf>
      <font>
        <strike val="0"/>
        <outline val="0"/>
        <shadow val="0"/>
        <u val="none"/>
        <vertAlign val="baseline"/>
        <sz val="11"/>
        <color rgb="FFFF0000"/>
        <name val="Calibri"/>
        <family val="2"/>
        <scheme val="minor"/>
      </font>
      <fill>
        <patternFill patternType="none">
          <fgColor indexed="64"/>
          <bgColor auto="1"/>
        </patternFill>
      </fill>
      <protection locked="0" hidden="0"/>
    </dxf>
    <dxf>
      <numFmt numFmtId="0" formatCode="General"/>
    </dxf>
  </dxfs>
  <tableStyles count="0" defaultTableStyle="TableStyleMedium2" defaultPivotStyle="PivotStyleLight16"/>
  <colors>
    <mruColors>
      <color rgb="FFE08C8C"/>
      <color rgb="FFE86A6A"/>
      <color rgb="FFED8383"/>
      <color rgb="FFFF7C80"/>
      <color rgb="FFE8A0A0"/>
      <color rgb="FFB61616"/>
      <color rgb="FFE6F1DF"/>
      <color rgb="FF0C0C40"/>
      <color rgb="FF2E3670"/>
      <color rgb="FF182D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latin typeface="+mn-lt"/>
                <a:ea typeface="+mn-ea"/>
                <a:cs typeface="+mn-cs"/>
              </a:defRPr>
            </a:pPr>
            <a:r>
              <a:rPr lang="en-US" sz="1300" b="0">
                <a:solidFill>
                  <a:sysClr val="windowText" lastClr="000000"/>
                </a:solidFill>
                <a:effectLst/>
              </a:rPr>
              <a:t>T O T A L  P O R T F O L I O   D I S T R I B U T I</a:t>
            </a:r>
            <a:r>
              <a:rPr lang="en-US" sz="1300" b="0" baseline="0">
                <a:solidFill>
                  <a:sysClr val="windowText" lastClr="000000"/>
                </a:solidFill>
                <a:effectLst/>
              </a:rPr>
              <a:t> </a:t>
            </a:r>
            <a:r>
              <a:rPr lang="en-US" sz="1300" b="0">
                <a:solidFill>
                  <a:sysClr val="windowText" lastClr="000000"/>
                </a:solidFill>
                <a:effectLst/>
              </a:rPr>
              <a:t>O N </a:t>
            </a:r>
          </a:p>
        </c:rich>
      </c:tx>
      <c:layout>
        <c:manualLayout>
          <c:xMode val="edge"/>
          <c:yMode val="edge"/>
          <c:x val="0.13975475855931976"/>
          <c:y val="6.274985683644868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latin typeface="+mn-lt"/>
              <a:ea typeface="+mn-ea"/>
              <a:cs typeface="+mn-cs"/>
            </a:defRPr>
          </a:pPr>
          <a:endParaRPr lang="en-US"/>
        </a:p>
      </c:txPr>
    </c:title>
    <c:autoTitleDeleted val="0"/>
    <c:plotArea>
      <c:layout>
        <c:manualLayout>
          <c:layoutTarget val="inner"/>
          <c:xMode val="edge"/>
          <c:yMode val="edge"/>
          <c:x val="0.19789733092195477"/>
          <c:y val="0.20778013507590587"/>
          <c:w val="0.62784744718484797"/>
          <c:h val="0.72022903134552108"/>
        </c:manualLayout>
      </c:layout>
      <c:pieChart>
        <c:varyColors val="1"/>
        <c:ser>
          <c:idx val="0"/>
          <c:order val="0"/>
          <c:tx>
            <c:strRef>
              <c:f>Portfolio!$I$9</c:f>
              <c:strCache>
                <c:ptCount val="1"/>
                <c:pt idx="0">
                  <c:v>Total Value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AA5-4613-9975-A90F430F165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4D69-47B5-A040-639349926E5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4D69-47B5-A040-639349926E5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[0]!PortAsset</c:f>
              <c:strCache>
                <c:ptCount val="3"/>
                <c:pt idx="0">
                  <c:v>USD (cash)</c:v>
                </c:pt>
                <c:pt idx="1">
                  <c:v>BTC</c:v>
                </c:pt>
                <c:pt idx="2">
                  <c:v>ETH</c:v>
                </c:pt>
              </c:strCache>
            </c:strRef>
          </c:cat>
          <c:val>
            <c:numRef>
              <c:f>[0]!PortTV</c:f>
              <c:numCache>
                <c:formatCode>"$"#,##0.00</c:formatCode>
                <c:ptCount val="3"/>
                <c:pt idx="0">
                  <c:v>0</c:v>
                </c:pt>
                <c:pt idx="1">
                  <c:v>0</c:v>
                </c:pt>
                <c:pt idx="2">
                  <c:v>0</c:v>
                </c:pt>
              </c:numCache>
            </c:numRef>
          </c:val>
          <c:extLst>
            <c:ext xmlns:c16="http://schemas.microsoft.com/office/drawing/2014/chart" uri="{C3380CC4-5D6E-409C-BE32-E72D297353CC}">
              <c16:uniqueId val="{00000000-E87D-4468-BE39-48ADEF584C7A}"/>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lumMod val="25000"/>
      </a:schemeClr>
    </a:solidFill>
    <a:ln w="19050">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15</xdr:col>
      <xdr:colOff>3395</xdr:colOff>
      <xdr:row>15</xdr:row>
      <xdr:rowOff>150512</xdr:rowOff>
    </xdr:from>
    <xdr:to>
      <xdr:col>19</xdr:col>
      <xdr:colOff>470697</xdr:colOff>
      <xdr:row>22</xdr:row>
      <xdr:rowOff>219806</xdr:rowOff>
    </xdr:to>
    <xdr:sp macro="" textlink="">
      <xdr:nvSpPr>
        <xdr:cNvPr id="37" name="Rectangle 36">
          <a:extLst>
            <a:ext uri="{FF2B5EF4-FFF2-40B4-BE49-F238E27FC236}">
              <a16:creationId xmlns:a16="http://schemas.microsoft.com/office/drawing/2014/main" id="{0BB2AA4F-83B6-4E90-9DEC-FC14A1CB4748}"/>
            </a:ext>
          </a:extLst>
        </xdr:cNvPr>
        <xdr:cNvSpPr/>
      </xdr:nvSpPr>
      <xdr:spPr>
        <a:xfrm>
          <a:off x="13453532" y="3939578"/>
          <a:ext cx="3649280" cy="1901025"/>
        </a:xfrm>
        <a:prstGeom prst="rect">
          <a:avLst/>
        </a:prstGeom>
        <a:gradFill flip="none" rotWithShape="1">
          <a:gsLst>
            <a:gs pos="0">
              <a:schemeClr val="bg2">
                <a:lumMod val="25000"/>
              </a:schemeClr>
            </a:gs>
            <a:gs pos="100000">
              <a:schemeClr val="tx1"/>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6085</xdr:colOff>
      <xdr:row>22</xdr:row>
      <xdr:rowOff>240350</xdr:rowOff>
    </xdr:from>
    <xdr:to>
      <xdr:col>14</xdr:col>
      <xdr:colOff>4451</xdr:colOff>
      <xdr:row>26</xdr:row>
      <xdr:rowOff>167332</xdr:rowOff>
    </xdr:to>
    <xdr:sp macro="" textlink="">
      <xdr:nvSpPr>
        <xdr:cNvPr id="11" name="Rectangle 10">
          <a:extLst>
            <a:ext uri="{FF2B5EF4-FFF2-40B4-BE49-F238E27FC236}">
              <a16:creationId xmlns:a16="http://schemas.microsoft.com/office/drawing/2014/main" id="{C2D3E336-632B-4EB1-B00D-641B039D9A34}"/>
            </a:ext>
          </a:extLst>
        </xdr:cNvPr>
        <xdr:cNvSpPr/>
      </xdr:nvSpPr>
      <xdr:spPr>
        <a:xfrm>
          <a:off x="7532615" y="5069614"/>
          <a:ext cx="5517525" cy="817169"/>
        </a:xfrm>
        <a:prstGeom prst="rect">
          <a:avLst/>
        </a:prstGeom>
        <a:gradFill flip="none" rotWithShape="1">
          <a:gsLst>
            <a:gs pos="0">
              <a:schemeClr val="bg2">
                <a:lumMod val="25000"/>
              </a:schemeClr>
            </a:gs>
            <a:gs pos="100000">
              <a:schemeClr val="tx1"/>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747661</xdr:colOff>
      <xdr:row>26</xdr:row>
      <xdr:rowOff>133146</xdr:rowOff>
    </xdr:from>
    <xdr:to>
      <xdr:col>12</xdr:col>
      <xdr:colOff>40968</xdr:colOff>
      <xdr:row>29</xdr:row>
      <xdr:rowOff>30725</xdr:rowOff>
    </xdr:to>
    <xdr:sp macro="" textlink="">
      <xdr:nvSpPr>
        <xdr:cNvPr id="10" name="Rectangle 9">
          <a:extLst>
            <a:ext uri="{FF2B5EF4-FFF2-40B4-BE49-F238E27FC236}">
              <a16:creationId xmlns:a16="http://schemas.microsoft.com/office/drawing/2014/main" id="{85E2FC14-1C88-4508-9AA2-EF24E6E1AE37}"/>
            </a:ext>
          </a:extLst>
        </xdr:cNvPr>
        <xdr:cNvSpPr/>
      </xdr:nvSpPr>
      <xdr:spPr>
        <a:xfrm>
          <a:off x="9572865" y="5216386"/>
          <a:ext cx="673460" cy="48074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12</xdr:col>
      <xdr:colOff>119765</xdr:colOff>
      <xdr:row>27</xdr:row>
      <xdr:rowOff>57273</xdr:rowOff>
    </xdr:from>
    <xdr:to>
      <xdr:col>12</xdr:col>
      <xdr:colOff>119765</xdr:colOff>
      <xdr:row>44</xdr:row>
      <xdr:rowOff>212786</xdr:rowOff>
    </xdr:to>
    <xdr:cxnSp macro="">
      <xdr:nvCxnSpPr>
        <xdr:cNvPr id="9" name="Straight Connector 8">
          <a:extLst>
            <a:ext uri="{FF2B5EF4-FFF2-40B4-BE49-F238E27FC236}">
              <a16:creationId xmlns:a16="http://schemas.microsoft.com/office/drawing/2014/main" id="{8DCE3ACD-1A25-4D59-BD17-666D71D33E68}"/>
            </a:ext>
          </a:extLst>
        </xdr:cNvPr>
        <xdr:cNvCxnSpPr/>
      </xdr:nvCxnSpPr>
      <xdr:spPr>
        <a:xfrm>
          <a:off x="11452571" y="6871609"/>
          <a:ext cx="0" cy="4451482"/>
        </a:xfrm>
        <a:prstGeom prst="line">
          <a:avLst/>
        </a:prstGeom>
        <a:ln w="12700">
          <a:solidFill>
            <a:schemeClr val="accent3">
              <a:lumMod val="75000"/>
            </a:schemeClr>
          </a:solidFill>
          <a:headEnd type="none" w="med" len="med"/>
          <a:tailEnd type="none" w="med" len="med"/>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13</xdr:col>
      <xdr:colOff>726184</xdr:colOff>
      <xdr:row>26</xdr:row>
      <xdr:rowOff>142865</xdr:rowOff>
    </xdr:from>
    <xdr:to>
      <xdr:col>14</xdr:col>
      <xdr:colOff>6708</xdr:colOff>
      <xdr:row>29</xdr:row>
      <xdr:rowOff>40444</xdr:rowOff>
    </xdr:to>
    <xdr:sp macro="" textlink="">
      <xdr:nvSpPr>
        <xdr:cNvPr id="12" name="Rectangle 11">
          <a:extLst>
            <a:ext uri="{FF2B5EF4-FFF2-40B4-BE49-F238E27FC236}">
              <a16:creationId xmlns:a16="http://schemas.microsoft.com/office/drawing/2014/main" id="{51AD8B78-5ECE-408D-A8A3-A271A428E82C}"/>
            </a:ext>
          </a:extLst>
        </xdr:cNvPr>
        <xdr:cNvSpPr/>
      </xdr:nvSpPr>
      <xdr:spPr>
        <a:xfrm>
          <a:off x="12692804" y="6709749"/>
          <a:ext cx="729397" cy="66226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184666</xdr:colOff>
      <xdr:row>23</xdr:row>
      <xdr:rowOff>174251</xdr:rowOff>
    </xdr:from>
    <xdr:to>
      <xdr:col>13</xdr:col>
      <xdr:colOff>204105</xdr:colOff>
      <xdr:row>26</xdr:row>
      <xdr:rowOff>157008</xdr:rowOff>
    </xdr:to>
    <xdr:sp macro="" textlink="">
      <xdr:nvSpPr>
        <xdr:cNvPr id="13" name="TextBox 12">
          <a:extLst>
            <a:ext uri="{FF2B5EF4-FFF2-40B4-BE49-F238E27FC236}">
              <a16:creationId xmlns:a16="http://schemas.microsoft.com/office/drawing/2014/main" id="{C0512531-961E-4561-8411-B91D6174D9AC}"/>
            </a:ext>
          </a:extLst>
        </xdr:cNvPr>
        <xdr:cNvSpPr txBox="1"/>
      </xdr:nvSpPr>
      <xdr:spPr>
        <a:xfrm>
          <a:off x="9884615" y="5957287"/>
          <a:ext cx="3100485" cy="74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700">
              <a:solidFill>
                <a:schemeClr val="bg2">
                  <a:lumMod val="75000"/>
                </a:schemeClr>
              </a:solidFill>
            </a:rPr>
            <a:t>C O I N   W A T C H</a:t>
          </a:r>
        </a:p>
      </xdr:txBody>
    </xdr:sp>
    <xdr:clientData/>
  </xdr:twoCellAnchor>
  <xdr:twoCellAnchor>
    <xdr:from>
      <xdr:col>11</xdr:col>
      <xdr:colOff>779955</xdr:colOff>
      <xdr:row>36</xdr:row>
      <xdr:rowOff>132850</xdr:rowOff>
    </xdr:from>
    <xdr:to>
      <xdr:col>12</xdr:col>
      <xdr:colOff>19049</xdr:colOff>
      <xdr:row>39</xdr:row>
      <xdr:rowOff>71920</xdr:rowOff>
    </xdr:to>
    <xdr:sp macro="" textlink="">
      <xdr:nvSpPr>
        <xdr:cNvPr id="20" name="Rectangle 19">
          <a:extLst>
            <a:ext uri="{FF2B5EF4-FFF2-40B4-BE49-F238E27FC236}">
              <a16:creationId xmlns:a16="http://schemas.microsoft.com/office/drawing/2014/main" id="{499F89A5-7993-4A06-AF6D-7364E8410017}"/>
            </a:ext>
          </a:extLst>
        </xdr:cNvPr>
        <xdr:cNvSpPr/>
      </xdr:nvSpPr>
      <xdr:spPr>
        <a:xfrm>
          <a:off x="9857280" y="9305425"/>
          <a:ext cx="867869" cy="710595"/>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10</xdr:col>
      <xdr:colOff>362147</xdr:colOff>
      <xdr:row>35</xdr:row>
      <xdr:rowOff>114874</xdr:rowOff>
    </xdr:from>
    <xdr:to>
      <xdr:col>13</xdr:col>
      <xdr:colOff>1108009</xdr:colOff>
      <xdr:row>35</xdr:row>
      <xdr:rowOff>114874</xdr:rowOff>
    </xdr:to>
    <xdr:cxnSp macro="">
      <xdr:nvCxnSpPr>
        <xdr:cNvPr id="23" name="Straight Connector 22">
          <a:extLst>
            <a:ext uri="{FF2B5EF4-FFF2-40B4-BE49-F238E27FC236}">
              <a16:creationId xmlns:a16="http://schemas.microsoft.com/office/drawing/2014/main" id="{259E7BA6-ACFF-45B9-98EE-688520CCC86B}"/>
            </a:ext>
          </a:extLst>
        </xdr:cNvPr>
        <xdr:cNvCxnSpPr/>
      </xdr:nvCxnSpPr>
      <xdr:spPr>
        <a:xfrm flipH="1">
          <a:off x="8613907" y="8950843"/>
          <a:ext cx="5275097" cy="0"/>
        </a:xfrm>
        <a:prstGeom prst="line">
          <a:avLst/>
        </a:prstGeom>
        <a:ln w="12700">
          <a:solidFill>
            <a:schemeClr val="accent3">
              <a:lumMod val="75000"/>
            </a:schemeClr>
          </a:solidFill>
          <a:headEnd type="none" w="med" len="med"/>
          <a:tailEnd type="none" w="med" len="med"/>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13</xdr:col>
      <xdr:colOff>726186</xdr:colOff>
      <xdr:row>36</xdr:row>
      <xdr:rowOff>194454</xdr:rowOff>
    </xdr:from>
    <xdr:to>
      <xdr:col>14</xdr:col>
      <xdr:colOff>6709</xdr:colOff>
      <xdr:row>39</xdr:row>
      <xdr:rowOff>92032</xdr:rowOff>
    </xdr:to>
    <xdr:sp macro="" textlink="">
      <xdr:nvSpPr>
        <xdr:cNvPr id="27" name="Rectangle 26">
          <a:extLst>
            <a:ext uri="{FF2B5EF4-FFF2-40B4-BE49-F238E27FC236}">
              <a16:creationId xmlns:a16="http://schemas.microsoft.com/office/drawing/2014/main" id="{1F212CAA-2CC5-4FD7-9809-6C8125C22899}"/>
            </a:ext>
          </a:extLst>
        </xdr:cNvPr>
        <xdr:cNvSpPr/>
      </xdr:nvSpPr>
      <xdr:spPr>
        <a:xfrm>
          <a:off x="12692806" y="9310281"/>
          <a:ext cx="729396" cy="66226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1452</xdr:colOff>
      <xdr:row>3</xdr:row>
      <xdr:rowOff>1398</xdr:rowOff>
    </xdr:from>
    <xdr:to>
      <xdr:col>20</xdr:col>
      <xdr:colOff>0</xdr:colOff>
      <xdr:row>6</xdr:row>
      <xdr:rowOff>47266</xdr:rowOff>
    </xdr:to>
    <xdr:sp macro="" textlink="">
      <xdr:nvSpPr>
        <xdr:cNvPr id="29" name="Rectangle 28">
          <a:extLst>
            <a:ext uri="{FF2B5EF4-FFF2-40B4-BE49-F238E27FC236}">
              <a16:creationId xmlns:a16="http://schemas.microsoft.com/office/drawing/2014/main" id="{4A1CFAB6-8C7D-4C46-B6C0-0EC179F28CEF}"/>
            </a:ext>
          </a:extLst>
        </xdr:cNvPr>
        <xdr:cNvSpPr/>
      </xdr:nvSpPr>
      <xdr:spPr>
        <a:xfrm>
          <a:off x="13106008" y="591333"/>
          <a:ext cx="3657992" cy="786360"/>
        </a:xfrm>
        <a:prstGeom prst="rect">
          <a:avLst/>
        </a:prstGeom>
        <a:gradFill flip="none" rotWithShape="1">
          <a:gsLst>
            <a:gs pos="0">
              <a:schemeClr val="bg2">
                <a:lumMod val="25000"/>
              </a:schemeClr>
            </a:gs>
            <a:gs pos="100000">
              <a:schemeClr val="tx1"/>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279386</xdr:colOff>
      <xdr:row>30</xdr:row>
      <xdr:rowOff>172711</xdr:rowOff>
    </xdr:from>
    <xdr:to>
      <xdr:col>19</xdr:col>
      <xdr:colOff>38754</xdr:colOff>
      <xdr:row>32</xdr:row>
      <xdr:rowOff>62422</xdr:rowOff>
    </xdr:to>
    <xdr:sp macro="" textlink="">
      <xdr:nvSpPr>
        <xdr:cNvPr id="30" name="Rectangle 29">
          <a:extLst>
            <a:ext uri="{FF2B5EF4-FFF2-40B4-BE49-F238E27FC236}">
              <a16:creationId xmlns:a16="http://schemas.microsoft.com/office/drawing/2014/main" id="{A26FD5F3-8D55-4077-8523-C0469E49C5BB}"/>
            </a:ext>
          </a:extLst>
        </xdr:cNvPr>
        <xdr:cNvSpPr/>
      </xdr:nvSpPr>
      <xdr:spPr>
        <a:xfrm>
          <a:off x="15456584" y="7886914"/>
          <a:ext cx="963077" cy="41306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15544</xdr:colOff>
      <xdr:row>17</xdr:row>
      <xdr:rowOff>39142</xdr:rowOff>
    </xdr:from>
    <xdr:to>
      <xdr:col>19</xdr:col>
      <xdr:colOff>449673</xdr:colOff>
      <xdr:row>20</xdr:row>
      <xdr:rowOff>143387</xdr:rowOff>
    </xdr:to>
    <xdr:sp macro="" textlink="">
      <xdr:nvSpPr>
        <xdr:cNvPr id="31" name="TextBox 30">
          <a:extLst>
            <a:ext uri="{FF2B5EF4-FFF2-40B4-BE49-F238E27FC236}">
              <a16:creationId xmlns:a16="http://schemas.microsoft.com/office/drawing/2014/main" id="{782B8415-3F9A-4705-BFCF-C81D755547D4}"/>
            </a:ext>
          </a:extLst>
        </xdr:cNvPr>
        <xdr:cNvSpPr txBox="1"/>
      </xdr:nvSpPr>
      <xdr:spPr>
        <a:xfrm>
          <a:off x="13114979" y="3910594"/>
          <a:ext cx="3619371" cy="718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700">
              <a:solidFill>
                <a:schemeClr val="bg2">
                  <a:lumMod val="75000"/>
                </a:schemeClr>
              </a:solidFill>
            </a:rPr>
            <a:t>C O N V E R S I O N</a:t>
          </a:r>
        </a:p>
        <a:p>
          <a:pPr algn="ctr"/>
          <a:r>
            <a:rPr lang="en-US" sz="1700">
              <a:solidFill>
                <a:schemeClr val="bg2">
                  <a:lumMod val="75000"/>
                </a:schemeClr>
              </a:solidFill>
            </a:rPr>
            <a:t>C A L C U L A T O R</a:t>
          </a:r>
        </a:p>
      </xdr:txBody>
    </xdr:sp>
    <xdr:clientData/>
  </xdr:twoCellAnchor>
  <xdr:twoCellAnchor>
    <xdr:from>
      <xdr:col>1</xdr:col>
      <xdr:colOff>78201</xdr:colOff>
      <xdr:row>4</xdr:row>
      <xdr:rowOff>64177</xdr:rowOff>
    </xdr:from>
    <xdr:to>
      <xdr:col>6</xdr:col>
      <xdr:colOff>43588</xdr:colOff>
      <xdr:row>6</xdr:row>
      <xdr:rowOff>145334</xdr:rowOff>
    </xdr:to>
    <xdr:sp macro="" textlink="">
      <xdr:nvSpPr>
        <xdr:cNvPr id="33" name="TextBox 32">
          <a:extLst>
            <a:ext uri="{FF2B5EF4-FFF2-40B4-BE49-F238E27FC236}">
              <a16:creationId xmlns:a16="http://schemas.microsoft.com/office/drawing/2014/main" id="{9F1AAF17-2CF0-4141-9612-B5E53589BF75}"/>
            </a:ext>
          </a:extLst>
        </xdr:cNvPr>
        <xdr:cNvSpPr txBox="1"/>
      </xdr:nvSpPr>
      <xdr:spPr>
        <a:xfrm>
          <a:off x="292028" y="968080"/>
          <a:ext cx="4173881" cy="547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700">
              <a:solidFill>
                <a:schemeClr val="bg1">
                  <a:lumMod val="85000"/>
                </a:schemeClr>
              </a:solidFill>
              <a:latin typeface="+mn-lt"/>
            </a:rPr>
            <a:t>P</a:t>
          </a:r>
          <a:r>
            <a:rPr lang="en-US" sz="2700" baseline="0">
              <a:solidFill>
                <a:schemeClr val="bg1">
                  <a:lumMod val="85000"/>
                </a:schemeClr>
              </a:solidFill>
              <a:latin typeface="+mn-lt"/>
            </a:rPr>
            <a:t>  O  R  T  F  O  L  I  O</a:t>
          </a:r>
          <a:endParaRPr lang="en-US" sz="2700">
            <a:solidFill>
              <a:schemeClr val="bg1">
                <a:lumMod val="85000"/>
              </a:schemeClr>
            </a:solidFill>
            <a:latin typeface="+mn-lt"/>
          </a:endParaRPr>
        </a:p>
      </xdr:txBody>
    </xdr:sp>
    <xdr:clientData/>
  </xdr:twoCellAnchor>
  <xdr:twoCellAnchor>
    <xdr:from>
      <xdr:col>15</xdr:col>
      <xdr:colOff>49895</xdr:colOff>
      <xdr:row>3</xdr:row>
      <xdr:rowOff>142405</xdr:rowOff>
    </xdr:from>
    <xdr:to>
      <xdr:col>20</xdr:col>
      <xdr:colOff>2423</xdr:colOff>
      <xdr:row>5</xdr:row>
      <xdr:rowOff>137015</xdr:rowOff>
    </xdr:to>
    <xdr:sp macro="" textlink="">
      <xdr:nvSpPr>
        <xdr:cNvPr id="34" name="TextBox 33">
          <a:extLst>
            <a:ext uri="{FF2B5EF4-FFF2-40B4-BE49-F238E27FC236}">
              <a16:creationId xmlns:a16="http://schemas.microsoft.com/office/drawing/2014/main" id="{74355B10-317A-49D4-8E95-DE48A7D2E4CA}"/>
            </a:ext>
          </a:extLst>
        </xdr:cNvPr>
        <xdr:cNvSpPr txBox="1"/>
      </xdr:nvSpPr>
      <xdr:spPr>
        <a:xfrm>
          <a:off x="13146770" y="590080"/>
          <a:ext cx="3610128" cy="518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700">
              <a:solidFill>
                <a:schemeClr val="bg2">
                  <a:lumMod val="75000"/>
                </a:schemeClr>
              </a:solidFill>
            </a:rPr>
            <a:t>S</a:t>
          </a:r>
          <a:r>
            <a:rPr lang="en-US" sz="1700" baseline="0">
              <a:solidFill>
                <a:schemeClr val="bg2">
                  <a:lumMod val="75000"/>
                </a:schemeClr>
              </a:solidFill>
            </a:rPr>
            <a:t> Y M B O L   L O O K U P</a:t>
          </a:r>
          <a:endParaRPr lang="en-US" sz="1700">
            <a:solidFill>
              <a:schemeClr val="bg2">
                <a:lumMod val="75000"/>
              </a:schemeClr>
            </a:solidFill>
          </a:endParaRPr>
        </a:p>
      </xdr:txBody>
    </xdr:sp>
    <xdr:clientData/>
  </xdr:twoCellAnchor>
  <xdr:twoCellAnchor>
    <xdr:from>
      <xdr:col>14</xdr:col>
      <xdr:colOff>10949</xdr:colOff>
      <xdr:row>15</xdr:row>
      <xdr:rowOff>131387</xdr:rowOff>
    </xdr:from>
    <xdr:to>
      <xdr:col>20</xdr:col>
      <xdr:colOff>459828</xdr:colOff>
      <xdr:row>15</xdr:row>
      <xdr:rowOff>131387</xdr:rowOff>
    </xdr:to>
    <xdr:cxnSp macro="">
      <xdr:nvCxnSpPr>
        <xdr:cNvPr id="36" name="Straight Connector 35">
          <a:extLst>
            <a:ext uri="{FF2B5EF4-FFF2-40B4-BE49-F238E27FC236}">
              <a16:creationId xmlns:a16="http://schemas.microsoft.com/office/drawing/2014/main" id="{5E952CB7-53EB-48D1-A4F7-710A15A5EB7F}"/>
            </a:ext>
          </a:extLst>
        </xdr:cNvPr>
        <xdr:cNvCxnSpPr/>
      </xdr:nvCxnSpPr>
      <xdr:spPr>
        <a:xfrm>
          <a:off x="13069724" y="3522287"/>
          <a:ext cx="4182679" cy="0"/>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11905</xdr:colOff>
      <xdr:row>3</xdr:row>
      <xdr:rowOff>1</xdr:rowOff>
    </xdr:from>
    <xdr:to>
      <xdr:col>14</xdr:col>
      <xdr:colOff>0</xdr:colOff>
      <xdr:row>22</xdr:row>
      <xdr:rowOff>207983</xdr:rowOff>
    </xdr:to>
    <xdr:graphicFrame macro="">
      <xdr:nvGraphicFramePr>
        <xdr:cNvPr id="3" name="Chart 2">
          <a:extLst>
            <a:ext uri="{FF2B5EF4-FFF2-40B4-BE49-F238E27FC236}">
              <a16:creationId xmlns:a16="http://schemas.microsoft.com/office/drawing/2014/main" id="{89AADF90-D076-444F-9862-FFD19E1489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12289</xdr:colOff>
      <xdr:row>3</xdr:row>
      <xdr:rowOff>842</xdr:rowOff>
    </xdr:from>
    <xdr:to>
      <xdr:col>13</xdr:col>
      <xdr:colOff>1516223</xdr:colOff>
      <xdr:row>6</xdr:row>
      <xdr:rowOff>20934</xdr:rowOff>
    </xdr:to>
    <xdr:sp macro="" textlink="">
      <xdr:nvSpPr>
        <xdr:cNvPr id="24" name="Rectangle 23">
          <a:extLst>
            <a:ext uri="{FF2B5EF4-FFF2-40B4-BE49-F238E27FC236}">
              <a16:creationId xmlns:a16="http://schemas.microsoft.com/office/drawing/2014/main" id="{CC7EE50F-4D3B-41FF-810A-AD8DB6E2B720}"/>
            </a:ext>
          </a:extLst>
        </xdr:cNvPr>
        <xdr:cNvSpPr/>
      </xdr:nvSpPr>
      <xdr:spPr>
        <a:xfrm>
          <a:off x="8249844" y="586996"/>
          <a:ext cx="6025692" cy="784185"/>
        </a:xfrm>
        <a:prstGeom prst="rect">
          <a:avLst/>
        </a:prstGeom>
        <a:gradFill flip="none" rotWithShape="1">
          <a:gsLst>
            <a:gs pos="0">
              <a:schemeClr val="bg2">
                <a:lumMod val="25000"/>
              </a:schemeClr>
            </a:gs>
            <a:gs pos="96000">
              <a:schemeClr val="tx1"/>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543837</xdr:colOff>
      <xdr:row>3</xdr:row>
      <xdr:rowOff>161722</xdr:rowOff>
    </xdr:from>
    <xdr:to>
      <xdr:col>13</xdr:col>
      <xdr:colOff>1080097</xdr:colOff>
      <xdr:row>5</xdr:row>
      <xdr:rowOff>124929</xdr:rowOff>
    </xdr:to>
    <xdr:sp macro="" textlink="">
      <xdr:nvSpPr>
        <xdr:cNvPr id="22" name="TextBox 21">
          <a:extLst>
            <a:ext uri="{FF2B5EF4-FFF2-40B4-BE49-F238E27FC236}">
              <a16:creationId xmlns:a16="http://schemas.microsoft.com/office/drawing/2014/main" id="{CB07EB16-29B3-4C74-943F-8F82ADE1D2E7}"/>
            </a:ext>
          </a:extLst>
        </xdr:cNvPr>
        <xdr:cNvSpPr txBox="1"/>
      </xdr:nvSpPr>
      <xdr:spPr>
        <a:xfrm>
          <a:off x="8795597" y="764324"/>
          <a:ext cx="5065495" cy="488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700">
              <a:solidFill>
                <a:schemeClr val="bg1">
                  <a:lumMod val="85000"/>
                </a:schemeClr>
              </a:solidFill>
            </a:rPr>
            <a:t>T</a:t>
          </a:r>
          <a:r>
            <a:rPr lang="en-US" sz="1700" baseline="0">
              <a:solidFill>
                <a:schemeClr val="bg1">
                  <a:lumMod val="85000"/>
                </a:schemeClr>
              </a:solidFill>
            </a:rPr>
            <a:t> O T A L   P O R T F O L I O   D I S T R I B U T I O N</a:t>
          </a:r>
          <a:endParaRPr lang="en-US" sz="1700">
            <a:solidFill>
              <a:schemeClr val="bg1">
                <a:lumMod val="85000"/>
              </a:schemeClr>
            </a:solidFill>
          </a:endParaRPr>
        </a:p>
      </xdr:txBody>
    </xdr:sp>
    <xdr:clientData/>
  </xdr:twoCellAnchor>
  <xdr:twoCellAnchor editAs="oneCell">
    <xdr:from>
      <xdr:col>7</xdr:col>
      <xdr:colOff>694776</xdr:colOff>
      <xdr:row>4</xdr:row>
      <xdr:rowOff>219811</xdr:rowOff>
    </xdr:from>
    <xdr:to>
      <xdr:col>13</xdr:col>
      <xdr:colOff>232763</xdr:colOff>
      <xdr:row>27</xdr:row>
      <xdr:rowOff>173699</xdr:rowOff>
    </xdr:to>
    <xdr:pic>
      <xdr:nvPicPr>
        <xdr:cNvPr id="8" name="Picture 7">
          <a:extLst>
            <a:ext uri="{FF2B5EF4-FFF2-40B4-BE49-F238E27FC236}">
              <a16:creationId xmlns:a16="http://schemas.microsoft.com/office/drawing/2014/main" id="{BA33133D-27B0-4E64-B37E-2F1342C4A8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5573" y="1109509"/>
          <a:ext cx="6676503" cy="6014300"/>
        </a:xfrm>
        <a:prstGeom prst="rect">
          <a:avLst/>
        </a:prstGeom>
      </xdr:spPr>
    </xdr:pic>
    <xdr:clientData fLocksWithSheet="0"/>
  </xdr:twoCellAnchor>
  <xdr:twoCellAnchor editAs="oneCell">
    <xdr:from>
      <xdr:col>2</xdr:col>
      <xdr:colOff>925904</xdr:colOff>
      <xdr:row>13</xdr:row>
      <xdr:rowOff>85828</xdr:rowOff>
    </xdr:from>
    <xdr:to>
      <xdr:col>7</xdr:col>
      <xdr:colOff>220141</xdr:colOff>
      <xdr:row>27</xdr:row>
      <xdr:rowOff>110321</xdr:rowOff>
    </xdr:to>
    <xdr:pic>
      <xdr:nvPicPr>
        <xdr:cNvPr id="6" name="Picture 5">
          <a:extLst>
            <a:ext uri="{FF2B5EF4-FFF2-40B4-BE49-F238E27FC236}">
              <a16:creationId xmlns:a16="http://schemas.microsoft.com/office/drawing/2014/main" id="{FF3C4C57-5802-48C8-9E00-E8FE5D1E12F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7388" y="3372476"/>
          <a:ext cx="4433550" cy="3687955"/>
        </a:xfrm>
        <a:prstGeom prst="rect">
          <a:avLst/>
        </a:prstGeom>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235562</xdr:colOff>
      <xdr:row>0</xdr:row>
      <xdr:rowOff>0</xdr:rowOff>
    </xdr:from>
    <xdr:to>
      <xdr:col>8</xdr:col>
      <xdr:colOff>0</xdr:colOff>
      <xdr:row>0</xdr:row>
      <xdr:rowOff>880806</xdr:rowOff>
    </xdr:to>
    <xdr:sp macro="" textlink="">
      <xdr:nvSpPr>
        <xdr:cNvPr id="4" name="Rectangle 3">
          <a:extLst>
            <a:ext uri="{FF2B5EF4-FFF2-40B4-BE49-F238E27FC236}">
              <a16:creationId xmlns:a16="http://schemas.microsoft.com/office/drawing/2014/main" id="{FCFC1F2D-A514-4949-B700-E7D119A55827}"/>
            </a:ext>
          </a:extLst>
        </xdr:cNvPr>
        <xdr:cNvSpPr/>
      </xdr:nvSpPr>
      <xdr:spPr>
        <a:xfrm>
          <a:off x="235562" y="0"/>
          <a:ext cx="10270513" cy="880806"/>
        </a:xfrm>
        <a:prstGeom prst="rect">
          <a:avLst/>
        </a:prstGeom>
        <a:gradFill flip="none" rotWithShape="1">
          <a:gsLst>
            <a:gs pos="0">
              <a:schemeClr val="tx1"/>
            </a:gs>
            <a:gs pos="100000">
              <a:schemeClr val="bg2">
                <a:lumMod val="2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139641</xdr:colOff>
      <xdr:row>0</xdr:row>
      <xdr:rowOff>204839</xdr:rowOff>
    </xdr:from>
    <xdr:to>
      <xdr:col>6</xdr:col>
      <xdr:colOff>880747</xdr:colOff>
      <xdr:row>0</xdr:row>
      <xdr:rowOff>737420</xdr:rowOff>
    </xdr:to>
    <xdr:sp macro="" textlink="">
      <xdr:nvSpPr>
        <xdr:cNvPr id="2" name="TextBox 1">
          <a:extLst>
            <a:ext uri="{FF2B5EF4-FFF2-40B4-BE49-F238E27FC236}">
              <a16:creationId xmlns:a16="http://schemas.microsoft.com/office/drawing/2014/main" id="{77A6551A-67A0-4DF0-8699-54623DFC5417}"/>
            </a:ext>
          </a:extLst>
        </xdr:cNvPr>
        <xdr:cNvSpPr txBox="1"/>
      </xdr:nvSpPr>
      <xdr:spPr>
        <a:xfrm>
          <a:off x="2752012" y="204839"/>
          <a:ext cx="5244470" cy="532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300">
              <a:solidFill>
                <a:schemeClr val="bg1">
                  <a:lumMod val="85000"/>
                </a:schemeClr>
              </a:solidFill>
            </a:rPr>
            <a:t>T R A N S A C T I O N S</a:t>
          </a:r>
        </a:p>
      </xdr:txBody>
    </xdr:sp>
    <xdr:clientData/>
  </xdr:twoCellAnchor>
  <xdr:twoCellAnchor editAs="oneCell">
    <xdr:from>
      <xdr:col>8</xdr:col>
      <xdr:colOff>140368</xdr:colOff>
      <xdr:row>0</xdr:row>
      <xdr:rowOff>80211</xdr:rowOff>
    </xdr:from>
    <xdr:to>
      <xdr:col>40</xdr:col>
      <xdr:colOff>140368</xdr:colOff>
      <xdr:row>1</xdr:row>
      <xdr:rowOff>623136</xdr:rowOff>
    </xdr:to>
    <xdr:pic>
      <xdr:nvPicPr>
        <xdr:cNvPr id="6" name="Picture 5">
          <a:extLst>
            <a:ext uri="{FF2B5EF4-FFF2-40B4-BE49-F238E27FC236}">
              <a16:creationId xmlns:a16="http://schemas.microsoft.com/office/drawing/2014/main" id="{98C1F33F-1B9F-47F1-9ECA-E5B34B205A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78289" y="80211"/>
          <a:ext cx="4020553" cy="1495425"/>
        </a:xfrm>
        <a:prstGeom prst="rect">
          <a:avLst/>
        </a:prstGeom>
      </xdr:spPr>
    </xdr:pic>
    <xdr:clientData fLocksWithSheet="0"/>
  </xdr:twoCellAnchor>
  <xdr:twoCellAnchor editAs="oneCell">
    <xdr:from>
      <xdr:col>8</xdr:col>
      <xdr:colOff>360948</xdr:colOff>
      <xdr:row>8</xdr:row>
      <xdr:rowOff>120316</xdr:rowOff>
    </xdr:from>
    <xdr:to>
      <xdr:col>41</xdr:col>
      <xdr:colOff>453190</xdr:colOff>
      <xdr:row>14</xdr:row>
      <xdr:rowOff>146886</xdr:rowOff>
    </xdr:to>
    <xdr:pic>
      <xdr:nvPicPr>
        <xdr:cNvPr id="10" name="Picture 9">
          <a:extLst>
            <a:ext uri="{FF2B5EF4-FFF2-40B4-BE49-F238E27FC236}">
              <a16:creationId xmlns:a16="http://schemas.microsoft.com/office/drawing/2014/main" id="{05F840F1-B480-4FBD-9000-BADA89E2CA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98869" y="3298658"/>
          <a:ext cx="4724400" cy="1590675"/>
        </a:xfrm>
        <a:prstGeom prst="rect">
          <a:avLst/>
        </a:prstGeom>
      </xdr:spPr>
    </xdr:pic>
    <xdr:clientData fLocksWithSheet="0"/>
  </xdr:twoCellAnchor>
  <xdr:twoCellAnchor editAs="oneCell">
    <xdr:from>
      <xdr:col>1</xdr:col>
      <xdr:colOff>731922</xdr:colOff>
      <xdr:row>9</xdr:row>
      <xdr:rowOff>30080</xdr:rowOff>
    </xdr:from>
    <xdr:to>
      <xdr:col>4</xdr:col>
      <xdr:colOff>1369596</xdr:colOff>
      <xdr:row>14</xdr:row>
      <xdr:rowOff>126834</xdr:rowOff>
    </xdr:to>
    <xdr:pic>
      <xdr:nvPicPr>
        <xdr:cNvPr id="13" name="Picture 12">
          <a:extLst>
            <a:ext uri="{FF2B5EF4-FFF2-40B4-BE49-F238E27FC236}">
              <a16:creationId xmlns:a16="http://schemas.microsoft.com/office/drawing/2014/main" id="{D298A88C-2439-4C90-B83E-ADF6C9D04C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82580" y="3469106"/>
          <a:ext cx="4457700" cy="1400175"/>
        </a:xfrm>
        <a:prstGeom prst="rect">
          <a:avLst/>
        </a:prstGeom>
      </xdr:spPr>
    </xdr:pic>
    <xdr:clientData fLocksWithSheet="0"/>
  </xdr:twoCellAnchor>
  <xdr:twoCellAnchor editAs="oneCell">
    <xdr:from>
      <xdr:col>4</xdr:col>
      <xdr:colOff>1493921</xdr:colOff>
      <xdr:row>8</xdr:row>
      <xdr:rowOff>190500</xdr:rowOff>
    </xdr:from>
    <xdr:to>
      <xdr:col>7</xdr:col>
      <xdr:colOff>1292392</xdr:colOff>
      <xdr:row>14</xdr:row>
      <xdr:rowOff>226595</xdr:rowOff>
    </xdr:to>
    <xdr:pic>
      <xdr:nvPicPr>
        <xdr:cNvPr id="15" name="Picture 14">
          <a:extLst>
            <a:ext uri="{FF2B5EF4-FFF2-40B4-BE49-F238E27FC236}">
              <a16:creationId xmlns:a16="http://schemas.microsoft.com/office/drawing/2014/main" id="{447E3B69-93D4-4534-AEF2-9D0365F3903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64605" y="3368842"/>
          <a:ext cx="4400550" cy="1600200"/>
        </a:xfrm>
        <a:prstGeom prst="rect">
          <a:avLst/>
        </a:prstGeom>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209342</xdr:colOff>
      <xdr:row>0</xdr:row>
      <xdr:rowOff>9525</xdr:rowOff>
    </xdr:from>
    <xdr:to>
      <xdr:col>8</xdr:col>
      <xdr:colOff>2327481</xdr:colOff>
      <xdr:row>2</xdr:row>
      <xdr:rowOff>209</xdr:rowOff>
    </xdr:to>
    <xdr:sp macro="" textlink="">
      <xdr:nvSpPr>
        <xdr:cNvPr id="2" name="Rectangle 1">
          <a:extLst>
            <a:ext uri="{FF2B5EF4-FFF2-40B4-BE49-F238E27FC236}">
              <a16:creationId xmlns:a16="http://schemas.microsoft.com/office/drawing/2014/main" id="{5C48EA34-0813-4ABA-A6CE-0E6C74EB9261}"/>
            </a:ext>
          </a:extLst>
        </xdr:cNvPr>
        <xdr:cNvSpPr/>
      </xdr:nvSpPr>
      <xdr:spPr>
        <a:xfrm>
          <a:off x="209342" y="9525"/>
          <a:ext cx="11996486" cy="658970"/>
        </a:xfrm>
        <a:prstGeom prst="rect">
          <a:avLst/>
        </a:prstGeom>
        <a:gradFill>
          <a:gsLst>
            <a:gs pos="0">
              <a:schemeClr val="tx1"/>
            </a:gs>
            <a:gs pos="100000">
              <a:schemeClr val="bg2">
                <a:lumMod val="25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922773</xdr:colOff>
      <xdr:row>1</xdr:row>
      <xdr:rowOff>19155</xdr:rowOff>
    </xdr:from>
    <xdr:to>
      <xdr:col>4</xdr:col>
      <xdr:colOff>960873</xdr:colOff>
      <xdr:row>2</xdr:row>
      <xdr:rowOff>123930</xdr:rowOff>
    </xdr:to>
    <xdr:sp macro="" textlink="">
      <xdr:nvSpPr>
        <xdr:cNvPr id="3" name="TextBox 2">
          <a:extLst>
            <a:ext uri="{FF2B5EF4-FFF2-40B4-BE49-F238E27FC236}">
              <a16:creationId xmlns:a16="http://schemas.microsoft.com/office/drawing/2014/main" id="{B66C8921-9875-48BE-9E92-B63AD768712E}"/>
            </a:ext>
          </a:extLst>
        </xdr:cNvPr>
        <xdr:cNvSpPr txBox="1"/>
      </xdr:nvSpPr>
      <xdr:spPr>
        <a:xfrm>
          <a:off x="2032278" y="228496"/>
          <a:ext cx="2633925" cy="565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a:solidFill>
                <a:schemeClr val="bg1">
                  <a:lumMod val="85000"/>
                </a:schemeClr>
              </a:solidFill>
            </a:rPr>
            <a:t>D E D U C T I O N S</a:t>
          </a:r>
        </a:p>
      </xdr:txBody>
    </xdr:sp>
    <xdr:clientData/>
  </xdr:twoCellAnchor>
  <xdr:twoCellAnchor>
    <xdr:from>
      <xdr:col>6</xdr:col>
      <xdr:colOff>1032387</xdr:colOff>
      <xdr:row>1</xdr:row>
      <xdr:rowOff>12149</xdr:rowOff>
    </xdr:from>
    <xdr:to>
      <xdr:col>8</xdr:col>
      <xdr:colOff>76815</xdr:colOff>
      <xdr:row>2</xdr:row>
      <xdr:rowOff>116924</xdr:rowOff>
    </xdr:to>
    <xdr:sp macro="" textlink="">
      <xdr:nvSpPr>
        <xdr:cNvPr id="6" name="TextBox 5">
          <a:extLst>
            <a:ext uri="{FF2B5EF4-FFF2-40B4-BE49-F238E27FC236}">
              <a16:creationId xmlns:a16="http://schemas.microsoft.com/office/drawing/2014/main" id="{56ACD74B-3230-44EA-8C44-2E536D0A8ADF}"/>
            </a:ext>
          </a:extLst>
        </xdr:cNvPr>
        <xdr:cNvSpPr txBox="1"/>
      </xdr:nvSpPr>
      <xdr:spPr>
        <a:xfrm>
          <a:off x="8168456" y="219548"/>
          <a:ext cx="1786706" cy="565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100">
              <a:solidFill>
                <a:schemeClr val="bg1">
                  <a:lumMod val="85000"/>
                </a:schemeClr>
              </a:solidFill>
            </a:rPr>
            <a:t>D E P O S I T S</a:t>
          </a:r>
        </a:p>
      </xdr:txBody>
    </xdr:sp>
    <xdr:clientData/>
  </xdr:twoCellAnchor>
  <xdr:twoCellAnchor>
    <xdr:from>
      <xdr:col>0</xdr:col>
      <xdr:colOff>215974</xdr:colOff>
      <xdr:row>3</xdr:row>
      <xdr:rowOff>691637</xdr:rowOff>
    </xdr:from>
    <xdr:to>
      <xdr:col>4</xdr:col>
      <xdr:colOff>2447703</xdr:colOff>
      <xdr:row>3</xdr:row>
      <xdr:rowOff>691637</xdr:rowOff>
    </xdr:to>
    <xdr:cxnSp macro="">
      <xdr:nvCxnSpPr>
        <xdr:cNvPr id="5" name="Straight Connector 4">
          <a:extLst>
            <a:ext uri="{FF2B5EF4-FFF2-40B4-BE49-F238E27FC236}">
              <a16:creationId xmlns:a16="http://schemas.microsoft.com/office/drawing/2014/main" id="{C7D0CDC0-AF61-475C-9250-1FEF5E7A3D8E}"/>
            </a:ext>
          </a:extLst>
        </xdr:cNvPr>
        <xdr:cNvCxnSpPr/>
      </xdr:nvCxnSpPr>
      <xdr:spPr>
        <a:xfrm>
          <a:off x="215974" y="1605730"/>
          <a:ext cx="5934189"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3331</xdr:colOff>
      <xdr:row>3</xdr:row>
      <xdr:rowOff>691637</xdr:rowOff>
    </xdr:from>
    <xdr:to>
      <xdr:col>8</xdr:col>
      <xdr:colOff>2563997</xdr:colOff>
      <xdr:row>3</xdr:row>
      <xdr:rowOff>691637</xdr:rowOff>
    </xdr:to>
    <xdr:cxnSp macro="">
      <xdr:nvCxnSpPr>
        <xdr:cNvPr id="10" name="Straight Connector 9">
          <a:extLst>
            <a:ext uri="{FF2B5EF4-FFF2-40B4-BE49-F238E27FC236}">
              <a16:creationId xmlns:a16="http://schemas.microsoft.com/office/drawing/2014/main" id="{0DAD7E0A-F882-4A9A-9927-E79E0C5FA2D4}"/>
            </a:ext>
          </a:extLst>
        </xdr:cNvPr>
        <xdr:cNvCxnSpPr/>
      </xdr:nvCxnSpPr>
      <xdr:spPr>
        <a:xfrm>
          <a:off x="6156174" y="1605730"/>
          <a:ext cx="7722601" cy="0"/>
        </a:xfrm>
        <a:prstGeom prst="line">
          <a:avLst/>
        </a:prstGeom>
        <a:ln w="28575">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3</xdr:col>
      <xdr:colOff>2045370</xdr:colOff>
      <xdr:row>0</xdr:row>
      <xdr:rowOff>438150</xdr:rowOff>
    </xdr:to>
    <xdr:sp macro="" textlink="">
      <xdr:nvSpPr>
        <xdr:cNvPr id="2" name="Rectangle 1">
          <a:extLst>
            <a:ext uri="{FF2B5EF4-FFF2-40B4-BE49-F238E27FC236}">
              <a16:creationId xmlns:a16="http://schemas.microsoft.com/office/drawing/2014/main" id="{F9BD5824-28CA-421B-A1CD-41B06E037E15}"/>
            </a:ext>
          </a:extLst>
        </xdr:cNvPr>
        <xdr:cNvSpPr/>
      </xdr:nvSpPr>
      <xdr:spPr>
        <a:xfrm>
          <a:off x="1" y="0"/>
          <a:ext cx="6312569" cy="438150"/>
        </a:xfrm>
        <a:prstGeom prst="rect">
          <a:avLst/>
        </a:prstGeom>
        <a:gradFill flip="none" rotWithShape="1">
          <a:gsLst>
            <a:gs pos="0">
              <a:schemeClr val="tx1"/>
            </a:gs>
            <a:gs pos="100000">
              <a:schemeClr val="bg2">
                <a:lumMod val="2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688861</xdr:colOff>
      <xdr:row>0</xdr:row>
      <xdr:rowOff>365692</xdr:rowOff>
    </xdr:from>
    <xdr:to>
      <xdr:col>4</xdr:col>
      <xdr:colOff>5137036</xdr:colOff>
      <xdr:row>6</xdr:row>
      <xdr:rowOff>69396</xdr:rowOff>
    </xdr:to>
    <xdr:pic>
      <xdr:nvPicPr>
        <xdr:cNvPr id="6" name="Picture 5">
          <a:extLst>
            <a:ext uri="{FF2B5EF4-FFF2-40B4-BE49-F238E27FC236}">
              <a16:creationId xmlns:a16="http://schemas.microsoft.com/office/drawing/2014/main" id="{AA6E12C0-2E83-43C9-9550-6E35BADEEA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26740" y="365692"/>
          <a:ext cx="4448175" cy="1600200"/>
        </a:xfrm>
        <a:prstGeom prst="rect">
          <a:avLst/>
        </a:prstGeom>
      </xdr:spPr>
    </xdr:pic>
    <xdr:clientData fLocksWithSheet="0"/>
  </xdr:twoCellAnchor>
  <xdr:twoCellAnchor editAs="oneCell">
    <xdr:from>
      <xdr:col>4</xdr:col>
      <xdr:colOff>552792</xdr:colOff>
      <xdr:row>6</xdr:row>
      <xdr:rowOff>68035</xdr:rowOff>
    </xdr:from>
    <xdr:to>
      <xdr:col>4</xdr:col>
      <xdr:colOff>5000967</xdr:colOff>
      <xdr:row>10</xdr:row>
      <xdr:rowOff>154101</xdr:rowOff>
    </xdr:to>
    <xdr:pic>
      <xdr:nvPicPr>
        <xdr:cNvPr id="8" name="Picture 7">
          <a:extLst>
            <a:ext uri="{FF2B5EF4-FFF2-40B4-BE49-F238E27FC236}">
              <a16:creationId xmlns:a16="http://schemas.microsoft.com/office/drawing/2014/main" id="{0901119D-8F7C-4A6F-933C-45F7A7C191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90671" y="1964531"/>
          <a:ext cx="4448175" cy="1438275"/>
        </a:xfrm>
        <a:prstGeom prst="rect">
          <a:avLst/>
        </a:prstGeom>
      </xdr:spPr>
    </xdr:pic>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1</xdr:col>
      <xdr:colOff>717439</xdr:colOff>
      <xdr:row>2</xdr:row>
      <xdr:rowOff>171109</xdr:rowOff>
    </xdr:from>
    <xdr:to>
      <xdr:col>6</xdr:col>
      <xdr:colOff>117024</xdr:colOff>
      <xdr:row>5</xdr:row>
      <xdr:rowOff>22110</xdr:rowOff>
    </xdr:to>
    <xdr:pic>
      <xdr:nvPicPr>
        <xdr:cNvPr id="5" name="Picture 4">
          <a:extLst>
            <a:ext uri="{FF2B5EF4-FFF2-40B4-BE49-F238E27FC236}">
              <a16:creationId xmlns:a16="http://schemas.microsoft.com/office/drawing/2014/main" id="{1A9C4564-BE49-4E66-BD63-9DEC7CC14D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50914" y="552109"/>
          <a:ext cx="3819185" cy="422501"/>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100-000000000000}" autoFormatId="16" applyNumberFormats="0" applyBorderFormats="0" applyFontFormats="0" applyPatternFormats="0" applyAlignmentFormats="0" applyWidthHeightFormats="0">
  <queryTableRefresh nextId="4">
    <queryTableFields count="3">
      <queryTableField id="1" name="Name" tableColumnId="1"/>
      <queryTableField id="2" name="Value.last" tableColumnId="2"/>
      <queryTableField id="3" name="Value.symbol"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2" xr16:uid="{00000000-0016-0000-0600-000001000000}" autoFormatId="16" applyNumberFormats="0" applyBorderFormats="0" applyFontFormats="0" applyPatternFormats="0" applyAlignmentFormats="0" applyWidthHeightFormats="0">
  <queryTableRefresh nextId="11">
    <queryTableFields count="10">
      <queryTableField id="1" name="coinmarketcap.symbol" tableColumnId="1"/>
      <queryTableField id="2" name="coinmarketcap.id" tableColumnId="2"/>
      <queryTableField id="3" name="coinmarketcap.name" tableColumnId="3"/>
      <queryTableField id="4" name="coinmarketcap.rank" tableColumnId="4"/>
      <queryTableField id="5" name="coinmarketcap.price_usd" tableColumnId="5"/>
      <queryTableField id="6" name="coinmarketcap.price_btc" tableColumnId="6"/>
      <queryTableField id="7" name="coinmarketcap.percent_change_24h" tableColumnId="7"/>
      <queryTableField id="8" name="coinmarketcap.price_eur" tableColumnId="8"/>
      <queryTableField id="9" name="coinmarketcap.24h_volume_usd" tableColumnId="9"/>
      <queryTableField id="10" name="coinmarketcap.24h_volume_eur" tableColumnId="1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C0F664-484C-4B20-8AAE-E21DB70C795B}" name="btccurr" displayName="btccurr" ref="Y5:AA27" tableType="queryTable" totalsRowShown="0">
  <autoFilter ref="Y5:AA27" xr:uid="{ED913149-6F95-42A2-B8D5-D04D198B45ED}"/>
  <tableColumns count="3">
    <tableColumn id="1" xr3:uid="{21D4A725-E58C-4795-9057-F6C8EEE045D6}" uniqueName="1" name="Name" queryTableFieldId="1" dataDxfId="147"/>
    <tableColumn id="2" xr3:uid="{7D7A622E-F364-499E-AEF5-CD5080A739C8}" uniqueName="2" name="Value.last" queryTableFieldId="2"/>
    <tableColumn id="3" xr3:uid="{A6ED3BF6-CB1C-404D-A110-04BF1D6FEF21}" uniqueName="3" name="Value.symbol" queryTableFieldId="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T3:AN4000" headerRowCount="0" totalsRowShown="0" headerRowDxfId="146" dataDxfId="145">
  <tableColumns count="21">
    <tableColumn id="1" xr3:uid="{00000000-0010-0000-0200-000001000000}" name="Column1" headerRowDxfId="144" dataDxfId="143">
      <calculatedColumnFormula>IF(E3&lt;&gt;"",E3,0)</calculatedColumnFormula>
    </tableColumn>
    <tableColumn id="2" xr3:uid="{00000000-0010-0000-0200-000002000000}" name="Column2" headerRowDxfId="142" dataDxfId="141"/>
    <tableColumn id="3" xr3:uid="{00000000-0010-0000-0200-000003000000}" name="Column3" headerRowDxfId="140" dataDxfId="139"/>
    <tableColumn id="4" xr3:uid="{00000000-0010-0000-0200-000004000000}" name="Column4" headerRowDxfId="138" dataDxfId="137">
      <calculatedColumnFormula>SUMIFS($F$3:F3,$D$3:D3,D3,$C$3:C3,"Buy")+SUMIFS($F$3:F3,$D$3:D3,D3,$C$3:C3,"Coin Deposit",$E$3:E3,"&lt;&gt;")</calculatedColumnFormula>
    </tableColumn>
    <tableColumn id="5" xr3:uid="{00000000-0010-0000-0200-000005000000}" name="Column5" headerRowDxfId="136" dataDxfId="135">
      <calculatedColumnFormula>IF(OR(C3="buy",AND(C3="Coin Deposit",E3&lt;&gt;"")),SUMIFS($F:$F,$D:$D,D3,$C:$C,"sell"),0)</calculatedColumnFormula>
    </tableColumn>
    <tableColumn id="19" xr3:uid="{00000000-0010-0000-0200-000013000000}" name="Column19" headerRowDxfId="134" dataDxfId="133">
      <calculatedColumnFormula>IF($D3=Y$1,SUMIFS($H$3:$H3,$G$3:$G3,Y$1,$C$3:$C3,"Sell"),0)</calculatedColumnFormula>
    </tableColumn>
    <tableColumn id="21" xr3:uid="{00000000-0010-0000-0200-000015000000}" name="Column21" headerRowDxfId="132" dataDxfId="131">
      <calculatedColumnFormula>IF($D3=Z$1,SUMIFS($H:$H,$G:$G,Z$1,$C:$C,"Buy")+SUMIFS($H:$H,$G:$G,Z$1,$C:$C,"Coin Deposit",$E:$E,"&lt;&gt;"),0)</calculatedColumnFormula>
    </tableColumn>
    <tableColumn id="12" xr3:uid="{00000000-0010-0000-0200-00000C000000}" name="Column12" headerRowDxfId="130" dataDxfId="129">
      <calculatedColumnFormula>IF($D3=AA$1,SUMIFS($H$3:$H3,$G$3:$G3,AA$1,$C$3:$C3,"Sell"),0)</calculatedColumnFormula>
    </tableColumn>
    <tableColumn id="18" xr3:uid="{00000000-0010-0000-0200-000012000000}" name="Column18" headerRowDxfId="128" dataDxfId="127">
      <calculatedColumnFormula>IF($D3=AB$1,SUMIFS($H:$H,$G:$G,AB$1,$C:$C,"Buy")+SUMIFS($H:$H,$G:$G,AB$1,$C:$C,"Coin Deposit",$E:$E,"&lt;&gt;"),0)</calculatedColumnFormula>
    </tableColumn>
    <tableColumn id="14" xr3:uid="{00000000-0010-0000-0200-00000E000000}" name="Column14" headerRowDxfId="126" dataDxfId="125">
      <calculatedColumnFormula>SUMIFS('Deductions and Deposits'!$H:$H,'Deductions and Deposits'!$G:$G,D3,'Deductions and Deposits'!$F:$F,"&lt;="&amp;B3)+SUMIFS($F$3:F3,$D$3:D3,D3,$C$3:C3,"Coin Deposit",$E$3:E3,"")</calculatedColumnFormula>
    </tableColumn>
    <tableColumn id="13" xr3:uid="{00000000-0010-0000-0200-00000D000000}" name="Column13" headerRowDxfId="124" dataDxfId="123">
      <calculatedColumnFormula>SUMIFS('Deductions and Deposits'!$D:$D,'Deductions and Deposits'!$C:$C,D3)+SUMIFS($F:$F,$D:$D,D3,$C:$C,"Coin Deduction")</calculatedColumnFormula>
    </tableColumn>
    <tableColumn id="16" xr3:uid="{00000000-0010-0000-0200-000010000000}" name="Column16" headerRowDxfId="122" dataDxfId="121">
      <calculatedColumnFormula>Table5[[#This Row],[Column4]]+Table5[[#This Row],[Column14]]+Table5[[#This Row],[Column19]]+Table5[[#This Row],[Column12]]</calculatedColumnFormula>
    </tableColumn>
    <tableColumn id="15" xr3:uid="{00000000-0010-0000-0200-00000F000000}" name="Column15" headerRowDxfId="120" dataDxfId="119">
      <calculatedColumnFormula>Table5[[#This Row],[Column5]]+Table5[[#This Row],[Column13]]+Table5[[#This Row],[Column21]]+Table5[[#This Row],[Column18]]</calculatedColumnFormula>
    </tableColumn>
    <tableColumn id="20" xr3:uid="{00000000-0010-0000-0200-000014000000}" name="Column20" headerRowDxfId="118" dataDxfId="117">
      <calculatedColumnFormula>IF(AND((AC3+Y3+AA3)&gt;AF3,OR(C3="buy",AND(C3="Coin Deposit",E3&lt;&gt;""))),(AC3+Y3+AA3)-AF3,0)</calculatedColumnFormula>
    </tableColumn>
    <tableColumn id="17" xr3:uid="{00000000-0010-0000-0200-000011000000}" name="Column17" headerRowDxfId="116" dataDxfId="115">
      <calculatedColumnFormula>IF(AND(AE3&gt;AF3,OR(C3="buy",AND(C3="Coin Deposit",E3&lt;&gt;""))),AE3-AF3,0)</calculatedColumnFormula>
    </tableColumn>
    <tableColumn id="6" xr3:uid="{00000000-0010-0000-0200-000006000000}" name="Column6" headerRowDxfId="114" dataDxfId="113">
      <calculatedColumnFormula>Table5[[#This Row],[Column17]]-Table5[[#This Row],[Column20]]</calculatedColumnFormula>
    </tableColumn>
    <tableColumn id="7" xr3:uid="{00000000-0010-0000-0200-000007000000}" name="Column7" headerRowDxfId="112" dataDxfId="111">
      <calculatedColumnFormula>IF(AI3&gt;F3,F3,AI3)</calculatedColumnFormula>
    </tableColumn>
    <tableColumn id="8" xr3:uid="{00000000-0010-0000-0200-000008000000}" name="Column8" headerRowDxfId="110" dataDxfId="109">
      <calculatedColumnFormula>AJ3*T3</calculatedColumnFormula>
    </tableColumn>
    <tableColumn id="9" xr3:uid="{00000000-0010-0000-0200-000009000000}" name="Column9" headerRowDxfId="108" dataDxfId="107">
      <calculatedColumnFormula>IFERROR(SUMIFS($AK:$AK,$D:$D,D3)/SUMIFS($AJ:$AJ,$D:$D,D3),0)</calculatedColumnFormula>
    </tableColumn>
    <tableColumn id="10" xr3:uid="{00000000-0010-0000-0200-00000A000000}" name="Column10" headerRowDxfId="106" dataDxfId="105">
      <calculatedColumnFormula>C3&amp;D3</calculatedColumnFormula>
    </tableColumn>
    <tableColumn id="11" xr3:uid="{00000000-0010-0000-0200-00000B000000}" name="Column11" headerRowDxfId="104" dataDxfId="103">
      <calculatedColumnFormula>OFFSET(AM3,COUNTA($AM:$AM)-ROW()-(ROW()-ROW($AN$2)-1),)</calculatedColumnFormula>
    </tableColumn>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coinmarketcap" displayName="coinmarketcap" ref="BI185:BR1736" tableType="queryTable" totalsRowShown="0">
  <autoFilter ref="BI185:BR1736" xr:uid="{41AD4D5B-EED7-442A-BAFA-F1950F8C309F}"/>
  <tableColumns count="10">
    <tableColumn id="1" xr3:uid="{00000000-0010-0000-0100-000001000000}" uniqueName="1" name="coinmarketcap.symbol" queryTableFieldId="1"/>
    <tableColumn id="2" xr3:uid="{00000000-0010-0000-0100-000002000000}" uniqueName="2" name="coinmarketcap.id" queryTableFieldId="2"/>
    <tableColumn id="3" xr3:uid="{00000000-0010-0000-0100-000003000000}" uniqueName="3" name="coinmarketcap.name" queryTableFieldId="3"/>
    <tableColumn id="4" xr3:uid="{00000000-0010-0000-0100-000004000000}" uniqueName="4" name="coinmarketcap.rank" queryTableFieldId="4"/>
    <tableColumn id="5" xr3:uid="{00000000-0010-0000-0100-000005000000}" uniqueName="5" name="coinmarketcap.price_usd" queryTableFieldId="5" dataDxfId="4"/>
    <tableColumn id="6" xr3:uid="{00000000-0010-0000-0100-000006000000}" uniqueName="6" name="coinmarketcap.price_btc" queryTableFieldId="6"/>
    <tableColumn id="7" xr3:uid="{00000000-0010-0000-0100-000007000000}" uniqueName="7" name="coinmarketcap.percent_change_24h" queryTableFieldId="7" dataDxfId="3"/>
    <tableColumn id="8" xr3:uid="{00000000-0010-0000-0100-000008000000}" uniqueName="8" name="coinmarketcap.price_eur" queryTableFieldId="8" dataDxfId="2"/>
    <tableColumn id="9" xr3:uid="{1567AEBF-A2CA-49B1-AACA-B16D2E2E3EED}" uniqueName="9" name="coinmarketcap.24h_volume_usd" queryTableFieldId="9" dataDxfId="1"/>
    <tableColumn id="10" xr3:uid="{2B2F823F-4A3A-4542-88DA-7F33E7CEA08C}" uniqueName="10" name="coinmarketcap.24h_volume_eur" queryTableFieldId="1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ryptosheet.net/userguide"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mailto:support@cryptosheet.net" TargetMode="External"/><Relationship Id="rId7" Type="http://schemas.openxmlformats.org/officeDocument/2006/relationships/printerSettings" Target="../printerSettings/printerSettings5.bin"/><Relationship Id="rId2" Type="http://schemas.openxmlformats.org/officeDocument/2006/relationships/hyperlink" Target="http://www.cryptosheet.net/activate" TargetMode="External"/><Relationship Id="rId1" Type="http://schemas.openxmlformats.org/officeDocument/2006/relationships/hyperlink" Target="http://www.cryptosheet.net/activation" TargetMode="External"/><Relationship Id="rId6" Type="http://schemas.openxmlformats.org/officeDocument/2006/relationships/hyperlink" Target="http://www.cryptosheet.net/activate" TargetMode="External"/><Relationship Id="rId5" Type="http://schemas.openxmlformats.org/officeDocument/2006/relationships/hyperlink" Target="http://www.cryptosheet.net/fresh" TargetMode="External"/><Relationship Id="rId4" Type="http://schemas.openxmlformats.org/officeDocument/2006/relationships/hyperlink" Target="http://www.cryptosheet.net/userguide"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V189"/>
  <sheetViews>
    <sheetView showGridLines="0" tabSelected="1" zoomScale="86" zoomScaleNormal="86" workbookViewId="0">
      <selection activeCell="C29" sqref="C29"/>
    </sheetView>
  </sheetViews>
  <sheetFormatPr defaultRowHeight="15" x14ac:dyDescent="0.25"/>
  <cols>
    <col min="1" max="1" width="3.140625" customWidth="1"/>
    <col min="2" max="2" width="4.140625" customWidth="1"/>
    <col min="3" max="3" width="17.5703125" customWidth="1"/>
    <col min="4" max="4" width="9" customWidth="1"/>
    <col min="5" max="5" width="15.7109375" customWidth="1"/>
    <col min="6" max="6" width="16.5703125" customWidth="1"/>
    <col min="7" max="7" width="18.140625" customWidth="1"/>
    <col min="8" max="8" width="15.7109375" customWidth="1"/>
    <col min="9" max="9" width="22.5703125" customWidth="1"/>
    <col min="10" max="10" width="1" customWidth="1"/>
    <col min="11" max="11" width="21.7109375" customWidth="1"/>
    <col min="12" max="12" width="24.42578125" customWidth="1"/>
    <col min="13" max="13" width="21.7109375" customWidth="1"/>
    <col min="14" max="14" width="22.85546875" customWidth="1"/>
    <col min="15" max="15" width="0.5703125" customWidth="1"/>
    <col min="16" max="16" width="7.7109375" customWidth="1"/>
    <col min="17" max="17" width="11.140625" customWidth="1"/>
    <col min="18" max="18" width="10.85546875" customWidth="1"/>
    <col min="19" max="19" width="18" customWidth="1"/>
    <col min="20" max="20" width="7.140625" customWidth="1"/>
  </cols>
  <sheetData>
    <row r="2" spans="1:20" ht="15.75" customHeight="1" x14ac:dyDescent="0.25">
      <c r="C2" s="211" t="s">
        <v>26</v>
      </c>
      <c r="D2" s="212"/>
      <c r="E2" s="212"/>
      <c r="F2" s="114" t="s">
        <v>0</v>
      </c>
      <c r="G2" s="219" t="str">
        <f ca="1">IF(OR(About!$C$90="invalid code",About!$C$90="no code"),"To resume use, a valid activation code is required",IF(About!C90="Active","Cryptosheet Status:      ACTIVE",IF(About!C90="onedayleft"," Your Cryptosheet trial will expire at 12:00 AM","Your Cryptosheet trial is now over, but nothing is lost!")))</f>
        <v>Cryptosheet Status:      ACTIVE</v>
      </c>
      <c r="H2" s="219"/>
      <c r="I2" s="219"/>
      <c r="J2" s="220" t="str">
        <f ca="1">IF(OR(About!$C$90="expired",About!$C$90="onedayleft",About!$C$90="no code",About!$C$90="invalid code"),"Purchase your Cryptosheet activation code here    (clickable)   --------------------&gt;","")</f>
        <v/>
      </c>
      <c r="K2" s="220"/>
      <c r="L2" s="220"/>
      <c r="M2" s="220"/>
      <c r="N2" s="240" t="str">
        <f ca="1">IF(OR(About!$C$90="expired",About!$C$90="onedayleft",About!$C$90="no code", About!$C$90="invalid code"),HYPERLINK(About!A93,"www.cryptosheet.net/activate"),"")</f>
        <v/>
      </c>
      <c r="O2" s="240"/>
      <c r="P2" s="240"/>
      <c r="Q2" s="113"/>
      <c r="R2" s="234" t="s">
        <v>4843</v>
      </c>
      <c r="S2" s="235"/>
      <c r="T2" s="94" t="s">
        <v>4844</v>
      </c>
    </row>
    <row r="3" spans="1:20" ht="15.75" customHeight="1" thickBot="1" x14ac:dyDescent="0.3"/>
    <row r="4" spans="1:20" ht="24" customHeight="1" x14ac:dyDescent="0.25">
      <c r="A4" s="11"/>
      <c r="B4" s="11"/>
      <c r="C4" s="24"/>
      <c r="D4" s="25"/>
      <c r="E4" s="25"/>
      <c r="F4" s="26"/>
      <c r="G4" s="27"/>
      <c r="H4" s="28"/>
      <c r="I4" s="29"/>
      <c r="K4" s="218" t="s">
        <v>4725</v>
      </c>
      <c r="L4" s="218"/>
      <c r="M4" s="52"/>
      <c r="N4" s="52"/>
      <c r="P4" s="31"/>
      <c r="Q4" s="31"/>
      <c r="R4" s="31"/>
      <c r="S4" s="31"/>
      <c r="T4" s="31"/>
    </row>
    <row r="5" spans="1:20" ht="18.75" x14ac:dyDescent="0.3">
      <c r="C5" s="213"/>
      <c r="D5" s="214"/>
      <c r="E5" s="214"/>
      <c r="F5" s="214"/>
      <c r="G5" s="221" t="s">
        <v>6</v>
      </c>
      <c r="H5" s="221"/>
      <c r="I5" s="222"/>
      <c r="P5" s="31"/>
      <c r="Q5" s="31"/>
      <c r="R5" s="31"/>
      <c r="S5" s="31"/>
      <c r="T5" s="31"/>
    </row>
    <row r="6" spans="1:20" ht="17.25" customHeight="1" x14ac:dyDescent="0.25">
      <c r="C6" s="213"/>
      <c r="D6" s="214"/>
      <c r="E6" s="214"/>
      <c r="F6" s="214"/>
      <c r="G6" s="231">
        <f ca="1">SUM(I10:I150)</f>
        <v>0</v>
      </c>
      <c r="H6" s="232"/>
      <c r="I6" s="233"/>
      <c r="P6" s="31"/>
      <c r="Q6" s="31"/>
      <c r="R6" s="31"/>
      <c r="S6" s="31"/>
      <c r="T6" s="31"/>
    </row>
    <row r="7" spans="1:20" ht="17.25" customHeight="1" x14ac:dyDescent="0.25">
      <c r="C7" s="8"/>
      <c r="D7" s="9"/>
      <c r="E7" s="9"/>
      <c r="F7" s="30"/>
      <c r="G7" s="232"/>
      <c r="H7" s="232"/>
      <c r="I7" s="233"/>
      <c r="P7" s="31"/>
      <c r="Q7" s="236"/>
      <c r="R7" s="236"/>
      <c r="S7" s="236"/>
      <c r="T7" s="31"/>
    </row>
    <row r="8" spans="1:20" ht="21" customHeight="1" thickBot="1" x14ac:dyDescent="0.3">
      <c r="C8" s="5"/>
      <c r="D8" s="6"/>
      <c r="E8" s="6"/>
      <c r="F8" s="6"/>
      <c r="G8" s="6"/>
      <c r="H8" s="6"/>
      <c r="I8" s="7"/>
      <c r="P8" s="31"/>
      <c r="Q8" s="236"/>
      <c r="R8" s="236"/>
      <c r="S8" s="236"/>
      <c r="T8" s="31"/>
    </row>
    <row r="9" spans="1:20" ht="32.25" customHeight="1" x14ac:dyDescent="0.25">
      <c r="B9" s="2"/>
      <c r="C9" s="172" t="s">
        <v>1</v>
      </c>
      <c r="D9" s="172" t="s">
        <v>5251</v>
      </c>
      <c r="E9" s="172" t="s">
        <v>2</v>
      </c>
      <c r="F9" s="172" t="s">
        <v>3</v>
      </c>
      <c r="G9" s="172" t="s">
        <v>4</v>
      </c>
      <c r="H9" s="172" t="s">
        <v>5002</v>
      </c>
      <c r="I9" s="173" t="s">
        <v>5</v>
      </c>
      <c r="P9" s="31"/>
      <c r="Q9" s="237" t="s">
        <v>4724</v>
      </c>
      <c r="R9" s="237"/>
      <c r="S9" s="237"/>
      <c r="T9" s="31"/>
    </row>
    <row r="10" spans="1:20" ht="20.25" customHeight="1" x14ac:dyDescent="0.3">
      <c r="B10" s="2"/>
      <c r="C10" s="147" t="str">
        <f>CONCATENATE(F2," (cash)")</f>
        <v>USD (cash)</v>
      </c>
      <c r="D10" s="147"/>
      <c r="E10" s="148"/>
      <c r="F10" s="149"/>
      <c r="G10" s="150"/>
      <c r="H10" s="151"/>
      <c r="I10" s="152">
        <f>'Bank Transfers'!J9+backend!B31-'Bank Transfers'!J10-backend!B30</f>
        <v>0</v>
      </c>
      <c r="P10" s="238" t="str">
        <f>IF(P12=" ","Name not found. Try adding or removing spaces.","")</f>
        <v/>
      </c>
      <c r="Q10" s="238"/>
      <c r="R10" s="238"/>
      <c r="S10" s="238"/>
      <c r="T10" s="238"/>
    </row>
    <row r="11" spans="1:20" ht="20.25" customHeight="1" x14ac:dyDescent="0.3">
      <c r="B11" s="2"/>
      <c r="C11" s="191" t="s">
        <v>7</v>
      </c>
      <c r="D11" s="192" t="str">
        <f ca="1">IF(backend!J17&lt;&gt;0,CONCATENATE(backend!J17," %"),"")</f>
        <v>3.1 %</v>
      </c>
      <c r="E1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 s="156">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9345.65</v>
      </c>
      <c r="H11" s="157" t="str">
        <f t="shared" ref="H11:H42" ca="1" si="0">IF(OR(F11="-",F11=0),"-",(G11-F11)/F11)</f>
        <v>-</v>
      </c>
      <c r="I11" s="158">
        <f t="shared" ref="I11:I42" ca="1" si="1">IFERROR(IF(INDIRECT(ADDRESS(ROW(),3))&lt;&gt;"",E11*G11,"-"),0)</f>
        <v>0</v>
      </c>
      <c r="P11" s="238"/>
      <c r="Q11" s="238"/>
      <c r="R11" s="238"/>
      <c r="S11" s="238"/>
      <c r="T11" s="238"/>
    </row>
    <row r="12" spans="1:20" ht="20.25" customHeight="1" x14ac:dyDescent="0.3">
      <c r="B12" s="2"/>
      <c r="C12" s="191" t="s">
        <v>8</v>
      </c>
      <c r="D12" s="192" t="str">
        <f ca="1">IF(backend!J18&lt;&gt;0,CONCATENATE(backend!J18," %"),"")</f>
        <v>4.5 %</v>
      </c>
      <c r="E1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 s="156">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729.22699999999998</v>
      </c>
      <c r="H12" s="157" t="str">
        <f t="shared" ca="1" si="0"/>
        <v>-</v>
      </c>
      <c r="I12" s="158">
        <f t="shared" ca="1" si="1"/>
        <v>0</v>
      </c>
      <c r="P12" s="239" t="str">
        <f>IFERROR(IF(Q7="","",CONCATENATE("Symbol:  ",INDEX(coinmarketcap[coinmarketcap.symbol],MATCH(Q7,coinmarketcap[coinmarketcap.name],0))))," ")</f>
        <v/>
      </c>
      <c r="Q12" s="239"/>
      <c r="R12" s="239"/>
      <c r="S12" s="239"/>
      <c r="T12" s="239"/>
    </row>
    <row r="13" spans="1:20" ht="20.25" customHeight="1" x14ac:dyDescent="0.3">
      <c r="B13" s="2"/>
      <c r="C13" s="191"/>
      <c r="D13" s="192" t="str">
        <f ca="1">IF(backend!J19&lt;&gt;0,CONCATENATE(backend!J19," %"),"")</f>
        <v/>
      </c>
      <c r="E1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3" s="157" t="str">
        <f t="shared" ca="1" si="0"/>
        <v>-</v>
      </c>
      <c r="I13" s="158" t="str">
        <f t="shared" ca="1" si="1"/>
        <v>-</v>
      </c>
      <c r="P13" s="239"/>
      <c r="Q13" s="239"/>
      <c r="R13" s="239"/>
      <c r="S13" s="239"/>
      <c r="T13" s="239"/>
    </row>
    <row r="14" spans="1:20" ht="20.25" customHeight="1" x14ac:dyDescent="0.3">
      <c r="B14" s="95"/>
      <c r="C14" s="191"/>
      <c r="D14" s="192" t="str">
        <f ca="1">IF(backend!J20&lt;&gt;0,CONCATENATE(backend!J20," %"),"")</f>
        <v/>
      </c>
      <c r="E1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4" s="157" t="str">
        <f t="shared" ca="1" si="0"/>
        <v>-</v>
      </c>
      <c r="I14" s="158" t="str">
        <f t="shared" ca="1" si="1"/>
        <v>-</v>
      </c>
      <c r="P14" s="239"/>
      <c r="Q14" s="239"/>
      <c r="R14" s="239"/>
      <c r="S14" s="239"/>
      <c r="T14" s="239"/>
    </row>
    <row r="15" spans="1:20" ht="20.25" customHeight="1" x14ac:dyDescent="0.3">
      <c r="B15" s="2"/>
      <c r="C15" s="191"/>
      <c r="D15" s="192" t="str">
        <f ca="1">IF(backend!J21&lt;&gt;0,CONCATENATE(backend!J21," %"),"")</f>
        <v/>
      </c>
      <c r="E1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5" s="156" t="str">
        <f ca="1">IFERROR(IF(OR(About!$C$90="expired",About!$C$90="no code",About!$C$90="invalid code"),"Whoops!",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5" s="157" t="str">
        <f t="shared" ca="1" si="0"/>
        <v>-</v>
      </c>
      <c r="I15" s="158" t="str">
        <f t="shared" ca="1" si="1"/>
        <v>-</v>
      </c>
      <c r="J15" s="53"/>
      <c r="P15" s="31"/>
      <c r="Q15" s="31"/>
      <c r="R15" s="31"/>
      <c r="S15" s="31"/>
      <c r="T15" s="31"/>
    </row>
    <row r="16" spans="1:20" ht="20.25" customHeight="1" x14ac:dyDescent="0.3">
      <c r="B16" s="2"/>
      <c r="C16" s="191"/>
      <c r="D16" s="192" t="str">
        <f ca="1">IF(backend!J22&lt;&gt;0,CONCATENATE(backend!J22," %"),"")</f>
        <v/>
      </c>
      <c r="E1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6" s="156" t="str">
        <f ca="1">IFERROR(IF(About!$C$90="expired","The trial period",IF(OR(About!$C$90="no code", About!$C$90="invalid code"),"You'll need an",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6" s="157" t="str">
        <f t="shared" ca="1" si="0"/>
        <v>-</v>
      </c>
      <c r="I16" s="158" t="str">
        <f t="shared" ca="1" si="1"/>
        <v>-</v>
      </c>
      <c r="P16" s="38"/>
      <c r="Q16" s="38"/>
      <c r="R16" s="38"/>
      <c r="S16" s="38"/>
      <c r="T16" s="38"/>
    </row>
    <row r="17" spans="2:22" ht="20.25" customHeight="1" x14ac:dyDescent="0.3">
      <c r="B17" s="96"/>
      <c r="C17" s="153"/>
      <c r="D17" s="192" t="str">
        <f ca="1">IF(backend!J23&lt;&gt;0,CONCATENATE(backend!J23," %"),"")</f>
        <v/>
      </c>
      <c r="E1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7" s="156" t="str">
        <f ca="1">IFERROR(IF(About!$C$90="expired","has ended.",IF(OR(About!$C$90="no code", About!$C$90="invalid code"),"activation code",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7" s="157" t="str">
        <f t="shared" ca="1" si="0"/>
        <v>-</v>
      </c>
      <c r="I17" s="158" t="str">
        <f t="shared" ca="1" si="1"/>
        <v>-</v>
      </c>
      <c r="P17" s="38"/>
      <c r="Q17" s="38"/>
      <c r="R17" s="38"/>
      <c r="S17" s="38"/>
      <c r="T17" s="38"/>
    </row>
    <row r="18" spans="2:22" ht="20.25" customHeight="1" x14ac:dyDescent="0.3">
      <c r="B18" s="2"/>
      <c r="C18" s="159"/>
      <c r="D18" s="192" t="str">
        <f ca="1">IF(backend!J24&lt;&gt;0,CONCATENATE(backend!J24," %"),"")</f>
        <v/>
      </c>
      <c r="E1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8" s="156" t="str">
        <f ca="1">IFERROR(IF(About!$C$90="expired","",IF(OR(About!$C$90="no code", About!$C$90="invalid code"),"for Cryptosheet.",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8" s="157" t="str">
        <f t="shared" ca="1" si="0"/>
        <v>-</v>
      </c>
      <c r="I18" s="158" t="str">
        <f t="shared" ca="1" si="1"/>
        <v>-</v>
      </c>
      <c r="P18" s="31"/>
      <c r="Q18" s="31"/>
      <c r="R18" s="31"/>
      <c r="S18" s="31"/>
      <c r="T18" s="31"/>
    </row>
    <row r="19" spans="2:22" ht="20.25" customHeight="1" x14ac:dyDescent="0.3">
      <c r="B19" s="2"/>
      <c r="C19" s="159"/>
      <c r="D19" s="192" t="str">
        <f ca="1">IF(backend!J25&lt;&gt;0,CONCATENATE(backend!J25," %"),"")</f>
        <v/>
      </c>
      <c r="E1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9" s="156" t="str">
        <f ca="1">IFERROR(IF(About!$C$90="expired","Follow link in",IF(OR(About!$C$90="no code", About!$C$90="invalid code"),"",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9" s="157" t="str">
        <f t="shared" ca="1" si="0"/>
        <v>-</v>
      </c>
      <c r="I19" s="158" t="str">
        <f t="shared" ca="1" si="1"/>
        <v>-</v>
      </c>
      <c r="P19" s="31"/>
      <c r="Q19" s="31"/>
      <c r="R19" s="31"/>
      <c r="S19" s="31"/>
      <c r="T19" s="31"/>
    </row>
    <row r="20" spans="2:22" ht="20.25" customHeight="1" x14ac:dyDescent="0.3">
      <c r="B20" s="2"/>
      <c r="C20" s="159"/>
      <c r="D20" s="192" t="str">
        <f ca="1">IF(backend!J26&lt;&gt;0,CONCATENATE(backend!J26," %"),"")</f>
        <v/>
      </c>
      <c r="E2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0" s="156" t="str">
        <f ca="1">IFERROR(IF(About!$C$90="expired","'About' sheet",IF(OR(About!$C$90="no code", About!$C$90="invalid code"),"Follow the",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20" s="157" t="str">
        <f t="shared" ca="1" si="0"/>
        <v>-</v>
      </c>
      <c r="I20" s="158" t="str">
        <f t="shared" ca="1" si="1"/>
        <v>-</v>
      </c>
      <c r="P20" s="31"/>
      <c r="Q20" s="31"/>
      <c r="R20" s="31"/>
      <c r="S20" s="31"/>
      <c r="T20" s="31"/>
    </row>
    <row r="21" spans="2:22" ht="20.25" customHeight="1" x14ac:dyDescent="0.3">
      <c r="B21" s="2"/>
      <c r="C21" s="159"/>
      <c r="D21" s="192" t="str">
        <f ca="1">IF(backend!J27&lt;&gt;0,CONCATENATE(backend!J27," %"),"")</f>
        <v/>
      </c>
      <c r="E2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1" s="156" t="str">
        <f ca="1">IFERROR(IF(About!$C$90="expired","below to",IF(OR(About!$C$90="no code", About!$C$90="invalid code"),"link in the",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21" s="157" t="str">
        <f t="shared" ca="1" si="0"/>
        <v>-</v>
      </c>
      <c r="I21" s="158" t="str">
        <f t="shared" ca="1" si="1"/>
        <v>-</v>
      </c>
      <c r="P21" s="31"/>
      <c r="Q21" s="31"/>
      <c r="R21" s="31"/>
      <c r="S21" s="31"/>
      <c r="T21" s="31"/>
    </row>
    <row r="22" spans="2:22" ht="20.25" customHeight="1" x14ac:dyDescent="0.3">
      <c r="B22" s="2"/>
      <c r="C22" s="159"/>
      <c r="D22" s="192" t="str">
        <f ca="1">IF(backend!J28&lt;&gt;0,CONCATENATE(backend!J28," %"),"")</f>
        <v/>
      </c>
      <c r="E2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2" s="156" t="str">
        <f ca="1">IFERROR(IF(About!$C$90="expired","purchase an",IF(OR(About!$C$90="no code", About!$C$90="invalid code"),"'About' sheet tab",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22" s="157" t="str">
        <f t="shared" ca="1" si="0"/>
        <v>-</v>
      </c>
      <c r="I22" s="158" t="str">
        <f t="shared" ca="1" si="1"/>
        <v>-</v>
      </c>
      <c r="P22" s="31"/>
      <c r="Q22" s="31"/>
      <c r="R22" s="31"/>
      <c r="S22" s="31"/>
      <c r="T22" s="31"/>
    </row>
    <row r="23" spans="2:22" ht="20.25" customHeight="1" x14ac:dyDescent="0.3">
      <c r="B23" s="2"/>
      <c r="C23" s="159"/>
      <c r="D23" s="192" t="str">
        <f ca="1">IF(backend!J29&lt;&gt;0,CONCATENATE(backend!J29," %"),"")</f>
        <v/>
      </c>
      <c r="E2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3" s="156" t="str">
        <f ca="1">IFERROR(IF(About!$C$90="expired","activation code.",IF(OR(About!$C$90="no code", About!$C$90="invalid code"),"below.",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23" s="157" t="str">
        <f t="shared" ca="1" si="0"/>
        <v>-</v>
      </c>
      <c r="I23" s="158" t="str">
        <f t="shared" ca="1" si="1"/>
        <v>-</v>
      </c>
      <c r="P23" s="31"/>
      <c r="Q23" s="31"/>
      <c r="R23" s="31"/>
      <c r="S23" s="31"/>
      <c r="T23" s="31"/>
    </row>
    <row r="24" spans="2:22" ht="20.25" customHeight="1" x14ac:dyDescent="0.3">
      <c r="B24" s="2"/>
      <c r="C24" s="159"/>
      <c r="D24" s="192" t="str">
        <f ca="1">IF(backend!J30&lt;&gt;0,CONCATENATE(backend!J30," %"),"")</f>
        <v/>
      </c>
      <c r="E2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4" s="156" t="str">
        <f ca="1">IFERROR(IF(About!$C$90="expired","",IF(OR(About!$C$90="no code", About!$C$90="invalid code"),"",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24" s="157" t="str">
        <f t="shared" ca="1" si="0"/>
        <v>-</v>
      </c>
      <c r="I24" s="158" t="str">
        <f t="shared" ca="1" si="1"/>
        <v>-</v>
      </c>
      <c r="K24" s="215"/>
      <c r="L24" s="215"/>
      <c r="M24" s="215"/>
      <c r="N24" s="215"/>
      <c r="P24" s="31"/>
      <c r="Q24" s="237" t="s">
        <v>4723</v>
      </c>
      <c r="R24" s="236"/>
      <c r="S24" s="242" t="str">
        <f>IFERROR(IF(R24&lt;&gt;"",VLOOKUP($R$24,coinmarketcap[],6,FALSE),"-"),"check symbol")</f>
        <v>-</v>
      </c>
      <c r="T24" s="31"/>
    </row>
    <row r="25" spans="2:22" ht="20.25" customHeight="1" x14ac:dyDescent="0.3">
      <c r="B25" s="2"/>
      <c r="C25" s="159"/>
      <c r="D25" s="192" t="str">
        <f ca="1">IF(backend!J31&lt;&gt;0,CONCATENATE(backend!J31," %"),"")</f>
        <v/>
      </c>
      <c r="E2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5" s="156" t="str">
        <f ca="1">IFERROR(IF(About!$C$90="expired","And don't worry,",IF(OR(About!$C$90="no code", About!$C$90="invalid code"),"",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25" s="157" t="str">
        <f t="shared" ca="1" si="0"/>
        <v>-</v>
      </c>
      <c r="I25" s="158" t="str">
        <f t="shared" ca="1" si="1"/>
        <v>-</v>
      </c>
      <c r="K25" s="215"/>
      <c r="L25" s="215"/>
      <c r="M25" s="215"/>
      <c r="N25" s="215"/>
      <c r="P25" s="31"/>
      <c r="Q25" s="237"/>
      <c r="R25" s="236"/>
      <c r="S25" s="242"/>
      <c r="T25" s="31"/>
    </row>
    <row r="26" spans="2:22" ht="20.25" customHeight="1" x14ac:dyDescent="0.3">
      <c r="B26" s="2"/>
      <c r="C26" s="159"/>
      <c r="D26" s="192" t="str">
        <f ca="1">IF(backend!J32&lt;&gt;0,CONCATENATE(backend!J32," %"),"")</f>
        <v/>
      </c>
      <c r="E2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6" s="156" t="str">
        <f ca="1">IFERROR(IF(About!$C$90="expired","your data isn't",IF(OR(About!$C$90="no code", About!$C$90="invalid code"),"",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26" s="157" t="str">
        <f t="shared" ca="1" si="0"/>
        <v>-</v>
      </c>
      <c r="I26" s="158" t="str">
        <f t="shared" ca="1" si="1"/>
        <v>-</v>
      </c>
      <c r="K26" s="215"/>
      <c r="L26" s="215"/>
      <c r="M26" s="215"/>
      <c r="N26" s="215"/>
      <c r="P26" s="31"/>
      <c r="Q26" s="34"/>
      <c r="R26" s="93"/>
      <c r="S26" s="31"/>
      <c r="T26" s="31"/>
    </row>
    <row r="27" spans="2:22" ht="20.25" customHeight="1" x14ac:dyDescent="0.3">
      <c r="B27" s="2"/>
      <c r="C27" s="159"/>
      <c r="D27" s="192" t="str">
        <f ca="1">IF(backend!J33&lt;&gt;0,CONCATENATE(backend!J33," %"),"")</f>
        <v/>
      </c>
      <c r="E2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7" s="156" t="str">
        <f ca="1">IFERROR(IF(About!$C$90="expired","gone!",IF(OR(About!$C$90="no code", About!$C$90="invalid code"),"",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27" s="157" t="str">
        <f t="shared" ca="1" si="0"/>
        <v>-</v>
      </c>
      <c r="I27" s="158" t="str">
        <f t="shared" ca="1" si="1"/>
        <v>-</v>
      </c>
      <c r="K27" s="215"/>
      <c r="L27" s="215"/>
      <c r="M27" s="215"/>
      <c r="N27" s="215"/>
      <c r="P27" s="31"/>
      <c r="Q27" s="37"/>
      <c r="R27" s="39"/>
      <c r="S27" s="31"/>
      <c r="T27" s="31"/>
    </row>
    <row r="28" spans="2:22" ht="20.25" customHeight="1" x14ac:dyDescent="0.3">
      <c r="B28" s="2"/>
      <c r="C28" s="159"/>
      <c r="D28" s="192" t="str">
        <f ca="1">IF(backend!J34&lt;&gt;0,CONCATENATE(backend!J34," %"),"")</f>
        <v/>
      </c>
      <c r="E2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28" s="157" t="str">
        <f t="shared" ca="1" si="0"/>
        <v>-</v>
      </c>
      <c r="I28" s="158" t="str">
        <f t="shared" ca="1" si="1"/>
        <v>-</v>
      </c>
      <c r="K28" s="216" t="s">
        <v>4719</v>
      </c>
      <c r="L28" s="217"/>
      <c r="M28" s="216" t="s">
        <v>4719</v>
      </c>
      <c r="N28" s="217"/>
      <c r="P28" s="31"/>
      <c r="Q28" s="32" t="str">
        <f>CONCATENATE("Current Price"," ",$F$2)</f>
        <v>Current Price USD</v>
      </c>
      <c r="R28" s="33"/>
      <c r="S28" s="112" t="str">
        <f>IFERROR(IF(R24="","-",IF(ncs="A",VLOOKUP(R24,coinmarketcap[],5,FALSE),IF(ncs="D",VLOOKUP(R24,coinmarketcap[],8,FALSE),IF(ncs="B",VLOOKUP(R24,coinmarketcap[],6,FALSE)*VLOOKUP("AUD",btccurr[],2,FALSE),IF(ncs="C",VLOOKUP(R24,coinmarketcap[],6,FALSE)*VLOOKUP("CAD",btccurr[],2,FALSE),IF(ncs="E",VLOOKUP(R24,coinmarketcap[],6,FALSE)*VLOOKUP("GBP",btccurr[],2,FALSE),IF(ncs="F",VLOOKUP(R24,coinmarketcap[],6,FALSE)*VLOOKUP("NZD",btccurr[],2,FALSE)))))))),"-")</f>
        <v>-</v>
      </c>
      <c r="T28" s="31"/>
    </row>
    <row r="29" spans="2:22" ht="20.25" customHeight="1" x14ac:dyDescent="0.3">
      <c r="B29" s="2"/>
      <c r="C29" s="159"/>
      <c r="D29" s="192" t="str">
        <f ca="1">IF(backend!J35&lt;&gt;0,CONCATENATE(backend!J35," %"),"")</f>
        <v/>
      </c>
      <c r="E2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2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2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29" s="157" t="str">
        <f t="shared" ca="1" si="0"/>
        <v>-</v>
      </c>
      <c r="I29" s="158" t="str">
        <f t="shared" ca="1" si="1"/>
        <v>-</v>
      </c>
      <c r="K29" s="216"/>
      <c r="L29" s="217"/>
      <c r="M29" s="216"/>
      <c r="N29" s="217"/>
      <c r="P29" s="31"/>
      <c r="Q29" s="32" t="s">
        <v>4717</v>
      </c>
      <c r="R29" s="31"/>
      <c r="S29" s="111" t="str">
        <f>IFERROR(VLOOKUP($R$24,coinmarketcap[],6,FALSE),"-")</f>
        <v>-</v>
      </c>
      <c r="T29" s="31"/>
    </row>
    <row r="30" spans="2:22" ht="20.25" customHeight="1" x14ac:dyDescent="0.3">
      <c r="B30" s="2"/>
      <c r="C30" s="159"/>
      <c r="D30" s="192" t="str">
        <f ca="1">IF(backend!J36&lt;&gt;0,CONCATENATE(backend!J36," %"),"")</f>
        <v/>
      </c>
      <c r="E3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30" s="157" t="str">
        <f t="shared" ca="1" si="0"/>
        <v>-</v>
      </c>
      <c r="I30" s="158" t="str">
        <f t="shared" ca="1" si="1"/>
        <v>-</v>
      </c>
      <c r="K30" s="225" t="s">
        <v>4</v>
      </c>
      <c r="L30" s="226" t="str">
        <f>IFERROR(IF(ncs="A",VLOOKUP(L28,coinmarketcap[],5,FALSE),IF(ncs="D",VLOOKUP(L28,coinmarketcap[],8,FALSE),IF(ncs="B",VLOOKUP(L28,coinmarketcap[],6,FALSE)*VLOOKUP("AUD",btccurr[],2,FALSE),IF(ncs="C",VLOOKUP(L28,coinmarketcap[],6,FALSE)*VLOOKUP("CAD",btccurr[],2,FALSE),IF(ncs="E",VLOOKUP(L28,coinmarketcap[],6,FALSE)*VLOOKUP("GBP",btccurr[],2,FALSE),IF(ncs="F",VLOOKUP(L28,coinmarketcap[],6,FALSE)*VLOOKUP("NZD",btccurr[],2,FALSE))))))),"-")</f>
        <v>-</v>
      </c>
      <c r="M30" s="225" t="s">
        <v>4</v>
      </c>
      <c r="N30" s="226" t="str">
        <f>IFERROR(IF(ncs="A",VLOOKUP(N28,coinmarketcap[],5,FALSE),IF(ncs="D",VLOOKUP(N28,coinmarketcap[],8,FALSE),IF(ncs="B",VLOOKUP(N28,coinmarketcap[],6,FALSE)*VLOOKUP("AUD",btccurr[],2,FALSE),IF(ncs="C",VLOOKUP(N28,coinmarketcap[],6,FALSE)*VLOOKUP("CAD",btccurr[],2,FALSE),IF(ncs="E",VLOOKUP(N28,coinmarketcap[],6,FALSE)*VLOOKUP("GBP",btccurr[],2,FALSE),IF(ncs="F",VLOOKUP(N28,coinmarketcap[],6,FALSE)*VLOOKUP("NZD",btccurr[],2,FALSE))))))),"-")</f>
        <v>-</v>
      </c>
      <c r="P30" s="31"/>
      <c r="Q30" s="31"/>
      <c r="R30" s="31"/>
      <c r="S30" s="31"/>
      <c r="T30" s="31"/>
      <c r="V30" t="s">
        <v>4772</v>
      </c>
    </row>
    <row r="31" spans="2:22" ht="20.25" customHeight="1" x14ac:dyDescent="0.3">
      <c r="B31" s="2"/>
      <c r="C31" s="159"/>
      <c r="D31" s="192" t="str">
        <f ca="1">IF(backend!J37&lt;&gt;0,CONCATENATE(backend!J37," %"),"")</f>
        <v/>
      </c>
      <c r="E3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31" s="157" t="str">
        <f t="shared" ca="1" si="0"/>
        <v>-</v>
      </c>
      <c r="I31" s="158" t="str">
        <f t="shared" ca="1" si="1"/>
        <v>-</v>
      </c>
      <c r="K31" s="225"/>
      <c r="L31" s="226"/>
      <c r="M31" s="225"/>
      <c r="N31" s="226"/>
      <c r="P31" s="31"/>
      <c r="Q31" s="31"/>
      <c r="R31" s="31"/>
      <c r="S31" s="31"/>
      <c r="T31" s="31"/>
    </row>
    <row r="32" spans="2:22" ht="20.25" customHeight="1" x14ac:dyDescent="0.3">
      <c r="B32" s="2"/>
      <c r="C32" s="159"/>
      <c r="D32" s="192" t="str">
        <f ca="1">IF(backend!J38&lt;&gt;0,CONCATENATE(backend!J38," %"),"")</f>
        <v/>
      </c>
      <c r="E3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32" s="157" t="str">
        <f t="shared" ca="1" si="0"/>
        <v>-</v>
      </c>
      <c r="I32" s="158" t="str">
        <f t="shared" ca="1" si="1"/>
        <v>-</v>
      </c>
      <c r="K32" s="227" t="s">
        <v>4720</v>
      </c>
      <c r="L32" s="228" t="str">
        <f>IFERROR(CONCATENATE(VLOOKUP(L28,coinmarketcap[],7,FALSE)," %"),"-")</f>
        <v>-</v>
      </c>
      <c r="M32" s="227" t="s">
        <v>4720</v>
      </c>
      <c r="N32" s="229" t="str">
        <f>IFERROR(CONCATENATE(VLOOKUP(N28,coinmarketcap[],7,FALSE)," %"),"-")</f>
        <v>-</v>
      </c>
      <c r="P32" s="31"/>
      <c r="Q32" s="34" t="s">
        <v>4718</v>
      </c>
      <c r="R32" s="241"/>
      <c r="S32" s="241"/>
      <c r="T32" s="31"/>
    </row>
    <row r="33" spans="2:20" ht="20.25" customHeight="1" x14ac:dyDescent="0.3">
      <c r="B33" s="2"/>
      <c r="C33" s="159"/>
      <c r="D33" s="192" t="str">
        <f ca="1">IF(backend!J39&lt;&gt;0,CONCATENATE(backend!J39," %"),"")</f>
        <v/>
      </c>
      <c r="E3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33" s="157" t="str">
        <f t="shared" ca="1" si="0"/>
        <v>-</v>
      </c>
      <c r="I33" s="158" t="str">
        <f t="shared" ca="1" si="1"/>
        <v>-</v>
      </c>
      <c r="K33" s="227"/>
      <c r="L33" s="228"/>
      <c r="M33" s="227"/>
      <c r="N33" s="230"/>
      <c r="P33" s="31"/>
      <c r="Q33" s="31"/>
      <c r="R33" s="31"/>
      <c r="S33" s="31"/>
      <c r="T33" s="31"/>
    </row>
    <row r="34" spans="2:20" ht="20.25" customHeight="1" x14ac:dyDescent="0.3">
      <c r="B34" s="2"/>
      <c r="C34" s="159"/>
      <c r="D34" s="192" t="str">
        <f ca="1">IF(backend!J40&lt;&gt;0,CONCATENATE(backend!J40," %"),"")</f>
        <v/>
      </c>
      <c r="E3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34" s="157" t="str">
        <f t="shared" ca="1" si="0"/>
        <v>-</v>
      </c>
      <c r="I34" s="158" t="str">
        <f t="shared" ca="1" si="1"/>
        <v>-</v>
      </c>
      <c r="K34" s="223" t="s">
        <v>4721</v>
      </c>
      <c r="L34" s="224" t="str">
        <f>IFERROR(IF(ncs="A",VLOOKUP(L28,coinmarketcap[],9,FALSE),IF(ncs="D",VLOOKUP(L28,coinmarketcap[],10,FALSE),IF(ncs="B",(VLOOKUP("AUD",btccurr[],2,FALSE)*VLOOKUP(L28,coinmarketcap[],9,FALSE))/VLOOKUP("USD",btccurr[],2,FALSE),IF(ncs="C",(VLOOKUP("CAD",btccurr[],2,FALSE)*VLOOKUP(L28,coinmarketcap[],9,FALSE))/VLOOKUP("USD",btccurr[],2,FALSE),IF(ncs="E",(VLOOKUP("GBP",btccurr[],2,FALSE)*VLOOKUP(L28,coinmarketcap[],9,FALSE))/VLOOKUP("USD",btccurr[],2,FALSE),IF(ncs="F",(VLOOKUP("NZD",btccurr[],2,FALSE)*VLOOKUP(L28,coinmarketcap[],9,FALSE))/VLOOKUP("USD",btccurr[],2,FALSE))))))),"-")</f>
        <v>-</v>
      </c>
      <c r="M34" s="223" t="s">
        <v>4721</v>
      </c>
      <c r="N34" s="224" t="str">
        <f>IFERROR(IF(ncs="A",VLOOKUP(N28,coinmarketcap[],9,FALSE),IF(ncs="D",VLOOKUP(N28,coinmarketcap[],10,FALSE),IF(ncs="B",(VLOOKUP("AUD",btccurr[],2,FALSE)*VLOOKUP(N28,coinmarketcap[],9,FALSE))/VLOOKUP("USD",btccurr[],2,FALSE),IF(ncs="C",(VLOOKUP("CAD",btccurr[],2,FALSE)*VLOOKUP(N28,coinmarketcap[],9,FALSE))/VLOOKUP("USD",btccurr[],2,FALSE),IF(ncs="E",(VLOOKUP("GBP",btccurr[],2,FALSE)*VLOOKUP(N28,coinmarketcap[],9,FALSE))/VLOOKUP("USD",btccurr[],2,FALSE),IF(ncs="F",(VLOOKUP("NZD",btccurr[],2,FALSE)*VLOOKUP(N28,coinmarketcap[],9,FALSE))/VLOOKUP("USD",btccurr[],2,FALSE))))))),"-")</f>
        <v>-</v>
      </c>
      <c r="P34" s="31"/>
      <c r="Q34" s="105" t="str">
        <f>CONCATENATE(R24,"  to  ",$F$2)</f>
        <v xml:space="preserve">  to  USD</v>
      </c>
      <c r="R34" s="31"/>
      <c r="S34" s="106" t="str">
        <f>IFERROR(IF(R32="","-",IF(ncs="A",VLOOKUP(R24,coinmarketcap[],5,FALSE)*R32,IF(ncs="D",VLOOKUP(R24,coinmarketcap[],8,FALSE)*R32,IF(ncs="B",VLOOKUP(R24,coinmarketcap[],6,FALSE)*VLOOKUP("AUD",btccurr[],2,FALSE)*R32,IF(ncs="C",VLOOKUP(R24,coinmarketcap[],6,FALSE)*VLOOKUP("CAD",btccurr[],2,FALSE)*R32,IF(ncs="E",VLOOKUP(R24,coinmarketcap[],6,FALSE)*VLOOKUP("GBP",btccurr[],2,FALSE)*R32,IF(ncs="F",VLOOKUP(R24,coinmarketcap[],6,FALSE)*VLOOKUP("NZD",btccurr[],2,FALSE)*R32))))))),"-")</f>
        <v>-</v>
      </c>
      <c r="T34" s="31"/>
    </row>
    <row r="35" spans="2:20" ht="20.25" customHeight="1" x14ac:dyDescent="0.3">
      <c r="B35" s="2"/>
      <c r="C35" s="159"/>
      <c r="D35" s="192" t="str">
        <f ca="1">IF(backend!J41&lt;&gt;0,CONCATENATE(backend!J41," %"),"")</f>
        <v/>
      </c>
      <c r="E3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35" s="157" t="str">
        <f t="shared" ca="1" si="0"/>
        <v>-</v>
      </c>
      <c r="I35" s="158" t="str">
        <f t="shared" ca="1" si="1"/>
        <v>-</v>
      </c>
      <c r="K35" s="223"/>
      <c r="L35" s="224"/>
      <c r="M35" s="223"/>
      <c r="N35" s="224"/>
      <c r="P35" s="31"/>
      <c r="Q35" s="105" t="str">
        <f>CONCATENATE(R24,"  to  ","BTC")</f>
        <v xml:space="preserve">  to  BTC</v>
      </c>
      <c r="R35" s="31"/>
      <c r="S35" s="107" t="str">
        <f>IFERROR(IF(R32="","-",VLOOKUP(R24,coinmarketcap[],6,FALSE)*R32),"-")</f>
        <v>-</v>
      </c>
      <c r="T35" s="31"/>
    </row>
    <row r="36" spans="2:20" ht="20.25" customHeight="1" x14ac:dyDescent="0.3">
      <c r="B36" s="2"/>
      <c r="C36" s="159"/>
      <c r="D36" s="192" t="str">
        <f ca="1">IF(backend!J42&lt;&gt;0,CONCATENATE(backend!J42," %"),"")</f>
        <v/>
      </c>
      <c r="E3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36" s="157" t="str">
        <f t="shared" ca="1" si="0"/>
        <v>-</v>
      </c>
      <c r="I36" s="158" t="str">
        <f t="shared" ca="1" si="1"/>
        <v>-</v>
      </c>
      <c r="K36" s="31"/>
      <c r="L36" s="31"/>
      <c r="M36" s="31"/>
      <c r="N36" s="31"/>
      <c r="P36" s="31"/>
      <c r="Q36" s="105" t="str">
        <f>CONCATENATE(R24,"  to  ","ETH")</f>
        <v xml:space="preserve">  to  ETH</v>
      </c>
      <c r="R36" s="31"/>
      <c r="S36" s="108" t="str">
        <f>IFERROR(IF(R32="","-",VLOOKUP(R24,coinmarketcap[],6,FALSE)*R32)/VLOOKUP("eth",coinmarketcap[],6,FALSE),"-")</f>
        <v>-</v>
      </c>
      <c r="T36" s="31"/>
    </row>
    <row r="37" spans="2:20" ht="20.25" customHeight="1" x14ac:dyDescent="0.3">
      <c r="B37" s="2"/>
      <c r="C37" s="159"/>
      <c r="D37" s="192" t="str">
        <f ca="1">IF(backend!J43&lt;&gt;0,CONCATENATE(backend!J43," %"),"")</f>
        <v/>
      </c>
      <c r="E3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37" s="157" t="str">
        <f t="shared" ca="1" si="0"/>
        <v>-</v>
      </c>
      <c r="I37" s="158" t="str">
        <f t="shared" ca="1" si="1"/>
        <v>-</v>
      </c>
      <c r="K37" s="31"/>
      <c r="L37" s="31"/>
      <c r="M37" s="31"/>
      <c r="N37" s="31"/>
      <c r="P37" s="31"/>
      <c r="Q37" s="105" t="str">
        <f>CONCATENATE($F$2,"  to  ",R24)</f>
        <v xml:space="preserve">USD  to  </v>
      </c>
      <c r="R37" s="31"/>
      <c r="S37" s="109" t="str">
        <f>IFERROR(IF(R32="","-",IF(ncs="A",R32/VLOOKUP(R24,coinmarketcap[],5,FALSE),IF(ncs="D",R32/VLOOKUP(R24,coinmarketcap[],8,FALSE),IF(ncs="B",R32/VLOOKUP(R24,coinmarketcap[],6,FALSE)*VLOOKUP("AUD",btccurr[],2,FALSE),IF(ncs="C",R32/VLOOKUP(R24,coinmarketcap[],6,FALSE)*VLOOKUP("CAD",btccurr[],2,FALSE),IF(ncs="E",R32/VLOOKUP(R24,coinmarketcap[],6,FALSE)*VLOOKUP("GBP",btccurr[],2,FALSE),IF(ncs="F",R32/VLOOKUP(R24,coinmarketcap[],6,FALSE)*VLOOKUP("NZD",btccurr[],2,FALSE)))))))),"-")</f>
        <v>-</v>
      </c>
      <c r="T37" s="31"/>
    </row>
    <row r="38" spans="2:20" ht="20.25" customHeight="1" x14ac:dyDescent="0.3">
      <c r="B38" s="2"/>
      <c r="C38" s="159"/>
      <c r="D38" s="192" t="str">
        <f ca="1">IF(backend!J44&lt;&gt;0,CONCATENATE(backend!J44," %"),"")</f>
        <v/>
      </c>
      <c r="E3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38" s="157" t="str">
        <f t="shared" ca="1" si="0"/>
        <v>-</v>
      </c>
      <c r="I38" s="158" t="str">
        <f t="shared" ca="1" si="1"/>
        <v>-</v>
      </c>
      <c r="K38" s="216" t="s">
        <v>4719</v>
      </c>
      <c r="L38" s="217"/>
      <c r="M38" s="216" t="s">
        <v>4719</v>
      </c>
      <c r="N38" s="217"/>
      <c r="P38" s="31"/>
      <c r="Q38" s="105" t="str">
        <f>CONCATENATE("BTC","  to  ",R24)</f>
        <v xml:space="preserve">BTC  to  </v>
      </c>
      <c r="R38" s="31"/>
      <c r="S38" s="109" t="str">
        <f>IFERROR(IF(R32="","-",R32/VLOOKUP(R24,coinmarketcap[],6,FALSE)),"-")</f>
        <v>-</v>
      </c>
      <c r="T38" s="31"/>
    </row>
    <row r="39" spans="2:20" ht="20.25" customHeight="1" x14ac:dyDescent="0.3">
      <c r="B39" s="2"/>
      <c r="C39" s="159"/>
      <c r="D39" s="192" t="str">
        <f ca="1">IF(backend!J45&lt;&gt;0,CONCATENATE(backend!J45," %"),"")</f>
        <v/>
      </c>
      <c r="E3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3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3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39" s="157" t="str">
        <f t="shared" ca="1" si="0"/>
        <v>-</v>
      </c>
      <c r="I39" s="158" t="str">
        <f t="shared" ca="1" si="1"/>
        <v>-</v>
      </c>
      <c r="K39" s="216"/>
      <c r="L39" s="217"/>
      <c r="M39" s="216"/>
      <c r="N39" s="217"/>
      <c r="P39" s="31"/>
      <c r="Q39" s="105" t="str">
        <f>CONCATENATE("ETH","  to  ",R24)</f>
        <v xml:space="preserve">ETH  to  </v>
      </c>
      <c r="R39" s="31"/>
      <c r="S39" s="109" t="str">
        <f>IFERROR(IF(R32="","-",VLOOKUP("eth",coinmarketcap[],6,FALSE)*R32/VLOOKUP(R24,coinmarketcap[],6,FALSE)),"-")</f>
        <v>-</v>
      </c>
      <c r="T39" s="31"/>
    </row>
    <row r="40" spans="2:20" ht="20.25" customHeight="1" x14ac:dyDescent="0.3">
      <c r="B40" s="2"/>
      <c r="C40" s="159"/>
      <c r="D40" s="192" t="str">
        <f ca="1">IF(backend!J46&lt;&gt;0,CONCATENATE(backend!J46," %"),"")</f>
        <v/>
      </c>
      <c r="E4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40" s="157" t="str">
        <f t="shared" ca="1" si="0"/>
        <v>-</v>
      </c>
      <c r="I40" s="158" t="str">
        <f t="shared" ca="1" si="1"/>
        <v>-</v>
      </c>
      <c r="K40" s="225" t="s">
        <v>4</v>
      </c>
      <c r="L40" s="226" t="str">
        <f>IFERROR(IF(ncs="A",VLOOKUP(L38,coinmarketcap[],5,FALSE),IF(ncs="D",VLOOKUP(L38,coinmarketcap[],8,FALSE),IF(ncs="B",VLOOKUP(L38,coinmarketcap[],6,FALSE)*VLOOKUP("AUD",btccurr[],2,FALSE),IF(ncs="C",VLOOKUP(L38,coinmarketcap[],6,FALSE)*VLOOKUP("CAD",btccurr[],2,FALSE),IF(ncs="E",VLOOKUP(L38,coinmarketcap[],6,FALSE)*VLOOKUP("GBP",btccurr[],2,FALSE),IF(ncs="F",VLOOKUP(L38,coinmarketcap[],6,FALSE)*VLOOKUP("NZD",btccurr[],2,FALSE))))))),"-")</f>
        <v>-</v>
      </c>
      <c r="M40" s="225" t="s">
        <v>4</v>
      </c>
      <c r="N40" s="226" t="str">
        <f>IFERROR(IF(ncs="A",VLOOKUP(N38,coinmarketcap[],5,FALSE),IF(ncs="D",VLOOKUP(N38,coinmarketcap[],8,FALSE),IF(ncs="B",VLOOKUP(N38,coinmarketcap[],6,FALSE)*VLOOKUP("AUD",btccurr[],2,FALSE),IF(ncs="C",VLOOKUP(N38,coinmarketcap[],6,FALSE)*VLOOKUP("CAD",btccurr[],2,FALSE),IF(ncs="E",VLOOKUP(N38,coinmarketcap[],6,FALSE)*VLOOKUP("GBP",btccurr[],2,FALSE),IF(ncs="F",VLOOKUP(N38,coinmarketcap[],6,FALSE)*VLOOKUP("NZD",btccurr[],2,FALSE))))))),"-")</f>
        <v>-</v>
      </c>
      <c r="P40" s="31"/>
      <c r="Q40" s="31"/>
      <c r="R40" s="31"/>
      <c r="S40" s="31"/>
      <c r="T40" s="31"/>
    </row>
    <row r="41" spans="2:20" ht="20.25" customHeight="1" x14ac:dyDescent="0.3">
      <c r="B41" s="2"/>
      <c r="C41" s="159"/>
      <c r="D41" s="192" t="str">
        <f ca="1">IF(backend!J47&lt;&gt;0,CONCATENATE(backend!J47," %"),"")</f>
        <v/>
      </c>
      <c r="E4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41" s="157" t="str">
        <f t="shared" ca="1" si="0"/>
        <v>-</v>
      </c>
      <c r="I41" s="158" t="str">
        <f t="shared" ca="1" si="1"/>
        <v>-</v>
      </c>
      <c r="K41" s="225"/>
      <c r="L41" s="226"/>
      <c r="M41" s="225"/>
      <c r="N41" s="226"/>
      <c r="P41" s="31"/>
      <c r="Q41" s="104" t="str">
        <f>CONCATENATE(R24,"  to    ")</f>
        <v xml:space="preserve">  to    </v>
      </c>
      <c r="R41" s="102"/>
      <c r="S41" s="110" t="str">
        <f>IFERROR((VLOOKUP(R24,coinmarketcap[],6,FALSE)*R32/VLOOKUP(R41,coinmarketcap[],6,FALSE)),"-")</f>
        <v>-</v>
      </c>
      <c r="T41" s="31"/>
    </row>
    <row r="42" spans="2:20" ht="20.25" customHeight="1" x14ac:dyDescent="0.3">
      <c r="B42" s="2"/>
      <c r="C42" s="159"/>
      <c r="D42" s="192" t="str">
        <f ca="1">IF(backend!J48&lt;&gt;0,CONCATENATE(backend!J48," %"),"")</f>
        <v/>
      </c>
      <c r="E4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42" s="157" t="str">
        <f t="shared" ca="1" si="0"/>
        <v>-</v>
      </c>
      <c r="I42" s="158" t="str">
        <f t="shared" ca="1" si="1"/>
        <v>-</v>
      </c>
      <c r="K42" s="227" t="s">
        <v>4720</v>
      </c>
      <c r="L42" s="229" t="str">
        <f>IFERROR(CONCATENATE(VLOOKUP(L38,coinmarketcap[],7,FALSE)," %"),"-")</f>
        <v>-</v>
      </c>
      <c r="M42" s="227" t="s">
        <v>4720</v>
      </c>
      <c r="N42" s="229" t="str">
        <f>IFERROR(CONCATENATE(VLOOKUP(N38,coinmarketcap[],7,FALSE)," %"),"-")</f>
        <v>-</v>
      </c>
      <c r="P42" s="31"/>
      <c r="Q42" s="35"/>
      <c r="R42" s="35"/>
      <c r="S42" s="35"/>
      <c r="T42" s="31"/>
    </row>
    <row r="43" spans="2:20" ht="20.25" customHeight="1" x14ac:dyDescent="0.3">
      <c r="B43" s="2"/>
      <c r="C43" s="159"/>
      <c r="D43" s="192" t="str">
        <f ca="1">IF(backend!J49&lt;&gt;0,CONCATENATE(backend!J49," %"),"")</f>
        <v/>
      </c>
      <c r="E4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43" s="157" t="str">
        <f t="shared" ref="H43:H106" ca="1" si="2">IF(OR(F43="-",F43=0),"-",(G43-F43)/F43)</f>
        <v>-</v>
      </c>
      <c r="I43" s="158" t="str">
        <f t="shared" ref="I43:I74" ca="1" si="3">IFERROR(IF(INDIRECT(ADDRESS(ROW(),3))&lt;&gt;"",E43*G43,"-"),0)</f>
        <v>-</v>
      </c>
      <c r="K43" s="227"/>
      <c r="L43" s="229"/>
      <c r="M43" s="227"/>
      <c r="N43" s="229"/>
      <c r="P43" s="31"/>
      <c r="Q43" s="163"/>
      <c r="R43" s="103" t="str">
        <f>CONCATENATE("   to  ",R24)</f>
        <v xml:space="preserve">   to  </v>
      </c>
      <c r="S43" s="110" t="str">
        <f>IFERROR((VLOOKUP(Q43,coinmarketcap[],6,FALSE)*R32/VLOOKUP(R24,coinmarketcap[],6,FALSE)),"-")</f>
        <v>-</v>
      </c>
      <c r="T43" s="36"/>
    </row>
    <row r="44" spans="2:20" ht="20.25" customHeight="1" x14ac:dyDescent="0.3">
      <c r="B44" s="2"/>
      <c r="C44" s="159"/>
      <c r="D44" s="192" t="str">
        <f ca="1">IF(backend!J50&lt;&gt;0,CONCATENATE(backend!J50," %"),"")</f>
        <v/>
      </c>
      <c r="E4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44" s="157" t="str">
        <f t="shared" ca="1" si="2"/>
        <v>-</v>
      </c>
      <c r="I44" s="158" t="str">
        <f t="shared" ca="1" si="3"/>
        <v>-</v>
      </c>
      <c r="K44" s="223" t="s">
        <v>4721</v>
      </c>
      <c r="L44" s="224" t="str">
        <f>IFERROR(IF(ncs="A",VLOOKUP(L38,coinmarketcap[],9,FALSE),IF(ncs="D",VLOOKUP(L38,coinmarketcap[],10,FALSE),IF(ncs="B",(VLOOKUP("AUD",btccurr[],2,FALSE)*VLOOKUP(L38,coinmarketcap[],9,FALSE))/VLOOKUP("USD",btccurr[],2,FALSE),IF(ncs="C",(VLOOKUP("CAD",btccurr[],2,FALSE)*VLOOKUP(L38,coinmarketcap[],9,FALSE))/VLOOKUP("USD",btccurr[],2,FALSE),IF(ncs="E",(VLOOKUP("GBP",btccurr[],2,FALSE)*VLOOKUP(L38,coinmarketcap[],9,FALSE))/VLOOKUP("USD",btccurr[],2,FALSE),IF(ncs="F",(VLOOKUP("NZD",btccurr[],2,FALSE)*VLOOKUP(L38,coinmarketcap[],9,FALSE))/VLOOKUP("USD",btccurr[],2,FALSE))))))),"-")</f>
        <v>-</v>
      </c>
      <c r="M44" s="223" t="s">
        <v>4721</v>
      </c>
      <c r="N44" s="224" t="str">
        <f>IFERROR(IF(ncs="A",VLOOKUP(N38,coinmarketcap[],9,FALSE),IF(ncs="D",VLOOKUP(N38,coinmarketcap[],10,FALSE),IF(ncs="B",(VLOOKUP("AUD",btccurr[],2,FALSE)*VLOOKUP(N38,coinmarketcap[],9,FALSE))/VLOOKUP("USD",btccurr[],2,FALSE),IF(ncs="C",(VLOOKUP("CAD",btccurr[],2,FALSE)*VLOOKUP(N38,coinmarketcap[],9,FALSE))/VLOOKUP("USD",btccurr[],2,FALSE),IF(ncs="E",(VLOOKUP("GBP",btccurr[],2,FALSE)*VLOOKUP(N38,coinmarketcap[],9,FALSE))/VLOOKUP("USD",btccurr[],2,FALSE),IF(ncs="F",(VLOOKUP("NZD",btccurr[],2,FALSE)*VLOOKUP(N38,coinmarketcap[],9,FALSE))/VLOOKUP("USD",btccurr[],2,FALSE))))))),"-")</f>
        <v>-</v>
      </c>
      <c r="P44" s="31"/>
      <c r="Q44" s="31"/>
      <c r="R44" s="31"/>
      <c r="S44" s="31"/>
      <c r="T44" s="31"/>
    </row>
    <row r="45" spans="2:20" ht="20.25" customHeight="1" x14ac:dyDescent="0.3">
      <c r="B45" s="2"/>
      <c r="C45" s="159"/>
      <c r="D45" s="192" t="str">
        <f ca="1">IF(backend!J51&lt;&gt;0,CONCATENATE(backend!J51," %"),"")</f>
        <v/>
      </c>
      <c r="E4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45" s="157" t="str">
        <f t="shared" ca="1" si="2"/>
        <v>-</v>
      </c>
      <c r="I45" s="158" t="str">
        <f t="shared" ca="1" si="3"/>
        <v>-</v>
      </c>
      <c r="K45" s="223"/>
      <c r="L45" s="224"/>
      <c r="M45" s="223"/>
      <c r="N45" s="224"/>
      <c r="P45" s="31"/>
      <c r="Q45" s="31"/>
      <c r="R45" s="31"/>
      <c r="S45" s="31"/>
      <c r="T45" s="36"/>
    </row>
    <row r="46" spans="2:20" ht="20.25" customHeight="1" x14ac:dyDescent="0.3">
      <c r="B46" s="2"/>
      <c r="C46" s="159"/>
      <c r="D46" s="192" t="str">
        <f ca="1">IF(backend!J52&lt;&gt;0,CONCATENATE(backend!J52," %"),"")</f>
        <v/>
      </c>
      <c r="E4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46" s="157" t="str">
        <f t="shared" ca="1" si="2"/>
        <v>-</v>
      </c>
      <c r="I46" s="158" t="str">
        <f t="shared" ca="1" si="3"/>
        <v>-</v>
      </c>
      <c r="K46" s="161"/>
      <c r="L46" s="162"/>
      <c r="M46" s="161"/>
      <c r="N46" s="162"/>
      <c r="P46" s="31"/>
      <c r="Q46" s="31"/>
      <c r="R46" s="31"/>
      <c r="S46" s="31"/>
      <c r="T46" s="31"/>
    </row>
    <row r="47" spans="2:20" ht="20.25" customHeight="1" x14ac:dyDescent="0.3">
      <c r="B47" s="2"/>
      <c r="C47" s="159"/>
      <c r="D47" s="192" t="str">
        <f ca="1">IF(backend!J53&lt;&gt;0,CONCATENATE(backend!J53," %"),"")</f>
        <v/>
      </c>
      <c r="E4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47" s="157" t="str">
        <f t="shared" ca="1" si="2"/>
        <v>-</v>
      </c>
      <c r="I47" s="158" t="str">
        <f t="shared" ca="1" si="3"/>
        <v>-</v>
      </c>
      <c r="K47" s="52"/>
      <c r="L47" s="52"/>
      <c r="M47" s="52"/>
      <c r="N47" s="52"/>
      <c r="O47" s="52"/>
      <c r="P47" s="52"/>
      <c r="Q47" s="52"/>
      <c r="R47" s="52"/>
      <c r="S47" s="52"/>
      <c r="T47" s="52"/>
    </row>
    <row r="48" spans="2:20" ht="20.25" customHeight="1" x14ac:dyDescent="0.3">
      <c r="B48" s="2"/>
      <c r="C48" s="159"/>
      <c r="D48" s="192" t="str">
        <f ca="1">IF(backend!J54&lt;&gt;0,CONCATENATE(backend!J54," %"),"")</f>
        <v/>
      </c>
      <c r="E4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48" s="157" t="str">
        <f t="shared" ca="1" si="2"/>
        <v>-</v>
      </c>
      <c r="I48" s="158" t="str">
        <f t="shared" ca="1" si="3"/>
        <v>-</v>
      </c>
      <c r="K48" s="52"/>
      <c r="L48" s="52"/>
      <c r="M48" s="52"/>
      <c r="N48" s="52"/>
      <c r="O48" s="52"/>
      <c r="P48" s="52"/>
      <c r="Q48" s="52"/>
      <c r="R48" s="52"/>
      <c r="S48" s="52"/>
      <c r="T48" s="52"/>
    </row>
    <row r="49" spans="2:20" ht="20.25" customHeight="1" x14ac:dyDescent="0.3">
      <c r="B49" s="2"/>
      <c r="C49" s="159"/>
      <c r="D49" s="192" t="str">
        <f ca="1">IF(backend!J55&lt;&gt;0,CONCATENATE(backend!J55," %"),"")</f>
        <v/>
      </c>
      <c r="E4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4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4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49" s="157" t="str">
        <f t="shared" ca="1" si="2"/>
        <v>-</v>
      </c>
      <c r="I49" s="158" t="str">
        <f t="shared" ca="1" si="3"/>
        <v>-</v>
      </c>
      <c r="K49" s="160"/>
      <c r="L49" s="160"/>
      <c r="M49" s="160"/>
      <c r="N49" s="160"/>
      <c r="O49" s="160"/>
      <c r="P49" s="160"/>
      <c r="Q49" s="160"/>
      <c r="R49" s="160"/>
      <c r="S49" s="160"/>
      <c r="T49" s="160"/>
    </row>
    <row r="50" spans="2:20" ht="20.25" customHeight="1" x14ac:dyDescent="0.3">
      <c r="B50" s="2"/>
      <c r="C50" s="153"/>
      <c r="D50" s="192" t="str">
        <f ca="1">IF(backend!J56&lt;&gt;0,CONCATENATE(backend!J56," %"),"")</f>
        <v/>
      </c>
      <c r="E5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50" s="157" t="str">
        <f t="shared" ca="1" si="2"/>
        <v>-</v>
      </c>
      <c r="I50" s="158" t="str">
        <f t="shared" ca="1" si="3"/>
        <v>-</v>
      </c>
      <c r="K50" s="160"/>
      <c r="L50" s="160"/>
      <c r="M50" s="160"/>
      <c r="N50" s="160"/>
      <c r="O50" s="160"/>
      <c r="P50" s="160"/>
      <c r="Q50" s="160"/>
      <c r="R50" s="160"/>
      <c r="S50" s="160"/>
      <c r="T50" s="160"/>
    </row>
    <row r="51" spans="2:20" ht="20.25" customHeight="1" x14ac:dyDescent="0.3">
      <c r="B51" s="2"/>
      <c r="C51" s="153"/>
      <c r="D51" s="192" t="str">
        <f ca="1">IF(backend!J57&lt;&gt;0,CONCATENATE(backend!J57," %"),"")</f>
        <v/>
      </c>
      <c r="E5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51" s="157" t="str">
        <f t="shared" ca="1" si="2"/>
        <v>-</v>
      </c>
      <c r="I51" s="158" t="str">
        <f t="shared" ca="1" si="3"/>
        <v>-</v>
      </c>
      <c r="K51" s="160"/>
      <c r="L51" s="160"/>
      <c r="M51" s="160"/>
      <c r="N51" s="160"/>
      <c r="O51" s="160"/>
      <c r="P51" s="160"/>
      <c r="Q51" s="160"/>
      <c r="R51" s="160"/>
      <c r="S51" s="160"/>
      <c r="T51" s="160"/>
    </row>
    <row r="52" spans="2:20" ht="20.25" customHeight="1" x14ac:dyDescent="0.3">
      <c r="B52" s="2"/>
      <c r="C52" s="153"/>
      <c r="D52" s="192" t="str">
        <f ca="1">IF(backend!J58&lt;&gt;0,CONCATENATE(backend!J58," %"),"")</f>
        <v/>
      </c>
      <c r="E5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52" s="157" t="str">
        <f t="shared" ca="1" si="2"/>
        <v>-</v>
      </c>
      <c r="I52" s="158" t="str">
        <f t="shared" ca="1" si="3"/>
        <v>-</v>
      </c>
      <c r="K52" s="160"/>
      <c r="L52" s="160"/>
      <c r="M52" s="160"/>
      <c r="N52" s="160"/>
      <c r="O52" s="160"/>
      <c r="P52" s="160"/>
      <c r="Q52" s="160"/>
      <c r="R52" s="160"/>
      <c r="S52" s="160"/>
      <c r="T52" s="160"/>
    </row>
    <row r="53" spans="2:20" ht="20.25" customHeight="1" x14ac:dyDescent="0.3">
      <c r="B53" s="2"/>
      <c r="C53" s="153"/>
      <c r="D53" s="192" t="str">
        <f ca="1">IF(backend!J59&lt;&gt;0,CONCATENATE(backend!J59," %"),"")</f>
        <v/>
      </c>
      <c r="E5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53" s="157" t="str">
        <f t="shared" ca="1" si="2"/>
        <v>-</v>
      </c>
      <c r="I53" s="158" t="str">
        <f t="shared" ca="1" si="3"/>
        <v>-</v>
      </c>
      <c r="K53" s="160"/>
      <c r="L53" s="160"/>
      <c r="M53" s="160"/>
      <c r="N53" s="160"/>
      <c r="O53" s="160"/>
      <c r="P53" s="160"/>
      <c r="Q53" s="160"/>
      <c r="R53" s="160"/>
      <c r="S53" s="160"/>
      <c r="T53" s="160"/>
    </row>
    <row r="54" spans="2:20" ht="20.25" customHeight="1" x14ac:dyDescent="0.3">
      <c r="B54" s="2"/>
      <c r="C54" s="153"/>
      <c r="D54" s="192" t="str">
        <f ca="1">IF(backend!J60&lt;&gt;0,CONCATENATE(backend!J60," %"),"")</f>
        <v/>
      </c>
      <c r="E5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54" s="157" t="str">
        <f t="shared" ca="1" si="2"/>
        <v>-</v>
      </c>
      <c r="I54" s="158" t="str">
        <f t="shared" ca="1" si="3"/>
        <v>-</v>
      </c>
      <c r="K54" s="160"/>
      <c r="L54" s="160"/>
      <c r="M54" s="160"/>
      <c r="N54" s="160"/>
      <c r="O54" s="160"/>
      <c r="P54" s="160"/>
      <c r="Q54" s="160"/>
      <c r="R54" s="160"/>
      <c r="S54" s="160"/>
      <c r="T54" s="160"/>
    </row>
    <row r="55" spans="2:20" ht="20.25" customHeight="1" x14ac:dyDescent="0.3">
      <c r="B55" s="2"/>
      <c r="C55" s="153"/>
      <c r="D55" s="192" t="str">
        <f ca="1">IF(backend!J61&lt;&gt;0,CONCATENATE(backend!J61," %"),"")</f>
        <v/>
      </c>
      <c r="E5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55" s="157" t="str">
        <f t="shared" ca="1" si="2"/>
        <v>-</v>
      </c>
      <c r="I55" s="158" t="str">
        <f t="shared" ca="1" si="3"/>
        <v>-</v>
      </c>
      <c r="K55" s="160"/>
      <c r="L55" s="160"/>
      <c r="M55" s="160"/>
      <c r="N55" s="160"/>
      <c r="O55" s="160"/>
      <c r="P55" s="160"/>
      <c r="Q55" s="160"/>
      <c r="R55" s="160"/>
      <c r="S55" s="160"/>
      <c r="T55" s="160"/>
    </row>
    <row r="56" spans="2:20" ht="20.25" customHeight="1" x14ac:dyDescent="0.3">
      <c r="B56" s="2"/>
      <c r="C56" s="153"/>
      <c r="D56" s="192" t="str">
        <f ca="1">IF(backend!J62&lt;&gt;0,CONCATENATE(backend!J62," %"),"")</f>
        <v/>
      </c>
      <c r="E5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56" s="157" t="str">
        <f t="shared" ca="1" si="2"/>
        <v>-</v>
      </c>
      <c r="I56" s="158" t="str">
        <f t="shared" ca="1" si="3"/>
        <v>-</v>
      </c>
      <c r="K56" s="160"/>
      <c r="L56" s="160"/>
      <c r="M56" s="160"/>
      <c r="N56" s="160"/>
      <c r="O56" s="160"/>
      <c r="P56" s="160"/>
      <c r="Q56" s="160"/>
      <c r="R56" s="160"/>
      <c r="S56" s="160"/>
      <c r="T56" s="160"/>
    </row>
    <row r="57" spans="2:20" ht="20.25" customHeight="1" x14ac:dyDescent="0.3">
      <c r="B57" s="2"/>
      <c r="C57" s="153"/>
      <c r="D57" s="192" t="str">
        <f ca="1">IF(backend!J63&lt;&gt;0,CONCATENATE(backend!J63," %"),"")</f>
        <v/>
      </c>
      <c r="E5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57" s="157" t="str">
        <f t="shared" ca="1" si="2"/>
        <v>-</v>
      </c>
      <c r="I57" s="158" t="str">
        <f t="shared" ca="1" si="3"/>
        <v>-</v>
      </c>
      <c r="K57" s="160"/>
      <c r="L57" s="160"/>
      <c r="M57" s="160"/>
      <c r="N57" s="160"/>
      <c r="O57" s="160"/>
      <c r="P57" s="160"/>
      <c r="Q57" s="160"/>
      <c r="R57" s="160"/>
      <c r="S57" s="160"/>
      <c r="T57" s="160"/>
    </row>
    <row r="58" spans="2:20" ht="20.25" customHeight="1" x14ac:dyDescent="0.3">
      <c r="B58" s="2"/>
      <c r="C58" s="153"/>
      <c r="D58" s="192" t="str">
        <f ca="1">IF(backend!J64&lt;&gt;0,CONCATENATE(backend!J64," %"),"")</f>
        <v/>
      </c>
      <c r="E5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58" s="157" t="str">
        <f t="shared" ca="1" si="2"/>
        <v>-</v>
      </c>
      <c r="I58" s="158" t="str">
        <f t="shared" ca="1" si="3"/>
        <v>-</v>
      </c>
    </row>
    <row r="59" spans="2:20" ht="20.25" customHeight="1" x14ac:dyDescent="0.3">
      <c r="B59" s="2"/>
      <c r="C59" s="153"/>
      <c r="D59" s="192" t="str">
        <f ca="1">IF(backend!J65&lt;&gt;0,CONCATENATE(backend!J65," %"),"")</f>
        <v/>
      </c>
      <c r="E5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5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5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59" s="157" t="str">
        <f t="shared" ca="1" si="2"/>
        <v>-</v>
      </c>
      <c r="I59" s="158" t="str">
        <f t="shared" ca="1" si="3"/>
        <v>-</v>
      </c>
    </row>
    <row r="60" spans="2:20" ht="20.25" customHeight="1" x14ac:dyDescent="0.3">
      <c r="B60" s="2"/>
      <c r="C60" s="153"/>
      <c r="D60" s="192" t="str">
        <f ca="1">IF(backend!J66&lt;&gt;0,CONCATENATE(backend!J66," %"),"")</f>
        <v/>
      </c>
      <c r="E6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60" s="157" t="str">
        <f t="shared" ca="1" si="2"/>
        <v>-</v>
      </c>
      <c r="I60" s="158" t="str">
        <f t="shared" ca="1" si="3"/>
        <v>-</v>
      </c>
    </row>
    <row r="61" spans="2:20" ht="20.25" customHeight="1" x14ac:dyDescent="0.3">
      <c r="B61" s="2"/>
      <c r="C61" s="153"/>
      <c r="D61" s="192" t="str">
        <f ca="1">IF(backend!J67&lt;&gt;0,CONCATENATE(backend!J67," %"),"")</f>
        <v/>
      </c>
      <c r="E6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61" s="157" t="str">
        <f t="shared" ca="1" si="2"/>
        <v>-</v>
      </c>
      <c r="I61" s="158" t="str">
        <f t="shared" ca="1" si="3"/>
        <v>-</v>
      </c>
    </row>
    <row r="62" spans="2:20" ht="20.25" customHeight="1" x14ac:dyDescent="0.3">
      <c r="B62" s="2"/>
      <c r="C62" s="153"/>
      <c r="D62" s="192" t="str">
        <f ca="1">IF(backend!J68&lt;&gt;0,CONCATENATE(backend!J68," %"),"")</f>
        <v/>
      </c>
      <c r="E6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62" s="157" t="str">
        <f t="shared" ca="1" si="2"/>
        <v>-</v>
      </c>
      <c r="I62" s="158" t="str">
        <f t="shared" ca="1" si="3"/>
        <v>-</v>
      </c>
    </row>
    <row r="63" spans="2:20" ht="20.25" customHeight="1" x14ac:dyDescent="0.3">
      <c r="B63" s="2"/>
      <c r="C63" s="153"/>
      <c r="D63" s="192" t="str">
        <f ca="1">IF(backend!J69&lt;&gt;0,CONCATENATE(backend!J69," %"),"")</f>
        <v/>
      </c>
      <c r="E6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63" s="157" t="str">
        <f t="shared" ca="1" si="2"/>
        <v>-</v>
      </c>
      <c r="I63" s="158" t="str">
        <f t="shared" ca="1" si="3"/>
        <v>-</v>
      </c>
    </row>
    <row r="64" spans="2:20" ht="20.25" customHeight="1" x14ac:dyDescent="0.3">
      <c r="B64" s="2"/>
      <c r="C64" s="153"/>
      <c r="D64" s="192" t="str">
        <f ca="1">IF(backend!J70&lt;&gt;0,CONCATENATE(backend!J70," %"),"")</f>
        <v/>
      </c>
      <c r="E6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64" s="157" t="str">
        <f t="shared" ca="1" si="2"/>
        <v>-</v>
      </c>
      <c r="I64" s="158" t="str">
        <f t="shared" ca="1" si="3"/>
        <v>-</v>
      </c>
    </row>
    <row r="65" spans="2:9" ht="20.25" customHeight="1" x14ac:dyDescent="0.3">
      <c r="B65" s="2"/>
      <c r="C65" s="153"/>
      <c r="D65" s="192" t="str">
        <f ca="1">IF(backend!J71&lt;&gt;0,CONCATENATE(backend!J71," %"),"")</f>
        <v/>
      </c>
      <c r="E6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65" s="157" t="str">
        <f t="shared" ca="1" si="2"/>
        <v>-</v>
      </c>
      <c r="I65" s="158" t="str">
        <f t="shared" ca="1" si="3"/>
        <v>-</v>
      </c>
    </row>
    <row r="66" spans="2:9" ht="20.25" customHeight="1" x14ac:dyDescent="0.3">
      <c r="B66" s="2"/>
      <c r="C66" s="153"/>
      <c r="D66" s="192" t="str">
        <f ca="1">IF(backend!J72&lt;&gt;0,CONCATENATE(backend!J72," %"),"")</f>
        <v/>
      </c>
      <c r="E6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66" s="157" t="str">
        <f t="shared" ca="1" si="2"/>
        <v>-</v>
      </c>
      <c r="I66" s="158" t="str">
        <f t="shared" ca="1" si="3"/>
        <v>-</v>
      </c>
    </row>
    <row r="67" spans="2:9" ht="20.25" customHeight="1" x14ac:dyDescent="0.3">
      <c r="B67" s="2"/>
      <c r="C67" s="153"/>
      <c r="D67" s="192" t="str">
        <f ca="1">IF(backend!J73&lt;&gt;0,CONCATENATE(backend!J73," %"),"")</f>
        <v/>
      </c>
      <c r="E6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67" s="157" t="str">
        <f t="shared" ca="1" si="2"/>
        <v>-</v>
      </c>
      <c r="I67" s="158" t="str">
        <f t="shared" ca="1" si="3"/>
        <v>-</v>
      </c>
    </row>
    <row r="68" spans="2:9" ht="20.25" customHeight="1" x14ac:dyDescent="0.3">
      <c r="B68" s="2"/>
      <c r="C68" s="153"/>
      <c r="D68" s="192" t="str">
        <f ca="1">IF(backend!J74&lt;&gt;0,CONCATENATE(backend!J74," %"),"")</f>
        <v/>
      </c>
      <c r="E6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68" s="157" t="str">
        <f t="shared" ca="1" si="2"/>
        <v>-</v>
      </c>
      <c r="I68" s="158" t="str">
        <f t="shared" ca="1" si="3"/>
        <v>-</v>
      </c>
    </row>
    <row r="69" spans="2:9" ht="20.25" customHeight="1" x14ac:dyDescent="0.3">
      <c r="B69" s="2"/>
      <c r="C69" s="153"/>
      <c r="D69" s="192" t="str">
        <f ca="1">IF(backend!J75&lt;&gt;0,CONCATENATE(backend!J75," %"),"")</f>
        <v/>
      </c>
      <c r="E6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6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6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69" s="157" t="str">
        <f t="shared" ca="1" si="2"/>
        <v>-</v>
      </c>
      <c r="I69" s="158" t="str">
        <f t="shared" ca="1" si="3"/>
        <v>-</v>
      </c>
    </row>
    <row r="70" spans="2:9" ht="20.25" customHeight="1" x14ac:dyDescent="0.3">
      <c r="B70" s="2"/>
      <c r="C70" s="153"/>
      <c r="D70" s="192" t="str">
        <f ca="1">IF(backend!J76&lt;&gt;0,CONCATENATE(backend!J76," %"),"")</f>
        <v/>
      </c>
      <c r="E7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70" s="157" t="str">
        <f t="shared" ca="1" si="2"/>
        <v>-</v>
      </c>
      <c r="I70" s="158" t="str">
        <f t="shared" ca="1" si="3"/>
        <v>-</v>
      </c>
    </row>
    <row r="71" spans="2:9" ht="20.25" customHeight="1" x14ac:dyDescent="0.3">
      <c r="B71" s="2"/>
      <c r="C71" s="153"/>
      <c r="D71" s="192" t="str">
        <f ca="1">IF(backend!J77&lt;&gt;0,CONCATENATE(backend!J77," %"),"")</f>
        <v/>
      </c>
      <c r="E7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71" s="157" t="str">
        <f t="shared" ca="1" si="2"/>
        <v>-</v>
      </c>
      <c r="I71" s="158" t="str">
        <f t="shared" ca="1" si="3"/>
        <v>-</v>
      </c>
    </row>
    <row r="72" spans="2:9" ht="20.25" customHeight="1" x14ac:dyDescent="0.3">
      <c r="B72" s="2"/>
      <c r="C72" s="153"/>
      <c r="D72" s="192" t="str">
        <f ca="1">IF(backend!J78&lt;&gt;0,CONCATENATE(backend!J78," %"),"")</f>
        <v/>
      </c>
      <c r="E7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72" s="157" t="str">
        <f t="shared" ca="1" si="2"/>
        <v>-</v>
      </c>
      <c r="I72" s="158" t="str">
        <f t="shared" ca="1" si="3"/>
        <v>-</v>
      </c>
    </row>
    <row r="73" spans="2:9" ht="20.25" customHeight="1" x14ac:dyDescent="0.3">
      <c r="B73" s="2"/>
      <c r="C73" s="153"/>
      <c r="D73" s="192" t="str">
        <f ca="1">IF(backend!J79&lt;&gt;0,CONCATENATE(backend!J79," %"),"")</f>
        <v/>
      </c>
      <c r="E7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73" s="157" t="str">
        <f t="shared" ca="1" si="2"/>
        <v>-</v>
      </c>
      <c r="I73" s="158" t="str">
        <f t="shared" ca="1" si="3"/>
        <v>-</v>
      </c>
    </row>
    <row r="74" spans="2:9" ht="20.25" customHeight="1" x14ac:dyDescent="0.3">
      <c r="B74" s="2"/>
      <c r="C74" s="153"/>
      <c r="D74" s="192" t="str">
        <f ca="1">IF(backend!J80&lt;&gt;0,CONCATENATE(backend!J80," %"),"")</f>
        <v/>
      </c>
      <c r="E7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74" s="157" t="str">
        <f t="shared" ca="1" si="2"/>
        <v>-</v>
      </c>
      <c r="I74" s="158" t="str">
        <f t="shared" ca="1" si="3"/>
        <v>-</v>
      </c>
    </row>
    <row r="75" spans="2:9" ht="20.25" customHeight="1" x14ac:dyDescent="0.3">
      <c r="B75" s="2"/>
      <c r="C75" s="153"/>
      <c r="D75" s="192" t="str">
        <f ca="1">IF(backend!J81&lt;&gt;0,CONCATENATE(backend!J81," %"),"")</f>
        <v/>
      </c>
      <c r="E7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75" s="157" t="str">
        <f t="shared" ca="1" si="2"/>
        <v>-</v>
      </c>
      <c r="I75" s="158" t="str">
        <f t="shared" ref="I75:I106" ca="1" si="4">IFERROR(IF(INDIRECT(ADDRESS(ROW(),3))&lt;&gt;"",E75*G75,"-"),0)</f>
        <v>-</v>
      </c>
    </row>
    <row r="76" spans="2:9" ht="20.25" customHeight="1" x14ac:dyDescent="0.3">
      <c r="B76" s="2"/>
      <c r="C76" s="153"/>
      <c r="D76" s="192" t="str">
        <f ca="1">IF(backend!J82&lt;&gt;0,CONCATENATE(backend!J82," %"),"")</f>
        <v/>
      </c>
      <c r="E7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76" s="157" t="str">
        <f t="shared" ca="1" si="2"/>
        <v>-</v>
      </c>
      <c r="I76" s="158" t="str">
        <f t="shared" ca="1" si="4"/>
        <v>-</v>
      </c>
    </row>
    <row r="77" spans="2:9" ht="20.25" customHeight="1" x14ac:dyDescent="0.3">
      <c r="B77" s="2"/>
      <c r="C77" s="153"/>
      <c r="D77" s="192" t="str">
        <f ca="1">IF(backend!J83&lt;&gt;0,CONCATENATE(backend!J83," %"),"")</f>
        <v/>
      </c>
      <c r="E7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77" s="157" t="str">
        <f t="shared" ca="1" si="2"/>
        <v>-</v>
      </c>
      <c r="I77" s="158" t="str">
        <f t="shared" ca="1" si="4"/>
        <v>-</v>
      </c>
    </row>
    <row r="78" spans="2:9" ht="20.25" customHeight="1" x14ac:dyDescent="0.3">
      <c r="B78" s="2"/>
      <c r="C78" s="153"/>
      <c r="D78" s="192" t="str">
        <f ca="1">IF(backend!J84&lt;&gt;0,CONCATENATE(backend!J84," %"),"")</f>
        <v/>
      </c>
      <c r="E7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78" s="157" t="str">
        <f t="shared" ca="1" si="2"/>
        <v>-</v>
      </c>
      <c r="I78" s="158" t="str">
        <f t="shared" ca="1" si="4"/>
        <v>-</v>
      </c>
    </row>
    <row r="79" spans="2:9" ht="20.25" customHeight="1" x14ac:dyDescent="0.3">
      <c r="B79" s="2"/>
      <c r="C79" s="153"/>
      <c r="D79" s="192" t="str">
        <f ca="1">IF(backend!J85&lt;&gt;0,CONCATENATE(backend!J85," %"),"")</f>
        <v/>
      </c>
      <c r="E7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7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7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79" s="157" t="str">
        <f t="shared" ca="1" si="2"/>
        <v>-</v>
      </c>
      <c r="I79" s="158" t="str">
        <f t="shared" ca="1" si="4"/>
        <v>-</v>
      </c>
    </row>
    <row r="80" spans="2:9" ht="20.25" customHeight="1" x14ac:dyDescent="0.3">
      <c r="B80" s="2"/>
      <c r="C80" s="153"/>
      <c r="D80" s="192" t="str">
        <f ca="1">IF(backend!J86&lt;&gt;0,CONCATENATE(backend!J86," %"),"")</f>
        <v/>
      </c>
      <c r="E8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80" s="157" t="str">
        <f t="shared" ca="1" si="2"/>
        <v>-</v>
      </c>
      <c r="I80" s="158" t="str">
        <f t="shared" ca="1" si="4"/>
        <v>-</v>
      </c>
    </row>
    <row r="81" spans="2:9" ht="20.25" customHeight="1" x14ac:dyDescent="0.3">
      <c r="B81" s="2"/>
      <c r="C81" s="153"/>
      <c r="D81" s="192" t="str">
        <f ca="1">IF(backend!J87&lt;&gt;0,CONCATENATE(backend!J87," %"),"")</f>
        <v/>
      </c>
      <c r="E8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81" s="157" t="str">
        <f t="shared" ca="1" si="2"/>
        <v>-</v>
      </c>
      <c r="I81" s="158" t="str">
        <f t="shared" ca="1" si="4"/>
        <v>-</v>
      </c>
    </row>
    <row r="82" spans="2:9" ht="20.25" customHeight="1" x14ac:dyDescent="0.3">
      <c r="B82" s="2"/>
      <c r="C82" s="153"/>
      <c r="D82" s="192" t="str">
        <f ca="1">IF(backend!J88&lt;&gt;0,CONCATENATE(backend!J88," %"),"")</f>
        <v/>
      </c>
      <c r="E8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82" s="157" t="str">
        <f t="shared" ca="1" si="2"/>
        <v>-</v>
      </c>
      <c r="I82" s="158" t="str">
        <f t="shared" ca="1" si="4"/>
        <v>-</v>
      </c>
    </row>
    <row r="83" spans="2:9" ht="20.25" customHeight="1" x14ac:dyDescent="0.3">
      <c r="B83" s="2"/>
      <c r="C83" s="153"/>
      <c r="D83" s="192" t="str">
        <f ca="1">IF(backend!J89&lt;&gt;0,CONCATENATE(backend!J89," %"),"")</f>
        <v/>
      </c>
      <c r="E8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83" s="157" t="str">
        <f t="shared" ca="1" si="2"/>
        <v>-</v>
      </c>
      <c r="I83" s="158" t="str">
        <f t="shared" ca="1" si="4"/>
        <v>-</v>
      </c>
    </row>
    <row r="84" spans="2:9" ht="20.25" customHeight="1" x14ac:dyDescent="0.3">
      <c r="B84" s="2"/>
      <c r="C84" s="153"/>
      <c r="D84" s="192" t="str">
        <f ca="1">IF(backend!J90&lt;&gt;0,CONCATENATE(backend!J90," %"),"")</f>
        <v/>
      </c>
      <c r="E8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84" s="157" t="str">
        <f t="shared" ca="1" si="2"/>
        <v>-</v>
      </c>
      <c r="I84" s="158" t="str">
        <f t="shared" ca="1" si="4"/>
        <v>-</v>
      </c>
    </row>
    <row r="85" spans="2:9" ht="20.25" customHeight="1" x14ac:dyDescent="0.3">
      <c r="B85" s="2"/>
      <c r="C85" s="153"/>
      <c r="D85" s="192" t="str">
        <f ca="1">IF(backend!J91&lt;&gt;0,CONCATENATE(backend!J91," %"),"")</f>
        <v/>
      </c>
      <c r="E8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85" s="157" t="str">
        <f t="shared" ca="1" si="2"/>
        <v>-</v>
      </c>
      <c r="I85" s="158" t="str">
        <f t="shared" ca="1" si="4"/>
        <v>-</v>
      </c>
    </row>
    <row r="86" spans="2:9" ht="20.25" customHeight="1" x14ac:dyDescent="0.3">
      <c r="B86" s="2"/>
      <c r="C86" s="153"/>
      <c r="D86" s="192" t="str">
        <f ca="1">IF(backend!J92&lt;&gt;0,CONCATENATE(backend!J92," %"),"")</f>
        <v/>
      </c>
      <c r="E8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86" s="157" t="str">
        <f t="shared" ca="1" si="2"/>
        <v>-</v>
      </c>
      <c r="I86" s="158" t="str">
        <f t="shared" ca="1" si="4"/>
        <v>-</v>
      </c>
    </row>
    <row r="87" spans="2:9" ht="20.25" customHeight="1" x14ac:dyDescent="0.3">
      <c r="B87" s="2"/>
      <c r="C87" s="153"/>
      <c r="D87" s="192" t="str">
        <f ca="1">IF(backend!J93&lt;&gt;0,CONCATENATE(backend!J93," %"),"")</f>
        <v/>
      </c>
      <c r="E8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87" s="157" t="str">
        <f t="shared" ca="1" si="2"/>
        <v>-</v>
      </c>
      <c r="I87" s="158" t="str">
        <f t="shared" ca="1" si="4"/>
        <v>-</v>
      </c>
    </row>
    <row r="88" spans="2:9" ht="20.25" customHeight="1" x14ac:dyDescent="0.3">
      <c r="B88" s="2"/>
      <c r="C88" s="153"/>
      <c r="D88" s="192" t="str">
        <f ca="1">IF(backend!J94&lt;&gt;0,CONCATENATE(backend!J94," %"),"")</f>
        <v/>
      </c>
      <c r="E8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88" s="157" t="str">
        <f t="shared" ca="1" si="2"/>
        <v>-</v>
      </c>
      <c r="I88" s="158" t="str">
        <f t="shared" ca="1" si="4"/>
        <v>-</v>
      </c>
    </row>
    <row r="89" spans="2:9" ht="20.25" customHeight="1" x14ac:dyDescent="0.3">
      <c r="B89" s="2"/>
      <c r="C89" s="153"/>
      <c r="D89" s="192" t="str">
        <f ca="1">IF(backend!J95&lt;&gt;0,CONCATENATE(backend!J95," %"),"")</f>
        <v/>
      </c>
      <c r="E8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8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8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89" s="157" t="str">
        <f t="shared" ca="1" si="2"/>
        <v>-</v>
      </c>
      <c r="I89" s="158" t="str">
        <f t="shared" ca="1" si="4"/>
        <v>-</v>
      </c>
    </row>
    <row r="90" spans="2:9" ht="20.25" customHeight="1" x14ac:dyDescent="0.3">
      <c r="B90" s="2"/>
      <c r="C90" s="153"/>
      <c r="D90" s="192" t="str">
        <f ca="1">IF(backend!J96&lt;&gt;0,CONCATENATE(backend!J96," %"),"")</f>
        <v/>
      </c>
      <c r="E9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90" s="157" t="str">
        <f t="shared" ca="1" si="2"/>
        <v>-</v>
      </c>
      <c r="I90" s="158" t="str">
        <f t="shared" ca="1" si="4"/>
        <v>-</v>
      </c>
    </row>
    <row r="91" spans="2:9" ht="20.25" customHeight="1" x14ac:dyDescent="0.3">
      <c r="B91" s="2"/>
      <c r="C91" s="153"/>
      <c r="D91" s="192" t="str">
        <f ca="1">IF(backend!J97&lt;&gt;0,CONCATENATE(backend!J97," %"),"")</f>
        <v/>
      </c>
      <c r="E9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91" s="157" t="str">
        <f t="shared" ca="1" si="2"/>
        <v>-</v>
      </c>
      <c r="I91" s="158" t="str">
        <f t="shared" ca="1" si="4"/>
        <v>-</v>
      </c>
    </row>
    <row r="92" spans="2:9" ht="20.25" customHeight="1" x14ac:dyDescent="0.3">
      <c r="B92" s="2"/>
      <c r="C92" s="153"/>
      <c r="D92" s="192" t="str">
        <f ca="1">IF(backend!J98&lt;&gt;0,CONCATENATE(backend!J98," %"),"")</f>
        <v/>
      </c>
      <c r="E9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92" s="157" t="str">
        <f t="shared" ca="1" si="2"/>
        <v>-</v>
      </c>
      <c r="I92" s="158" t="str">
        <f t="shared" ca="1" si="4"/>
        <v>-</v>
      </c>
    </row>
    <row r="93" spans="2:9" ht="20.25" customHeight="1" x14ac:dyDescent="0.3">
      <c r="B93" s="2"/>
      <c r="C93" s="153"/>
      <c r="D93" s="192" t="str">
        <f ca="1">IF(backend!J99&lt;&gt;0,CONCATENATE(backend!J99," %"),"")</f>
        <v/>
      </c>
      <c r="E9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93" s="157" t="str">
        <f t="shared" ca="1" si="2"/>
        <v>-</v>
      </c>
      <c r="I93" s="158" t="str">
        <f t="shared" ca="1" si="4"/>
        <v>-</v>
      </c>
    </row>
    <row r="94" spans="2:9" ht="20.25" customHeight="1" x14ac:dyDescent="0.3">
      <c r="B94" s="2"/>
      <c r="C94" s="153"/>
      <c r="D94" s="192" t="str">
        <f ca="1">IF(backend!J100&lt;&gt;0,CONCATENATE(backend!J100," %"),"")</f>
        <v/>
      </c>
      <c r="E9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94" s="157" t="str">
        <f t="shared" ca="1" si="2"/>
        <v>-</v>
      </c>
      <c r="I94" s="158" t="str">
        <f t="shared" ca="1" si="4"/>
        <v>-</v>
      </c>
    </row>
    <row r="95" spans="2:9" ht="20.25" customHeight="1" x14ac:dyDescent="0.3">
      <c r="B95" s="2"/>
      <c r="C95" s="153"/>
      <c r="D95" s="192" t="str">
        <f ca="1">IF(backend!J101&lt;&gt;0,CONCATENATE(backend!J101," %"),"")</f>
        <v/>
      </c>
      <c r="E9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95" s="157" t="str">
        <f t="shared" ca="1" si="2"/>
        <v>-</v>
      </c>
      <c r="I95" s="158" t="str">
        <f t="shared" ca="1" si="4"/>
        <v>-</v>
      </c>
    </row>
    <row r="96" spans="2:9" ht="20.25" customHeight="1" x14ac:dyDescent="0.3">
      <c r="B96" s="2"/>
      <c r="C96" s="153"/>
      <c r="D96" s="192" t="str">
        <f ca="1">IF(backend!J102&lt;&gt;0,CONCATENATE(backend!J102," %"),"")</f>
        <v/>
      </c>
      <c r="E9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96" s="157" t="str">
        <f t="shared" ca="1" si="2"/>
        <v>-</v>
      </c>
      <c r="I96" s="158" t="str">
        <f t="shared" ca="1" si="4"/>
        <v>-</v>
      </c>
    </row>
    <row r="97" spans="2:9" ht="20.25" customHeight="1" x14ac:dyDescent="0.3">
      <c r="B97" s="2"/>
      <c r="C97" s="153"/>
      <c r="D97" s="192" t="str">
        <f ca="1">IF(backend!J103&lt;&gt;0,CONCATENATE(backend!J103," %"),"")</f>
        <v/>
      </c>
      <c r="E9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97" s="157" t="str">
        <f t="shared" ca="1" si="2"/>
        <v>-</v>
      </c>
      <c r="I97" s="158" t="str">
        <f t="shared" ca="1" si="4"/>
        <v>-</v>
      </c>
    </row>
    <row r="98" spans="2:9" ht="20.25" customHeight="1" x14ac:dyDescent="0.3">
      <c r="B98" s="2"/>
      <c r="C98" s="153"/>
      <c r="D98" s="192" t="str">
        <f ca="1">IF(backend!J104&lt;&gt;0,CONCATENATE(backend!J104," %"),"")</f>
        <v/>
      </c>
      <c r="E9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98" s="157" t="str">
        <f t="shared" ca="1" si="2"/>
        <v>-</v>
      </c>
      <c r="I98" s="158" t="str">
        <f t="shared" ca="1" si="4"/>
        <v>-</v>
      </c>
    </row>
    <row r="99" spans="2:9" ht="20.25" customHeight="1" x14ac:dyDescent="0.3">
      <c r="B99" s="2"/>
      <c r="C99" s="153"/>
      <c r="D99" s="192" t="str">
        <f ca="1">IF(backend!J105&lt;&gt;0,CONCATENATE(backend!J105," %"),"")</f>
        <v/>
      </c>
      <c r="E9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9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9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99" s="157" t="str">
        <f t="shared" ca="1" si="2"/>
        <v>-</v>
      </c>
      <c r="I99" s="158" t="str">
        <f t="shared" ca="1" si="4"/>
        <v>-</v>
      </c>
    </row>
    <row r="100" spans="2:9" ht="20.25" customHeight="1" x14ac:dyDescent="0.3">
      <c r="B100" s="2"/>
      <c r="C100" s="153"/>
      <c r="D100" s="192" t="str">
        <f ca="1">IF(backend!J106&lt;&gt;0,CONCATENATE(backend!J106," %"),"")</f>
        <v/>
      </c>
      <c r="E10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00" s="157" t="str">
        <f t="shared" ca="1" si="2"/>
        <v>-</v>
      </c>
      <c r="I100" s="158" t="str">
        <f t="shared" ca="1" si="4"/>
        <v>-</v>
      </c>
    </row>
    <row r="101" spans="2:9" ht="20.25" customHeight="1" x14ac:dyDescent="0.3">
      <c r="B101" s="2"/>
      <c r="C101" s="153"/>
      <c r="D101" s="192" t="str">
        <f ca="1">IF(backend!J107&lt;&gt;0,CONCATENATE(backend!J107," %"),"")</f>
        <v/>
      </c>
      <c r="E10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01" s="157" t="str">
        <f t="shared" ca="1" si="2"/>
        <v>-</v>
      </c>
      <c r="I101" s="158" t="str">
        <f t="shared" ca="1" si="4"/>
        <v>-</v>
      </c>
    </row>
    <row r="102" spans="2:9" ht="20.25" customHeight="1" x14ac:dyDescent="0.3">
      <c r="B102" s="2"/>
      <c r="C102" s="153"/>
      <c r="D102" s="192" t="str">
        <f ca="1">IF(backend!J108&lt;&gt;0,CONCATENATE(backend!J108," %"),"")</f>
        <v/>
      </c>
      <c r="E10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02" s="157" t="str">
        <f t="shared" ca="1" si="2"/>
        <v>-</v>
      </c>
      <c r="I102" s="158" t="str">
        <f t="shared" ca="1" si="4"/>
        <v>-</v>
      </c>
    </row>
    <row r="103" spans="2:9" ht="20.25" customHeight="1" x14ac:dyDescent="0.3">
      <c r="B103" s="2"/>
      <c r="C103" s="153"/>
      <c r="D103" s="192" t="str">
        <f ca="1">IF(backend!J109&lt;&gt;0,CONCATENATE(backend!J109," %"),"")</f>
        <v/>
      </c>
      <c r="E10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03" s="157" t="str">
        <f t="shared" ca="1" si="2"/>
        <v>-</v>
      </c>
      <c r="I103" s="158" t="str">
        <f t="shared" ca="1" si="4"/>
        <v>-</v>
      </c>
    </row>
    <row r="104" spans="2:9" ht="20.25" customHeight="1" x14ac:dyDescent="0.3">
      <c r="B104" s="2"/>
      <c r="C104" s="153"/>
      <c r="D104" s="192" t="str">
        <f ca="1">IF(backend!J110&lt;&gt;0,CONCATENATE(backend!J110," %"),"")</f>
        <v/>
      </c>
      <c r="E10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04" s="157" t="str">
        <f t="shared" ca="1" si="2"/>
        <v>-</v>
      </c>
      <c r="I104" s="158" t="str">
        <f t="shared" ca="1" si="4"/>
        <v>-</v>
      </c>
    </row>
    <row r="105" spans="2:9" ht="20.25" customHeight="1" x14ac:dyDescent="0.3">
      <c r="B105" s="2"/>
      <c r="C105" s="153"/>
      <c r="D105" s="192" t="str">
        <f ca="1">IF(backend!J111&lt;&gt;0,CONCATENATE(backend!J111," %"),"")</f>
        <v/>
      </c>
      <c r="E10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05" s="157" t="str">
        <f t="shared" ca="1" si="2"/>
        <v>-</v>
      </c>
      <c r="I105" s="158" t="str">
        <f t="shared" ca="1" si="4"/>
        <v>-</v>
      </c>
    </row>
    <row r="106" spans="2:9" ht="20.25" customHeight="1" x14ac:dyDescent="0.3">
      <c r="B106" s="2"/>
      <c r="C106" s="153"/>
      <c r="D106" s="192" t="str">
        <f ca="1">IF(backend!J112&lt;&gt;0,CONCATENATE(backend!J112," %"),"")</f>
        <v/>
      </c>
      <c r="E10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06" s="157" t="str">
        <f t="shared" ca="1" si="2"/>
        <v>-</v>
      </c>
      <c r="I106" s="158" t="str">
        <f t="shared" ca="1" si="4"/>
        <v>-</v>
      </c>
    </row>
    <row r="107" spans="2:9" ht="20.25" customHeight="1" x14ac:dyDescent="0.3">
      <c r="B107" s="2"/>
      <c r="C107" s="153"/>
      <c r="D107" s="192" t="str">
        <f ca="1">IF(backend!J113&lt;&gt;0,CONCATENATE(backend!J113," %"),"")</f>
        <v/>
      </c>
      <c r="E10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07" s="157" t="str">
        <f t="shared" ref="H107:H150" ca="1" si="5">IF(OR(F107="-",F107=0),"-",(G107-F107)/F107)</f>
        <v>-</v>
      </c>
      <c r="I107" s="158" t="str">
        <f t="shared" ref="I107:I138" ca="1" si="6">IFERROR(IF(INDIRECT(ADDRESS(ROW(),3))&lt;&gt;"",E107*G107,"-"),0)</f>
        <v>-</v>
      </c>
    </row>
    <row r="108" spans="2:9" ht="20.25" customHeight="1" x14ac:dyDescent="0.3">
      <c r="B108" s="2"/>
      <c r="C108" s="153"/>
      <c r="D108" s="192" t="str">
        <f ca="1">IF(backend!J114&lt;&gt;0,CONCATENATE(backend!J114," %"),"")</f>
        <v/>
      </c>
      <c r="E10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08" s="157" t="str">
        <f t="shared" ca="1" si="5"/>
        <v>-</v>
      </c>
      <c r="I108" s="158" t="str">
        <f t="shared" ca="1" si="6"/>
        <v>-</v>
      </c>
    </row>
    <row r="109" spans="2:9" ht="20.25" customHeight="1" x14ac:dyDescent="0.3">
      <c r="B109" s="2"/>
      <c r="C109" s="153"/>
      <c r="D109" s="192" t="str">
        <f ca="1">IF(backend!J115&lt;&gt;0,CONCATENATE(backend!J115," %"),"")</f>
        <v/>
      </c>
      <c r="E10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0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0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09" s="157" t="str">
        <f t="shared" ca="1" si="5"/>
        <v>-</v>
      </c>
      <c r="I109" s="158" t="str">
        <f t="shared" ca="1" si="6"/>
        <v>-</v>
      </c>
    </row>
    <row r="110" spans="2:9" ht="20.25" customHeight="1" x14ac:dyDescent="0.3">
      <c r="B110" s="2"/>
      <c r="C110" s="153"/>
      <c r="D110" s="192" t="str">
        <f ca="1">IF(backend!J116&lt;&gt;0,CONCATENATE(backend!J116," %"),"")</f>
        <v/>
      </c>
      <c r="E11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10" s="157" t="str">
        <f t="shared" ca="1" si="5"/>
        <v>-</v>
      </c>
      <c r="I110" s="158" t="str">
        <f t="shared" ca="1" si="6"/>
        <v>-</v>
      </c>
    </row>
    <row r="111" spans="2:9" ht="20.25" customHeight="1" x14ac:dyDescent="0.3">
      <c r="B111" s="2"/>
      <c r="C111" s="153"/>
      <c r="D111" s="192" t="str">
        <f ca="1">IF(backend!J117&lt;&gt;0,CONCATENATE(backend!J117," %"),"")</f>
        <v/>
      </c>
      <c r="E11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11" s="157" t="str">
        <f t="shared" ca="1" si="5"/>
        <v>-</v>
      </c>
      <c r="I111" s="158" t="str">
        <f t="shared" ca="1" si="6"/>
        <v>-</v>
      </c>
    </row>
    <row r="112" spans="2:9" ht="20.25" customHeight="1" x14ac:dyDescent="0.3">
      <c r="B112" s="2"/>
      <c r="C112" s="153"/>
      <c r="D112" s="192" t="str">
        <f ca="1">IF(backend!J118&lt;&gt;0,CONCATENATE(backend!J118," %"),"")</f>
        <v/>
      </c>
      <c r="E11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12" s="157" t="str">
        <f t="shared" ca="1" si="5"/>
        <v>-</v>
      </c>
      <c r="I112" s="158" t="str">
        <f t="shared" ca="1" si="6"/>
        <v>-</v>
      </c>
    </row>
    <row r="113" spans="2:9" ht="20.25" customHeight="1" x14ac:dyDescent="0.3">
      <c r="B113" s="2"/>
      <c r="C113" s="153"/>
      <c r="D113" s="192" t="str">
        <f ca="1">IF(backend!J119&lt;&gt;0,CONCATENATE(backend!J119," %"),"")</f>
        <v/>
      </c>
      <c r="E11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13" s="157" t="str">
        <f t="shared" ca="1" si="5"/>
        <v>-</v>
      </c>
      <c r="I113" s="158" t="str">
        <f t="shared" ca="1" si="6"/>
        <v>-</v>
      </c>
    </row>
    <row r="114" spans="2:9" ht="20.25" customHeight="1" x14ac:dyDescent="0.3">
      <c r="B114" s="2"/>
      <c r="C114" s="153"/>
      <c r="D114" s="192" t="str">
        <f ca="1">IF(backend!J120&lt;&gt;0,CONCATENATE(backend!J120," %"),"")</f>
        <v/>
      </c>
      <c r="E11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14" s="157" t="str">
        <f t="shared" ca="1" si="5"/>
        <v>-</v>
      </c>
      <c r="I114" s="158" t="str">
        <f t="shared" ca="1" si="6"/>
        <v>-</v>
      </c>
    </row>
    <row r="115" spans="2:9" ht="20.25" customHeight="1" x14ac:dyDescent="0.3">
      <c r="B115" s="2"/>
      <c r="C115" s="153"/>
      <c r="D115" s="192" t="str">
        <f ca="1">IF(backend!J121&lt;&gt;0,CONCATENATE(backend!J121," %"),"")</f>
        <v/>
      </c>
      <c r="E11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15" s="157" t="str">
        <f t="shared" ca="1" si="5"/>
        <v>-</v>
      </c>
      <c r="I115" s="158" t="str">
        <f t="shared" ca="1" si="6"/>
        <v>-</v>
      </c>
    </row>
    <row r="116" spans="2:9" ht="20.25" customHeight="1" x14ac:dyDescent="0.3">
      <c r="B116" s="2"/>
      <c r="C116" s="153"/>
      <c r="D116" s="192" t="str">
        <f ca="1">IF(backend!J122&lt;&gt;0,CONCATENATE(backend!J122," %"),"")</f>
        <v/>
      </c>
      <c r="E11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16" s="157" t="str">
        <f t="shared" ca="1" si="5"/>
        <v>-</v>
      </c>
      <c r="I116" s="158" t="str">
        <f t="shared" ca="1" si="6"/>
        <v>-</v>
      </c>
    </row>
    <row r="117" spans="2:9" ht="20.25" customHeight="1" x14ac:dyDescent="0.3">
      <c r="B117" s="2"/>
      <c r="C117" s="153"/>
      <c r="D117" s="192" t="str">
        <f ca="1">IF(backend!J123&lt;&gt;0,CONCATENATE(backend!J123," %"),"")</f>
        <v/>
      </c>
      <c r="E11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17" s="157" t="str">
        <f t="shared" ca="1" si="5"/>
        <v>-</v>
      </c>
      <c r="I117" s="158" t="str">
        <f t="shared" ca="1" si="6"/>
        <v>-</v>
      </c>
    </row>
    <row r="118" spans="2:9" ht="20.25" customHeight="1" x14ac:dyDescent="0.3">
      <c r="B118" s="2"/>
      <c r="C118" s="153"/>
      <c r="D118" s="192" t="str">
        <f ca="1">IF(backend!J124&lt;&gt;0,CONCATENATE(backend!J124," %"),"")</f>
        <v/>
      </c>
      <c r="E11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18" s="157" t="str">
        <f t="shared" ca="1" si="5"/>
        <v>-</v>
      </c>
      <c r="I118" s="158" t="str">
        <f t="shared" ca="1" si="6"/>
        <v>-</v>
      </c>
    </row>
    <row r="119" spans="2:9" ht="20.25" customHeight="1" x14ac:dyDescent="0.3">
      <c r="B119" s="2"/>
      <c r="C119" s="153"/>
      <c r="D119" s="192" t="str">
        <f ca="1">IF(backend!J125&lt;&gt;0,CONCATENATE(backend!J125," %"),"")</f>
        <v/>
      </c>
      <c r="E11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1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1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19" s="157" t="str">
        <f t="shared" ca="1" si="5"/>
        <v>-</v>
      </c>
      <c r="I119" s="158" t="str">
        <f t="shared" ca="1" si="6"/>
        <v>-</v>
      </c>
    </row>
    <row r="120" spans="2:9" ht="20.25" customHeight="1" x14ac:dyDescent="0.3">
      <c r="B120" s="2"/>
      <c r="C120" s="153"/>
      <c r="D120" s="192" t="str">
        <f ca="1">IF(backend!J126&lt;&gt;0,CONCATENATE(backend!J126," %"),"")</f>
        <v/>
      </c>
      <c r="E12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20" s="157" t="str">
        <f t="shared" ca="1" si="5"/>
        <v>-</v>
      </c>
      <c r="I120" s="158" t="str">
        <f t="shared" ca="1" si="6"/>
        <v>-</v>
      </c>
    </row>
    <row r="121" spans="2:9" ht="20.25" customHeight="1" x14ac:dyDescent="0.3">
      <c r="B121" s="2"/>
      <c r="C121" s="153"/>
      <c r="D121" s="192" t="str">
        <f ca="1">IF(backend!J127&lt;&gt;0,CONCATENATE(backend!J127," %"),"")</f>
        <v/>
      </c>
      <c r="E12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21" s="157" t="str">
        <f t="shared" ca="1" si="5"/>
        <v>-</v>
      </c>
      <c r="I121" s="158" t="str">
        <f t="shared" ca="1" si="6"/>
        <v>-</v>
      </c>
    </row>
    <row r="122" spans="2:9" ht="20.25" customHeight="1" x14ac:dyDescent="0.3">
      <c r="B122" s="2"/>
      <c r="C122" s="153"/>
      <c r="D122" s="192" t="str">
        <f ca="1">IF(backend!J128&lt;&gt;0,CONCATENATE(backend!J128," %"),"")</f>
        <v/>
      </c>
      <c r="E12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22" s="157" t="str">
        <f t="shared" ca="1" si="5"/>
        <v>-</v>
      </c>
      <c r="I122" s="158" t="str">
        <f t="shared" ca="1" si="6"/>
        <v>-</v>
      </c>
    </row>
    <row r="123" spans="2:9" ht="20.25" customHeight="1" x14ac:dyDescent="0.3">
      <c r="B123" s="2"/>
      <c r="C123" s="153"/>
      <c r="D123" s="192" t="str">
        <f ca="1">IF(backend!J129&lt;&gt;0,CONCATENATE(backend!J129," %"),"")</f>
        <v/>
      </c>
      <c r="E12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23" s="157" t="str">
        <f t="shared" ca="1" si="5"/>
        <v>-</v>
      </c>
      <c r="I123" s="158" t="str">
        <f t="shared" ca="1" si="6"/>
        <v>-</v>
      </c>
    </row>
    <row r="124" spans="2:9" ht="20.25" customHeight="1" x14ac:dyDescent="0.3">
      <c r="B124" s="2"/>
      <c r="C124" s="153"/>
      <c r="D124" s="192" t="str">
        <f ca="1">IF(backend!J130&lt;&gt;0,CONCATENATE(backend!J130," %"),"")</f>
        <v/>
      </c>
      <c r="E12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24" s="157" t="str">
        <f t="shared" ca="1" si="5"/>
        <v>-</v>
      </c>
      <c r="I124" s="158" t="str">
        <f t="shared" ca="1" si="6"/>
        <v>-</v>
      </c>
    </row>
    <row r="125" spans="2:9" ht="20.25" customHeight="1" x14ac:dyDescent="0.3">
      <c r="B125" s="2"/>
      <c r="C125" s="153"/>
      <c r="D125" s="192" t="str">
        <f ca="1">IF(backend!J131&lt;&gt;0,CONCATENATE(backend!J131," %"),"")</f>
        <v/>
      </c>
      <c r="E12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25" s="157" t="str">
        <f t="shared" ca="1" si="5"/>
        <v>-</v>
      </c>
      <c r="I125" s="158" t="str">
        <f t="shared" ca="1" si="6"/>
        <v>-</v>
      </c>
    </row>
    <row r="126" spans="2:9" ht="20.25" customHeight="1" x14ac:dyDescent="0.3">
      <c r="B126" s="2"/>
      <c r="C126" s="153"/>
      <c r="D126" s="192" t="str">
        <f ca="1">IF(backend!J132&lt;&gt;0,CONCATENATE(backend!J132," %"),"")</f>
        <v/>
      </c>
      <c r="E12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26" s="157" t="str">
        <f t="shared" ca="1" si="5"/>
        <v>-</v>
      </c>
      <c r="I126" s="158" t="str">
        <f t="shared" ca="1" si="6"/>
        <v>-</v>
      </c>
    </row>
    <row r="127" spans="2:9" ht="20.25" customHeight="1" x14ac:dyDescent="0.3">
      <c r="B127" s="2"/>
      <c r="C127" s="153"/>
      <c r="D127" s="192" t="str">
        <f ca="1">IF(backend!J133&lt;&gt;0,CONCATENATE(backend!J133," %"),"")</f>
        <v/>
      </c>
      <c r="E12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27" s="157" t="str">
        <f t="shared" ca="1" si="5"/>
        <v>-</v>
      </c>
      <c r="I127" s="158" t="str">
        <f t="shared" ca="1" si="6"/>
        <v>-</v>
      </c>
    </row>
    <row r="128" spans="2:9" ht="20.25" customHeight="1" x14ac:dyDescent="0.3">
      <c r="B128" s="2"/>
      <c r="C128" s="153"/>
      <c r="D128" s="192" t="str">
        <f ca="1">IF(backend!J134&lt;&gt;0,CONCATENATE(backend!J134," %"),"")</f>
        <v/>
      </c>
      <c r="E12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28" s="157" t="str">
        <f t="shared" ca="1" si="5"/>
        <v>-</v>
      </c>
      <c r="I128" s="158" t="str">
        <f t="shared" ca="1" si="6"/>
        <v>-</v>
      </c>
    </row>
    <row r="129" spans="2:9" ht="20.25" customHeight="1" x14ac:dyDescent="0.3">
      <c r="B129" s="2"/>
      <c r="C129" s="153"/>
      <c r="D129" s="192" t="str">
        <f ca="1">IF(backend!J135&lt;&gt;0,CONCATENATE(backend!J135," %"),"")</f>
        <v/>
      </c>
      <c r="E12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2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2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29" s="157" t="str">
        <f t="shared" ca="1" si="5"/>
        <v>-</v>
      </c>
      <c r="I129" s="158" t="str">
        <f t="shared" ca="1" si="6"/>
        <v>-</v>
      </c>
    </row>
    <row r="130" spans="2:9" ht="20.25" customHeight="1" x14ac:dyDescent="0.3">
      <c r="B130" s="2"/>
      <c r="C130" s="153"/>
      <c r="D130" s="192" t="str">
        <f ca="1">IF(backend!J136&lt;&gt;0,CONCATENATE(backend!J136," %"),"")</f>
        <v/>
      </c>
      <c r="E13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30" s="157" t="str">
        <f t="shared" ca="1" si="5"/>
        <v>-</v>
      </c>
      <c r="I130" s="158" t="str">
        <f t="shared" ca="1" si="6"/>
        <v>-</v>
      </c>
    </row>
    <row r="131" spans="2:9" ht="20.25" customHeight="1" x14ac:dyDescent="0.3">
      <c r="B131" s="2"/>
      <c r="C131" s="153"/>
      <c r="D131" s="192" t="str">
        <f ca="1">IF(backend!J137&lt;&gt;0,CONCATENATE(backend!J137," %"),"")</f>
        <v/>
      </c>
      <c r="E13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31" s="157" t="str">
        <f t="shared" ca="1" si="5"/>
        <v>-</v>
      </c>
      <c r="I131" s="158" t="str">
        <f t="shared" ca="1" si="6"/>
        <v>-</v>
      </c>
    </row>
    <row r="132" spans="2:9" ht="20.25" customHeight="1" x14ac:dyDescent="0.3">
      <c r="B132" s="2"/>
      <c r="C132" s="153"/>
      <c r="D132" s="192" t="str">
        <f ca="1">IF(backend!J138&lt;&gt;0,CONCATENATE(backend!J138," %"),"")</f>
        <v/>
      </c>
      <c r="E13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32" s="157" t="str">
        <f t="shared" ca="1" si="5"/>
        <v>-</v>
      </c>
      <c r="I132" s="158" t="str">
        <f t="shared" ca="1" si="6"/>
        <v>-</v>
      </c>
    </row>
    <row r="133" spans="2:9" ht="20.25" customHeight="1" x14ac:dyDescent="0.3">
      <c r="B133" s="2"/>
      <c r="C133" s="153"/>
      <c r="D133" s="192" t="str">
        <f ca="1">IF(backend!J139&lt;&gt;0,CONCATENATE(backend!J139," %"),"")</f>
        <v/>
      </c>
      <c r="E13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33" s="157" t="str">
        <f t="shared" ca="1" si="5"/>
        <v>-</v>
      </c>
      <c r="I133" s="158" t="str">
        <f t="shared" ca="1" si="6"/>
        <v>-</v>
      </c>
    </row>
    <row r="134" spans="2:9" ht="20.25" customHeight="1" x14ac:dyDescent="0.3">
      <c r="B134" s="2"/>
      <c r="C134" s="153"/>
      <c r="D134" s="192" t="str">
        <f ca="1">IF(backend!J140&lt;&gt;0,CONCATENATE(backend!J140," %"),"")</f>
        <v/>
      </c>
      <c r="E13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34" s="157" t="str">
        <f t="shared" ca="1" si="5"/>
        <v>-</v>
      </c>
      <c r="I134" s="158" t="str">
        <f t="shared" ca="1" si="6"/>
        <v>-</v>
      </c>
    </row>
    <row r="135" spans="2:9" ht="20.25" customHeight="1" x14ac:dyDescent="0.3">
      <c r="B135" s="2"/>
      <c r="C135" s="153"/>
      <c r="D135" s="192" t="str">
        <f ca="1">IF(backend!J141&lt;&gt;0,CONCATENATE(backend!J141," %"),"")</f>
        <v/>
      </c>
      <c r="E13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35" s="157" t="str">
        <f t="shared" ca="1" si="5"/>
        <v>-</v>
      </c>
      <c r="I135" s="158" t="str">
        <f t="shared" ca="1" si="6"/>
        <v>-</v>
      </c>
    </row>
    <row r="136" spans="2:9" ht="20.25" customHeight="1" x14ac:dyDescent="0.3">
      <c r="B136" s="2"/>
      <c r="C136" s="153"/>
      <c r="D136" s="192" t="str">
        <f ca="1">IF(backend!J142&lt;&gt;0,CONCATENATE(backend!J142," %"),"")</f>
        <v/>
      </c>
      <c r="E13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36" s="157" t="str">
        <f t="shared" ca="1" si="5"/>
        <v>-</v>
      </c>
      <c r="I136" s="158" t="str">
        <f t="shared" ca="1" si="6"/>
        <v>-</v>
      </c>
    </row>
    <row r="137" spans="2:9" ht="20.25" customHeight="1" x14ac:dyDescent="0.3">
      <c r="B137" s="2"/>
      <c r="C137" s="153"/>
      <c r="D137" s="192" t="str">
        <f ca="1">IF(backend!J143&lt;&gt;0,CONCATENATE(backend!J143," %"),"")</f>
        <v/>
      </c>
      <c r="E13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37" s="157" t="str">
        <f t="shared" ca="1" si="5"/>
        <v>-</v>
      </c>
      <c r="I137" s="158" t="str">
        <f t="shared" ca="1" si="6"/>
        <v>-</v>
      </c>
    </row>
    <row r="138" spans="2:9" ht="20.25" customHeight="1" x14ac:dyDescent="0.3">
      <c r="B138" s="2"/>
      <c r="C138" s="153"/>
      <c r="D138" s="192" t="str">
        <f ca="1">IF(backend!J144&lt;&gt;0,CONCATENATE(backend!J144," %"),"")</f>
        <v/>
      </c>
      <c r="E13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38" s="157" t="str">
        <f t="shared" ca="1" si="5"/>
        <v>-</v>
      </c>
      <c r="I138" s="158" t="str">
        <f t="shared" ca="1" si="6"/>
        <v>-</v>
      </c>
    </row>
    <row r="139" spans="2:9" ht="20.25" customHeight="1" x14ac:dyDescent="0.3">
      <c r="B139" s="2"/>
      <c r="C139" s="153"/>
      <c r="D139" s="192" t="str">
        <f ca="1">IF(backend!J145&lt;&gt;0,CONCATENATE(backend!J145," %"),"")</f>
        <v/>
      </c>
      <c r="E13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3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3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39" s="157" t="str">
        <f t="shared" ca="1" si="5"/>
        <v>-</v>
      </c>
      <c r="I139" s="158" t="str">
        <f t="shared" ref="I139:I150" ca="1" si="7">IFERROR(IF(INDIRECT(ADDRESS(ROW(),3))&lt;&gt;"",E139*G139,"-"),0)</f>
        <v>-</v>
      </c>
    </row>
    <row r="140" spans="2:9" ht="20.25" customHeight="1" x14ac:dyDescent="0.3">
      <c r="B140" s="2"/>
      <c r="C140" s="153"/>
      <c r="D140" s="192" t="str">
        <f ca="1">IF(backend!J146&lt;&gt;0,CONCATENATE(backend!J146," %"),"")</f>
        <v/>
      </c>
      <c r="E140"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0"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40" s="157" t="str">
        <f t="shared" ca="1" si="5"/>
        <v>-</v>
      </c>
      <c r="I140" s="158" t="str">
        <f t="shared" ca="1" si="7"/>
        <v>-</v>
      </c>
    </row>
    <row r="141" spans="2:9" ht="20.25" customHeight="1" x14ac:dyDescent="0.3">
      <c r="B141" s="2"/>
      <c r="C141" s="153"/>
      <c r="D141" s="192" t="str">
        <f ca="1">IF(backend!J147&lt;&gt;0,CONCATENATE(backend!J147," %"),"")</f>
        <v/>
      </c>
      <c r="E141"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1"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1"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41" s="157" t="str">
        <f t="shared" ca="1" si="5"/>
        <v>-</v>
      </c>
      <c r="I141" s="158" t="str">
        <f t="shared" ca="1" si="7"/>
        <v>-</v>
      </c>
    </row>
    <row r="142" spans="2:9" ht="20.25" customHeight="1" x14ac:dyDescent="0.3">
      <c r="B142" s="2"/>
      <c r="C142" s="153"/>
      <c r="D142" s="192" t="str">
        <f ca="1">IF(backend!J148&lt;&gt;0,CONCATENATE(backend!J148," %"),"")</f>
        <v/>
      </c>
      <c r="E142"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2"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2"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42" s="157" t="str">
        <f t="shared" ca="1" si="5"/>
        <v>-</v>
      </c>
      <c r="I142" s="158" t="str">
        <f t="shared" ca="1" si="7"/>
        <v>-</v>
      </c>
    </row>
    <row r="143" spans="2:9" ht="20.25" customHeight="1" x14ac:dyDescent="0.3">
      <c r="B143" s="2"/>
      <c r="C143" s="153"/>
      <c r="D143" s="192" t="str">
        <f ca="1">IF(backend!J149&lt;&gt;0,CONCATENATE(backend!J149," %"),"")</f>
        <v/>
      </c>
      <c r="E143"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3"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3"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43" s="157" t="str">
        <f t="shared" ca="1" si="5"/>
        <v>-</v>
      </c>
      <c r="I143" s="158" t="str">
        <f t="shared" ca="1" si="7"/>
        <v>-</v>
      </c>
    </row>
    <row r="144" spans="2:9" ht="20.25" customHeight="1" x14ac:dyDescent="0.3">
      <c r="B144" s="2"/>
      <c r="C144" s="153"/>
      <c r="D144" s="192" t="str">
        <f ca="1">IF(backend!J150&lt;&gt;0,CONCATENATE(backend!J150," %"),"")</f>
        <v/>
      </c>
      <c r="E144"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4"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4"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44" s="157" t="str">
        <f t="shared" ca="1" si="5"/>
        <v>-</v>
      </c>
      <c r="I144" s="158" t="str">
        <f t="shared" ca="1" si="7"/>
        <v>-</v>
      </c>
    </row>
    <row r="145" spans="2:9" ht="20.25" customHeight="1" x14ac:dyDescent="0.3">
      <c r="B145" s="2"/>
      <c r="C145" s="153"/>
      <c r="D145" s="192" t="str">
        <f ca="1">IF(backend!J151&lt;&gt;0,CONCATENATE(backend!J151," %"),"")</f>
        <v/>
      </c>
      <c r="E145"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5"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5"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45" s="157" t="str">
        <f t="shared" ca="1" si="5"/>
        <v>-</v>
      </c>
      <c r="I145" s="158" t="str">
        <f t="shared" ca="1" si="7"/>
        <v>-</v>
      </c>
    </row>
    <row r="146" spans="2:9" ht="20.25" customHeight="1" x14ac:dyDescent="0.3">
      <c r="B146" s="2"/>
      <c r="C146" s="153"/>
      <c r="D146" s="192" t="str">
        <f ca="1">IF(backend!J152&lt;&gt;0,CONCATENATE(backend!J152," %"),"")</f>
        <v/>
      </c>
      <c r="E146"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6"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6"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46" s="157" t="str">
        <f t="shared" ca="1" si="5"/>
        <v>-</v>
      </c>
      <c r="I146" s="158" t="str">
        <f t="shared" ca="1" si="7"/>
        <v>-</v>
      </c>
    </row>
    <row r="147" spans="2:9" ht="20.25" customHeight="1" x14ac:dyDescent="0.3">
      <c r="B147" s="2"/>
      <c r="C147" s="153"/>
      <c r="D147" s="192" t="str">
        <f ca="1">IF(backend!J153&lt;&gt;0,CONCATENATE(backend!J153," %"),"")</f>
        <v/>
      </c>
      <c r="E147"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7"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7"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47" s="157" t="str">
        <f t="shared" ca="1" si="5"/>
        <v>-</v>
      </c>
      <c r="I147" s="158" t="str">
        <f t="shared" ca="1" si="7"/>
        <v>-</v>
      </c>
    </row>
    <row r="148" spans="2:9" ht="20.25" customHeight="1" x14ac:dyDescent="0.3">
      <c r="B148" s="2"/>
      <c r="C148" s="153"/>
      <c r="D148" s="192" t="str">
        <f ca="1">IF(backend!J154&lt;&gt;0,CONCATENATE(backend!J154," %"),"")</f>
        <v/>
      </c>
      <c r="E148"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8"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8"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48" s="157" t="str">
        <f t="shared" ca="1" si="5"/>
        <v>-</v>
      </c>
      <c r="I148" s="158" t="str">
        <f t="shared" ca="1" si="7"/>
        <v>-</v>
      </c>
    </row>
    <row r="149" spans="2:9" ht="20.25" customHeight="1" x14ac:dyDescent="0.3">
      <c r="B149" s="2"/>
      <c r="C149" s="153"/>
      <c r="D149" s="192" t="str">
        <f ca="1">IF(backend!J155&lt;&gt;0,CONCATENATE(backend!J155," %"),"")</f>
        <v/>
      </c>
      <c r="E149" s="154"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49" s="155"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49"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49" s="157" t="str">
        <f t="shared" ca="1" si="5"/>
        <v>-</v>
      </c>
      <c r="I149" s="158" t="str">
        <f t="shared" ca="1" si="7"/>
        <v>-</v>
      </c>
    </row>
    <row r="150" spans="2:9" ht="20.25" customHeight="1" thickBot="1" x14ac:dyDescent="0.35">
      <c r="B150" s="2"/>
      <c r="C150" s="178"/>
      <c r="D150" s="193" t="str">
        <f ca="1">IF(backend!J156&lt;&gt;0,CONCATENATE(backend!J156," %"),"")</f>
        <v/>
      </c>
      <c r="E150" s="179" t="str">
        <f ca="1">IF(AND(INDIRECT(ADDRESS(ROW(),3))&lt;&gt;"BTC",INDIRECT(ADDRESS(ROW(),3))&lt;&gt;"ETH",INDIRECT(ADDRESS(ROW(),3))&lt;&gt;"",SUMIFS(quantity,action,"buy",asset,INDIRECT(ADDRESS(ROW(),3)))-SUMIFS(quantity,action,"sell",asset,INDIRECT(ADDRESS(ROW(),3)))+SUMIFS(quantity,action,"coin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lt;&gt;0),SUMIFS(quantity,action,"buy",asset,INDIRECT(ADDRESS(ROW(),3)))-SUMIFS(quantity,action,"sell",asset,INDIRECT(ADDRESS(ROW(),3)))+SUMIFS(quantity,action,"coin deposit",asset,INDIRECT(ADDRESS(ROW(),3)))-SUMIFS(quantity,action,"coin deduction",asset,INDIRECT(ADDRESS(ROW(),3)))-SUMIF(assetfee,INDIRECT(ADDRESS(ROW(),3)),DandDdeduction)+SUMIF(assetdep,INDIRECT(ADDRESS(ROW(),3)),DandDdeposit),IF(AND(INDIRECT(ADDRESS(ROW(),3))="BTC",backend!$B$19+backend!$B$22-backend!$B$20-backend!$B$21+backend!$E$19-backend!$E$20-SUMIF(assetfee,INDIRECT(ADDRESS(ROW(),3)),DandDdeduction)+SUMIF(assetdep,INDIRECT(ADDRESS(ROW(),3)),DandDdeposit)&lt;&gt;0),backend!$B$19+backend!$B$22-backend!$B$20-backend!$B$21+backend!$E$19-backend!$E$20-SUMIF(assetfee,INDIRECT(ADDRESS(ROW(),3)),DandDdeduction)+SUMIF(assetdep,INDIRECT(ADDRESS(ROW(),3)),DandDdeposit),IF(AND(INDIRECT(ADDRESS(ROW(),3))="ETH",backend!$B$24+backend!$B$27-backend!$B$25-backend!$B$26+backend!$E$24-backend!$E$25-SUMIF(assetfee,INDIRECT(ADDRESS(ROW(),3)),DandDdeduction)+SUMIF(assetdep,INDIRECT(ADDRESS(ROW(),3)),DandDdeposit)&lt;&gt;0),backend!$B$24+backend!$B$27-backend!$B$25-backend!$B$26+backend!$E$24-backend!$E$25-SUMIF(assetfee,INDIRECT(ADDRESS(ROW(),3)),DandDdeduction)+SUMIF(assetdep,INDIRECT(ADDRESS(ROW(),3)),DandDdeposit),"-")))</f>
        <v>-</v>
      </c>
      <c r="F150" s="177" t="str">
        <f ca="1">IF(OR(SUMIFS(quantity,action,"buy",asset,INDIRECT(ADDRESS(ROW(),3)))-SUMIFS(quantity,action,"sell",asset,INDIRECT(ADDRESS(ROW(),3)))-SUMIF(assetfee,INDIRECT(ADDRESS(ROW(),3)),DandDdeduction)+SUMIF(assetdep,INDIRECT(ADDRESS(ROW(),3)),DandDdeposit)+SUMIFS(quantity,action,"coin deposit",asset,INDIRECT(ADDRESS(ROW(),3)))-SUMIFS(quantity,action,"coin deduction",asset,INDIRECT(ADDRESS(ROW(),3)))&lt;=0,COUNTIF(asset,INDIRECT(ADDRESS(ROW(),3)))=0,COUNTIFS(asset,INDIRECT(ADDRESS(ROW(),3)),assetprice,"&gt;=0")=0),"-",(INDEX(Transactions!$AL:$AL,MATCH(INDIRECT(ADDRESS(ROW(),3)),Transactions!$D:$D,0))))</f>
        <v>-</v>
      </c>
      <c r="G150" s="156" t="str">
        <f ca="1">IFERROR(IF(INDIRECT(ADDRESS(ROW(),3))="","-",IF(ncs="A",VLOOKUP(INDIRECT(ADDRESS(ROW(),3)),coinmarketcap[],5,FALSE),IF(ncs="D",VLOOKUP(INDIRECT(ADDRESS(ROW(),3)),coinmarketcap[],8,FALSE),IF(ncs="B",VLOOKUP(INDIRECT(ADDRESS(ROW(),3)),coinmarketcap[],6,FALSE)*VLOOKUP("AUD",btccurr[],2,FALSE),IF(ncs="C",VLOOKUP(INDIRECT(ADDRESS(ROW(),3)),coinmarketcap[],6,FALSE)*VLOOKUP("CAD",btccurr[],2,FALSE),IF(ncs="E",VLOOKUP(INDIRECT(ADDRESS(ROW(),3)),coinmarketcap[],6,FALSE)*VLOOKUP("GBP",btccurr[],2,FALSE),IF(ncs="F",VLOOKUP(INDIRECT(ADDRESS(ROW(),3)),coinmarketcap[],6,FALSE)*VLOOKUP("NZD",btccurr[],2,FALSE)))))))),"check symbol")</f>
        <v>-</v>
      </c>
      <c r="H150" s="180" t="str">
        <f t="shared" ca="1" si="5"/>
        <v>-</v>
      </c>
      <c r="I150" s="181" t="str">
        <f t="shared" ca="1" si="7"/>
        <v>-</v>
      </c>
    </row>
    <row r="151" spans="2:9" x14ac:dyDescent="0.25">
      <c r="C151" s="21"/>
      <c r="D151" s="21"/>
      <c r="E151" s="21"/>
      <c r="F151" s="21"/>
      <c r="G151" s="194"/>
      <c r="H151" s="21"/>
      <c r="I151" s="21"/>
    </row>
    <row r="152" spans="2:9" x14ac:dyDescent="0.25">
      <c r="C152" s="21"/>
      <c r="D152" s="21"/>
      <c r="E152" s="21"/>
      <c r="F152" s="21"/>
      <c r="G152" s="21"/>
      <c r="H152" s="21"/>
      <c r="I152" s="21"/>
    </row>
    <row r="153" spans="2:9" x14ac:dyDescent="0.25">
      <c r="C153" s="21"/>
      <c r="D153" s="21"/>
      <c r="E153" s="21"/>
      <c r="F153" s="21"/>
      <c r="G153" s="21"/>
      <c r="H153" s="21"/>
      <c r="I153" s="21"/>
    </row>
    <row r="154" spans="2:9" x14ac:dyDescent="0.25">
      <c r="C154" s="21"/>
      <c r="D154" s="21"/>
      <c r="E154" s="21"/>
      <c r="F154" s="21"/>
      <c r="G154" s="21"/>
      <c r="H154" s="21"/>
      <c r="I154" s="21"/>
    </row>
    <row r="155" spans="2:9" x14ac:dyDescent="0.25">
      <c r="C155" s="21"/>
      <c r="D155" s="21"/>
      <c r="E155" s="21"/>
      <c r="F155" s="21"/>
      <c r="G155" s="21"/>
      <c r="H155" s="21"/>
      <c r="I155" s="21"/>
    </row>
    <row r="156" spans="2:9" x14ac:dyDescent="0.25">
      <c r="C156" s="21"/>
      <c r="D156" s="21"/>
      <c r="E156" s="21"/>
      <c r="F156" s="21"/>
      <c r="G156" s="21"/>
      <c r="H156" s="21"/>
      <c r="I156" s="21"/>
    </row>
    <row r="157" spans="2:9" x14ac:dyDescent="0.25">
      <c r="C157" s="21"/>
      <c r="D157" s="21"/>
      <c r="E157" s="21"/>
      <c r="F157" s="21"/>
      <c r="G157" s="21"/>
      <c r="H157" s="21"/>
      <c r="I157" s="21"/>
    </row>
    <row r="158" spans="2:9" x14ac:dyDescent="0.25">
      <c r="C158" s="21"/>
      <c r="D158" s="21"/>
      <c r="E158" s="21"/>
      <c r="F158" s="21"/>
      <c r="G158" s="21"/>
      <c r="H158" s="21"/>
      <c r="I158" s="21"/>
    </row>
    <row r="159" spans="2:9" x14ac:dyDescent="0.25">
      <c r="C159" s="21"/>
      <c r="D159" s="21"/>
      <c r="E159" s="21"/>
      <c r="F159" s="21"/>
      <c r="G159" s="21"/>
      <c r="H159" s="21"/>
      <c r="I159" s="21"/>
    </row>
    <row r="160" spans="2:9" x14ac:dyDescent="0.25">
      <c r="C160" s="21"/>
      <c r="D160" s="21"/>
      <c r="E160" s="21"/>
      <c r="F160" s="21"/>
      <c r="G160" s="21"/>
      <c r="H160" s="21"/>
      <c r="I160" s="21"/>
    </row>
    <row r="161" spans="3:9" x14ac:dyDescent="0.25">
      <c r="C161" s="21"/>
      <c r="D161" s="21"/>
      <c r="E161" s="21"/>
      <c r="F161" s="21"/>
      <c r="G161" s="21"/>
      <c r="H161" s="21"/>
      <c r="I161" s="21"/>
    </row>
    <row r="162" spans="3:9" x14ac:dyDescent="0.25">
      <c r="C162" s="21"/>
      <c r="D162" s="21"/>
      <c r="E162" s="21"/>
      <c r="F162" s="21"/>
      <c r="G162" s="21"/>
      <c r="H162" s="21"/>
      <c r="I162" s="21"/>
    </row>
    <row r="163" spans="3:9" x14ac:dyDescent="0.25">
      <c r="C163" s="21"/>
      <c r="D163" s="21"/>
      <c r="E163" s="21"/>
      <c r="F163" s="21"/>
      <c r="G163" s="21"/>
      <c r="H163" s="21"/>
      <c r="I163" s="21"/>
    </row>
    <row r="164" spans="3:9" x14ac:dyDescent="0.25">
      <c r="C164" s="21"/>
      <c r="D164" s="21"/>
      <c r="E164" s="21"/>
      <c r="F164" s="21"/>
      <c r="G164" s="21"/>
      <c r="H164" s="21"/>
      <c r="I164" s="21"/>
    </row>
    <row r="165" spans="3:9" x14ac:dyDescent="0.25">
      <c r="C165" s="21"/>
      <c r="D165" s="21"/>
      <c r="E165" s="21"/>
      <c r="F165" s="21"/>
      <c r="G165" s="21"/>
      <c r="H165" s="21"/>
      <c r="I165" s="21"/>
    </row>
    <row r="166" spans="3:9" x14ac:dyDescent="0.25">
      <c r="C166" s="21"/>
      <c r="D166" s="21"/>
      <c r="E166" s="21"/>
      <c r="F166" s="21"/>
      <c r="G166" s="21"/>
      <c r="H166" s="21"/>
      <c r="I166" s="21"/>
    </row>
    <row r="167" spans="3:9" x14ac:dyDescent="0.25">
      <c r="C167" s="21"/>
      <c r="D167" s="21"/>
      <c r="E167" s="21"/>
      <c r="F167" s="21"/>
      <c r="G167" s="21"/>
      <c r="H167" s="21"/>
      <c r="I167" s="21"/>
    </row>
    <row r="168" spans="3:9" x14ac:dyDescent="0.25">
      <c r="C168" s="21"/>
      <c r="D168" s="21"/>
      <c r="E168" s="21"/>
      <c r="F168" s="21"/>
      <c r="G168" s="21"/>
      <c r="H168" s="21"/>
      <c r="I168" s="21"/>
    </row>
    <row r="169" spans="3:9" x14ac:dyDescent="0.25">
      <c r="C169" s="21"/>
      <c r="D169" s="21"/>
      <c r="E169" s="21"/>
      <c r="F169" s="21"/>
      <c r="G169" s="21"/>
      <c r="H169" s="21"/>
      <c r="I169" s="21"/>
    </row>
    <row r="170" spans="3:9" x14ac:dyDescent="0.25">
      <c r="C170" s="21"/>
      <c r="D170" s="21"/>
      <c r="E170" s="21"/>
      <c r="F170" s="21"/>
      <c r="G170" s="21"/>
      <c r="H170" s="21"/>
      <c r="I170" s="21"/>
    </row>
    <row r="171" spans="3:9" x14ac:dyDescent="0.25">
      <c r="C171" s="21"/>
      <c r="D171" s="21"/>
      <c r="E171" s="21"/>
      <c r="F171" s="21"/>
      <c r="G171" s="21"/>
      <c r="H171" s="21"/>
      <c r="I171" s="21"/>
    </row>
    <row r="172" spans="3:9" x14ac:dyDescent="0.25">
      <c r="C172" s="21"/>
      <c r="D172" s="21"/>
      <c r="E172" s="21"/>
      <c r="F172" s="21"/>
      <c r="G172" s="21"/>
      <c r="H172" s="21"/>
      <c r="I172" s="21"/>
    </row>
    <row r="173" spans="3:9" x14ac:dyDescent="0.25">
      <c r="C173" s="21"/>
      <c r="D173" s="21"/>
      <c r="E173" s="21"/>
      <c r="F173" s="21"/>
      <c r="G173" s="21"/>
      <c r="H173" s="21"/>
      <c r="I173" s="21"/>
    </row>
    <row r="174" spans="3:9" x14ac:dyDescent="0.25">
      <c r="C174" s="21"/>
      <c r="D174" s="21"/>
      <c r="E174" s="21"/>
      <c r="F174" s="21"/>
      <c r="G174" s="21"/>
      <c r="H174" s="21"/>
      <c r="I174" s="21"/>
    </row>
    <row r="175" spans="3:9" x14ac:dyDescent="0.25">
      <c r="C175" s="21"/>
      <c r="D175" s="21"/>
      <c r="E175" s="21"/>
      <c r="F175" s="21"/>
      <c r="G175" s="21"/>
      <c r="H175" s="21"/>
      <c r="I175" s="21"/>
    </row>
    <row r="176" spans="3:9" x14ac:dyDescent="0.25">
      <c r="C176" s="21"/>
      <c r="D176" s="21"/>
      <c r="E176" s="21"/>
      <c r="F176" s="21"/>
      <c r="G176" s="21"/>
      <c r="H176" s="21"/>
      <c r="I176" s="21"/>
    </row>
    <row r="177" spans="3:9" x14ac:dyDescent="0.25">
      <c r="C177" s="21"/>
      <c r="D177" s="21"/>
      <c r="E177" s="21"/>
      <c r="F177" s="21"/>
      <c r="G177" s="21"/>
      <c r="H177" s="21"/>
      <c r="I177" s="21"/>
    </row>
    <row r="178" spans="3:9" x14ac:dyDescent="0.25">
      <c r="C178" s="21"/>
      <c r="D178" s="21"/>
      <c r="E178" s="21"/>
      <c r="F178" s="21"/>
      <c r="G178" s="21"/>
      <c r="H178" s="21"/>
      <c r="I178" s="21"/>
    </row>
    <row r="179" spans="3:9" x14ac:dyDescent="0.25">
      <c r="C179" s="21"/>
      <c r="D179" s="21"/>
      <c r="E179" s="21"/>
      <c r="F179" s="21"/>
      <c r="G179" s="21"/>
      <c r="H179" s="21"/>
      <c r="I179" s="21"/>
    </row>
    <row r="180" spans="3:9" x14ac:dyDescent="0.25">
      <c r="C180" s="21"/>
      <c r="D180" s="21"/>
      <c r="E180" s="21"/>
      <c r="F180" s="21"/>
      <c r="G180" s="21"/>
      <c r="H180" s="21"/>
      <c r="I180" s="21"/>
    </row>
    <row r="181" spans="3:9" x14ac:dyDescent="0.25">
      <c r="C181" s="21"/>
      <c r="D181" s="21"/>
      <c r="E181" s="21"/>
      <c r="F181" s="21"/>
      <c r="G181" s="21"/>
      <c r="H181" s="21"/>
      <c r="I181" s="21"/>
    </row>
    <row r="182" spans="3:9" x14ac:dyDescent="0.25">
      <c r="C182" s="21"/>
      <c r="D182" s="21"/>
      <c r="E182" s="21"/>
      <c r="F182" s="21"/>
      <c r="G182" s="21"/>
      <c r="H182" s="21"/>
      <c r="I182" s="21"/>
    </row>
    <row r="183" spans="3:9" x14ac:dyDescent="0.25">
      <c r="C183" s="21"/>
      <c r="D183" s="21"/>
      <c r="E183" s="21"/>
      <c r="F183" s="21"/>
      <c r="G183" s="21"/>
      <c r="H183" s="21"/>
      <c r="I183" s="21"/>
    </row>
    <row r="184" spans="3:9" x14ac:dyDescent="0.25">
      <c r="C184" s="21"/>
      <c r="D184" s="21"/>
      <c r="E184" s="21"/>
      <c r="F184" s="21"/>
      <c r="G184" s="21"/>
      <c r="H184" s="21"/>
      <c r="I184" s="21"/>
    </row>
    <row r="185" spans="3:9" x14ac:dyDescent="0.25">
      <c r="C185" s="21"/>
      <c r="D185" s="21"/>
      <c r="E185" s="21"/>
      <c r="F185" s="21"/>
      <c r="G185" s="21"/>
      <c r="H185" s="21"/>
      <c r="I185" s="21"/>
    </row>
    <row r="186" spans="3:9" x14ac:dyDescent="0.25">
      <c r="C186" s="21"/>
      <c r="D186" s="21"/>
      <c r="E186" s="21"/>
      <c r="F186" s="21"/>
      <c r="G186" s="21"/>
      <c r="H186" s="21"/>
      <c r="I186" s="21"/>
    </row>
    <row r="187" spans="3:9" x14ac:dyDescent="0.25">
      <c r="C187" s="21"/>
      <c r="D187" s="21"/>
      <c r="E187" s="21"/>
      <c r="F187" s="21"/>
      <c r="G187" s="21"/>
      <c r="H187" s="21"/>
      <c r="I187" s="21"/>
    </row>
    <row r="188" spans="3:9" x14ac:dyDescent="0.25">
      <c r="C188" s="21"/>
      <c r="D188" s="21"/>
      <c r="E188" s="21"/>
      <c r="F188" s="21"/>
      <c r="G188" s="21"/>
      <c r="H188" s="21"/>
      <c r="I188" s="21"/>
    </row>
    <row r="189" spans="3:9" x14ac:dyDescent="0.25">
      <c r="C189" s="57"/>
      <c r="D189" s="57"/>
      <c r="E189" s="57"/>
      <c r="F189" s="57"/>
      <c r="G189" s="57"/>
      <c r="H189" s="57"/>
      <c r="I189" s="57"/>
    </row>
  </sheetData>
  <sheetProtection algorithmName="SHA-512" hashValue="IZRt0KOYdzLArJJAz3gtYEeEVAmKjMKV77xC/T+Y7NBsgaOJQ5fZuxaswGP2idvLtvQJnFWBkq+gH805dHa9JQ==" saltValue="LYjlGiqcFPC9rMuZNZxuAQ==" spinCount="100000" sheet="1" objects="1" scenarios="1"/>
  <mergeCells count="51">
    <mergeCell ref="N44:N45"/>
    <mergeCell ref="R2:S2"/>
    <mergeCell ref="Q7:S8"/>
    <mergeCell ref="Q9:S9"/>
    <mergeCell ref="P10:T11"/>
    <mergeCell ref="P12:T14"/>
    <mergeCell ref="N2:P2"/>
    <mergeCell ref="R32:S32"/>
    <mergeCell ref="R24:R25"/>
    <mergeCell ref="Q24:Q25"/>
    <mergeCell ref="S24:S25"/>
    <mergeCell ref="N30:N31"/>
    <mergeCell ref="N38:N39"/>
    <mergeCell ref="N34:N35"/>
    <mergeCell ref="K32:K33"/>
    <mergeCell ref="L32:L33"/>
    <mergeCell ref="N32:N33"/>
    <mergeCell ref="G6:I7"/>
    <mergeCell ref="L42:L43"/>
    <mergeCell ref="N40:N41"/>
    <mergeCell ref="N42:N43"/>
    <mergeCell ref="K42:K43"/>
    <mergeCell ref="K34:K35"/>
    <mergeCell ref="K44:K45"/>
    <mergeCell ref="L44:L45"/>
    <mergeCell ref="M44:M45"/>
    <mergeCell ref="K30:K31"/>
    <mergeCell ref="L30:L31"/>
    <mergeCell ref="M30:M31"/>
    <mergeCell ref="M32:M33"/>
    <mergeCell ref="L38:L39"/>
    <mergeCell ref="K38:K39"/>
    <mergeCell ref="L40:L41"/>
    <mergeCell ref="K40:K41"/>
    <mergeCell ref="M38:M39"/>
    <mergeCell ref="L34:L35"/>
    <mergeCell ref="M34:M35"/>
    <mergeCell ref="M40:M41"/>
    <mergeCell ref="M42:M43"/>
    <mergeCell ref="C2:E2"/>
    <mergeCell ref="C5:F6"/>
    <mergeCell ref="K24:L27"/>
    <mergeCell ref="M24:N27"/>
    <mergeCell ref="K28:K29"/>
    <mergeCell ref="L28:L29"/>
    <mergeCell ref="K4:L4"/>
    <mergeCell ref="N28:N29"/>
    <mergeCell ref="M28:M29"/>
    <mergeCell ref="G2:I2"/>
    <mergeCell ref="J2:M2"/>
    <mergeCell ref="G5:I5"/>
  </mergeCells>
  <conditionalFormatting sqref="S34">
    <cfRule type="expression" dxfId="102" priority="76">
      <formula>$F$2="Euro"</formula>
    </cfRule>
  </conditionalFormatting>
  <conditionalFormatting sqref="S28">
    <cfRule type="expression" dxfId="101" priority="77">
      <formula>$F$2="Euro"</formula>
    </cfRule>
  </conditionalFormatting>
  <conditionalFormatting sqref="E10:E150">
    <cfRule type="expression" dxfId="100" priority="61">
      <formula>INDIRECT(ADDRESS(ROW(),3))=""</formula>
    </cfRule>
  </conditionalFormatting>
  <conditionalFormatting sqref="F11:F150">
    <cfRule type="expression" dxfId="99" priority="60">
      <formula>INDIRECT(ADDRESS(ROW(),3))=""</formula>
    </cfRule>
  </conditionalFormatting>
  <conditionalFormatting sqref="G11:G150">
    <cfRule type="expression" dxfId="98" priority="21">
      <formula>INDIRECT(ADDRESS(ROW(),3))=""</formula>
    </cfRule>
  </conditionalFormatting>
  <conditionalFormatting sqref="H11:H150">
    <cfRule type="expression" dxfId="97" priority="54" stopIfTrue="1">
      <formula>INDIRECT(ADDRESS(ROW(),3))=""</formula>
    </cfRule>
    <cfRule type="cellIs" dxfId="96" priority="57" operator="lessThan">
      <formula>0</formula>
    </cfRule>
    <cfRule type="cellIs" dxfId="95" priority="58" operator="greaterThan">
      <formula>0</formula>
    </cfRule>
  </conditionalFormatting>
  <conditionalFormatting sqref="I11:I150">
    <cfRule type="expression" dxfId="94" priority="10">
      <formula>INDIRECT(ADDRESS(ROW(),3))=""</formula>
    </cfRule>
  </conditionalFormatting>
  <conditionalFormatting sqref="H11:H150">
    <cfRule type="expression" dxfId="93" priority="56" stopIfTrue="1">
      <formula>H11="-"</formula>
    </cfRule>
  </conditionalFormatting>
  <conditionalFormatting sqref="S24:S25">
    <cfRule type="containsText" dxfId="92" priority="33" operator="containsText" text="check symbol">
      <formula>NOT(ISERROR(SEARCH("check symbol",S24)))</formula>
    </cfRule>
  </conditionalFormatting>
  <conditionalFormatting sqref="F11:G150">
    <cfRule type="expression" dxfId="91" priority="22">
      <formula>ncs="A"</formula>
    </cfRule>
    <cfRule type="expression" dxfId="90" priority="49">
      <formula>ncs="B"</formula>
    </cfRule>
    <cfRule type="expression" dxfId="89" priority="50">
      <formula>ncs="C"</formula>
    </cfRule>
    <cfRule type="expression" dxfId="88" priority="59">
      <formula>ncs="D"</formula>
    </cfRule>
    <cfRule type="expression" dxfId="87" priority="85">
      <formula>ncs="E"</formula>
    </cfRule>
    <cfRule type="expression" dxfId="86" priority="86">
      <formula>ncs="F"</formula>
    </cfRule>
  </conditionalFormatting>
  <conditionalFormatting sqref="L34:L35 N34 L44 N44">
    <cfRule type="expression" dxfId="85" priority="6">
      <formula>ncs="F"</formula>
    </cfRule>
    <cfRule type="expression" dxfId="84" priority="7">
      <formula>ncs="E"</formula>
    </cfRule>
    <cfRule type="expression" dxfId="83" priority="8">
      <formula>ncs="C"</formula>
    </cfRule>
    <cfRule type="expression" dxfId="82" priority="32">
      <formula>ncs="B"</formula>
    </cfRule>
    <cfRule type="expression" dxfId="81" priority="72">
      <formula>ncs="D"</formula>
    </cfRule>
    <cfRule type="expression" dxfId="80" priority="73">
      <formula>ncs="A"</formula>
    </cfRule>
  </conditionalFormatting>
  <conditionalFormatting sqref="L30:L31 N30 L40 N40">
    <cfRule type="expression" dxfId="79" priority="1">
      <formula>ncs="F"</formula>
    </cfRule>
    <cfRule type="expression" dxfId="78" priority="3">
      <formula>ncs="A"</formula>
    </cfRule>
    <cfRule type="expression" dxfId="77" priority="4">
      <formula>ncs="B"</formula>
    </cfRule>
    <cfRule type="expression" dxfId="76" priority="5">
      <formula>ncs="C"</formula>
    </cfRule>
    <cfRule type="expression" dxfId="75" priority="70">
      <formula>ncs="D"</formula>
    </cfRule>
    <cfRule type="expression" dxfId="74" priority="71">
      <formula>ncs="E"</formula>
    </cfRule>
  </conditionalFormatting>
  <conditionalFormatting sqref="G6">
    <cfRule type="expression" dxfId="73" priority="15">
      <formula>ncs="F"</formula>
    </cfRule>
    <cfRule type="expression" dxfId="72" priority="16">
      <formula>ncs="E"</formula>
    </cfRule>
    <cfRule type="expression" dxfId="71" priority="17">
      <formula>ncs="D"</formula>
    </cfRule>
    <cfRule type="expression" dxfId="70" priority="18">
      <formula>ncs="C"</formula>
    </cfRule>
    <cfRule type="expression" dxfId="69" priority="87">
      <formula>ncs="B"</formula>
    </cfRule>
    <cfRule type="expression" dxfId="68" priority="88">
      <formula>ncs="A"</formula>
    </cfRule>
  </conditionalFormatting>
  <conditionalFormatting sqref="I10:I150">
    <cfRule type="expression" dxfId="67" priority="11">
      <formula>ncs="A"</formula>
    </cfRule>
    <cfRule type="expression" dxfId="66" priority="12">
      <formula>ncs="B"</formula>
    </cfRule>
    <cfRule type="expression" dxfId="65" priority="13">
      <formula>ncs="C"</formula>
    </cfRule>
    <cfRule type="expression" dxfId="64" priority="14">
      <formula>ncs="D"</formula>
    </cfRule>
    <cfRule type="expression" dxfId="63" priority="19">
      <formula>ncs="E"</formula>
    </cfRule>
    <cfRule type="expression" dxfId="62" priority="20">
      <formula>ncs="F"</formula>
    </cfRule>
  </conditionalFormatting>
  <hyperlinks>
    <hyperlink ref="R2:S2" r:id="rId1" display=" Cryptosheet User Guide" xr:uid="{8CA75C81-B149-4FB7-B62B-162FEA4A3F89}"/>
  </hyperlinks>
  <pageMargins left="0.7" right="0.7" top="0.75" bottom="0.75" header="0.3" footer="0.3"/>
  <pageSetup orientation="portrait" horizontalDpi="1200" verticalDpi="1200" r:id="rId2"/>
  <drawing r:id="rId3"/>
  <extLst>
    <ext xmlns:x14="http://schemas.microsoft.com/office/spreadsheetml/2009/9/main" uri="{78C0D931-6437-407d-A8EE-F0AAD7539E65}">
      <x14:conditionalFormattings>
        <x14:conditionalFormatting xmlns:xm="http://schemas.microsoft.com/office/excel/2006/main">
          <x14:cfRule type="expression" priority="67" id="{4A4C28B6-321A-4A60-97D3-98CA76E495C5}">
            <xm:f>OR(About!$C$90="expired",About!$C$90="onedayleft")</xm:f>
            <x14:dxf>
              <font>
                <color rgb="FFFF0000"/>
              </font>
              <fill>
                <patternFill>
                  <bgColor theme="0"/>
                </patternFill>
              </fill>
            </x14:dxf>
          </x14:cfRule>
          <x14:cfRule type="expression" priority="69" id="{4B1B86B3-0111-450D-8CCF-77902A511377}">
            <xm:f>About!$C$90="active"</xm:f>
            <x14:dxf>
              <fill>
                <patternFill>
                  <bgColor rgb="FFE6F1DF"/>
                </patternFill>
              </fill>
              <border>
                <left style="thin">
                  <color auto="1"/>
                </left>
                <right style="thin">
                  <color auto="1"/>
                </right>
                <top style="thin">
                  <color auto="1"/>
                </top>
                <bottom style="thin">
                  <color auto="1"/>
                </bottom>
                <vertical/>
                <horizontal/>
              </border>
            </x14:dxf>
          </x14:cfRule>
          <xm:sqref>G2:I2</xm:sqref>
        </x14:conditionalFormatting>
        <x14:conditionalFormatting xmlns:xm="http://schemas.microsoft.com/office/excel/2006/main">
          <x14:cfRule type="expression" priority="48" id="{109737C9-FBDC-4B17-BAFC-8F76CB904C42}">
            <xm:f>OR(About!$C$90="expired",About!$C$90="invalid code",About!$C$90="no code")</xm:f>
            <x14:dxf>
              <font>
                <color theme="7" tint="0.59996337778862885"/>
              </font>
              <fill>
                <patternFill>
                  <bgColor theme="7" tint="0.59996337778862885"/>
                </patternFill>
              </fill>
            </x14:dxf>
          </x14:cfRule>
          <xm:sqref>U3</xm:sqref>
        </x14:conditionalFormatting>
        <x14:conditionalFormatting xmlns:xm="http://schemas.microsoft.com/office/excel/2006/main">
          <x14:cfRule type="expression" priority="52" id="{E29290C8-D50D-408E-99AD-E03C42344281}">
            <xm:f>OR(About!$C$90="expired",About!$C$90="invalid code",About!$C$90="no code")</xm:f>
            <x14:dxf>
              <font>
                <color theme="7" tint="0.59996337778862885"/>
              </font>
              <fill>
                <patternFill patternType="solid">
                  <bgColor theme="7" tint="0.59996337778862885"/>
                </patternFill>
              </fill>
              <border>
                <left/>
                <right/>
                <top/>
                <bottom/>
              </border>
            </x14:dxf>
          </x14:cfRule>
          <xm:sqref>E10:I150</xm:sqref>
        </x14:conditionalFormatting>
        <x14:conditionalFormatting xmlns:xm="http://schemas.microsoft.com/office/excel/2006/main">
          <x14:cfRule type="expression" priority="9" id="{1E11A063-985F-4475-B05A-856AD458B186}">
            <xm:f>OR(About!$C$90="expired",About!$C$90="no code",About!$C$90="invalid code")</xm:f>
            <x14:dxf>
              <font>
                <b/>
                <i val="0"/>
                <color theme="1"/>
              </font>
              <fill>
                <patternFill>
                  <bgColor theme="7" tint="0.59996337778862885"/>
                </patternFill>
              </fill>
            </x14:dxf>
          </x14:cfRule>
          <xm:sqref>G15:G27</xm:sqref>
        </x14:conditionalFormatting>
        <x14:conditionalFormatting xmlns:xm="http://schemas.microsoft.com/office/excel/2006/main">
          <x14:cfRule type="expression" priority="47" id="{40E77910-8E62-445C-9F65-046DDD51BDA9}">
            <xm:f>OR(About!$C$90="expired",About!$C$90="onedayleft")</xm:f>
            <x14:dxf>
              <font>
                <color rgb="FFFF0000"/>
              </font>
              <fill>
                <patternFill>
                  <bgColor theme="0"/>
                </patternFill>
              </fill>
            </x14:dxf>
          </x14:cfRule>
          <xm:sqref>J2:M2</xm:sqref>
        </x14:conditionalFormatting>
        <x14:conditionalFormatting xmlns:xm="http://schemas.microsoft.com/office/excel/2006/main">
          <x14:cfRule type="expression" priority="40" id="{02E23F0C-E865-416D-A077-CB220E3D3101}">
            <xm:f>backend!$N$3&lt;0</xm:f>
            <x14:dxf>
              <font>
                <color rgb="FFE08C8C"/>
              </font>
            </x14:dxf>
          </x14:cfRule>
          <xm:sqref>L32:L33</xm:sqref>
        </x14:conditionalFormatting>
        <x14:conditionalFormatting xmlns:xm="http://schemas.microsoft.com/office/excel/2006/main">
          <x14:cfRule type="expression" priority="39" id="{70066154-C8AC-4D63-AA0B-836F1CAFBFB5}">
            <xm:f>backend!$N$4&lt;0</xm:f>
            <x14:dxf>
              <font>
                <color rgb="FFE08C8C"/>
              </font>
            </x14:dxf>
          </x14:cfRule>
          <xm:sqref>N32:N33</xm:sqref>
        </x14:conditionalFormatting>
        <x14:conditionalFormatting xmlns:xm="http://schemas.microsoft.com/office/excel/2006/main">
          <x14:cfRule type="expression" priority="38" id="{D2967EE6-BCFF-49F8-ACF4-47960742808E}">
            <xm:f>backend!$N$5&lt;0</xm:f>
            <x14:dxf>
              <font>
                <color rgb="FFE08C8C"/>
              </font>
            </x14:dxf>
          </x14:cfRule>
          <xm:sqref>L42</xm:sqref>
        </x14:conditionalFormatting>
        <x14:conditionalFormatting xmlns:xm="http://schemas.microsoft.com/office/excel/2006/main">
          <x14:cfRule type="expression" priority="37" id="{F01D38D6-4051-414D-9851-9CCF01E8F061}">
            <xm:f>backend!$N$6&lt;0</xm:f>
            <x14:dxf>
              <font>
                <color rgb="FFE08C8C"/>
              </font>
            </x14:dxf>
          </x14:cfRule>
          <xm:sqref>N42</xm:sqref>
        </x14:conditionalFormatting>
        <x14:conditionalFormatting xmlns:xm="http://schemas.microsoft.com/office/excel/2006/main">
          <x14:cfRule type="expression" priority="36" id="{5D12A3FA-5FDB-44C3-B03D-36D0932FE911}">
            <xm:f>OR(About!$C$90="expired",About!$C$90="invalid code",About!$C$90="no code")</xm:f>
            <x14:dxf>
              <border>
                <left/>
                <right/>
                <top style="thin">
                  <color auto="1"/>
                </top>
                <bottom/>
                <vertical/>
                <horizontal/>
              </border>
            </x14:dxf>
          </x14:cfRule>
          <xm:sqref>I9</xm:sqref>
        </x14:conditionalFormatting>
        <x14:conditionalFormatting xmlns:xm="http://schemas.microsoft.com/office/excel/2006/main">
          <x14:cfRule type="expression" priority="35" id="{401F5459-9F58-48E9-BA72-D326B710580A}">
            <xm:f>OR(About!$C$90="expired",About!$C$90="invalid code",About!$C$90="no code")</xm:f>
            <x14:dxf>
              <border>
                <left/>
                <right/>
                <top style="thin">
                  <color auto="1"/>
                </top>
                <bottom/>
                <vertical/>
                <horizontal/>
              </border>
            </x14:dxf>
          </x14:cfRule>
          <xm:sqref>C9:D9</xm:sqref>
        </x14:conditionalFormatting>
        <x14:conditionalFormatting xmlns:xm="http://schemas.microsoft.com/office/excel/2006/main">
          <x14:cfRule type="expression" priority="2" id="{B6688E12-0563-49CE-B892-8A45C743DE8A}">
            <xm:f>OR(About!$C$90="expired",About!$C$90="invalid code",About!$C$90="no code")</xm:f>
            <x14:dxf>
              <font>
                <color theme="2" tint="-0.749961851863155"/>
              </font>
              <fill>
                <patternFill>
                  <bgColor theme="2" tint="-0.749961851863155"/>
                </patternFill>
              </fill>
            </x14:dxf>
          </x14:cfRule>
          <xm:sqref>L30:L35 N30:N35 S34:S43 S28:S29 L40 L42 L46 N40 N42 N46</xm:sqref>
        </x14:conditionalFormatting>
        <x14:conditionalFormatting xmlns:xm="http://schemas.microsoft.com/office/excel/2006/main">
          <x14:cfRule type="expression" priority="29" id="{075BF262-0E9C-4684-87C9-5A6016C01AA4}">
            <xm:f>OR(About!$C$90="expired",About!$C$90="invalid code",About!$C$90="no code")</xm:f>
            <x14:dxf>
              <font>
                <color theme="2" tint="-0.749961851863155"/>
              </font>
              <fill>
                <patternFill>
                  <bgColor theme="2" tint="-0.749961851863155"/>
                </patternFill>
              </fill>
            </x14:dxf>
          </x14:cfRule>
          <xm:sqref>L44:L45</xm:sqref>
        </x14:conditionalFormatting>
        <x14:conditionalFormatting xmlns:xm="http://schemas.microsoft.com/office/excel/2006/main">
          <x14:cfRule type="expression" priority="26" id="{8F1000DE-DEA6-4B13-A5A3-D993B892485C}">
            <xm:f>OR(About!$C$90="expired",About!$C$90="invalid code",About!$C$90="no code")</xm:f>
            <x14:dxf>
              <font>
                <color theme="2" tint="-0.749961851863155"/>
              </font>
              <fill>
                <patternFill>
                  <bgColor theme="2" tint="-0.749961851863155"/>
                </patternFill>
              </fill>
            </x14:dxf>
          </x14:cfRule>
          <xm:sqref>N44:N45</xm:sqref>
        </x14:conditionalFormatting>
        <x14:conditionalFormatting xmlns:xm="http://schemas.microsoft.com/office/excel/2006/main">
          <x14:cfRule type="expression" priority="23" id="{F430AABE-0FB7-4FBE-946A-D4701C74FF21}">
            <xm:f>backend!$I17&lt;0</xm:f>
            <x14:dxf>
              <fill>
                <patternFill>
                  <bgColor rgb="FFED8383"/>
                </patternFill>
              </fill>
              <border>
                <left style="thin">
                  <color theme="2" tint="-0.499984740745262"/>
                </left>
                <right style="thin">
                  <color theme="2" tint="-0.499984740745262"/>
                </right>
                <top style="thin">
                  <color theme="2" tint="-0.499984740745262"/>
                </top>
                <bottom style="thin">
                  <color theme="2" tint="-0.499984740745262"/>
                </bottom>
              </border>
            </x14:dxf>
          </x14:cfRule>
          <x14:cfRule type="expression" priority="24" id="{31759DF7-EA30-41DF-A8BD-F3F1E73698ED}">
            <xm:f>backend!$I17&gt;0</xm:f>
            <x14:dxf>
              <fill>
                <patternFill>
                  <bgColor theme="9" tint="0.59996337778862885"/>
                </patternFill>
              </fill>
              <border>
                <left style="thin">
                  <color theme="2" tint="-0.499984740745262"/>
                </left>
                <right style="thin">
                  <color theme="2" tint="-0.499984740745262"/>
                </right>
                <top style="thin">
                  <color theme="2" tint="-0.499984740745262"/>
                </top>
                <bottom style="thin">
                  <color theme="2" tint="-0.499984740745262"/>
                </bottom>
              </border>
            </x14:dxf>
          </x14:cfRule>
          <xm:sqref>D11:D150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backend!$A$1:$A$6</xm:f>
          </x14:formula1>
          <xm:sqref>F2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CFD7-E43C-447A-BD5A-21906DE4769C}">
  <dimension ref="Y5:AA27"/>
  <sheetViews>
    <sheetView workbookViewId="0"/>
  </sheetViews>
  <sheetFormatPr defaultColWidth="34.7109375" defaultRowHeight="15" x14ac:dyDescent="0.25"/>
  <cols>
    <col min="25" max="27" width="0" hidden="1" customWidth="1"/>
  </cols>
  <sheetData>
    <row r="5" spans="25:27" x14ac:dyDescent="0.25">
      <c r="Y5" t="s">
        <v>5899</v>
      </c>
      <c r="Z5" t="s">
        <v>5900</v>
      </c>
      <c r="AA5" t="s">
        <v>5901</v>
      </c>
    </row>
    <row r="6" spans="25:27" x14ac:dyDescent="0.25">
      <c r="Y6" s="22" t="s">
        <v>0</v>
      </c>
      <c r="Z6">
        <v>8152.73</v>
      </c>
      <c r="AA6" t="s">
        <v>5902</v>
      </c>
    </row>
    <row r="7" spans="25:27" x14ac:dyDescent="0.25">
      <c r="Y7" s="22" t="s">
        <v>5885</v>
      </c>
      <c r="Z7">
        <v>10360.299999999999</v>
      </c>
      <c r="AA7" t="s">
        <v>5902</v>
      </c>
    </row>
    <row r="8" spans="25:27" x14ac:dyDescent="0.25">
      <c r="Y8" s="22" t="s">
        <v>5903</v>
      </c>
      <c r="Z8">
        <v>26481.58</v>
      </c>
      <c r="AA8" t="s">
        <v>5904</v>
      </c>
    </row>
    <row r="9" spans="25:27" x14ac:dyDescent="0.25">
      <c r="Y9" s="22" t="s">
        <v>5886</v>
      </c>
      <c r="Z9">
        <v>10203.870000000001</v>
      </c>
      <c r="AA9" t="s">
        <v>5902</v>
      </c>
    </row>
    <row r="10" spans="25:27" x14ac:dyDescent="0.25">
      <c r="Y10" s="22" t="s">
        <v>5905</v>
      </c>
      <c r="Z10">
        <v>7682.92</v>
      </c>
      <c r="AA10" t="s">
        <v>5905</v>
      </c>
    </row>
    <row r="11" spans="25:27" x14ac:dyDescent="0.25">
      <c r="Y11" s="22" t="s">
        <v>5906</v>
      </c>
      <c r="Z11">
        <v>4842721.62</v>
      </c>
      <c r="AA11" t="s">
        <v>5902</v>
      </c>
    </row>
    <row r="12" spans="25:27" x14ac:dyDescent="0.25">
      <c r="Y12" s="22" t="s">
        <v>5907</v>
      </c>
      <c r="Z12">
        <v>51156.95</v>
      </c>
      <c r="AA12" t="s">
        <v>5908</v>
      </c>
    </row>
    <row r="13" spans="25:27" x14ac:dyDescent="0.25">
      <c r="Y13" s="22" t="s">
        <v>5909</v>
      </c>
      <c r="Z13">
        <v>49268.28</v>
      </c>
      <c r="AA13" t="s">
        <v>5910</v>
      </c>
    </row>
    <row r="14" spans="25:27" x14ac:dyDescent="0.25">
      <c r="Y14" s="22" t="s">
        <v>5898</v>
      </c>
      <c r="Z14">
        <v>6637.75</v>
      </c>
      <c r="AA14" t="s">
        <v>5911</v>
      </c>
    </row>
    <row r="15" spans="25:27" x14ac:dyDescent="0.25">
      <c r="Y15" s="22" t="s">
        <v>5887</v>
      </c>
      <c r="Z15">
        <v>5862.07</v>
      </c>
      <c r="AA15" t="s">
        <v>5912</v>
      </c>
    </row>
    <row r="16" spans="25:27" x14ac:dyDescent="0.25">
      <c r="Y16" s="22" t="s">
        <v>5913</v>
      </c>
      <c r="Z16">
        <v>63744.160000000003</v>
      </c>
      <c r="AA16" t="s">
        <v>5902</v>
      </c>
    </row>
    <row r="17" spans="25:27" x14ac:dyDescent="0.25">
      <c r="Y17" s="22" t="s">
        <v>5914</v>
      </c>
      <c r="Z17">
        <v>523350.91</v>
      </c>
      <c r="AA17" t="s">
        <v>5915</v>
      </c>
    </row>
    <row r="18" spans="25:27" x14ac:dyDescent="0.25">
      <c r="Y18" s="22" t="s">
        <v>5916</v>
      </c>
      <c r="Z18">
        <v>827461.33</v>
      </c>
      <c r="AA18" t="s">
        <v>5910</v>
      </c>
    </row>
    <row r="19" spans="25:27" x14ac:dyDescent="0.25">
      <c r="Y19" s="22" t="s">
        <v>5917</v>
      </c>
      <c r="Z19">
        <v>888231.45</v>
      </c>
      <c r="AA19" t="s">
        <v>5908</v>
      </c>
    </row>
    <row r="20" spans="25:27" x14ac:dyDescent="0.25">
      <c r="Y20" s="22" t="s">
        <v>5918</v>
      </c>
      <c r="Z20">
        <v>8821478.0600000005</v>
      </c>
      <c r="AA20" t="s">
        <v>5919</v>
      </c>
    </row>
    <row r="21" spans="25:27" x14ac:dyDescent="0.25">
      <c r="Y21" s="22" t="s">
        <v>5888</v>
      </c>
      <c r="Z21">
        <v>11171.8</v>
      </c>
      <c r="AA21" t="s">
        <v>5902</v>
      </c>
    </row>
    <row r="22" spans="25:27" x14ac:dyDescent="0.25">
      <c r="Y22" s="22" t="s">
        <v>5920</v>
      </c>
      <c r="Z22">
        <v>27551.95</v>
      </c>
      <c r="AA22" t="s">
        <v>5921</v>
      </c>
    </row>
    <row r="23" spans="25:27" x14ac:dyDescent="0.25">
      <c r="Y23" s="22" t="s">
        <v>5922</v>
      </c>
      <c r="Z23">
        <v>465215.16</v>
      </c>
      <c r="AA23" t="s">
        <v>5922</v>
      </c>
    </row>
    <row r="24" spans="25:27" x14ac:dyDescent="0.25">
      <c r="Y24" s="22" t="s">
        <v>5923</v>
      </c>
      <c r="Z24">
        <v>65282.239999999998</v>
      </c>
      <c r="AA24" t="s">
        <v>5910</v>
      </c>
    </row>
    <row r="25" spans="25:27" x14ac:dyDescent="0.25">
      <c r="Y25" s="22" t="s">
        <v>5924</v>
      </c>
      <c r="Z25">
        <v>10767.17</v>
      </c>
      <c r="AA25" t="s">
        <v>5902</v>
      </c>
    </row>
    <row r="26" spans="25:27" x14ac:dyDescent="0.25">
      <c r="Y26" s="22" t="s">
        <v>5925</v>
      </c>
      <c r="Z26">
        <v>257251.24</v>
      </c>
      <c r="AA26" t="s">
        <v>5926</v>
      </c>
    </row>
    <row r="27" spans="25:27" x14ac:dyDescent="0.25">
      <c r="Y27" s="22" t="s">
        <v>5927</v>
      </c>
      <c r="Z27">
        <v>238186.08</v>
      </c>
      <c r="AA27" t="s">
        <v>5928</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H4002"/>
  <sheetViews>
    <sheetView zoomScale="95" zoomScaleNormal="95" workbookViewId="0">
      <pane ySplit="2" topLeftCell="A3" activePane="bottomLeft" state="frozen"/>
      <selection pane="bottomLeft" activeCell="D17" sqref="D17"/>
    </sheetView>
  </sheetViews>
  <sheetFormatPr defaultColWidth="9.140625" defaultRowHeight="15" x14ac:dyDescent="0.25"/>
  <cols>
    <col min="1" max="1" width="3.7109375" style="115" customWidth="1"/>
    <col min="2" max="2" width="16.140625" style="115" customWidth="1"/>
    <col min="3" max="3" width="19.7109375" style="115" customWidth="1"/>
    <col min="4" max="4" width="21.5703125" style="115" customWidth="1"/>
    <col min="5" max="5" width="24.5703125" style="115" customWidth="1"/>
    <col min="6" max="6" width="21.42578125" style="115" customWidth="1"/>
    <col min="7" max="7" width="23" style="115" customWidth="1"/>
    <col min="8" max="8" width="29.42578125" style="115" customWidth="1"/>
    <col min="9" max="9" width="30.85546875" style="119" customWidth="1"/>
    <col min="10" max="11" width="29.42578125" style="119" hidden="1" customWidth="1"/>
    <col min="12" max="18" width="29.42578125" style="115" hidden="1" customWidth="1"/>
    <col min="19" max="19" width="29.42578125" style="115" customWidth="1"/>
    <col min="20" max="20" width="16.28515625" style="122" hidden="1" customWidth="1"/>
    <col min="21" max="21" width="8.85546875" style="122" hidden="1" customWidth="1"/>
    <col min="22" max="22" width="9.140625" style="122" hidden="1" customWidth="1"/>
    <col min="23" max="23" width="15.28515625" style="122" hidden="1" customWidth="1"/>
    <col min="24" max="29" width="16.5703125" style="122" hidden="1" customWidth="1"/>
    <col min="30" max="34" width="19.28515625" style="122" hidden="1" customWidth="1"/>
    <col min="35" max="35" width="17.42578125" style="122" hidden="1" customWidth="1"/>
    <col min="36" max="36" width="17.85546875" style="122" hidden="1" customWidth="1"/>
    <col min="37" max="37" width="17.140625" style="122" hidden="1" customWidth="1"/>
    <col min="38" max="38" width="20.5703125" style="122" hidden="1" customWidth="1"/>
    <col min="39" max="39" width="19.7109375" style="122" hidden="1" customWidth="1"/>
    <col min="40" max="40" width="21" style="122" hidden="1" customWidth="1"/>
    <col min="41" max="41" width="9.140625" style="122"/>
    <col min="42" max="42" width="9.140625" style="122" customWidth="1"/>
    <col min="43" max="43" width="9.140625" style="122"/>
    <col min="44" max="44" width="13.85546875" style="122" customWidth="1"/>
    <col min="45" max="45" width="9.85546875" style="122" bestFit="1" customWidth="1"/>
    <col min="46" max="190" width="9.140625" style="122"/>
    <col min="191" max="16384" width="9.140625" style="115"/>
  </cols>
  <sheetData>
    <row r="1" spans="1:190" ht="75" customHeight="1" thickBot="1" x14ac:dyDescent="0.3">
      <c r="B1" s="116"/>
      <c r="C1" s="117"/>
      <c r="D1" s="117"/>
      <c r="E1" s="118"/>
      <c r="F1" s="117"/>
      <c r="G1" s="117"/>
      <c r="H1" s="117"/>
      <c r="I1" s="129"/>
      <c r="L1" s="120"/>
      <c r="M1" s="120"/>
      <c r="N1" s="120"/>
      <c r="O1" s="120"/>
      <c r="P1" s="120"/>
      <c r="Q1" s="120"/>
      <c r="R1" s="120"/>
      <c r="S1" s="120"/>
      <c r="T1" s="120"/>
      <c r="U1" s="120"/>
      <c r="V1" s="120"/>
      <c r="W1" s="120"/>
      <c r="X1" s="121"/>
      <c r="Y1" s="121" t="s">
        <v>7</v>
      </c>
      <c r="Z1" s="121" t="s">
        <v>7</v>
      </c>
      <c r="AA1" s="121" t="s">
        <v>8</v>
      </c>
      <c r="AB1" s="121" t="s">
        <v>8</v>
      </c>
      <c r="AC1" s="121"/>
      <c r="AD1" s="121"/>
      <c r="AE1" s="120"/>
      <c r="AF1" s="120"/>
      <c r="AG1" s="120"/>
      <c r="AH1" s="120"/>
      <c r="AI1" s="120"/>
      <c r="AJ1" s="120"/>
      <c r="AK1" s="120"/>
      <c r="AL1" s="120"/>
      <c r="AM1" s="120"/>
      <c r="AN1" s="120"/>
    </row>
    <row r="2" spans="1:190" ht="51.75" customHeight="1" x14ac:dyDescent="0.25">
      <c r="B2" s="174" t="s">
        <v>9</v>
      </c>
      <c r="C2" s="175" t="s">
        <v>10</v>
      </c>
      <c r="D2" s="175" t="s">
        <v>5160</v>
      </c>
      <c r="E2" s="176" t="s">
        <v>5165</v>
      </c>
      <c r="F2" s="175" t="s">
        <v>2</v>
      </c>
      <c r="G2" s="176" t="s">
        <v>5166</v>
      </c>
      <c r="H2" s="176" t="s">
        <v>5231</v>
      </c>
      <c r="I2" s="129"/>
      <c r="L2" s="123"/>
      <c r="M2" s="123"/>
      <c r="N2" s="123"/>
      <c r="O2" s="123"/>
      <c r="P2" s="123"/>
      <c r="Q2" s="123"/>
      <c r="R2" s="123"/>
      <c r="S2" s="123"/>
      <c r="T2" s="124" t="s">
        <v>4206</v>
      </c>
      <c r="U2" s="120"/>
      <c r="V2" s="120"/>
      <c r="W2" s="125" t="s">
        <v>4916</v>
      </c>
      <c r="X2" s="126" t="s">
        <v>3789</v>
      </c>
      <c r="Y2" s="121" t="s">
        <v>4213</v>
      </c>
      <c r="Z2" s="126" t="s">
        <v>4214</v>
      </c>
      <c r="AA2" s="121" t="s">
        <v>4213</v>
      </c>
      <c r="AB2" s="126" t="s">
        <v>4214</v>
      </c>
      <c r="AC2" s="126" t="s">
        <v>4207</v>
      </c>
      <c r="AD2" s="126" t="s">
        <v>4208</v>
      </c>
      <c r="AE2" s="120" t="s">
        <v>4210</v>
      </c>
      <c r="AF2" s="120" t="s">
        <v>4209</v>
      </c>
      <c r="AG2" s="125" t="s">
        <v>4215</v>
      </c>
      <c r="AH2" s="125" t="s">
        <v>4211</v>
      </c>
      <c r="AI2" s="120" t="s">
        <v>4212</v>
      </c>
      <c r="AJ2" s="120" t="s">
        <v>3790</v>
      </c>
      <c r="AK2" s="120" t="s">
        <v>3791</v>
      </c>
      <c r="AL2" s="120" t="s">
        <v>3792</v>
      </c>
      <c r="AM2" s="120" t="s">
        <v>3793</v>
      </c>
      <c r="AN2" s="120" t="s">
        <v>3794</v>
      </c>
    </row>
    <row r="3" spans="1:190" s="141" customFormat="1" ht="20.25" customHeight="1" x14ac:dyDescent="0.3">
      <c r="A3" s="138"/>
      <c r="B3" s="166"/>
      <c r="C3" s="139"/>
      <c r="D3" s="140"/>
      <c r="E3" s="139"/>
      <c r="F3" s="139"/>
      <c r="G3" s="140"/>
      <c r="H3" s="168"/>
      <c r="I3" s="142"/>
      <c r="L3" s="143"/>
      <c r="M3" s="143"/>
      <c r="N3" s="143"/>
      <c r="O3" s="143"/>
      <c r="P3" s="143"/>
      <c r="Q3" s="143"/>
      <c r="R3" s="143"/>
      <c r="S3" s="143"/>
      <c r="T3" s="144">
        <f t="shared" ref="T3:T66" si="0">IF(E3&lt;&gt;"",E3,0)</f>
        <v>0</v>
      </c>
      <c r="U3" s="145"/>
      <c r="V3" s="145"/>
      <c r="W3" s="145">
        <f>SUMIFS($F$3:F3,$D$3:D3,D3,$C$3:C3,"Buy")+SUMIFS($F$3:F3,$D$3:D3,D3,$C$3:C3,"Coin Deposit",$E$3:E3,"&lt;&gt;")</f>
        <v>0</v>
      </c>
      <c r="X3" s="145">
        <f t="shared" ref="X3:X66" si="1">IF(OR(C3="buy",AND(C3="Coin Deposit",E3&lt;&gt;"")),SUMIFS($F:$F,$D:$D,D3,$C:$C,"sell"),0)</f>
        <v>0</v>
      </c>
      <c r="Y3" s="145">
        <f>IF($D3=Y$1,SUMIFS($H$3:$H3,$G$3:$G3,Y$1,$C$3:$C3,"Sell"),0)</f>
        <v>0</v>
      </c>
      <c r="Z3" s="145">
        <f t="shared" ref="Z3:Z66" si="2">IF($D3=Z$1,SUMIFS($H:$H,$G:$G,Z$1,$C:$C,"Buy")+SUMIFS($H:$H,$G:$G,Z$1,$C:$C,"Coin Deposit",$E:$E,"&lt;&gt;"),0)</f>
        <v>0</v>
      </c>
      <c r="AA3" s="145">
        <f>IF($D3=AA$1,SUMIFS($H$3:$H3,$G$3:$G3,AA$1,$C$3:$C3,"Sell"),0)</f>
        <v>0</v>
      </c>
      <c r="AB3" s="145">
        <f t="shared" ref="AB3:AB66" si="3">IF($D3=AB$1,SUMIFS($H:$H,$G:$G,AB$1,$C:$C,"Buy")+SUMIFS($H:$H,$G:$G,AB$1,$C:$C,"Coin Deposit",$E:$E,"&lt;&gt;"),0)</f>
        <v>0</v>
      </c>
      <c r="AC3" s="145">
        <f>SUMIFS('Deductions and Deposits'!$H:$H,'Deductions and Deposits'!$G:$G,D3,'Deductions and Deposits'!$F:$F,"&lt;="&amp;B3)+SUMIFS($F$3:F3,$D$3:D3,D3,$C$3:C3,"Coin Deposit",$E$3:E3,"")</f>
        <v>0</v>
      </c>
      <c r="AD3" s="145">
        <f>SUMIFS('Deductions and Deposits'!$D:$D,'Deductions and Deposits'!$C:$C,D3)+SUMIFS($F:$F,$D:$D,D3,$C:$C,"Coin Deduction")</f>
        <v>0</v>
      </c>
      <c r="AE3" s="145">
        <f>Table5[[#This Row],[Column4]]+Table5[[#This Row],[Column14]]+Table5[[#This Row],[Column19]]+Table5[[#This Row],[Column12]]</f>
        <v>0</v>
      </c>
      <c r="AF3" s="145">
        <f>Table5[[#This Row],[Column5]]+Table5[[#This Row],[Column13]]+Table5[[#This Row],[Column21]]+Table5[[#This Row],[Column18]]</f>
        <v>0</v>
      </c>
      <c r="AG3" s="145">
        <f t="shared" ref="AG3:AG66" si="4">IF(AND((AC3+Y3+AA3)&gt;AF3,OR(C3="buy",AND(C3="Coin Deposit",E3&lt;&gt;""))),(AC3+Y3+AA3)-AF3,0)</f>
        <v>0</v>
      </c>
      <c r="AH3" s="145">
        <f t="shared" ref="AH3:AH66" si="5">IF(AND(AE3&gt;AF3,OR(C3="buy",AND(C3="Coin Deposit",E3&lt;&gt;""))),AE3-AF3,0)</f>
        <v>0</v>
      </c>
      <c r="AI3" s="145">
        <f>Table5[[#This Row],[Column17]]-Table5[[#This Row],[Column20]]</f>
        <v>0</v>
      </c>
      <c r="AJ3" s="145">
        <f t="shared" ref="AJ3:AJ66" si="6">IF(AI3&gt;F3,F3,AI3)</f>
        <v>0</v>
      </c>
      <c r="AK3" s="145">
        <f t="shared" ref="AK3:AK66" si="7">AJ3*T3</f>
        <v>0</v>
      </c>
      <c r="AL3" s="145">
        <f t="shared" ref="AL3:AL66" si="8">IFERROR(SUMIFS($AK:$AK,$D:$D,D3)/SUMIFS($AJ:$AJ,$D:$D,D3),0)</f>
        <v>0</v>
      </c>
      <c r="AM3" s="145" t="str">
        <f t="shared" ref="AM3:AM66" si="9">C3&amp;D3</f>
        <v/>
      </c>
      <c r="AN3" s="145" t="str">
        <f t="shared" ref="AN3:AN66" ca="1" si="10">OFFSET(AM3,COUNTA($AM:$AM)-ROW()-(ROW()-ROW($AN$2)-1),)</f>
        <v/>
      </c>
      <c r="AO3" s="146"/>
      <c r="AP3" s="146"/>
      <c r="AQ3" s="146"/>
      <c r="AR3" s="200"/>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c r="DV3" s="146"/>
      <c r="DW3" s="146"/>
      <c r="DX3" s="146"/>
      <c r="DY3" s="146"/>
      <c r="DZ3" s="146"/>
      <c r="EA3" s="146"/>
      <c r="EB3" s="146"/>
      <c r="EC3" s="146"/>
      <c r="ED3" s="146"/>
      <c r="EE3" s="146"/>
      <c r="EF3" s="146"/>
      <c r="EG3" s="146"/>
      <c r="EH3" s="146"/>
      <c r="EI3" s="146"/>
      <c r="EJ3" s="146"/>
      <c r="EK3" s="146"/>
      <c r="EL3" s="146"/>
      <c r="EM3" s="146"/>
      <c r="EN3" s="146"/>
      <c r="EO3" s="146"/>
      <c r="EP3" s="146"/>
      <c r="EQ3" s="146"/>
      <c r="ER3" s="146"/>
      <c r="ES3" s="146"/>
      <c r="ET3" s="146"/>
      <c r="EU3" s="146"/>
      <c r="EV3" s="146"/>
      <c r="EW3" s="146"/>
      <c r="EX3" s="146"/>
      <c r="EY3" s="146"/>
      <c r="EZ3" s="146"/>
      <c r="FA3" s="146"/>
      <c r="FB3" s="146"/>
      <c r="FC3" s="146"/>
      <c r="FD3" s="146"/>
      <c r="FE3" s="146"/>
      <c r="FF3" s="146"/>
      <c r="FG3" s="146"/>
      <c r="FH3" s="146"/>
      <c r="FI3" s="146"/>
      <c r="FJ3" s="146"/>
      <c r="FK3" s="146"/>
      <c r="FL3" s="146"/>
      <c r="FM3" s="146"/>
      <c r="FN3" s="146"/>
      <c r="FO3" s="146"/>
      <c r="FP3" s="146"/>
      <c r="FQ3" s="146"/>
      <c r="FR3" s="146"/>
      <c r="FS3" s="146"/>
      <c r="FT3" s="146"/>
      <c r="FU3" s="146"/>
      <c r="FV3" s="146"/>
      <c r="FW3" s="146"/>
      <c r="FX3" s="146"/>
      <c r="FY3" s="146"/>
      <c r="FZ3" s="146"/>
      <c r="GA3" s="146"/>
      <c r="GB3" s="146"/>
      <c r="GC3" s="146"/>
      <c r="GD3" s="146"/>
      <c r="GE3" s="146"/>
      <c r="GF3" s="146"/>
      <c r="GG3" s="146"/>
      <c r="GH3" s="146"/>
    </row>
    <row r="4" spans="1:190" ht="20.25" customHeight="1" x14ac:dyDescent="0.3">
      <c r="A4" s="127"/>
      <c r="B4" s="167"/>
      <c r="C4" s="139"/>
      <c r="D4" s="140"/>
      <c r="E4" s="139"/>
      <c r="F4" s="139"/>
      <c r="G4" s="140"/>
      <c r="H4" s="182"/>
      <c r="I4" s="129"/>
      <c r="L4" s="130"/>
      <c r="M4" s="130"/>
      <c r="N4" s="130"/>
      <c r="O4" s="130"/>
      <c r="P4" s="130"/>
      <c r="Q4" s="130"/>
      <c r="R4" s="130"/>
      <c r="S4" s="130"/>
      <c r="T4" s="120">
        <f t="shared" si="0"/>
        <v>0</v>
      </c>
      <c r="U4" s="131"/>
      <c r="V4" s="131"/>
      <c r="W4" s="131">
        <f>SUMIFS($F$3:F4,$D$3:D4,D4,$C$3:C4,"Buy")+SUMIFS($F$3:F4,$D$3:D4,D4,$C$3:C4,"Coin Deposit",$E$3:E4,"&lt;&gt;")</f>
        <v>0</v>
      </c>
      <c r="X4" s="131">
        <f t="shared" si="1"/>
        <v>0</v>
      </c>
      <c r="Y4" s="131">
        <f>IF($D4=Y$1,SUMIFS($H$3:$H4,$G$3:$G4,Y$1,$C$3:$C4,"Sell"),0)</f>
        <v>0</v>
      </c>
      <c r="Z4" s="131">
        <f t="shared" si="2"/>
        <v>0</v>
      </c>
      <c r="AA4" s="131">
        <f>IF($D4=AA$1,SUMIFS($H$3:$H4,$G$3:$G4,AA$1,$C$3:$C4,"Sell"),0)</f>
        <v>0</v>
      </c>
      <c r="AB4" s="131">
        <f t="shared" si="3"/>
        <v>0</v>
      </c>
      <c r="AC4" s="131">
        <f>SUMIFS('Deductions and Deposits'!$H:$H,'Deductions and Deposits'!$G:$G,D4,'Deductions and Deposits'!$F:$F,"&lt;="&amp;B4)+SUMIFS($F$3:F4,$D$3:D4,D4,$C$3:C4,"Coin Deposit",$E$3:E4,"")</f>
        <v>0</v>
      </c>
      <c r="AD4" s="131">
        <f>SUMIFS('Deductions and Deposits'!$D:$D,'Deductions and Deposits'!$C:$C,D4)+SUMIFS($F:$F,$D:$D,D4,$C:$C,"Coin Deduction")</f>
        <v>0</v>
      </c>
      <c r="AE4" s="131">
        <f>Table5[[#This Row],[Column4]]+Table5[[#This Row],[Column14]]+Table5[[#This Row],[Column19]]+Table5[[#This Row],[Column12]]</f>
        <v>0</v>
      </c>
      <c r="AF4" s="131">
        <f>Table5[[#This Row],[Column5]]+Table5[[#This Row],[Column13]]+Table5[[#This Row],[Column21]]+Table5[[#This Row],[Column18]]</f>
        <v>0</v>
      </c>
      <c r="AG4" s="131">
        <f t="shared" si="4"/>
        <v>0</v>
      </c>
      <c r="AH4" s="131">
        <f t="shared" si="5"/>
        <v>0</v>
      </c>
      <c r="AI4" s="131">
        <f>Table5[[#This Row],[Column17]]-Table5[[#This Row],[Column20]]</f>
        <v>0</v>
      </c>
      <c r="AJ4" s="131">
        <f t="shared" si="6"/>
        <v>0</v>
      </c>
      <c r="AK4" s="131">
        <f t="shared" si="7"/>
        <v>0</v>
      </c>
      <c r="AL4" s="131">
        <f t="shared" si="8"/>
        <v>0</v>
      </c>
      <c r="AM4" s="131" t="str">
        <f t="shared" si="9"/>
        <v/>
      </c>
      <c r="AN4" s="131" t="str">
        <f t="shared" ca="1" si="10"/>
        <v/>
      </c>
      <c r="AR4" s="200"/>
    </row>
    <row r="5" spans="1:190" ht="20.25" customHeight="1" x14ac:dyDescent="0.3">
      <c r="A5" s="127"/>
      <c r="B5" s="167"/>
      <c r="C5" s="139"/>
      <c r="D5" s="140"/>
      <c r="E5" s="139"/>
      <c r="F5" s="139"/>
      <c r="G5" s="140"/>
      <c r="H5" s="139"/>
      <c r="I5" s="129"/>
      <c r="L5" s="130"/>
      <c r="M5" s="130"/>
      <c r="N5" s="130"/>
      <c r="O5" s="130"/>
      <c r="P5" s="130"/>
      <c r="Q5" s="130"/>
      <c r="R5" s="130"/>
      <c r="S5" s="130"/>
      <c r="T5" s="120">
        <f t="shared" si="0"/>
        <v>0</v>
      </c>
      <c r="U5" s="131"/>
      <c r="V5" s="131"/>
      <c r="W5" s="131">
        <f>SUMIFS($F$3:F5,$D$3:D5,D5,$C$3:C5,"Buy")+SUMIFS($F$3:F5,$D$3:D5,D5,$C$3:C5,"Coin Deposit",$E$3:E5,"&lt;&gt;")</f>
        <v>0</v>
      </c>
      <c r="X5" s="131">
        <f t="shared" si="1"/>
        <v>0</v>
      </c>
      <c r="Y5" s="131">
        <f>IF($D5=Y$1,SUMIFS($H$3:$H5,$G$3:$G5,Y$1,$C$3:$C5,"Sell"),0)</f>
        <v>0</v>
      </c>
      <c r="Z5" s="131">
        <f t="shared" si="2"/>
        <v>0</v>
      </c>
      <c r="AA5" s="131">
        <f>IF($D5=AA$1,SUMIFS($H$3:$H5,$G$3:$G5,AA$1,$C$3:$C5,"Sell"),0)</f>
        <v>0</v>
      </c>
      <c r="AB5" s="131">
        <f t="shared" si="3"/>
        <v>0</v>
      </c>
      <c r="AC5" s="131">
        <f>SUMIFS('Deductions and Deposits'!$H:$H,'Deductions and Deposits'!$G:$G,D5,'Deductions and Deposits'!$F:$F,"&lt;="&amp;B5)+SUMIFS($F$3:F5,$D$3:D5,D5,$C$3:C5,"Coin Deposit",$E$3:E5,"")</f>
        <v>0</v>
      </c>
      <c r="AD5" s="131">
        <f>SUMIFS('Deductions and Deposits'!$D:$D,'Deductions and Deposits'!$C:$C,D5)+SUMIFS($F:$F,$D:$D,D5,$C:$C,"Coin Deduction")</f>
        <v>0</v>
      </c>
      <c r="AE5" s="131">
        <f>Table5[[#This Row],[Column4]]+Table5[[#This Row],[Column14]]+Table5[[#This Row],[Column19]]+Table5[[#This Row],[Column12]]</f>
        <v>0</v>
      </c>
      <c r="AF5" s="131">
        <f>Table5[[#This Row],[Column5]]+Table5[[#This Row],[Column13]]+Table5[[#This Row],[Column21]]+Table5[[#This Row],[Column18]]</f>
        <v>0</v>
      </c>
      <c r="AG5" s="131">
        <f t="shared" si="4"/>
        <v>0</v>
      </c>
      <c r="AH5" s="131">
        <f t="shared" si="5"/>
        <v>0</v>
      </c>
      <c r="AI5" s="131">
        <f>Table5[[#This Row],[Column17]]-Table5[[#This Row],[Column20]]</f>
        <v>0</v>
      </c>
      <c r="AJ5" s="131">
        <f t="shared" si="6"/>
        <v>0</v>
      </c>
      <c r="AK5" s="131">
        <f t="shared" si="7"/>
        <v>0</v>
      </c>
      <c r="AL5" s="131">
        <f t="shared" si="8"/>
        <v>0</v>
      </c>
      <c r="AM5" s="131" t="str">
        <f t="shared" si="9"/>
        <v/>
      </c>
      <c r="AN5" s="131" t="str">
        <f t="shared" ca="1" si="10"/>
        <v/>
      </c>
      <c r="AR5" s="200"/>
    </row>
    <row r="6" spans="1:190" ht="20.25" customHeight="1" x14ac:dyDescent="0.3">
      <c r="A6" s="127"/>
      <c r="B6" s="167"/>
      <c r="C6" s="139"/>
      <c r="D6" s="140"/>
      <c r="E6" s="139"/>
      <c r="F6" s="165"/>
      <c r="G6" s="140"/>
      <c r="H6" s="165"/>
      <c r="I6" s="129"/>
      <c r="L6" s="130"/>
      <c r="M6" s="130"/>
      <c r="N6" s="130"/>
      <c r="O6" s="130"/>
      <c r="P6" s="130"/>
      <c r="Q6" s="130"/>
      <c r="R6" s="130"/>
      <c r="S6" s="130"/>
      <c r="T6" s="120">
        <f t="shared" si="0"/>
        <v>0</v>
      </c>
      <c r="U6" s="131"/>
      <c r="V6" s="131"/>
      <c r="W6" s="131">
        <f>SUMIFS($F$3:F6,$D$3:D6,D6,$C$3:C6,"Buy")+SUMIFS($F$3:F6,$D$3:D6,D6,$C$3:C6,"Coin Deposit",$E$3:E6,"&lt;&gt;")</f>
        <v>0</v>
      </c>
      <c r="X6" s="131">
        <f t="shared" si="1"/>
        <v>0</v>
      </c>
      <c r="Y6" s="131">
        <f>IF($D6=Y$1,SUMIFS($H$3:$H6,$G$3:$G6,Y$1,$C$3:$C6,"Sell"),0)</f>
        <v>0</v>
      </c>
      <c r="Z6" s="131">
        <f t="shared" si="2"/>
        <v>0</v>
      </c>
      <c r="AA6" s="131">
        <f>IF($D6=AA$1,SUMIFS($H$3:$H6,$G$3:$G6,AA$1,$C$3:$C6,"Sell"),0)</f>
        <v>0</v>
      </c>
      <c r="AB6" s="131">
        <f t="shared" si="3"/>
        <v>0</v>
      </c>
      <c r="AC6" s="131">
        <f>SUMIFS('Deductions and Deposits'!$H:$H,'Deductions and Deposits'!$G:$G,D6,'Deductions and Deposits'!$F:$F,"&lt;="&amp;B6)+SUMIFS($F$3:F6,$D$3:D6,D6,$C$3:C6,"Coin Deposit",$E$3:E6,"")</f>
        <v>0</v>
      </c>
      <c r="AD6" s="131">
        <f>SUMIFS('Deductions and Deposits'!$D:$D,'Deductions and Deposits'!$C:$C,D6)+SUMIFS($F:$F,$D:$D,D6,$C:$C,"Coin Deduction")</f>
        <v>0</v>
      </c>
      <c r="AE6" s="131">
        <f>Table5[[#This Row],[Column4]]+Table5[[#This Row],[Column14]]+Table5[[#This Row],[Column19]]+Table5[[#This Row],[Column12]]</f>
        <v>0</v>
      </c>
      <c r="AF6" s="131">
        <f>Table5[[#This Row],[Column5]]+Table5[[#This Row],[Column13]]+Table5[[#This Row],[Column21]]+Table5[[#This Row],[Column18]]</f>
        <v>0</v>
      </c>
      <c r="AG6" s="131">
        <f t="shared" si="4"/>
        <v>0</v>
      </c>
      <c r="AH6" s="131">
        <f t="shared" si="5"/>
        <v>0</v>
      </c>
      <c r="AI6" s="131">
        <f>Table5[[#This Row],[Column17]]-Table5[[#This Row],[Column20]]</f>
        <v>0</v>
      </c>
      <c r="AJ6" s="131">
        <f t="shared" si="6"/>
        <v>0</v>
      </c>
      <c r="AK6" s="131">
        <f t="shared" si="7"/>
        <v>0</v>
      </c>
      <c r="AL6" s="131">
        <f t="shared" si="8"/>
        <v>0</v>
      </c>
      <c r="AM6" s="131" t="str">
        <f t="shared" si="9"/>
        <v/>
      </c>
      <c r="AN6" s="131" t="str">
        <f t="shared" ca="1" si="10"/>
        <v/>
      </c>
      <c r="AR6" s="200"/>
    </row>
    <row r="7" spans="1:190" ht="20.25" customHeight="1" x14ac:dyDescent="0.3">
      <c r="A7" s="127"/>
      <c r="B7" s="167"/>
      <c r="C7" s="139"/>
      <c r="D7" s="140"/>
      <c r="E7" s="139"/>
      <c r="F7" s="165"/>
      <c r="G7" s="140"/>
      <c r="H7" s="165"/>
      <c r="I7" s="129"/>
      <c r="L7" s="130"/>
      <c r="M7" s="130"/>
      <c r="N7" s="130"/>
      <c r="O7" s="130"/>
      <c r="P7" s="130"/>
      <c r="Q7" s="130"/>
      <c r="R7" s="130"/>
      <c r="S7" s="130"/>
      <c r="T7" s="120">
        <f t="shared" si="0"/>
        <v>0</v>
      </c>
      <c r="U7" s="131"/>
      <c r="V7" s="131"/>
      <c r="W7" s="131">
        <f>SUMIFS($F$3:F7,$D$3:D7,D7,$C$3:C7,"Buy")+SUMIFS($F$3:F7,$D$3:D7,D7,$C$3:C7,"Coin Deposit",$E$3:E7,"&lt;&gt;")</f>
        <v>0</v>
      </c>
      <c r="X7" s="131">
        <f t="shared" si="1"/>
        <v>0</v>
      </c>
      <c r="Y7" s="131">
        <f>IF($D7=Y$1,SUMIFS($H$3:$H7,$G$3:$G7,Y$1,$C$3:$C7,"Sell"),0)</f>
        <v>0</v>
      </c>
      <c r="Z7" s="131">
        <f t="shared" si="2"/>
        <v>0</v>
      </c>
      <c r="AA7" s="131">
        <f>IF($D7=AA$1,SUMIFS($H$3:$H7,$G$3:$G7,AA$1,$C$3:$C7,"Sell"),0)</f>
        <v>0</v>
      </c>
      <c r="AB7" s="131">
        <f t="shared" si="3"/>
        <v>0</v>
      </c>
      <c r="AC7" s="131">
        <f>SUMIFS('Deductions and Deposits'!$H:$H,'Deductions and Deposits'!$G:$G,D7,'Deductions and Deposits'!$F:$F,"&lt;="&amp;B7)+SUMIFS($F$3:F7,$D$3:D7,D7,$C$3:C7,"Coin Deposit",$E$3:E7,"")</f>
        <v>0</v>
      </c>
      <c r="AD7" s="131">
        <f>SUMIFS('Deductions and Deposits'!$D:$D,'Deductions and Deposits'!$C:$C,D7)+SUMIFS($F:$F,$D:$D,D7,$C:$C,"Coin Deduction")</f>
        <v>0</v>
      </c>
      <c r="AE7" s="131">
        <f>Table5[[#This Row],[Column4]]+Table5[[#This Row],[Column14]]+Table5[[#This Row],[Column19]]+Table5[[#This Row],[Column12]]</f>
        <v>0</v>
      </c>
      <c r="AF7" s="131">
        <f>Table5[[#This Row],[Column5]]+Table5[[#This Row],[Column13]]+Table5[[#This Row],[Column21]]+Table5[[#This Row],[Column18]]</f>
        <v>0</v>
      </c>
      <c r="AG7" s="131">
        <f t="shared" si="4"/>
        <v>0</v>
      </c>
      <c r="AH7" s="131">
        <f t="shared" si="5"/>
        <v>0</v>
      </c>
      <c r="AI7" s="131">
        <f>Table5[[#This Row],[Column17]]-Table5[[#This Row],[Column20]]</f>
        <v>0</v>
      </c>
      <c r="AJ7" s="131">
        <f t="shared" si="6"/>
        <v>0</v>
      </c>
      <c r="AK7" s="131">
        <f t="shared" si="7"/>
        <v>0</v>
      </c>
      <c r="AL7" s="131">
        <f t="shared" si="8"/>
        <v>0</v>
      </c>
      <c r="AM7" s="131" t="str">
        <f t="shared" si="9"/>
        <v/>
      </c>
      <c r="AN7" s="131" t="str">
        <f t="shared" ca="1" si="10"/>
        <v/>
      </c>
      <c r="AR7" s="200"/>
    </row>
    <row r="8" spans="1:190" ht="20.25" customHeight="1" x14ac:dyDescent="0.3">
      <c r="A8" s="127"/>
      <c r="B8" s="167"/>
      <c r="C8" s="139"/>
      <c r="D8" s="140"/>
      <c r="E8" s="139"/>
      <c r="F8" s="165"/>
      <c r="G8" s="140"/>
      <c r="H8" s="165"/>
      <c r="I8" s="129"/>
      <c r="L8" s="130"/>
      <c r="M8" s="130"/>
      <c r="N8" s="130"/>
      <c r="O8" s="130"/>
      <c r="P8" s="130"/>
      <c r="Q8" s="130"/>
      <c r="R8" s="130"/>
      <c r="S8" s="130"/>
      <c r="T8" s="120">
        <f t="shared" si="0"/>
        <v>0</v>
      </c>
      <c r="U8" s="131"/>
      <c r="V8" s="131"/>
      <c r="W8" s="131">
        <f>SUMIFS($F$3:F8,$D$3:D8,D8,$C$3:C8,"Buy")+SUMIFS($F$3:F8,$D$3:D8,D8,$C$3:C8,"Coin Deposit",$E$3:E8,"&lt;&gt;")</f>
        <v>0</v>
      </c>
      <c r="X8" s="131">
        <f t="shared" si="1"/>
        <v>0</v>
      </c>
      <c r="Y8" s="131">
        <f>IF($D8=Y$1,SUMIFS($H$3:$H8,$G$3:$G8,Y$1,$C$3:$C8,"Sell"),0)</f>
        <v>0</v>
      </c>
      <c r="Z8" s="131">
        <f t="shared" si="2"/>
        <v>0</v>
      </c>
      <c r="AA8" s="131">
        <f>IF($D8=AA$1,SUMIFS($H$3:$H8,$G$3:$G8,AA$1,$C$3:$C8,"Sell"),0)</f>
        <v>0</v>
      </c>
      <c r="AB8" s="131">
        <f t="shared" si="3"/>
        <v>0</v>
      </c>
      <c r="AC8" s="131">
        <f>SUMIFS('Deductions and Deposits'!$H:$H,'Deductions and Deposits'!$G:$G,D8,'Deductions and Deposits'!$F:$F,"&lt;="&amp;B8)+SUMIFS($F$3:F8,$D$3:D8,D8,$C$3:C8,"Coin Deposit",$E$3:E8,"")</f>
        <v>0</v>
      </c>
      <c r="AD8" s="131">
        <f>SUMIFS('Deductions and Deposits'!$D:$D,'Deductions and Deposits'!$C:$C,D8)+SUMIFS($F:$F,$D:$D,D8,$C:$C,"Coin Deduction")</f>
        <v>0</v>
      </c>
      <c r="AE8" s="131">
        <f>Table5[[#This Row],[Column4]]+Table5[[#This Row],[Column14]]+Table5[[#This Row],[Column19]]+Table5[[#This Row],[Column12]]</f>
        <v>0</v>
      </c>
      <c r="AF8" s="131">
        <f>Table5[[#This Row],[Column5]]+Table5[[#This Row],[Column13]]+Table5[[#This Row],[Column21]]+Table5[[#This Row],[Column18]]</f>
        <v>0</v>
      </c>
      <c r="AG8" s="131">
        <f t="shared" si="4"/>
        <v>0</v>
      </c>
      <c r="AH8" s="131">
        <f t="shared" si="5"/>
        <v>0</v>
      </c>
      <c r="AI8" s="131">
        <f>Table5[[#This Row],[Column17]]-Table5[[#This Row],[Column20]]</f>
        <v>0</v>
      </c>
      <c r="AJ8" s="131">
        <f t="shared" si="6"/>
        <v>0</v>
      </c>
      <c r="AK8" s="131">
        <f t="shared" si="7"/>
        <v>0</v>
      </c>
      <c r="AL8" s="131">
        <f t="shared" si="8"/>
        <v>0</v>
      </c>
      <c r="AM8" s="131" t="str">
        <f t="shared" si="9"/>
        <v/>
      </c>
      <c r="AN8" s="131" t="str">
        <f t="shared" ca="1" si="10"/>
        <v/>
      </c>
      <c r="AR8" s="200"/>
    </row>
    <row r="9" spans="1:190" ht="20.25" customHeight="1" x14ac:dyDescent="0.3">
      <c r="A9" s="127"/>
      <c r="B9" s="167"/>
      <c r="C9" s="139"/>
      <c r="D9" s="140"/>
      <c r="E9" s="139"/>
      <c r="F9" s="165"/>
      <c r="G9" s="140"/>
      <c r="H9" s="165"/>
      <c r="I9" s="129"/>
      <c r="L9" s="130"/>
      <c r="M9" s="130"/>
      <c r="N9" s="130"/>
      <c r="O9" s="130"/>
      <c r="P9" s="130"/>
      <c r="Q9" s="130"/>
      <c r="R9" s="130"/>
      <c r="S9" s="130"/>
      <c r="T9" s="120">
        <f t="shared" si="0"/>
        <v>0</v>
      </c>
      <c r="U9" s="131"/>
      <c r="V9" s="131"/>
      <c r="W9" s="131">
        <f>SUMIFS($F$3:F9,$D$3:D9,D9,$C$3:C9,"Buy")+SUMIFS($F$3:F9,$D$3:D9,D9,$C$3:C9,"Coin Deposit",$E$3:E9,"&lt;&gt;")</f>
        <v>0</v>
      </c>
      <c r="X9" s="131">
        <f t="shared" si="1"/>
        <v>0</v>
      </c>
      <c r="Y9" s="131">
        <f>IF($D9=Y$1,SUMIFS($H$3:$H9,$G$3:$G9,Y$1,$C$3:$C9,"Sell"),0)</f>
        <v>0</v>
      </c>
      <c r="Z9" s="131">
        <f t="shared" si="2"/>
        <v>0</v>
      </c>
      <c r="AA9" s="131">
        <f>IF($D9=AA$1,SUMIFS($H$3:$H9,$G$3:$G9,AA$1,$C$3:$C9,"Sell"),0)</f>
        <v>0</v>
      </c>
      <c r="AB9" s="131">
        <f t="shared" si="3"/>
        <v>0</v>
      </c>
      <c r="AC9" s="131">
        <f>SUMIFS('Deductions and Deposits'!$H:$H,'Deductions and Deposits'!$G:$G,D9,'Deductions and Deposits'!$F:$F,"&lt;="&amp;B9)+SUMIFS($F$3:F9,$D$3:D9,D9,$C$3:C9,"Coin Deposit",$E$3:E9,"")</f>
        <v>0</v>
      </c>
      <c r="AD9" s="131">
        <f>SUMIFS('Deductions and Deposits'!$D:$D,'Deductions and Deposits'!$C:$C,D9)+SUMIFS($F:$F,$D:$D,D9,$C:$C,"Coin Deduction")</f>
        <v>0</v>
      </c>
      <c r="AE9" s="131">
        <f>Table5[[#This Row],[Column4]]+Table5[[#This Row],[Column14]]+Table5[[#This Row],[Column19]]+Table5[[#This Row],[Column12]]</f>
        <v>0</v>
      </c>
      <c r="AF9" s="131">
        <f>Table5[[#This Row],[Column5]]+Table5[[#This Row],[Column13]]+Table5[[#This Row],[Column21]]+Table5[[#This Row],[Column18]]</f>
        <v>0</v>
      </c>
      <c r="AG9" s="131">
        <f t="shared" si="4"/>
        <v>0</v>
      </c>
      <c r="AH9" s="131">
        <f t="shared" si="5"/>
        <v>0</v>
      </c>
      <c r="AI9" s="131">
        <f>Table5[[#This Row],[Column17]]-Table5[[#This Row],[Column20]]</f>
        <v>0</v>
      </c>
      <c r="AJ9" s="131">
        <f t="shared" si="6"/>
        <v>0</v>
      </c>
      <c r="AK9" s="131">
        <f t="shared" si="7"/>
        <v>0</v>
      </c>
      <c r="AL9" s="131">
        <f t="shared" si="8"/>
        <v>0</v>
      </c>
      <c r="AM9" s="131" t="str">
        <f t="shared" si="9"/>
        <v/>
      </c>
      <c r="AN9" s="131" t="str">
        <f t="shared" ca="1" si="10"/>
        <v/>
      </c>
      <c r="AR9" s="200"/>
    </row>
    <row r="10" spans="1:190" ht="20.25" customHeight="1" x14ac:dyDescent="0.3">
      <c r="A10" s="127"/>
      <c r="B10" s="167"/>
      <c r="C10" s="139"/>
      <c r="D10" s="140"/>
      <c r="E10" s="139"/>
      <c r="F10" s="165"/>
      <c r="G10" s="140"/>
      <c r="H10" s="165"/>
      <c r="I10" s="129"/>
      <c r="L10" s="130"/>
      <c r="M10" s="130"/>
      <c r="N10" s="130"/>
      <c r="O10" s="130"/>
      <c r="P10" s="130"/>
      <c r="Q10" s="130"/>
      <c r="R10" s="130"/>
      <c r="S10" s="130"/>
      <c r="T10" s="120">
        <f t="shared" si="0"/>
        <v>0</v>
      </c>
      <c r="U10" s="131"/>
      <c r="V10" s="131"/>
      <c r="W10" s="131">
        <f>SUMIFS($F$3:F10,$D$3:D10,D10,$C$3:C10,"Buy")+SUMIFS($F$3:F10,$D$3:D10,D10,$C$3:C10,"Coin Deposit",$E$3:E10,"&lt;&gt;")</f>
        <v>0</v>
      </c>
      <c r="X10" s="131">
        <f t="shared" si="1"/>
        <v>0</v>
      </c>
      <c r="Y10" s="131">
        <f>IF($D10=Y$1,SUMIFS($H$3:$H10,$G$3:$G10,Y$1,$C$3:$C10,"Sell"),0)</f>
        <v>0</v>
      </c>
      <c r="Z10" s="131">
        <f t="shared" si="2"/>
        <v>0</v>
      </c>
      <c r="AA10" s="131">
        <f>IF($D10=AA$1,SUMIFS($H$3:$H10,$G$3:$G10,AA$1,$C$3:$C10,"Sell"),0)</f>
        <v>0</v>
      </c>
      <c r="AB10" s="131">
        <f t="shared" si="3"/>
        <v>0</v>
      </c>
      <c r="AC10" s="131">
        <f>SUMIFS('Deductions and Deposits'!$H:$H,'Deductions and Deposits'!$G:$G,D10,'Deductions and Deposits'!$F:$F,"&lt;="&amp;B10)+SUMIFS($F$3:F10,$D$3:D10,D10,$C$3:C10,"Coin Deposit",$E$3:E10,"")</f>
        <v>0</v>
      </c>
      <c r="AD10" s="131">
        <f>SUMIFS('Deductions and Deposits'!$D:$D,'Deductions and Deposits'!$C:$C,D10)+SUMIFS($F:$F,$D:$D,D10,$C:$C,"Coin Deduction")</f>
        <v>0</v>
      </c>
      <c r="AE10" s="131">
        <f>Table5[[#This Row],[Column4]]+Table5[[#This Row],[Column14]]+Table5[[#This Row],[Column19]]+Table5[[#This Row],[Column12]]</f>
        <v>0</v>
      </c>
      <c r="AF10" s="131">
        <f>Table5[[#This Row],[Column5]]+Table5[[#This Row],[Column13]]+Table5[[#This Row],[Column21]]+Table5[[#This Row],[Column18]]</f>
        <v>0</v>
      </c>
      <c r="AG10" s="131">
        <f t="shared" si="4"/>
        <v>0</v>
      </c>
      <c r="AH10" s="131">
        <f t="shared" si="5"/>
        <v>0</v>
      </c>
      <c r="AI10" s="131">
        <f>Table5[[#This Row],[Column17]]-Table5[[#This Row],[Column20]]</f>
        <v>0</v>
      </c>
      <c r="AJ10" s="131">
        <f t="shared" si="6"/>
        <v>0</v>
      </c>
      <c r="AK10" s="131">
        <f t="shared" si="7"/>
        <v>0</v>
      </c>
      <c r="AL10" s="131">
        <f t="shared" si="8"/>
        <v>0</v>
      </c>
      <c r="AM10" s="131" t="str">
        <f t="shared" si="9"/>
        <v/>
      </c>
      <c r="AN10" s="131" t="str">
        <f t="shared" ca="1" si="10"/>
        <v/>
      </c>
    </row>
    <row r="11" spans="1:190" ht="20.25" customHeight="1" x14ac:dyDescent="0.3">
      <c r="A11" s="127"/>
      <c r="B11" s="164"/>
      <c r="C11" s="139"/>
      <c r="D11" s="140"/>
      <c r="E11" s="139"/>
      <c r="F11" s="165"/>
      <c r="G11" s="140"/>
      <c r="H11" s="165"/>
      <c r="I11" s="129"/>
      <c r="L11" s="130"/>
      <c r="M11" s="130"/>
      <c r="N11" s="130"/>
      <c r="O11" s="130"/>
      <c r="P11" s="130"/>
      <c r="Q11" s="130"/>
      <c r="R11" s="130"/>
      <c r="S11" s="130"/>
      <c r="T11" s="120">
        <f t="shared" si="0"/>
        <v>0</v>
      </c>
      <c r="U11" s="131"/>
      <c r="V11" s="131"/>
      <c r="W11" s="131">
        <f>SUMIFS($F$3:F11,$D$3:D11,D11,$C$3:C11,"Buy")+SUMIFS($F$3:F11,$D$3:D11,D11,$C$3:C11,"Coin Deposit",$E$3:E11,"&lt;&gt;")</f>
        <v>0</v>
      </c>
      <c r="X11" s="131">
        <f t="shared" si="1"/>
        <v>0</v>
      </c>
      <c r="Y11" s="131">
        <f>IF($D11=Y$1,SUMIFS($H$3:$H11,$G$3:$G11,Y$1,$C$3:$C11,"Sell"),0)</f>
        <v>0</v>
      </c>
      <c r="Z11" s="131">
        <f t="shared" si="2"/>
        <v>0</v>
      </c>
      <c r="AA11" s="131">
        <f>IF($D11=AA$1,SUMIFS($H$3:$H11,$G$3:$G11,AA$1,$C$3:$C11,"Sell"),0)</f>
        <v>0</v>
      </c>
      <c r="AB11" s="131">
        <f t="shared" si="3"/>
        <v>0</v>
      </c>
      <c r="AC11" s="131">
        <f>SUMIFS('Deductions and Deposits'!$H:$H,'Deductions and Deposits'!$G:$G,D11,'Deductions and Deposits'!$F:$F,"&lt;="&amp;B11)+SUMIFS($F$3:F11,$D$3:D11,D11,$C$3:C11,"Coin Deposit",$E$3:E11,"")</f>
        <v>0</v>
      </c>
      <c r="AD11" s="131">
        <f>SUMIFS('Deductions and Deposits'!$D:$D,'Deductions and Deposits'!$C:$C,D11)+SUMIFS($F:$F,$D:$D,D11,$C:$C,"Coin Deduction")</f>
        <v>0</v>
      </c>
      <c r="AE11" s="131">
        <f>Table5[[#This Row],[Column4]]+Table5[[#This Row],[Column14]]+Table5[[#This Row],[Column19]]+Table5[[#This Row],[Column12]]</f>
        <v>0</v>
      </c>
      <c r="AF11" s="131">
        <f>Table5[[#This Row],[Column5]]+Table5[[#This Row],[Column13]]+Table5[[#This Row],[Column21]]+Table5[[#This Row],[Column18]]</f>
        <v>0</v>
      </c>
      <c r="AG11" s="131">
        <f t="shared" si="4"/>
        <v>0</v>
      </c>
      <c r="AH11" s="131">
        <f t="shared" si="5"/>
        <v>0</v>
      </c>
      <c r="AI11" s="131">
        <f>Table5[[#This Row],[Column17]]-Table5[[#This Row],[Column20]]</f>
        <v>0</v>
      </c>
      <c r="AJ11" s="131">
        <f t="shared" si="6"/>
        <v>0</v>
      </c>
      <c r="AK11" s="131">
        <f t="shared" si="7"/>
        <v>0</v>
      </c>
      <c r="AL11" s="131">
        <f t="shared" si="8"/>
        <v>0</v>
      </c>
      <c r="AM11" s="131" t="str">
        <f t="shared" si="9"/>
        <v/>
      </c>
      <c r="AN11" s="131" t="str">
        <f t="shared" ca="1" si="10"/>
        <v/>
      </c>
    </row>
    <row r="12" spans="1:190" ht="20.25" customHeight="1" x14ac:dyDescent="0.3">
      <c r="A12" s="127"/>
      <c r="B12" s="164"/>
      <c r="C12" s="139"/>
      <c r="D12" s="140"/>
      <c r="E12" s="139"/>
      <c r="F12" s="165"/>
      <c r="G12" s="140"/>
      <c r="H12" s="165"/>
      <c r="I12" s="129"/>
      <c r="L12" s="130"/>
      <c r="M12" s="130"/>
      <c r="N12" s="130"/>
      <c r="O12" s="130"/>
      <c r="P12" s="130"/>
      <c r="Q12" s="130"/>
      <c r="R12" s="130"/>
      <c r="S12" s="130"/>
      <c r="T12" s="120">
        <f t="shared" si="0"/>
        <v>0</v>
      </c>
      <c r="U12" s="131"/>
      <c r="V12" s="131"/>
      <c r="W12" s="131">
        <f>SUMIFS($F$3:F12,$D$3:D12,D12,$C$3:C12,"Buy")+SUMIFS($F$3:F12,$D$3:D12,D12,$C$3:C12,"Coin Deposit",$E$3:E12,"&lt;&gt;")</f>
        <v>0</v>
      </c>
      <c r="X12" s="131">
        <f t="shared" si="1"/>
        <v>0</v>
      </c>
      <c r="Y12" s="131">
        <f>IF($D12=Y$1,SUMIFS($H$3:$H12,$G$3:$G12,Y$1,$C$3:$C12,"Sell"),0)</f>
        <v>0</v>
      </c>
      <c r="Z12" s="131">
        <f t="shared" si="2"/>
        <v>0</v>
      </c>
      <c r="AA12" s="131">
        <f>IF($D12=AA$1,SUMIFS($H$3:$H12,$G$3:$G12,AA$1,$C$3:$C12,"Sell"),0)</f>
        <v>0</v>
      </c>
      <c r="AB12" s="131">
        <f t="shared" si="3"/>
        <v>0</v>
      </c>
      <c r="AC12" s="131">
        <f>SUMIFS('Deductions and Deposits'!$H:$H,'Deductions and Deposits'!$G:$G,D12,'Deductions and Deposits'!$F:$F,"&lt;="&amp;B12)+SUMIFS($F$3:F12,$D$3:D12,D12,$C$3:C12,"Coin Deposit",$E$3:E12,"")</f>
        <v>0</v>
      </c>
      <c r="AD12" s="131">
        <f>SUMIFS('Deductions and Deposits'!$D:$D,'Deductions and Deposits'!$C:$C,D12)+SUMIFS($F:$F,$D:$D,D12,$C:$C,"Coin Deduction")</f>
        <v>0</v>
      </c>
      <c r="AE12" s="131">
        <f>Table5[[#This Row],[Column4]]+Table5[[#This Row],[Column14]]+Table5[[#This Row],[Column19]]+Table5[[#This Row],[Column12]]</f>
        <v>0</v>
      </c>
      <c r="AF12" s="131">
        <f>Table5[[#This Row],[Column5]]+Table5[[#This Row],[Column13]]+Table5[[#This Row],[Column21]]+Table5[[#This Row],[Column18]]</f>
        <v>0</v>
      </c>
      <c r="AG12" s="131">
        <f t="shared" si="4"/>
        <v>0</v>
      </c>
      <c r="AH12" s="131">
        <f t="shared" si="5"/>
        <v>0</v>
      </c>
      <c r="AI12" s="131">
        <f>Table5[[#This Row],[Column17]]-Table5[[#This Row],[Column20]]</f>
        <v>0</v>
      </c>
      <c r="AJ12" s="131">
        <f t="shared" si="6"/>
        <v>0</v>
      </c>
      <c r="AK12" s="131">
        <f t="shared" si="7"/>
        <v>0</v>
      </c>
      <c r="AL12" s="131">
        <f t="shared" si="8"/>
        <v>0</v>
      </c>
      <c r="AM12" s="131" t="str">
        <f t="shared" si="9"/>
        <v/>
      </c>
      <c r="AN12" s="131" t="str">
        <f t="shared" ca="1" si="10"/>
        <v/>
      </c>
    </row>
    <row r="13" spans="1:190" ht="20.25" customHeight="1" x14ac:dyDescent="0.3">
      <c r="A13" s="127"/>
      <c r="B13" s="164"/>
      <c r="C13" s="139"/>
      <c r="D13" s="140"/>
      <c r="E13" s="139"/>
      <c r="F13" s="165"/>
      <c r="G13" s="140"/>
      <c r="H13" s="165"/>
      <c r="I13" s="129"/>
      <c r="L13" s="130"/>
      <c r="M13" s="130"/>
      <c r="N13" s="130"/>
      <c r="O13" s="130"/>
      <c r="P13" s="130"/>
      <c r="Q13" s="130"/>
      <c r="R13" s="130"/>
      <c r="S13" s="130"/>
      <c r="T13" s="120">
        <f t="shared" si="0"/>
        <v>0</v>
      </c>
      <c r="U13" s="131"/>
      <c r="V13" s="131"/>
      <c r="W13" s="131">
        <f>SUMIFS($F$3:F13,$D$3:D13,D13,$C$3:C13,"Buy")+SUMIFS($F$3:F13,$D$3:D13,D13,$C$3:C13,"Coin Deposit",$E$3:E13,"&lt;&gt;")</f>
        <v>0</v>
      </c>
      <c r="X13" s="131">
        <f t="shared" si="1"/>
        <v>0</v>
      </c>
      <c r="Y13" s="131">
        <f>IF($D13=Y$1,SUMIFS($H$3:$H13,$G$3:$G13,Y$1,$C$3:$C13,"Sell"),0)</f>
        <v>0</v>
      </c>
      <c r="Z13" s="131">
        <f t="shared" si="2"/>
        <v>0</v>
      </c>
      <c r="AA13" s="131">
        <f>IF($D13=AA$1,SUMIFS($H$3:$H13,$G$3:$G13,AA$1,$C$3:$C13,"Sell"),0)</f>
        <v>0</v>
      </c>
      <c r="AB13" s="131">
        <f t="shared" si="3"/>
        <v>0</v>
      </c>
      <c r="AC13" s="131">
        <f>SUMIFS('Deductions and Deposits'!$H:$H,'Deductions and Deposits'!$G:$G,D13,'Deductions and Deposits'!$F:$F,"&lt;="&amp;B13)+SUMIFS($F$3:F13,$D$3:D13,D13,$C$3:C13,"Coin Deposit",$E$3:E13,"")</f>
        <v>0</v>
      </c>
      <c r="AD13" s="131">
        <f>SUMIFS('Deductions and Deposits'!$D:$D,'Deductions and Deposits'!$C:$C,D13)+SUMIFS($F:$F,$D:$D,D13,$C:$C,"Coin Deduction")</f>
        <v>0</v>
      </c>
      <c r="AE13" s="131">
        <f>Table5[[#This Row],[Column4]]+Table5[[#This Row],[Column14]]+Table5[[#This Row],[Column19]]+Table5[[#This Row],[Column12]]</f>
        <v>0</v>
      </c>
      <c r="AF13" s="131">
        <f>Table5[[#This Row],[Column5]]+Table5[[#This Row],[Column13]]+Table5[[#This Row],[Column21]]+Table5[[#This Row],[Column18]]</f>
        <v>0</v>
      </c>
      <c r="AG13" s="131">
        <f t="shared" si="4"/>
        <v>0</v>
      </c>
      <c r="AH13" s="131">
        <f t="shared" si="5"/>
        <v>0</v>
      </c>
      <c r="AI13" s="131">
        <f>Table5[[#This Row],[Column17]]-Table5[[#This Row],[Column20]]</f>
        <v>0</v>
      </c>
      <c r="AJ13" s="131">
        <f t="shared" si="6"/>
        <v>0</v>
      </c>
      <c r="AK13" s="131">
        <f t="shared" si="7"/>
        <v>0</v>
      </c>
      <c r="AL13" s="131">
        <f t="shared" si="8"/>
        <v>0</v>
      </c>
      <c r="AM13" s="131" t="str">
        <f t="shared" si="9"/>
        <v/>
      </c>
      <c r="AN13" s="131" t="str">
        <f t="shared" ca="1" si="10"/>
        <v/>
      </c>
    </row>
    <row r="14" spans="1:190" ht="20.25" customHeight="1" x14ac:dyDescent="0.3">
      <c r="A14" s="127"/>
      <c r="B14" s="164"/>
      <c r="C14" s="139"/>
      <c r="D14" s="140"/>
      <c r="E14" s="139"/>
      <c r="F14" s="165"/>
      <c r="G14" s="140"/>
      <c r="H14" s="165"/>
      <c r="I14" s="129"/>
      <c r="L14" s="130"/>
      <c r="M14" s="130"/>
      <c r="N14" s="130"/>
      <c r="O14" s="130"/>
      <c r="P14" s="130"/>
      <c r="Q14" s="130"/>
      <c r="R14" s="130"/>
      <c r="S14" s="130"/>
      <c r="T14" s="120">
        <f t="shared" si="0"/>
        <v>0</v>
      </c>
      <c r="U14" s="131"/>
      <c r="V14" s="131"/>
      <c r="W14" s="131">
        <f>SUMIFS($F$3:F14,$D$3:D14,D14,$C$3:C14,"Buy")+SUMIFS($F$3:F14,$D$3:D14,D14,$C$3:C14,"Coin Deposit",$E$3:E14,"&lt;&gt;")</f>
        <v>0</v>
      </c>
      <c r="X14" s="131">
        <f t="shared" si="1"/>
        <v>0</v>
      </c>
      <c r="Y14" s="131">
        <f>IF($D14=Y$1,SUMIFS($H$3:$H14,$G$3:$G14,Y$1,$C$3:$C14,"Sell"),0)</f>
        <v>0</v>
      </c>
      <c r="Z14" s="131">
        <f t="shared" si="2"/>
        <v>0</v>
      </c>
      <c r="AA14" s="131">
        <f>IF($D14=AA$1,SUMIFS($H$3:$H14,$G$3:$G14,AA$1,$C$3:$C14,"Sell"),0)</f>
        <v>0</v>
      </c>
      <c r="AB14" s="131">
        <f t="shared" si="3"/>
        <v>0</v>
      </c>
      <c r="AC14" s="131">
        <f>SUMIFS('Deductions and Deposits'!$H:$H,'Deductions and Deposits'!$G:$G,D14,'Deductions and Deposits'!$F:$F,"&lt;="&amp;B14)+SUMIFS($F$3:F14,$D$3:D14,D14,$C$3:C14,"Coin Deposit",$E$3:E14,"")</f>
        <v>0</v>
      </c>
      <c r="AD14" s="131">
        <f>SUMIFS('Deductions and Deposits'!$D:$D,'Deductions and Deposits'!$C:$C,D14)+SUMIFS($F:$F,$D:$D,D14,$C:$C,"Coin Deduction")</f>
        <v>0</v>
      </c>
      <c r="AE14" s="131">
        <f>Table5[[#This Row],[Column4]]+Table5[[#This Row],[Column14]]+Table5[[#This Row],[Column19]]+Table5[[#This Row],[Column12]]</f>
        <v>0</v>
      </c>
      <c r="AF14" s="131">
        <f>Table5[[#This Row],[Column5]]+Table5[[#This Row],[Column13]]+Table5[[#This Row],[Column21]]+Table5[[#This Row],[Column18]]</f>
        <v>0</v>
      </c>
      <c r="AG14" s="131">
        <f t="shared" si="4"/>
        <v>0</v>
      </c>
      <c r="AH14" s="131">
        <f t="shared" si="5"/>
        <v>0</v>
      </c>
      <c r="AI14" s="131">
        <f>Table5[[#This Row],[Column17]]-Table5[[#This Row],[Column20]]</f>
        <v>0</v>
      </c>
      <c r="AJ14" s="131">
        <f t="shared" si="6"/>
        <v>0</v>
      </c>
      <c r="AK14" s="131">
        <f t="shared" si="7"/>
        <v>0</v>
      </c>
      <c r="AL14" s="131">
        <f t="shared" si="8"/>
        <v>0</v>
      </c>
      <c r="AM14" s="131" t="str">
        <f t="shared" si="9"/>
        <v/>
      </c>
      <c r="AN14" s="131" t="str">
        <f t="shared" ca="1" si="10"/>
        <v/>
      </c>
    </row>
    <row r="15" spans="1:190" ht="20.25" customHeight="1" x14ac:dyDescent="0.3">
      <c r="A15" s="127"/>
      <c r="B15" s="164"/>
      <c r="C15" s="139"/>
      <c r="D15" s="140"/>
      <c r="E15" s="139"/>
      <c r="F15" s="165"/>
      <c r="G15" s="140"/>
      <c r="H15" s="165"/>
      <c r="I15" s="129"/>
      <c r="L15" s="130"/>
      <c r="M15" s="130"/>
      <c r="N15" s="130"/>
      <c r="O15" s="130"/>
      <c r="P15" s="130"/>
      <c r="Q15" s="130"/>
      <c r="R15" s="130"/>
      <c r="S15" s="130"/>
      <c r="T15" s="120">
        <f t="shared" si="0"/>
        <v>0</v>
      </c>
      <c r="U15" s="131"/>
      <c r="V15" s="131"/>
      <c r="W15" s="131">
        <f>SUMIFS($F$3:F15,$D$3:D15,D15,$C$3:C15,"Buy")+SUMIFS($F$3:F15,$D$3:D15,D15,$C$3:C15,"Coin Deposit",$E$3:E15,"&lt;&gt;")</f>
        <v>0</v>
      </c>
      <c r="X15" s="131">
        <f t="shared" si="1"/>
        <v>0</v>
      </c>
      <c r="Y15" s="131">
        <f>IF($D15=Y$1,SUMIFS($H$3:$H15,$G$3:$G15,Y$1,$C$3:$C15,"Sell"),0)</f>
        <v>0</v>
      </c>
      <c r="Z15" s="131">
        <f t="shared" si="2"/>
        <v>0</v>
      </c>
      <c r="AA15" s="131">
        <f>IF($D15=AA$1,SUMIFS($H$3:$H15,$G$3:$G15,AA$1,$C$3:$C15,"Sell"),0)</f>
        <v>0</v>
      </c>
      <c r="AB15" s="131">
        <f t="shared" si="3"/>
        <v>0</v>
      </c>
      <c r="AC15" s="131">
        <f>SUMIFS('Deductions and Deposits'!$H:$H,'Deductions and Deposits'!$G:$G,D15,'Deductions and Deposits'!$F:$F,"&lt;="&amp;B15)+SUMIFS($F$3:F15,$D$3:D15,D15,$C$3:C15,"Coin Deposit",$E$3:E15,"")</f>
        <v>0</v>
      </c>
      <c r="AD15" s="131">
        <f>SUMIFS('Deductions and Deposits'!$D:$D,'Deductions and Deposits'!$C:$C,D15)+SUMIFS($F:$F,$D:$D,D15,$C:$C,"Coin Deduction")</f>
        <v>0</v>
      </c>
      <c r="AE15" s="131">
        <f>Table5[[#This Row],[Column4]]+Table5[[#This Row],[Column14]]+Table5[[#This Row],[Column19]]+Table5[[#This Row],[Column12]]</f>
        <v>0</v>
      </c>
      <c r="AF15" s="131">
        <f>Table5[[#This Row],[Column5]]+Table5[[#This Row],[Column13]]+Table5[[#This Row],[Column21]]+Table5[[#This Row],[Column18]]</f>
        <v>0</v>
      </c>
      <c r="AG15" s="131">
        <f t="shared" si="4"/>
        <v>0</v>
      </c>
      <c r="AH15" s="131">
        <f t="shared" si="5"/>
        <v>0</v>
      </c>
      <c r="AI15" s="131">
        <f>Table5[[#This Row],[Column17]]-Table5[[#This Row],[Column20]]</f>
        <v>0</v>
      </c>
      <c r="AJ15" s="131">
        <f t="shared" si="6"/>
        <v>0</v>
      </c>
      <c r="AK15" s="131">
        <f t="shared" si="7"/>
        <v>0</v>
      </c>
      <c r="AL15" s="131">
        <f t="shared" si="8"/>
        <v>0</v>
      </c>
      <c r="AM15" s="131" t="str">
        <f t="shared" si="9"/>
        <v/>
      </c>
      <c r="AN15" s="131" t="str">
        <f t="shared" ca="1" si="10"/>
        <v/>
      </c>
    </row>
    <row r="16" spans="1:190" ht="20.25" customHeight="1" x14ac:dyDescent="0.3">
      <c r="A16" s="127"/>
      <c r="B16" s="164"/>
      <c r="C16" s="139"/>
      <c r="D16" s="140"/>
      <c r="E16" s="139"/>
      <c r="F16" s="139"/>
      <c r="G16" s="140"/>
      <c r="H16" s="139"/>
      <c r="I16" s="129"/>
      <c r="L16" s="130"/>
      <c r="M16" s="130"/>
      <c r="N16" s="130"/>
      <c r="O16" s="130"/>
      <c r="P16" s="130"/>
      <c r="Q16" s="130"/>
      <c r="R16" s="130"/>
      <c r="S16" s="130"/>
      <c r="T16" s="120">
        <f t="shared" si="0"/>
        <v>0</v>
      </c>
      <c r="U16" s="131"/>
      <c r="V16" s="131"/>
      <c r="W16" s="131">
        <f>SUMIFS($F$3:F16,$D$3:D16,D16,$C$3:C16,"Buy")+SUMIFS($F$3:F16,$D$3:D16,D16,$C$3:C16,"Coin Deposit",$E$3:E16,"&lt;&gt;")</f>
        <v>0</v>
      </c>
      <c r="X16" s="131">
        <f t="shared" si="1"/>
        <v>0</v>
      </c>
      <c r="Y16" s="131">
        <f>IF($D16=Y$1,SUMIFS($H$3:$H16,$G$3:$G16,Y$1,$C$3:$C16,"Sell"),0)</f>
        <v>0</v>
      </c>
      <c r="Z16" s="131">
        <f t="shared" si="2"/>
        <v>0</v>
      </c>
      <c r="AA16" s="131">
        <f>IF($D16=AA$1,SUMIFS($H$3:$H16,$G$3:$G16,AA$1,$C$3:$C16,"Sell"),0)</f>
        <v>0</v>
      </c>
      <c r="AB16" s="131">
        <f t="shared" si="3"/>
        <v>0</v>
      </c>
      <c r="AC16" s="131">
        <f>SUMIFS('Deductions and Deposits'!$H:$H,'Deductions and Deposits'!$G:$G,D16,'Deductions and Deposits'!$F:$F,"&lt;="&amp;B16)+SUMIFS($F$3:F16,$D$3:D16,D16,$C$3:C16,"Coin Deposit",$E$3:E16,"")</f>
        <v>0</v>
      </c>
      <c r="AD16" s="131">
        <f>SUMIFS('Deductions and Deposits'!$D:$D,'Deductions and Deposits'!$C:$C,D16)+SUMIFS($F:$F,$D:$D,D16,$C:$C,"Coin Deduction")</f>
        <v>0</v>
      </c>
      <c r="AE16" s="131">
        <f>Table5[[#This Row],[Column4]]+Table5[[#This Row],[Column14]]+Table5[[#This Row],[Column19]]+Table5[[#This Row],[Column12]]</f>
        <v>0</v>
      </c>
      <c r="AF16" s="131">
        <f>Table5[[#This Row],[Column5]]+Table5[[#This Row],[Column13]]+Table5[[#This Row],[Column21]]+Table5[[#This Row],[Column18]]</f>
        <v>0</v>
      </c>
      <c r="AG16" s="131">
        <f t="shared" si="4"/>
        <v>0</v>
      </c>
      <c r="AH16" s="131">
        <f t="shared" si="5"/>
        <v>0</v>
      </c>
      <c r="AI16" s="131">
        <f>Table5[[#This Row],[Column17]]-Table5[[#This Row],[Column20]]</f>
        <v>0</v>
      </c>
      <c r="AJ16" s="131">
        <f t="shared" si="6"/>
        <v>0</v>
      </c>
      <c r="AK16" s="131">
        <f t="shared" si="7"/>
        <v>0</v>
      </c>
      <c r="AL16" s="131">
        <f t="shared" si="8"/>
        <v>0</v>
      </c>
      <c r="AM16" s="131" t="str">
        <f t="shared" si="9"/>
        <v/>
      </c>
      <c r="AN16" s="131" t="str">
        <f t="shared" ca="1" si="10"/>
        <v/>
      </c>
    </row>
    <row r="17" spans="1:40" ht="20.25" customHeight="1" x14ac:dyDescent="0.3">
      <c r="A17" s="127"/>
      <c r="B17" s="164"/>
      <c r="C17" s="139"/>
      <c r="D17" s="140"/>
      <c r="E17" s="139"/>
      <c r="F17" s="139"/>
      <c r="G17" s="140"/>
      <c r="H17" s="139"/>
      <c r="I17" s="129"/>
      <c r="L17" s="130"/>
      <c r="M17" s="130"/>
      <c r="N17" s="130"/>
      <c r="O17" s="130"/>
      <c r="P17" s="130"/>
      <c r="Q17" s="130"/>
      <c r="R17" s="130"/>
      <c r="S17" s="130"/>
      <c r="T17" s="120">
        <f t="shared" si="0"/>
        <v>0</v>
      </c>
      <c r="U17" s="131"/>
      <c r="V17" s="131"/>
      <c r="W17" s="131">
        <f>SUMIFS($F$3:F17,$D$3:D17,D17,$C$3:C17,"Buy")+SUMIFS($F$3:F17,$D$3:D17,D17,$C$3:C17,"Coin Deposit",$E$3:E17,"&lt;&gt;")</f>
        <v>0</v>
      </c>
      <c r="X17" s="131">
        <f t="shared" si="1"/>
        <v>0</v>
      </c>
      <c r="Y17" s="131">
        <f>IF($D17=Y$1,SUMIFS($H$3:$H17,$G$3:$G17,Y$1,$C$3:$C17,"Sell"),0)</f>
        <v>0</v>
      </c>
      <c r="Z17" s="131">
        <f t="shared" si="2"/>
        <v>0</v>
      </c>
      <c r="AA17" s="131">
        <f>IF($D17=AA$1,SUMIFS($H$3:$H17,$G$3:$G17,AA$1,$C$3:$C17,"Sell"),0)</f>
        <v>0</v>
      </c>
      <c r="AB17" s="131">
        <f t="shared" si="3"/>
        <v>0</v>
      </c>
      <c r="AC17" s="131">
        <f>SUMIFS('Deductions and Deposits'!$H:$H,'Deductions and Deposits'!$G:$G,D17,'Deductions and Deposits'!$F:$F,"&lt;="&amp;B17)+SUMIFS($F$3:F17,$D$3:D17,D17,$C$3:C17,"Coin Deposit",$E$3:E17,"")</f>
        <v>0</v>
      </c>
      <c r="AD17" s="131">
        <f>SUMIFS('Deductions and Deposits'!$D:$D,'Deductions and Deposits'!$C:$C,D17)+SUMIFS($F:$F,$D:$D,D17,$C:$C,"Coin Deduction")</f>
        <v>0</v>
      </c>
      <c r="AE17" s="131">
        <f>Table5[[#This Row],[Column4]]+Table5[[#This Row],[Column14]]+Table5[[#This Row],[Column19]]+Table5[[#This Row],[Column12]]</f>
        <v>0</v>
      </c>
      <c r="AF17" s="131">
        <f>Table5[[#This Row],[Column5]]+Table5[[#This Row],[Column13]]+Table5[[#This Row],[Column21]]+Table5[[#This Row],[Column18]]</f>
        <v>0</v>
      </c>
      <c r="AG17" s="131">
        <f t="shared" si="4"/>
        <v>0</v>
      </c>
      <c r="AH17" s="131">
        <f t="shared" si="5"/>
        <v>0</v>
      </c>
      <c r="AI17" s="131">
        <f>Table5[[#This Row],[Column17]]-Table5[[#This Row],[Column20]]</f>
        <v>0</v>
      </c>
      <c r="AJ17" s="131">
        <f t="shared" si="6"/>
        <v>0</v>
      </c>
      <c r="AK17" s="131">
        <f t="shared" si="7"/>
        <v>0</v>
      </c>
      <c r="AL17" s="131">
        <f t="shared" si="8"/>
        <v>0</v>
      </c>
      <c r="AM17" s="131" t="str">
        <f t="shared" si="9"/>
        <v/>
      </c>
      <c r="AN17" s="131" t="str">
        <f t="shared" ca="1" si="10"/>
        <v/>
      </c>
    </row>
    <row r="18" spans="1:40" ht="20.25" customHeight="1" x14ac:dyDescent="0.3">
      <c r="A18" s="127"/>
      <c r="B18" s="164"/>
      <c r="C18" s="139"/>
      <c r="D18" s="140"/>
      <c r="E18" s="139"/>
      <c r="F18" s="139"/>
      <c r="G18" s="140"/>
      <c r="H18" s="139"/>
      <c r="I18" s="129"/>
      <c r="L18" s="130"/>
      <c r="M18" s="130"/>
      <c r="N18" s="130"/>
      <c r="O18" s="130"/>
      <c r="P18" s="130"/>
      <c r="Q18" s="130"/>
      <c r="R18" s="130"/>
      <c r="S18" s="130"/>
      <c r="T18" s="120">
        <f t="shared" si="0"/>
        <v>0</v>
      </c>
      <c r="U18" s="131"/>
      <c r="V18" s="131"/>
      <c r="W18" s="131">
        <f>SUMIFS($F$3:F18,$D$3:D18,D18,$C$3:C18,"Buy")+SUMIFS($F$3:F18,$D$3:D18,D18,$C$3:C18,"Coin Deposit",$E$3:E18,"&lt;&gt;")</f>
        <v>0</v>
      </c>
      <c r="X18" s="131">
        <f t="shared" si="1"/>
        <v>0</v>
      </c>
      <c r="Y18" s="131">
        <f>IF($D18=Y$1,SUMIFS($H$3:$H18,$G$3:$G18,Y$1,$C$3:$C18,"Sell"),0)</f>
        <v>0</v>
      </c>
      <c r="Z18" s="131">
        <f t="shared" si="2"/>
        <v>0</v>
      </c>
      <c r="AA18" s="131">
        <f>IF($D18=AA$1,SUMIFS($H$3:$H18,$G$3:$G18,AA$1,$C$3:$C18,"Sell"),0)</f>
        <v>0</v>
      </c>
      <c r="AB18" s="131">
        <f t="shared" si="3"/>
        <v>0</v>
      </c>
      <c r="AC18" s="131">
        <f>SUMIFS('Deductions and Deposits'!$H:$H,'Deductions and Deposits'!$G:$G,D18,'Deductions and Deposits'!$F:$F,"&lt;="&amp;B18)+SUMIFS($F$3:F18,$D$3:D18,D18,$C$3:C18,"Coin Deposit",$E$3:E18,"")</f>
        <v>0</v>
      </c>
      <c r="AD18" s="131">
        <f>SUMIFS('Deductions and Deposits'!$D:$D,'Deductions and Deposits'!$C:$C,D18)+SUMIFS($F:$F,$D:$D,D18,$C:$C,"Coin Deduction")</f>
        <v>0</v>
      </c>
      <c r="AE18" s="131">
        <f>Table5[[#This Row],[Column4]]+Table5[[#This Row],[Column14]]+Table5[[#This Row],[Column19]]+Table5[[#This Row],[Column12]]</f>
        <v>0</v>
      </c>
      <c r="AF18" s="131">
        <f>Table5[[#This Row],[Column5]]+Table5[[#This Row],[Column13]]+Table5[[#This Row],[Column21]]+Table5[[#This Row],[Column18]]</f>
        <v>0</v>
      </c>
      <c r="AG18" s="131">
        <f t="shared" si="4"/>
        <v>0</v>
      </c>
      <c r="AH18" s="131">
        <f t="shared" si="5"/>
        <v>0</v>
      </c>
      <c r="AI18" s="131">
        <f>Table5[[#This Row],[Column17]]-Table5[[#This Row],[Column20]]</f>
        <v>0</v>
      </c>
      <c r="AJ18" s="131">
        <f t="shared" si="6"/>
        <v>0</v>
      </c>
      <c r="AK18" s="131">
        <f t="shared" si="7"/>
        <v>0</v>
      </c>
      <c r="AL18" s="131">
        <f t="shared" si="8"/>
        <v>0</v>
      </c>
      <c r="AM18" s="131" t="str">
        <f t="shared" si="9"/>
        <v/>
      </c>
      <c r="AN18" s="131" t="str">
        <f t="shared" ca="1" si="10"/>
        <v/>
      </c>
    </row>
    <row r="19" spans="1:40" ht="20.25" customHeight="1" x14ac:dyDescent="0.3">
      <c r="A19" s="127"/>
      <c r="B19" s="164"/>
      <c r="C19" s="139"/>
      <c r="D19" s="140"/>
      <c r="E19" s="139"/>
      <c r="F19" s="139"/>
      <c r="G19" s="140"/>
      <c r="H19" s="139"/>
      <c r="I19" s="129"/>
      <c r="L19" s="130"/>
      <c r="M19" s="130"/>
      <c r="N19" s="130"/>
      <c r="O19" s="130"/>
      <c r="P19" s="130"/>
      <c r="Q19" s="130"/>
      <c r="R19" s="130"/>
      <c r="S19" s="130"/>
      <c r="T19" s="120">
        <f t="shared" si="0"/>
        <v>0</v>
      </c>
      <c r="U19" s="131"/>
      <c r="V19" s="131"/>
      <c r="W19" s="131">
        <f>SUMIFS($F$3:F19,$D$3:D19,D19,$C$3:C19,"Buy")+SUMIFS($F$3:F19,$D$3:D19,D19,$C$3:C19,"Coin Deposit",$E$3:E19,"&lt;&gt;")</f>
        <v>0</v>
      </c>
      <c r="X19" s="131">
        <f t="shared" si="1"/>
        <v>0</v>
      </c>
      <c r="Y19" s="131">
        <f>IF($D19=Y$1,SUMIFS($H$3:$H19,$G$3:$G19,Y$1,$C$3:$C19,"Sell"),0)</f>
        <v>0</v>
      </c>
      <c r="Z19" s="131">
        <f t="shared" si="2"/>
        <v>0</v>
      </c>
      <c r="AA19" s="131">
        <f>IF($D19=AA$1,SUMIFS($H$3:$H19,$G$3:$G19,AA$1,$C$3:$C19,"Sell"),0)</f>
        <v>0</v>
      </c>
      <c r="AB19" s="131">
        <f t="shared" si="3"/>
        <v>0</v>
      </c>
      <c r="AC19" s="131">
        <f>SUMIFS('Deductions and Deposits'!$H:$H,'Deductions and Deposits'!$G:$G,D19,'Deductions and Deposits'!$F:$F,"&lt;="&amp;B19)+SUMIFS($F$3:F19,$D$3:D19,D19,$C$3:C19,"Coin Deposit",$E$3:E19,"")</f>
        <v>0</v>
      </c>
      <c r="AD19" s="131">
        <f>SUMIFS('Deductions and Deposits'!$D:$D,'Deductions and Deposits'!$C:$C,D19)+SUMIFS($F:$F,$D:$D,D19,$C:$C,"Coin Deduction")</f>
        <v>0</v>
      </c>
      <c r="AE19" s="131">
        <f>Table5[[#This Row],[Column4]]+Table5[[#This Row],[Column14]]+Table5[[#This Row],[Column19]]+Table5[[#This Row],[Column12]]</f>
        <v>0</v>
      </c>
      <c r="AF19" s="131">
        <f>Table5[[#This Row],[Column5]]+Table5[[#This Row],[Column13]]+Table5[[#This Row],[Column21]]+Table5[[#This Row],[Column18]]</f>
        <v>0</v>
      </c>
      <c r="AG19" s="131">
        <f t="shared" si="4"/>
        <v>0</v>
      </c>
      <c r="AH19" s="131">
        <f t="shared" si="5"/>
        <v>0</v>
      </c>
      <c r="AI19" s="131">
        <f>Table5[[#This Row],[Column17]]-Table5[[#This Row],[Column20]]</f>
        <v>0</v>
      </c>
      <c r="AJ19" s="131">
        <f t="shared" si="6"/>
        <v>0</v>
      </c>
      <c r="AK19" s="131">
        <f t="shared" si="7"/>
        <v>0</v>
      </c>
      <c r="AL19" s="131">
        <f t="shared" si="8"/>
        <v>0</v>
      </c>
      <c r="AM19" s="131" t="str">
        <f t="shared" si="9"/>
        <v/>
      </c>
      <c r="AN19" s="131" t="str">
        <f t="shared" ca="1" si="10"/>
        <v/>
      </c>
    </row>
    <row r="20" spans="1:40" ht="20.25" customHeight="1" x14ac:dyDescent="0.3">
      <c r="A20" s="127"/>
      <c r="B20" s="164"/>
      <c r="C20" s="139"/>
      <c r="D20" s="140"/>
      <c r="E20" s="139"/>
      <c r="F20" s="139"/>
      <c r="G20" s="140"/>
      <c r="H20" s="139"/>
      <c r="I20" s="129"/>
      <c r="L20" s="130"/>
      <c r="M20" s="130"/>
      <c r="N20" s="130"/>
      <c r="O20" s="130"/>
      <c r="P20" s="130"/>
      <c r="Q20" s="130"/>
      <c r="R20" s="130"/>
      <c r="S20" s="130"/>
      <c r="T20" s="120">
        <f t="shared" si="0"/>
        <v>0</v>
      </c>
      <c r="U20" s="131"/>
      <c r="V20" s="131"/>
      <c r="W20" s="131">
        <f>SUMIFS($F$3:F20,$D$3:D20,D20,$C$3:C20,"Buy")+SUMIFS($F$3:F20,$D$3:D20,D20,$C$3:C20,"Coin Deposit",$E$3:E20,"&lt;&gt;")</f>
        <v>0</v>
      </c>
      <c r="X20" s="131">
        <f t="shared" si="1"/>
        <v>0</v>
      </c>
      <c r="Y20" s="131">
        <f>IF($D20=Y$1,SUMIFS($H$3:$H20,$G$3:$G20,Y$1,$C$3:$C20,"Sell"),0)</f>
        <v>0</v>
      </c>
      <c r="Z20" s="131">
        <f t="shared" si="2"/>
        <v>0</v>
      </c>
      <c r="AA20" s="131">
        <f>IF($D20=AA$1,SUMIFS($H$3:$H20,$G$3:$G20,AA$1,$C$3:$C20,"Sell"),0)</f>
        <v>0</v>
      </c>
      <c r="AB20" s="131">
        <f t="shared" si="3"/>
        <v>0</v>
      </c>
      <c r="AC20" s="131">
        <f>SUMIFS('Deductions and Deposits'!$H:$H,'Deductions and Deposits'!$G:$G,D20,'Deductions and Deposits'!$F:$F,"&lt;="&amp;B20)+SUMIFS($F$3:F20,$D$3:D20,D20,$C$3:C20,"Coin Deposit",$E$3:E20,"")</f>
        <v>0</v>
      </c>
      <c r="AD20" s="131">
        <f>SUMIFS('Deductions and Deposits'!$D:$D,'Deductions and Deposits'!$C:$C,D20)+SUMIFS($F:$F,$D:$D,D20,$C:$C,"Coin Deduction")</f>
        <v>0</v>
      </c>
      <c r="AE20" s="131">
        <f>Table5[[#This Row],[Column4]]+Table5[[#This Row],[Column14]]+Table5[[#This Row],[Column19]]+Table5[[#This Row],[Column12]]</f>
        <v>0</v>
      </c>
      <c r="AF20" s="131">
        <f>Table5[[#This Row],[Column5]]+Table5[[#This Row],[Column13]]+Table5[[#This Row],[Column21]]+Table5[[#This Row],[Column18]]</f>
        <v>0</v>
      </c>
      <c r="AG20" s="131">
        <f t="shared" si="4"/>
        <v>0</v>
      </c>
      <c r="AH20" s="131">
        <f t="shared" si="5"/>
        <v>0</v>
      </c>
      <c r="AI20" s="131">
        <f>Table5[[#This Row],[Column17]]-Table5[[#This Row],[Column20]]</f>
        <v>0</v>
      </c>
      <c r="AJ20" s="131">
        <f t="shared" si="6"/>
        <v>0</v>
      </c>
      <c r="AK20" s="131">
        <f t="shared" si="7"/>
        <v>0</v>
      </c>
      <c r="AL20" s="131">
        <f t="shared" si="8"/>
        <v>0</v>
      </c>
      <c r="AM20" s="131" t="str">
        <f t="shared" si="9"/>
        <v/>
      </c>
      <c r="AN20" s="131" t="str">
        <f t="shared" ca="1" si="10"/>
        <v/>
      </c>
    </row>
    <row r="21" spans="1:40" ht="20.25" customHeight="1" x14ac:dyDescent="0.3">
      <c r="A21" s="127"/>
      <c r="B21" s="164"/>
      <c r="C21" s="139"/>
      <c r="D21" s="140"/>
      <c r="E21" s="139"/>
      <c r="F21" s="139"/>
      <c r="G21" s="140"/>
      <c r="H21" s="139"/>
      <c r="I21" s="129"/>
      <c r="L21" s="130"/>
      <c r="M21" s="130"/>
      <c r="N21" s="130"/>
      <c r="O21" s="130"/>
      <c r="P21" s="130"/>
      <c r="Q21" s="130"/>
      <c r="R21" s="130"/>
      <c r="S21" s="130"/>
      <c r="T21" s="120">
        <f t="shared" si="0"/>
        <v>0</v>
      </c>
      <c r="U21" s="131"/>
      <c r="V21" s="131"/>
      <c r="W21" s="131">
        <f>SUMIFS($F$3:F21,$D$3:D21,D21,$C$3:C21,"Buy")+SUMIFS($F$3:F21,$D$3:D21,D21,$C$3:C21,"Coin Deposit",$E$3:E21,"&lt;&gt;")</f>
        <v>0</v>
      </c>
      <c r="X21" s="131">
        <f t="shared" si="1"/>
        <v>0</v>
      </c>
      <c r="Y21" s="131">
        <f>IF($D21=Y$1,SUMIFS($H$3:$H21,$G$3:$G21,Y$1,$C$3:$C21,"Sell"),0)</f>
        <v>0</v>
      </c>
      <c r="Z21" s="131">
        <f t="shared" si="2"/>
        <v>0</v>
      </c>
      <c r="AA21" s="131">
        <f>IF($D21=AA$1,SUMIFS($H$3:$H21,$G$3:$G21,AA$1,$C$3:$C21,"Sell"),0)</f>
        <v>0</v>
      </c>
      <c r="AB21" s="131">
        <f t="shared" si="3"/>
        <v>0</v>
      </c>
      <c r="AC21" s="131">
        <f>SUMIFS('Deductions and Deposits'!$H:$H,'Deductions and Deposits'!$G:$G,D21,'Deductions and Deposits'!$F:$F,"&lt;="&amp;B21)+SUMIFS($F$3:F21,$D$3:D21,D21,$C$3:C21,"Coin Deposit",$E$3:E21,"")</f>
        <v>0</v>
      </c>
      <c r="AD21" s="131">
        <f>SUMIFS('Deductions and Deposits'!$D:$D,'Deductions and Deposits'!$C:$C,D21)+SUMIFS($F:$F,$D:$D,D21,$C:$C,"Coin Deduction")</f>
        <v>0</v>
      </c>
      <c r="AE21" s="131">
        <f>Table5[[#This Row],[Column4]]+Table5[[#This Row],[Column14]]+Table5[[#This Row],[Column19]]+Table5[[#This Row],[Column12]]</f>
        <v>0</v>
      </c>
      <c r="AF21" s="131">
        <f>Table5[[#This Row],[Column5]]+Table5[[#This Row],[Column13]]+Table5[[#This Row],[Column21]]+Table5[[#This Row],[Column18]]</f>
        <v>0</v>
      </c>
      <c r="AG21" s="131">
        <f t="shared" si="4"/>
        <v>0</v>
      </c>
      <c r="AH21" s="131">
        <f t="shared" si="5"/>
        <v>0</v>
      </c>
      <c r="AI21" s="131">
        <f>Table5[[#This Row],[Column17]]-Table5[[#This Row],[Column20]]</f>
        <v>0</v>
      </c>
      <c r="AJ21" s="131">
        <f t="shared" si="6"/>
        <v>0</v>
      </c>
      <c r="AK21" s="131">
        <f t="shared" si="7"/>
        <v>0</v>
      </c>
      <c r="AL21" s="131">
        <f t="shared" si="8"/>
        <v>0</v>
      </c>
      <c r="AM21" s="131" t="str">
        <f t="shared" si="9"/>
        <v/>
      </c>
      <c r="AN21" s="131" t="str">
        <f t="shared" ca="1" si="10"/>
        <v/>
      </c>
    </row>
    <row r="22" spans="1:40" ht="20.25" customHeight="1" x14ac:dyDescent="0.3">
      <c r="A22" s="127"/>
      <c r="B22" s="164"/>
      <c r="C22" s="139"/>
      <c r="D22" s="140"/>
      <c r="E22" s="139"/>
      <c r="F22" s="139"/>
      <c r="G22" s="140"/>
      <c r="H22" s="139"/>
      <c r="I22" s="129"/>
      <c r="L22" s="130"/>
      <c r="M22" s="130"/>
      <c r="N22" s="130"/>
      <c r="O22" s="130"/>
      <c r="P22" s="130"/>
      <c r="Q22" s="130"/>
      <c r="R22" s="130"/>
      <c r="S22" s="130"/>
      <c r="T22" s="120">
        <f t="shared" si="0"/>
        <v>0</v>
      </c>
      <c r="U22" s="131"/>
      <c r="V22" s="131"/>
      <c r="W22" s="131">
        <f>SUMIFS($F$3:F22,$D$3:D22,D22,$C$3:C22,"Buy")+SUMIFS($F$3:F22,$D$3:D22,D22,$C$3:C22,"Coin Deposit",$E$3:E22,"&lt;&gt;")</f>
        <v>0</v>
      </c>
      <c r="X22" s="131">
        <f t="shared" si="1"/>
        <v>0</v>
      </c>
      <c r="Y22" s="131">
        <f>IF($D22=Y$1,SUMIFS($H$3:$H22,$G$3:$G22,Y$1,$C$3:$C22,"Sell"),0)</f>
        <v>0</v>
      </c>
      <c r="Z22" s="131">
        <f t="shared" si="2"/>
        <v>0</v>
      </c>
      <c r="AA22" s="131">
        <f>IF($D22=AA$1,SUMIFS($H$3:$H22,$G$3:$G22,AA$1,$C$3:$C22,"Sell"),0)</f>
        <v>0</v>
      </c>
      <c r="AB22" s="131">
        <f t="shared" si="3"/>
        <v>0</v>
      </c>
      <c r="AC22" s="131">
        <f>SUMIFS('Deductions and Deposits'!$H:$H,'Deductions and Deposits'!$G:$G,D22,'Deductions and Deposits'!$F:$F,"&lt;="&amp;B22)+SUMIFS($F$3:F22,$D$3:D22,D22,$C$3:C22,"Coin Deposit",$E$3:E22,"")</f>
        <v>0</v>
      </c>
      <c r="AD22" s="131">
        <f>SUMIFS('Deductions and Deposits'!$D:$D,'Deductions and Deposits'!$C:$C,D22)+SUMIFS($F:$F,$D:$D,D22,$C:$C,"Coin Deduction")</f>
        <v>0</v>
      </c>
      <c r="AE22" s="131">
        <f>Table5[[#This Row],[Column4]]+Table5[[#This Row],[Column14]]+Table5[[#This Row],[Column19]]+Table5[[#This Row],[Column12]]</f>
        <v>0</v>
      </c>
      <c r="AF22" s="131">
        <f>Table5[[#This Row],[Column5]]+Table5[[#This Row],[Column13]]+Table5[[#This Row],[Column21]]+Table5[[#This Row],[Column18]]</f>
        <v>0</v>
      </c>
      <c r="AG22" s="131">
        <f t="shared" si="4"/>
        <v>0</v>
      </c>
      <c r="AH22" s="131">
        <f t="shared" si="5"/>
        <v>0</v>
      </c>
      <c r="AI22" s="131">
        <f>Table5[[#This Row],[Column17]]-Table5[[#This Row],[Column20]]</f>
        <v>0</v>
      </c>
      <c r="AJ22" s="131">
        <f t="shared" si="6"/>
        <v>0</v>
      </c>
      <c r="AK22" s="131">
        <f t="shared" si="7"/>
        <v>0</v>
      </c>
      <c r="AL22" s="131">
        <f t="shared" si="8"/>
        <v>0</v>
      </c>
      <c r="AM22" s="131" t="str">
        <f t="shared" si="9"/>
        <v/>
      </c>
      <c r="AN22" s="131" t="str">
        <f t="shared" ca="1" si="10"/>
        <v/>
      </c>
    </row>
    <row r="23" spans="1:40" ht="20.25" customHeight="1" x14ac:dyDescent="0.3">
      <c r="A23" s="127"/>
      <c r="B23" s="164"/>
      <c r="C23" s="139"/>
      <c r="D23" s="140"/>
      <c r="E23" s="139"/>
      <c r="F23" s="139"/>
      <c r="G23" s="140"/>
      <c r="H23" s="139"/>
      <c r="I23" s="129"/>
      <c r="L23" s="130"/>
      <c r="M23" s="130"/>
      <c r="N23" s="130"/>
      <c r="O23" s="130"/>
      <c r="P23" s="130"/>
      <c r="Q23" s="130"/>
      <c r="R23" s="130"/>
      <c r="S23" s="130"/>
      <c r="T23" s="120">
        <f t="shared" si="0"/>
        <v>0</v>
      </c>
      <c r="U23" s="131"/>
      <c r="V23" s="131"/>
      <c r="W23" s="131">
        <f>SUMIFS($F$3:F23,$D$3:D23,D23,$C$3:C23,"Buy")+SUMIFS($F$3:F23,$D$3:D23,D23,$C$3:C23,"Coin Deposit",$E$3:E23,"&lt;&gt;")</f>
        <v>0</v>
      </c>
      <c r="X23" s="131">
        <f t="shared" si="1"/>
        <v>0</v>
      </c>
      <c r="Y23" s="131">
        <f>IF($D23=Y$1,SUMIFS($H$3:$H23,$G$3:$G23,Y$1,$C$3:$C23,"Sell"),0)</f>
        <v>0</v>
      </c>
      <c r="Z23" s="131">
        <f t="shared" si="2"/>
        <v>0</v>
      </c>
      <c r="AA23" s="131">
        <f>IF($D23=AA$1,SUMIFS($H$3:$H23,$G$3:$G23,AA$1,$C$3:$C23,"Sell"),0)</f>
        <v>0</v>
      </c>
      <c r="AB23" s="131">
        <f t="shared" si="3"/>
        <v>0</v>
      </c>
      <c r="AC23" s="131">
        <f>SUMIFS('Deductions and Deposits'!$H:$H,'Deductions and Deposits'!$G:$G,D23,'Deductions and Deposits'!$F:$F,"&lt;="&amp;B23)+SUMIFS($F$3:F23,$D$3:D23,D23,$C$3:C23,"Coin Deposit",$E$3:E23,"")</f>
        <v>0</v>
      </c>
      <c r="AD23" s="131">
        <f>SUMIFS('Deductions and Deposits'!$D:$D,'Deductions and Deposits'!$C:$C,D23)+SUMIFS($F:$F,$D:$D,D23,$C:$C,"Coin Deduction")</f>
        <v>0</v>
      </c>
      <c r="AE23" s="131">
        <f>Table5[[#This Row],[Column4]]+Table5[[#This Row],[Column14]]+Table5[[#This Row],[Column19]]+Table5[[#This Row],[Column12]]</f>
        <v>0</v>
      </c>
      <c r="AF23" s="131">
        <f>Table5[[#This Row],[Column5]]+Table5[[#This Row],[Column13]]+Table5[[#This Row],[Column21]]+Table5[[#This Row],[Column18]]</f>
        <v>0</v>
      </c>
      <c r="AG23" s="131">
        <f t="shared" si="4"/>
        <v>0</v>
      </c>
      <c r="AH23" s="131">
        <f t="shared" si="5"/>
        <v>0</v>
      </c>
      <c r="AI23" s="131">
        <f>Table5[[#This Row],[Column17]]-Table5[[#This Row],[Column20]]</f>
        <v>0</v>
      </c>
      <c r="AJ23" s="131">
        <f t="shared" si="6"/>
        <v>0</v>
      </c>
      <c r="AK23" s="131">
        <f t="shared" si="7"/>
        <v>0</v>
      </c>
      <c r="AL23" s="131">
        <f t="shared" si="8"/>
        <v>0</v>
      </c>
      <c r="AM23" s="131" t="str">
        <f t="shared" si="9"/>
        <v/>
      </c>
      <c r="AN23" s="131" t="str">
        <f t="shared" ca="1" si="10"/>
        <v/>
      </c>
    </row>
    <row r="24" spans="1:40" ht="20.25" customHeight="1" x14ac:dyDescent="0.3">
      <c r="A24" s="127"/>
      <c r="B24" s="164"/>
      <c r="C24" s="139"/>
      <c r="D24" s="140"/>
      <c r="E24" s="139"/>
      <c r="F24" s="139"/>
      <c r="G24" s="140"/>
      <c r="H24" s="139"/>
      <c r="I24" s="129"/>
      <c r="L24" s="130"/>
      <c r="M24" s="130"/>
      <c r="N24" s="130"/>
      <c r="O24" s="130"/>
      <c r="P24" s="130"/>
      <c r="Q24" s="130"/>
      <c r="R24" s="130"/>
      <c r="S24" s="130"/>
      <c r="T24" s="120">
        <f t="shared" si="0"/>
        <v>0</v>
      </c>
      <c r="U24" s="131"/>
      <c r="V24" s="131"/>
      <c r="W24" s="131">
        <f>SUMIFS($F$3:F24,$D$3:D24,D24,$C$3:C24,"Buy")+SUMIFS($F$3:F24,$D$3:D24,D24,$C$3:C24,"Coin Deposit",$E$3:E24,"&lt;&gt;")</f>
        <v>0</v>
      </c>
      <c r="X24" s="131">
        <f t="shared" si="1"/>
        <v>0</v>
      </c>
      <c r="Y24" s="131">
        <f>IF($D24=Y$1,SUMIFS($H$3:$H24,$G$3:$G24,Y$1,$C$3:$C24,"Sell"),0)</f>
        <v>0</v>
      </c>
      <c r="Z24" s="131">
        <f t="shared" si="2"/>
        <v>0</v>
      </c>
      <c r="AA24" s="131">
        <f>IF($D24=AA$1,SUMIFS($H$3:$H24,$G$3:$G24,AA$1,$C$3:$C24,"Sell"),0)</f>
        <v>0</v>
      </c>
      <c r="AB24" s="131">
        <f t="shared" si="3"/>
        <v>0</v>
      </c>
      <c r="AC24" s="131">
        <f>SUMIFS('Deductions and Deposits'!$H:$H,'Deductions and Deposits'!$G:$G,D24,'Deductions and Deposits'!$F:$F,"&lt;="&amp;B24)+SUMIFS($F$3:F24,$D$3:D24,D24,$C$3:C24,"Coin Deposit",$E$3:E24,"")</f>
        <v>0</v>
      </c>
      <c r="AD24" s="131">
        <f>SUMIFS('Deductions and Deposits'!$D:$D,'Deductions and Deposits'!$C:$C,D24)+SUMIFS($F:$F,$D:$D,D24,$C:$C,"Coin Deduction")</f>
        <v>0</v>
      </c>
      <c r="AE24" s="131">
        <f>Table5[[#This Row],[Column4]]+Table5[[#This Row],[Column14]]+Table5[[#This Row],[Column19]]+Table5[[#This Row],[Column12]]</f>
        <v>0</v>
      </c>
      <c r="AF24" s="131">
        <f>Table5[[#This Row],[Column5]]+Table5[[#This Row],[Column13]]+Table5[[#This Row],[Column21]]+Table5[[#This Row],[Column18]]</f>
        <v>0</v>
      </c>
      <c r="AG24" s="131">
        <f t="shared" si="4"/>
        <v>0</v>
      </c>
      <c r="AH24" s="131">
        <f t="shared" si="5"/>
        <v>0</v>
      </c>
      <c r="AI24" s="131">
        <f>Table5[[#This Row],[Column17]]-Table5[[#This Row],[Column20]]</f>
        <v>0</v>
      </c>
      <c r="AJ24" s="131">
        <f t="shared" si="6"/>
        <v>0</v>
      </c>
      <c r="AK24" s="131">
        <f t="shared" si="7"/>
        <v>0</v>
      </c>
      <c r="AL24" s="131">
        <f t="shared" si="8"/>
        <v>0</v>
      </c>
      <c r="AM24" s="131" t="str">
        <f t="shared" si="9"/>
        <v/>
      </c>
      <c r="AN24" s="131" t="str">
        <f t="shared" ca="1" si="10"/>
        <v/>
      </c>
    </row>
    <row r="25" spans="1:40" ht="20.25" customHeight="1" x14ac:dyDescent="0.3">
      <c r="A25" s="127"/>
      <c r="B25" s="164"/>
      <c r="C25" s="139"/>
      <c r="D25" s="140"/>
      <c r="E25" s="139"/>
      <c r="F25" s="139"/>
      <c r="G25" s="140"/>
      <c r="H25" s="139"/>
      <c r="I25" s="129"/>
      <c r="L25" s="130"/>
      <c r="M25" s="130"/>
      <c r="N25" s="130"/>
      <c r="O25" s="130"/>
      <c r="P25" s="130"/>
      <c r="Q25" s="130"/>
      <c r="R25" s="130"/>
      <c r="S25" s="130"/>
      <c r="T25" s="120">
        <f t="shared" si="0"/>
        <v>0</v>
      </c>
      <c r="U25" s="131"/>
      <c r="V25" s="131"/>
      <c r="W25" s="131">
        <f>SUMIFS($F$3:F25,$D$3:D25,D25,$C$3:C25,"Buy")+SUMIFS($F$3:F25,$D$3:D25,D25,$C$3:C25,"Coin Deposit",$E$3:E25,"&lt;&gt;")</f>
        <v>0</v>
      </c>
      <c r="X25" s="131">
        <f t="shared" si="1"/>
        <v>0</v>
      </c>
      <c r="Y25" s="131">
        <f>IF($D25=Y$1,SUMIFS($H$3:$H25,$G$3:$G25,Y$1,$C$3:$C25,"Sell"),0)</f>
        <v>0</v>
      </c>
      <c r="Z25" s="131">
        <f t="shared" si="2"/>
        <v>0</v>
      </c>
      <c r="AA25" s="131">
        <f>IF($D25=AA$1,SUMIFS($H$3:$H25,$G$3:$G25,AA$1,$C$3:$C25,"Sell"),0)</f>
        <v>0</v>
      </c>
      <c r="AB25" s="131">
        <f t="shared" si="3"/>
        <v>0</v>
      </c>
      <c r="AC25" s="131">
        <f>SUMIFS('Deductions and Deposits'!$H:$H,'Deductions and Deposits'!$G:$G,D25,'Deductions and Deposits'!$F:$F,"&lt;="&amp;B25)+SUMIFS($F$3:F25,$D$3:D25,D25,$C$3:C25,"Coin Deposit",$E$3:E25,"")</f>
        <v>0</v>
      </c>
      <c r="AD25" s="131">
        <f>SUMIFS('Deductions and Deposits'!$D:$D,'Deductions and Deposits'!$C:$C,D25)+SUMIFS($F:$F,$D:$D,D25,$C:$C,"Coin Deduction")</f>
        <v>0</v>
      </c>
      <c r="AE25" s="131">
        <f>Table5[[#This Row],[Column4]]+Table5[[#This Row],[Column14]]+Table5[[#This Row],[Column19]]+Table5[[#This Row],[Column12]]</f>
        <v>0</v>
      </c>
      <c r="AF25" s="131">
        <f>Table5[[#This Row],[Column5]]+Table5[[#This Row],[Column13]]+Table5[[#This Row],[Column21]]+Table5[[#This Row],[Column18]]</f>
        <v>0</v>
      </c>
      <c r="AG25" s="131">
        <f t="shared" si="4"/>
        <v>0</v>
      </c>
      <c r="AH25" s="131">
        <f t="shared" si="5"/>
        <v>0</v>
      </c>
      <c r="AI25" s="131">
        <f>Table5[[#This Row],[Column17]]-Table5[[#This Row],[Column20]]</f>
        <v>0</v>
      </c>
      <c r="AJ25" s="131">
        <f t="shared" si="6"/>
        <v>0</v>
      </c>
      <c r="AK25" s="131">
        <f t="shared" si="7"/>
        <v>0</v>
      </c>
      <c r="AL25" s="131">
        <f t="shared" si="8"/>
        <v>0</v>
      </c>
      <c r="AM25" s="131" t="str">
        <f t="shared" si="9"/>
        <v/>
      </c>
      <c r="AN25" s="131" t="str">
        <f t="shared" ca="1" si="10"/>
        <v/>
      </c>
    </row>
    <row r="26" spans="1:40" ht="20.25" customHeight="1" x14ac:dyDescent="0.3">
      <c r="A26" s="127"/>
      <c r="B26" s="164"/>
      <c r="C26" s="139"/>
      <c r="D26" s="140"/>
      <c r="E26" s="139"/>
      <c r="F26" s="139"/>
      <c r="G26" s="140"/>
      <c r="H26" s="139"/>
      <c r="I26" s="129"/>
      <c r="L26" s="130"/>
      <c r="M26" s="130"/>
      <c r="N26" s="130"/>
      <c r="O26" s="130"/>
      <c r="P26" s="130"/>
      <c r="Q26" s="130"/>
      <c r="R26" s="130"/>
      <c r="S26" s="130"/>
      <c r="T26" s="120">
        <f t="shared" si="0"/>
        <v>0</v>
      </c>
      <c r="U26" s="131"/>
      <c r="V26" s="131"/>
      <c r="W26" s="131">
        <f>SUMIFS($F$3:F26,$D$3:D26,D26,$C$3:C26,"Buy")+SUMIFS($F$3:F26,$D$3:D26,D26,$C$3:C26,"Coin Deposit",$E$3:E26,"&lt;&gt;")</f>
        <v>0</v>
      </c>
      <c r="X26" s="131">
        <f t="shared" si="1"/>
        <v>0</v>
      </c>
      <c r="Y26" s="131">
        <f>IF($D26=Y$1,SUMIFS($H$3:$H26,$G$3:$G26,Y$1,$C$3:$C26,"Sell"),0)</f>
        <v>0</v>
      </c>
      <c r="Z26" s="131">
        <f t="shared" si="2"/>
        <v>0</v>
      </c>
      <c r="AA26" s="131">
        <f>IF($D26=AA$1,SUMIFS($H$3:$H26,$G$3:$G26,AA$1,$C$3:$C26,"Sell"),0)</f>
        <v>0</v>
      </c>
      <c r="AB26" s="131">
        <f t="shared" si="3"/>
        <v>0</v>
      </c>
      <c r="AC26" s="131">
        <f>SUMIFS('Deductions and Deposits'!$H:$H,'Deductions and Deposits'!$G:$G,D26,'Deductions and Deposits'!$F:$F,"&lt;="&amp;B26)+SUMIFS($F$3:F26,$D$3:D26,D26,$C$3:C26,"Coin Deposit",$E$3:E26,"")</f>
        <v>0</v>
      </c>
      <c r="AD26" s="131">
        <f>SUMIFS('Deductions and Deposits'!$D:$D,'Deductions and Deposits'!$C:$C,D26)+SUMIFS($F:$F,$D:$D,D26,$C:$C,"Coin Deduction")</f>
        <v>0</v>
      </c>
      <c r="AE26" s="131">
        <f>Table5[[#This Row],[Column4]]+Table5[[#This Row],[Column14]]+Table5[[#This Row],[Column19]]+Table5[[#This Row],[Column12]]</f>
        <v>0</v>
      </c>
      <c r="AF26" s="131">
        <f>Table5[[#This Row],[Column5]]+Table5[[#This Row],[Column13]]+Table5[[#This Row],[Column21]]+Table5[[#This Row],[Column18]]</f>
        <v>0</v>
      </c>
      <c r="AG26" s="131">
        <f t="shared" si="4"/>
        <v>0</v>
      </c>
      <c r="AH26" s="131">
        <f t="shared" si="5"/>
        <v>0</v>
      </c>
      <c r="AI26" s="131">
        <f>Table5[[#This Row],[Column17]]-Table5[[#This Row],[Column20]]</f>
        <v>0</v>
      </c>
      <c r="AJ26" s="131">
        <f t="shared" si="6"/>
        <v>0</v>
      </c>
      <c r="AK26" s="131">
        <f t="shared" si="7"/>
        <v>0</v>
      </c>
      <c r="AL26" s="131">
        <f t="shared" si="8"/>
        <v>0</v>
      </c>
      <c r="AM26" s="131" t="str">
        <f t="shared" si="9"/>
        <v/>
      </c>
      <c r="AN26" s="131" t="str">
        <f t="shared" ca="1" si="10"/>
        <v/>
      </c>
    </row>
    <row r="27" spans="1:40" ht="20.25" customHeight="1" x14ac:dyDescent="0.3">
      <c r="A27" s="127"/>
      <c r="B27" s="164"/>
      <c r="C27" s="139"/>
      <c r="D27" s="140"/>
      <c r="E27" s="139"/>
      <c r="F27" s="139"/>
      <c r="G27" s="140"/>
      <c r="H27" s="139"/>
      <c r="I27" s="129"/>
      <c r="L27" s="130"/>
      <c r="M27" s="130"/>
      <c r="N27" s="130"/>
      <c r="O27" s="130"/>
      <c r="P27" s="130"/>
      <c r="Q27" s="130"/>
      <c r="R27" s="130"/>
      <c r="S27" s="130"/>
      <c r="T27" s="120">
        <f t="shared" si="0"/>
        <v>0</v>
      </c>
      <c r="U27" s="131"/>
      <c r="V27" s="131"/>
      <c r="W27" s="131">
        <f>SUMIFS($F$3:F27,$D$3:D27,D27,$C$3:C27,"Buy")+SUMIFS($F$3:F27,$D$3:D27,D27,$C$3:C27,"Coin Deposit",$E$3:E27,"&lt;&gt;")</f>
        <v>0</v>
      </c>
      <c r="X27" s="131">
        <f t="shared" si="1"/>
        <v>0</v>
      </c>
      <c r="Y27" s="131">
        <f>IF($D27=Y$1,SUMIFS($H$3:$H27,$G$3:$G27,Y$1,$C$3:$C27,"Sell"),0)</f>
        <v>0</v>
      </c>
      <c r="Z27" s="131">
        <f t="shared" si="2"/>
        <v>0</v>
      </c>
      <c r="AA27" s="131">
        <f>IF($D27=AA$1,SUMIFS($H$3:$H27,$G$3:$G27,AA$1,$C$3:$C27,"Sell"),0)</f>
        <v>0</v>
      </c>
      <c r="AB27" s="131">
        <f t="shared" si="3"/>
        <v>0</v>
      </c>
      <c r="AC27" s="131">
        <f>SUMIFS('Deductions and Deposits'!$H:$H,'Deductions and Deposits'!$G:$G,D27,'Deductions and Deposits'!$F:$F,"&lt;="&amp;B27)+SUMIFS($F$3:F27,$D$3:D27,D27,$C$3:C27,"Coin Deposit",$E$3:E27,"")</f>
        <v>0</v>
      </c>
      <c r="AD27" s="131">
        <f>SUMIFS('Deductions and Deposits'!$D:$D,'Deductions and Deposits'!$C:$C,D27)+SUMIFS($F:$F,$D:$D,D27,$C:$C,"Coin Deduction")</f>
        <v>0</v>
      </c>
      <c r="AE27" s="131">
        <f>Table5[[#This Row],[Column4]]+Table5[[#This Row],[Column14]]+Table5[[#This Row],[Column19]]+Table5[[#This Row],[Column12]]</f>
        <v>0</v>
      </c>
      <c r="AF27" s="131">
        <f>Table5[[#This Row],[Column5]]+Table5[[#This Row],[Column13]]+Table5[[#This Row],[Column21]]+Table5[[#This Row],[Column18]]</f>
        <v>0</v>
      </c>
      <c r="AG27" s="131">
        <f t="shared" si="4"/>
        <v>0</v>
      </c>
      <c r="AH27" s="131">
        <f t="shared" si="5"/>
        <v>0</v>
      </c>
      <c r="AI27" s="131">
        <f>Table5[[#This Row],[Column17]]-Table5[[#This Row],[Column20]]</f>
        <v>0</v>
      </c>
      <c r="AJ27" s="131">
        <f t="shared" si="6"/>
        <v>0</v>
      </c>
      <c r="AK27" s="131">
        <f t="shared" si="7"/>
        <v>0</v>
      </c>
      <c r="AL27" s="131">
        <f t="shared" si="8"/>
        <v>0</v>
      </c>
      <c r="AM27" s="131" t="str">
        <f t="shared" si="9"/>
        <v/>
      </c>
      <c r="AN27" s="131" t="str">
        <f t="shared" ca="1" si="10"/>
        <v/>
      </c>
    </row>
    <row r="28" spans="1:40" ht="20.25" customHeight="1" x14ac:dyDescent="0.3">
      <c r="A28" s="127"/>
      <c r="B28" s="164"/>
      <c r="C28" s="139"/>
      <c r="D28" s="140"/>
      <c r="E28" s="139"/>
      <c r="F28" s="139"/>
      <c r="G28" s="140"/>
      <c r="H28" s="139"/>
      <c r="I28" s="129"/>
      <c r="L28" s="130"/>
      <c r="M28" s="130"/>
      <c r="N28" s="130"/>
      <c r="O28" s="130"/>
      <c r="P28" s="130"/>
      <c r="Q28" s="130"/>
      <c r="R28" s="130"/>
      <c r="S28" s="130"/>
      <c r="T28" s="120">
        <f t="shared" si="0"/>
        <v>0</v>
      </c>
      <c r="U28" s="131"/>
      <c r="V28" s="131"/>
      <c r="W28" s="131">
        <f>SUMIFS($F$3:F28,$D$3:D28,D28,$C$3:C28,"Buy")+SUMIFS($F$3:F28,$D$3:D28,D28,$C$3:C28,"Coin Deposit",$E$3:E28,"&lt;&gt;")</f>
        <v>0</v>
      </c>
      <c r="X28" s="131">
        <f t="shared" si="1"/>
        <v>0</v>
      </c>
      <c r="Y28" s="131">
        <f>IF($D28=Y$1,SUMIFS($H$3:$H28,$G$3:$G28,Y$1,$C$3:$C28,"Sell"),0)</f>
        <v>0</v>
      </c>
      <c r="Z28" s="131">
        <f t="shared" si="2"/>
        <v>0</v>
      </c>
      <c r="AA28" s="131">
        <f>IF($D28=AA$1,SUMIFS($H$3:$H28,$G$3:$G28,AA$1,$C$3:$C28,"Sell"),0)</f>
        <v>0</v>
      </c>
      <c r="AB28" s="131">
        <f t="shared" si="3"/>
        <v>0</v>
      </c>
      <c r="AC28" s="131">
        <f>SUMIFS('Deductions and Deposits'!$H:$H,'Deductions and Deposits'!$G:$G,D28,'Deductions and Deposits'!$F:$F,"&lt;="&amp;B28)+SUMIFS($F$3:F28,$D$3:D28,D28,$C$3:C28,"Coin Deposit",$E$3:E28,"")</f>
        <v>0</v>
      </c>
      <c r="AD28" s="131">
        <f>SUMIFS('Deductions and Deposits'!$D:$D,'Deductions and Deposits'!$C:$C,D28)+SUMIFS($F:$F,$D:$D,D28,$C:$C,"Coin Deduction")</f>
        <v>0</v>
      </c>
      <c r="AE28" s="131">
        <f>Table5[[#This Row],[Column4]]+Table5[[#This Row],[Column14]]+Table5[[#This Row],[Column19]]+Table5[[#This Row],[Column12]]</f>
        <v>0</v>
      </c>
      <c r="AF28" s="131">
        <f>Table5[[#This Row],[Column5]]+Table5[[#This Row],[Column13]]+Table5[[#This Row],[Column21]]+Table5[[#This Row],[Column18]]</f>
        <v>0</v>
      </c>
      <c r="AG28" s="131">
        <f t="shared" si="4"/>
        <v>0</v>
      </c>
      <c r="AH28" s="131">
        <f t="shared" si="5"/>
        <v>0</v>
      </c>
      <c r="AI28" s="131">
        <f>Table5[[#This Row],[Column17]]-Table5[[#This Row],[Column20]]</f>
        <v>0</v>
      </c>
      <c r="AJ28" s="131">
        <f t="shared" si="6"/>
        <v>0</v>
      </c>
      <c r="AK28" s="131">
        <f t="shared" si="7"/>
        <v>0</v>
      </c>
      <c r="AL28" s="131">
        <f t="shared" si="8"/>
        <v>0</v>
      </c>
      <c r="AM28" s="131" t="str">
        <f t="shared" si="9"/>
        <v/>
      </c>
      <c r="AN28" s="131" t="str">
        <f t="shared" ca="1" si="10"/>
        <v/>
      </c>
    </row>
    <row r="29" spans="1:40" ht="20.25" customHeight="1" x14ac:dyDescent="0.3">
      <c r="A29" s="127"/>
      <c r="B29" s="164"/>
      <c r="C29" s="139"/>
      <c r="D29" s="140"/>
      <c r="E29" s="139"/>
      <c r="F29" s="139"/>
      <c r="G29" s="140"/>
      <c r="H29" s="139"/>
      <c r="I29" s="129"/>
      <c r="L29" s="130"/>
      <c r="M29" s="130"/>
      <c r="N29" s="130"/>
      <c r="O29" s="130"/>
      <c r="P29" s="130"/>
      <c r="Q29" s="130"/>
      <c r="R29" s="130"/>
      <c r="S29" s="130"/>
      <c r="T29" s="120">
        <f t="shared" si="0"/>
        <v>0</v>
      </c>
      <c r="U29" s="131"/>
      <c r="V29" s="131"/>
      <c r="W29" s="131">
        <f>SUMIFS($F$3:F29,$D$3:D29,D29,$C$3:C29,"Buy")+SUMIFS($F$3:F29,$D$3:D29,D29,$C$3:C29,"Coin Deposit",$E$3:E29,"&lt;&gt;")</f>
        <v>0</v>
      </c>
      <c r="X29" s="131">
        <f t="shared" si="1"/>
        <v>0</v>
      </c>
      <c r="Y29" s="131">
        <f>IF($D29=Y$1,SUMIFS($H$3:$H29,$G$3:$G29,Y$1,$C$3:$C29,"Sell"),0)</f>
        <v>0</v>
      </c>
      <c r="Z29" s="131">
        <f t="shared" si="2"/>
        <v>0</v>
      </c>
      <c r="AA29" s="131">
        <f>IF($D29=AA$1,SUMIFS($H$3:$H29,$G$3:$G29,AA$1,$C$3:$C29,"Sell"),0)</f>
        <v>0</v>
      </c>
      <c r="AB29" s="131">
        <f t="shared" si="3"/>
        <v>0</v>
      </c>
      <c r="AC29" s="131">
        <f>SUMIFS('Deductions and Deposits'!$H:$H,'Deductions and Deposits'!$G:$G,D29,'Deductions and Deposits'!$F:$F,"&lt;="&amp;B29)+SUMIFS($F$3:F29,$D$3:D29,D29,$C$3:C29,"Coin Deposit",$E$3:E29,"")</f>
        <v>0</v>
      </c>
      <c r="AD29" s="131">
        <f>SUMIFS('Deductions and Deposits'!$D:$D,'Deductions and Deposits'!$C:$C,D29)+SUMIFS($F:$F,$D:$D,D29,$C:$C,"Coin Deduction")</f>
        <v>0</v>
      </c>
      <c r="AE29" s="131">
        <f>Table5[[#This Row],[Column4]]+Table5[[#This Row],[Column14]]+Table5[[#This Row],[Column19]]+Table5[[#This Row],[Column12]]</f>
        <v>0</v>
      </c>
      <c r="AF29" s="131">
        <f>Table5[[#This Row],[Column5]]+Table5[[#This Row],[Column13]]+Table5[[#This Row],[Column21]]+Table5[[#This Row],[Column18]]</f>
        <v>0</v>
      </c>
      <c r="AG29" s="131">
        <f t="shared" si="4"/>
        <v>0</v>
      </c>
      <c r="AH29" s="131">
        <f t="shared" si="5"/>
        <v>0</v>
      </c>
      <c r="AI29" s="131">
        <f>Table5[[#This Row],[Column17]]-Table5[[#This Row],[Column20]]</f>
        <v>0</v>
      </c>
      <c r="AJ29" s="131">
        <f t="shared" si="6"/>
        <v>0</v>
      </c>
      <c r="AK29" s="131">
        <f t="shared" si="7"/>
        <v>0</v>
      </c>
      <c r="AL29" s="131">
        <f t="shared" si="8"/>
        <v>0</v>
      </c>
      <c r="AM29" s="131" t="str">
        <f t="shared" si="9"/>
        <v/>
      </c>
      <c r="AN29" s="131" t="str">
        <f t="shared" ca="1" si="10"/>
        <v/>
      </c>
    </row>
    <row r="30" spans="1:40" ht="20.25" customHeight="1" x14ac:dyDescent="0.3">
      <c r="A30" s="127"/>
      <c r="B30" s="164"/>
      <c r="C30" s="139"/>
      <c r="D30" s="140"/>
      <c r="E30" s="139"/>
      <c r="F30" s="139"/>
      <c r="G30" s="140"/>
      <c r="H30" s="139"/>
      <c r="I30" s="129"/>
      <c r="L30" s="130"/>
      <c r="M30" s="130"/>
      <c r="N30" s="130"/>
      <c r="O30" s="130"/>
      <c r="P30" s="130"/>
      <c r="Q30" s="130"/>
      <c r="R30" s="130"/>
      <c r="S30" s="130"/>
      <c r="T30" s="120">
        <f t="shared" si="0"/>
        <v>0</v>
      </c>
      <c r="U30" s="131"/>
      <c r="V30" s="131"/>
      <c r="W30" s="131">
        <f>SUMIFS($F$3:F30,$D$3:D30,D30,$C$3:C30,"Buy")+SUMIFS($F$3:F30,$D$3:D30,D30,$C$3:C30,"Coin Deposit",$E$3:E30,"&lt;&gt;")</f>
        <v>0</v>
      </c>
      <c r="X30" s="131">
        <f t="shared" si="1"/>
        <v>0</v>
      </c>
      <c r="Y30" s="131">
        <f>IF($D30=Y$1,SUMIFS($H$3:$H30,$G$3:$G30,Y$1,$C$3:$C30,"Sell"),0)</f>
        <v>0</v>
      </c>
      <c r="Z30" s="131">
        <f t="shared" si="2"/>
        <v>0</v>
      </c>
      <c r="AA30" s="131">
        <f>IF($D30=AA$1,SUMIFS($H$3:$H30,$G$3:$G30,AA$1,$C$3:$C30,"Sell"),0)</f>
        <v>0</v>
      </c>
      <c r="AB30" s="131">
        <f t="shared" si="3"/>
        <v>0</v>
      </c>
      <c r="AC30" s="131">
        <f>SUMIFS('Deductions and Deposits'!$H:$H,'Deductions and Deposits'!$G:$G,D30,'Deductions and Deposits'!$F:$F,"&lt;="&amp;B30)+SUMIFS($F$3:F30,$D$3:D30,D30,$C$3:C30,"Coin Deposit",$E$3:E30,"")</f>
        <v>0</v>
      </c>
      <c r="AD30" s="131">
        <f>SUMIFS('Deductions and Deposits'!$D:$D,'Deductions and Deposits'!$C:$C,D30)+SUMIFS($F:$F,$D:$D,D30,$C:$C,"Coin Deduction")</f>
        <v>0</v>
      </c>
      <c r="AE30" s="131">
        <f>Table5[[#This Row],[Column4]]+Table5[[#This Row],[Column14]]+Table5[[#This Row],[Column19]]+Table5[[#This Row],[Column12]]</f>
        <v>0</v>
      </c>
      <c r="AF30" s="131">
        <f>Table5[[#This Row],[Column5]]+Table5[[#This Row],[Column13]]+Table5[[#This Row],[Column21]]+Table5[[#This Row],[Column18]]</f>
        <v>0</v>
      </c>
      <c r="AG30" s="131">
        <f t="shared" si="4"/>
        <v>0</v>
      </c>
      <c r="AH30" s="131">
        <f t="shared" si="5"/>
        <v>0</v>
      </c>
      <c r="AI30" s="131">
        <f>Table5[[#This Row],[Column17]]-Table5[[#This Row],[Column20]]</f>
        <v>0</v>
      </c>
      <c r="AJ30" s="131">
        <f t="shared" si="6"/>
        <v>0</v>
      </c>
      <c r="AK30" s="131">
        <f t="shared" si="7"/>
        <v>0</v>
      </c>
      <c r="AL30" s="131">
        <f t="shared" si="8"/>
        <v>0</v>
      </c>
      <c r="AM30" s="131" t="str">
        <f t="shared" si="9"/>
        <v/>
      </c>
      <c r="AN30" s="131" t="str">
        <f t="shared" ca="1" si="10"/>
        <v/>
      </c>
    </row>
    <row r="31" spans="1:40" ht="20.25" customHeight="1" x14ac:dyDescent="0.3">
      <c r="A31" s="127"/>
      <c r="B31" s="164"/>
      <c r="C31" s="139"/>
      <c r="D31" s="140"/>
      <c r="E31" s="139"/>
      <c r="F31" s="139"/>
      <c r="G31" s="140"/>
      <c r="H31" s="139"/>
      <c r="I31" s="129"/>
      <c r="L31" s="130"/>
      <c r="M31" s="130"/>
      <c r="N31" s="130"/>
      <c r="O31" s="130"/>
      <c r="P31" s="130"/>
      <c r="Q31" s="130"/>
      <c r="R31" s="130"/>
      <c r="S31" s="130"/>
      <c r="T31" s="120">
        <f t="shared" si="0"/>
        <v>0</v>
      </c>
      <c r="U31" s="131"/>
      <c r="V31" s="131"/>
      <c r="W31" s="131">
        <f>SUMIFS($F$3:F31,$D$3:D31,D31,$C$3:C31,"Buy")+SUMIFS($F$3:F31,$D$3:D31,D31,$C$3:C31,"Coin Deposit",$E$3:E31,"&lt;&gt;")</f>
        <v>0</v>
      </c>
      <c r="X31" s="131">
        <f t="shared" si="1"/>
        <v>0</v>
      </c>
      <c r="Y31" s="131">
        <f>IF($D31=Y$1,SUMIFS($H$3:$H31,$G$3:$G31,Y$1,$C$3:$C31,"Sell"),0)</f>
        <v>0</v>
      </c>
      <c r="Z31" s="131">
        <f t="shared" si="2"/>
        <v>0</v>
      </c>
      <c r="AA31" s="131">
        <f>IF($D31=AA$1,SUMIFS($H$3:$H31,$G$3:$G31,AA$1,$C$3:$C31,"Sell"),0)</f>
        <v>0</v>
      </c>
      <c r="AB31" s="131">
        <f t="shared" si="3"/>
        <v>0</v>
      </c>
      <c r="AC31" s="131">
        <f>SUMIFS('Deductions and Deposits'!$H:$H,'Deductions and Deposits'!$G:$G,D31,'Deductions and Deposits'!$F:$F,"&lt;="&amp;B31)+SUMIFS($F$3:F31,$D$3:D31,D31,$C$3:C31,"Coin Deposit",$E$3:E31,"")</f>
        <v>0</v>
      </c>
      <c r="AD31" s="131">
        <f>SUMIFS('Deductions and Deposits'!$D:$D,'Deductions and Deposits'!$C:$C,D31)+SUMIFS($F:$F,$D:$D,D31,$C:$C,"Coin Deduction")</f>
        <v>0</v>
      </c>
      <c r="AE31" s="131">
        <f>Table5[[#This Row],[Column4]]+Table5[[#This Row],[Column14]]+Table5[[#This Row],[Column19]]+Table5[[#This Row],[Column12]]</f>
        <v>0</v>
      </c>
      <c r="AF31" s="131">
        <f>Table5[[#This Row],[Column5]]+Table5[[#This Row],[Column13]]+Table5[[#This Row],[Column21]]+Table5[[#This Row],[Column18]]</f>
        <v>0</v>
      </c>
      <c r="AG31" s="131">
        <f t="shared" si="4"/>
        <v>0</v>
      </c>
      <c r="AH31" s="131">
        <f t="shared" si="5"/>
        <v>0</v>
      </c>
      <c r="AI31" s="131">
        <f>Table5[[#This Row],[Column17]]-Table5[[#This Row],[Column20]]</f>
        <v>0</v>
      </c>
      <c r="AJ31" s="131">
        <f t="shared" si="6"/>
        <v>0</v>
      </c>
      <c r="AK31" s="131">
        <f t="shared" si="7"/>
        <v>0</v>
      </c>
      <c r="AL31" s="131">
        <f t="shared" si="8"/>
        <v>0</v>
      </c>
      <c r="AM31" s="131" t="str">
        <f t="shared" si="9"/>
        <v/>
      </c>
      <c r="AN31" s="131" t="str">
        <f t="shared" ca="1" si="10"/>
        <v/>
      </c>
    </row>
    <row r="32" spans="1:40" ht="20.25" customHeight="1" x14ac:dyDescent="0.3">
      <c r="A32" s="127"/>
      <c r="B32" s="164"/>
      <c r="C32" s="139"/>
      <c r="D32" s="140"/>
      <c r="E32" s="139"/>
      <c r="F32" s="139"/>
      <c r="G32" s="140"/>
      <c r="H32" s="139"/>
      <c r="I32" s="129"/>
      <c r="L32" s="130"/>
      <c r="M32" s="130"/>
      <c r="N32" s="130"/>
      <c r="O32" s="130"/>
      <c r="P32" s="130"/>
      <c r="Q32" s="130"/>
      <c r="R32" s="130"/>
      <c r="S32" s="130"/>
      <c r="T32" s="120">
        <f t="shared" si="0"/>
        <v>0</v>
      </c>
      <c r="U32" s="131"/>
      <c r="V32" s="131"/>
      <c r="W32" s="131">
        <f>SUMIFS($F$3:F32,$D$3:D32,D32,$C$3:C32,"Buy")+SUMIFS($F$3:F32,$D$3:D32,D32,$C$3:C32,"Coin Deposit",$E$3:E32,"&lt;&gt;")</f>
        <v>0</v>
      </c>
      <c r="X32" s="131">
        <f t="shared" si="1"/>
        <v>0</v>
      </c>
      <c r="Y32" s="131">
        <f>IF($D32=Y$1,SUMIFS($H$3:$H32,$G$3:$G32,Y$1,$C$3:$C32,"Sell"),0)</f>
        <v>0</v>
      </c>
      <c r="Z32" s="131">
        <f t="shared" si="2"/>
        <v>0</v>
      </c>
      <c r="AA32" s="131">
        <f>IF($D32=AA$1,SUMIFS($H$3:$H32,$G$3:$G32,AA$1,$C$3:$C32,"Sell"),0)</f>
        <v>0</v>
      </c>
      <c r="AB32" s="131">
        <f t="shared" si="3"/>
        <v>0</v>
      </c>
      <c r="AC32" s="131">
        <f>SUMIFS('Deductions and Deposits'!$H:$H,'Deductions and Deposits'!$G:$G,D32,'Deductions and Deposits'!$F:$F,"&lt;="&amp;B32)+SUMIFS($F$3:F32,$D$3:D32,D32,$C$3:C32,"Coin Deposit",$E$3:E32,"")</f>
        <v>0</v>
      </c>
      <c r="AD32" s="131">
        <f>SUMIFS('Deductions and Deposits'!$D:$D,'Deductions and Deposits'!$C:$C,D32)+SUMIFS($F:$F,$D:$D,D32,$C:$C,"Coin Deduction")</f>
        <v>0</v>
      </c>
      <c r="AE32" s="131">
        <f>Table5[[#This Row],[Column4]]+Table5[[#This Row],[Column14]]+Table5[[#This Row],[Column19]]+Table5[[#This Row],[Column12]]</f>
        <v>0</v>
      </c>
      <c r="AF32" s="131">
        <f>Table5[[#This Row],[Column5]]+Table5[[#This Row],[Column13]]+Table5[[#This Row],[Column21]]+Table5[[#This Row],[Column18]]</f>
        <v>0</v>
      </c>
      <c r="AG32" s="131">
        <f t="shared" si="4"/>
        <v>0</v>
      </c>
      <c r="AH32" s="131">
        <f t="shared" si="5"/>
        <v>0</v>
      </c>
      <c r="AI32" s="131">
        <f>Table5[[#This Row],[Column17]]-Table5[[#This Row],[Column20]]</f>
        <v>0</v>
      </c>
      <c r="AJ32" s="131">
        <f t="shared" si="6"/>
        <v>0</v>
      </c>
      <c r="AK32" s="131">
        <f t="shared" si="7"/>
        <v>0</v>
      </c>
      <c r="AL32" s="131">
        <f t="shared" si="8"/>
        <v>0</v>
      </c>
      <c r="AM32" s="131" t="str">
        <f t="shared" si="9"/>
        <v/>
      </c>
      <c r="AN32" s="131" t="str">
        <f t="shared" ca="1" si="10"/>
        <v/>
      </c>
    </row>
    <row r="33" spans="1:40" ht="20.25" customHeight="1" x14ac:dyDescent="0.3">
      <c r="A33" s="127"/>
      <c r="B33" s="164"/>
      <c r="C33" s="139"/>
      <c r="D33" s="140"/>
      <c r="E33" s="139"/>
      <c r="F33" s="139"/>
      <c r="G33" s="140"/>
      <c r="H33" s="139"/>
      <c r="I33" s="129"/>
      <c r="L33" s="130"/>
      <c r="M33" s="130"/>
      <c r="N33" s="130"/>
      <c r="O33" s="130"/>
      <c r="P33" s="130"/>
      <c r="Q33" s="130"/>
      <c r="R33" s="130"/>
      <c r="S33" s="130"/>
      <c r="T33" s="120">
        <f t="shared" si="0"/>
        <v>0</v>
      </c>
      <c r="U33" s="131"/>
      <c r="V33" s="131"/>
      <c r="W33" s="131">
        <f>SUMIFS($F$3:F33,$D$3:D33,D33,$C$3:C33,"Buy")+SUMIFS($F$3:F33,$D$3:D33,D33,$C$3:C33,"Coin Deposit",$E$3:E33,"&lt;&gt;")</f>
        <v>0</v>
      </c>
      <c r="X33" s="131">
        <f t="shared" si="1"/>
        <v>0</v>
      </c>
      <c r="Y33" s="131">
        <f>IF($D33=Y$1,SUMIFS($H$3:$H33,$G$3:$G33,Y$1,$C$3:$C33,"Sell"),0)</f>
        <v>0</v>
      </c>
      <c r="Z33" s="131">
        <f t="shared" si="2"/>
        <v>0</v>
      </c>
      <c r="AA33" s="131">
        <f>IF($D33=AA$1,SUMIFS($H$3:$H33,$G$3:$G33,AA$1,$C$3:$C33,"Sell"),0)</f>
        <v>0</v>
      </c>
      <c r="AB33" s="131">
        <f t="shared" si="3"/>
        <v>0</v>
      </c>
      <c r="AC33" s="131">
        <f>SUMIFS('Deductions and Deposits'!$H:$H,'Deductions and Deposits'!$G:$G,D33,'Deductions and Deposits'!$F:$F,"&lt;="&amp;B33)+SUMIFS($F$3:F33,$D$3:D33,D33,$C$3:C33,"Coin Deposit",$E$3:E33,"")</f>
        <v>0</v>
      </c>
      <c r="AD33" s="131">
        <f>SUMIFS('Deductions and Deposits'!$D:$D,'Deductions and Deposits'!$C:$C,D33)+SUMIFS($F:$F,$D:$D,D33,$C:$C,"Coin Deduction")</f>
        <v>0</v>
      </c>
      <c r="AE33" s="131">
        <f>Table5[[#This Row],[Column4]]+Table5[[#This Row],[Column14]]+Table5[[#This Row],[Column19]]+Table5[[#This Row],[Column12]]</f>
        <v>0</v>
      </c>
      <c r="AF33" s="131">
        <f>Table5[[#This Row],[Column5]]+Table5[[#This Row],[Column13]]+Table5[[#This Row],[Column21]]+Table5[[#This Row],[Column18]]</f>
        <v>0</v>
      </c>
      <c r="AG33" s="131">
        <f t="shared" si="4"/>
        <v>0</v>
      </c>
      <c r="AH33" s="131">
        <f t="shared" si="5"/>
        <v>0</v>
      </c>
      <c r="AI33" s="131">
        <f>Table5[[#This Row],[Column17]]-Table5[[#This Row],[Column20]]</f>
        <v>0</v>
      </c>
      <c r="AJ33" s="131">
        <f t="shared" si="6"/>
        <v>0</v>
      </c>
      <c r="AK33" s="131">
        <f t="shared" si="7"/>
        <v>0</v>
      </c>
      <c r="AL33" s="131">
        <f t="shared" si="8"/>
        <v>0</v>
      </c>
      <c r="AM33" s="131" t="str">
        <f t="shared" si="9"/>
        <v/>
      </c>
      <c r="AN33" s="131" t="str">
        <f t="shared" ca="1" si="10"/>
        <v/>
      </c>
    </row>
    <row r="34" spans="1:40" ht="20.25" customHeight="1" x14ac:dyDescent="0.3">
      <c r="A34" s="127"/>
      <c r="B34" s="164"/>
      <c r="C34" s="139"/>
      <c r="D34" s="140"/>
      <c r="E34" s="139"/>
      <c r="F34" s="139"/>
      <c r="G34" s="140"/>
      <c r="H34" s="139"/>
      <c r="I34" s="129"/>
      <c r="L34" s="130"/>
      <c r="M34" s="130"/>
      <c r="N34" s="130"/>
      <c r="O34" s="130"/>
      <c r="P34" s="130"/>
      <c r="Q34" s="130"/>
      <c r="R34" s="130"/>
      <c r="S34" s="130"/>
      <c r="T34" s="120">
        <f t="shared" si="0"/>
        <v>0</v>
      </c>
      <c r="U34" s="131"/>
      <c r="V34" s="131"/>
      <c r="W34" s="131">
        <f>SUMIFS($F$3:F34,$D$3:D34,D34,$C$3:C34,"Buy")+SUMIFS($F$3:F34,$D$3:D34,D34,$C$3:C34,"Coin Deposit",$E$3:E34,"&lt;&gt;")</f>
        <v>0</v>
      </c>
      <c r="X34" s="131">
        <f t="shared" si="1"/>
        <v>0</v>
      </c>
      <c r="Y34" s="131">
        <f>IF($D34=Y$1,SUMIFS($H$3:$H34,$G$3:$G34,Y$1,$C$3:$C34,"Sell"),0)</f>
        <v>0</v>
      </c>
      <c r="Z34" s="131">
        <f t="shared" si="2"/>
        <v>0</v>
      </c>
      <c r="AA34" s="131">
        <f>IF($D34=AA$1,SUMIFS($H$3:$H34,$G$3:$G34,AA$1,$C$3:$C34,"Sell"),0)</f>
        <v>0</v>
      </c>
      <c r="AB34" s="131">
        <f t="shared" si="3"/>
        <v>0</v>
      </c>
      <c r="AC34" s="131">
        <f>SUMIFS('Deductions and Deposits'!$H:$H,'Deductions and Deposits'!$G:$G,D34,'Deductions and Deposits'!$F:$F,"&lt;="&amp;B34)+SUMIFS($F$3:F34,$D$3:D34,D34,$C$3:C34,"Coin Deposit",$E$3:E34,"")</f>
        <v>0</v>
      </c>
      <c r="AD34" s="131">
        <f>SUMIFS('Deductions and Deposits'!$D:$D,'Deductions and Deposits'!$C:$C,D34)+SUMIFS($F:$F,$D:$D,D34,$C:$C,"Coin Deduction")</f>
        <v>0</v>
      </c>
      <c r="AE34" s="131">
        <f>Table5[[#This Row],[Column4]]+Table5[[#This Row],[Column14]]+Table5[[#This Row],[Column19]]+Table5[[#This Row],[Column12]]</f>
        <v>0</v>
      </c>
      <c r="AF34" s="131">
        <f>Table5[[#This Row],[Column5]]+Table5[[#This Row],[Column13]]+Table5[[#This Row],[Column21]]+Table5[[#This Row],[Column18]]</f>
        <v>0</v>
      </c>
      <c r="AG34" s="131">
        <f t="shared" si="4"/>
        <v>0</v>
      </c>
      <c r="AH34" s="131">
        <f t="shared" si="5"/>
        <v>0</v>
      </c>
      <c r="AI34" s="131">
        <f>Table5[[#This Row],[Column17]]-Table5[[#This Row],[Column20]]</f>
        <v>0</v>
      </c>
      <c r="AJ34" s="131">
        <f t="shared" si="6"/>
        <v>0</v>
      </c>
      <c r="AK34" s="131">
        <f t="shared" si="7"/>
        <v>0</v>
      </c>
      <c r="AL34" s="131">
        <f t="shared" si="8"/>
        <v>0</v>
      </c>
      <c r="AM34" s="131" t="str">
        <f t="shared" si="9"/>
        <v/>
      </c>
      <c r="AN34" s="131" t="str">
        <f t="shared" ca="1" si="10"/>
        <v/>
      </c>
    </row>
    <row r="35" spans="1:40" ht="20.25" customHeight="1" x14ac:dyDescent="0.3">
      <c r="A35" s="127"/>
      <c r="B35" s="164"/>
      <c r="C35" s="139"/>
      <c r="D35" s="140"/>
      <c r="E35" s="139"/>
      <c r="F35" s="139"/>
      <c r="G35" s="140"/>
      <c r="H35" s="139"/>
      <c r="I35" s="129"/>
      <c r="L35" s="130"/>
      <c r="M35" s="130"/>
      <c r="N35" s="130"/>
      <c r="O35" s="130"/>
      <c r="P35" s="130"/>
      <c r="Q35" s="130"/>
      <c r="R35" s="130"/>
      <c r="S35" s="130"/>
      <c r="T35" s="120">
        <f t="shared" si="0"/>
        <v>0</v>
      </c>
      <c r="U35" s="131"/>
      <c r="V35" s="131"/>
      <c r="W35" s="131">
        <f>SUMIFS($F$3:F35,$D$3:D35,D35,$C$3:C35,"Buy")+SUMIFS($F$3:F35,$D$3:D35,D35,$C$3:C35,"Coin Deposit",$E$3:E35,"&lt;&gt;")</f>
        <v>0</v>
      </c>
      <c r="X35" s="131">
        <f t="shared" si="1"/>
        <v>0</v>
      </c>
      <c r="Y35" s="131">
        <f>IF($D35=Y$1,SUMIFS($H$3:$H35,$G$3:$G35,Y$1,$C$3:$C35,"Sell"),0)</f>
        <v>0</v>
      </c>
      <c r="Z35" s="131">
        <f t="shared" si="2"/>
        <v>0</v>
      </c>
      <c r="AA35" s="131">
        <f>IF($D35=AA$1,SUMIFS($H$3:$H35,$G$3:$G35,AA$1,$C$3:$C35,"Sell"),0)</f>
        <v>0</v>
      </c>
      <c r="AB35" s="131">
        <f t="shared" si="3"/>
        <v>0</v>
      </c>
      <c r="AC35" s="131">
        <f>SUMIFS('Deductions and Deposits'!$H:$H,'Deductions and Deposits'!$G:$G,D35,'Deductions and Deposits'!$F:$F,"&lt;="&amp;B35)+SUMIFS($F$3:F35,$D$3:D35,D35,$C$3:C35,"Coin Deposit",$E$3:E35,"")</f>
        <v>0</v>
      </c>
      <c r="AD35" s="131">
        <f>SUMIFS('Deductions and Deposits'!$D:$D,'Deductions and Deposits'!$C:$C,D35)+SUMIFS($F:$F,$D:$D,D35,$C:$C,"Coin Deduction")</f>
        <v>0</v>
      </c>
      <c r="AE35" s="131">
        <f>Table5[[#This Row],[Column4]]+Table5[[#This Row],[Column14]]+Table5[[#This Row],[Column19]]+Table5[[#This Row],[Column12]]</f>
        <v>0</v>
      </c>
      <c r="AF35" s="131">
        <f>Table5[[#This Row],[Column5]]+Table5[[#This Row],[Column13]]+Table5[[#This Row],[Column21]]+Table5[[#This Row],[Column18]]</f>
        <v>0</v>
      </c>
      <c r="AG35" s="131">
        <f t="shared" si="4"/>
        <v>0</v>
      </c>
      <c r="AH35" s="131">
        <f t="shared" si="5"/>
        <v>0</v>
      </c>
      <c r="AI35" s="131">
        <f>Table5[[#This Row],[Column17]]-Table5[[#This Row],[Column20]]</f>
        <v>0</v>
      </c>
      <c r="AJ35" s="131">
        <f t="shared" si="6"/>
        <v>0</v>
      </c>
      <c r="AK35" s="131">
        <f t="shared" si="7"/>
        <v>0</v>
      </c>
      <c r="AL35" s="131">
        <f t="shared" si="8"/>
        <v>0</v>
      </c>
      <c r="AM35" s="131" t="str">
        <f t="shared" si="9"/>
        <v/>
      </c>
      <c r="AN35" s="131" t="str">
        <f t="shared" ca="1" si="10"/>
        <v/>
      </c>
    </row>
    <row r="36" spans="1:40" ht="20.25" customHeight="1" x14ac:dyDescent="0.3">
      <c r="A36" s="127"/>
      <c r="B36" s="164"/>
      <c r="C36" s="139"/>
      <c r="D36" s="140"/>
      <c r="E36" s="139"/>
      <c r="F36" s="139"/>
      <c r="G36" s="140"/>
      <c r="H36" s="139"/>
      <c r="I36" s="129"/>
      <c r="L36" s="130"/>
      <c r="M36" s="130"/>
      <c r="N36" s="130"/>
      <c r="O36" s="130"/>
      <c r="P36" s="130"/>
      <c r="Q36" s="130"/>
      <c r="R36" s="130"/>
      <c r="S36" s="130"/>
      <c r="T36" s="120">
        <f t="shared" si="0"/>
        <v>0</v>
      </c>
      <c r="U36" s="131"/>
      <c r="V36" s="131"/>
      <c r="W36" s="131">
        <f>SUMIFS($F$3:F36,$D$3:D36,D36,$C$3:C36,"Buy")+SUMIFS($F$3:F36,$D$3:D36,D36,$C$3:C36,"Coin Deposit",$E$3:E36,"&lt;&gt;")</f>
        <v>0</v>
      </c>
      <c r="X36" s="131">
        <f t="shared" si="1"/>
        <v>0</v>
      </c>
      <c r="Y36" s="131">
        <f>IF($D36=Y$1,SUMIFS($H$3:$H36,$G$3:$G36,Y$1,$C$3:$C36,"Sell"),0)</f>
        <v>0</v>
      </c>
      <c r="Z36" s="131">
        <f t="shared" si="2"/>
        <v>0</v>
      </c>
      <c r="AA36" s="131">
        <f>IF($D36=AA$1,SUMIFS($H$3:$H36,$G$3:$G36,AA$1,$C$3:$C36,"Sell"),0)</f>
        <v>0</v>
      </c>
      <c r="AB36" s="131">
        <f t="shared" si="3"/>
        <v>0</v>
      </c>
      <c r="AC36" s="131">
        <f>SUMIFS('Deductions and Deposits'!$H:$H,'Deductions and Deposits'!$G:$G,D36,'Deductions and Deposits'!$F:$F,"&lt;="&amp;B36)+SUMIFS($F$3:F36,$D$3:D36,D36,$C$3:C36,"Coin Deposit",$E$3:E36,"")</f>
        <v>0</v>
      </c>
      <c r="AD36" s="131">
        <f>SUMIFS('Deductions and Deposits'!$D:$D,'Deductions and Deposits'!$C:$C,D36)+SUMIFS($F:$F,$D:$D,D36,$C:$C,"Coin Deduction")</f>
        <v>0</v>
      </c>
      <c r="AE36" s="131">
        <f>Table5[[#This Row],[Column4]]+Table5[[#This Row],[Column14]]+Table5[[#This Row],[Column19]]+Table5[[#This Row],[Column12]]</f>
        <v>0</v>
      </c>
      <c r="AF36" s="131">
        <f>Table5[[#This Row],[Column5]]+Table5[[#This Row],[Column13]]+Table5[[#This Row],[Column21]]+Table5[[#This Row],[Column18]]</f>
        <v>0</v>
      </c>
      <c r="AG36" s="131">
        <f t="shared" si="4"/>
        <v>0</v>
      </c>
      <c r="AH36" s="131">
        <f t="shared" si="5"/>
        <v>0</v>
      </c>
      <c r="AI36" s="131">
        <f>Table5[[#This Row],[Column17]]-Table5[[#This Row],[Column20]]</f>
        <v>0</v>
      </c>
      <c r="AJ36" s="131">
        <f t="shared" si="6"/>
        <v>0</v>
      </c>
      <c r="AK36" s="131">
        <f t="shared" si="7"/>
        <v>0</v>
      </c>
      <c r="AL36" s="131">
        <f t="shared" si="8"/>
        <v>0</v>
      </c>
      <c r="AM36" s="131" t="str">
        <f t="shared" si="9"/>
        <v/>
      </c>
      <c r="AN36" s="131" t="str">
        <f t="shared" ca="1" si="10"/>
        <v/>
      </c>
    </row>
    <row r="37" spans="1:40" ht="20.25" customHeight="1" x14ac:dyDescent="0.3">
      <c r="A37" s="127"/>
      <c r="B37" s="164"/>
      <c r="C37" s="139"/>
      <c r="D37" s="140"/>
      <c r="E37" s="139"/>
      <c r="F37" s="139"/>
      <c r="G37" s="140"/>
      <c r="H37" s="139"/>
      <c r="I37" s="129"/>
      <c r="L37" s="130"/>
      <c r="M37" s="130"/>
      <c r="N37" s="130"/>
      <c r="O37" s="130"/>
      <c r="P37" s="130"/>
      <c r="Q37" s="130"/>
      <c r="R37" s="130"/>
      <c r="S37" s="130"/>
      <c r="T37" s="120">
        <f t="shared" si="0"/>
        <v>0</v>
      </c>
      <c r="U37" s="131"/>
      <c r="V37" s="131"/>
      <c r="W37" s="131">
        <f>SUMIFS($F$3:F37,$D$3:D37,D37,$C$3:C37,"Buy")+SUMIFS($F$3:F37,$D$3:D37,D37,$C$3:C37,"Coin Deposit",$E$3:E37,"&lt;&gt;")</f>
        <v>0</v>
      </c>
      <c r="X37" s="131">
        <f t="shared" si="1"/>
        <v>0</v>
      </c>
      <c r="Y37" s="131">
        <f>IF($D37=Y$1,SUMIFS($H$3:$H37,$G$3:$G37,Y$1,$C$3:$C37,"Sell"),0)</f>
        <v>0</v>
      </c>
      <c r="Z37" s="131">
        <f t="shared" si="2"/>
        <v>0</v>
      </c>
      <c r="AA37" s="131">
        <f>IF($D37=AA$1,SUMIFS($H$3:$H37,$G$3:$G37,AA$1,$C$3:$C37,"Sell"),0)</f>
        <v>0</v>
      </c>
      <c r="AB37" s="131">
        <f t="shared" si="3"/>
        <v>0</v>
      </c>
      <c r="AC37" s="131">
        <f>SUMIFS('Deductions and Deposits'!$H:$H,'Deductions and Deposits'!$G:$G,D37,'Deductions and Deposits'!$F:$F,"&lt;="&amp;B37)+SUMIFS($F$3:F37,$D$3:D37,D37,$C$3:C37,"Coin Deposit",$E$3:E37,"")</f>
        <v>0</v>
      </c>
      <c r="AD37" s="131">
        <f>SUMIFS('Deductions and Deposits'!$D:$D,'Deductions and Deposits'!$C:$C,D37)+SUMIFS($F:$F,$D:$D,D37,$C:$C,"Coin Deduction")</f>
        <v>0</v>
      </c>
      <c r="AE37" s="131">
        <f>Table5[[#This Row],[Column4]]+Table5[[#This Row],[Column14]]+Table5[[#This Row],[Column19]]+Table5[[#This Row],[Column12]]</f>
        <v>0</v>
      </c>
      <c r="AF37" s="131">
        <f>Table5[[#This Row],[Column5]]+Table5[[#This Row],[Column13]]+Table5[[#This Row],[Column21]]+Table5[[#This Row],[Column18]]</f>
        <v>0</v>
      </c>
      <c r="AG37" s="131">
        <f t="shared" si="4"/>
        <v>0</v>
      </c>
      <c r="AH37" s="131">
        <f t="shared" si="5"/>
        <v>0</v>
      </c>
      <c r="AI37" s="131">
        <f>Table5[[#This Row],[Column17]]-Table5[[#This Row],[Column20]]</f>
        <v>0</v>
      </c>
      <c r="AJ37" s="131">
        <f t="shared" si="6"/>
        <v>0</v>
      </c>
      <c r="AK37" s="131">
        <f t="shared" si="7"/>
        <v>0</v>
      </c>
      <c r="AL37" s="131">
        <f t="shared" si="8"/>
        <v>0</v>
      </c>
      <c r="AM37" s="131" t="str">
        <f t="shared" si="9"/>
        <v/>
      </c>
      <c r="AN37" s="131" t="str">
        <f t="shared" ca="1" si="10"/>
        <v/>
      </c>
    </row>
    <row r="38" spans="1:40" ht="20.25" customHeight="1" x14ac:dyDescent="0.3">
      <c r="A38" s="127"/>
      <c r="B38" s="164"/>
      <c r="C38" s="139"/>
      <c r="D38" s="140"/>
      <c r="E38" s="139"/>
      <c r="F38" s="139"/>
      <c r="G38" s="140"/>
      <c r="H38" s="139"/>
      <c r="I38" s="129"/>
      <c r="L38" s="130"/>
      <c r="M38" s="130"/>
      <c r="N38" s="130"/>
      <c r="O38" s="130"/>
      <c r="P38" s="130"/>
      <c r="Q38" s="130"/>
      <c r="R38" s="130"/>
      <c r="S38" s="130"/>
      <c r="T38" s="120">
        <f t="shared" si="0"/>
        <v>0</v>
      </c>
      <c r="U38" s="131"/>
      <c r="V38" s="131"/>
      <c r="W38" s="131">
        <f>SUMIFS($F$3:F38,$D$3:D38,D38,$C$3:C38,"Buy")+SUMIFS($F$3:F38,$D$3:D38,D38,$C$3:C38,"Coin Deposit",$E$3:E38,"&lt;&gt;")</f>
        <v>0</v>
      </c>
      <c r="X38" s="131">
        <f t="shared" si="1"/>
        <v>0</v>
      </c>
      <c r="Y38" s="131">
        <f>IF($D38=Y$1,SUMIFS($H$3:$H38,$G$3:$G38,Y$1,$C$3:$C38,"Sell"),0)</f>
        <v>0</v>
      </c>
      <c r="Z38" s="131">
        <f t="shared" si="2"/>
        <v>0</v>
      </c>
      <c r="AA38" s="131">
        <f>IF($D38=AA$1,SUMIFS($H$3:$H38,$G$3:$G38,AA$1,$C$3:$C38,"Sell"),0)</f>
        <v>0</v>
      </c>
      <c r="AB38" s="131">
        <f t="shared" si="3"/>
        <v>0</v>
      </c>
      <c r="AC38" s="131">
        <f>SUMIFS('Deductions and Deposits'!$H:$H,'Deductions and Deposits'!$G:$G,D38,'Deductions and Deposits'!$F:$F,"&lt;="&amp;B38)+SUMIFS($F$3:F38,$D$3:D38,D38,$C$3:C38,"Coin Deposit",$E$3:E38,"")</f>
        <v>0</v>
      </c>
      <c r="AD38" s="131">
        <f>SUMIFS('Deductions and Deposits'!$D:$D,'Deductions and Deposits'!$C:$C,D38)+SUMIFS($F:$F,$D:$D,D38,$C:$C,"Coin Deduction")</f>
        <v>0</v>
      </c>
      <c r="AE38" s="131">
        <f>Table5[[#This Row],[Column4]]+Table5[[#This Row],[Column14]]+Table5[[#This Row],[Column19]]+Table5[[#This Row],[Column12]]</f>
        <v>0</v>
      </c>
      <c r="AF38" s="131">
        <f>Table5[[#This Row],[Column5]]+Table5[[#This Row],[Column13]]+Table5[[#This Row],[Column21]]+Table5[[#This Row],[Column18]]</f>
        <v>0</v>
      </c>
      <c r="AG38" s="131">
        <f t="shared" si="4"/>
        <v>0</v>
      </c>
      <c r="AH38" s="131">
        <f t="shared" si="5"/>
        <v>0</v>
      </c>
      <c r="AI38" s="131">
        <f>Table5[[#This Row],[Column17]]-Table5[[#This Row],[Column20]]</f>
        <v>0</v>
      </c>
      <c r="AJ38" s="131">
        <f t="shared" si="6"/>
        <v>0</v>
      </c>
      <c r="AK38" s="131">
        <f t="shared" si="7"/>
        <v>0</v>
      </c>
      <c r="AL38" s="131">
        <f t="shared" si="8"/>
        <v>0</v>
      </c>
      <c r="AM38" s="131" t="str">
        <f t="shared" si="9"/>
        <v/>
      </c>
      <c r="AN38" s="131" t="str">
        <f t="shared" ca="1" si="10"/>
        <v/>
      </c>
    </row>
    <row r="39" spans="1:40" ht="20.25" customHeight="1" x14ac:dyDescent="0.3">
      <c r="A39" s="127"/>
      <c r="B39" s="164"/>
      <c r="C39" s="139"/>
      <c r="D39" s="140"/>
      <c r="E39" s="139"/>
      <c r="F39" s="139"/>
      <c r="G39" s="140"/>
      <c r="H39" s="139"/>
      <c r="I39" s="129"/>
      <c r="L39" s="130"/>
      <c r="M39" s="130"/>
      <c r="N39" s="130"/>
      <c r="O39" s="130"/>
      <c r="P39" s="130"/>
      <c r="Q39" s="130"/>
      <c r="R39" s="130"/>
      <c r="S39" s="130"/>
      <c r="T39" s="120">
        <f t="shared" si="0"/>
        <v>0</v>
      </c>
      <c r="U39" s="131"/>
      <c r="V39" s="131"/>
      <c r="W39" s="131">
        <f>SUMIFS($F$3:F39,$D$3:D39,D39,$C$3:C39,"Buy")+SUMIFS($F$3:F39,$D$3:D39,D39,$C$3:C39,"Coin Deposit",$E$3:E39,"&lt;&gt;")</f>
        <v>0</v>
      </c>
      <c r="X39" s="131">
        <f t="shared" si="1"/>
        <v>0</v>
      </c>
      <c r="Y39" s="131">
        <f>IF($D39=Y$1,SUMIFS($H$3:$H39,$G$3:$G39,Y$1,$C$3:$C39,"Sell"),0)</f>
        <v>0</v>
      </c>
      <c r="Z39" s="131">
        <f t="shared" si="2"/>
        <v>0</v>
      </c>
      <c r="AA39" s="131">
        <f>IF($D39=AA$1,SUMIFS($H$3:$H39,$G$3:$G39,AA$1,$C$3:$C39,"Sell"),0)</f>
        <v>0</v>
      </c>
      <c r="AB39" s="131">
        <f t="shared" si="3"/>
        <v>0</v>
      </c>
      <c r="AC39" s="131">
        <f>SUMIFS('Deductions and Deposits'!$H:$H,'Deductions and Deposits'!$G:$G,D39,'Deductions and Deposits'!$F:$F,"&lt;="&amp;B39)+SUMIFS($F$3:F39,$D$3:D39,D39,$C$3:C39,"Coin Deposit",$E$3:E39,"")</f>
        <v>0</v>
      </c>
      <c r="AD39" s="131">
        <f>SUMIFS('Deductions and Deposits'!$D:$D,'Deductions and Deposits'!$C:$C,D39)+SUMIFS($F:$F,$D:$D,D39,$C:$C,"Coin Deduction")</f>
        <v>0</v>
      </c>
      <c r="AE39" s="131">
        <f>Table5[[#This Row],[Column4]]+Table5[[#This Row],[Column14]]+Table5[[#This Row],[Column19]]+Table5[[#This Row],[Column12]]</f>
        <v>0</v>
      </c>
      <c r="AF39" s="131">
        <f>Table5[[#This Row],[Column5]]+Table5[[#This Row],[Column13]]+Table5[[#This Row],[Column21]]+Table5[[#This Row],[Column18]]</f>
        <v>0</v>
      </c>
      <c r="AG39" s="131">
        <f t="shared" si="4"/>
        <v>0</v>
      </c>
      <c r="AH39" s="131">
        <f t="shared" si="5"/>
        <v>0</v>
      </c>
      <c r="AI39" s="131">
        <f>Table5[[#This Row],[Column17]]-Table5[[#This Row],[Column20]]</f>
        <v>0</v>
      </c>
      <c r="AJ39" s="131">
        <f t="shared" si="6"/>
        <v>0</v>
      </c>
      <c r="AK39" s="131">
        <f t="shared" si="7"/>
        <v>0</v>
      </c>
      <c r="AL39" s="131">
        <f t="shared" si="8"/>
        <v>0</v>
      </c>
      <c r="AM39" s="131" t="str">
        <f t="shared" si="9"/>
        <v/>
      </c>
      <c r="AN39" s="131" t="str">
        <f t="shared" ca="1" si="10"/>
        <v/>
      </c>
    </row>
    <row r="40" spans="1:40" ht="20.25" customHeight="1" x14ac:dyDescent="0.3">
      <c r="A40" s="127"/>
      <c r="B40" s="164"/>
      <c r="C40" s="139"/>
      <c r="D40" s="140"/>
      <c r="E40" s="139"/>
      <c r="F40" s="139"/>
      <c r="G40" s="140"/>
      <c r="H40" s="139"/>
      <c r="I40" s="129"/>
      <c r="L40" s="130"/>
      <c r="M40" s="130"/>
      <c r="N40" s="130"/>
      <c r="O40" s="130"/>
      <c r="P40" s="130"/>
      <c r="Q40" s="130"/>
      <c r="R40" s="130"/>
      <c r="S40" s="130"/>
      <c r="T40" s="120">
        <f t="shared" si="0"/>
        <v>0</v>
      </c>
      <c r="U40" s="131"/>
      <c r="V40" s="131"/>
      <c r="W40" s="131">
        <f>SUMIFS($F$3:F40,$D$3:D40,D40,$C$3:C40,"Buy")+SUMIFS($F$3:F40,$D$3:D40,D40,$C$3:C40,"Coin Deposit",$E$3:E40,"&lt;&gt;")</f>
        <v>0</v>
      </c>
      <c r="X40" s="131">
        <f t="shared" si="1"/>
        <v>0</v>
      </c>
      <c r="Y40" s="131">
        <f>IF($D40=Y$1,SUMIFS($H$3:$H40,$G$3:$G40,Y$1,$C$3:$C40,"Sell"),0)</f>
        <v>0</v>
      </c>
      <c r="Z40" s="131">
        <f t="shared" si="2"/>
        <v>0</v>
      </c>
      <c r="AA40" s="131">
        <f>IF($D40=AA$1,SUMIFS($H$3:$H40,$G$3:$G40,AA$1,$C$3:$C40,"Sell"),0)</f>
        <v>0</v>
      </c>
      <c r="AB40" s="131">
        <f t="shared" si="3"/>
        <v>0</v>
      </c>
      <c r="AC40" s="131">
        <f>SUMIFS('Deductions and Deposits'!$H:$H,'Deductions and Deposits'!$G:$G,D40,'Deductions and Deposits'!$F:$F,"&lt;="&amp;B40)+SUMIFS($F$3:F40,$D$3:D40,D40,$C$3:C40,"Coin Deposit",$E$3:E40,"")</f>
        <v>0</v>
      </c>
      <c r="AD40" s="131">
        <f>SUMIFS('Deductions and Deposits'!$D:$D,'Deductions and Deposits'!$C:$C,D40)+SUMIFS($F:$F,$D:$D,D40,$C:$C,"Coin Deduction")</f>
        <v>0</v>
      </c>
      <c r="AE40" s="131">
        <f>Table5[[#This Row],[Column4]]+Table5[[#This Row],[Column14]]+Table5[[#This Row],[Column19]]+Table5[[#This Row],[Column12]]</f>
        <v>0</v>
      </c>
      <c r="AF40" s="131">
        <f>Table5[[#This Row],[Column5]]+Table5[[#This Row],[Column13]]+Table5[[#This Row],[Column21]]+Table5[[#This Row],[Column18]]</f>
        <v>0</v>
      </c>
      <c r="AG40" s="131">
        <f t="shared" si="4"/>
        <v>0</v>
      </c>
      <c r="AH40" s="131">
        <f t="shared" si="5"/>
        <v>0</v>
      </c>
      <c r="AI40" s="131">
        <f>Table5[[#This Row],[Column17]]-Table5[[#This Row],[Column20]]</f>
        <v>0</v>
      </c>
      <c r="AJ40" s="131">
        <f t="shared" si="6"/>
        <v>0</v>
      </c>
      <c r="AK40" s="131">
        <f t="shared" si="7"/>
        <v>0</v>
      </c>
      <c r="AL40" s="131">
        <f t="shared" si="8"/>
        <v>0</v>
      </c>
      <c r="AM40" s="131" t="str">
        <f t="shared" si="9"/>
        <v/>
      </c>
      <c r="AN40" s="131" t="str">
        <f t="shared" ca="1" si="10"/>
        <v/>
      </c>
    </row>
    <row r="41" spans="1:40" ht="20.25" customHeight="1" x14ac:dyDescent="0.3">
      <c r="A41" s="127"/>
      <c r="B41" s="164"/>
      <c r="C41" s="139"/>
      <c r="D41" s="140"/>
      <c r="E41" s="139"/>
      <c r="F41" s="139"/>
      <c r="G41" s="140"/>
      <c r="H41" s="139"/>
      <c r="I41" s="129"/>
      <c r="L41" s="130"/>
      <c r="M41" s="130"/>
      <c r="N41" s="130"/>
      <c r="O41" s="130"/>
      <c r="P41" s="130"/>
      <c r="Q41" s="130"/>
      <c r="R41" s="130"/>
      <c r="S41" s="130"/>
      <c r="T41" s="120">
        <f t="shared" si="0"/>
        <v>0</v>
      </c>
      <c r="U41" s="131"/>
      <c r="V41" s="131"/>
      <c r="W41" s="131">
        <f>SUMIFS($F$3:F41,$D$3:D41,D41,$C$3:C41,"Buy")+SUMIFS($F$3:F41,$D$3:D41,D41,$C$3:C41,"Coin Deposit",$E$3:E41,"&lt;&gt;")</f>
        <v>0</v>
      </c>
      <c r="X41" s="131">
        <f t="shared" si="1"/>
        <v>0</v>
      </c>
      <c r="Y41" s="131">
        <f>IF($D41=Y$1,SUMIFS($H$3:$H41,$G$3:$G41,Y$1,$C$3:$C41,"Sell"),0)</f>
        <v>0</v>
      </c>
      <c r="Z41" s="131">
        <f t="shared" si="2"/>
        <v>0</v>
      </c>
      <c r="AA41" s="131">
        <f>IF($D41=AA$1,SUMIFS($H$3:$H41,$G$3:$G41,AA$1,$C$3:$C41,"Sell"),0)</f>
        <v>0</v>
      </c>
      <c r="AB41" s="131">
        <f t="shared" si="3"/>
        <v>0</v>
      </c>
      <c r="AC41" s="131">
        <f>SUMIFS('Deductions and Deposits'!$H:$H,'Deductions and Deposits'!$G:$G,D41,'Deductions and Deposits'!$F:$F,"&lt;="&amp;B41)+SUMIFS($F$3:F41,$D$3:D41,D41,$C$3:C41,"Coin Deposit",$E$3:E41,"")</f>
        <v>0</v>
      </c>
      <c r="AD41" s="131">
        <f>SUMIFS('Deductions and Deposits'!$D:$D,'Deductions and Deposits'!$C:$C,D41)+SUMIFS($F:$F,$D:$D,D41,$C:$C,"Coin Deduction")</f>
        <v>0</v>
      </c>
      <c r="AE41" s="131">
        <f>Table5[[#This Row],[Column4]]+Table5[[#This Row],[Column14]]+Table5[[#This Row],[Column19]]+Table5[[#This Row],[Column12]]</f>
        <v>0</v>
      </c>
      <c r="AF41" s="131">
        <f>Table5[[#This Row],[Column5]]+Table5[[#This Row],[Column13]]+Table5[[#This Row],[Column21]]+Table5[[#This Row],[Column18]]</f>
        <v>0</v>
      </c>
      <c r="AG41" s="131">
        <f t="shared" si="4"/>
        <v>0</v>
      </c>
      <c r="AH41" s="131">
        <f t="shared" si="5"/>
        <v>0</v>
      </c>
      <c r="AI41" s="131">
        <f>Table5[[#This Row],[Column17]]-Table5[[#This Row],[Column20]]</f>
        <v>0</v>
      </c>
      <c r="AJ41" s="131">
        <f t="shared" si="6"/>
        <v>0</v>
      </c>
      <c r="AK41" s="131">
        <f t="shared" si="7"/>
        <v>0</v>
      </c>
      <c r="AL41" s="131">
        <f t="shared" si="8"/>
        <v>0</v>
      </c>
      <c r="AM41" s="131" t="str">
        <f t="shared" si="9"/>
        <v/>
      </c>
      <c r="AN41" s="131" t="str">
        <f t="shared" ca="1" si="10"/>
        <v/>
      </c>
    </row>
    <row r="42" spans="1:40" ht="20.25" customHeight="1" x14ac:dyDescent="0.3">
      <c r="A42" s="127"/>
      <c r="B42" s="164"/>
      <c r="C42" s="139"/>
      <c r="D42" s="140"/>
      <c r="E42" s="139"/>
      <c r="F42" s="139"/>
      <c r="G42" s="140"/>
      <c r="H42" s="139"/>
      <c r="I42" s="129"/>
      <c r="L42" s="130"/>
      <c r="M42" s="130"/>
      <c r="N42" s="130"/>
      <c r="O42" s="130"/>
      <c r="P42" s="130"/>
      <c r="Q42" s="130"/>
      <c r="R42" s="130"/>
      <c r="S42" s="130"/>
      <c r="T42" s="120">
        <f t="shared" si="0"/>
        <v>0</v>
      </c>
      <c r="U42" s="131"/>
      <c r="V42" s="131"/>
      <c r="W42" s="131">
        <f>SUMIFS($F$3:F42,$D$3:D42,D42,$C$3:C42,"Buy")+SUMIFS($F$3:F42,$D$3:D42,D42,$C$3:C42,"Coin Deposit",$E$3:E42,"&lt;&gt;")</f>
        <v>0</v>
      </c>
      <c r="X42" s="131">
        <f t="shared" si="1"/>
        <v>0</v>
      </c>
      <c r="Y42" s="131">
        <f>IF($D42=Y$1,SUMIFS($H$3:$H42,$G$3:$G42,Y$1,$C$3:$C42,"Sell"),0)</f>
        <v>0</v>
      </c>
      <c r="Z42" s="131">
        <f t="shared" si="2"/>
        <v>0</v>
      </c>
      <c r="AA42" s="131">
        <f>IF($D42=AA$1,SUMIFS($H$3:$H42,$G$3:$G42,AA$1,$C$3:$C42,"Sell"),0)</f>
        <v>0</v>
      </c>
      <c r="AB42" s="131">
        <f t="shared" si="3"/>
        <v>0</v>
      </c>
      <c r="AC42" s="131">
        <f>SUMIFS('Deductions and Deposits'!$H:$H,'Deductions and Deposits'!$G:$G,D42,'Deductions and Deposits'!$F:$F,"&lt;="&amp;B42)+SUMIFS($F$3:F42,$D$3:D42,D42,$C$3:C42,"Coin Deposit",$E$3:E42,"")</f>
        <v>0</v>
      </c>
      <c r="AD42" s="131">
        <f>SUMIFS('Deductions and Deposits'!$D:$D,'Deductions and Deposits'!$C:$C,D42)+SUMIFS($F:$F,$D:$D,D42,$C:$C,"Coin Deduction")</f>
        <v>0</v>
      </c>
      <c r="AE42" s="131">
        <f>Table5[[#This Row],[Column4]]+Table5[[#This Row],[Column14]]+Table5[[#This Row],[Column19]]+Table5[[#This Row],[Column12]]</f>
        <v>0</v>
      </c>
      <c r="AF42" s="131">
        <f>Table5[[#This Row],[Column5]]+Table5[[#This Row],[Column13]]+Table5[[#This Row],[Column21]]+Table5[[#This Row],[Column18]]</f>
        <v>0</v>
      </c>
      <c r="AG42" s="131">
        <f t="shared" si="4"/>
        <v>0</v>
      </c>
      <c r="AH42" s="131">
        <f t="shared" si="5"/>
        <v>0</v>
      </c>
      <c r="AI42" s="131">
        <f>Table5[[#This Row],[Column17]]-Table5[[#This Row],[Column20]]</f>
        <v>0</v>
      </c>
      <c r="AJ42" s="131">
        <f t="shared" si="6"/>
        <v>0</v>
      </c>
      <c r="AK42" s="131">
        <f t="shared" si="7"/>
        <v>0</v>
      </c>
      <c r="AL42" s="131">
        <f t="shared" si="8"/>
        <v>0</v>
      </c>
      <c r="AM42" s="131" t="str">
        <f t="shared" si="9"/>
        <v/>
      </c>
      <c r="AN42" s="131" t="str">
        <f t="shared" ca="1" si="10"/>
        <v/>
      </c>
    </row>
    <row r="43" spans="1:40" ht="20.25" customHeight="1" x14ac:dyDescent="0.3">
      <c r="A43" s="127"/>
      <c r="B43" s="164"/>
      <c r="C43" s="139"/>
      <c r="D43" s="140"/>
      <c r="E43" s="139"/>
      <c r="F43" s="139"/>
      <c r="G43" s="140"/>
      <c r="H43" s="139"/>
      <c r="I43" s="129"/>
      <c r="L43" s="130"/>
      <c r="M43" s="130"/>
      <c r="N43" s="130"/>
      <c r="O43" s="130"/>
      <c r="P43" s="130"/>
      <c r="Q43" s="130"/>
      <c r="R43" s="130"/>
      <c r="S43" s="130"/>
      <c r="T43" s="120">
        <f t="shared" si="0"/>
        <v>0</v>
      </c>
      <c r="U43" s="131"/>
      <c r="V43" s="131"/>
      <c r="W43" s="131">
        <f>SUMIFS($F$3:F43,$D$3:D43,D43,$C$3:C43,"Buy")+SUMIFS($F$3:F43,$D$3:D43,D43,$C$3:C43,"Coin Deposit",$E$3:E43,"&lt;&gt;")</f>
        <v>0</v>
      </c>
      <c r="X43" s="131">
        <f t="shared" si="1"/>
        <v>0</v>
      </c>
      <c r="Y43" s="131">
        <f>IF($D43=Y$1,SUMIFS($H$3:$H43,$G$3:$G43,Y$1,$C$3:$C43,"Sell"),0)</f>
        <v>0</v>
      </c>
      <c r="Z43" s="131">
        <f t="shared" si="2"/>
        <v>0</v>
      </c>
      <c r="AA43" s="131">
        <f>IF($D43=AA$1,SUMIFS($H$3:$H43,$G$3:$G43,AA$1,$C$3:$C43,"Sell"),0)</f>
        <v>0</v>
      </c>
      <c r="AB43" s="131">
        <f t="shared" si="3"/>
        <v>0</v>
      </c>
      <c r="AC43" s="131">
        <f>SUMIFS('Deductions and Deposits'!$H:$H,'Deductions and Deposits'!$G:$G,D43,'Deductions and Deposits'!$F:$F,"&lt;="&amp;B43)+SUMIFS($F$3:F43,$D$3:D43,D43,$C$3:C43,"Coin Deposit",$E$3:E43,"")</f>
        <v>0</v>
      </c>
      <c r="AD43" s="131">
        <f>SUMIFS('Deductions and Deposits'!$D:$D,'Deductions and Deposits'!$C:$C,D43)+SUMIFS($F:$F,$D:$D,D43,$C:$C,"Coin Deduction")</f>
        <v>0</v>
      </c>
      <c r="AE43" s="131">
        <f>Table5[[#This Row],[Column4]]+Table5[[#This Row],[Column14]]+Table5[[#This Row],[Column19]]+Table5[[#This Row],[Column12]]</f>
        <v>0</v>
      </c>
      <c r="AF43" s="131">
        <f>Table5[[#This Row],[Column5]]+Table5[[#This Row],[Column13]]+Table5[[#This Row],[Column21]]+Table5[[#This Row],[Column18]]</f>
        <v>0</v>
      </c>
      <c r="AG43" s="131">
        <f t="shared" si="4"/>
        <v>0</v>
      </c>
      <c r="AH43" s="131">
        <f t="shared" si="5"/>
        <v>0</v>
      </c>
      <c r="AI43" s="131">
        <f>Table5[[#This Row],[Column17]]-Table5[[#This Row],[Column20]]</f>
        <v>0</v>
      </c>
      <c r="AJ43" s="131">
        <f t="shared" si="6"/>
        <v>0</v>
      </c>
      <c r="AK43" s="131">
        <f t="shared" si="7"/>
        <v>0</v>
      </c>
      <c r="AL43" s="131">
        <f t="shared" si="8"/>
        <v>0</v>
      </c>
      <c r="AM43" s="131" t="str">
        <f t="shared" si="9"/>
        <v/>
      </c>
      <c r="AN43" s="131" t="str">
        <f t="shared" ca="1" si="10"/>
        <v/>
      </c>
    </row>
    <row r="44" spans="1:40" ht="20.25" customHeight="1" x14ac:dyDescent="0.3">
      <c r="A44" s="127"/>
      <c r="B44" s="164"/>
      <c r="C44" s="139"/>
      <c r="D44" s="140"/>
      <c r="E44" s="139"/>
      <c r="F44" s="139"/>
      <c r="G44" s="140"/>
      <c r="H44" s="139"/>
      <c r="I44" s="129"/>
      <c r="L44" s="130"/>
      <c r="M44" s="130"/>
      <c r="N44" s="130"/>
      <c r="O44" s="130"/>
      <c r="P44" s="130"/>
      <c r="Q44" s="130"/>
      <c r="R44" s="130"/>
      <c r="S44" s="130"/>
      <c r="T44" s="120">
        <f t="shared" si="0"/>
        <v>0</v>
      </c>
      <c r="U44" s="131"/>
      <c r="V44" s="131"/>
      <c r="W44" s="131">
        <f>SUMIFS($F$3:F44,$D$3:D44,D44,$C$3:C44,"Buy")+SUMIFS($F$3:F44,$D$3:D44,D44,$C$3:C44,"Coin Deposit",$E$3:E44,"&lt;&gt;")</f>
        <v>0</v>
      </c>
      <c r="X44" s="131">
        <f t="shared" si="1"/>
        <v>0</v>
      </c>
      <c r="Y44" s="131">
        <f>IF($D44=Y$1,SUMIFS($H$3:$H44,$G$3:$G44,Y$1,$C$3:$C44,"Sell"),0)</f>
        <v>0</v>
      </c>
      <c r="Z44" s="131">
        <f t="shared" si="2"/>
        <v>0</v>
      </c>
      <c r="AA44" s="131">
        <f>IF($D44=AA$1,SUMIFS($H$3:$H44,$G$3:$G44,AA$1,$C$3:$C44,"Sell"),0)</f>
        <v>0</v>
      </c>
      <c r="AB44" s="131">
        <f t="shared" si="3"/>
        <v>0</v>
      </c>
      <c r="AC44" s="131">
        <f>SUMIFS('Deductions and Deposits'!$H:$H,'Deductions and Deposits'!$G:$G,D44,'Deductions and Deposits'!$F:$F,"&lt;="&amp;B44)+SUMIFS($F$3:F44,$D$3:D44,D44,$C$3:C44,"Coin Deposit",$E$3:E44,"")</f>
        <v>0</v>
      </c>
      <c r="AD44" s="131">
        <f>SUMIFS('Deductions and Deposits'!$D:$D,'Deductions and Deposits'!$C:$C,D44)+SUMIFS($F:$F,$D:$D,D44,$C:$C,"Coin Deduction")</f>
        <v>0</v>
      </c>
      <c r="AE44" s="131">
        <f>Table5[[#This Row],[Column4]]+Table5[[#This Row],[Column14]]+Table5[[#This Row],[Column19]]+Table5[[#This Row],[Column12]]</f>
        <v>0</v>
      </c>
      <c r="AF44" s="131">
        <f>Table5[[#This Row],[Column5]]+Table5[[#This Row],[Column13]]+Table5[[#This Row],[Column21]]+Table5[[#This Row],[Column18]]</f>
        <v>0</v>
      </c>
      <c r="AG44" s="131">
        <f t="shared" si="4"/>
        <v>0</v>
      </c>
      <c r="AH44" s="131">
        <f t="shared" si="5"/>
        <v>0</v>
      </c>
      <c r="AI44" s="131">
        <f>Table5[[#This Row],[Column17]]-Table5[[#This Row],[Column20]]</f>
        <v>0</v>
      </c>
      <c r="AJ44" s="131">
        <f t="shared" si="6"/>
        <v>0</v>
      </c>
      <c r="AK44" s="131">
        <f t="shared" si="7"/>
        <v>0</v>
      </c>
      <c r="AL44" s="131">
        <f t="shared" si="8"/>
        <v>0</v>
      </c>
      <c r="AM44" s="131" t="str">
        <f t="shared" si="9"/>
        <v/>
      </c>
      <c r="AN44" s="131" t="str">
        <f t="shared" ca="1" si="10"/>
        <v/>
      </c>
    </row>
    <row r="45" spans="1:40" ht="20.25" customHeight="1" x14ac:dyDescent="0.3">
      <c r="A45" s="127"/>
      <c r="B45" s="164"/>
      <c r="C45" s="139"/>
      <c r="D45" s="140"/>
      <c r="E45" s="139"/>
      <c r="F45" s="139"/>
      <c r="G45" s="140"/>
      <c r="H45" s="139"/>
      <c r="I45" s="129"/>
      <c r="L45" s="130"/>
      <c r="M45" s="130"/>
      <c r="N45" s="130"/>
      <c r="O45" s="130"/>
      <c r="P45" s="130"/>
      <c r="Q45" s="130"/>
      <c r="R45" s="130"/>
      <c r="S45" s="130"/>
      <c r="T45" s="120">
        <f t="shared" si="0"/>
        <v>0</v>
      </c>
      <c r="U45" s="131"/>
      <c r="V45" s="131"/>
      <c r="W45" s="131">
        <f>SUMIFS($F$3:F45,$D$3:D45,D45,$C$3:C45,"Buy")+SUMIFS($F$3:F45,$D$3:D45,D45,$C$3:C45,"Coin Deposit",$E$3:E45,"&lt;&gt;")</f>
        <v>0</v>
      </c>
      <c r="X45" s="131">
        <f t="shared" si="1"/>
        <v>0</v>
      </c>
      <c r="Y45" s="131">
        <f>IF($D45=Y$1,SUMIFS($H$3:$H45,$G$3:$G45,Y$1,$C$3:$C45,"Sell"),0)</f>
        <v>0</v>
      </c>
      <c r="Z45" s="131">
        <f t="shared" si="2"/>
        <v>0</v>
      </c>
      <c r="AA45" s="131">
        <f>IF($D45=AA$1,SUMIFS($H$3:$H45,$G$3:$G45,AA$1,$C$3:$C45,"Sell"),0)</f>
        <v>0</v>
      </c>
      <c r="AB45" s="131">
        <f t="shared" si="3"/>
        <v>0</v>
      </c>
      <c r="AC45" s="131">
        <f>SUMIFS('Deductions and Deposits'!$H:$H,'Deductions and Deposits'!$G:$G,D45,'Deductions and Deposits'!$F:$F,"&lt;="&amp;B45)+SUMIFS($F$3:F45,$D$3:D45,D45,$C$3:C45,"Coin Deposit",$E$3:E45,"")</f>
        <v>0</v>
      </c>
      <c r="AD45" s="131">
        <f>SUMIFS('Deductions and Deposits'!$D:$D,'Deductions and Deposits'!$C:$C,D45)+SUMIFS($F:$F,$D:$D,D45,$C:$C,"Coin Deduction")</f>
        <v>0</v>
      </c>
      <c r="AE45" s="131">
        <f>Table5[[#This Row],[Column4]]+Table5[[#This Row],[Column14]]+Table5[[#This Row],[Column19]]+Table5[[#This Row],[Column12]]</f>
        <v>0</v>
      </c>
      <c r="AF45" s="131">
        <f>Table5[[#This Row],[Column5]]+Table5[[#This Row],[Column13]]+Table5[[#This Row],[Column21]]+Table5[[#This Row],[Column18]]</f>
        <v>0</v>
      </c>
      <c r="AG45" s="131">
        <f t="shared" si="4"/>
        <v>0</v>
      </c>
      <c r="AH45" s="131">
        <f t="shared" si="5"/>
        <v>0</v>
      </c>
      <c r="AI45" s="131">
        <f>Table5[[#This Row],[Column17]]-Table5[[#This Row],[Column20]]</f>
        <v>0</v>
      </c>
      <c r="AJ45" s="131">
        <f t="shared" si="6"/>
        <v>0</v>
      </c>
      <c r="AK45" s="131">
        <f t="shared" si="7"/>
        <v>0</v>
      </c>
      <c r="AL45" s="131">
        <f t="shared" si="8"/>
        <v>0</v>
      </c>
      <c r="AM45" s="131" t="str">
        <f t="shared" si="9"/>
        <v/>
      </c>
      <c r="AN45" s="131" t="str">
        <f t="shared" ca="1" si="10"/>
        <v/>
      </c>
    </row>
    <row r="46" spans="1:40" ht="20.25" customHeight="1" x14ac:dyDescent="0.3">
      <c r="A46" s="127"/>
      <c r="B46" s="164"/>
      <c r="C46" s="139"/>
      <c r="D46" s="140"/>
      <c r="E46" s="139"/>
      <c r="F46" s="139"/>
      <c r="G46" s="140"/>
      <c r="H46" s="139"/>
      <c r="I46" s="129"/>
      <c r="L46" s="130"/>
      <c r="M46" s="130"/>
      <c r="N46" s="130"/>
      <c r="O46" s="130"/>
      <c r="P46" s="130"/>
      <c r="Q46" s="130"/>
      <c r="R46" s="130"/>
      <c r="S46" s="130"/>
      <c r="T46" s="120">
        <f t="shared" si="0"/>
        <v>0</v>
      </c>
      <c r="U46" s="131"/>
      <c r="V46" s="131"/>
      <c r="W46" s="131">
        <f>SUMIFS($F$3:F46,$D$3:D46,D46,$C$3:C46,"Buy")+SUMIFS($F$3:F46,$D$3:D46,D46,$C$3:C46,"Coin Deposit",$E$3:E46,"&lt;&gt;")</f>
        <v>0</v>
      </c>
      <c r="X46" s="131">
        <f t="shared" si="1"/>
        <v>0</v>
      </c>
      <c r="Y46" s="131">
        <f>IF($D46=Y$1,SUMIFS($H$3:$H46,$G$3:$G46,Y$1,$C$3:$C46,"Sell"),0)</f>
        <v>0</v>
      </c>
      <c r="Z46" s="131">
        <f t="shared" si="2"/>
        <v>0</v>
      </c>
      <c r="AA46" s="131">
        <f>IF($D46=AA$1,SUMIFS($H$3:$H46,$G$3:$G46,AA$1,$C$3:$C46,"Sell"),0)</f>
        <v>0</v>
      </c>
      <c r="AB46" s="131">
        <f t="shared" si="3"/>
        <v>0</v>
      </c>
      <c r="AC46" s="131">
        <f>SUMIFS('Deductions and Deposits'!$H:$H,'Deductions and Deposits'!$G:$G,D46,'Deductions and Deposits'!$F:$F,"&lt;="&amp;B46)+SUMIFS($F$3:F46,$D$3:D46,D46,$C$3:C46,"Coin Deposit",$E$3:E46,"")</f>
        <v>0</v>
      </c>
      <c r="AD46" s="131">
        <f>SUMIFS('Deductions and Deposits'!$D:$D,'Deductions and Deposits'!$C:$C,D46)+SUMIFS($F:$F,$D:$D,D46,$C:$C,"Coin Deduction")</f>
        <v>0</v>
      </c>
      <c r="AE46" s="131">
        <f>Table5[[#This Row],[Column4]]+Table5[[#This Row],[Column14]]+Table5[[#This Row],[Column19]]+Table5[[#This Row],[Column12]]</f>
        <v>0</v>
      </c>
      <c r="AF46" s="131">
        <f>Table5[[#This Row],[Column5]]+Table5[[#This Row],[Column13]]+Table5[[#This Row],[Column21]]+Table5[[#This Row],[Column18]]</f>
        <v>0</v>
      </c>
      <c r="AG46" s="131">
        <f t="shared" si="4"/>
        <v>0</v>
      </c>
      <c r="AH46" s="131">
        <f t="shared" si="5"/>
        <v>0</v>
      </c>
      <c r="AI46" s="131">
        <f>Table5[[#This Row],[Column17]]-Table5[[#This Row],[Column20]]</f>
        <v>0</v>
      </c>
      <c r="AJ46" s="131">
        <f t="shared" si="6"/>
        <v>0</v>
      </c>
      <c r="AK46" s="131">
        <f t="shared" si="7"/>
        <v>0</v>
      </c>
      <c r="AL46" s="131">
        <f t="shared" si="8"/>
        <v>0</v>
      </c>
      <c r="AM46" s="131" t="str">
        <f t="shared" si="9"/>
        <v/>
      </c>
      <c r="AN46" s="131" t="str">
        <f t="shared" ca="1" si="10"/>
        <v/>
      </c>
    </row>
    <row r="47" spans="1:40" ht="20.25" customHeight="1" x14ac:dyDescent="0.3">
      <c r="A47" s="127"/>
      <c r="B47" s="164"/>
      <c r="C47" s="139"/>
      <c r="D47" s="140"/>
      <c r="E47" s="139"/>
      <c r="F47" s="139"/>
      <c r="G47" s="140"/>
      <c r="H47" s="139"/>
      <c r="I47" s="129"/>
      <c r="L47" s="130"/>
      <c r="M47" s="130"/>
      <c r="N47" s="130"/>
      <c r="O47" s="130"/>
      <c r="P47" s="130"/>
      <c r="Q47" s="130"/>
      <c r="R47" s="130"/>
      <c r="S47" s="130"/>
      <c r="T47" s="120">
        <f t="shared" si="0"/>
        <v>0</v>
      </c>
      <c r="U47" s="131"/>
      <c r="V47" s="131"/>
      <c r="W47" s="131">
        <f>SUMIFS($F$3:F47,$D$3:D47,D47,$C$3:C47,"Buy")+SUMIFS($F$3:F47,$D$3:D47,D47,$C$3:C47,"Coin Deposit",$E$3:E47,"&lt;&gt;")</f>
        <v>0</v>
      </c>
      <c r="X47" s="131">
        <f t="shared" si="1"/>
        <v>0</v>
      </c>
      <c r="Y47" s="131">
        <f>IF($D47=Y$1,SUMIFS($H$3:$H47,$G$3:$G47,Y$1,$C$3:$C47,"Sell"),0)</f>
        <v>0</v>
      </c>
      <c r="Z47" s="131">
        <f t="shared" si="2"/>
        <v>0</v>
      </c>
      <c r="AA47" s="131">
        <f>IF($D47=AA$1,SUMIFS($H$3:$H47,$G$3:$G47,AA$1,$C$3:$C47,"Sell"),0)</f>
        <v>0</v>
      </c>
      <c r="AB47" s="131">
        <f t="shared" si="3"/>
        <v>0</v>
      </c>
      <c r="AC47" s="131">
        <f>SUMIFS('Deductions and Deposits'!$H:$H,'Deductions and Deposits'!$G:$G,D47,'Deductions and Deposits'!$F:$F,"&lt;="&amp;B47)+SUMIFS($F$3:F47,$D$3:D47,D47,$C$3:C47,"Coin Deposit",$E$3:E47,"")</f>
        <v>0</v>
      </c>
      <c r="AD47" s="131">
        <f>SUMIFS('Deductions and Deposits'!$D:$D,'Deductions and Deposits'!$C:$C,D47)+SUMIFS($F:$F,$D:$D,D47,$C:$C,"Coin Deduction")</f>
        <v>0</v>
      </c>
      <c r="AE47" s="131">
        <f>Table5[[#This Row],[Column4]]+Table5[[#This Row],[Column14]]+Table5[[#This Row],[Column19]]+Table5[[#This Row],[Column12]]</f>
        <v>0</v>
      </c>
      <c r="AF47" s="131">
        <f>Table5[[#This Row],[Column5]]+Table5[[#This Row],[Column13]]+Table5[[#This Row],[Column21]]+Table5[[#This Row],[Column18]]</f>
        <v>0</v>
      </c>
      <c r="AG47" s="131">
        <f t="shared" si="4"/>
        <v>0</v>
      </c>
      <c r="AH47" s="131">
        <f t="shared" si="5"/>
        <v>0</v>
      </c>
      <c r="AI47" s="131">
        <f>Table5[[#This Row],[Column17]]-Table5[[#This Row],[Column20]]</f>
        <v>0</v>
      </c>
      <c r="AJ47" s="131">
        <f t="shared" si="6"/>
        <v>0</v>
      </c>
      <c r="AK47" s="131">
        <f t="shared" si="7"/>
        <v>0</v>
      </c>
      <c r="AL47" s="131">
        <f t="shared" si="8"/>
        <v>0</v>
      </c>
      <c r="AM47" s="131" t="str">
        <f t="shared" si="9"/>
        <v/>
      </c>
      <c r="AN47" s="131" t="str">
        <f t="shared" ca="1" si="10"/>
        <v/>
      </c>
    </row>
    <row r="48" spans="1:40" ht="20.25" customHeight="1" x14ac:dyDescent="0.3">
      <c r="A48" s="127"/>
      <c r="B48" s="164"/>
      <c r="C48" s="139"/>
      <c r="D48" s="140"/>
      <c r="E48" s="139"/>
      <c r="F48" s="139"/>
      <c r="G48" s="140"/>
      <c r="H48" s="139"/>
      <c r="I48" s="129"/>
      <c r="L48" s="130"/>
      <c r="M48" s="130"/>
      <c r="N48" s="130"/>
      <c r="O48" s="130"/>
      <c r="P48" s="130"/>
      <c r="Q48" s="130"/>
      <c r="R48" s="130"/>
      <c r="S48" s="130"/>
      <c r="T48" s="120">
        <f t="shared" si="0"/>
        <v>0</v>
      </c>
      <c r="U48" s="131"/>
      <c r="V48" s="131"/>
      <c r="W48" s="131">
        <f>SUMIFS($F$3:F48,$D$3:D48,D48,$C$3:C48,"Buy")+SUMIFS($F$3:F48,$D$3:D48,D48,$C$3:C48,"Coin Deposit",$E$3:E48,"&lt;&gt;")</f>
        <v>0</v>
      </c>
      <c r="X48" s="131">
        <f t="shared" si="1"/>
        <v>0</v>
      </c>
      <c r="Y48" s="131">
        <f>IF($D48=Y$1,SUMIFS($H$3:$H48,$G$3:$G48,Y$1,$C$3:$C48,"Sell"),0)</f>
        <v>0</v>
      </c>
      <c r="Z48" s="131">
        <f t="shared" si="2"/>
        <v>0</v>
      </c>
      <c r="AA48" s="131">
        <f>IF($D48=AA$1,SUMIFS($H$3:$H48,$G$3:$G48,AA$1,$C$3:$C48,"Sell"),0)</f>
        <v>0</v>
      </c>
      <c r="AB48" s="131">
        <f t="shared" si="3"/>
        <v>0</v>
      </c>
      <c r="AC48" s="131">
        <f>SUMIFS('Deductions and Deposits'!$H:$H,'Deductions and Deposits'!$G:$G,D48,'Deductions and Deposits'!$F:$F,"&lt;="&amp;B48)+SUMIFS($F$3:F48,$D$3:D48,D48,$C$3:C48,"Coin Deposit",$E$3:E48,"")</f>
        <v>0</v>
      </c>
      <c r="AD48" s="131">
        <f>SUMIFS('Deductions and Deposits'!$D:$D,'Deductions and Deposits'!$C:$C,D48)+SUMIFS($F:$F,$D:$D,D48,$C:$C,"Coin Deduction")</f>
        <v>0</v>
      </c>
      <c r="AE48" s="131">
        <f>Table5[[#This Row],[Column4]]+Table5[[#This Row],[Column14]]+Table5[[#This Row],[Column19]]+Table5[[#This Row],[Column12]]</f>
        <v>0</v>
      </c>
      <c r="AF48" s="131">
        <f>Table5[[#This Row],[Column5]]+Table5[[#This Row],[Column13]]+Table5[[#This Row],[Column21]]+Table5[[#This Row],[Column18]]</f>
        <v>0</v>
      </c>
      <c r="AG48" s="131">
        <f t="shared" si="4"/>
        <v>0</v>
      </c>
      <c r="AH48" s="131">
        <f t="shared" si="5"/>
        <v>0</v>
      </c>
      <c r="AI48" s="131">
        <f>Table5[[#This Row],[Column17]]-Table5[[#This Row],[Column20]]</f>
        <v>0</v>
      </c>
      <c r="AJ48" s="131">
        <f t="shared" si="6"/>
        <v>0</v>
      </c>
      <c r="AK48" s="131">
        <f t="shared" si="7"/>
        <v>0</v>
      </c>
      <c r="AL48" s="131">
        <f t="shared" si="8"/>
        <v>0</v>
      </c>
      <c r="AM48" s="131" t="str">
        <f t="shared" si="9"/>
        <v/>
      </c>
      <c r="AN48" s="131" t="str">
        <f t="shared" ca="1" si="10"/>
        <v/>
      </c>
    </row>
    <row r="49" spans="1:40" ht="20.25" customHeight="1" x14ac:dyDescent="0.3">
      <c r="A49" s="127"/>
      <c r="B49" s="164"/>
      <c r="C49" s="139"/>
      <c r="D49" s="140"/>
      <c r="E49" s="139"/>
      <c r="F49" s="139"/>
      <c r="G49" s="140"/>
      <c r="H49" s="139"/>
      <c r="I49" s="129"/>
      <c r="L49" s="130"/>
      <c r="M49" s="130"/>
      <c r="N49" s="130"/>
      <c r="O49" s="130"/>
      <c r="P49" s="130"/>
      <c r="Q49" s="130"/>
      <c r="R49" s="130"/>
      <c r="S49" s="130"/>
      <c r="T49" s="120">
        <f t="shared" si="0"/>
        <v>0</v>
      </c>
      <c r="U49" s="131"/>
      <c r="V49" s="131"/>
      <c r="W49" s="131">
        <f>SUMIFS($F$3:F49,$D$3:D49,D49,$C$3:C49,"Buy")+SUMIFS($F$3:F49,$D$3:D49,D49,$C$3:C49,"Coin Deposit",$E$3:E49,"&lt;&gt;")</f>
        <v>0</v>
      </c>
      <c r="X49" s="131">
        <f t="shared" si="1"/>
        <v>0</v>
      </c>
      <c r="Y49" s="131">
        <f>IF($D49=Y$1,SUMIFS($H$3:$H49,$G$3:$G49,Y$1,$C$3:$C49,"Sell"),0)</f>
        <v>0</v>
      </c>
      <c r="Z49" s="131">
        <f t="shared" si="2"/>
        <v>0</v>
      </c>
      <c r="AA49" s="131">
        <f>IF($D49=AA$1,SUMIFS($H$3:$H49,$G$3:$G49,AA$1,$C$3:$C49,"Sell"),0)</f>
        <v>0</v>
      </c>
      <c r="AB49" s="131">
        <f t="shared" si="3"/>
        <v>0</v>
      </c>
      <c r="AC49" s="131">
        <f>SUMIFS('Deductions and Deposits'!$H:$H,'Deductions and Deposits'!$G:$G,D49,'Deductions and Deposits'!$F:$F,"&lt;="&amp;B49)+SUMIFS($F$3:F49,$D$3:D49,D49,$C$3:C49,"Coin Deposit",$E$3:E49,"")</f>
        <v>0</v>
      </c>
      <c r="AD49" s="131">
        <f>SUMIFS('Deductions and Deposits'!$D:$D,'Deductions and Deposits'!$C:$C,D49)+SUMIFS($F:$F,$D:$D,D49,$C:$C,"Coin Deduction")</f>
        <v>0</v>
      </c>
      <c r="AE49" s="131">
        <f>Table5[[#This Row],[Column4]]+Table5[[#This Row],[Column14]]+Table5[[#This Row],[Column19]]+Table5[[#This Row],[Column12]]</f>
        <v>0</v>
      </c>
      <c r="AF49" s="131">
        <f>Table5[[#This Row],[Column5]]+Table5[[#This Row],[Column13]]+Table5[[#This Row],[Column21]]+Table5[[#This Row],[Column18]]</f>
        <v>0</v>
      </c>
      <c r="AG49" s="131">
        <f t="shared" si="4"/>
        <v>0</v>
      </c>
      <c r="AH49" s="131">
        <f t="shared" si="5"/>
        <v>0</v>
      </c>
      <c r="AI49" s="131">
        <f>Table5[[#This Row],[Column17]]-Table5[[#This Row],[Column20]]</f>
        <v>0</v>
      </c>
      <c r="AJ49" s="131">
        <f t="shared" si="6"/>
        <v>0</v>
      </c>
      <c r="AK49" s="131">
        <f t="shared" si="7"/>
        <v>0</v>
      </c>
      <c r="AL49" s="131">
        <f t="shared" si="8"/>
        <v>0</v>
      </c>
      <c r="AM49" s="131" t="str">
        <f t="shared" si="9"/>
        <v/>
      </c>
      <c r="AN49" s="131" t="str">
        <f t="shared" ca="1" si="10"/>
        <v/>
      </c>
    </row>
    <row r="50" spans="1:40" ht="20.25" customHeight="1" x14ac:dyDescent="0.3">
      <c r="A50" s="127"/>
      <c r="B50" s="164"/>
      <c r="C50" s="139"/>
      <c r="D50" s="140"/>
      <c r="E50" s="139"/>
      <c r="F50" s="139"/>
      <c r="G50" s="140"/>
      <c r="H50" s="139"/>
      <c r="I50" s="129"/>
      <c r="L50" s="130"/>
      <c r="M50" s="130"/>
      <c r="N50" s="130"/>
      <c r="O50" s="130"/>
      <c r="P50" s="130"/>
      <c r="Q50" s="130"/>
      <c r="R50" s="130"/>
      <c r="S50" s="130"/>
      <c r="T50" s="120">
        <f t="shared" si="0"/>
        <v>0</v>
      </c>
      <c r="U50" s="131"/>
      <c r="V50" s="131"/>
      <c r="W50" s="131">
        <f>SUMIFS($F$3:F50,$D$3:D50,D50,$C$3:C50,"Buy")+SUMIFS($F$3:F50,$D$3:D50,D50,$C$3:C50,"Coin Deposit",$E$3:E50,"&lt;&gt;")</f>
        <v>0</v>
      </c>
      <c r="X50" s="131">
        <f t="shared" si="1"/>
        <v>0</v>
      </c>
      <c r="Y50" s="131">
        <f>IF($D50=Y$1,SUMIFS($H$3:$H50,$G$3:$G50,Y$1,$C$3:$C50,"Sell"),0)</f>
        <v>0</v>
      </c>
      <c r="Z50" s="131">
        <f t="shared" si="2"/>
        <v>0</v>
      </c>
      <c r="AA50" s="131">
        <f>IF($D50=AA$1,SUMIFS($H$3:$H50,$G$3:$G50,AA$1,$C$3:$C50,"Sell"),0)</f>
        <v>0</v>
      </c>
      <c r="AB50" s="131">
        <f t="shared" si="3"/>
        <v>0</v>
      </c>
      <c r="AC50" s="131">
        <f>SUMIFS('Deductions and Deposits'!$H:$H,'Deductions and Deposits'!$G:$G,D50,'Deductions and Deposits'!$F:$F,"&lt;="&amp;B50)+SUMIFS($F$3:F50,$D$3:D50,D50,$C$3:C50,"Coin Deposit",$E$3:E50,"")</f>
        <v>0</v>
      </c>
      <c r="AD50" s="131">
        <f>SUMIFS('Deductions and Deposits'!$D:$D,'Deductions and Deposits'!$C:$C,D50)+SUMIFS($F:$F,$D:$D,D50,$C:$C,"Coin Deduction")</f>
        <v>0</v>
      </c>
      <c r="AE50" s="131">
        <f>Table5[[#This Row],[Column4]]+Table5[[#This Row],[Column14]]+Table5[[#This Row],[Column19]]+Table5[[#This Row],[Column12]]</f>
        <v>0</v>
      </c>
      <c r="AF50" s="131">
        <f>Table5[[#This Row],[Column5]]+Table5[[#This Row],[Column13]]+Table5[[#This Row],[Column21]]+Table5[[#This Row],[Column18]]</f>
        <v>0</v>
      </c>
      <c r="AG50" s="131">
        <f t="shared" si="4"/>
        <v>0</v>
      </c>
      <c r="AH50" s="131">
        <f t="shared" si="5"/>
        <v>0</v>
      </c>
      <c r="AI50" s="131">
        <f>Table5[[#This Row],[Column17]]-Table5[[#This Row],[Column20]]</f>
        <v>0</v>
      </c>
      <c r="AJ50" s="131">
        <f t="shared" si="6"/>
        <v>0</v>
      </c>
      <c r="AK50" s="131">
        <f t="shared" si="7"/>
        <v>0</v>
      </c>
      <c r="AL50" s="131">
        <f t="shared" si="8"/>
        <v>0</v>
      </c>
      <c r="AM50" s="131" t="str">
        <f t="shared" si="9"/>
        <v/>
      </c>
      <c r="AN50" s="131" t="str">
        <f t="shared" ca="1" si="10"/>
        <v/>
      </c>
    </row>
    <row r="51" spans="1:40" ht="20.25" customHeight="1" x14ac:dyDescent="0.3">
      <c r="A51" s="127"/>
      <c r="B51" s="164"/>
      <c r="C51" s="139"/>
      <c r="D51" s="140"/>
      <c r="E51" s="139"/>
      <c r="F51" s="139"/>
      <c r="G51" s="140"/>
      <c r="H51" s="139"/>
      <c r="I51" s="129"/>
      <c r="L51" s="130"/>
      <c r="M51" s="130"/>
      <c r="N51" s="130"/>
      <c r="O51" s="130"/>
      <c r="P51" s="130"/>
      <c r="Q51" s="130"/>
      <c r="R51" s="130"/>
      <c r="S51" s="130"/>
      <c r="T51" s="120">
        <f t="shared" si="0"/>
        <v>0</v>
      </c>
      <c r="U51" s="131"/>
      <c r="V51" s="131"/>
      <c r="W51" s="131">
        <f>SUMIFS($F$3:F51,$D$3:D51,D51,$C$3:C51,"Buy")+SUMIFS($F$3:F51,$D$3:D51,D51,$C$3:C51,"Coin Deposit",$E$3:E51,"&lt;&gt;")</f>
        <v>0</v>
      </c>
      <c r="X51" s="131">
        <f t="shared" si="1"/>
        <v>0</v>
      </c>
      <c r="Y51" s="131">
        <f>IF($D51=Y$1,SUMIFS($H$3:$H51,$G$3:$G51,Y$1,$C$3:$C51,"Sell"),0)</f>
        <v>0</v>
      </c>
      <c r="Z51" s="131">
        <f t="shared" si="2"/>
        <v>0</v>
      </c>
      <c r="AA51" s="131">
        <f>IF($D51=AA$1,SUMIFS($H$3:$H51,$G$3:$G51,AA$1,$C$3:$C51,"Sell"),0)</f>
        <v>0</v>
      </c>
      <c r="AB51" s="131">
        <f t="shared" si="3"/>
        <v>0</v>
      </c>
      <c r="AC51" s="131">
        <f>SUMIFS('Deductions and Deposits'!$H:$H,'Deductions and Deposits'!$G:$G,D51,'Deductions and Deposits'!$F:$F,"&lt;="&amp;B51)+SUMIFS($F$3:F51,$D$3:D51,D51,$C$3:C51,"Coin Deposit",$E$3:E51,"")</f>
        <v>0</v>
      </c>
      <c r="AD51" s="131">
        <f>SUMIFS('Deductions and Deposits'!$D:$D,'Deductions and Deposits'!$C:$C,D51)+SUMIFS($F:$F,$D:$D,D51,$C:$C,"Coin Deduction")</f>
        <v>0</v>
      </c>
      <c r="AE51" s="131">
        <f>Table5[[#This Row],[Column4]]+Table5[[#This Row],[Column14]]+Table5[[#This Row],[Column19]]+Table5[[#This Row],[Column12]]</f>
        <v>0</v>
      </c>
      <c r="AF51" s="131">
        <f>Table5[[#This Row],[Column5]]+Table5[[#This Row],[Column13]]+Table5[[#This Row],[Column21]]+Table5[[#This Row],[Column18]]</f>
        <v>0</v>
      </c>
      <c r="AG51" s="131">
        <f t="shared" si="4"/>
        <v>0</v>
      </c>
      <c r="AH51" s="131">
        <f t="shared" si="5"/>
        <v>0</v>
      </c>
      <c r="AI51" s="131">
        <f>Table5[[#This Row],[Column17]]-Table5[[#This Row],[Column20]]</f>
        <v>0</v>
      </c>
      <c r="AJ51" s="131">
        <f t="shared" si="6"/>
        <v>0</v>
      </c>
      <c r="AK51" s="131">
        <f t="shared" si="7"/>
        <v>0</v>
      </c>
      <c r="AL51" s="131">
        <f t="shared" si="8"/>
        <v>0</v>
      </c>
      <c r="AM51" s="131" t="str">
        <f t="shared" si="9"/>
        <v/>
      </c>
      <c r="AN51" s="131" t="str">
        <f t="shared" ca="1" si="10"/>
        <v/>
      </c>
    </row>
    <row r="52" spans="1:40" ht="20.25" customHeight="1" x14ac:dyDescent="0.3">
      <c r="A52" s="127"/>
      <c r="B52" s="164"/>
      <c r="C52" s="139"/>
      <c r="D52" s="140"/>
      <c r="E52" s="139"/>
      <c r="F52" s="139"/>
      <c r="G52" s="140"/>
      <c r="H52" s="139"/>
      <c r="I52" s="129"/>
      <c r="L52" s="130"/>
      <c r="M52" s="130"/>
      <c r="N52" s="130"/>
      <c r="O52" s="130"/>
      <c r="P52" s="130"/>
      <c r="Q52" s="130"/>
      <c r="R52" s="130"/>
      <c r="S52" s="130"/>
      <c r="T52" s="120">
        <f t="shared" si="0"/>
        <v>0</v>
      </c>
      <c r="U52" s="131"/>
      <c r="V52" s="131"/>
      <c r="W52" s="131">
        <f>SUMIFS($F$3:F52,$D$3:D52,D52,$C$3:C52,"Buy")+SUMIFS($F$3:F52,$D$3:D52,D52,$C$3:C52,"Coin Deposit",$E$3:E52,"&lt;&gt;")</f>
        <v>0</v>
      </c>
      <c r="X52" s="131">
        <f t="shared" si="1"/>
        <v>0</v>
      </c>
      <c r="Y52" s="131">
        <f>IF($D52=Y$1,SUMIFS($H$3:$H52,$G$3:$G52,Y$1,$C$3:$C52,"Sell"),0)</f>
        <v>0</v>
      </c>
      <c r="Z52" s="131">
        <f t="shared" si="2"/>
        <v>0</v>
      </c>
      <c r="AA52" s="131">
        <f>IF($D52=AA$1,SUMIFS($H$3:$H52,$G$3:$G52,AA$1,$C$3:$C52,"Sell"),0)</f>
        <v>0</v>
      </c>
      <c r="AB52" s="131">
        <f t="shared" si="3"/>
        <v>0</v>
      </c>
      <c r="AC52" s="131">
        <f>SUMIFS('Deductions and Deposits'!$H:$H,'Deductions and Deposits'!$G:$G,D52,'Deductions and Deposits'!$F:$F,"&lt;="&amp;B52)+SUMIFS($F$3:F52,$D$3:D52,D52,$C$3:C52,"Coin Deposit",$E$3:E52,"")</f>
        <v>0</v>
      </c>
      <c r="AD52" s="131">
        <f>SUMIFS('Deductions and Deposits'!$D:$D,'Deductions and Deposits'!$C:$C,D52)+SUMIFS($F:$F,$D:$D,D52,$C:$C,"Coin Deduction")</f>
        <v>0</v>
      </c>
      <c r="AE52" s="131">
        <f>Table5[[#This Row],[Column4]]+Table5[[#This Row],[Column14]]+Table5[[#This Row],[Column19]]+Table5[[#This Row],[Column12]]</f>
        <v>0</v>
      </c>
      <c r="AF52" s="131">
        <f>Table5[[#This Row],[Column5]]+Table5[[#This Row],[Column13]]+Table5[[#This Row],[Column21]]+Table5[[#This Row],[Column18]]</f>
        <v>0</v>
      </c>
      <c r="AG52" s="131">
        <f t="shared" si="4"/>
        <v>0</v>
      </c>
      <c r="AH52" s="131">
        <f t="shared" si="5"/>
        <v>0</v>
      </c>
      <c r="AI52" s="131">
        <f>Table5[[#This Row],[Column17]]-Table5[[#This Row],[Column20]]</f>
        <v>0</v>
      </c>
      <c r="AJ52" s="131">
        <f t="shared" si="6"/>
        <v>0</v>
      </c>
      <c r="AK52" s="131">
        <f t="shared" si="7"/>
        <v>0</v>
      </c>
      <c r="AL52" s="131">
        <f t="shared" si="8"/>
        <v>0</v>
      </c>
      <c r="AM52" s="131" t="str">
        <f t="shared" si="9"/>
        <v/>
      </c>
      <c r="AN52" s="131" t="str">
        <f t="shared" ca="1" si="10"/>
        <v/>
      </c>
    </row>
    <row r="53" spans="1:40" ht="20.25" customHeight="1" x14ac:dyDescent="0.3">
      <c r="A53" s="127"/>
      <c r="B53" s="164"/>
      <c r="C53" s="139"/>
      <c r="D53" s="140"/>
      <c r="E53" s="139"/>
      <c r="F53" s="139"/>
      <c r="G53" s="140"/>
      <c r="H53" s="139"/>
      <c r="I53" s="129"/>
      <c r="L53" s="130"/>
      <c r="M53" s="130"/>
      <c r="N53" s="130"/>
      <c r="O53" s="130"/>
      <c r="P53" s="130"/>
      <c r="Q53" s="130"/>
      <c r="R53" s="130"/>
      <c r="S53" s="130"/>
      <c r="T53" s="120">
        <f t="shared" si="0"/>
        <v>0</v>
      </c>
      <c r="U53" s="131"/>
      <c r="V53" s="131"/>
      <c r="W53" s="131">
        <f>SUMIFS($F$3:F53,$D$3:D53,D53,$C$3:C53,"Buy")+SUMIFS($F$3:F53,$D$3:D53,D53,$C$3:C53,"Coin Deposit",$E$3:E53,"&lt;&gt;")</f>
        <v>0</v>
      </c>
      <c r="X53" s="131">
        <f t="shared" si="1"/>
        <v>0</v>
      </c>
      <c r="Y53" s="131">
        <f>IF($D53=Y$1,SUMIFS($H$3:$H53,$G$3:$G53,Y$1,$C$3:$C53,"Sell"),0)</f>
        <v>0</v>
      </c>
      <c r="Z53" s="131">
        <f t="shared" si="2"/>
        <v>0</v>
      </c>
      <c r="AA53" s="131">
        <f>IF($D53=AA$1,SUMIFS($H$3:$H53,$G$3:$G53,AA$1,$C$3:$C53,"Sell"),0)</f>
        <v>0</v>
      </c>
      <c r="AB53" s="131">
        <f t="shared" si="3"/>
        <v>0</v>
      </c>
      <c r="AC53" s="131">
        <f>SUMIFS('Deductions and Deposits'!$H:$H,'Deductions and Deposits'!$G:$G,D53,'Deductions and Deposits'!$F:$F,"&lt;="&amp;B53)+SUMIFS($F$3:F53,$D$3:D53,D53,$C$3:C53,"Coin Deposit",$E$3:E53,"")</f>
        <v>0</v>
      </c>
      <c r="AD53" s="131">
        <f>SUMIFS('Deductions and Deposits'!$D:$D,'Deductions and Deposits'!$C:$C,D53)+SUMIFS($F:$F,$D:$D,D53,$C:$C,"Coin Deduction")</f>
        <v>0</v>
      </c>
      <c r="AE53" s="131">
        <f>Table5[[#This Row],[Column4]]+Table5[[#This Row],[Column14]]+Table5[[#This Row],[Column19]]+Table5[[#This Row],[Column12]]</f>
        <v>0</v>
      </c>
      <c r="AF53" s="131">
        <f>Table5[[#This Row],[Column5]]+Table5[[#This Row],[Column13]]+Table5[[#This Row],[Column21]]+Table5[[#This Row],[Column18]]</f>
        <v>0</v>
      </c>
      <c r="AG53" s="131">
        <f t="shared" si="4"/>
        <v>0</v>
      </c>
      <c r="AH53" s="131">
        <f t="shared" si="5"/>
        <v>0</v>
      </c>
      <c r="AI53" s="131">
        <f>Table5[[#This Row],[Column17]]-Table5[[#This Row],[Column20]]</f>
        <v>0</v>
      </c>
      <c r="AJ53" s="131">
        <f t="shared" si="6"/>
        <v>0</v>
      </c>
      <c r="AK53" s="131">
        <f t="shared" si="7"/>
        <v>0</v>
      </c>
      <c r="AL53" s="131">
        <f t="shared" si="8"/>
        <v>0</v>
      </c>
      <c r="AM53" s="131" t="str">
        <f t="shared" si="9"/>
        <v/>
      </c>
      <c r="AN53" s="131" t="str">
        <f t="shared" ca="1" si="10"/>
        <v/>
      </c>
    </row>
    <row r="54" spans="1:40" ht="20.25" customHeight="1" x14ac:dyDescent="0.3">
      <c r="A54" s="127"/>
      <c r="B54" s="164"/>
      <c r="C54" s="139"/>
      <c r="D54" s="140"/>
      <c r="E54" s="139"/>
      <c r="F54" s="139"/>
      <c r="G54" s="140"/>
      <c r="H54" s="139"/>
      <c r="I54" s="129"/>
      <c r="L54" s="130"/>
      <c r="M54" s="130"/>
      <c r="N54" s="130"/>
      <c r="O54" s="130"/>
      <c r="P54" s="130"/>
      <c r="Q54" s="130"/>
      <c r="R54" s="130"/>
      <c r="S54" s="130"/>
      <c r="T54" s="120">
        <f t="shared" si="0"/>
        <v>0</v>
      </c>
      <c r="U54" s="131"/>
      <c r="V54" s="131"/>
      <c r="W54" s="131">
        <f>SUMIFS($F$3:F54,$D$3:D54,D54,$C$3:C54,"Buy")+SUMIFS($F$3:F54,$D$3:D54,D54,$C$3:C54,"Coin Deposit",$E$3:E54,"&lt;&gt;")</f>
        <v>0</v>
      </c>
      <c r="X54" s="131">
        <f t="shared" si="1"/>
        <v>0</v>
      </c>
      <c r="Y54" s="131">
        <f>IF($D54=Y$1,SUMIFS($H$3:$H54,$G$3:$G54,Y$1,$C$3:$C54,"Sell"),0)</f>
        <v>0</v>
      </c>
      <c r="Z54" s="131">
        <f t="shared" si="2"/>
        <v>0</v>
      </c>
      <c r="AA54" s="131">
        <f>IF($D54=AA$1,SUMIFS($H$3:$H54,$G$3:$G54,AA$1,$C$3:$C54,"Sell"),0)</f>
        <v>0</v>
      </c>
      <c r="AB54" s="131">
        <f t="shared" si="3"/>
        <v>0</v>
      </c>
      <c r="AC54" s="131">
        <f>SUMIFS('Deductions and Deposits'!$H:$H,'Deductions and Deposits'!$G:$G,D54,'Deductions and Deposits'!$F:$F,"&lt;="&amp;B54)+SUMIFS($F$3:F54,$D$3:D54,D54,$C$3:C54,"Coin Deposit",$E$3:E54,"")</f>
        <v>0</v>
      </c>
      <c r="AD54" s="131">
        <f>SUMIFS('Deductions and Deposits'!$D:$D,'Deductions and Deposits'!$C:$C,D54)+SUMIFS($F:$F,$D:$D,D54,$C:$C,"Coin Deduction")</f>
        <v>0</v>
      </c>
      <c r="AE54" s="131">
        <f>Table5[[#This Row],[Column4]]+Table5[[#This Row],[Column14]]+Table5[[#This Row],[Column19]]+Table5[[#This Row],[Column12]]</f>
        <v>0</v>
      </c>
      <c r="AF54" s="131">
        <f>Table5[[#This Row],[Column5]]+Table5[[#This Row],[Column13]]+Table5[[#This Row],[Column21]]+Table5[[#This Row],[Column18]]</f>
        <v>0</v>
      </c>
      <c r="AG54" s="131">
        <f t="shared" si="4"/>
        <v>0</v>
      </c>
      <c r="AH54" s="131">
        <f t="shared" si="5"/>
        <v>0</v>
      </c>
      <c r="AI54" s="131">
        <f>Table5[[#This Row],[Column17]]-Table5[[#This Row],[Column20]]</f>
        <v>0</v>
      </c>
      <c r="AJ54" s="131">
        <f t="shared" si="6"/>
        <v>0</v>
      </c>
      <c r="AK54" s="131">
        <f t="shared" si="7"/>
        <v>0</v>
      </c>
      <c r="AL54" s="131">
        <f t="shared" si="8"/>
        <v>0</v>
      </c>
      <c r="AM54" s="131" t="str">
        <f t="shared" si="9"/>
        <v/>
      </c>
      <c r="AN54" s="131" t="str">
        <f t="shared" ca="1" si="10"/>
        <v/>
      </c>
    </row>
    <row r="55" spans="1:40" ht="20.25" customHeight="1" x14ac:dyDescent="0.3">
      <c r="A55" s="127"/>
      <c r="B55" s="164"/>
      <c r="C55" s="139"/>
      <c r="D55" s="140"/>
      <c r="E55" s="139"/>
      <c r="F55" s="139"/>
      <c r="G55" s="140"/>
      <c r="H55" s="139"/>
      <c r="I55" s="129"/>
      <c r="L55" s="130"/>
      <c r="M55" s="130"/>
      <c r="N55" s="130"/>
      <c r="O55" s="130"/>
      <c r="P55" s="130"/>
      <c r="Q55" s="130"/>
      <c r="R55" s="130"/>
      <c r="S55" s="130"/>
      <c r="T55" s="120">
        <f t="shared" si="0"/>
        <v>0</v>
      </c>
      <c r="U55" s="131"/>
      <c r="V55" s="131"/>
      <c r="W55" s="131">
        <f>SUMIFS($F$3:F55,$D$3:D55,D55,$C$3:C55,"Buy")+SUMIFS($F$3:F55,$D$3:D55,D55,$C$3:C55,"Coin Deposit",$E$3:E55,"&lt;&gt;")</f>
        <v>0</v>
      </c>
      <c r="X55" s="131">
        <f t="shared" si="1"/>
        <v>0</v>
      </c>
      <c r="Y55" s="131">
        <f>IF($D55=Y$1,SUMIFS($H$3:$H55,$G$3:$G55,Y$1,$C$3:$C55,"Sell"),0)</f>
        <v>0</v>
      </c>
      <c r="Z55" s="131">
        <f t="shared" si="2"/>
        <v>0</v>
      </c>
      <c r="AA55" s="131">
        <f>IF($D55=AA$1,SUMIFS($H$3:$H55,$G$3:$G55,AA$1,$C$3:$C55,"Sell"),0)</f>
        <v>0</v>
      </c>
      <c r="AB55" s="131">
        <f t="shared" si="3"/>
        <v>0</v>
      </c>
      <c r="AC55" s="131">
        <f>SUMIFS('Deductions and Deposits'!$H:$H,'Deductions and Deposits'!$G:$G,D55,'Deductions and Deposits'!$F:$F,"&lt;="&amp;B55)+SUMIFS($F$3:F55,$D$3:D55,D55,$C$3:C55,"Coin Deposit",$E$3:E55,"")</f>
        <v>0</v>
      </c>
      <c r="AD55" s="131">
        <f>SUMIFS('Deductions and Deposits'!$D:$D,'Deductions and Deposits'!$C:$C,D55)+SUMIFS($F:$F,$D:$D,D55,$C:$C,"Coin Deduction")</f>
        <v>0</v>
      </c>
      <c r="AE55" s="131">
        <f>Table5[[#This Row],[Column4]]+Table5[[#This Row],[Column14]]+Table5[[#This Row],[Column19]]+Table5[[#This Row],[Column12]]</f>
        <v>0</v>
      </c>
      <c r="AF55" s="131">
        <f>Table5[[#This Row],[Column5]]+Table5[[#This Row],[Column13]]+Table5[[#This Row],[Column21]]+Table5[[#This Row],[Column18]]</f>
        <v>0</v>
      </c>
      <c r="AG55" s="131">
        <f t="shared" si="4"/>
        <v>0</v>
      </c>
      <c r="AH55" s="131">
        <f t="shared" si="5"/>
        <v>0</v>
      </c>
      <c r="AI55" s="131">
        <f>Table5[[#This Row],[Column17]]-Table5[[#This Row],[Column20]]</f>
        <v>0</v>
      </c>
      <c r="AJ55" s="131">
        <f t="shared" si="6"/>
        <v>0</v>
      </c>
      <c r="AK55" s="131">
        <f t="shared" si="7"/>
        <v>0</v>
      </c>
      <c r="AL55" s="131">
        <f t="shared" si="8"/>
        <v>0</v>
      </c>
      <c r="AM55" s="131" t="str">
        <f t="shared" si="9"/>
        <v/>
      </c>
      <c r="AN55" s="131" t="str">
        <f t="shared" ca="1" si="10"/>
        <v/>
      </c>
    </row>
    <row r="56" spans="1:40" ht="20.25" customHeight="1" x14ac:dyDescent="0.3">
      <c r="A56" s="127"/>
      <c r="B56" s="164"/>
      <c r="C56" s="139"/>
      <c r="D56" s="140"/>
      <c r="E56" s="139"/>
      <c r="F56" s="139"/>
      <c r="G56" s="140"/>
      <c r="H56" s="139"/>
      <c r="I56" s="129"/>
      <c r="L56" s="130"/>
      <c r="M56" s="130"/>
      <c r="N56" s="130"/>
      <c r="O56" s="130"/>
      <c r="P56" s="130"/>
      <c r="Q56" s="130"/>
      <c r="R56" s="130"/>
      <c r="S56" s="130"/>
      <c r="T56" s="120">
        <f t="shared" si="0"/>
        <v>0</v>
      </c>
      <c r="U56" s="131"/>
      <c r="V56" s="131"/>
      <c r="W56" s="131">
        <f>SUMIFS($F$3:F56,$D$3:D56,D56,$C$3:C56,"Buy")+SUMIFS($F$3:F56,$D$3:D56,D56,$C$3:C56,"Coin Deposit",$E$3:E56,"&lt;&gt;")</f>
        <v>0</v>
      </c>
      <c r="X56" s="131">
        <f t="shared" si="1"/>
        <v>0</v>
      </c>
      <c r="Y56" s="131">
        <f>IF($D56=Y$1,SUMIFS($H$3:$H56,$G$3:$G56,Y$1,$C$3:$C56,"Sell"),0)</f>
        <v>0</v>
      </c>
      <c r="Z56" s="131">
        <f t="shared" si="2"/>
        <v>0</v>
      </c>
      <c r="AA56" s="131">
        <f>IF($D56=AA$1,SUMIFS($H$3:$H56,$G$3:$G56,AA$1,$C$3:$C56,"Sell"),0)</f>
        <v>0</v>
      </c>
      <c r="AB56" s="131">
        <f t="shared" si="3"/>
        <v>0</v>
      </c>
      <c r="AC56" s="131">
        <f>SUMIFS('Deductions and Deposits'!$H:$H,'Deductions and Deposits'!$G:$G,D56,'Deductions and Deposits'!$F:$F,"&lt;="&amp;B56)+SUMIFS($F$3:F56,$D$3:D56,D56,$C$3:C56,"Coin Deposit",$E$3:E56,"")</f>
        <v>0</v>
      </c>
      <c r="AD56" s="131">
        <f>SUMIFS('Deductions and Deposits'!$D:$D,'Deductions and Deposits'!$C:$C,D56)+SUMIFS($F:$F,$D:$D,D56,$C:$C,"Coin Deduction")</f>
        <v>0</v>
      </c>
      <c r="AE56" s="131">
        <f>Table5[[#This Row],[Column4]]+Table5[[#This Row],[Column14]]+Table5[[#This Row],[Column19]]+Table5[[#This Row],[Column12]]</f>
        <v>0</v>
      </c>
      <c r="AF56" s="131">
        <f>Table5[[#This Row],[Column5]]+Table5[[#This Row],[Column13]]+Table5[[#This Row],[Column21]]+Table5[[#This Row],[Column18]]</f>
        <v>0</v>
      </c>
      <c r="AG56" s="131">
        <f t="shared" si="4"/>
        <v>0</v>
      </c>
      <c r="AH56" s="131">
        <f t="shared" si="5"/>
        <v>0</v>
      </c>
      <c r="AI56" s="131">
        <f>Table5[[#This Row],[Column17]]-Table5[[#This Row],[Column20]]</f>
        <v>0</v>
      </c>
      <c r="AJ56" s="131">
        <f t="shared" si="6"/>
        <v>0</v>
      </c>
      <c r="AK56" s="131">
        <f t="shared" si="7"/>
        <v>0</v>
      </c>
      <c r="AL56" s="131">
        <f t="shared" si="8"/>
        <v>0</v>
      </c>
      <c r="AM56" s="131" t="str">
        <f t="shared" si="9"/>
        <v/>
      </c>
      <c r="AN56" s="131" t="str">
        <f t="shared" ca="1" si="10"/>
        <v/>
      </c>
    </row>
    <row r="57" spans="1:40" ht="20.25" customHeight="1" x14ac:dyDescent="0.3">
      <c r="A57" s="127"/>
      <c r="B57" s="164"/>
      <c r="C57" s="139"/>
      <c r="D57" s="140"/>
      <c r="E57" s="139"/>
      <c r="F57" s="139"/>
      <c r="G57" s="140"/>
      <c r="H57" s="139"/>
      <c r="I57" s="129"/>
      <c r="L57" s="130"/>
      <c r="M57" s="130"/>
      <c r="N57" s="130"/>
      <c r="O57" s="130"/>
      <c r="P57" s="130"/>
      <c r="Q57" s="130"/>
      <c r="R57" s="130"/>
      <c r="S57" s="130"/>
      <c r="T57" s="120">
        <f t="shared" si="0"/>
        <v>0</v>
      </c>
      <c r="U57" s="131"/>
      <c r="V57" s="131"/>
      <c r="W57" s="131">
        <f>SUMIFS($F$3:F57,$D$3:D57,D57,$C$3:C57,"Buy")+SUMIFS($F$3:F57,$D$3:D57,D57,$C$3:C57,"Coin Deposit",$E$3:E57,"&lt;&gt;")</f>
        <v>0</v>
      </c>
      <c r="X57" s="131">
        <f t="shared" si="1"/>
        <v>0</v>
      </c>
      <c r="Y57" s="131">
        <f>IF($D57=Y$1,SUMIFS($H$3:$H57,$G$3:$G57,Y$1,$C$3:$C57,"Sell"),0)</f>
        <v>0</v>
      </c>
      <c r="Z57" s="131">
        <f t="shared" si="2"/>
        <v>0</v>
      </c>
      <c r="AA57" s="131">
        <f>IF($D57=AA$1,SUMIFS($H$3:$H57,$G$3:$G57,AA$1,$C$3:$C57,"Sell"),0)</f>
        <v>0</v>
      </c>
      <c r="AB57" s="131">
        <f t="shared" si="3"/>
        <v>0</v>
      </c>
      <c r="AC57" s="131">
        <f>SUMIFS('Deductions and Deposits'!$H:$H,'Deductions and Deposits'!$G:$G,D57,'Deductions and Deposits'!$F:$F,"&lt;="&amp;B57)+SUMIFS($F$3:F57,$D$3:D57,D57,$C$3:C57,"Coin Deposit",$E$3:E57,"")</f>
        <v>0</v>
      </c>
      <c r="AD57" s="131">
        <f>SUMIFS('Deductions and Deposits'!$D:$D,'Deductions and Deposits'!$C:$C,D57)+SUMIFS($F:$F,$D:$D,D57,$C:$C,"Coin Deduction")</f>
        <v>0</v>
      </c>
      <c r="AE57" s="131">
        <f>Table5[[#This Row],[Column4]]+Table5[[#This Row],[Column14]]+Table5[[#This Row],[Column19]]+Table5[[#This Row],[Column12]]</f>
        <v>0</v>
      </c>
      <c r="AF57" s="131">
        <f>Table5[[#This Row],[Column5]]+Table5[[#This Row],[Column13]]+Table5[[#This Row],[Column21]]+Table5[[#This Row],[Column18]]</f>
        <v>0</v>
      </c>
      <c r="AG57" s="131">
        <f t="shared" si="4"/>
        <v>0</v>
      </c>
      <c r="AH57" s="131">
        <f t="shared" si="5"/>
        <v>0</v>
      </c>
      <c r="AI57" s="131">
        <f>Table5[[#This Row],[Column17]]-Table5[[#This Row],[Column20]]</f>
        <v>0</v>
      </c>
      <c r="AJ57" s="131">
        <f t="shared" si="6"/>
        <v>0</v>
      </c>
      <c r="AK57" s="131">
        <f t="shared" si="7"/>
        <v>0</v>
      </c>
      <c r="AL57" s="131">
        <f t="shared" si="8"/>
        <v>0</v>
      </c>
      <c r="AM57" s="131" t="str">
        <f t="shared" si="9"/>
        <v/>
      </c>
      <c r="AN57" s="131" t="str">
        <f t="shared" ca="1" si="10"/>
        <v/>
      </c>
    </row>
    <row r="58" spans="1:40" ht="20.25" customHeight="1" x14ac:dyDescent="0.3">
      <c r="A58" s="127"/>
      <c r="B58" s="164"/>
      <c r="C58" s="139"/>
      <c r="D58" s="140"/>
      <c r="E58" s="139"/>
      <c r="F58" s="139"/>
      <c r="G58" s="140"/>
      <c r="H58" s="139"/>
      <c r="I58" s="129"/>
      <c r="L58" s="130"/>
      <c r="M58" s="130"/>
      <c r="N58" s="130"/>
      <c r="O58" s="130"/>
      <c r="P58" s="130"/>
      <c r="Q58" s="130"/>
      <c r="R58" s="130"/>
      <c r="S58" s="130"/>
      <c r="T58" s="120">
        <f t="shared" si="0"/>
        <v>0</v>
      </c>
      <c r="U58" s="131"/>
      <c r="V58" s="131"/>
      <c r="W58" s="131">
        <f>SUMIFS($F$3:F58,$D$3:D58,D58,$C$3:C58,"Buy")+SUMIFS($F$3:F58,$D$3:D58,D58,$C$3:C58,"Coin Deposit",$E$3:E58,"&lt;&gt;")</f>
        <v>0</v>
      </c>
      <c r="X58" s="131">
        <f t="shared" si="1"/>
        <v>0</v>
      </c>
      <c r="Y58" s="131">
        <f>IF($D58=Y$1,SUMIFS($H$3:$H58,$G$3:$G58,Y$1,$C$3:$C58,"Sell"),0)</f>
        <v>0</v>
      </c>
      <c r="Z58" s="131">
        <f t="shared" si="2"/>
        <v>0</v>
      </c>
      <c r="AA58" s="131">
        <f>IF($D58=AA$1,SUMIFS($H$3:$H58,$G$3:$G58,AA$1,$C$3:$C58,"Sell"),0)</f>
        <v>0</v>
      </c>
      <c r="AB58" s="131">
        <f t="shared" si="3"/>
        <v>0</v>
      </c>
      <c r="AC58" s="131">
        <f>SUMIFS('Deductions and Deposits'!$H:$H,'Deductions and Deposits'!$G:$G,D58,'Deductions and Deposits'!$F:$F,"&lt;="&amp;B58)+SUMIFS($F$3:F58,$D$3:D58,D58,$C$3:C58,"Coin Deposit",$E$3:E58,"")</f>
        <v>0</v>
      </c>
      <c r="AD58" s="131">
        <f>SUMIFS('Deductions and Deposits'!$D:$D,'Deductions and Deposits'!$C:$C,D58)+SUMIFS($F:$F,$D:$D,D58,$C:$C,"Coin Deduction")</f>
        <v>0</v>
      </c>
      <c r="AE58" s="131">
        <f>Table5[[#This Row],[Column4]]+Table5[[#This Row],[Column14]]+Table5[[#This Row],[Column19]]+Table5[[#This Row],[Column12]]</f>
        <v>0</v>
      </c>
      <c r="AF58" s="131">
        <f>Table5[[#This Row],[Column5]]+Table5[[#This Row],[Column13]]+Table5[[#This Row],[Column21]]+Table5[[#This Row],[Column18]]</f>
        <v>0</v>
      </c>
      <c r="AG58" s="131">
        <f t="shared" si="4"/>
        <v>0</v>
      </c>
      <c r="AH58" s="131">
        <f t="shared" si="5"/>
        <v>0</v>
      </c>
      <c r="AI58" s="131">
        <f>Table5[[#This Row],[Column17]]-Table5[[#This Row],[Column20]]</f>
        <v>0</v>
      </c>
      <c r="AJ58" s="131">
        <f t="shared" si="6"/>
        <v>0</v>
      </c>
      <c r="AK58" s="131">
        <f t="shared" si="7"/>
        <v>0</v>
      </c>
      <c r="AL58" s="131">
        <f t="shared" si="8"/>
        <v>0</v>
      </c>
      <c r="AM58" s="131" t="str">
        <f t="shared" si="9"/>
        <v/>
      </c>
      <c r="AN58" s="131" t="str">
        <f t="shared" ca="1" si="10"/>
        <v/>
      </c>
    </row>
    <row r="59" spans="1:40" ht="20.25" customHeight="1" x14ac:dyDescent="0.3">
      <c r="A59" s="127"/>
      <c r="B59" s="164"/>
      <c r="C59" s="139"/>
      <c r="D59" s="140"/>
      <c r="E59" s="139"/>
      <c r="F59" s="139"/>
      <c r="G59" s="140"/>
      <c r="H59" s="139"/>
      <c r="I59" s="129"/>
      <c r="L59" s="130"/>
      <c r="M59" s="130"/>
      <c r="N59" s="130"/>
      <c r="O59" s="130"/>
      <c r="P59" s="130"/>
      <c r="Q59" s="130"/>
      <c r="R59" s="130"/>
      <c r="S59" s="130"/>
      <c r="T59" s="120">
        <f t="shared" si="0"/>
        <v>0</v>
      </c>
      <c r="U59" s="131"/>
      <c r="V59" s="131"/>
      <c r="W59" s="131">
        <f>SUMIFS($F$3:F59,$D$3:D59,D59,$C$3:C59,"Buy")+SUMIFS($F$3:F59,$D$3:D59,D59,$C$3:C59,"Coin Deposit",$E$3:E59,"&lt;&gt;")</f>
        <v>0</v>
      </c>
      <c r="X59" s="131">
        <f t="shared" si="1"/>
        <v>0</v>
      </c>
      <c r="Y59" s="131">
        <f>IF($D59=Y$1,SUMIFS($H$3:$H59,$G$3:$G59,Y$1,$C$3:$C59,"Sell"),0)</f>
        <v>0</v>
      </c>
      <c r="Z59" s="131">
        <f t="shared" si="2"/>
        <v>0</v>
      </c>
      <c r="AA59" s="131">
        <f>IF($D59=AA$1,SUMIFS($H$3:$H59,$G$3:$G59,AA$1,$C$3:$C59,"Sell"),0)</f>
        <v>0</v>
      </c>
      <c r="AB59" s="131">
        <f t="shared" si="3"/>
        <v>0</v>
      </c>
      <c r="AC59" s="131">
        <f>SUMIFS('Deductions and Deposits'!$H:$H,'Deductions and Deposits'!$G:$G,D59,'Deductions and Deposits'!$F:$F,"&lt;="&amp;B59)+SUMIFS($F$3:F59,$D$3:D59,D59,$C$3:C59,"Coin Deposit",$E$3:E59,"")</f>
        <v>0</v>
      </c>
      <c r="AD59" s="131">
        <f>SUMIFS('Deductions and Deposits'!$D:$D,'Deductions and Deposits'!$C:$C,D59)+SUMIFS($F:$F,$D:$D,D59,$C:$C,"Coin Deduction")</f>
        <v>0</v>
      </c>
      <c r="AE59" s="131">
        <f>Table5[[#This Row],[Column4]]+Table5[[#This Row],[Column14]]+Table5[[#This Row],[Column19]]+Table5[[#This Row],[Column12]]</f>
        <v>0</v>
      </c>
      <c r="AF59" s="131">
        <f>Table5[[#This Row],[Column5]]+Table5[[#This Row],[Column13]]+Table5[[#This Row],[Column21]]+Table5[[#This Row],[Column18]]</f>
        <v>0</v>
      </c>
      <c r="AG59" s="131">
        <f t="shared" si="4"/>
        <v>0</v>
      </c>
      <c r="AH59" s="131">
        <f t="shared" si="5"/>
        <v>0</v>
      </c>
      <c r="AI59" s="131">
        <f>Table5[[#This Row],[Column17]]-Table5[[#This Row],[Column20]]</f>
        <v>0</v>
      </c>
      <c r="AJ59" s="131">
        <f t="shared" si="6"/>
        <v>0</v>
      </c>
      <c r="AK59" s="131">
        <f t="shared" si="7"/>
        <v>0</v>
      </c>
      <c r="AL59" s="131">
        <f t="shared" si="8"/>
        <v>0</v>
      </c>
      <c r="AM59" s="131" t="str">
        <f t="shared" si="9"/>
        <v/>
      </c>
      <c r="AN59" s="131" t="str">
        <f t="shared" ca="1" si="10"/>
        <v/>
      </c>
    </row>
    <row r="60" spans="1:40" ht="20.25" customHeight="1" x14ac:dyDescent="0.3">
      <c r="A60" s="127"/>
      <c r="B60" s="164"/>
      <c r="C60" s="139"/>
      <c r="D60" s="140"/>
      <c r="E60" s="139"/>
      <c r="F60" s="139"/>
      <c r="G60" s="140"/>
      <c r="H60" s="139"/>
      <c r="I60" s="129"/>
      <c r="L60" s="130"/>
      <c r="M60" s="130"/>
      <c r="N60" s="130"/>
      <c r="O60" s="130"/>
      <c r="P60" s="130"/>
      <c r="Q60" s="130"/>
      <c r="R60" s="130"/>
      <c r="S60" s="130"/>
      <c r="T60" s="120">
        <f t="shared" si="0"/>
        <v>0</v>
      </c>
      <c r="U60" s="131"/>
      <c r="V60" s="131"/>
      <c r="W60" s="131">
        <f>SUMIFS($F$3:F60,$D$3:D60,D60,$C$3:C60,"Buy")+SUMIFS($F$3:F60,$D$3:D60,D60,$C$3:C60,"Coin Deposit",$E$3:E60,"&lt;&gt;")</f>
        <v>0</v>
      </c>
      <c r="X60" s="131">
        <f t="shared" si="1"/>
        <v>0</v>
      </c>
      <c r="Y60" s="131">
        <f>IF($D60=Y$1,SUMIFS($H$3:$H60,$G$3:$G60,Y$1,$C$3:$C60,"Sell"),0)</f>
        <v>0</v>
      </c>
      <c r="Z60" s="131">
        <f t="shared" si="2"/>
        <v>0</v>
      </c>
      <c r="AA60" s="131">
        <f>IF($D60=AA$1,SUMIFS($H$3:$H60,$G$3:$G60,AA$1,$C$3:$C60,"Sell"),0)</f>
        <v>0</v>
      </c>
      <c r="AB60" s="131">
        <f t="shared" si="3"/>
        <v>0</v>
      </c>
      <c r="AC60" s="131">
        <f>SUMIFS('Deductions and Deposits'!$H:$H,'Deductions and Deposits'!$G:$G,D60,'Deductions and Deposits'!$F:$F,"&lt;="&amp;B60)+SUMIFS($F$3:F60,$D$3:D60,D60,$C$3:C60,"Coin Deposit",$E$3:E60,"")</f>
        <v>0</v>
      </c>
      <c r="AD60" s="131">
        <f>SUMIFS('Deductions and Deposits'!$D:$D,'Deductions and Deposits'!$C:$C,D60)+SUMIFS($F:$F,$D:$D,D60,$C:$C,"Coin Deduction")</f>
        <v>0</v>
      </c>
      <c r="AE60" s="131">
        <f>Table5[[#This Row],[Column4]]+Table5[[#This Row],[Column14]]+Table5[[#This Row],[Column19]]+Table5[[#This Row],[Column12]]</f>
        <v>0</v>
      </c>
      <c r="AF60" s="131">
        <f>Table5[[#This Row],[Column5]]+Table5[[#This Row],[Column13]]+Table5[[#This Row],[Column21]]+Table5[[#This Row],[Column18]]</f>
        <v>0</v>
      </c>
      <c r="AG60" s="131">
        <f t="shared" si="4"/>
        <v>0</v>
      </c>
      <c r="AH60" s="131">
        <f t="shared" si="5"/>
        <v>0</v>
      </c>
      <c r="AI60" s="131">
        <f>Table5[[#This Row],[Column17]]-Table5[[#This Row],[Column20]]</f>
        <v>0</v>
      </c>
      <c r="AJ60" s="131">
        <f t="shared" si="6"/>
        <v>0</v>
      </c>
      <c r="AK60" s="131">
        <f t="shared" si="7"/>
        <v>0</v>
      </c>
      <c r="AL60" s="131">
        <f t="shared" si="8"/>
        <v>0</v>
      </c>
      <c r="AM60" s="131" t="str">
        <f t="shared" si="9"/>
        <v/>
      </c>
      <c r="AN60" s="131" t="str">
        <f t="shared" ca="1" si="10"/>
        <v/>
      </c>
    </row>
    <row r="61" spans="1:40" ht="20.25" customHeight="1" x14ac:dyDescent="0.3">
      <c r="A61" s="127"/>
      <c r="B61" s="164"/>
      <c r="C61" s="139"/>
      <c r="D61" s="140"/>
      <c r="E61" s="139"/>
      <c r="F61" s="139"/>
      <c r="G61" s="140"/>
      <c r="H61" s="139"/>
      <c r="I61" s="129"/>
      <c r="L61" s="130"/>
      <c r="M61" s="130"/>
      <c r="N61" s="130"/>
      <c r="O61" s="130"/>
      <c r="P61" s="130"/>
      <c r="Q61" s="130"/>
      <c r="R61" s="130"/>
      <c r="S61" s="130"/>
      <c r="T61" s="120">
        <f t="shared" si="0"/>
        <v>0</v>
      </c>
      <c r="U61" s="131"/>
      <c r="V61" s="131"/>
      <c r="W61" s="131">
        <f>SUMIFS($F$3:F61,$D$3:D61,D61,$C$3:C61,"Buy")+SUMIFS($F$3:F61,$D$3:D61,D61,$C$3:C61,"Coin Deposit",$E$3:E61,"&lt;&gt;")</f>
        <v>0</v>
      </c>
      <c r="X61" s="131">
        <f t="shared" si="1"/>
        <v>0</v>
      </c>
      <c r="Y61" s="131">
        <f>IF($D61=Y$1,SUMIFS($H$3:$H61,$G$3:$G61,Y$1,$C$3:$C61,"Sell"),0)</f>
        <v>0</v>
      </c>
      <c r="Z61" s="131">
        <f t="shared" si="2"/>
        <v>0</v>
      </c>
      <c r="AA61" s="131">
        <f>IF($D61=AA$1,SUMIFS($H$3:$H61,$G$3:$G61,AA$1,$C$3:$C61,"Sell"),0)</f>
        <v>0</v>
      </c>
      <c r="AB61" s="131">
        <f t="shared" si="3"/>
        <v>0</v>
      </c>
      <c r="AC61" s="131">
        <f>SUMIFS('Deductions and Deposits'!$H:$H,'Deductions and Deposits'!$G:$G,D61,'Deductions and Deposits'!$F:$F,"&lt;="&amp;B61)+SUMIFS($F$3:F61,$D$3:D61,D61,$C$3:C61,"Coin Deposit",$E$3:E61,"")</f>
        <v>0</v>
      </c>
      <c r="AD61" s="131">
        <f>SUMIFS('Deductions and Deposits'!$D:$D,'Deductions and Deposits'!$C:$C,D61)+SUMIFS($F:$F,$D:$D,D61,$C:$C,"Coin Deduction")</f>
        <v>0</v>
      </c>
      <c r="AE61" s="131">
        <f>Table5[[#This Row],[Column4]]+Table5[[#This Row],[Column14]]+Table5[[#This Row],[Column19]]+Table5[[#This Row],[Column12]]</f>
        <v>0</v>
      </c>
      <c r="AF61" s="131">
        <f>Table5[[#This Row],[Column5]]+Table5[[#This Row],[Column13]]+Table5[[#This Row],[Column21]]+Table5[[#This Row],[Column18]]</f>
        <v>0</v>
      </c>
      <c r="AG61" s="131">
        <f t="shared" si="4"/>
        <v>0</v>
      </c>
      <c r="AH61" s="131">
        <f t="shared" si="5"/>
        <v>0</v>
      </c>
      <c r="AI61" s="131">
        <f>Table5[[#This Row],[Column17]]-Table5[[#This Row],[Column20]]</f>
        <v>0</v>
      </c>
      <c r="AJ61" s="131">
        <f t="shared" si="6"/>
        <v>0</v>
      </c>
      <c r="AK61" s="131">
        <f t="shared" si="7"/>
        <v>0</v>
      </c>
      <c r="AL61" s="131">
        <f t="shared" si="8"/>
        <v>0</v>
      </c>
      <c r="AM61" s="131" t="str">
        <f t="shared" si="9"/>
        <v/>
      </c>
      <c r="AN61" s="131" t="str">
        <f t="shared" ca="1" si="10"/>
        <v/>
      </c>
    </row>
    <row r="62" spans="1:40" ht="20.25" customHeight="1" x14ac:dyDescent="0.3">
      <c r="A62" s="127"/>
      <c r="B62" s="164"/>
      <c r="C62" s="139"/>
      <c r="D62" s="140"/>
      <c r="E62" s="139"/>
      <c r="F62" s="139"/>
      <c r="G62" s="140"/>
      <c r="H62" s="139"/>
      <c r="I62" s="129"/>
      <c r="L62" s="130"/>
      <c r="M62" s="130"/>
      <c r="N62" s="130"/>
      <c r="O62" s="130"/>
      <c r="P62" s="130"/>
      <c r="Q62" s="130"/>
      <c r="R62" s="130"/>
      <c r="S62" s="130"/>
      <c r="T62" s="120">
        <f t="shared" si="0"/>
        <v>0</v>
      </c>
      <c r="U62" s="131"/>
      <c r="V62" s="131"/>
      <c r="W62" s="131">
        <f>SUMIFS($F$3:F62,$D$3:D62,D62,$C$3:C62,"Buy")+SUMIFS($F$3:F62,$D$3:D62,D62,$C$3:C62,"Coin Deposit",$E$3:E62,"&lt;&gt;")</f>
        <v>0</v>
      </c>
      <c r="X62" s="131">
        <f t="shared" si="1"/>
        <v>0</v>
      </c>
      <c r="Y62" s="131">
        <f>IF($D62=Y$1,SUMIFS($H$3:$H62,$G$3:$G62,Y$1,$C$3:$C62,"Sell"),0)</f>
        <v>0</v>
      </c>
      <c r="Z62" s="131">
        <f t="shared" si="2"/>
        <v>0</v>
      </c>
      <c r="AA62" s="131">
        <f>IF($D62=AA$1,SUMIFS($H$3:$H62,$G$3:$G62,AA$1,$C$3:$C62,"Sell"),0)</f>
        <v>0</v>
      </c>
      <c r="AB62" s="131">
        <f t="shared" si="3"/>
        <v>0</v>
      </c>
      <c r="AC62" s="131">
        <f>SUMIFS('Deductions and Deposits'!$H:$H,'Deductions and Deposits'!$G:$G,D62,'Deductions and Deposits'!$F:$F,"&lt;="&amp;B62)+SUMIFS($F$3:F62,$D$3:D62,D62,$C$3:C62,"Coin Deposit",$E$3:E62,"")</f>
        <v>0</v>
      </c>
      <c r="AD62" s="131">
        <f>SUMIFS('Deductions and Deposits'!$D:$D,'Deductions and Deposits'!$C:$C,D62)+SUMIFS($F:$F,$D:$D,D62,$C:$C,"Coin Deduction")</f>
        <v>0</v>
      </c>
      <c r="AE62" s="131">
        <f>Table5[[#This Row],[Column4]]+Table5[[#This Row],[Column14]]+Table5[[#This Row],[Column19]]+Table5[[#This Row],[Column12]]</f>
        <v>0</v>
      </c>
      <c r="AF62" s="131">
        <f>Table5[[#This Row],[Column5]]+Table5[[#This Row],[Column13]]+Table5[[#This Row],[Column21]]+Table5[[#This Row],[Column18]]</f>
        <v>0</v>
      </c>
      <c r="AG62" s="131">
        <f t="shared" si="4"/>
        <v>0</v>
      </c>
      <c r="AH62" s="131">
        <f t="shared" si="5"/>
        <v>0</v>
      </c>
      <c r="AI62" s="131">
        <f>Table5[[#This Row],[Column17]]-Table5[[#This Row],[Column20]]</f>
        <v>0</v>
      </c>
      <c r="AJ62" s="131">
        <f t="shared" si="6"/>
        <v>0</v>
      </c>
      <c r="AK62" s="131">
        <f t="shared" si="7"/>
        <v>0</v>
      </c>
      <c r="AL62" s="131">
        <f t="shared" si="8"/>
        <v>0</v>
      </c>
      <c r="AM62" s="131" t="str">
        <f t="shared" si="9"/>
        <v/>
      </c>
      <c r="AN62" s="131" t="str">
        <f t="shared" ca="1" si="10"/>
        <v/>
      </c>
    </row>
    <row r="63" spans="1:40" ht="20.25" customHeight="1" x14ac:dyDescent="0.3">
      <c r="A63" s="127"/>
      <c r="B63" s="164"/>
      <c r="C63" s="139"/>
      <c r="D63" s="140"/>
      <c r="E63" s="139"/>
      <c r="F63" s="139"/>
      <c r="G63" s="140"/>
      <c r="H63" s="139"/>
      <c r="I63" s="129"/>
      <c r="L63" s="130"/>
      <c r="M63" s="130"/>
      <c r="N63" s="130"/>
      <c r="O63" s="130"/>
      <c r="P63" s="130"/>
      <c r="Q63" s="130"/>
      <c r="R63" s="130"/>
      <c r="S63" s="130"/>
      <c r="T63" s="120">
        <f t="shared" si="0"/>
        <v>0</v>
      </c>
      <c r="U63" s="131"/>
      <c r="V63" s="131"/>
      <c r="W63" s="131">
        <f>SUMIFS($F$3:F63,$D$3:D63,D63,$C$3:C63,"Buy")+SUMIFS($F$3:F63,$D$3:D63,D63,$C$3:C63,"Coin Deposit",$E$3:E63,"&lt;&gt;")</f>
        <v>0</v>
      </c>
      <c r="X63" s="131">
        <f t="shared" si="1"/>
        <v>0</v>
      </c>
      <c r="Y63" s="131">
        <f>IF($D63=Y$1,SUMIFS($H$3:$H63,$G$3:$G63,Y$1,$C$3:$C63,"Sell"),0)</f>
        <v>0</v>
      </c>
      <c r="Z63" s="131">
        <f t="shared" si="2"/>
        <v>0</v>
      </c>
      <c r="AA63" s="131">
        <f>IF($D63=AA$1,SUMIFS($H$3:$H63,$G$3:$G63,AA$1,$C$3:$C63,"Sell"),0)</f>
        <v>0</v>
      </c>
      <c r="AB63" s="131">
        <f t="shared" si="3"/>
        <v>0</v>
      </c>
      <c r="AC63" s="131">
        <f>SUMIFS('Deductions and Deposits'!$H:$H,'Deductions and Deposits'!$G:$G,D63,'Deductions and Deposits'!$F:$F,"&lt;="&amp;B63)+SUMIFS($F$3:F63,$D$3:D63,D63,$C$3:C63,"Coin Deposit",$E$3:E63,"")</f>
        <v>0</v>
      </c>
      <c r="AD63" s="131">
        <f>SUMIFS('Deductions and Deposits'!$D:$D,'Deductions and Deposits'!$C:$C,D63)+SUMIFS($F:$F,$D:$D,D63,$C:$C,"Coin Deduction")</f>
        <v>0</v>
      </c>
      <c r="AE63" s="131">
        <f>Table5[[#This Row],[Column4]]+Table5[[#This Row],[Column14]]+Table5[[#This Row],[Column19]]+Table5[[#This Row],[Column12]]</f>
        <v>0</v>
      </c>
      <c r="AF63" s="131">
        <f>Table5[[#This Row],[Column5]]+Table5[[#This Row],[Column13]]+Table5[[#This Row],[Column21]]+Table5[[#This Row],[Column18]]</f>
        <v>0</v>
      </c>
      <c r="AG63" s="131">
        <f t="shared" si="4"/>
        <v>0</v>
      </c>
      <c r="AH63" s="131">
        <f t="shared" si="5"/>
        <v>0</v>
      </c>
      <c r="AI63" s="131">
        <f>Table5[[#This Row],[Column17]]-Table5[[#This Row],[Column20]]</f>
        <v>0</v>
      </c>
      <c r="AJ63" s="131">
        <f t="shared" si="6"/>
        <v>0</v>
      </c>
      <c r="AK63" s="131">
        <f t="shared" si="7"/>
        <v>0</v>
      </c>
      <c r="AL63" s="131">
        <f t="shared" si="8"/>
        <v>0</v>
      </c>
      <c r="AM63" s="131" t="str">
        <f t="shared" si="9"/>
        <v/>
      </c>
      <c r="AN63" s="131" t="str">
        <f t="shared" ca="1" si="10"/>
        <v/>
      </c>
    </row>
    <row r="64" spans="1:40" ht="20.25" customHeight="1" x14ac:dyDescent="0.3">
      <c r="A64" s="127"/>
      <c r="B64" s="164"/>
      <c r="C64" s="139"/>
      <c r="D64" s="140"/>
      <c r="E64" s="139"/>
      <c r="F64" s="139"/>
      <c r="G64" s="140"/>
      <c r="H64" s="139"/>
      <c r="I64" s="129"/>
      <c r="L64" s="130"/>
      <c r="M64" s="130"/>
      <c r="N64" s="130"/>
      <c r="O64" s="130"/>
      <c r="P64" s="130"/>
      <c r="Q64" s="130"/>
      <c r="R64" s="130"/>
      <c r="S64" s="130"/>
      <c r="T64" s="120">
        <f t="shared" si="0"/>
        <v>0</v>
      </c>
      <c r="U64" s="131"/>
      <c r="V64" s="131"/>
      <c r="W64" s="131">
        <f>SUMIFS($F$3:F64,$D$3:D64,D64,$C$3:C64,"Buy")+SUMIFS($F$3:F64,$D$3:D64,D64,$C$3:C64,"Coin Deposit",$E$3:E64,"&lt;&gt;")</f>
        <v>0</v>
      </c>
      <c r="X64" s="131">
        <f t="shared" si="1"/>
        <v>0</v>
      </c>
      <c r="Y64" s="131">
        <f>IF($D64=Y$1,SUMIFS($H$3:$H64,$G$3:$G64,Y$1,$C$3:$C64,"Sell"),0)</f>
        <v>0</v>
      </c>
      <c r="Z64" s="131">
        <f t="shared" si="2"/>
        <v>0</v>
      </c>
      <c r="AA64" s="131">
        <f>IF($D64=AA$1,SUMIFS($H$3:$H64,$G$3:$G64,AA$1,$C$3:$C64,"Sell"),0)</f>
        <v>0</v>
      </c>
      <c r="AB64" s="131">
        <f t="shared" si="3"/>
        <v>0</v>
      </c>
      <c r="AC64" s="131">
        <f>SUMIFS('Deductions and Deposits'!$H:$H,'Deductions and Deposits'!$G:$G,D64,'Deductions and Deposits'!$F:$F,"&lt;="&amp;B64)+SUMIFS($F$3:F64,$D$3:D64,D64,$C$3:C64,"Coin Deposit",$E$3:E64,"")</f>
        <v>0</v>
      </c>
      <c r="AD64" s="131">
        <f>SUMIFS('Deductions and Deposits'!$D:$D,'Deductions and Deposits'!$C:$C,D64)+SUMIFS($F:$F,$D:$D,D64,$C:$C,"Coin Deduction")</f>
        <v>0</v>
      </c>
      <c r="AE64" s="131">
        <f>Table5[[#This Row],[Column4]]+Table5[[#This Row],[Column14]]+Table5[[#This Row],[Column19]]+Table5[[#This Row],[Column12]]</f>
        <v>0</v>
      </c>
      <c r="AF64" s="131">
        <f>Table5[[#This Row],[Column5]]+Table5[[#This Row],[Column13]]+Table5[[#This Row],[Column21]]+Table5[[#This Row],[Column18]]</f>
        <v>0</v>
      </c>
      <c r="AG64" s="131">
        <f t="shared" si="4"/>
        <v>0</v>
      </c>
      <c r="AH64" s="131">
        <f t="shared" si="5"/>
        <v>0</v>
      </c>
      <c r="AI64" s="131">
        <f>Table5[[#This Row],[Column17]]-Table5[[#This Row],[Column20]]</f>
        <v>0</v>
      </c>
      <c r="AJ64" s="131">
        <f t="shared" si="6"/>
        <v>0</v>
      </c>
      <c r="AK64" s="131">
        <f t="shared" si="7"/>
        <v>0</v>
      </c>
      <c r="AL64" s="131">
        <f t="shared" si="8"/>
        <v>0</v>
      </c>
      <c r="AM64" s="131" t="str">
        <f t="shared" si="9"/>
        <v/>
      </c>
      <c r="AN64" s="131" t="str">
        <f t="shared" ca="1" si="10"/>
        <v/>
      </c>
    </row>
    <row r="65" spans="1:40" ht="20.25" customHeight="1" x14ac:dyDescent="0.3">
      <c r="A65" s="127"/>
      <c r="B65" s="164"/>
      <c r="C65" s="139"/>
      <c r="D65" s="140"/>
      <c r="E65" s="139"/>
      <c r="F65" s="139"/>
      <c r="G65" s="140"/>
      <c r="H65" s="139"/>
      <c r="I65" s="129"/>
      <c r="L65" s="130"/>
      <c r="M65" s="130"/>
      <c r="N65" s="130"/>
      <c r="O65" s="130"/>
      <c r="P65" s="130"/>
      <c r="Q65" s="130"/>
      <c r="R65" s="130"/>
      <c r="S65" s="130"/>
      <c r="T65" s="120">
        <f t="shared" si="0"/>
        <v>0</v>
      </c>
      <c r="U65" s="131"/>
      <c r="V65" s="131"/>
      <c r="W65" s="131">
        <f>SUMIFS($F$3:F65,$D$3:D65,D65,$C$3:C65,"Buy")+SUMIFS($F$3:F65,$D$3:D65,D65,$C$3:C65,"Coin Deposit",$E$3:E65,"&lt;&gt;")</f>
        <v>0</v>
      </c>
      <c r="X65" s="131">
        <f t="shared" si="1"/>
        <v>0</v>
      </c>
      <c r="Y65" s="131">
        <f>IF($D65=Y$1,SUMIFS($H$3:$H65,$G$3:$G65,Y$1,$C$3:$C65,"Sell"),0)</f>
        <v>0</v>
      </c>
      <c r="Z65" s="131">
        <f t="shared" si="2"/>
        <v>0</v>
      </c>
      <c r="AA65" s="131">
        <f>IF($D65=AA$1,SUMIFS($H$3:$H65,$G$3:$G65,AA$1,$C$3:$C65,"Sell"),0)</f>
        <v>0</v>
      </c>
      <c r="AB65" s="131">
        <f t="shared" si="3"/>
        <v>0</v>
      </c>
      <c r="AC65" s="131">
        <f>SUMIFS('Deductions and Deposits'!$H:$H,'Deductions and Deposits'!$G:$G,D65,'Deductions and Deposits'!$F:$F,"&lt;="&amp;B65)+SUMIFS($F$3:F65,$D$3:D65,D65,$C$3:C65,"Coin Deposit",$E$3:E65,"")</f>
        <v>0</v>
      </c>
      <c r="AD65" s="131">
        <f>SUMIFS('Deductions and Deposits'!$D:$D,'Deductions and Deposits'!$C:$C,D65)+SUMIFS($F:$F,$D:$D,D65,$C:$C,"Coin Deduction")</f>
        <v>0</v>
      </c>
      <c r="AE65" s="131">
        <f>Table5[[#This Row],[Column4]]+Table5[[#This Row],[Column14]]+Table5[[#This Row],[Column19]]+Table5[[#This Row],[Column12]]</f>
        <v>0</v>
      </c>
      <c r="AF65" s="131">
        <f>Table5[[#This Row],[Column5]]+Table5[[#This Row],[Column13]]+Table5[[#This Row],[Column21]]+Table5[[#This Row],[Column18]]</f>
        <v>0</v>
      </c>
      <c r="AG65" s="131">
        <f t="shared" si="4"/>
        <v>0</v>
      </c>
      <c r="AH65" s="131">
        <f t="shared" si="5"/>
        <v>0</v>
      </c>
      <c r="AI65" s="131">
        <f>Table5[[#This Row],[Column17]]-Table5[[#This Row],[Column20]]</f>
        <v>0</v>
      </c>
      <c r="AJ65" s="131">
        <f t="shared" si="6"/>
        <v>0</v>
      </c>
      <c r="AK65" s="131">
        <f t="shared" si="7"/>
        <v>0</v>
      </c>
      <c r="AL65" s="131">
        <f t="shared" si="8"/>
        <v>0</v>
      </c>
      <c r="AM65" s="131" t="str">
        <f t="shared" si="9"/>
        <v/>
      </c>
      <c r="AN65" s="131" t="str">
        <f t="shared" ca="1" si="10"/>
        <v/>
      </c>
    </row>
    <row r="66" spans="1:40" ht="20.25" customHeight="1" x14ac:dyDescent="0.3">
      <c r="A66" s="127"/>
      <c r="B66" s="164"/>
      <c r="C66" s="139"/>
      <c r="D66" s="140"/>
      <c r="E66" s="139"/>
      <c r="F66" s="139"/>
      <c r="G66" s="140"/>
      <c r="H66" s="139"/>
      <c r="I66" s="129"/>
      <c r="L66" s="130"/>
      <c r="M66" s="130"/>
      <c r="N66" s="130"/>
      <c r="O66" s="130"/>
      <c r="P66" s="130"/>
      <c r="Q66" s="130"/>
      <c r="R66" s="130"/>
      <c r="S66" s="130"/>
      <c r="T66" s="120">
        <f t="shared" si="0"/>
        <v>0</v>
      </c>
      <c r="U66" s="131"/>
      <c r="V66" s="131"/>
      <c r="W66" s="131">
        <f>SUMIFS($F$3:F66,$D$3:D66,D66,$C$3:C66,"Buy")+SUMIFS($F$3:F66,$D$3:D66,D66,$C$3:C66,"Coin Deposit",$E$3:E66,"&lt;&gt;")</f>
        <v>0</v>
      </c>
      <c r="X66" s="131">
        <f t="shared" si="1"/>
        <v>0</v>
      </c>
      <c r="Y66" s="131">
        <f>IF($D66=Y$1,SUMIFS($H$3:$H66,$G$3:$G66,Y$1,$C$3:$C66,"Sell"),0)</f>
        <v>0</v>
      </c>
      <c r="Z66" s="131">
        <f t="shared" si="2"/>
        <v>0</v>
      </c>
      <c r="AA66" s="131">
        <f>IF($D66=AA$1,SUMIFS($H$3:$H66,$G$3:$G66,AA$1,$C$3:$C66,"Sell"),0)</f>
        <v>0</v>
      </c>
      <c r="AB66" s="131">
        <f t="shared" si="3"/>
        <v>0</v>
      </c>
      <c r="AC66" s="131">
        <f>SUMIFS('Deductions and Deposits'!$H:$H,'Deductions and Deposits'!$G:$G,D66,'Deductions and Deposits'!$F:$F,"&lt;="&amp;B66)+SUMIFS($F$3:F66,$D$3:D66,D66,$C$3:C66,"Coin Deposit",$E$3:E66,"")</f>
        <v>0</v>
      </c>
      <c r="AD66" s="131">
        <f>SUMIFS('Deductions and Deposits'!$D:$D,'Deductions and Deposits'!$C:$C,D66)+SUMIFS($F:$F,$D:$D,D66,$C:$C,"Coin Deduction")</f>
        <v>0</v>
      </c>
      <c r="AE66" s="131">
        <f>Table5[[#This Row],[Column4]]+Table5[[#This Row],[Column14]]+Table5[[#This Row],[Column19]]+Table5[[#This Row],[Column12]]</f>
        <v>0</v>
      </c>
      <c r="AF66" s="131">
        <f>Table5[[#This Row],[Column5]]+Table5[[#This Row],[Column13]]+Table5[[#This Row],[Column21]]+Table5[[#This Row],[Column18]]</f>
        <v>0</v>
      </c>
      <c r="AG66" s="131">
        <f t="shared" si="4"/>
        <v>0</v>
      </c>
      <c r="AH66" s="131">
        <f t="shared" si="5"/>
        <v>0</v>
      </c>
      <c r="AI66" s="131">
        <f>Table5[[#This Row],[Column17]]-Table5[[#This Row],[Column20]]</f>
        <v>0</v>
      </c>
      <c r="AJ66" s="131">
        <f t="shared" si="6"/>
        <v>0</v>
      </c>
      <c r="AK66" s="131">
        <f t="shared" si="7"/>
        <v>0</v>
      </c>
      <c r="AL66" s="131">
        <f t="shared" si="8"/>
        <v>0</v>
      </c>
      <c r="AM66" s="131" t="str">
        <f t="shared" si="9"/>
        <v/>
      </c>
      <c r="AN66" s="131" t="str">
        <f t="shared" ca="1" si="10"/>
        <v/>
      </c>
    </row>
    <row r="67" spans="1:40" ht="20.25" customHeight="1" x14ac:dyDescent="0.3">
      <c r="A67" s="127"/>
      <c r="B67" s="164"/>
      <c r="C67" s="139"/>
      <c r="D67" s="140"/>
      <c r="E67" s="139"/>
      <c r="F67" s="139"/>
      <c r="G67" s="140"/>
      <c r="H67" s="139"/>
      <c r="I67" s="129"/>
      <c r="L67" s="130"/>
      <c r="M67" s="130"/>
      <c r="N67" s="130"/>
      <c r="O67" s="130"/>
      <c r="P67" s="130"/>
      <c r="Q67" s="130"/>
      <c r="R67" s="130"/>
      <c r="S67" s="130"/>
      <c r="T67" s="120">
        <f t="shared" ref="T67:T130" si="11">IF(E67&lt;&gt;"",E67,0)</f>
        <v>0</v>
      </c>
      <c r="U67" s="131"/>
      <c r="V67" s="131"/>
      <c r="W67" s="131">
        <f>SUMIFS($F$3:F67,$D$3:D67,D67,$C$3:C67,"Buy")+SUMIFS($F$3:F67,$D$3:D67,D67,$C$3:C67,"Coin Deposit",$E$3:E67,"&lt;&gt;")</f>
        <v>0</v>
      </c>
      <c r="X67" s="131">
        <f t="shared" ref="X67:X130" si="12">IF(OR(C67="buy",AND(C67="Coin Deposit",E67&lt;&gt;"")),SUMIFS($F:$F,$D:$D,D67,$C:$C,"sell"),0)</f>
        <v>0</v>
      </c>
      <c r="Y67" s="131">
        <f>IF($D67=Y$1,SUMIFS($H$3:$H67,$G$3:$G67,Y$1,$C$3:$C67,"Sell"),0)</f>
        <v>0</v>
      </c>
      <c r="Z67" s="131">
        <f t="shared" ref="Z67:Z130" si="13">IF($D67=Z$1,SUMIFS($H:$H,$G:$G,Z$1,$C:$C,"Buy")+SUMIFS($H:$H,$G:$G,Z$1,$C:$C,"Coin Deposit",$E:$E,"&lt;&gt;"),0)</f>
        <v>0</v>
      </c>
      <c r="AA67" s="131">
        <f>IF($D67=AA$1,SUMIFS($H$3:$H67,$G$3:$G67,AA$1,$C$3:$C67,"Sell"),0)</f>
        <v>0</v>
      </c>
      <c r="AB67" s="131">
        <f t="shared" ref="AB67:AB130" si="14">IF($D67=AB$1,SUMIFS($H:$H,$G:$G,AB$1,$C:$C,"Buy")+SUMIFS($H:$H,$G:$G,AB$1,$C:$C,"Coin Deposit",$E:$E,"&lt;&gt;"),0)</f>
        <v>0</v>
      </c>
      <c r="AC67" s="131">
        <f>SUMIFS('Deductions and Deposits'!$H:$H,'Deductions and Deposits'!$G:$G,D67,'Deductions and Deposits'!$F:$F,"&lt;="&amp;B67)+SUMIFS($F$3:F67,$D$3:D67,D67,$C$3:C67,"Coin Deposit",$E$3:E67,"")</f>
        <v>0</v>
      </c>
      <c r="AD67" s="131">
        <f>SUMIFS('Deductions and Deposits'!$D:$D,'Deductions and Deposits'!$C:$C,D67)+SUMIFS($F:$F,$D:$D,D67,$C:$C,"Coin Deduction")</f>
        <v>0</v>
      </c>
      <c r="AE67" s="131">
        <f>Table5[[#This Row],[Column4]]+Table5[[#This Row],[Column14]]+Table5[[#This Row],[Column19]]+Table5[[#This Row],[Column12]]</f>
        <v>0</v>
      </c>
      <c r="AF67" s="131">
        <f>Table5[[#This Row],[Column5]]+Table5[[#This Row],[Column13]]+Table5[[#This Row],[Column21]]+Table5[[#This Row],[Column18]]</f>
        <v>0</v>
      </c>
      <c r="AG67" s="131">
        <f t="shared" ref="AG67:AG130" si="15">IF(AND((AC67+Y67+AA67)&gt;AF67,OR(C67="buy",AND(C67="Coin Deposit",E67&lt;&gt;""))),(AC67+Y67+AA67)-AF67,0)</f>
        <v>0</v>
      </c>
      <c r="AH67" s="131">
        <f t="shared" ref="AH67:AH130" si="16">IF(AND(AE67&gt;AF67,OR(C67="buy",AND(C67="Coin Deposit",E67&lt;&gt;""))),AE67-AF67,0)</f>
        <v>0</v>
      </c>
      <c r="AI67" s="131">
        <f>Table5[[#This Row],[Column17]]-Table5[[#This Row],[Column20]]</f>
        <v>0</v>
      </c>
      <c r="AJ67" s="131">
        <f t="shared" ref="AJ67:AJ130" si="17">IF(AI67&gt;F67,F67,AI67)</f>
        <v>0</v>
      </c>
      <c r="AK67" s="131">
        <f t="shared" ref="AK67:AK130" si="18">AJ67*T67</f>
        <v>0</v>
      </c>
      <c r="AL67" s="131">
        <f t="shared" ref="AL67:AL130" si="19">IFERROR(SUMIFS($AK:$AK,$D:$D,D67)/SUMIFS($AJ:$AJ,$D:$D,D67),0)</f>
        <v>0</v>
      </c>
      <c r="AM67" s="131" t="str">
        <f t="shared" ref="AM67:AM130" si="20">C67&amp;D67</f>
        <v/>
      </c>
      <c r="AN67" s="131" t="str">
        <f t="shared" ref="AN67:AN130" ca="1" si="21">OFFSET(AM67,COUNTA($AM:$AM)-ROW()-(ROW()-ROW($AN$2)-1),)</f>
        <v/>
      </c>
    </row>
    <row r="68" spans="1:40" ht="20.25" customHeight="1" x14ac:dyDescent="0.3">
      <c r="A68" s="127"/>
      <c r="B68" s="164"/>
      <c r="C68" s="139"/>
      <c r="D68" s="140"/>
      <c r="E68" s="139"/>
      <c r="F68" s="139"/>
      <c r="G68" s="140"/>
      <c r="H68" s="139"/>
      <c r="I68" s="129"/>
      <c r="L68" s="130"/>
      <c r="M68" s="130"/>
      <c r="N68" s="130"/>
      <c r="O68" s="130"/>
      <c r="P68" s="130"/>
      <c r="Q68" s="130"/>
      <c r="R68" s="130"/>
      <c r="S68" s="130"/>
      <c r="T68" s="120">
        <f t="shared" si="11"/>
        <v>0</v>
      </c>
      <c r="U68" s="131"/>
      <c r="V68" s="131"/>
      <c r="W68" s="131">
        <f>SUMIFS($F$3:F68,$D$3:D68,D68,$C$3:C68,"Buy")+SUMIFS($F$3:F68,$D$3:D68,D68,$C$3:C68,"Coin Deposit",$E$3:E68,"&lt;&gt;")</f>
        <v>0</v>
      </c>
      <c r="X68" s="131">
        <f t="shared" si="12"/>
        <v>0</v>
      </c>
      <c r="Y68" s="131">
        <f>IF($D68=Y$1,SUMIFS($H$3:$H68,$G$3:$G68,Y$1,$C$3:$C68,"Sell"),0)</f>
        <v>0</v>
      </c>
      <c r="Z68" s="131">
        <f t="shared" si="13"/>
        <v>0</v>
      </c>
      <c r="AA68" s="131">
        <f>IF($D68=AA$1,SUMIFS($H$3:$H68,$G$3:$G68,AA$1,$C$3:$C68,"Sell"),0)</f>
        <v>0</v>
      </c>
      <c r="AB68" s="131">
        <f t="shared" si="14"/>
        <v>0</v>
      </c>
      <c r="AC68" s="131">
        <f>SUMIFS('Deductions and Deposits'!$H:$H,'Deductions and Deposits'!$G:$G,D68,'Deductions and Deposits'!$F:$F,"&lt;="&amp;B68)+SUMIFS($F$3:F68,$D$3:D68,D68,$C$3:C68,"Coin Deposit",$E$3:E68,"")</f>
        <v>0</v>
      </c>
      <c r="AD68" s="131">
        <f>SUMIFS('Deductions and Deposits'!$D:$D,'Deductions and Deposits'!$C:$C,D68)+SUMIFS($F:$F,$D:$D,D68,$C:$C,"Coin Deduction")</f>
        <v>0</v>
      </c>
      <c r="AE68" s="131">
        <f>Table5[[#This Row],[Column4]]+Table5[[#This Row],[Column14]]+Table5[[#This Row],[Column19]]+Table5[[#This Row],[Column12]]</f>
        <v>0</v>
      </c>
      <c r="AF68" s="131">
        <f>Table5[[#This Row],[Column5]]+Table5[[#This Row],[Column13]]+Table5[[#This Row],[Column21]]+Table5[[#This Row],[Column18]]</f>
        <v>0</v>
      </c>
      <c r="AG68" s="131">
        <f t="shared" si="15"/>
        <v>0</v>
      </c>
      <c r="AH68" s="131">
        <f t="shared" si="16"/>
        <v>0</v>
      </c>
      <c r="AI68" s="131">
        <f>Table5[[#This Row],[Column17]]-Table5[[#This Row],[Column20]]</f>
        <v>0</v>
      </c>
      <c r="AJ68" s="131">
        <f t="shared" si="17"/>
        <v>0</v>
      </c>
      <c r="AK68" s="131">
        <f t="shared" si="18"/>
        <v>0</v>
      </c>
      <c r="AL68" s="131">
        <f t="shared" si="19"/>
        <v>0</v>
      </c>
      <c r="AM68" s="131" t="str">
        <f t="shared" si="20"/>
        <v/>
      </c>
      <c r="AN68" s="131" t="str">
        <f t="shared" ca="1" si="21"/>
        <v/>
      </c>
    </row>
    <row r="69" spans="1:40" ht="20.25" customHeight="1" x14ac:dyDescent="0.3">
      <c r="A69" s="127"/>
      <c r="B69" s="164"/>
      <c r="C69" s="139"/>
      <c r="D69" s="140"/>
      <c r="E69" s="139"/>
      <c r="F69" s="139"/>
      <c r="G69" s="140"/>
      <c r="H69" s="139"/>
      <c r="I69" s="129"/>
      <c r="L69" s="130"/>
      <c r="M69" s="130"/>
      <c r="N69" s="130"/>
      <c r="O69" s="130"/>
      <c r="P69" s="130"/>
      <c r="Q69" s="130"/>
      <c r="R69" s="130"/>
      <c r="S69" s="130"/>
      <c r="T69" s="120">
        <f t="shared" si="11"/>
        <v>0</v>
      </c>
      <c r="U69" s="131"/>
      <c r="V69" s="131"/>
      <c r="W69" s="131">
        <f>SUMIFS($F$3:F69,$D$3:D69,D69,$C$3:C69,"Buy")+SUMIFS($F$3:F69,$D$3:D69,D69,$C$3:C69,"Coin Deposit",$E$3:E69,"&lt;&gt;")</f>
        <v>0</v>
      </c>
      <c r="X69" s="131">
        <f t="shared" si="12"/>
        <v>0</v>
      </c>
      <c r="Y69" s="131">
        <f>IF($D69=Y$1,SUMIFS($H$3:$H69,$G$3:$G69,Y$1,$C$3:$C69,"Sell"),0)</f>
        <v>0</v>
      </c>
      <c r="Z69" s="131">
        <f t="shared" si="13"/>
        <v>0</v>
      </c>
      <c r="AA69" s="131">
        <f>IF($D69=AA$1,SUMIFS($H$3:$H69,$G$3:$G69,AA$1,$C$3:$C69,"Sell"),0)</f>
        <v>0</v>
      </c>
      <c r="AB69" s="131">
        <f t="shared" si="14"/>
        <v>0</v>
      </c>
      <c r="AC69" s="131">
        <f>SUMIFS('Deductions and Deposits'!$H:$H,'Deductions and Deposits'!$G:$G,D69,'Deductions and Deposits'!$F:$F,"&lt;="&amp;B69)+SUMIFS($F$3:F69,$D$3:D69,D69,$C$3:C69,"Coin Deposit",$E$3:E69,"")</f>
        <v>0</v>
      </c>
      <c r="AD69" s="131">
        <f>SUMIFS('Deductions and Deposits'!$D:$D,'Deductions and Deposits'!$C:$C,D69)+SUMIFS($F:$F,$D:$D,D69,$C:$C,"Coin Deduction")</f>
        <v>0</v>
      </c>
      <c r="AE69" s="131">
        <f>Table5[[#This Row],[Column4]]+Table5[[#This Row],[Column14]]+Table5[[#This Row],[Column19]]+Table5[[#This Row],[Column12]]</f>
        <v>0</v>
      </c>
      <c r="AF69" s="131">
        <f>Table5[[#This Row],[Column5]]+Table5[[#This Row],[Column13]]+Table5[[#This Row],[Column21]]+Table5[[#This Row],[Column18]]</f>
        <v>0</v>
      </c>
      <c r="AG69" s="131">
        <f t="shared" si="15"/>
        <v>0</v>
      </c>
      <c r="AH69" s="131">
        <f t="shared" si="16"/>
        <v>0</v>
      </c>
      <c r="AI69" s="131">
        <f>Table5[[#This Row],[Column17]]-Table5[[#This Row],[Column20]]</f>
        <v>0</v>
      </c>
      <c r="AJ69" s="131">
        <f t="shared" si="17"/>
        <v>0</v>
      </c>
      <c r="AK69" s="131">
        <f t="shared" si="18"/>
        <v>0</v>
      </c>
      <c r="AL69" s="131">
        <f t="shared" si="19"/>
        <v>0</v>
      </c>
      <c r="AM69" s="131" t="str">
        <f t="shared" si="20"/>
        <v/>
      </c>
      <c r="AN69" s="131" t="str">
        <f t="shared" ca="1" si="21"/>
        <v/>
      </c>
    </row>
    <row r="70" spans="1:40" ht="20.25" customHeight="1" x14ac:dyDescent="0.3">
      <c r="A70" s="127"/>
      <c r="B70" s="164"/>
      <c r="C70" s="139"/>
      <c r="D70" s="140"/>
      <c r="E70" s="139"/>
      <c r="F70" s="139"/>
      <c r="G70" s="140"/>
      <c r="H70" s="139"/>
      <c r="I70" s="129"/>
      <c r="L70" s="130"/>
      <c r="M70" s="130"/>
      <c r="N70" s="130"/>
      <c r="O70" s="130"/>
      <c r="P70" s="130"/>
      <c r="Q70" s="130"/>
      <c r="R70" s="130"/>
      <c r="S70" s="130"/>
      <c r="T70" s="120">
        <f t="shared" si="11"/>
        <v>0</v>
      </c>
      <c r="U70" s="131"/>
      <c r="V70" s="131"/>
      <c r="W70" s="131">
        <f>SUMIFS($F$3:F70,$D$3:D70,D70,$C$3:C70,"Buy")+SUMIFS($F$3:F70,$D$3:D70,D70,$C$3:C70,"Coin Deposit",$E$3:E70,"&lt;&gt;")</f>
        <v>0</v>
      </c>
      <c r="X70" s="131">
        <f t="shared" si="12"/>
        <v>0</v>
      </c>
      <c r="Y70" s="131">
        <f>IF($D70=Y$1,SUMIFS($H$3:$H70,$G$3:$G70,Y$1,$C$3:$C70,"Sell"),0)</f>
        <v>0</v>
      </c>
      <c r="Z70" s="131">
        <f t="shared" si="13"/>
        <v>0</v>
      </c>
      <c r="AA70" s="131">
        <f>IF($D70=AA$1,SUMIFS($H$3:$H70,$G$3:$G70,AA$1,$C$3:$C70,"Sell"),0)</f>
        <v>0</v>
      </c>
      <c r="AB70" s="131">
        <f t="shared" si="14"/>
        <v>0</v>
      </c>
      <c r="AC70" s="131">
        <f>SUMIFS('Deductions and Deposits'!$H:$H,'Deductions and Deposits'!$G:$G,D70,'Deductions and Deposits'!$F:$F,"&lt;="&amp;B70)+SUMIFS($F$3:F70,$D$3:D70,D70,$C$3:C70,"Coin Deposit",$E$3:E70,"")</f>
        <v>0</v>
      </c>
      <c r="AD70" s="131">
        <f>SUMIFS('Deductions and Deposits'!$D:$D,'Deductions and Deposits'!$C:$C,D70)+SUMIFS($F:$F,$D:$D,D70,$C:$C,"Coin Deduction")</f>
        <v>0</v>
      </c>
      <c r="AE70" s="131">
        <f>Table5[[#This Row],[Column4]]+Table5[[#This Row],[Column14]]+Table5[[#This Row],[Column19]]+Table5[[#This Row],[Column12]]</f>
        <v>0</v>
      </c>
      <c r="AF70" s="131">
        <f>Table5[[#This Row],[Column5]]+Table5[[#This Row],[Column13]]+Table5[[#This Row],[Column21]]+Table5[[#This Row],[Column18]]</f>
        <v>0</v>
      </c>
      <c r="AG70" s="131">
        <f t="shared" si="15"/>
        <v>0</v>
      </c>
      <c r="AH70" s="131">
        <f t="shared" si="16"/>
        <v>0</v>
      </c>
      <c r="AI70" s="131">
        <f>Table5[[#This Row],[Column17]]-Table5[[#This Row],[Column20]]</f>
        <v>0</v>
      </c>
      <c r="AJ70" s="131">
        <f t="shared" si="17"/>
        <v>0</v>
      </c>
      <c r="AK70" s="131">
        <f t="shared" si="18"/>
        <v>0</v>
      </c>
      <c r="AL70" s="131">
        <f t="shared" si="19"/>
        <v>0</v>
      </c>
      <c r="AM70" s="131" t="str">
        <f t="shared" si="20"/>
        <v/>
      </c>
      <c r="AN70" s="131" t="str">
        <f t="shared" ca="1" si="21"/>
        <v/>
      </c>
    </row>
    <row r="71" spans="1:40" ht="20.25" customHeight="1" x14ac:dyDescent="0.3">
      <c r="A71" s="127"/>
      <c r="B71" s="164"/>
      <c r="C71" s="139"/>
      <c r="D71" s="140"/>
      <c r="E71" s="139"/>
      <c r="F71" s="139"/>
      <c r="G71" s="140"/>
      <c r="H71" s="139"/>
      <c r="I71" s="129"/>
      <c r="L71" s="130"/>
      <c r="M71" s="130"/>
      <c r="N71" s="130"/>
      <c r="O71" s="130"/>
      <c r="P71" s="130"/>
      <c r="Q71" s="130"/>
      <c r="R71" s="130"/>
      <c r="S71" s="130"/>
      <c r="T71" s="120">
        <f t="shared" si="11"/>
        <v>0</v>
      </c>
      <c r="U71" s="131"/>
      <c r="V71" s="131"/>
      <c r="W71" s="131">
        <f>SUMIFS($F$3:F71,$D$3:D71,D71,$C$3:C71,"Buy")+SUMIFS($F$3:F71,$D$3:D71,D71,$C$3:C71,"Coin Deposit",$E$3:E71,"&lt;&gt;")</f>
        <v>0</v>
      </c>
      <c r="X71" s="131">
        <f t="shared" si="12"/>
        <v>0</v>
      </c>
      <c r="Y71" s="131">
        <f>IF($D71=Y$1,SUMIFS($H$3:$H71,$G$3:$G71,Y$1,$C$3:$C71,"Sell"),0)</f>
        <v>0</v>
      </c>
      <c r="Z71" s="131">
        <f t="shared" si="13"/>
        <v>0</v>
      </c>
      <c r="AA71" s="131">
        <f>IF($D71=AA$1,SUMIFS($H$3:$H71,$G$3:$G71,AA$1,$C$3:$C71,"Sell"),0)</f>
        <v>0</v>
      </c>
      <c r="AB71" s="131">
        <f t="shared" si="14"/>
        <v>0</v>
      </c>
      <c r="AC71" s="131">
        <f>SUMIFS('Deductions and Deposits'!$H:$H,'Deductions and Deposits'!$G:$G,D71,'Deductions and Deposits'!$F:$F,"&lt;="&amp;B71)+SUMIFS($F$3:F71,$D$3:D71,D71,$C$3:C71,"Coin Deposit",$E$3:E71,"")</f>
        <v>0</v>
      </c>
      <c r="AD71" s="131">
        <f>SUMIFS('Deductions and Deposits'!$D:$D,'Deductions and Deposits'!$C:$C,D71)+SUMIFS($F:$F,$D:$D,D71,$C:$C,"Coin Deduction")</f>
        <v>0</v>
      </c>
      <c r="AE71" s="131">
        <f>Table5[[#This Row],[Column4]]+Table5[[#This Row],[Column14]]+Table5[[#This Row],[Column19]]+Table5[[#This Row],[Column12]]</f>
        <v>0</v>
      </c>
      <c r="AF71" s="131">
        <f>Table5[[#This Row],[Column5]]+Table5[[#This Row],[Column13]]+Table5[[#This Row],[Column21]]+Table5[[#This Row],[Column18]]</f>
        <v>0</v>
      </c>
      <c r="AG71" s="131">
        <f t="shared" si="15"/>
        <v>0</v>
      </c>
      <c r="AH71" s="131">
        <f t="shared" si="16"/>
        <v>0</v>
      </c>
      <c r="AI71" s="131">
        <f>Table5[[#This Row],[Column17]]-Table5[[#This Row],[Column20]]</f>
        <v>0</v>
      </c>
      <c r="AJ71" s="131">
        <f t="shared" si="17"/>
        <v>0</v>
      </c>
      <c r="AK71" s="131">
        <f t="shared" si="18"/>
        <v>0</v>
      </c>
      <c r="AL71" s="131">
        <f t="shared" si="19"/>
        <v>0</v>
      </c>
      <c r="AM71" s="131" t="str">
        <f t="shared" si="20"/>
        <v/>
      </c>
      <c r="AN71" s="131" t="str">
        <f t="shared" ca="1" si="21"/>
        <v/>
      </c>
    </row>
    <row r="72" spans="1:40" ht="20.25" customHeight="1" x14ac:dyDescent="0.3">
      <c r="A72" s="127"/>
      <c r="B72" s="164"/>
      <c r="C72" s="139"/>
      <c r="D72" s="140"/>
      <c r="E72" s="139"/>
      <c r="F72" s="139"/>
      <c r="G72" s="140"/>
      <c r="H72" s="139"/>
      <c r="I72" s="129"/>
      <c r="L72" s="130"/>
      <c r="M72" s="130"/>
      <c r="N72" s="130"/>
      <c r="O72" s="130"/>
      <c r="P72" s="130"/>
      <c r="Q72" s="130"/>
      <c r="R72" s="130"/>
      <c r="S72" s="130"/>
      <c r="T72" s="120">
        <f t="shared" si="11"/>
        <v>0</v>
      </c>
      <c r="U72" s="131"/>
      <c r="V72" s="131"/>
      <c r="W72" s="131">
        <f>SUMIFS($F$3:F72,$D$3:D72,D72,$C$3:C72,"Buy")+SUMIFS($F$3:F72,$D$3:D72,D72,$C$3:C72,"Coin Deposit",$E$3:E72,"&lt;&gt;")</f>
        <v>0</v>
      </c>
      <c r="X72" s="131">
        <f t="shared" si="12"/>
        <v>0</v>
      </c>
      <c r="Y72" s="131">
        <f>IF($D72=Y$1,SUMIFS($H$3:$H72,$G$3:$G72,Y$1,$C$3:$C72,"Sell"),0)</f>
        <v>0</v>
      </c>
      <c r="Z72" s="131">
        <f t="shared" si="13"/>
        <v>0</v>
      </c>
      <c r="AA72" s="131">
        <f>IF($D72=AA$1,SUMIFS($H$3:$H72,$G$3:$G72,AA$1,$C$3:$C72,"Sell"),0)</f>
        <v>0</v>
      </c>
      <c r="AB72" s="131">
        <f t="shared" si="14"/>
        <v>0</v>
      </c>
      <c r="AC72" s="131">
        <f>SUMIFS('Deductions and Deposits'!$H:$H,'Deductions and Deposits'!$G:$G,D72,'Deductions and Deposits'!$F:$F,"&lt;="&amp;B72)+SUMIFS($F$3:F72,$D$3:D72,D72,$C$3:C72,"Coin Deposit",$E$3:E72,"")</f>
        <v>0</v>
      </c>
      <c r="AD72" s="131">
        <f>SUMIFS('Deductions and Deposits'!$D:$D,'Deductions and Deposits'!$C:$C,D72)+SUMIFS($F:$F,$D:$D,D72,$C:$C,"Coin Deduction")</f>
        <v>0</v>
      </c>
      <c r="AE72" s="131">
        <f>Table5[[#This Row],[Column4]]+Table5[[#This Row],[Column14]]+Table5[[#This Row],[Column19]]+Table5[[#This Row],[Column12]]</f>
        <v>0</v>
      </c>
      <c r="AF72" s="131">
        <f>Table5[[#This Row],[Column5]]+Table5[[#This Row],[Column13]]+Table5[[#This Row],[Column21]]+Table5[[#This Row],[Column18]]</f>
        <v>0</v>
      </c>
      <c r="AG72" s="131">
        <f t="shared" si="15"/>
        <v>0</v>
      </c>
      <c r="AH72" s="131">
        <f t="shared" si="16"/>
        <v>0</v>
      </c>
      <c r="AI72" s="131">
        <f>Table5[[#This Row],[Column17]]-Table5[[#This Row],[Column20]]</f>
        <v>0</v>
      </c>
      <c r="AJ72" s="131">
        <f t="shared" si="17"/>
        <v>0</v>
      </c>
      <c r="AK72" s="131">
        <f t="shared" si="18"/>
        <v>0</v>
      </c>
      <c r="AL72" s="131">
        <f t="shared" si="19"/>
        <v>0</v>
      </c>
      <c r="AM72" s="131" t="str">
        <f t="shared" si="20"/>
        <v/>
      </c>
      <c r="AN72" s="131" t="str">
        <f t="shared" ca="1" si="21"/>
        <v/>
      </c>
    </row>
    <row r="73" spans="1:40" ht="20.25" customHeight="1" x14ac:dyDescent="0.3">
      <c r="A73" s="127"/>
      <c r="B73" s="164"/>
      <c r="C73" s="139"/>
      <c r="D73" s="140"/>
      <c r="E73" s="139"/>
      <c r="F73" s="139"/>
      <c r="G73" s="140"/>
      <c r="H73" s="139"/>
      <c r="I73" s="129"/>
      <c r="L73" s="130"/>
      <c r="M73" s="130"/>
      <c r="N73" s="130"/>
      <c r="O73" s="130"/>
      <c r="P73" s="130"/>
      <c r="Q73" s="130"/>
      <c r="R73" s="130"/>
      <c r="S73" s="130"/>
      <c r="T73" s="120">
        <f t="shared" si="11"/>
        <v>0</v>
      </c>
      <c r="U73" s="131"/>
      <c r="V73" s="131"/>
      <c r="W73" s="131">
        <f>SUMIFS($F$3:F73,$D$3:D73,D73,$C$3:C73,"Buy")+SUMIFS($F$3:F73,$D$3:D73,D73,$C$3:C73,"Coin Deposit",$E$3:E73,"&lt;&gt;")</f>
        <v>0</v>
      </c>
      <c r="X73" s="131">
        <f t="shared" si="12"/>
        <v>0</v>
      </c>
      <c r="Y73" s="131">
        <f>IF($D73=Y$1,SUMIFS($H$3:$H73,$G$3:$G73,Y$1,$C$3:$C73,"Sell"),0)</f>
        <v>0</v>
      </c>
      <c r="Z73" s="131">
        <f t="shared" si="13"/>
        <v>0</v>
      </c>
      <c r="AA73" s="131">
        <f>IF($D73=AA$1,SUMIFS($H$3:$H73,$G$3:$G73,AA$1,$C$3:$C73,"Sell"),0)</f>
        <v>0</v>
      </c>
      <c r="AB73" s="131">
        <f t="shared" si="14"/>
        <v>0</v>
      </c>
      <c r="AC73" s="131">
        <f>SUMIFS('Deductions and Deposits'!$H:$H,'Deductions and Deposits'!$G:$G,D73,'Deductions and Deposits'!$F:$F,"&lt;="&amp;B73)+SUMIFS($F$3:F73,$D$3:D73,D73,$C$3:C73,"Coin Deposit",$E$3:E73,"")</f>
        <v>0</v>
      </c>
      <c r="AD73" s="131">
        <f>SUMIFS('Deductions and Deposits'!$D:$D,'Deductions and Deposits'!$C:$C,D73)+SUMIFS($F:$F,$D:$D,D73,$C:$C,"Coin Deduction")</f>
        <v>0</v>
      </c>
      <c r="AE73" s="131">
        <f>Table5[[#This Row],[Column4]]+Table5[[#This Row],[Column14]]+Table5[[#This Row],[Column19]]+Table5[[#This Row],[Column12]]</f>
        <v>0</v>
      </c>
      <c r="AF73" s="131">
        <f>Table5[[#This Row],[Column5]]+Table5[[#This Row],[Column13]]+Table5[[#This Row],[Column21]]+Table5[[#This Row],[Column18]]</f>
        <v>0</v>
      </c>
      <c r="AG73" s="131">
        <f t="shared" si="15"/>
        <v>0</v>
      </c>
      <c r="AH73" s="131">
        <f t="shared" si="16"/>
        <v>0</v>
      </c>
      <c r="AI73" s="131">
        <f>Table5[[#This Row],[Column17]]-Table5[[#This Row],[Column20]]</f>
        <v>0</v>
      </c>
      <c r="AJ73" s="131">
        <f t="shared" si="17"/>
        <v>0</v>
      </c>
      <c r="AK73" s="131">
        <f t="shared" si="18"/>
        <v>0</v>
      </c>
      <c r="AL73" s="131">
        <f t="shared" si="19"/>
        <v>0</v>
      </c>
      <c r="AM73" s="131" t="str">
        <f t="shared" si="20"/>
        <v/>
      </c>
      <c r="AN73" s="131" t="str">
        <f t="shared" ca="1" si="21"/>
        <v/>
      </c>
    </row>
    <row r="74" spans="1:40" ht="20.25" customHeight="1" x14ac:dyDescent="0.3">
      <c r="A74" s="127"/>
      <c r="B74" s="164"/>
      <c r="C74" s="139"/>
      <c r="D74" s="140"/>
      <c r="E74" s="139"/>
      <c r="F74" s="139"/>
      <c r="G74" s="140"/>
      <c r="H74" s="139"/>
      <c r="I74" s="129"/>
      <c r="L74" s="130"/>
      <c r="M74" s="130"/>
      <c r="N74" s="130"/>
      <c r="O74" s="130"/>
      <c r="P74" s="130"/>
      <c r="Q74" s="130"/>
      <c r="R74" s="130"/>
      <c r="S74" s="130"/>
      <c r="T74" s="120">
        <f t="shared" si="11"/>
        <v>0</v>
      </c>
      <c r="U74" s="131"/>
      <c r="V74" s="131"/>
      <c r="W74" s="131">
        <f>SUMIFS($F$3:F74,$D$3:D74,D74,$C$3:C74,"Buy")+SUMIFS($F$3:F74,$D$3:D74,D74,$C$3:C74,"Coin Deposit",$E$3:E74,"&lt;&gt;")</f>
        <v>0</v>
      </c>
      <c r="X74" s="131">
        <f t="shared" si="12"/>
        <v>0</v>
      </c>
      <c r="Y74" s="131">
        <f>IF($D74=Y$1,SUMIFS($H$3:$H74,$G$3:$G74,Y$1,$C$3:$C74,"Sell"),0)</f>
        <v>0</v>
      </c>
      <c r="Z74" s="131">
        <f t="shared" si="13"/>
        <v>0</v>
      </c>
      <c r="AA74" s="131">
        <f>IF($D74=AA$1,SUMIFS($H$3:$H74,$G$3:$G74,AA$1,$C$3:$C74,"Sell"),0)</f>
        <v>0</v>
      </c>
      <c r="AB74" s="131">
        <f t="shared" si="14"/>
        <v>0</v>
      </c>
      <c r="AC74" s="131">
        <f>SUMIFS('Deductions and Deposits'!$H:$H,'Deductions and Deposits'!$G:$G,D74,'Deductions and Deposits'!$F:$F,"&lt;="&amp;B74)+SUMIFS($F$3:F74,$D$3:D74,D74,$C$3:C74,"Coin Deposit",$E$3:E74,"")</f>
        <v>0</v>
      </c>
      <c r="AD74" s="131">
        <f>SUMIFS('Deductions and Deposits'!$D:$D,'Deductions and Deposits'!$C:$C,D74)+SUMIFS($F:$F,$D:$D,D74,$C:$C,"Coin Deduction")</f>
        <v>0</v>
      </c>
      <c r="AE74" s="131">
        <f>Table5[[#This Row],[Column4]]+Table5[[#This Row],[Column14]]+Table5[[#This Row],[Column19]]+Table5[[#This Row],[Column12]]</f>
        <v>0</v>
      </c>
      <c r="AF74" s="131">
        <f>Table5[[#This Row],[Column5]]+Table5[[#This Row],[Column13]]+Table5[[#This Row],[Column21]]+Table5[[#This Row],[Column18]]</f>
        <v>0</v>
      </c>
      <c r="AG74" s="131">
        <f t="shared" si="15"/>
        <v>0</v>
      </c>
      <c r="AH74" s="131">
        <f t="shared" si="16"/>
        <v>0</v>
      </c>
      <c r="AI74" s="131">
        <f>Table5[[#This Row],[Column17]]-Table5[[#This Row],[Column20]]</f>
        <v>0</v>
      </c>
      <c r="AJ74" s="131">
        <f t="shared" si="17"/>
        <v>0</v>
      </c>
      <c r="AK74" s="131">
        <f t="shared" si="18"/>
        <v>0</v>
      </c>
      <c r="AL74" s="131">
        <f t="shared" si="19"/>
        <v>0</v>
      </c>
      <c r="AM74" s="131" t="str">
        <f t="shared" si="20"/>
        <v/>
      </c>
      <c r="AN74" s="131" t="str">
        <f t="shared" ca="1" si="21"/>
        <v/>
      </c>
    </row>
    <row r="75" spans="1:40" ht="20.25" customHeight="1" x14ac:dyDescent="0.3">
      <c r="A75" s="127"/>
      <c r="B75" s="164"/>
      <c r="C75" s="139"/>
      <c r="D75" s="140"/>
      <c r="E75" s="139"/>
      <c r="F75" s="139"/>
      <c r="G75" s="140"/>
      <c r="H75" s="139"/>
      <c r="I75" s="129"/>
      <c r="L75" s="130"/>
      <c r="M75" s="130"/>
      <c r="N75" s="130"/>
      <c r="O75" s="130"/>
      <c r="P75" s="130"/>
      <c r="Q75" s="130"/>
      <c r="R75" s="130"/>
      <c r="S75" s="130"/>
      <c r="T75" s="120">
        <f t="shared" si="11"/>
        <v>0</v>
      </c>
      <c r="U75" s="131"/>
      <c r="V75" s="131"/>
      <c r="W75" s="131">
        <f>SUMIFS($F$3:F75,$D$3:D75,D75,$C$3:C75,"Buy")+SUMIFS($F$3:F75,$D$3:D75,D75,$C$3:C75,"Coin Deposit",$E$3:E75,"&lt;&gt;")</f>
        <v>0</v>
      </c>
      <c r="X75" s="131">
        <f t="shared" si="12"/>
        <v>0</v>
      </c>
      <c r="Y75" s="131">
        <f>IF($D75=Y$1,SUMIFS($H$3:$H75,$G$3:$G75,Y$1,$C$3:$C75,"Sell"),0)</f>
        <v>0</v>
      </c>
      <c r="Z75" s="131">
        <f t="shared" si="13"/>
        <v>0</v>
      </c>
      <c r="AA75" s="131">
        <f>IF($D75=AA$1,SUMIFS($H$3:$H75,$G$3:$G75,AA$1,$C$3:$C75,"Sell"),0)</f>
        <v>0</v>
      </c>
      <c r="AB75" s="131">
        <f t="shared" si="14"/>
        <v>0</v>
      </c>
      <c r="AC75" s="131">
        <f>SUMIFS('Deductions and Deposits'!$H:$H,'Deductions and Deposits'!$G:$G,D75,'Deductions and Deposits'!$F:$F,"&lt;="&amp;B75)+SUMIFS($F$3:F75,$D$3:D75,D75,$C$3:C75,"Coin Deposit",$E$3:E75,"")</f>
        <v>0</v>
      </c>
      <c r="AD75" s="131">
        <f>SUMIFS('Deductions and Deposits'!$D:$D,'Deductions and Deposits'!$C:$C,D75)+SUMIFS($F:$F,$D:$D,D75,$C:$C,"Coin Deduction")</f>
        <v>0</v>
      </c>
      <c r="AE75" s="131">
        <f>Table5[[#This Row],[Column4]]+Table5[[#This Row],[Column14]]+Table5[[#This Row],[Column19]]+Table5[[#This Row],[Column12]]</f>
        <v>0</v>
      </c>
      <c r="AF75" s="131">
        <f>Table5[[#This Row],[Column5]]+Table5[[#This Row],[Column13]]+Table5[[#This Row],[Column21]]+Table5[[#This Row],[Column18]]</f>
        <v>0</v>
      </c>
      <c r="AG75" s="131">
        <f t="shared" si="15"/>
        <v>0</v>
      </c>
      <c r="AH75" s="131">
        <f t="shared" si="16"/>
        <v>0</v>
      </c>
      <c r="AI75" s="131">
        <f>Table5[[#This Row],[Column17]]-Table5[[#This Row],[Column20]]</f>
        <v>0</v>
      </c>
      <c r="AJ75" s="131">
        <f t="shared" si="17"/>
        <v>0</v>
      </c>
      <c r="AK75" s="131">
        <f t="shared" si="18"/>
        <v>0</v>
      </c>
      <c r="AL75" s="131">
        <f t="shared" si="19"/>
        <v>0</v>
      </c>
      <c r="AM75" s="131" t="str">
        <f t="shared" si="20"/>
        <v/>
      </c>
      <c r="AN75" s="131" t="str">
        <f t="shared" ca="1" si="21"/>
        <v/>
      </c>
    </row>
    <row r="76" spans="1:40" ht="20.25" customHeight="1" x14ac:dyDescent="0.3">
      <c r="A76" s="127"/>
      <c r="B76" s="164"/>
      <c r="C76" s="139"/>
      <c r="D76" s="140"/>
      <c r="E76" s="139"/>
      <c r="F76" s="139"/>
      <c r="G76" s="140"/>
      <c r="H76" s="139"/>
      <c r="I76" s="129"/>
      <c r="L76" s="130"/>
      <c r="M76" s="130"/>
      <c r="N76" s="130"/>
      <c r="O76" s="130"/>
      <c r="P76" s="130"/>
      <c r="Q76" s="130"/>
      <c r="R76" s="130"/>
      <c r="S76" s="130"/>
      <c r="T76" s="120">
        <f t="shared" si="11"/>
        <v>0</v>
      </c>
      <c r="U76" s="131"/>
      <c r="V76" s="131"/>
      <c r="W76" s="131">
        <f>SUMIFS($F$3:F76,$D$3:D76,D76,$C$3:C76,"Buy")+SUMIFS($F$3:F76,$D$3:D76,D76,$C$3:C76,"Coin Deposit",$E$3:E76,"&lt;&gt;")</f>
        <v>0</v>
      </c>
      <c r="X76" s="131">
        <f t="shared" si="12"/>
        <v>0</v>
      </c>
      <c r="Y76" s="131">
        <f>IF($D76=Y$1,SUMIFS($H$3:$H76,$G$3:$G76,Y$1,$C$3:$C76,"Sell"),0)</f>
        <v>0</v>
      </c>
      <c r="Z76" s="131">
        <f t="shared" si="13"/>
        <v>0</v>
      </c>
      <c r="AA76" s="131">
        <f>IF($D76=AA$1,SUMIFS($H$3:$H76,$G$3:$G76,AA$1,$C$3:$C76,"Sell"),0)</f>
        <v>0</v>
      </c>
      <c r="AB76" s="131">
        <f t="shared" si="14"/>
        <v>0</v>
      </c>
      <c r="AC76" s="131">
        <f>SUMIFS('Deductions and Deposits'!$H:$H,'Deductions and Deposits'!$G:$G,D76,'Deductions and Deposits'!$F:$F,"&lt;="&amp;B76)+SUMIFS($F$3:F76,$D$3:D76,D76,$C$3:C76,"Coin Deposit",$E$3:E76,"")</f>
        <v>0</v>
      </c>
      <c r="AD76" s="131">
        <f>SUMIFS('Deductions and Deposits'!$D:$D,'Deductions and Deposits'!$C:$C,D76)+SUMIFS($F:$F,$D:$D,D76,$C:$C,"Coin Deduction")</f>
        <v>0</v>
      </c>
      <c r="AE76" s="131">
        <f>Table5[[#This Row],[Column4]]+Table5[[#This Row],[Column14]]+Table5[[#This Row],[Column19]]+Table5[[#This Row],[Column12]]</f>
        <v>0</v>
      </c>
      <c r="AF76" s="131">
        <f>Table5[[#This Row],[Column5]]+Table5[[#This Row],[Column13]]+Table5[[#This Row],[Column21]]+Table5[[#This Row],[Column18]]</f>
        <v>0</v>
      </c>
      <c r="AG76" s="131">
        <f t="shared" si="15"/>
        <v>0</v>
      </c>
      <c r="AH76" s="131">
        <f t="shared" si="16"/>
        <v>0</v>
      </c>
      <c r="AI76" s="131">
        <f>Table5[[#This Row],[Column17]]-Table5[[#This Row],[Column20]]</f>
        <v>0</v>
      </c>
      <c r="AJ76" s="131">
        <f t="shared" si="17"/>
        <v>0</v>
      </c>
      <c r="AK76" s="131">
        <f t="shared" si="18"/>
        <v>0</v>
      </c>
      <c r="AL76" s="131">
        <f t="shared" si="19"/>
        <v>0</v>
      </c>
      <c r="AM76" s="131" t="str">
        <f t="shared" si="20"/>
        <v/>
      </c>
      <c r="AN76" s="131" t="str">
        <f t="shared" ca="1" si="21"/>
        <v/>
      </c>
    </row>
    <row r="77" spans="1:40" ht="20.25" customHeight="1" x14ac:dyDescent="0.3">
      <c r="A77" s="127"/>
      <c r="B77" s="164"/>
      <c r="C77" s="139"/>
      <c r="D77" s="140"/>
      <c r="E77" s="139"/>
      <c r="F77" s="139"/>
      <c r="G77" s="140"/>
      <c r="H77" s="139"/>
      <c r="I77" s="129"/>
      <c r="L77" s="130"/>
      <c r="M77" s="130"/>
      <c r="N77" s="130"/>
      <c r="O77" s="130"/>
      <c r="P77" s="130"/>
      <c r="Q77" s="130"/>
      <c r="R77" s="130"/>
      <c r="S77" s="130"/>
      <c r="T77" s="120">
        <f t="shared" si="11"/>
        <v>0</v>
      </c>
      <c r="U77" s="131"/>
      <c r="V77" s="131"/>
      <c r="W77" s="131">
        <f>SUMIFS($F$3:F77,$D$3:D77,D77,$C$3:C77,"Buy")+SUMIFS($F$3:F77,$D$3:D77,D77,$C$3:C77,"Coin Deposit",$E$3:E77,"&lt;&gt;")</f>
        <v>0</v>
      </c>
      <c r="X77" s="131">
        <f t="shared" si="12"/>
        <v>0</v>
      </c>
      <c r="Y77" s="131">
        <f>IF($D77=Y$1,SUMIFS($H$3:$H77,$G$3:$G77,Y$1,$C$3:$C77,"Sell"),0)</f>
        <v>0</v>
      </c>
      <c r="Z77" s="131">
        <f t="shared" si="13"/>
        <v>0</v>
      </c>
      <c r="AA77" s="131">
        <f>IF($D77=AA$1,SUMIFS($H$3:$H77,$G$3:$G77,AA$1,$C$3:$C77,"Sell"),0)</f>
        <v>0</v>
      </c>
      <c r="AB77" s="131">
        <f t="shared" si="14"/>
        <v>0</v>
      </c>
      <c r="AC77" s="131">
        <f>SUMIFS('Deductions and Deposits'!$H:$H,'Deductions and Deposits'!$G:$G,D77,'Deductions and Deposits'!$F:$F,"&lt;="&amp;B77)+SUMIFS($F$3:F77,$D$3:D77,D77,$C$3:C77,"Coin Deposit",$E$3:E77,"")</f>
        <v>0</v>
      </c>
      <c r="AD77" s="131">
        <f>SUMIFS('Deductions and Deposits'!$D:$D,'Deductions and Deposits'!$C:$C,D77)+SUMIFS($F:$F,$D:$D,D77,$C:$C,"Coin Deduction")</f>
        <v>0</v>
      </c>
      <c r="AE77" s="131">
        <f>Table5[[#This Row],[Column4]]+Table5[[#This Row],[Column14]]+Table5[[#This Row],[Column19]]+Table5[[#This Row],[Column12]]</f>
        <v>0</v>
      </c>
      <c r="AF77" s="131">
        <f>Table5[[#This Row],[Column5]]+Table5[[#This Row],[Column13]]+Table5[[#This Row],[Column21]]+Table5[[#This Row],[Column18]]</f>
        <v>0</v>
      </c>
      <c r="AG77" s="131">
        <f t="shared" si="15"/>
        <v>0</v>
      </c>
      <c r="AH77" s="131">
        <f t="shared" si="16"/>
        <v>0</v>
      </c>
      <c r="AI77" s="131">
        <f>Table5[[#This Row],[Column17]]-Table5[[#This Row],[Column20]]</f>
        <v>0</v>
      </c>
      <c r="AJ77" s="131">
        <f t="shared" si="17"/>
        <v>0</v>
      </c>
      <c r="AK77" s="131">
        <f t="shared" si="18"/>
        <v>0</v>
      </c>
      <c r="AL77" s="131">
        <f t="shared" si="19"/>
        <v>0</v>
      </c>
      <c r="AM77" s="131" t="str">
        <f t="shared" si="20"/>
        <v/>
      </c>
      <c r="AN77" s="131" t="str">
        <f t="shared" ca="1" si="21"/>
        <v/>
      </c>
    </row>
    <row r="78" spans="1:40" ht="20.25" customHeight="1" x14ac:dyDescent="0.3">
      <c r="A78" s="127"/>
      <c r="B78" s="164"/>
      <c r="C78" s="139"/>
      <c r="D78" s="140"/>
      <c r="E78" s="139"/>
      <c r="F78" s="139"/>
      <c r="G78" s="140"/>
      <c r="H78" s="139"/>
      <c r="I78" s="129"/>
      <c r="L78" s="130"/>
      <c r="M78" s="130"/>
      <c r="N78" s="130"/>
      <c r="O78" s="130"/>
      <c r="P78" s="130"/>
      <c r="Q78" s="130"/>
      <c r="R78" s="130"/>
      <c r="S78" s="130"/>
      <c r="T78" s="120">
        <f t="shared" si="11"/>
        <v>0</v>
      </c>
      <c r="U78" s="131"/>
      <c r="V78" s="131"/>
      <c r="W78" s="131">
        <f>SUMIFS($F$3:F78,$D$3:D78,D78,$C$3:C78,"Buy")+SUMIFS($F$3:F78,$D$3:D78,D78,$C$3:C78,"Coin Deposit",$E$3:E78,"&lt;&gt;")</f>
        <v>0</v>
      </c>
      <c r="X78" s="131">
        <f t="shared" si="12"/>
        <v>0</v>
      </c>
      <c r="Y78" s="131">
        <f>IF($D78=Y$1,SUMIFS($H$3:$H78,$G$3:$G78,Y$1,$C$3:$C78,"Sell"),0)</f>
        <v>0</v>
      </c>
      <c r="Z78" s="131">
        <f t="shared" si="13"/>
        <v>0</v>
      </c>
      <c r="AA78" s="131">
        <f>IF($D78=AA$1,SUMIFS($H$3:$H78,$G$3:$G78,AA$1,$C$3:$C78,"Sell"),0)</f>
        <v>0</v>
      </c>
      <c r="AB78" s="131">
        <f t="shared" si="14"/>
        <v>0</v>
      </c>
      <c r="AC78" s="131">
        <f>SUMIFS('Deductions and Deposits'!$H:$H,'Deductions and Deposits'!$G:$G,D78,'Deductions and Deposits'!$F:$F,"&lt;="&amp;B78)+SUMIFS($F$3:F78,$D$3:D78,D78,$C$3:C78,"Coin Deposit",$E$3:E78,"")</f>
        <v>0</v>
      </c>
      <c r="AD78" s="131">
        <f>SUMIFS('Deductions and Deposits'!$D:$D,'Deductions and Deposits'!$C:$C,D78)+SUMIFS($F:$F,$D:$D,D78,$C:$C,"Coin Deduction")</f>
        <v>0</v>
      </c>
      <c r="AE78" s="131">
        <f>Table5[[#This Row],[Column4]]+Table5[[#This Row],[Column14]]+Table5[[#This Row],[Column19]]+Table5[[#This Row],[Column12]]</f>
        <v>0</v>
      </c>
      <c r="AF78" s="131">
        <f>Table5[[#This Row],[Column5]]+Table5[[#This Row],[Column13]]+Table5[[#This Row],[Column21]]+Table5[[#This Row],[Column18]]</f>
        <v>0</v>
      </c>
      <c r="AG78" s="131">
        <f t="shared" si="15"/>
        <v>0</v>
      </c>
      <c r="AH78" s="131">
        <f t="shared" si="16"/>
        <v>0</v>
      </c>
      <c r="AI78" s="131">
        <f>Table5[[#This Row],[Column17]]-Table5[[#This Row],[Column20]]</f>
        <v>0</v>
      </c>
      <c r="AJ78" s="131">
        <f t="shared" si="17"/>
        <v>0</v>
      </c>
      <c r="AK78" s="131">
        <f t="shared" si="18"/>
        <v>0</v>
      </c>
      <c r="AL78" s="131">
        <f t="shared" si="19"/>
        <v>0</v>
      </c>
      <c r="AM78" s="131" t="str">
        <f t="shared" si="20"/>
        <v/>
      </c>
      <c r="AN78" s="131" t="str">
        <f t="shared" ca="1" si="21"/>
        <v/>
      </c>
    </row>
    <row r="79" spans="1:40" ht="20.25" customHeight="1" x14ac:dyDescent="0.3">
      <c r="A79" s="127"/>
      <c r="B79" s="164"/>
      <c r="C79" s="139"/>
      <c r="D79" s="140"/>
      <c r="E79" s="139"/>
      <c r="F79" s="139"/>
      <c r="G79" s="140"/>
      <c r="H79" s="139"/>
      <c r="I79" s="129"/>
      <c r="L79" s="130"/>
      <c r="M79" s="130"/>
      <c r="N79" s="130"/>
      <c r="O79" s="130"/>
      <c r="P79" s="130"/>
      <c r="Q79" s="130"/>
      <c r="R79" s="130"/>
      <c r="S79" s="130"/>
      <c r="T79" s="120">
        <f t="shared" si="11"/>
        <v>0</v>
      </c>
      <c r="U79" s="131"/>
      <c r="V79" s="131"/>
      <c r="W79" s="131">
        <f>SUMIFS($F$3:F79,$D$3:D79,D79,$C$3:C79,"Buy")+SUMIFS($F$3:F79,$D$3:D79,D79,$C$3:C79,"Coin Deposit",$E$3:E79,"&lt;&gt;")</f>
        <v>0</v>
      </c>
      <c r="X79" s="131">
        <f t="shared" si="12"/>
        <v>0</v>
      </c>
      <c r="Y79" s="131">
        <f>IF($D79=Y$1,SUMIFS($H$3:$H79,$G$3:$G79,Y$1,$C$3:$C79,"Sell"),0)</f>
        <v>0</v>
      </c>
      <c r="Z79" s="131">
        <f t="shared" si="13"/>
        <v>0</v>
      </c>
      <c r="AA79" s="131">
        <f>IF($D79=AA$1,SUMIFS($H$3:$H79,$G$3:$G79,AA$1,$C$3:$C79,"Sell"),0)</f>
        <v>0</v>
      </c>
      <c r="AB79" s="131">
        <f t="shared" si="14"/>
        <v>0</v>
      </c>
      <c r="AC79" s="131">
        <f>SUMIFS('Deductions and Deposits'!$H:$H,'Deductions and Deposits'!$G:$G,D79,'Deductions and Deposits'!$F:$F,"&lt;="&amp;B79)+SUMIFS($F$3:F79,$D$3:D79,D79,$C$3:C79,"Coin Deposit",$E$3:E79,"")</f>
        <v>0</v>
      </c>
      <c r="AD79" s="131">
        <f>SUMIFS('Deductions and Deposits'!$D:$D,'Deductions and Deposits'!$C:$C,D79)+SUMIFS($F:$F,$D:$D,D79,$C:$C,"Coin Deduction")</f>
        <v>0</v>
      </c>
      <c r="AE79" s="131">
        <f>Table5[[#This Row],[Column4]]+Table5[[#This Row],[Column14]]+Table5[[#This Row],[Column19]]+Table5[[#This Row],[Column12]]</f>
        <v>0</v>
      </c>
      <c r="AF79" s="131">
        <f>Table5[[#This Row],[Column5]]+Table5[[#This Row],[Column13]]+Table5[[#This Row],[Column21]]+Table5[[#This Row],[Column18]]</f>
        <v>0</v>
      </c>
      <c r="AG79" s="131">
        <f t="shared" si="15"/>
        <v>0</v>
      </c>
      <c r="AH79" s="131">
        <f t="shared" si="16"/>
        <v>0</v>
      </c>
      <c r="AI79" s="131">
        <f>Table5[[#This Row],[Column17]]-Table5[[#This Row],[Column20]]</f>
        <v>0</v>
      </c>
      <c r="AJ79" s="131">
        <f t="shared" si="17"/>
        <v>0</v>
      </c>
      <c r="AK79" s="131">
        <f t="shared" si="18"/>
        <v>0</v>
      </c>
      <c r="AL79" s="131">
        <f t="shared" si="19"/>
        <v>0</v>
      </c>
      <c r="AM79" s="131" t="str">
        <f t="shared" si="20"/>
        <v/>
      </c>
      <c r="AN79" s="131" t="str">
        <f t="shared" ca="1" si="21"/>
        <v/>
      </c>
    </row>
    <row r="80" spans="1:40" ht="20.25" customHeight="1" x14ac:dyDescent="0.3">
      <c r="A80" s="127"/>
      <c r="B80" s="164"/>
      <c r="C80" s="139"/>
      <c r="D80" s="140"/>
      <c r="E80" s="139"/>
      <c r="F80" s="139"/>
      <c r="G80" s="140"/>
      <c r="H80" s="139"/>
      <c r="I80" s="129"/>
      <c r="L80" s="130"/>
      <c r="M80" s="130"/>
      <c r="N80" s="130"/>
      <c r="O80" s="130"/>
      <c r="P80" s="130"/>
      <c r="Q80" s="130"/>
      <c r="R80" s="130"/>
      <c r="S80" s="130"/>
      <c r="T80" s="120">
        <f t="shared" si="11"/>
        <v>0</v>
      </c>
      <c r="U80" s="131"/>
      <c r="V80" s="131"/>
      <c r="W80" s="131">
        <f>SUMIFS($F$3:F80,$D$3:D80,D80,$C$3:C80,"Buy")+SUMIFS($F$3:F80,$D$3:D80,D80,$C$3:C80,"Coin Deposit",$E$3:E80,"&lt;&gt;")</f>
        <v>0</v>
      </c>
      <c r="X80" s="131">
        <f t="shared" si="12"/>
        <v>0</v>
      </c>
      <c r="Y80" s="131">
        <f>IF($D80=Y$1,SUMIFS($H$3:$H80,$G$3:$G80,Y$1,$C$3:$C80,"Sell"),0)</f>
        <v>0</v>
      </c>
      <c r="Z80" s="131">
        <f t="shared" si="13"/>
        <v>0</v>
      </c>
      <c r="AA80" s="131">
        <f>IF($D80=AA$1,SUMIFS($H$3:$H80,$G$3:$G80,AA$1,$C$3:$C80,"Sell"),0)</f>
        <v>0</v>
      </c>
      <c r="AB80" s="131">
        <f t="shared" si="14"/>
        <v>0</v>
      </c>
      <c r="AC80" s="131">
        <f>SUMIFS('Deductions and Deposits'!$H:$H,'Deductions and Deposits'!$G:$G,D80,'Deductions and Deposits'!$F:$F,"&lt;="&amp;B80)+SUMIFS($F$3:F80,$D$3:D80,D80,$C$3:C80,"Coin Deposit",$E$3:E80,"")</f>
        <v>0</v>
      </c>
      <c r="AD80" s="131">
        <f>SUMIFS('Deductions and Deposits'!$D:$D,'Deductions and Deposits'!$C:$C,D80)+SUMIFS($F:$F,$D:$D,D80,$C:$C,"Coin Deduction")</f>
        <v>0</v>
      </c>
      <c r="AE80" s="131">
        <f>Table5[[#This Row],[Column4]]+Table5[[#This Row],[Column14]]+Table5[[#This Row],[Column19]]+Table5[[#This Row],[Column12]]</f>
        <v>0</v>
      </c>
      <c r="AF80" s="131">
        <f>Table5[[#This Row],[Column5]]+Table5[[#This Row],[Column13]]+Table5[[#This Row],[Column21]]+Table5[[#This Row],[Column18]]</f>
        <v>0</v>
      </c>
      <c r="AG80" s="131">
        <f t="shared" si="15"/>
        <v>0</v>
      </c>
      <c r="AH80" s="131">
        <f t="shared" si="16"/>
        <v>0</v>
      </c>
      <c r="AI80" s="131">
        <f>Table5[[#This Row],[Column17]]-Table5[[#This Row],[Column20]]</f>
        <v>0</v>
      </c>
      <c r="AJ80" s="131">
        <f t="shared" si="17"/>
        <v>0</v>
      </c>
      <c r="AK80" s="131">
        <f t="shared" si="18"/>
        <v>0</v>
      </c>
      <c r="AL80" s="131">
        <f t="shared" si="19"/>
        <v>0</v>
      </c>
      <c r="AM80" s="131" t="str">
        <f t="shared" si="20"/>
        <v/>
      </c>
      <c r="AN80" s="131" t="str">
        <f t="shared" ca="1" si="21"/>
        <v/>
      </c>
    </row>
    <row r="81" spans="1:40" ht="20.25" customHeight="1" x14ac:dyDescent="0.3">
      <c r="A81" s="127"/>
      <c r="B81" s="164"/>
      <c r="C81" s="139"/>
      <c r="D81" s="140"/>
      <c r="E81" s="139"/>
      <c r="F81" s="139"/>
      <c r="G81" s="140"/>
      <c r="H81" s="139"/>
      <c r="I81" s="129"/>
      <c r="L81" s="130"/>
      <c r="M81" s="130"/>
      <c r="N81" s="130"/>
      <c r="O81" s="130"/>
      <c r="P81" s="130"/>
      <c r="Q81" s="130"/>
      <c r="R81" s="130"/>
      <c r="S81" s="130"/>
      <c r="T81" s="120">
        <f t="shared" si="11"/>
        <v>0</v>
      </c>
      <c r="U81" s="131"/>
      <c r="V81" s="131"/>
      <c r="W81" s="131">
        <f>SUMIFS($F$3:F81,$D$3:D81,D81,$C$3:C81,"Buy")+SUMIFS($F$3:F81,$D$3:D81,D81,$C$3:C81,"Coin Deposit",$E$3:E81,"&lt;&gt;")</f>
        <v>0</v>
      </c>
      <c r="X81" s="131">
        <f t="shared" si="12"/>
        <v>0</v>
      </c>
      <c r="Y81" s="131">
        <f>IF($D81=Y$1,SUMIFS($H$3:$H81,$G$3:$G81,Y$1,$C$3:$C81,"Sell"),0)</f>
        <v>0</v>
      </c>
      <c r="Z81" s="131">
        <f t="shared" si="13"/>
        <v>0</v>
      </c>
      <c r="AA81" s="131">
        <f>IF($D81=AA$1,SUMIFS($H$3:$H81,$G$3:$G81,AA$1,$C$3:$C81,"Sell"),0)</f>
        <v>0</v>
      </c>
      <c r="AB81" s="131">
        <f t="shared" si="14"/>
        <v>0</v>
      </c>
      <c r="AC81" s="131">
        <f>SUMIFS('Deductions and Deposits'!$H:$H,'Deductions and Deposits'!$G:$G,D81,'Deductions and Deposits'!$F:$F,"&lt;="&amp;B81)+SUMIFS($F$3:F81,$D$3:D81,D81,$C$3:C81,"Coin Deposit",$E$3:E81,"")</f>
        <v>0</v>
      </c>
      <c r="AD81" s="131">
        <f>SUMIFS('Deductions and Deposits'!$D:$D,'Deductions and Deposits'!$C:$C,D81)+SUMIFS($F:$F,$D:$D,D81,$C:$C,"Coin Deduction")</f>
        <v>0</v>
      </c>
      <c r="AE81" s="131">
        <f>Table5[[#This Row],[Column4]]+Table5[[#This Row],[Column14]]+Table5[[#This Row],[Column19]]+Table5[[#This Row],[Column12]]</f>
        <v>0</v>
      </c>
      <c r="AF81" s="131">
        <f>Table5[[#This Row],[Column5]]+Table5[[#This Row],[Column13]]+Table5[[#This Row],[Column21]]+Table5[[#This Row],[Column18]]</f>
        <v>0</v>
      </c>
      <c r="AG81" s="131">
        <f t="shared" si="15"/>
        <v>0</v>
      </c>
      <c r="AH81" s="131">
        <f t="shared" si="16"/>
        <v>0</v>
      </c>
      <c r="AI81" s="131">
        <f>Table5[[#This Row],[Column17]]-Table5[[#This Row],[Column20]]</f>
        <v>0</v>
      </c>
      <c r="AJ81" s="131">
        <f t="shared" si="17"/>
        <v>0</v>
      </c>
      <c r="AK81" s="131">
        <f t="shared" si="18"/>
        <v>0</v>
      </c>
      <c r="AL81" s="131">
        <f t="shared" si="19"/>
        <v>0</v>
      </c>
      <c r="AM81" s="131" t="str">
        <f t="shared" si="20"/>
        <v/>
      </c>
      <c r="AN81" s="131" t="str">
        <f t="shared" ca="1" si="21"/>
        <v/>
      </c>
    </row>
    <row r="82" spans="1:40" ht="20.25" customHeight="1" x14ac:dyDescent="0.3">
      <c r="A82" s="127"/>
      <c r="B82" s="164"/>
      <c r="C82" s="139"/>
      <c r="D82" s="140"/>
      <c r="E82" s="139"/>
      <c r="F82" s="139"/>
      <c r="G82" s="140"/>
      <c r="H82" s="139"/>
      <c r="I82" s="129"/>
      <c r="L82" s="130"/>
      <c r="M82" s="130"/>
      <c r="N82" s="130"/>
      <c r="O82" s="130"/>
      <c r="P82" s="130"/>
      <c r="Q82" s="130"/>
      <c r="R82" s="130"/>
      <c r="S82" s="130"/>
      <c r="T82" s="120">
        <f t="shared" si="11"/>
        <v>0</v>
      </c>
      <c r="U82" s="131"/>
      <c r="V82" s="131"/>
      <c r="W82" s="131">
        <f>SUMIFS($F$3:F82,$D$3:D82,D82,$C$3:C82,"Buy")+SUMIFS($F$3:F82,$D$3:D82,D82,$C$3:C82,"Coin Deposit",$E$3:E82,"&lt;&gt;")</f>
        <v>0</v>
      </c>
      <c r="X82" s="131">
        <f t="shared" si="12"/>
        <v>0</v>
      </c>
      <c r="Y82" s="131">
        <f>IF($D82=Y$1,SUMIFS($H$3:$H82,$G$3:$G82,Y$1,$C$3:$C82,"Sell"),0)</f>
        <v>0</v>
      </c>
      <c r="Z82" s="131">
        <f t="shared" si="13"/>
        <v>0</v>
      </c>
      <c r="AA82" s="131">
        <f>IF($D82=AA$1,SUMIFS($H$3:$H82,$G$3:$G82,AA$1,$C$3:$C82,"Sell"),0)</f>
        <v>0</v>
      </c>
      <c r="AB82" s="131">
        <f t="shared" si="14"/>
        <v>0</v>
      </c>
      <c r="AC82" s="131">
        <f>SUMIFS('Deductions and Deposits'!$H:$H,'Deductions and Deposits'!$G:$G,D82,'Deductions and Deposits'!$F:$F,"&lt;="&amp;B82)+SUMIFS($F$3:F82,$D$3:D82,D82,$C$3:C82,"Coin Deposit",$E$3:E82,"")</f>
        <v>0</v>
      </c>
      <c r="AD82" s="131">
        <f>SUMIFS('Deductions and Deposits'!$D:$D,'Deductions and Deposits'!$C:$C,D82)+SUMIFS($F:$F,$D:$D,D82,$C:$C,"Coin Deduction")</f>
        <v>0</v>
      </c>
      <c r="AE82" s="131">
        <f>Table5[[#This Row],[Column4]]+Table5[[#This Row],[Column14]]+Table5[[#This Row],[Column19]]+Table5[[#This Row],[Column12]]</f>
        <v>0</v>
      </c>
      <c r="AF82" s="131">
        <f>Table5[[#This Row],[Column5]]+Table5[[#This Row],[Column13]]+Table5[[#This Row],[Column21]]+Table5[[#This Row],[Column18]]</f>
        <v>0</v>
      </c>
      <c r="AG82" s="131">
        <f t="shared" si="15"/>
        <v>0</v>
      </c>
      <c r="AH82" s="131">
        <f t="shared" si="16"/>
        <v>0</v>
      </c>
      <c r="AI82" s="131">
        <f>Table5[[#This Row],[Column17]]-Table5[[#This Row],[Column20]]</f>
        <v>0</v>
      </c>
      <c r="AJ82" s="131">
        <f t="shared" si="17"/>
        <v>0</v>
      </c>
      <c r="AK82" s="131">
        <f t="shared" si="18"/>
        <v>0</v>
      </c>
      <c r="AL82" s="131">
        <f t="shared" si="19"/>
        <v>0</v>
      </c>
      <c r="AM82" s="131" t="str">
        <f t="shared" si="20"/>
        <v/>
      </c>
      <c r="AN82" s="131" t="str">
        <f t="shared" ca="1" si="21"/>
        <v/>
      </c>
    </row>
    <row r="83" spans="1:40" ht="20.25" customHeight="1" x14ac:dyDescent="0.3">
      <c r="A83" s="127"/>
      <c r="B83" s="164"/>
      <c r="C83" s="139"/>
      <c r="D83" s="140"/>
      <c r="E83" s="139"/>
      <c r="F83" s="139"/>
      <c r="G83" s="140"/>
      <c r="H83" s="139"/>
      <c r="I83" s="129"/>
      <c r="L83" s="130"/>
      <c r="M83" s="130"/>
      <c r="N83" s="130"/>
      <c r="O83" s="130"/>
      <c r="P83" s="130"/>
      <c r="Q83" s="130"/>
      <c r="R83" s="130"/>
      <c r="S83" s="130"/>
      <c r="T83" s="120">
        <f t="shared" si="11"/>
        <v>0</v>
      </c>
      <c r="U83" s="131"/>
      <c r="V83" s="131"/>
      <c r="W83" s="131">
        <f>SUMIFS($F$3:F83,$D$3:D83,D83,$C$3:C83,"Buy")+SUMIFS($F$3:F83,$D$3:D83,D83,$C$3:C83,"Coin Deposit",$E$3:E83,"&lt;&gt;")</f>
        <v>0</v>
      </c>
      <c r="X83" s="131">
        <f t="shared" si="12"/>
        <v>0</v>
      </c>
      <c r="Y83" s="131">
        <f>IF($D83=Y$1,SUMIFS($H$3:$H83,$G$3:$G83,Y$1,$C$3:$C83,"Sell"),0)</f>
        <v>0</v>
      </c>
      <c r="Z83" s="131">
        <f t="shared" si="13"/>
        <v>0</v>
      </c>
      <c r="AA83" s="131">
        <f>IF($D83=AA$1,SUMIFS($H$3:$H83,$G$3:$G83,AA$1,$C$3:$C83,"Sell"),0)</f>
        <v>0</v>
      </c>
      <c r="AB83" s="131">
        <f t="shared" si="14"/>
        <v>0</v>
      </c>
      <c r="AC83" s="131">
        <f>SUMIFS('Deductions and Deposits'!$H:$H,'Deductions and Deposits'!$G:$G,D83,'Deductions and Deposits'!$F:$F,"&lt;="&amp;B83)+SUMIFS($F$3:F83,$D$3:D83,D83,$C$3:C83,"Coin Deposit",$E$3:E83,"")</f>
        <v>0</v>
      </c>
      <c r="AD83" s="131">
        <f>SUMIFS('Deductions and Deposits'!$D:$D,'Deductions and Deposits'!$C:$C,D83)+SUMIFS($F:$F,$D:$D,D83,$C:$C,"Coin Deduction")</f>
        <v>0</v>
      </c>
      <c r="AE83" s="131">
        <f>Table5[[#This Row],[Column4]]+Table5[[#This Row],[Column14]]+Table5[[#This Row],[Column19]]+Table5[[#This Row],[Column12]]</f>
        <v>0</v>
      </c>
      <c r="AF83" s="131">
        <f>Table5[[#This Row],[Column5]]+Table5[[#This Row],[Column13]]+Table5[[#This Row],[Column21]]+Table5[[#This Row],[Column18]]</f>
        <v>0</v>
      </c>
      <c r="AG83" s="131">
        <f t="shared" si="15"/>
        <v>0</v>
      </c>
      <c r="AH83" s="131">
        <f t="shared" si="16"/>
        <v>0</v>
      </c>
      <c r="AI83" s="131">
        <f>Table5[[#This Row],[Column17]]-Table5[[#This Row],[Column20]]</f>
        <v>0</v>
      </c>
      <c r="AJ83" s="131">
        <f t="shared" si="17"/>
        <v>0</v>
      </c>
      <c r="AK83" s="131">
        <f t="shared" si="18"/>
        <v>0</v>
      </c>
      <c r="AL83" s="131">
        <f t="shared" si="19"/>
        <v>0</v>
      </c>
      <c r="AM83" s="131" t="str">
        <f t="shared" si="20"/>
        <v/>
      </c>
      <c r="AN83" s="131" t="str">
        <f t="shared" ca="1" si="21"/>
        <v/>
      </c>
    </row>
    <row r="84" spans="1:40" ht="20.25" customHeight="1" x14ac:dyDescent="0.3">
      <c r="A84" s="127"/>
      <c r="B84" s="164"/>
      <c r="C84" s="139"/>
      <c r="D84" s="140"/>
      <c r="E84" s="139"/>
      <c r="F84" s="139"/>
      <c r="G84" s="140"/>
      <c r="H84" s="139"/>
      <c r="I84" s="129"/>
      <c r="L84" s="130"/>
      <c r="M84" s="130"/>
      <c r="N84" s="130"/>
      <c r="O84" s="130"/>
      <c r="P84" s="130"/>
      <c r="Q84" s="130"/>
      <c r="R84" s="130"/>
      <c r="S84" s="130"/>
      <c r="T84" s="120">
        <f t="shared" si="11"/>
        <v>0</v>
      </c>
      <c r="U84" s="131"/>
      <c r="V84" s="131"/>
      <c r="W84" s="131">
        <f>SUMIFS($F$3:F84,$D$3:D84,D84,$C$3:C84,"Buy")+SUMIFS($F$3:F84,$D$3:D84,D84,$C$3:C84,"Coin Deposit",$E$3:E84,"&lt;&gt;")</f>
        <v>0</v>
      </c>
      <c r="X84" s="131">
        <f t="shared" si="12"/>
        <v>0</v>
      </c>
      <c r="Y84" s="131">
        <f>IF($D84=Y$1,SUMIFS($H$3:$H84,$G$3:$G84,Y$1,$C$3:$C84,"Sell"),0)</f>
        <v>0</v>
      </c>
      <c r="Z84" s="131">
        <f t="shared" si="13"/>
        <v>0</v>
      </c>
      <c r="AA84" s="131">
        <f>IF($D84=AA$1,SUMIFS($H$3:$H84,$G$3:$G84,AA$1,$C$3:$C84,"Sell"),0)</f>
        <v>0</v>
      </c>
      <c r="AB84" s="131">
        <f t="shared" si="14"/>
        <v>0</v>
      </c>
      <c r="AC84" s="131">
        <f>SUMIFS('Deductions and Deposits'!$H:$H,'Deductions and Deposits'!$G:$G,D84,'Deductions and Deposits'!$F:$F,"&lt;="&amp;B84)+SUMIFS($F$3:F84,$D$3:D84,D84,$C$3:C84,"Coin Deposit",$E$3:E84,"")</f>
        <v>0</v>
      </c>
      <c r="AD84" s="131">
        <f>SUMIFS('Deductions and Deposits'!$D:$D,'Deductions and Deposits'!$C:$C,D84)+SUMIFS($F:$F,$D:$D,D84,$C:$C,"Coin Deduction")</f>
        <v>0</v>
      </c>
      <c r="AE84" s="131">
        <f>Table5[[#This Row],[Column4]]+Table5[[#This Row],[Column14]]+Table5[[#This Row],[Column19]]+Table5[[#This Row],[Column12]]</f>
        <v>0</v>
      </c>
      <c r="AF84" s="131">
        <f>Table5[[#This Row],[Column5]]+Table5[[#This Row],[Column13]]+Table5[[#This Row],[Column21]]+Table5[[#This Row],[Column18]]</f>
        <v>0</v>
      </c>
      <c r="AG84" s="131">
        <f t="shared" si="15"/>
        <v>0</v>
      </c>
      <c r="AH84" s="131">
        <f t="shared" si="16"/>
        <v>0</v>
      </c>
      <c r="AI84" s="131">
        <f>Table5[[#This Row],[Column17]]-Table5[[#This Row],[Column20]]</f>
        <v>0</v>
      </c>
      <c r="AJ84" s="131">
        <f t="shared" si="17"/>
        <v>0</v>
      </c>
      <c r="AK84" s="131">
        <f t="shared" si="18"/>
        <v>0</v>
      </c>
      <c r="AL84" s="131">
        <f t="shared" si="19"/>
        <v>0</v>
      </c>
      <c r="AM84" s="131" t="str">
        <f t="shared" si="20"/>
        <v/>
      </c>
      <c r="AN84" s="131" t="str">
        <f t="shared" ca="1" si="21"/>
        <v/>
      </c>
    </row>
    <row r="85" spans="1:40" ht="20.25" customHeight="1" x14ac:dyDescent="0.3">
      <c r="A85" s="127"/>
      <c r="B85" s="164"/>
      <c r="C85" s="139"/>
      <c r="D85" s="140"/>
      <c r="E85" s="139"/>
      <c r="F85" s="139"/>
      <c r="G85" s="140"/>
      <c r="H85" s="139"/>
      <c r="I85" s="129"/>
      <c r="L85" s="130"/>
      <c r="M85" s="130"/>
      <c r="N85" s="130"/>
      <c r="O85" s="130"/>
      <c r="P85" s="130"/>
      <c r="Q85" s="130"/>
      <c r="R85" s="130"/>
      <c r="S85" s="130"/>
      <c r="T85" s="120">
        <f t="shared" si="11"/>
        <v>0</v>
      </c>
      <c r="U85" s="131"/>
      <c r="V85" s="131"/>
      <c r="W85" s="131">
        <f>SUMIFS($F$3:F85,$D$3:D85,D85,$C$3:C85,"Buy")+SUMIFS($F$3:F85,$D$3:D85,D85,$C$3:C85,"Coin Deposit",$E$3:E85,"&lt;&gt;")</f>
        <v>0</v>
      </c>
      <c r="X85" s="131">
        <f t="shared" si="12"/>
        <v>0</v>
      </c>
      <c r="Y85" s="131">
        <f>IF($D85=Y$1,SUMIFS($H$3:$H85,$G$3:$G85,Y$1,$C$3:$C85,"Sell"),0)</f>
        <v>0</v>
      </c>
      <c r="Z85" s="131">
        <f t="shared" si="13"/>
        <v>0</v>
      </c>
      <c r="AA85" s="131">
        <f>IF($D85=AA$1,SUMIFS($H$3:$H85,$G$3:$G85,AA$1,$C$3:$C85,"Sell"),0)</f>
        <v>0</v>
      </c>
      <c r="AB85" s="131">
        <f t="shared" si="14"/>
        <v>0</v>
      </c>
      <c r="AC85" s="131">
        <f>SUMIFS('Deductions and Deposits'!$H:$H,'Deductions and Deposits'!$G:$G,D85,'Deductions and Deposits'!$F:$F,"&lt;="&amp;B85)+SUMIFS($F$3:F85,$D$3:D85,D85,$C$3:C85,"Coin Deposit",$E$3:E85,"")</f>
        <v>0</v>
      </c>
      <c r="AD85" s="131">
        <f>SUMIFS('Deductions and Deposits'!$D:$D,'Deductions and Deposits'!$C:$C,D85)+SUMIFS($F:$F,$D:$D,D85,$C:$C,"Coin Deduction")</f>
        <v>0</v>
      </c>
      <c r="AE85" s="131">
        <f>Table5[[#This Row],[Column4]]+Table5[[#This Row],[Column14]]+Table5[[#This Row],[Column19]]+Table5[[#This Row],[Column12]]</f>
        <v>0</v>
      </c>
      <c r="AF85" s="131">
        <f>Table5[[#This Row],[Column5]]+Table5[[#This Row],[Column13]]+Table5[[#This Row],[Column21]]+Table5[[#This Row],[Column18]]</f>
        <v>0</v>
      </c>
      <c r="AG85" s="131">
        <f t="shared" si="15"/>
        <v>0</v>
      </c>
      <c r="AH85" s="131">
        <f t="shared" si="16"/>
        <v>0</v>
      </c>
      <c r="AI85" s="131">
        <f>Table5[[#This Row],[Column17]]-Table5[[#This Row],[Column20]]</f>
        <v>0</v>
      </c>
      <c r="AJ85" s="131">
        <f t="shared" si="17"/>
        <v>0</v>
      </c>
      <c r="AK85" s="131">
        <f t="shared" si="18"/>
        <v>0</v>
      </c>
      <c r="AL85" s="131">
        <f t="shared" si="19"/>
        <v>0</v>
      </c>
      <c r="AM85" s="131" t="str">
        <f t="shared" si="20"/>
        <v/>
      </c>
      <c r="AN85" s="131" t="str">
        <f t="shared" ca="1" si="21"/>
        <v/>
      </c>
    </row>
    <row r="86" spans="1:40" ht="20.25" customHeight="1" x14ac:dyDescent="0.3">
      <c r="A86" s="127"/>
      <c r="B86" s="164"/>
      <c r="C86" s="139"/>
      <c r="D86" s="140"/>
      <c r="E86" s="139"/>
      <c r="F86" s="139"/>
      <c r="G86" s="140"/>
      <c r="H86" s="139"/>
      <c r="I86" s="129"/>
      <c r="L86" s="130"/>
      <c r="M86" s="130"/>
      <c r="N86" s="130"/>
      <c r="O86" s="130"/>
      <c r="P86" s="130"/>
      <c r="Q86" s="130"/>
      <c r="R86" s="130"/>
      <c r="S86" s="130"/>
      <c r="T86" s="120">
        <f t="shared" si="11"/>
        <v>0</v>
      </c>
      <c r="U86" s="131"/>
      <c r="V86" s="131"/>
      <c r="W86" s="131">
        <f>SUMIFS($F$3:F86,$D$3:D86,D86,$C$3:C86,"Buy")+SUMIFS($F$3:F86,$D$3:D86,D86,$C$3:C86,"Coin Deposit",$E$3:E86,"&lt;&gt;")</f>
        <v>0</v>
      </c>
      <c r="X86" s="131">
        <f t="shared" si="12"/>
        <v>0</v>
      </c>
      <c r="Y86" s="131">
        <f>IF($D86=Y$1,SUMIFS($H$3:$H86,$G$3:$G86,Y$1,$C$3:$C86,"Sell"),0)</f>
        <v>0</v>
      </c>
      <c r="Z86" s="131">
        <f t="shared" si="13"/>
        <v>0</v>
      </c>
      <c r="AA86" s="131">
        <f>IF($D86=AA$1,SUMIFS($H$3:$H86,$G$3:$G86,AA$1,$C$3:$C86,"Sell"),0)</f>
        <v>0</v>
      </c>
      <c r="AB86" s="131">
        <f t="shared" si="14"/>
        <v>0</v>
      </c>
      <c r="AC86" s="131">
        <f>SUMIFS('Deductions and Deposits'!$H:$H,'Deductions and Deposits'!$G:$G,D86,'Deductions and Deposits'!$F:$F,"&lt;="&amp;B86)+SUMIFS($F$3:F86,$D$3:D86,D86,$C$3:C86,"Coin Deposit",$E$3:E86,"")</f>
        <v>0</v>
      </c>
      <c r="AD86" s="131">
        <f>SUMIFS('Deductions and Deposits'!$D:$D,'Deductions and Deposits'!$C:$C,D86)+SUMIFS($F:$F,$D:$D,D86,$C:$C,"Coin Deduction")</f>
        <v>0</v>
      </c>
      <c r="AE86" s="131">
        <f>Table5[[#This Row],[Column4]]+Table5[[#This Row],[Column14]]+Table5[[#This Row],[Column19]]+Table5[[#This Row],[Column12]]</f>
        <v>0</v>
      </c>
      <c r="AF86" s="131">
        <f>Table5[[#This Row],[Column5]]+Table5[[#This Row],[Column13]]+Table5[[#This Row],[Column21]]+Table5[[#This Row],[Column18]]</f>
        <v>0</v>
      </c>
      <c r="AG86" s="131">
        <f t="shared" si="15"/>
        <v>0</v>
      </c>
      <c r="AH86" s="131">
        <f t="shared" si="16"/>
        <v>0</v>
      </c>
      <c r="AI86" s="131">
        <f>Table5[[#This Row],[Column17]]-Table5[[#This Row],[Column20]]</f>
        <v>0</v>
      </c>
      <c r="AJ86" s="131">
        <f t="shared" si="17"/>
        <v>0</v>
      </c>
      <c r="AK86" s="131">
        <f t="shared" si="18"/>
        <v>0</v>
      </c>
      <c r="AL86" s="131">
        <f t="shared" si="19"/>
        <v>0</v>
      </c>
      <c r="AM86" s="131" t="str">
        <f t="shared" si="20"/>
        <v/>
      </c>
      <c r="AN86" s="131" t="str">
        <f t="shared" ca="1" si="21"/>
        <v/>
      </c>
    </row>
    <row r="87" spans="1:40" ht="20.25" customHeight="1" x14ac:dyDescent="0.3">
      <c r="A87" s="127"/>
      <c r="B87" s="164"/>
      <c r="C87" s="139"/>
      <c r="D87" s="140"/>
      <c r="E87" s="139"/>
      <c r="F87" s="139"/>
      <c r="G87" s="140"/>
      <c r="H87" s="139"/>
      <c r="I87" s="129"/>
      <c r="L87" s="130"/>
      <c r="M87" s="130"/>
      <c r="N87" s="130"/>
      <c r="O87" s="130"/>
      <c r="P87" s="130"/>
      <c r="Q87" s="130"/>
      <c r="R87" s="130"/>
      <c r="S87" s="130"/>
      <c r="T87" s="120">
        <f t="shared" si="11"/>
        <v>0</v>
      </c>
      <c r="U87" s="131"/>
      <c r="V87" s="131"/>
      <c r="W87" s="131">
        <f>SUMIFS($F$3:F87,$D$3:D87,D87,$C$3:C87,"Buy")+SUMIFS($F$3:F87,$D$3:D87,D87,$C$3:C87,"Coin Deposit",$E$3:E87,"&lt;&gt;")</f>
        <v>0</v>
      </c>
      <c r="X87" s="131">
        <f t="shared" si="12"/>
        <v>0</v>
      </c>
      <c r="Y87" s="131">
        <f>IF($D87=Y$1,SUMIFS($H$3:$H87,$G$3:$G87,Y$1,$C$3:$C87,"Sell"),0)</f>
        <v>0</v>
      </c>
      <c r="Z87" s="131">
        <f t="shared" si="13"/>
        <v>0</v>
      </c>
      <c r="AA87" s="131">
        <f>IF($D87=AA$1,SUMIFS($H$3:$H87,$G$3:$G87,AA$1,$C$3:$C87,"Sell"),0)</f>
        <v>0</v>
      </c>
      <c r="AB87" s="131">
        <f t="shared" si="14"/>
        <v>0</v>
      </c>
      <c r="AC87" s="131">
        <f>SUMIFS('Deductions and Deposits'!$H:$H,'Deductions and Deposits'!$G:$G,D87,'Deductions and Deposits'!$F:$F,"&lt;="&amp;B87)+SUMIFS($F$3:F87,$D$3:D87,D87,$C$3:C87,"Coin Deposit",$E$3:E87,"")</f>
        <v>0</v>
      </c>
      <c r="AD87" s="131">
        <f>SUMIFS('Deductions and Deposits'!$D:$D,'Deductions and Deposits'!$C:$C,D87)+SUMIFS($F:$F,$D:$D,D87,$C:$C,"Coin Deduction")</f>
        <v>0</v>
      </c>
      <c r="AE87" s="131">
        <f>Table5[[#This Row],[Column4]]+Table5[[#This Row],[Column14]]+Table5[[#This Row],[Column19]]+Table5[[#This Row],[Column12]]</f>
        <v>0</v>
      </c>
      <c r="AF87" s="131">
        <f>Table5[[#This Row],[Column5]]+Table5[[#This Row],[Column13]]+Table5[[#This Row],[Column21]]+Table5[[#This Row],[Column18]]</f>
        <v>0</v>
      </c>
      <c r="AG87" s="131">
        <f t="shared" si="15"/>
        <v>0</v>
      </c>
      <c r="AH87" s="131">
        <f t="shared" si="16"/>
        <v>0</v>
      </c>
      <c r="AI87" s="131">
        <f>Table5[[#This Row],[Column17]]-Table5[[#This Row],[Column20]]</f>
        <v>0</v>
      </c>
      <c r="AJ87" s="131">
        <f t="shared" si="17"/>
        <v>0</v>
      </c>
      <c r="AK87" s="131">
        <f t="shared" si="18"/>
        <v>0</v>
      </c>
      <c r="AL87" s="131">
        <f t="shared" si="19"/>
        <v>0</v>
      </c>
      <c r="AM87" s="131" t="str">
        <f t="shared" si="20"/>
        <v/>
      </c>
      <c r="AN87" s="131" t="str">
        <f t="shared" ca="1" si="21"/>
        <v/>
      </c>
    </row>
    <row r="88" spans="1:40" ht="20.25" customHeight="1" x14ac:dyDescent="0.3">
      <c r="A88" s="127"/>
      <c r="B88" s="164"/>
      <c r="C88" s="139"/>
      <c r="D88" s="140"/>
      <c r="E88" s="139"/>
      <c r="F88" s="139"/>
      <c r="G88" s="140"/>
      <c r="H88" s="139"/>
      <c r="I88" s="129"/>
      <c r="L88" s="130"/>
      <c r="M88" s="130"/>
      <c r="N88" s="130"/>
      <c r="O88" s="130"/>
      <c r="P88" s="130"/>
      <c r="Q88" s="130"/>
      <c r="R88" s="130"/>
      <c r="S88" s="130"/>
      <c r="T88" s="120">
        <f t="shared" si="11"/>
        <v>0</v>
      </c>
      <c r="U88" s="131"/>
      <c r="V88" s="131"/>
      <c r="W88" s="131">
        <f>SUMIFS($F$3:F88,$D$3:D88,D88,$C$3:C88,"Buy")+SUMIFS($F$3:F88,$D$3:D88,D88,$C$3:C88,"Coin Deposit",$E$3:E88,"&lt;&gt;")</f>
        <v>0</v>
      </c>
      <c r="X88" s="131">
        <f t="shared" si="12"/>
        <v>0</v>
      </c>
      <c r="Y88" s="131">
        <f>IF($D88=Y$1,SUMIFS($H$3:$H88,$G$3:$G88,Y$1,$C$3:$C88,"Sell"),0)</f>
        <v>0</v>
      </c>
      <c r="Z88" s="131">
        <f t="shared" si="13"/>
        <v>0</v>
      </c>
      <c r="AA88" s="131">
        <f>IF($D88=AA$1,SUMIFS($H$3:$H88,$G$3:$G88,AA$1,$C$3:$C88,"Sell"),0)</f>
        <v>0</v>
      </c>
      <c r="AB88" s="131">
        <f t="shared" si="14"/>
        <v>0</v>
      </c>
      <c r="AC88" s="131">
        <f>SUMIFS('Deductions and Deposits'!$H:$H,'Deductions and Deposits'!$G:$G,D88,'Deductions and Deposits'!$F:$F,"&lt;="&amp;B88)+SUMIFS($F$3:F88,$D$3:D88,D88,$C$3:C88,"Coin Deposit",$E$3:E88,"")</f>
        <v>0</v>
      </c>
      <c r="AD88" s="131">
        <f>SUMIFS('Deductions and Deposits'!$D:$D,'Deductions and Deposits'!$C:$C,D88)+SUMIFS($F:$F,$D:$D,D88,$C:$C,"Coin Deduction")</f>
        <v>0</v>
      </c>
      <c r="AE88" s="131">
        <f>Table5[[#This Row],[Column4]]+Table5[[#This Row],[Column14]]+Table5[[#This Row],[Column19]]+Table5[[#This Row],[Column12]]</f>
        <v>0</v>
      </c>
      <c r="AF88" s="131">
        <f>Table5[[#This Row],[Column5]]+Table5[[#This Row],[Column13]]+Table5[[#This Row],[Column21]]+Table5[[#This Row],[Column18]]</f>
        <v>0</v>
      </c>
      <c r="AG88" s="131">
        <f t="shared" si="15"/>
        <v>0</v>
      </c>
      <c r="AH88" s="131">
        <f t="shared" si="16"/>
        <v>0</v>
      </c>
      <c r="AI88" s="131">
        <f>Table5[[#This Row],[Column17]]-Table5[[#This Row],[Column20]]</f>
        <v>0</v>
      </c>
      <c r="AJ88" s="131">
        <f t="shared" si="17"/>
        <v>0</v>
      </c>
      <c r="AK88" s="131">
        <f t="shared" si="18"/>
        <v>0</v>
      </c>
      <c r="AL88" s="131">
        <f t="shared" si="19"/>
        <v>0</v>
      </c>
      <c r="AM88" s="131" t="str">
        <f t="shared" si="20"/>
        <v/>
      </c>
      <c r="AN88" s="131" t="str">
        <f t="shared" ca="1" si="21"/>
        <v/>
      </c>
    </row>
    <row r="89" spans="1:40" ht="20.25" customHeight="1" x14ac:dyDescent="0.3">
      <c r="A89" s="127"/>
      <c r="B89" s="164"/>
      <c r="C89" s="139"/>
      <c r="D89" s="140"/>
      <c r="E89" s="139"/>
      <c r="F89" s="139"/>
      <c r="G89" s="140"/>
      <c r="H89" s="139"/>
      <c r="I89" s="129"/>
      <c r="L89" s="130"/>
      <c r="M89" s="130"/>
      <c r="N89" s="130"/>
      <c r="O89" s="130"/>
      <c r="P89" s="130"/>
      <c r="Q89" s="130"/>
      <c r="R89" s="130"/>
      <c r="S89" s="130"/>
      <c r="T89" s="120">
        <f t="shared" si="11"/>
        <v>0</v>
      </c>
      <c r="U89" s="131"/>
      <c r="V89" s="131"/>
      <c r="W89" s="131">
        <f>SUMIFS($F$3:F89,$D$3:D89,D89,$C$3:C89,"Buy")+SUMIFS($F$3:F89,$D$3:D89,D89,$C$3:C89,"Coin Deposit",$E$3:E89,"&lt;&gt;")</f>
        <v>0</v>
      </c>
      <c r="X89" s="131">
        <f t="shared" si="12"/>
        <v>0</v>
      </c>
      <c r="Y89" s="131">
        <f>IF($D89=Y$1,SUMIFS($H$3:$H89,$G$3:$G89,Y$1,$C$3:$C89,"Sell"),0)</f>
        <v>0</v>
      </c>
      <c r="Z89" s="131">
        <f t="shared" si="13"/>
        <v>0</v>
      </c>
      <c r="AA89" s="131">
        <f>IF($D89=AA$1,SUMIFS($H$3:$H89,$G$3:$G89,AA$1,$C$3:$C89,"Sell"),0)</f>
        <v>0</v>
      </c>
      <c r="AB89" s="131">
        <f t="shared" si="14"/>
        <v>0</v>
      </c>
      <c r="AC89" s="131">
        <f>SUMIFS('Deductions and Deposits'!$H:$H,'Deductions and Deposits'!$G:$G,D89,'Deductions and Deposits'!$F:$F,"&lt;="&amp;B89)+SUMIFS($F$3:F89,$D$3:D89,D89,$C$3:C89,"Coin Deposit",$E$3:E89,"")</f>
        <v>0</v>
      </c>
      <c r="AD89" s="131">
        <f>SUMIFS('Deductions and Deposits'!$D:$D,'Deductions and Deposits'!$C:$C,D89)+SUMIFS($F:$F,$D:$D,D89,$C:$C,"Coin Deduction")</f>
        <v>0</v>
      </c>
      <c r="AE89" s="131">
        <f>Table5[[#This Row],[Column4]]+Table5[[#This Row],[Column14]]+Table5[[#This Row],[Column19]]+Table5[[#This Row],[Column12]]</f>
        <v>0</v>
      </c>
      <c r="AF89" s="131">
        <f>Table5[[#This Row],[Column5]]+Table5[[#This Row],[Column13]]+Table5[[#This Row],[Column21]]+Table5[[#This Row],[Column18]]</f>
        <v>0</v>
      </c>
      <c r="AG89" s="131">
        <f t="shared" si="15"/>
        <v>0</v>
      </c>
      <c r="AH89" s="131">
        <f t="shared" si="16"/>
        <v>0</v>
      </c>
      <c r="AI89" s="131">
        <f>Table5[[#This Row],[Column17]]-Table5[[#This Row],[Column20]]</f>
        <v>0</v>
      </c>
      <c r="AJ89" s="131">
        <f t="shared" si="17"/>
        <v>0</v>
      </c>
      <c r="AK89" s="131">
        <f t="shared" si="18"/>
        <v>0</v>
      </c>
      <c r="AL89" s="131">
        <f t="shared" si="19"/>
        <v>0</v>
      </c>
      <c r="AM89" s="131" t="str">
        <f t="shared" si="20"/>
        <v/>
      </c>
      <c r="AN89" s="131" t="str">
        <f t="shared" ca="1" si="21"/>
        <v/>
      </c>
    </row>
    <row r="90" spans="1:40" ht="20.25" customHeight="1" x14ac:dyDescent="0.3">
      <c r="A90" s="127"/>
      <c r="B90" s="164"/>
      <c r="C90" s="139"/>
      <c r="D90" s="140"/>
      <c r="E90" s="139"/>
      <c r="F90" s="139"/>
      <c r="G90" s="140"/>
      <c r="H90" s="139"/>
      <c r="I90" s="129"/>
      <c r="L90" s="130"/>
      <c r="M90" s="130"/>
      <c r="N90" s="130"/>
      <c r="O90" s="130"/>
      <c r="P90" s="130"/>
      <c r="Q90" s="130"/>
      <c r="R90" s="130"/>
      <c r="S90" s="130"/>
      <c r="T90" s="120">
        <f t="shared" si="11"/>
        <v>0</v>
      </c>
      <c r="U90" s="131"/>
      <c r="V90" s="131"/>
      <c r="W90" s="131">
        <f>SUMIFS($F$3:F90,$D$3:D90,D90,$C$3:C90,"Buy")+SUMIFS($F$3:F90,$D$3:D90,D90,$C$3:C90,"Coin Deposit",$E$3:E90,"&lt;&gt;")</f>
        <v>0</v>
      </c>
      <c r="X90" s="131">
        <f t="shared" si="12"/>
        <v>0</v>
      </c>
      <c r="Y90" s="131">
        <f>IF($D90=Y$1,SUMIFS($H$3:$H90,$G$3:$G90,Y$1,$C$3:$C90,"Sell"),0)</f>
        <v>0</v>
      </c>
      <c r="Z90" s="131">
        <f t="shared" si="13"/>
        <v>0</v>
      </c>
      <c r="AA90" s="131">
        <f>IF($D90=AA$1,SUMIFS($H$3:$H90,$G$3:$G90,AA$1,$C$3:$C90,"Sell"),0)</f>
        <v>0</v>
      </c>
      <c r="AB90" s="131">
        <f t="shared" si="14"/>
        <v>0</v>
      </c>
      <c r="AC90" s="131">
        <f>SUMIFS('Deductions and Deposits'!$H:$H,'Deductions and Deposits'!$G:$G,D90,'Deductions and Deposits'!$F:$F,"&lt;="&amp;B90)+SUMIFS($F$3:F90,$D$3:D90,D90,$C$3:C90,"Coin Deposit",$E$3:E90,"")</f>
        <v>0</v>
      </c>
      <c r="AD90" s="131">
        <f>SUMIFS('Deductions and Deposits'!$D:$D,'Deductions and Deposits'!$C:$C,D90)+SUMIFS($F:$F,$D:$D,D90,$C:$C,"Coin Deduction")</f>
        <v>0</v>
      </c>
      <c r="AE90" s="131">
        <f>Table5[[#This Row],[Column4]]+Table5[[#This Row],[Column14]]+Table5[[#This Row],[Column19]]+Table5[[#This Row],[Column12]]</f>
        <v>0</v>
      </c>
      <c r="AF90" s="131">
        <f>Table5[[#This Row],[Column5]]+Table5[[#This Row],[Column13]]+Table5[[#This Row],[Column21]]+Table5[[#This Row],[Column18]]</f>
        <v>0</v>
      </c>
      <c r="AG90" s="131">
        <f t="shared" si="15"/>
        <v>0</v>
      </c>
      <c r="AH90" s="131">
        <f t="shared" si="16"/>
        <v>0</v>
      </c>
      <c r="AI90" s="131">
        <f>Table5[[#This Row],[Column17]]-Table5[[#This Row],[Column20]]</f>
        <v>0</v>
      </c>
      <c r="AJ90" s="131">
        <f t="shared" si="17"/>
        <v>0</v>
      </c>
      <c r="AK90" s="131">
        <f t="shared" si="18"/>
        <v>0</v>
      </c>
      <c r="AL90" s="131">
        <f t="shared" si="19"/>
        <v>0</v>
      </c>
      <c r="AM90" s="131" t="str">
        <f t="shared" si="20"/>
        <v/>
      </c>
      <c r="AN90" s="131" t="str">
        <f t="shared" ca="1" si="21"/>
        <v/>
      </c>
    </row>
    <row r="91" spans="1:40" ht="20.25" customHeight="1" x14ac:dyDescent="0.3">
      <c r="A91" s="127"/>
      <c r="B91" s="164"/>
      <c r="C91" s="139"/>
      <c r="D91" s="140"/>
      <c r="E91" s="139"/>
      <c r="F91" s="139"/>
      <c r="G91" s="140"/>
      <c r="H91" s="139"/>
      <c r="I91" s="129"/>
      <c r="L91" s="130"/>
      <c r="M91" s="130"/>
      <c r="N91" s="130"/>
      <c r="O91" s="130"/>
      <c r="P91" s="130"/>
      <c r="Q91" s="130"/>
      <c r="R91" s="130"/>
      <c r="S91" s="130"/>
      <c r="T91" s="120">
        <f t="shared" si="11"/>
        <v>0</v>
      </c>
      <c r="U91" s="131"/>
      <c r="V91" s="131"/>
      <c r="W91" s="131">
        <f>SUMIFS($F$3:F91,$D$3:D91,D91,$C$3:C91,"Buy")+SUMIFS($F$3:F91,$D$3:D91,D91,$C$3:C91,"Coin Deposit",$E$3:E91,"&lt;&gt;")</f>
        <v>0</v>
      </c>
      <c r="X91" s="131">
        <f t="shared" si="12"/>
        <v>0</v>
      </c>
      <c r="Y91" s="131">
        <f>IF($D91=Y$1,SUMIFS($H$3:$H91,$G$3:$G91,Y$1,$C$3:$C91,"Sell"),0)</f>
        <v>0</v>
      </c>
      <c r="Z91" s="131">
        <f t="shared" si="13"/>
        <v>0</v>
      </c>
      <c r="AA91" s="131">
        <f>IF($D91=AA$1,SUMIFS($H$3:$H91,$G$3:$G91,AA$1,$C$3:$C91,"Sell"),0)</f>
        <v>0</v>
      </c>
      <c r="AB91" s="131">
        <f t="shared" si="14"/>
        <v>0</v>
      </c>
      <c r="AC91" s="131">
        <f>SUMIFS('Deductions and Deposits'!$H:$H,'Deductions and Deposits'!$G:$G,D91,'Deductions and Deposits'!$F:$F,"&lt;="&amp;B91)+SUMIFS($F$3:F91,$D$3:D91,D91,$C$3:C91,"Coin Deposit",$E$3:E91,"")</f>
        <v>0</v>
      </c>
      <c r="AD91" s="131">
        <f>SUMIFS('Deductions and Deposits'!$D:$D,'Deductions and Deposits'!$C:$C,D91)+SUMIFS($F:$F,$D:$D,D91,$C:$C,"Coin Deduction")</f>
        <v>0</v>
      </c>
      <c r="AE91" s="131">
        <f>Table5[[#This Row],[Column4]]+Table5[[#This Row],[Column14]]+Table5[[#This Row],[Column19]]+Table5[[#This Row],[Column12]]</f>
        <v>0</v>
      </c>
      <c r="AF91" s="131">
        <f>Table5[[#This Row],[Column5]]+Table5[[#This Row],[Column13]]+Table5[[#This Row],[Column21]]+Table5[[#This Row],[Column18]]</f>
        <v>0</v>
      </c>
      <c r="AG91" s="131">
        <f t="shared" si="15"/>
        <v>0</v>
      </c>
      <c r="AH91" s="131">
        <f t="shared" si="16"/>
        <v>0</v>
      </c>
      <c r="AI91" s="131">
        <f>Table5[[#This Row],[Column17]]-Table5[[#This Row],[Column20]]</f>
        <v>0</v>
      </c>
      <c r="AJ91" s="131">
        <f t="shared" si="17"/>
        <v>0</v>
      </c>
      <c r="AK91" s="131">
        <f t="shared" si="18"/>
        <v>0</v>
      </c>
      <c r="AL91" s="131">
        <f t="shared" si="19"/>
        <v>0</v>
      </c>
      <c r="AM91" s="131" t="str">
        <f t="shared" si="20"/>
        <v/>
      </c>
      <c r="AN91" s="131" t="str">
        <f t="shared" ca="1" si="21"/>
        <v/>
      </c>
    </row>
    <row r="92" spans="1:40" ht="20.25" customHeight="1" x14ac:dyDescent="0.3">
      <c r="A92" s="127"/>
      <c r="B92" s="164"/>
      <c r="C92" s="139"/>
      <c r="D92" s="140"/>
      <c r="E92" s="139"/>
      <c r="F92" s="139"/>
      <c r="G92" s="140"/>
      <c r="H92" s="139"/>
      <c r="I92" s="129"/>
      <c r="L92" s="128"/>
      <c r="M92" s="128"/>
      <c r="N92" s="128"/>
      <c r="O92" s="128"/>
      <c r="P92" s="128"/>
      <c r="Q92" s="128"/>
      <c r="R92" s="128"/>
      <c r="S92" s="128"/>
      <c r="T92" s="120">
        <f t="shared" si="11"/>
        <v>0</v>
      </c>
      <c r="U92" s="131"/>
      <c r="V92" s="131"/>
      <c r="W92" s="131">
        <f>SUMIFS($F$3:F92,$D$3:D92,D92,$C$3:C92,"Buy")+SUMIFS($F$3:F92,$D$3:D92,D92,$C$3:C92,"Coin Deposit",$E$3:E92,"&lt;&gt;")</f>
        <v>0</v>
      </c>
      <c r="X92" s="131">
        <f t="shared" si="12"/>
        <v>0</v>
      </c>
      <c r="Y92" s="131">
        <f>IF($D92=Y$1,SUMIFS($H$3:$H92,$G$3:$G92,Y$1,$C$3:$C92,"Sell"),0)</f>
        <v>0</v>
      </c>
      <c r="Z92" s="131">
        <f t="shared" si="13"/>
        <v>0</v>
      </c>
      <c r="AA92" s="131">
        <f>IF($D92=AA$1,SUMIFS($H$3:$H92,$G$3:$G92,AA$1,$C$3:$C92,"Sell"),0)</f>
        <v>0</v>
      </c>
      <c r="AB92" s="131">
        <f t="shared" si="14"/>
        <v>0</v>
      </c>
      <c r="AC92" s="131">
        <f>SUMIFS('Deductions and Deposits'!$H:$H,'Deductions and Deposits'!$G:$G,D92,'Deductions and Deposits'!$F:$F,"&lt;="&amp;B92)+SUMIFS($F$3:F92,$D$3:D92,D92,$C$3:C92,"Coin Deposit",$E$3:E92,"")</f>
        <v>0</v>
      </c>
      <c r="AD92" s="131">
        <f>SUMIFS('Deductions and Deposits'!$D:$D,'Deductions and Deposits'!$C:$C,D92)+SUMIFS($F:$F,$D:$D,D92,$C:$C,"Coin Deduction")</f>
        <v>0</v>
      </c>
      <c r="AE92" s="131">
        <f>Table5[[#This Row],[Column4]]+Table5[[#This Row],[Column14]]+Table5[[#This Row],[Column19]]+Table5[[#This Row],[Column12]]</f>
        <v>0</v>
      </c>
      <c r="AF92" s="131">
        <f>Table5[[#This Row],[Column5]]+Table5[[#This Row],[Column13]]+Table5[[#This Row],[Column21]]+Table5[[#This Row],[Column18]]</f>
        <v>0</v>
      </c>
      <c r="AG92" s="131">
        <f t="shared" si="15"/>
        <v>0</v>
      </c>
      <c r="AH92" s="131">
        <f t="shared" si="16"/>
        <v>0</v>
      </c>
      <c r="AI92" s="131">
        <f>Table5[[#This Row],[Column17]]-Table5[[#This Row],[Column20]]</f>
        <v>0</v>
      </c>
      <c r="AJ92" s="131">
        <f t="shared" si="17"/>
        <v>0</v>
      </c>
      <c r="AK92" s="131">
        <f t="shared" si="18"/>
        <v>0</v>
      </c>
      <c r="AL92" s="131">
        <f t="shared" si="19"/>
        <v>0</v>
      </c>
      <c r="AM92" s="131" t="str">
        <f t="shared" si="20"/>
        <v/>
      </c>
      <c r="AN92" s="131" t="str">
        <f t="shared" ca="1" si="21"/>
        <v/>
      </c>
    </row>
    <row r="93" spans="1:40" ht="20.25" customHeight="1" x14ac:dyDescent="0.3">
      <c r="A93" s="127"/>
      <c r="B93" s="164"/>
      <c r="C93" s="139"/>
      <c r="D93" s="140"/>
      <c r="E93" s="139"/>
      <c r="F93" s="139"/>
      <c r="G93" s="140"/>
      <c r="H93" s="139"/>
      <c r="I93" s="129"/>
      <c r="L93" s="128"/>
      <c r="M93" s="128"/>
      <c r="N93" s="128"/>
      <c r="O93" s="128"/>
      <c r="P93" s="128"/>
      <c r="Q93" s="128"/>
      <c r="R93" s="128"/>
      <c r="S93" s="128"/>
      <c r="T93" s="120">
        <f t="shared" si="11"/>
        <v>0</v>
      </c>
      <c r="U93" s="131"/>
      <c r="V93" s="131"/>
      <c r="W93" s="131">
        <f>SUMIFS($F$3:F93,$D$3:D93,D93,$C$3:C93,"Buy")+SUMIFS($F$3:F93,$D$3:D93,D93,$C$3:C93,"Coin Deposit",$E$3:E93,"&lt;&gt;")</f>
        <v>0</v>
      </c>
      <c r="X93" s="131">
        <f t="shared" si="12"/>
        <v>0</v>
      </c>
      <c r="Y93" s="131">
        <f>IF($D93=Y$1,SUMIFS($H$3:$H93,$G$3:$G93,Y$1,$C$3:$C93,"Sell"),0)</f>
        <v>0</v>
      </c>
      <c r="Z93" s="131">
        <f t="shared" si="13"/>
        <v>0</v>
      </c>
      <c r="AA93" s="131">
        <f>IF($D93=AA$1,SUMIFS($H$3:$H93,$G$3:$G93,AA$1,$C$3:$C93,"Sell"),0)</f>
        <v>0</v>
      </c>
      <c r="AB93" s="131">
        <f t="shared" si="14"/>
        <v>0</v>
      </c>
      <c r="AC93" s="131">
        <f>SUMIFS('Deductions and Deposits'!$H:$H,'Deductions and Deposits'!$G:$G,D93,'Deductions and Deposits'!$F:$F,"&lt;="&amp;B93)+SUMIFS($F$3:F93,$D$3:D93,D93,$C$3:C93,"Coin Deposit",$E$3:E93,"")</f>
        <v>0</v>
      </c>
      <c r="AD93" s="131">
        <f>SUMIFS('Deductions and Deposits'!$D:$D,'Deductions and Deposits'!$C:$C,D93)+SUMIFS($F:$F,$D:$D,D93,$C:$C,"Coin Deduction")</f>
        <v>0</v>
      </c>
      <c r="AE93" s="131">
        <f>Table5[[#This Row],[Column4]]+Table5[[#This Row],[Column14]]+Table5[[#This Row],[Column19]]+Table5[[#This Row],[Column12]]</f>
        <v>0</v>
      </c>
      <c r="AF93" s="131">
        <f>Table5[[#This Row],[Column5]]+Table5[[#This Row],[Column13]]+Table5[[#This Row],[Column21]]+Table5[[#This Row],[Column18]]</f>
        <v>0</v>
      </c>
      <c r="AG93" s="131">
        <f t="shared" si="15"/>
        <v>0</v>
      </c>
      <c r="AH93" s="131">
        <f t="shared" si="16"/>
        <v>0</v>
      </c>
      <c r="AI93" s="131">
        <f>Table5[[#This Row],[Column17]]-Table5[[#This Row],[Column20]]</f>
        <v>0</v>
      </c>
      <c r="AJ93" s="131">
        <f t="shared" si="17"/>
        <v>0</v>
      </c>
      <c r="AK93" s="131">
        <f t="shared" si="18"/>
        <v>0</v>
      </c>
      <c r="AL93" s="131">
        <f t="shared" si="19"/>
        <v>0</v>
      </c>
      <c r="AM93" s="131" t="str">
        <f t="shared" si="20"/>
        <v/>
      </c>
      <c r="AN93" s="131" t="str">
        <f t="shared" ca="1" si="21"/>
        <v/>
      </c>
    </row>
    <row r="94" spans="1:40" ht="20.25" customHeight="1" x14ac:dyDescent="0.3">
      <c r="A94" s="127"/>
      <c r="B94" s="164"/>
      <c r="C94" s="139"/>
      <c r="D94" s="140"/>
      <c r="E94" s="139"/>
      <c r="F94" s="139"/>
      <c r="G94" s="140"/>
      <c r="H94" s="139"/>
      <c r="I94" s="129"/>
      <c r="L94" s="128"/>
      <c r="M94" s="128"/>
      <c r="N94" s="128"/>
      <c r="O94" s="128"/>
      <c r="P94" s="128"/>
      <c r="Q94" s="128"/>
      <c r="R94" s="128"/>
      <c r="S94" s="128"/>
      <c r="T94" s="120">
        <f t="shared" si="11"/>
        <v>0</v>
      </c>
      <c r="U94" s="131"/>
      <c r="V94" s="131"/>
      <c r="W94" s="131">
        <f>SUMIFS($F$3:F94,$D$3:D94,D94,$C$3:C94,"Buy")+SUMIFS($F$3:F94,$D$3:D94,D94,$C$3:C94,"Coin Deposit",$E$3:E94,"&lt;&gt;")</f>
        <v>0</v>
      </c>
      <c r="X94" s="131">
        <f t="shared" si="12"/>
        <v>0</v>
      </c>
      <c r="Y94" s="131">
        <f>IF($D94=Y$1,SUMIFS($H$3:$H94,$G$3:$G94,Y$1,$C$3:$C94,"Sell"),0)</f>
        <v>0</v>
      </c>
      <c r="Z94" s="131">
        <f t="shared" si="13"/>
        <v>0</v>
      </c>
      <c r="AA94" s="131">
        <f>IF($D94=AA$1,SUMIFS($H$3:$H94,$G$3:$G94,AA$1,$C$3:$C94,"Sell"),0)</f>
        <v>0</v>
      </c>
      <c r="AB94" s="131">
        <f t="shared" si="14"/>
        <v>0</v>
      </c>
      <c r="AC94" s="131">
        <f>SUMIFS('Deductions and Deposits'!$H:$H,'Deductions and Deposits'!$G:$G,D94,'Deductions and Deposits'!$F:$F,"&lt;="&amp;B94)+SUMIFS($F$3:F94,$D$3:D94,D94,$C$3:C94,"Coin Deposit",$E$3:E94,"")</f>
        <v>0</v>
      </c>
      <c r="AD94" s="131">
        <f>SUMIFS('Deductions and Deposits'!$D:$D,'Deductions and Deposits'!$C:$C,D94)+SUMIFS($F:$F,$D:$D,D94,$C:$C,"Coin Deduction")</f>
        <v>0</v>
      </c>
      <c r="AE94" s="131">
        <f>Table5[[#This Row],[Column4]]+Table5[[#This Row],[Column14]]+Table5[[#This Row],[Column19]]+Table5[[#This Row],[Column12]]</f>
        <v>0</v>
      </c>
      <c r="AF94" s="131">
        <f>Table5[[#This Row],[Column5]]+Table5[[#This Row],[Column13]]+Table5[[#This Row],[Column21]]+Table5[[#This Row],[Column18]]</f>
        <v>0</v>
      </c>
      <c r="AG94" s="131">
        <f t="shared" si="15"/>
        <v>0</v>
      </c>
      <c r="AH94" s="131">
        <f t="shared" si="16"/>
        <v>0</v>
      </c>
      <c r="AI94" s="131">
        <f>Table5[[#This Row],[Column17]]-Table5[[#This Row],[Column20]]</f>
        <v>0</v>
      </c>
      <c r="AJ94" s="131">
        <f t="shared" si="17"/>
        <v>0</v>
      </c>
      <c r="AK94" s="131">
        <f t="shared" si="18"/>
        <v>0</v>
      </c>
      <c r="AL94" s="131">
        <f t="shared" si="19"/>
        <v>0</v>
      </c>
      <c r="AM94" s="131" t="str">
        <f t="shared" si="20"/>
        <v/>
      </c>
      <c r="AN94" s="131" t="str">
        <f t="shared" ca="1" si="21"/>
        <v/>
      </c>
    </row>
    <row r="95" spans="1:40" ht="20.25" customHeight="1" x14ac:dyDescent="0.3">
      <c r="A95" s="127"/>
      <c r="B95" s="164"/>
      <c r="C95" s="139"/>
      <c r="D95" s="140"/>
      <c r="E95" s="139"/>
      <c r="F95" s="139"/>
      <c r="G95" s="140"/>
      <c r="H95" s="139"/>
      <c r="I95" s="129"/>
      <c r="L95" s="128"/>
      <c r="M95" s="128"/>
      <c r="N95" s="128"/>
      <c r="O95" s="128"/>
      <c r="P95" s="128"/>
      <c r="Q95" s="128"/>
      <c r="R95" s="128"/>
      <c r="S95" s="128"/>
      <c r="T95" s="120">
        <f t="shared" si="11"/>
        <v>0</v>
      </c>
      <c r="U95" s="131"/>
      <c r="V95" s="131"/>
      <c r="W95" s="131">
        <f>SUMIFS($F$3:F95,$D$3:D95,D95,$C$3:C95,"Buy")+SUMIFS($F$3:F95,$D$3:D95,D95,$C$3:C95,"Coin Deposit",$E$3:E95,"&lt;&gt;")</f>
        <v>0</v>
      </c>
      <c r="X95" s="131">
        <f t="shared" si="12"/>
        <v>0</v>
      </c>
      <c r="Y95" s="131">
        <f>IF($D95=Y$1,SUMIFS($H$3:$H95,$G$3:$G95,Y$1,$C$3:$C95,"Sell"),0)</f>
        <v>0</v>
      </c>
      <c r="Z95" s="131">
        <f t="shared" si="13"/>
        <v>0</v>
      </c>
      <c r="AA95" s="131">
        <f>IF($D95=AA$1,SUMIFS($H$3:$H95,$G$3:$G95,AA$1,$C$3:$C95,"Sell"),0)</f>
        <v>0</v>
      </c>
      <c r="AB95" s="131">
        <f t="shared" si="14"/>
        <v>0</v>
      </c>
      <c r="AC95" s="131">
        <f>SUMIFS('Deductions and Deposits'!$H:$H,'Deductions and Deposits'!$G:$G,D95,'Deductions and Deposits'!$F:$F,"&lt;="&amp;B95)+SUMIFS($F$3:F95,$D$3:D95,D95,$C$3:C95,"Coin Deposit",$E$3:E95,"")</f>
        <v>0</v>
      </c>
      <c r="AD95" s="131">
        <f>SUMIFS('Deductions and Deposits'!$D:$D,'Deductions and Deposits'!$C:$C,D95)+SUMIFS($F:$F,$D:$D,D95,$C:$C,"Coin Deduction")</f>
        <v>0</v>
      </c>
      <c r="AE95" s="131">
        <f>Table5[[#This Row],[Column4]]+Table5[[#This Row],[Column14]]+Table5[[#This Row],[Column19]]+Table5[[#This Row],[Column12]]</f>
        <v>0</v>
      </c>
      <c r="AF95" s="131">
        <f>Table5[[#This Row],[Column5]]+Table5[[#This Row],[Column13]]+Table5[[#This Row],[Column21]]+Table5[[#This Row],[Column18]]</f>
        <v>0</v>
      </c>
      <c r="AG95" s="131">
        <f t="shared" si="15"/>
        <v>0</v>
      </c>
      <c r="AH95" s="131">
        <f t="shared" si="16"/>
        <v>0</v>
      </c>
      <c r="AI95" s="131">
        <f>Table5[[#This Row],[Column17]]-Table5[[#This Row],[Column20]]</f>
        <v>0</v>
      </c>
      <c r="AJ95" s="131">
        <f t="shared" si="17"/>
        <v>0</v>
      </c>
      <c r="AK95" s="131">
        <f t="shared" si="18"/>
        <v>0</v>
      </c>
      <c r="AL95" s="131">
        <f t="shared" si="19"/>
        <v>0</v>
      </c>
      <c r="AM95" s="131" t="str">
        <f t="shared" si="20"/>
        <v/>
      </c>
      <c r="AN95" s="131" t="str">
        <f t="shared" ca="1" si="21"/>
        <v/>
      </c>
    </row>
    <row r="96" spans="1:40" ht="20.25" customHeight="1" x14ac:dyDescent="0.3">
      <c r="A96" s="127"/>
      <c r="B96" s="164"/>
      <c r="C96" s="139"/>
      <c r="D96" s="140"/>
      <c r="E96" s="139"/>
      <c r="F96" s="139"/>
      <c r="G96" s="140"/>
      <c r="H96" s="139"/>
      <c r="I96" s="129"/>
      <c r="L96" s="128"/>
      <c r="M96" s="128"/>
      <c r="N96" s="128"/>
      <c r="O96" s="128"/>
      <c r="P96" s="128"/>
      <c r="Q96" s="128"/>
      <c r="R96" s="128"/>
      <c r="S96" s="128"/>
      <c r="T96" s="120">
        <f t="shared" si="11"/>
        <v>0</v>
      </c>
      <c r="U96" s="131"/>
      <c r="V96" s="131"/>
      <c r="W96" s="131">
        <f>SUMIFS($F$3:F96,$D$3:D96,D96,$C$3:C96,"Buy")+SUMIFS($F$3:F96,$D$3:D96,D96,$C$3:C96,"Coin Deposit",$E$3:E96,"&lt;&gt;")</f>
        <v>0</v>
      </c>
      <c r="X96" s="131">
        <f t="shared" si="12"/>
        <v>0</v>
      </c>
      <c r="Y96" s="131">
        <f>IF($D96=Y$1,SUMIFS($H$3:$H96,$G$3:$G96,Y$1,$C$3:$C96,"Sell"),0)</f>
        <v>0</v>
      </c>
      <c r="Z96" s="131">
        <f t="shared" si="13"/>
        <v>0</v>
      </c>
      <c r="AA96" s="131">
        <f>IF($D96=AA$1,SUMIFS($H$3:$H96,$G$3:$G96,AA$1,$C$3:$C96,"Sell"),0)</f>
        <v>0</v>
      </c>
      <c r="AB96" s="131">
        <f t="shared" si="14"/>
        <v>0</v>
      </c>
      <c r="AC96" s="131">
        <f>SUMIFS('Deductions and Deposits'!$H:$H,'Deductions and Deposits'!$G:$G,D96,'Deductions and Deposits'!$F:$F,"&lt;="&amp;B96)+SUMIFS($F$3:F96,$D$3:D96,D96,$C$3:C96,"Coin Deposit",$E$3:E96,"")</f>
        <v>0</v>
      </c>
      <c r="AD96" s="131">
        <f>SUMIFS('Deductions and Deposits'!$D:$D,'Deductions and Deposits'!$C:$C,D96)+SUMIFS($F:$F,$D:$D,D96,$C:$C,"Coin Deduction")</f>
        <v>0</v>
      </c>
      <c r="AE96" s="131">
        <f>Table5[[#This Row],[Column4]]+Table5[[#This Row],[Column14]]+Table5[[#This Row],[Column19]]+Table5[[#This Row],[Column12]]</f>
        <v>0</v>
      </c>
      <c r="AF96" s="131">
        <f>Table5[[#This Row],[Column5]]+Table5[[#This Row],[Column13]]+Table5[[#This Row],[Column21]]+Table5[[#This Row],[Column18]]</f>
        <v>0</v>
      </c>
      <c r="AG96" s="131">
        <f t="shared" si="15"/>
        <v>0</v>
      </c>
      <c r="AH96" s="131">
        <f t="shared" si="16"/>
        <v>0</v>
      </c>
      <c r="AI96" s="131">
        <f>Table5[[#This Row],[Column17]]-Table5[[#This Row],[Column20]]</f>
        <v>0</v>
      </c>
      <c r="AJ96" s="131">
        <f t="shared" si="17"/>
        <v>0</v>
      </c>
      <c r="AK96" s="131">
        <f t="shared" si="18"/>
        <v>0</v>
      </c>
      <c r="AL96" s="131">
        <f t="shared" si="19"/>
        <v>0</v>
      </c>
      <c r="AM96" s="131" t="str">
        <f t="shared" si="20"/>
        <v/>
      </c>
      <c r="AN96" s="131" t="str">
        <f t="shared" ca="1" si="21"/>
        <v/>
      </c>
    </row>
    <row r="97" spans="1:40" ht="20.25" customHeight="1" x14ac:dyDescent="0.3">
      <c r="A97" s="127"/>
      <c r="B97" s="164"/>
      <c r="C97" s="139"/>
      <c r="D97" s="140"/>
      <c r="E97" s="139"/>
      <c r="F97" s="139"/>
      <c r="G97" s="140"/>
      <c r="H97" s="139"/>
      <c r="I97" s="129"/>
      <c r="L97" s="128"/>
      <c r="M97" s="128"/>
      <c r="N97" s="128"/>
      <c r="O97" s="128"/>
      <c r="P97" s="128"/>
      <c r="Q97" s="128"/>
      <c r="R97" s="128"/>
      <c r="S97" s="128"/>
      <c r="T97" s="120">
        <f t="shared" si="11"/>
        <v>0</v>
      </c>
      <c r="U97" s="131"/>
      <c r="V97" s="131"/>
      <c r="W97" s="131">
        <f>SUMIFS($F$3:F97,$D$3:D97,D97,$C$3:C97,"Buy")+SUMIFS($F$3:F97,$D$3:D97,D97,$C$3:C97,"Coin Deposit",$E$3:E97,"&lt;&gt;")</f>
        <v>0</v>
      </c>
      <c r="X97" s="131">
        <f t="shared" si="12"/>
        <v>0</v>
      </c>
      <c r="Y97" s="131">
        <f>IF($D97=Y$1,SUMIFS($H$3:$H97,$G$3:$G97,Y$1,$C$3:$C97,"Sell"),0)</f>
        <v>0</v>
      </c>
      <c r="Z97" s="131">
        <f t="shared" si="13"/>
        <v>0</v>
      </c>
      <c r="AA97" s="131">
        <f>IF($D97=AA$1,SUMIFS($H$3:$H97,$G$3:$G97,AA$1,$C$3:$C97,"Sell"),0)</f>
        <v>0</v>
      </c>
      <c r="AB97" s="131">
        <f t="shared" si="14"/>
        <v>0</v>
      </c>
      <c r="AC97" s="131">
        <f>SUMIFS('Deductions and Deposits'!$H:$H,'Deductions and Deposits'!$G:$G,D97,'Deductions and Deposits'!$F:$F,"&lt;="&amp;B97)+SUMIFS($F$3:F97,$D$3:D97,D97,$C$3:C97,"Coin Deposit",$E$3:E97,"")</f>
        <v>0</v>
      </c>
      <c r="AD97" s="131">
        <f>SUMIFS('Deductions and Deposits'!$D:$D,'Deductions and Deposits'!$C:$C,D97)+SUMIFS($F:$F,$D:$D,D97,$C:$C,"Coin Deduction")</f>
        <v>0</v>
      </c>
      <c r="AE97" s="131">
        <f>Table5[[#This Row],[Column4]]+Table5[[#This Row],[Column14]]+Table5[[#This Row],[Column19]]+Table5[[#This Row],[Column12]]</f>
        <v>0</v>
      </c>
      <c r="AF97" s="131">
        <f>Table5[[#This Row],[Column5]]+Table5[[#This Row],[Column13]]+Table5[[#This Row],[Column21]]+Table5[[#This Row],[Column18]]</f>
        <v>0</v>
      </c>
      <c r="AG97" s="131">
        <f t="shared" si="15"/>
        <v>0</v>
      </c>
      <c r="AH97" s="131">
        <f t="shared" si="16"/>
        <v>0</v>
      </c>
      <c r="AI97" s="131">
        <f>Table5[[#This Row],[Column17]]-Table5[[#This Row],[Column20]]</f>
        <v>0</v>
      </c>
      <c r="AJ97" s="131">
        <f t="shared" si="17"/>
        <v>0</v>
      </c>
      <c r="AK97" s="131">
        <f t="shared" si="18"/>
        <v>0</v>
      </c>
      <c r="AL97" s="131">
        <f t="shared" si="19"/>
        <v>0</v>
      </c>
      <c r="AM97" s="131" t="str">
        <f t="shared" si="20"/>
        <v/>
      </c>
      <c r="AN97" s="131" t="str">
        <f t="shared" ca="1" si="21"/>
        <v/>
      </c>
    </row>
    <row r="98" spans="1:40" ht="20.25" customHeight="1" x14ac:dyDescent="0.3">
      <c r="A98" s="127"/>
      <c r="B98" s="164"/>
      <c r="C98" s="139"/>
      <c r="D98" s="140"/>
      <c r="E98" s="139"/>
      <c r="F98" s="139"/>
      <c r="G98" s="140"/>
      <c r="H98" s="139"/>
      <c r="I98" s="129"/>
      <c r="L98" s="128"/>
      <c r="M98" s="128"/>
      <c r="N98" s="128"/>
      <c r="O98" s="128"/>
      <c r="P98" s="128"/>
      <c r="Q98" s="128"/>
      <c r="R98" s="128"/>
      <c r="S98" s="128"/>
      <c r="T98" s="120">
        <f t="shared" si="11"/>
        <v>0</v>
      </c>
      <c r="U98" s="131"/>
      <c r="V98" s="131"/>
      <c r="W98" s="131">
        <f>SUMIFS($F$3:F98,$D$3:D98,D98,$C$3:C98,"Buy")+SUMIFS($F$3:F98,$D$3:D98,D98,$C$3:C98,"Coin Deposit",$E$3:E98,"&lt;&gt;")</f>
        <v>0</v>
      </c>
      <c r="X98" s="131">
        <f t="shared" si="12"/>
        <v>0</v>
      </c>
      <c r="Y98" s="131">
        <f>IF($D98=Y$1,SUMIFS($H$3:$H98,$G$3:$G98,Y$1,$C$3:$C98,"Sell"),0)</f>
        <v>0</v>
      </c>
      <c r="Z98" s="131">
        <f t="shared" si="13"/>
        <v>0</v>
      </c>
      <c r="AA98" s="131">
        <f>IF($D98=AA$1,SUMIFS($H$3:$H98,$G$3:$G98,AA$1,$C$3:$C98,"Sell"),0)</f>
        <v>0</v>
      </c>
      <c r="AB98" s="131">
        <f t="shared" si="14"/>
        <v>0</v>
      </c>
      <c r="AC98" s="131">
        <f>SUMIFS('Deductions and Deposits'!$H:$H,'Deductions and Deposits'!$G:$G,D98,'Deductions and Deposits'!$F:$F,"&lt;="&amp;B98)+SUMIFS($F$3:F98,$D$3:D98,D98,$C$3:C98,"Coin Deposit",$E$3:E98,"")</f>
        <v>0</v>
      </c>
      <c r="AD98" s="131">
        <f>SUMIFS('Deductions and Deposits'!$D:$D,'Deductions and Deposits'!$C:$C,D98)+SUMIFS($F:$F,$D:$D,D98,$C:$C,"Coin Deduction")</f>
        <v>0</v>
      </c>
      <c r="AE98" s="131">
        <f>Table5[[#This Row],[Column4]]+Table5[[#This Row],[Column14]]+Table5[[#This Row],[Column19]]+Table5[[#This Row],[Column12]]</f>
        <v>0</v>
      </c>
      <c r="AF98" s="131">
        <f>Table5[[#This Row],[Column5]]+Table5[[#This Row],[Column13]]+Table5[[#This Row],[Column21]]+Table5[[#This Row],[Column18]]</f>
        <v>0</v>
      </c>
      <c r="AG98" s="131">
        <f t="shared" si="15"/>
        <v>0</v>
      </c>
      <c r="AH98" s="131">
        <f t="shared" si="16"/>
        <v>0</v>
      </c>
      <c r="AI98" s="131">
        <f>Table5[[#This Row],[Column17]]-Table5[[#This Row],[Column20]]</f>
        <v>0</v>
      </c>
      <c r="AJ98" s="131">
        <f t="shared" si="17"/>
        <v>0</v>
      </c>
      <c r="AK98" s="131">
        <f t="shared" si="18"/>
        <v>0</v>
      </c>
      <c r="AL98" s="131">
        <f t="shared" si="19"/>
        <v>0</v>
      </c>
      <c r="AM98" s="131" t="str">
        <f t="shared" si="20"/>
        <v/>
      </c>
      <c r="AN98" s="131" t="str">
        <f t="shared" ca="1" si="21"/>
        <v/>
      </c>
    </row>
    <row r="99" spans="1:40" ht="20.25" customHeight="1" x14ac:dyDescent="0.3">
      <c r="A99" s="127"/>
      <c r="B99" s="164"/>
      <c r="C99" s="139"/>
      <c r="D99" s="140"/>
      <c r="E99" s="139"/>
      <c r="F99" s="139"/>
      <c r="G99" s="140"/>
      <c r="H99" s="139"/>
      <c r="I99" s="129"/>
      <c r="L99" s="128"/>
      <c r="M99" s="128"/>
      <c r="N99" s="128"/>
      <c r="O99" s="128"/>
      <c r="P99" s="128"/>
      <c r="Q99" s="128"/>
      <c r="R99" s="128"/>
      <c r="S99" s="128"/>
      <c r="T99" s="120">
        <f t="shared" si="11"/>
        <v>0</v>
      </c>
      <c r="U99" s="131"/>
      <c r="V99" s="131"/>
      <c r="W99" s="131">
        <f>SUMIFS($F$3:F99,$D$3:D99,D99,$C$3:C99,"Buy")+SUMIFS($F$3:F99,$D$3:D99,D99,$C$3:C99,"Coin Deposit",$E$3:E99,"&lt;&gt;")</f>
        <v>0</v>
      </c>
      <c r="X99" s="131">
        <f t="shared" si="12"/>
        <v>0</v>
      </c>
      <c r="Y99" s="131">
        <f>IF($D99=Y$1,SUMIFS($H$3:$H99,$G$3:$G99,Y$1,$C$3:$C99,"Sell"),0)</f>
        <v>0</v>
      </c>
      <c r="Z99" s="131">
        <f t="shared" si="13"/>
        <v>0</v>
      </c>
      <c r="AA99" s="131">
        <f>IF($D99=AA$1,SUMIFS($H$3:$H99,$G$3:$G99,AA$1,$C$3:$C99,"Sell"),0)</f>
        <v>0</v>
      </c>
      <c r="AB99" s="131">
        <f t="shared" si="14"/>
        <v>0</v>
      </c>
      <c r="AC99" s="131">
        <f>SUMIFS('Deductions and Deposits'!$H:$H,'Deductions and Deposits'!$G:$G,D99,'Deductions and Deposits'!$F:$F,"&lt;="&amp;B99)+SUMIFS($F$3:F99,$D$3:D99,D99,$C$3:C99,"Coin Deposit",$E$3:E99,"")</f>
        <v>0</v>
      </c>
      <c r="AD99" s="131">
        <f>SUMIFS('Deductions and Deposits'!$D:$D,'Deductions and Deposits'!$C:$C,D99)+SUMIFS($F:$F,$D:$D,D99,$C:$C,"Coin Deduction")</f>
        <v>0</v>
      </c>
      <c r="AE99" s="131">
        <f>Table5[[#This Row],[Column4]]+Table5[[#This Row],[Column14]]+Table5[[#This Row],[Column19]]+Table5[[#This Row],[Column12]]</f>
        <v>0</v>
      </c>
      <c r="AF99" s="131">
        <f>Table5[[#This Row],[Column5]]+Table5[[#This Row],[Column13]]+Table5[[#This Row],[Column21]]+Table5[[#This Row],[Column18]]</f>
        <v>0</v>
      </c>
      <c r="AG99" s="131">
        <f t="shared" si="15"/>
        <v>0</v>
      </c>
      <c r="AH99" s="131">
        <f t="shared" si="16"/>
        <v>0</v>
      </c>
      <c r="AI99" s="131">
        <f>Table5[[#This Row],[Column17]]-Table5[[#This Row],[Column20]]</f>
        <v>0</v>
      </c>
      <c r="AJ99" s="131">
        <f t="shared" si="17"/>
        <v>0</v>
      </c>
      <c r="AK99" s="131">
        <f t="shared" si="18"/>
        <v>0</v>
      </c>
      <c r="AL99" s="131">
        <f t="shared" si="19"/>
        <v>0</v>
      </c>
      <c r="AM99" s="131" t="str">
        <f t="shared" si="20"/>
        <v/>
      </c>
      <c r="AN99" s="131" t="str">
        <f t="shared" ca="1" si="21"/>
        <v/>
      </c>
    </row>
    <row r="100" spans="1:40" ht="20.25" customHeight="1" x14ac:dyDescent="0.3">
      <c r="A100" s="127"/>
      <c r="B100" s="164"/>
      <c r="C100" s="139"/>
      <c r="D100" s="140"/>
      <c r="E100" s="139"/>
      <c r="F100" s="139"/>
      <c r="G100" s="140"/>
      <c r="H100" s="139"/>
      <c r="I100" s="129"/>
      <c r="L100" s="128"/>
      <c r="M100" s="128"/>
      <c r="N100" s="128"/>
      <c r="O100" s="128"/>
      <c r="P100" s="128"/>
      <c r="Q100" s="128"/>
      <c r="R100" s="128"/>
      <c r="S100" s="128"/>
      <c r="T100" s="120">
        <f t="shared" si="11"/>
        <v>0</v>
      </c>
      <c r="U100" s="131"/>
      <c r="V100" s="131"/>
      <c r="W100" s="131">
        <f>SUMIFS($F$3:F100,$D$3:D100,D100,$C$3:C100,"Buy")+SUMIFS($F$3:F100,$D$3:D100,D100,$C$3:C100,"Coin Deposit",$E$3:E100,"&lt;&gt;")</f>
        <v>0</v>
      </c>
      <c r="X100" s="131">
        <f t="shared" si="12"/>
        <v>0</v>
      </c>
      <c r="Y100" s="131">
        <f>IF($D100=Y$1,SUMIFS($H$3:$H100,$G$3:$G100,Y$1,$C$3:$C100,"Sell"),0)</f>
        <v>0</v>
      </c>
      <c r="Z100" s="131">
        <f t="shared" si="13"/>
        <v>0</v>
      </c>
      <c r="AA100" s="131">
        <f>IF($D100=AA$1,SUMIFS($H$3:$H100,$G$3:$G100,AA$1,$C$3:$C100,"Sell"),0)</f>
        <v>0</v>
      </c>
      <c r="AB100" s="131">
        <f t="shared" si="14"/>
        <v>0</v>
      </c>
      <c r="AC100" s="131">
        <f>SUMIFS('Deductions and Deposits'!$H:$H,'Deductions and Deposits'!$G:$G,D100,'Deductions and Deposits'!$F:$F,"&lt;="&amp;B100)+SUMIFS($F$3:F100,$D$3:D100,D100,$C$3:C100,"Coin Deposit",$E$3:E100,"")</f>
        <v>0</v>
      </c>
      <c r="AD100" s="131">
        <f>SUMIFS('Deductions and Deposits'!$D:$D,'Deductions and Deposits'!$C:$C,D100)+SUMIFS($F:$F,$D:$D,D100,$C:$C,"Coin Deduction")</f>
        <v>0</v>
      </c>
      <c r="AE100" s="131">
        <f>Table5[[#This Row],[Column4]]+Table5[[#This Row],[Column14]]+Table5[[#This Row],[Column19]]+Table5[[#This Row],[Column12]]</f>
        <v>0</v>
      </c>
      <c r="AF100" s="131">
        <f>Table5[[#This Row],[Column5]]+Table5[[#This Row],[Column13]]+Table5[[#This Row],[Column21]]+Table5[[#This Row],[Column18]]</f>
        <v>0</v>
      </c>
      <c r="AG100" s="131">
        <f t="shared" si="15"/>
        <v>0</v>
      </c>
      <c r="AH100" s="131">
        <f t="shared" si="16"/>
        <v>0</v>
      </c>
      <c r="AI100" s="131">
        <f>Table5[[#This Row],[Column17]]-Table5[[#This Row],[Column20]]</f>
        <v>0</v>
      </c>
      <c r="AJ100" s="131">
        <f t="shared" si="17"/>
        <v>0</v>
      </c>
      <c r="AK100" s="131">
        <f t="shared" si="18"/>
        <v>0</v>
      </c>
      <c r="AL100" s="131">
        <f t="shared" si="19"/>
        <v>0</v>
      </c>
      <c r="AM100" s="131" t="str">
        <f t="shared" si="20"/>
        <v/>
      </c>
      <c r="AN100" s="131" t="str">
        <f t="shared" ca="1" si="21"/>
        <v/>
      </c>
    </row>
    <row r="101" spans="1:40" ht="20.25" customHeight="1" x14ac:dyDescent="0.3">
      <c r="A101" s="127"/>
      <c r="B101" s="164"/>
      <c r="C101" s="139"/>
      <c r="D101" s="140"/>
      <c r="E101" s="139"/>
      <c r="F101" s="139"/>
      <c r="G101" s="140"/>
      <c r="H101" s="139"/>
      <c r="I101" s="129"/>
      <c r="L101" s="128"/>
      <c r="M101" s="128"/>
      <c r="N101" s="128"/>
      <c r="O101" s="128"/>
      <c r="P101" s="128"/>
      <c r="Q101" s="128"/>
      <c r="R101" s="128"/>
      <c r="S101" s="128"/>
      <c r="T101" s="120">
        <f t="shared" si="11"/>
        <v>0</v>
      </c>
      <c r="U101" s="131"/>
      <c r="V101" s="131"/>
      <c r="W101" s="131">
        <f>SUMIFS($F$3:F101,$D$3:D101,D101,$C$3:C101,"Buy")+SUMIFS($F$3:F101,$D$3:D101,D101,$C$3:C101,"Coin Deposit",$E$3:E101,"&lt;&gt;")</f>
        <v>0</v>
      </c>
      <c r="X101" s="131">
        <f t="shared" si="12"/>
        <v>0</v>
      </c>
      <c r="Y101" s="131">
        <f>IF($D101=Y$1,SUMIFS($H$3:$H101,$G$3:$G101,Y$1,$C$3:$C101,"Sell"),0)</f>
        <v>0</v>
      </c>
      <c r="Z101" s="131">
        <f t="shared" si="13"/>
        <v>0</v>
      </c>
      <c r="AA101" s="131">
        <f>IF($D101=AA$1,SUMIFS($H$3:$H101,$G$3:$G101,AA$1,$C$3:$C101,"Sell"),0)</f>
        <v>0</v>
      </c>
      <c r="AB101" s="131">
        <f t="shared" si="14"/>
        <v>0</v>
      </c>
      <c r="AC101" s="131">
        <f>SUMIFS('Deductions and Deposits'!$H:$H,'Deductions and Deposits'!$G:$G,D101,'Deductions and Deposits'!$F:$F,"&lt;="&amp;B101)+SUMIFS($F$3:F101,$D$3:D101,D101,$C$3:C101,"Coin Deposit",$E$3:E101,"")</f>
        <v>0</v>
      </c>
      <c r="AD101" s="131">
        <f>SUMIFS('Deductions and Deposits'!$D:$D,'Deductions and Deposits'!$C:$C,D101)+SUMIFS($F:$F,$D:$D,D101,$C:$C,"Coin Deduction")</f>
        <v>0</v>
      </c>
      <c r="AE101" s="131">
        <f>Table5[[#This Row],[Column4]]+Table5[[#This Row],[Column14]]+Table5[[#This Row],[Column19]]+Table5[[#This Row],[Column12]]</f>
        <v>0</v>
      </c>
      <c r="AF101" s="131">
        <f>Table5[[#This Row],[Column5]]+Table5[[#This Row],[Column13]]+Table5[[#This Row],[Column21]]+Table5[[#This Row],[Column18]]</f>
        <v>0</v>
      </c>
      <c r="AG101" s="131">
        <f t="shared" si="15"/>
        <v>0</v>
      </c>
      <c r="AH101" s="131">
        <f t="shared" si="16"/>
        <v>0</v>
      </c>
      <c r="AI101" s="131">
        <f>Table5[[#This Row],[Column17]]-Table5[[#This Row],[Column20]]</f>
        <v>0</v>
      </c>
      <c r="AJ101" s="131">
        <f t="shared" si="17"/>
        <v>0</v>
      </c>
      <c r="AK101" s="131">
        <f t="shared" si="18"/>
        <v>0</v>
      </c>
      <c r="AL101" s="131">
        <f t="shared" si="19"/>
        <v>0</v>
      </c>
      <c r="AM101" s="131" t="str">
        <f t="shared" si="20"/>
        <v/>
      </c>
      <c r="AN101" s="131" t="str">
        <f t="shared" ca="1" si="21"/>
        <v/>
      </c>
    </row>
    <row r="102" spans="1:40" ht="20.25" customHeight="1" x14ac:dyDescent="0.3">
      <c r="A102" s="127"/>
      <c r="B102" s="164"/>
      <c r="C102" s="139"/>
      <c r="D102" s="140"/>
      <c r="E102" s="139"/>
      <c r="F102" s="139"/>
      <c r="G102" s="140"/>
      <c r="H102" s="139"/>
      <c r="I102" s="129"/>
      <c r="L102" s="128"/>
      <c r="M102" s="128"/>
      <c r="N102" s="128"/>
      <c r="O102" s="128"/>
      <c r="P102" s="128"/>
      <c r="Q102" s="128"/>
      <c r="R102" s="128"/>
      <c r="S102" s="128"/>
      <c r="T102" s="120">
        <f t="shared" si="11"/>
        <v>0</v>
      </c>
      <c r="U102" s="131"/>
      <c r="V102" s="131"/>
      <c r="W102" s="131">
        <f>SUMIFS($F$3:F102,$D$3:D102,D102,$C$3:C102,"Buy")+SUMIFS($F$3:F102,$D$3:D102,D102,$C$3:C102,"Coin Deposit",$E$3:E102,"&lt;&gt;")</f>
        <v>0</v>
      </c>
      <c r="X102" s="131">
        <f t="shared" si="12"/>
        <v>0</v>
      </c>
      <c r="Y102" s="131">
        <f>IF($D102=Y$1,SUMIFS($H$3:$H102,$G$3:$G102,Y$1,$C$3:$C102,"Sell"),0)</f>
        <v>0</v>
      </c>
      <c r="Z102" s="131">
        <f t="shared" si="13"/>
        <v>0</v>
      </c>
      <c r="AA102" s="131">
        <f>IF($D102=AA$1,SUMIFS($H$3:$H102,$G$3:$G102,AA$1,$C$3:$C102,"Sell"),0)</f>
        <v>0</v>
      </c>
      <c r="AB102" s="131">
        <f t="shared" si="14"/>
        <v>0</v>
      </c>
      <c r="AC102" s="131">
        <f>SUMIFS('Deductions and Deposits'!$H:$H,'Deductions and Deposits'!$G:$G,D102,'Deductions and Deposits'!$F:$F,"&lt;="&amp;B102)+SUMIFS($F$3:F102,$D$3:D102,D102,$C$3:C102,"Coin Deposit",$E$3:E102,"")</f>
        <v>0</v>
      </c>
      <c r="AD102" s="131">
        <f>SUMIFS('Deductions and Deposits'!$D:$D,'Deductions and Deposits'!$C:$C,D102)+SUMIFS($F:$F,$D:$D,D102,$C:$C,"Coin Deduction")</f>
        <v>0</v>
      </c>
      <c r="AE102" s="131">
        <f>Table5[[#This Row],[Column4]]+Table5[[#This Row],[Column14]]+Table5[[#This Row],[Column19]]+Table5[[#This Row],[Column12]]</f>
        <v>0</v>
      </c>
      <c r="AF102" s="131">
        <f>Table5[[#This Row],[Column5]]+Table5[[#This Row],[Column13]]+Table5[[#This Row],[Column21]]+Table5[[#This Row],[Column18]]</f>
        <v>0</v>
      </c>
      <c r="AG102" s="131">
        <f t="shared" si="15"/>
        <v>0</v>
      </c>
      <c r="AH102" s="131">
        <f t="shared" si="16"/>
        <v>0</v>
      </c>
      <c r="AI102" s="131">
        <f>Table5[[#This Row],[Column17]]-Table5[[#This Row],[Column20]]</f>
        <v>0</v>
      </c>
      <c r="AJ102" s="131">
        <f t="shared" si="17"/>
        <v>0</v>
      </c>
      <c r="AK102" s="131">
        <f t="shared" si="18"/>
        <v>0</v>
      </c>
      <c r="AL102" s="131">
        <f t="shared" si="19"/>
        <v>0</v>
      </c>
      <c r="AM102" s="131" t="str">
        <f t="shared" si="20"/>
        <v/>
      </c>
      <c r="AN102" s="131" t="str">
        <f t="shared" ca="1" si="21"/>
        <v/>
      </c>
    </row>
    <row r="103" spans="1:40" ht="20.25" customHeight="1" x14ac:dyDescent="0.3">
      <c r="A103" s="127"/>
      <c r="B103" s="164"/>
      <c r="C103" s="139"/>
      <c r="D103" s="140"/>
      <c r="E103" s="139"/>
      <c r="F103" s="139"/>
      <c r="G103" s="140"/>
      <c r="H103" s="139"/>
      <c r="I103" s="129"/>
      <c r="L103" s="128"/>
      <c r="M103" s="128"/>
      <c r="N103" s="128"/>
      <c r="O103" s="128"/>
      <c r="P103" s="128"/>
      <c r="Q103" s="128"/>
      <c r="R103" s="128"/>
      <c r="S103" s="128"/>
      <c r="T103" s="120">
        <f t="shared" si="11"/>
        <v>0</v>
      </c>
      <c r="U103" s="131"/>
      <c r="V103" s="131"/>
      <c r="W103" s="131">
        <f>SUMIFS($F$3:F103,$D$3:D103,D103,$C$3:C103,"Buy")+SUMIFS($F$3:F103,$D$3:D103,D103,$C$3:C103,"Coin Deposit",$E$3:E103,"&lt;&gt;")</f>
        <v>0</v>
      </c>
      <c r="X103" s="131">
        <f t="shared" si="12"/>
        <v>0</v>
      </c>
      <c r="Y103" s="131">
        <f>IF($D103=Y$1,SUMIFS($H$3:$H103,$G$3:$G103,Y$1,$C$3:$C103,"Sell"),0)</f>
        <v>0</v>
      </c>
      <c r="Z103" s="131">
        <f t="shared" si="13"/>
        <v>0</v>
      </c>
      <c r="AA103" s="131">
        <f>IF($D103=AA$1,SUMIFS($H$3:$H103,$G$3:$G103,AA$1,$C$3:$C103,"Sell"),0)</f>
        <v>0</v>
      </c>
      <c r="AB103" s="131">
        <f t="shared" si="14"/>
        <v>0</v>
      </c>
      <c r="AC103" s="131">
        <f>SUMIFS('Deductions and Deposits'!$H:$H,'Deductions and Deposits'!$G:$G,D103,'Deductions and Deposits'!$F:$F,"&lt;="&amp;B103)+SUMIFS($F$3:F103,$D$3:D103,D103,$C$3:C103,"Coin Deposit",$E$3:E103,"")</f>
        <v>0</v>
      </c>
      <c r="AD103" s="131">
        <f>SUMIFS('Deductions and Deposits'!$D:$D,'Deductions and Deposits'!$C:$C,D103)+SUMIFS($F:$F,$D:$D,D103,$C:$C,"Coin Deduction")</f>
        <v>0</v>
      </c>
      <c r="AE103" s="131">
        <f>Table5[[#This Row],[Column4]]+Table5[[#This Row],[Column14]]+Table5[[#This Row],[Column19]]+Table5[[#This Row],[Column12]]</f>
        <v>0</v>
      </c>
      <c r="AF103" s="131">
        <f>Table5[[#This Row],[Column5]]+Table5[[#This Row],[Column13]]+Table5[[#This Row],[Column21]]+Table5[[#This Row],[Column18]]</f>
        <v>0</v>
      </c>
      <c r="AG103" s="131">
        <f t="shared" si="15"/>
        <v>0</v>
      </c>
      <c r="AH103" s="131">
        <f t="shared" si="16"/>
        <v>0</v>
      </c>
      <c r="AI103" s="131">
        <f>Table5[[#This Row],[Column17]]-Table5[[#This Row],[Column20]]</f>
        <v>0</v>
      </c>
      <c r="AJ103" s="131">
        <f t="shared" si="17"/>
        <v>0</v>
      </c>
      <c r="AK103" s="131">
        <f t="shared" si="18"/>
        <v>0</v>
      </c>
      <c r="AL103" s="131">
        <f t="shared" si="19"/>
        <v>0</v>
      </c>
      <c r="AM103" s="131" t="str">
        <f t="shared" si="20"/>
        <v/>
      </c>
      <c r="AN103" s="131" t="str">
        <f t="shared" ca="1" si="21"/>
        <v/>
      </c>
    </row>
    <row r="104" spans="1:40" ht="20.25" customHeight="1" x14ac:dyDescent="0.3">
      <c r="A104" s="127"/>
      <c r="B104" s="164"/>
      <c r="C104" s="139"/>
      <c r="D104" s="140"/>
      <c r="E104" s="139"/>
      <c r="F104" s="139"/>
      <c r="G104" s="140"/>
      <c r="H104" s="139"/>
      <c r="I104" s="129"/>
      <c r="L104" s="128"/>
      <c r="M104" s="128"/>
      <c r="N104" s="128"/>
      <c r="O104" s="128"/>
      <c r="P104" s="128"/>
      <c r="Q104" s="128"/>
      <c r="R104" s="128"/>
      <c r="S104" s="128"/>
      <c r="T104" s="120">
        <f t="shared" si="11"/>
        <v>0</v>
      </c>
      <c r="U104" s="131"/>
      <c r="V104" s="131"/>
      <c r="W104" s="131">
        <f>SUMIFS($F$3:F104,$D$3:D104,D104,$C$3:C104,"Buy")+SUMIFS($F$3:F104,$D$3:D104,D104,$C$3:C104,"Coin Deposit",$E$3:E104,"&lt;&gt;")</f>
        <v>0</v>
      </c>
      <c r="X104" s="131">
        <f t="shared" si="12"/>
        <v>0</v>
      </c>
      <c r="Y104" s="131">
        <f>IF($D104=Y$1,SUMIFS($H$3:$H104,$G$3:$G104,Y$1,$C$3:$C104,"Sell"),0)</f>
        <v>0</v>
      </c>
      <c r="Z104" s="131">
        <f t="shared" si="13"/>
        <v>0</v>
      </c>
      <c r="AA104" s="131">
        <f>IF($D104=AA$1,SUMIFS($H$3:$H104,$G$3:$G104,AA$1,$C$3:$C104,"Sell"),0)</f>
        <v>0</v>
      </c>
      <c r="AB104" s="131">
        <f t="shared" si="14"/>
        <v>0</v>
      </c>
      <c r="AC104" s="131">
        <f>SUMIFS('Deductions and Deposits'!$H:$H,'Deductions and Deposits'!$G:$G,D104,'Deductions and Deposits'!$F:$F,"&lt;="&amp;B104)+SUMIFS($F$3:F104,$D$3:D104,D104,$C$3:C104,"Coin Deposit",$E$3:E104,"")</f>
        <v>0</v>
      </c>
      <c r="AD104" s="131">
        <f>SUMIFS('Deductions and Deposits'!$D:$D,'Deductions and Deposits'!$C:$C,D104)+SUMIFS($F:$F,$D:$D,D104,$C:$C,"Coin Deduction")</f>
        <v>0</v>
      </c>
      <c r="AE104" s="131">
        <f>Table5[[#This Row],[Column4]]+Table5[[#This Row],[Column14]]+Table5[[#This Row],[Column19]]+Table5[[#This Row],[Column12]]</f>
        <v>0</v>
      </c>
      <c r="AF104" s="131">
        <f>Table5[[#This Row],[Column5]]+Table5[[#This Row],[Column13]]+Table5[[#This Row],[Column21]]+Table5[[#This Row],[Column18]]</f>
        <v>0</v>
      </c>
      <c r="AG104" s="131">
        <f t="shared" si="15"/>
        <v>0</v>
      </c>
      <c r="AH104" s="131">
        <f t="shared" si="16"/>
        <v>0</v>
      </c>
      <c r="AI104" s="131">
        <f>Table5[[#This Row],[Column17]]-Table5[[#This Row],[Column20]]</f>
        <v>0</v>
      </c>
      <c r="AJ104" s="131">
        <f t="shared" si="17"/>
        <v>0</v>
      </c>
      <c r="AK104" s="131">
        <f t="shared" si="18"/>
        <v>0</v>
      </c>
      <c r="AL104" s="131">
        <f t="shared" si="19"/>
        <v>0</v>
      </c>
      <c r="AM104" s="131" t="str">
        <f t="shared" si="20"/>
        <v/>
      </c>
      <c r="AN104" s="131" t="str">
        <f t="shared" ca="1" si="21"/>
        <v/>
      </c>
    </row>
    <row r="105" spans="1:40" ht="20.25" customHeight="1" x14ac:dyDescent="0.3">
      <c r="A105" s="127"/>
      <c r="B105" s="164"/>
      <c r="C105" s="139"/>
      <c r="D105" s="140"/>
      <c r="E105" s="139"/>
      <c r="F105" s="139"/>
      <c r="G105" s="140"/>
      <c r="H105" s="139"/>
      <c r="I105" s="129"/>
      <c r="L105" s="128"/>
      <c r="M105" s="128"/>
      <c r="N105" s="128"/>
      <c r="O105" s="128"/>
      <c r="P105" s="128"/>
      <c r="Q105" s="128"/>
      <c r="R105" s="128"/>
      <c r="S105" s="128"/>
      <c r="T105" s="120">
        <f t="shared" si="11"/>
        <v>0</v>
      </c>
      <c r="U105" s="131"/>
      <c r="V105" s="131"/>
      <c r="W105" s="131">
        <f>SUMIFS($F$3:F105,$D$3:D105,D105,$C$3:C105,"Buy")+SUMIFS($F$3:F105,$D$3:D105,D105,$C$3:C105,"Coin Deposit",$E$3:E105,"&lt;&gt;")</f>
        <v>0</v>
      </c>
      <c r="X105" s="131">
        <f t="shared" si="12"/>
        <v>0</v>
      </c>
      <c r="Y105" s="131">
        <f>IF($D105=Y$1,SUMIFS($H$3:$H105,$G$3:$G105,Y$1,$C$3:$C105,"Sell"),0)</f>
        <v>0</v>
      </c>
      <c r="Z105" s="131">
        <f t="shared" si="13"/>
        <v>0</v>
      </c>
      <c r="AA105" s="131">
        <f>IF($D105=AA$1,SUMIFS($H$3:$H105,$G$3:$G105,AA$1,$C$3:$C105,"Sell"),0)</f>
        <v>0</v>
      </c>
      <c r="AB105" s="131">
        <f t="shared" si="14"/>
        <v>0</v>
      </c>
      <c r="AC105" s="131">
        <f>SUMIFS('Deductions and Deposits'!$H:$H,'Deductions and Deposits'!$G:$G,D105,'Deductions and Deposits'!$F:$F,"&lt;="&amp;B105)+SUMIFS($F$3:F105,$D$3:D105,D105,$C$3:C105,"Coin Deposit",$E$3:E105,"")</f>
        <v>0</v>
      </c>
      <c r="AD105" s="131">
        <f>SUMIFS('Deductions and Deposits'!$D:$D,'Deductions and Deposits'!$C:$C,D105)+SUMIFS($F:$F,$D:$D,D105,$C:$C,"Coin Deduction")</f>
        <v>0</v>
      </c>
      <c r="AE105" s="131">
        <f>Table5[[#This Row],[Column4]]+Table5[[#This Row],[Column14]]+Table5[[#This Row],[Column19]]+Table5[[#This Row],[Column12]]</f>
        <v>0</v>
      </c>
      <c r="AF105" s="131">
        <f>Table5[[#This Row],[Column5]]+Table5[[#This Row],[Column13]]+Table5[[#This Row],[Column21]]+Table5[[#This Row],[Column18]]</f>
        <v>0</v>
      </c>
      <c r="AG105" s="131">
        <f t="shared" si="15"/>
        <v>0</v>
      </c>
      <c r="AH105" s="131">
        <f t="shared" si="16"/>
        <v>0</v>
      </c>
      <c r="AI105" s="131">
        <f>Table5[[#This Row],[Column17]]-Table5[[#This Row],[Column20]]</f>
        <v>0</v>
      </c>
      <c r="AJ105" s="131">
        <f t="shared" si="17"/>
        <v>0</v>
      </c>
      <c r="AK105" s="131">
        <f t="shared" si="18"/>
        <v>0</v>
      </c>
      <c r="AL105" s="131">
        <f t="shared" si="19"/>
        <v>0</v>
      </c>
      <c r="AM105" s="131" t="str">
        <f t="shared" si="20"/>
        <v/>
      </c>
      <c r="AN105" s="131" t="str">
        <f t="shared" ca="1" si="21"/>
        <v/>
      </c>
    </row>
    <row r="106" spans="1:40" ht="20.25" customHeight="1" x14ac:dyDescent="0.3">
      <c r="A106" s="127"/>
      <c r="B106" s="164"/>
      <c r="C106" s="139"/>
      <c r="D106" s="140"/>
      <c r="E106" s="139"/>
      <c r="F106" s="139"/>
      <c r="G106" s="140"/>
      <c r="H106" s="139"/>
      <c r="I106" s="129"/>
      <c r="L106" s="128"/>
      <c r="M106" s="128"/>
      <c r="N106" s="128"/>
      <c r="O106" s="128"/>
      <c r="P106" s="128"/>
      <c r="Q106" s="128"/>
      <c r="R106" s="128"/>
      <c r="S106" s="128"/>
      <c r="T106" s="120">
        <f t="shared" si="11"/>
        <v>0</v>
      </c>
      <c r="U106" s="131"/>
      <c r="V106" s="131"/>
      <c r="W106" s="131">
        <f>SUMIFS($F$3:F106,$D$3:D106,D106,$C$3:C106,"Buy")+SUMIFS($F$3:F106,$D$3:D106,D106,$C$3:C106,"Coin Deposit",$E$3:E106,"&lt;&gt;")</f>
        <v>0</v>
      </c>
      <c r="X106" s="131">
        <f t="shared" si="12"/>
        <v>0</v>
      </c>
      <c r="Y106" s="131">
        <f>IF($D106=Y$1,SUMIFS($H$3:$H106,$G$3:$G106,Y$1,$C$3:$C106,"Sell"),0)</f>
        <v>0</v>
      </c>
      <c r="Z106" s="131">
        <f t="shared" si="13"/>
        <v>0</v>
      </c>
      <c r="AA106" s="131">
        <f>IF($D106=AA$1,SUMIFS($H$3:$H106,$G$3:$G106,AA$1,$C$3:$C106,"Sell"),0)</f>
        <v>0</v>
      </c>
      <c r="AB106" s="131">
        <f t="shared" si="14"/>
        <v>0</v>
      </c>
      <c r="AC106" s="131">
        <f>SUMIFS('Deductions and Deposits'!$H:$H,'Deductions and Deposits'!$G:$G,D106,'Deductions and Deposits'!$F:$F,"&lt;="&amp;B106)+SUMIFS($F$3:F106,$D$3:D106,D106,$C$3:C106,"Coin Deposit",$E$3:E106,"")</f>
        <v>0</v>
      </c>
      <c r="AD106" s="131">
        <f>SUMIFS('Deductions and Deposits'!$D:$D,'Deductions and Deposits'!$C:$C,D106)+SUMIFS($F:$F,$D:$D,D106,$C:$C,"Coin Deduction")</f>
        <v>0</v>
      </c>
      <c r="AE106" s="131">
        <f>Table5[[#This Row],[Column4]]+Table5[[#This Row],[Column14]]+Table5[[#This Row],[Column19]]+Table5[[#This Row],[Column12]]</f>
        <v>0</v>
      </c>
      <c r="AF106" s="131">
        <f>Table5[[#This Row],[Column5]]+Table5[[#This Row],[Column13]]+Table5[[#This Row],[Column21]]+Table5[[#This Row],[Column18]]</f>
        <v>0</v>
      </c>
      <c r="AG106" s="131">
        <f t="shared" si="15"/>
        <v>0</v>
      </c>
      <c r="AH106" s="131">
        <f t="shared" si="16"/>
        <v>0</v>
      </c>
      <c r="AI106" s="131">
        <f>Table5[[#This Row],[Column17]]-Table5[[#This Row],[Column20]]</f>
        <v>0</v>
      </c>
      <c r="AJ106" s="131">
        <f t="shared" si="17"/>
        <v>0</v>
      </c>
      <c r="AK106" s="131">
        <f t="shared" si="18"/>
        <v>0</v>
      </c>
      <c r="AL106" s="131">
        <f t="shared" si="19"/>
        <v>0</v>
      </c>
      <c r="AM106" s="131" t="str">
        <f t="shared" si="20"/>
        <v/>
      </c>
      <c r="AN106" s="131" t="str">
        <f t="shared" ca="1" si="21"/>
        <v/>
      </c>
    </row>
    <row r="107" spans="1:40" ht="20.25" customHeight="1" x14ac:dyDescent="0.3">
      <c r="A107" s="127"/>
      <c r="B107" s="164"/>
      <c r="C107" s="139"/>
      <c r="D107" s="140"/>
      <c r="E107" s="139"/>
      <c r="F107" s="139"/>
      <c r="G107" s="140"/>
      <c r="H107" s="139"/>
      <c r="I107" s="129"/>
      <c r="L107" s="128"/>
      <c r="M107" s="128"/>
      <c r="N107" s="128"/>
      <c r="O107" s="128"/>
      <c r="P107" s="128"/>
      <c r="Q107" s="128"/>
      <c r="R107" s="128"/>
      <c r="S107" s="128"/>
      <c r="T107" s="120">
        <f t="shared" si="11"/>
        <v>0</v>
      </c>
      <c r="U107" s="131"/>
      <c r="V107" s="131"/>
      <c r="W107" s="131">
        <f>SUMIFS($F$3:F107,$D$3:D107,D107,$C$3:C107,"Buy")+SUMIFS($F$3:F107,$D$3:D107,D107,$C$3:C107,"Coin Deposit",$E$3:E107,"&lt;&gt;")</f>
        <v>0</v>
      </c>
      <c r="X107" s="131">
        <f t="shared" si="12"/>
        <v>0</v>
      </c>
      <c r="Y107" s="131">
        <f>IF($D107=Y$1,SUMIFS($H$3:$H107,$G$3:$G107,Y$1,$C$3:$C107,"Sell"),0)</f>
        <v>0</v>
      </c>
      <c r="Z107" s="131">
        <f t="shared" si="13"/>
        <v>0</v>
      </c>
      <c r="AA107" s="131">
        <f>IF($D107=AA$1,SUMIFS($H$3:$H107,$G$3:$G107,AA$1,$C$3:$C107,"Sell"),0)</f>
        <v>0</v>
      </c>
      <c r="AB107" s="131">
        <f t="shared" si="14"/>
        <v>0</v>
      </c>
      <c r="AC107" s="131">
        <f>SUMIFS('Deductions and Deposits'!$H:$H,'Deductions and Deposits'!$G:$G,D107,'Deductions and Deposits'!$F:$F,"&lt;="&amp;B107)+SUMIFS($F$3:F107,$D$3:D107,D107,$C$3:C107,"Coin Deposit",$E$3:E107,"")</f>
        <v>0</v>
      </c>
      <c r="AD107" s="131">
        <f>SUMIFS('Deductions and Deposits'!$D:$D,'Deductions and Deposits'!$C:$C,D107)+SUMIFS($F:$F,$D:$D,D107,$C:$C,"Coin Deduction")</f>
        <v>0</v>
      </c>
      <c r="AE107" s="131">
        <f>Table5[[#This Row],[Column4]]+Table5[[#This Row],[Column14]]+Table5[[#This Row],[Column19]]+Table5[[#This Row],[Column12]]</f>
        <v>0</v>
      </c>
      <c r="AF107" s="131">
        <f>Table5[[#This Row],[Column5]]+Table5[[#This Row],[Column13]]+Table5[[#This Row],[Column21]]+Table5[[#This Row],[Column18]]</f>
        <v>0</v>
      </c>
      <c r="AG107" s="131">
        <f t="shared" si="15"/>
        <v>0</v>
      </c>
      <c r="AH107" s="131">
        <f t="shared" si="16"/>
        <v>0</v>
      </c>
      <c r="AI107" s="131">
        <f>Table5[[#This Row],[Column17]]-Table5[[#This Row],[Column20]]</f>
        <v>0</v>
      </c>
      <c r="AJ107" s="131">
        <f t="shared" si="17"/>
        <v>0</v>
      </c>
      <c r="AK107" s="131">
        <f t="shared" si="18"/>
        <v>0</v>
      </c>
      <c r="AL107" s="131">
        <f t="shared" si="19"/>
        <v>0</v>
      </c>
      <c r="AM107" s="131" t="str">
        <f t="shared" si="20"/>
        <v/>
      </c>
      <c r="AN107" s="131" t="str">
        <f t="shared" ca="1" si="21"/>
        <v/>
      </c>
    </row>
    <row r="108" spans="1:40" ht="20.25" customHeight="1" x14ac:dyDescent="0.3">
      <c r="A108" s="127"/>
      <c r="B108" s="164"/>
      <c r="C108" s="139"/>
      <c r="D108" s="140"/>
      <c r="E108" s="139"/>
      <c r="F108" s="139"/>
      <c r="G108" s="140"/>
      <c r="H108" s="139"/>
      <c r="I108" s="129"/>
      <c r="L108" s="128"/>
      <c r="M108" s="128"/>
      <c r="N108" s="128"/>
      <c r="O108" s="128"/>
      <c r="P108" s="128"/>
      <c r="Q108" s="128"/>
      <c r="R108" s="128"/>
      <c r="S108" s="128"/>
      <c r="T108" s="120">
        <f t="shared" si="11"/>
        <v>0</v>
      </c>
      <c r="U108" s="131"/>
      <c r="V108" s="131"/>
      <c r="W108" s="131">
        <f>SUMIFS($F$3:F108,$D$3:D108,D108,$C$3:C108,"Buy")+SUMIFS($F$3:F108,$D$3:D108,D108,$C$3:C108,"Coin Deposit",$E$3:E108,"&lt;&gt;")</f>
        <v>0</v>
      </c>
      <c r="X108" s="131">
        <f t="shared" si="12"/>
        <v>0</v>
      </c>
      <c r="Y108" s="131">
        <f>IF($D108=Y$1,SUMIFS($H$3:$H108,$G$3:$G108,Y$1,$C$3:$C108,"Sell"),0)</f>
        <v>0</v>
      </c>
      <c r="Z108" s="131">
        <f t="shared" si="13"/>
        <v>0</v>
      </c>
      <c r="AA108" s="131">
        <f>IF($D108=AA$1,SUMIFS($H$3:$H108,$G$3:$G108,AA$1,$C$3:$C108,"Sell"),0)</f>
        <v>0</v>
      </c>
      <c r="AB108" s="131">
        <f t="shared" si="14"/>
        <v>0</v>
      </c>
      <c r="AC108" s="131">
        <f>SUMIFS('Deductions and Deposits'!$H:$H,'Deductions and Deposits'!$G:$G,D108,'Deductions and Deposits'!$F:$F,"&lt;="&amp;B108)+SUMIFS($F$3:F108,$D$3:D108,D108,$C$3:C108,"Coin Deposit",$E$3:E108,"")</f>
        <v>0</v>
      </c>
      <c r="AD108" s="131">
        <f>SUMIFS('Deductions and Deposits'!$D:$D,'Deductions and Deposits'!$C:$C,D108)+SUMIFS($F:$F,$D:$D,D108,$C:$C,"Coin Deduction")</f>
        <v>0</v>
      </c>
      <c r="AE108" s="131">
        <f>Table5[[#This Row],[Column4]]+Table5[[#This Row],[Column14]]+Table5[[#This Row],[Column19]]+Table5[[#This Row],[Column12]]</f>
        <v>0</v>
      </c>
      <c r="AF108" s="131">
        <f>Table5[[#This Row],[Column5]]+Table5[[#This Row],[Column13]]+Table5[[#This Row],[Column21]]+Table5[[#This Row],[Column18]]</f>
        <v>0</v>
      </c>
      <c r="AG108" s="131">
        <f t="shared" si="15"/>
        <v>0</v>
      </c>
      <c r="AH108" s="131">
        <f t="shared" si="16"/>
        <v>0</v>
      </c>
      <c r="AI108" s="131">
        <f>Table5[[#This Row],[Column17]]-Table5[[#This Row],[Column20]]</f>
        <v>0</v>
      </c>
      <c r="AJ108" s="131">
        <f t="shared" si="17"/>
        <v>0</v>
      </c>
      <c r="AK108" s="131">
        <f t="shared" si="18"/>
        <v>0</v>
      </c>
      <c r="AL108" s="131">
        <f t="shared" si="19"/>
        <v>0</v>
      </c>
      <c r="AM108" s="131" t="str">
        <f t="shared" si="20"/>
        <v/>
      </c>
      <c r="AN108" s="131" t="str">
        <f t="shared" ca="1" si="21"/>
        <v/>
      </c>
    </row>
    <row r="109" spans="1:40" ht="20.25" customHeight="1" x14ac:dyDescent="0.3">
      <c r="A109" s="127"/>
      <c r="B109" s="164"/>
      <c r="C109" s="139"/>
      <c r="D109" s="140"/>
      <c r="E109" s="139"/>
      <c r="F109" s="139"/>
      <c r="G109" s="140"/>
      <c r="H109" s="139"/>
      <c r="I109" s="129"/>
      <c r="L109" s="128"/>
      <c r="M109" s="128"/>
      <c r="N109" s="128"/>
      <c r="O109" s="128"/>
      <c r="P109" s="128"/>
      <c r="Q109" s="128"/>
      <c r="R109" s="128"/>
      <c r="S109" s="128"/>
      <c r="T109" s="120">
        <f t="shared" si="11"/>
        <v>0</v>
      </c>
      <c r="U109" s="131"/>
      <c r="V109" s="131"/>
      <c r="W109" s="131">
        <f>SUMIFS($F$3:F109,$D$3:D109,D109,$C$3:C109,"Buy")+SUMIFS($F$3:F109,$D$3:D109,D109,$C$3:C109,"Coin Deposit",$E$3:E109,"&lt;&gt;")</f>
        <v>0</v>
      </c>
      <c r="X109" s="131">
        <f t="shared" si="12"/>
        <v>0</v>
      </c>
      <c r="Y109" s="131">
        <f>IF($D109=Y$1,SUMIFS($H$3:$H109,$G$3:$G109,Y$1,$C$3:$C109,"Sell"),0)</f>
        <v>0</v>
      </c>
      <c r="Z109" s="131">
        <f t="shared" si="13"/>
        <v>0</v>
      </c>
      <c r="AA109" s="131">
        <f>IF($D109=AA$1,SUMIFS($H$3:$H109,$G$3:$G109,AA$1,$C$3:$C109,"Sell"),0)</f>
        <v>0</v>
      </c>
      <c r="AB109" s="131">
        <f t="shared" si="14"/>
        <v>0</v>
      </c>
      <c r="AC109" s="131">
        <f>SUMIFS('Deductions and Deposits'!$H:$H,'Deductions and Deposits'!$G:$G,D109,'Deductions and Deposits'!$F:$F,"&lt;="&amp;B109)+SUMIFS($F$3:F109,$D$3:D109,D109,$C$3:C109,"Coin Deposit",$E$3:E109,"")</f>
        <v>0</v>
      </c>
      <c r="AD109" s="131">
        <f>SUMIFS('Deductions and Deposits'!$D:$D,'Deductions and Deposits'!$C:$C,D109)+SUMIFS($F:$F,$D:$D,D109,$C:$C,"Coin Deduction")</f>
        <v>0</v>
      </c>
      <c r="AE109" s="131">
        <f>Table5[[#This Row],[Column4]]+Table5[[#This Row],[Column14]]+Table5[[#This Row],[Column19]]+Table5[[#This Row],[Column12]]</f>
        <v>0</v>
      </c>
      <c r="AF109" s="131">
        <f>Table5[[#This Row],[Column5]]+Table5[[#This Row],[Column13]]+Table5[[#This Row],[Column21]]+Table5[[#This Row],[Column18]]</f>
        <v>0</v>
      </c>
      <c r="AG109" s="131">
        <f t="shared" si="15"/>
        <v>0</v>
      </c>
      <c r="AH109" s="131">
        <f t="shared" si="16"/>
        <v>0</v>
      </c>
      <c r="AI109" s="131">
        <f>Table5[[#This Row],[Column17]]-Table5[[#This Row],[Column20]]</f>
        <v>0</v>
      </c>
      <c r="AJ109" s="131">
        <f t="shared" si="17"/>
        <v>0</v>
      </c>
      <c r="AK109" s="131">
        <f t="shared" si="18"/>
        <v>0</v>
      </c>
      <c r="AL109" s="131">
        <f t="shared" si="19"/>
        <v>0</v>
      </c>
      <c r="AM109" s="131" t="str">
        <f t="shared" si="20"/>
        <v/>
      </c>
      <c r="AN109" s="131" t="str">
        <f t="shared" ca="1" si="21"/>
        <v/>
      </c>
    </row>
    <row r="110" spans="1:40" ht="20.25" customHeight="1" x14ac:dyDescent="0.3">
      <c r="A110" s="127"/>
      <c r="B110" s="164"/>
      <c r="C110" s="139"/>
      <c r="D110" s="140"/>
      <c r="E110" s="139"/>
      <c r="F110" s="139"/>
      <c r="G110" s="140"/>
      <c r="H110" s="139"/>
      <c r="I110" s="129"/>
      <c r="L110" s="128"/>
      <c r="M110" s="128"/>
      <c r="N110" s="128"/>
      <c r="O110" s="128"/>
      <c r="P110" s="128"/>
      <c r="Q110" s="128"/>
      <c r="R110" s="128"/>
      <c r="S110" s="128"/>
      <c r="T110" s="120">
        <f t="shared" si="11"/>
        <v>0</v>
      </c>
      <c r="U110" s="131"/>
      <c r="V110" s="131"/>
      <c r="W110" s="131">
        <f>SUMIFS($F$3:F110,$D$3:D110,D110,$C$3:C110,"Buy")+SUMIFS($F$3:F110,$D$3:D110,D110,$C$3:C110,"Coin Deposit",$E$3:E110,"&lt;&gt;")</f>
        <v>0</v>
      </c>
      <c r="X110" s="131">
        <f t="shared" si="12"/>
        <v>0</v>
      </c>
      <c r="Y110" s="131">
        <f>IF($D110=Y$1,SUMIFS($H$3:$H110,$G$3:$G110,Y$1,$C$3:$C110,"Sell"),0)</f>
        <v>0</v>
      </c>
      <c r="Z110" s="131">
        <f t="shared" si="13"/>
        <v>0</v>
      </c>
      <c r="AA110" s="131">
        <f>IF($D110=AA$1,SUMIFS($H$3:$H110,$G$3:$G110,AA$1,$C$3:$C110,"Sell"),0)</f>
        <v>0</v>
      </c>
      <c r="AB110" s="131">
        <f t="shared" si="14"/>
        <v>0</v>
      </c>
      <c r="AC110" s="131">
        <f>SUMIFS('Deductions and Deposits'!$H:$H,'Deductions and Deposits'!$G:$G,D110,'Deductions and Deposits'!$F:$F,"&lt;="&amp;B110)+SUMIFS($F$3:F110,$D$3:D110,D110,$C$3:C110,"Coin Deposit",$E$3:E110,"")</f>
        <v>0</v>
      </c>
      <c r="AD110" s="131">
        <f>SUMIFS('Deductions and Deposits'!$D:$D,'Deductions and Deposits'!$C:$C,D110)+SUMIFS($F:$F,$D:$D,D110,$C:$C,"Coin Deduction")</f>
        <v>0</v>
      </c>
      <c r="AE110" s="131">
        <f>Table5[[#This Row],[Column4]]+Table5[[#This Row],[Column14]]+Table5[[#This Row],[Column19]]+Table5[[#This Row],[Column12]]</f>
        <v>0</v>
      </c>
      <c r="AF110" s="131">
        <f>Table5[[#This Row],[Column5]]+Table5[[#This Row],[Column13]]+Table5[[#This Row],[Column21]]+Table5[[#This Row],[Column18]]</f>
        <v>0</v>
      </c>
      <c r="AG110" s="131">
        <f t="shared" si="15"/>
        <v>0</v>
      </c>
      <c r="AH110" s="131">
        <f t="shared" si="16"/>
        <v>0</v>
      </c>
      <c r="AI110" s="131">
        <f>Table5[[#This Row],[Column17]]-Table5[[#This Row],[Column20]]</f>
        <v>0</v>
      </c>
      <c r="AJ110" s="131">
        <f t="shared" si="17"/>
        <v>0</v>
      </c>
      <c r="AK110" s="131">
        <f t="shared" si="18"/>
        <v>0</v>
      </c>
      <c r="AL110" s="131">
        <f t="shared" si="19"/>
        <v>0</v>
      </c>
      <c r="AM110" s="131" t="str">
        <f t="shared" si="20"/>
        <v/>
      </c>
      <c r="AN110" s="131" t="str">
        <f t="shared" ca="1" si="21"/>
        <v/>
      </c>
    </row>
    <row r="111" spans="1:40" ht="20.25" customHeight="1" x14ac:dyDescent="0.3">
      <c r="A111" s="127"/>
      <c r="B111" s="164"/>
      <c r="C111" s="139"/>
      <c r="D111" s="140"/>
      <c r="E111" s="139"/>
      <c r="F111" s="139"/>
      <c r="G111" s="140"/>
      <c r="H111" s="139"/>
      <c r="I111" s="129"/>
      <c r="L111" s="128"/>
      <c r="M111" s="128"/>
      <c r="N111" s="128"/>
      <c r="O111" s="128"/>
      <c r="P111" s="128"/>
      <c r="Q111" s="128"/>
      <c r="R111" s="128"/>
      <c r="S111" s="128"/>
      <c r="T111" s="120">
        <f t="shared" si="11"/>
        <v>0</v>
      </c>
      <c r="U111" s="131"/>
      <c r="V111" s="131"/>
      <c r="W111" s="131">
        <f>SUMIFS($F$3:F111,$D$3:D111,D111,$C$3:C111,"Buy")+SUMIFS($F$3:F111,$D$3:D111,D111,$C$3:C111,"Coin Deposit",$E$3:E111,"&lt;&gt;")</f>
        <v>0</v>
      </c>
      <c r="X111" s="131">
        <f t="shared" si="12"/>
        <v>0</v>
      </c>
      <c r="Y111" s="131">
        <f>IF($D111=Y$1,SUMIFS($H$3:$H111,$G$3:$G111,Y$1,$C$3:$C111,"Sell"),0)</f>
        <v>0</v>
      </c>
      <c r="Z111" s="131">
        <f t="shared" si="13"/>
        <v>0</v>
      </c>
      <c r="AA111" s="131">
        <f>IF($D111=AA$1,SUMIFS($H$3:$H111,$G$3:$G111,AA$1,$C$3:$C111,"Sell"),0)</f>
        <v>0</v>
      </c>
      <c r="AB111" s="131">
        <f t="shared" si="14"/>
        <v>0</v>
      </c>
      <c r="AC111" s="131">
        <f>SUMIFS('Deductions and Deposits'!$H:$H,'Deductions and Deposits'!$G:$G,D111,'Deductions and Deposits'!$F:$F,"&lt;="&amp;B111)+SUMIFS($F$3:F111,$D$3:D111,D111,$C$3:C111,"Coin Deposit",$E$3:E111,"")</f>
        <v>0</v>
      </c>
      <c r="AD111" s="131">
        <f>SUMIFS('Deductions and Deposits'!$D:$D,'Deductions and Deposits'!$C:$C,D111)+SUMIFS($F:$F,$D:$D,D111,$C:$C,"Coin Deduction")</f>
        <v>0</v>
      </c>
      <c r="AE111" s="131">
        <f>Table5[[#This Row],[Column4]]+Table5[[#This Row],[Column14]]+Table5[[#This Row],[Column19]]+Table5[[#This Row],[Column12]]</f>
        <v>0</v>
      </c>
      <c r="AF111" s="131">
        <f>Table5[[#This Row],[Column5]]+Table5[[#This Row],[Column13]]+Table5[[#This Row],[Column21]]+Table5[[#This Row],[Column18]]</f>
        <v>0</v>
      </c>
      <c r="AG111" s="131">
        <f t="shared" si="15"/>
        <v>0</v>
      </c>
      <c r="AH111" s="131">
        <f t="shared" si="16"/>
        <v>0</v>
      </c>
      <c r="AI111" s="131">
        <f>Table5[[#This Row],[Column17]]-Table5[[#This Row],[Column20]]</f>
        <v>0</v>
      </c>
      <c r="AJ111" s="131">
        <f t="shared" si="17"/>
        <v>0</v>
      </c>
      <c r="AK111" s="131">
        <f t="shared" si="18"/>
        <v>0</v>
      </c>
      <c r="AL111" s="131">
        <f t="shared" si="19"/>
        <v>0</v>
      </c>
      <c r="AM111" s="131" t="str">
        <f t="shared" si="20"/>
        <v/>
      </c>
      <c r="AN111" s="131" t="str">
        <f t="shared" ca="1" si="21"/>
        <v/>
      </c>
    </row>
    <row r="112" spans="1:40" ht="20.25" customHeight="1" x14ac:dyDescent="0.3">
      <c r="A112" s="127"/>
      <c r="B112" s="164"/>
      <c r="C112" s="139"/>
      <c r="D112" s="140"/>
      <c r="E112" s="139"/>
      <c r="F112" s="139"/>
      <c r="G112" s="140"/>
      <c r="H112" s="139"/>
      <c r="I112" s="129"/>
      <c r="L112" s="128"/>
      <c r="M112" s="128"/>
      <c r="N112" s="128"/>
      <c r="O112" s="128"/>
      <c r="P112" s="128"/>
      <c r="Q112" s="128"/>
      <c r="R112" s="128"/>
      <c r="S112" s="128"/>
      <c r="T112" s="120">
        <f t="shared" si="11"/>
        <v>0</v>
      </c>
      <c r="U112" s="131"/>
      <c r="V112" s="131"/>
      <c r="W112" s="131">
        <f>SUMIFS($F$3:F112,$D$3:D112,D112,$C$3:C112,"Buy")+SUMIFS($F$3:F112,$D$3:D112,D112,$C$3:C112,"Coin Deposit",$E$3:E112,"&lt;&gt;")</f>
        <v>0</v>
      </c>
      <c r="X112" s="131">
        <f t="shared" si="12"/>
        <v>0</v>
      </c>
      <c r="Y112" s="131">
        <f>IF($D112=Y$1,SUMIFS($H$3:$H112,$G$3:$G112,Y$1,$C$3:$C112,"Sell"),0)</f>
        <v>0</v>
      </c>
      <c r="Z112" s="131">
        <f t="shared" si="13"/>
        <v>0</v>
      </c>
      <c r="AA112" s="131">
        <f>IF($D112=AA$1,SUMIFS($H$3:$H112,$G$3:$G112,AA$1,$C$3:$C112,"Sell"),0)</f>
        <v>0</v>
      </c>
      <c r="AB112" s="131">
        <f t="shared" si="14"/>
        <v>0</v>
      </c>
      <c r="AC112" s="131">
        <f>SUMIFS('Deductions and Deposits'!$H:$H,'Deductions and Deposits'!$G:$G,D112,'Deductions and Deposits'!$F:$F,"&lt;="&amp;B112)+SUMIFS($F$3:F112,$D$3:D112,D112,$C$3:C112,"Coin Deposit",$E$3:E112,"")</f>
        <v>0</v>
      </c>
      <c r="AD112" s="131">
        <f>SUMIFS('Deductions and Deposits'!$D:$D,'Deductions and Deposits'!$C:$C,D112)+SUMIFS($F:$F,$D:$D,D112,$C:$C,"Coin Deduction")</f>
        <v>0</v>
      </c>
      <c r="AE112" s="131">
        <f>Table5[[#This Row],[Column4]]+Table5[[#This Row],[Column14]]+Table5[[#This Row],[Column19]]+Table5[[#This Row],[Column12]]</f>
        <v>0</v>
      </c>
      <c r="AF112" s="131">
        <f>Table5[[#This Row],[Column5]]+Table5[[#This Row],[Column13]]+Table5[[#This Row],[Column21]]+Table5[[#This Row],[Column18]]</f>
        <v>0</v>
      </c>
      <c r="AG112" s="131">
        <f t="shared" si="15"/>
        <v>0</v>
      </c>
      <c r="AH112" s="131">
        <f t="shared" si="16"/>
        <v>0</v>
      </c>
      <c r="AI112" s="131">
        <f>Table5[[#This Row],[Column17]]-Table5[[#This Row],[Column20]]</f>
        <v>0</v>
      </c>
      <c r="AJ112" s="131">
        <f t="shared" si="17"/>
        <v>0</v>
      </c>
      <c r="AK112" s="131">
        <f t="shared" si="18"/>
        <v>0</v>
      </c>
      <c r="AL112" s="131">
        <f t="shared" si="19"/>
        <v>0</v>
      </c>
      <c r="AM112" s="131" t="str">
        <f t="shared" si="20"/>
        <v/>
      </c>
      <c r="AN112" s="131" t="str">
        <f t="shared" ca="1" si="21"/>
        <v/>
      </c>
    </row>
    <row r="113" spans="1:40" ht="20.25" customHeight="1" x14ac:dyDescent="0.3">
      <c r="A113" s="127"/>
      <c r="B113" s="164"/>
      <c r="C113" s="139"/>
      <c r="D113" s="140"/>
      <c r="E113" s="139"/>
      <c r="F113" s="139"/>
      <c r="G113" s="140"/>
      <c r="H113" s="139"/>
      <c r="I113" s="129"/>
      <c r="L113" s="128"/>
      <c r="M113" s="128"/>
      <c r="N113" s="128"/>
      <c r="O113" s="128"/>
      <c r="P113" s="128"/>
      <c r="Q113" s="128"/>
      <c r="R113" s="128"/>
      <c r="S113" s="128"/>
      <c r="T113" s="120">
        <f t="shared" si="11"/>
        <v>0</v>
      </c>
      <c r="U113" s="131"/>
      <c r="V113" s="131"/>
      <c r="W113" s="131">
        <f>SUMIFS($F$3:F113,$D$3:D113,D113,$C$3:C113,"Buy")+SUMIFS($F$3:F113,$D$3:D113,D113,$C$3:C113,"Coin Deposit",$E$3:E113,"&lt;&gt;")</f>
        <v>0</v>
      </c>
      <c r="X113" s="131">
        <f t="shared" si="12"/>
        <v>0</v>
      </c>
      <c r="Y113" s="131">
        <f>IF($D113=Y$1,SUMIFS($H$3:$H113,$G$3:$G113,Y$1,$C$3:$C113,"Sell"),0)</f>
        <v>0</v>
      </c>
      <c r="Z113" s="131">
        <f t="shared" si="13"/>
        <v>0</v>
      </c>
      <c r="AA113" s="131">
        <f>IF($D113=AA$1,SUMIFS($H$3:$H113,$G$3:$G113,AA$1,$C$3:$C113,"Sell"),0)</f>
        <v>0</v>
      </c>
      <c r="AB113" s="131">
        <f t="shared" si="14"/>
        <v>0</v>
      </c>
      <c r="AC113" s="131">
        <f>SUMIFS('Deductions and Deposits'!$H:$H,'Deductions and Deposits'!$G:$G,D113,'Deductions and Deposits'!$F:$F,"&lt;="&amp;B113)+SUMIFS($F$3:F113,$D$3:D113,D113,$C$3:C113,"Coin Deposit",$E$3:E113,"")</f>
        <v>0</v>
      </c>
      <c r="AD113" s="131">
        <f>SUMIFS('Deductions and Deposits'!$D:$D,'Deductions and Deposits'!$C:$C,D113)+SUMIFS($F:$F,$D:$D,D113,$C:$C,"Coin Deduction")</f>
        <v>0</v>
      </c>
      <c r="AE113" s="131">
        <f>Table5[[#This Row],[Column4]]+Table5[[#This Row],[Column14]]+Table5[[#This Row],[Column19]]+Table5[[#This Row],[Column12]]</f>
        <v>0</v>
      </c>
      <c r="AF113" s="131">
        <f>Table5[[#This Row],[Column5]]+Table5[[#This Row],[Column13]]+Table5[[#This Row],[Column21]]+Table5[[#This Row],[Column18]]</f>
        <v>0</v>
      </c>
      <c r="AG113" s="131">
        <f t="shared" si="15"/>
        <v>0</v>
      </c>
      <c r="AH113" s="131">
        <f t="shared" si="16"/>
        <v>0</v>
      </c>
      <c r="AI113" s="131">
        <f>Table5[[#This Row],[Column17]]-Table5[[#This Row],[Column20]]</f>
        <v>0</v>
      </c>
      <c r="AJ113" s="131">
        <f t="shared" si="17"/>
        <v>0</v>
      </c>
      <c r="AK113" s="131">
        <f t="shared" si="18"/>
        <v>0</v>
      </c>
      <c r="AL113" s="131">
        <f t="shared" si="19"/>
        <v>0</v>
      </c>
      <c r="AM113" s="131" t="str">
        <f t="shared" si="20"/>
        <v/>
      </c>
      <c r="AN113" s="131" t="str">
        <f t="shared" ca="1" si="21"/>
        <v/>
      </c>
    </row>
    <row r="114" spans="1:40" ht="20.25" customHeight="1" x14ac:dyDescent="0.3">
      <c r="A114" s="127"/>
      <c r="B114" s="164"/>
      <c r="C114" s="139"/>
      <c r="D114" s="140"/>
      <c r="E114" s="139"/>
      <c r="F114" s="139"/>
      <c r="G114" s="140"/>
      <c r="H114" s="139"/>
      <c r="I114" s="129"/>
      <c r="L114" s="128"/>
      <c r="M114" s="128"/>
      <c r="N114" s="128"/>
      <c r="O114" s="128"/>
      <c r="P114" s="128"/>
      <c r="Q114" s="128"/>
      <c r="R114" s="128"/>
      <c r="S114" s="128"/>
      <c r="T114" s="120">
        <f t="shared" si="11"/>
        <v>0</v>
      </c>
      <c r="U114" s="131"/>
      <c r="V114" s="131"/>
      <c r="W114" s="131">
        <f>SUMIFS($F$3:F114,$D$3:D114,D114,$C$3:C114,"Buy")+SUMIFS($F$3:F114,$D$3:D114,D114,$C$3:C114,"Coin Deposit",$E$3:E114,"&lt;&gt;")</f>
        <v>0</v>
      </c>
      <c r="X114" s="131">
        <f t="shared" si="12"/>
        <v>0</v>
      </c>
      <c r="Y114" s="131">
        <f>IF($D114=Y$1,SUMIFS($H$3:$H114,$G$3:$G114,Y$1,$C$3:$C114,"Sell"),0)</f>
        <v>0</v>
      </c>
      <c r="Z114" s="131">
        <f t="shared" si="13"/>
        <v>0</v>
      </c>
      <c r="AA114" s="131">
        <f>IF($D114=AA$1,SUMIFS($H$3:$H114,$G$3:$G114,AA$1,$C$3:$C114,"Sell"),0)</f>
        <v>0</v>
      </c>
      <c r="AB114" s="131">
        <f t="shared" si="14"/>
        <v>0</v>
      </c>
      <c r="AC114" s="131">
        <f>SUMIFS('Deductions and Deposits'!$H:$H,'Deductions and Deposits'!$G:$G,D114,'Deductions and Deposits'!$F:$F,"&lt;="&amp;B114)+SUMIFS($F$3:F114,$D$3:D114,D114,$C$3:C114,"Coin Deposit",$E$3:E114,"")</f>
        <v>0</v>
      </c>
      <c r="AD114" s="131">
        <f>SUMIFS('Deductions and Deposits'!$D:$D,'Deductions and Deposits'!$C:$C,D114)+SUMIFS($F:$F,$D:$D,D114,$C:$C,"Coin Deduction")</f>
        <v>0</v>
      </c>
      <c r="AE114" s="131">
        <f>Table5[[#This Row],[Column4]]+Table5[[#This Row],[Column14]]+Table5[[#This Row],[Column19]]+Table5[[#This Row],[Column12]]</f>
        <v>0</v>
      </c>
      <c r="AF114" s="131">
        <f>Table5[[#This Row],[Column5]]+Table5[[#This Row],[Column13]]+Table5[[#This Row],[Column21]]+Table5[[#This Row],[Column18]]</f>
        <v>0</v>
      </c>
      <c r="AG114" s="131">
        <f t="shared" si="15"/>
        <v>0</v>
      </c>
      <c r="AH114" s="131">
        <f t="shared" si="16"/>
        <v>0</v>
      </c>
      <c r="AI114" s="131">
        <f>Table5[[#This Row],[Column17]]-Table5[[#This Row],[Column20]]</f>
        <v>0</v>
      </c>
      <c r="AJ114" s="131">
        <f t="shared" si="17"/>
        <v>0</v>
      </c>
      <c r="AK114" s="131">
        <f t="shared" si="18"/>
        <v>0</v>
      </c>
      <c r="AL114" s="131">
        <f t="shared" si="19"/>
        <v>0</v>
      </c>
      <c r="AM114" s="131" t="str">
        <f t="shared" si="20"/>
        <v/>
      </c>
      <c r="AN114" s="131" t="str">
        <f t="shared" ca="1" si="21"/>
        <v/>
      </c>
    </row>
    <row r="115" spans="1:40" ht="20.25" customHeight="1" x14ac:dyDescent="0.3">
      <c r="A115" s="127"/>
      <c r="B115" s="164"/>
      <c r="C115" s="139"/>
      <c r="D115" s="140"/>
      <c r="E115" s="139"/>
      <c r="F115" s="139"/>
      <c r="G115" s="140"/>
      <c r="H115" s="139"/>
      <c r="I115" s="129"/>
      <c r="L115" s="128"/>
      <c r="M115" s="128"/>
      <c r="N115" s="128"/>
      <c r="O115" s="128"/>
      <c r="P115" s="128"/>
      <c r="Q115" s="128"/>
      <c r="R115" s="128"/>
      <c r="S115" s="128"/>
      <c r="T115" s="120">
        <f t="shared" si="11"/>
        <v>0</v>
      </c>
      <c r="U115" s="131"/>
      <c r="V115" s="131"/>
      <c r="W115" s="131">
        <f>SUMIFS($F$3:F115,$D$3:D115,D115,$C$3:C115,"Buy")+SUMIFS($F$3:F115,$D$3:D115,D115,$C$3:C115,"Coin Deposit",$E$3:E115,"&lt;&gt;")</f>
        <v>0</v>
      </c>
      <c r="X115" s="131">
        <f t="shared" si="12"/>
        <v>0</v>
      </c>
      <c r="Y115" s="131">
        <f>IF($D115=Y$1,SUMIFS($H$3:$H115,$G$3:$G115,Y$1,$C$3:$C115,"Sell"),0)</f>
        <v>0</v>
      </c>
      <c r="Z115" s="131">
        <f t="shared" si="13"/>
        <v>0</v>
      </c>
      <c r="AA115" s="131">
        <f>IF($D115=AA$1,SUMIFS($H$3:$H115,$G$3:$G115,AA$1,$C$3:$C115,"Sell"),0)</f>
        <v>0</v>
      </c>
      <c r="AB115" s="131">
        <f t="shared" si="14"/>
        <v>0</v>
      </c>
      <c r="AC115" s="131">
        <f>SUMIFS('Deductions and Deposits'!$H:$H,'Deductions and Deposits'!$G:$G,D115,'Deductions and Deposits'!$F:$F,"&lt;="&amp;B115)+SUMIFS($F$3:F115,$D$3:D115,D115,$C$3:C115,"Coin Deposit",$E$3:E115,"")</f>
        <v>0</v>
      </c>
      <c r="AD115" s="131">
        <f>SUMIFS('Deductions and Deposits'!$D:$D,'Deductions and Deposits'!$C:$C,D115)+SUMIFS($F:$F,$D:$D,D115,$C:$C,"Coin Deduction")</f>
        <v>0</v>
      </c>
      <c r="AE115" s="131">
        <f>Table5[[#This Row],[Column4]]+Table5[[#This Row],[Column14]]+Table5[[#This Row],[Column19]]+Table5[[#This Row],[Column12]]</f>
        <v>0</v>
      </c>
      <c r="AF115" s="131">
        <f>Table5[[#This Row],[Column5]]+Table5[[#This Row],[Column13]]+Table5[[#This Row],[Column21]]+Table5[[#This Row],[Column18]]</f>
        <v>0</v>
      </c>
      <c r="AG115" s="131">
        <f t="shared" si="15"/>
        <v>0</v>
      </c>
      <c r="AH115" s="131">
        <f t="shared" si="16"/>
        <v>0</v>
      </c>
      <c r="AI115" s="131">
        <f>Table5[[#This Row],[Column17]]-Table5[[#This Row],[Column20]]</f>
        <v>0</v>
      </c>
      <c r="AJ115" s="131">
        <f t="shared" si="17"/>
        <v>0</v>
      </c>
      <c r="AK115" s="131">
        <f t="shared" si="18"/>
        <v>0</v>
      </c>
      <c r="AL115" s="131">
        <f t="shared" si="19"/>
        <v>0</v>
      </c>
      <c r="AM115" s="131" t="str">
        <f t="shared" si="20"/>
        <v/>
      </c>
      <c r="AN115" s="131" t="str">
        <f t="shared" ca="1" si="21"/>
        <v/>
      </c>
    </row>
    <row r="116" spans="1:40" ht="20.25" customHeight="1" x14ac:dyDescent="0.3">
      <c r="A116" s="127"/>
      <c r="B116" s="164"/>
      <c r="C116" s="139"/>
      <c r="D116" s="140"/>
      <c r="E116" s="139"/>
      <c r="F116" s="139"/>
      <c r="G116" s="140"/>
      <c r="H116" s="139"/>
      <c r="I116" s="129"/>
      <c r="L116" s="128"/>
      <c r="M116" s="128"/>
      <c r="N116" s="128"/>
      <c r="O116" s="128"/>
      <c r="P116" s="128"/>
      <c r="Q116" s="128"/>
      <c r="R116" s="128"/>
      <c r="S116" s="128"/>
      <c r="T116" s="120">
        <f t="shared" si="11"/>
        <v>0</v>
      </c>
      <c r="U116" s="131"/>
      <c r="V116" s="131"/>
      <c r="W116" s="131">
        <f>SUMIFS($F$3:F116,$D$3:D116,D116,$C$3:C116,"Buy")+SUMIFS($F$3:F116,$D$3:D116,D116,$C$3:C116,"Coin Deposit",$E$3:E116,"&lt;&gt;")</f>
        <v>0</v>
      </c>
      <c r="X116" s="131">
        <f t="shared" si="12"/>
        <v>0</v>
      </c>
      <c r="Y116" s="131">
        <f>IF($D116=Y$1,SUMIFS($H$3:$H116,$G$3:$G116,Y$1,$C$3:$C116,"Sell"),0)</f>
        <v>0</v>
      </c>
      <c r="Z116" s="131">
        <f t="shared" si="13"/>
        <v>0</v>
      </c>
      <c r="AA116" s="131">
        <f>IF($D116=AA$1,SUMIFS($H$3:$H116,$G$3:$G116,AA$1,$C$3:$C116,"Sell"),0)</f>
        <v>0</v>
      </c>
      <c r="AB116" s="131">
        <f t="shared" si="14"/>
        <v>0</v>
      </c>
      <c r="AC116" s="131">
        <f>SUMIFS('Deductions and Deposits'!$H:$H,'Deductions and Deposits'!$G:$G,D116,'Deductions and Deposits'!$F:$F,"&lt;="&amp;B116)+SUMIFS($F$3:F116,$D$3:D116,D116,$C$3:C116,"Coin Deposit",$E$3:E116,"")</f>
        <v>0</v>
      </c>
      <c r="AD116" s="131">
        <f>SUMIFS('Deductions and Deposits'!$D:$D,'Deductions and Deposits'!$C:$C,D116)+SUMIFS($F:$F,$D:$D,D116,$C:$C,"Coin Deduction")</f>
        <v>0</v>
      </c>
      <c r="AE116" s="131">
        <f>Table5[[#This Row],[Column4]]+Table5[[#This Row],[Column14]]+Table5[[#This Row],[Column19]]+Table5[[#This Row],[Column12]]</f>
        <v>0</v>
      </c>
      <c r="AF116" s="131">
        <f>Table5[[#This Row],[Column5]]+Table5[[#This Row],[Column13]]+Table5[[#This Row],[Column21]]+Table5[[#This Row],[Column18]]</f>
        <v>0</v>
      </c>
      <c r="AG116" s="131">
        <f t="shared" si="15"/>
        <v>0</v>
      </c>
      <c r="AH116" s="131">
        <f t="shared" si="16"/>
        <v>0</v>
      </c>
      <c r="AI116" s="131">
        <f>Table5[[#This Row],[Column17]]-Table5[[#This Row],[Column20]]</f>
        <v>0</v>
      </c>
      <c r="AJ116" s="131">
        <f t="shared" si="17"/>
        <v>0</v>
      </c>
      <c r="AK116" s="131">
        <f t="shared" si="18"/>
        <v>0</v>
      </c>
      <c r="AL116" s="131">
        <f t="shared" si="19"/>
        <v>0</v>
      </c>
      <c r="AM116" s="131" t="str">
        <f t="shared" si="20"/>
        <v/>
      </c>
      <c r="AN116" s="131" t="str">
        <f t="shared" ca="1" si="21"/>
        <v/>
      </c>
    </row>
    <row r="117" spans="1:40" ht="20.25" customHeight="1" x14ac:dyDescent="0.3">
      <c r="A117" s="127"/>
      <c r="B117" s="164"/>
      <c r="C117" s="139"/>
      <c r="D117" s="140"/>
      <c r="E117" s="139"/>
      <c r="F117" s="139"/>
      <c r="G117" s="140"/>
      <c r="H117" s="139"/>
      <c r="I117" s="129"/>
      <c r="L117" s="128"/>
      <c r="M117" s="128"/>
      <c r="N117" s="128"/>
      <c r="O117" s="128"/>
      <c r="P117" s="128"/>
      <c r="Q117" s="128"/>
      <c r="R117" s="128"/>
      <c r="S117" s="128"/>
      <c r="T117" s="120">
        <f t="shared" si="11"/>
        <v>0</v>
      </c>
      <c r="U117" s="131"/>
      <c r="V117" s="131"/>
      <c r="W117" s="131">
        <f>SUMIFS($F$3:F117,$D$3:D117,D117,$C$3:C117,"Buy")+SUMIFS($F$3:F117,$D$3:D117,D117,$C$3:C117,"Coin Deposit",$E$3:E117,"&lt;&gt;")</f>
        <v>0</v>
      </c>
      <c r="X117" s="131">
        <f t="shared" si="12"/>
        <v>0</v>
      </c>
      <c r="Y117" s="131">
        <f>IF($D117=Y$1,SUMIFS($H$3:$H117,$G$3:$G117,Y$1,$C$3:$C117,"Sell"),0)</f>
        <v>0</v>
      </c>
      <c r="Z117" s="131">
        <f t="shared" si="13"/>
        <v>0</v>
      </c>
      <c r="AA117" s="131">
        <f>IF($D117=AA$1,SUMIFS($H$3:$H117,$G$3:$G117,AA$1,$C$3:$C117,"Sell"),0)</f>
        <v>0</v>
      </c>
      <c r="AB117" s="131">
        <f t="shared" si="14"/>
        <v>0</v>
      </c>
      <c r="AC117" s="131">
        <f>SUMIFS('Deductions and Deposits'!$H:$H,'Deductions and Deposits'!$G:$G,D117,'Deductions and Deposits'!$F:$F,"&lt;="&amp;B117)+SUMIFS($F$3:F117,$D$3:D117,D117,$C$3:C117,"Coin Deposit",$E$3:E117,"")</f>
        <v>0</v>
      </c>
      <c r="AD117" s="131">
        <f>SUMIFS('Deductions and Deposits'!$D:$D,'Deductions and Deposits'!$C:$C,D117)+SUMIFS($F:$F,$D:$D,D117,$C:$C,"Coin Deduction")</f>
        <v>0</v>
      </c>
      <c r="AE117" s="131">
        <f>Table5[[#This Row],[Column4]]+Table5[[#This Row],[Column14]]+Table5[[#This Row],[Column19]]+Table5[[#This Row],[Column12]]</f>
        <v>0</v>
      </c>
      <c r="AF117" s="131">
        <f>Table5[[#This Row],[Column5]]+Table5[[#This Row],[Column13]]+Table5[[#This Row],[Column21]]+Table5[[#This Row],[Column18]]</f>
        <v>0</v>
      </c>
      <c r="AG117" s="131">
        <f t="shared" si="15"/>
        <v>0</v>
      </c>
      <c r="AH117" s="131">
        <f t="shared" si="16"/>
        <v>0</v>
      </c>
      <c r="AI117" s="131">
        <f>Table5[[#This Row],[Column17]]-Table5[[#This Row],[Column20]]</f>
        <v>0</v>
      </c>
      <c r="AJ117" s="131">
        <f t="shared" si="17"/>
        <v>0</v>
      </c>
      <c r="AK117" s="131">
        <f t="shared" si="18"/>
        <v>0</v>
      </c>
      <c r="AL117" s="131">
        <f t="shared" si="19"/>
        <v>0</v>
      </c>
      <c r="AM117" s="131" t="str">
        <f t="shared" si="20"/>
        <v/>
      </c>
      <c r="AN117" s="131" t="str">
        <f t="shared" ca="1" si="21"/>
        <v/>
      </c>
    </row>
    <row r="118" spans="1:40" ht="20.25" customHeight="1" x14ac:dyDescent="0.3">
      <c r="A118" s="127"/>
      <c r="B118" s="164"/>
      <c r="C118" s="139"/>
      <c r="D118" s="140"/>
      <c r="E118" s="139"/>
      <c r="F118" s="139"/>
      <c r="G118" s="140"/>
      <c r="H118" s="139"/>
      <c r="I118" s="129"/>
      <c r="L118" s="128"/>
      <c r="M118" s="128"/>
      <c r="N118" s="128"/>
      <c r="O118" s="128"/>
      <c r="P118" s="128"/>
      <c r="Q118" s="128"/>
      <c r="R118" s="128"/>
      <c r="S118" s="128"/>
      <c r="T118" s="120">
        <f t="shared" si="11"/>
        <v>0</v>
      </c>
      <c r="U118" s="131"/>
      <c r="V118" s="131"/>
      <c r="W118" s="131">
        <f>SUMIFS($F$3:F118,$D$3:D118,D118,$C$3:C118,"Buy")+SUMIFS($F$3:F118,$D$3:D118,D118,$C$3:C118,"Coin Deposit",$E$3:E118,"&lt;&gt;")</f>
        <v>0</v>
      </c>
      <c r="X118" s="131">
        <f t="shared" si="12"/>
        <v>0</v>
      </c>
      <c r="Y118" s="131">
        <f>IF($D118=Y$1,SUMIFS($H$3:$H118,$G$3:$G118,Y$1,$C$3:$C118,"Sell"),0)</f>
        <v>0</v>
      </c>
      <c r="Z118" s="131">
        <f t="shared" si="13"/>
        <v>0</v>
      </c>
      <c r="AA118" s="131">
        <f>IF($D118=AA$1,SUMIFS($H$3:$H118,$G$3:$G118,AA$1,$C$3:$C118,"Sell"),0)</f>
        <v>0</v>
      </c>
      <c r="AB118" s="131">
        <f t="shared" si="14"/>
        <v>0</v>
      </c>
      <c r="AC118" s="131">
        <f>SUMIFS('Deductions and Deposits'!$H:$H,'Deductions and Deposits'!$G:$G,D118,'Deductions and Deposits'!$F:$F,"&lt;="&amp;B118)+SUMIFS($F$3:F118,$D$3:D118,D118,$C$3:C118,"Coin Deposit",$E$3:E118,"")</f>
        <v>0</v>
      </c>
      <c r="AD118" s="131">
        <f>SUMIFS('Deductions and Deposits'!$D:$D,'Deductions and Deposits'!$C:$C,D118)+SUMIFS($F:$F,$D:$D,D118,$C:$C,"Coin Deduction")</f>
        <v>0</v>
      </c>
      <c r="AE118" s="131">
        <f>Table5[[#This Row],[Column4]]+Table5[[#This Row],[Column14]]+Table5[[#This Row],[Column19]]+Table5[[#This Row],[Column12]]</f>
        <v>0</v>
      </c>
      <c r="AF118" s="131">
        <f>Table5[[#This Row],[Column5]]+Table5[[#This Row],[Column13]]+Table5[[#This Row],[Column21]]+Table5[[#This Row],[Column18]]</f>
        <v>0</v>
      </c>
      <c r="AG118" s="131">
        <f t="shared" si="15"/>
        <v>0</v>
      </c>
      <c r="AH118" s="131">
        <f t="shared" si="16"/>
        <v>0</v>
      </c>
      <c r="AI118" s="131">
        <f>Table5[[#This Row],[Column17]]-Table5[[#This Row],[Column20]]</f>
        <v>0</v>
      </c>
      <c r="AJ118" s="131">
        <f t="shared" si="17"/>
        <v>0</v>
      </c>
      <c r="AK118" s="131">
        <f t="shared" si="18"/>
        <v>0</v>
      </c>
      <c r="AL118" s="131">
        <f t="shared" si="19"/>
        <v>0</v>
      </c>
      <c r="AM118" s="131" t="str">
        <f t="shared" si="20"/>
        <v/>
      </c>
      <c r="AN118" s="131" t="str">
        <f t="shared" ca="1" si="21"/>
        <v/>
      </c>
    </row>
    <row r="119" spans="1:40" ht="20.25" customHeight="1" x14ac:dyDescent="0.3">
      <c r="A119" s="127"/>
      <c r="B119" s="164"/>
      <c r="C119" s="139"/>
      <c r="D119" s="140"/>
      <c r="E119" s="139"/>
      <c r="F119" s="139"/>
      <c r="G119" s="140"/>
      <c r="H119" s="139"/>
      <c r="I119" s="129"/>
      <c r="L119" s="128"/>
      <c r="M119" s="128"/>
      <c r="N119" s="128"/>
      <c r="O119" s="128"/>
      <c r="P119" s="128"/>
      <c r="Q119" s="128"/>
      <c r="R119" s="128"/>
      <c r="S119" s="128"/>
      <c r="T119" s="120">
        <f t="shared" si="11"/>
        <v>0</v>
      </c>
      <c r="U119" s="131"/>
      <c r="V119" s="131"/>
      <c r="W119" s="131">
        <f>SUMIFS($F$3:F119,$D$3:D119,D119,$C$3:C119,"Buy")+SUMIFS($F$3:F119,$D$3:D119,D119,$C$3:C119,"Coin Deposit",$E$3:E119,"&lt;&gt;")</f>
        <v>0</v>
      </c>
      <c r="X119" s="131">
        <f t="shared" si="12"/>
        <v>0</v>
      </c>
      <c r="Y119" s="131">
        <f>IF($D119=Y$1,SUMIFS($H$3:$H119,$G$3:$G119,Y$1,$C$3:$C119,"Sell"),0)</f>
        <v>0</v>
      </c>
      <c r="Z119" s="131">
        <f t="shared" si="13"/>
        <v>0</v>
      </c>
      <c r="AA119" s="131">
        <f>IF($D119=AA$1,SUMIFS($H$3:$H119,$G$3:$G119,AA$1,$C$3:$C119,"Sell"),0)</f>
        <v>0</v>
      </c>
      <c r="AB119" s="131">
        <f t="shared" si="14"/>
        <v>0</v>
      </c>
      <c r="AC119" s="131">
        <f>SUMIFS('Deductions and Deposits'!$H:$H,'Deductions and Deposits'!$G:$G,D119,'Deductions and Deposits'!$F:$F,"&lt;="&amp;B119)+SUMIFS($F$3:F119,$D$3:D119,D119,$C$3:C119,"Coin Deposit",$E$3:E119,"")</f>
        <v>0</v>
      </c>
      <c r="AD119" s="131">
        <f>SUMIFS('Deductions and Deposits'!$D:$D,'Deductions and Deposits'!$C:$C,D119)+SUMIFS($F:$F,$D:$D,D119,$C:$C,"Coin Deduction")</f>
        <v>0</v>
      </c>
      <c r="AE119" s="131">
        <f>Table5[[#This Row],[Column4]]+Table5[[#This Row],[Column14]]+Table5[[#This Row],[Column19]]+Table5[[#This Row],[Column12]]</f>
        <v>0</v>
      </c>
      <c r="AF119" s="131">
        <f>Table5[[#This Row],[Column5]]+Table5[[#This Row],[Column13]]+Table5[[#This Row],[Column21]]+Table5[[#This Row],[Column18]]</f>
        <v>0</v>
      </c>
      <c r="AG119" s="131">
        <f t="shared" si="15"/>
        <v>0</v>
      </c>
      <c r="AH119" s="131">
        <f t="shared" si="16"/>
        <v>0</v>
      </c>
      <c r="AI119" s="131">
        <f>Table5[[#This Row],[Column17]]-Table5[[#This Row],[Column20]]</f>
        <v>0</v>
      </c>
      <c r="AJ119" s="131">
        <f t="shared" si="17"/>
        <v>0</v>
      </c>
      <c r="AK119" s="131">
        <f t="shared" si="18"/>
        <v>0</v>
      </c>
      <c r="AL119" s="131">
        <f t="shared" si="19"/>
        <v>0</v>
      </c>
      <c r="AM119" s="131" t="str">
        <f t="shared" si="20"/>
        <v/>
      </c>
      <c r="AN119" s="131" t="str">
        <f t="shared" ca="1" si="21"/>
        <v/>
      </c>
    </row>
    <row r="120" spans="1:40" ht="20.25" customHeight="1" x14ac:dyDescent="0.3">
      <c r="A120" s="127"/>
      <c r="B120" s="164"/>
      <c r="C120" s="139"/>
      <c r="D120" s="140"/>
      <c r="E120" s="139"/>
      <c r="F120" s="139"/>
      <c r="G120" s="140"/>
      <c r="H120" s="139"/>
      <c r="I120" s="129"/>
      <c r="L120" s="128"/>
      <c r="M120" s="128"/>
      <c r="N120" s="128"/>
      <c r="O120" s="128"/>
      <c r="P120" s="128"/>
      <c r="Q120" s="128"/>
      <c r="R120" s="128"/>
      <c r="S120" s="128"/>
      <c r="T120" s="120">
        <f t="shared" si="11"/>
        <v>0</v>
      </c>
      <c r="U120" s="131"/>
      <c r="V120" s="131"/>
      <c r="W120" s="131">
        <f>SUMIFS($F$3:F120,$D$3:D120,D120,$C$3:C120,"Buy")+SUMIFS($F$3:F120,$D$3:D120,D120,$C$3:C120,"Coin Deposit",$E$3:E120,"&lt;&gt;")</f>
        <v>0</v>
      </c>
      <c r="X120" s="131">
        <f t="shared" si="12"/>
        <v>0</v>
      </c>
      <c r="Y120" s="131">
        <f>IF($D120=Y$1,SUMIFS($H$3:$H120,$G$3:$G120,Y$1,$C$3:$C120,"Sell"),0)</f>
        <v>0</v>
      </c>
      <c r="Z120" s="131">
        <f t="shared" si="13"/>
        <v>0</v>
      </c>
      <c r="AA120" s="131">
        <f>IF($D120=AA$1,SUMIFS($H$3:$H120,$G$3:$G120,AA$1,$C$3:$C120,"Sell"),0)</f>
        <v>0</v>
      </c>
      <c r="AB120" s="131">
        <f t="shared" si="14"/>
        <v>0</v>
      </c>
      <c r="AC120" s="131">
        <f>SUMIFS('Deductions and Deposits'!$H:$H,'Deductions and Deposits'!$G:$G,D120,'Deductions and Deposits'!$F:$F,"&lt;="&amp;B120)+SUMIFS($F$3:F120,$D$3:D120,D120,$C$3:C120,"Coin Deposit",$E$3:E120,"")</f>
        <v>0</v>
      </c>
      <c r="AD120" s="131">
        <f>SUMIFS('Deductions and Deposits'!$D:$D,'Deductions and Deposits'!$C:$C,D120)+SUMIFS($F:$F,$D:$D,D120,$C:$C,"Coin Deduction")</f>
        <v>0</v>
      </c>
      <c r="AE120" s="131">
        <f>Table5[[#This Row],[Column4]]+Table5[[#This Row],[Column14]]+Table5[[#This Row],[Column19]]+Table5[[#This Row],[Column12]]</f>
        <v>0</v>
      </c>
      <c r="AF120" s="131">
        <f>Table5[[#This Row],[Column5]]+Table5[[#This Row],[Column13]]+Table5[[#This Row],[Column21]]+Table5[[#This Row],[Column18]]</f>
        <v>0</v>
      </c>
      <c r="AG120" s="131">
        <f t="shared" si="15"/>
        <v>0</v>
      </c>
      <c r="AH120" s="131">
        <f t="shared" si="16"/>
        <v>0</v>
      </c>
      <c r="AI120" s="131">
        <f>Table5[[#This Row],[Column17]]-Table5[[#This Row],[Column20]]</f>
        <v>0</v>
      </c>
      <c r="AJ120" s="131">
        <f t="shared" si="17"/>
        <v>0</v>
      </c>
      <c r="AK120" s="131">
        <f t="shared" si="18"/>
        <v>0</v>
      </c>
      <c r="AL120" s="131">
        <f t="shared" si="19"/>
        <v>0</v>
      </c>
      <c r="AM120" s="131" t="str">
        <f t="shared" si="20"/>
        <v/>
      </c>
      <c r="AN120" s="131" t="str">
        <f t="shared" ca="1" si="21"/>
        <v/>
      </c>
    </row>
    <row r="121" spans="1:40" ht="20.25" customHeight="1" x14ac:dyDescent="0.3">
      <c r="A121" s="127"/>
      <c r="B121" s="164"/>
      <c r="C121" s="139"/>
      <c r="D121" s="140"/>
      <c r="E121" s="139"/>
      <c r="F121" s="139"/>
      <c r="G121" s="140"/>
      <c r="H121" s="139"/>
      <c r="I121" s="129"/>
      <c r="L121" s="128"/>
      <c r="M121" s="128"/>
      <c r="N121" s="128"/>
      <c r="O121" s="128"/>
      <c r="P121" s="128"/>
      <c r="Q121" s="128"/>
      <c r="R121" s="128"/>
      <c r="S121" s="128"/>
      <c r="T121" s="120">
        <f t="shared" si="11"/>
        <v>0</v>
      </c>
      <c r="U121" s="131"/>
      <c r="V121" s="131"/>
      <c r="W121" s="131">
        <f>SUMIFS($F$3:F121,$D$3:D121,D121,$C$3:C121,"Buy")+SUMIFS($F$3:F121,$D$3:D121,D121,$C$3:C121,"Coin Deposit",$E$3:E121,"&lt;&gt;")</f>
        <v>0</v>
      </c>
      <c r="X121" s="131">
        <f t="shared" si="12"/>
        <v>0</v>
      </c>
      <c r="Y121" s="131">
        <f>IF($D121=Y$1,SUMIFS($H$3:$H121,$G$3:$G121,Y$1,$C$3:$C121,"Sell"),0)</f>
        <v>0</v>
      </c>
      <c r="Z121" s="131">
        <f t="shared" si="13"/>
        <v>0</v>
      </c>
      <c r="AA121" s="131">
        <f>IF($D121=AA$1,SUMIFS($H$3:$H121,$G$3:$G121,AA$1,$C$3:$C121,"Sell"),0)</f>
        <v>0</v>
      </c>
      <c r="AB121" s="131">
        <f t="shared" si="14"/>
        <v>0</v>
      </c>
      <c r="AC121" s="131">
        <f>SUMIFS('Deductions and Deposits'!$H:$H,'Deductions and Deposits'!$G:$G,D121,'Deductions and Deposits'!$F:$F,"&lt;="&amp;B121)+SUMIFS($F$3:F121,$D$3:D121,D121,$C$3:C121,"Coin Deposit",$E$3:E121,"")</f>
        <v>0</v>
      </c>
      <c r="AD121" s="131">
        <f>SUMIFS('Deductions and Deposits'!$D:$D,'Deductions and Deposits'!$C:$C,D121)+SUMIFS($F:$F,$D:$D,D121,$C:$C,"Coin Deduction")</f>
        <v>0</v>
      </c>
      <c r="AE121" s="131">
        <f>Table5[[#This Row],[Column4]]+Table5[[#This Row],[Column14]]+Table5[[#This Row],[Column19]]+Table5[[#This Row],[Column12]]</f>
        <v>0</v>
      </c>
      <c r="AF121" s="131">
        <f>Table5[[#This Row],[Column5]]+Table5[[#This Row],[Column13]]+Table5[[#This Row],[Column21]]+Table5[[#This Row],[Column18]]</f>
        <v>0</v>
      </c>
      <c r="AG121" s="131">
        <f t="shared" si="15"/>
        <v>0</v>
      </c>
      <c r="AH121" s="131">
        <f t="shared" si="16"/>
        <v>0</v>
      </c>
      <c r="AI121" s="131">
        <f>Table5[[#This Row],[Column17]]-Table5[[#This Row],[Column20]]</f>
        <v>0</v>
      </c>
      <c r="AJ121" s="131">
        <f t="shared" si="17"/>
        <v>0</v>
      </c>
      <c r="AK121" s="131">
        <f t="shared" si="18"/>
        <v>0</v>
      </c>
      <c r="AL121" s="131">
        <f t="shared" si="19"/>
        <v>0</v>
      </c>
      <c r="AM121" s="131" t="str">
        <f t="shared" si="20"/>
        <v/>
      </c>
      <c r="AN121" s="131" t="str">
        <f t="shared" ca="1" si="21"/>
        <v/>
      </c>
    </row>
    <row r="122" spans="1:40" ht="20.25" customHeight="1" x14ac:dyDescent="0.3">
      <c r="A122" s="127"/>
      <c r="B122" s="164"/>
      <c r="C122" s="139"/>
      <c r="D122" s="140"/>
      <c r="E122" s="139"/>
      <c r="F122" s="139"/>
      <c r="G122" s="140"/>
      <c r="H122" s="139"/>
      <c r="I122" s="129"/>
      <c r="L122" s="128"/>
      <c r="M122" s="128"/>
      <c r="N122" s="128"/>
      <c r="O122" s="128"/>
      <c r="P122" s="128"/>
      <c r="Q122" s="128"/>
      <c r="R122" s="128"/>
      <c r="S122" s="128"/>
      <c r="T122" s="120">
        <f t="shared" si="11"/>
        <v>0</v>
      </c>
      <c r="U122" s="131"/>
      <c r="V122" s="131"/>
      <c r="W122" s="131">
        <f>SUMIFS($F$3:F122,$D$3:D122,D122,$C$3:C122,"Buy")+SUMIFS($F$3:F122,$D$3:D122,D122,$C$3:C122,"Coin Deposit",$E$3:E122,"&lt;&gt;")</f>
        <v>0</v>
      </c>
      <c r="X122" s="131">
        <f t="shared" si="12"/>
        <v>0</v>
      </c>
      <c r="Y122" s="131">
        <f>IF($D122=Y$1,SUMIFS($H$3:$H122,$G$3:$G122,Y$1,$C$3:$C122,"Sell"),0)</f>
        <v>0</v>
      </c>
      <c r="Z122" s="131">
        <f t="shared" si="13"/>
        <v>0</v>
      </c>
      <c r="AA122" s="131">
        <f>IF($D122=AA$1,SUMIFS($H$3:$H122,$G$3:$G122,AA$1,$C$3:$C122,"Sell"),0)</f>
        <v>0</v>
      </c>
      <c r="AB122" s="131">
        <f t="shared" si="14"/>
        <v>0</v>
      </c>
      <c r="AC122" s="131">
        <f>SUMIFS('Deductions and Deposits'!$H:$H,'Deductions and Deposits'!$G:$G,D122,'Deductions and Deposits'!$F:$F,"&lt;="&amp;B122)+SUMIFS($F$3:F122,$D$3:D122,D122,$C$3:C122,"Coin Deposit",$E$3:E122,"")</f>
        <v>0</v>
      </c>
      <c r="AD122" s="131">
        <f>SUMIFS('Deductions and Deposits'!$D:$D,'Deductions and Deposits'!$C:$C,D122)+SUMIFS($F:$F,$D:$D,D122,$C:$C,"Coin Deduction")</f>
        <v>0</v>
      </c>
      <c r="AE122" s="131">
        <f>Table5[[#This Row],[Column4]]+Table5[[#This Row],[Column14]]+Table5[[#This Row],[Column19]]+Table5[[#This Row],[Column12]]</f>
        <v>0</v>
      </c>
      <c r="AF122" s="131">
        <f>Table5[[#This Row],[Column5]]+Table5[[#This Row],[Column13]]+Table5[[#This Row],[Column21]]+Table5[[#This Row],[Column18]]</f>
        <v>0</v>
      </c>
      <c r="AG122" s="131">
        <f t="shared" si="15"/>
        <v>0</v>
      </c>
      <c r="AH122" s="131">
        <f t="shared" si="16"/>
        <v>0</v>
      </c>
      <c r="AI122" s="131">
        <f>Table5[[#This Row],[Column17]]-Table5[[#This Row],[Column20]]</f>
        <v>0</v>
      </c>
      <c r="AJ122" s="131">
        <f t="shared" si="17"/>
        <v>0</v>
      </c>
      <c r="AK122" s="131">
        <f t="shared" si="18"/>
        <v>0</v>
      </c>
      <c r="AL122" s="131">
        <f t="shared" si="19"/>
        <v>0</v>
      </c>
      <c r="AM122" s="131" t="str">
        <f t="shared" si="20"/>
        <v/>
      </c>
      <c r="AN122" s="131" t="str">
        <f t="shared" ca="1" si="21"/>
        <v/>
      </c>
    </row>
    <row r="123" spans="1:40" ht="20.25" customHeight="1" x14ac:dyDescent="0.3">
      <c r="A123" s="127"/>
      <c r="B123" s="164"/>
      <c r="C123" s="139"/>
      <c r="D123" s="140"/>
      <c r="E123" s="139"/>
      <c r="F123" s="139"/>
      <c r="G123" s="140"/>
      <c r="H123" s="139"/>
      <c r="I123" s="129"/>
      <c r="L123" s="128"/>
      <c r="M123" s="128"/>
      <c r="N123" s="128"/>
      <c r="O123" s="128"/>
      <c r="P123" s="128"/>
      <c r="Q123" s="128"/>
      <c r="R123" s="128"/>
      <c r="S123" s="128"/>
      <c r="T123" s="120">
        <f t="shared" si="11"/>
        <v>0</v>
      </c>
      <c r="U123" s="131"/>
      <c r="V123" s="131"/>
      <c r="W123" s="131">
        <f>SUMIFS($F$3:F123,$D$3:D123,D123,$C$3:C123,"Buy")+SUMIFS($F$3:F123,$D$3:D123,D123,$C$3:C123,"Coin Deposit",$E$3:E123,"&lt;&gt;")</f>
        <v>0</v>
      </c>
      <c r="X123" s="131">
        <f t="shared" si="12"/>
        <v>0</v>
      </c>
      <c r="Y123" s="131">
        <f>IF($D123=Y$1,SUMIFS($H$3:$H123,$G$3:$G123,Y$1,$C$3:$C123,"Sell"),0)</f>
        <v>0</v>
      </c>
      <c r="Z123" s="131">
        <f t="shared" si="13"/>
        <v>0</v>
      </c>
      <c r="AA123" s="131">
        <f>IF($D123=AA$1,SUMIFS($H$3:$H123,$G$3:$G123,AA$1,$C$3:$C123,"Sell"),0)</f>
        <v>0</v>
      </c>
      <c r="AB123" s="131">
        <f t="shared" si="14"/>
        <v>0</v>
      </c>
      <c r="AC123" s="131">
        <f>SUMIFS('Deductions and Deposits'!$H:$H,'Deductions and Deposits'!$G:$G,D123,'Deductions and Deposits'!$F:$F,"&lt;="&amp;B123)+SUMIFS($F$3:F123,$D$3:D123,D123,$C$3:C123,"Coin Deposit",$E$3:E123,"")</f>
        <v>0</v>
      </c>
      <c r="AD123" s="131">
        <f>SUMIFS('Deductions and Deposits'!$D:$D,'Deductions and Deposits'!$C:$C,D123)+SUMIFS($F:$F,$D:$D,D123,$C:$C,"Coin Deduction")</f>
        <v>0</v>
      </c>
      <c r="AE123" s="131">
        <f>Table5[[#This Row],[Column4]]+Table5[[#This Row],[Column14]]+Table5[[#This Row],[Column19]]+Table5[[#This Row],[Column12]]</f>
        <v>0</v>
      </c>
      <c r="AF123" s="131">
        <f>Table5[[#This Row],[Column5]]+Table5[[#This Row],[Column13]]+Table5[[#This Row],[Column21]]+Table5[[#This Row],[Column18]]</f>
        <v>0</v>
      </c>
      <c r="AG123" s="131">
        <f t="shared" si="15"/>
        <v>0</v>
      </c>
      <c r="AH123" s="131">
        <f t="shared" si="16"/>
        <v>0</v>
      </c>
      <c r="AI123" s="131">
        <f>Table5[[#This Row],[Column17]]-Table5[[#This Row],[Column20]]</f>
        <v>0</v>
      </c>
      <c r="AJ123" s="131">
        <f t="shared" si="17"/>
        <v>0</v>
      </c>
      <c r="AK123" s="131">
        <f t="shared" si="18"/>
        <v>0</v>
      </c>
      <c r="AL123" s="131">
        <f t="shared" si="19"/>
        <v>0</v>
      </c>
      <c r="AM123" s="131" t="str">
        <f t="shared" si="20"/>
        <v/>
      </c>
      <c r="AN123" s="131" t="str">
        <f t="shared" ca="1" si="21"/>
        <v/>
      </c>
    </row>
    <row r="124" spans="1:40" ht="20.25" customHeight="1" x14ac:dyDescent="0.3">
      <c r="A124" s="127"/>
      <c r="B124" s="164"/>
      <c r="C124" s="139"/>
      <c r="D124" s="140"/>
      <c r="E124" s="139"/>
      <c r="F124" s="139"/>
      <c r="G124" s="140"/>
      <c r="H124" s="139"/>
      <c r="I124" s="129"/>
      <c r="L124" s="128"/>
      <c r="M124" s="128"/>
      <c r="N124" s="128"/>
      <c r="O124" s="128"/>
      <c r="P124" s="128"/>
      <c r="Q124" s="128"/>
      <c r="R124" s="128"/>
      <c r="S124" s="128"/>
      <c r="T124" s="120">
        <f t="shared" si="11"/>
        <v>0</v>
      </c>
      <c r="U124" s="131"/>
      <c r="V124" s="131"/>
      <c r="W124" s="131">
        <f>SUMIFS($F$3:F124,$D$3:D124,D124,$C$3:C124,"Buy")+SUMIFS($F$3:F124,$D$3:D124,D124,$C$3:C124,"Coin Deposit",$E$3:E124,"&lt;&gt;")</f>
        <v>0</v>
      </c>
      <c r="X124" s="131">
        <f t="shared" si="12"/>
        <v>0</v>
      </c>
      <c r="Y124" s="131">
        <f>IF($D124=Y$1,SUMIFS($H$3:$H124,$G$3:$G124,Y$1,$C$3:$C124,"Sell"),0)</f>
        <v>0</v>
      </c>
      <c r="Z124" s="131">
        <f t="shared" si="13"/>
        <v>0</v>
      </c>
      <c r="AA124" s="131">
        <f>IF($D124=AA$1,SUMIFS($H$3:$H124,$G$3:$G124,AA$1,$C$3:$C124,"Sell"),0)</f>
        <v>0</v>
      </c>
      <c r="AB124" s="131">
        <f t="shared" si="14"/>
        <v>0</v>
      </c>
      <c r="AC124" s="131">
        <f>SUMIFS('Deductions and Deposits'!$H:$H,'Deductions and Deposits'!$G:$G,D124,'Deductions and Deposits'!$F:$F,"&lt;="&amp;B124)+SUMIFS($F$3:F124,$D$3:D124,D124,$C$3:C124,"Coin Deposit",$E$3:E124,"")</f>
        <v>0</v>
      </c>
      <c r="AD124" s="131">
        <f>SUMIFS('Deductions and Deposits'!$D:$D,'Deductions and Deposits'!$C:$C,D124)+SUMIFS($F:$F,$D:$D,D124,$C:$C,"Coin Deduction")</f>
        <v>0</v>
      </c>
      <c r="AE124" s="131">
        <f>Table5[[#This Row],[Column4]]+Table5[[#This Row],[Column14]]+Table5[[#This Row],[Column19]]+Table5[[#This Row],[Column12]]</f>
        <v>0</v>
      </c>
      <c r="AF124" s="131">
        <f>Table5[[#This Row],[Column5]]+Table5[[#This Row],[Column13]]+Table5[[#This Row],[Column21]]+Table5[[#This Row],[Column18]]</f>
        <v>0</v>
      </c>
      <c r="AG124" s="131">
        <f t="shared" si="15"/>
        <v>0</v>
      </c>
      <c r="AH124" s="131">
        <f t="shared" si="16"/>
        <v>0</v>
      </c>
      <c r="AI124" s="131">
        <f>Table5[[#This Row],[Column17]]-Table5[[#This Row],[Column20]]</f>
        <v>0</v>
      </c>
      <c r="AJ124" s="131">
        <f t="shared" si="17"/>
        <v>0</v>
      </c>
      <c r="AK124" s="131">
        <f t="shared" si="18"/>
        <v>0</v>
      </c>
      <c r="AL124" s="131">
        <f t="shared" si="19"/>
        <v>0</v>
      </c>
      <c r="AM124" s="131" t="str">
        <f t="shared" si="20"/>
        <v/>
      </c>
      <c r="AN124" s="131" t="str">
        <f t="shared" ca="1" si="21"/>
        <v/>
      </c>
    </row>
    <row r="125" spans="1:40" ht="20.25" customHeight="1" x14ac:dyDescent="0.3">
      <c r="A125" s="127"/>
      <c r="B125" s="164"/>
      <c r="C125" s="139"/>
      <c r="D125" s="140"/>
      <c r="E125" s="139"/>
      <c r="F125" s="139"/>
      <c r="G125" s="140"/>
      <c r="H125" s="139"/>
      <c r="I125" s="129"/>
      <c r="L125" s="128"/>
      <c r="M125" s="128"/>
      <c r="N125" s="128"/>
      <c r="O125" s="128"/>
      <c r="P125" s="128"/>
      <c r="Q125" s="128"/>
      <c r="R125" s="128"/>
      <c r="S125" s="128"/>
      <c r="T125" s="120">
        <f t="shared" si="11"/>
        <v>0</v>
      </c>
      <c r="U125" s="131"/>
      <c r="V125" s="131"/>
      <c r="W125" s="131">
        <f>SUMIFS($F$3:F125,$D$3:D125,D125,$C$3:C125,"Buy")+SUMIFS($F$3:F125,$D$3:D125,D125,$C$3:C125,"Coin Deposit",$E$3:E125,"&lt;&gt;")</f>
        <v>0</v>
      </c>
      <c r="X125" s="131">
        <f t="shared" si="12"/>
        <v>0</v>
      </c>
      <c r="Y125" s="131">
        <f>IF($D125=Y$1,SUMIFS($H$3:$H125,$G$3:$G125,Y$1,$C$3:$C125,"Sell"),0)</f>
        <v>0</v>
      </c>
      <c r="Z125" s="131">
        <f t="shared" si="13"/>
        <v>0</v>
      </c>
      <c r="AA125" s="131">
        <f>IF($D125=AA$1,SUMIFS($H$3:$H125,$G$3:$G125,AA$1,$C$3:$C125,"Sell"),0)</f>
        <v>0</v>
      </c>
      <c r="AB125" s="131">
        <f t="shared" si="14"/>
        <v>0</v>
      </c>
      <c r="AC125" s="131">
        <f>SUMIFS('Deductions and Deposits'!$H:$H,'Deductions and Deposits'!$G:$G,D125,'Deductions and Deposits'!$F:$F,"&lt;="&amp;B125)+SUMIFS($F$3:F125,$D$3:D125,D125,$C$3:C125,"Coin Deposit",$E$3:E125,"")</f>
        <v>0</v>
      </c>
      <c r="AD125" s="131">
        <f>SUMIFS('Deductions and Deposits'!$D:$D,'Deductions and Deposits'!$C:$C,D125)+SUMIFS($F:$F,$D:$D,D125,$C:$C,"Coin Deduction")</f>
        <v>0</v>
      </c>
      <c r="AE125" s="131">
        <f>Table5[[#This Row],[Column4]]+Table5[[#This Row],[Column14]]+Table5[[#This Row],[Column19]]+Table5[[#This Row],[Column12]]</f>
        <v>0</v>
      </c>
      <c r="AF125" s="131">
        <f>Table5[[#This Row],[Column5]]+Table5[[#This Row],[Column13]]+Table5[[#This Row],[Column21]]+Table5[[#This Row],[Column18]]</f>
        <v>0</v>
      </c>
      <c r="AG125" s="131">
        <f t="shared" si="15"/>
        <v>0</v>
      </c>
      <c r="AH125" s="131">
        <f t="shared" si="16"/>
        <v>0</v>
      </c>
      <c r="AI125" s="131">
        <f>Table5[[#This Row],[Column17]]-Table5[[#This Row],[Column20]]</f>
        <v>0</v>
      </c>
      <c r="AJ125" s="131">
        <f t="shared" si="17"/>
        <v>0</v>
      </c>
      <c r="AK125" s="131">
        <f t="shared" si="18"/>
        <v>0</v>
      </c>
      <c r="AL125" s="131">
        <f t="shared" si="19"/>
        <v>0</v>
      </c>
      <c r="AM125" s="131" t="str">
        <f t="shared" si="20"/>
        <v/>
      </c>
      <c r="AN125" s="131" t="str">
        <f t="shared" ca="1" si="21"/>
        <v/>
      </c>
    </row>
    <row r="126" spans="1:40" ht="20.25" customHeight="1" x14ac:dyDescent="0.3">
      <c r="A126" s="127"/>
      <c r="B126" s="164"/>
      <c r="C126" s="139"/>
      <c r="D126" s="140"/>
      <c r="E126" s="139"/>
      <c r="F126" s="139"/>
      <c r="G126" s="140"/>
      <c r="H126" s="139"/>
      <c r="I126" s="129"/>
      <c r="L126" s="128"/>
      <c r="M126" s="128"/>
      <c r="N126" s="128"/>
      <c r="O126" s="128"/>
      <c r="P126" s="128"/>
      <c r="Q126" s="128"/>
      <c r="R126" s="128"/>
      <c r="S126" s="128"/>
      <c r="T126" s="120">
        <f t="shared" si="11"/>
        <v>0</v>
      </c>
      <c r="U126" s="131"/>
      <c r="V126" s="131"/>
      <c r="W126" s="131">
        <f>SUMIFS($F$3:F126,$D$3:D126,D126,$C$3:C126,"Buy")+SUMIFS($F$3:F126,$D$3:D126,D126,$C$3:C126,"Coin Deposit",$E$3:E126,"&lt;&gt;")</f>
        <v>0</v>
      </c>
      <c r="X126" s="131">
        <f t="shared" si="12"/>
        <v>0</v>
      </c>
      <c r="Y126" s="131">
        <f>IF($D126=Y$1,SUMIFS($H$3:$H126,$G$3:$G126,Y$1,$C$3:$C126,"Sell"),0)</f>
        <v>0</v>
      </c>
      <c r="Z126" s="131">
        <f t="shared" si="13"/>
        <v>0</v>
      </c>
      <c r="AA126" s="131">
        <f>IF($D126=AA$1,SUMIFS($H$3:$H126,$G$3:$G126,AA$1,$C$3:$C126,"Sell"),0)</f>
        <v>0</v>
      </c>
      <c r="AB126" s="131">
        <f t="shared" si="14"/>
        <v>0</v>
      </c>
      <c r="AC126" s="131">
        <f>SUMIFS('Deductions and Deposits'!$H:$H,'Deductions and Deposits'!$G:$G,D126,'Deductions and Deposits'!$F:$F,"&lt;="&amp;B126)+SUMIFS($F$3:F126,$D$3:D126,D126,$C$3:C126,"Coin Deposit",$E$3:E126,"")</f>
        <v>0</v>
      </c>
      <c r="AD126" s="131">
        <f>SUMIFS('Deductions and Deposits'!$D:$D,'Deductions and Deposits'!$C:$C,D126)+SUMIFS($F:$F,$D:$D,D126,$C:$C,"Coin Deduction")</f>
        <v>0</v>
      </c>
      <c r="AE126" s="131">
        <f>Table5[[#This Row],[Column4]]+Table5[[#This Row],[Column14]]+Table5[[#This Row],[Column19]]+Table5[[#This Row],[Column12]]</f>
        <v>0</v>
      </c>
      <c r="AF126" s="131">
        <f>Table5[[#This Row],[Column5]]+Table5[[#This Row],[Column13]]+Table5[[#This Row],[Column21]]+Table5[[#This Row],[Column18]]</f>
        <v>0</v>
      </c>
      <c r="AG126" s="131">
        <f t="shared" si="15"/>
        <v>0</v>
      </c>
      <c r="AH126" s="131">
        <f t="shared" si="16"/>
        <v>0</v>
      </c>
      <c r="AI126" s="131">
        <f>Table5[[#This Row],[Column17]]-Table5[[#This Row],[Column20]]</f>
        <v>0</v>
      </c>
      <c r="AJ126" s="131">
        <f t="shared" si="17"/>
        <v>0</v>
      </c>
      <c r="AK126" s="131">
        <f t="shared" si="18"/>
        <v>0</v>
      </c>
      <c r="AL126" s="131">
        <f t="shared" si="19"/>
        <v>0</v>
      </c>
      <c r="AM126" s="131" t="str">
        <f t="shared" si="20"/>
        <v/>
      </c>
      <c r="AN126" s="131" t="str">
        <f t="shared" ca="1" si="21"/>
        <v/>
      </c>
    </row>
    <row r="127" spans="1:40" ht="20.25" customHeight="1" x14ac:dyDescent="0.3">
      <c r="A127" s="127"/>
      <c r="B127" s="164"/>
      <c r="C127" s="139"/>
      <c r="D127" s="140"/>
      <c r="E127" s="139"/>
      <c r="F127" s="139"/>
      <c r="G127" s="140"/>
      <c r="H127" s="139"/>
      <c r="I127" s="129"/>
      <c r="L127" s="128"/>
      <c r="M127" s="128"/>
      <c r="N127" s="128"/>
      <c r="O127" s="128"/>
      <c r="P127" s="128"/>
      <c r="Q127" s="128"/>
      <c r="R127" s="128"/>
      <c r="S127" s="128"/>
      <c r="T127" s="120">
        <f t="shared" si="11"/>
        <v>0</v>
      </c>
      <c r="U127" s="131"/>
      <c r="V127" s="131"/>
      <c r="W127" s="131">
        <f>SUMIFS($F$3:F127,$D$3:D127,D127,$C$3:C127,"Buy")+SUMIFS($F$3:F127,$D$3:D127,D127,$C$3:C127,"Coin Deposit",$E$3:E127,"&lt;&gt;")</f>
        <v>0</v>
      </c>
      <c r="X127" s="131">
        <f t="shared" si="12"/>
        <v>0</v>
      </c>
      <c r="Y127" s="131">
        <f>IF($D127=Y$1,SUMIFS($H$3:$H127,$G$3:$G127,Y$1,$C$3:$C127,"Sell"),0)</f>
        <v>0</v>
      </c>
      <c r="Z127" s="131">
        <f t="shared" si="13"/>
        <v>0</v>
      </c>
      <c r="AA127" s="131">
        <f>IF($D127=AA$1,SUMIFS($H$3:$H127,$G$3:$G127,AA$1,$C$3:$C127,"Sell"),0)</f>
        <v>0</v>
      </c>
      <c r="AB127" s="131">
        <f t="shared" si="14"/>
        <v>0</v>
      </c>
      <c r="AC127" s="131">
        <f>SUMIFS('Deductions and Deposits'!$H:$H,'Deductions and Deposits'!$G:$G,D127,'Deductions and Deposits'!$F:$F,"&lt;="&amp;B127)+SUMIFS($F$3:F127,$D$3:D127,D127,$C$3:C127,"Coin Deposit",$E$3:E127,"")</f>
        <v>0</v>
      </c>
      <c r="AD127" s="131">
        <f>SUMIFS('Deductions and Deposits'!$D:$D,'Deductions and Deposits'!$C:$C,D127)+SUMIFS($F:$F,$D:$D,D127,$C:$C,"Coin Deduction")</f>
        <v>0</v>
      </c>
      <c r="AE127" s="131">
        <f>Table5[[#This Row],[Column4]]+Table5[[#This Row],[Column14]]+Table5[[#This Row],[Column19]]+Table5[[#This Row],[Column12]]</f>
        <v>0</v>
      </c>
      <c r="AF127" s="131">
        <f>Table5[[#This Row],[Column5]]+Table5[[#This Row],[Column13]]+Table5[[#This Row],[Column21]]+Table5[[#This Row],[Column18]]</f>
        <v>0</v>
      </c>
      <c r="AG127" s="131">
        <f t="shared" si="15"/>
        <v>0</v>
      </c>
      <c r="AH127" s="131">
        <f t="shared" si="16"/>
        <v>0</v>
      </c>
      <c r="AI127" s="131">
        <f>Table5[[#This Row],[Column17]]-Table5[[#This Row],[Column20]]</f>
        <v>0</v>
      </c>
      <c r="AJ127" s="131">
        <f t="shared" si="17"/>
        <v>0</v>
      </c>
      <c r="AK127" s="131">
        <f t="shared" si="18"/>
        <v>0</v>
      </c>
      <c r="AL127" s="131">
        <f t="shared" si="19"/>
        <v>0</v>
      </c>
      <c r="AM127" s="131" t="str">
        <f t="shared" si="20"/>
        <v/>
      </c>
      <c r="AN127" s="131" t="str">
        <f t="shared" ca="1" si="21"/>
        <v/>
      </c>
    </row>
    <row r="128" spans="1:40" ht="20.25" customHeight="1" x14ac:dyDescent="0.3">
      <c r="A128" s="127"/>
      <c r="B128" s="164"/>
      <c r="C128" s="139"/>
      <c r="D128" s="140"/>
      <c r="E128" s="139"/>
      <c r="F128" s="139"/>
      <c r="G128" s="140"/>
      <c r="H128" s="139"/>
      <c r="I128" s="129"/>
      <c r="L128" s="128"/>
      <c r="M128" s="128"/>
      <c r="N128" s="128"/>
      <c r="O128" s="128"/>
      <c r="P128" s="128"/>
      <c r="Q128" s="128"/>
      <c r="R128" s="128"/>
      <c r="S128" s="128"/>
      <c r="T128" s="120">
        <f t="shared" si="11"/>
        <v>0</v>
      </c>
      <c r="U128" s="131"/>
      <c r="V128" s="131"/>
      <c r="W128" s="131">
        <f>SUMIFS($F$3:F128,$D$3:D128,D128,$C$3:C128,"Buy")+SUMIFS($F$3:F128,$D$3:D128,D128,$C$3:C128,"Coin Deposit",$E$3:E128,"&lt;&gt;")</f>
        <v>0</v>
      </c>
      <c r="X128" s="131">
        <f t="shared" si="12"/>
        <v>0</v>
      </c>
      <c r="Y128" s="131">
        <f>IF($D128=Y$1,SUMIFS($H$3:$H128,$G$3:$G128,Y$1,$C$3:$C128,"Sell"),0)</f>
        <v>0</v>
      </c>
      <c r="Z128" s="131">
        <f t="shared" si="13"/>
        <v>0</v>
      </c>
      <c r="AA128" s="131">
        <f>IF($D128=AA$1,SUMIFS($H$3:$H128,$G$3:$G128,AA$1,$C$3:$C128,"Sell"),0)</f>
        <v>0</v>
      </c>
      <c r="AB128" s="131">
        <f t="shared" si="14"/>
        <v>0</v>
      </c>
      <c r="AC128" s="131">
        <f>SUMIFS('Deductions and Deposits'!$H:$H,'Deductions and Deposits'!$G:$G,D128,'Deductions and Deposits'!$F:$F,"&lt;="&amp;B128)+SUMIFS($F$3:F128,$D$3:D128,D128,$C$3:C128,"Coin Deposit",$E$3:E128,"")</f>
        <v>0</v>
      </c>
      <c r="AD128" s="131">
        <f>SUMIFS('Deductions and Deposits'!$D:$D,'Deductions and Deposits'!$C:$C,D128)+SUMIFS($F:$F,$D:$D,D128,$C:$C,"Coin Deduction")</f>
        <v>0</v>
      </c>
      <c r="AE128" s="131">
        <f>Table5[[#This Row],[Column4]]+Table5[[#This Row],[Column14]]+Table5[[#This Row],[Column19]]+Table5[[#This Row],[Column12]]</f>
        <v>0</v>
      </c>
      <c r="AF128" s="131">
        <f>Table5[[#This Row],[Column5]]+Table5[[#This Row],[Column13]]+Table5[[#This Row],[Column21]]+Table5[[#This Row],[Column18]]</f>
        <v>0</v>
      </c>
      <c r="AG128" s="131">
        <f t="shared" si="15"/>
        <v>0</v>
      </c>
      <c r="AH128" s="131">
        <f t="shared" si="16"/>
        <v>0</v>
      </c>
      <c r="AI128" s="131">
        <f>Table5[[#This Row],[Column17]]-Table5[[#This Row],[Column20]]</f>
        <v>0</v>
      </c>
      <c r="AJ128" s="131">
        <f t="shared" si="17"/>
        <v>0</v>
      </c>
      <c r="AK128" s="131">
        <f t="shared" si="18"/>
        <v>0</v>
      </c>
      <c r="AL128" s="131">
        <f t="shared" si="19"/>
        <v>0</v>
      </c>
      <c r="AM128" s="131" t="str">
        <f t="shared" si="20"/>
        <v/>
      </c>
      <c r="AN128" s="131" t="str">
        <f t="shared" ca="1" si="21"/>
        <v/>
      </c>
    </row>
    <row r="129" spans="1:40" ht="20.25" customHeight="1" x14ac:dyDescent="0.3">
      <c r="A129" s="127"/>
      <c r="B129" s="164"/>
      <c r="C129" s="139"/>
      <c r="D129" s="140"/>
      <c r="E129" s="139"/>
      <c r="F129" s="139"/>
      <c r="G129" s="140"/>
      <c r="H129" s="139"/>
      <c r="I129" s="129"/>
      <c r="L129" s="128"/>
      <c r="M129" s="128"/>
      <c r="N129" s="128"/>
      <c r="O129" s="128"/>
      <c r="P129" s="128"/>
      <c r="Q129" s="128"/>
      <c r="R129" s="128"/>
      <c r="S129" s="128"/>
      <c r="T129" s="120">
        <f t="shared" si="11"/>
        <v>0</v>
      </c>
      <c r="U129" s="131"/>
      <c r="V129" s="131"/>
      <c r="W129" s="131">
        <f>SUMIFS($F$3:F129,$D$3:D129,D129,$C$3:C129,"Buy")+SUMIFS($F$3:F129,$D$3:D129,D129,$C$3:C129,"Coin Deposit",$E$3:E129,"&lt;&gt;")</f>
        <v>0</v>
      </c>
      <c r="X129" s="131">
        <f t="shared" si="12"/>
        <v>0</v>
      </c>
      <c r="Y129" s="131">
        <f>IF($D129=Y$1,SUMIFS($H$3:$H129,$G$3:$G129,Y$1,$C$3:$C129,"Sell"),0)</f>
        <v>0</v>
      </c>
      <c r="Z129" s="131">
        <f t="shared" si="13"/>
        <v>0</v>
      </c>
      <c r="AA129" s="131">
        <f>IF($D129=AA$1,SUMIFS($H$3:$H129,$G$3:$G129,AA$1,$C$3:$C129,"Sell"),0)</f>
        <v>0</v>
      </c>
      <c r="AB129" s="131">
        <f t="shared" si="14"/>
        <v>0</v>
      </c>
      <c r="AC129" s="131">
        <f>SUMIFS('Deductions and Deposits'!$H:$H,'Deductions and Deposits'!$G:$G,D129,'Deductions and Deposits'!$F:$F,"&lt;="&amp;B129)+SUMIFS($F$3:F129,$D$3:D129,D129,$C$3:C129,"Coin Deposit",$E$3:E129,"")</f>
        <v>0</v>
      </c>
      <c r="AD129" s="131">
        <f>SUMIFS('Deductions and Deposits'!$D:$D,'Deductions and Deposits'!$C:$C,D129)+SUMIFS($F:$F,$D:$D,D129,$C:$C,"Coin Deduction")</f>
        <v>0</v>
      </c>
      <c r="AE129" s="131">
        <f>Table5[[#This Row],[Column4]]+Table5[[#This Row],[Column14]]+Table5[[#This Row],[Column19]]+Table5[[#This Row],[Column12]]</f>
        <v>0</v>
      </c>
      <c r="AF129" s="131">
        <f>Table5[[#This Row],[Column5]]+Table5[[#This Row],[Column13]]+Table5[[#This Row],[Column21]]+Table5[[#This Row],[Column18]]</f>
        <v>0</v>
      </c>
      <c r="AG129" s="131">
        <f t="shared" si="15"/>
        <v>0</v>
      </c>
      <c r="AH129" s="131">
        <f t="shared" si="16"/>
        <v>0</v>
      </c>
      <c r="AI129" s="131">
        <f>Table5[[#This Row],[Column17]]-Table5[[#This Row],[Column20]]</f>
        <v>0</v>
      </c>
      <c r="AJ129" s="131">
        <f t="shared" si="17"/>
        <v>0</v>
      </c>
      <c r="AK129" s="131">
        <f t="shared" si="18"/>
        <v>0</v>
      </c>
      <c r="AL129" s="131">
        <f t="shared" si="19"/>
        <v>0</v>
      </c>
      <c r="AM129" s="131" t="str">
        <f t="shared" si="20"/>
        <v/>
      </c>
      <c r="AN129" s="131" t="str">
        <f t="shared" ca="1" si="21"/>
        <v/>
      </c>
    </row>
    <row r="130" spans="1:40" ht="20.25" customHeight="1" x14ac:dyDescent="0.3">
      <c r="A130" s="127"/>
      <c r="B130" s="164"/>
      <c r="C130" s="139"/>
      <c r="D130" s="140"/>
      <c r="E130" s="139"/>
      <c r="F130" s="139"/>
      <c r="G130" s="140"/>
      <c r="H130" s="139"/>
      <c r="I130" s="129"/>
      <c r="L130" s="128"/>
      <c r="M130" s="128"/>
      <c r="N130" s="128"/>
      <c r="O130" s="128"/>
      <c r="P130" s="128"/>
      <c r="Q130" s="128"/>
      <c r="R130" s="128"/>
      <c r="S130" s="128"/>
      <c r="T130" s="120">
        <f t="shared" si="11"/>
        <v>0</v>
      </c>
      <c r="U130" s="131"/>
      <c r="V130" s="131"/>
      <c r="W130" s="131">
        <f>SUMIFS($F$3:F130,$D$3:D130,D130,$C$3:C130,"Buy")+SUMIFS($F$3:F130,$D$3:D130,D130,$C$3:C130,"Coin Deposit",$E$3:E130,"&lt;&gt;")</f>
        <v>0</v>
      </c>
      <c r="X130" s="131">
        <f t="shared" si="12"/>
        <v>0</v>
      </c>
      <c r="Y130" s="131">
        <f>IF($D130=Y$1,SUMIFS($H$3:$H130,$G$3:$G130,Y$1,$C$3:$C130,"Sell"),0)</f>
        <v>0</v>
      </c>
      <c r="Z130" s="131">
        <f t="shared" si="13"/>
        <v>0</v>
      </c>
      <c r="AA130" s="131">
        <f>IF($D130=AA$1,SUMIFS($H$3:$H130,$G$3:$G130,AA$1,$C$3:$C130,"Sell"),0)</f>
        <v>0</v>
      </c>
      <c r="AB130" s="131">
        <f t="shared" si="14"/>
        <v>0</v>
      </c>
      <c r="AC130" s="131">
        <f>SUMIFS('Deductions and Deposits'!$H:$H,'Deductions and Deposits'!$G:$G,D130,'Deductions and Deposits'!$F:$F,"&lt;="&amp;B130)+SUMIFS($F$3:F130,$D$3:D130,D130,$C$3:C130,"Coin Deposit",$E$3:E130,"")</f>
        <v>0</v>
      </c>
      <c r="AD130" s="131">
        <f>SUMIFS('Deductions and Deposits'!$D:$D,'Deductions and Deposits'!$C:$C,D130)+SUMIFS($F:$F,$D:$D,D130,$C:$C,"Coin Deduction")</f>
        <v>0</v>
      </c>
      <c r="AE130" s="131">
        <f>Table5[[#This Row],[Column4]]+Table5[[#This Row],[Column14]]+Table5[[#This Row],[Column19]]+Table5[[#This Row],[Column12]]</f>
        <v>0</v>
      </c>
      <c r="AF130" s="131">
        <f>Table5[[#This Row],[Column5]]+Table5[[#This Row],[Column13]]+Table5[[#This Row],[Column21]]+Table5[[#This Row],[Column18]]</f>
        <v>0</v>
      </c>
      <c r="AG130" s="131">
        <f t="shared" si="15"/>
        <v>0</v>
      </c>
      <c r="AH130" s="131">
        <f t="shared" si="16"/>
        <v>0</v>
      </c>
      <c r="AI130" s="131">
        <f>Table5[[#This Row],[Column17]]-Table5[[#This Row],[Column20]]</f>
        <v>0</v>
      </c>
      <c r="AJ130" s="131">
        <f t="shared" si="17"/>
        <v>0</v>
      </c>
      <c r="AK130" s="131">
        <f t="shared" si="18"/>
        <v>0</v>
      </c>
      <c r="AL130" s="131">
        <f t="shared" si="19"/>
        <v>0</v>
      </c>
      <c r="AM130" s="131" t="str">
        <f t="shared" si="20"/>
        <v/>
      </c>
      <c r="AN130" s="131" t="str">
        <f t="shared" ca="1" si="21"/>
        <v/>
      </c>
    </row>
    <row r="131" spans="1:40" ht="20.25" customHeight="1" x14ac:dyDescent="0.3">
      <c r="A131" s="127"/>
      <c r="B131" s="164"/>
      <c r="C131" s="139"/>
      <c r="D131" s="140"/>
      <c r="E131" s="139"/>
      <c r="F131" s="139"/>
      <c r="G131" s="140"/>
      <c r="H131" s="139"/>
      <c r="I131" s="129"/>
      <c r="L131" s="128"/>
      <c r="M131" s="128"/>
      <c r="N131" s="128"/>
      <c r="O131" s="128"/>
      <c r="P131" s="128"/>
      <c r="Q131" s="128"/>
      <c r="R131" s="128"/>
      <c r="S131" s="128"/>
      <c r="T131" s="120">
        <f t="shared" ref="T131:T194" si="22">IF(E131&lt;&gt;"",E131,0)</f>
        <v>0</v>
      </c>
      <c r="U131" s="131"/>
      <c r="V131" s="131"/>
      <c r="W131" s="131">
        <f>SUMIFS($F$3:F131,$D$3:D131,D131,$C$3:C131,"Buy")+SUMIFS($F$3:F131,$D$3:D131,D131,$C$3:C131,"Coin Deposit",$E$3:E131,"&lt;&gt;")</f>
        <v>0</v>
      </c>
      <c r="X131" s="131">
        <f t="shared" ref="X131:X194" si="23">IF(OR(C131="buy",AND(C131="Coin Deposit",E131&lt;&gt;"")),SUMIFS($F:$F,$D:$D,D131,$C:$C,"sell"),0)</f>
        <v>0</v>
      </c>
      <c r="Y131" s="131">
        <f>IF($D131=Y$1,SUMIFS($H$3:$H131,$G$3:$G131,Y$1,$C$3:$C131,"Sell"),0)</f>
        <v>0</v>
      </c>
      <c r="Z131" s="131">
        <f t="shared" ref="Z131:Z194" si="24">IF($D131=Z$1,SUMIFS($H:$H,$G:$G,Z$1,$C:$C,"Buy")+SUMIFS($H:$H,$G:$G,Z$1,$C:$C,"Coin Deposit",$E:$E,"&lt;&gt;"),0)</f>
        <v>0</v>
      </c>
      <c r="AA131" s="131">
        <f>IF($D131=AA$1,SUMIFS($H$3:$H131,$G$3:$G131,AA$1,$C$3:$C131,"Sell"),0)</f>
        <v>0</v>
      </c>
      <c r="AB131" s="131">
        <f t="shared" ref="AB131:AB194" si="25">IF($D131=AB$1,SUMIFS($H:$H,$G:$G,AB$1,$C:$C,"Buy")+SUMIFS($H:$H,$G:$G,AB$1,$C:$C,"Coin Deposit",$E:$E,"&lt;&gt;"),0)</f>
        <v>0</v>
      </c>
      <c r="AC131" s="131">
        <f>SUMIFS('Deductions and Deposits'!$H:$H,'Deductions and Deposits'!$G:$G,D131,'Deductions and Deposits'!$F:$F,"&lt;="&amp;B131)+SUMIFS($F$3:F131,$D$3:D131,D131,$C$3:C131,"Coin Deposit",$E$3:E131,"")</f>
        <v>0</v>
      </c>
      <c r="AD131" s="131">
        <f>SUMIFS('Deductions and Deposits'!$D:$D,'Deductions and Deposits'!$C:$C,D131)+SUMIFS($F:$F,$D:$D,D131,$C:$C,"Coin Deduction")</f>
        <v>0</v>
      </c>
      <c r="AE131" s="131">
        <f>Table5[[#This Row],[Column4]]+Table5[[#This Row],[Column14]]+Table5[[#This Row],[Column19]]+Table5[[#This Row],[Column12]]</f>
        <v>0</v>
      </c>
      <c r="AF131" s="131">
        <f>Table5[[#This Row],[Column5]]+Table5[[#This Row],[Column13]]+Table5[[#This Row],[Column21]]+Table5[[#This Row],[Column18]]</f>
        <v>0</v>
      </c>
      <c r="AG131" s="131">
        <f t="shared" ref="AG131:AG194" si="26">IF(AND((AC131+Y131+AA131)&gt;AF131,OR(C131="buy",AND(C131="Coin Deposit",E131&lt;&gt;""))),(AC131+Y131+AA131)-AF131,0)</f>
        <v>0</v>
      </c>
      <c r="AH131" s="131">
        <f t="shared" ref="AH131:AH194" si="27">IF(AND(AE131&gt;AF131,OR(C131="buy",AND(C131="Coin Deposit",E131&lt;&gt;""))),AE131-AF131,0)</f>
        <v>0</v>
      </c>
      <c r="AI131" s="131">
        <f>Table5[[#This Row],[Column17]]-Table5[[#This Row],[Column20]]</f>
        <v>0</v>
      </c>
      <c r="AJ131" s="131">
        <f t="shared" ref="AJ131:AJ194" si="28">IF(AI131&gt;F131,F131,AI131)</f>
        <v>0</v>
      </c>
      <c r="AK131" s="131">
        <f t="shared" ref="AK131:AK194" si="29">AJ131*T131</f>
        <v>0</v>
      </c>
      <c r="AL131" s="131">
        <f t="shared" ref="AL131:AL194" si="30">IFERROR(SUMIFS($AK:$AK,$D:$D,D131)/SUMIFS($AJ:$AJ,$D:$D,D131),0)</f>
        <v>0</v>
      </c>
      <c r="AM131" s="131" t="str">
        <f t="shared" ref="AM131:AM194" si="31">C131&amp;D131</f>
        <v/>
      </c>
      <c r="AN131" s="131" t="str">
        <f t="shared" ref="AN131:AN194" ca="1" si="32">OFFSET(AM131,COUNTA($AM:$AM)-ROW()-(ROW()-ROW($AN$2)-1),)</f>
        <v/>
      </c>
    </row>
    <row r="132" spans="1:40" ht="20.25" customHeight="1" x14ac:dyDescent="0.3">
      <c r="A132" s="127"/>
      <c r="B132" s="164"/>
      <c r="C132" s="139"/>
      <c r="D132" s="140"/>
      <c r="E132" s="139"/>
      <c r="F132" s="139"/>
      <c r="G132" s="140"/>
      <c r="H132" s="139"/>
      <c r="I132" s="129"/>
      <c r="L132" s="128"/>
      <c r="M132" s="128"/>
      <c r="N132" s="128"/>
      <c r="O132" s="128"/>
      <c r="P132" s="128"/>
      <c r="Q132" s="128"/>
      <c r="R132" s="128"/>
      <c r="S132" s="128"/>
      <c r="T132" s="120">
        <f t="shared" si="22"/>
        <v>0</v>
      </c>
      <c r="U132" s="131"/>
      <c r="V132" s="131"/>
      <c r="W132" s="131">
        <f>SUMIFS($F$3:F132,$D$3:D132,D132,$C$3:C132,"Buy")+SUMIFS($F$3:F132,$D$3:D132,D132,$C$3:C132,"Coin Deposit",$E$3:E132,"&lt;&gt;")</f>
        <v>0</v>
      </c>
      <c r="X132" s="131">
        <f t="shared" si="23"/>
        <v>0</v>
      </c>
      <c r="Y132" s="131">
        <f>IF($D132=Y$1,SUMIFS($H$3:$H132,$G$3:$G132,Y$1,$C$3:$C132,"Sell"),0)</f>
        <v>0</v>
      </c>
      <c r="Z132" s="131">
        <f t="shared" si="24"/>
        <v>0</v>
      </c>
      <c r="AA132" s="131">
        <f>IF($D132=AA$1,SUMIFS($H$3:$H132,$G$3:$G132,AA$1,$C$3:$C132,"Sell"),0)</f>
        <v>0</v>
      </c>
      <c r="AB132" s="131">
        <f t="shared" si="25"/>
        <v>0</v>
      </c>
      <c r="AC132" s="131">
        <f>SUMIFS('Deductions and Deposits'!$H:$H,'Deductions and Deposits'!$G:$G,D132,'Deductions and Deposits'!$F:$F,"&lt;="&amp;B132)+SUMIFS($F$3:F132,$D$3:D132,D132,$C$3:C132,"Coin Deposit",$E$3:E132,"")</f>
        <v>0</v>
      </c>
      <c r="AD132" s="131">
        <f>SUMIFS('Deductions and Deposits'!$D:$D,'Deductions and Deposits'!$C:$C,D132)+SUMIFS($F:$F,$D:$D,D132,$C:$C,"Coin Deduction")</f>
        <v>0</v>
      </c>
      <c r="AE132" s="131">
        <f>Table5[[#This Row],[Column4]]+Table5[[#This Row],[Column14]]+Table5[[#This Row],[Column19]]+Table5[[#This Row],[Column12]]</f>
        <v>0</v>
      </c>
      <c r="AF132" s="131">
        <f>Table5[[#This Row],[Column5]]+Table5[[#This Row],[Column13]]+Table5[[#This Row],[Column21]]+Table5[[#This Row],[Column18]]</f>
        <v>0</v>
      </c>
      <c r="AG132" s="131">
        <f t="shared" si="26"/>
        <v>0</v>
      </c>
      <c r="AH132" s="131">
        <f t="shared" si="27"/>
        <v>0</v>
      </c>
      <c r="AI132" s="131">
        <f>Table5[[#This Row],[Column17]]-Table5[[#This Row],[Column20]]</f>
        <v>0</v>
      </c>
      <c r="AJ132" s="131">
        <f t="shared" si="28"/>
        <v>0</v>
      </c>
      <c r="AK132" s="131">
        <f t="shared" si="29"/>
        <v>0</v>
      </c>
      <c r="AL132" s="131">
        <f t="shared" si="30"/>
        <v>0</v>
      </c>
      <c r="AM132" s="131" t="str">
        <f t="shared" si="31"/>
        <v/>
      </c>
      <c r="AN132" s="131" t="str">
        <f t="shared" ca="1" si="32"/>
        <v/>
      </c>
    </row>
    <row r="133" spans="1:40" ht="20.25" customHeight="1" x14ac:dyDescent="0.3">
      <c r="A133" s="127"/>
      <c r="B133" s="164"/>
      <c r="C133" s="139"/>
      <c r="D133" s="140"/>
      <c r="E133" s="139"/>
      <c r="F133" s="139"/>
      <c r="G133" s="140"/>
      <c r="H133" s="139"/>
      <c r="I133" s="129"/>
      <c r="L133" s="128"/>
      <c r="M133" s="128"/>
      <c r="N133" s="128"/>
      <c r="O133" s="128"/>
      <c r="P133" s="128"/>
      <c r="Q133" s="128"/>
      <c r="R133" s="128"/>
      <c r="S133" s="128"/>
      <c r="T133" s="120">
        <f t="shared" si="22"/>
        <v>0</v>
      </c>
      <c r="U133" s="131"/>
      <c r="V133" s="131"/>
      <c r="W133" s="131">
        <f>SUMIFS($F$3:F133,$D$3:D133,D133,$C$3:C133,"Buy")+SUMIFS($F$3:F133,$D$3:D133,D133,$C$3:C133,"Coin Deposit",$E$3:E133,"&lt;&gt;")</f>
        <v>0</v>
      </c>
      <c r="X133" s="131">
        <f t="shared" si="23"/>
        <v>0</v>
      </c>
      <c r="Y133" s="131">
        <f>IF($D133=Y$1,SUMIFS($H$3:$H133,$G$3:$G133,Y$1,$C$3:$C133,"Sell"),0)</f>
        <v>0</v>
      </c>
      <c r="Z133" s="131">
        <f t="shared" si="24"/>
        <v>0</v>
      </c>
      <c r="AA133" s="131">
        <f>IF($D133=AA$1,SUMIFS($H$3:$H133,$G$3:$G133,AA$1,$C$3:$C133,"Sell"),0)</f>
        <v>0</v>
      </c>
      <c r="AB133" s="131">
        <f t="shared" si="25"/>
        <v>0</v>
      </c>
      <c r="AC133" s="131">
        <f>SUMIFS('Deductions and Deposits'!$H:$H,'Deductions and Deposits'!$G:$G,D133,'Deductions and Deposits'!$F:$F,"&lt;="&amp;B133)+SUMIFS($F$3:F133,$D$3:D133,D133,$C$3:C133,"Coin Deposit",$E$3:E133,"")</f>
        <v>0</v>
      </c>
      <c r="AD133" s="131">
        <f>SUMIFS('Deductions and Deposits'!$D:$D,'Deductions and Deposits'!$C:$C,D133)+SUMIFS($F:$F,$D:$D,D133,$C:$C,"Coin Deduction")</f>
        <v>0</v>
      </c>
      <c r="AE133" s="131">
        <f>Table5[[#This Row],[Column4]]+Table5[[#This Row],[Column14]]+Table5[[#This Row],[Column19]]+Table5[[#This Row],[Column12]]</f>
        <v>0</v>
      </c>
      <c r="AF133" s="131">
        <f>Table5[[#This Row],[Column5]]+Table5[[#This Row],[Column13]]+Table5[[#This Row],[Column21]]+Table5[[#This Row],[Column18]]</f>
        <v>0</v>
      </c>
      <c r="AG133" s="131">
        <f t="shared" si="26"/>
        <v>0</v>
      </c>
      <c r="AH133" s="131">
        <f t="shared" si="27"/>
        <v>0</v>
      </c>
      <c r="AI133" s="131">
        <f>Table5[[#This Row],[Column17]]-Table5[[#This Row],[Column20]]</f>
        <v>0</v>
      </c>
      <c r="AJ133" s="131">
        <f t="shared" si="28"/>
        <v>0</v>
      </c>
      <c r="AK133" s="131">
        <f t="shared" si="29"/>
        <v>0</v>
      </c>
      <c r="AL133" s="131">
        <f t="shared" si="30"/>
        <v>0</v>
      </c>
      <c r="AM133" s="131" t="str">
        <f t="shared" si="31"/>
        <v/>
      </c>
      <c r="AN133" s="131" t="str">
        <f t="shared" ca="1" si="32"/>
        <v/>
      </c>
    </row>
    <row r="134" spans="1:40" ht="20.25" customHeight="1" x14ac:dyDescent="0.3">
      <c r="A134" s="127"/>
      <c r="B134" s="164"/>
      <c r="C134" s="139"/>
      <c r="D134" s="140"/>
      <c r="E134" s="139"/>
      <c r="F134" s="139"/>
      <c r="G134" s="140"/>
      <c r="H134" s="139"/>
      <c r="I134" s="129"/>
      <c r="L134" s="128"/>
      <c r="M134" s="128"/>
      <c r="N134" s="128"/>
      <c r="O134" s="128"/>
      <c r="P134" s="128"/>
      <c r="Q134" s="128"/>
      <c r="R134" s="128"/>
      <c r="S134" s="128"/>
      <c r="T134" s="120">
        <f t="shared" si="22"/>
        <v>0</v>
      </c>
      <c r="U134" s="131"/>
      <c r="V134" s="131"/>
      <c r="W134" s="131">
        <f>SUMIFS($F$3:F134,$D$3:D134,D134,$C$3:C134,"Buy")+SUMIFS($F$3:F134,$D$3:D134,D134,$C$3:C134,"Coin Deposit",$E$3:E134,"&lt;&gt;")</f>
        <v>0</v>
      </c>
      <c r="X134" s="131">
        <f t="shared" si="23"/>
        <v>0</v>
      </c>
      <c r="Y134" s="131">
        <f>IF($D134=Y$1,SUMIFS($H$3:$H134,$G$3:$G134,Y$1,$C$3:$C134,"Sell"),0)</f>
        <v>0</v>
      </c>
      <c r="Z134" s="131">
        <f t="shared" si="24"/>
        <v>0</v>
      </c>
      <c r="AA134" s="131">
        <f>IF($D134=AA$1,SUMIFS($H$3:$H134,$G$3:$G134,AA$1,$C$3:$C134,"Sell"),0)</f>
        <v>0</v>
      </c>
      <c r="AB134" s="131">
        <f t="shared" si="25"/>
        <v>0</v>
      </c>
      <c r="AC134" s="131">
        <f>SUMIFS('Deductions and Deposits'!$H:$H,'Deductions and Deposits'!$G:$G,D134,'Deductions and Deposits'!$F:$F,"&lt;="&amp;B134)+SUMIFS($F$3:F134,$D$3:D134,D134,$C$3:C134,"Coin Deposit",$E$3:E134,"")</f>
        <v>0</v>
      </c>
      <c r="AD134" s="131">
        <f>SUMIFS('Deductions and Deposits'!$D:$D,'Deductions and Deposits'!$C:$C,D134)+SUMIFS($F:$F,$D:$D,D134,$C:$C,"Coin Deduction")</f>
        <v>0</v>
      </c>
      <c r="AE134" s="131">
        <f>Table5[[#This Row],[Column4]]+Table5[[#This Row],[Column14]]+Table5[[#This Row],[Column19]]+Table5[[#This Row],[Column12]]</f>
        <v>0</v>
      </c>
      <c r="AF134" s="131">
        <f>Table5[[#This Row],[Column5]]+Table5[[#This Row],[Column13]]+Table5[[#This Row],[Column21]]+Table5[[#This Row],[Column18]]</f>
        <v>0</v>
      </c>
      <c r="AG134" s="131">
        <f t="shared" si="26"/>
        <v>0</v>
      </c>
      <c r="AH134" s="131">
        <f t="shared" si="27"/>
        <v>0</v>
      </c>
      <c r="AI134" s="131">
        <f>Table5[[#This Row],[Column17]]-Table5[[#This Row],[Column20]]</f>
        <v>0</v>
      </c>
      <c r="AJ134" s="131">
        <f t="shared" si="28"/>
        <v>0</v>
      </c>
      <c r="AK134" s="131">
        <f t="shared" si="29"/>
        <v>0</v>
      </c>
      <c r="AL134" s="131">
        <f t="shared" si="30"/>
        <v>0</v>
      </c>
      <c r="AM134" s="131" t="str">
        <f t="shared" si="31"/>
        <v/>
      </c>
      <c r="AN134" s="131" t="str">
        <f t="shared" ca="1" si="32"/>
        <v/>
      </c>
    </row>
    <row r="135" spans="1:40" ht="20.25" customHeight="1" x14ac:dyDescent="0.3">
      <c r="A135" s="127"/>
      <c r="B135" s="164"/>
      <c r="C135" s="139"/>
      <c r="D135" s="140"/>
      <c r="E135" s="139"/>
      <c r="F135" s="139"/>
      <c r="G135" s="140"/>
      <c r="H135" s="139"/>
      <c r="I135" s="129"/>
      <c r="L135" s="128"/>
      <c r="M135" s="128"/>
      <c r="N135" s="128"/>
      <c r="O135" s="128"/>
      <c r="P135" s="128"/>
      <c r="Q135" s="128"/>
      <c r="R135" s="128"/>
      <c r="S135" s="128"/>
      <c r="T135" s="120">
        <f t="shared" si="22"/>
        <v>0</v>
      </c>
      <c r="U135" s="131"/>
      <c r="V135" s="131"/>
      <c r="W135" s="131">
        <f>SUMIFS($F$3:F135,$D$3:D135,D135,$C$3:C135,"Buy")+SUMIFS($F$3:F135,$D$3:D135,D135,$C$3:C135,"Coin Deposit",$E$3:E135,"&lt;&gt;")</f>
        <v>0</v>
      </c>
      <c r="X135" s="131">
        <f t="shared" si="23"/>
        <v>0</v>
      </c>
      <c r="Y135" s="131">
        <f>IF($D135=Y$1,SUMIFS($H$3:$H135,$G$3:$G135,Y$1,$C$3:$C135,"Sell"),0)</f>
        <v>0</v>
      </c>
      <c r="Z135" s="131">
        <f t="shared" si="24"/>
        <v>0</v>
      </c>
      <c r="AA135" s="131">
        <f>IF($D135=AA$1,SUMIFS($H$3:$H135,$G$3:$G135,AA$1,$C$3:$C135,"Sell"),0)</f>
        <v>0</v>
      </c>
      <c r="AB135" s="131">
        <f t="shared" si="25"/>
        <v>0</v>
      </c>
      <c r="AC135" s="131">
        <f>SUMIFS('Deductions and Deposits'!$H:$H,'Deductions and Deposits'!$G:$G,D135,'Deductions and Deposits'!$F:$F,"&lt;="&amp;B135)+SUMIFS($F$3:F135,$D$3:D135,D135,$C$3:C135,"Coin Deposit",$E$3:E135,"")</f>
        <v>0</v>
      </c>
      <c r="AD135" s="131">
        <f>SUMIFS('Deductions and Deposits'!$D:$D,'Deductions and Deposits'!$C:$C,D135)+SUMIFS($F:$F,$D:$D,D135,$C:$C,"Coin Deduction")</f>
        <v>0</v>
      </c>
      <c r="AE135" s="131">
        <f>Table5[[#This Row],[Column4]]+Table5[[#This Row],[Column14]]+Table5[[#This Row],[Column19]]+Table5[[#This Row],[Column12]]</f>
        <v>0</v>
      </c>
      <c r="AF135" s="131">
        <f>Table5[[#This Row],[Column5]]+Table5[[#This Row],[Column13]]+Table5[[#This Row],[Column21]]+Table5[[#This Row],[Column18]]</f>
        <v>0</v>
      </c>
      <c r="AG135" s="131">
        <f t="shared" si="26"/>
        <v>0</v>
      </c>
      <c r="AH135" s="131">
        <f t="shared" si="27"/>
        <v>0</v>
      </c>
      <c r="AI135" s="131">
        <f>Table5[[#This Row],[Column17]]-Table5[[#This Row],[Column20]]</f>
        <v>0</v>
      </c>
      <c r="AJ135" s="131">
        <f t="shared" si="28"/>
        <v>0</v>
      </c>
      <c r="AK135" s="131">
        <f t="shared" si="29"/>
        <v>0</v>
      </c>
      <c r="AL135" s="131">
        <f t="shared" si="30"/>
        <v>0</v>
      </c>
      <c r="AM135" s="131" t="str">
        <f t="shared" si="31"/>
        <v/>
      </c>
      <c r="AN135" s="131" t="str">
        <f t="shared" ca="1" si="32"/>
        <v/>
      </c>
    </row>
    <row r="136" spans="1:40" ht="20.25" customHeight="1" x14ac:dyDescent="0.3">
      <c r="A136" s="127"/>
      <c r="B136" s="164"/>
      <c r="C136" s="139"/>
      <c r="D136" s="140"/>
      <c r="E136" s="139"/>
      <c r="F136" s="139"/>
      <c r="G136" s="140"/>
      <c r="H136" s="139"/>
      <c r="I136" s="129"/>
      <c r="L136" s="128"/>
      <c r="M136" s="128"/>
      <c r="N136" s="128"/>
      <c r="O136" s="128"/>
      <c r="P136" s="128"/>
      <c r="Q136" s="128"/>
      <c r="R136" s="128"/>
      <c r="S136" s="128"/>
      <c r="T136" s="120">
        <f t="shared" si="22"/>
        <v>0</v>
      </c>
      <c r="U136" s="131"/>
      <c r="V136" s="131"/>
      <c r="W136" s="131">
        <f>SUMIFS($F$3:F136,$D$3:D136,D136,$C$3:C136,"Buy")+SUMIFS($F$3:F136,$D$3:D136,D136,$C$3:C136,"Coin Deposit",$E$3:E136,"&lt;&gt;")</f>
        <v>0</v>
      </c>
      <c r="X136" s="131">
        <f t="shared" si="23"/>
        <v>0</v>
      </c>
      <c r="Y136" s="131">
        <f>IF($D136=Y$1,SUMIFS($H$3:$H136,$G$3:$G136,Y$1,$C$3:$C136,"Sell"),0)</f>
        <v>0</v>
      </c>
      <c r="Z136" s="131">
        <f t="shared" si="24"/>
        <v>0</v>
      </c>
      <c r="AA136" s="131">
        <f>IF($D136=AA$1,SUMIFS($H$3:$H136,$G$3:$G136,AA$1,$C$3:$C136,"Sell"),0)</f>
        <v>0</v>
      </c>
      <c r="AB136" s="131">
        <f t="shared" si="25"/>
        <v>0</v>
      </c>
      <c r="AC136" s="131">
        <f>SUMIFS('Deductions and Deposits'!$H:$H,'Deductions and Deposits'!$G:$G,D136,'Deductions and Deposits'!$F:$F,"&lt;="&amp;B136)+SUMIFS($F$3:F136,$D$3:D136,D136,$C$3:C136,"Coin Deposit",$E$3:E136,"")</f>
        <v>0</v>
      </c>
      <c r="AD136" s="131">
        <f>SUMIFS('Deductions and Deposits'!$D:$D,'Deductions and Deposits'!$C:$C,D136)+SUMIFS($F:$F,$D:$D,D136,$C:$C,"Coin Deduction")</f>
        <v>0</v>
      </c>
      <c r="AE136" s="131">
        <f>Table5[[#This Row],[Column4]]+Table5[[#This Row],[Column14]]+Table5[[#This Row],[Column19]]+Table5[[#This Row],[Column12]]</f>
        <v>0</v>
      </c>
      <c r="AF136" s="131">
        <f>Table5[[#This Row],[Column5]]+Table5[[#This Row],[Column13]]+Table5[[#This Row],[Column21]]+Table5[[#This Row],[Column18]]</f>
        <v>0</v>
      </c>
      <c r="AG136" s="131">
        <f t="shared" si="26"/>
        <v>0</v>
      </c>
      <c r="AH136" s="131">
        <f t="shared" si="27"/>
        <v>0</v>
      </c>
      <c r="AI136" s="131">
        <f>Table5[[#This Row],[Column17]]-Table5[[#This Row],[Column20]]</f>
        <v>0</v>
      </c>
      <c r="AJ136" s="131">
        <f t="shared" si="28"/>
        <v>0</v>
      </c>
      <c r="AK136" s="131">
        <f t="shared" si="29"/>
        <v>0</v>
      </c>
      <c r="AL136" s="131">
        <f t="shared" si="30"/>
        <v>0</v>
      </c>
      <c r="AM136" s="131" t="str">
        <f t="shared" si="31"/>
        <v/>
      </c>
      <c r="AN136" s="131" t="str">
        <f t="shared" ca="1" si="32"/>
        <v/>
      </c>
    </row>
    <row r="137" spans="1:40" ht="20.25" customHeight="1" x14ac:dyDescent="0.3">
      <c r="A137" s="127"/>
      <c r="B137" s="164"/>
      <c r="C137" s="139"/>
      <c r="D137" s="140"/>
      <c r="E137" s="139"/>
      <c r="F137" s="139"/>
      <c r="G137" s="140"/>
      <c r="H137" s="139"/>
      <c r="I137" s="129"/>
      <c r="L137" s="128"/>
      <c r="M137" s="128"/>
      <c r="N137" s="128"/>
      <c r="O137" s="128"/>
      <c r="P137" s="128"/>
      <c r="Q137" s="128"/>
      <c r="R137" s="128"/>
      <c r="S137" s="128"/>
      <c r="T137" s="120">
        <f t="shared" si="22"/>
        <v>0</v>
      </c>
      <c r="U137" s="131"/>
      <c r="V137" s="131"/>
      <c r="W137" s="131">
        <f>SUMIFS($F$3:F137,$D$3:D137,D137,$C$3:C137,"Buy")+SUMIFS($F$3:F137,$D$3:D137,D137,$C$3:C137,"Coin Deposit",$E$3:E137,"&lt;&gt;")</f>
        <v>0</v>
      </c>
      <c r="X137" s="131">
        <f t="shared" si="23"/>
        <v>0</v>
      </c>
      <c r="Y137" s="131">
        <f>IF($D137=Y$1,SUMIFS($H$3:$H137,$G$3:$G137,Y$1,$C$3:$C137,"Sell"),0)</f>
        <v>0</v>
      </c>
      <c r="Z137" s="131">
        <f t="shared" si="24"/>
        <v>0</v>
      </c>
      <c r="AA137" s="131">
        <f>IF($D137=AA$1,SUMIFS($H$3:$H137,$G$3:$G137,AA$1,$C$3:$C137,"Sell"),0)</f>
        <v>0</v>
      </c>
      <c r="AB137" s="131">
        <f t="shared" si="25"/>
        <v>0</v>
      </c>
      <c r="AC137" s="131">
        <f>SUMIFS('Deductions and Deposits'!$H:$H,'Deductions and Deposits'!$G:$G,D137,'Deductions and Deposits'!$F:$F,"&lt;="&amp;B137)+SUMIFS($F$3:F137,$D$3:D137,D137,$C$3:C137,"Coin Deposit",$E$3:E137,"")</f>
        <v>0</v>
      </c>
      <c r="AD137" s="131">
        <f>SUMIFS('Deductions and Deposits'!$D:$D,'Deductions and Deposits'!$C:$C,D137)+SUMIFS($F:$F,$D:$D,D137,$C:$C,"Coin Deduction")</f>
        <v>0</v>
      </c>
      <c r="AE137" s="131">
        <f>Table5[[#This Row],[Column4]]+Table5[[#This Row],[Column14]]+Table5[[#This Row],[Column19]]+Table5[[#This Row],[Column12]]</f>
        <v>0</v>
      </c>
      <c r="AF137" s="131">
        <f>Table5[[#This Row],[Column5]]+Table5[[#This Row],[Column13]]+Table5[[#This Row],[Column21]]+Table5[[#This Row],[Column18]]</f>
        <v>0</v>
      </c>
      <c r="AG137" s="131">
        <f t="shared" si="26"/>
        <v>0</v>
      </c>
      <c r="AH137" s="131">
        <f t="shared" si="27"/>
        <v>0</v>
      </c>
      <c r="AI137" s="131">
        <f>Table5[[#This Row],[Column17]]-Table5[[#This Row],[Column20]]</f>
        <v>0</v>
      </c>
      <c r="AJ137" s="131">
        <f t="shared" si="28"/>
        <v>0</v>
      </c>
      <c r="AK137" s="131">
        <f t="shared" si="29"/>
        <v>0</v>
      </c>
      <c r="AL137" s="131">
        <f t="shared" si="30"/>
        <v>0</v>
      </c>
      <c r="AM137" s="131" t="str">
        <f t="shared" si="31"/>
        <v/>
      </c>
      <c r="AN137" s="131" t="str">
        <f t="shared" ca="1" si="32"/>
        <v/>
      </c>
    </row>
    <row r="138" spans="1:40" ht="20.25" customHeight="1" x14ac:dyDescent="0.3">
      <c r="A138" s="127"/>
      <c r="B138" s="164"/>
      <c r="C138" s="139"/>
      <c r="D138" s="140"/>
      <c r="E138" s="139"/>
      <c r="F138" s="139"/>
      <c r="G138" s="140"/>
      <c r="H138" s="139"/>
      <c r="I138" s="129"/>
      <c r="L138" s="128"/>
      <c r="M138" s="128"/>
      <c r="N138" s="128"/>
      <c r="O138" s="128"/>
      <c r="P138" s="128"/>
      <c r="Q138" s="128"/>
      <c r="R138" s="128"/>
      <c r="S138" s="128"/>
      <c r="T138" s="120">
        <f t="shared" si="22"/>
        <v>0</v>
      </c>
      <c r="U138" s="131"/>
      <c r="V138" s="131"/>
      <c r="W138" s="131">
        <f>SUMIFS($F$3:F138,$D$3:D138,D138,$C$3:C138,"Buy")+SUMIFS($F$3:F138,$D$3:D138,D138,$C$3:C138,"Coin Deposit",$E$3:E138,"&lt;&gt;")</f>
        <v>0</v>
      </c>
      <c r="X138" s="131">
        <f t="shared" si="23"/>
        <v>0</v>
      </c>
      <c r="Y138" s="131">
        <f>IF($D138=Y$1,SUMIFS($H$3:$H138,$G$3:$G138,Y$1,$C$3:$C138,"Sell"),0)</f>
        <v>0</v>
      </c>
      <c r="Z138" s="131">
        <f t="shared" si="24"/>
        <v>0</v>
      </c>
      <c r="AA138" s="131">
        <f>IF($D138=AA$1,SUMIFS($H$3:$H138,$G$3:$G138,AA$1,$C$3:$C138,"Sell"),0)</f>
        <v>0</v>
      </c>
      <c r="AB138" s="131">
        <f t="shared" si="25"/>
        <v>0</v>
      </c>
      <c r="AC138" s="131">
        <f>SUMIFS('Deductions and Deposits'!$H:$H,'Deductions and Deposits'!$G:$G,D138,'Deductions and Deposits'!$F:$F,"&lt;="&amp;B138)+SUMIFS($F$3:F138,$D$3:D138,D138,$C$3:C138,"Coin Deposit",$E$3:E138,"")</f>
        <v>0</v>
      </c>
      <c r="AD138" s="131">
        <f>SUMIFS('Deductions and Deposits'!$D:$D,'Deductions and Deposits'!$C:$C,D138)+SUMIFS($F:$F,$D:$D,D138,$C:$C,"Coin Deduction")</f>
        <v>0</v>
      </c>
      <c r="AE138" s="131">
        <f>Table5[[#This Row],[Column4]]+Table5[[#This Row],[Column14]]+Table5[[#This Row],[Column19]]+Table5[[#This Row],[Column12]]</f>
        <v>0</v>
      </c>
      <c r="AF138" s="131">
        <f>Table5[[#This Row],[Column5]]+Table5[[#This Row],[Column13]]+Table5[[#This Row],[Column21]]+Table5[[#This Row],[Column18]]</f>
        <v>0</v>
      </c>
      <c r="AG138" s="131">
        <f t="shared" si="26"/>
        <v>0</v>
      </c>
      <c r="AH138" s="131">
        <f t="shared" si="27"/>
        <v>0</v>
      </c>
      <c r="AI138" s="131">
        <f>Table5[[#This Row],[Column17]]-Table5[[#This Row],[Column20]]</f>
        <v>0</v>
      </c>
      <c r="AJ138" s="131">
        <f t="shared" si="28"/>
        <v>0</v>
      </c>
      <c r="AK138" s="131">
        <f t="shared" si="29"/>
        <v>0</v>
      </c>
      <c r="AL138" s="131">
        <f t="shared" si="30"/>
        <v>0</v>
      </c>
      <c r="AM138" s="131" t="str">
        <f t="shared" si="31"/>
        <v/>
      </c>
      <c r="AN138" s="131" t="str">
        <f t="shared" ca="1" si="32"/>
        <v/>
      </c>
    </row>
    <row r="139" spans="1:40" ht="20.25" customHeight="1" x14ac:dyDescent="0.3">
      <c r="A139" s="127"/>
      <c r="B139" s="164"/>
      <c r="C139" s="139"/>
      <c r="D139" s="140"/>
      <c r="E139" s="139"/>
      <c r="F139" s="139"/>
      <c r="G139" s="140"/>
      <c r="H139" s="139"/>
      <c r="I139" s="129"/>
      <c r="L139" s="128"/>
      <c r="M139" s="128"/>
      <c r="N139" s="128"/>
      <c r="O139" s="128"/>
      <c r="P139" s="128"/>
      <c r="Q139" s="128"/>
      <c r="R139" s="128"/>
      <c r="S139" s="128"/>
      <c r="T139" s="120">
        <f t="shared" si="22"/>
        <v>0</v>
      </c>
      <c r="U139" s="131"/>
      <c r="V139" s="131"/>
      <c r="W139" s="131">
        <f>SUMIFS($F$3:F139,$D$3:D139,D139,$C$3:C139,"Buy")+SUMIFS($F$3:F139,$D$3:D139,D139,$C$3:C139,"Coin Deposit",$E$3:E139,"&lt;&gt;")</f>
        <v>0</v>
      </c>
      <c r="X139" s="131">
        <f t="shared" si="23"/>
        <v>0</v>
      </c>
      <c r="Y139" s="131">
        <f>IF($D139=Y$1,SUMIFS($H$3:$H139,$G$3:$G139,Y$1,$C$3:$C139,"Sell"),0)</f>
        <v>0</v>
      </c>
      <c r="Z139" s="131">
        <f t="shared" si="24"/>
        <v>0</v>
      </c>
      <c r="AA139" s="131">
        <f>IF($D139=AA$1,SUMIFS($H$3:$H139,$G$3:$G139,AA$1,$C$3:$C139,"Sell"),0)</f>
        <v>0</v>
      </c>
      <c r="AB139" s="131">
        <f t="shared" si="25"/>
        <v>0</v>
      </c>
      <c r="AC139" s="131">
        <f>SUMIFS('Deductions and Deposits'!$H:$H,'Deductions and Deposits'!$G:$G,D139,'Deductions and Deposits'!$F:$F,"&lt;="&amp;B139)+SUMIFS($F$3:F139,$D$3:D139,D139,$C$3:C139,"Coin Deposit",$E$3:E139,"")</f>
        <v>0</v>
      </c>
      <c r="AD139" s="131">
        <f>SUMIFS('Deductions and Deposits'!$D:$D,'Deductions and Deposits'!$C:$C,D139)+SUMIFS($F:$F,$D:$D,D139,$C:$C,"Coin Deduction")</f>
        <v>0</v>
      </c>
      <c r="AE139" s="131">
        <f>Table5[[#This Row],[Column4]]+Table5[[#This Row],[Column14]]+Table5[[#This Row],[Column19]]+Table5[[#This Row],[Column12]]</f>
        <v>0</v>
      </c>
      <c r="AF139" s="131">
        <f>Table5[[#This Row],[Column5]]+Table5[[#This Row],[Column13]]+Table5[[#This Row],[Column21]]+Table5[[#This Row],[Column18]]</f>
        <v>0</v>
      </c>
      <c r="AG139" s="131">
        <f t="shared" si="26"/>
        <v>0</v>
      </c>
      <c r="AH139" s="131">
        <f t="shared" si="27"/>
        <v>0</v>
      </c>
      <c r="AI139" s="131">
        <f>Table5[[#This Row],[Column17]]-Table5[[#This Row],[Column20]]</f>
        <v>0</v>
      </c>
      <c r="AJ139" s="131">
        <f t="shared" si="28"/>
        <v>0</v>
      </c>
      <c r="AK139" s="131">
        <f t="shared" si="29"/>
        <v>0</v>
      </c>
      <c r="AL139" s="131">
        <f t="shared" si="30"/>
        <v>0</v>
      </c>
      <c r="AM139" s="131" t="str">
        <f t="shared" si="31"/>
        <v/>
      </c>
      <c r="AN139" s="131" t="str">
        <f t="shared" ca="1" si="32"/>
        <v/>
      </c>
    </row>
    <row r="140" spans="1:40" ht="20.25" customHeight="1" x14ac:dyDescent="0.3">
      <c r="A140" s="127"/>
      <c r="B140" s="164"/>
      <c r="C140" s="139"/>
      <c r="D140" s="140"/>
      <c r="E140" s="139"/>
      <c r="F140" s="139"/>
      <c r="G140" s="140"/>
      <c r="H140" s="139"/>
      <c r="I140" s="129"/>
      <c r="L140" s="128"/>
      <c r="M140" s="128"/>
      <c r="N140" s="128"/>
      <c r="O140" s="128"/>
      <c r="P140" s="128"/>
      <c r="Q140" s="128"/>
      <c r="R140" s="128"/>
      <c r="S140" s="128"/>
      <c r="T140" s="120">
        <f t="shared" si="22"/>
        <v>0</v>
      </c>
      <c r="U140" s="131"/>
      <c r="V140" s="131"/>
      <c r="W140" s="131">
        <f>SUMIFS($F$3:F140,$D$3:D140,D140,$C$3:C140,"Buy")+SUMIFS($F$3:F140,$D$3:D140,D140,$C$3:C140,"Coin Deposit",$E$3:E140,"&lt;&gt;")</f>
        <v>0</v>
      </c>
      <c r="X140" s="131">
        <f t="shared" si="23"/>
        <v>0</v>
      </c>
      <c r="Y140" s="131">
        <f>IF($D140=Y$1,SUMIFS($H$3:$H140,$G$3:$G140,Y$1,$C$3:$C140,"Sell"),0)</f>
        <v>0</v>
      </c>
      <c r="Z140" s="131">
        <f t="shared" si="24"/>
        <v>0</v>
      </c>
      <c r="AA140" s="131">
        <f>IF($D140=AA$1,SUMIFS($H$3:$H140,$G$3:$G140,AA$1,$C$3:$C140,"Sell"),0)</f>
        <v>0</v>
      </c>
      <c r="AB140" s="131">
        <f t="shared" si="25"/>
        <v>0</v>
      </c>
      <c r="AC140" s="131">
        <f>SUMIFS('Deductions and Deposits'!$H:$H,'Deductions and Deposits'!$G:$G,D140,'Deductions and Deposits'!$F:$F,"&lt;="&amp;B140)+SUMIFS($F$3:F140,$D$3:D140,D140,$C$3:C140,"Coin Deposit",$E$3:E140,"")</f>
        <v>0</v>
      </c>
      <c r="AD140" s="131">
        <f>SUMIFS('Deductions and Deposits'!$D:$D,'Deductions and Deposits'!$C:$C,D140)+SUMIFS($F:$F,$D:$D,D140,$C:$C,"Coin Deduction")</f>
        <v>0</v>
      </c>
      <c r="AE140" s="131">
        <f>Table5[[#This Row],[Column4]]+Table5[[#This Row],[Column14]]+Table5[[#This Row],[Column19]]+Table5[[#This Row],[Column12]]</f>
        <v>0</v>
      </c>
      <c r="AF140" s="131">
        <f>Table5[[#This Row],[Column5]]+Table5[[#This Row],[Column13]]+Table5[[#This Row],[Column21]]+Table5[[#This Row],[Column18]]</f>
        <v>0</v>
      </c>
      <c r="AG140" s="131">
        <f t="shared" si="26"/>
        <v>0</v>
      </c>
      <c r="AH140" s="131">
        <f t="shared" si="27"/>
        <v>0</v>
      </c>
      <c r="AI140" s="131">
        <f>Table5[[#This Row],[Column17]]-Table5[[#This Row],[Column20]]</f>
        <v>0</v>
      </c>
      <c r="AJ140" s="131">
        <f t="shared" si="28"/>
        <v>0</v>
      </c>
      <c r="AK140" s="131">
        <f t="shared" si="29"/>
        <v>0</v>
      </c>
      <c r="AL140" s="131">
        <f t="shared" si="30"/>
        <v>0</v>
      </c>
      <c r="AM140" s="131" t="str">
        <f t="shared" si="31"/>
        <v/>
      </c>
      <c r="AN140" s="131" t="str">
        <f t="shared" ca="1" si="32"/>
        <v/>
      </c>
    </row>
    <row r="141" spans="1:40" ht="20.25" customHeight="1" x14ac:dyDescent="0.3">
      <c r="A141" s="127"/>
      <c r="B141" s="164"/>
      <c r="C141" s="139"/>
      <c r="D141" s="140"/>
      <c r="E141" s="139"/>
      <c r="F141" s="139"/>
      <c r="G141" s="140"/>
      <c r="H141" s="139"/>
      <c r="I141" s="129"/>
      <c r="L141" s="128"/>
      <c r="M141" s="128"/>
      <c r="N141" s="128"/>
      <c r="O141" s="128"/>
      <c r="P141" s="128"/>
      <c r="Q141" s="128"/>
      <c r="R141" s="128"/>
      <c r="S141" s="128"/>
      <c r="T141" s="120">
        <f t="shared" si="22"/>
        <v>0</v>
      </c>
      <c r="U141" s="131"/>
      <c r="V141" s="131"/>
      <c r="W141" s="131">
        <f>SUMIFS($F$3:F141,$D$3:D141,D141,$C$3:C141,"Buy")+SUMIFS($F$3:F141,$D$3:D141,D141,$C$3:C141,"Coin Deposit",$E$3:E141,"&lt;&gt;")</f>
        <v>0</v>
      </c>
      <c r="X141" s="131">
        <f t="shared" si="23"/>
        <v>0</v>
      </c>
      <c r="Y141" s="131">
        <f>IF($D141=Y$1,SUMIFS($H$3:$H141,$G$3:$G141,Y$1,$C$3:$C141,"Sell"),0)</f>
        <v>0</v>
      </c>
      <c r="Z141" s="131">
        <f t="shared" si="24"/>
        <v>0</v>
      </c>
      <c r="AA141" s="131">
        <f>IF($D141=AA$1,SUMIFS($H$3:$H141,$G$3:$G141,AA$1,$C$3:$C141,"Sell"),0)</f>
        <v>0</v>
      </c>
      <c r="AB141" s="131">
        <f t="shared" si="25"/>
        <v>0</v>
      </c>
      <c r="AC141" s="131">
        <f>SUMIFS('Deductions and Deposits'!$H:$H,'Deductions and Deposits'!$G:$G,D141,'Deductions and Deposits'!$F:$F,"&lt;="&amp;B141)+SUMIFS($F$3:F141,$D$3:D141,D141,$C$3:C141,"Coin Deposit",$E$3:E141,"")</f>
        <v>0</v>
      </c>
      <c r="AD141" s="131">
        <f>SUMIFS('Deductions and Deposits'!$D:$D,'Deductions and Deposits'!$C:$C,D141)+SUMIFS($F:$F,$D:$D,D141,$C:$C,"Coin Deduction")</f>
        <v>0</v>
      </c>
      <c r="AE141" s="131">
        <f>Table5[[#This Row],[Column4]]+Table5[[#This Row],[Column14]]+Table5[[#This Row],[Column19]]+Table5[[#This Row],[Column12]]</f>
        <v>0</v>
      </c>
      <c r="AF141" s="131">
        <f>Table5[[#This Row],[Column5]]+Table5[[#This Row],[Column13]]+Table5[[#This Row],[Column21]]+Table5[[#This Row],[Column18]]</f>
        <v>0</v>
      </c>
      <c r="AG141" s="131">
        <f t="shared" si="26"/>
        <v>0</v>
      </c>
      <c r="AH141" s="131">
        <f t="shared" si="27"/>
        <v>0</v>
      </c>
      <c r="AI141" s="131">
        <f>Table5[[#This Row],[Column17]]-Table5[[#This Row],[Column20]]</f>
        <v>0</v>
      </c>
      <c r="AJ141" s="131">
        <f t="shared" si="28"/>
        <v>0</v>
      </c>
      <c r="AK141" s="131">
        <f t="shared" si="29"/>
        <v>0</v>
      </c>
      <c r="AL141" s="131">
        <f t="shared" si="30"/>
        <v>0</v>
      </c>
      <c r="AM141" s="131" t="str">
        <f t="shared" si="31"/>
        <v/>
      </c>
      <c r="AN141" s="131" t="str">
        <f t="shared" ca="1" si="32"/>
        <v/>
      </c>
    </row>
    <row r="142" spans="1:40" ht="20.25" customHeight="1" x14ac:dyDescent="0.3">
      <c r="A142" s="127"/>
      <c r="B142" s="164"/>
      <c r="C142" s="139"/>
      <c r="D142" s="140"/>
      <c r="E142" s="139"/>
      <c r="F142" s="139"/>
      <c r="G142" s="140"/>
      <c r="H142" s="139"/>
      <c r="I142" s="129"/>
      <c r="L142" s="128"/>
      <c r="M142" s="128"/>
      <c r="N142" s="128"/>
      <c r="O142" s="128"/>
      <c r="P142" s="128"/>
      <c r="Q142" s="128"/>
      <c r="R142" s="128"/>
      <c r="S142" s="128"/>
      <c r="T142" s="120">
        <f t="shared" si="22"/>
        <v>0</v>
      </c>
      <c r="U142" s="131"/>
      <c r="V142" s="131"/>
      <c r="W142" s="131">
        <f>SUMIFS($F$3:F142,$D$3:D142,D142,$C$3:C142,"Buy")+SUMIFS($F$3:F142,$D$3:D142,D142,$C$3:C142,"Coin Deposit",$E$3:E142,"&lt;&gt;")</f>
        <v>0</v>
      </c>
      <c r="X142" s="131">
        <f t="shared" si="23"/>
        <v>0</v>
      </c>
      <c r="Y142" s="131">
        <f>IF($D142=Y$1,SUMIFS($H$3:$H142,$G$3:$G142,Y$1,$C$3:$C142,"Sell"),0)</f>
        <v>0</v>
      </c>
      <c r="Z142" s="131">
        <f t="shared" si="24"/>
        <v>0</v>
      </c>
      <c r="AA142" s="131">
        <f>IF($D142=AA$1,SUMIFS($H$3:$H142,$G$3:$G142,AA$1,$C$3:$C142,"Sell"),0)</f>
        <v>0</v>
      </c>
      <c r="AB142" s="131">
        <f t="shared" si="25"/>
        <v>0</v>
      </c>
      <c r="AC142" s="131">
        <f>SUMIFS('Deductions and Deposits'!$H:$H,'Deductions and Deposits'!$G:$G,D142,'Deductions and Deposits'!$F:$F,"&lt;="&amp;B142)+SUMIFS($F$3:F142,$D$3:D142,D142,$C$3:C142,"Coin Deposit",$E$3:E142,"")</f>
        <v>0</v>
      </c>
      <c r="AD142" s="131">
        <f>SUMIFS('Deductions and Deposits'!$D:$D,'Deductions and Deposits'!$C:$C,D142)+SUMIFS($F:$F,$D:$D,D142,$C:$C,"Coin Deduction")</f>
        <v>0</v>
      </c>
      <c r="AE142" s="131">
        <f>Table5[[#This Row],[Column4]]+Table5[[#This Row],[Column14]]+Table5[[#This Row],[Column19]]+Table5[[#This Row],[Column12]]</f>
        <v>0</v>
      </c>
      <c r="AF142" s="131">
        <f>Table5[[#This Row],[Column5]]+Table5[[#This Row],[Column13]]+Table5[[#This Row],[Column21]]+Table5[[#This Row],[Column18]]</f>
        <v>0</v>
      </c>
      <c r="AG142" s="131">
        <f t="shared" si="26"/>
        <v>0</v>
      </c>
      <c r="AH142" s="131">
        <f t="shared" si="27"/>
        <v>0</v>
      </c>
      <c r="AI142" s="131">
        <f>Table5[[#This Row],[Column17]]-Table5[[#This Row],[Column20]]</f>
        <v>0</v>
      </c>
      <c r="AJ142" s="131">
        <f t="shared" si="28"/>
        <v>0</v>
      </c>
      <c r="AK142" s="131">
        <f t="shared" si="29"/>
        <v>0</v>
      </c>
      <c r="AL142" s="131">
        <f t="shared" si="30"/>
        <v>0</v>
      </c>
      <c r="AM142" s="131" t="str">
        <f t="shared" si="31"/>
        <v/>
      </c>
      <c r="AN142" s="131" t="str">
        <f t="shared" ca="1" si="32"/>
        <v/>
      </c>
    </row>
    <row r="143" spans="1:40" ht="20.25" customHeight="1" x14ac:dyDescent="0.3">
      <c r="A143" s="127"/>
      <c r="B143" s="164"/>
      <c r="C143" s="139"/>
      <c r="D143" s="140"/>
      <c r="E143" s="139"/>
      <c r="F143" s="139"/>
      <c r="G143" s="140"/>
      <c r="H143" s="139"/>
      <c r="I143" s="129"/>
      <c r="L143" s="128"/>
      <c r="M143" s="128"/>
      <c r="N143" s="128"/>
      <c r="O143" s="128"/>
      <c r="P143" s="128"/>
      <c r="Q143" s="128"/>
      <c r="R143" s="128"/>
      <c r="S143" s="128"/>
      <c r="T143" s="120">
        <f t="shared" si="22"/>
        <v>0</v>
      </c>
      <c r="U143" s="131"/>
      <c r="V143" s="131"/>
      <c r="W143" s="131">
        <f>SUMIFS($F$3:F143,$D$3:D143,D143,$C$3:C143,"Buy")+SUMIFS($F$3:F143,$D$3:D143,D143,$C$3:C143,"Coin Deposit",$E$3:E143,"&lt;&gt;")</f>
        <v>0</v>
      </c>
      <c r="X143" s="131">
        <f t="shared" si="23"/>
        <v>0</v>
      </c>
      <c r="Y143" s="131">
        <f>IF($D143=Y$1,SUMIFS($H$3:$H143,$G$3:$G143,Y$1,$C$3:$C143,"Sell"),0)</f>
        <v>0</v>
      </c>
      <c r="Z143" s="131">
        <f t="shared" si="24"/>
        <v>0</v>
      </c>
      <c r="AA143" s="131">
        <f>IF($D143=AA$1,SUMIFS($H$3:$H143,$G$3:$G143,AA$1,$C$3:$C143,"Sell"),0)</f>
        <v>0</v>
      </c>
      <c r="AB143" s="131">
        <f t="shared" si="25"/>
        <v>0</v>
      </c>
      <c r="AC143" s="131">
        <f>SUMIFS('Deductions and Deposits'!$H:$H,'Deductions and Deposits'!$G:$G,D143,'Deductions and Deposits'!$F:$F,"&lt;="&amp;B143)+SUMIFS($F$3:F143,$D$3:D143,D143,$C$3:C143,"Coin Deposit",$E$3:E143,"")</f>
        <v>0</v>
      </c>
      <c r="AD143" s="131">
        <f>SUMIFS('Deductions and Deposits'!$D:$D,'Deductions and Deposits'!$C:$C,D143)+SUMIFS($F:$F,$D:$D,D143,$C:$C,"Coin Deduction")</f>
        <v>0</v>
      </c>
      <c r="AE143" s="131">
        <f>Table5[[#This Row],[Column4]]+Table5[[#This Row],[Column14]]+Table5[[#This Row],[Column19]]+Table5[[#This Row],[Column12]]</f>
        <v>0</v>
      </c>
      <c r="AF143" s="131">
        <f>Table5[[#This Row],[Column5]]+Table5[[#This Row],[Column13]]+Table5[[#This Row],[Column21]]+Table5[[#This Row],[Column18]]</f>
        <v>0</v>
      </c>
      <c r="AG143" s="131">
        <f t="shared" si="26"/>
        <v>0</v>
      </c>
      <c r="AH143" s="131">
        <f t="shared" si="27"/>
        <v>0</v>
      </c>
      <c r="AI143" s="131">
        <f>Table5[[#This Row],[Column17]]-Table5[[#This Row],[Column20]]</f>
        <v>0</v>
      </c>
      <c r="AJ143" s="131">
        <f t="shared" si="28"/>
        <v>0</v>
      </c>
      <c r="AK143" s="131">
        <f t="shared" si="29"/>
        <v>0</v>
      </c>
      <c r="AL143" s="131">
        <f t="shared" si="30"/>
        <v>0</v>
      </c>
      <c r="AM143" s="131" t="str">
        <f t="shared" si="31"/>
        <v/>
      </c>
      <c r="AN143" s="131" t="str">
        <f t="shared" ca="1" si="32"/>
        <v/>
      </c>
    </row>
    <row r="144" spans="1:40" ht="20.25" customHeight="1" x14ac:dyDescent="0.3">
      <c r="A144" s="127"/>
      <c r="B144" s="164"/>
      <c r="C144" s="139"/>
      <c r="D144" s="140"/>
      <c r="E144" s="139"/>
      <c r="F144" s="139"/>
      <c r="G144" s="140"/>
      <c r="H144" s="139"/>
      <c r="I144" s="129"/>
      <c r="L144" s="128"/>
      <c r="M144" s="128"/>
      <c r="N144" s="128"/>
      <c r="O144" s="128"/>
      <c r="P144" s="128"/>
      <c r="Q144" s="128"/>
      <c r="R144" s="128"/>
      <c r="S144" s="128"/>
      <c r="T144" s="120">
        <f t="shared" si="22"/>
        <v>0</v>
      </c>
      <c r="U144" s="131"/>
      <c r="V144" s="131"/>
      <c r="W144" s="131">
        <f>SUMIFS($F$3:F144,$D$3:D144,D144,$C$3:C144,"Buy")+SUMIFS($F$3:F144,$D$3:D144,D144,$C$3:C144,"Coin Deposit",$E$3:E144,"&lt;&gt;")</f>
        <v>0</v>
      </c>
      <c r="X144" s="131">
        <f t="shared" si="23"/>
        <v>0</v>
      </c>
      <c r="Y144" s="131">
        <f>IF($D144=Y$1,SUMIFS($H$3:$H144,$G$3:$G144,Y$1,$C$3:$C144,"Sell"),0)</f>
        <v>0</v>
      </c>
      <c r="Z144" s="131">
        <f t="shared" si="24"/>
        <v>0</v>
      </c>
      <c r="AA144" s="131">
        <f>IF($D144=AA$1,SUMIFS($H$3:$H144,$G$3:$G144,AA$1,$C$3:$C144,"Sell"),0)</f>
        <v>0</v>
      </c>
      <c r="AB144" s="131">
        <f t="shared" si="25"/>
        <v>0</v>
      </c>
      <c r="AC144" s="131">
        <f>SUMIFS('Deductions and Deposits'!$H:$H,'Deductions and Deposits'!$G:$G,D144,'Deductions and Deposits'!$F:$F,"&lt;="&amp;B144)+SUMIFS($F$3:F144,$D$3:D144,D144,$C$3:C144,"Coin Deposit",$E$3:E144,"")</f>
        <v>0</v>
      </c>
      <c r="AD144" s="131">
        <f>SUMIFS('Deductions and Deposits'!$D:$D,'Deductions and Deposits'!$C:$C,D144)+SUMIFS($F:$F,$D:$D,D144,$C:$C,"Coin Deduction")</f>
        <v>0</v>
      </c>
      <c r="AE144" s="131">
        <f>Table5[[#This Row],[Column4]]+Table5[[#This Row],[Column14]]+Table5[[#This Row],[Column19]]+Table5[[#This Row],[Column12]]</f>
        <v>0</v>
      </c>
      <c r="AF144" s="131">
        <f>Table5[[#This Row],[Column5]]+Table5[[#This Row],[Column13]]+Table5[[#This Row],[Column21]]+Table5[[#This Row],[Column18]]</f>
        <v>0</v>
      </c>
      <c r="AG144" s="131">
        <f t="shared" si="26"/>
        <v>0</v>
      </c>
      <c r="AH144" s="131">
        <f t="shared" si="27"/>
        <v>0</v>
      </c>
      <c r="AI144" s="131">
        <f>Table5[[#This Row],[Column17]]-Table5[[#This Row],[Column20]]</f>
        <v>0</v>
      </c>
      <c r="AJ144" s="131">
        <f t="shared" si="28"/>
        <v>0</v>
      </c>
      <c r="AK144" s="131">
        <f t="shared" si="29"/>
        <v>0</v>
      </c>
      <c r="AL144" s="131">
        <f t="shared" si="30"/>
        <v>0</v>
      </c>
      <c r="AM144" s="131" t="str">
        <f t="shared" si="31"/>
        <v/>
      </c>
      <c r="AN144" s="131" t="str">
        <f t="shared" ca="1" si="32"/>
        <v/>
      </c>
    </row>
    <row r="145" spans="1:40" ht="20.25" customHeight="1" x14ac:dyDescent="0.3">
      <c r="A145" s="127"/>
      <c r="B145" s="164"/>
      <c r="C145" s="139"/>
      <c r="D145" s="140"/>
      <c r="E145" s="139"/>
      <c r="F145" s="139"/>
      <c r="G145" s="140"/>
      <c r="H145" s="139"/>
      <c r="I145" s="129"/>
      <c r="L145" s="128"/>
      <c r="M145" s="128"/>
      <c r="N145" s="128"/>
      <c r="O145" s="128"/>
      <c r="P145" s="128"/>
      <c r="Q145" s="128"/>
      <c r="R145" s="128"/>
      <c r="S145" s="128"/>
      <c r="T145" s="120">
        <f t="shared" si="22"/>
        <v>0</v>
      </c>
      <c r="U145" s="131"/>
      <c r="V145" s="131"/>
      <c r="W145" s="131">
        <f>SUMIFS($F$3:F145,$D$3:D145,D145,$C$3:C145,"Buy")+SUMIFS($F$3:F145,$D$3:D145,D145,$C$3:C145,"Coin Deposit",$E$3:E145,"&lt;&gt;")</f>
        <v>0</v>
      </c>
      <c r="X145" s="131">
        <f t="shared" si="23"/>
        <v>0</v>
      </c>
      <c r="Y145" s="131">
        <f>IF($D145=Y$1,SUMIFS($H$3:$H145,$G$3:$G145,Y$1,$C$3:$C145,"Sell"),0)</f>
        <v>0</v>
      </c>
      <c r="Z145" s="131">
        <f t="shared" si="24"/>
        <v>0</v>
      </c>
      <c r="AA145" s="131">
        <f>IF($D145=AA$1,SUMIFS($H$3:$H145,$G$3:$G145,AA$1,$C$3:$C145,"Sell"),0)</f>
        <v>0</v>
      </c>
      <c r="AB145" s="131">
        <f t="shared" si="25"/>
        <v>0</v>
      </c>
      <c r="AC145" s="131">
        <f>SUMIFS('Deductions and Deposits'!$H:$H,'Deductions and Deposits'!$G:$G,D145,'Deductions and Deposits'!$F:$F,"&lt;="&amp;B145)+SUMIFS($F$3:F145,$D$3:D145,D145,$C$3:C145,"Coin Deposit",$E$3:E145,"")</f>
        <v>0</v>
      </c>
      <c r="AD145" s="131">
        <f>SUMIFS('Deductions and Deposits'!$D:$D,'Deductions and Deposits'!$C:$C,D145)+SUMIFS($F:$F,$D:$D,D145,$C:$C,"Coin Deduction")</f>
        <v>0</v>
      </c>
      <c r="AE145" s="131">
        <f>Table5[[#This Row],[Column4]]+Table5[[#This Row],[Column14]]+Table5[[#This Row],[Column19]]+Table5[[#This Row],[Column12]]</f>
        <v>0</v>
      </c>
      <c r="AF145" s="131">
        <f>Table5[[#This Row],[Column5]]+Table5[[#This Row],[Column13]]+Table5[[#This Row],[Column21]]+Table5[[#This Row],[Column18]]</f>
        <v>0</v>
      </c>
      <c r="AG145" s="131">
        <f t="shared" si="26"/>
        <v>0</v>
      </c>
      <c r="AH145" s="131">
        <f t="shared" si="27"/>
        <v>0</v>
      </c>
      <c r="AI145" s="131">
        <f>Table5[[#This Row],[Column17]]-Table5[[#This Row],[Column20]]</f>
        <v>0</v>
      </c>
      <c r="AJ145" s="131">
        <f t="shared" si="28"/>
        <v>0</v>
      </c>
      <c r="AK145" s="131">
        <f t="shared" si="29"/>
        <v>0</v>
      </c>
      <c r="AL145" s="131">
        <f t="shared" si="30"/>
        <v>0</v>
      </c>
      <c r="AM145" s="131" t="str">
        <f t="shared" si="31"/>
        <v/>
      </c>
      <c r="AN145" s="131" t="str">
        <f t="shared" ca="1" si="32"/>
        <v/>
      </c>
    </row>
    <row r="146" spans="1:40" ht="20.25" customHeight="1" x14ac:dyDescent="0.3">
      <c r="A146" s="127"/>
      <c r="B146" s="164"/>
      <c r="C146" s="139"/>
      <c r="D146" s="140"/>
      <c r="E146" s="139"/>
      <c r="F146" s="139"/>
      <c r="G146" s="140"/>
      <c r="H146" s="139"/>
      <c r="I146" s="129"/>
      <c r="L146" s="128"/>
      <c r="M146" s="128"/>
      <c r="N146" s="128"/>
      <c r="O146" s="128"/>
      <c r="P146" s="128"/>
      <c r="Q146" s="128"/>
      <c r="R146" s="128"/>
      <c r="S146" s="128"/>
      <c r="T146" s="120">
        <f t="shared" si="22"/>
        <v>0</v>
      </c>
      <c r="U146" s="131"/>
      <c r="V146" s="131"/>
      <c r="W146" s="131">
        <f>SUMIFS($F$3:F146,$D$3:D146,D146,$C$3:C146,"Buy")+SUMIFS($F$3:F146,$D$3:D146,D146,$C$3:C146,"Coin Deposit",$E$3:E146,"&lt;&gt;")</f>
        <v>0</v>
      </c>
      <c r="X146" s="131">
        <f t="shared" si="23"/>
        <v>0</v>
      </c>
      <c r="Y146" s="131">
        <f>IF($D146=Y$1,SUMIFS($H$3:$H146,$G$3:$G146,Y$1,$C$3:$C146,"Sell"),0)</f>
        <v>0</v>
      </c>
      <c r="Z146" s="131">
        <f t="shared" si="24"/>
        <v>0</v>
      </c>
      <c r="AA146" s="131">
        <f>IF($D146=AA$1,SUMIFS($H$3:$H146,$G$3:$G146,AA$1,$C$3:$C146,"Sell"),0)</f>
        <v>0</v>
      </c>
      <c r="AB146" s="131">
        <f t="shared" si="25"/>
        <v>0</v>
      </c>
      <c r="AC146" s="131">
        <f>SUMIFS('Deductions and Deposits'!$H:$H,'Deductions and Deposits'!$G:$G,D146,'Deductions and Deposits'!$F:$F,"&lt;="&amp;B146)+SUMIFS($F$3:F146,$D$3:D146,D146,$C$3:C146,"Coin Deposit",$E$3:E146,"")</f>
        <v>0</v>
      </c>
      <c r="AD146" s="131">
        <f>SUMIFS('Deductions and Deposits'!$D:$D,'Deductions and Deposits'!$C:$C,D146)+SUMIFS($F:$F,$D:$D,D146,$C:$C,"Coin Deduction")</f>
        <v>0</v>
      </c>
      <c r="AE146" s="131">
        <f>Table5[[#This Row],[Column4]]+Table5[[#This Row],[Column14]]+Table5[[#This Row],[Column19]]+Table5[[#This Row],[Column12]]</f>
        <v>0</v>
      </c>
      <c r="AF146" s="131">
        <f>Table5[[#This Row],[Column5]]+Table5[[#This Row],[Column13]]+Table5[[#This Row],[Column21]]+Table5[[#This Row],[Column18]]</f>
        <v>0</v>
      </c>
      <c r="AG146" s="131">
        <f t="shared" si="26"/>
        <v>0</v>
      </c>
      <c r="AH146" s="131">
        <f t="shared" si="27"/>
        <v>0</v>
      </c>
      <c r="AI146" s="131">
        <f>Table5[[#This Row],[Column17]]-Table5[[#This Row],[Column20]]</f>
        <v>0</v>
      </c>
      <c r="AJ146" s="131">
        <f t="shared" si="28"/>
        <v>0</v>
      </c>
      <c r="AK146" s="131">
        <f t="shared" si="29"/>
        <v>0</v>
      </c>
      <c r="AL146" s="131">
        <f t="shared" si="30"/>
        <v>0</v>
      </c>
      <c r="AM146" s="131" t="str">
        <f t="shared" si="31"/>
        <v/>
      </c>
      <c r="AN146" s="131" t="str">
        <f t="shared" ca="1" si="32"/>
        <v/>
      </c>
    </row>
    <row r="147" spans="1:40" ht="20.25" customHeight="1" x14ac:dyDescent="0.3">
      <c r="A147" s="127"/>
      <c r="B147" s="164"/>
      <c r="C147" s="139"/>
      <c r="D147" s="140"/>
      <c r="E147" s="139"/>
      <c r="F147" s="139"/>
      <c r="G147" s="140"/>
      <c r="H147" s="139"/>
      <c r="I147" s="129"/>
      <c r="L147" s="128"/>
      <c r="M147" s="128"/>
      <c r="N147" s="128"/>
      <c r="O147" s="128"/>
      <c r="P147" s="128"/>
      <c r="Q147" s="128"/>
      <c r="R147" s="128"/>
      <c r="S147" s="128"/>
      <c r="T147" s="120">
        <f t="shared" si="22"/>
        <v>0</v>
      </c>
      <c r="U147" s="131"/>
      <c r="V147" s="131"/>
      <c r="W147" s="131">
        <f>SUMIFS($F$3:F147,$D$3:D147,D147,$C$3:C147,"Buy")+SUMIFS($F$3:F147,$D$3:D147,D147,$C$3:C147,"Coin Deposit",$E$3:E147,"&lt;&gt;")</f>
        <v>0</v>
      </c>
      <c r="X147" s="131">
        <f t="shared" si="23"/>
        <v>0</v>
      </c>
      <c r="Y147" s="131">
        <f>IF($D147=Y$1,SUMIFS($H$3:$H147,$G$3:$G147,Y$1,$C$3:$C147,"Sell"),0)</f>
        <v>0</v>
      </c>
      <c r="Z147" s="131">
        <f t="shared" si="24"/>
        <v>0</v>
      </c>
      <c r="AA147" s="131">
        <f>IF($D147=AA$1,SUMIFS($H$3:$H147,$G$3:$G147,AA$1,$C$3:$C147,"Sell"),0)</f>
        <v>0</v>
      </c>
      <c r="AB147" s="131">
        <f t="shared" si="25"/>
        <v>0</v>
      </c>
      <c r="AC147" s="131">
        <f>SUMIFS('Deductions and Deposits'!$H:$H,'Deductions and Deposits'!$G:$G,D147,'Deductions and Deposits'!$F:$F,"&lt;="&amp;B147)+SUMIFS($F$3:F147,$D$3:D147,D147,$C$3:C147,"Coin Deposit",$E$3:E147,"")</f>
        <v>0</v>
      </c>
      <c r="AD147" s="131">
        <f>SUMIFS('Deductions and Deposits'!$D:$D,'Deductions and Deposits'!$C:$C,D147)+SUMIFS($F:$F,$D:$D,D147,$C:$C,"Coin Deduction")</f>
        <v>0</v>
      </c>
      <c r="AE147" s="131">
        <f>Table5[[#This Row],[Column4]]+Table5[[#This Row],[Column14]]+Table5[[#This Row],[Column19]]+Table5[[#This Row],[Column12]]</f>
        <v>0</v>
      </c>
      <c r="AF147" s="131">
        <f>Table5[[#This Row],[Column5]]+Table5[[#This Row],[Column13]]+Table5[[#This Row],[Column21]]+Table5[[#This Row],[Column18]]</f>
        <v>0</v>
      </c>
      <c r="AG147" s="131">
        <f t="shared" si="26"/>
        <v>0</v>
      </c>
      <c r="AH147" s="131">
        <f t="shared" si="27"/>
        <v>0</v>
      </c>
      <c r="AI147" s="131">
        <f>Table5[[#This Row],[Column17]]-Table5[[#This Row],[Column20]]</f>
        <v>0</v>
      </c>
      <c r="AJ147" s="131">
        <f t="shared" si="28"/>
        <v>0</v>
      </c>
      <c r="AK147" s="131">
        <f t="shared" si="29"/>
        <v>0</v>
      </c>
      <c r="AL147" s="131">
        <f t="shared" si="30"/>
        <v>0</v>
      </c>
      <c r="AM147" s="131" t="str">
        <f t="shared" si="31"/>
        <v/>
      </c>
      <c r="AN147" s="131" t="str">
        <f t="shared" ca="1" si="32"/>
        <v/>
      </c>
    </row>
    <row r="148" spans="1:40" ht="20.25" customHeight="1" x14ac:dyDescent="0.3">
      <c r="A148" s="127"/>
      <c r="B148" s="164"/>
      <c r="C148" s="139"/>
      <c r="D148" s="140"/>
      <c r="E148" s="139"/>
      <c r="F148" s="139"/>
      <c r="G148" s="140"/>
      <c r="H148" s="139"/>
      <c r="I148" s="129"/>
      <c r="L148" s="128"/>
      <c r="M148" s="128"/>
      <c r="N148" s="128"/>
      <c r="O148" s="128"/>
      <c r="P148" s="128"/>
      <c r="Q148" s="128"/>
      <c r="R148" s="128"/>
      <c r="S148" s="128"/>
      <c r="T148" s="120">
        <f t="shared" si="22"/>
        <v>0</v>
      </c>
      <c r="U148" s="131"/>
      <c r="V148" s="131"/>
      <c r="W148" s="131">
        <f>SUMIFS($F$3:F148,$D$3:D148,D148,$C$3:C148,"Buy")+SUMIFS($F$3:F148,$D$3:D148,D148,$C$3:C148,"Coin Deposit",$E$3:E148,"&lt;&gt;")</f>
        <v>0</v>
      </c>
      <c r="X148" s="131">
        <f t="shared" si="23"/>
        <v>0</v>
      </c>
      <c r="Y148" s="131">
        <f>IF($D148=Y$1,SUMIFS($H$3:$H148,$G$3:$G148,Y$1,$C$3:$C148,"Sell"),0)</f>
        <v>0</v>
      </c>
      <c r="Z148" s="131">
        <f t="shared" si="24"/>
        <v>0</v>
      </c>
      <c r="AA148" s="131">
        <f>IF($D148=AA$1,SUMIFS($H$3:$H148,$G$3:$G148,AA$1,$C$3:$C148,"Sell"),0)</f>
        <v>0</v>
      </c>
      <c r="AB148" s="131">
        <f t="shared" si="25"/>
        <v>0</v>
      </c>
      <c r="AC148" s="131">
        <f>SUMIFS('Deductions and Deposits'!$H:$H,'Deductions and Deposits'!$G:$G,D148,'Deductions and Deposits'!$F:$F,"&lt;="&amp;B148)+SUMIFS($F$3:F148,$D$3:D148,D148,$C$3:C148,"Coin Deposit",$E$3:E148,"")</f>
        <v>0</v>
      </c>
      <c r="AD148" s="131">
        <f>SUMIFS('Deductions and Deposits'!$D:$D,'Deductions and Deposits'!$C:$C,D148)+SUMIFS($F:$F,$D:$D,D148,$C:$C,"Coin Deduction")</f>
        <v>0</v>
      </c>
      <c r="AE148" s="131">
        <f>Table5[[#This Row],[Column4]]+Table5[[#This Row],[Column14]]+Table5[[#This Row],[Column19]]+Table5[[#This Row],[Column12]]</f>
        <v>0</v>
      </c>
      <c r="AF148" s="131">
        <f>Table5[[#This Row],[Column5]]+Table5[[#This Row],[Column13]]+Table5[[#This Row],[Column21]]+Table5[[#This Row],[Column18]]</f>
        <v>0</v>
      </c>
      <c r="AG148" s="131">
        <f t="shared" si="26"/>
        <v>0</v>
      </c>
      <c r="AH148" s="131">
        <f t="shared" si="27"/>
        <v>0</v>
      </c>
      <c r="AI148" s="131">
        <f>Table5[[#This Row],[Column17]]-Table5[[#This Row],[Column20]]</f>
        <v>0</v>
      </c>
      <c r="AJ148" s="131">
        <f t="shared" si="28"/>
        <v>0</v>
      </c>
      <c r="AK148" s="131">
        <f t="shared" si="29"/>
        <v>0</v>
      </c>
      <c r="AL148" s="131">
        <f t="shared" si="30"/>
        <v>0</v>
      </c>
      <c r="AM148" s="131" t="str">
        <f t="shared" si="31"/>
        <v/>
      </c>
      <c r="AN148" s="131" t="str">
        <f t="shared" ca="1" si="32"/>
        <v/>
      </c>
    </row>
    <row r="149" spans="1:40" ht="20.25" customHeight="1" x14ac:dyDescent="0.3">
      <c r="A149" s="127"/>
      <c r="B149" s="164"/>
      <c r="C149" s="139"/>
      <c r="D149" s="140"/>
      <c r="E149" s="139"/>
      <c r="F149" s="139"/>
      <c r="G149" s="140"/>
      <c r="H149" s="139"/>
      <c r="I149" s="129"/>
      <c r="L149" s="128"/>
      <c r="M149" s="128"/>
      <c r="N149" s="128"/>
      <c r="O149" s="128"/>
      <c r="P149" s="128"/>
      <c r="Q149" s="128"/>
      <c r="R149" s="128"/>
      <c r="S149" s="128"/>
      <c r="T149" s="120">
        <f t="shared" si="22"/>
        <v>0</v>
      </c>
      <c r="U149" s="131"/>
      <c r="V149" s="131"/>
      <c r="W149" s="131">
        <f>SUMIFS($F$3:F149,$D$3:D149,D149,$C$3:C149,"Buy")+SUMIFS($F$3:F149,$D$3:D149,D149,$C$3:C149,"Coin Deposit",$E$3:E149,"&lt;&gt;")</f>
        <v>0</v>
      </c>
      <c r="X149" s="131">
        <f t="shared" si="23"/>
        <v>0</v>
      </c>
      <c r="Y149" s="131">
        <f>IF($D149=Y$1,SUMIFS($H$3:$H149,$G$3:$G149,Y$1,$C$3:$C149,"Sell"),0)</f>
        <v>0</v>
      </c>
      <c r="Z149" s="131">
        <f t="shared" si="24"/>
        <v>0</v>
      </c>
      <c r="AA149" s="131">
        <f>IF($D149=AA$1,SUMIFS($H$3:$H149,$G$3:$G149,AA$1,$C$3:$C149,"Sell"),0)</f>
        <v>0</v>
      </c>
      <c r="AB149" s="131">
        <f t="shared" si="25"/>
        <v>0</v>
      </c>
      <c r="AC149" s="131">
        <f>SUMIFS('Deductions and Deposits'!$H:$H,'Deductions and Deposits'!$G:$G,D149,'Deductions and Deposits'!$F:$F,"&lt;="&amp;B149)+SUMIFS($F$3:F149,$D$3:D149,D149,$C$3:C149,"Coin Deposit",$E$3:E149,"")</f>
        <v>0</v>
      </c>
      <c r="AD149" s="131">
        <f>SUMIFS('Deductions and Deposits'!$D:$D,'Deductions and Deposits'!$C:$C,D149)+SUMIFS($F:$F,$D:$D,D149,$C:$C,"Coin Deduction")</f>
        <v>0</v>
      </c>
      <c r="AE149" s="131">
        <f>Table5[[#This Row],[Column4]]+Table5[[#This Row],[Column14]]+Table5[[#This Row],[Column19]]+Table5[[#This Row],[Column12]]</f>
        <v>0</v>
      </c>
      <c r="AF149" s="131">
        <f>Table5[[#This Row],[Column5]]+Table5[[#This Row],[Column13]]+Table5[[#This Row],[Column21]]+Table5[[#This Row],[Column18]]</f>
        <v>0</v>
      </c>
      <c r="AG149" s="131">
        <f t="shared" si="26"/>
        <v>0</v>
      </c>
      <c r="AH149" s="131">
        <f t="shared" si="27"/>
        <v>0</v>
      </c>
      <c r="AI149" s="131">
        <f>Table5[[#This Row],[Column17]]-Table5[[#This Row],[Column20]]</f>
        <v>0</v>
      </c>
      <c r="AJ149" s="131">
        <f t="shared" si="28"/>
        <v>0</v>
      </c>
      <c r="AK149" s="131">
        <f t="shared" si="29"/>
        <v>0</v>
      </c>
      <c r="AL149" s="131">
        <f t="shared" si="30"/>
        <v>0</v>
      </c>
      <c r="AM149" s="131" t="str">
        <f t="shared" si="31"/>
        <v/>
      </c>
      <c r="AN149" s="131" t="str">
        <f t="shared" ca="1" si="32"/>
        <v/>
      </c>
    </row>
    <row r="150" spans="1:40" ht="20.25" customHeight="1" x14ac:dyDescent="0.3">
      <c r="A150" s="127"/>
      <c r="B150" s="164"/>
      <c r="C150" s="139"/>
      <c r="D150" s="140"/>
      <c r="E150" s="139"/>
      <c r="F150" s="139"/>
      <c r="G150" s="140"/>
      <c r="H150" s="139"/>
      <c r="I150" s="129"/>
      <c r="L150" s="128"/>
      <c r="M150" s="128"/>
      <c r="N150" s="128"/>
      <c r="O150" s="128"/>
      <c r="P150" s="128"/>
      <c r="Q150" s="128"/>
      <c r="R150" s="128"/>
      <c r="S150" s="128"/>
      <c r="T150" s="120">
        <f t="shared" si="22"/>
        <v>0</v>
      </c>
      <c r="U150" s="131"/>
      <c r="V150" s="131"/>
      <c r="W150" s="131">
        <f>SUMIFS($F$3:F150,$D$3:D150,D150,$C$3:C150,"Buy")+SUMIFS($F$3:F150,$D$3:D150,D150,$C$3:C150,"Coin Deposit",$E$3:E150,"&lt;&gt;")</f>
        <v>0</v>
      </c>
      <c r="X150" s="131">
        <f t="shared" si="23"/>
        <v>0</v>
      </c>
      <c r="Y150" s="131">
        <f>IF($D150=Y$1,SUMIFS($H$3:$H150,$G$3:$G150,Y$1,$C$3:$C150,"Sell"),0)</f>
        <v>0</v>
      </c>
      <c r="Z150" s="131">
        <f t="shared" si="24"/>
        <v>0</v>
      </c>
      <c r="AA150" s="131">
        <f>IF($D150=AA$1,SUMIFS($H$3:$H150,$G$3:$G150,AA$1,$C$3:$C150,"Sell"),0)</f>
        <v>0</v>
      </c>
      <c r="AB150" s="131">
        <f t="shared" si="25"/>
        <v>0</v>
      </c>
      <c r="AC150" s="131">
        <f>SUMIFS('Deductions and Deposits'!$H:$H,'Deductions and Deposits'!$G:$G,D150,'Deductions and Deposits'!$F:$F,"&lt;="&amp;B150)+SUMIFS($F$3:F150,$D$3:D150,D150,$C$3:C150,"Coin Deposit",$E$3:E150,"")</f>
        <v>0</v>
      </c>
      <c r="AD150" s="131">
        <f>SUMIFS('Deductions and Deposits'!$D:$D,'Deductions and Deposits'!$C:$C,D150)+SUMIFS($F:$F,$D:$D,D150,$C:$C,"Coin Deduction")</f>
        <v>0</v>
      </c>
      <c r="AE150" s="131">
        <f>Table5[[#This Row],[Column4]]+Table5[[#This Row],[Column14]]+Table5[[#This Row],[Column19]]+Table5[[#This Row],[Column12]]</f>
        <v>0</v>
      </c>
      <c r="AF150" s="131">
        <f>Table5[[#This Row],[Column5]]+Table5[[#This Row],[Column13]]+Table5[[#This Row],[Column21]]+Table5[[#This Row],[Column18]]</f>
        <v>0</v>
      </c>
      <c r="AG150" s="131">
        <f t="shared" si="26"/>
        <v>0</v>
      </c>
      <c r="AH150" s="131">
        <f t="shared" si="27"/>
        <v>0</v>
      </c>
      <c r="AI150" s="131">
        <f>Table5[[#This Row],[Column17]]-Table5[[#This Row],[Column20]]</f>
        <v>0</v>
      </c>
      <c r="AJ150" s="131">
        <f t="shared" si="28"/>
        <v>0</v>
      </c>
      <c r="AK150" s="131">
        <f t="shared" si="29"/>
        <v>0</v>
      </c>
      <c r="AL150" s="131">
        <f t="shared" si="30"/>
        <v>0</v>
      </c>
      <c r="AM150" s="131" t="str">
        <f t="shared" si="31"/>
        <v/>
      </c>
      <c r="AN150" s="131" t="str">
        <f t="shared" ca="1" si="32"/>
        <v/>
      </c>
    </row>
    <row r="151" spans="1:40" ht="20.25" customHeight="1" x14ac:dyDescent="0.3">
      <c r="A151" s="127"/>
      <c r="B151" s="164"/>
      <c r="C151" s="139"/>
      <c r="D151" s="140"/>
      <c r="E151" s="139"/>
      <c r="F151" s="139"/>
      <c r="G151" s="140"/>
      <c r="H151" s="139"/>
      <c r="I151" s="129"/>
      <c r="L151" s="128"/>
      <c r="M151" s="128"/>
      <c r="N151" s="128"/>
      <c r="O151" s="128"/>
      <c r="P151" s="128"/>
      <c r="Q151" s="128"/>
      <c r="R151" s="128"/>
      <c r="S151" s="128"/>
      <c r="T151" s="120">
        <f t="shared" si="22"/>
        <v>0</v>
      </c>
      <c r="U151" s="131"/>
      <c r="V151" s="131"/>
      <c r="W151" s="131">
        <f>SUMIFS($F$3:F151,$D$3:D151,D151,$C$3:C151,"Buy")+SUMIFS($F$3:F151,$D$3:D151,D151,$C$3:C151,"Coin Deposit",$E$3:E151,"&lt;&gt;")</f>
        <v>0</v>
      </c>
      <c r="X151" s="131">
        <f t="shared" si="23"/>
        <v>0</v>
      </c>
      <c r="Y151" s="131">
        <f>IF($D151=Y$1,SUMIFS($H$3:$H151,$G$3:$G151,Y$1,$C$3:$C151,"Sell"),0)</f>
        <v>0</v>
      </c>
      <c r="Z151" s="131">
        <f t="shared" si="24"/>
        <v>0</v>
      </c>
      <c r="AA151" s="131">
        <f>IF($D151=AA$1,SUMIFS($H$3:$H151,$G$3:$G151,AA$1,$C$3:$C151,"Sell"),0)</f>
        <v>0</v>
      </c>
      <c r="AB151" s="131">
        <f t="shared" si="25"/>
        <v>0</v>
      </c>
      <c r="AC151" s="131">
        <f>SUMIFS('Deductions and Deposits'!$H:$H,'Deductions and Deposits'!$G:$G,D151,'Deductions and Deposits'!$F:$F,"&lt;="&amp;B151)+SUMIFS($F$3:F151,$D$3:D151,D151,$C$3:C151,"Coin Deposit",$E$3:E151,"")</f>
        <v>0</v>
      </c>
      <c r="AD151" s="131">
        <f>SUMIFS('Deductions and Deposits'!$D:$D,'Deductions and Deposits'!$C:$C,D151)+SUMIFS($F:$F,$D:$D,D151,$C:$C,"Coin Deduction")</f>
        <v>0</v>
      </c>
      <c r="AE151" s="131">
        <f>Table5[[#This Row],[Column4]]+Table5[[#This Row],[Column14]]+Table5[[#This Row],[Column19]]+Table5[[#This Row],[Column12]]</f>
        <v>0</v>
      </c>
      <c r="AF151" s="131">
        <f>Table5[[#This Row],[Column5]]+Table5[[#This Row],[Column13]]+Table5[[#This Row],[Column21]]+Table5[[#This Row],[Column18]]</f>
        <v>0</v>
      </c>
      <c r="AG151" s="131">
        <f t="shared" si="26"/>
        <v>0</v>
      </c>
      <c r="AH151" s="131">
        <f t="shared" si="27"/>
        <v>0</v>
      </c>
      <c r="AI151" s="131">
        <f>Table5[[#This Row],[Column17]]-Table5[[#This Row],[Column20]]</f>
        <v>0</v>
      </c>
      <c r="AJ151" s="131">
        <f t="shared" si="28"/>
        <v>0</v>
      </c>
      <c r="AK151" s="131">
        <f t="shared" si="29"/>
        <v>0</v>
      </c>
      <c r="AL151" s="131">
        <f t="shared" si="30"/>
        <v>0</v>
      </c>
      <c r="AM151" s="131" t="str">
        <f t="shared" si="31"/>
        <v/>
      </c>
      <c r="AN151" s="131" t="str">
        <f t="shared" ca="1" si="32"/>
        <v/>
      </c>
    </row>
    <row r="152" spans="1:40" ht="20.25" customHeight="1" x14ac:dyDescent="0.3">
      <c r="A152" s="127"/>
      <c r="B152" s="164"/>
      <c r="C152" s="139"/>
      <c r="D152" s="140"/>
      <c r="E152" s="139"/>
      <c r="F152" s="139"/>
      <c r="G152" s="140"/>
      <c r="H152" s="139"/>
      <c r="I152" s="129"/>
      <c r="L152" s="128"/>
      <c r="M152" s="128"/>
      <c r="N152" s="128"/>
      <c r="O152" s="128"/>
      <c r="P152" s="128"/>
      <c r="Q152" s="128"/>
      <c r="R152" s="128"/>
      <c r="S152" s="128"/>
      <c r="T152" s="120">
        <f t="shared" si="22"/>
        <v>0</v>
      </c>
      <c r="U152" s="131"/>
      <c r="V152" s="131"/>
      <c r="W152" s="131">
        <f>SUMIFS($F$3:F152,$D$3:D152,D152,$C$3:C152,"Buy")+SUMIFS($F$3:F152,$D$3:D152,D152,$C$3:C152,"Coin Deposit",$E$3:E152,"&lt;&gt;")</f>
        <v>0</v>
      </c>
      <c r="X152" s="131">
        <f t="shared" si="23"/>
        <v>0</v>
      </c>
      <c r="Y152" s="131">
        <f>IF($D152=Y$1,SUMIFS($H$3:$H152,$G$3:$G152,Y$1,$C$3:$C152,"Sell"),0)</f>
        <v>0</v>
      </c>
      <c r="Z152" s="131">
        <f t="shared" si="24"/>
        <v>0</v>
      </c>
      <c r="AA152" s="131">
        <f>IF($D152=AA$1,SUMIFS($H$3:$H152,$G$3:$G152,AA$1,$C$3:$C152,"Sell"),0)</f>
        <v>0</v>
      </c>
      <c r="AB152" s="131">
        <f t="shared" si="25"/>
        <v>0</v>
      </c>
      <c r="AC152" s="131">
        <f>SUMIFS('Deductions and Deposits'!$H:$H,'Deductions and Deposits'!$G:$G,D152,'Deductions and Deposits'!$F:$F,"&lt;="&amp;B152)+SUMIFS($F$3:F152,$D$3:D152,D152,$C$3:C152,"Coin Deposit",$E$3:E152,"")</f>
        <v>0</v>
      </c>
      <c r="AD152" s="131">
        <f>SUMIFS('Deductions and Deposits'!$D:$D,'Deductions and Deposits'!$C:$C,D152)+SUMIFS($F:$F,$D:$D,D152,$C:$C,"Coin Deduction")</f>
        <v>0</v>
      </c>
      <c r="AE152" s="131">
        <f>Table5[[#This Row],[Column4]]+Table5[[#This Row],[Column14]]+Table5[[#This Row],[Column19]]+Table5[[#This Row],[Column12]]</f>
        <v>0</v>
      </c>
      <c r="AF152" s="131">
        <f>Table5[[#This Row],[Column5]]+Table5[[#This Row],[Column13]]+Table5[[#This Row],[Column21]]+Table5[[#This Row],[Column18]]</f>
        <v>0</v>
      </c>
      <c r="AG152" s="131">
        <f t="shared" si="26"/>
        <v>0</v>
      </c>
      <c r="AH152" s="131">
        <f t="shared" si="27"/>
        <v>0</v>
      </c>
      <c r="AI152" s="131">
        <f>Table5[[#This Row],[Column17]]-Table5[[#This Row],[Column20]]</f>
        <v>0</v>
      </c>
      <c r="AJ152" s="131">
        <f t="shared" si="28"/>
        <v>0</v>
      </c>
      <c r="AK152" s="131">
        <f t="shared" si="29"/>
        <v>0</v>
      </c>
      <c r="AL152" s="131">
        <f t="shared" si="30"/>
        <v>0</v>
      </c>
      <c r="AM152" s="131" t="str">
        <f t="shared" si="31"/>
        <v/>
      </c>
      <c r="AN152" s="131" t="str">
        <f t="shared" ca="1" si="32"/>
        <v/>
      </c>
    </row>
    <row r="153" spans="1:40" ht="20.25" customHeight="1" x14ac:dyDescent="0.3">
      <c r="A153" s="127"/>
      <c r="B153" s="164"/>
      <c r="C153" s="139"/>
      <c r="D153" s="140"/>
      <c r="E153" s="139"/>
      <c r="F153" s="139"/>
      <c r="G153" s="140"/>
      <c r="H153" s="139"/>
      <c r="I153" s="129"/>
      <c r="L153" s="128"/>
      <c r="M153" s="128"/>
      <c r="N153" s="128"/>
      <c r="O153" s="128"/>
      <c r="P153" s="128"/>
      <c r="Q153" s="128"/>
      <c r="R153" s="128"/>
      <c r="S153" s="128"/>
      <c r="T153" s="120">
        <f t="shared" si="22"/>
        <v>0</v>
      </c>
      <c r="U153" s="131"/>
      <c r="V153" s="131"/>
      <c r="W153" s="131">
        <f>SUMIFS($F$3:F153,$D$3:D153,D153,$C$3:C153,"Buy")+SUMIFS($F$3:F153,$D$3:D153,D153,$C$3:C153,"Coin Deposit",$E$3:E153,"&lt;&gt;")</f>
        <v>0</v>
      </c>
      <c r="X153" s="131">
        <f t="shared" si="23"/>
        <v>0</v>
      </c>
      <c r="Y153" s="131">
        <f>IF($D153=Y$1,SUMIFS($H$3:$H153,$G$3:$G153,Y$1,$C$3:$C153,"Sell"),0)</f>
        <v>0</v>
      </c>
      <c r="Z153" s="131">
        <f t="shared" si="24"/>
        <v>0</v>
      </c>
      <c r="AA153" s="131">
        <f>IF($D153=AA$1,SUMIFS($H$3:$H153,$G$3:$G153,AA$1,$C$3:$C153,"Sell"),0)</f>
        <v>0</v>
      </c>
      <c r="AB153" s="131">
        <f t="shared" si="25"/>
        <v>0</v>
      </c>
      <c r="AC153" s="131">
        <f>SUMIFS('Deductions and Deposits'!$H:$H,'Deductions and Deposits'!$G:$G,D153,'Deductions and Deposits'!$F:$F,"&lt;="&amp;B153)+SUMIFS($F$3:F153,$D$3:D153,D153,$C$3:C153,"Coin Deposit",$E$3:E153,"")</f>
        <v>0</v>
      </c>
      <c r="AD153" s="131">
        <f>SUMIFS('Deductions and Deposits'!$D:$D,'Deductions and Deposits'!$C:$C,D153)+SUMIFS($F:$F,$D:$D,D153,$C:$C,"Coin Deduction")</f>
        <v>0</v>
      </c>
      <c r="AE153" s="131">
        <f>Table5[[#This Row],[Column4]]+Table5[[#This Row],[Column14]]+Table5[[#This Row],[Column19]]+Table5[[#This Row],[Column12]]</f>
        <v>0</v>
      </c>
      <c r="AF153" s="131">
        <f>Table5[[#This Row],[Column5]]+Table5[[#This Row],[Column13]]+Table5[[#This Row],[Column21]]+Table5[[#This Row],[Column18]]</f>
        <v>0</v>
      </c>
      <c r="AG153" s="131">
        <f t="shared" si="26"/>
        <v>0</v>
      </c>
      <c r="AH153" s="131">
        <f t="shared" si="27"/>
        <v>0</v>
      </c>
      <c r="AI153" s="131">
        <f>Table5[[#This Row],[Column17]]-Table5[[#This Row],[Column20]]</f>
        <v>0</v>
      </c>
      <c r="AJ153" s="131">
        <f t="shared" si="28"/>
        <v>0</v>
      </c>
      <c r="AK153" s="131">
        <f t="shared" si="29"/>
        <v>0</v>
      </c>
      <c r="AL153" s="131">
        <f t="shared" si="30"/>
        <v>0</v>
      </c>
      <c r="AM153" s="131" t="str">
        <f t="shared" si="31"/>
        <v/>
      </c>
      <c r="AN153" s="131" t="str">
        <f t="shared" ca="1" si="32"/>
        <v/>
      </c>
    </row>
    <row r="154" spans="1:40" ht="20.25" customHeight="1" x14ac:dyDescent="0.3">
      <c r="A154" s="127"/>
      <c r="B154" s="164"/>
      <c r="C154" s="139"/>
      <c r="D154" s="140"/>
      <c r="E154" s="139"/>
      <c r="F154" s="139"/>
      <c r="G154" s="140"/>
      <c r="H154" s="139"/>
      <c r="I154" s="129"/>
      <c r="L154" s="128"/>
      <c r="M154" s="128"/>
      <c r="N154" s="128"/>
      <c r="O154" s="128"/>
      <c r="P154" s="128"/>
      <c r="Q154" s="128"/>
      <c r="R154" s="128"/>
      <c r="S154" s="128"/>
      <c r="T154" s="120">
        <f t="shared" si="22"/>
        <v>0</v>
      </c>
      <c r="U154" s="131"/>
      <c r="V154" s="131"/>
      <c r="W154" s="131">
        <f>SUMIFS($F$3:F154,$D$3:D154,D154,$C$3:C154,"Buy")+SUMIFS($F$3:F154,$D$3:D154,D154,$C$3:C154,"Coin Deposit",$E$3:E154,"&lt;&gt;")</f>
        <v>0</v>
      </c>
      <c r="X154" s="131">
        <f t="shared" si="23"/>
        <v>0</v>
      </c>
      <c r="Y154" s="131">
        <f>IF($D154=Y$1,SUMIFS($H$3:$H154,$G$3:$G154,Y$1,$C$3:$C154,"Sell"),0)</f>
        <v>0</v>
      </c>
      <c r="Z154" s="131">
        <f t="shared" si="24"/>
        <v>0</v>
      </c>
      <c r="AA154" s="131">
        <f>IF($D154=AA$1,SUMIFS($H$3:$H154,$G$3:$G154,AA$1,$C$3:$C154,"Sell"),0)</f>
        <v>0</v>
      </c>
      <c r="AB154" s="131">
        <f t="shared" si="25"/>
        <v>0</v>
      </c>
      <c r="AC154" s="131">
        <f>SUMIFS('Deductions and Deposits'!$H:$H,'Deductions and Deposits'!$G:$G,D154,'Deductions and Deposits'!$F:$F,"&lt;="&amp;B154)+SUMIFS($F$3:F154,$D$3:D154,D154,$C$3:C154,"Coin Deposit",$E$3:E154,"")</f>
        <v>0</v>
      </c>
      <c r="AD154" s="131">
        <f>SUMIFS('Deductions and Deposits'!$D:$D,'Deductions and Deposits'!$C:$C,D154)+SUMIFS($F:$F,$D:$D,D154,$C:$C,"Coin Deduction")</f>
        <v>0</v>
      </c>
      <c r="AE154" s="131">
        <f>Table5[[#This Row],[Column4]]+Table5[[#This Row],[Column14]]+Table5[[#This Row],[Column19]]+Table5[[#This Row],[Column12]]</f>
        <v>0</v>
      </c>
      <c r="AF154" s="131">
        <f>Table5[[#This Row],[Column5]]+Table5[[#This Row],[Column13]]+Table5[[#This Row],[Column21]]+Table5[[#This Row],[Column18]]</f>
        <v>0</v>
      </c>
      <c r="AG154" s="131">
        <f t="shared" si="26"/>
        <v>0</v>
      </c>
      <c r="AH154" s="131">
        <f t="shared" si="27"/>
        <v>0</v>
      </c>
      <c r="AI154" s="131">
        <f>Table5[[#This Row],[Column17]]-Table5[[#This Row],[Column20]]</f>
        <v>0</v>
      </c>
      <c r="AJ154" s="131">
        <f t="shared" si="28"/>
        <v>0</v>
      </c>
      <c r="AK154" s="131">
        <f t="shared" si="29"/>
        <v>0</v>
      </c>
      <c r="AL154" s="131">
        <f t="shared" si="30"/>
        <v>0</v>
      </c>
      <c r="AM154" s="131" t="str">
        <f t="shared" si="31"/>
        <v/>
      </c>
      <c r="AN154" s="131" t="str">
        <f t="shared" ca="1" si="32"/>
        <v/>
      </c>
    </row>
    <row r="155" spans="1:40" ht="20.25" customHeight="1" x14ac:dyDescent="0.3">
      <c r="A155" s="127"/>
      <c r="B155" s="164"/>
      <c r="C155" s="139"/>
      <c r="D155" s="140"/>
      <c r="E155" s="139"/>
      <c r="F155" s="139"/>
      <c r="G155" s="140"/>
      <c r="H155" s="139"/>
      <c r="I155" s="129"/>
      <c r="L155" s="128"/>
      <c r="M155" s="128"/>
      <c r="N155" s="128"/>
      <c r="O155" s="128"/>
      <c r="P155" s="128"/>
      <c r="Q155" s="128"/>
      <c r="R155" s="128"/>
      <c r="S155" s="128"/>
      <c r="T155" s="120">
        <f t="shared" si="22"/>
        <v>0</v>
      </c>
      <c r="U155" s="131"/>
      <c r="V155" s="131"/>
      <c r="W155" s="131">
        <f>SUMIFS($F$3:F155,$D$3:D155,D155,$C$3:C155,"Buy")+SUMIFS($F$3:F155,$D$3:D155,D155,$C$3:C155,"Coin Deposit",$E$3:E155,"&lt;&gt;")</f>
        <v>0</v>
      </c>
      <c r="X155" s="131">
        <f t="shared" si="23"/>
        <v>0</v>
      </c>
      <c r="Y155" s="131">
        <f>IF($D155=Y$1,SUMIFS($H$3:$H155,$G$3:$G155,Y$1,$C$3:$C155,"Sell"),0)</f>
        <v>0</v>
      </c>
      <c r="Z155" s="131">
        <f t="shared" si="24"/>
        <v>0</v>
      </c>
      <c r="AA155" s="131">
        <f>IF($D155=AA$1,SUMIFS($H$3:$H155,$G$3:$G155,AA$1,$C$3:$C155,"Sell"),0)</f>
        <v>0</v>
      </c>
      <c r="AB155" s="131">
        <f t="shared" si="25"/>
        <v>0</v>
      </c>
      <c r="AC155" s="131">
        <f>SUMIFS('Deductions and Deposits'!$H:$H,'Deductions and Deposits'!$G:$G,D155,'Deductions and Deposits'!$F:$F,"&lt;="&amp;B155)+SUMIFS($F$3:F155,$D$3:D155,D155,$C$3:C155,"Coin Deposit",$E$3:E155,"")</f>
        <v>0</v>
      </c>
      <c r="AD155" s="131">
        <f>SUMIFS('Deductions and Deposits'!$D:$D,'Deductions and Deposits'!$C:$C,D155)+SUMIFS($F:$F,$D:$D,D155,$C:$C,"Coin Deduction")</f>
        <v>0</v>
      </c>
      <c r="AE155" s="131">
        <f>Table5[[#This Row],[Column4]]+Table5[[#This Row],[Column14]]+Table5[[#This Row],[Column19]]+Table5[[#This Row],[Column12]]</f>
        <v>0</v>
      </c>
      <c r="AF155" s="131">
        <f>Table5[[#This Row],[Column5]]+Table5[[#This Row],[Column13]]+Table5[[#This Row],[Column21]]+Table5[[#This Row],[Column18]]</f>
        <v>0</v>
      </c>
      <c r="AG155" s="131">
        <f t="shared" si="26"/>
        <v>0</v>
      </c>
      <c r="AH155" s="131">
        <f t="shared" si="27"/>
        <v>0</v>
      </c>
      <c r="AI155" s="131">
        <f>Table5[[#This Row],[Column17]]-Table5[[#This Row],[Column20]]</f>
        <v>0</v>
      </c>
      <c r="AJ155" s="131">
        <f t="shared" si="28"/>
        <v>0</v>
      </c>
      <c r="AK155" s="131">
        <f t="shared" si="29"/>
        <v>0</v>
      </c>
      <c r="AL155" s="131">
        <f t="shared" si="30"/>
        <v>0</v>
      </c>
      <c r="AM155" s="131" t="str">
        <f t="shared" si="31"/>
        <v/>
      </c>
      <c r="AN155" s="131" t="str">
        <f t="shared" ca="1" si="32"/>
        <v/>
      </c>
    </row>
    <row r="156" spans="1:40" ht="20.25" customHeight="1" x14ac:dyDescent="0.3">
      <c r="A156" s="127"/>
      <c r="B156" s="164"/>
      <c r="C156" s="139"/>
      <c r="D156" s="140"/>
      <c r="E156" s="139"/>
      <c r="F156" s="139"/>
      <c r="G156" s="140"/>
      <c r="H156" s="139"/>
      <c r="I156" s="129"/>
      <c r="L156" s="128"/>
      <c r="M156" s="128"/>
      <c r="N156" s="128"/>
      <c r="O156" s="128"/>
      <c r="P156" s="128"/>
      <c r="Q156" s="128"/>
      <c r="R156" s="128"/>
      <c r="S156" s="128"/>
      <c r="T156" s="120">
        <f t="shared" si="22"/>
        <v>0</v>
      </c>
      <c r="U156" s="131"/>
      <c r="V156" s="131"/>
      <c r="W156" s="131">
        <f>SUMIFS($F$3:F156,$D$3:D156,D156,$C$3:C156,"Buy")+SUMIFS($F$3:F156,$D$3:D156,D156,$C$3:C156,"Coin Deposit",$E$3:E156,"&lt;&gt;")</f>
        <v>0</v>
      </c>
      <c r="X156" s="131">
        <f t="shared" si="23"/>
        <v>0</v>
      </c>
      <c r="Y156" s="131">
        <f>IF($D156=Y$1,SUMIFS($H$3:$H156,$G$3:$G156,Y$1,$C$3:$C156,"Sell"),0)</f>
        <v>0</v>
      </c>
      <c r="Z156" s="131">
        <f t="shared" si="24"/>
        <v>0</v>
      </c>
      <c r="AA156" s="131">
        <f>IF($D156=AA$1,SUMIFS($H$3:$H156,$G$3:$G156,AA$1,$C$3:$C156,"Sell"),0)</f>
        <v>0</v>
      </c>
      <c r="AB156" s="131">
        <f t="shared" si="25"/>
        <v>0</v>
      </c>
      <c r="AC156" s="131">
        <f>SUMIFS('Deductions and Deposits'!$H:$H,'Deductions and Deposits'!$G:$G,D156,'Deductions and Deposits'!$F:$F,"&lt;="&amp;B156)+SUMIFS($F$3:F156,$D$3:D156,D156,$C$3:C156,"Coin Deposit",$E$3:E156,"")</f>
        <v>0</v>
      </c>
      <c r="AD156" s="131">
        <f>SUMIFS('Deductions and Deposits'!$D:$D,'Deductions and Deposits'!$C:$C,D156)+SUMIFS($F:$F,$D:$D,D156,$C:$C,"Coin Deduction")</f>
        <v>0</v>
      </c>
      <c r="AE156" s="131">
        <f>Table5[[#This Row],[Column4]]+Table5[[#This Row],[Column14]]+Table5[[#This Row],[Column19]]+Table5[[#This Row],[Column12]]</f>
        <v>0</v>
      </c>
      <c r="AF156" s="131">
        <f>Table5[[#This Row],[Column5]]+Table5[[#This Row],[Column13]]+Table5[[#This Row],[Column21]]+Table5[[#This Row],[Column18]]</f>
        <v>0</v>
      </c>
      <c r="AG156" s="131">
        <f t="shared" si="26"/>
        <v>0</v>
      </c>
      <c r="AH156" s="131">
        <f t="shared" si="27"/>
        <v>0</v>
      </c>
      <c r="AI156" s="131">
        <f>Table5[[#This Row],[Column17]]-Table5[[#This Row],[Column20]]</f>
        <v>0</v>
      </c>
      <c r="AJ156" s="131">
        <f t="shared" si="28"/>
        <v>0</v>
      </c>
      <c r="AK156" s="131">
        <f t="shared" si="29"/>
        <v>0</v>
      </c>
      <c r="AL156" s="131">
        <f t="shared" si="30"/>
        <v>0</v>
      </c>
      <c r="AM156" s="131" t="str">
        <f t="shared" si="31"/>
        <v/>
      </c>
      <c r="AN156" s="131" t="str">
        <f t="shared" ca="1" si="32"/>
        <v/>
      </c>
    </row>
    <row r="157" spans="1:40" ht="20.25" customHeight="1" x14ac:dyDescent="0.3">
      <c r="A157" s="127"/>
      <c r="B157" s="164"/>
      <c r="C157" s="139"/>
      <c r="D157" s="140"/>
      <c r="E157" s="139"/>
      <c r="F157" s="139"/>
      <c r="G157" s="140"/>
      <c r="H157" s="139"/>
      <c r="I157" s="129"/>
      <c r="L157" s="128"/>
      <c r="M157" s="128"/>
      <c r="N157" s="128"/>
      <c r="O157" s="128"/>
      <c r="P157" s="128"/>
      <c r="Q157" s="128"/>
      <c r="R157" s="128"/>
      <c r="S157" s="128"/>
      <c r="T157" s="120">
        <f t="shared" si="22"/>
        <v>0</v>
      </c>
      <c r="U157" s="131"/>
      <c r="V157" s="131"/>
      <c r="W157" s="131">
        <f>SUMIFS($F$3:F157,$D$3:D157,D157,$C$3:C157,"Buy")+SUMIFS($F$3:F157,$D$3:D157,D157,$C$3:C157,"Coin Deposit",$E$3:E157,"&lt;&gt;")</f>
        <v>0</v>
      </c>
      <c r="X157" s="131">
        <f t="shared" si="23"/>
        <v>0</v>
      </c>
      <c r="Y157" s="131">
        <f>IF($D157=Y$1,SUMIFS($H$3:$H157,$G$3:$G157,Y$1,$C$3:$C157,"Sell"),0)</f>
        <v>0</v>
      </c>
      <c r="Z157" s="131">
        <f t="shared" si="24"/>
        <v>0</v>
      </c>
      <c r="AA157" s="131">
        <f>IF($D157=AA$1,SUMIFS($H$3:$H157,$G$3:$G157,AA$1,$C$3:$C157,"Sell"),0)</f>
        <v>0</v>
      </c>
      <c r="AB157" s="131">
        <f t="shared" si="25"/>
        <v>0</v>
      </c>
      <c r="AC157" s="131">
        <f>SUMIFS('Deductions and Deposits'!$H:$H,'Deductions and Deposits'!$G:$G,D157,'Deductions and Deposits'!$F:$F,"&lt;="&amp;B157)+SUMIFS($F$3:F157,$D$3:D157,D157,$C$3:C157,"Coin Deposit",$E$3:E157,"")</f>
        <v>0</v>
      </c>
      <c r="AD157" s="131">
        <f>SUMIFS('Deductions and Deposits'!$D:$D,'Deductions and Deposits'!$C:$C,D157)+SUMIFS($F:$F,$D:$D,D157,$C:$C,"Coin Deduction")</f>
        <v>0</v>
      </c>
      <c r="AE157" s="131">
        <f>Table5[[#This Row],[Column4]]+Table5[[#This Row],[Column14]]+Table5[[#This Row],[Column19]]+Table5[[#This Row],[Column12]]</f>
        <v>0</v>
      </c>
      <c r="AF157" s="131">
        <f>Table5[[#This Row],[Column5]]+Table5[[#This Row],[Column13]]+Table5[[#This Row],[Column21]]+Table5[[#This Row],[Column18]]</f>
        <v>0</v>
      </c>
      <c r="AG157" s="131">
        <f t="shared" si="26"/>
        <v>0</v>
      </c>
      <c r="AH157" s="131">
        <f t="shared" si="27"/>
        <v>0</v>
      </c>
      <c r="AI157" s="131">
        <f>Table5[[#This Row],[Column17]]-Table5[[#This Row],[Column20]]</f>
        <v>0</v>
      </c>
      <c r="AJ157" s="131">
        <f t="shared" si="28"/>
        <v>0</v>
      </c>
      <c r="AK157" s="131">
        <f t="shared" si="29"/>
        <v>0</v>
      </c>
      <c r="AL157" s="131">
        <f t="shared" si="30"/>
        <v>0</v>
      </c>
      <c r="AM157" s="131" t="str">
        <f t="shared" si="31"/>
        <v/>
      </c>
      <c r="AN157" s="131" t="str">
        <f t="shared" ca="1" si="32"/>
        <v/>
      </c>
    </row>
    <row r="158" spans="1:40" ht="20.25" customHeight="1" x14ac:dyDescent="0.3">
      <c r="A158" s="127"/>
      <c r="B158" s="164"/>
      <c r="C158" s="139"/>
      <c r="D158" s="140"/>
      <c r="E158" s="139"/>
      <c r="F158" s="139"/>
      <c r="G158" s="140"/>
      <c r="H158" s="139"/>
      <c r="I158" s="129"/>
      <c r="L158" s="128"/>
      <c r="M158" s="128"/>
      <c r="N158" s="128"/>
      <c r="O158" s="128"/>
      <c r="P158" s="128"/>
      <c r="Q158" s="128"/>
      <c r="R158" s="128"/>
      <c r="S158" s="128"/>
      <c r="T158" s="120">
        <f t="shared" si="22"/>
        <v>0</v>
      </c>
      <c r="U158" s="131"/>
      <c r="V158" s="131"/>
      <c r="W158" s="131">
        <f>SUMIFS($F$3:F158,$D$3:D158,D158,$C$3:C158,"Buy")+SUMIFS($F$3:F158,$D$3:D158,D158,$C$3:C158,"Coin Deposit",$E$3:E158,"&lt;&gt;")</f>
        <v>0</v>
      </c>
      <c r="X158" s="131">
        <f t="shared" si="23"/>
        <v>0</v>
      </c>
      <c r="Y158" s="131">
        <f>IF($D158=Y$1,SUMIFS($H$3:$H158,$G$3:$G158,Y$1,$C$3:$C158,"Sell"),0)</f>
        <v>0</v>
      </c>
      <c r="Z158" s="131">
        <f t="shared" si="24"/>
        <v>0</v>
      </c>
      <c r="AA158" s="131">
        <f>IF($D158=AA$1,SUMIFS($H$3:$H158,$G$3:$G158,AA$1,$C$3:$C158,"Sell"),0)</f>
        <v>0</v>
      </c>
      <c r="AB158" s="131">
        <f t="shared" si="25"/>
        <v>0</v>
      </c>
      <c r="AC158" s="131">
        <f>SUMIFS('Deductions and Deposits'!$H:$H,'Deductions and Deposits'!$G:$G,D158,'Deductions and Deposits'!$F:$F,"&lt;="&amp;B158)+SUMIFS($F$3:F158,$D$3:D158,D158,$C$3:C158,"Coin Deposit",$E$3:E158,"")</f>
        <v>0</v>
      </c>
      <c r="AD158" s="131">
        <f>SUMIFS('Deductions and Deposits'!$D:$D,'Deductions and Deposits'!$C:$C,D158)+SUMIFS($F:$F,$D:$D,D158,$C:$C,"Coin Deduction")</f>
        <v>0</v>
      </c>
      <c r="AE158" s="131">
        <f>Table5[[#This Row],[Column4]]+Table5[[#This Row],[Column14]]+Table5[[#This Row],[Column19]]+Table5[[#This Row],[Column12]]</f>
        <v>0</v>
      </c>
      <c r="AF158" s="131">
        <f>Table5[[#This Row],[Column5]]+Table5[[#This Row],[Column13]]+Table5[[#This Row],[Column21]]+Table5[[#This Row],[Column18]]</f>
        <v>0</v>
      </c>
      <c r="AG158" s="131">
        <f t="shared" si="26"/>
        <v>0</v>
      </c>
      <c r="AH158" s="131">
        <f t="shared" si="27"/>
        <v>0</v>
      </c>
      <c r="AI158" s="131">
        <f>Table5[[#This Row],[Column17]]-Table5[[#This Row],[Column20]]</f>
        <v>0</v>
      </c>
      <c r="AJ158" s="131">
        <f t="shared" si="28"/>
        <v>0</v>
      </c>
      <c r="AK158" s="131">
        <f t="shared" si="29"/>
        <v>0</v>
      </c>
      <c r="AL158" s="131">
        <f t="shared" si="30"/>
        <v>0</v>
      </c>
      <c r="AM158" s="131" t="str">
        <f t="shared" si="31"/>
        <v/>
      </c>
      <c r="AN158" s="131" t="str">
        <f t="shared" ca="1" si="32"/>
        <v/>
      </c>
    </row>
    <row r="159" spans="1:40" ht="20.25" customHeight="1" x14ac:dyDescent="0.3">
      <c r="A159" s="127"/>
      <c r="B159" s="164"/>
      <c r="C159" s="139"/>
      <c r="D159" s="140"/>
      <c r="E159" s="139"/>
      <c r="F159" s="139"/>
      <c r="G159" s="140"/>
      <c r="H159" s="139"/>
      <c r="I159" s="129"/>
      <c r="L159" s="128"/>
      <c r="M159" s="128"/>
      <c r="N159" s="128"/>
      <c r="O159" s="128"/>
      <c r="P159" s="128"/>
      <c r="Q159" s="128"/>
      <c r="R159" s="128"/>
      <c r="S159" s="128"/>
      <c r="T159" s="120">
        <f t="shared" si="22"/>
        <v>0</v>
      </c>
      <c r="U159" s="131"/>
      <c r="V159" s="131"/>
      <c r="W159" s="131">
        <f>SUMIFS($F$3:F159,$D$3:D159,D159,$C$3:C159,"Buy")+SUMIFS($F$3:F159,$D$3:D159,D159,$C$3:C159,"Coin Deposit",$E$3:E159,"&lt;&gt;")</f>
        <v>0</v>
      </c>
      <c r="X159" s="131">
        <f t="shared" si="23"/>
        <v>0</v>
      </c>
      <c r="Y159" s="131">
        <f>IF($D159=Y$1,SUMIFS($H$3:$H159,$G$3:$G159,Y$1,$C$3:$C159,"Sell"),0)</f>
        <v>0</v>
      </c>
      <c r="Z159" s="131">
        <f t="shared" si="24"/>
        <v>0</v>
      </c>
      <c r="AA159" s="131">
        <f>IF($D159=AA$1,SUMIFS($H$3:$H159,$G$3:$G159,AA$1,$C$3:$C159,"Sell"),0)</f>
        <v>0</v>
      </c>
      <c r="AB159" s="131">
        <f t="shared" si="25"/>
        <v>0</v>
      </c>
      <c r="AC159" s="131">
        <f>SUMIFS('Deductions and Deposits'!$H:$H,'Deductions and Deposits'!$G:$G,D159,'Deductions and Deposits'!$F:$F,"&lt;="&amp;B159)+SUMIFS($F$3:F159,$D$3:D159,D159,$C$3:C159,"Coin Deposit",$E$3:E159,"")</f>
        <v>0</v>
      </c>
      <c r="AD159" s="131">
        <f>SUMIFS('Deductions and Deposits'!$D:$D,'Deductions and Deposits'!$C:$C,D159)+SUMIFS($F:$F,$D:$D,D159,$C:$C,"Coin Deduction")</f>
        <v>0</v>
      </c>
      <c r="AE159" s="131">
        <f>Table5[[#This Row],[Column4]]+Table5[[#This Row],[Column14]]+Table5[[#This Row],[Column19]]+Table5[[#This Row],[Column12]]</f>
        <v>0</v>
      </c>
      <c r="AF159" s="131">
        <f>Table5[[#This Row],[Column5]]+Table5[[#This Row],[Column13]]+Table5[[#This Row],[Column21]]+Table5[[#This Row],[Column18]]</f>
        <v>0</v>
      </c>
      <c r="AG159" s="131">
        <f t="shared" si="26"/>
        <v>0</v>
      </c>
      <c r="AH159" s="131">
        <f t="shared" si="27"/>
        <v>0</v>
      </c>
      <c r="AI159" s="131">
        <f>Table5[[#This Row],[Column17]]-Table5[[#This Row],[Column20]]</f>
        <v>0</v>
      </c>
      <c r="AJ159" s="131">
        <f t="shared" si="28"/>
        <v>0</v>
      </c>
      <c r="AK159" s="131">
        <f t="shared" si="29"/>
        <v>0</v>
      </c>
      <c r="AL159" s="131">
        <f t="shared" si="30"/>
        <v>0</v>
      </c>
      <c r="AM159" s="131" t="str">
        <f t="shared" si="31"/>
        <v/>
      </c>
      <c r="AN159" s="131" t="str">
        <f t="shared" ca="1" si="32"/>
        <v/>
      </c>
    </row>
    <row r="160" spans="1:40" ht="20.25" customHeight="1" x14ac:dyDescent="0.3">
      <c r="A160" s="127"/>
      <c r="B160" s="164"/>
      <c r="C160" s="139"/>
      <c r="D160" s="140"/>
      <c r="E160" s="139"/>
      <c r="F160" s="139"/>
      <c r="G160" s="140"/>
      <c r="H160" s="139"/>
      <c r="I160" s="129"/>
      <c r="L160" s="128"/>
      <c r="M160" s="128"/>
      <c r="N160" s="128"/>
      <c r="O160" s="128"/>
      <c r="P160" s="128"/>
      <c r="Q160" s="128"/>
      <c r="R160" s="128"/>
      <c r="S160" s="128"/>
      <c r="T160" s="120">
        <f t="shared" si="22"/>
        <v>0</v>
      </c>
      <c r="U160" s="131"/>
      <c r="V160" s="131"/>
      <c r="W160" s="131">
        <f>SUMIFS($F$3:F160,$D$3:D160,D160,$C$3:C160,"Buy")+SUMIFS($F$3:F160,$D$3:D160,D160,$C$3:C160,"Coin Deposit",$E$3:E160,"&lt;&gt;")</f>
        <v>0</v>
      </c>
      <c r="X160" s="131">
        <f t="shared" si="23"/>
        <v>0</v>
      </c>
      <c r="Y160" s="131">
        <f>IF($D160=Y$1,SUMIFS($H$3:$H160,$G$3:$G160,Y$1,$C$3:$C160,"Sell"),0)</f>
        <v>0</v>
      </c>
      <c r="Z160" s="131">
        <f t="shared" si="24"/>
        <v>0</v>
      </c>
      <c r="AA160" s="131">
        <f>IF($D160=AA$1,SUMIFS($H$3:$H160,$G$3:$G160,AA$1,$C$3:$C160,"Sell"),0)</f>
        <v>0</v>
      </c>
      <c r="AB160" s="131">
        <f t="shared" si="25"/>
        <v>0</v>
      </c>
      <c r="AC160" s="131">
        <f>SUMIFS('Deductions and Deposits'!$H:$H,'Deductions and Deposits'!$G:$G,D160,'Deductions and Deposits'!$F:$F,"&lt;="&amp;B160)+SUMIFS($F$3:F160,$D$3:D160,D160,$C$3:C160,"Coin Deposit",$E$3:E160,"")</f>
        <v>0</v>
      </c>
      <c r="AD160" s="131">
        <f>SUMIFS('Deductions and Deposits'!$D:$D,'Deductions and Deposits'!$C:$C,D160)+SUMIFS($F:$F,$D:$D,D160,$C:$C,"Coin Deduction")</f>
        <v>0</v>
      </c>
      <c r="AE160" s="131">
        <f>Table5[[#This Row],[Column4]]+Table5[[#This Row],[Column14]]+Table5[[#This Row],[Column19]]+Table5[[#This Row],[Column12]]</f>
        <v>0</v>
      </c>
      <c r="AF160" s="131">
        <f>Table5[[#This Row],[Column5]]+Table5[[#This Row],[Column13]]+Table5[[#This Row],[Column21]]+Table5[[#This Row],[Column18]]</f>
        <v>0</v>
      </c>
      <c r="AG160" s="131">
        <f t="shared" si="26"/>
        <v>0</v>
      </c>
      <c r="AH160" s="131">
        <f t="shared" si="27"/>
        <v>0</v>
      </c>
      <c r="AI160" s="131">
        <f>Table5[[#This Row],[Column17]]-Table5[[#This Row],[Column20]]</f>
        <v>0</v>
      </c>
      <c r="AJ160" s="131">
        <f t="shared" si="28"/>
        <v>0</v>
      </c>
      <c r="AK160" s="131">
        <f t="shared" si="29"/>
        <v>0</v>
      </c>
      <c r="AL160" s="131">
        <f t="shared" si="30"/>
        <v>0</v>
      </c>
      <c r="AM160" s="131" t="str">
        <f t="shared" si="31"/>
        <v/>
      </c>
      <c r="AN160" s="131" t="str">
        <f t="shared" ca="1" si="32"/>
        <v/>
      </c>
    </row>
    <row r="161" spans="1:40" ht="20.25" customHeight="1" x14ac:dyDescent="0.3">
      <c r="A161" s="127"/>
      <c r="B161" s="164"/>
      <c r="C161" s="139"/>
      <c r="D161" s="140"/>
      <c r="E161" s="139"/>
      <c r="F161" s="139"/>
      <c r="G161" s="140"/>
      <c r="H161" s="139"/>
      <c r="I161" s="129"/>
      <c r="L161" s="128"/>
      <c r="M161" s="128"/>
      <c r="N161" s="128"/>
      <c r="O161" s="128"/>
      <c r="P161" s="128"/>
      <c r="Q161" s="128"/>
      <c r="R161" s="128"/>
      <c r="S161" s="128"/>
      <c r="T161" s="120">
        <f t="shared" si="22"/>
        <v>0</v>
      </c>
      <c r="U161" s="131"/>
      <c r="V161" s="131"/>
      <c r="W161" s="131">
        <f>SUMIFS($F$3:F161,$D$3:D161,D161,$C$3:C161,"Buy")+SUMIFS($F$3:F161,$D$3:D161,D161,$C$3:C161,"Coin Deposit",$E$3:E161,"&lt;&gt;")</f>
        <v>0</v>
      </c>
      <c r="X161" s="131">
        <f t="shared" si="23"/>
        <v>0</v>
      </c>
      <c r="Y161" s="131">
        <f>IF($D161=Y$1,SUMIFS($H$3:$H161,$G$3:$G161,Y$1,$C$3:$C161,"Sell"),0)</f>
        <v>0</v>
      </c>
      <c r="Z161" s="131">
        <f t="shared" si="24"/>
        <v>0</v>
      </c>
      <c r="AA161" s="131">
        <f>IF($D161=AA$1,SUMIFS($H$3:$H161,$G$3:$G161,AA$1,$C$3:$C161,"Sell"),0)</f>
        <v>0</v>
      </c>
      <c r="AB161" s="131">
        <f t="shared" si="25"/>
        <v>0</v>
      </c>
      <c r="AC161" s="131">
        <f>SUMIFS('Deductions and Deposits'!$H:$H,'Deductions and Deposits'!$G:$G,D161,'Deductions and Deposits'!$F:$F,"&lt;="&amp;B161)+SUMIFS($F$3:F161,$D$3:D161,D161,$C$3:C161,"Coin Deposit",$E$3:E161,"")</f>
        <v>0</v>
      </c>
      <c r="AD161" s="131">
        <f>SUMIFS('Deductions and Deposits'!$D:$D,'Deductions and Deposits'!$C:$C,D161)+SUMIFS($F:$F,$D:$D,D161,$C:$C,"Coin Deduction")</f>
        <v>0</v>
      </c>
      <c r="AE161" s="131">
        <f>Table5[[#This Row],[Column4]]+Table5[[#This Row],[Column14]]+Table5[[#This Row],[Column19]]+Table5[[#This Row],[Column12]]</f>
        <v>0</v>
      </c>
      <c r="AF161" s="131">
        <f>Table5[[#This Row],[Column5]]+Table5[[#This Row],[Column13]]+Table5[[#This Row],[Column21]]+Table5[[#This Row],[Column18]]</f>
        <v>0</v>
      </c>
      <c r="AG161" s="131">
        <f t="shared" si="26"/>
        <v>0</v>
      </c>
      <c r="AH161" s="131">
        <f t="shared" si="27"/>
        <v>0</v>
      </c>
      <c r="AI161" s="131">
        <f>Table5[[#This Row],[Column17]]-Table5[[#This Row],[Column20]]</f>
        <v>0</v>
      </c>
      <c r="AJ161" s="131">
        <f t="shared" si="28"/>
        <v>0</v>
      </c>
      <c r="AK161" s="131">
        <f t="shared" si="29"/>
        <v>0</v>
      </c>
      <c r="AL161" s="131">
        <f t="shared" si="30"/>
        <v>0</v>
      </c>
      <c r="AM161" s="131" t="str">
        <f t="shared" si="31"/>
        <v/>
      </c>
      <c r="AN161" s="131" t="str">
        <f t="shared" ca="1" si="32"/>
        <v/>
      </c>
    </row>
    <row r="162" spans="1:40" ht="20.25" customHeight="1" x14ac:dyDescent="0.3">
      <c r="A162" s="127"/>
      <c r="B162" s="164"/>
      <c r="C162" s="139"/>
      <c r="D162" s="140"/>
      <c r="E162" s="139"/>
      <c r="F162" s="139"/>
      <c r="G162" s="140"/>
      <c r="H162" s="139"/>
      <c r="I162" s="129"/>
      <c r="L162" s="128"/>
      <c r="M162" s="128"/>
      <c r="N162" s="128"/>
      <c r="O162" s="128"/>
      <c r="P162" s="128"/>
      <c r="Q162" s="128"/>
      <c r="R162" s="128"/>
      <c r="S162" s="128"/>
      <c r="T162" s="120">
        <f t="shared" si="22"/>
        <v>0</v>
      </c>
      <c r="U162" s="131"/>
      <c r="V162" s="131"/>
      <c r="W162" s="131">
        <f>SUMIFS($F$3:F162,$D$3:D162,D162,$C$3:C162,"Buy")+SUMIFS($F$3:F162,$D$3:D162,D162,$C$3:C162,"Coin Deposit",$E$3:E162,"&lt;&gt;")</f>
        <v>0</v>
      </c>
      <c r="X162" s="131">
        <f t="shared" si="23"/>
        <v>0</v>
      </c>
      <c r="Y162" s="131">
        <f>IF($D162=Y$1,SUMIFS($H$3:$H162,$G$3:$G162,Y$1,$C$3:$C162,"Sell"),0)</f>
        <v>0</v>
      </c>
      <c r="Z162" s="131">
        <f t="shared" si="24"/>
        <v>0</v>
      </c>
      <c r="AA162" s="131">
        <f>IF($D162=AA$1,SUMIFS($H$3:$H162,$G$3:$G162,AA$1,$C$3:$C162,"Sell"),0)</f>
        <v>0</v>
      </c>
      <c r="AB162" s="131">
        <f t="shared" si="25"/>
        <v>0</v>
      </c>
      <c r="AC162" s="131">
        <f>SUMIFS('Deductions and Deposits'!$H:$H,'Deductions and Deposits'!$G:$G,D162,'Deductions and Deposits'!$F:$F,"&lt;="&amp;B162)+SUMIFS($F$3:F162,$D$3:D162,D162,$C$3:C162,"Coin Deposit",$E$3:E162,"")</f>
        <v>0</v>
      </c>
      <c r="AD162" s="131">
        <f>SUMIFS('Deductions and Deposits'!$D:$D,'Deductions and Deposits'!$C:$C,D162)+SUMIFS($F:$F,$D:$D,D162,$C:$C,"Coin Deduction")</f>
        <v>0</v>
      </c>
      <c r="AE162" s="131">
        <f>Table5[[#This Row],[Column4]]+Table5[[#This Row],[Column14]]+Table5[[#This Row],[Column19]]+Table5[[#This Row],[Column12]]</f>
        <v>0</v>
      </c>
      <c r="AF162" s="131">
        <f>Table5[[#This Row],[Column5]]+Table5[[#This Row],[Column13]]+Table5[[#This Row],[Column21]]+Table5[[#This Row],[Column18]]</f>
        <v>0</v>
      </c>
      <c r="AG162" s="131">
        <f t="shared" si="26"/>
        <v>0</v>
      </c>
      <c r="AH162" s="131">
        <f t="shared" si="27"/>
        <v>0</v>
      </c>
      <c r="AI162" s="131">
        <f>Table5[[#This Row],[Column17]]-Table5[[#This Row],[Column20]]</f>
        <v>0</v>
      </c>
      <c r="AJ162" s="131">
        <f t="shared" si="28"/>
        <v>0</v>
      </c>
      <c r="AK162" s="131">
        <f t="shared" si="29"/>
        <v>0</v>
      </c>
      <c r="AL162" s="131">
        <f t="shared" si="30"/>
        <v>0</v>
      </c>
      <c r="AM162" s="131" t="str">
        <f t="shared" si="31"/>
        <v/>
      </c>
      <c r="AN162" s="131" t="str">
        <f t="shared" ca="1" si="32"/>
        <v/>
      </c>
    </row>
    <row r="163" spans="1:40" ht="20.25" customHeight="1" x14ac:dyDescent="0.3">
      <c r="A163" s="127"/>
      <c r="B163" s="164"/>
      <c r="C163" s="139"/>
      <c r="D163" s="140"/>
      <c r="E163" s="139"/>
      <c r="F163" s="139"/>
      <c r="G163" s="140"/>
      <c r="H163" s="139"/>
      <c r="I163" s="129"/>
      <c r="L163" s="128"/>
      <c r="M163" s="128"/>
      <c r="N163" s="128"/>
      <c r="O163" s="128"/>
      <c r="P163" s="128"/>
      <c r="Q163" s="128"/>
      <c r="R163" s="128"/>
      <c r="S163" s="128"/>
      <c r="T163" s="120">
        <f t="shared" si="22"/>
        <v>0</v>
      </c>
      <c r="U163" s="131"/>
      <c r="V163" s="131"/>
      <c r="W163" s="131">
        <f>SUMIFS($F$3:F163,$D$3:D163,D163,$C$3:C163,"Buy")+SUMIFS($F$3:F163,$D$3:D163,D163,$C$3:C163,"Coin Deposit",$E$3:E163,"&lt;&gt;")</f>
        <v>0</v>
      </c>
      <c r="X163" s="131">
        <f t="shared" si="23"/>
        <v>0</v>
      </c>
      <c r="Y163" s="131">
        <f>IF($D163=Y$1,SUMIFS($H$3:$H163,$G$3:$G163,Y$1,$C$3:$C163,"Sell"),0)</f>
        <v>0</v>
      </c>
      <c r="Z163" s="131">
        <f t="shared" si="24"/>
        <v>0</v>
      </c>
      <c r="AA163" s="131">
        <f>IF($D163=AA$1,SUMIFS($H$3:$H163,$G$3:$G163,AA$1,$C$3:$C163,"Sell"),0)</f>
        <v>0</v>
      </c>
      <c r="AB163" s="131">
        <f t="shared" si="25"/>
        <v>0</v>
      </c>
      <c r="AC163" s="131">
        <f>SUMIFS('Deductions and Deposits'!$H:$H,'Deductions and Deposits'!$G:$G,D163,'Deductions and Deposits'!$F:$F,"&lt;="&amp;B163)+SUMIFS($F$3:F163,$D$3:D163,D163,$C$3:C163,"Coin Deposit",$E$3:E163,"")</f>
        <v>0</v>
      </c>
      <c r="AD163" s="131">
        <f>SUMIFS('Deductions and Deposits'!$D:$D,'Deductions and Deposits'!$C:$C,D163)+SUMIFS($F:$F,$D:$D,D163,$C:$C,"Coin Deduction")</f>
        <v>0</v>
      </c>
      <c r="AE163" s="131">
        <f>Table5[[#This Row],[Column4]]+Table5[[#This Row],[Column14]]+Table5[[#This Row],[Column19]]+Table5[[#This Row],[Column12]]</f>
        <v>0</v>
      </c>
      <c r="AF163" s="131">
        <f>Table5[[#This Row],[Column5]]+Table5[[#This Row],[Column13]]+Table5[[#This Row],[Column21]]+Table5[[#This Row],[Column18]]</f>
        <v>0</v>
      </c>
      <c r="AG163" s="131">
        <f t="shared" si="26"/>
        <v>0</v>
      </c>
      <c r="AH163" s="131">
        <f t="shared" si="27"/>
        <v>0</v>
      </c>
      <c r="AI163" s="131">
        <f>Table5[[#This Row],[Column17]]-Table5[[#This Row],[Column20]]</f>
        <v>0</v>
      </c>
      <c r="AJ163" s="131">
        <f t="shared" si="28"/>
        <v>0</v>
      </c>
      <c r="AK163" s="131">
        <f t="shared" si="29"/>
        <v>0</v>
      </c>
      <c r="AL163" s="131">
        <f t="shared" si="30"/>
        <v>0</v>
      </c>
      <c r="AM163" s="131" t="str">
        <f t="shared" si="31"/>
        <v/>
      </c>
      <c r="AN163" s="131" t="str">
        <f t="shared" ca="1" si="32"/>
        <v/>
      </c>
    </row>
    <row r="164" spans="1:40" ht="20.25" customHeight="1" x14ac:dyDescent="0.3">
      <c r="A164" s="127"/>
      <c r="B164" s="164"/>
      <c r="C164" s="139"/>
      <c r="D164" s="140"/>
      <c r="E164" s="139"/>
      <c r="F164" s="139"/>
      <c r="G164" s="140"/>
      <c r="H164" s="139"/>
      <c r="I164" s="129"/>
      <c r="L164" s="128"/>
      <c r="M164" s="128"/>
      <c r="N164" s="128"/>
      <c r="O164" s="128"/>
      <c r="P164" s="128"/>
      <c r="Q164" s="128"/>
      <c r="R164" s="128"/>
      <c r="S164" s="128"/>
      <c r="T164" s="120">
        <f t="shared" si="22"/>
        <v>0</v>
      </c>
      <c r="U164" s="131"/>
      <c r="V164" s="131"/>
      <c r="W164" s="131">
        <f>SUMIFS($F$3:F164,$D$3:D164,D164,$C$3:C164,"Buy")+SUMIFS($F$3:F164,$D$3:D164,D164,$C$3:C164,"Coin Deposit",$E$3:E164,"&lt;&gt;")</f>
        <v>0</v>
      </c>
      <c r="X164" s="131">
        <f t="shared" si="23"/>
        <v>0</v>
      </c>
      <c r="Y164" s="131">
        <f>IF($D164=Y$1,SUMIFS($H$3:$H164,$G$3:$G164,Y$1,$C$3:$C164,"Sell"),0)</f>
        <v>0</v>
      </c>
      <c r="Z164" s="131">
        <f t="shared" si="24"/>
        <v>0</v>
      </c>
      <c r="AA164" s="131">
        <f>IF($D164=AA$1,SUMIFS($H$3:$H164,$G$3:$G164,AA$1,$C$3:$C164,"Sell"),0)</f>
        <v>0</v>
      </c>
      <c r="AB164" s="131">
        <f t="shared" si="25"/>
        <v>0</v>
      </c>
      <c r="AC164" s="131">
        <f>SUMIFS('Deductions and Deposits'!$H:$H,'Deductions and Deposits'!$G:$G,D164,'Deductions and Deposits'!$F:$F,"&lt;="&amp;B164)+SUMIFS($F$3:F164,$D$3:D164,D164,$C$3:C164,"Coin Deposit",$E$3:E164,"")</f>
        <v>0</v>
      </c>
      <c r="AD164" s="131">
        <f>SUMIFS('Deductions and Deposits'!$D:$D,'Deductions and Deposits'!$C:$C,D164)+SUMIFS($F:$F,$D:$D,D164,$C:$C,"Coin Deduction")</f>
        <v>0</v>
      </c>
      <c r="AE164" s="131">
        <f>Table5[[#This Row],[Column4]]+Table5[[#This Row],[Column14]]+Table5[[#This Row],[Column19]]+Table5[[#This Row],[Column12]]</f>
        <v>0</v>
      </c>
      <c r="AF164" s="131">
        <f>Table5[[#This Row],[Column5]]+Table5[[#This Row],[Column13]]+Table5[[#This Row],[Column21]]+Table5[[#This Row],[Column18]]</f>
        <v>0</v>
      </c>
      <c r="AG164" s="131">
        <f t="shared" si="26"/>
        <v>0</v>
      </c>
      <c r="AH164" s="131">
        <f t="shared" si="27"/>
        <v>0</v>
      </c>
      <c r="AI164" s="131">
        <f>Table5[[#This Row],[Column17]]-Table5[[#This Row],[Column20]]</f>
        <v>0</v>
      </c>
      <c r="AJ164" s="131">
        <f t="shared" si="28"/>
        <v>0</v>
      </c>
      <c r="AK164" s="131">
        <f t="shared" si="29"/>
        <v>0</v>
      </c>
      <c r="AL164" s="131">
        <f t="shared" si="30"/>
        <v>0</v>
      </c>
      <c r="AM164" s="131" t="str">
        <f t="shared" si="31"/>
        <v/>
      </c>
      <c r="AN164" s="131" t="str">
        <f t="shared" ca="1" si="32"/>
        <v/>
      </c>
    </row>
    <row r="165" spans="1:40" ht="20.25" customHeight="1" x14ac:dyDescent="0.3">
      <c r="A165" s="127"/>
      <c r="B165" s="164"/>
      <c r="C165" s="139"/>
      <c r="D165" s="140"/>
      <c r="E165" s="139"/>
      <c r="F165" s="139"/>
      <c r="G165" s="140"/>
      <c r="H165" s="139"/>
      <c r="I165" s="129"/>
      <c r="L165" s="128"/>
      <c r="M165" s="128"/>
      <c r="N165" s="128"/>
      <c r="O165" s="128"/>
      <c r="P165" s="128"/>
      <c r="Q165" s="128"/>
      <c r="R165" s="128"/>
      <c r="S165" s="128"/>
      <c r="T165" s="120">
        <f t="shared" si="22"/>
        <v>0</v>
      </c>
      <c r="U165" s="131"/>
      <c r="V165" s="131"/>
      <c r="W165" s="131">
        <f>SUMIFS($F$3:F165,$D$3:D165,D165,$C$3:C165,"Buy")+SUMIFS($F$3:F165,$D$3:D165,D165,$C$3:C165,"Coin Deposit",$E$3:E165,"&lt;&gt;")</f>
        <v>0</v>
      </c>
      <c r="X165" s="131">
        <f t="shared" si="23"/>
        <v>0</v>
      </c>
      <c r="Y165" s="131">
        <f>IF($D165=Y$1,SUMIFS($H$3:$H165,$G$3:$G165,Y$1,$C$3:$C165,"Sell"),0)</f>
        <v>0</v>
      </c>
      <c r="Z165" s="131">
        <f t="shared" si="24"/>
        <v>0</v>
      </c>
      <c r="AA165" s="131">
        <f>IF($D165=AA$1,SUMIFS($H$3:$H165,$G$3:$G165,AA$1,$C$3:$C165,"Sell"),0)</f>
        <v>0</v>
      </c>
      <c r="AB165" s="131">
        <f t="shared" si="25"/>
        <v>0</v>
      </c>
      <c r="AC165" s="131">
        <f>SUMIFS('Deductions and Deposits'!$H:$H,'Deductions and Deposits'!$G:$G,D165,'Deductions and Deposits'!$F:$F,"&lt;="&amp;B165)+SUMIFS($F$3:F165,$D$3:D165,D165,$C$3:C165,"Coin Deposit",$E$3:E165,"")</f>
        <v>0</v>
      </c>
      <c r="AD165" s="131">
        <f>SUMIFS('Deductions and Deposits'!$D:$D,'Deductions and Deposits'!$C:$C,D165)+SUMIFS($F:$F,$D:$D,D165,$C:$C,"Coin Deduction")</f>
        <v>0</v>
      </c>
      <c r="AE165" s="131">
        <f>Table5[[#This Row],[Column4]]+Table5[[#This Row],[Column14]]+Table5[[#This Row],[Column19]]+Table5[[#This Row],[Column12]]</f>
        <v>0</v>
      </c>
      <c r="AF165" s="131">
        <f>Table5[[#This Row],[Column5]]+Table5[[#This Row],[Column13]]+Table5[[#This Row],[Column21]]+Table5[[#This Row],[Column18]]</f>
        <v>0</v>
      </c>
      <c r="AG165" s="131">
        <f t="shared" si="26"/>
        <v>0</v>
      </c>
      <c r="AH165" s="131">
        <f t="shared" si="27"/>
        <v>0</v>
      </c>
      <c r="AI165" s="131">
        <f>Table5[[#This Row],[Column17]]-Table5[[#This Row],[Column20]]</f>
        <v>0</v>
      </c>
      <c r="AJ165" s="131">
        <f t="shared" si="28"/>
        <v>0</v>
      </c>
      <c r="AK165" s="131">
        <f t="shared" si="29"/>
        <v>0</v>
      </c>
      <c r="AL165" s="131">
        <f t="shared" si="30"/>
        <v>0</v>
      </c>
      <c r="AM165" s="131" t="str">
        <f t="shared" si="31"/>
        <v/>
      </c>
      <c r="AN165" s="131" t="str">
        <f t="shared" ca="1" si="32"/>
        <v/>
      </c>
    </row>
    <row r="166" spans="1:40" ht="20.25" customHeight="1" x14ac:dyDescent="0.3">
      <c r="A166" s="127"/>
      <c r="B166" s="164"/>
      <c r="C166" s="139"/>
      <c r="D166" s="140"/>
      <c r="E166" s="139"/>
      <c r="F166" s="139"/>
      <c r="G166" s="140"/>
      <c r="H166" s="139"/>
      <c r="I166" s="129"/>
      <c r="L166" s="128"/>
      <c r="M166" s="128"/>
      <c r="N166" s="128"/>
      <c r="O166" s="128"/>
      <c r="P166" s="128"/>
      <c r="Q166" s="128"/>
      <c r="R166" s="128"/>
      <c r="S166" s="128"/>
      <c r="T166" s="120">
        <f t="shared" si="22"/>
        <v>0</v>
      </c>
      <c r="U166" s="131"/>
      <c r="V166" s="131"/>
      <c r="W166" s="131">
        <f>SUMIFS($F$3:F166,$D$3:D166,D166,$C$3:C166,"Buy")+SUMIFS($F$3:F166,$D$3:D166,D166,$C$3:C166,"Coin Deposit",$E$3:E166,"&lt;&gt;")</f>
        <v>0</v>
      </c>
      <c r="X166" s="131">
        <f t="shared" si="23"/>
        <v>0</v>
      </c>
      <c r="Y166" s="131">
        <f>IF($D166=Y$1,SUMIFS($H$3:$H166,$G$3:$G166,Y$1,$C$3:$C166,"Sell"),0)</f>
        <v>0</v>
      </c>
      <c r="Z166" s="131">
        <f t="shared" si="24"/>
        <v>0</v>
      </c>
      <c r="AA166" s="131">
        <f>IF($D166=AA$1,SUMIFS($H$3:$H166,$G$3:$G166,AA$1,$C$3:$C166,"Sell"),0)</f>
        <v>0</v>
      </c>
      <c r="AB166" s="131">
        <f t="shared" si="25"/>
        <v>0</v>
      </c>
      <c r="AC166" s="131">
        <f>SUMIFS('Deductions and Deposits'!$H:$H,'Deductions and Deposits'!$G:$G,D166,'Deductions and Deposits'!$F:$F,"&lt;="&amp;B166)+SUMIFS($F$3:F166,$D$3:D166,D166,$C$3:C166,"Coin Deposit",$E$3:E166,"")</f>
        <v>0</v>
      </c>
      <c r="AD166" s="131">
        <f>SUMIFS('Deductions and Deposits'!$D:$D,'Deductions and Deposits'!$C:$C,D166)+SUMIFS($F:$F,$D:$D,D166,$C:$C,"Coin Deduction")</f>
        <v>0</v>
      </c>
      <c r="AE166" s="131">
        <f>Table5[[#This Row],[Column4]]+Table5[[#This Row],[Column14]]+Table5[[#This Row],[Column19]]+Table5[[#This Row],[Column12]]</f>
        <v>0</v>
      </c>
      <c r="AF166" s="131">
        <f>Table5[[#This Row],[Column5]]+Table5[[#This Row],[Column13]]+Table5[[#This Row],[Column21]]+Table5[[#This Row],[Column18]]</f>
        <v>0</v>
      </c>
      <c r="AG166" s="131">
        <f t="shared" si="26"/>
        <v>0</v>
      </c>
      <c r="AH166" s="131">
        <f t="shared" si="27"/>
        <v>0</v>
      </c>
      <c r="AI166" s="131">
        <f>Table5[[#This Row],[Column17]]-Table5[[#This Row],[Column20]]</f>
        <v>0</v>
      </c>
      <c r="AJ166" s="131">
        <f t="shared" si="28"/>
        <v>0</v>
      </c>
      <c r="AK166" s="131">
        <f t="shared" si="29"/>
        <v>0</v>
      </c>
      <c r="AL166" s="131">
        <f t="shared" si="30"/>
        <v>0</v>
      </c>
      <c r="AM166" s="131" t="str">
        <f t="shared" si="31"/>
        <v/>
      </c>
      <c r="AN166" s="131" t="str">
        <f t="shared" ca="1" si="32"/>
        <v/>
      </c>
    </row>
    <row r="167" spans="1:40" ht="20.25" customHeight="1" x14ac:dyDescent="0.3">
      <c r="A167" s="127"/>
      <c r="B167" s="164"/>
      <c r="C167" s="139"/>
      <c r="D167" s="140"/>
      <c r="E167" s="139"/>
      <c r="F167" s="139"/>
      <c r="G167" s="140"/>
      <c r="H167" s="139"/>
      <c r="I167" s="129"/>
      <c r="L167" s="128"/>
      <c r="M167" s="128"/>
      <c r="N167" s="128"/>
      <c r="O167" s="128"/>
      <c r="P167" s="128"/>
      <c r="Q167" s="128"/>
      <c r="R167" s="128"/>
      <c r="S167" s="128"/>
      <c r="T167" s="120">
        <f t="shared" si="22"/>
        <v>0</v>
      </c>
      <c r="U167" s="131"/>
      <c r="V167" s="131"/>
      <c r="W167" s="131">
        <f>SUMIFS($F$3:F167,$D$3:D167,D167,$C$3:C167,"Buy")+SUMIFS($F$3:F167,$D$3:D167,D167,$C$3:C167,"Coin Deposit",$E$3:E167,"&lt;&gt;")</f>
        <v>0</v>
      </c>
      <c r="X167" s="131">
        <f t="shared" si="23"/>
        <v>0</v>
      </c>
      <c r="Y167" s="131">
        <f>IF($D167=Y$1,SUMIFS($H$3:$H167,$G$3:$G167,Y$1,$C$3:$C167,"Sell"),0)</f>
        <v>0</v>
      </c>
      <c r="Z167" s="131">
        <f t="shared" si="24"/>
        <v>0</v>
      </c>
      <c r="AA167" s="131">
        <f>IF($D167=AA$1,SUMIFS($H$3:$H167,$G$3:$G167,AA$1,$C$3:$C167,"Sell"),0)</f>
        <v>0</v>
      </c>
      <c r="AB167" s="131">
        <f t="shared" si="25"/>
        <v>0</v>
      </c>
      <c r="AC167" s="131">
        <f>SUMIFS('Deductions and Deposits'!$H:$H,'Deductions and Deposits'!$G:$G,D167,'Deductions and Deposits'!$F:$F,"&lt;="&amp;B167)+SUMIFS($F$3:F167,$D$3:D167,D167,$C$3:C167,"Coin Deposit",$E$3:E167,"")</f>
        <v>0</v>
      </c>
      <c r="AD167" s="131">
        <f>SUMIFS('Deductions and Deposits'!$D:$D,'Deductions and Deposits'!$C:$C,D167)+SUMIFS($F:$F,$D:$D,D167,$C:$C,"Coin Deduction")</f>
        <v>0</v>
      </c>
      <c r="AE167" s="131">
        <f>Table5[[#This Row],[Column4]]+Table5[[#This Row],[Column14]]+Table5[[#This Row],[Column19]]+Table5[[#This Row],[Column12]]</f>
        <v>0</v>
      </c>
      <c r="AF167" s="131">
        <f>Table5[[#This Row],[Column5]]+Table5[[#This Row],[Column13]]+Table5[[#This Row],[Column21]]+Table5[[#This Row],[Column18]]</f>
        <v>0</v>
      </c>
      <c r="AG167" s="131">
        <f t="shared" si="26"/>
        <v>0</v>
      </c>
      <c r="AH167" s="131">
        <f t="shared" si="27"/>
        <v>0</v>
      </c>
      <c r="AI167" s="131">
        <f>Table5[[#This Row],[Column17]]-Table5[[#This Row],[Column20]]</f>
        <v>0</v>
      </c>
      <c r="AJ167" s="131">
        <f t="shared" si="28"/>
        <v>0</v>
      </c>
      <c r="AK167" s="131">
        <f t="shared" si="29"/>
        <v>0</v>
      </c>
      <c r="AL167" s="131">
        <f t="shared" si="30"/>
        <v>0</v>
      </c>
      <c r="AM167" s="131" t="str">
        <f t="shared" si="31"/>
        <v/>
      </c>
      <c r="AN167" s="131" t="str">
        <f t="shared" ca="1" si="32"/>
        <v/>
      </c>
    </row>
    <row r="168" spans="1:40" ht="20.25" customHeight="1" x14ac:dyDescent="0.3">
      <c r="A168" s="127"/>
      <c r="B168" s="164"/>
      <c r="C168" s="139"/>
      <c r="D168" s="140"/>
      <c r="E168" s="139"/>
      <c r="F168" s="139"/>
      <c r="G168" s="140"/>
      <c r="H168" s="139"/>
      <c r="I168" s="129"/>
      <c r="L168" s="128"/>
      <c r="M168" s="128"/>
      <c r="N168" s="128"/>
      <c r="O168" s="128"/>
      <c r="P168" s="128"/>
      <c r="Q168" s="128"/>
      <c r="R168" s="128"/>
      <c r="S168" s="128"/>
      <c r="T168" s="120">
        <f t="shared" si="22"/>
        <v>0</v>
      </c>
      <c r="U168" s="131"/>
      <c r="V168" s="131"/>
      <c r="W168" s="131">
        <f>SUMIFS($F$3:F168,$D$3:D168,D168,$C$3:C168,"Buy")+SUMIFS($F$3:F168,$D$3:D168,D168,$C$3:C168,"Coin Deposit",$E$3:E168,"&lt;&gt;")</f>
        <v>0</v>
      </c>
      <c r="X168" s="131">
        <f t="shared" si="23"/>
        <v>0</v>
      </c>
      <c r="Y168" s="131">
        <f>IF($D168=Y$1,SUMIFS($H$3:$H168,$G$3:$G168,Y$1,$C$3:$C168,"Sell"),0)</f>
        <v>0</v>
      </c>
      <c r="Z168" s="131">
        <f t="shared" si="24"/>
        <v>0</v>
      </c>
      <c r="AA168" s="131">
        <f>IF($D168=AA$1,SUMIFS($H$3:$H168,$G$3:$G168,AA$1,$C$3:$C168,"Sell"),0)</f>
        <v>0</v>
      </c>
      <c r="AB168" s="131">
        <f t="shared" si="25"/>
        <v>0</v>
      </c>
      <c r="AC168" s="131">
        <f>SUMIFS('Deductions and Deposits'!$H:$H,'Deductions and Deposits'!$G:$G,D168,'Deductions and Deposits'!$F:$F,"&lt;="&amp;B168)+SUMIFS($F$3:F168,$D$3:D168,D168,$C$3:C168,"Coin Deposit",$E$3:E168,"")</f>
        <v>0</v>
      </c>
      <c r="AD168" s="131">
        <f>SUMIFS('Deductions and Deposits'!$D:$D,'Deductions and Deposits'!$C:$C,D168)+SUMIFS($F:$F,$D:$D,D168,$C:$C,"Coin Deduction")</f>
        <v>0</v>
      </c>
      <c r="AE168" s="131">
        <f>Table5[[#This Row],[Column4]]+Table5[[#This Row],[Column14]]+Table5[[#This Row],[Column19]]+Table5[[#This Row],[Column12]]</f>
        <v>0</v>
      </c>
      <c r="AF168" s="131">
        <f>Table5[[#This Row],[Column5]]+Table5[[#This Row],[Column13]]+Table5[[#This Row],[Column21]]+Table5[[#This Row],[Column18]]</f>
        <v>0</v>
      </c>
      <c r="AG168" s="131">
        <f t="shared" si="26"/>
        <v>0</v>
      </c>
      <c r="AH168" s="131">
        <f t="shared" si="27"/>
        <v>0</v>
      </c>
      <c r="AI168" s="131">
        <f>Table5[[#This Row],[Column17]]-Table5[[#This Row],[Column20]]</f>
        <v>0</v>
      </c>
      <c r="AJ168" s="131">
        <f t="shared" si="28"/>
        <v>0</v>
      </c>
      <c r="AK168" s="131">
        <f t="shared" si="29"/>
        <v>0</v>
      </c>
      <c r="AL168" s="131">
        <f t="shared" si="30"/>
        <v>0</v>
      </c>
      <c r="AM168" s="131" t="str">
        <f t="shared" si="31"/>
        <v/>
      </c>
      <c r="AN168" s="131" t="str">
        <f t="shared" ca="1" si="32"/>
        <v/>
      </c>
    </row>
    <row r="169" spans="1:40" ht="20.25" customHeight="1" x14ac:dyDescent="0.3">
      <c r="A169" s="127"/>
      <c r="B169" s="164"/>
      <c r="C169" s="139"/>
      <c r="D169" s="140"/>
      <c r="E169" s="139"/>
      <c r="F169" s="139"/>
      <c r="G169" s="140"/>
      <c r="H169" s="139"/>
      <c r="I169" s="129"/>
      <c r="L169" s="128"/>
      <c r="M169" s="128"/>
      <c r="N169" s="128"/>
      <c r="O169" s="128"/>
      <c r="P169" s="128"/>
      <c r="Q169" s="128"/>
      <c r="R169" s="128"/>
      <c r="S169" s="128"/>
      <c r="T169" s="120">
        <f t="shared" si="22"/>
        <v>0</v>
      </c>
      <c r="U169" s="131"/>
      <c r="V169" s="131"/>
      <c r="W169" s="131">
        <f>SUMIFS($F$3:F169,$D$3:D169,D169,$C$3:C169,"Buy")+SUMIFS($F$3:F169,$D$3:D169,D169,$C$3:C169,"Coin Deposit",$E$3:E169,"&lt;&gt;")</f>
        <v>0</v>
      </c>
      <c r="X169" s="131">
        <f t="shared" si="23"/>
        <v>0</v>
      </c>
      <c r="Y169" s="131">
        <f>IF($D169=Y$1,SUMIFS($H$3:$H169,$G$3:$G169,Y$1,$C$3:$C169,"Sell"),0)</f>
        <v>0</v>
      </c>
      <c r="Z169" s="131">
        <f t="shared" si="24"/>
        <v>0</v>
      </c>
      <c r="AA169" s="131">
        <f>IF($D169=AA$1,SUMIFS($H$3:$H169,$G$3:$G169,AA$1,$C$3:$C169,"Sell"),0)</f>
        <v>0</v>
      </c>
      <c r="AB169" s="131">
        <f t="shared" si="25"/>
        <v>0</v>
      </c>
      <c r="AC169" s="131">
        <f>SUMIFS('Deductions and Deposits'!$H:$H,'Deductions and Deposits'!$G:$G,D169,'Deductions and Deposits'!$F:$F,"&lt;="&amp;B169)+SUMIFS($F$3:F169,$D$3:D169,D169,$C$3:C169,"Coin Deposit",$E$3:E169,"")</f>
        <v>0</v>
      </c>
      <c r="AD169" s="131">
        <f>SUMIFS('Deductions and Deposits'!$D:$D,'Deductions and Deposits'!$C:$C,D169)+SUMIFS($F:$F,$D:$D,D169,$C:$C,"Coin Deduction")</f>
        <v>0</v>
      </c>
      <c r="AE169" s="131">
        <f>Table5[[#This Row],[Column4]]+Table5[[#This Row],[Column14]]+Table5[[#This Row],[Column19]]+Table5[[#This Row],[Column12]]</f>
        <v>0</v>
      </c>
      <c r="AF169" s="131">
        <f>Table5[[#This Row],[Column5]]+Table5[[#This Row],[Column13]]+Table5[[#This Row],[Column21]]+Table5[[#This Row],[Column18]]</f>
        <v>0</v>
      </c>
      <c r="AG169" s="131">
        <f t="shared" si="26"/>
        <v>0</v>
      </c>
      <c r="AH169" s="131">
        <f t="shared" si="27"/>
        <v>0</v>
      </c>
      <c r="AI169" s="131">
        <f>Table5[[#This Row],[Column17]]-Table5[[#This Row],[Column20]]</f>
        <v>0</v>
      </c>
      <c r="AJ169" s="131">
        <f t="shared" si="28"/>
        <v>0</v>
      </c>
      <c r="AK169" s="131">
        <f t="shared" si="29"/>
        <v>0</v>
      </c>
      <c r="AL169" s="131">
        <f t="shared" si="30"/>
        <v>0</v>
      </c>
      <c r="AM169" s="131" t="str">
        <f t="shared" si="31"/>
        <v/>
      </c>
      <c r="AN169" s="131" t="str">
        <f t="shared" ca="1" si="32"/>
        <v/>
      </c>
    </row>
    <row r="170" spans="1:40" ht="20.25" customHeight="1" x14ac:dyDescent="0.3">
      <c r="A170" s="127"/>
      <c r="B170" s="164"/>
      <c r="C170" s="139"/>
      <c r="D170" s="140"/>
      <c r="E170" s="139"/>
      <c r="F170" s="139"/>
      <c r="G170" s="140"/>
      <c r="H170" s="139"/>
      <c r="I170" s="129"/>
      <c r="L170" s="128"/>
      <c r="M170" s="128"/>
      <c r="N170" s="128"/>
      <c r="O170" s="128"/>
      <c r="P170" s="128"/>
      <c r="Q170" s="128"/>
      <c r="R170" s="128"/>
      <c r="S170" s="128"/>
      <c r="T170" s="120">
        <f t="shared" si="22"/>
        <v>0</v>
      </c>
      <c r="U170" s="131"/>
      <c r="V170" s="131"/>
      <c r="W170" s="131">
        <f>SUMIFS($F$3:F170,$D$3:D170,D170,$C$3:C170,"Buy")+SUMIFS($F$3:F170,$D$3:D170,D170,$C$3:C170,"Coin Deposit",$E$3:E170,"&lt;&gt;")</f>
        <v>0</v>
      </c>
      <c r="X170" s="131">
        <f t="shared" si="23"/>
        <v>0</v>
      </c>
      <c r="Y170" s="131">
        <f>IF($D170=Y$1,SUMIFS($H$3:$H170,$G$3:$G170,Y$1,$C$3:$C170,"Sell"),0)</f>
        <v>0</v>
      </c>
      <c r="Z170" s="131">
        <f t="shared" si="24"/>
        <v>0</v>
      </c>
      <c r="AA170" s="131">
        <f>IF($D170=AA$1,SUMIFS($H$3:$H170,$G$3:$G170,AA$1,$C$3:$C170,"Sell"),0)</f>
        <v>0</v>
      </c>
      <c r="AB170" s="131">
        <f t="shared" si="25"/>
        <v>0</v>
      </c>
      <c r="AC170" s="131">
        <f>SUMIFS('Deductions and Deposits'!$H:$H,'Deductions and Deposits'!$G:$G,D170,'Deductions and Deposits'!$F:$F,"&lt;="&amp;B170)+SUMIFS($F$3:F170,$D$3:D170,D170,$C$3:C170,"Coin Deposit",$E$3:E170,"")</f>
        <v>0</v>
      </c>
      <c r="AD170" s="131">
        <f>SUMIFS('Deductions and Deposits'!$D:$D,'Deductions and Deposits'!$C:$C,D170)+SUMIFS($F:$F,$D:$D,D170,$C:$C,"Coin Deduction")</f>
        <v>0</v>
      </c>
      <c r="AE170" s="131">
        <f>Table5[[#This Row],[Column4]]+Table5[[#This Row],[Column14]]+Table5[[#This Row],[Column19]]+Table5[[#This Row],[Column12]]</f>
        <v>0</v>
      </c>
      <c r="AF170" s="131">
        <f>Table5[[#This Row],[Column5]]+Table5[[#This Row],[Column13]]+Table5[[#This Row],[Column21]]+Table5[[#This Row],[Column18]]</f>
        <v>0</v>
      </c>
      <c r="AG170" s="131">
        <f t="shared" si="26"/>
        <v>0</v>
      </c>
      <c r="AH170" s="131">
        <f t="shared" si="27"/>
        <v>0</v>
      </c>
      <c r="AI170" s="131">
        <f>Table5[[#This Row],[Column17]]-Table5[[#This Row],[Column20]]</f>
        <v>0</v>
      </c>
      <c r="AJ170" s="131">
        <f t="shared" si="28"/>
        <v>0</v>
      </c>
      <c r="AK170" s="131">
        <f t="shared" si="29"/>
        <v>0</v>
      </c>
      <c r="AL170" s="131">
        <f t="shared" si="30"/>
        <v>0</v>
      </c>
      <c r="AM170" s="131" t="str">
        <f t="shared" si="31"/>
        <v/>
      </c>
      <c r="AN170" s="131" t="str">
        <f t="shared" ca="1" si="32"/>
        <v/>
      </c>
    </row>
    <row r="171" spans="1:40" ht="20.25" customHeight="1" x14ac:dyDescent="0.3">
      <c r="A171" s="127"/>
      <c r="B171" s="164"/>
      <c r="C171" s="139"/>
      <c r="D171" s="140"/>
      <c r="E171" s="139"/>
      <c r="F171" s="139"/>
      <c r="G171" s="140"/>
      <c r="H171" s="139"/>
      <c r="I171" s="129"/>
      <c r="L171" s="128"/>
      <c r="M171" s="128"/>
      <c r="N171" s="128"/>
      <c r="O171" s="128"/>
      <c r="P171" s="128"/>
      <c r="Q171" s="128"/>
      <c r="R171" s="128"/>
      <c r="S171" s="128"/>
      <c r="T171" s="120">
        <f t="shared" si="22"/>
        <v>0</v>
      </c>
      <c r="U171" s="131"/>
      <c r="V171" s="131"/>
      <c r="W171" s="131">
        <f>SUMIFS($F$3:F171,$D$3:D171,D171,$C$3:C171,"Buy")+SUMIFS($F$3:F171,$D$3:D171,D171,$C$3:C171,"Coin Deposit",$E$3:E171,"&lt;&gt;")</f>
        <v>0</v>
      </c>
      <c r="X171" s="131">
        <f t="shared" si="23"/>
        <v>0</v>
      </c>
      <c r="Y171" s="131">
        <f>IF($D171=Y$1,SUMIFS($H$3:$H171,$G$3:$G171,Y$1,$C$3:$C171,"Sell"),0)</f>
        <v>0</v>
      </c>
      <c r="Z171" s="131">
        <f t="shared" si="24"/>
        <v>0</v>
      </c>
      <c r="AA171" s="131">
        <f>IF($D171=AA$1,SUMIFS($H$3:$H171,$G$3:$G171,AA$1,$C$3:$C171,"Sell"),0)</f>
        <v>0</v>
      </c>
      <c r="AB171" s="131">
        <f t="shared" si="25"/>
        <v>0</v>
      </c>
      <c r="AC171" s="131">
        <f>SUMIFS('Deductions and Deposits'!$H:$H,'Deductions and Deposits'!$G:$G,D171,'Deductions and Deposits'!$F:$F,"&lt;="&amp;B171)+SUMIFS($F$3:F171,$D$3:D171,D171,$C$3:C171,"Coin Deposit",$E$3:E171,"")</f>
        <v>0</v>
      </c>
      <c r="AD171" s="131">
        <f>SUMIFS('Deductions and Deposits'!$D:$D,'Deductions and Deposits'!$C:$C,D171)+SUMIFS($F:$F,$D:$D,D171,$C:$C,"Coin Deduction")</f>
        <v>0</v>
      </c>
      <c r="AE171" s="131">
        <f>Table5[[#This Row],[Column4]]+Table5[[#This Row],[Column14]]+Table5[[#This Row],[Column19]]+Table5[[#This Row],[Column12]]</f>
        <v>0</v>
      </c>
      <c r="AF171" s="131">
        <f>Table5[[#This Row],[Column5]]+Table5[[#This Row],[Column13]]+Table5[[#This Row],[Column21]]+Table5[[#This Row],[Column18]]</f>
        <v>0</v>
      </c>
      <c r="AG171" s="131">
        <f t="shared" si="26"/>
        <v>0</v>
      </c>
      <c r="AH171" s="131">
        <f t="shared" si="27"/>
        <v>0</v>
      </c>
      <c r="AI171" s="131">
        <f>Table5[[#This Row],[Column17]]-Table5[[#This Row],[Column20]]</f>
        <v>0</v>
      </c>
      <c r="AJ171" s="131">
        <f t="shared" si="28"/>
        <v>0</v>
      </c>
      <c r="AK171" s="131">
        <f t="shared" si="29"/>
        <v>0</v>
      </c>
      <c r="AL171" s="131">
        <f t="shared" si="30"/>
        <v>0</v>
      </c>
      <c r="AM171" s="131" t="str">
        <f t="shared" si="31"/>
        <v/>
      </c>
      <c r="AN171" s="131" t="str">
        <f t="shared" ca="1" si="32"/>
        <v/>
      </c>
    </row>
    <row r="172" spans="1:40" ht="20.25" customHeight="1" x14ac:dyDescent="0.3">
      <c r="A172" s="127"/>
      <c r="B172" s="164"/>
      <c r="C172" s="139"/>
      <c r="D172" s="140"/>
      <c r="E172" s="139"/>
      <c r="F172" s="139"/>
      <c r="G172" s="140"/>
      <c r="H172" s="139"/>
      <c r="I172" s="129"/>
      <c r="L172" s="128"/>
      <c r="M172" s="128"/>
      <c r="N172" s="128"/>
      <c r="O172" s="128"/>
      <c r="P172" s="128"/>
      <c r="Q172" s="128"/>
      <c r="R172" s="128"/>
      <c r="S172" s="128"/>
      <c r="T172" s="120">
        <f t="shared" si="22"/>
        <v>0</v>
      </c>
      <c r="U172" s="131"/>
      <c r="V172" s="131"/>
      <c r="W172" s="131">
        <f>SUMIFS($F$3:F172,$D$3:D172,D172,$C$3:C172,"Buy")+SUMIFS($F$3:F172,$D$3:D172,D172,$C$3:C172,"Coin Deposit",$E$3:E172,"&lt;&gt;")</f>
        <v>0</v>
      </c>
      <c r="X172" s="131">
        <f t="shared" si="23"/>
        <v>0</v>
      </c>
      <c r="Y172" s="131">
        <f>IF($D172=Y$1,SUMIFS($H$3:$H172,$G$3:$G172,Y$1,$C$3:$C172,"Sell"),0)</f>
        <v>0</v>
      </c>
      <c r="Z172" s="131">
        <f t="shared" si="24"/>
        <v>0</v>
      </c>
      <c r="AA172" s="131">
        <f>IF($D172=AA$1,SUMIFS($H$3:$H172,$G$3:$G172,AA$1,$C$3:$C172,"Sell"),0)</f>
        <v>0</v>
      </c>
      <c r="AB172" s="131">
        <f t="shared" si="25"/>
        <v>0</v>
      </c>
      <c r="AC172" s="131">
        <f>SUMIFS('Deductions and Deposits'!$H:$H,'Deductions and Deposits'!$G:$G,D172,'Deductions and Deposits'!$F:$F,"&lt;="&amp;B172)+SUMIFS($F$3:F172,$D$3:D172,D172,$C$3:C172,"Coin Deposit",$E$3:E172,"")</f>
        <v>0</v>
      </c>
      <c r="AD172" s="131">
        <f>SUMIFS('Deductions and Deposits'!$D:$D,'Deductions and Deposits'!$C:$C,D172)+SUMIFS($F:$F,$D:$D,D172,$C:$C,"Coin Deduction")</f>
        <v>0</v>
      </c>
      <c r="AE172" s="131">
        <f>Table5[[#This Row],[Column4]]+Table5[[#This Row],[Column14]]+Table5[[#This Row],[Column19]]+Table5[[#This Row],[Column12]]</f>
        <v>0</v>
      </c>
      <c r="AF172" s="131">
        <f>Table5[[#This Row],[Column5]]+Table5[[#This Row],[Column13]]+Table5[[#This Row],[Column21]]+Table5[[#This Row],[Column18]]</f>
        <v>0</v>
      </c>
      <c r="AG172" s="131">
        <f t="shared" si="26"/>
        <v>0</v>
      </c>
      <c r="AH172" s="131">
        <f t="shared" si="27"/>
        <v>0</v>
      </c>
      <c r="AI172" s="131">
        <f>Table5[[#This Row],[Column17]]-Table5[[#This Row],[Column20]]</f>
        <v>0</v>
      </c>
      <c r="AJ172" s="131">
        <f t="shared" si="28"/>
        <v>0</v>
      </c>
      <c r="AK172" s="131">
        <f t="shared" si="29"/>
        <v>0</v>
      </c>
      <c r="AL172" s="131">
        <f t="shared" si="30"/>
        <v>0</v>
      </c>
      <c r="AM172" s="131" t="str">
        <f t="shared" si="31"/>
        <v/>
      </c>
      <c r="AN172" s="131" t="str">
        <f t="shared" ca="1" si="32"/>
        <v/>
      </c>
    </row>
    <row r="173" spans="1:40" ht="20.25" customHeight="1" x14ac:dyDescent="0.3">
      <c r="A173" s="127"/>
      <c r="B173" s="164"/>
      <c r="C173" s="139"/>
      <c r="D173" s="140"/>
      <c r="E173" s="139"/>
      <c r="F173" s="139"/>
      <c r="G173" s="140"/>
      <c r="H173" s="139"/>
      <c r="I173" s="129"/>
      <c r="L173" s="128"/>
      <c r="M173" s="128"/>
      <c r="N173" s="128"/>
      <c r="O173" s="128"/>
      <c r="P173" s="128"/>
      <c r="Q173" s="128"/>
      <c r="R173" s="128"/>
      <c r="S173" s="128"/>
      <c r="T173" s="120">
        <f t="shared" si="22"/>
        <v>0</v>
      </c>
      <c r="U173" s="131"/>
      <c r="V173" s="131"/>
      <c r="W173" s="131">
        <f>SUMIFS($F$3:F173,$D$3:D173,D173,$C$3:C173,"Buy")+SUMIFS($F$3:F173,$D$3:D173,D173,$C$3:C173,"Coin Deposit",$E$3:E173,"&lt;&gt;")</f>
        <v>0</v>
      </c>
      <c r="X173" s="131">
        <f t="shared" si="23"/>
        <v>0</v>
      </c>
      <c r="Y173" s="131">
        <f>IF($D173=Y$1,SUMIFS($H$3:$H173,$G$3:$G173,Y$1,$C$3:$C173,"Sell"),0)</f>
        <v>0</v>
      </c>
      <c r="Z173" s="131">
        <f t="shared" si="24"/>
        <v>0</v>
      </c>
      <c r="AA173" s="131">
        <f>IF($D173=AA$1,SUMIFS($H$3:$H173,$G$3:$G173,AA$1,$C$3:$C173,"Sell"),0)</f>
        <v>0</v>
      </c>
      <c r="AB173" s="131">
        <f t="shared" si="25"/>
        <v>0</v>
      </c>
      <c r="AC173" s="131">
        <f>SUMIFS('Deductions and Deposits'!$H:$H,'Deductions and Deposits'!$G:$G,D173,'Deductions and Deposits'!$F:$F,"&lt;="&amp;B173)+SUMIFS($F$3:F173,$D$3:D173,D173,$C$3:C173,"Coin Deposit",$E$3:E173,"")</f>
        <v>0</v>
      </c>
      <c r="AD173" s="131">
        <f>SUMIFS('Deductions and Deposits'!$D:$D,'Deductions and Deposits'!$C:$C,D173)+SUMIFS($F:$F,$D:$D,D173,$C:$C,"Coin Deduction")</f>
        <v>0</v>
      </c>
      <c r="AE173" s="131">
        <f>Table5[[#This Row],[Column4]]+Table5[[#This Row],[Column14]]+Table5[[#This Row],[Column19]]+Table5[[#This Row],[Column12]]</f>
        <v>0</v>
      </c>
      <c r="AF173" s="131">
        <f>Table5[[#This Row],[Column5]]+Table5[[#This Row],[Column13]]+Table5[[#This Row],[Column21]]+Table5[[#This Row],[Column18]]</f>
        <v>0</v>
      </c>
      <c r="AG173" s="131">
        <f t="shared" si="26"/>
        <v>0</v>
      </c>
      <c r="AH173" s="131">
        <f t="shared" si="27"/>
        <v>0</v>
      </c>
      <c r="AI173" s="131">
        <f>Table5[[#This Row],[Column17]]-Table5[[#This Row],[Column20]]</f>
        <v>0</v>
      </c>
      <c r="AJ173" s="131">
        <f t="shared" si="28"/>
        <v>0</v>
      </c>
      <c r="AK173" s="131">
        <f t="shared" si="29"/>
        <v>0</v>
      </c>
      <c r="AL173" s="131">
        <f t="shared" si="30"/>
        <v>0</v>
      </c>
      <c r="AM173" s="131" t="str">
        <f t="shared" si="31"/>
        <v/>
      </c>
      <c r="AN173" s="131" t="str">
        <f t="shared" ca="1" si="32"/>
        <v/>
      </c>
    </row>
    <row r="174" spans="1:40" ht="20.25" customHeight="1" x14ac:dyDescent="0.3">
      <c r="A174" s="127"/>
      <c r="B174" s="164"/>
      <c r="C174" s="139"/>
      <c r="D174" s="140"/>
      <c r="E174" s="139"/>
      <c r="F174" s="139"/>
      <c r="G174" s="140"/>
      <c r="H174" s="139"/>
      <c r="I174" s="129"/>
      <c r="L174" s="128"/>
      <c r="M174" s="128"/>
      <c r="N174" s="128"/>
      <c r="O174" s="128"/>
      <c r="P174" s="128"/>
      <c r="Q174" s="128"/>
      <c r="R174" s="128"/>
      <c r="S174" s="128"/>
      <c r="T174" s="120">
        <f t="shared" si="22"/>
        <v>0</v>
      </c>
      <c r="U174" s="131"/>
      <c r="V174" s="131"/>
      <c r="W174" s="131">
        <f>SUMIFS($F$3:F174,$D$3:D174,D174,$C$3:C174,"Buy")+SUMIFS($F$3:F174,$D$3:D174,D174,$C$3:C174,"Coin Deposit",$E$3:E174,"&lt;&gt;")</f>
        <v>0</v>
      </c>
      <c r="X174" s="131">
        <f t="shared" si="23"/>
        <v>0</v>
      </c>
      <c r="Y174" s="131">
        <f>IF($D174=Y$1,SUMIFS($H$3:$H174,$G$3:$G174,Y$1,$C$3:$C174,"Sell"),0)</f>
        <v>0</v>
      </c>
      <c r="Z174" s="131">
        <f t="shared" si="24"/>
        <v>0</v>
      </c>
      <c r="AA174" s="131">
        <f>IF($D174=AA$1,SUMIFS($H$3:$H174,$G$3:$G174,AA$1,$C$3:$C174,"Sell"),0)</f>
        <v>0</v>
      </c>
      <c r="AB174" s="131">
        <f t="shared" si="25"/>
        <v>0</v>
      </c>
      <c r="AC174" s="131">
        <f>SUMIFS('Deductions and Deposits'!$H:$H,'Deductions and Deposits'!$G:$G,D174,'Deductions and Deposits'!$F:$F,"&lt;="&amp;B174)+SUMIFS($F$3:F174,$D$3:D174,D174,$C$3:C174,"Coin Deposit",$E$3:E174,"")</f>
        <v>0</v>
      </c>
      <c r="AD174" s="131">
        <f>SUMIFS('Deductions and Deposits'!$D:$D,'Deductions and Deposits'!$C:$C,D174)+SUMIFS($F:$F,$D:$D,D174,$C:$C,"Coin Deduction")</f>
        <v>0</v>
      </c>
      <c r="AE174" s="131">
        <f>Table5[[#This Row],[Column4]]+Table5[[#This Row],[Column14]]+Table5[[#This Row],[Column19]]+Table5[[#This Row],[Column12]]</f>
        <v>0</v>
      </c>
      <c r="AF174" s="131">
        <f>Table5[[#This Row],[Column5]]+Table5[[#This Row],[Column13]]+Table5[[#This Row],[Column21]]+Table5[[#This Row],[Column18]]</f>
        <v>0</v>
      </c>
      <c r="AG174" s="131">
        <f t="shared" si="26"/>
        <v>0</v>
      </c>
      <c r="AH174" s="131">
        <f t="shared" si="27"/>
        <v>0</v>
      </c>
      <c r="AI174" s="131">
        <f>Table5[[#This Row],[Column17]]-Table5[[#This Row],[Column20]]</f>
        <v>0</v>
      </c>
      <c r="AJ174" s="131">
        <f t="shared" si="28"/>
        <v>0</v>
      </c>
      <c r="AK174" s="131">
        <f t="shared" si="29"/>
        <v>0</v>
      </c>
      <c r="AL174" s="131">
        <f t="shared" si="30"/>
        <v>0</v>
      </c>
      <c r="AM174" s="131" t="str">
        <f t="shared" si="31"/>
        <v/>
      </c>
      <c r="AN174" s="131" t="str">
        <f t="shared" ca="1" si="32"/>
        <v/>
      </c>
    </row>
    <row r="175" spans="1:40" ht="20.25" customHeight="1" x14ac:dyDescent="0.3">
      <c r="A175" s="127"/>
      <c r="B175" s="164"/>
      <c r="C175" s="139"/>
      <c r="D175" s="140"/>
      <c r="E175" s="139"/>
      <c r="F175" s="139"/>
      <c r="G175" s="140"/>
      <c r="H175" s="139"/>
      <c r="I175" s="129"/>
      <c r="L175" s="128"/>
      <c r="M175" s="128"/>
      <c r="N175" s="128"/>
      <c r="O175" s="128"/>
      <c r="P175" s="128"/>
      <c r="Q175" s="128"/>
      <c r="R175" s="128"/>
      <c r="S175" s="128"/>
      <c r="T175" s="120">
        <f t="shared" si="22"/>
        <v>0</v>
      </c>
      <c r="U175" s="131"/>
      <c r="V175" s="131"/>
      <c r="W175" s="131">
        <f>SUMIFS($F$3:F175,$D$3:D175,D175,$C$3:C175,"Buy")+SUMIFS($F$3:F175,$D$3:D175,D175,$C$3:C175,"Coin Deposit",$E$3:E175,"&lt;&gt;")</f>
        <v>0</v>
      </c>
      <c r="X175" s="131">
        <f t="shared" si="23"/>
        <v>0</v>
      </c>
      <c r="Y175" s="131">
        <f>IF($D175=Y$1,SUMIFS($H$3:$H175,$G$3:$G175,Y$1,$C$3:$C175,"Sell"),0)</f>
        <v>0</v>
      </c>
      <c r="Z175" s="131">
        <f t="shared" si="24"/>
        <v>0</v>
      </c>
      <c r="AA175" s="131">
        <f>IF($D175=AA$1,SUMIFS($H$3:$H175,$G$3:$G175,AA$1,$C$3:$C175,"Sell"),0)</f>
        <v>0</v>
      </c>
      <c r="AB175" s="131">
        <f t="shared" si="25"/>
        <v>0</v>
      </c>
      <c r="AC175" s="131">
        <f>SUMIFS('Deductions and Deposits'!$H:$H,'Deductions and Deposits'!$G:$G,D175,'Deductions and Deposits'!$F:$F,"&lt;="&amp;B175)+SUMIFS($F$3:F175,$D$3:D175,D175,$C$3:C175,"Coin Deposit",$E$3:E175,"")</f>
        <v>0</v>
      </c>
      <c r="AD175" s="131">
        <f>SUMIFS('Deductions and Deposits'!$D:$D,'Deductions and Deposits'!$C:$C,D175)+SUMIFS($F:$F,$D:$D,D175,$C:$C,"Coin Deduction")</f>
        <v>0</v>
      </c>
      <c r="AE175" s="131">
        <f>Table5[[#This Row],[Column4]]+Table5[[#This Row],[Column14]]+Table5[[#This Row],[Column19]]+Table5[[#This Row],[Column12]]</f>
        <v>0</v>
      </c>
      <c r="AF175" s="131">
        <f>Table5[[#This Row],[Column5]]+Table5[[#This Row],[Column13]]+Table5[[#This Row],[Column21]]+Table5[[#This Row],[Column18]]</f>
        <v>0</v>
      </c>
      <c r="AG175" s="131">
        <f t="shared" si="26"/>
        <v>0</v>
      </c>
      <c r="AH175" s="131">
        <f t="shared" si="27"/>
        <v>0</v>
      </c>
      <c r="AI175" s="131">
        <f>Table5[[#This Row],[Column17]]-Table5[[#This Row],[Column20]]</f>
        <v>0</v>
      </c>
      <c r="AJ175" s="131">
        <f t="shared" si="28"/>
        <v>0</v>
      </c>
      <c r="AK175" s="131">
        <f t="shared" si="29"/>
        <v>0</v>
      </c>
      <c r="AL175" s="131">
        <f t="shared" si="30"/>
        <v>0</v>
      </c>
      <c r="AM175" s="131" t="str">
        <f t="shared" si="31"/>
        <v/>
      </c>
      <c r="AN175" s="131" t="str">
        <f t="shared" ca="1" si="32"/>
        <v/>
      </c>
    </row>
    <row r="176" spans="1:40" ht="20.25" customHeight="1" x14ac:dyDescent="0.3">
      <c r="A176" s="127"/>
      <c r="B176" s="164"/>
      <c r="C176" s="139"/>
      <c r="D176" s="140"/>
      <c r="E176" s="139"/>
      <c r="F176" s="139"/>
      <c r="G176" s="140"/>
      <c r="H176" s="139"/>
      <c r="I176" s="129"/>
      <c r="L176" s="128"/>
      <c r="M176" s="128"/>
      <c r="N176" s="128"/>
      <c r="O176" s="128"/>
      <c r="P176" s="128"/>
      <c r="Q176" s="128"/>
      <c r="R176" s="128"/>
      <c r="S176" s="128"/>
      <c r="T176" s="120">
        <f t="shared" si="22"/>
        <v>0</v>
      </c>
      <c r="U176" s="131"/>
      <c r="V176" s="131"/>
      <c r="W176" s="131">
        <f>SUMIFS($F$3:F176,$D$3:D176,D176,$C$3:C176,"Buy")+SUMIFS($F$3:F176,$D$3:D176,D176,$C$3:C176,"Coin Deposit",$E$3:E176,"&lt;&gt;")</f>
        <v>0</v>
      </c>
      <c r="X176" s="131">
        <f t="shared" si="23"/>
        <v>0</v>
      </c>
      <c r="Y176" s="131">
        <f>IF($D176=Y$1,SUMIFS($H$3:$H176,$G$3:$G176,Y$1,$C$3:$C176,"Sell"),0)</f>
        <v>0</v>
      </c>
      <c r="Z176" s="131">
        <f t="shared" si="24"/>
        <v>0</v>
      </c>
      <c r="AA176" s="131">
        <f>IF($D176=AA$1,SUMIFS($H$3:$H176,$G$3:$G176,AA$1,$C$3:$C176,"Sell"),0)</f>
        <v>0</v>
      </c>
      <c r="AB176" s="131">
        <f t="shared" si="25"/>
        <v>0</v>
      </c>
      <c r="AC176" s="131">
        <f>SUMIFS('Deductions and Deposits'!$H:$H,'Deductions and Deposits'!$G:$G,D176,'Deductions and Deposits'!$F:$F,"&lt;="&amp;B176)+SUMIFS($F$3:F176,$D$3:D176,D176,$C$3:C176,"Coin Deposit",$E$3:E176,"")</f>
        <v>0</v>
      </c>
      <c r="AD176" s="131">
        <f>SUMIFS('Deductions and Deposits'!$D:$D,'Deductions and Deposits'!$C:$C,D176)+SUMIFS($F:$F,$D:$D,D176,$C:$C,"Coin Deduction")</f>
        <v>0</v>
      </c>
      <c r="AE176" s="131">
        <f>Table5[[#This Row],[Column4]]+Table5[[#This Row],[Column14]]+Table5[[#This Row],[Column19]]+Table5[[#This Row],[Column12]]</f>
        <v>0</v>
      </c>
      <c r="AF176" s="131">
        <f>Table5[[#This Row],[Column5]]+Table5[[#This Row],[Column13]]+Table5[[#This Row],[Column21]]+Table5[[#This Row],[Column18]]</f>
        <v>0</v>
      </c>
      <c r="AG176" s="131">
        <f t="shared" si="26"/>
        <v>0</v>
      </c>
      <c r="AH176" s="131">
        <f t="shared" si="27"/>
        <v>0</v>
      </c>
      <c r="AI176" s="131">
        <f>Table5[[#This Row],[Column17]]-Table5[[#This Row],[Column20]]</f>
        <v>0</v>
      </c>
      <c r="AJ176" s="131">
        <f t="shared" si="28"/>
        <v>0</v>
      </c>
      <c r="AK176" s="131">
        <f t="shared" si="29"/>
        <v>0</v>
      </c>
      <c r="AL176" s="131">
        <f t="shared" si="30"/>
        <v>0</v>
      </c>
      <c r="AM176" s="131" t="str">
        <f t="shared" si="31"/>
        <v/>
      </c>
      <c r="AN176" s="131" t="str">
        <f t="shared" ca="1" si="32"/>
        <v/>
      </c>
    </row>
    <row r="177" spans="1:40" ht="20.25" customHeight="1" x14ac:dyDescent="0.3">
      <c r="A177" s="127"/>
      <c r="B177" s="164"/>
      <c r="C177" s="139"/>
      <c r="D177" s="140"/>
      <c r="E177" s="139"/>
      <c r="F177" s="139"/>
      <c r="G177" s="140"/>
      <c r="H177" s="139"/>
      <c r="I177" s="129"/>
      <c r="L177" s="128"/>
      <c r="M177" s="128"/>
      <c r="N177" s="128"/>
      <c r="O177" s="128"/>
      <c r="P177" s="128"/>
      <c r="Q177" s="128"/>
      <c r="R177" s="128"/>
      <c r="S177" s="128"/>
      <c r="T177" s="120">
        <f t="shared" si="22"/>
        <v>0</v>
      </c>
      <c r="U177" s="131"/>
      <c r="V177" s="131"/>
      <c r="W177" s="131">
        <f>SUMIFS($F$3:F177,$D$3:D177,D177,$C$3:C177,"Buy")+SUMIFS($F$3:F177,$D$3:D177,D177,$C$3:C177,"Coin Deposit",$E$3:E177,"&lt;&gt;")</f>
        <v>0</v>
      </c>
      <c r="X177" s="131">
        <f t="shared" si="23"/>
        <v>0</v>
      </c>
      <c r="Y177" s="131">
        <f>IF($D177=Y$1,SUMIFS($H$3:$H177,$G$3:$G177,Y$1,$C$3:$C177,"Sell"),0)</f>
        <v>0</v>
      </c>
      <c r="Z177" s="131">
        <f t="shared" si="24"/>
        <v>0</v>
      </c>
      <c r="AA177" s="131">
        <f>IF($D177=AA$1,SUMIFS($H$3:$H177,$G$3:$G177,AA$1,$C$3:$C177,"Sell"),0)</f>
        <v>0</v>
      </c>
      <c r="AB177" s="131">
        <f t="shared" si="25"/>
        <v>0</v>
      </c>
      <c r="AC177" s="131">
        <f>SUMIFS('Deductions and Deposits'!$H:$H,'Deductions and Deposits'!$G:$G,D177,'Deductions and Deposits'!$F:$F,"&lt;="&amp;B177)+SUMIFS($F$3:F177,$D$3:D177,D177,$C$3:C177,"Coin Deposit",$E$3:E177,"")</f>
        <v>0</v>
      </c>
      <c r="AD177" s="131">
        <f>SUMIFS('Deductions and Deposits'!$D:$D,'Deductions and Deposits'!$C:$C,D177)+SUMIFS($F:$F,$D:$D,D177,$C:$C,"Coin Deduction")</f>
        <v>0</v>
      </c>
      <c r="AE177" s="131">
        <f>Table5[[#This Row],[Column4]]+Table5[[#This Row],[Column14]]+Table5[[#This Row],[Column19]]+Table5[[#This Row],[Column12]]</f>
        <v>0</v>
      </c>
      <c r="AF177" s="131">
        <f>Table5[[#This Row],[Column5]]+Table5[[#This Row],[Column13]]+Table5[[#This Row],[Column21]]+Table5[[#This Row],[Column18]]</f>
        <v>0</v>
      </c>
      <c r="AG177" s="131">
        <f t="shared" si="26"/>
        <v>0</v>
      </c>
      <c r="AH177" s="131">
        <f t="shared" si="27"/>
        <v>0</v>
      </c>
      <c r="AI177" s="131">
        <f>Table5[[#This Row],[Column17]]-Table5[[#This Row],[Column20]]</f>
        <v>0</v>
      </c>
      <c r="AJ177" s="131">
        <f t="shared" si="28"/>
        <v>0</v>
      </c>
      <c r="AK177" s="131">
        <f t="shared" si="29"/>
        <v>0</v>
      </c>
      <c r="AL177" s="131">
        <f t="shared" si="30"/>
        <v>0</v>
      </c>
      <c r="AM177" s="131" t="str">
        <f t="shared" si="31"/>
        <v/>
      </c>
      <c r="AN177" s="131" t="str">
        <f t="shared" ca="1" si="32"/>
        <v/>
      </c>
    </row>
    <row r="178" spans="1:40" ht="20.25" customHeight="1" x14ac:dyDescent="0.3">
      <c r="A178" s="127"/>
      <c r="B178" s="164"/>
      <c r="C178" s="139"/>
      <c r="D178" s="140"/>
      <c r="E178" s="139"/>
      <c r="F178" s="139"/>
      <c r="G178" s="140"/>
      <c r="H178" s="139"/>
      <c r="I178" s="129"/>
      <c r="L178" s="128"/>
      <c r="M178" s="128"/>
      <c r="N178" s="128"/>
      <c r="O178" s="128"/>
      <c r="P178" s="128"/>
      <c r="Q178" s="128"/>
      <c r="R178" s="128"/>
      <c r="S178" s="128"/>
      <c r="T178" s="120">
        <f t="shared" si="22"/>
        <v>0</v>
      </c>
      <c r="U178" s="131"/>
      <c r="V178" s="131"/>
      <c r="W178" s="131">
        <f>SUMIFS($F$3:F178,$D$3:D178,D178,$C$3:C178,"Buy")+SUMIFS($F$3:F178,$D$3:D178,D178,$C$3:C178,"Coin Deposit",$E$3:E178,"&lt;&gt;")</f>
        <v>0</v>
      </c>
      <c r="X178" s="131">
        <f t="shared" si="23"/>
        <v>0</v>
      </c>
      <c r="Y178" s="131">
        <f>IF($D178=Y$1,SUMIFS($H$3:$H178,$G$3:$G178,Y$1,$C$3:$C178,"Sell"),0)</f>
        <v>0</v>
      </c>
      <c r="Z178" s="131">
        <f t="shared" si="24"/>
        <v>0</v>
      </c>
      <c r="AA178" s="131">
        <f>IF($D178=AA$1,SUMIFS($H$3:$H178,$G$3:$G178,AA$1,$C$3:$C178,"Sell"),0)</f>
        <v>0</v>
      </c>
      <c r="AB178" s="131">
        <f t="shared" si="25"/>
        <v>0</v>
      </c>
      <c r="AC178" s="131">
        <f>SUMIFS('Deductions and Deposits'!$H:$H,'Deductions and Deposits'!$G:$G,D178,'Deductions and Deposits'!$F:$F,"&lt;="&amp;B178)+SUMIFS($F$3:F178,$D$3:D178,D178,$C$3:C178,"Coin Deposit",$E$3:E178,"")</f>
        <v>0</v>
      </c>
      <c r="AD178" s="131">
        <f>SUMIFS('Deductions and Deposits'!$D:$D,'Deductions and Deposits'!$C:$C,D178)+SUMIFS($F:$F,$D:$D,D178,$C:$C,"Coin Deduction")</f>
        <v>0</v>
      </c>
      <c r="AE178" s="131">
        <f>Table5[[#This Row],[Column4]]+Table5[[#This Row],[Column14]]+Table5[[#This Row],[Column19]]+Table5[[#This Row],[Column12]]</f>
        <v>0</v>
      </c>
      <c r="AF178" s="131">
        <f>Table5[[#This Row],[Column5]]+Table5[[#This Row],[Column13]]+Table5[[#This Row],[Column21]]+Table5[[#This Row],[Column18]]</f>
        <v>0</v>
      </c>
      <c r="AG178" s="131">
        <f t="shared" si="26"/>
        <v>0</v>
      </c>
      <c r="AH178" s="131">
        <f t="shared" si="27"/>
        <v>0</v>
      </c>
      <c r="AI178" s="131">
        <f>Table5[[#This Row],[Column17]]-Table5[[#This Row],[Column20]]</f>
        <v>0</v>
      </c>
      <c r="AJ178" s="131">
        <f t="shared" si="28"/>
        <v>0</v>
      </c>
      <c r="AK178" s="131">
        <f t="shared" si="29"/>
        <v>0</v>
      </c>
      <c r="AL178" s="131">
        <f t="shared" si="30"/>
        <v>0</v>
      </c>
      <c r="AM178" s="131" t="str">
        <f t="shared" si="31"/>
        <v/>
      </c>
      <c r="AN178" s="131" t="str">
        <f t="shared" ca="1" si="32"/>
        <v/>
      </c>
    </row>
    <row r="179" spans="1:40" ht="20.25" customHeight="1" x14ac:dyDescent="0.3">
      <c r="A179" s="127"/>
      <c r="B179" s="164"/>
      <c r="C179" s="139"/>
      <c r="D179" s="140"/>
      <c r="E179" s="139"/>
      <c r="F179" s="139"/>
      <c r="G179" s="140"/>
      <c r="H179" s="139"/>
      <c r="I179" s="129"/>
      <c r="L179" s="128"/>
      <c r="M179" s="128"/>
      <c r="N179" s="128"/>
      <c r="O179" s="128"/>
      <c r="P179" s="128"/>
      <c r="Q179" s="128"/>
      <c r="R179" s="128"/>
      <c r="S179" s="128"/>
      <c r="T179" s="120">
        <f t="shared" si="22"/>
        <v>0</v>
      </c>
      <c r="U179" s="131"/>
      <c r="V179" s="131"/>
      <c r="W179" s="131">
        <f>SUMIFS($F$3:F179,$D$3:D179,D179,$C$3:C179,"Buy")+SUMIFS($F$3:F179,$D$3:D179,D179,$C$3:C179,"Coin Deposit",$E$3:E179,"&lt;&gt;")</f>
        <v>0</v>
      </c>
      <c r="X179" s="131">
        <f t="shared" si="23"/>
        <v>0</v>
      </c>
      <c r="Y179" s="131">
        <f>IF($D179=Y$1,SUMIFS($H$3:$H179,$G$3:$G179,Y$1,$C$3:$C179,"Sell"),0)</f>
        <v>0</v>
      </c>
      <c r="Z179" s="131">
        <f t="shared" si="24"/>
        <v>0</v>
      </c>
      <c r="AA179" s="131">
        <f>IF($D179=AA$1,SUMIFS($H$3:$H179,$G$3:$G179,AA$1,$C$3:$C179,"Sell"),0)</f>
        <v>0</v>
      </c>
      <c r="AB179" s="131">
        <f t="shared" si="25"/>
        <v>0</v>
      </c>
      <c r="AC179" s="131">
        <f>SUMIFS('Deductions and Deposits'!$H:$H,'Deductions and Deposits'!$G:$G,D179,'Deductions and Deposits'!$F:$F,"&lt;="&amp;B179)+SUMIFS($F$3:F179,$D$3:D179,D179,$C$3:C179,"Coin Deposit",$E$3:E179,"")</f>
        <v>0</v>
      </c>
      <c r="AD179" s="131">
        <f>SUMIFS('Deductions and Deposits'!$D:$D,'Deductions and Deposits'!$C:$C,D179)+SUMIFS($F:$F,$D:$D,D179,$C:$C,"Coin Deduction")</f>
        <v>0</v>
      </c>
      <c r="AE179" s="131">
        <f>Table5[[#This Row],[Column4]]+Table5[[#This Row],[Column14]]+Table5[[#This Row],[Column19]]+Table5[[#This Row],[Column12]]</f>
        <v>0</v>
      </c>
      <c r="AF179" s="131">
        <f>Table5[[#This Row],[Column5]]+Table5[[#This Row],[Column13]]+Table5[[#This Row],[Column21]]+Table5[[#This Row],[Column18]]</f>
        <v>0</v>
      </c>
      <c r="AG179" s="131">
        <f t="shared" si="26"/>
        <v>0</v>
      </c>
      <c r="AH179" s="131">
        <f t="shared" si="27"/>
        <v>0</v>
      </c>
      <c r="AI179" s="131">
        <f>Table5[[#This Row],[Column17]]-Table5[[#This Row],[Column20]]</f>
        <v>0</v>
      </c>
      <c r="AJ179" s="131">
        <f t="shared" si="28"/>
        <v>0</v>
      </c>
      <c r="AK179" s="131">
        <f t="shared" si="29"/>
        <v>0</v>
      </c>
      <c r="AL179" s="131">
        <f t="shared" si="30"/>
        <v>0</v>
      </c>
      <c r="AM179" s="131" t="str">
        <f t="shared" si="31"/>
        <v/>
      </c>
      <c r="AN179" s="131" t="str">
        <f t="shared" ca="1" si="32"/>
        <v/>
      </c>
    </row>
    <row r="180" spans="1:40" ht="20.25" customHeight="1" x14ac:dyDescent="0.3">
      <c r="A180" s="127"/>
      <c r="B180" s="164"/>
      <c r="C180" s="139"/>
      <c r="D180" s="140"/>
      <c r="E180" s="139"/>
      <c r="F180" s="139"/>
      <c r="G180" s="140"/>
      <c r="H180" s="139"/>
      <c r="I180" s="129"/>
      <c r="L180" s="128"/>
      <c r="M180" s="128"/>
      <c r="N180" s="128"/>
      <c r="O180" s="128"/>
      <c r="P180" s="128"/>
      <c r="Q180" s="128"/>
      <c r="R180" s="128"/>
      <c r="S180" s="128"/>
      <c r="T180" s="120">
        <f t="shared" si="22"/>
        <v>0</v>
      </c>
      <c r="U180" s="131"/>
      <c r="V180" s="131"/>
      <c r="W180" s="131">
        <f>SUMIFS($F$3:F180,$D$3:D180,D180,$C$3:C180,"Buy")+SUMIFS($F$3:F180,$D$3:D180,D180,$C$3:C180,"Coin Deposit",$E$3:E180,"&lt;&gt;")</f>
        <v>0</v>
      </c>
      <c r="X180" s="131">
        <f t="shared" si="23"/>
        <v>0</v>
      </c>
      <c r="Y180" s="131">
        <f>IF($D180=Y$1,SUMIFS($H$3:$H180,$G$3:$G180,Y$1,$C$3:$C180,"Sell"),0)</f>
        <v>0</v>
      </c>
      <c r="Z180" s="131">
        <f t="shared" si="24"/>
        <v>0</v>
      </c>
      <c r="AA180" s="131">
        <f>IF($D180=AA$1,SUMIFS($H$3:$H180,$G$3:$G180,AA$1,$C$3:$C180,"Sell"),0)</f>
        <v>0</v>
      </c>
      <c r="AB180" s="131">
        <f t="shared" si="25"/>
        <v>0</v>
      </c>
      <c r="AC180" s="131">
        <f>SUMIFS('Deductions and Deposits'!$H:$H,'Deductions and Deposits'!$G:$G,D180,'Deductions and Deposits'!$F:$F,"&lt;="&amp;B180)+SUMIFS($F$3:F180,$D$3:D180,D180,$C$3:C180,"Coin Deposit",$E$3:E180,"")</f>
        <v>0</v>
      </c>
      <c r="AD180" s="131">
        <f>SUMIFS('Deductions and Deposits'!$D:$D,'Deductions and Deposits'!$C:$C,D180)+SUMIFS($F:$F,$D:$D,D180,$C:$C,"Coin Deduction")</f>
        <v>0</v>
      </c>
      <c r="AE180" s="131">
        <f>Table5[[#This Row],[Column4]]+Table5[[#This Row],[Column14]]+Table5[[#This Row],[Column19]]+Table5[[#This Row],[Column12]]</f>
        <v>0</v>
      </c>
      <c r="AF180" s="131">
        <f>Table5[[#This Row],[Column5]]+Table5[[#This Row],[Column13]]+Table5[[#This Row],[Column21]]+Table5[[#This Row],[Column18]]</f>
        <v>0</v>
      </c>
      <c r="AG180" s="131">
        <f t="shared" si="26"/>
        <v>0</v>
      </c>
      <c r="AH180" s="131">
        <f t="shared" si="27"/>
        <v>0</v>
      </c>
      <c r="AI180" s="131">
        <f>Table5[[#This Row],[Column17]]-Table5[[#This Row],[Column20]]</f>
        <v>0</v>
      </c>
      <c r="AJ180" s="131">
        <f t="shared" si="28"/>
        <v>0</v>
      </c>
      <c r="AK180" s="131">
        <f t="shared" si="29"/>
        <v>0</v>
      </c>
      <c r="AL180" s="131">
        <f t="shared" si="30"/>
        <v>0</v>
      </c>
      <c r="AM180" s="131" t="str">
        <f t="shared" si="31"/>
        <v/>
      </c>
      <c r="AN180" s="131" t="str">
        <f t="shared" ca="1" si="32"/>
        <v/>
      </c>
    </row>
    <row r="181" spans="1:40" ht="20.25" customHeight="1" x14ac:dyDescent="0.3">
      <c r="A181" s="127"/>
      <c r="B181" s="164"/>
      <c r="C181" s="139"/>
      <c r="D181" s="140"/>
      <c r="E181" s="139"/>
      <c r="F181" s="139"/>
      <c r="G181" s="140"/>
      <c r="H181" s="139"/>
      <c r="I181" s="129"/>
      <c r="L181" s="128"/>
      <c r="M181" s="128"/>
      <c r="N181" s="128"/>
      <c r="O181" s="128"/>
      <c r="P181" s="128"/>
      <c r="Q181" s="128"/>
      <c r="R181" s="128"/>
      <c r="S181" s="128"/>
      <c r="T181" s="120">
        <f t="shared" si="22"/>
        <v>0</v>
      </c>
      <c r="U181" s="131"/>
      <c r="V181" s="131"/>
      <c r="W181" s="131">
        <f>SUMIFS($F$3:F181,$D$3:D181,D181,$C$3:C181,"Buy")+SUMIFS($F$3:F181,$D$3:D181,D181,$C$3:C181,"Coin Deposit",$E$3:E181,"&lt;&gt;")</f>
        <v>0</v>
      </c>
      <c r="X181" s="131">
        <f t="shared" si="23"/>
        <v>0</v>
      </c>
      <c r="Y181" s="131">
        <f>IF($D181=Y$1,SUMIFS($H$3:$H181,$G$3:$G181,Y$1,$C$3:$C181,"Sell"),0)</f>
        <v>0</v>
      </c>
      <c r="Z181" s="131">
        <f t="shared" si="24"/>
        <v>0</v>
      </c>
      <c r="AA181" s="131">
        <f>IF($D181=AA$1,SUMIFS($H$3:$H181,$G$3:$G181,AA$1,$C$3:$C181,"Sell"),0)</f>
        <v>0</v>
      </c>
      <c r="AB181" s="131">
        <f t="shared" si="25"/>
        <v>0</v>
      </c>
      <c r="AC181" s="131">
        <f>SUMIFS('Deductions and Deposits'!$H:$H,'Deductions and Deposits'!$G:$G,D181,'Deductions and Deposits'!$F:$F,"&lt;="&amp;B181)+SUMIFS($F$3:F181,$D$3:D181,D181,$C$3:C181,"Coin Deposit",$E$3:E181,"")</f>
        <v>0</v>
      </c>
      <c r="AD181" s="131">
        <f>SUMIFS('Deductions and Deposits'!$D:$D,'Deductions and Deposits'!$C:$C,D181)+SUMIFS($F:$F,$D:$D,D181,$C:$C,"Coin Deduction")</f>
        <v>0</v>
      </c>
      <c r="AE181" s="131">
        <f>Table5[[#This Row],[Column4]]+Table5[[#This Row],[Column14]]+Table5[[#This Row],[Column19]]+Table5[[#This Row],[Column12]]</f>
        <v>0</v>
      </c>
      <c r="AF181" s="131">
        <f>Table5[[#This Row],[Column5]]+Table5[[#This Row],[Column13]]+Table5[[#This Row],[Column21]]+Table5[[#This Row],[Column18]]</f>
        <v>0</v>
      </c>
      <c r="AG181" s="131">
        <f t="shared" si="26"/>
        <v>0</v>
      </c>
      <c r="AH181" s="131">
        <f t="shared" si="27"/>
        <v>0</v>
      </c>
      <c r="AI181" s="131">
        <f>Table5[[#This Row],[Column17]]-Table5[[#This Row],[Column20]]</f>
        <v>0</v>
      </c>
      <c r="AJ181" s="131">
        <f t="shared" si="28"/>
        <v>0</v>
      </c>
      <c r="AK181" s="131">
        <f t="shared" si="29"/>
        <v>0</v>
      </c>
      <c r="AL181" s="131">
        <f t="shared" si="30"/>
        <v>0</v>
      </c>
      <c r="AM181" s="131" t="str">
        <f t="shared" si="31"/>
        <v/>
      </c>
      <c r="AN181" s="131" t="str">
        <f t="shared" ca="1" si="32"/>
        <v/>
      </c>
    </row>
    <row r="182" spans="1:40" ht="20.25" customHeight="1" x14ac:dyDescent="0.3">
      <c r="A182" s="127"/>
      <c r="B182" s="164"/>
      <c r="C182" s="139"/>
      <c r="D182" s="140"/>
      <c r="E182" s="139"/>
      <c r="F182" s="139"/>
      <c r="G182" s="140"/>
      <c r="H182" s="139"/>
      <c r="I182" s="129"/>
      <c r="L182" s="128"/>
      <c r="M182" s="128"/>
      <c r="N182" s="128"/>
      <c r="O182" s="128"/>
      <c r="P182" s="128"/>
      <c r="Q182" s="128"/>
      <c r="R182" s="128"/>
      <c r="S182" s="128"/>
      <c r="T182" s="120">
        <f t="shared" si="22"/>
        <v>0</v>
      </c>
      <c r="U182" s="131"/>
      <c r="V182" s="131"/>
      <c r="W182" s="131">
        <f>SUMIFS($F$3:F182,$D$3:D182,D182,$C$3:C182,"Buy")+SUMIFS($F$3:F182,$D$3:D182,D182,$C$3:C182,"Coin Deposit",$E$3:E182,"&lt;&gt;")</f>
        <v>0</v>
      </c>
      <c r="X182" s="131">
        <f t="shared" si="23"/>
        <v>0</v>
      </c>
      <c r="Y182" s="131">
        <f>IF($D182=Y$1,SUMIFS($H$3:$H182,$G$3:$G182,Y$1,$C$3:$C182,"Sell"),0)</f>
        <v>0</v>
      </c>
      <c r="Z182" s="131">
        <f t="shared" si="24"/>
        <v>0</v>
      </c>
      <c r="AA182" s="131">
        <f>IF($D182=AA$1,SUMIFS($H$3:$H182,$G$3:$G182,AA$1,$C$3:$C182,"Sell"),0)</f>
        <v>0</v>
      </c>
      <c r="AB182" s="131">
        <f t="shared" si="25"/>
        <v>0</v>
      </c>
      <c r="AC182" s="131">
        <f>SUMIFS('Deductions and Deposits'!$H:$H,'Deductions and Deposits'!$G:$G,D182,'Deductions and Deposits'!$F:$F,"&lt;="&amp;B182)+SUMIFS($F$3:F182,$D$3:D182,D182,$C$3:C182,"Coin Deposit",$E$3:E182,"")</f>
        <v>0</v>
      </c>
      <c r="AD182" s="131">
        <f>SUMIFS('Deductions and Deposits'!$D:$D,'Deductions and Deposits'!$C:$C,D182)+SUMIFS($F:$F,$D:$D,D182,$C:$C,"Coin Deduction")</f>
        <v>0</v>
      </c>
      <c r="AE182" s="131">
        <f>Table5[[#This Row],[Column4]]+Table5[[#This Row],[Column14]]+Table5[[#This Row],[Column19]]+Table5[[#This Row],[Column12]]</f>
        <v>0</v>
      </c>
      <c r="AF182" s="131">
        <f>Table5[[#This Row],[Column5]]+Table5[[#This Row],[Column13]]+Table5[[#This Row],[Column21]]+Table5[[#This Row],[Column18]]</f>
        <v>0</v>
      </c>
      <c r="AG182" s="131">
        <f t="shared" si="26"/>
        <v>0</v>
      </c>
      <c r="AH182" s="131">
        <f t="shared" si="27"/>
        <v>0</v>
      </c>
      <c r="AI182" s="131">
        <f>Table5[[#This Row],[Column17]]-Table5[[#This Row],[Column20]]</f>
        <v>0</v>
      </c>
      <c r="AJ182" s="131">
        <f t="shared" si="28"/>
        <v>0</v>
      </c>
      <c r="AK182" s="131">
        <f t="shared" si="29"/>
        <v>0</v>
      </c>
      <c r="AL182" s="131">
        <f t="shared" si="30"/>
        <v>0</v>
      </c>
      <c r="AM182" s="131" t="str">
        <f t="shared" si="31"/>
        <v/>
      </c>
      <c r="AN182" s="131" t="str">
        <f t="shared" ca="1" si="32"/>
        <v/>
      </c>
    </row>
    <row r="183" spans="1:40" ht="20.25" customHeight="1" x14ac:dyDescent="0.3">
      <c r="A183" s="127"/>
      <c r="B183" s="164"/>
      <c r="C183" s="139"/>
      <c r="D183" s="140"/>
      <c r="E183" s="139"/>
      <c r="F183" s="139"/>
      <c r="G183" s="140"/>
      <c r="H183" s="139"/>
      <c r="I183" s="129"/>
      <c r="L183" s="128"/>
      <c r="M183" s="128"/>
      <c r="N183" s="128"/>
      <c r="O183" s="128"/>
      <c r="P183" s="128"/>
      <c r="Q183" s="128"/>
      <c r="R183" s="128"/>
      <c r="S183" s="128"/>
      <c r="T183" s="120">
        <f t="shared" si="22"/>
        <v>0</v>
      </c>
      <c r="U183" s="131"/>
      <c r="V183" s="131"/>
      <c r="W183" s="131">
        <f>SUMIFS($F$3:F183,$D$3:D183,D183,$C$3:C183,"Buy")+SUMIFS($F$3:F183,$D$3:D183,D183,$C$3:C183,"Coin Deposit",$E$3:E183,"&lt;&gt;")</f>
        <v>0</v>
      </c>
      <c r="X183" s="131">
        <f t="shared" si="23"/>
        <v>0</v>
      </c>
      <c r="Y183" s="131">
        <f>IF($D183=Y$1,SUMIFS($H$3:$H183,$G$3:$G183,Y$1,$C$3:$C183,"Sell"),0)</f>
        <v>0</v>
      </c>
      <c r="Z183" s="131">
        <f t="shared" si="24"/>
        <v>0</v>
      </c>
      <c r="AA183" s="131">
        <f>IF($D183=AA$1,SUMIFS($H$3:$H183,$G$3:$G183,AA$1,$C$3:$C183,"Sell"),0)</f>
        <v>0</v>
      </c>
      <c r="AB183" s="131">
        <f t="shared" si="25"/>
        <v>0</v>
      </c>
      <c r="AC183" s="131">
        <f>SUMIFS('Deductions and Deposits'!$H:$H,'Deductions and Deposits'!$G:$G,D183,'Deductions and Deposits'!$F:$F,"&lt;="&amp;B183)+SUMIFS($F$3:F183,$D$3:D183,D183,$C$3:C183,"Coin Deposit",$E$3:E183,"")</f>
        <v>0</v>
      </c>
      <c r="AD183" s="131">
        <f>SUMIFS('Deductions and Deposits'!$D:$D,'Deductions and Deposits'!$C:$C,D183)+SUMIFS($F:$F,$D:$D,D183,$C:$C,"Coin Deduction")</f>
        <v>0</v>
      </c>
      <c r="AE183" s="131">
        <f>Table5[[#This Row],[Column4]]+Table5[[#This Row],[Column14]]+Table5[[#This Row],[Column19]]+Table5[[#This Row],[Column12]]</f>
        <v>0</v>
      </c>
      <c r="AF183" s="131">
        <f>Table5[[#This Row],[Column5]]+Table5[[#This Row],[Column13]]+Table5[[#This Row],[Column21]]+Table5[[#This Row],[Column18]]</f>
        <v>0</v>
      </c>
      <c r="AG183" s="131">
        <f t="shared" si="26"/>
        <v>0</v>
      </c>
      <c r="AH183" s="131">
        <f t="shared" si="27"/>
        <v>0</v>
      </c>
      <c r="AI183" s="131">
        <f>Table5[[#This Row],[Column17]]-Table5[[#This Row],[Column20]]</f>
        <v>0</v>
      </c>
      <c r="AJ183" s="131">
        <f t="shared" si="28"/>
        <v>0</v>
      </c>
      <c r="AK183" s="131">
        <f t="shared" si="29"/>
        <v>0</v>
      </c>
      <c r="AL183" s="131">
        <f t="shared" si="30"/>
        <v>0</v>
      </c>
      <c r="AM183" s="131" t="str">
        <f t="shared" si="31"/>
        <v/>
      </c>
      <c r="AN183" s="131" t="str">
        <f t="shared" ca="1" si="32"/>
        <v/>
      </c>
    </row>
    <row r="184" spans="1:40" ht="20.25" customHeight="1" x14ac:dyDescent="0.3">
      <c r="A184" s="127"/>
      <c r="B184" s="164"/>
      <c r="C184" s="139"/>
      <c r="D184" s="140"/>
      <c r="E184" s="139"/>
      <c r="F184" s="139"/>
      <c r="G184" s="140"/>
      <c r="H184" s="139"/>
      <c r="I184" s="129"/>
      <c r="L184" s="128"/>
      <c r="M184" s="128"/>
      <c r="N184" s="128"/>
      <c r="O184" s="128"/>
      <c r="P184" s="128"/>
      <c r="Q184" s="128"/>
      <c r="R184" s="128"/>
      <c r="S184" s="128"/>
      <c r="T184" s="120">
        <f t="shared" si="22"/>
        <v>0</v>
      </c>
      <c r="U184" s="131"/>
      <c r="V184" s="131"/>
      <c r="W184" s="131">
        <f>SUMIFS($F$3:F184,$D$3:D184,D184,$C$3:C184,"Buy")+SUMIFS($F$3:F184,$D$3:D184,D184,$C$3:C184,"Coin Deposit",$E$3:E184,"&lt;&gt;")</f>
        <v>0</v>
      </c>
      <c r="X184" s="131">
        <f t="shared" si="23"/>
        <v>0</v>
      </c>
      <c r="Y184" s="131">
        <f>IF($D184=Y$1,SUMIFS($H$3:$H184,$G$3:$G184,Y$1,$C$3:$C184,"Sell"),0)</f>
        <v>0</v>
      </c>
      <c r="Z184" s="131">
        <f t="shared" si="24"/>
        <v>0</v>
      </c>
      <c r="AA184" s="131">
        <f>IF($D184=AA$1,SUMIFS($H$3:$H184,$G$3:$G184,AA$1,$C$3:$C184,"Sell"),0)</f>
        <v>0</v>
      </c>
      <c r="AB184" s="131">
        <f t="shared" si="25"/>
        <v>0</v>
      </c>
      <c r="AC184" s="131">
        <f>SUMIFS('Deductions and Deposits'!$H:$H,'Deductions and Deposits'!$G:$G,D184,'Deductions and Deposits'!$F:$F,"&lt;="&amp;B184)+SUMIFS($F$3:F184,$D$3:D184,D184,$C$3:C184,"Coin Deposit",$E$3:E184,"")</f>
        <v>0</v>
      </c>
      <c r="AD184" s="131">
        <f>SUMIFS('Deductions and Deposits'!$D:$D,'Deductions and Deposits'!$C:$C,D184)+SUMIFS($F:$F,$D:$D,D184,$C:$C,"Coin Deduction")</f>
        <v>0</v>
      </c>
      <c r="AE184" s="131">
        <f>Table5[[#This Row],[Column4]]+Table5[[#This Row],[Column14]]+Table5[[#This Row],[Column19]]+Table5[[#This Row],[Column12]]</f>
        <v>0</v>
      </c>
      <c r="AF184" s="131">
        <f>Table5[[#This Row],[Column5]]+Table5[[#This Row],[Column13]]+Table5[[#This Row],[Column21]]+Table5[[#This Row],[Column18]]</f>
        <v>0</v>
      </c>
      <c r="AG184" s="131">
        <f t="shared" si="26"/>
        <v>0</v>
      </c>
      <c r="AH184" s="131">
        <f t="shared" si="27"/>
        <v>0</v>
      </c>
      <c r="AI184" s="131">
        <f>Table5[[#This Row],[Column17]]-Table5[[#This Row],[Column20]]</f>
        <v>0</v>
      </c>
      <c r="AJ184" s="131">
        <f t="shared" si="28"/>
        <v>0</v>
      </c>
      <c r="AK184" s="131">
        <f t="shared" si="29"/>
        <v>0</v>
      </c>
      <c r="AL184" s="131">
        <f t="shared" si="30"/>
        <v>0</v>
      </c>
      <c r="AM184" s="131" t="str">
        <f t="shared" si="31"/>
        <v/>
      </c>
      <c r="AN184" s="131" t="str">
        <f t="shared" ca="1" si="32"/>
        <v/>
      </c>
    </row>
    <row r="185" spans="1:40" ht="20.25" customHeight="1" x14ac:dyDescent="0.3">
      <c r="A185" s="127"/>
      <c r="B185" s="164"/>
      <c r="C185" s="139"/>
      <c r="D185" s="140"/>
      <c r="E185" s="139"/>
      <c r="F185" s="139"/>
      <c r="G185" s="140"/>
      <c r="H185" s="139"/>
      <c r="I185" s="129"/>
      <c r="L185" s="128"/>
      <c r="M185" s="128"/>
      <c r="N185" s="128"/>
      <c r="O185" s="128"/>
      <c r="P185" s="128"/>
      <c r="Q185" s="128"/>
      <c r="R185" s="128"/>
      <c r="S185" s="128"/>
      <c r="T185" s="120">
        <f t="shared" si="22"/>
        <v>0</v>
      </c>
      <c r="U185" s="131"/>
      <c r="V185" s="131"/>
      <c r="W185" s="131">
        <f>SUMIFS($F$3:F185,$D$3:D185,D185,$C$3:C185,"Buy")+SUMIFS($F$3:F185,$D$3:D185,D185,$C$3:C185,"Coin Deposit",$E$3:E185,"&lt;&gt;")</f>
        <v>0</v>
      </c>
      <c r="X185" s="131">
        <f t="shared" si="23"/>
        <v>0</v>
      </c>
      <c r="Y185" s="131">
        <f>IF($D185=Y$1,SUMIFS($H$3:$H185,$G$3:$G185,Y$1,$C$3:$C185,"Sell"),0)</f>
        <v>0</v>
      </c>
      <c r="Z185" s="131">
        <f t="shared" si="24"/>
        <v>0</v>
      </c>
      <c r="AA185" s="131">
        <f>IF($D185=AA$1,SUMIFS($H$3:$H185,$G$3:$G185,AA$1,$C$3:$C185,"Sell"),0)</f>
        <v>0</v>
      </c>
      <c r="AB185" s="131">
        <f t="shared" si="25"/>
        <v>0</v>
      </c>
      <c r="AC185" s="131">
        <f>SUMIFS('Deductions and Deposits'!$H:$H,'Deductions and Deposits'!$G:$G,D185,'Deductions and Deposits'!$F:$F,"&lt;="&amp;B185)+SUMIFS($F$3:F185,$D$3:D185,D185,$C$3:C185,"Coin Deposit",$E$3:E185,"")</f>
        <v>0</v>
      </c>
      <c r="AD185" s="131">
        <f>SUMIFS('Deductions and Deposits'!$D:$D,'Deductions and Deposits'!$C:$C,D185)+SUMIFS($F:$F,$D:$D,D185,$C:$C,"Coin Deduction")</f>
        <v>0</v>
      </c>
      <c r="AE185" s="131">
        <f>Table5[[#This Row],[Column4]]+Table5[[#This Row],[Column14]]+Table5[[#This Row],[Column19]]+Table5[[#This Row],[Column12]]</f>
        <v>0</v>
      </c>
      <c r="AF185" s="131">
        <f>Table5[[#This Row],[Column5]]+Table5[[#This Row],[Column13]]+Table5[[#This Row],[Column21]]+Table5[[#This Row],[Column18]]</f>
        <v>0</v>
      </c>
      <c r="AG185" s="131">
        <f t="shared" si="26"/>
        <v>0</v>
      </c>
      <c r="AH185" s="131">
        <f t="shared" si="27"/>
        <v>0</v>
      </c>
      <c r="AI185" s="131">
        <f>Table5[[#This Row],[Column17]]-Table5[[#This Row],[Column20]]</f>
        <v>0</v>
      </c>
      <c r="AJ185" s="131">
        <f t="shared" si="28"/>
        <v>0</v>
      </c>
      <c r="AK185" s="131">
        <f t="shared" si="29"/>
        <v>0</v>
      </c>
      <c r="AL185" s="131">
        <f t="shared" si="30"/>
        <v>0</v>
      </c>
      <c r="AM185" s="131" t="str">
        <f t="shared" si="31"/>
        <v/>
      </c>
      <c r="AN185" s="131" t="str">
        <f t="shared" ca="1" si="32"/>
        <v/>
      </c>
    </row>
    <row r="186" spans="1:40" ht="20.25" customHeight="1" x14ac:dyDescent="0.3">
      <c r="A186" s="127"/>
      <c r="B186" s="164"/>
      <c r="C186" s="139"/>
      <c r="D186" s="140"/>
      <c r="E186" s="139"/>
      <c r="F186" s="139"/>
      <c r="G186" s="140"/>
      <c r="H186" s="139"/>
      <c r="I186" s="129"/>
      <c r="L186" s="128"/>
      <c r="M186" s="128"/>
      <c r="N186" s="128"/>
      <c r="O186" s="128"/>
      <c r="P186" s="128"/>
      <c r="Q186" s="128"/>
      <c r="R186" s="128"/>
      <c r="S186" s="128"/>
      <c r="T186" s="120">
        <f t="shared" si="22"/>
        <v>0</v>
      </c>
      <c r="U186" s="131"/>
      <c r="V186" s="131"/>
      <c r="W186" s="131">
        <f>SUMIFS($F$3:F186,$D$3:D186,D186,$C$3:C186,"Buy")+SUMIFS($F$3:F186,$D$3:D186,D186,$C$3:C186,"Coin Deposit",$E$3:E186,"&lt;&gt;")</f>
        <v>0</v>
      </c>
      <c r="X186" s="131">
        <f t="shared" si="23"/>
        <v>0</v>
      </c>
      <c r="Y186" s="131">
        <f>IF($D186=Y$1,SUMIFS($H$3:$H186,$G$3:$G186,Y$1,$C$3:$C186,"Sell"),0)</f>
        <v>0</v>
      </c>
      <c r="Z186" s="131">
        <f t="shared" si="24"/>
        <v>0</v>
      </c>
      <c r="AA186" s="131">
        <f>IF($D186=AA$1,SUMIFS($H$3:$H186,$G$3:$G186,AA$1,$C$3:$C186,"Sell"),0)</f>
        <v>0</v>
      </c>
      <c r="AB186" s="131">
        <f t="shared" si="25"/>
        <v>0</v>
      </c>
      <c r="AC186" s="131">
        <f>SUMIFS('Deductions and Deposits'!$H:$H,'Deductions and Deposits'!$G:$G,D186,'Deductions and Deposits'!$F:$F,"&lt;="&amp;B186)+SUMIFS($F$3:F186,$D$3:D186,D186,$C$3:C186,"Coin Deposit",$E$3:E186,"")</f>
        <v>0</v>
      </c>
      <c r="AD186" s="131">
        <f>SUMIFS('Deductions and Deposits'!$D:$D,'Deductions and Deposits'!$C:$C,D186)+SUMIFS($F:$F,$D:$D,D186,$C:$C,"Coin Deduction")</f>
        <v>0</v>
      </c>
      <c r="AE186" s="131">
        <f>Table5[[#This Row],[Column4]]+Table5[[#This Row],[Column14]]+Table5[[#This Row],[Column19]]+Table5[[#This Row],[Column12]]</f>
        <v>0</v>
      </c>
      <c r="AF186" s="131">
        <f>Table5[[#This Row],[Column5]]+Table5[[#This Row],[Column13]]+Table5[[#This Row],[Column21]]+Table5[[#This Row],[Column18]]</f>
        <v>0</v>
      </c>
      <c r="AG186" s="131">
        <f t="shared" si="26"/>
        <v>0</v>
      </c>
      <c r="AH186" s="131">
        <f t="shared" si="27"/>
        <v>0</v>
      </c>
      <c r="AI186" s="131">
        <f>Table5[[#This Row],[Column17]]-Table5[[#This Row],[Column20]]</f>
        <v>0</v>
      </c>
      <c r="AJ186" s="131">
        <f t="shared" si="28"/>
        <v>0</v>
      </c>
      <c r="AK186" s="131">
        <f t="shared" si="29"/>
        <v>0</v>
      </c>
      <c r="AL186" s="131">
        <f t="shared" si="30"/>
        <v>0</v>
      </c>
      <c r="AM186" s="131" t="str">
        <f t="shared" si="31"/>
        <v/>
      </c>
      <c r="AN186" s="131" t="str">
        <f t="shared" ca="1" si="32"/>
        <v/>
      </c>
    </row>
    <row r="187" spans="1:40" ht="20.25" customHeight="1" x14ac:dyDescent="0.3">
      <c r="A187" s="127"/>
      <c r="B187" s="164"/>
      <c r="C187" s="139"/>
      <c r="D187" s="140"/>
      <c r="E187" s="139"/>
      <c r="F187" s="139"/>
      <c r="G187" s="140"/>
      <c r="H187" s="139"/>
      <c r="I187" s="129"/>
      <c r="L187" s="128"/>
      <c r="M187" s="128"/>
      <c r="N187" s="128"/>
      <c r="O187" s="128"/>
      <c r="P187" s="128"/>
      <c r="Q187" s="128"/>
      <c r="R187" s="128"/>
      <c r="S187" s="128"/>
      <c r="T187" s="120">
        <f t="shared" si="22"/>
        <v>0</v>
      </c>
      <c r="U187" s="131"/>
      <c r="V187" s="131"/>
      <c r="W187" s="131">
        <f>SUMIFS($F$3:F187,$D$3:D187,D187,$C$3:C187,"Buy")+SUMIFS($F$3:F187,$D$3:D187,D187,$C$3:C187,"Coin Deposit",$E$3:E187,"&lt;&gt;")</f>
        <v>0</v>
      </c>
      <c r="X187" s="131">
        <f t="shared" si="23"/>
        <v>0</v>
      </c>
      <c r="Y187" s="131">
        <f>IF($D187=Y$1,SUMIFS($H$3:$H187,$G$3:$G187,Y$1,$C$3:$C187,"Sell"),0)</f>
        <v>0</v>
      </c>
      <c r="Z187" s="131">
        <f t="shared" si="24"/>
        <v>0</v>
      </c>
      <c r="AA187" s="131">
        <f>IF($D187=AA$1,SUMIFS($H$3:$H187,$G$3:$G187,AA$1,$C$3:$C187,"Sell"),0)</f>
        <v>0</v>
      </c>
      <c r="AB187" s="131">
        <f t="shared" si="25"/>
        <v>0</v>
      </c>
      <c r="AC187" s="131">
        <f>SUMIFS('Deductions and Deposits'!$H:$H,'Deductions and Deposits'!$G:$G,D187,'Deductions and Deposits'!$F:$F,"&lt;="&amp;B187)+SUMIFS($F$3:F187,$D$3:D187,D187,$C$3:C187,"Coin Deposit",$E$3:E187,"")</f>
        <v>0</v>
      </c>
      <c r="AD187" s="131">
        <f>SUMIFS('Deductions and Deposits'!$D:$D,'Deductions and Deposits'!$C:$C,D187)+SUMIFS($F:$F,$D:$D,D187,$C:$C,"Coin Deduction")</f>
        <v>0</v>
      </c>
      <c r="AE187" s="131">
        <f>Table5[[#This Row],[Column4]]+Table5[[#This Row],[Column14]]+Table5[[#This Row],[Column19]]+Table5[[#This Row],[Column12]]</f>
        <v>0</v>
      </c>
      <c r="AF187" s="131">
        <f>Table5[[#This Row],[Column5]]+Table5[[#This Row],[Column13]]+Table5[[#This Row],[Column21]]+Table5[[#This Row],[Column18]]</f>
        <v>0</v>
      </c>
      <c r="AG187" s="131">
        <f t="shared" si="26"/>
        <v>0</v>
      </c>
      <c r="AH187" s="131">
        <f t="shared" si="27"/>
        <v>0</v>
      </c>
      <c r="AI187" s="131">
        <f>Table5[[#This Row],[Column17]]-Table5[[#This Row],[Column20]]</f>
        <v>0</v>
      </c>
      <c r="AJ187" s="131">
        <f t="shared" si="28"/>
        <v>0</v>
      </c>
      <c r="AK187" s="131">
        <f t="shared" si="29"/>
        <v>0</v>
      </c>
      <c r="AL187" s="131">
        <f t="shared" si="30"/>
        <v>0</v>
      </c>
      <c r="AM187" s="131" t="str">
        <f t="shared" si="31"/>
        <v/>
      </c>
      <c r="AN187" s="131" t="str">
        <f t="shared" ca="1" si="32"/>
        <v/>
      </c>
    </row>
    <row r="188" spans="1:40" ht="20.25" customHeight="1" x14ac:dyDescent="0.3">
      <c r="A188" s="127"/>
      <c r="B188" s="164"/>
      <c r="C188" s="139"/>
      <c r="D188" s="140"/>
      <c r="E188" s="139"/>
      <c r="F188" s="139"/>
      <c r="G188" s="140"/>
      <c r="H188" s="139"/>
      <c r="I188" s="129"/>
      <c r="L188" s="128"/>
      <c r="M188" s="128"/>
      <c r="N188" s="128"/>
      <c r="O188" s="128"/>
      <c r="P188" s="128"/>
      <c r="Q188" s="128"/>
      <c r="R188" s="128"/>
      <c r="S188" s="128"/>
      <c r="T188" s="120">
        <f t="shared" si="22"/>
        <v>0</v>
      </c>
      <c r="U188" s="131"/>
      <c r="V188" s="131"/>
      <c r="W188" s="131">
        <f>SUMIFS($F$3:F188,$D$3:D188,D188,$C$3:C188,"Buy")+SUMIFS($F$3:F188,$D$3:D188,D188,$C$3:C188,"Coin Deposit",$E$3:E188,"&lt;&gt;")</f>
        <v>0</v>
      </c>
      <c r="X188" s="131">
        <f t="shared" si="23"/>
        <v>0</v>
      </c>
      <c r="Y188" s="131">
        <f>IF($D188=Y$1,SUMIFS($H$3:$H188,$G$3:$G188,Y$1,$C$3:$C188,"Sell"),0)</f>
        <v>0</v>
      </c>
      <c r="Z188" s="131">
        <f t="shared" si="24"/>
        <v>0</v>
      </c>
      <c r="AA188" s="131">
        <f>IF($D188=AA$1,SUMIFS($H$3:$H188,$G$3:$G188,AA$1,$C$3:$C188,"Sell"),0)</f>
        <v>0</v>
      </c>
      <c r="AB188" s="131">
        <f t="shared" si="25"/>
        <v>0</v>
      </c>
      <c r="AC188" s="131">
        <f>SUMIFS('Deductions and Deposits'!$H:$H,'Deductions and Deposits'!$G:$G,D188,'Deductions and Deposits'!$F:$F,"&lt;="&amp;B188)+SUMIFS($F$3:F188,$D$3:D188,D188,$C$3:C188,"Coin Deposit",$E$3:E188,"")</f>
        <v>0</v>
      </c>
      <c r="AD188" s="131">
        <f>SUMIFS('Deductions and Deposits'!$D:$D,'Deductions and Deposits'!$C:$C,D188)+SUMIFS($F:$F,$D:$D,D188,$C:$C,"Coin Deduction")</f>
        <v>0</v>
      </c>
      <c r="AE188" s="131">
        <f>Table5[[#This Row],[Column4]]+Table5[[#This Row],[Column14]]+Table5[[#This Row],[Column19]]+Table5[[#This Row],[Column12]]</f>
        <v>0</v>
      </c>
      <c r="AF188" s="131">
        <f>Table5[[#This Row],[Column5]]+Table5[[#This Row],[Column13]]+Table5[[#This Row],[Column21]]+Table5[[#This Row],[Column18]]</f>
        <v>0</v>
      </c>
      <c r="AG188" s="131">
        <f t="shared" si="26"/>
        <v>0</v>
      </c>
      <c r="AH188" s="131">
        <f t="shared" si="27"/>
        <v>0</v>
      </c>
      <c r="AI188" s="131">
        <f>Table5[[#This Row],[Column17]]-Table5[[#This Row],[Column20]]</f>
        <v>0</v>
      </c>
      <c r="AJ188" s="131">
        <f t="shared" si="28"/>
        <v>0</v>
      </c>
      <c r="AK188" s="131">
        <f t="shared" si="29"/>
        <v>0</v>
      </c>
      <c r="AL188" s="131">
        <f t="shared" si="30"/>
        <v>0</v>
      </c>
      <c r="AM188" s="131" t="str">
        <f t="shared" si="31"/>
        <v/>
      </c>
      <c r="AN188" s="131" t="str">
        <f t="shared" ca="1" si="32"/>
        <v/>
      </c>
    </row>
    <row r="189" spans="1:40" ht="20.25" customHeight="1" x14ac:dyDescent="0.3">
      <c r="A189" s="127"/>
      <c r="B189" s="164"/>
      <c r="C189" s="139"/>
      <c r="D189" s="140"/>
      <c r="E189" s="139"/>
      <c r="F189" s="139"/>
      <c r="G189" s="140"/>
      <c r="H189" s="139"/>
      <c r="I189" s="129"/>
      <c r="L189" s="128"/>
      <c r="M189" s="128"/>
      <c r="N189" s="128"/>
      <c r="O189" s="128"/>
      <c r="P189" s="128"/>
      <c r="Q189" s="128"/>
      <c r="R189" s="128"/>
      <c r="S189" s="128"/>
      <c r="T189" s="120">
        <f t="shared" si="22"/>
        <v>0</v>
      </c>
      <c r="U189" s="131"/>
      <c r="V189" s="131"/>
      <c r="W189" s="131">
        <f>SUMIFS($F$3:F189,$D$3:D189,D189,$C$3:C189,"Buy")+SUMIFS($F$3:F189,$D$3:D189,D189,$C$3:C189,"Coin Deposit",$E$3:E189,"&lt;&gt;")</f>
        <v>0</v>
      </c>
      <c r="X189" s="131">
        <f t="shared" si="23"/>
        <v>0</v>
      </c>
      <c r="Y189" s="131">
        <f>IF($D189=Y$1,SUMIFS($H$3:$H189,$G$3:$G189,Y$1,$C$3:$C189,"Sell"),0)</f>
        <v>0</v>
      </c>
      <c r="Z189" s="131">
        <f t="shared" si="24"/>
        <v>0</v>
      </c>
      <c r="AA189" s="131">
        <f>IF($D189=AA$1,SUMIFS($H$3:$H189,$G$3:$G189,AA$1,$C$3:$C189,"Sell"),0)</f>
        <v>0</v>
      </c>
      <c r="AB189" s="131">
        <f t="shared" si="25"/>
        <v>0</v>
      </c>
      <c r="AC189" s="131">
        <f>SUMIFS('Deductions and Deposits'!$H:$H,'Deductions and Deposits'!$G:$G,D189,'Deductions and Deposits'!$F:$F,"&lt;="&amp;B189)+SUMIFS($F$3:F189,$D$3:D189,D189,$C$3:C189,"Coin Deposit",$E$3:E189,"")</f>
        <v>0</v>
      </c>
      <c r="AD189" s="131">
        <f>SUMIFS('Deductions and Deposits'!$D:$D,'Deductions and Deposits'!$C:$C,D189)+SUMIFS($F:$F,$D:$D,D189,$C:$C,"Coin Deduction")</f>
        <v>0</v>
      </c>
      <c r="AE189" s="131">
        <f>Table5[[#This Row],[Column4]]+Table5[[#This Row],[Column14]]+Table5[[#This Row],[Column19]]+Table5[[#This Row],[Column12]]</f>
        <v>0</v>
      </c>
      <c r="AF189" s="131">
        <f>Table5[[#This Row],[Column5]]+Table5[[#This Row],[Column13]]+Table5[[#This Row],[Column21]]+Table5[[#This Row],[Column18]]</f>
        <v>0</v>
      </c>
      <c r="AG189" s="131">
        <f t="shared" si="26"/>
        <v>0</v>
      </c>
      <c r="AH189" s="131">
        <f t="shared" si="27"/>
        <v>0</v>
      </c>
      <c r="AI189" s="131">
        <f>Table5[[#This Row],[Column17]]-Table5[[#This Row],[Column20]]</f>
        <v>0</v>
      </c>
      <c r="AJ189" s="131">
        <f t="shared" si="28"/>
        <v>0</v>
      </c>
      <c r="AK189" s="131">
        <f t="shared" si="29"/>
        <v>0</v>
      </c>
      <c r="AL189" s="131">
        <f t="shared" si="30"/>
        <v>0</v>
      </c>
      <c r="AM189" s="131" t="str">
        <f t="shared" si="31"/>
        <v/>
      </c>
      <c r="AN189" s="131" t="str">
        <f t="shared" ca="1" si="32"/>
        <v/>
      </c>
    </row>
    <row r="190" spans="1:40" ht="20.25" customHeight="1" x14ac:dyDescent="0.3">
      <c r="A190" s="127"/>
      <c r="B190" s="164"/>
      <c r="C190" s="139"/>
      <c r="D190" s="140"/>
      <c r="E190" s="139"/>
      <c r="F190" s="139"/>
      <c r="G190" s="140"/>
      <c r="H190" s="139"/>
      <c r="I190" s="129"/>
      <c r="L190" s="128"/>
      <c r="M190" s="128"/>
      <c r="N190" s="128"/>
      <c r="O190" s="128"/>
      <c r="P190" s="128"/>
      <c r="Q190" s="128"/>
      <c r="R190" s="128"/>
      <c r="S190" s="128"/>
      <c r="T190" s="120">
        <f t="shared" si="22"/>
        <v>0</v>
      </c>
      <c r="U190" s="131"/>
      <c r="V190" s="131"/>
      <c r="W190" s="131">
        <f>SUMIFS($F$3:F190,$D$3:D190,D190,$C$3:C190,"Buy")+SUMIFS($F$3:F190,$D$3:D190,D190,$C$3:C190,"Coin Deposit",$E$3:E190,"&lt;&gt;")</f>
        <v>0</v>
      </c>
      <c r="X190" s="131">
        <f t="shared" si="23"/>
        <v>0</v>
      </c>
      <c r="Y190" s="131">
        <f>IF($D190=Y$1,SUMIFS($H$3:$H190,$G$3:$G190,Y$1,$C$3:$C190,"Sell"),0)</f>
        <v>0</v>
      </c>
      <c r="Z190" s="131">
        <f t="shared" si="24"/>
        <v>0</v>
      </c>
      <c r="AA190" s="131">
        <f>IF($D190=AA$1,SUMIFS($H$3:$H190,$G$3:$G190,AA$1,$C$3:$C190,"Sell"),0)</f>
        <v>0</v>
      </c>
      <c r="AB190" s="131">
        <f t="shared" si="25"/>
        <v>0</v>
      </c>
      <c r="AC190" s="131">
        <f>SUMIFS('Deductions and Deposits'!$H:$H,'Deductions and Deposits'!$G:$G,D190,'Deductions and Deposits'!$F:$F,"&lt;="&amp;B190)+SUMIFS($F$3:F190,$D$3:D190,D190,$C$3:C190,"Coin Deposit",$E$3:E190,"")</f>
        <v>0</v>
      </c>
      <c r="AD190" s="131">
        <f>SUMIFS('Deductions and Deposits'!$D:$D,'Deductions and Deposits'!$C:$C,D190)+SUMIFS($F:$F,$D:$D,D190,$C:$C,"Coin Deduction")</f>
        <v>0</v>
      </c>
      <c r="AE190" s="131">
        <f>Table5[[#This Row],[Column4]]+Table5[[#This Row],[Column14]]+Table5[[#This Row],[Column19]]+Table5[[#This Row],[Column12]]</f>
        <v>0</v>
      </c>
      <c r="AF190" s="131">
        <f>Table5[[#This Row],[Column5]]+Table5[[#This Row],[Column13]]+Table5[[#This Row],[Column21]]+Table5[[#This Row],[Column18]]</f>
        <v>0</v>
      </c>
      <c r="AG190" s="131">
        <f t="shared" si="26"/>
        <v>0</v>
      </c>
      <c r="AH190" s="131">
        <f t="shared" si="27"/>
        <v>0</v>
      </c>
      <c r="AI190" s="131">
        <f>Table5[[#This Row],[Column17]]-Table5[[#This Row],[Column20]]</f>
        <v>0</v>
      </c>
      <c r="AJ190" s="131">
        <f t="shared" si="28"/>
        <v>0</v>
      </c>
      <c r="AK190" s="131">
        <f t="shared" si="29"/>
        <v>0</v>
      </c>
      <c r="AL190" s="131">
        <f t="shared" si="30"/>
        <v>0</v>
      </c>
      <c r="AM190" s="131" t="str">
        <f t="shared" si="31"/>
        <v/>
      </c>
      <c r="AN190" s="131" t="str">
        <f t="shared" ca="1" si="32"/>
        <v/>
      </c>
    </row>
    <row r="191" spans="1:40" ht="20.25" customHeight="1" x14ac:dyDescent="0.3">
      <c r="A191" s="127"/>
      <c r="B191" s="164"/>
      <c r="C191" s="139"/>
      <c r="D191" s="140"/>
      <c r="E191" s="139"/>
      <c r="F191" s="139"/>
      <c r="G191" s="140"/>
      <c r="H191" s="139"/>
      <c r="I191" s="129"/>
      <c r="L191" s="128"/>
      <c r="M191" s="128"/>
      <c r="N191" s="128"/>
      <c r="O191" s="128"/>
      <c r="P191" s="128"/>
      <c r="Q191" s="128"/>
      <c r="R191" s="128"/>
      <c r="S191" s="128"/>
      <c r="T191" s="120">
        <f t="shared" si="22"/>
        <v>0</v>
      </c>
      <c r="U191" s="131"/>
      <c r="V191" s="131"/>
      <c r="W191" s="131">
        <f>SUMIFS($F$3:F191,$D$3:D191,D191,$C$3:C191,"Buy")+SUMIFS($F$3:F191,$D$3:D191,D191,$C$3:C191,"Coin Deposit",$E$3:E191,"&lt;&gt;")</f>
        <v>0</v>
      </c>
      <c r="X191" s="131">
        <f t="shared" si="23"/>
        <v>0</v>
      </c>
      <c r="Y191" s="131">
        <f>IF($D191=Y$1,SUMIFS($H$3:$H191,$G$3:$G191,Y$1,$C$3:$C191,"Sell"),0)</f>
        <v>0</v>
      </c>
      <c r="Z191" s="131">
        <f t="shared" si="24"/>
        <v>0</v>
      </c>
      <c r="AA191" s="131">
        <f>IF($D191=AA$1,SUMIFS($H$3:$H191,$G$3:$G191,AA$1,$C$3:$C191,"Sell"),0)</f>
        <v>0</v>
      </c>
      <c r="AB191" s="131">
        <f t="shared" si="25"/>
        <v>0</v>
      </c>
      <c r="AC191" s="131">
        <f>SUMIFS('Deductions and Deposits'!$H:$H,'Deductions and Deposits'!$G:$G,D191,'Deductions and Deposits'!$F:$F,"&lt;="&amp;B191)+SUMIFS($F$3:F191,$D$3:D191,D191,$C$3:C191,"Coin Deposit",$E$3:E191,"")</f>
        <v>0</v>
      </c>
      <c r="AD191" s="131">
        <f>SUMIFS('Deductions and Deposits'!$D:$D,'Deductions and Deposits'!$C:$C,D191)+SUMIFS($F:$F,$D:$D,D191,$C:$C,"Coin Deduction")</f>
        <v>0</v>
      </c>
      <c r="AE191" s="131">
        <f>Table5[[#This Row],[Column4]]+Table5[[#This Row],[Column14]]+Table5[[#This Row],[Column19]]+Table5[[#This Row],[Column12]]</f>
        <v>0</v>
      </c>
      <c r="AF191" s="131">
        <f>Table5[[#This Row],[Column5]]+Table5[[#This Row],[Column13]]+Table5[[#This Row],[Column21]]+Table5[[#This Row],[Column18]]</f>
        <v>0</v>
      </c>
      <c r="AG191" s="131">
        <f t="shared" si="26"/>
        <v>0</v>
      </c>
      <c r="AH191" s="131">
        <f t="shared" si="27"/>
        <v>0</v>
      </c>
      <c r="AI191" s="131">
        <f>Table5[[#This Row],[Column17]]-Table5[[#This Row],[Column20]]</f>
        <v>0</v>
      </c>
      <c r="AJ191" s="131">
        <f t="shared" si="28"/>
        <v>0</v>
      </c>
      <c r="AK191" s="131">
        <f t="shared" si="29"/>
        <v>0</v>
      </c>
      <c r="AL191" s="131">
        <f t="shared" si="30"/>
        <v>0</v>
      </c>
      <c r="AM191" s="131" t="str">
        <f t="shared" si="31"/>
        <v/>
      </c>
      <c r="AN191" s="131" t="str">
        <f t="shared" ca="1" si="32"/>
        <v/>
      </c>
    </row>
    <row r="192" spans="1:40" ht="20.25" customHeight="1" x14ac:dyDescent="0.3">
      <c r="A192" s="127"/>
      <c r="B192" s="164"/>
      <c r="C192" s="139"/>
      <c r="D192" s="140"/>
      <c r="E192" s="139"/>
      <c r="F192" s="139"/>
      <c r="G192" s="140"/>
      <c r="H192" s="139"/>
      <c r="I192" s="129"/>
      <c r="L192" s="128"/>
      <c r="M192" s="128"/>
      <c r="N192" s="128"/>
      <c r="O192" s="128"/>
      <c r="P192" s="128"/>
      <c r="Q192" s="128"/>
      <c r="R192" s="128"/>
      <c r="S192" s="128"/>
      <c r="T192" s="120">
        <f t="shared" si="22"/>
        <v>0</v>
      </c>
      <c r="U192" s="131"/>
      <c r="V192" s="131"/>
      <c r="W192" s="131">
        <f>SUMIFS($F$3:F192,$D$3:D192,D192,$C$3:C192,"Buy")+SUMIFS($F$3:F192,$D$3:D192,D192,$C$3:C192,"Coin Deposit",$E$3:E192,"&lt;&gt;")</f>
        <v>0</v>
      </c>
      <c r="X192" s="131">
        <f t="shared" si="23"/>
        <v>0</v>
      </c>
      <c r="Y192" s="131">
        <f>IF($D192=Y$1,SUMIFS($H$3:$H192,$G$3:$G192,Y$1,$C$3:$C192,"Sell"),0)</f>
        <v>0</v>
      </c>
      <c r="Z192" s="131">
        <f t="shared" si="24"/>
        <v>0</v>
      </c>
      <c r="AA192" s="131">
        <f>IF($D192=AA$1,SUMIFS($H$3:$H192,$G$3:$G192,AA$1,$C$3:$C192,"Sell"),0)</f>
        <v>0</v>
      </c>
      <c r="AB192" s="131">
        <f t="shared" si="25"/>
        <v>0</v>
      </c>
      <c r="AC192" s="131">
        <f>SUMIFS('Deductions and Deposits'!$H:$H,'Deductions and Deposits'!$G:$G,D192,'Deductions and Deposits'!$F:$F,"&lt;="&amp;B192)+SUMIFS($F$3:F192,$D$3:D192,D192,$C$3:C192,"Coin Deposit",$E$3:E192,"")</f>
        <v>0</v>
      </c>
      <c r="AD192" s="131">
        <f>SUMIFS('Deductions and Deposits'!$D:$D,'Deductions and Deposits'!$C:$C,D192)+SUMIFS($F:$F,$D:$D,D192,$C:$C,"Coin Deduction")</f>
        <v>0</v>
      </c>
      <c r="AE192" s="131">
        <f>Table5[[#This Row],[Column4]]+Table5[[#This Row],[Column14]]+Table5[[#This Row],[Column19]]+Table5[[#This Row],[Column12]]</f>
        <v>0</v>
      </c>
      <c r="AF192" s="131">
        <f>Table5[[#This Row],[Column5]]+Table5[[#This Row],[Column13]]+Table5[[#This Row],[Column21]]+Table5[[#This Row],[Column18]]</f>
        <v>0</v>
      </c>
      <c r="AG192" s="131">
        <f t="shared" si="26"/>
        <v>0</v>
      </c>
      <c r="AH192" s="131">
        <f t="shared" si="27"/>
        <v>0</v>
      </c>
      <c r="AI192" s="131">
        <f>Table5[[#This Row],[Column17]]-Table5[[#This Row],[Column20]]</f>
        <v>0</v>
      </c>
      <c r="AJ192" s="131">
        <f t="shared" si="28"/>
        <v>0</v>
      </c>
      <c r="AK192" s="131">
        <f t="shared" si="29"/>
        <v>0</v>
      </c>
      <c r="AL192" s="131">
        <f t="shared" si="30"/>
        <v>0</v>
      </c>
      <c r="AM192" s="131" t="str">
        <f t="shared" si="31"/>
        <v/>
      </c>
      <c r="AN192" s="131" t="str">
        <f t="shared" ca="1" si="32"/>
        <v/>
      </c>
    </row>
    <row r="193" spans="1:40" ht="20.25" customHeight="1" x14ac:dyDescent="0.3">
      <c r="A193" s="127"/>
      <c r="B193" s="164"/>
      <c r="C193" s="139"/>
      <c r="D193" s="140"/>
      <c r="E193" s="139"/>
      <c r="F193" s="139"/>
      <c r="G193" s="140"/>
      <c r="H193" s="139"/>
      <c r="I193" s="129"/>
      <c r="L193" s="128"/>
      <c r="M193" s="128"/>
      <c r="N193" s="128"/>
      <c r="O193" s="128"/>
      <c r="P193" s="128"/>
      <c r="Q193" s="128"/>
      <c r="R193" s="128"/>
      <c r="S193" s="128"/>
      <c r="T193" s="120">
        <f t="shared" si="22"/>
        <v>0</v>
      </c>
      <c r="U193" s="131"/>
      <c r="V193" s="131"/>
      <c r="W193" s="131">
        <f>SUMIFS($F$3:F193,$D$3:D193,D193,$C$3:C193,"Buy")+SUMIFS($F$3:F193,$D$3:D193,D193,$C$3:C193,"Coin Deposit",$E$3:E193,"&lt;&gt;")</f>
        <v>0</v>
      </c>
      <c r="X193" s="131">
        <f t="shared" si="23"/>
        <v>0</v>
      </c>
      <c r="Y193" s="131">
        <f>IF($D193=Y$1,SUMIFS($H$3:$H193,$G$3:$G193,Y$1,$C$3:$C193,"Sell"),0)</f>
        <v>0</v>
      </c>
      <c r="Z193" s="131">
        <f t="shared" si="24"/>
        <v>0</v>
      </c>
      <c r="AA193" s="131">
        <f>IF($D193=AA$1,SUMIFS($H$3:$H193,$G$3:$G193,AA$1,$C$3:$C193,"Sell"),0)</f>
        <v>0</v>
      </c>
      <c r="AB193" s="131">
        <f t="shared" si="25"/>
        <v>0</v>
      </c>
      <c r="AC193" s="131">
        <f>SUMIFS('Deductions and Deposits'!$H:$H,'Deductions and Deposits'!$G:$G,D193,'Deductions and Deposits'!$F:$F,"&lt;="&amp;B193)+SUMIFS($F$3:F193,$D$3:D193,D193,$C$3:C193,"Coin Deposit",$E$3:E193,"")</f>
        <v>0</v>
      </c>
      <c r="AD193" s="131">
        <f>SUMIFS('Deductions and Deposits'!$D:$D,'Deductions and Deposits'!$C:$C,D193)+SUMIFS($F:$F,$D:$D,D193,$C:$C,"Coin Deduction")</f>
        <v>0</v>
      </c>
      <c r="AE193" s="131">
        <f>Table5[[#This Row],[Column4]]+Table5[[#This Row],[Column14]]+Table5[[#This Row],[Column19]]+Table5[[#This Row],[Column12]]</f>
        <v>0</v>
      </c>
      <c r="AF193" s="131">
        <f>Table5[[#This Row],[Column5]]+Table5[[#This Row],[Column13]]+Table5[[#This Row],[Column21]]+Table5[[#This Row],[Column18]]</f>
        <v>0</v>
      </c>
      <c r="AG193" s="131">
        <f t="shared" si="26"/>
        <v>0</v>
      </c>
      <c r="AH193" s="131">
        <f t="shared" si="27"/>
        <v>0</v>
      </c>
      <c r="AI193" s="131">
        <f>Table5[[#This Row],[Column17]]-Table5[[#This Row],[Column20]]</f>
        <v>0</v>
      </c>
      <c r="AJ193" s="131">
        <f t="shared" si="28"/>
        <v>0</v>
      </c>
      <c r="AK193" s="131">
        <f t="shared" si="29"/>
        <v>0</v>
      </c>
      <c r="AL193" s="131">
        <f t="shared" si="30"/>
        <v>0</v>
      </c>
      <c r="AM193" s="131" t="str">
        <f t="shared" si="31"/>
        <v/>
      </c>
      <c r="AN193" s="131" t="str">
        <f t="shared" ca="1" si="32"/>
        <v/>
      </c>
    </row>
    <row r="194" spans="1:40" ht="20.25" customHeight="1" x14ac:dyDescent="0.3">
      <c r="A194" s="127"/>
      <c r="B194" s="164"/>
      <c r="C194" s="139"/>
      <c r="D194" s="140"/>
      <c r="E194" s="139"/>
      <c r="F194" s="139"/>
      <c r="G194" s="140"/>
      <c r="H194" s="139"/>
      <c r="I194" s="129"/>
      <c r="L194" s="128"/>
      <c r="M194" s="128"/>
      <c r="N194" s="128"/>
      <c r="O194" s="128"/>
      <c r="P194" s="128"/>
      <c r="Q194" s="128"/>
      <c r="R194" s="128"/>
      <c r="S194" s="128"/>
      <c r="T194" s="120">
        <f t="shared" si="22"/>
        <v>0</v>
      </c>
      <c r="U194" s="131"/>
      <c r="V194" s="131"/>
      <c r="W194" s="131">
        <f>SUMIFS($F$3:F194,$D$3:D194,D194,$C$3:C194,"Buy")+SUMIFS($F$3:F194,$D$3:D194,D194,$C$3:C194,"Coin Deposit",$E$3:E194,"&lt;&gt;")</f>
        <v>0</v>
      </c>
      <c r="X194" s="131">
        <f t="shared" si="23"/>
        <v>0</v>
      </c>
      <c r="Y194" s="131">
        <f>IF($D194=Y$1,SUMIFS($H$3:$H194,$G$3:$G194,Y$1,$C$3:$C194,"Sell"),0)</f>
        <v>0</v>
      </c>
      <c r="Z194" s="131">
        <f t="shared" si="24"/>
        <v>0</v>
      </c>
      <c r="AA194" s="131">
        <f>IF($D194=AA$1,SUMIFS($H$3:$H194,$G$3:$G194,AA$1,$C$3:$C194,"Sell"),0)</f>
        <v>0</v>
      </c>
      <c r="AB194" s="131">
        <f t="shared" si="25"/>
        <v>0</v>
      </c>
      <c r="AC194" s="131">
        <f>SUMIFS('Deductions and Deposits'!$H:$H,'Deductions and Deposits'!$G:$G,D194,'Deductions and Deposits'!$F:$F,"&lt;="&amp;B194)+SUMIFS($F$3:F194,$D$3:D194,D194,$C$3:C194,"Coin Deposit",$E$3:E194,"")</f>
        <v>0</v>
      </c>
      <c r="AD194" s="131">
        <f>SUMIFS('Deductions and Deposits'!$D:$D,'Deductions and Deposits'!$C:$C,D194)+SUMIFS($F:$F,$D:$D,D194,$C:$C,"Coin Deduction")</f>
        <v>0</v>
      </c>
      <c r="AE194" s="131">
        <f>Table5[[#This Row],[Column4]]+Table5[[#This Row],[Column14]]+Table5[[#This Row],[Column19]]+Table5[[#This Row],[Column12]]</f>
        <v>0</v>
      </c>
      <c r="AF194" s="131">
        <f>Table5[[#This Row],[Column5]]+Table5[[#This Row],[Column13]]+Table5[[#This Row],[Column21]]+Table5[[#This Row],[Column18]]</f>
        <v>0</v>
      </c>
      <c r="AG194" s="131">
        <f t="shared" si="26"/>
        <v>0</v>
      </c>
      <c r="AH194" s="131">
        <f t="shared" si="27"/>
        <v>0</v>
      </c>
      <c r="AI194" s="131">
        <f>Table5[[#This Row],[Column17]]-Table5[[#This Row],[Column20]]</f>
        <v>0</v>
      </c>
      <c r="AJ194" s="131">
        <f t="shared" si="28"/>
        <v>0</v>
      </c>
      <c r="AK194" s="131">
        <f t="shared" si="29"/>
        <v>0</v>
      </c>
      <c r="AL194" s="131">
        <f t="shared" si="30"/>
        <v>0</v>
      </c>
      <c r="AM194" s="131" t="str">
        <f t="shared" si="31"/>
        <v/>
      </c>
      <c r="AN194" s="131" t="str">
        <f t="shared" ca="1" si="32"/>
        <v/>
      </c>
    </row>
    <row r="195" spans="1:40" ht="20.25" customHeight="1" x14ac:dyDescent="0.3">
      <c r="A195" s="127"/>
      <c r="B195" s="164"/>
      <c r="C195" s="139"/>
      <c r="D195" s="140"/>
      <c r="E195" s="139"/>
      <c r="F195" s="139"/>
      <c r="G195" s="140"/>
      <c r="H195" s="139"/>
      <c r="I195" s="129"/>
      <c r="L195" s="128"/>
      <c r="M195" s="128"/>
      <c r="N195" s="128"/>
      <c r="O195" s="128"/>
      <c r="P195" s="128"/>
      <c r="Q195" s="128"/>
      <c r="R195" s="128"/>
      <c r="S195" s="128"/>
      <c r="T195" s="120">
        <f t="shared" ref="T195:T258" si="33">IF(E195&lt;&gt;"",E195,0)</f>
        <v>0</v>
      </c>
      <c r="U195" s="131"/>
      <c r="V195" s="131"/>
      <c r="W195" s="131">
        <f>SUMIFS($F$3:F195,$D$3:D195,D195,$C$3:C195,"Buy")+SUMIFS($F$3:F195,$D$3:D195,D195,$C$3:C195,"Coin Deposit",$E$3:E195,"&lt;&gt;")</f>
        <v>0</v>
      </c>
      <c r="X195" s="131">
        <f t="shared" ref="X195:X258" si="34">IF(OR(C195="buy",AND(C195="Coin Deposit",E195&lt;&gt;"")),SUMIFS($F:$F,$D:$D,D195,$C:$C,"sell"),0)</f>
        <v>0</v>
      </c>
      <c r="Y195" s="131">
        <f>IF($D195=Y$1,SUMIFS($H$3:$H195,$G$3:$G195,Y$1,$C$3:$C195,"Sell"),0)</f>
        <v>0</v>
      </c>
      <c r="Z195" s="131">
        <f t="shared" ref="Z195:Z258" si="35">IF($D195=Z$1,SUMIFS($H:$H,$G:$G,Z$1,$C:$C,"Buy")+SUMIFS($H:$H,$G:$G,Z$1,$C:$C,"Coin Deposit",$E:$E,"&lt;&gt;"),0)</f>
        <v>0</v>
      </c>
      <c r="AA195" s="131">
        <f>IF($D195=AA$1,SUMIFS($H$3:$H195,$G$3:$G195,AA$1,$C$3:$C195,"Sell"),0)</f>
        <v>0</v>
      </c>
      <c r="AB195" s="131">
        <f t="shared" ref="AB195:AB258" si="36">IF($D195=AB$1,SUMIFS($H:$H,$G:$G,AB$1,$C:$C,"Buy")+SUMIFS($H:$H,$G:$G,AB$1,$C:$C,"Coin Deposit",$E:$E,"&lt;&gt;"),0)</f>
        <v>0</v>
      </c>
      <c r="AC195" s="131">
        <f>SUMIFS('Deductions and Deposits'!$H:$H,'Deductions and Deposits'!$G:$G,D195,'Deductions and Deposits'!$F:$F,"&lt;="&amp;B195)+SUMIFS($F$3:F195,$D$3:D195,D195,$C$3:C195,"Coin Deposit",$E$3:E195,"")</f>
        <v>0</v>
      </c>
      <c r="AD195" s="131">
        <f>SUMIFS('Deductions and Deposits'!$D:$D,'Deductions and Deposits'!$C:$C,D195)+SUMIFS($F:$F,$D:$D,D195,$C:$C,"Coin Deduction")</f>
        <v>0</v>
      </c>
      <c r="AE195" s="131">
        <f>Table5[[#This Row],[Column4]]+Table5[[#This Row],[Column14]]+Table5[[#This Row],[Column19]]+Table5[[#This Row],[Column12]]</f>
        <v>0</v>
      </c>
      <c r="AF195" s="131">
        <f>Table5[[#This Row],[Column5]]+Table5[[#This Row],[Column13]]+Table5[[#This Row],[Column21]]+Table5[[#This Row],[Column18]]</f>
        <v>0</v>
      </c>
      <c r="AG195" s="131">
        <f t="shared" ref="AG195:AG258" si="37">IF(AND((AC195+Y195+AA195)&gt;AF195,OR(C195="buy",AND(C195="Coin Deposit",E195&lt;&gt;""))),(AC195+Y195+AA195)-AF195,0)</f>
        <v>0</v>
      </c>
      <c r="AH195" s="131">
        <f t="shared" ref="AH195:AH258" si="38">IF(AND(AE195&gt;AF195,OR(C195="buy",AND(C195="Coin Deposit",E195&lt;&gt;""))),AE195-AF195,0)</f>
        <v>0</v>
      </c>
      <c r="AI195" s="131">
        <f>Table5[[#This Row],[Column17]]-Table5[[#This Row],[Column20]]</f>
        <v>0</v>
      </c>
      <c r="AJ195" s="131">
        <f t="shared" ref="AJ195:AJ258" si="39">IF(AI195&gt;F195,F195,AI195)</f>
        <v>0</v>
      </c>
      <c r="AK195" s="131">
        <f t="shared" ref="AK195:AK258" si="40">AJ195*T195</f>
        <v>0</v>
      </c>
      <c r="AL195" s="131">
        <f t="shared" ref="AL195:AL258" si="41">IFERROR(SUMIFS($AK:$AK,$D:$D,D195)/SUMIFS($AJ:$AJ,$D:$D,D195),0)</f>
        <v>0</v>
      </c>
      <c r="AM195" s="131" t="str">
        <f t="shared" ref="AM195:AM258" si="42">C195&amp;D195</f>
        <v/>
      </c>
      <c r="AN195" s="131" t="str">
        <f t="shared" ref="AN195:AN258" ca="1" si="43">OFFSET(AM195,COUNTA($AM:$AM)-ROW()-(ROW()-ROW($AN$2)-1),)</f>
        <v/>
      </c>
    </row>
    <row r="196" spans="1:40" ht="20.25" customHeight="1" x14ac:dyDescent="0.3">
      <c r="A196" s="127"/>
      <c r="B196" s="164"/>
      <c r="C196" s="139"/>
      <c r="D196" s="140"/>
      <c r="E196" s="139"/>
      <c r="F196" s="139"/>
      <c r="G196" s="140"/>
      <c r="H196" s="139"/>
      <c r="I196" s="129"/>
      <c r="L196" s="128"/>
      <c r="M196" s="128"/>
      <c r="N196" s="128"/>
      <c r="O196" s="128"/>
      <c r="P196" s="128"/>
      <c r="Q196" s="128"/>
      <c r="R196" s="128"/>
      <c r="S196" s="128"/>
      <c r="T196" s="120">
        <f t="shared" si="33"/>
        <v>0</v>
      </c>
      <c r="U196" s="131"/>
      <c r="V196" s="131"/>
      <c r="W196" s="131">
        <f>SUMIFS($F$3:F196,$D$3:D196,D196,$C$3:C196,"Buy")+SUMIFS($F$3:F196,$D$3:D196,D196,$C$3:C196,"Coin Deposit",$E$3:E196,"&lt;&gt;")</f>
        <v>0</v>
      </c>
      <c r="X196" s="131">
        <f t="shared" si="34"/>
        <v>0</v>
      </c>
      <c r="Y196" s="131">
        <f>IF($D196=Y$1,SUMIFS($H$3:$H196,$G$3:$G196,Y$1,$C$3:$C196,"Sell"),0)</f>
        <v>0</v>
      </c>
      <c r="Z196" s="131">
        <f t="shared" si="35"/>
        <v>0</v>
      </c>
      <c r="AA196" s="131">
        <f>IF($D196=AA$1,SUMIFS($H$3:$H196,$G$3:$G196,AA$1,$C$3:$C196,"Sell"),0)</f>
        <v>0</v>
      </c>
      <c r="AB196" s="131">
        <f t="shared" si="36"/>
        <v>0</v>
      </c>
      <c r="AC196" s="131">
        <f>SUMIFS('Deductions and Deposits'!$H:$H,'Deductions and Deposits'!$G:$G,D196,'Deductions and Deposits'!$F:$F,"&lt;="&amp;B196)+SUMIFS($F$3:F196,$D$3:D196,D196,$C$3:C196,"Coin Deposit",$E$3:E196,"")</f>
        <v>0</v>
      </c>
      <c r="AD196" s="131">
        <f>SUMIFS('Deductions and Deposits'!$D:$D,'Deductions and Deposits'!$C:$C,D196)+SUMIFS($F:$F,$D:$D,D196,$C:$C,"Coin Deduction")</f>
        <v>0</v>
      </c>
      <c r="AE196" s="131">
        <f>Table5[[#This Row],[Column4]]+Table5[[#This Row],[Column14]]+Table5[[#This Row],[Column19]]+Table5[[#This Row],[Column12]]</f>
        <v>0</v>
      </c>
      <c r="AF196" s="131">
        <f>Table5[[#This Row],[Column5]]+Table5[[#This Row],[Column13]]+Table5[[#This Row],[Column21]]+Table5[[#This Row],[Column18]]</f>
        <v>0</v>
      </c>
      <c r="AG196" s="131">
        <f t="shared" si="37"/>
        <v>0</v>
      </c>
      <c r="AH196" s="131">
        <f t="shared" si="38"/>
        <v>0</v>
      </c>
      <c r="AI196" s="131">
        <f>Table5[[#This Row],[Column17]]-Table5[[#This Row],[Column20]]</f>
        <v>0</v>
      </c>
      <c r="AJ196" s="131">
        <f t="shared" si="39"/>
        <v>0</v>
      </c>
      <c r="AK196" s="131">
        <f t="shared" si="40"/>
        <v>0</v>
      </c>
      <c r="AL196" s="131">
        <f t="shared" si="41"/>
        <v>0</v>
      </c>
      <c r="AM196" s="131" t="str">
        <f t="shared" si="42"/>
        <v/>
      </c>
      <c r="AN196" s="131" t="str">
        <f t="shared" ca="1" si="43"/>
        <v/>
      </c>
    </row>
    <row r="197" spans="1:40" ht="20.25" customHeight="1" x14ac:dyDescent="0.3">
      <c r="A197" s="127"/>
      <c r="B197" s="164"/>
      <c r="C197" s="139"/>
      <c r="D197" s="140"/>
      <c r="E197" s="139"/>
      <c r="F197" s="139"/>
      <c r="G197" s="140"/>
      <c r="H197" s="139"/>
      <c r="I197" s="129"/>
      <c r="L197" s="128"/>
      <c r="M197" s="128"/>
      <c r="N197" s="128"/>
      <c r="O197" s="128"/>
      <c r="P197" s="128"/>
      <c r="Q197" s="128"/>
      <c r="R197" s="128"/>
      <c r="S197" s="128"/>
      <c r="T197" s="120">
        <f t="shared" si="33"/>
        <v>0</v>
      </c>
      <c r="U197" s="131"/>
      <c r="V197" s="131"/>
      <c r="W197" s="131">
        <f>SUMIFS($F$3:F197,$D$3:D197,D197,$C$3:C197,"Buy")+SUMIFS($F$3:F197,$D$3:D197,D197,$C$3:C197,"Coin Deposit",$E$3:E197,"&lt;&gt;")</f>
        <v>0</v>
      </c>
      <c r="X197" s="131">
        <f t="shared" si="34"/>
        <v>0</v>
      </c>
      <c r="Y197" s="131">
        <f>IF($D197=Y$1,SUMIFS($H$3:$H197,$G$3:$G197,Y$1,$C$3:$C197,"Sell"),0)</f>
        <v>0</v>
      </c>
      <c r="Z197" s="131">
        <f t="shared" si="35"/>
        <v>0</v>
      </c>
      <c r="AA197" s="131">
        <f>IF($D197=AA$1,SUMIFS($H$3:$H197,$G$3:$G197,AA$1,$C$3:$C197,"Sell"),0)</f>
        <v>0</v>
      </c>
      <c r="AB197" s="131">
        <f t="shared" si="36"/>
        <v>0</v>
      </c>
      <c r="AC197" s="131">
        <f>SUMIFS('Deductions and Deposits'!$H:$H,'Deductions and Deposits'!$G:$G,D197,'Deductions and Deposits'!$F:$F,"&lt;="&amp;B197)+SUMIFS($F$3:F197,$D$3:D197,D197,$C$3:C197,"Coin Deposit",$E$3:E197,"")</f>
        <v>0</v>
      </c>
      <c r="AD197" s="131">
        <f>SUMIFS('Deductions and Deposits'!$D:$D,'Deductions and Deposits'!$C:$C,D197)+SUMIFS($F:$F,$D:$D,D197,$C:$C,"Coin Deduction")</f>
        <v>0</v>
      </c>
      <c r="AE197" s="131">
        <f>Table5[[#This Row],[Column4]]+Table5[[#This Row],[Column14]]+Table5[[#This Row],[Column19]]+Table5[[#This Row],[Column12]]</f>
        <v>0</v>
      </c>
      <c r="AF197" s="131">
        <f>Table5[[#This Row],[Column5]]+Table5[[#This Row],[Column13]]+Table5[[#This Row],[Column21]]+Table5[[#This Row],[Column18]]</f>
        <v>0</v>
      </c>
      <c r="AG197" s="131">
        <f t="shared" si="37"/>
        <v>0</v>
      </c>
      <c r="AH197" s="131">
        <f t="shared" si="38"/>
        <v>0</v>
      </c>
      <c r="AI197" s="131">
        <f>Table5[[#This Row],[Column17]]-Table5[[#This Row],[Column20]]</f>
        <v>0</v>
      </c>
      <c r="AJ197" s="131">
        <f t="shared" si="39"/>
        <v>0</v>
      </c>
      <c r="AK197" s="131">
        <f t="shared" si="40"/>
        <v>0</v>
      </c>
      <c r="AL197" s="131">
        <f t="shared" si="41"/>
        <v>0</v>
      </c>
      <c r="AM197" s="131" t="str">
        <f t="shared" si="42"/>
        <v/>
      </c>
      <c r="AN197" s="131" t="str">
        <f t="shared" ca="1" si="43"/>
        <v/>
      </c>
    </row>
    <row r="198" spans="1:40" ht="20.25" customHeight="1" x14ac:dyDescent="0.3">
      <c r="A198" s="127"/>
      <c r="B198" s="164"/>
      <c r="C198" s="139"/>
      <c r="D198" s="140"/>
      <c r="E198" s="139"/>
      <c r="F198" s="139"/>
      <c r="G198" s="140"/>
      <c r="H198" s="139"/>
      <c r="I198" s="129"/>
      <c r="L198" s="128"/>
      <c r="M198" s="128"/>
      <c r="N198" s="128"/>
      <c r="O198" s="128"/>
      <c r="P198" s="128"/>
      <c r="Q198" s="128"/>
      <c r="R198" s="128"/>
      <c r="S198" s="128"/>
      <c r="T198" s="120">
        <f t="shared" si="33"/>
        <v>0</v>
      </c>
      <c r="U198" s="131"/>
      <c r="V198" s="131"/>
      <c r="W198" s="131">
        <f>SUMIFS($F$3:F198,$D$3:D198,D198,$C$3:C198,"Buy")+SUMIFS($F$3:F198,$D$3:D198,D198,$C$3:C198,"Coin Deposit",$E$3:E198,"&lt;&gt;")</f>
        <v>0</v>
      </c>
      <c r="X198" s="131">
        <f t="shared" si="34"/>
        <v>0</v>
      </c>
      <c r="Y198" s="131">
        <f>IF($D198=Y$1,SUMIFS($H$3:$H198,$G$3:$G198,Y$1,$C$3:$C198,"Sell"),0)</f>
        <v>0</v>
      </c>
      <c r="Z198" s="131">
        <f t="shared" si="35"/>
        <v>0</v>
      </c>
      <c r="AA198" s="131">
        <f>IF($D198=AA$1,SUMIFS($H$3:$H198,$G$3:$G198,AA$1,$C$3:$C198,"Sell"),0)</f>
        <v>0</v>
      </c>
      <c r="AB198" s="131">
        <f t="shared" si="36"/>
        <v>0</v>
      </c>
      <c r="AC198" s="131">
        <f>SUMIFS('Deductions and Deposits'!$H:$H,'Deductions and Deposits'!$G:$G,D198,'Deductions and Deposits'!$F:$F,"&lt;="&amp;B198)+SUMIFS($F$3:F198,$D$3:D198,D198,$C$3:C198,"Coin Deposit",$E$3:E198,"")</f>
        <v>0</v>
      </c>
      <c r="AD198" s="131">
        <f>SUMIFS('Deductions and Deposits'!$D:$D,'Deductions and Deposits'!$C:$C,D198)+SUMIFS($F:$F,$D:$D,D198,$C:$C,"Coin Deduction")</f>
        <v>0</v>
      </c>
      <c r="AE198" s="131">
        <f>Table5[[#This Row],[Column4]]+Table5[[#This Row],[Column14]]+Table5[[#This Row],[Column19]]+Table5[[#This Row],[Column12]]</f>
        <v>0</v>
      </c>
      <c r="AF198" s="131">
        <f>Table5[[#This Row],[Column5]]+Table5[[#This Row],[Column13]]+Table5[[#This Row],[Column21]]+Table5[[#This Row],[Column18]]</f>
        <v>0</v>
      </c>
      <c r="AG198" s="131">
        <f t="shared" si="37"/>
        <v>0</v>
      </c>
      <c r="AH198" s="131">
        <f t="shared" si="38"/>
        <v>0</v>
      </c>
      <c r="AI198" s="131">
        <f>Table5[[#This Row],[Column17]]-Table5[[#This Row],[Column20]]</f>
        <v>0</v>
      </c>
      <c r="AJ198" s="131">
        <f t="shared" si="39"/>
        <v>0</v>
      </c>
      <c r="AK198" s="131">
        <f t="shared" si="40"/>
        <v>0</v>
      </c>
      <c r="AL198" s="131">
        <f t="shared" si="41"/>
        <v>0</v>
      </c>
      <c r="AM198" s="131" t="str">
        <f t="shared" si="42"/>
        <v/>
      </c>
      <c r="AN198" s="131" t="str">
        <f t="shared" ca="1" si="43"/>
        <v/>
      </c>
    </row>
    <row r="199" spans="1:40" ht="20.25" customHeight="1" x14ac:dyDescent="0.3">
      <c r="A199" s="127"/>
      <c r="B199" s="164"/>
      <c r="C199" s="139"/>
      <c r="D199" s="140"/>
      <c r="E199" s="139"/>
      <c r="F199" s="139"/>
      <c r="G199" s="140"/>
      <c r="H199" s="139"/>
      <c r="I199" s="129"/>
      <c r="L199" s="128"/>
      <c r="M199" s="128"/>
      <c r="N199" s="128"/>
      <c r="O199" s="128"/>
      <c r="P199" s="128"/>
      <c r="Q199" s="128"/>
      <c r="R199" s="128"/>
      <c r="S199" s="128"/>
      <c r="T199" s="120">
        <f t="shared" si="33"/>
        <v>0</v>
      </c>
      <c r="U199" s="131"/>
      <c r="V199" s="131"/>
      <c r="W199" s="131">
        <f>SUMIFS($F$3:F199,$D$3:D199,D199,$C$3:C199,"Buy")+SUMIFS($F$3:F199,$D$3:D199,D199,$C$3:C199,"Coin Deposit",$E$3:E199,"&lt;&gt;")</f>
        <v>0</v>
      </c>
      <c r="X199" s="131">
        <f t="shared" si="34"/>
        <v>0</v>
      </c>
      <c r="Y199" s="131">
        <f>IF($D199=Y$1,SUMIFS($H$3:$H199,$G$3:$G199,Y$1,$C$3:$C199,"Sell"),0)</f>
        <v>0</v>
      </c>
      <c r="Z199" s="131">
        <f t="shared" si="35"/>
        <v>0</v>
      </c>
      <c r="AA199" s="131">
        <f>IF($D199=AA$1,SUMIFS($H$3:$H199,$G$3:$G199,AA$1,$C$3:$C199,"Sell"),0)</f>
        <v>0</v>
      </c>
      <c r="AB199" s="131">
        <f t="shared" si="36"/>
        <v>0</v>
      </c>
      <c r="AC199" s="131">
        <f>SUMIFS('Deductions and Deposits'!$H:$H,'Deductions and Deposits'!$G:$G,D199,'Deductions and Deposits'!$F:$F,"&lt;="&amp;B199)+SUMIFS($F$3:F199,$D$3:D199,D199,$C$3:C199,"Coin Deposit",$E$3:E199,"")</f>
        <v>0</v>
      </c>
      <c r="AD199" s="131">
        <f>SUMIFS('Deductions and Deposits'!$D:$D,'Deductions and Deposits'!$C:$C,D199)+SUMIFS($F:$F,$D:$D,D199,$C:$C,"Coin Deduction")</f>
        <v>0</v>
      </c>
      <c r="AE199" s="131">
        <f>Table5[[#This Row],[Column4]]+Table5[[#This Row],[Column14]]+Table5[[#This Row],[Column19]]+Table5[[#This Row],[Column12]]</f>
        <v>0</v>
      </c>
      <c r="AF199" s="131">
        <f>Table5[[#This Row],[Column5]]+Table5[[#This Row],[Column13]]+Table5[[#This Row],[Column21]]+Table5[[#This Row],[Column18]]</f>
        <v>0</v>
      </c>
      <c r="AG199" s="131">
        <f t="shared" si="37"/>
        <v>0</v>
      </c>
      <c r="AH199" s="131">
        <f t="shared" si="38"/>
        <v>0</v>
      </c>
      <c r="AI199" s="131">
        <f>Table5[[#This Row],[Column17]]-Table5[[#This Row],[Column20]]</f>
        <v>0</v>
      </c>
      <c r="AJ199" s="131">
        <f t="shared" si="39"/>
        <v>0</v>
      </c>
      <c r="AK199" s="131">
        <f t="shared" si="40"/>
        <v>0</v>
      </c>
      <c r="AL199" s="131">
        <f t="shared" si="41"/>
        <v>0</v>
      </c>
      <c r="AM199" s="131" t="str">
        <f t="shared" si="42"/>
        <v/>
      </c>
      <c r="AN199" s="131" t="str">
        <f t="shared" ca="1" si="43"/>
        <v/>
      </c>
    </row>
    <row r="200" spans="1:40" ht="20.25" customHeight="1" x14ac:dyDescent="0.3">
      <c r="A200" s="127"/>
      <c r="B200" s="164"/>
      <c r="C200" s="139"/>
      <c r="D200" s="140"/>
      <c r="E200" s="139"/>
      <c r="F200" s="139"/>
      <c r="G200" s="140"/>
      <c r="H200" s="139"/>
      <c r="I200" s="129"/>
      <c r="L200" s="128"/>
      <c r="M200" s="128"/>
      <c r="N200" s="128"/>
      <c r="O200" s="128"/>
      <c r="P200" s="128"/>
      <c r="Q200" s="128"/>
      <c r="R200" s="128"/>
      <c r="S200" s="128"/>
      <c r="T200" s="120">
        <f t="shared" si="33"/>
        <v>0</v>
      </c>
      <c r="U200" s="131"/>
      <c r="V200" s="131"/>
      <c r="W200" s="131">
        <f>SUMIFS($F$3:F200,$D$3:D200,D200,$C$3:C200,"Buy")+SUMIFS($F$3:F200,$D$3:D200,D200,$C$3:C200,"Coin Deposit",$E$3:E200,"&lt;&gt;")</f>
        <v>0</v>
      </c>
      <c r="X200" s="131">
        <f t="shared" si="34"/>
        <v>0</v>
      </c>
      <c r="Y200" s="131">
        <f>IF($D200=Y$1,SUMIFS($H$3:$H200,$G$3:$G200,Y$1,$C$3:$C200,"Sell"),0)</f>
        <v>0</v>
      </c>
      <c r="Z200" s="131">
        <f t="shared" si="35"/>
        <v>0</v>
      </c>
      <c r="AA200" s="131">
        <f>IF($D200=AA$1,SUMIFS($H$3:$H200,$G$3:$G200,AA$1,$C$3:$C200,"Sell"),0)</f>
        <v>0</v>
      </c>
      <c r="AB200" s="131">
        <f t="shared" si="36"/>
        <v>0</v>
      </c>
      <c r="AC200" s="131">
        <f>SUMIFS('Deductions and Deposits'!$H:$H,'Deductions and Deposits'!$G:$G,D200,'Deductions and Deposits'!$F:$F,"&lt;="&amp;B200)+SUMIFS($F$3:F200,$D$3:D200,D200,$C$3:C200,"Coin Deposit",$E$3:E200,"")</f>
        <v>0</v>
      </c>
      <c r="AD200" s="131">
        <f>SUMIFS('Deductions and Deposits'!$D:$D,'Deductions and Deposits'!$C:$C,D200)+SUMIFS($F:$F,$D:$D,D200,$C:$C,"Coin Deduction")</f>
        <v>0</v>
      </c>
      <c r="AE200" s="131">
        <f>Table5[[#This Row],[Column4]]+Table5[[#This Row],[Column14]]+Table5[[#This Row],[Column19]]+Table5[[#This Row],[Column12]]</f>
        <v>0</v>
      </c>
      <c r="AF200" s="131">
        <f>Table5[[#This Row],[Column5]]+Table5[[#This Row],[Column13]]+Table5[[#This Row],[Column21]]+Table5[[#This Row],[Column18]]</f>
        <v>0</v>
      </c>
      <c r="AG200" s="131">
        <f t="shared" si="37"/>
        <v>0</v>
      </c>
      <c r="AH200" s="131">
        <f t="shared" si="38"/>
        <v>0</v>
      </c>
      <c r="AI200" s="131">
        <f>Table5[[#This Row],[Column17]]-Table5[[#This Row],[Column20]]</f>
        <v>0</v>
      </c>
      <c r="AJ200" s="131">
        <f t="shared" si="39"/>
        <v>0</v>
      </c>
      <c r="AK200" s="131">
        <f t="shared" si="40"/>
        <v>0</v>
      </c>
      <c r="AL200" s="131">
        <f t="shared" si="41"/>
        <v>0</v>
      </c>
      <c r="AM200" s="131" t="str">
        <f t="shared" si="42"/>
        <v/>
      </c>
      <c r="AN200" s="131" t="str">
        <f t="shared" ca="1" si="43"/>
        <v/>
      </c>
    </row>
    <row r="201" spans="1:40" ht="20.25" customHeight="1" x14ac:dyDescent="0.3">
      <c r="A201" s="127"/>
      <c r="B201" s="164"/>
      <c r="C201" s="139"/>
      <c r="D201" s="140"/>
      <c r="E201" s="139"/>
      <c r="F201" s="139"/>
      <c r="G201" s="140"/>
      <c r="H201" s="139"/>
      <c r="I201" s="129"/>
      <c r="L201" s="128"/>
      <c r="M201" s="128"/>
      <c r="N201" s="128"/>
      <c r="O201" s="128"/>
      <c r="P201" s="128"/>
      <c r="Q201" s="128"/>
      <c r="R201" s="128"/>
      <c r="S201" s="128"/>
      <c r="T201" s="120">
        <f t="shared" si="33"/>
        <v>0</v>
      </c>
      <c r="U201" s="131"/>
      <c r="V201" s="131"/>
      <c r="W201" s="131">
        <f>SUMIFS($F$3:F201,$D$3:D201,D201,$C$3:C201,"Buy")+SUMIFS($F$3:F201,$D$3:D201,D201,$C$3:C201,"Coin Deposit",$E$3:E201,"&lt;&gt;")</f>
        <v>0</v>
      </c>
      <c r="X201" s="131">
        <f t="shared" si="34"/>
        <v>0</v>
      </c>
      <c r="Y201" s="131">
        <f>IF($D201=Y$1,SUMIFS($H$3:$H201,$G$3:$G201,Y$1,$C$3:$C201,"Sell"),0)</f>
        <v>0</v>
      </c>
      <c r="Z201" s="131">
        <f t="shared" si="35"/>
        <v>0</v>
      </c>
      <c r="AA201" s="131">
        <f>IF($D201=AA$1,SUMIFS($H$3:$H201,$G$3:$G201,AA$1,$C$3:$C201,"Sell"),0)</f>
        <v>0</v>
      </c>
      <c r="AB201" s="131">
        <f t="shared" si="36"/>
        <v>0</v>
      </c>
      <c r="AC201" s="131">
        <f>SUMIFS('Deductions and Deposits'!$H:$H,'Deductions and Deposits'!$G:$G,D201,'Deductions and Deposits'!$F:$F,"&lt;="&amp;B201)+SUMIFS($F$3:F201,$D$3:D201,D201,$C$3:C201,"Coin Deposit",$E$3:E201,"")</f>
        <v>0</v>
      </c>
      <c r="AD201" s="131">
        <f>SUMIFS('Deductions and Deposits'!$D:$D,'Deductions and Deposits'!$C:$C,D201)+SUMIFS($F:$F,$D:$D,D201,$C:$C,"Coin Deduction")</f>
        <v>0</v>
      </c>
      <c r="AE201" s="131">
        <f>Table5[[#This Row],[Column4]]+Table5[[#This Row],[Column14]]+Table5[[#This Row],[Column19]]+Table5[[#This Row],[Column12]]</f>
        <v>0</v>
      </c>
      <c r="AF201" s="131">
        <f>Table5[[#This Row],[Column5]]+Table5[[#This Row],[Column13]]+Table5[[#This Row],[Column21]]+Table5[[#This Row],[Column18]]</f>
        <v>0</v>
      </c>
      <c r="AG201" s="131">
        <f t="shared" si="37"/>
        <v>0</v>
      </c>
      <c r="AH201" s="131">
        <f t="shared" si="38"/>
        <v>0</v>
      </c>
      <c r="AI201" s="131">
        <f>Table5[[#This Row],[Column17]]-Table5[[#This Row],[Column20]]</f>
        <v>0</v>
      </c>
      <c r="AJ201" s="131">
        <f t="shared" si="39"/>
        <v>0</v>
      </c>
      <c r="AK201" s="131">
        <f t="shared" si="40"/>
        <v>0</v>
      </c>
      <c r="AL201" s="131">
        <f t="shared" si="41"/>
        <v>0</v>
      </c>
      <c r="AM201" s="131" t="str">
        <f t="shared" si="42"/>
        <v/>
      </c>
      <c r="AN201" s="131" t="str">
        <f t="shared" ca="1" si="43"/>
        <v/>
      </c>
    </row>
    <row r="202" spans="1:40" ht="20.25" customHeight="1" x14ac:dyDescent="0.3">
      <c r="A202" s="127"/>
      <c r="B202" s="164"/>
      <c r="C202" s="139"/>
      <c r="D202" s="140"/>
      <c r="E202" s="139"/>
      <c r="F202" s="139"/>
      <c r="G202" s="140"/>
      <c r="H202" s="139"/>
      <c r="I202" s="129"/>
      <c r="L202" s="128"/>
      <c r="M202" s="128"/>
      <c r="N202" s="128"/>
      <c r="O202" s="128"/>
      <c r="P202" s="128"/>
      <c r="Q202" s="128"/>
      <c r="R202" s="128"/>
      <c r="S202" s="128"/>
      <c r="T202" s="120">
        <f t="shared" si="33"/>
        <v>0</v>
      </c>
      <c r="U202" s="131"/>
      <c r="V202" s="131"/>
      <c r="W202" s="131">
        <f>SUMIFS($F$3:F202,$D$3:D202,D202,$C$3:C202,"Buy")+SUMIFS($F$3:F202,$D$3:D202,D202,$C$3:C202,"Coin Deposit",$E$3:E202,"&lt;&gt;")</f>
        <v>0</v>
      </c>
      <c r="X202" s="131">
        <f t="shared" si="34"/>
        <v>0</v>
      </c>
      <c r="Y202" s="131">
        <f>IF($D202=Y$1,SUMIFS($H$3:$H202,$G$3:$G202,Y$1,$C$3:$C202,"Sell"),0)</f>
        <v>0</v>
      </c>
      <c r="Z202" s="131">
        <f t="shared" si="35"/>
        <v>0</v>
      </c>
      <c r="AA202" s="131">
        <f>IF($D202=AA$1,SUMIFS($H$3:$H202,$G$3:$G202,AA$1,$C$3:$C202,"Sell"),0)</f>
        <v>0</v>
      </c>
      <c r="AB202" s="131">
        <f t="shared" si="36"/>
        <v>0</v>
      </c>
      <c r="AC202" s="131">
        <f>SUMIFS('Deductions and Deposits'!$H:$H,'Deductions and Deposits'!$G:$G,D202,'Deductions and Deposits'!$F:$F,"&lt;="&amp;B202)+SUMIFS($F$3:F202,$D$3:D202,D202,$C$3:C202,"Coin Deposit",$E$3:E202,"")</f>
        <v>0</v>
      </c>
      <c r="AD202" s="131">
        <f>SUMIFS('Deductions and Deposits'!$D:$D,'Deductions and Deposits'!$C:$C,D202)+SUMIFS($F:$F,$D:$D,D202,$C:$C,"Coin Deduction")</f>
        <v>0</v>
      </c>
      <c r="AE202" s="131">
        <f>Table5[[#This Row],[Column4]]+Table5[[#This Row],[Column14]]+Table5[[#This Row],[Column19]]+Table5[[#This Row],[Column12]]</f>
        <v>0</v>
      </c>
      <c r="AF202" s="131">
        <f>Table5[[#This Row],[Column5]]+Table5[[#This Row],[Column13]]+Table5[[#This Row],[Column21]]+Table5[[#This Row],[Column18]]</f>
        <v>0</v>
      </c>
      <c r="AG202" s="131">
        <f t="shared" si="37"/>
        <v>0</v>
      </c>
      <c r="AH202" s="131">
        <f t="shared" si="38"/>
        <v>0</v>
      </c>
      <c r="AI202" s="131">
        <f>Table5[[#This Row],[Column17]]-Table5[[#This Row],[Column20]]</f>
        <v>0</v>
      </c>
      <c r="AJ202" s="131">
        <f t="shared" si="39"/>
        <v>0</v>
      </c>
      <c r="AK202" s="131">
        <f t="shared" si="40"/>
        <v>0</v>
      </c>
      <c r="AL202" s="131">
        <f t="shared" si="41"/>
        <v>0</v>
      </c>
      <c r="AM202" s="131" t="str">
        <f t="shared" si="42"/>
        <v/>
      </c>
      <c r="AN202" s="131" t="str">
        <f t="shared" ca="1" si="43"/>
        <v/>
      </c>
    </row>
    <row r="203" spans="1:40" ht="20.25" customHeight="1" x14ac:dyDescent="0.3">
      <c r="A203" s="127"/>
      <c r="B203" s="164"/>
      <c r="C203" s="139"/>
      <c r="D203" s="140"/>
      <c r="E203" s="139"/>
      <c r="F203" s="139"/>
      <c r="G203" s="140"/>
      <c r="H203" s="139"/>
      <c r="I203" s="129"/>
      <c r="L203" s="128"/>
      <c r="M203" s="128"/>
      <c r="N203" s="128"/>
      <c r="O203" s="128"/>
      <c r="P203" s="128"/>
      <c r="Q203" s="128"/>
      <c r="R203" s="128"/>
      <c r="S203" s="128"/>
      <c r="T203" s="120">
        <f t="shared" si="33"/>
        <v>0</v>
      </c>
      <c r="U203" s="131"/>
      <c r="V203" s="131"/>
      <c r="W203" s="131">
        <f>SUMIFS($F$3:F203,$D$3:D203,D203,$C$3:C203,"Buy")+SUMIFS($F$3:F203,$D$3:D203,D203,$C$3:C203,"Coin Deposit",$E$3:E203,"&lt;&gt;")</f>
        <v>0</v>
      </c>
      <c r="X203" s="131">
        <f t="shared" si="34"/>
        <v>0</v>
      </c>
      <c r="Y203" s="131">
        <f>IF($D203=Y$1,SUMIFS($H$3:$H203,$G$3:$G203,Y$1,$C$3:$C203,"Sell"),0)</f>
        <v>0</v>
      </c>
      <c r="Z203" s="131">
        <f t="shared" si="35"/>
        <v>0</v>
      </c>
      <c r="AA203" s="131">
        <f>IF($D203=AA$1,SUMIFS($H$3:$H203,$G$3:$G203,AA$1,$C$3:$C203,"Sell"),0)</f>
        <v>0</v>
      </c>
      <c r="AB203" s="131">
        <f t="shared" si="36"/>
        <v>0</v>
      </c>
      <c r="AC203" s="131">
        <f>SUMIFS('Deductions and Deposits'!$H:$H,'Deductions and Deposits'!$G:$G,D203,'Deductions and Deposits'!$F:$F,"&lt;="&amp;B203)+SUMIFS($F$3:F203,$D$3:D203,D203,$C$3:C203,"Coin Deposit",$E$3:E203,"")</f>
        <v>0</v>
      </c>
      <c r="AD203" s="131">
        <f>SUMIFS('Deductions and Deposits'!$D:$D,'Deductions and Deposits'!$C:$C,D203)+SUMIFS($F:$F,$D:$D,D203,$C:$C,"Coin Deduction")</f>
        <v>0</v>
      </c>
      <c r="AE203" s="131">
        <f>Table5[[#This Row],[Column4]]+Table5[[#This Row],[Column14]]+Table5[[#This Row],[Column19]]+Table5[[#This Row],[Column12]]</f>
        <v>0</v>
      </c>
      <c r="AF203" s="131">
        <f>Table5[[#This Row],[Column5]]+Table5[[#This Row],[Column13]]+Table5[[#This Row],[Column21]]+Table5[[#This Row],[Column18]]</f>
        <v>0</v>
      </c>
      <c r="AG203" s="131">
        <f t="shared" si="37"/>
        <v>0</v>
      </c>
      <c r="AH203" s="131">
        <f t="shared" si="38"/>
        <v>0</v>
      </c>
      <c r="AI203" s="131">
        <f>Table5[[#This Row],[Column17]]-Table5[[#This Row],[Column20]]</f>
        <v>0</v>
      </c>
      <c r="AJ203" s="131">
        <f t="shared" si="39"/>
        <v>0</v>
      </c>
      <c r="AK203" s="131">
        <f t="shared" si="40"/>
        <v>0</v>
      </c>
      <c r="AL203" s="131">
        <f t="shared" si="41"/>
        <v>0</v>
      </c>
      <c r="AM203" s="131" t="str">
        <f t="shared" si="42"/>
        <v/>
      </c>
      <c r="AN203" s="131" t="str">
        <f t="shared" ca="1" si="43"/>
        <v/>
      </c>
    </row>
    <row r="204" spans="1:40" ht="20.25" customHeight="1" x14ac:dyDescent="0.3">
      <c r="A204" s="127"/>
      <c r="B204" s="164"/>
      <c r="C204" s="139"/>
      <c r="D204" s="140"/>
      <c r="E204" s="139"/>
      <c r="F204" s="139"/>
      <c r="G204" s="140"/>
      <c r="H204" s="139"/>
      <c r="I204" s="129"/>
      <c r="L204" s="128"/>
      <c r="M204" s="128"/>
      <c r="N204" s="128"/>
      <c r="O204" s="128"/>
      <c r="P204" s="128"/>
      <c r="Q204" s="128"/>
      <c r="R204" s="128"/>
      <c r="S204" s="128"/>
      <c r="T204" s="120">
        <f t="shared" si="33"/>
        <v>0</v>
      </c>
      <c r="U204" s="131"/>
      <c r="V204" s="131"/>
      <c r="W204" s="131">
        <f>SUMIFS($F$3:F204,$D$3:D204,D204,$C$3:C204,"Buy")+SUMIFS($F$3:F204,$D$3:D204,D204,$C$3:C204,"Coin Deposit",$E$3:E204,"&lt;&gt;")</f>
        <v>0</v>
      </c>
      <c r="X204" s="131">
        <f t="shared" si="34"/>
        <v>0</v>
      </c>
      <c r="Y204" s="131">
        <f>IF($D204=Y$1,SUMIFS($H$3:$H204,$G$3:$G204,Y$1,$C$3:$C204,"Sell"),0)</f>
        <v>0</v>
      </c>
      <c r="Z204" s="131">
        <f t="shared" si="35"/>
        <v>0</v>
      </c>
      <c r="AA204" s="131">
        <f>IF($D204=AA$1,SUMIFS($H$3:$H204,$G$3:$G204,AA$1,$C$3:$C204,"Sell"),0)</f>
        <v>0</v>
      </c>
      <c r="AB204" s="131">
        <f t="shared" si="36"/>
        <v>0</v>
      </c>
      <c r="AC204" s="131">
        <f>SUMIFS('Deductions and Deposits'!$H:$H,'Deductions and Deposits'!$G:$G,D204,'Deductions and Deposits'!$F:$F,"&lt;="&amp;B204)+SUMIFS($F$3:F204,$D$3:D204,D204,$C$3:C204,"Coin Deposit",$E$3:E204,"")</f>
        <v>0</v>
      </c>
      <c r="AD204" s="131">
        <f>SUMIFS('Deductions and Deposits'!$D:$D,'Deductions and Deposits'!$C:$C,D204)+SUMIFS($F:$F,$D:$D,D204,$C:$C,"Coin Deduction")</f>
        <v>0</v>
      </c>
      <c r="AE204" s="131">
        <f>Table5[[#This Row],[Column4]]+Table5[[#This Row],[Column14]]+Table5[[#This Row],[Column19]]+Table5[[#This Row],[Column12]]</f>
        <v>0</v>
      </c>
      <c r="AF204" s="131">
        <f>Table5[[#This Row],[Column5]]+Table5[[#This Row],[Column13]]+Table5[[#This Row],[Column21]]+Table5[[#This Row],[Column18]]</f>
        <v>0</v>
      </c>
      <c r="AG204" s="131">
        <f t="shared" si="37"/>
        <v>0</v>
      </c>
      <c r="AH204" s="131">
        <f t="shared" si="38"/>
        <v>0</v>
      </c>
      <c r="AI204" s="131">
        <f>Table5[[#This Row],[Column17]]-Table5[[#This Row],[Column20]]</f>
        <v>0</v>
      </c>
      <c r="AJ204" s="131">
        <f t="shared" si="39"/>
        <v>0</v>
      </c>
      <c r="AK204" s="131">
        <f t="shared" si="40"/>
        <v>0</v>
      </c>
      <c r="AL204" s="131">
        <f t="shared" si="41"/>
        <v>0</v>
      </c>
      <c r="AM204" s="131" t="str">
        <f t="shared" si="42"/>
        <v/>
      </c>
      <c r="AN204" s="131" t="str">
        <f t="shared" ca="1" si="43"/>
        <v/>
      </c>
    </row>
    <row r="205" spans="1:40" ht="20.25" customHeight="1" x14ac:dyDescent="0.3">
      <c r="A205" s="127"/>
      <c r="B205" s="164"/>
      <c r="C205" s="139"/>
      <c r="D205" s="140"/>
      <c r="E205" s="139"/>
      <c r="F205" s="139"/>
      <c r="G205" s="140"/>
      <c r="H205" s="139"/>
      <c r="I205" s="129"/>
      <c r="L205" s="128"/>
      <c r="M205" s="128"/>
      <c r="N205" s="128"/>
      <c r="O205" s="128"/>
      <c r="P205" s="128"/>
      <c r="Q205" s="128"/>
      <c r="R205" s="128"/>
      <c r="S205" s="128"/>
      <c r="T205" s="120">
        <f t="shared" si="33"/>
        <v>0</v>
      </c>
      <c r="U205" s="131"/>
      <c r="V205" s="131"/>
      <c r="W205" s="131">
        <f>SUMIFS($F$3:F205,$D$3:D205,D205,$C$3:C205,"Buy")+SUMIFS($F$3:F205,$D$3:D205,D205,$C$3:C205,"Coin Deposit",$E$3:E205,"&lt;&gt;")</f>
        <v>0</v>
      </c>
      <c r="X205" s="131">
        <f t="shared" si="34"/>
        <v>0</v>
      </c>
      <c r="Y205" s="131">
        <f>IF($D205=Y$1,SUMIFS($H$3:$H205,$G$3:$G205,Y$1,$C$3:$C205,"Sell"),0)</f>
        <v>0</v>
      </c>
      <c r="Z205" s="131">
        <f t="shared" si="35"/>
        <v>0</v>
      </c>
      <c r="AA205" s="131">
        <f>IF($D205=AA$1,SUMIFS($H$3:$H205,$G$3:$G205,AA$1,$C$3:$C205,"Sell"),0)</f>
        <v>0</v>
      </c>
      <c r="AB205" s="131">
        <f t="shared" si="36"/>
        <v>0</v>
      </c>
      <c r="AC205" s="131">
        <f>SUMIFS('Deductions and Deposits'!$H:$H,'Deductions and Deposits'!$G:$G,D205,'Deductions and Deposits'!$F:$F,"&lt;="&amp;B205)+SUMIFS($F$3:F205,$D$3:D205,D205,$C$3:C205,"Coin Deposit",$E$3:E205,"")</f>
        <v>0</v>
      </c>
      <c r="AD205" s="131">
        <f>SUMIFS('Deductions and Deposits'!$D:$D,'Deductions and Deposits'!$C:$C,D205)+SUMIFS($F:$F,$D:$D,D205,$C:$C,"Coin Deduction")</f>
        <v>0</v>
      </c>
      <c r="AE205" s="131">
        <f>Table5[[#This Row],[Column4]]+Table5[[#This Row],[Column14]]+Table5[[#This Row],[Column19]]+Table5[[#This Row],[Column12]]</f>
        <v>0</v>
      </c>
      <c r="AF205" s="131">
        <f>Table5[[#This Row],[Column5]]+Table5[[#This Row],[Column13]]+Table5[[#This Row],[Column21]]+Table5[[#This Row],[Column18]]</f>
        <v>0</v>
      </c>
      <c r="AG205" s="131">
        <f t="shared" si="37"/>
        <v>0</v>
      </c>
      <c r="AH205" s="131">
        <f t="shared" si="38"/>
        <v>0</v>
      </c>
      <c r="AI205" s="131">
        <f>Table5[[#This Row],[Column17]]-Table5[[#This Row],[Column20]]</f>
        <v>0</v>
      </c>
      <c r="AJ205" s="131">
        <f t="shared" si="39"/>
        <v>0</v>
      </c>
      <c r="AK205" s="131">
        <f t="shared" si="40"/>
        <v>0</v>
      </c>
      <c r="AL205" s="131">
        <f t="shared" si="41"/>
        <v>0</v>
      </c>
      <c r="AM205" s="131" t="str">
        <f t="shared" si="42"/>
        <v/>
      </c>
      <c r="AN205" s="131" t="str">
        <f t="shared" ca="1" si="43"/>
        <v/>
      </c>
    </row>
    <row r="206" spans="1:40" ht="20.25" customHeight="1" x14ac:dyDescent="0.3">
      <c r="A206" s="127"/>
      <c r="B206" s="164"/>
      <c r="C206" s="139"/>
      <c r="D206" s="140"/>
      <c r="E206" s="139"/>
      <c r="F206" s="139"/>
      <c r="G206" s="140"/>
      <c r="H206" s="139"/>
      <c r="I206" s="129"/>
      <c r="L206" s="128"/>
      <c r="M206" s="128"/>
      <c r="N206" s="128"/>
      <c r="O206" s="128"/>
      <c r="P206" s="128"/>
      <c r="Q206" s="128"/>
      <c r="R206" s="128"/>
      <c r="S206" s="128"/>
      <c r="T206" s="120">
        <f t="shared" si="33"/>
        <v>0</v>
      </c>
      <c r="U206" s="131"/>
      <c r="V206" s="131"/>
      <c r="W206" s="131">
        <f>SUMIFS($F$3:F206,$D$3:D206,D206,$C$3:C206,"Buy")+SUMIFS($F$3:F206,$D$3:D206,D206,$C$3:C206,"Coin Deposit",$E$3:E206,"&lt;&gt;")</f>
        <v>0</v>
      </c>
      <c r="X206" s="131">
        <f t="shared" si="34"/>
        <v>0</v>
      </c>
      <c r="Y206" s="131">
        <f>IF($D206=Y$1,SUMIFS($H$3:$H206,$G$3:$G206,Y$1,$C$3:$C206,"Sell"),0)</f>
        <v>0</v>
      </c>
      <c r="Z206" s="131">
        <f t="shared" si="35"/>
        <v>0</v>
      </c>
      <c r="AA206" s="131">
        <f>IF($D206=AA$1,SUMIFS($H$3:$H206,$G$3:$G206,AA$1,$C$3:$C206,"Sell"),0)</f>
        <v>0</v>
      </c>
      <c r="AB206" s="131">
        <f t="shared" si="36"/>
        <v>0</v>
      </c>
      <c r="AC206" s="131">
        <f>SUMIFS('Deductions and Deposits'!$H:$H,'Deductions and Deposits'!$G:$G,D206,'Deductions and Deposits'!$F:$F,"&lt;="&amp;B206)+SUMIFS($F$3:F206,$D$3:D206,D206,$C$3:C206,"Coin Deposit",$E$3:E206,"")</f>
        <v>0</v>
      </c>
      <c r="AD206" s="131">
        <f>SUMIFS('Deductions and Deposits'!$D:$D,'Deductions and Deposits'!$C:$C,D206)+SUMIFS($F:$F,$D:$D,D206,$C:$C,"Coin Deduction")</f>
        <v>0</v>
      </c>
      <c r="AE206" s="131">
        <f>Table5[[#This Row],[Column4]]+Table5[[#This Row],[Column14]]+Table5[[#This Row],[Column19]]+Table5[[#This Row],[Column12]]</f>
        <v>0</v>
      </c>
      <c r="AF206" s="131">
        <f>Table5[[#This Row],[Column5]]+Table5[[#This Row],[Column13]]+Table5[[#This Row],[Column21]]+Table5[[#This Row],[Column18]]</f>
        <v>0</v>
      </c>
      <c r="AG206" s="131">
        <f t="shared" si="37"/>
        <v>0</v>
      </c>
      <c r="AH206" s="131">
        <f t="shared" si="38"/>
        <v>0</v>
      </c>
      <c r="AI206" s="131">
        <f>Table5[[#This Row],[Column17]]-Table5[[#This Row],[Column20]]</f>
        <v>0</v>
      </c>
      <c r="AJ206" s="131">
        <f t="shared" si="39"/>
        <v>0</v>
      </c>
      <c r="AK206" s="131">
        <f t="shared" si="40"/>
        <v>0</v>
      </c>
      <c r="AL206" s="131">
        <f t="shared" si="41"/>
        <v>0</v>
      </c>
      <c r="AM206" s="131" t="str">
        <f t="shared" si="42"/>
        <v/>
      </c>
      <c r="AN206" s="131" t="str">
        <f t="shared" ca="1" si="43"/>
        <v/>
      </c>
    </row>
    <row r="207" spans="1:40" ht="20.25" customHeight="1" x14ac:dyDescent="0.3">
      <c r="A207" s="127"/>
      <c r="B207" s="164"/>
      <c r="C207" s="139"/>
      <c r="D207" s="140"/>
      <c r="E207" s="139"/>
      <c r="F207" s="139"/>
      <c r="G207" s="140"/>
      <c r="H207" s="139"/>
      <c r="I207" s="129"/>
      <c r="L207" s="128"/>
      <c r="M207" s="128"/>
      <c r="N207" s="128"/>
      <c r="O207" s="128"/>
      <c r="P207" s="128"/>
      <c r="Q207" s="128"/>
      <c r="R207" s="128"/>
      <c r="S207" s="128"/>
      <c r="T207" s="120">
        <f t="shared" si="33"/>
        <v>0</v>
      </c>
      <c r="U207" s="131"/>
      <c r="V207" s="131"/>
      <c r="W207" s="131">
        <f>SUMIFS($F$3:F207,$D$3:D207,D207,$C$3:C207,"Buy")+SUMIFS($F$3:F207,$D$3:D207,D207,$C$3:C207,"Coin Deposit",$E$3:E207,"&lt;&gt;")</f>
        <v>0</v>
      </c>
      <c r="X207" s="131">
        <f t="shared" si="34"/>
        <v>0</v>
      </c>
      <c r="Y207" s="131">
        <f>IF($D207=Y$1,SUMIFS($H$3:$H207,$G$3:$G207,Y$1,$C$3:$C207,"Sell"),0)</f>
        <v>0</v>
      </c>
      <c r="Z207" s="131">
        <f t="shared" si="35"/>
        <v>0</v>
      </c>
      <c r="AA207" s="131">
        <f>IF($D207=AA$1,SUMIFS($H$3:$H207,$G$3:$G207,AA$1,$C$3:$C207,"Sell"),0)</f>
        <v>0</v>
      </c>
      <c r="AB207" s="131">
        <f t="shared" si="36"/>
        <v>0</v>
      </c>
      <c r="AC207" s="131">
        <f>SUMIFS('Deductions and Deposits'!$H:$H,'Deductions and Deposits'!$G:$G,D207,'Deductions and Deposits'!$F:$F,"&lt;="&amp;B207)+SUMIFS($F$3:F207,$D$3:D207,D207,$C$3:C207,"Coin Deposit",$E$3:E207,"")</f>
        <v>0</v>
      </c>
      <c r="AD207" s="131">
        <f>SUMIFS('Deductions and Deposits'!$D:$D,'Deductions and Deposits'!$C:$C,D207)+SUMIFS($F:$F,$D:$D,D207,$C:$C,"Coin Deduction")</f>
        <v>0</v>
      </c>
      <c r="AE207" s="131">
        <f>Table5[[#This Row],[Column4]]+Table5[[#This Row],[Column14]]+Table5[[#This Row],[Column19]]+Table5[[#This Row],[Column12]]</f>
        <v>0</v>
      </c>
      <c r="AF207" s="131">
        <f>Table5[[#This Row],[Column5]]+Table5[[#This Row],[Column13]]+Table5[[#This Row],[Column21]]+Table5[[#This Row],[Column18]]</f>
        <v>0</v>
      </c>
      <c r="AG207" s="131">
        <f t="shared" si="37"/>
        <v>0</v>
      </c>
      <c r="AH207" s="131">
        <f t="shared" si="38"/>
        <v>0</v>
      </c>
      <c r="AI207" s="131">
        <f>Table5[[#This Row],[Column17]]-Table5[[#This Row],[Column20]]</f>
        <v>0</v>
      </c>
      <c r="AJ207" s="131">
        <f t="shared" si="39"/>
        <v>0</v>
      </c>
      <c r="AK207" s="131">
        <f t="shared" si="40"/>
        <v>0</v>
      </c>
      <c r="AL207" s="131">
        <f t="shared" si="41"/>
        <v>0</v>
      </c>
      <c r="AM207" s="131" t="str">
        <f t="shared" si="42"/>
        <v/>
      </c>
      <c r="AN207" s="131" t="str">
        <f t="shared" ca="1" si="43"/>
        <v/>
      </c>
    </row>
    <row r="208" spans="1:40" ht="20.25" customHeight="1" x14ac:dyDescent="0.3">
      <c r="A208" s="127"/>
      <c r="B208" s="164"/>
      <c r="C208" s="139"/>
      <c r="D208" s="140"/>
      <c r="E208" s="139"/>
      <c r="F208" s="139"/>
      <c r="G208" s="140"/>
      <c r="H208" s="139"/>
      <c r="I208" s="129"/>
      <c r="L208" s="128"/>
      <c r="M208" s="128"/>
      <c r="N208" s="128"/>
      <c r="O208" s="128"/>
      <c r="P208" s="128"/>
      <c r="Q208" s="128"/>
      <c r="R208" s="128"/>
      <c r="S208" s="128"/>
      <c r="T208" s="120">
        <f t="shared" si="33"/>
        <v>0</v>
      </c>
      <c r="U208" s="131"/>
      <c r="V208" s="131"/>
      <c r="W208" s="131">
        <f>SUMIFS($F$3:F208,$D$3:D208,D208,$C$3:C208,"Buy")+SUMIFS($F$3:F208,$D$3:D208,D208,$C$3:C208,"Coin Deposit",$E$3:E208,"&lt;&gt;")</f>
        <v>0</v>
      </c>
      <c r="X208" s="131">
        <f t="shared" si="34"/>
        <v>0</v>
      </c>
      <c r="Y208" s="131">
        <f>IF($D208=Y$1,SUMIFS($H$3:$H208,$G$3:$G208,Y$1,$C$3:$C208,"Sell"),0)</f>
        <v>0</v>
      </c>
      <c r="Z208" s="131">
        <f t="shared" si="35"/>
        <v>0</v>
      </c>
      <c r="AA208" s="131">
        <f>IF($D208=AA$1,SUMIFS($H$3:$H208,$G$3:$G208,AA$1,$C$3:$C208,"Sell"),0)</f>
        <v>0</v>
      </c>
      <c r="AB208" s="131">
        <f t="shared" si="36"/>
        <v>0</v>
      </c>
      <c r="AC208" s="131">
        <f>SUMIFS('Deductions and Deposits'!$H:$H,'Deductions and Deposits'!$G:$G,D208,'Deductions and Deposits'!$F:$F,"&lt;="&amp;B208)+SUMIFS($F$3:F208,$D$3:D208,D208,$C$3:C208,"Coin Deposit",$E$3:E208,"")</f>
        <v>0</v>
      </c>
      <c r="AD208" s="131">
        <f>SUMIFS('Deductions and Deposits'!$D:$D,'Deductions and Deposits'!$C:$C,D208)+SUMIFS($F:$F,$D:$D,D208,$C:$C,"Coin Deduction")</f>
        <v>0</v>
      </c>
      <c r="AE208" s="131">
        <f>Table5[[#This Row],[Column4]]+Table5[[#This Row],[Column14]]+Table5[[#This Row],[Column19]]+Table5[[#This Row],[Column12]]</f>
        <v>0</v>
      </c>
      <c r="AF208" s="131">
        <f>Table5[[#This Row],[Column5]]+Table5[[#This Row],[Column13]]+Table5[[#This Row],[Column21]]+Table5[[#This Row],[Column18]]</f>
        <v>0</v>
      </c>
      <c r="AG208" s="131">
        <f t="shared" si="37"/>
        <v>0</v>
      </c>
      <c r="AH208" s="131">
        <f t="shared" si="38"/>
        <v>0</v>
      </c>
      <c r="AI208" s="131">
        <f>Table5[[#This Row],[Column17]]-Table5[[#This Row],[Column20]]</f>
        <v>0</v>
      </c>
      <c r="AJ208" s="131">
        <f t="shared" si="39"/>
        <v>0</v>
      </c>
      <c r="AK208" s="131">
        <f t="shared" si="40"/>
        <v>0</v>
      </c>
      <c r="AL208" s="131">
        <f t="shared" si="41"/>
        <v>0</v>
      </c>
      <c r="AM208" s="131" t="str">
        <f t="shared" si="42"/>
        <v/>
      </c>
      <c r="AN208" s="131" t="str">
        <f t="shared" ca="1" si="43"/>
        <v/>
      </c>
    </row>
    <row r="209" spans="1:40" ht="20.25" customHeight="1" x14ac:dyDescent="0.3">
      <c r="A209" s="127"/>
      <c r="B209" s="164"/>
      <c r="C209" s="139"/>
      <c r="D209" s="140"/>
      <c r="E209" s="139"/>
      <c r="F209" s="139"/>
      <c r="G209" s="140"/>
      <c r="H209" s="139"/>
      <c r="I209" s="129"/>
      <c r="L209" s="128"/>
      <c r="M209" s="128"/>
      <c r="N209" s="128"/>
      <c r="O209" s="128"/>
      <c r="P209" s="128"/>
      <c r="Q209" s="128"/>
      <c r="R209" s="128"/>
      <c r="S209" s="128"/>
      <c r="T209" s="120">
        <f t="shared" si="33"/>
        <v>0</v>
      </c>
      <c r="U209" s="131"/>
      <c r="V209" s="131"/>
      <c r="W209" s="131">
        <f>SUMIFS($F$3:F209,$D$3:D209,D209,$C$3:C209,"Buy")+SUMIFS($F$3:F209,$D$3:D209,D209,$C$3:C209,"Coin Deposit",$E$3:E209,"&lt;&gt;")</f>
        <v>0</v>
      </c>
      <c r="X209" s="131">
        <f t="shared" si="34"/>
        <v>0</v>
      </c>
      <c r="Y209" s="131">
        <f>IF($D209=Y$1,SUMIFS($H$3:$H209,$G$3:$G209,Y$1,$C$3:$C209,"Sell"),0)</f>
        <v>0</v>
      </c>
      <c r="Z209" s="131">
        <f t="shared" si="35"/>
        <v>0</v>
      </c>
      <c r="AA209" s="131">
        <f>IF($D209=AA$1,SUMIFS($H$3:$H209,$G$3:$G209,AA$1,$C$3:$C209,"Sell"),0)</f>
        <v>0</v>
      </c>
      <c r="AB209" s="131">
        <f t="shared" si="36"/>
        <v>0</v>
      </c>
      <c r="AC209" s="131">
        <f>SUMIFS('Deductions and Deposits'!$H:$H,'Deductions and Deposits'!$G:$G,D209,'Deductions and Deposits'!$F:$F,"&lt;="&amp;B209)+SUMIFS($F$3:F209,$D$3:D209,D209,$C$3:C209,"Coin Deposit",$E$3:E209,"")</f>
        <v>0</v>
      </c>
      <c r="AD209" s="131">
        <f>SUMIFS('Deductions and Deposits'!$D:$D,'Deductions and Deposits'!$C:$C,D209)+SUMIFS($F:$F,$D:$D,D209,$C:$C,"Coin Deduction")</f>
        <v>0</v>
      </c>
      <c r="AE209" s="131">
        <f>Table5[[#This Row],[Column4]]+Table5[[#This Row],[Column14]]+Table5[[#This Row],[Column19]]+Table5[[#This Row],[Column12]]</f>
        <v>0</v>
      </c>
      <c r="AF209" s="131">
        <f>Table5[[#This Row],[Column5]]+Table5[[#This Row],[Column13]]+Table5[[#This Row],[Column21]]+Table5[[#This Row],[Column18]]</f>
        <v>0</v>
      </c>
      <c r="AG209" s="131">
        <f t="shared" si="37"/>
        <v>0</v>
      </c>
      <c r="AH209" s="131">
        <f t="shared" si="38"/>
        <v>0</v>
      </c>
      <c r="AI209" s="131">
        <f>Table5[[#This Row],[Column17]]-Table5[[#This Row],[Column20]]</f>
        <v>0</v>
      </c>
      <c r="AJ209" s="131">
        <f t="shared" si="39"/>
        <v>0</v>
      </c>
      <c r="AK209" s="131">
        <f t="shared" si="40"/>
        <v>0</v>
      </c>
      <c r="AL209" s="131">
        <f t="shared" si="41"/>
        <v>0</v>
      </c>
      <c r="AM209" s="131" t="str">
        <f t="shared" si="42"/>
        <v/>
      </c>
      <c r="AN209" s="131" t="str">
        <f t="shared" ca="1" si="43"/>
        <v/>
      </c>
    </row>
    <row r="210" spans="1:40" ht="20.25" customHeight="1" x14ac:dyDescent="0.3">
      <c r="A210" s="127"/>
      <c r="B210" s="164"/>
      <c r="C210" s="139"/>
      <c r="D210" s="140"/>
      <c r="E210" s="139"/>
      <c r="F210" s="139"/>
      <c r="G210" s="140"/>
      <c r="H210" s="139"/>
      <c r="I210" s="129"/>
      <c r="L210" s="128"/>
      <c r="M210" s="128"/>
      <c r="N210" s="128"/>
      <c r="O210" s="128"/>
      <c r="P210" s="128"/>
      <c r="Q210" s="128"/>
      <c r="R210" s="128"/>
      <c r="S210" s="128"/>
      <c r="T210" s="120">
        <f t="shared" si="33"/>
        <v>0</v>
      </c>
      <c r="U210" s="131"/>
      <c r="V210" s="131"/>
      <c r="W210" s="131">
        <f>SUMIFS($F$3:F210,$D$3:D210,D210,$C$3:C210,"Buy")+SUMIFS($F$3:F210,$D$3:D210,D210,$C$3:C210,"Coin Deposit",$E$3:E210,"&lt;&gt;")</f>
        <v>0</v>
      </c>
      <c r="X210" s="131">
        <f t="shared" si="34"/>
        <v>0</v>
      </c>
      <c r="Y210" s="131">
        <f>IF($D210=Y$1,SUMIFS($H$3:$H210,$G$3:$G210,Y$1,$C$3:$C210,"Sell"),0)</f>
        <v>0</v>
      </c>
      <c r="Z210" s="131">
        <f t="shared" si="35"/>
        <v>0</v>
      </c>
      <c r="AA210" s="131">
        <f>IF($D210=AA$1,SUMIFS($H$3:$H210,$G$3:$G210,AA$1,$C$3:$C210,"Sell"),0)</f>
        <v>0</v>
      </c>
      <c r="AB210" s="131">
        <f t="shared" si="36"/>
        <v>0</v>
      </c>
      <c r="AC210" s="131">
        <f>SUMIFS('Deductions and Deposits'!$H:$H,'Deductions and Deposits'!$G:$G,D210,'Deductions and Deposits'!$F:$F,"&lt;="&amp;B210)+SUMIFS($F$3:F210,$D$3:D210,D210,$C$3:C210,"Coin Deposit",$E$3:E210,"")</f>
        <v>0</v>
      </c>
      <c r="AD210" s="131">
        <f>SUMIFS('Deductions and Deposits'!$D:$D,'Deductions and Deposits'!$C:$C,D210)+SUMIFS($F:$F,$D:$D,D210,$C:$C,"Coin Deduction")</f>
        <v>0</v>
      </c>
      <c r="AE210" s="131">
        <f>Table5[[#This Row],[Column4]]+Table5[[#This Row],[Column14]]+Table5[[#This Row],[Column19]]+Table5[[#This Row],[Column12]]</f>
        <v>0</v>
      </c>
      <c r="AF210" s="131">
        <f>Table5[[#This Row],[Column5]]+Table5[[#This Row],[Column13]]+Table5[[#This Row],[Column21]]+Table5[[#This Row],[Column18]]</f>
        <v>0</v>
      </c>
      <c r="AG210" s="131">
        <f t="shared" si="37"/>
        <v>0</v>
      </c>
      <c r="AH210" s="131">
        <f t="shared" si="38"/>
        <v>0</v>
      </c>
      <c r="AI210" s="131">
        <f>Table5[[#This Row],[Column17]]-Table5[[#This Row],[Column20]]</f>
        <v>0</v>
      </c>
      <c r="AJ210" s="131">
        <f t="shared" si="39"/>
        <v>0</v>
      </c>
      <c r="AK210" s="131">
        <f t="shared" si="40"/>
        <v>0</v>
      </c>
      <c r="AL210" s="131">
        <f t="shared" si="41"/>
        <v>0</v>
      </c>
      <c r="AM210" s="131" t="str">
        <f t="shared" si="42"/>
        <v/>
      </c>
      <c r="AN210" s="131" t="str">
        <f t="shared" ca="1" si="43"/>
        <v/>
      </c>
    </row>
    <row r="211" spans="1:40" ht="20.25" customHeight="1" x14ac:dyDescent="0.3">
      <c r="A211" s="127"/>
      <c r="B211" s="164"/>
      <c r="C211" s="139"/>
      <c r="D211" s="140"/>
      <c r="E211" s="139"/>
      <c r="F211" s="139"/>
      <c r="G211" s="140"/>
      <c r="H211" s="139"/>
      <c r="I211" s="129"/>
      <c r="L211" s="128"/>
      <c r="M211" s="128"/>
      <c r="N211" s="128"/>
      <c r="O211" s="128"/>
      <c r="P211" s="128"/>
      <c r="Q211" s="128"/>
      <c r="R211" s="128"/>
      <c r="S211" s="128"/>
      <c r="T211" s="120">
        <f t="shared" si="33"/>
        <v>0</v>
      </c>
      <c r="U211" s="131"/>
      <c r="V211" s="131"/>
      <c r="W211" s="131">
        <f>SUMIFS($F$3:F211,$D$3:D211,D211,$C$3:C211,"Buy")+SUMIFS($F$3:F211,$D$3:D211,D211,$C$3:C211,"Coin Deposit",$E$3:E211,"&lt;&gt;")</f>
        <v>0</v>
      </c>
      <c r="X211" s="131">
        <f t="shared" si="34"/>
        <v>0</v>
      </c>
      <c r="Y211" s="131">
        <f>IF($D211=Y$1,SUMIFS($H$3:$H211,$G$3:$G211,Y$1,$C$3:$C211,"Sell"),0)</f>
        <v>0</v>
      </c>
      <c r="Z211" s="131">
        <f t="shared" si="35"/>
        <v>0</v>
      </c>
      <c r="AA211" s="131">
        <f>IF($D211=AA$1,SUMIFS($H$3:$H211,$G$3:$G211,AA$1,$C$3:$C211,"Sell"),0)</f>
        <v>0</v>
      </c>
      <c r="AB211" s="131">
        <f t="shared" si="36"/>
        <v>0</v>
      </c>
      <c r="AC211" s="131">
        <f>SUMIFS('Deductions and Deposits'!$H:$H,'Deductions and Deposits'!$G:$G,D211,'Deductions and Deposits'!$F:$F,"&lt;="&amp;B211)+SUMIFS($F$3:F211,$D$3:D211,D211,$C$3:C211,"Coin Deposit",$E$3:E211,"")</f>
        <v>0</v>
      </c>
      <c r="AD211" s="131">
        <f>SUMIFS('Deductions and Deposits'!$D:$D,'Deductions and Deposits'!$C:$C,D211)+SUMIFS($F:$F,$D:$D,D211,$C:$C,"Coin Deduction")</f>
        <v>0</v>
      </c>
      <c r="AE211" s="131">
        <f>Table5[[#This Row],[Column4]]+Table5[[#This Row],[Column14]]+Table5[[#This Row],[Column19]]+Table5[[#This Row],[Column12]]</f>
        <v>0</v>
      </c>
      <c r="AF211" s="131">
        <f>Table5[[#This Row],[Column5]]+Table5[[#This Row],[Column13]]+Table5[[#This Row],[Column21]]+Table5[[#This Row],[Column18]]</f>
        <v>0</v>
      </c>
      <c r="AG211" s="131">
        <f t="shared" si="37"/>
        <v>0</v>
      </c>
      <c r="AH211" s="131">
        <f t="shared" si="38"/>
        <v>0</v>
      </c>
      <c r="AI211" s="131">
        <f>Table5[[#This Row],[Column17]]-Table5[[#This Row],[Column20]]</f>
        <v>0</v>
      </c>
      <c r="AJ211" s="131">
        <f t="shared" si="39"/>
        <v>0</v>
      </c>
      <c r="AK211" s="131">
        <f t="shared" si="40"/>
        <v>0</v>
      </c>
      <c r="AL211" s="131">
        <f t="shared" si="41"/>
        <v>0</v>
      </c>
      <c r="AM211" s="131" t="str">
        <f t="shared" si="42"/>
        <v/>
      </c>
      <c r="AN211" s="131" t="str">
        <f t="shared" ca="1" si="43"/>
        <v/>
      </c>
    </row>
    <row r="212" spans="1:40" ht="20.25" customHeight="1" x14ac:dyDescent="0.3">
      <c r="A212" s="127"/>
      <c r="B212" s="164"/>
      <c r="C212" s="139"/>
      <c r="D212" s="140"/>
      <c r="E212" s="139"/>
      <c r="F212" s="139"/>
      <c r="G212" s="140"/>
      <c r="H212" s="139"/>
      <c r="I212" s="129"/>
      <c r="L212" s="128"/>
      <c r="M212" s="128"/>
      <c r="N212" s="128"/>
      <c r="O212" s="128"/>
      <c r="P212" s="128"/>
      <c r="Q212" s="128"/>
      <c r="R212" s="128"/>
      <c r="S212" s="128"/>
      <c r="T212" s="120">
        <f t="shared" si="33"/>
        <v>0</v>
      </c>
      <c r="U212" s="131"/>
      <c r="V212" s="131"/>
      <c r="W212" s="131">
        <f>SUMIFS($F$3:F212,$D$3:D212,D212,$C$3:C212,"Buy")+SUMIFS($F$3:F212,$D$3:D212,D212,$C$3:C212,"Coin Deposit",$E$3:E212,"&lt;&gt;")</f>
        <v>0</v>
      </c>
      <c r="X212" s="131">
        <f t="shared" si="34"/>
        <v>0</v>
      </c>
      <c r="Y212" s="131">
        <f>IF($D212=Y$1,SUMIFS($H$3:$H212,$G$3:$G212,Y$1,$C$3:$C212,"Sell"),0)</f>
        <v>0</v>
      </c>
      <c r="Z212" s="131">
        <f t="shared" si="35"/>
        <v>0</v>
      </c>
      <c r="AA212" s="131">
        <f>IF($D212=AA$1,SUMIFS($H$3:$H212,$G$3:$G212,AA$1,$C$3:$C212,"Sell"),0)</f>
        <v>0</v>
      </c>
      <c r="AB212" s="131">
        <f t="shared" si="36"/>
        <v>0</v>
      </c>
      <c r="AC212" s="131">
        <f>SUMIFS('Deductions and Deposits'!$H:$H,'Deductions and Deposits'!$G:$G,D212,'Deductions and Deposits'!$F:$F,"&lt;="&amp;B212)+SUMIFS($F$3:F212,$D$3:D212,D212,$C$3:C212,"Coin Deposit",$E$3:E212,"")</f>
        <v>0</v>
      </c>
      <c r="AD212" s="131">
        <f>SUMIFS('Deductions and Deposits'!$D:$D,'Deductions and Deposits'!$C:$C,D212)+SUMIFS($F:$F,$D:$D,D212,$C:$C,"Coin Deduction")</f>
        <v>0</v>
      </c>
      <c r="AE212" s="131">
        <f>Table5[[#This Row],[Column4]]+Table5[[#This Row],[Column14]]+Table5[[#This Row],[Column19]]+Table5[[#This Row],[Column12]]</f>
        <v>0</v>
      </c>
      <c r="AF212" s="131">
        <f>Table5[[#This Row],[Column5]]+Table5[[#This Row],[Column13]]+Table5[[#This Row],[Column21]]+Table5[[#This Row],[Column18]]</f>
        <v>0</v>
      </c>
      <c r="AG212" s="131">
        <f t="shared" si="37"/>
        <v>0</v>
      </c>
      <c r="AH212" s="131">
        <f t="shared" si="38"/>
        <v>0</v>
      </c>
      <c r="AI212" s="131">
        <f>Table5[[#This Row],[Column17]]-Table5[[#This Row],[Column20]]</f>
        <v>0</v>
      </c>
      <c r="AJ212" s="131">
        <f t="shared" si="39"/>
        <v>0</v>
      </c>
      <c r="AK212" s="131">
        <f t="shared" si="40"/>
        <v>0</v>
      </c>
      <c r="AL212" s="131">
        <f t="shared" si="41"/>
        <v>0</v>
      </c>
      <c r="AM212" s="131" t="str">
        <f t="shared" si="42"/>
        <v/>
      </c>
      <c r="AN212" s="131" t="str">
        <f t="shared" ca="1" si="43"/>
        <v/>
      </c>
    </row>
    <row r="213" spans="1:40" ht="20.25" customHeight="1" x14ac:dyDescent="0.3">
      <c r="A213" s="127"/>
      <c r="B213" s="164"/>
      <c r="C213" s="139"/>
      <c r="D213" s="140"/>
      <c r="E213" s="139"/>
      <c r="F213" s="139"/>
      <c r="G213" s="140"/>
      <c r="H213" s="139"/>
      <c r="I213" s="129"/>
      <c r="L213" s="128"/>
      <c r="M213" s="128"/>
      <c r="N213" s="128"/>
      <c r="O213" s="128"/>
      <c r="P213" s="128"/>
      <c r="Q213" s="128"/>
      <c r="R213" s="128"/>
      <c r="S213" s="128"/>
      <c r="T213" s="120">
        <f t="shared" si="33"/>
        <v>0</v>
      </c>
      <c r="U213" s="131"/>
      <c r="V213" s="131"/>
      <c r="W213" s="131">
        <f>SUMIFS($F$3:F213,$D$3:D213,D213,$C$3:C213,"Buy")+SUMIFS($F$3:F213,$D$3:D213,D213,$C$3:C213,"Coin Deposit",$E$3:E213,"&lt;&gt;")</f>
        <v>0</v>
      </c>
      <c r="X213" s="131">
        <f t="shared" si="34"/>
        <v>0</v>
      </c>
      <c r="Y213" s="131">
        <f>IF($D213=Y$1,SUMIFS($H$3:$H213,$G$3:$G213,Y$1,$C$3:$C213,"Sell"),0)</f>
        <v>0</v>
      </c>
      <c r="Z213" s="131">
        <f t="shared" si="35"/>
        <v>0</v>
      </c>
      <c r="AA213" s="131">
        <f>IF($D213=AA$1,SUMIFS($H$3:$H213,$G$3:$G213,AA$1,$C$3:$C213,"Sell"),0)</f>
        <v>0</v>
      </c>
      <c r="AB213" s="131">
        <f t="shared" si="36"/>
        <v>0</v>
      </c>
      <c r="AC213" s="131">
        <f>SUMIFS('Deductions and Deposits'!$H:$H,'Deductions and Deposits'!$G:$G,D213,'Deductions and Deposits'!$F:$F,"&lt;="&amp;B213)+SUMIFS($F$3:F213,$D$3:D213,D213,$C$3:C213,"Coin Deposit",$E$3:E213,"")</f>
        <v>0</v>
      </c>
      <c r="AD213" s="131">
        <f>SUMIFS('Deductions and Deposits'!$D:$D,'Deductions and Deposits'!$C:$C,D213)+SUMIFS($F:$F,$D:$D,D213,$C:$C,"Coin Deduction")</f>
        <v>0</v>
      </c>
      <c r="AE213" s="131">
        <f>Table5[[#This Row],[Column4]]+Table5[[#This Row],[Column14]]+Table5[[#This Row],[Column19]]+Table5[[#This Row],[Column12]]</f>
        <v>0</v>
      </c>
      <c r="AF213" s="131">
        <f>Table5[[#This Row],[Column5]]+Table5[[#This Row],[Column13]]+Table5[[#This Row],[Column21]]+Table5[[#This Row],[Column18]]</f>
        <v>0</v>
      </c>
      <c r="AG213" s="131">
        <f t="shared" si="37"/>
        <v>0</v>
      </c>
      <c r="AH213" s="131">
        <f t="shared" si="38"/>
        <v>0</v>
      </c>
      <c r="AI213" s="131">
        <f>Table5[[#This Row],[Column17]]-Table5[[#This Row],[Column20]]</f>
        <v>0</v>
      </c>
      <c r="AJ213" s="131">
        <f t="shared" si="39"/>
        <v>0</v>
      </c>
      <c r="AK213" s="131">
        <f t="shared" si="40"/>
        <v>0</v>
      </c>
      <c r="AL213" s="131">
        <f t="shared" si="41"/>
        <v>0</v>
      </c>
      <c r="AM213" s="131" t="str">
        <f t="shared" si="42"/>
        <v/>
      </c>
      <c r="AN213" s="131" t="str">
        <f t="shared" ca="1" si="43"/>
        <v/>
      </c>
    </row>
    <row r="214" spans="1:40" ht="20.25" customHeight="1" x14ac:dyDescent="0.3">
      <c r="A214" s="127"/>
      <c r="B214" s="164"/>
      <c r="C214" s="139"/>
      <c r="D214" s="140"/>
      <c r="E214" s="139"/>
      <c r="F214" s="139"/>
      <c r="G214" s="140"/>
      <c r="H214" s="139"/>
      <c r="I214" s="129"/>
      <c r="L214" s="128"/>
      <c r="M214" s="128"/>
      <c r="N214" s="128"/>
      <c r="O214" s="128"/>
      <c r="P214" s="128"/>
      <c r="Q214" s="128"/>
      <c r="R214" s="128"/>
      <c r="S214" s="128"/>
      <c r="T214" s="120">
        <f t="shared" si="33"/>
        <v>0</v>
      </c>
      <c r="U214" s="131"/>
      <c r="V214" s="131"/>
      <c r="W214" s="131">
        <f>SUMIFS($F$3:F214,$D$3:D214,D214,$C$3:C214,"Buy")+SUMIFS($F$3:F214,$D$3:D214,D214,$C$3:C214,"Coin Deposit",$E$3:E214,"&lt;&gt;")</f>
        <v>0</v>
      </c>
      <c r="X214" s="131">
        <f t="shared" si="34"/>
        <v>0</v>
      </c>
      <c r="Y214" s="131">
        <f>IF($D214=Y$1,SUMIFS($H$3:$H214,$G$3:$G214,Y$1,$C$3:$C214,"Sell"),0)</f>
        <v>0</v>
      </c>
      <c r="Z214" s="131">
        <f t="shared" si="35"/>
        <v>0</v>
      </c>
      <c r="AA214" s="131">
        <f>IF($D214=AA$1,SUMIFS($H$3:$H214,$G$3:$G214,AA$1,$C$3:$C214,"Sell"),0)</f>
        <v>0</v>
      </c>
      <c r="AB214" s="131">
        <f t="shared" si="36"/>
        <v>0</v>
      </c>
      <c r="AC214" s="131">
        <f>SUMIFS('Deductions and Deposits'!$H:$H,'Deductions and Deposits'!$G:$G,D214,'Deductions and Deposits'!$F:$F,"&lt;="&amp;B214)+SUMIFS($F$3:F214,$D$3:D214,D214,$C$3:C214,"Coin Deposit",$E$3:E214,"")</f>
        <v>0</v>
      </c>
      <c r="AD214" s="131">
        <f>SUMIFS('Deductions and Deposits'!$D:$D,'Deductions and Deposits'!$C:$C,D214)+SUMIFS($F:$F,$D:$D,D214,$C:$C,"Coin Deduction")</f>
        <v>0</v>
      </c>
      <c r="AE214" s="131">
        <f>Table5[[#This Row],[Column4]]+Table5[[#This Row],[Column14]]+Table5[[#This Row],[Column19]]+Table5[[#This Row],[Column12]]</f>
        <v>0</v>
      </c>
      <c r="AF214" s="131">
        <f>Table5[[#This Row],[Column5]]+Table5[[#This Row],[Column13]]+Table5[[#This Row],[Column21]]+Table5[[#This Row],[Column18]]</f>
        <v>0</v>
      </c>
      <c r="AG214" s="131">
        <f t="shared" si="37"/>
        <v>0</v>
      </c>
      <c r="AH214" s="131">
        <f t="shared" si="38"/>
        <v>0</v>
      </c>
      <c r="AI214" s="131">
        <f>Table5[[#This Row],[Column17]]-Table5[[#This Row],[Column20]]</f>
        <v>0</v>
      </c>
      <c r="AJ214" s="131">
        <f t="shared" si="39"/>
        <v>0</v>
      </c>
      <c r="AK214" s="131">
        <f t="shared" si="40"/>
        <v>0</v>
      </c>
      <c r="AL214" s="131">
        <f t="shared" si="41"/>
        <v>0</v>
      </c>
      <c r="AM214" s="131" t="str">
        <f t="shared" si="42"/>
        <v/>
      </c>
      <c r="AN214" s="131" t="str">
        <f t="shared" ca="1" si="43"/>
        <v/>
      </c>
    </row>
    <row r="215" spans="1:40" ht="20.25" customHeight="1" x14ac:dyDescent="0.3">
      <c r="A215" s="127"/>
      <c r="B215" s="164"/>
      <c r="C215" s="139"/>
      <c r="D215" s="140"/>
      <c r="E215" s="139"/>
      <c r="F215" s="139"/>
      <c r="G215" s="140"/>
      <c r="H215" s="139"/>
      <c r="I215" s="129"/>
      <c r="L215" s="128"/>
      <c r="M215" s="128"/>
      <c r="N215" s="128"/>
      <c r="O215" s="128"/>
      <c r="P215" s="128"/>
      <c r="Q215" s="128"/>
      <c r="R215" s="128"/>
      <c r="S215" s="128"/>
      <c r="T215" s="120">
        <f t="shared" si="33"/>
        <v>0</v>
      </c>
      <c r="U215" s="131"/>
      <c r="V215" s="131"/>
      <c r="W215" s="131">
        <f>SUMIFS($F$3:F215,$D$3:D215,D215,$C$3:C215,"Buy")+SUMIFS($F$3:F215,$D$3:D215,D215,$C$3:C215,"Coin Deposit",$E$3:E215,"&lt;&gt;")</f>
        <v>0</v>
      </c>
      <c r="X215" s="131">
        <f t="shared" si="34"/>
        <v>0</v>
      </c>
      <c r="Y215" s="131">
        <f>IF($D215=Y$1,SUMIFS($H$3:$H215,$G$3:$G215,Y$1,$C$3:$C215,"Sell"),0)</f>
        <v>0</v>
      </c>
      <c r="Z215" s="131">
        <f t="shared" si="35"/>
        <v>0</v>
      </c>
      <c r="AA215" s="131">
        <f>IF($D215=AA$1,SUMIFS($H$3:$H215,$G$3:$G215,AA$1,$C$3:$C215,"Sell"),0)</f>
        <v>0</v>
      </c>
      <c r="AB215" s="131">
        <f t="shared" si="36"/>
        <v>0</v>
      </c>
      <c r="AC215" s="131">
        <f>SUMIFS('Deductions and Deposits'!$H:$H,'Deductions and Deposits'!$G:$G,D215,'Deductions and Deposits'!$F:$F,"&lt;="&amp;B215)+SUMIFS($F$3:F215,$D$3:D215,D215,$C$3:C215,"Coin Deposit",$E$3:E215,"")</f>
        <v>0</v>
      </c>
      <c r="AD215" s="131">
        <f>SUMIFS('Deductions and Deposits'!$D:$D,'Deductions and Deposits'!$C:$C,D215)+SUMIFS($F:$F,$D:$D,D215,$C:$C,"Coin Deduction")</f>
        <v>0</v>
      </c>
      <c r="AE215" s="131">
        <f>Table5[[#This Row],[Column4]]+Table5[[#This Row],[Column14]]+Table5[[#This Row],[Column19]]+Table5[[#This Row],[Column12]]</f>
        <v>0</v>
      </c>
      <c r="AF215" s="131">
        <f>Table5[[#This Row],[Column5]]+Table5[[#This Row],[Column13]]+Table5[[#This Row],[Column21]]+Table5[[#This Row],[Column18]]</f>
        <v>0</v>
      </c>
      <c r="AG215" s="131">
        <f t="shared" si="37"/>
        <v>0</v>
      </c>
      <c r="AH215" s="131">
        <f t="shared" si="38"/>
        <v>0</v>
      </c>
      <c r="AI215" s="131">
        <f>Table5[[#This Row],[Column17]]-Table5[[#This Row],[Column20]]</f>
        <v>0</v>
      </c>
      <c r="AJ215" s="131">
        <f t="shared" si="39"/>
        <v>0</v>
      </c>
      <c r="AK215" s="131">
        <f t="shared" si="40"/>
        <v>0</v>
      </c>
      <c r="AL215" s="131">
        <f t="shared" si="41"/>
        <v>0</v>
      </c>
      <c r="AM215" s="131" t="str">
        <f t="shared" si="42"/>
        <v/>
      </c>
      <c r="AN215" s="131" t="str">
        <f t="shared" ca="1" si="43"/>
        <v/>
      </c>
    </row>
    <row r="216" spans="1:40" ht="20.25" customHeight="1" x14ac:dyDescent="0.3">
      <c r="A216" s="127"/>
      <c r="B216" s="164"/>
      <c r="C216" s="139"/>
      <c r="D216" s="140"/>
      <c r="E216" s="139"/>
      <c r="F216" s="139"/>
      <c r="G216" s="140"/>
      <c r="H216" s="139"/>
      <c r="I216" s="129"/>
      <c r="L216" s="128"/>
      <c r="M216" s="128"/>
      <c r="N216" s="128"/>
      <c r="O216" s="128"/>
      <c r="P216" s="128"/>
      <c r="Q216" s="128"/>
      <c r="R216" s="128"/>
      <c r="S216" s="128"/>
      <c r="T216" s="120">
        <f t="shared" si="33"/>
        <v>0</v>
      </c>
      <c r="U216" s="131"/>
      <c r="V216" s="131"/>
      <c r="W216" s="131">
        <f>SUMIFS($F$3:F216,$D$3:D216,D216,$C$3:C216,"Buy")+SUMIFS($F$3:F216,$D$3:D216,D216,$C$3:C216,"Coin Deposit",$E$3:E216,"&lt;&gt;")</f>
        <v>0</v>
      </c>
      <c r="X216" s="131">
        <f t="shared" si="34"/>
        <v>0</v>
      </c>
      <c r="Y216" s="131">
        <f>IF($D216=Y$1,SUMIFS($H$3:$H216,$G$3:$G216,Y$1,$C$3:$C216,"Sell"),0)</f>
        <v>0</v>
      </c>
      <c r="Z216" s="131">
        <f t="shared" si="35"/>
        <v>0</v>
      </c>
      <c r="AA216" s="131">
        <f>IF($D216=AA$1,SUMIFS($H$3:$H216,$G$3:$G216,AA$1,$C$3:$C216,"Sell"),0)</f>
        <v>0</v>
      </c>
      <c r="AB216" s="131">
        <f t="shared" si="36"/>
        <v>0</v>
      </c>
      <c r="AC216" s="131">
        <f>SUMIFS('Deductions and Deposits'!$H:$H,'Deductions and Deposits'!$G:$G,D216,'Deductions and Deposits'!$F:$F,"&lt;="&amp;B216)+SUMIFS($F$3:F216,$D$3:D216,D216,$C$3:C216,"Coin Deposit",$E$3:E216,"")</f>
        <v>0</v>
      </c>
      <c r="AD216" s="131">
        <f>SUMIFS('Deductions and Deposits'!$D:$D,'Deductions and Deposits'!$C:$C,D216)+SUMIFS($F:$F,$D:$D,D216,$C:$C,"Coin Deduction")</f>
        <v>0</v>
      </c>
      <c r="AE216" s="131">
        <f>Table5[[#This Row],[Column4]]+Table5[[#This Row],[Column14]]+Table5[[#This Row],[Column19]]+Table5[[#This Row],[Column12]]</f>
        <v>0</v>
      </c>
      <c r="AF216" s="131">
        <f>Table5[[#This Row],[Column5]]+Table5[[#This Row],[Column13]]+Table5[[#This Row],[Column21]]+Table5[[#This Row],[Column18]]</f>
        <v>0</v>
      </c>
      <c r="AG216" s="131">
        <f t="shared" si="37"/>
        <v>0</v>
      </c>
      <c r="AH216" s="131">
        <f t="shared" si="38"/>
        <v>0</v>
      </c>
      <c r="AI216" s="131">
        <f>Table5[[#This Row],[Column17]]-Table5[[#This Row],[Column20]]</f>
        <v>0</v>
      </c>
      <c r="AJ216" s="131">
        <f t="shared" si="39"/>
        <v>0</v>
      </c>
      <c r="AK216" s="131">
        <f t="shared" si="40"/>
        <v>0</v>
      </c>
      <c r="AL216" s="131">
        <f t="shared" si="41"/>
        <v>0</v>
      </c>
      <c r="AM216" s="131" t="str">
        <f t="shared" si="42"/>
        <v/>
      </c>
      <c r="AN216" s="131" t="str">
        <f t="shared" ca="1" si="43"/>
        <v/>
      </c>
    </row>
    <row r="217" spans="1:40" ht="20.25" customHeight="1" x14ac:dyDescent="0.3">
      <c r="A217" s="127"/>
      <c r="B217" s="164"/>
      <c r="C217" s="139"/>
      <c r="D217" s="140"/>
      <c r="E217" s="139"/>
      <c r="F217" s="139"/>
      <c r="G217" s="140"/>
      <c r="H217" s="139"/>
      <c r="I217" s="129"/>
      <c r="L217" s="128"/>
      <c r="M217" s="128"/>
      <c r="N217" s="128"/>
      <c r="O217" s="128"/>
      <c r="P217" s="128"/>
      <c r="Q217" s="128"/>
      <c r="R217" s="128"/>
      <c r="S217" s="128"/>
      <c r="T217" s="120">
        <f t="shared" si="33"/>
        <v>0</v>
      </c>
      <c r="U217" s="131"/>
      <c r="V217" s="131"/>
      <c r="W217" s="131">
        <f>SUMIFS($F$3:F217,$D$3:D217,D217,$C$3:C217,"Buy")+SUMIFS($F$3:F217,$D$3:D217,D217,$C$3:C217,"Coin Deposit",$E$3:E217,"&lt;&gt;")</f>
        <v>0</v>
      </c>
      <c r="X217" s="131">
        <f t="shared" si="34"/>
        <v>0</v>
      </c>
      <c r="Y217" s="131">
        <f>IF($D217=Y$1,SUMIFS($H$3:$H217,$G$3:$G217,Y$1,$C$3:$C217,"Sell"),0)</f>
        <v>0</v>
      </c>
      <c r="Z217" s="131">
        <f t="shared" si="35"/>
        <v>0</v>
      </c>
      <c r="AA217" s="131">
        <f>IF($D217=AA$1,SUMIFS($H$3:$H217,$G$3:$G217,AA$1,$C$3:$C217,"Sell"),0)</f>
        <v>0</v>
      </c>
      <c r="AB217" s="131">
        <f t="shared" si="36"/>
        <v>0</v>
      </c>
      <c r="AC217" s="131">
        <f>SUMIFS('Deductions and Deposits'!$H:$H,'Deductions and Deposits'!$G:$G,D217,'Deductions and Deposits'!$F:$F,"&lt;="&amp;B217)+SUMIFS($F$3:F217,$D$3:D217,D217,$C$3:C217,"Coin Deposit",$E$3:E217,"")</f>
        <v>0</v>
      </c>
      <c r="AD217" s="131">
        <f>SUMIFS('Deductions and Deposits'!$D:$D,'Deductions and Deposits'!$C:$C,D217)+SUMIFS($F:$F,$D:$D,D217,$C:$C,"Coin Deduction")</f>
        <v>0</v>
      </c>
      <c r="AE217" s="131">
        <f>Table5[[#This Row],[Column4]]+Table5[[#This Row],[Column14]]+Table5[[#This Row],[Column19]]+Table5[[#This Row],[Column12]]</f>
        <v>0</v>
      </c>
      <c r="AF217" s="131">
        <f>Table5[[#This Row],[Column5]]+Table5[[#This Row],[Column13]]+Table5[[#This Row],[Column21]]+Table5[[#This Row],[Column18]]</f>
        <v>0</v>
      </c>
      <c r="AG217" s="131">
        <f t="shared" si="37"/>
        <v>0</v>
      </c>
      <c r="AH217" s="131">
        <f t="shared" si="38"/>
        <v>0</v>
      </c>
      <c r="AI217" s="131">
        <f>Table5[[#This Row],[Column17]]-Table5[[#This Row],[Column20]]</f>
        <v>0</v>
      </c>
      <c r="AJ217" s="131">
        <f t="shared" si="39"/>
        <v>0</v>
      </c>
      <c r="AK217" s="131">
        <f t="shared" si="40"/>
        <v>0</v>
      </c>
      <c r="AL217" s="131">
        <f t="shared" si="41"/>
        <v>0</v>
      </c>
      <c r="AM217" s="131" t="str">
        <f t="shared" si="42"/>
        <v/>
      </c>
      <c r="AN217" s="131" t="str">
        <f t="shared" ca="1" si="43"/>
        <v/>
      </c>
    </row>
    <row r="218" spans="1:40" ht="20.25" customHeight="1" x14ac:dyDescent="0.3">
      <c r="A218" s="127"/>
      <c r="B218" s="164"/>
      <c r="C218" s="139"/>
      <c r="D218" s="140"/>
      <c r="E218" s="139"/>
      <c r="F218" s="139"/>
      <c r="G218" s="140"/>
      <c r="H218" s="139"/>
      <c r="I218" s="129"/>
      <c r="L218" s="128"/>
      <c r="M218" s="128"/>
      <c r="N218" s="128"/>
      <c r="O218" s="128"/>
      <c r="P218" s="128"/>
      <c r="Q218" s="128"/>
      <c r="R218" s="128"/>
      <c r="S218" s="128"/>
      <c r="T218" s="120">
        <f t="shared" si="33"/>
        <v>0</v>
      </c>
      <c r="U218" s="131"/>
      <c r="V218" s="131"/>
      <c r="W218" s="131">
        <f>SUMIFS($F$3:F218,$D$3:D218,D218,$C$3:C218,"Buy")+SUMIFS($F$3:F218,$D$3:D218,D218,$C$3:C218,"Coin Deposit",$E$3:E218,"&lt;&gt;")</f>
        <v>0</v>
      </c>
      <c r="X218" s="131">
        <f t="shared" si="34"/>
        <v>0</v>
      </c>
      <c r="Y218" s="131">
        <f>IF($D218=Y$1,SUMIFS($H$3:$H218,$G$3:$G218,Y$1,$C$3:$C218,"Sell"),0)</f>
        <v>0</v>
      </c>
      <c r="Z218" s="131">
        <f t="shared" si="35"/>
        <v>0</v>
      </c>
      <c r="AA218" s="131">
        <f>IF($D218=AA$1,SUMIFS($H$3:$H218,$G$3:$G218,AA$1,$C$3:$C218,"Sell"),0)</f>
        <v>0</v>
      </c>
      <c r="AB218" s="131">
        <f t="shared" si="36"/>
        <v>0</v>
      </c>
      <c r="AC218" s="131">
        <f>SUMIFS('Deductions and Deposits'!$H:$H,'Deductions and Deposits'!$G:$G,D218,'Deductions and Deposits'!$F:$F,"&lt;="&amp;B218)+SUMIFS($F$3:F218,$D$3:D218,D218,$C$3:C218,"Coin Deposit",$E$3:E218,"")</f>
        <v>0</v>
      </c>
      <c r="AD218" s="131">
        <f>SUMIFS('Deductions and Deposits'!$D:$D,'Deductions and Deposits'!$C:$C,D218)+SUMIFS($F:$F,$D:$D,D218,$C:$C,"Coin Deduction")</f>
        <v>0</v>
      </c>
      <c r="AE218" s="131">
        <f>Table5[[#This Row],[Column4]]+Table5[[#This Row],[Column14]]+Table5[[#This Row],[Column19]]+Table5[[#This Row],[Column12]]</f>
        <v>0</v>
      </c>
      <c r="AF218" s="131">
        <f>Table5[[#This Row],[Column5]]+Table5[[#This Row],[Column13]]+Table5[[#This Row],[Column21]]+Table5[[#This Row],[Column18]]</f>
        <v>0</v>
      </c>
      <c r="AG218" s="131">
        <f t="shared" si="37"/>
        <v>0</v>
      </c>
      <c r="AH218" s="131">
        <f t="shared" si="38"/>
        <v>0</v>
      </c>
      <c r="AI218" s="131">
        <f>Table5[[#This Row],[Column17]]-Table5[[#This Row],[Column20]]</f>
        <v>0</v>
      </c>
      <c r="AJ218" s="131">
        <f t="shared" si="39"/>
        <v>0</v>
      </c>
      <c r="AK218" s="131">
        <f t="shared" si="40"/>
        <v>0</v>
      </c>
      <c r="AL218" s="131">
        <f t="shared" si="41"/>
        <v>0</v>
      </c>
      <c r="AM218" s="131" t="str">
        <f t="shared" si="42"/>
        <v/>
      </c>
      <c r="AN218" s="131" t="str">
        <f t="shared" ca="1" si="43"/>
        <v/>
      </c>
    </row>
    <row r="219" spans="1:40" ht="20.25" customHeight="1" x14ac:dyDescent="0.3">
      <c r="A219" s="127"/>
      <c r="B219" s="164"/>
      <c r="C219" s="139"/>
      <c r="D219" s="140"/>
      <c r="E219" s="139"/>
      <c r="F219" s="139"/>
      <c r="G219" s="140"/>
      <c r="H219" s="139"/>
      <c r="I219" s="129"/>
      <c r="L219" s="128"/>
      <c r="M219" s="128"/>
      <c r="N219" s="128"/>
      <c r="O219" s="128"/>
      <c r="P219" s="128"/>
      <c r="Q219" s="128"/>
      <c r="R219" s="128"/>
      <c r="S219" s="128"/>
      <c r="T219" s="120">
        <f t="shared" si="33"/>
        <v>0</v>
      </c>
      <c r="U219" s="131"/>
      <c r="V219" s="131"/>
      <c r="W219" s="131">
        <f>SUMIFS($F$3:F219,$D$3:D219,D219,$C$3:C219,"Buy")+SUMIFS($F$3:F219,$D$3:D219,D219,$C$3:C219,"Coin Deposit",$E$3:E219,"&lt;&gt;")</f>
        <v>0</v>
      </c>
      <c r="X219" s="131">
        <f t="shared" si="34"/>
        <v>0</v>
      </c>
      <c r="Y219" s="131">
        <f>IF($D219=Y$1,SUMIFS($H$3:$H219,$G$3:$G219,Y$1,$C$3:$C219,"Sell"),0)</f>
        <v>0</v>
      </c>
      <c r="Z219" s="131">
        <f t="shared" si="35"/>
        <v>0</v>
      </c>
      <c r="AA219" s="131">
        <f>IF($D219=AA$1,SUMIFS($H$3:$H219,$G$3:$G219,AA$1,$C$3:$C219,"Sell"),0)</f>
        <v>0</v>
      </c>
      <c r="AB219" s="131">
        <f t="shared" si="36"/>
        <v>0</v>
      </c>
      <c r="AC219" s="131">
        <f>SUMIFS('Deductions and Deposits'!$H:$H,'Deductions and Deposits'!$G:$G,D219,'Deductions and Deposits'!$F:$F,"&lt;="&amp;B219)+SUMIFS($F$3:F219,$D$3:D219,D219,$C$3:C219,"Coin Deposit",$E$3:E219,"")</f>
        <v>0</v>
      </c>
      <c r="AD219" s="131">
        <f>SUMIFS('Deductions and Deposits'!$D:$D,'Deductions and Deposits'!$C:$C,D219)+SUMIFS($F:$F,$D:$D,D219,$C:$C,"Coin Deduction")</f>
        <v>0</v>
      </c>
      <c r="AE219" s="131">
        <f>Table5[[#This Row],[Column4]]+Table5[[#This Row],[Column14]]+Table5[[#This Row],[Column19]]+Table5[[#This Row],[Column12]]</f>
        <v>0</v>
      </c>
      <c r="AF219" s="131">
        <f>Table5[[#This Row],[Column5]]+Table5[[#This Row],[Column13]]+Table5[[#This Row],[Column21]]+Table5[[#This Row],[Column18]]</f>
        <v>0</v>
      </c>
      <c r="AG219" s="131">
        <f t="shared" si="37"/>
        <v>0</v>
      </c>
      <c r="AH219" s="131">
        <f t="shared" si="38"/>
        <v>0</v>
      </c>
      <c r="AI219" s="131">
        <f>Table5[[#This Row],[Column17]]-Table5[[#This Row],[Column20]]</f>
        <v>0</v>
      </c>
      <c r="AJ219" s="131">
        <f t="shared" si="39"/>
        <v>0</v>
      </c>
      <c r="AK219" s="131">
        <f t="shared" si="40"/>
        <v>0</v>
      </c>
      <c r="AL219" s="131">
        <f t="shared" si="41"/>
        <v>0</v>
      </c>
      <c r="AM219" s="131" t="str">
        <f t="shared" si="42"/>
        <v/>
      </c>
      <c r="AN219" s="131" t="str">
        <f t="shared" ca="1" si="43"/>
        <v/>
      </c>
    </row>
    <row r="220" spans="1:40" ht="20.25" customHeight="1" x14ac:dyDescent="0.3">
      <c r="A220" s="127"/>
      <c r="B220" s="164"/>
      <c r="C220" s="139"/>
      <c r="D220" s="140"/>
      <c r="E220" s="139"/>
      <c r="F220" s="139"/>
      <c r="G220" s="140"/>
      <c r="H220" s="139"/>
      <c r="I220" s="129"/>
      <c r="L220" s="128"/>
      <c r="M220" s="128"/>
      <c r="N220" s="128"/>
      <c r="O220" s="128"/>
      <c r="P220" s="128"/>
      <c r="Q220" s="128"/>
      <c r="R220" s="128"/>
      <c r="S220" s="128"/>
      <c r="T220" s="120">
        <f t="shared" si="33"/>
        <v>0</v>
      </c>
      <c r="U220" s="131"/>
      <c r="V220" s="131"/>
      <c r="W220" s="131">
        <f>SUMIFS($F$3:F220,$D$3:D220,D220,$C$3:C220,"Buy")+SUMIFS($F$3:F220,$D$3:D220,D220,$C$3:C220,"Coin Deposit",$E$3:E220,"&lt;&gt;")</f>
        <v>0</v>
      </c>
      <c r="X220" s="131">
        <f t="shared" si="34"/>
        <v>0</v>
      </c>
      <c r="Y220" s="131">
        <f>IF($D220=Y$1,SUMIFS($H$3:$H220,$G$3:$G220,Y$1,$C$3:$C220,"Sell"),0)</f>
        <v>0</v>
      </c>
      <c r="Z220" s="131">
        <f t="shared" si="35"/>
        <v>0</v>
      </c>
      <c r="AA220" s="131">
        <f>IF($D220=AA$1,SUMIFS($H$3:$H220,$G$3:$G220,AA$1,$C$3:$C220,"Sell"),0)</f>
        <v>0</v>
      </c>
      <c r="AB220" s="131">
        <f t="shared" si="36"/>
        <v>0</v>
      </c>
      <c r="AC220" s="131">
        <f>SUMIFS('Deductions and Deposits'!$H:$H,'Deductions and Deposits'!$G:$G,D220,'Deductions and Deposits'!$F:$F,"&lt;="&amp;B220)+SUMIFS($F$3:F220,$D$3:D220,D220,$C$3:C220,"Coin Deposit",$E$3:E220,"")</f>
        <v>0</v>
      </c>
      <c r="AD220" s="131">
        <f>SUMIFS('Deductions and Deposits'!$D:$D,'Deductions and Deposits'!$C:$C,D220)+SUMIFS($F:$F,$D:$D,D220,$C:$C,"Coin Deduction")</f>
        <v>0</v>
      </c>
      <c r="AE220" s="131">
        <f>Table5[[#This Row],[Column4]]+Table5[[#This Row],[Column14]]+Table5[[#This Row],[Column19]]+Table5[[#This Row],[Column12]]</f>
        <v>0</v>
      </c>
      <c r="AF220" s="131">
        <f>Table5[[#This Row],[Column5]]+Table5[[#This Row],[Column13]]+Table5[[#This Row],[Column21]]+Table5[[#This Row],[Column18]]</f>
        <v>0</v>
      </c>
      <c r="AG220" s="131">
        <f t="shared" si="37"/>
        <v>0</v>
      </c>
      <c r="AH220" s="131">
        <f t="shared" si="38"/>
        <v>0</v>
      </c>
      <c r="AI220" s="131">
        <f>Table5[[#This Row],[Column17]]-Table5[[#This Row],[Column20]]</f>
        <v>0</v>
      </c>
      <c r="AJ220" s="131">
        <f t="shared" si="39"/>
        <v>0</v>
      </c>
      <c r="AK220" s="131">
        <f t="shared" si="40"/>
        <v>0</v>
      </c>
      <c r="AL220" s="131">
        <f t="shared" si="41"/>
        <v>0</v>
      </c>
      <c r="AM220" s="131" t="str">
        <f t="shared" si="42"/>
        <v/>
      </c>
      <c r="AN220" s="131" t="str">
        <f t="shared" ca="1" si="43"/>
        <v/>
      </c>
    </row>
    <row r="221" spans="1:40" ht="20.25" customHeight="1" x14ac:dyDescent="0.3">
      <c r="A221" s="127"/>
      <c r="B221" s="164"/>
      <c r="C221" s="139"/>
      <c r="D221" s="140"/>
      <c r="E221" s="139"/>
      <c r="F221" s="139"/>
      <c r="G221" s="140"/>
      <c r="H221" s="139"/>
      <c r="I221" s="129"/>
      <c r="L221" s="128"/>
      <c r="M221" s="128"/>
      <c r="N221" s="128"/>
      <c r="O221" s="128"/>
      <c r="P221" s="128"/>
      <c r="Q221" s="128"/>
      <c r="R221" s="128"/>
      <c r="S221" s="128"/>
      <c r="T221" s="120">
        <f t="shared" si="33"/>
        <v>0</v>
      </c>
      <c r="U221" s="131"/>
      <c r="V221" s="131"/>
      <c r="W221" s="131">
        <f>SUMIFS($F$3:F221,$D$3:D221,D221,$C$3:C221,"Buy")+SUMIFS($F$3:F221,$D$3:D221,D221,$C$3:C221,"Coin Deposit",$E$3:E221,"&lt;&gt;")</f>
        <v>0</v>
      </c>
      <c r="X221" s="131">
        <f t="shared" si="34"/>
        <v>0</v>
      </c>
      <c r="Y221" s="131">
        <f>IF($D221=Y$1,SUMIFS($H$3:$H221,$G$3:$G221,Y$1,$C$3:$C221,"Sell"),0)</f>
        <v>0</v>
      </c>
      <c r="Z221" s="131">
        <f t="shared" si="35"/>
        <v>0</v>
      </c>
      <c r="AA221" s="131">
        <f>IF($D221=AA$1,SUMIFS($H$3:$H221,$G$3:$G221,AA$1,$C$3:$C221,"Sell"),0)</f>
        <v>0</v>
      </c>
      <c r="AB221" s="131">
        <f t="shared" si="36"/>
        <v>0</v>
      </c>
      <c r="AC221" s="131">
        <f>SUMIFS('Deductions and Deposits'!$H:$H,'Deductions and Deposits'!$G:$G,D221,'Deductions and Deposits'!$F:$F,"&lt;="&amp;B221)+SUMIFS($F$3:F221,$D$3:D221,D221,$C$3:C221,"Coin Deposit",$E$3:E221,"")</f>
        <v>0</v>
      </c>
      <c r="AD221" s="131">
        <f>SUMIFS('Deductions and Deposits'!$D:$D,'Deductions and Deposits'!$C:$C,D221)+SUMIFS($F:$F,$D:$D,D221,$C:$C,"Coin Deduction")</f>
        <v>0</v>
      </c>
      <c r="AE221" s="131">
        <f>Table5[[#This Row],[Column4]]+Table5[[#This Row],[Column14]]+Table5[[#This Row],[Column19]]+Table5[[#This Row],[Column12]]</f>
        <v>0</v>
      </c>
      <c r="AF221" s="131">
        <f>Table5[[#This Row],[Column5]]+Table5[[#This Row],[Column13]]+Table5[[#This Row],[Column21]]+Table5[[#This Row],[Column18]]</f>
        <v>0</v>
      </c>
      <c r="AG221" s="131">
        <f t="shared" si="37"/>
        <v>0</v>
      </c>
      <c r="AH221" s="131">
        <f t="shared" si="38"/>
        <v>0</v>
      </c>
      <c r="AI221" s="131">
        <f>Table5[[#This Row],[Column17]]-Table5[[#This Row],[Column20]]</f>
        <v>0</v>
      </c>
      <c r="AJ221" s="131">
        <f t="shared" si="39"/>
        <v>0</v>
      </c>
      <c r="AK221" s="131">
        <f t="shared" si="40"/>
        <v>0</v>
      </c>
      <c r="AL221" s="131">
        <f t="shared" si="41"/>
        <v>0</v>
      </c>
      <c r="AM221" s="131" t="str">
        <f t="shared" si="42"/>
        <v/>
      </c>
      <c r="AN221" s="131" t="str">
        <f t="shared" ca="1" si="43"/>
        <v/>
      </c>
    </row>
    <row r="222" spans="1:40" ht="20.25" customHeight="1" x14ac:dyDescent="0.3">
      <c r="A222" s="127"/>
      <c r="B222" s="164"/>
      <c r="C222" s="139"/>
      <c r="D222" s="140"/>
      <c r="E222" s="139"/>
      <c r="F222" s="139"/>
      <c r="G222" s="140"/>
      <c r="H222" s="139"/>
      <c r="I222" s="129"/>
      <c r="L222" s="128"/>
      <c r="M222" s="128"/>
      <c r="N222" s="128"/>
      <c r="O222" s="128"/>
      <c r="P222" s="128"/>
      <c r="Q222" s="128"/>
      <c r="R222" s="128"/>
      <c r="S222" s="128"/>
      <c r="T222" s="120">
        <f t="shared" si="33"/>
        <v>0</v>
      </c>
      <c r="U222" s="131"/>
      <c r="V222" s="131"/>
      <c r="W222" s="131">
        <f>SUMIFS($F$3:F222,$D$3:D222,D222,$C$3:C222,"Buy")+SUMIFS($F$3:F222,$D$3:D222,D222,$C$3:C222,"Coin Deposit",$E$3:E222,"&lt;&gt;")</f>
        <v>0</v>
      </c>
      <c r="X222" s="131">
        <f t="shared" si="34"/>
        <v>0</v>
      </c>
      <c r="Y222" s="131">
        <f>IF($D222=Y$1,SUMIFS($H$3:$H222,$G$3:$G222,Y$1,$C$3:$C222,"Sell"),0)</f>
        <v>0</v>
      </c>
      <c r="Z222" s="131">
        <f t="shared" si="35"/>
        <v>0</v>
      </c>
      <c r="AA222" s="131">
        <f>IF($D222=AA$1,SUMIFS($H$3:$H222,$G$3:$G222,AA$1,$C$3:$C222,"Sell"),0)</f>
        <v>0</v>
      </c>
      <c r="AB222" s="131">
        <f t="shared" si="36"/>
        <v>0</v>
      </c>
      <c r="AC222" s="131">
        <f>SUMIFS('Deductions and Deposits'!$H:$H,'Deductions and Deposits'!$G:$G,D222,'Deductions and Deposits'!$F:$F,"&lt;="&amp;B222)+SUMIFS($F$3:F222,$D$3:D222,D222,$C$3:C222,"Coin Deposit",$E$3:E222,"")</f>
        <v>0</v>
      </c>
      <c r="AD222" s="131">
        <f>SUMIFS('Deductions and Deposits'!$D:$D,'Deductions and Deposits'!$C:$C,D222)+SUMIFS($F:$F,$D:$D,D222,$C:$C,"Coin Deduction")</f>
        <v>0</v>
      </c>
      <c r="AE222" s="131">
        <f>Table5[[#This Row],[Column4]]+Table5[[#This Row],[Column14]]+Table5[[#This Row],[Column19]]+Table5[[#This Row],[Column12]]</f>
        <v>0</v>
      </c>
      <c r="AF222" s="131">
        <f>Table5[[#This Row],[Column5]]+Table5[[#This Row],[Column13]]+Table5[[#This Row],[Column21]]+Table5[[#This Row],[Column18]]</f>
        <v>0</v>
      </c>
      <c r="AG222" s="131">
        <f t="shared" si="37"/>
        <v>0</v>
      </c>
      <c r="AH222" s="131">
        <f t="shared" si="38"/>
        <v>0</v>
      </c>
      <c r="AI222" s="131">
        <f>Table5[[#This Row],[Column17]]-Table5[[#This Row],[Column20]]</f>
        <v>0</v>
      </c>
      <c r="AJ222" s="131">
        <f t="shared" si="39"/>
        <v>0</v>
      </c>
      <c r="AK222" s="131">
        <f t="shared" si="40"/>
        <v>0</v>
      </c>
      <c r="AL222" s="131">
        <f t="shared" si="41"/>
        <v>0</v>
      </c>
      <c r="AM222" s="131" t="str">
        <f t="shared" si="42"/>
        <v/>
      </c>
      <c r="AN222" s="131" t="str">
        <f t="shared" ca="1" si="43"/>
        <v/>
      </c>
    </row>
    <row r="223" spans="1:40" ht="20.25" customHeight="1" x14ac:dyDescent="0.3">
      <c r="A223" s="127"/>
      <c r="B223" s="164"/>
      <c r="C223" s="139"/>
      <c r="D223" s="140"/>
      <c r="E223" s="139"/>
      <c r="F223" s="139"/>
      <c r="G223" s="140"/>
      <c r="H223" s="139"/>
      <c r="I223" s="129"/>
      <c r="L223" s="128"/>
      <c r="M223" s="128"/>
      <c r="N223" s="128"/>
      <c r="O223" s="128"/>
      <c r="P223" s="128"/>
      <c r="Q223" s="128"/>
      <c r="R223" s="128"/>
      <c r="S223" s="128"/>
      <c r="T223" s="120">
        <f t="shared" si="33"/>
        <v>0</v>
      </c>
      <c r="U223" s="131"/>
      <c r="V223" s="131"/>
      <c r="W223" s="131">
        <f>SUMIFS($F$3:F223,$D$3:D223,D223,$C$3:C223,"Buy")+SUMIFS($F$3:F223,$D$3:D223,D223,$C$3:C223,"Coin Deposit",$E$3:E223,"&lt;&gt;")</f>
        <v>0</v>
      </c>
      <c r="X223" s="131">
        <f t="shared" si="34"/>
        <v>0</v>
      </c>
      <c r="Y223" s="131">
        <f>IF($D223=Y$1,SUMIFS($H$3:$H223,$G$3:$G223,Y$1,$C$3:$C223,"Sell"),0)</f>
        <v>0</v>
      </c>
      <c r="Z223" s="131">
        <f t="shared" si="35"/>
        <v>0</v>
      </c>
      <c r="AA223" s="131">
        <f>IF($D223=AA$1,SUMIFS($H$3:$H223,$G$3:$G223,AA$1,$C$3:$C223,"Sell"),0)</f>
        <v>0</v>
      </c>
      <c r="AB223" s="131">
        <f t="shared" si="36"/>
        <v>0</v>
      </c>
      <c r="AC223" s="131">
        <f>SUMIFS('Deductions and Deposits'!$H:$H,'Deductions and Deposits'!$G:$G,D223,'Deductions and Deposits'!$F:$F,"&lt;="&amp;B223)+SUMIFS($F$3:F223,$D$3:D223,D223,$C$3:C223,"Coin Deposit",$E$3:E223,"")</f>
        <v>0</v>
      </c>
      <c r="AD223" s="131">
        <f>SUMIFS('Deductions and Deposits'!$D:$D,'Deductions and Deposits'!$C:$C,D223)+SUMIFS($F:$F,$D:$D,D223,$C:$C,"Coin Deduction")</f>
        <v>0</v>
      </c>
      <c r="AE223" s="131">
        <f>Table5[[#This Row],[Column4]]+Table5[[#This Row],[Column14]]+Table5[[#This Row],[Column19]]+Table5[[#This Row],[Column12]]</f>
        <v>0</v>
      </c>
      <c r="AF223" s="131">
        <f>Table5[[#This Row],[Column5]]+Table5[[#This Row],[Column13]]+Table5[[#This Row],[Column21]]+Table5[[#This Row],[Column18]]</f>
        <v>0</v>
      </c>
      <c r="AG223" s="131">
        <f t="shared" si="37"/>
        <v>0</v>
      </c>
      <c r="AH223" s="131">
        <f t="shared" si="38"/>
        <v>0</v>
      </c>
      <c r="AI223" s="131">
        <f>Table5[[#This Row],[Column17]]-Table5[[#This Row],[Column20]]</f>
        <v>0</v>
      </c>
      <c r="AJ223" s="131">
        <f t="shared" si="39"/>
        <v>0</v>
      </c>
      <c r="AK223" s="131">
        <f t="shared" si="40"/>
        <v>0</v>
      </c>
      <c r="AL223" s="131">
        <f t="shared" si="41"/>
        <v>0</v>
      </c>
      <c r="AM223" s="131" t="str">
        <f t="shared" si="42"/>
        <v/>
      </c>
      <c r="AN223" s="131" t="str">
        <f t="shared" ca="1" si="43"/>
        <v/>
      </c>
    </row>
    <row r="224" spans="1:40" ht="20.25" customHeight="1" x14ac:dyDescent="0.3">
      <c r="A224" s="127"/>
      <c r="B224" s="164"/>
      <c r="C224" s="139"/>
      <c r="D224" s="140"/>
      <c r="E224" s="139"/>
      <c r="F224" s="139"/>
      <c r="G224" s="140"/>
      <c r="H224" s="139"/>
      <c r="I224" s="129"/>
      <c r="L224" s="128"/>
      <c r="M224" s="128"/>
      <c r="N224" s="128"/>
      <c r="O224" s="128"/>
      <c r="P224" s="128"/>
      <c r="Q224" s="128"/>
      <c r="R224" s="128"/>
      <c r="S224" s="128"/>
      <c r="T224" s="120">
        <f t="shared" si="33"/>
        <v>0</v>
      </c>
      <c r="U224" s="131"/>
      <c r="V224" s="131"/>
      <c r="W224" s="131">
        <f>SUMIFS($F$3:F224,$D$3:D224,D224,$C$3:C224,"Buy")+SUMIFS($F$3:F224,$D$3:D224,D224,$C$3:C224,"Coin Deposit",$E$3:E224,"&lt;&gt;")</f>
        <v>0</v>
      </c>
      <c r="X224" s="131">
        <f t="shared" si="34"/>
        <v>0</v>
      </c>
      <c r="Y224" s="131">
        <f>IF($D224=Y$1,SUMIFS($H$3:$H224,$G$3:$G224,Y$1,$C$3:$C224,"Sell"),0)</f>
        <v>0</v>
      </c>
      <c r="Z224" s="131">
        <f t="shared" si="35"/>
        <v>0</v>
      </c>
      <c r="AA224" s="131">
        <f>IF($D224=AA$1,SUMIFS($H$3:$H224,$G$3:$G224,AA$1,$C$3:$C224,"Sell"),0)</f>
        <v>0</v>
      </c>
      <c r="AB224" s="131">
        <f t="shared" si="36"/>
        <v>0</v>
      </c>
      <c r="AC224" s="131">
        <f>SUMIFS('Deductions and Deposits'!$H:$H,'Deductions and Deposits'!$G:$G,D224,'Deductions and Deposits'!$F:$F,"&lt;="&amp;B224)+SUMIFS($F$3:F224,$D$3:D224,D224,$C$3:C224,"Coin Deposit",$E$3:E224,"")</f>
        <v>0</v>
      </c>
      <c r="AD224" s="131">
        <f>SUMIFS('Deductions and Deposits'!$D:$D,'Deductions and Deposits'!$C:$C,D224)+SUMIFS($F:$F,$D:$D,D224,$C:$C,"Coin Deduction")</f>
        <v>0</v>
      </c>
      <c r="AE224" s="131">
        <f>Table5[[#This Row],[Column4]]+Table5[[#This Row],[Column14]]+Table5[[#This Row],[Column19]]+Table5[[#This Row],[Column12]]</f>
        <v>0</v>
      </c>
      <c r="AF224" s="131">
        <f>Table5[[#This Row],[Column5]]+Table5[[#This Row],[Column13]]+Table5[[#This Row],[Column21]]+Table5[[#This Row],[Column18]]</f>
        <v>0</v>
      </c>
      <c r="AG224" s="131">
        <f t="shared" si="37"/>
        <v>0</v>
      </c>
      <c r="AH224" s="131">
        <f t="shared" si="38"/>
        <v>0</v>
      </c>
      <c r="AI224" s="131">
        <f>Table5[[#This Row],[Column17]]-Table5[[#This Row],[Column20]]</f>
        <v>0</v>
      </c>
      <c r="AJ224" s="131">
        <f t="shared" si="39"/>
        <v>0</v>
      </c>
      <c r="AK224" s="131">
        <f t="shared" si="40"/>
        <v>0</v>
      </c>
      <c r="AL224" s="131">
        <f t="shared" si="41"/>
        <v>0</v>
      </c>
      <c r="AM224" s="131" t="str">
        <f t="shared" si="42"/>
        <v/>
      </c>
      <c r="AN224" s="131" t="str">
        <f t="shared" ca="1" si="43"/>
        <v/>
      </c>
    </row>
    <row r="225" spans="1:40" ht="20.25" customHeight="1" x14ac:dyDescent="0.3">
      <c r="A225" s="127"/>
      <c r="B225" s="164"/>
      <c r="C225" s="139"/>
      <c r="D225" s="140"/>
      <c r="E225" s="139"/>
      <c r="F225" s="139"/>
      <c r="G225" s="140"/>
      <c r="H225" s="139"/>
      <c r="I225" s="129"/>
      <c r="L225" s="128"/>
      <c r="M225" s="128"/>
      <c r="N225" s="128"/>
      <c r="O225" s="128"/>
      <c r="P225" s="128"/>
      <c r="Q225" s="128"/>
      <c r="R225" s="128"/>
      <c r="S225" s="128"/>
      <c r="T225" s="120">
        <f t="shared" si="33"/>
        <v>0</v>
      </c>
      <c r="U225" s="131"/>
      <c r="V225" s="131"/>
      <c r="W225" s="131">
        <f>SUMIFS($F$3:F225,$D$3:D225,D225,$C$3:C225,"Buy")+SUMIFS($F$3:F225,$D$3:D225,D225,$C$3:C225,"Coin Deposit",$E$3:E225,"&lt;&gt;")</f>
        <v>0</v>
      </c>
      <c r="X225" s="131">
        <f t="shared" si="34"/>
        <v>0</v>
      </c>
      <c r="Y225" s="131">
        <f>IF($D225=Y$1,SUMIFS($H$3:$H225,$G$3:$G225,Y$1,$C$3:$C225,"Sell"),0)</f>
        <v>0</v>
      </c>
      <c r="Z225" s="131">
        <f t="shared" si="35"/>
        <v>0</v>
      </c>
      <c r="AA225" s="131">
        <f>IF($D225=AA$1,SUMIFS($H$3:$H225,$G$3:$G225,AA$1,$C$3:$C225,"Sell"),0)</f>
        <v>0</v>
      </c>
      <c r="AB225" s="131">
        <f t="shared" si="36"/>
        <v>0</v>
      </c>
      <c r="AC225" s="131">
        <f>SUMIFS('Deductions and Deposits'!$H:$H,'Deductions and Deposits'!$G:$G,D225,'Deductions and Deposits'!$F:$F,"&lt;="&amp;B225)+SUMIFS($F$3:F225,$D$3:D225,D225,$C$3:C225,"Coin Deposit",$E$3:E225,"")</f>
        <v>0</v>
      </c>
      <c r="AD225" s="131">
        <f>SUMIFS('Deductions and Deposits'!$D:$D,'Deductions and Deposits'!$C:$C,D225)+SUMIFS($F:$F,$D:$D,D225,$C:$C,"Coin Deduction")</f>
        <v>0</v>
      </c>
      <c r="AE225" s="131">
        <f>Table5[[#This Row],[Column4]]+Table5[[#This Row],[Column14]]+Table5[[#This Row],[Column19]]+Table5[[#This Row],[Column12]]</f>
        <v>0</v>
      </c>
      <c r="AF225" s="131">
        <f>Table5[[#This Row],[Column5]]+Table5[[#This Row],[Column13]]+Table5[[#This Row],[Column21]]+Table5[[#This Row],[Column18]]</f>
        <v>0</v>
      </c>
      <c r="AG225" s="131">
        <f t="shared" si="37"/>
        <v>0</v>
      </c>
      <c r="AH225" s="131">
        <f t="shared" si="38"/>
        <v>0</v>
      </c>
      <c r="AI225" s="131">
        <f>Table5[[#This Row],[Column17]]-Table5[[#This Row],[Column20]]</f>
        <v>0</v>
      </c>
      <c r="AJ225" s="131">
        <f t="shared" si="39"/>
        <v>0</v>
      </c>
      <c r="AK225" s="131">
        <f t="shared" si="40"/>
        <v>0</v>
      </c>
      <c r="AL225" s="131">
        <f t="shared" si="41"/>
        <v>0</v>
      </c>
      <c r="AM225" s="131" t="str">
        <f t="shared" si="42"/>
        <v/>
      </c>
      <c r="AN225" s="131" t="str">
        <f t="shared" ca="1" si="43"/>
        <v/>
      </c>
    </row>
    <row r="226" spans="1:40" ht="20.25" customHeight="1" x14ac:dyDescent="0.3">
      <c r="A226" s="127"/>
      <c r="B226" s="164"/>
      <c r="C226" s="139"/>
      <c r="D226" s="140"/>
      <c r="E226" s="139"/>
      <c r="F226" s="139"/>
      <c r="G226" s="140"/>
      <c r="H226" s="139"/>
      <c r="I226" s="129"/>
      <c r="L226" s="128"/>
      <c r="M226" s="128"/>
      <c r="N226" s="128"/>
      <c r="O226" s="128"/>
      <c r="P226" s="128"/>
      <c r="Q226" s="128"/>
      <c r="R226" s="128"/>
      <c r="S226" s="128"/>
      <c r="T226" s="120">
        <f t="shared" si="33"/>
        <v>0</v>
      </c>
      <c r="U226" s="131"/>
      <c r="V226" s="131"/>
      <c r="W226" s="131">
        <f>SUMIFS($F$3:F226,$D$3:D226,D226,$C$3:C226,"Buy")+SUMIFS($F$3:F226,$D$3:D226,D226,$C$3:C226,"Coin Deposit",$E$3:E226,"&lt;&gt;")</f>
        <v>0</v>
      </c>
      <c r="X226" s="131">
        <f t="shared" si="34"/>
        <v>0</v>
      </c>
      <c r="Y226" s="131">
        <f>IF($D226=Y$1,SUMIFS($H$3:$H226,$G$3:$G226,Y$1,$C$3:$C226,"Sell"),0)</f>
        <v>0</v>
      </c>
      <c r="Z226" s="131">
        <f t="shared" si="35"/>
        <v>0</v>
      </c>
      <c r="AA226" s="131">
        <f>IF($D226=AA$1,SUMIFS($H$3:$H226,$G$3:$G226,AA$1,$C$3:$C226,"Sell"),0)</f>
        <v>0</v>
      </c>
      <c r="AB226" s="131">
        <f t="shared" si="36"/>
        <v>0</v>
      </c>
      <c r="AC226" s="131">
        <f>SUMIFS('Deductions and Deposits'!$H:$H,'Deductions and Deposits'!$G:$G,D226,'Deductions and Deposits'!$F:$F,"&lt;="&amp;B226)+SUMIFS($F$3:F226,$D$3:D226,D226,$C$3:C226,"Coin Deposit",$E$3:E226,"")</f>
        <v>0</v>
      </c>
      <c r="AD226" s="131">
        <f>SUMIFS('Deductions and Deposits'!$D:$D,'Deductions and Deposits'!$C:$C,D226)+SUMIFS($F:$F,$D:$D,D226,$C:$C,"Coin Deduction")</f>
        <v>0</v>
      </c>
      <c r="AE226" s="131">
        <f>Table5[[#This Row],[Column4]]+Table5[[#This Row],[Column14]]+Table5[[#This Row],[Column19]]+Table5[[#This Row],[Column12]]</f>
        <v>0</v>
      </c>
      <c r="AF226" s="131">
        <f>Table5[[#This Row],[Column5]]+Table5[[#This Row],[Column13]]+Table5[[#This Row],[Column21]]+Table5[[#This Row],[Column18]]</f>
        <v>0</v>
      </c>
      <c r="AG226" s="131">
        <f t="shared" si="37"/>
        <v>0</v>
      </c>
      <c r="AH226" s="131">
        <f t="shared" si="38"/>
        <v>0</v>
      </c>
      <c r="AI226" s="131">
        <f>Table5[[#This Row],[Column17]]-Table5[[#This Row],[Column20]]</f>
        <v>0</v>
      </c>
      <c r="AJ226" s="131">
        <f t="shared" si="39"/>
        <v>0</v>
      </c>
      <c r="AK226" s="131">
        <f t="shared" si="40"/>
        <v>0</v>
      </c>
      <c r="AL226" s="131">
        <f t="shared" si="41"/>
        <v>0</v>
      </c>
      <c r="AM226" s="131" t="str">
        <f t="shared" si="42"/>
        <v/>
      </c>
      <c r="AN226" s="131" t="str">
        <f t="shared" ca="1" si="43"/>
        <v/>
      </c>
    </row>
    <row r="227" spans="1:40" ht="20.25" customHeight="1" x14ac:dyDescent="0.3">
      <c r="A227" s="127"/>
      <c r="B227" s="164"/>
      <c r="C227" s="139"/>
      <c r="D227" s="140"/>
      <c r="E227" s="139"/>
      <c r="F227" s="139"/>
      <c r="G227" s="140"/>
      <c r="H227" s="139"/>
      <c r="I227" s="129"/>
      <c r="L227" s="128"/>
      <c r="M227" s="128"/>
      <c r="N227" s="128"/>
      <c r="O227" s="128"/>
      <c r="P227" s="128"/>
      <c r="Q227" s="128"/>
      <c r="R227" s="128"/>
      <c r="S227" s="128"/>
      <c r="T227" s="120">
        <f t="shared" si="33"/>
        <v>0</v>
      </c>
      <c r="U227" s="131"/>
      <c r="V227" s="131"/>
      <c r="W227" s="131">
        <f>SUMIFS($F$3:F227,$D$3:D227,D227,$C$3:C227,"Buy")+SUMIFS($F$3:F227,$D$3:D227,D227,$C$3:C227,"Coin Deposit",$E$3:E227,"&lt;&gt;")</f>
        <v>0</v>
      </c>
      <c r="X227" s="131">
        <f t="shared" si="34"/>
        <v>0</v>
      </c>
      <c r="Y227" s="131">
        <f>IF($D227=Y$1,SUMIFS($H$3:$H227,$G$3:$G227,Y$1,$C$3:$C227,"Sell"),0)</f>
        <v>0</v>
      </c>
      <c r="Z227" s="131">
        <f t="shared" si="35"/>
        <v>0</v>
      </c>
      <c r="AA227" s="131">
        <f>IF($D227=AA$1,SUMIFS($H$3:$H227,$G$3:$G227,AA$1,$C$3:$C227,"Sell"),0)</f>
        <v>0</v>
      </c>
      <c r="AB227" s="131">
        <f t="shared" si="36"/>
        <v>0</v>
      </c>
      <c r="AC227" s="131">
        <f>SUMIFS('Deductions and Deposits'!$H:$H,'Deductions and Deposits'!$G:$G,D227,'Deductions and Deposits'!$F:$F,"&lt;="&amp;B227)+SUMIFS($F$3:F227,$D$3:D227,D227,$C$3:C227,"Coin Deposit",$E$3:E227,"")</f>
        <v>0</v>
      </c>
      <c r="AD227" s="131">
        <f>SUMIFS('Deductions and Deposits'!$D:$D,'Deductions and Deposits'!$C:$C,D227)+SUMIFS($F:$F,$D:$D,D227,$C:$C,"Coin Deduction")</f>
        <v>0</v>
      </c>
      <c r="AE227" s="131">
        <f>Table5[[#This Row],[Column4]]+Table5[[#This Row],[Column14]]+Table5[[#This Row],[Column19]]+Table5[[#This Row],[Column12]]</f>
        <v>0</v>
      </c>
      <c r="AF227" s="131">
        <f>Table5[[#This Row],[Column5]]+Table5[[#This Row],[Column13]]+Table5[[#This Row],[Column21]]+Table5[[#This Row],[Column18]]</f>
        <v>0</v>
      </c>
      <c r="AG227" s="131">
        <f t="shared" si="37"/>
        <v>0</v>
      </c>
      <c r="AH227" s="131">
        <f t="shared" si="38"/>
        <v>0</v>
      </c>
      <c r="AI227" s="131">
        <f>Table5[[#This Row],[Column17]]-Table5[[#This Row],[Column20]]</f>
        <v>0</v>
      </c>
      <c r="AJ227" s="131">
        <f t="shared" si="39"/>
        <v>0</v>
      </c>
      <c r="AK227" s="131">
        <f t="shared" si="40"/>
        <v>0</v>
      </c>
      <c r="AL227" s="131">
        <f t="shared" si="41"/>
        <v>0</v>
      </c>
      <c r="AM227" s="131" t="str">
        <f t="shared" si="42"/>
        <v/>
      </c>
      <c r="AN227" s="131" t="str">
        <f t="shared" ca="1" si="43"/>
        <v/>
      </c>
    </row>
    <row r="228" spans="1:40" ht="20.25" customHeight="1" x14ac:dyDescent="0.3">
      <c r="A228" s="127"/>
      <c r="B228" s="164"/>
      <c r="C228" s="139"/>
      <c r="D228" s="140"/>
      <c r="E228" s="139"/>
      <c r="F228" s="139"/>
      <c r="G228" s="140"/>
      <c r="H228" s="139"/>
      <c r="I228" s="129"/>
      <c r="L228" s="128"/>
      <c r="M228" s="128"/>
      <c r="N228" s="128"/>
      <c r="O228" s="128"/>
      <c r="P228" s="128"/>
      <c r="Q228" s="128"/>
      <c r="R228" s="128"/>
      <c r="S228" s="128"/>
      <c r="T228" s="120">
        <f t="shared" si="33"/>
        <v>0</v>
      </c>
      <c r="U228" s="131"/>
      <c r="V228" s="131"/>
      <c r="W228" s="131">
        <f>SUMIFS($F$3:F228,$D$3:D228,D228,$C$3:C228,"Buy")+SUMIFS($F$3:F228,$D$3:D228,D228,$C$3:C228,"Coin Deposit",$E$3:E228,"&lt;&gt;")</f>
        <v>0</v>
      </c>
      <c r="X228" s="131">
        <f t="shared" si="34"/>
        <v>0</v>
      </c>
      <c r="Y228" s="131">
        <f>IF($D228=Y$1,SUMIFS($H$3:$H228,$G$3:$G228,Y$1,$C$3:$C228,"Sell"),0)</f>
        <v>0</v>
      </c>
      <c r="Z228" s="131">
        <f t="shared" si="35"/>
        <v>0</v>
      </c>
      <c r="AA228" s="131">
        <f>IF($D228=AA$1,SUMIFS($H$3:$H228,$G$3:$G228,AA$1,$C$3:$C228,"Sell"),0)</f>
        <v>0</v>
      </c>
      <c r="AB228" s="131">
        <f t="shared" si="36"/>
        <v>0</v>
      </c>
      <c r="AC228" s="131">
        <f>SUMIFS('Deductions and Deposits'!$H:$H,'Deductions and Deposits'!$G:$G,D228,'Deductions and Deposits'!$F:$F,"&lt;="&amp;B228)+SUMIFS($F$3:F228,$D$3:D228,D228,$C$3:C228,"Coin Deposit",$E$3:E228,"")</f>
        <v>0</v>
      </c>
      <c r="AD228" s="131">
        <f>SUMIFS('Deductions and Deposits'!$D:$D,'Deductions and Deposits'!$C:$C,D228)+SUMIFS($F:$F,$D:$D,D228,$C:$C,"Coin Deduction")</f>
        <v>0</v>
      </c>
      <c r="AE228" s="131">
        <f>Table5[[#This Row],[Column4]]+Table5[[#This Row],[Column14]]+Table5[[#This Row],[Column19]]+Table5[[#This Row],[Column12]]</f>
        <v>0</v>
      </c>
      <c r="AF228" s="131">
        <f>Table5[[#This Row],[Column5]]+Table5[[#This Row],[Column13]]+Table5[[#This Row],[Column21]]+Table5[[#This Row],[Column18]]</f>
        <v>0</v>
      </c>
      <c r="AG228" s="131">
        <f t="shared" si="37"/>
        <v>0</v>
      </c>
      <c r="AH228" s="131">
        <f t="shared" si="38"/>
        <v>0</v>
      </c>
      <c r="AI228" s="131">
        <f>Table5[[#This Row],[Column17]]-Table5[[#This Row],[Column20]]</f>
        <v>0</v>
      </c>
      <c r="AJ228" s="131">
        <f t="shared" si="39"/>
        <v>0</v>
      </c>
      <c r="AK228" s="131">
        <f t="shared" si="40"/>
        <v>0</v>
      </c>
      <c r="AL228" s="131">
        <f t="shared" si="41"/>
        <v>0</v>
      </c>
      <c r="AM228" s="131" t="str">
        <f t="shared" si="42"/>
        <v/>
      </c>
      <c r="AN228" s="131" t="str">
        <f t="shared" ca="1" si="43"/>
        <v/>
      </c>
    </row>
    <row r="229" spans="1:40" ht="20.25" customHeight="1" x14ac:dyDescent="0.3">
      <c r="A229" s="127"/>
      <c r="B229" s="164"/>
      <c r="C229" s="139"/>
      <c r="D229" s="140"/>
      <c r="E229" s="139"/>
      <c r="F229" s="139"/>
      <c r="G229" s="140"/>
      <c r="H229" s="139"/>
      <c r="I229" s="129"/>
      <c r="L229" s="128"/>
      <c r="M229" s="128"/>
      <c r="N229" s="128"/>
      <c r="O229" s="128"/>
      <c r="P229" s="128"/>
      <c r="Q229" s="128"/>
      <c r="R229" s="128"/>
      <c r="S229" s="128"/>
      <c r="T229" s="120">
        <f t="shared" si="33"/>
        <v>0</v>
      </c>
      <c r="U229" s="131"/>
      <c r="V229" s="131"/>
      <c r="W229" s="131">
        <f>SUMIFS($F$3:F229,$D$3:D229,D229,$C$3:C229,"Buy")+SUMIFS($F$3:F229,$D$3:D229,D229,$C$3:C229,"Coin Deposit",$E$3:E229,"&lt;&gt;")</f>
        <v>0</v>
      </c>
      <c r="X229" s="131">
        <f t="shared" si="34"/>
        <v>0</v>
      </c>
      <c r="Y229" s="131">
        <f>IF($D229=Y$1,SUMIFS($H$3:$H229,$G$3:$G229,Y$1,$C$3:$C229,"Sell"),0)</f>
        <v>0</v>
      </c>
      <c r="Z229" s="131">
        <f t="shared" si="35"/>
        <v>0</v>
      </c>
      <c r="AA229" s="131">
        <f>IF($D229=AA$1,SUMIFS($H$3:$H229,$G$3:$G229,AA$1,$C$3:$C229,"Sell"),0)</f>
        <v>0</v>
      </c>
      <c r="AB229" s="131">
        <f t="shared" si="36"/>
        <v>0</v>
      </c>
      <c r="AC229" s="131">
        <f>SUMIFS('Deductions and Deposits'!$H:$H,'Deductions and Deposits'!$G:$G,D229,'Deductions and Deposits'!$F:$F,"&lt;="&amp;B229)+SUMIFS($F$3:F229,$D$3:D229,D229,$C$3:C229,"Coin Deposit",$E$3:E229,"")</f>
        <v>0</v>
      </c>
      <c r="AD229" s="131">
        <f>SUMIFS('Deductions and Deposits'!$D:$D,'Deductions and Deposits'!$C:$C,D229)+SUMIFS($F:$F,$D:$D,D229,$C:$C,"Coin Deduction")</f>
        <v>0</v>
      </c>
      <c r="AE229" s="131">
        <f>Table5[[#This Row],[Column4]]+Table5[[#This Row],[Column14]]+Table5[[#This Row],[Column19]]+Table5[[#This Row],[Column12]]</f>
        <v>0</v>
      </c>
      <c r="AF229" s="131">
        <f>Table5[[#This Row],[Column5]]+Table5[[#This Row],[Column13]]+Table5[[#This Row],[Column21]]+Table5[[#This Row],[Column18]]</f>
        <v>0</v>
      </c>
      <c r="AG229" s="131">
        <f t="shared" si="37"/>
        <v>0</v>
      </c>
      <c r="AH229" s="131">
        <f t="shared" si="38"/>
        <v>0</v>
      </c>
      <c r="AI229" s="131">
        <f>Table5[[#This Row],[Column17]]-Table5[[#This Row],[Column20]]</f>
        <v>0</v>
      </c>
      <c r="AJ229" s="131">
        <f t="shared" si="39"/>
        <v>0</v>
      </c>
      <c r="AK229" s="131">
        <f t="shared" si="40"/>
        <v>0</v>
      </c>
      <c r="AL229" s="131">
        <f t="shared" si="41"/>
        <v>0</v>
      </c>
      <c r="AM229" s="131" t="str">
        <f t="shared" si="42"/>
        <v/>
      </c>
      <c r="AN229" s="131" t="str">
        <f t="shared" ca="1" si="43"/>
        <v/>
      </c>
    </row>
    <row r="230" spans="1:40" ht="20.25" customHeight="1" x14ac:dyDescent="0.3">
      <c r="A230" s="127"/>
      <c r="B230" s="164"/>
      <c r="C230" s="139"/>
      <c r="D230" s="140"/>
      <c r="E230" s="139"/>
      <c r="F230" s="139"/>
      <c r="G230" s="140"/>
      <c r="H230" s="139"/>
      <c r="I230" s="129"/>
      <c r="L230" s="128"/>
      <c r="M230" s="128"/>
      <c r="N230" s="128"/>
      <c r="O230" s="128"/>
      <c r="P230" s="128"/>
      <c r="Q230" s="128"/>
      <c r="R230" s="128"/>
      <c r="S230" s="128"/>
      <c r="T230" s="120">
        <f t="shared" si="33"/>
        <v>0</v>
      </c>
      <c r="U230" s="131"/>
      <c r="V230" s="131"/>
      <c r="W230" s="131">
        <f>SUMIFS($F$3:F230,$D$3:D230,D230,$C$3:C230,"Buy")+SUMIFS($F$3:F230,$D$3:D230,D230,$C$3:C230,"Coin Deposit",$E$3:E230,"&lt;&gt;")</f>
        <v>0</v>
      </c>
      <c r="X230" s="131">
        <f t="shared" si="34"/>
        <v>0</v>
      </c>
      <c r="Y230" s="131">
        <f>IF($D230=Y$1,SUMIFS($H$3:$H230,$G$3:$G230,Y$1,$C$3:$C230,"Sell"),0)</f>
        <v>0</v>
      </c>
      <c r="Z230" s="131">
        <f t="shared" si="35"/>
        <v>0</v>
      </c>
      <c r="AA230" s="131">
        <f>IF($D230=AA$1,SUMIFS($H$3:$H230,$G$3:$G230,AA$1,$C$3:$C230,"Sell"),0)</f>
        <v>0</v>
      </c>
      <c r="AB230" s="131">
        <f t="shared" si="36"/>
        <v>0</v>
      </c>
      <c r="AC230" s="131">
        <f>SUMIFS('Deductions and Deposits'!$H:$H,'Deductions and Deposits'!$G:$G,D230,'Deductions and Deposits'!$F:$F,"&lt;="&amp;B230)+SUMIFS($F$3:F230,$D$3:D230,D230,$C$3:C230,"Coin Deposit",$E$3:E230,"")</f>
        <v>0</v>
      </c>
      <c r="AD230" s="131">
        <f>SUMIFS('Deductions and Deposits'!$D:$D,'Deductions and Deposits'!$C:$C,D230)+SUMIFS($F:$F,$D:$D,D230,$C:$C,"Coin Deduction")</f>
        <v>0</v>
      </c>
      <c r="AE230" s="131">
        <f>Table5[[#This Row],[Column4]]+Table5[[#This Row],[Column14]]+Table5[[#This Row],[Column19]]+Table5[[#This Row],[Column12]]</f>
        <v>0</v>
      </c>
      <c r="AF230" s="131">
        <f>Table5[[#This Row],[Column5]]+Table5[[#This Row],[Column13]]+Table5[[#This Row],[Column21]]+Table5[[#This Row],[Column18]]</f>
        <v>0</v>
      </c>
      <c r="AG230" s="131">
        <f t="shared" si="37"/>
        <v>0</v>
      </c>
      <c r="AH230" s="131">
        <f t="shared" si="38"/>
        <v>0</v>
      </c>
      <c r="AI230" s="131">
        <f>Table5[[#This Row],[Column17]]-Table5[[#This Row],[Column20]]</f>
        <v>0</v>
      </c>
      <c r="AJ230" s="131">
        <f t="shared" si="39"/>
        <v>0</v>
      </c>
      <c r="AK230" s="131">
        <f t="shared" si="40"/>
        <v>0</v>
      </c>
      <c r="AL230" s="131">
        <f t="shared" si="41"/>
        <v>0</v>
      </c>
      <c r="AM230" s="131" t="str">
        <f t="shared" si="42"/>
        <v/>
      </c>
      <c r="AN230" s="131" t="str">
        <f t="shared" ca="1" si="43"/>
        <v/>
      </c>
    </row>
    <row r="231" spans="1:40" ht="20.25" customHeight="1" x14ac:dyDescent="0.3">
      <c r="A231" s="127"/>
      <c r="B231" s="164"/>
      <c r="C231" s="139"/>
      <c r="D231" s="140"/>
      <c r="E231" s="139"/>
      <c r="F231" s="139"/>
      <c r="G231" s="140"/>
      <c r="H231" s="139"/>
      <c r="I231" s="129"/>
      <c r="L231" s="128"/>
      <c r="M231" s="128"/>
      <c r="N231" s="128"/>
      <c r="O231" s="128"/>
      <c r="P231" s="128"/>
      <c r="Q231" s="128"/>
      <c r="R231" s="128"/>
      <c r="S231" s="128"/>
      <c r="T231" s="120">
        <f t="shared" si="33"/>
        <v>0</v>
      </c>
      <c r="U231" s="131"/>
      <c r="V231" s="131"/>
      <c r="W231" s="131">
        <f>SUMIFS($F$3:F231,$D$3:D231,D231,$C$3:C231,"Buy")+SUMIFS($F$3:F231,$D$3:D231,D231,$C$3:C231,"Coin Deposit",$E$3:E231,"&lt;&gt;")</f>
        <v>0</v>
      </c>
      <c r="X231" s="131">
        <f t="shared" si="34"/>
        <v>0</v>
      </c>
      <c r="Y231" s="131">
        <f>IF($D231=Y$1,SUMIFS($H$3:$H231,$G$3:$G231,Y$1,$C$3:$C231,"Sell"),0)</f>
        <v>0</v>
      </c>
      <c r="Z231" s="131">
        <f t="shared" si="35"/>
        <v>0</v>
      </c>
      <c r="AA231" s="131">
        <f>IF($D231=AA$1,SUMIFS($H$3:$H231,$G$3:$G231,AA$1,$C$3:$C231,"Sell"),0)</f>
        <v>0</v>
      </c>
      <c r="AB231" s="131">
        <f t="shared" si="36"/>
        <v>0</v>
      </c>
      <c r="AC231" s="131">
        <f>SUMIFS('Deductions and Deposits'!$H:$H,'Deductions and Deposits'!$G:$G,D231,'Deductions and Deposits'!$F:$F,"&lt;="&amp;B231)+SUMIFS($F$3:F231,$D$3:D231,D231,$C$3:C231,"Coin Deposit",$E$3:E231,"")</f>
        <v>0</v>
      </c>
      <c r="AD231" s="131">
        <f>SUMIFS('Deductions and Deposits'!$D:$D,'Deductions and Deposits'!$C:$C,D231)+SUMIFS($F:$F,$D:$D,D231,$C:$C,"Coin Deduction")</f>
        <v>0</v>
      </c>
      <c r="AE231" s="131">
        <f>Table5[[#This Row],[Column4]]+Table5[[#This Row],[Column14]]+Table5[[#This Row],[Column19]]+Table5[[#This Row],[Column12]]</f>
        <v>0</v>
      </c>
      <c r="AF231" s="131">
        <f>Table5[[#This Row],[Column5]]+Table5[[#This Row],[Column13]]+Table5[[#This Row],[Column21]]+Table5[[#This Row],[Column18]]</f>
        <v>0</v>
      </c>
      <c r="AG231" s="131">
        <f t="shared" si="37"/>
        <v>0</v>
      </c>
      <c r="AH231" s="131">
        <f t="shared" si="38"/>
        <v>0</v>
      </c>
      <c r="AI231" s="131">
        <f>Table5[[#This Row],[Column17]]-Table5[[#This Row],[Column20]]</f>
        <v>0</v>
      </c>
      <c r="AJ231" s="131">
        <f t="shared" si="39"/>
        <v>0</v>
      </c>
      <c r="AK231" s="131">
        <f t="shared" si="40"/>
        <v>0</v>
      </c>
      <c r="AL231" s="131">
        <f t="shared" si="41"/>
        <v>0</v>
      </c>
      <c r="AM231" s="131" t="str">
        <f t="shared" si="42"/>
        <v/>
      </c>
      <c r="AN231" s="131" t="str">
        <f t="shared" ca="1" si="43"/>
        <v/>
      </c>
    </row>
    <row r="232" spans="1:40" ht="20.25" customHeight="1" x14ac:dyDescent="0.3">
      <c r="A232" s="127"/>
      <c r="B232" s="164"/>
      <c r="C232" s="139"/>
      <c r="D232" s="140"/>
      <c r="E232" s="139"/>
      <c r="F232" s="139"/>
      <c r="G232" s="140"/>
      <c r="H232" s="139"/>
      <c r="I232" s="129"/>
      <c r="L232" s="128"/>
      <c r="M232" s="128"/>
      <c r="N232" s="128"/>
      <c r="O232" s="128"/>
      <c r="P232" s="128"/>
      <c r="Q232" s="128"/>
      <c r="R232" s="128"/>
      <c r="S232" s="128"/>
      <c r="T232" s="120">
        <f t="shared" si="33"/>
        <v>0</v>
      </c>
      <c r="U232" s="131"/>
      <c r="V232" s="131"/>
      <c r="W232" s="131">
        <f>SUMIFS($F$3:F232,$D$3:D232,D232,$C$3:C232,"Buy")+SUMIFS($F$3:F232,$D$3:D232,D232,$C$3:C232,"Coin Deposit",$E$3:E232,"&lt;&gt;")</f>
        <v>0</v>
      </c>
      <c r="X232" s="131">
        <f t="shared" si="34"/>
        <v>0</v>
      </c>
      <c r="Y232" s="131">
        <f>IF($D232=Y$1,SUMIFS($H$3:$H232,$G$3:$G232,Y$1,$C$3:$C232,"Sell"),0)</f>
        <v>0</v>
      </c>
      <c r="Z232" s="131">
        <f t="shared" si="35"/>
        <v>0</v>
      </c>
      <c r="AA232" s="131">
        <f>IF($D232=AA$1,SUMIFS($H$3:$H232,$G$3:$G232,AA$1,$C$3:$C232,"Sell"),0)</f>
        <v>0</v>
      </c>
      <c r="AB232" s="131">
        <f t="shared" si="36"/>
        <v>0</v>
      </c>
      <c r="AC232" s="131">
        <f>SUMIFS('Deductions and Deposits'!$H:$H,'Deductions and Deposits'!$G:$G,D232,'Deductions and Deposits'!$F:$F,"&lt;="&amp;B232)+SUMIFS($F$3:F232,$D$3:D232,D232,$C$3:C232,"Coin Deposit",$E$3:E232,"")</f>
        <v>0</v>
      </c>
      <c r="AD232" s="131">
        <f>SUMIFS('Deductions and Deposits'!$D:$D,'Deductions and Deposits'!$C:$C,D232)+SUMIFS($F:$F,$D:$D,D232,$C:$C,"Coin Deduction")</f>
        <v>0</v>
      </c>
      <c r="AE232" s="131">
        <f>Table5[[#This Row],[Column4]]+Table5[[#This Row],[Column14]]+Table5[[#This Row],[Column19]]+Table5[[#This Row],[Column12]]</f>
        <v>0</v>
      </c>
      <c r="AF232" s="131">
        <f>Table5[[#This Row],[Column5]]+Table5[[#This Row],[Column13]]+Table5[[#This Row],[Column21]]+Table5[[#This Row],[Column18]]</f>
        <v>0</v>
      </c>
      <c r="AG232" s="131">
        <f t="shared" si="37"/>
        <v>0</v>
      </c>
      <c r="AH232" s="131">
        <f t="shared" si="38"/>
        <v>0</v>
      </c>
      <c r="AI232" s="131">
        <f>Table5[[#This Row],[Column17]]-Table5[[#This Row],[Column20]]</f>
        <v>0</v>
      </c>
      <c r="AJ232" s="131">
        <f t="shared" si="39"/>
        <v>0</v>
      </c>
      <c r="AK232" s="131">
        <f t="shared" si="40"/>
        <v>0</v>
      </c>
      <c r="AL232" s="131">
        <f t="shared" si="41"/>
        <v>0</v>
      </c>
      <c r="AM232" s="131" t="str">
        <f t="shared" si="42"/>
        <v/>
      </c>
      <c r="AN232" s="131" t="str">
        <f t="shared" ca="1" si="43"/>
        <v/>
      </c>
    </row>
    <row r="233" spans="1:40" ht="20.25" customHeight="1" x14ac:dyDescent="0.3">
      <c r="A233" s="127"/>
      <c r="B233" s="164"/>
      <c r="C233" s="139"/>
      <c r="D233" s="140"/>
      <c r="E233" s="139"/>
      <c r="F233" s="139"/>
      <c r="G233" s="140"/>
      <c r="H233" s="139"/>
      <c r="I233" s="129"/>
      <c r="L233" s="128"/>
      <c r="M233" s="128"/>
      <c r="N233" s="128"/>
      <c r="O233" s="128"/>
      <c r="P233" s="128"/>
      <c r="Q233" s="128"/>
      <c r="R233" s="128"/>
      <c r="S233" s="128"/>
      <c r="T233" s="120">
        <f t="shared" si="33"/>
        <v>0</v>
      </c>
      <c r="U233" s="131"/>
      <c r="V233" s="131"/>
      <c r="W233" s="131">
        <f>SUMIFS($F$3:F233,$D$3:D233,D233,$C$3:C233,"Buy")+SUMIFS($F$3:F233,$D$3:D233,D233,$C$3:C233,"Coin Deposit",$E$3:E233,"&lt;&gt;")</f>
        <v>0</v>
      </c>
      <c r="X233" s="131">
        <f t="shared" si="34"/>
        <v>0</v>
      </c>
      <c r="Y233" s="131">
        <f>IF($D233=Y$1,SUMIFS($H$3:$H233,$G$3:$G233,Y$1,$C$3:$C233,"Sell"),0)</f>
        <v>0</v>
      </c>
      <c r="Z233" s="131">
        <f t="shared" si="35"/>
        <v>0</v>
      </c>
      <c r="AA233" s="131">
        <f>IF($D233=AA$1,SUMIFS($H$3:$H233,$G$3:$G233,AA$1,$C$3:$C233,"Sell"),0)</f>
        <v>0</v>
      </c>
      <c r="AB233" s="131">
        <f t="shared" si="36"/>
        <v>0</v>
      </c>
      <c r="AC233" s="131">
        <f>SUMIFS('Deductions and Deposits'!$H:$H,'Deductions and Deposits'!$G:$G,D233,'Deductions and Deposits'!$F:$F,"&lt;="&amp;B233)+SUMIFS($F$3:F233,$D$3:D233,D233,$C$3:C233,"Coin Deposit",$E$3:E233,"")</f>
        <v>0</v>
      </c>
      <c r="AD233" s="131">
        <f>SUMIFS('Deductions and Deposits'!$D:$D,'Deductions and Deposits'!$C:$C,D233)+SUMIFS($F:$F,$D:$D,D233,$C:$C,"Coin Deduction")</f>
        <v>0</v>
      </c>
      <c r="AE233" s="131">
        <f>Table5[[#This Row],[Column4]]+Table5[[#This Row],[Column14]]+Table5[[#This Row],[Column19]]+Table5[[#This Row],[Column12]]</f>
        <v>0</v>
      </c>
      <c r="AF233" s="131">
        <f>Table5[[#This Row],[Column5]]+Table5[[#This Row],[Column13]]+Table5[[#This Row],[Column21]]+Table5[[#This Row],[Column18]]</f>
        <v>0</v>
      </c>
      <c r="AG233" s="131">
        <f t="shared" si="37"/>
        <v>0</v>
      </c>
      <c r="AH233" s="131">
        <f t="shared" si="38"/>
        <v>0</v>
      </c>
      <c r="AI233" s="131">
        <f>Table5[[#This Row],[Column17]]-Table5[[#This Row],[Column20]]</f>
        <v>0</v>
      </c>
      <c r="AJ233" s="131">
        <f t="shared" si="39"/>
        <v>0</v>
      </c>
      <c r="AK233" s="131">
        <f t="shared" si="40"/>
        <v>0</v>
      </c>
      <c r="AL233" s="131">
        <f t="shared" si="41"/>
        <v>0</v>
      </c>
      <c r="AM233" s="131" t="str">
        <f t="shared" si="42"/>
        <v/>
      </c>
      <c r="AN233" s="131" t="str">
        <f t="shared" ca="1" si="43"/>
        <v/>
      </c>
    </row>
    <row r="234" spans="1:40" ht="20.25" customHeight="1" x14ac:dyDescent="0.3">
      <c r="A234" s="127"/>
      <c r="B234" s="164"/>
      <c r="C234" s="139"/>
      <c r="D234" s="140"/>
      <c r="E234" s="139"/>
      <c r="F234" s="139"/>
      <c r="G234" s="140"/>
      <c r="H234" s="139"/>
      <c r="I234" s="129"/>
      <c r="L234" s="128"/>
      <c r="M234" s="128"/>
      <c r="N234" s="128"/>
      <c r="O234" s="128"/>
      <c r="P234" s="128"/>
      <c r="Q234" s="128"/>
      <c r="R234" s="128"/>
      <c r="S234" s="128"/>
      <c r="T234" s="120">
        <f t="shared" si="33"/>
        <v>0</v>
      </c>
      <c r="U234" s="131"/>
      <c r="V234" s="131"/>
      <c r="W234" s="131">
        <f>SUMIFS($F$3:F234,$D$3:D234,D234,$C$3:C234,"Buy")+SUMIFS($F$3:F234,$D$3:D234,D234,$C$3:C234,"Coin Deposit",$E$3:E234,"&lt;&gt;")</f>
        <v>0</v>
      </c>
      <c r="X234" s="131">
        <f t="shared" si="34"/>
        <v>0</v>
      </c>
      <c r="Y234" s="131">
        <f>IF($D234=Y$1,SUMIFS($H$3:$H234,$G$3:$G234,Y$1,$C$3:$C234,"Sell"),0)</f>
        <v>0</v>
      </c>
      <c r="Z234" s="131">
        <f t="shared" si="35"/>
        <v>0</v>
      </c>
      <c r="AA234" s="131">
        <f>IF($D234=AA$1,SUMIFS($H$3:$H234,$G$3:$G234,AA$1,$C$3:$C234,"Sell"),0)</f>
        <v>0</v>
      </c>
      <c r="AB234" s="131">
        <f t="shared" si="36"/>
        <v>0</v>
      </c>
      <c r="AC234" s="131">
        <f>SUMIFS('Deductions and Deposits'!$H:$H,'Deductions and Deposits'!$G:$G,D234,'Deductions and Deposits'!$F:$F,"&lt;="&amp;B234)+SUMIFS($F$3:F234,$D$3:D234,D234,$C$3:C234,"Coin Deposit",$E$3:E234,"")</f>
        <v>0</v>
      </c>
      <c r="AD234" s="131">
        <f>SUMIFS('Deductions and Deposits'!$D:$D,'Deductions and Deposits'!$C:$C,D234)+SUMIFS($F:$F,$D:$D,D234,$C:$C,"Coin Deduction")</f>
        <v>0</v>
      </c>
      <c r="AE234" s="131">
        <f>Table5[[#This Row],[Column4]]+Table5[[#This Row],[Column14]]+Table5[[#This Row],[Column19]]+Table5[[#This Row],[Column12]]</f>
        <v>0</v>
      </c>
      <c r="AF234" s="131">
        <f>Table5[[#This Row],[Column5]]+Table5[[#This Row],[Column13]]+Table5[[#This Row],[Column21]]+Table5[[#This Row],[Column18]]</f>
        <v>0</v>
      </c>
      <c r="AG234" s="131">
        <f t="shared" si="37"/>
        <v>0</v>
      </c>
      <c r="AH234" s="131">
        <f t="shared" si="38"/>
        <v>0</v>
      </c>
      <c r="AI234" s="131">
        <f>Table5[[#This Row],[Column17]]-Table5[[#This Row],[Column20]]</f>
        <v>0</v>
      </c>
      <c r="AJ234" s="131">
        <f t="shared" si="39"/>
        <v>0</v>
      </c>
      <c r="AK234" s="131">
        <f t="shared" si="40"/>
        <v>0</v>
      </c>
      <c r="AL234" s="131">
        <f t="shared" si="41"/>
        <v>0</v>
      </c>
      <c r="AM234" s="131" t="str">
        <f t="shared" si="42"/>
        <v/>
      </c>
      <c r="AN234" s="131" t="str">
        <f t="shared" ca="1" si="43"/>
        <v/>
      </c>
    </row>
    <row r="235" spans="1:40" ht="20.25" customHeight="1" x14ac:dyDescent="0.3">
      <c r="A235" s="127"/>
      <c r="B235" s="164"/>
      <c r="C235" s="139"/>
      <c r="D235" s="140"/>
      <c r="E235" s="139"/>
      <c r="F235" s="139"/>
      <c r="G235" s="140"/>
      <c r="H235" s="139"/>
      <c r="I235" s="129"/>
      <c r="L235" s="128"/>
      <c r="M235" s="128"/>
      <c r="N235" s="128"/>
      <c r="O235" s="128"/>
      <c r="P235" s="128"/>
      <c r="Q235" s="128"/>
      <c r="R235" s="128"/>
      <c r="S235" s="128"/>
      <c r="T235" s="120">
        <f t="shared" si="33"/>
        <v>0</v>
      </c>
      <c r="U235" s="131"/>
      <c r="V235" s="131"/>
      <c r="W235" s="131">
        <f>SUMIFS($F$3:F235,$D$3:D235,D235,$C$3:C235,"Buy")+SUMIFS($F$3:F235,$D$3:D235,D235,$C$3:C235,"Coin Deposit",$E$3:E235,"&lt;&gt;")</f>
        <v>0</v>
      </c>
      <c r="X235" s="131">
        <f t="shared" si="34"/>
        <v>0</v>
      </c>
      <c r="Y235" s="131">
        <f>IF($D235=Y$1,SUMIFS($H$3:$H235,$G$3:$G235,Y$1,$C$3:$C235,"Sell"),0)</f>
        <v>0</v>
      </c>
      <c r="Z235" s="131">
        <f t="shared" si="35"/>
        <v>0</v>
      </c>
      <c r="AA235" s="131">
        <f>IF($D235=AA$1,SUMIFS($H$3:$H235,$G$3:$G235,AA$1,$C$3:$C235,"Sell"),0)</f>
        <v>0</v>
      </c>
      <c r="AB235" s="131">
        <f t="shared" si="36"/>
        <v>0</v>
      </c>
      <c r="AC235" s="131">
        <f>SUMIFS('Deductions and Deposits'!$H:$H,'Deductions and Deposits'!$G:$G,D235,'Deductions and Deposits'!$F:$F,"&lt;="&amp;B235)+SUMIFS($F$3:F235,$D$3:D235,D235,$C$3:C235,"Coin Deposit",$E$3:E235,"")</f>
        <v>0</v>
      </c>
      <c r="AD235" s="131">
        <f>SUMIFS('Deductions and Deposits'!$D:$D,'Deductions and Deposits'!$C:$C,D235)+SUMIFS($F:$F,$D:$D,D235,$C:$C,"Coin Deduction")</f>
        <v>0</v>
      </c>
      <c r="AE235" s="131">
        <f>Table5[[#This Row],[Column4]]+Table5[[#This Row],[Column14]]+Table5[[#This Row],[Column19]]+Table5[[#This Row],[Column12]]</f>
        <v>0</v>
      </c>
      <c r="AF235" s="131">
        <f>Table5[[#This Row],[Column5]]+Table5[[#This Row],[Column13]]+Table5[[#This Row],[Column21]]+Table5[[#This Row],[Column18]]</f>
        <v>0</v>
      </c>
      <c r="AG235" s="131">
        <f t="shared" si="37"/>
        <v>0</v>
      </c>
      <c r="AH235" s="131">
        <f t="shared" si="38"/>
        <v>0</v>
      </c>
      <c r="AI235" s="131">
        <f>Table5[[#This Row],[Column17]]-Table5[[#This Row],[Column20]]</f>
        <v>0</v>
      </c>
      <c r="AJ235" s="131">
        <f t="shared" si="39"/>
        <v>0</v>
      </c>
      <c r="AK235" s="131">
        <f t="shared" si="40"/>
        <v>0</v>
      </c>
      <c r="AL235" s="131">
        <f t="shared" si="41"/>
        <v>0</v>
      </c>
      <c r="AM235" s="131" t="str">
        <f t="shared" si="42"/>
        <v/>
      </c>
      <c r="AN235" s="131" t="str">
        <f t="shared" ca="1" si="43"/>
        <v/>
      </c>
    </row>
    <row r="236" spans="1:40" ht="20.25" customHeight="1" x14ac:dyDescent="0.3">
      <c r="A236" s="127"/>
      <c r="B236" s="164"/>
      <c r="C236" s="139"/>
      <c r="D236" s="140"/>
      <c r="E236" s="139"/>
      <c r="F236" s="139"/>
      <c r="G236" s="140"/>
      <c r="H236" s="139"/>
      <c r="I236" s="129"/>
      <c r="L236" s="128"/>
      <c r="M236" s="128"/>
      <c r="N236" s="128"/>
      <c r="O236" s="128"/>
      <c r="P236" s="128"/>
      <c r="Q236" s="128"/>
      <c r="R236" s="128"/>
      <c r="S236" s="128"/>
      <c r="T236" s="120">
        <f t="shared" si="33"/>
        <v>0</v>
      </c>
      <c r="U236" s="131"/>
      <c r="V236" s="131"/>
      <c r="W236" s="131">
        <f>SUMIFS($F$3:F236,$D$3:D236,D236,$C$3:C236,"Buy")+SUMIFS($F$3:F236,$D$3:D236,D236,$C$3:C236,"Coin Deposit",$E$3:E236,"&lt;&gt;")</f>
        <v>0</v>
      </c>
      <c r="X236" s="131">
        <f t="shared" si="34"/>
        <v>0</v>
      </c>
      <c r="Y236" s="131">
        <f>IF($D236=Y$1,SUMIFS($H$3:$H236,$G$3:$G236,Y$1,$C$3:$C236,"Sell"),0)</f>
        <v>0</v>
      </c>
      <c r="Z236" s="131">
        <f t="shared" si="35"/>
        <v>0</v>
      </c>
      <c r="AA236" s="131">
        <f>IF($D236=AA$1,SUMIFS($H$3:$H236,$G$3:$G236,AA$1,$C$3:$C236,"Sell"),0)</f>
        <v>0</v>
      </c>
      <c r="AB236" s="131">
        <f t="shared" si="36"/>
        <v>0</v>
      </c>
      <c r="AC236" s="131">
        <f>SUMIFS('Deductions and Deposits'!$H:$H,'Deductions and Deposits'!$G:$G,D236,'Deductions and Deposits'!$F:$F,"&lt;="&amp;B236)+SUMIFS($F$3:F236,$D$3:D236,D236,$C$3:C236,"Coin Deposit",$E$3:E236,"")</f>
        <v>0</v>
      </c>
      <c r="AD236" s="131">
        <f>SUMIFS('Deductions and Deposits'!$D:$D,'Deductions and Deposits'!$C:$C,D236)+SUMIFS($F:$F,$D:$D,D236,$C:$C,"Coin Deduction")</f>
        <v>0</v>
      </c>
      <c r="AE236" s="131">
        <f>Table5[[#This Row],[Column4]]+Table5[[#This Row],[Column14]]+Table5[[#This Row],[Column19]]+Table5[[#This Row],[Column12]]</f>
        <v>0</v>
      </c>
      <c r="AF236" s="131">
        <f>Table5[[#This Row],[Column5]]+Table5[[#This Row],[Column13]]+Table5[[#This Row],[Column21]]+Table5[[#This Row],[Column18]]</f>
        <v>0</v>
      </c>
      <c r="AG236" s="131">
        <f t="shared" si="37"/>
        <v>0</v>
      </c>
      <c r="AH236" s="131">
        <f t="shared" si="38"/>
        <v>0</v>
      </c>
      <c r="AI236" s="131">
        <f>Table5[[#This Row],[Column17]]-Table5[[#This Row],[Column20]]</f>
        <v>0</v>
      </c>
      <c r="AJ236" s="131">
        <f t="shared" si="39"/>
        <v>0</v>
      </c>
      <c r="AK236" s="131">
        <f t="shared" si="40"/>
        <v>0</v>
      </c>
      <c r="AL236" s="131">
        <f t="shared" si="41"/>
        <v>0</v>
      </c>
      <c r="AM236" s="131" t="str">
        <f t="shared" si="42"/>
        <v/>
      </c>
      <c r="AN236" s="131" t="str">
        <f t="shared" ca="1" si="43"/>
        <v/>
      </c>
    </row>
    <row r="237" spans="1:40" ht="20.25" customHeight="1" x14ac:dyDescent="0.3">
      <c r="A237" s="127"/>
      <c r="B237" s="164"/>
      <c r="C237" s="139"/>
      <c r="D237" s="140"/>
      <c r="E237" s="139"/>
      <c r="F237" s="139"/>
      <c r="G237" s="140"/>
      <c r="H237" s="139"/>
      <c r="I237" s="129"/>
      <c r="L237" s="128"/>
      <c r="M237" s="128"/>
      <c r="N237" s="128"/>
      <c r="O237" s="128"/>
      <c r="P237" s="128"/>
      <c r="Q237" s="128"/>
      <c r="R237" s="128"/>
      <c r="S237" s="128"/>
      <c r="T237" s="120">
        <f t="shared" si="33"/>
        <v>0</v>
      </c>
      <c r="U237" s="131"/>
      <c r="V237" s="131"/>
      <c r="W237" s="131">
        <f>SUMIFS($F$3:F237,$D$3:D237,D237,$C$3:C237,"Buy")+SUMIFS($F$3:F237,$D$3:D237,D237,$C$3:C237,"Coin Deposit",$E$3:E237,"&lt;&gt;")</f>
        <v>0</v>
      </c>
      <c r="X237" s="131">
        <f t="shared" si="34"/>
        <v>0</v>
      </c>
      <c r="Y237" s="131">
        <f>IF($D237=Y$1,SUMIFS($H$3:$H237,$G$3:$G237,Y$1,$C$3:$C237,"Sell"),0)</f>
        <v>0</v>
      </c>
      <c r="Z237" s="131">
        <f t="shared" si="35"/>
        <v>0</v>
      </c>
      <c r="AA237" s="131">
        <f>IF($D237=AA$1,SUMIFS($H$3:$H237,$G$3:$G237,AA$1,$C$3:$C237,"Sell"),0)</f>
        <v>0</v>
      </c>
      <c r="AB237" s="131">
        <f t="shared" si="36"/>
        <v>0</v>
      </c>
      <c r="AC237" s="131">
        <f>SUMIFS('Deductions and Deposits'!$H:$H,'Deductions and Deposits'!$G:$G,D237,'Deductions and Deposits'!$F:$F,"&lt;="&amp;B237)+SUMIFS($F$3:F237,$D$3:D237,D237,$C$3:C237,"Coin Deposit",$E$3:E237,"")</f>
        <v>0</v>
      </c>
      <c r="AD237" s="131">
        <f>SUMIFS('Deductions and Deposits'!$D:$D,'Deductions and Deposits'!$C:$C,D237)+SUMIFS($F:$F,$D:$D,D237,$C:$C,"Coin Deduction")</f>
        <v>0</v>
      </c>
      <c r="AE237" s="131">
        <f>Table5[[#This Row],[Column4]]+Table5[[#This Row],[Column14]]+Table5[[#This Row],[Column19]]+Table5[[#This Row],[Column12]]</f>
        <v>0</v>
      </c>
      <c r="AF237" s="131">
        <f>Table5[[#This Row],[Column5]]+Table5[[#This Row],[Column13]]+Table5[[#This Row],[Column21]]+Table5[[#This Row],[Column18]]</f>
        <v>0</v>
      </c>
      <c r="AG237" s="131">
        <f t="shared" si="37"/>
        <v>0</v>
      </c>
      <c r="AH237" s="131">
        <f t="shared" si="38"/>
        <v>0</v>
      </c>
      <c r="AI237" s="131">
        <f>Table5[[#This Row],[Column17]]-Table5[[#This Row],[Column20]]</f>
        <v>0</v>
      </c>
      <c r="AJ237" s="131">
        <f t="shared" si="39"/>
        <v>0</v>
      </c>
      <c r="AK237" s="131">
        <f t="shared" si="40"/>
        <v>0</v>
      </c>
      <c r="AL237" s="131">
        <f t="shared" si="41"/>
        <v>0</v>
      </c>
      <c r="AM237" s="131" t="str">
        <f t="shared" si="42"/>
        <v/>
      </c>
      <c r="AN237" s="131" t="str">
        <f t="shared" ca="1" si="43"/>
        <v/>
      </c>
    </row>
    <row r="238" spans="1:40" ht="20.25" customHeight="1" x14ac:dyDescent="0.3">
      <c r="A238" s="127"/>
      <c r="B238" s="164"/>
      <c r="C238" s="139"/>
      <c r="D238" s="140"/>
      <c r="E238" s="139"/>
      <c r="F238" s="139"/>
      <c r="G238" s="140"/>
      <c r="H238" s="139"/>
      <c r="I238" s="129"/>
      <c r="L238" s="128"/>
      <c r="M238" s="128"/>
      <c r="N238" s="128"/>
      <c r="O238" s="128"/>
      <c r="P238" s="128"/>
      <c r="Q238" s="128"/>
      <c r="R238" s="128"/>
      <c r="S238" s="128"/>
      <c r="T238" s="120">
        <f t="shared" si="33"/>
        <v>0</v>
      </c>
      <c r="U238" s="131"/>
      <c r="V238" s="131"/>
      <c r="W238" s="131">
        <f>SUMIFS($F$3:F238,$D$3:D238,D238,$C$3:C238,"Buy")+SUMIFS($F$3:F238,$D$3:D238,D238,$C$3:C238,"Coin Deposit",$E$3:E238,"&lt;&gt;")</f>
        <v>0</v>
      </c>
      <c r="X238" s="131">
        <f t="shared" si="34"/>
        <v>0</v>
      </c>
      <c r="Y238" s="131">
        <f>IF($D238=Y$1,SUMIFS($H$3:$H238,$G$3:$G238,Y$1,$C$3:$C238,"Sell"),0)</f>
        <v>0</v>
      </c>
      <c r="Z238" s="131">
        <f t="shared" si="35"/>
        <v>0</v>
      </c>
      <c r="AA238" s="131">
        <f>IF($D238=AA$1,SUMIFS($H$3:$H238,$G$3:$G238,AA$1,$C$3:$C238,"Sell"),0)</f>
        <v>0</v>
      </c>
      <c r="AB238" s="131">
        <f t="shared" si="36"/>
        <v>0</v>
      </c>
      <c r="AC238" s="131">
        <f>SUMIFS('Deductions and Deposits'!$H:$H,'Deductions and Deposits'!$G:$G,D238,'Deductions and Deposits'!$F:$F,"&lt;="&amp;B238)+SUMIFS($F$3:F238,$D$3:D238,D238,$C$3:C238,"Coin Deposit",$E$3:E238,"")</f>
        <v>0</v>
      </c>
      <c r="AD238" s="131">
        <f>SUMIFS('Deductions and Deposits'!$D:$D,'Deductions and Deposits'!$C:$C,D238)+SUMIFS($F:$F,$D:$D,D238,$C:$C,"Coin Deduction")</f>
        <v>0</v>
      </c>
      <c r="AE238" s="131">
        <f>Table5[[#This Row],[Column4]]+Table5[[#This Row],[Column14]]+Table5[[#This Row],[Column19]]+Table5[[#This Row],[Column12]]</f>
        <v>0</v>
      </c>
      <c r="AF238" s="131">
        <f>Table5[[#This Row],[Column5]]+Table5[[#This Row],[Column13]]+Table5[[#This Row],[Column21]]+Table5[[#This Row],[Column18]]</f>
        <v>0</v>
      </c>
      <c r="AG238" s="131">
        <f t="shared" si="37"/>
        <v>0</v>
      </c>
      <c r="AH238" s="131">
        <f t="shared" si="38"/>
        <v>0</v>
      </c>
      <c r="AI238" s="131">
        <f>Table5[[#This Row],[Column17]]-Table5[[#This Row],[Column20]]</f>
        <v>0</v>
      </c>
      <c r="AJ238" s="131">
        <f t="shared" si="39"/>
        <v>0</v>
      </c>
      <c r="AK238" s="131">
        <f t="shared" si="40"/>
        <v>0</v>
      </c>
      <c r="AL238" s="131">
        <f t="shared" si="41"/>
        <v>0</v>
      </c>
      <c r="AM238" s="131" t="str">
        <f t="shared" si="42"/>
        <v/>
      </c>
      <c r="AN238" s="131" t="str">
        <f t="shared" ca="1" si="43"/>
        <v/>
      </c>
    </row>
    <row r="239" spans="1:40" ht="20.25" customHeight="1" x14ac:dyDescent="0.3">
      <c r="A239" s="127"/>
      <c r="B239" s="164"/>
      <c r="C239" s="139"/>
      <c r="D239" s="140"/>
      <c r="E239" s="139"/>
      <c r="F239" s="139"/>
      <c r="G239" s="140"/>
      <c r="H239" s="139"/>
      <c r="I239" s="129"/>
      <c r="L239" s="128"/>
      <c r="M239" s="128"/>
      <c r="N239" s="128"/>
      <c r="O239" s="128"/>
      <c r="P239" s="128"/>
      <c r="Q239" s="128"/>
      <c r="R239" s="128"/>
      <c r="S239" s="128"/>
      <c r="T239" s="120">
        <f t="shared" si="33"/>
        <v>0</v>
      </c>
      <c r="U239" s="131"/>
      <c r="V239" s="131"/>
      <c r="W239" s="131">
        <f>SUMIFS($F$3:F239,$D$3:D239,D239,$C$3:C239,"Buy")+SUMIFS($F$3:F239,$D$3:D239,D239,$C$3:C239,"Coin Deposit",$E$3:E239,"&lt;&gt;")</f>
        <v>0</v>
      </c>
      <c r="X239" s="131">
        <f t="shared" si="34"/>
        <v>0</v>
      </c>
      <c r="Y239" s="131">
        <f>IF($D239=Y$1,SUMIFS($H$3:$H239,$G$3:$G239,Y$1,$C$3:$C239,"Sell"),0)</f>
        <v>0</v>
      </c>
      <c r="Z239" s="131">
        <f t="shared" si="35"/>
        <v>0</v>
      </c>
      <c r="AA239" s="131">
        <f>IF($D239=AA$1,SUMIFS($H$3:$H239,$G$3:$G239,AA$1,$C$3:$C239,"Sell"),0)</f>
        <v>0</v>
      </c>
      <c r="AB239" s="131">
        <f t="shared" si="36"/>
        <v>0</v>
      </c>
      <c r="AC239" s="131">
        <f>SUMIFS('Deductions and Deposits'!$H:$H,'Deductions and Deposits'!$G:$G,D239,'Deductions and Deposits'!$F:$F,"&lt;="&amp;B239)+SUMIFS($F$3:F239,$D$3:D239,D239,$C$3:C239,"Coin Deposit",$E$3:E239,"")</f>
        <v>0</v>
      </c>
      <c r="AD239" s="131">
        <f>SUMIFS('Deductions and Deposits'!$D:$D,'Deductions and Deposits'!$C:$C,D239)+SUMIFS($F:$F,$D:$D,D239,$C:$C,"Coin Deduction")</f>
        <v>0</v>
      </c>
      <c r="AE239" s="131">
        <f>Table5[[#This Row],[Column4]]+Table5[[#This Row],[Column14]]+Table5[[#This Row],[Column19]]+Table5[[#This Row],[Column12]]</f>
        <v>0</v>
      </c>
      <c r="AF239" s="131">
        <f>Table5[[#This Row],[Column5]]+Table5[[#This Row],[Column13]]+Table5[[#This Row],[Column21]]+Table5[[#This Row],[Column18]]</f>
        <v>0</v>
      </c>
      <c r="AG239" s="131">
        <f t="shared" si="37"/>
        <v>0</v>
      </c>
      <c r="AH239" s="131">
        <f t="shared" si="38"/>
        <v>0</v>
      </c>
      <c r="AI239" s="131">
        <f>Table5[[#This Row],[Column17]]-Table5[[#This Row],[Column20]]</f>
        <v>0</v>
      </c>
      <c r="AJ239" s="131">
        <f t="shared" si="39"/>
        <v>0</v>
      </c>
      <c r="AK239" s="131">
        <f t="shared" si="40"/>
        <v>0</v>
      </c>
      <c r="AL239" s="131">
        <f t="shared" si="41"/>
        <v>0</v>
      </c>
      <c r="AM239" s="131" t="str">
        <f t="shared" si="42"/>
        <v/>
      </c>
      <c r="AN239" s="131" t="str">
        <f t="shared" ca="1" si="43"/>
        <v/>
      </c>
    </row>
    <row r="240" spans="1:40" ht="20.25" customHeight="1" x14ac:dyDescent="0.3">
      <c r="A240" s="127"/>
      <c r="B240" s="164"/>
      <c r="C240" s="139"/>
      <c r="D240" s="140"/>
      <c r="E240" s="139"/>
      <c r="F240" s="139"/>
      <c r="G240" s="140"/>
      <c r="H240" s="139"/>
      <c r="I240" s="129"/>
      <c r="L240" s="128"/>
      <c r="M240" s="128"/>
      <c r="N240" s="128"/>
      <c r="O240" s="128"/>
      <c r="P240" s="128"/>
      <c r="Q240" s="128"/>
      <c r="R240" s="128"/>
      <c r="S240" s="128"/>
      <c r="T240" s="120">
        <f t="shared" si="33"/>
        <v>0</v>
      </c>
      <c r="U240" s="131"/>
      <c r="V240" s="131"/>
      <c r="W240" s="131">
        <f>SUMIFS($F$3:F240,$D$3:D240,D240,$C$3:C240,"Buy")+SUMIFS($F$3:F240,$D$3:D240,D240,$C$3:C240,"Coin Deposit",$E$3:E240,"&lt;&gt;")</f>
        <v>0</v>
      </c>
      <c r="X240" s="131">
        <f t="shared" si="34"/>
        <v>0</v>
      </c>
      <c r="Y240" s="131">
        <f>IF($D240=Y$1,SUMIFS($H$3:$H240,$G$3:$G240,Y$1,$C$3:$C240,"Sell"),0)</f>
        <v>0</v>
      </c>
      <c r="Z240" s="131">
        <f t="shared" si="35"/>
        <v>0</v>
      </c>
      <c r="AA240" s="131">
        <f>IF($D240=AA$1,SUMIFS($H$3:$H240,$G$3:$G240,AA$1,$C$3:$C240,"Sell"),0)</f>
        <v>0</v>
      </c>
      <c r="AB240" s="131">
        <f t="shared" si="36"/>
        <v>0</v>
      </c>
      <c r="AC240" s="131">
        <f>SUMIFS('Deductions and Deposits'!$H:$H,'Deductions and Deposits'!$G:$G,D240,'Deductions and Deposits'!$F:$F,"&lt;="&amp;B240)+SUMIFS($F$3:F240,$D$3:D240,D240,$C$3:C240,"Coin Deposit",$E$3:E240,"")</f>
        <v>0</v>
      </c>
      <c r="AD240" s="131">
        <f>SUMIFS('Deductions and Deposits'!$D:$D,'Deductions and Deposits'!$C:$C,D240)+SUMIFS($F:$F,$D:$D,D240,$C:$C,"Coin Deduction")</f>
        <v>0</v>
      </c>
      <c r="AE240" s="131">
        <f>Table5[[#This Row],[Column4]]+Table5[[#This Row],[Column14]]+Table5[[#This Row],[Column19]]+Table5[[#This Row],[Column12]]</f>
        <v>0</v>
      </c>
      <c r="AF240" s="131">
        <f>Table5[[#This Row],[Column5]]+Table5[[#This Row],[Column13]]+Table5[[#This Row],[Column21]]+Table5[[#This Row],[Column18]]</f>
        <v>0</v>
      </c>
      <c r="AG240" s="131">
        <f t="shared" si="37"/>
        <v>0</v>
      </c>
      <c r="AH240" s="131">
        <f t="shared" si="38"/>
        <v>0</v>
      </c>
      <c r="AI240" s="131">
        <f>Table5[[#This Row],[Column17]]-Table5[[#This Row],[Column20]]</f>
        <v>0</v>
      </c>
      <c r="AJ240" s="131">
        <f t="shared" si="39"/>
        <v>0</v>
      </c>
      <c r="AK240" s="131">
        <f t="shared" si="40"/>
        <v>0</v>
      </c>
      <c r="AL240" s="131">
        <f t="shared" si="41"/>
        <v>0</v>
      </c>
      <c r="AM240" s="131" t="str">
        <f t="shared" si="42"/>
        <v/>
      </c>
      <c r="AN240" s="131" t="str">
        <f t="shared" ca="1" si="43"/>
        <v/>
      </c>
    </row>
    <row r="241" spans="1:40" ht="20.25" customHeight="1" x14ac:dyDescent="0.3">
      <c r="A241" s="127"/>
      <c r="B241" s="164"/>
      <c r="C241" s="139"/>
      <c r="D241" s="140"/>
      <c r="E241" s="139"/>
      <c r="F241" s="139"/>
      <c r="G241" s="140"/>
      <c r="H241" s="139"/>
      <c r="I241" s="129"/>
      <c r="L241" s="128"/>
      <c r="M241" s="128"/>
      <c r="N241" s="128"/>
      <c r="O241" s="128"/>
      <c r="P241" s="128"/>
      <c r="Q241" s="128"/>
      <c r="R241" s="128"/>
      <c r="S241" s="128"/>
      <c r="T241" s="120">
        <f t="shared" si="33"/>
        <v>0</v>
      </c>
      <c r="U241" s="131"/>
      <c r="V241" s="131"/>
      <c r="W241" s="131">
        <f>SUMIFS($F$3:F241,$D$3:D241,D241,$C$3:C241,"Buy")+SUMIFS($F$3:F241,$D$3:D241,D241,$C$3:C241,"Coin Deposit",$E$3:E241,"&lt;&gt;")</f>
        <v>0</v>
      </c>
      <c r="X241" s="131">
        <f t="shared" si="34"/>
        <v>0</v>
      </c>
      <c r="Y241" s="131">
        <f>IF($D241=Y$1,SUMIFS($H$3:$H241,$G$3:$G241,Y$1,$C$3:$C241,"Sell"),0)</f>
        <v>0</v>
      </c>
      <c r="Z241" s="131">
        <f t="shared" si="35"/>
        <v>0</v>
      </c>
      <c r="AA241" s="131">
        <f>IF($D241=AA$1,SUMIFS($H$3:$H241,$G$3:$G241,AA$1,$C$3:$C241,"Sell"),0)</f>
        <v>0</v>
      </c>
      <c r="AB241" s="131">
        <f t="shared" si="36"/>
        <v>0</v>
      </c>
      <c r="AC241" s="131">
        <f>SUMIFS('Deductions and Deposits'!$H:$H,'Deductions and Deposits'!$G:$G,D241,'Deductions and Deposits'!$F:$F,"&lt;="&amp;B241)+SUMIFS($F$3:F241,$D$3:D241,D241,$C$3:C241,"Coin Deposit",$E$3:E241,"")</f>
        <v>0</v>
      </c>
      <c r="AD241" s="131">
        <f>SUMIFS('Deductions and Deposits'!$D:$D,'Deductions and Deposits'!$C:$C,D241)+SUMIFS($F:$F,$D:$D,D241,$C:$C,"Coin Deduction")</f>
        <v>0</v>
      </c>
      <c r="AE241" s="131">
        <f>Table5[[#This Row],[Column4]]+Table5[[#This Row],[Column14]]+Table5[[#This Row],[Column19]]+Table5[[#This Row],[Column12]]</f>
        <v>0</v>
      </c>
      <c r="AF241" s="131">
        <f>Table5[[#This Row],[Column5]]+Table5[[#This Row],[Column13]]+Table5[[#This Row],[Column21]]+Table5[[#This Row],[Column18]]</f>
        <v>0</v>
      </c>
      <c r="AG241" s="131">
        <f t="shared" si="37"/>
        <v>0</v>
      </c>
      <c r="AH241" s="131">
        <f t="shared" si="38"/>
        <v>0</v>
      </c>
      <c r="AI241" s="131">
        <f>Table5[[#This Row],[Column17]]-Table5[[#This Row],[Column20]]</f>
        <v>0</v>
      </c>
      <c r="AJ241" s="131">
        <f t="shared" si="39"/>
        <v>0</v>
      </c>
      <c r="AK241" s="131">
        <f t="shared" si="40"/>
        <v>0</v>
      </c>
      <c r="AL241" s="131">
        <f t="shared" si="41"/>
        <v>0</v>
      </c>
      <c r="AM241" s="131" t="str">
        <f t="shared" si="42"/>
        <v/>
      </c>
      <c r="AN241" s="131" t="str">
        <f t="shared" ca="1" si="43"/>
        <v/>
      </c>
    </row>
    <row r="242" spans="1:40" ht="20.25" customHeight="1" x14ac:dyDescent="0.3">
      <c r="A242" s="127"/>
      <c r="B242" s="164"/>
      <c r="C242" s="139"/>
      <c r="D242" s="140"/>
      <c r="E242" s="139"/>
      <c r="F242" s="139"/>
      <c r="G242" s="140"/>
      <c r="H242" s="139"/>
      <c r="I242" s="129"/>
      <c r="L242" s="128"/>
      <c r="M242" s="128"/>
      <c r="N242" s="128"/>
      <c r="O242" s="128"/>
      <c r="P242" s="128"/>
      <c r="Q242" s="128"/>
      <c r="R242" s="128"/>
      <c r="S242" s="128"/>
      <c r="T242" s="120">
        <f t="shared" si="33"/>
        <v>0</v>
      </c>
      <c r="U242" s="131"/>
      <c r="V242" s="131"/>
      <c r="W242" s="131">
        <f>SUMIFS($F$3:F242,$D$3:D242,D242,$C$3:C242,"Buy")+SUMIFS($F$3:F242,$D$3:D242,D242,$C$3:C242,"Coin Deposit",$E$3:E242,"&lt;&gt;")</f>
        <v>0</v>
      </c>
      <c r="X242" s="131">
        <f t="shared" si="34"/>
        <v>0</v>
      </c>
      <c r="Y242" s="131">
        <f>IF($D242=Y$1,SUMIFS($H$3:$H242,$G$3:$G242,Y$1,$C$3:$C242,"Sell"),0)</f>
        <v>0</v>
      </c>
      <c r="Z242" s="131">
        <f t="shared" si="35"/>
        <v>0</v>
      </c>
      <c r="AA242" s="131">
        <f>IF($D242=AA$1,SUMIFS($H$3:$H242,$G$3:$G242,AA$1,$C$3:$C242,"Sell"),0)</f>
        <v>0</v>
      </c>
      <c r="AB242" s="131">
        <f t="shared" si="36"/>
        <v>0</v>
      </c>
      <c r="AC242" s="131">
        <f>SUMIFS('Deductions and Deposits'!$H:$H,'Deductions and Deposits'!$G:$G,D242,'Deductions and Deposits'!$F:$F,"&lt;="&amp;B242)+SUMIFS($F$3:F242,$D$3:D242,D242,$C$3:C242,"Coin Deposit",$E$3:E242,"")</f>
        <v>0</v>
      </c>
      <c r="AD242" s="131">
        <f>SUMIFS('Deductions and Deposits'!$D:$D,'Deductions and Deposits'!$C:$C,D242)+SUMIFS($F:$F,$D:$D,D242,$C:$C,"Coin Deduction")</f>
        <v>0</v>
      </c>
      <c r="AE242" s="131">
        <f>Table5[[#This Row],[Column4]]+Table5[[#This Row],[Column14]]+Table5[[#This Row],[Column19]]+Table5[[#This Row],[Column12]]</f>
        <v>0</v>
      </c>
      <c r="AF242" s="131">
        <f>Table5[[#This Row],[Column5]]+Table5[[#This Row],[Column13]]+Table5[[#This Row],[Column21]]+Table5[[#This Row],[Column18]]</f>
        <v>0</v>
      </c>
      <c r="AG242" s="131">
        <f t="shared" si="37"/>
        <v>0</v>
      </c>
      <c r="AH242" s="131">
        <f t="shared" si="38"/>
        <v>0</v>
      </c>
      <c r="AI242" s="131">
        <f>Table5[[#This Row],[Column17]]-Table5[[#This Row],[Column20]]</f>
        <v>0</v>
      </c>
      <c r="AJ242" s="131">
        <f t="shared" si="39"/>
        <v>0</v>
      </c>
      <c r="AK242" s="131">
        <f t="shared" si="40"/>
        <v>0</v>
      </c>
      <c r="AL242" s="131">
        <f t="shared" si="41"/>
        <v>0</v>
      </c>
      <c r="AM242" s="131" t="str">
        <f t="shared" si="42"/>
        <v/>
      </c>
      <c r="AN242" s="131" t="str">
        <f t="shared" ca="1" si="43"/>
        <v/>
      </c>
    </row>
    <row r="243" spans="1:40" ht="20.25" customHeight="1" x14ac:dyDescent="0.3">
      <c r="A243" s="127"/>
      <c r="B243" s="164"/>
      <c r="C243" s="139"/>
      <c r="D243" s="140"/>
      <c r="E243" s="139"/>
      <c r="F243" s="139"/>
      <c r="G243" s="140"/>
      <c r="H243" s="139"/>
      <c r="I243" s="129"/>
      <c r="L243" s="128"/>
      <c r="M243" s="128"/>
      <c r="N243" s="128"/>
      <c r="O243" s="128"/>
      <c r="P243" s="128"/>
      <c r="Q243" s="128"/>
      <c r="R243" s="128"/>
      <c r="S243" s="128"/>
      <c r="T243" s="120">
        <f t="shared" si="33"/>
        <v>0</v>
      </c>
      <c r="U243" s="131"/>
      <c r="V243" s="131"/>
      <c r="W243" s="131">
        <f>SUMIFS($F$3:F243,$D$3:D243,D243,$C$3:C243,"Buy")+SUMIFS($F$3:F243,$D$3:D243,D243,$C$3:C243,"Coin Deposit",$E$3:E243,"&lt;&gt;")</f>
        <v>0</v>
      </c>
      <c r="X243" s="131">
        <f t="shared" si="34"/>
        <v>0</v>
      </c>
      <c r="Y243" s="131">
        <f>IF($D243=Y$1,SUMIFS($H$3:$H243,$G$3:$G243,Y$1,$C$3:$C243,"Sell"),0)</f>
        <v>0</v>
      </c>
      <c r="Z243" s="131">
        <f t="shared" si="35"/>
        <v>0</v>
      </c>
      <c r="AA243" s="131">
        <f>IF($D243=AA$1,SUMIFS($H$3:$H243,$G$3:$G243,AA$1,$C$3:$C243,"Sell"),0)</f>
        <v>0</v>
      </c>
      <c r="AB243" s="131">
        <f t="shared" si="36"/>
        <v>0</v>
      </c>
      <c r="AC243" s="131">
        <f>SUMIFS('Deductions and Deposits'!$H:$H,'Deductions and Deposits'!$G:$G,D243,'Deductions and Deposits'!$F:$F,"&lt;="&amp;B243)+SUMIFS($F$3:F243,$D$3:D243,D243,$C$3:C243,"Coin Deposit",$E$3:E243,"")</f>
        <v>0</v>
      </c>
      <c r="AD243" s="131">
        <f>SUMIFS('Deductions and Deposits'!$D:$D,'Deductions and Deposits'!$C:$C,D243)+SUMIFS($F:$F,$D:$D,D243,$C:$C,"Coin Deduction")</f>
        <v>0</v>
      </c>
      <c r="AE243" s="131">
        <f>Table5[[#This Row],[Column4]]+Table5[[#This Row],[Column14]]+Table5[[#This Row],[Column19]]+Table5[[#This Row],[Column12]]</f>
        <v>0</v>
      </c>
      <c r="AF243" s="131">
        <f>Table5[[#This Row],[Column5]]+Table5[[#This Row],[Column13]]+Table5[[#This Row],[Column21]]+Table5[[#This Row],[Column18]]</f>
        <v>0</v>
      </c>
      <c r="AG243" s="131">
        <f t="shared" si="37"/>
        <v>0</v>
      </c>
      <c r="AH243" s="131">
        <f t="shared" si="38"/>
        <v>0</v>
      </c>
      <c r="AI243" s="131">
        <f>Table5[[#This Row],[Column17]]-Table5[[#This Row],[Column20]]</f>
        <v>0</v>
      </c>
      <c r="AJ243" s="131">
        <f t="shared" si="39"/>
        <v>0</v>
      </c>
      <c r="AK243" s="131">
        <f t="shared" si="40"/>
        <v>0</v>
      </c>
      <c r="AL243" s="131">
        <f t="shared" si="41"/>
        <v>0</v>
      </c>
      <c r="AM243" s="131" t="str">
        <f t="shared" si="42"/>
        <v/>
      </c>
      <c r="AN243" s="131" t="str">
        <f t="shared" ca="1" si="43"/>
        <v/>
      </c>
    </row>
    <row r="244" spans="1:40" ht="20.25" customHeight="1" x14ac:dyDescent="0.3">
      <c r="A244" s="127"/>
      <c r="B244" s="164"/>
      <c r="C244" s="139"/>
      <c r="D244" s="140"/>
      <c r="E244" s="139"/>
      <c r="F244" s="139"/>
      <c r="G244" s="140"/>
      <c r="H244" s="139"/>
      <c r="I244" s="129"/>
      <c r="L244" s="128"/>
      <c r="M244" s="128"/>
      <c r="N244" s="128"/>
      <c r="O244" s="128"/>
      <c r="P244" s="128"/>
      <c r="Q244" s="128"/>
      <c r="R244" s="128"/>
      <c r="S244" s="128"/>
      <c r="T244" s="120">
        <f t="shared" si="33"/>
        <v>0</v>
      </c>
      <c r="U244" s="131"/>
      <c r="V244" s="131"/>
      <c r="W244" s="131">
        <f>SUMIFS($F$3:F244,$D$3:D244,D244,$C$3:C244,"Buy")+SUMIFS($F$3:F244,$D$3:D244,D244,$C$3:C244,"Coin Deposit",$E$3:E244,"&lt;&gt;")</f>
        <v>0</v>
      </c>
      <c r="X244" s="131">
        <f t="shared" si="34"/>
        <v>0</v>
      </c>
      <c r="Y244" s="131">
        <f>IF($D244=Y$1,SUMIFS($H$3:$H244,$G$3:$G244,Y$1,$C$3:$C244,"Sell"),0)</f>
        <v>0</v>
      </c>
      <c r="Z244" s="131">
        <f t="shared" si="35"/>
        <v>0</v>
      </c>
      <c r="AA244" s="131">
        <f>IF($D244=AA$1,SUMIFS($H$3:$H244,$G$3:$G244,AA$1,$C$3:$C244,"Sell"),0)</f>
        <v>0</v>
      </c>
      <c r="AB244" s="131">
        <f t="shared" si="36"/>
        <v>0</v>
      </c>
      <c r="AC244" s="131">
        <f>SUMIFS('Deductions and Deposits'!$H:$H,'Deductions and Deposits'!$G:$G,D244,'Deductions and Deposits'!$F:$F,"&lt;="&amp;B244)+SUMIFS($F$3:F244,$D$3:D244,D244,$C$3:C244,"Coin Deposit",$E$3:E244,"")</f>
        <v>0</v>
      </c>
      <c r="AD244" s="131">
        <f>SUMIFS('Deductions and Deposits'!$D:$D,'Deductions and Deposits'!$C:$C,D244)+SUMIFS($F:$F,$D:$D,D244,$C:$C,"Coin Deduction")</f>
        <v>0</v>
      </c>
      <c r="AE244" s="131">
        <f>Table5[[#This Row],[Column4]]+Table5[[#This Row],[Column14]]+Table5[[#This Row],[Column19]]+Table5[[#This Row],[Column12]]</f>
        <v>0</v>
      </c>
      <c r="AF244" s="131">
        <f>Table5[[#This Row],[Column5]]+Table5[[#This Row],[Column13]]+Table5[[#This Row],[Column21]]+Table5[[#This Row],[Column18]]</f>
        <v>0</v>
      </c>
      <c r="AG244" s="131">
        <f t="shared" si="37"/>
        <v>0</v>
      </c>
      <c r="AH244" s="131">
        <f t="shared" si="38"/>
        <v>0</v>
      </c>
      <c r="AI244" s="131">
        <f>Table5[[#This Row],[Column17]]-Table5[[#This Row],[Column20]]</f>
        <v>0</v>
      </c>
      <c r="AJ244" s="131">
        <f t="shared" si="39"/>
        <v>0</v>
      </c>
      <c r="AK244" s="131">
        <f t="shared" si="40"/>
        <v>0</v>
      </c>
      <c r="AL244" s="131">
        <f t="shared" si="41"/>
        <v>0</v>
      </c>
      <c r="AM244" s="131" t="str">
        <f t="shared" si="42"/>
        <v/>
      </c>
      <c r="AN244" s="131" t="str">
        <f t="shared" ca="1" si="43"/>
        <v/>
      </c>
    </row>
    <row r="245" spans="1:40" ht="20.25" customHeight="1" x14ac:dyDescent="0.3">
      <c r="A245" s="127"/>
      <c r="B245" s="164"/>
      <c r="C245" s="139"/>
      <c r="D245" s="140"/>
      <c r="E245" s="139"/>
      <c r="F245" s="139"/>
      <c r="G245" s="140"/>
      <c r="H245" s="139"/>
      <c r="I245" s="129"/>
      <c r="L245" s="128"/>
      <c r="M245" s="128"/>
      <c r="N245" s="128"/>
      <c r="O245" s="128"/>
      <c r="P245" s="128"/>
      <c r="Q245" s="128"/>
      <c r="R245" s="128"/>
      <c r="S245" s="128"/>
      <c r="T245" s="120">
        <f t="shared" si="33"/>
        <v>0</v>
      </c>
      <c r="U245" s="131"/>
      <c r="V245" s="131"/>
      <c r="W245" s="131">
        <f>SUMIFS($F$3:F245,$D$3:D245,D245,$C$3:C245,"Buy")+SUMIFS($F$3:F245,$D$3:D245,D245,$C$3:C245,"Coin Deposit",$E$3:E245,"&lt;&gt;")</f>
        <v>0</v>
      </c>
      <c r="X245" s="131">
        <f t="shared" si="34"/>
        <v>0</v>
      </c>
      <c r="Y245" s="131">
        <f>IF($D245=Y$1,SUMIFS($H$3:$H245,$G$3:$G245,Y$1,$C$3:$C245,"Sell"),0)</f>
        <v>0</v>
      </c>
      <c r="Z245" s="131">
        <f t="shared" si="35"/>
        <v>0</v>
      </c>
      <c r="AA245" s="131">
        <f>IF($D245=AA$1,SUMIFS($H$3:$H245,$G$3:$G245,AA$1,$C$3:$C245,"Sell"),0)</f>
        <v>0</v>
      </c>
      <c r="AB245" s="131">
        <f t="shared" si="36"/>
        <v>0</v>
      </c>
      <c r="AC245" s="131">
        <f>SUMIFS('Deductions and Deposits'!$H:$H,'Deductions and Deposits'!$G:$G,D245,'Deductions and Deposits'!$F:$F,"&lt;="&amp;B245)+SUMIFS($F$3:F245,$D$3:D245,D245,$C$3:C245,"Coin Deposit",$E$3:E245,"")</f>
        <v>0</v>
      </c>
      <c r="AD245" s="131">
        <f>SUMIFS('Deductions and Deposits'!$D:$D,'Deductions and Deposits'!$C:$C,D245)+SUMIFS($F:$F,$D:$D,D245,$C:$C,"Coin Deduction")</f>
        <v>0</v>
      </c>
      <c r="AE245" s="131">
        <f>Table5[[#This Row],[Column4]]+Table5[[#This Row],[Column14]]+Table5[[#This Row],[Column19]]+Table5[[#This Row],[Column12]]</f>
        <v>0</v>
      </c>
      <c r="AF245" s="131">
        <f>Table5[[#This Row],[Column5]]+Table5[[#This Row],[Column13]]+Table5[[#This Row],[Column21]]+Table5[[#This Row],[Column18]]</f>
        <v>0</v>
      </c>
      <c r="AG245" s="131">
        <f t="shared" si="37"/>
        <v>0</v>
      </c>
      <c r="AH245" s="131">
        <f t="shared" si="38"/>
        <v>0</v>
      </c>
      <c r="AI245" s="131">
        <f>Table5[[#This Row],[Column17]]-Table5[[#This Row],[Column20]]</f>
        <v>0</v>
      </c>
      <c r="AJ245" s="131">
        <f t="shared" si="39"/>
        <v>0</v>
      </c>
      <c r="AK245" s="131">
        <f t="shared" si="40"/>
        <v>0</v>
      </c>
      <c r="AL245" s="131">
        <f t="shared" si="41"/>
        <v>0</v>
      </c>
      <c r="AM245" s="131" t="str">
        <f t="shared" si="42"/>
        <v/>
      </c>
      <c r="AN245" s="131" t="str">
        <f t="shared" ca="1" si="43"/>
        <v/>
      </c>
    </row>
    <row r="246" spans="1:40" ht="20.25" customHeight="1" x14ac:dyDescent="0.3">
      <c r="A246" s="127"/>
      <c r="B246" s="164"/>
      <c r="C246" s="139"/>
      <c r="D246" s="140"/>
      <c r="E246" s="139"/>
      <c r="F246" s="139"/>
      <c r="G246" s="140"/>
      <c r="H246" s="139"/>
      <c r="I246" s="129"/>
      <c r="L246" s="128"/>
      <c r="M246" s="128"/>
      <c r="N246" s="128"/>
      <c r="O246" s="128"/>
      <c r="P246" s="128"/>
      <c r="Q246" s="128"/>
      <c r="R246" s="128"/>
      <c r="S246" s="128"/>
      <c r="T246" s="120">
        <f t="shared" si="33"/>
        <v>0</v>
      </c>
      <c r="U246" s="131"/>
      <c r="V246" s="131"/>
      <c r="W246" s="131">
        <f>SUMIFS($F$3:F246,$D$3:D246,D246,$C$3:C246,"Buy")+SUMIFS($F$3:F246,$D$3:D246,D246,$C$3:C246,"Coin Deposit",$E$3:E246,"&lt;&gt;")</f>
        <v>0</v>
      </c>
      <c r="X246" s="131">
        <f t="shared" si="34"/>
        <v>0</v>
      </c>
      <c r="Y246" s="131">
        <f>IF($D246=Y$1,SUMIFS($H$3:$H246,$G$3:$G246,Y$1,$C$3:$C246,"Sell"),0)</f>
        <v>0</v>
      </c>
      <c r="Z246" s="131">
        <f t="shared" si="35"/>
        <v>0</v>
      </c>
      <c r="AA246" s="131">
        <f>IF($D246=AA$1,SUMIFS($H$3:$H246,$G$3:$G246,AA$1,$C$3:$C246,"Sell"),0)</f>
        <v>0</v>
      </c>
      <c r="AB246" s="131">
        <f t="shared" si="36"/>
        <v>0</v>
      </c>
      <c r="AC246" s="131">
        <f>SUMIFS('Deductions and Deposits'!$H:$H,'Deductions and Deposits'!$G:$G,D246,'Deductions and Deposits'!$F:$F,"&lt;="&amp;B246)+SUMIFS($F$3:F246,$D$3:D246,D246,$C$3:C246,"Coin Deposit",$E$3:E246,"")</f>
        <v>0</v>
      </c>
      <c r="AD246" s="131">
        <f>SUMIFS('Deductions and Deposits'!$D:$D,'Deductions and Deposits'!$C:$C,D246)+SUMIFS($F:$F,$D:$D,D246,$C:$C,"Coin Deduction")</f>
        <v>0</v>
      </c>
      <c r="AE246" s="131">
        <f>Table5[[#This Row],[Column4]]+Table5[[#This Row],[Column14]]+Table5[[#This Row],[Column19]]+Table5[[#This Row],[Column12]]</f>
        <v>0</v>
      </c>
      <c r="AF246" s="131">
        <f>Table5[[#This Row],[Column5]]+Table5[[#This Row],[Column13]]+Table5[[#This Row],[Column21]]+Table5[[#This Row],[Column18]]</f>
        <v>0</v>
      </c>
      <c r="AG246" s="131">
        <f t="shared" si="37"/>
        <v>0</v>
      </c>
      <c r="AH246" s="131">
        <f t="shared" si="38"/>
        <v>0</v>
      </c>
      <c r="AI246" s="131">
        <f>Table5[[#This Row],[Column17]]-Table5[[#This Row],[Column20]]</f>
        <v>0</v>
      </c>
      <c r="AJ246" s="131">
        <f t="shared" si="39"/>
        <v>0</v>
      </c>
      <c r="AK246" s="131">
        <f t="shared" si="40"/>
        <v>0</v>
      </c>
      <c r="AL246" s="131">
        <f t="shared" si="41"/>
        <v>0</v>
      </c>
      <c r="AM246" s="131" t="str">
        <f t="shared" si="42"/>
        <v/>
      </c>
      <c r="AN246" s="131" t="str">
        <f t="shared" ca="1" si="43"/>
        <v/>
      </c>
    </row>
    <row r="247" spans="1:40" ht="20.25" customHeight="1" x14ac:dyDescent="0.3">
      <c r="A247" s="127"/>
      <c r="B247" s="164"/>
      <c r="C247" s="139"/>
      <c r="D247" s="140"/>
      <c r="E247" s="139"/>
      <c r="F247" s="139"/>
      <c r="G247" s="140"/>
      <c r="H247" s="139"/>
      <c r="I247" s="129"/>
      <c r="L247" s="128"/>
      <c r="M247" s="128"/>
      <c r="N247" s="128"/>
      <c r="O247" s="128"/>
      <c r="P247" s="128"/>
      <c r="Q247" s="128"/>
      <c r="R247" s="128"/>
      <c r="S247" s="128"/>
      <c r="T247" s="120">
        <f t="shared" si="33"/>
        <v>0</v>
      </c>
      <c r="U247" s="131"/>
      <c r="V247" s="131"/>
      <c r="W247" s="131">
        <f>SUMIFS($F$3:F247,$D$3:D247,D247,$C$3:C247,"Buy")+SUMIFS($F$3:F247,$D$3:D247,D247,$C$3:C247,"Coin Deposit",$E$3:E247,"&lt;&gt;")</f>
        <v>0</v>
      </c>
      <c r="X247" s="131">
        <f t="shared" si="34"/>
        <v>0</v>
      </c>
      <c r="Y247" s="131">
        <f>IF($D247=Y$1,SUMIFS($H$3:$H247,$G$3:$G247,Y$1,$C$3:$C247,"Sell"),0)</f>
        <v>0</v>
      </c>
      <c r="Z247" s="131">
        <f t="shared" si="35"/>
        <v>0</v>
      </c>
      <c r="AA247" s="131">
        <f>IF($D247=AA$1,SUMIFS($H$3:$H247,$G$3:$G247,AA$1,$C$3:$C247,"Sell"),0)</f>
        <v>0</v>
      </c>
      <c r="AB247" s="131">
        <f t="shared" si="36"/>
        <v>0</v>
      </c>
      <c r="AC247" s="131">
        <f>SUMIFS('Deductions and Deposits'!$H:$H,'Deductions and Deposits'!$G:$G,D247,'Deductions and Deposits'!$F:$F,"&lt;="&amp;B247)+SUMIFS($F$3:F247,$D$3:D247,D247,$C$3:C247,"Coin Deposit",$E$3:E247,"")</f>
        <v>0</v>
      </c>
      <c r="AD247" s="131">
        <f>SUMIFS('Deductions and Deposits'!$D:$D,'Deductions and Deposits'!$C:$C,D247)+SUMIFS($F:$F,$D:$D,D247,$C:$C,"Coin Deduction")</f>
        <v>0</v>
      </c>
      <c r="AE247" s="131">
        <f>Table5[[#This Row],[Column4]]+Table5[[#This Row],[Column14]]+Table5[[#This Row],[Column19]]+Table5[[#This Row],[Column12]]</f>
        <v>0</v>
      </c>
      <c r="AF247" s="131">
        <f>Table5[[#This Row],[Column5]]+Table5[[#This Row],[Column13]]+Table5[[#This Row],[Column21]]+Table5[[#This Row],[Column18]]</f>
        <v>0</v>
      </c>
      <c r="AG247" s="131">
        <f t="shared" si="37"/>
        <v>0</v>
      </c>
      <c r="AH247" s="131">
        <f t="shared" si="38"/>
        <v>0</v>
      </c>
      <c r="AI247" s="131">
        <f>Table5[[#This Row],[Column17]]-Table5[[#This Row],[Column20]]</f>
        <v>0</v>
      </c>
      <c r="AJ247" s="131">
        <f t="shared" si="39"/>
        <v>0</v>
      </c>
      <c r="AK247" s="131">
        <f t="shared" si="40"/>
        <v>0</v>
      </c>
      <c r="AL247" s="131">
        <f t="shared" si="41"/>
        <v>0</v>
      </c>
      <c r="AM247" s="131" t="str">
        <f t="shared" si="42"/>
        <v/>
      </c>
      <c r="AN247" s="131" t="str">
        <f t="shared" ca="1" si="43"/>
        <v/>
      </c>
    </row>
    <row r="248" spans="1:40" ht="20.25" customHeight="1" x14ac:dyDescent="0.3">
      <c r="A248" s="127"/>
      <c r="B248" s="164"/>
      <c r="C248" s="139"/>
      <c r="D248" s="140"/>
      <c r="E248" s="139"/>
      <c r="F248" s="139"/>
      <c r="G248" s="140"/>
      <c r="H248" s="139"/>
      <c r="I248" s="129"/>
      <c r="L248" s="128"/>
      <c r="M248" s="128"/>
      <c r="N248" s="128"/>
      <c r="O248" s="128"/>
      <c r="P248" s="128"/>
      <c r="Q248" s="128"/>
      <c r="R248" s="128"/>
      <c r="S248" s="128"/>
      <c r="T248" s="120">
        <f t="shared" si="33"/>
        <v>0</v>
      </c>
      <c r="U248" s="131"/>
      <c r="V248" s="131"/>
      <c r="W248" s="131">
        <f>SUMIFS($F$3:F248,$D$3:D248,D248,$C$3:C248,"Buy")+SUMIFS($F$3:F248,$D$3:D248,D248,$C$3:C248,"Coin Deposit",$E$3:E248,"&lt;&gt;")</f>
        <v>0</v>
      </c>
      <c r="X248" s="131">
        <f t="shared" si="34"/>
        <v>0</v>
      </c>
      <c r="Y248" s="131">
        <f>IF($D248=Y$1,SUMIFS($H$3:$H248,$G$3:$G248,Y$1,$C$3:$C248,"Sell"),0)</f>
        <v>0</v>
      </c>
      <c r="Z248" s="131">
        <f t="shared" si="35"/>
        <v>0</v>
      </c>
      <c r="AA248" s="131">
        <f>IF($D248=AA$1,SUMIFS($H$3:$H248,$G$3:$G248,AA$1,$C$3:$C248,"Sell"),0)</f>
        <v>0</v>
      </c>
      <c r="AB248" s="131">
        <f t="shared" si="36"/>
        <v>0</v>
      </c>
      <c r="AC248" s="131">
        <f>SUMIFS('Deductions and Deposits'!$H:$H,'Deductions and Deposits'!$G:$G,D248,'Deductions and Deposits'!$F:$F,"&lt;="&amp;B248)+SUMIFS($F$3:F248,$D$3:D248,D248,$C$3:C248,"Coin Deposit",$E$3:E248,"")</f>
        <v>0</v>
      </c>
      <c r="AD248" s="131">
        <f>SUMIFS('Deductions and Deposits'!$D:$D,'Deductions and Deposits'!$C:$C,D248)+SUMIFS($F:$F,$D:$D,D248,$C:$C,"Coin Deduction")</f>
        <v>0</v>
      </c>
      <c r="AE248" s="131">
        <f>Table5[[#This Row],[Column4]]+Table5[[#This Row],[Column14]]+Table5[[#This Row],[Column19]]+Table5[[#This Row],[Column12]]</f>
        <v>0</v>
      </c>
      <c r="AF248" s="131">
        <f>Table5[[#This Row],[Column5]]+Table5[[#This Row],[Column13]]+Table5[[#This Row],[Column21]]+Table5[[#This Row],[Column18]]</f>
        <v>0</v>
      </c>
      <c r="AG248" s="131">
        <f t="shared" si="37"/>
        <v>0</v>
      </c>
      <c r="AH248" s="131">
        <f t="shared" si="38"/>
        <v>0</v>
      </c>
      <c r="AI248" s="131">
        <f>Table5[[#This Row],[Column17]]-Table5[[#This Row],[Column20]]</f>
        <v>0</v>
      </c>
      <c r="AJ248" s="131">
        <f t="shared" si="39"/>
        <v>0</v>
      </c>
      <c r="AK248" s="131">
        <f t="shared" si="40"/>
        <v>0</v>
      </c>
      <c r="AL248" s="131">
        <f t="shared" si="41"/>
        <v>0</v>
      </c>
      <c r="AM248" s="131" t="str">
        <f t="shared" si="42"/>
        <v/>
      </c>
      <c r="AN248" s="131" t="str">
        <f t="shared" ca="1" si="43"/>
        <v/>
      </c>
    </row>
    <row r="249" spans="1:40" ht="20.25" customHeight="1" x14ac:dyDescent="0.3">
      <c r="A249" s="127"/>
      <c r="B249" s="164"/>
      <c r="C249" s="139"/>
      <c r="D249" s="140"/>
      <c r="E249" s="139"/>
      <c r="F249" s="139"/>
      <c r="G249" s="140"/>
      <c r="H249" s="139"/>
      <c r="I249" s="129"/>
      <c r="L249" s="128"/>
      <c r="M249" s="128"/>
      <c r="N249" s="128"/>
      <c r="O249" s="128"/>
      <c r="P249" s="128"/>
      <c r="Q249" s="128"/>
      <c r="R249" s="128"/>
      <c r="S249" s="128"/>
      <c r="T249" s="120">
        <f t="shared" si="33"/>
        <v>0</v>
      </c>
      <c r="U249" s="131"/>
      <c r="V249" s="131"/>
      <c r="W249" s="131">
        <f>SUMIFS($F$3:F249,$D$3:D249,D249,$C$3:C249,"Buy")+SUMIFS($F$3:F249,$D$3:D249,D249,$C$3:C249,"Coin Deposit",$E$3:E249,"&lt;&gt;")</f>
        <v>0</v>
      </c>
      <c r="X249" s="131">
        <f t="shared" si="34"/>
        <v>0</v>
      </c>
      <c r="Y249" s="131">
        <f>IF($D249=Y$1,SUMIFS($H$3:$H249,$G$3:$G249,Y$1,$C$3:$C249,"Sell"),0)</f>
        <v>0</v>
      </c>
      <c r="Z249" s="131">
        <f t="shared" si="35"/>
        <v>0</v>
      </c>
      <c r="AA249" s="131">
        <f>IF($D249=AA$1,SUMIFS($H$3:$H249,$G$3:$G249,AA$1,$C$3:$C249,"Sell"),0)</f>
        <v>0</v>
      </c>
      <c r="AB249" s="131">
        <f t="shared" si="36"/>
        <v>0</v>
      </c>
      <c r="AC249" s="131">
        <f>SUMIFS('Deductions and Deposits'!$H:$H,'Deductions and Deposits'!$G:$G,D249,'Deductions and Deposits'!$F:$F,"&lt;="&amp;B249)+SUMIFS($F$3:F249,$D$3:D249,D249,$C$3:C249,"Coin Deposit",$E$3:E249,"")</f>
        <v>0</v>
      </c>
      <c r="AD249" s="131">
        <f>SUMIFS('Deductions and Deposits'!$D:$D,'Deductions and Deposits'!$C:$C,D249)+SUMIFS($F:$F,$D:$D,D249,$C:$C,"Coin Deduction")</f>
        <v>0</v>
      </c>
      <c r="AE249" s="131">
        <f>Table5[[#This Row],[Column4]]+Table5[[#This Row],[Column14]]+Table5[[#This Row],[Column19]]+Table5[[#This Row],[Column12]]</f>
        <v>0</v>
      </c>
      <c r="AF249" s="131">
        <f>Table5[[#This Row],[Column5]]+Table5[[#This Row],[Column13]]+Table5[[#This Row],[Column21]]+Table5[[#This Row],[Column18]]</f>
        <v>0</v>
      </c>
      <c r="AG249" s="131">
        <f t="shared" si="37"/>
        <v>0</v>
      </c>
      <c r="AH249" s="131">
        <f t="shared" si="38"/>
        <v>0</v>
      </c>
      <c r="AI249" s="131">
        <f>Table5[[#This Row],[Column17]]-Table5[[#This Row],[Column20]]</f>
        <v>0</v>
      </c>
      <c r="AJ249" s="131">
        <f t="shared" si="39"/>
        <v>0</v>
      </c>
      <c r="AK249" s="131">
        <f t="shared" si="40"/>
        <v>0</v>
      </c>
      <c r="AL249" s="131">
        <f t="shared" si="41"/>
        <v>0</v>
      </c>
      <c r="AM249" s="131" t="str">
        <f t="shared" si="42"/>
        <v/>
      </c>
      <c r="AN249" s="131" t="str">
        <f t="shared" ca="1" si="43"/>
        <v/>
      </c>
    </row>
    <row r="250" spans="1:40" ht="20.25" customHeight="1" x14ac:dyDescent="0.3">
      <c r="A250" s="127"/>
      <c r="B250" s="164"/>
      <c r="C250" s="139"/>
      <c r="D250" s="140"/>
      <c r="E250" s="139"/>
      <c r="F250" s="139"/>
      <c r="G250" s="140"/>
      <c r="H250" s="139"/>
      <c r="I250" s="129"/>
      <c r="L250" s="128"/>
      <c r="M250" s="128"/>
      <c r="N250" s="128"/>
      <c r="O250" s="128"/>
      <c r="P250" s="128"/>
      <c r="Q250" s="128"/>
      <c r="R250" s="128"/>
      <c r="S250" s="128"/>
      <c r="T250" s="120">
        <f t="shared" si="33"/>
        <v>0</v>
      </c>
      <c r="U250" s="131"/>
      <c r="V250" s="131"/>
      <c r="W250" s="131">
        <f>SUMIFS($F$3:F250,$D$3:D250,D250,$C$3:C250,"Buy")+SUMIFS($F$3:F250,$D$3:D250,D250,$C$3:C250,"Coin Deposit",$E$3:E250,"&lt;&gt;")</f>
        <v>0</v>
      </c>
      <c r="X250" s="131">
        <f t="shared" si="34"/>
        <v>0</v>
      </c>
      <c r="Y250" s="131">
        <f>IF($D250=Y$1,SUMIFS($H$3:$H250,$G$3:$G250,Y$1,$C$3:$C250,"Sell"),0)</f>
        <v>0</v>
      </c>
      <c r="Z250" s="131">
        <f t="shared" si="35"/>
        <v>0</v>
      </c>
      <c r="AA250" s="131">
        <f>IF($D250=AA$1,SUMIFS($H$3:$H250,$G$3:$G250,AA$1,$C$3:$C250,"Sell"),0)</f>
        <v>0</v>
      </c>
      <c r="AB250" s="131">
        <f t="shared" si="36"/>
        <v>0</v>
      </c>
      <c r="AC250" s="131">
        <f>SUMIFS('Deductions and Deposits'!$H:$H,'Deductions and Deposits'!$G:$G,D250,'Deductions and Deposits'!$F:$F,"&lt;="&amp;B250)+SUMIFS($F$3:F250,$D$3:D250,D250,$C$3:C250,"Coin Deposit",$E$3:E250,"")</f>
        <v>0</v>
      </c>
      <c r="AD250" s="131">
        <f>SUMIFS('Deductions and Deposits'!$D:$D,'Deductions and Deposits'!$C:$C,D250)+SUMIFS($F:$F,$D:$D,D250,$C:$C,"Coin Deduction")</f>
        <v>0</v>
      </c>
      <c r="AE250" s="131">
        <f>Table5[[#This Row],[Column4]]+Table5[[#This Row],[Column14]]+Table5[[#This Row],[Column19]]+Table5[[#This Row],[Column12]]</f>
        <v>0</v>
      </c>
      <c r="AF250" s="131">
        <f>Table5[[#This Row],[Column5]]+Table5[[#This Row],[Column13]]+Table5[[#This Row],[Column21]]+Table5[[#This Row],[Column18]]</f>
        <v>0</v>
      </c>
      <c r="AG250" s="131">
        <f t="shared" si="37"/>
        <v>0</v>
      </c>
      <c r="AH250" s="131">
        <f t="shared" si="38"/>
        <v>0</v>
      </c>
      <c r="AI250" s="131">
        <f>Table5[[#This Row],[Column17]]-Table5[[#This Row],[Column20]]</f>
        <v>0</v>
      </c>
      <c r="AJ250" s="131">
        <f t="shared" si="39"/>
        <v>0</v>
      </c>
      <c r="AK250" s="131">
        <f t="shared" si="40"/>
        <v>0</v>
      </c>
      <c r="AL250" s="131">
        <f t="shared" si="41"/>
        <v>0</v>
      </c>
      <c r="AM250" s="131" t="str">
        <f t="shared" si="42"/>
        <v/>
      </c>
      <c r="AN250" s="131" t="str">
        <f t="shared" ca="1" si="43"/>
        <v/>
      </c>
    </row>
    <row r="251" spans="1:40" ht="20.25" customHeight="1" x14ac:dyDescent="0.3">
      <c r="A251" s="127"/>
      <c r="B251" s="164"/>
      <c r="C251" s="139"/>
      <c r="D251" s="140"/>
      <c r="E251" s="139"/>
      <c r="F251" s="139"/>
      <c r="G251" s="140"/>
      <c r="H251" s="139"/>
      <c r="I251" s="129"/>
      <c r="L251" s="128"/>
      <c r="M251" s="128"/>
      <c r="N251" s="128"/>
      <c r="O251" s="128"/>
      <c r="P251" s="128"/>
      <c r="Q251" s="128"/>
      <c r="R251" s="128"/>
      <c r="S251" s="128"/>
      <c r="T251" s="120">
        <f t="shared" si="33"/>
        <v>0</v>
      </c>
      <c r="U251" s="131"/>
      <c r="V251" s="131"/>
      <c r="W251" s="131">
        <f>SUMIFS($F$3:F251,$D$3:D251,D251,$C$3:C251,"Buy")+SUMIFS($F$3:F251,$D$3:D251,D251,$C$3:C251,"Coin Deposit",$E$3:E251,"&lt;&gt;")</f>
        <v>0</v>
      </c>
      <c r="X251" s="131">
        <f t="shared" si="34"/>
        <v>0</v>
      </c>
      <c r="Y251" s="131">
        <f>IF($D251=Y$1,SUMIFS($H$3:$H251,$G$3:$G251,Y$1,$C$3:$C251,"Sell"),0)</f>
        <v>0</v>
      </c>
      <c r="Z251" s="131">
        <f t="shared" si="35"/>
        <v>0</v>
      </c>
      <c r="AA251" s="131">
        <f>IF($D251=AA$1,SUMIFS($H$3:$H251,$G$3:$G251,AA$1,$C$3:$C251,"Sell"),0)</f>
        <v>0</v>
      </c>
      <c r="AB251" s="131">
        <f t="shared" si="36"/>
        <v>0</v>
      </c>
      <c r="AC251" s="131">
        <f>SUMIFS('Deductions and Deposits'!$H:$H,'Deductions and Deposits'!$G:$G,D251,'Deductions and Deposits'!$F:$F,"&lt;="&amp;B251)+SUMIFS($F$3:F251,$D$3:D251,D251,$C$3:C251,"Coin Deposit",$E$3:E251,"")</f>
        <v>0</v>
      </c>
      <c r="AD251" s="131">
        <f>SUMIFS('Deductions and Deposits'!$D:$D,'Deductions and Deposits'!$C:$C,D251)+SUMIFS($F:$F,$D:$D,D251,$C:$C,"Coin Deduction")</f>
        <v>0</v>
      </c>
      <c r="AE251" s="131">
        <f>Table5[[#This Row],[Column4]]+Table5[[#This Row],[Column14]]+Table5[[#This Row],[Column19]]+Table5[[#This Row],[Column12]]</f>
        <v>0</v>
      </c>
      <c r="AF251" s="131">
        <f>Table5[[#This Row],[Column5]]+Table5[[#This Row],[Column13]]+Table5[[#This Row],[Column21]]+Table5[[#This Row],[Column18]]</f>
        <v>0</v>
      </c>
      <c r="AG251" s="131">
        <f t="shared" si="37"/>
        <v>0</v>
      </c>
      <c r="AH251" s="131">
        <f t="shared" si="38"/>
        <v>0</v>
      </c>
      <c r="AI251" s="131">
        <f>Table5[[#This Row],[Column17]]-Table5[[#This Row],[Column20]]</f>
        <v>0</v>
      </c>
      <c r="AJ251" s="131">
        <f t="shared" si="39"/>
        <v>0</v>
      </c>
      <c r="AK251" s="131">
        <f t="shared" si="40"/>
        <v>0</v>
      </c>
      <c r="AL251" s="131">
        <f t="shared" si="41"/>
        <v>0</v>
      </c>
      <c r="AM251" s="131" t="str">
        <f t="shared" si="42"/>
        <v/>
      </c>
      <c r="AN251" s="131" t="str">
        <f t="shared" ca="1" si="43"/>
        <v/>
      </c>
    </row>
    <row r="252" spans="1:40" ht="20.25" customHeight="1" x14ac:dyDescent="0.3">
      <c r="A252" s="127"/>
      <c r="B252" s="164"/>
      <c r="C252" s="139"/>
      <c r="D252" s="140"/>
      <c r="E252" s="139"/>
      <c r="F252" s="139"/>
      <c r="G252" s="140"/>
      <c r="H252" s="139"/>
      <c r="I252" s="129"/>
      <c r="L252" s="128"/>
      <c r="M252" s="128"/>
      <c r="N252" s="128"/>
      <c r="O252" s="128"/>
      <c r="P252" s="128"/>
      <c r="Q252" s="128"/>
      <c r="R252" s="128"/>
      <c r="S252" s="128"/>
      <c r="T252" s="120">
        <f t="shared" si="33"/>
        <v>0</v>
      </c>
      <c r="U252" s="131"/>
      <c r="V252" s="131"/>
      <c r="W252" s="131">
        <f>SUMIFS($F$3:F252,$D$3:D252,D252,$C$3:C252,"Buy")+SUMIFS($F$3:F252,$D$3:D252,D252,$C$3:C252,"Coin Deposit",$E$3:E252,"&lt;&gt;")</f>
        <v>0</v>
      </c>
      <c r="X252" s="131">
        <f t="shared" si="34"/>
        <v>0</v>
      </c>
      <c r="Y252" s="131">
        <f>IF($D252=Y$1,SUMIFS($H$3:$H252,$G$3:$G252,Y$1,$C$3:$C252,"Sell"),0)</f>
        <v>0</v>
      </c>
      <c r="Z252" s="131">
        <f t="shared" si="35"/>
        <v>0</v>
      </c>
      <c r="AA252" s="131">
        <f>IF($D252=AA$1,SUMIFS($H$3:$H252,$G$3:$G252,AA$1,$C$3:$C252,"Sell"),0)</f>
        <v>0</v>
      </c>
      <c r="AB252" s="131">
        <f t="shared" si="36"/>
        <v>0</v>
      </c>
      <c r="AC252" s="131">
        <f>SUMIFS('Deductions and Deposits'!$H:$H,'Deductions and Deposits'!$G:$G,D252,'Deductions and Deposits'!$F:$F,"&lt;="&amp;B252)+SUMIFS($F$3:F252,$D$3:D252,D252,$C$3:C252,"Coin Deposit",$E$3:E252,"")</f>
        <v>0</v>
      </c>
      <c r="AD252" s="131">
        <f>SUMIFS('Deductions and Deposits'!$D:$D,'Deductions and Deposits'!$C:$C,D252)+SUMIFS($F:$F,$D:$D,D252,$C:$C,"Coin Deduction")</f>
        <v>0</v>
      </c>
      <c r="AE252" s="131">
        <f>Table5[[#This Row],[Column4]]+Table5[[#This Row],[Column14]]+Table5[[#This Row],[Column19]]+Table5[[#This Row],[Column12]]</f>
        <v>0</v>
      </c>
      <c r="AF252" s="131">
        <f>Table5[[#This Row],[Column5]]+Table5[[#This Row],[Column13]]+Table5[[#This Row],[Column21]]+Table5[[#This Row],[Column18]]</f>
        <v>0</v>
      </c>
      <c r="AG252" s="131">
        <f t="shared" si="37"/>
        <v>0</v>
      </c>
      <c r="AH252" s="131">
        <f t="shared" si="38"/>
        <v>0</v>
      </c>
      <c r="AI252" s="131">
        <f>Table5[[#This Row],[Column17]]-Table5[[#This Row],[Column20]]</f>
        <v>0</v>
      </c>
      <c r="AJ252" s="131">
        <f t="shared" si="39"/>
        <v>0</v>
      </c>
      <c r="AK252" s="131">
        <f t="shared" si="40"/>
        <v>0</v>
      </c>
      <c r="AL252" s="131">
        <f t="shared" si="41"/>
        <v>0</v>
      </c>
      <c r="AM252" s="131" t="str">
        <f t="shared" si="42"/>
        <v/>
      </c>
      <c r="AN252" s="131" t="str">
        <f t="shared" ca="1" si="43"/>
        <v/>
      </c>
    </row>
    <row r="253" spans="1:40" ht="20.25" customHeight="1" x14ac:dyDescent="0.3">
      <c r="A253" s="127"/>
      <c r="B253" s="164"/>
      <c r="C253" s="139"/>
      <c r="D253" s="140"/>
      <c r="E253" s="139"/>
      <c r="F253" s="139"/>
      <c r="G253" s="140"/>
      <c r="H253" s="139"/>
      <c r="I253" s="129"/>
      <c r="L253" s="128"/>
      <c r="M253" s="128"/>
      <c r="N253" s="128"/>
      <c r="O253" s="128"/>
      <c r="P253" s="128"/>
      <c r="Q253" s="128"/>
      <c r="R253" s="128"/>
      <c r="S253" s="128"/>
      <c r="T253" s="120">
        <f t="shared" si="33"/>
        <v>0</v>
      </c>
      <c r="U253" s="131"/>
      <c r="V253" s="131"/>
      <c r="W253" s="131">
        <f>SUMIFS($F$3:F253,$D$3:D253,D253,$C$3:C253,"Buy")+SUMIFS($F$3:F253,$D$3:D253,D253,$C$3:C253,"Coin Deposit",$E$3:E253,"&lt;&gt;")</f>
        <v>0</v>
      </c>
      <c r="X253" s="131">
        <f t="shared" si="34"/>
        <v>0</v>
      </c>
      <c r="Y253" s="131">
        <f>IF($D253=Y$1,SUMIFS($H$3:$H253,$G$3:$G253,Y$1,$C$3:$C253,"Sell"),0)</f>
        <v>0</v>
      </c>
      <c r="Z253" s="131">
        <f t="shared" si="35"/>
        <v>0</v>
      </c>
      <c r="AA253" s="131">
        <f>IF($D253=AA$1,SUMIFS($H$3:$H253,$G$3:$G253,AA$1,$C$3:$C253,"Sell"),0)</f>
        <v>0</v>
      </c>
      <c r="AB253" s="131">
        <f t="shared" si="36"/>
        <v>0</v>
      </c>
      <c r="AC253" s="131">
        <f>SUMIFS('Deductions and Deposits'!$H:$H,'Deductions and Deposits'!$G:$G,D253,'Deductions and Deposits'!$F:$F,"&lt;="&amp;B253)+SUMIFS($F$3:F253,$D$3:D253,D253,$C$3:C253,"Coin Deposit",$E$3:E253,"")</f>
        <v>0</v>
      </c>
      <c r="AD253" s="131">
        <f>SUMIFS('Deductions and Deposits'!$D:$D,'Deductions and Deposits'!$C:$C,D253)+SUMIFS($F:$F,$D:$D,D253,$C:$C,"Coin Deduction")</f>
        <v>0</v>
      </c>
      <c r="AE253" s="131">
        <f>Table5[[#This Row],[Column4]]+Table5[[#This Row],[Column14]]+Table5[[#This Row],[Column19]]+Table5[[#This Row],[Column12]]</f>
        <v>0</v>
      </c>
      <c r="AF253" s="131">
        <f>Table5[[#This Row],[Column5]]+Table5[[#This Row],[Column13]]+Table5[[#This Row],[Column21]]+Table5[[#This Row],[Column18]]</f>
        <v>0</v>
      </c>
      <c r="AG253" s="131">
        <f t="shared" si="37"/>
        <v>0</v>
      </c>
      <c r="AH253" s="131">
        <f t="shared" si="38"/>
        <v>0</v>
      </c>
      <c r="AI253" s="131">
        <f>Table5[[#This Row],[Column17]]-Table5[[#This Row],[Column20]]</f>
        <v>0</v>
      </c>
      <c r="AJ253" s="131">
        <f t="shared" si="39"/>
        <v>0</v>
      </c>
      <c r="AK253" s="131">
        <f t="shared" si="40"/>
        <v>0</v>
      </c>
      <c r="AL253" s="131">
        <f t="shared" si="41"/>
        <v>0</v>
      </c>
      <c r="AM253" s="131" t="str">
        <f t="shared" si="42"/>
        <v/>
      </c>
      <c r="AN253" s="131" t="str">
        <f t="shared" ca="1" si="43"/>
        <v/>
      </c>
    </row>
    <row r="254" spans="1:40" ht="20.25" customHeight="1" x14ac:dyDescent="0.3">
      <c r="A254" s="127"/>
      <c r="B254" s="164"/>
      <c r="C254" s="139"/>
      <c r="D254" s="140"/>
      <c r="E254" s="139"/>
      <c r="F254" s="139"/>
      <c r="G254" s="140"/>
      <c r="H254" s="139"/>
      <c r="I254" s="129"/>
      <c r="L254" s="128"/>
      <c r="M254" s="128"/>
      <c r="N254" s="128"/>
      <c r="O254" s="128"/>
      <c r="P254" s="128"/>
      <c r="Q254" s="128"/>
      <c r="R254" s="128"/>
      <c r="S254" s="128"/>
      <c r="T254" s="120">
        <f t="shared" si="33"/>
        <v>0</v>
      </c>
      <c r="U254" s="131"/>
      <c r="V254" s="131"/>
      <c r="W254" s="131">
        <f>SUMIFS($F$3:F254,$D$3:D254,D254,$C$3:C254,"Buy")+SUMIFS($F$3:F254,$D$3:D254,D254,$C$3:C254,"Coin Deposit",$E$3:E254,"&lt;&gt;")</f>
        <v>0</v>
      </c>
      <c r="X254" s="131">
        <f t="shared" si="34"/>
        <v>0</v>
      </c>
      <c r="Y254" s="131">
        <f>IF($D254=Y$1,SUMIFS($H$3:$H254,$G$3:$G254,Y$1,$C$3:$C254,"Sell"),0)</f>
        <v>0</v>
      </c>
      <c r="Z254" s="131">
        <f t="shared" si="35"/>
        <v>0</v>
      </c>
      <c r="AA254" s="131">
        <f>IF($D254=AA$1,SUMIFS($H$3:$H254,$G$3:$G254,AA$1,$C$3:$C254,"Sell"),0)</f>
        <v>0</v>
      </c>
      <c r="AB254" s="131">
        <f t="shared" si="36"/>
        <v>0</v>
      </c>
      <c r="AC254" s="131">
        <f>SUMIFS('Deductions and Deposits'!$H:$H,'Deductions and Deposits'!$G:$G,D254,'Deductions and Deposits'!$F:$F,"&lt;="&amp;B254)+SUMIFS($F$3:F254,$D$3:D254,D254,$C$3:C254,"Coin Deposit",$E$3:E254,"")</f>
        <v>0</v>
      </c>
      <c r="AD254" s="131">
        <f>SUMIFS('Deductions and Deposits'!$D:$D,'Deductions and Deposits'!$C:$C,D254)+SUMIFS($F:$F,$D:$D,D254,$C:$C,"Coin Deduction")</f>
        <v>0</v>
      </c>
      <c r="AE254" s="131">
        <f>Table5[[#This Row],[Column4]]+Table5[[#This Row],[Column14]]+Table5[[#This Row],[Column19]]+Table5[[#This Row],[Column12]]</f>
        <v>0</v>
      </c>
      <c r="AF254" s="131">
        <f>Table5[[#This Row],[Column5]]+Table5[[#This Row],[Column13]]+Table5[[#This Row],[Column21]]+Table5[[#This Row],[Column18]]</f>
        <v>0</v>
      </c>
      <c r="AG254" s="131">
        <f t="shared" si="37"/>
        <v>0</v>
      </c>
      <c r="AH254" s="131">
        <f t="shared" si="38"/>
        <v>0</v>
      </c>
      <c r="AI254" s="131">
        <f>Table5[[#This Row],[Column17]]-Table5[[#This Row],[Column20]]</f>
        <v>0</v>
      </c>
      <c r="AJ254" s="131">
        <f t="shared" si="39"/>
        <v>0</v>
      </c>
      <c r="AK254" s="131">
        <f t="shared" si="40"/>
        <v>0</v>
      </c>
      <c r="AL254" s="131">
        <f t="shared" si="41"/>
        <v>0</v>
      </c>
      <c r="AM254" s="131" t="str">
        <f t="shared" si="42"/>
        <v/>
      </c>
      <c r="AN254" s="131" t="str">
        <f t="shared" ca="1" si="43"/>
        <v/>
      </c>
    </row>
    <row r="255" spans="1:40" ht="20.25" customHeight="1" x14ac:dyDescent="0.3">
      <c r="A255" s="127"/>
      <c r="B255" s="164"/>
      <c r="C255" s="139"/>
      <c r="D255" s="140"/>
      <c r="E255" s="139"/>
      <c r="F255" s="139"/>
      <c r="G255" s="140"/>
      <c r="H255" s="139"/>
      <c r="I255" s="129"/>
      <c r="L255" s="128"/>
      <c r="M255" s="128"/>
      <c r="N255" s="128"/>
      <c r="O255" s="128"/>
      <c r="P255" s="128"/>
      <c r="Q255" s="128"/>
      <c r="R255" s="128"/>
      <c r="S255" s="128"/>
      <c r="T255" s="120">
        <f t="shared" si="33"/>
        <v>0</v>
      </c>
      <c r="U255" s="131"/>
      <c r="V255" s="131"/>
      <c r="W255" s="131">
        <f>SUMIFS($F$3:F255,$D$3:D255,D255,$C$3:C255,"Buy")+SUMIFS($F$3:F255,$D$3:D255,D255,$C$3:C255,"Coin Deposit",$E$3:E255,"&lt;&gt;")</f>
        <v>0</v>
      </c>
      <c r="X255" s="131">
        <f t="shared" si="34"/>
        <v>0</v>
      </c>
      <c r="Y255" s="131">
        <f>IF($D255=Y$1,SUMIFS($H$3:$H255,$G$3:$G255,Y$1,$C$3:$C255,"Sell"),0)</f>
        <v>0</v>
      </c>
      <c r="Z255" s="131">
        <f t="shared" si="35"/>
        <v>0</v>
      </c>
      <c r="AA255" s="131">
        <f>IF($D255=AA$1,SUMIFS($H$3:$H255,$G$3:$G255,AA$1,$C$3:$C255,"Sell"),0)</f>
        <v>0</v>
      </c>
      <c r="AB255" s="131">
        <f t="shared" si="36"/>
        <v>0</v>
      </c>
      <c r="AC255" s="131">
        <f>SUMIFS('Deductions and Deposits'!$H:$H,'Deductions and Deposits'!$G:$G,D255,'Deductions and Deposits'!$F:$F,"&lt;="&amp;B255)+SUMIFS($F$3:F255,$D$3:D255,D255,$C$3:C255,"Coin Deposit",$E$3:E255,"")</f>
        <v>0</v>
      </c>
      <c r="AD255" s="131">
        <f>SUMIFS('Deductions and Deposits'!$D:$D,'Deductions and Deposits'!$C:$C,D255)+SUMIFS($F:$F,$D:$D,D255,$C:$C,"Coin Deduction")</f>
        <v>0</v>
      </c>
      <c r="AE255" s="131">
        <f>Table5[[#This Row],[Column4]]+Table5[[#This Row],[Column14]]+Table5[[#This Row],[Column19]]+Table5[[#This Row],[Column12]]</f>
        <v>0</v>
      </c>
      <c r="AF255" s="131">
        <f>Table5[[#This Row],[Column5]]+Table5[[#This Row],[Column13]]+Table5[[#This Row],[Column21]]+Table5[[#This Row],[Column18]]</f>
        <v>0</v>
      </c>
      <c r="AG255" s="131">
        <f t="shared" si="37"/>
        <v>0</v>
      </c>
      <c r="AH255" s="131">
        <f t="shared" si="38"/>
        <v>0</v>
      </c>
      <c r="AI255" s="131">
        <f>Table5[[#This Row],[Column17]]-Table5[[#This Row],[Column20]]</f>
        <v>0</v>
      </c>
      <c r="AJ255" s="131">
        <f t="shared" si="39"/>
        <v>0</v>
      </c>
      <c r="AK255" s="131">
        <f t="shared" si="40"/>
        <v>0</v>
      </c>
      <c r="AL255" s="131">
        <f t="shared" si="41"/>
        <v>0</v>
      </c>
      <c r="AM255" s="131" t="str">
        <f t="shared" si="42"/>
        <v/>
      </c>
      <c r="AN255" s="131" t="str">
        <f t="shared" ca="1" si="43"/>
        <v/>
      </c>
    </row>
    <row r="256" spans="1:40" ht="20.25" customHeight="1" x14ac:dyDescent="0.3">
      <c r="A256" s="127"/>
      <c r="B256" s="164"/>
      <c r="C256" s="139"/>
      <c r="D256" s="140"/>
      <c r="E256" s="139"/>
      <c r="F256" s="139"/>
      <c r="G256" s="140"/>
      <c r="H256" s="139"/>
      <c r="I256" s="129"/>
      <c r="L256" s="128"/>
      <c r="M256" s="128"/>
      <c r="N256" s="128"/>
      <c r="O256" s="128"/>
      <c r="P256" s="128"/>
      <c r="Q256" s="128"/>
      <c r="R256" s="128"/>
      <c r="S256" s="128"/>
      <c r="T256" s="120">
        <f t="shared" si="33"/>
        <v>0</v>
      </c>
      <c r="U256" s="131"/>
      <c r="V256" s="131"/>
      <c r="W256" s="131">
        <f>SUMIFS($F$3:F256,$D$3:D256,D256,$C$3:C256,"Buy")+SUMIFS($F$3:F256,$D$3:D256,D256,$C$3:C256,"Coin Deposit",$E$3:E256,"&lt;&gt;")</f>
        <v>0</v>
      </c>
      <c r="X256" s="131">
        <f t="shared" si="34"/>
        <v>0</v>
      </c>
      <c r="Y256" s="131">
        <f>IF($D256=Y$1,SUMIFS($H$3:$H256,$G$3:$G256,Y$1,$C$3:$C256,"Sell"),0)</f>
        <v>0</v>
      </c>
      <c r="Z256" s="131">
        <f t="shared" si="35"/>
        <v>0</v>
      </c>
      <c r="AA256" s="131">
        <f>IF($D256=AA$1,SUMIFS($H$3:$H256,$G$3:$G256,AA$1,$C$3:$C256,"Sell"),0)</f>
        <v>0</v>
      </c>
      <c r="AB256" s="131">
        <f t="shared" si="36"/>
        <v>0</v>
      </c>
      <c r="AC256" s="131">
        <f>SUMIFS('Deductions and Deposits'!$H:$H,'Deductions and Deposits'!$G:$G,D256,'Deductions and Deposits'!$F:$F,"&lt;="&amp;B256)+SUMIFS($F$3:F256,$D$3:D256,D256,$C$3:C256,"Coin Deposit",$E$3:E256,"")</f>
        <v>0</v>
      </c>
      <c r="AD256" s="131">
        <f>SUMIFS('Deductions and Deposits'!$D:$D,'Deductions and Deposits'!$C:$C,D256)+SUMIFS($F:$F,$D:$D,D256,$C:$C,"Coin Deduction")</f>
        <v>0</v>
      </c>
      <c r="AE256" s="131">
        <f>Table5[[#This Row],[Column4]]+Table5[[#This Row],[Column14]]+Table5[[#This Row],[Column19]]+Table5[[#This Row],[Column12]]</f>
        <v>0</v>
      </c>
      <c r="AF256" s="131">
        <f>Table5[[#This Row],[Column5]]+Table5[[#This Row],[Column13]]+Table5[[#This Row],[Column21]]+Table5[[#This Row],[Column18]]</f>
        <v>0</v>
      </c>
      <c r="AG256" s="131">
        <f t="shared" si="37"/>
        <v>0</v>
      </c>
      <c r="AH256" s="131">
        <f t="shared" si="38"/>
        <v>0</v>
      </c>
      <c r="AI256" s="131">
        <f>Table5[[#This Row],[Column17]]-Table5[[#This Row],[Column20]]</f>
        <v>0</v>
      </c>
      <c r="AJ256" s="131">
        <f t="shared" si="39"/>
        <v>0</v>
      </c>
      <c r="AK256" s="131">
        <f t="shared" si="40"/>
        <v>0</v>
      </c>
      <c r="AL256" s="131">
        <f t="shared" si="41"/>
        <v>0</v>
      </c>
      <c r="AM256" s="131" t="str">
        <f t="shared" si="42"/>
        <v/>
      </c>
      <c r="AN256" s="131" t="str">
        <f t="shared" ca="1" si="43"/>
        <v/>
      </c>
    </row>
    <row r="257" spans="1:40" ht="20.25" customHeight="1" x14ac:dyDescent="0.3">
      <c r="A257" s="127"/>
      <c r="B257" s="164"/>
      <c r="C257" s="139"/>
      <c r="D257" s="140"/>
      <c r="E257" s="139"/>
      <c r="F257" s="139"/>
      <c r="G257" s="140"/>
      <c r="H257" s="139"/>
      <c r="I257" s="129"/>
      <c r="L257" s="128"/>
      <c r="M257" s="128"/>
      <c r="N257" s="128"/>
      <c r="O257" s="128"/>
      <c r="P257" s="128"/>
      <c r="Q257" s="128"/>
      <c r="R257" s="128"/>
      <c r="S257" s="128"/>
      <c r="T257" s="120">
        <f t="shared" si="33"/>
        <v>0</v>
      </c>
      <c r="U257" s="131"/>
      <c r="V257" s="131"/>
      <c r="W257" s="131">
        <f>SUMIFS($F$3:F257,$D$3:D257,D257,$C$3:C257,"Buy")+SUMIFS($F$3:F257,$D$3:D257,D257,$C$3:C257,"Coin Deposit",$E$3:E257,"&lt;&gt;")</f>
        <v>0</v>
      </c>
      <c r="X257" s="131">
        <f t="shared" si="34"/>
        <v>0</v>
      </c>
      <c r="Y257" s="131">
        <f>IF($D257=Y$1,SUMIFS($H$3:$H257,$G$3:$G257,Y$1,$C$3:$C257,"Sell"),0)</f>
        <v>0</v>
      </c>
      <c r="Z257" s="131">
        <f t="shared" si="35"/>
        <v>0</v>
      </c>
      <c r="AA257" s="131">
        <f>IF($D257=AA$1,SUMIFS($H$3:$H257,$G$3:$G257,AA$1,$C$3:$C257,"Sell"),0)</f>
        <v>0</v>
      </c>
      <c r="AB257" s="131">
        <f t="shared" si="36"/>
        <v>0</v>
      </c>
      <c r="AC257" s="131">
        <f>SUMIFS('Deductions and Deposits'!$H:$H,'Deductions and Deposits'!$G:$G,D257,'Deductions and Deposits'!$F:$F,"&lt;="&amp;B257)+SUMIFS($F$3:F257,$D$3:D257,D257,$C$3:C257,"Coin Deposit",$E$3:E257,"")</f>
        <v>0</v>
      </c>
      <c r="AD257" s="131">
        <f>SUMIFS('Deductions and Deposits'!$D:$D,'Deductions and Deposits'!$C:$C,D257)+SUMIFS($F:$F,$D:$D,D257,$C:$C,"Coin Deduction")</f>
        <v>0</v>
      </c>
      <c r="AE257" s="131">
        <f>Table5[[#This Row],[Column4]]+Table5[[#This Row],[Column14]]+Table5[[#This Row],[Column19]]+Table5[[#This Row],[Column12]]</f>
        <v>0</v>
      </c>
      <c r="AF257" s="131">
        <f>Table5[[#This Row],[Column5]]+Table5[[#This Row],[Column13]]+Table5[[#This Row],[Column21]]+Table5[[#This Row],[Column18]]</f>
        <v>0</v>
      </c>
      <c r="AG257" s="131">
        <f t="shared" si="37"/>
        <v>0</v>
      </c>
      <c r="AH257" s="131">
        <f t="shared" si="38"/>
        <v>0</v>
      </c>
      <c r="AI257" s="131">
        <f>Table5[[#This Row],[Column17]]-Table5[[#This Row],[Column20]]</f>
        <v>0</v>
      </c>
      <c r="AJ257" s="131">
        <f t="shared" si="39"/>
        <v>0</v>
      </c>
      <c r="AK257" s="131">
        <f t="shared" si="40"/>
        <v>0</v>
      </c>
      <c r="AL257" s="131">
        <f t="shared" si="41"/>
        <v>0</v>
      </c>
      <c r="AM257" s="131" t="str">
        <f t="shared" si="42"/>
        <v/>
      </c>
      <c r="AN257" s="131" t="str">
        <f t="shared" ca="1" si="43"/>
        <v/>
      </c>
    </row>
    <row r="258" spans="1:40" ht="20.25" customHeight="1" x14ac:dyDescent="0.3">
      <c r="A258" s="127"/>
      <c r="B258" s="164"/>
      <c r="C258" s="139"/>
      <c r="D258" s="140"/>
      <c r="E258" s="139"/>
      <c r="F258" s="139"/>
      <c r="G258" s="140"/>
      <c r="H258" s="139"/>
      <c r="I258" s="129"/>
      <c r="L258" s="128"/>
      <c r="M258" s="128"/>
      <c r="N258" s="128"/>
      <c r="O258" s="128"/>
      <c r="P258" s="128"/>
      <c r="Q258" s="128"/>
      <c r="R258" s="128"/>
      <c r="S258" s="128"/>
      <c r="T258" s="120">
        <f t="shared" si="33"/>
        <v>0</v>
      </c>
      <c r="U258" s="131"/>
      <c r="V258" s="131"/>
      <c r="W258" s="131">
        <f>SUMIFS($F$3:F258,$D$3:D258,D258,$C$3:C258,"Buy")+SUMIFS($F$3:F258,$D$3:D258,D258,$C$3:C258,"Coin Deposit",$E$3:E258,"&lt;&gt;")</f>
        <v>0</v>
      </c>
      <c r="X258" s="131">
        <f t="shared" si="34"/>
        <v>0</v>
      </c>
      <c r="Y258" s="131">
        <f>IF($D258=Y$1,SUMIFS($H$3:$H258,$G$3:$G258,Y$1,$C$3:$C258,"Sell"),0)</f>
        <v>0</v>
      </c>
      <c r="Z258" s="131">
        <f t="shared" si="35"/>
        <v>0</v>
      </c>
      <c r="AA258" s="131">
        <f>IF($D258=AA$1,SUMIFS($H$3:$H258,$G$3:$G258,AA$1,$C$3:$C258,"Sell"),0)</f>
        <v>0</v>
      </c>
      <c r="AB258" s="131">
        <f t="shared" si="36"/>
        <v>0</v>
      </c>
      <c r="AC258" s="131">
        <f>SUMIFS('Deductions and Deposits'!$H:$H,'Deductions and Deposits'!$G:$G,D258,'Deductions and Deposits'!$F:$F,"&lt;="&amp;B258)+SUMIFS($F$3:F258,$D$3:D258,D258,$C$3:C258,"Coin Deposit",$E$3:E258,"")</f>
        <v>0</v>
      </c>
      <c r="AD258" s="131">
        <f>SUMIFS('Deductions and Deposits'!$D:$D,'Deductions and Deposits'!$C:$C,D258)+SUMIFS($F:$F,$D:$D,D258,$C:$C,"Coin Deduction")</f>
        <v>0</v>
      </c>
      <c r="AE258" s="131">
        <f>Table5[[#This Row],[Column4]]+Table5[[#This Row],[Column14]]+Table5[[#This Row],[Column19]]+Table5[[#This Row],[Column12]]</f>
        <v>0</v>
      </c>
      <c r="AF258" s="131">
        <f>Table5[[#This Row],[Column5]]+Table5[[#This Row],[Column13]]+Table5[[#This Row],[Column21]]+Table5[[#This Row],[Column18]]</f>
        <v>0</v>
      </c>
      <c r="AG258" s="131">
        <f t="shared" si="37"/>
        <v>0</v>
      </c>
      <c r="AH258" s="131">
        <f t="shared" si="38"/>
        <v>0</v>
      </c>
      <c r="AI258" s="131">
        <f>Table5[[#This Row],[Column17]]-Table5[[#This Row],[Column20]]</f>
        <v>0</v>
      </c>
      <c r="AJ258" s="131">
        <f t="shared" si="39"/>
        <v>0</v>
      </c>
      <c r="AK258" s="131">
        <f t="shared" si="40"/>
        <v>0</v>
      </c>
      <c r="AL258" s="131">
        <f t="shared" si="41"/>
        <v>0</v>
      </c>
      <c r="AM258" s="131" t="str">
        <f t="shared" si="42"/>
        <v/>
      </c>
      <c r="AN258" s="131" t="str">
        <f t="shared" ca="1" si="43"/>
        <v/>
      </c>
    </row>
    <row r="259" spans="1:40" ht="20.25" customHeight="1" x14ac:dyDescent="0.3">
      <c r="A259" s="127"/>
      <c r="B259" s="164"/>
      <c r="C259" s="139"/>
      <c r="D259" s="140"/>
      <c r="E259" s="139"/>
      <c r="F259" s="139"/>
      <c r="G259" s="140"/>
      <c r="H259" s="139"/>
      <c r="I259" s="129"/>
      <c r="L259" s="128"/>
      <c r="M259" s="128"/>
      <c r="N259" s="128"/>
      <c r="O259" s="128"/>
      <c r="P259" s="128"/>
      <c r="Q259" s="128"/>
      <c r="R259" s="128"/>
      <c r="S259" s="128"/>
      <c r="T259" s="120">
        <f t="shared" ref="T259:T322" si="44">IF(E259&lt;&gt;"",E259,0)</f>
        <v>0</v>
      </c>
      <c r="U259" s="131"/>
      <c r="V259" s="131"/>
      <c r="W259" s="131">
        <f>SUMIFS($F$3:F259,$D$3:D259,D259,$C$3:C259,"Buy")+SUMIFS($F$3:F259,$D$3:D259,D259,$C$3:C259,"Coin Deposit",$E$3:E259,"&lt;&gt;")</f>
        <v>0</v>
      </c>
      <c r="X259" s="131">
        <f t="shared" ref="X259:X322" si="45">IF(OR(C259="buy",AND(C259="Coin Deposit",E259&lt;&gt;"")),SUMIFS($F:$F,$D:$D,D259,$C:$C,"sell"),0)</f>
        <v>0</v>
      </c>
      <c r="Y259" s="131">
        <f>IF($D259=Y$1,SUMIFS($H$3:$H259,$G$3:$G259,Y$1,$C$3:$C259,"Sell"),0)</f>
        <v>0</v>
      </c>
      <c r="Z259" s="131">
        <f t="shared" ref="Z259:Z322" si="46">IF($D259=Z$1,SUMIFS($H:$H,$G:$G,Z$1,$C:$C,"Buy")+SUMIFS($H:$H,$G:$G,Z$1,$C:$C,"Coin Deposit",$E:$E,"&lt;&gt;"),0)</f>
        <v>0</v>
      </c>
      <c r="AA259" s="131">
        <f>IF($D259=AA$1,SUMIFS($H$3:$H259,$G$3:$G259,AA$1,$C$3:$C259,"Sell"),0)</f>
        <v>0</v>
      </c>
      <c r="AB259" s="131">
        <f t="shared" ref="AB259:AB322" si="47">IF($D259=AB$1,SUMIFS($H:$H,$G:$G,AB$1,$C:$C,"Buy")+SUMIFS($H:$H,$G:$G,AB$1,$C:$C,"Coin Deposit",$E:$E,"&lt;&gt;"),0)</f>
        <v>0</v>
      </c>
      <c r="AC259" s="131">
        <f>SUMIFS('Deductions and Deposits'!$H:$H,'Deductions and Deposits'!$G:$G,D259,'Deductions and Deposits'!$F:$F,"&lt;="&amp;B259)+SUMIFS($F$3:F259,$D$3:D259,D259,$C$3:C259,"Coin Deposit",$E$3:E259,"")</f>
        <v>0</v>
      </c>
      <c r="AD259" s="131">
        <f>SUMIFS('Deductions and Deposits'!$D:$D,'Deductions and Deposits'!$C:$C,D259)+SUMIFS($F:$F,$D:$D,D259,$C:$C,"Coin Deduction")</f>
        <v>0</v>
      </c>
      <c r="AE259" s="131">
        <f>Table5[[#This Row],[Column4]]+Table5[[#This Row],[Column14]]+Table5[[#This Row],[Column19]]+Table5[[#This Row],[Column12]]</f>
        <v>0</v>
      </c>
      <c r="AF259" s="131">
        <f>Table5[[#This Row],[Column5]]+Table5[[#This Row],[Column13]]+Table5[[#This Row],[Column21]]+Table5[[#This Row],[Column18]]</f>
        <v>0</v>
      </c>
      <c r="AG259" s="131">
        <f t="shared" ref="AG259:AG322" si="48">IF(AND((AC259+Y259+AA259)&gt;AF259,OR(C259="buy",AND(C259="Coin Deposit",E259&lt;&gt;""))),(AC259+Y259+AA259)-AF259,0)</f>
        <v>0</v>
      </c>
      <c r="AH259" s="131">
        <f t="shared" ref="AH259:AH322" si="49">IF(AND(AE259&gt;AF259,OR(C259="buy",AND(C259="Coin Deposit",E259&lt;&gt;""))),AE259-AF259,0)</f>
        <v>0</v>
      </c>
      <c r="AI259" s="131">
        <f>Table5[[#This Row],[Column17]]-Table5[[#This Row],[Column20]]</f>
        <v>0</v>
      </c>
      <c r="AJ259" s="131">
        <f t="shared" ref="AJ259:AJ322" si="50">IF(AI259&gt;F259,F259,AI259)</f>
        <v>0</v>
      </c>
      <c r="AK259" s="131">
        <f t="shared" ref="AK259:AK322" si="51">AJ259*T259</f>
        <v>0</v>
      </c>
      <c r="AL259" s="131">
        <f t="shared" ref="AL259:AL322" si="52">IFERROR(SUMIFS($AK:$AK,$D:$D,D259)/SUMIFS($AJ:$AJ,$D:$D,D259),0)</f>
        <v>0</v>
      </c>
      <c r="AM259" s="131" t="str">
        <f t="shared" ref="AM259:AM322" si="53">C259&amp;D259</f>
        <v/>
      </c>
      <c r="AN259" s="131" t="str">
        <f t="shared" ref="AN259:AN322" ca="1" si="54">OFFSET(AM259,COUNTA($AM:$AM)-ROW()-(ROW()-ROW($AN$2)-1),)</f>
        <v/>
      </c>
    </row>
    <row r="260" spans="1:40" ht="20.25" customHeight="1" x14ac:dyDescent="0.3">
      <c r="A260" s="127"/>
      <c r="B260" s="164"/>
      <c r="C260" s="139"/>
      <c r="D260" s="140"/>
      <c r="E260" s="139"/>
      <c r="F260" s="139"/>
      <c r="G260" s="140"/>
      <c r="H260" s="139"/>
      <c r="I260" s="129"/>
      <c r="L260" s="128"/>
      <c r="M260" s="128"/>
      <c r="N260" s="128"/>
      <c r="O260" s="128"/>
      <c r="P260" s="128"/>
      <c r="Q260" s="128"/>
      <c r="R260" s="128"/>
      <c r="S260" s="128"/>
      <c r="T260" s="120">
        <f t="shared" si="44"/>
        <v>0</v>
      </c>
      <c r="U260" s="131"/>
      <c r="V260" s="131"/>
      <c r="W260" s="131">
        <f>SUMIFS($F$3:F260,$D$3:D260,D260,$C$3:C260,"Buy")+SUMIFS($F$3:F260,$D$3:D260,D260,$C$3:C260,"Coin Deposit",$E$3:E260,"&lt;&gt;")</f>
        <v>0</v>
      </c>
      <c r="X260" s="131">
        <f t="shared" si="45"/>
        <v>0</v>
      </c>
      <c r="Y260" s="131">
        <f>IF($D260=Y$1,SUMIFS($H$3:$H260,$G$3:$G260,Y$1,$C$3:$C260,"Sell"),0)</f>
        <v>0</v>
      </c>
      <c r="Z260" s="131">
        <f t="shared" si="46"/>
        <v>0</v>
      </c>
      <c r="AA260" s="131">
        <f>IF($D260=AA$1,SUMIFS($H$3:$H260,$G$3:$G260,AA$1,$C$3:$C260,"Sell"),0)</f>
        <v>0</v>
      </c>
      <c r="AB260" s="131">
        <f t="shared" si="47"/>
        <v>0</v>
      </c>
      <c r="AC260" s="131">
        <f>SUMIFS('Deductions and Deposits'!$H:$H,'Deductions and Deposits'!$G:$G,D260,'Deductions and Deposits'!$F:$F,"&lt;="&amp;B260)+SUMIFS($F$3:F260,$D$3:D260,D260,$C$3:C260,"Coin Deposit",$E$3:E260,"")</f>
        <v>0</v>
      </c>
      <c r="AD260" s="131">
        <f>SUMIFS('Deductions and Deposits'!$D:$D,'Deductions and Deposits'!$C:$C,D260)+SUMIFS($F:$F,$D:$D,D260,$C:$C,"Coin Deduction")</f>
        <v>0</v>
      </c>
      <c r="AE260" s="131">
        <f>Table5[[#This Row],[Column4]]+Table5[[#This Row],[Column14]]+Table5[[#This Row],[Column19]]+Table5[[#This Row],[Column12]]</f>
        <v>0</v>
      </c>
      <c r="AF260" s="131">
        <f>Table5[[#This Row],[Column5]]+Table5[[#This Row],[Column13]]+Table5[[#This Row],[Column21]]+Table5[[#This Row],[Column18]]</f>
        <v>0</v>
      </c>
      <c r="AG260" s="131">
        <f t="shared" si="48"/>
        <v>0</v>
      </c>
      <c r="AH260" s="131">
        <f t="shared" si="49"/>
        <v>0</v>
      </c>
      <c r="AI260" s="131">
        <f>Table5[[#This Row],[Column17]]-Table5[[#This Row],[Column20]]</f>
        <v>0</v>
      </c>
      <c r="AJ260" s="131">
        <f t="shared" si="50"/>
        <v>0</v>
      </c>
      <c r="AK260" s="131">
        <f t="shared" si="51"/>
        <v>0</v>
      </c>
      <c r="AL260" s="131">
        <f t="shared" si="52"/>
        <v>0</v>
      </c>
      <c r="AM260" s="131" t="str">
        <f t="shared" si="53"/>
        <v/>
      </c>
      <c r="AN260" s="131" t="str">
        <f t="shared" ca="1" si="54"/>
        <v/>
      </c>
    </row>
    <row r="261" spans="1:40" ht="20.25" customHeight="1" x14ac:dyDescent="0.3">
      <c r="A261" s="127"/>
      <c r="B261" s="164"/>
      <c r="C261" s="139"/>
      <c r="D261" s="140"/>
      <c r="E261" s="139"/>
      <c r="F261" s="139"/>
      <c r="G261" s="140"/>
      <c r="H261" s="139"/>
      <c r="I261" s="129"/>
      <c r="L261" s="128"/>
      <c r="M261" s="128"/>
      <c r="N261" s="128"/>
      <c r="O261" s="128"/>
      <c r="P261" s="128"/>
      <c r="Q261" s="128"/>
      <c r="R261" s="128"/>
      <c r="S261" s="128"/>
      <c r="T261" s="120">
        <f t="shared" si="44"/>
        <v>0</v>
      </c>
      <c r="U261" s="131"/>
      <c r="V261" s="131"/>
      <c r="W261" s="131">
        <f>SUMIFS($F$3:F261,$D$3:D261,D261,$C$3:C261,"Buy")+SUMIFS($F$3:F261,$D$3:D261,D261,$C$3:C261,"Coin Deposit",$E$3:E261,"&lt;&gt;")</f>
        <v>0</v>
      </c>
      <c r="X261" s="131">
        <f t="shared" si="45"/>
        <v>0</v>
      </c>
      <c r="Y261" s="131">
        <f>IF($D261=Y$1,SUMIFS($H$3:$H261,$G$3:$G261,Y$1,$C$3:$C261,"Sell"),0)</f>
        <v>0</v>
      </c>
      <c r="Z261" s="131">
        <f t="shared" si="46"/>
        <v>0</v>
      </c>
      <c r="AA261" s="131">
        <f>IF($D261=AA$1,SUMIFS($H$3:$H261,$G$3:$G261,AA$1,$C$3:$C261,"Sell"),0)</f>
        <v>0</v>
      </c>
      <c r="AB261" s="131">
        <f t="shared" si="47"/>
        <v>0</v>
      </c>
      <c r="AC261" s="131">
        <f>SUMIFS('Deductions and Deposits'!$H:$H,'Deductions and Deposits'!$G:$G,D261,'Deductions and Deposits'!$F:$F,"&lt;="&amp;B261)+SUMIFS($F$3:F261,$D$3:D261,D261,$C$3:C261,"Coin Deposit",$E$3:E261,"")</f>
        <v>0</v>
      </c>
      <c r="AD261" s="131">
        <f>SUMIFS('Deductions and Deposits'!$D:$D,'Deductions and Deposits'!$C:$C,D261)+SUMIFS($F:$F,$D:$D,D261,$C:$C,"Coin Deduction")</f>
        <v>0</v>
      </c>
      <c r="AE261" s="131">
        <f>Table5[[#This Row],[Column4]]+Table5[[#This Row],[Column14]]+Table5[[#This Row],[Column19]]+Table5[[#This Row],[Column12]]</f>
        <v>0</v>
      </c>
      <c r="AF261" s="131">
        <f>Table5[[#This Row],[Column5]]+Table5[[#This Row],[Column13]]+Table5[[#This Row],[Column21]]+Table5[[#This Row],[Column18]]</f>
        <v>0</v>
      </c>
      <c r="AG261" s="131">
        <f t="shared" si="48"/>
        <v>0</v>
      </c>
      <c r="AH261" s="131">
        <f t="shared" si="49"/>
        <v>0</v>
      </c>
      <c r="AI261" s="131">
        <f>Table5[[#This Row],[Column17]]-Table5[[#This Row],[Column20]]</f>
        <v>0</v>
      </c>
      <c r="AJ261" s="131">
        <f t="shared" si="50"/>
        <v>0</v>
      </c>
      <c r="AK261" s="131">
        <f t="shared" si="51"/>
        <v>0</v>
      </c>
      <c r="AL261" s="131">
        <f t="shared" si="52"/>
        <v>0</v>
      </c>
      <c r="AM261" s="131" t="str">
        <f t="shared" si="53"/>
        <v/>
      </c>
      <c r="AN261" s="131" t="str">
        <f t="shared" ca="1" si="54"/>
        <v/>
      </c>
    </row>
    <row r="262" spans="1:40" ht="20.25" customHeight="1" x14ac:dyDescent="0.3">
      <c r="A262" s="127"/>
      <c r="B262" s="164"/>
      <c r="C262" s="139"/>
      <c r="D262" s="140"/>
      <c r="E262" s="139"/>
      <c r="F262" s="139"/>
      <c r="G262" s="140"/>
      <c r="H262" s="139"/>
      <c r="I262" s="129"/>
      <c r="L262" s="128"/>
      <c r="M262" s="128"/>
      <c r="N262" s="128"/>
      <c r="O262" s="128"/>
      <c r="P262" s="128"/>
      <c r="Q262" s="128"/>
      <c r="R262" s="128"/>
      <c r="S262" s="128"/>
      <c r="T262" s="120">
        <f t="shared" si="44"/>
        <v>0</v>
      </c>
      <c r="U262" s="131"/>
      <c r="V262" s="131"/>
      <c r="W262" s="131">
        <f>SUMIFS($F$3:F262,$D$3:D262,D262,$C$3:C262,"Buy")+SUMIFS($F$3:F262,$D$3:D262,D262,$C$3:C262,"Coin Deposit",$E$3:E262,"&lt;&gt;")</f>
        <v>0</v>
      </c>
      <c r="X262" s="131">
        <f t="shared" si="45"/>
        <v>0</v>
      </c>
      <c r="Y262" s="131">
        <f>IF($D262=Y$1,SUMIFS($H$3:$H262,$G$3:$G262,Y$1,$C$3:$C262,"Sell"),0)</f>
        <v>0</v>
      </c>
      <c r="Z262" s="131">
        <f t="shared" si="46"/>
        <v>0</v>
      </c>
      <c r="AA262" s="131">
        <f>IF($D262=AA$1,SUMIFS($H$3:$H262,$G$3:$G262,AA$1,$C$3:$C262,"Sell"),0)</f>
        <v>0</v>
      </c>
      <c r="AB262" s="131">
        <f t="shared" si="47"/>
        <v>0</v>
      </c>
      <c r="AC262" s="131">
        <f>SUMIFS('Deductions and Deposits'!$H:$H,'Deductions and Deposits'!$G:$G,D262,'Deductions and Deposits'!$F:$F,"&lt;="&amp;B262)+SUMIFS($F$3:F262,$D$3:D262,D262,$C$3:C262,"Coin Deposit",$E$3:E262,"")</f>
        <v>0</v>
      </c>
      <c r="AD262" s="131">
        <f>SUMIFS('Deductions and Deposits'!$D:$D,'Deductions and Deposits'!$C:$C,D262)+SUMIFS($F:$F,$D:$D,D262,$C:$C,"Coin Deduction")</f>
        <v>0</v>
      </c>
      <c r="AE262" s="131">
        <f>Table5[[#This Row],[Column4]]+Table5[[#This Row],[Column14]]+Table5[[#This Row],[Column19]]+Table5[[#This Row],[Column12]]</f>
        <v>0</v>
      </c>
      <c r="AF262" s="131">
        <f>Table5[[#This Row],[Column5]]+Table5[[#This Row],[Column13]]+Table5[[#This Row],[Column21]]+Table5[[#This Row],[Column18]]</f>
        <v>0</v>
      </c>
      <c r="AG262" s="131">
        <f t="shared" si="48"/>
        <v>0</v>
      </c>
      <c r="AH262" s="131">
        <f t="shared" si="49"/>
        <v>0</v>
      </c>
      <c r="AI262" s="131">
        <f>Table5[[#This Row],[Column17]]-Table5[[#This Row],[Column20]]</f>
        <v>0</v>
      </c>
      <c r="AJ262" s="131">
        <f t="shared" si="50"/>
        <v>0</v>
      </c>
      <c r="AK262" s="131">
        <f t="shared" si="51"/>
        <v>0</v>
      </c>
      <c r="AL262" s="131">
        <f t="shared" si="52"/>
        <v>0</v>
      </c>
      <c r="AM262" s="131" t="str">
        <f t="shared" si="53"/>
        <v/>
      </c>
      <c r="AN262" s="131" t="str">
        <f t="shared" ca="1" si="54"/>
        <v/>
      </c>
    </row>
    <row r="263" spans="1:40" ht="20.25" customHeight="1" x14ac:dyDescent="0.3">
      <c r="A263" s="127"/>
      <c r="B263" s="164"/>
      <c r="C263" s="139"/>
      <c r="D263" s="140"/>
      <c r="E263" s="139"/>
      <c r="F263" s="139"/>
      <c r="G263" s="140"/>
      <c r="H263" s="139"/>
      <c r="I263" s="129"/>
      <c r="L263" s="128"/>
      <c r="M263" s="128"/>
      <c r="N263" s="128"/>
      <c r="O263" s="128"/>
      <c r="P263" s="128"/>
      <c r="Q263" s="128"/>
      <c r="R263" s="128"/>
      <c r="S263" s="128"/>
      <c r="T263" s="120">
        <f t="shared" si="44"/>
        <v>0</v>
      </c>
      <c r="U263" s="131"/>
      <c r="V263" s="131"/>
      <c r="W263" s="131">
        <f>SUMIFS($F$3:F263,$D$3:D263,D263,$C$3:C263,"Buy")+SUMIFS($F$3:F263,$D$3:D263,D263,$C$3:C263,"Coin Deposit",$E$3:E263,"&lt;&gt;")</f>
        <v>0</v>
      </c>
      <c r="X263" s="131">
        <f t="shared" si="45"/>
        <v>0</v>
      </c>
      <c r="Y263" s="131">
        <f>IF($D263=Y$1,SUMIFS($H$3:$H263,$G$3:$G263,Y$1,$C$3:$C263,"Sell"),0)</f>
        <v>0</v>
      </c>
      <c r="Z263" s="131">
        <f t="shared" si="46"/>
        <v>0</v>
      </c>
      <c r="AA263" s="131">
        <f>IF($D263=AA$1,SUMIFS($H$3:$H263,$G$3:$G263,AA$1,$C$3:$C263,"Sell"),0)</f>
        <v>0</v>
      </c>
      <c r="AB263" s="131">
        <f t="shared" si="47"/>
        <v>0</v>
      </c>
      <c r="AC263" s="131">
        <f>SUMIFS('Deductions and Deposits'!$H:$H,'Deductions and Deposits'!$G:$G,D263,'Deductions and Deposits'!$F:$F,"&lt;="&amp;B263)+SUMIFS($F$3:F263,$D$3:D263,D263,$C$3:C263,"Coin Deposit",$E$3:E263,"")</f>
        <v>0</v>
      </c>
      <c r="AD263" s="131">
        <f>SUMIFS('Deductions and Deposits'!$D:$D,'Deductions and Deposits'!$C:$C,D263)+SUMIFS($F:$F,$D:$D,D263,$C:$C,"Coin Deduction")</f>
        <v>0</v>
      </c>
      <c r="AE263" s="131">
        <f>Table5[[#This Row],[Column4]]+Table5[[#This Row],[Column14]]+Table5[[#This Row],[Column19]]+Table5[[#This Row],[Column12]]</f>
        <v>0</v>
      </c>
      <c r="AF263" s="131">
        <f>Table5[[#This Row],[Column5]]+Table5[[#This Row],[Column13]]+Table5[[#This Row],[Column21]]+Table5[[#This Row],[Column18]]</f>
        <v>0</v>
      </c>
      <c r="AG263" s="131">
        <f t="shared" si="48"/>
        <v>0</v>
      </c>
      <c r="AH263" s="131">
        <f t="shared" si="49"/>
        <v>0</v>
      </c>
      <c r="AI263" s="131">
        <f>Table5[[#This Row],[Column17]]-Table5[[#This Row],[Column20]]</f>
        <v>0</v>
      </c>
      <c r="AJ263" s="131">
        <f t="shared" si="50"/>
        <v>0</v>
      </c>
      <c r="AK263" s="131">
        <f t="shared" si="51"/>
        <v>0</v>
      </c>
      <c r="AL263" s="131">
        <f t="shared" si="52"/>
        <v>0</v>
      </c>
      <c r="AM263" s="131" t="str">
        <f t="shared" si="53"/>
        <v/>
      </c>
      <c r="AN263" s="131" t="str">
        <f t="shared" ca="1" si="54"/>
        <v/>
      </c>
    </row>
    <row r="264" spans="1:40" ht="20.25" customHeight="1" x14ac:dyDescent="0.3">
      <c r="A264" s="127"/>
      <c r="B264" s="164"/>
      <c r="C264" s="139"/>
      <c r="D264" s="140"/>
      <c r="E264" s="139"/>
      <c r="F264" s="139"/>
      <c r="G264" s="140"/>
      <c r="H264" s="139"/>
      <c r="I264" s="129"/>
      <c r="L264" s="128"/>
      <c r="M264" s="128"/>
      <c r="N264" s="128"/>
      <c r="O264" s="128"/>
      <c r="P264" s="128"/>
      <c r="Q264" s="128"/>
      <c r="R264" s="128"/>
      <c r="S264" s="128"/>
      <c r="T264" s="120">
        <f t="shared" si="44"/>
        <v>0</v>
      </c>
      <c r="U264" s="131"/>
      <c r="V264" s="131"/>
      <c r="W264" s="131">
        <f>SUMIFS($F$3:F264,$D$3:D264,D264,$C$3:C264,"Buy")+SUMIFS($F$3:F264,$D$3:D264,D264,$C$3:C264,"Coin Deposit",$E$3:E264,"&lt;&gt;")</f>
        <v>0</v>
      </c>
      <c r="X264" s="131">
        <f t="shared" si="45"/>
        <v>0</v>
      </c>
      <c r="Y264" s="131">
        <f>IF($D264=Y$1,SUMIFS($H$3:$H264,$G$3:$G264,Y$1,$C$3:$C264,"Sell"),0)</f>
        <v>0</v>
      </c>
      <c r="Z264" s="131">
        <f t="shared" si="46"/>
        <v>0</v>
      </c>
      <c r="AA264" s="131">
        <f>IF($D264=AA$1,SUMIFS($H$3:$H264,$G$3:$G264,AA$1,$C$3:$C264,"Sell"),0)</f>
        <v>0</v>
      </c>
      <c r="AB264" s="131">
        <f t="shared" si="47"/>
        <v>0</v>
      </c>
      <c r="AC264" s="131">
        <f>SUMIFS('Deductions and Deposits'!$H:$H,'Deductions and Deposits'!$G:$G,D264,'Deductions and Deposits'!$F:$F,"&lt;="&amp;B264)+SUMIFS($F$3:F264,$D$3:D264,D264,$C$3:C264,"Coin Deposit",$E$3:E264,"")</f>
        <v>0</v>
      </c>
      <c r="AD264" s="131">
        <f>SUMIFS('Deductions and Deposits'!$D:$D,'Deductions and Deposits'!$C:$C,D264)+SUMIFS($F:$F,$D:$D,D264,$C:$C,"Coin Deduction")</f>
        <v>0</v>
      </c>
      <c r="AE264" s="131">
        <f>Table5[[#This Row],[Column4]]+Table5[[#This Row],[Column14]]+Table5[[#This Row],[Column19]]+Table5[[#This Row],[Column12]]</f>
        <v>0</v>
      </c>
      <c r="AF264" s="131">
        <f>Table5[[#This Row],[Column5]]+Table5[[#This Row],[Column13]]+Table5[[#This Row],[Column21]]+Table5[[#This Row],[Column18]]</f>
        <v>0</v>
      </c>
      <c r="AG264" s="131">
        <f t="shared" si="48"/>
        <v>0</v>
      </c>
      <c r="AH264" s="131">
        <f t="shared" si="49"/>
        <v>0</v>
      </c>
      <c r="AI264" s="131">
        <f>Table5[[#This Row],[Column17]]-Table5[[#This Row],[Column20]]</f>
        <v>0</v>
      </c>
      <c r="AJ264" s="131">
        <f t="shared" si="50"/>
        <v>0</v>
      </c>
      <c r="AK264" s="131">
        <f t="shared" si="51"/>
        <v>0</v>
      </c>
      <c r="AL264" s="131">
        <f t="shared" si="52"/>
        <v>0</v>
      </c>
      <c r="AM264" s="131" t="str">
        <f t="shared" si="53"/>
        <v/>
      </c>
      <c r="AN264" s="131" t="str">
        <f t="shared" ca="1" si="54"/>
        <v/>
      </c>
    </row>
    <row r="265" spans="1:40" ht="20.25" customHeight="1" x14ac:dyDescent="0.3">
      <c r="A265" s="127"/>
      <c r="B265" s="164"/>
      <c r="C265" s="139"/>
      <c r="D265" s="140"/>
      <c r="E265" s="139"/>
      <c r="F265" s="139"/>
      <c r="G265" s="140"/>
      <c r="H265" s="139"/>
      <c r="I265" s="129"/>
      <c r="L265" s="128"/>
      <c r="M265" s="128"/>
      <c r="N265" s="128"/>
      <c r="O265" s="128"/>
      <c r="P265" s="128"/>
      <c r="Q265" s="128"/>
      <c r="R265" s="128"/>
      <c r="S265" s="128"/>
      <c r="T265" s="120">
        <f t="shared" si="44"/>
        <v>0</v>
      </c>
      <c r="U265" s="131"/>
      <c r="V265" s="131"/>
      <c r="W265" s="131">
        <f>SUMIFS($F$3:F265,$D$3:D265,D265,$C$3:C265,"Buy")+SUMIFS($F$3:F265,$D$3:D265,D265,$C$3:C265,"Coin Deposit",$E$3:E265,"&lt;&gt;")</f>
        <v>0</v>
      </c>
      <c r="X265" s="131">
        <f t="shared" si="45"/>
        <v>0</v>
      </c>
      <c r="Y265" s="131">
        <f>IF($D265=Y$1,SUMIFS($H$3:$H265,$G$3:$G265,Y$1,$C$3:$C265,"Sell"),0)</f>
        <v>0</v>
      </c>
      <c r="Z265" s="131">
        <f t="shared" si="46"/>
        <v>0</v>
      </c>
      <c r="AA265" s="131">
        <f>IF($D265=AA$1,SUMIFS($H$3:$H265,$G$3:$G265,AA$1,$C$3:$C265,"Sell"),0)</f>
        <v>0</v>
      </c>
      <c r="AB265" s="131">
        <f t="shared" si="47"/>
        <v>0</v>
      </c>
      <c r="AC265" s="131">
        <f>SUMIFS('Deductions and Deposits'!$H:$H,'Deductions and Deposits'!$G:$G,D265,'Deductions and Deposits'!$F:$F,"&lt;="&amp;B265)+SUMIFS($F$3:F265,$D$3:D265,D265,$C$3:C265,"Coin Deposit",$E$3:E265,"")</f>
        <v>0</v>
      </c>
      <c r="AD265" s="131">
        <f>SUMIFS('Deductions and Deposits'!$D:$D,'Deductions and Deposits'!$C:$C,D265)+SUMIFS($F:$F,$D:$D,D265,$C:$C,"Coin Deduction")</f>
        <v>0</v>
      </c>
      <c r="AE265" s="131">
        <f>Table5[[#This Row],[Column4]]+Table5[[#This Row],[Column14]]+Table5[[#This Row],[Column19]]+Table5[[#This Row],[Column12]]</f>
        <v>0</v>
      </c>
      <c r="AF265" s="131">
        <f>Table5[[#This Row],[Column5]]+Table5[[#This Row],[Column13]]+Table5[[#This Row],[Column21]]+Table5[[#This Row],[Column18]]</f>
        <v>0</v>
      </c>
      <c r="AG265" s="131">
        <f t="shared" si="48"/>
        <v>0</v>
      </c>
      <c r="AH265" s="131">
        <f t="shared" si="49"/>
        <v>0</v>
      </c>
      <c r="AI265" s="131">
        <f>Table5[[#This Row],[Column17]]-Table5[[#This Row],[Column20]]</f>
        <v>0</v>
      </c>
      <c r="AJ265" s="131">
        <f t="shared" si="50"/>
        <v>0</v>
      </c>
      <c r="AK265" s="131">
        <f t="shared" si="51"/>
        <v>0</v>
      </c>
      <c r="AL265" s="131">
        <f t="shared" si="52"/>
        <v>0</v>
      </c>
      <c r="AM265" s="131" t="str">
        <f t="shared" si="53"/>
        <v/>
      </c>
      <c r="AN265" s="131" t="str">
        <f t="shared" ca="1" si="54"/>
        <v/>
      </c>
    </row>
    <row r="266" spans="1:40" ht="20.25" customHeight="1" x14ac:dyDescent="0.3">
      <c r="A266" s="127"/>
      <c r="B266" s="164"/>
      <c r="C266" s="139"/>
      <c r="D266" s="140"/>
      <c r="E266" s="139"/>
      <c r="F266" s="139"/>
      <c r="G266" s="140"/>
      <c r="H266" s="139"/>
      <c r="I266" s="129"/>
      <c r="L266" s="128"/>
      <c r="M266" s="128"/>
      <c r="N266" s="128"/>
      <c r="O266" s="128"/>
      <c r="P266" s="128"/>
      <c r="Q266" s="128"/>
      <c r="R266" s="128"/>
      <c r="S266" s="128"/>
      <c r="T266" s="120">
        <f t="shared" si="44"/>
        <v>0</v>
      </c>
      <c r="U266" s="131"/>
      <c r="V266" s="131"/>
      <c r="W266" s="131">
        <f>SUMIFS($F$3:F266,$D$3:D266,D266,$C$3:C266,"Buy")+SUMIFS($F$3:F266,$D$3:D266,D266,$C$3:C266,"Coin Deposit",$E$3:E266,"&lt;&gt;")</f>
        <v>0</v>
      </c>
      <c r="X266" s="131">
        <f t="shared" si="45"/>
        <v>0</v>
      </c>
      <c r="Y266" s="131">
        <f>IF($D266=Y$1,SUMIFS($H$3:$H266,$G$3:$G266,Y$1,$C$3:$C266,"Sell"),0)</f>
        <v>0</v>
      </c>
      <c r="Z266" s="131">
        <f t="shared" si="46"/>
        <v>0</v>
      </c>
      <c r="AA266" s="131">
        <f>IF($D266=AA$1,SUMIFS($H$3:$H266,$G$3:$G266,AA$1,$C$3:$C266,"Sell"),0)</f>
        <v>0</v>
      </c>
      <c r="AB266" s="131">
        <f t="shared" si="47"/>
        <v>0</v>
      </c>
      <c r="AC266" s="131">
        <f>SUMIFS('Deductions and Deposits'!$H:$H,'Deductions and Deposits'!$G:$G,D266,'Deductions and Deposits'!$F:$F,"&lt;="&amp;B266)+SUMIFS($F$3:F266,$D$3:D266,D266,$C$3:C266,"Coin Deposit",$E$3:E266,"")</f>
        <v>0</v>
      </c>
      <c r="AD266" s="131">
        <f>SUMIFS('Deductions and Deposits'!$D:$D,'Deductions and Deposits'!$C:$C,D266)+SUMIFS($F:$F,$D:$D,D266,$C:$C,"Coin Deduction")</f>
        <v>0</v>
      </c>
      <c r="AE266" s="131">
        <f>Table5[[#This Row],[Column4]]+Table5[[#This Row],[Column14]]+Table5[[#This Row],[Column19]]+Table5[[#This Row],[Column12]]</f>
        <v>0</v>
      </c>
      <c r="AF266" s="131">
        <f>Table5[[#This Row],[Column5]]+Table5[[#This Row],[Column13]]+Table5[[#This Row],[Column21]]+Table5[[#This Row],[Column18]]</f>
        <v>0</v>
      </c>
      <c r="AG266" s="131">
        <f t="shared" si="48"/>
        <v>0</v>
      </c>
      <c r="AH266" s="131">
        <f t="shared" si="49"/>
        <v>0</v>
      </c>
      <c r="AI266" s="131">
        <f>Table5[[#This Row],[Column17]]-Table5[[#This Row],[Column20]]</f>
        <v>0</v>
      </c>
      <c r="AJ266" s="131">
        <f t="shared" si="50"/>
        <v>0</v>
      </c>
      <c r="AK266" s="131">
        <f t="shared" si="51"/>
        <v>0</v>
      </c>
      <c r="AL266" s="131">
        <f t="shared" si="52"/>
        <v>0</v>
      </c>
      <c r="AM266" s="131" t="str">
        <f t="shared" si="53"/>
        <v/>
      </c>
      <c r="AN266" s="131" t="str">
        <f t="shared" ca="1" si="54"/>
        <v/>
      </c>
    </row>
    <row r="267" spans="1:40" ht="20.25" customHeight="1" x14ac:dyDescent="0.3">
      <c r="A267" s="127"/>
      <c r="B267" s="164"/>
      <c r="C267" s="139"/>
      <c r="D267" s="140"/>
      <c r="E267" s="139"/>
      <c r="F267" s="139"/>
      <c r="G267" s="140"/>
      <c r="H267" s="139"/>
      <c r="I267" s="129"/>
      <c r="L267" s="128"/>
      <c r="M267" s="128"/>
      <c r="N267" s="128"/>
      <c r="O267" s="128"/>
      <c r="P267" s="128"/>
      <c r="Q267" s="128"/>
      <c r="R267" s="128"/>
      <c r="S267" s="128"/>
      <c r="T267" s="120">
        <f t="shared" si="44"/>
        <v>0</v>
      </c>
      <c r="U267" s="131"/>
      <c r="V267" s="131"/>
      <c r="W267" s="131">
        <f>SUMIFS($F$3:F267,$D$3:D267,D267,$C$3:C267,"Buy")+SUMIFS($F$3:F267,$D$3:D267,D267,$C$3:C267,"Coin Deposit",$E$3:E267,"&lt;&gt;")</f>
        <v>0</v>
      </c>
      <c r="X267" s="131">
        <f t="shared" si="45"/>
        <v>0</v>
      </c>
      <c r="Y267" s="131">
        <f>IF($D267=Y$1,SUMIFS($H$3:$H267,$G$3:$G267,Y$1,$C$3:$C267,"Sell"),0)</f>
        <v>0</v>
      </c>
      <c r="Z267" s="131">
        <f t="shared" si="46"/>
        <v>0</v>
      </c>
      <c r="AA267" s="131">
        <f>IF($D267=AA$1,SUMIFS($H$3:$H267,$G$3:$G267,AA$1,$C$3:$C267,"Sell"),0)</f>
        <v>0</v>
      </c>
      <c r="AB267" s="131">
        <f t="shared" si="47"/>
        <v>0</v>
      </c>
      <c r="AC267" s="131">
        <f>SUMIFS('Deductions and Deposits'!$H:$H,'Deductions and Deposits'!$G:$G,D267,'Deductions and Deposits'!$F:$F,"&lt;="&amp;B267)+SUMIFS($F$3:F267,$D$3:D267,D267,$C$3:C267,"Coin Deposit",$E$3:E267,"")</f>
        <v>0</v>
      </c>
      <c r="AD267" s="131">
        <f>SUMIFS('Deductions and Deposits'!$D:$D,'Deductions and Deposits'!$C:$C,D267)+SUMIFS($F:$F,$D:$D,D267,$C:$C,"Coin Deduction")</f>
        <v>0</v>
      </c>
      <c r="AE267" s="131">
        <f>Table5[[#This Row],[Column4]]+Table5[[#This Row],[Column14]]+Table5[[#This Row],[Column19]]+Table5[[#This Row],[Column12]]</f>
        <v>0</v>
      </c>
      <c r="AF267" s="131">
        <f>Table5[[#This Row],[Column5]]+Table5[[#This Row],[Column13]]+Table5[[#This Row],[Column21]]+Table5[[#This Row],[Column18]]</f>
        <v>0</v>
      </c>
      <c r="AG267" s="131">
        <f t="shared" si="48"/>
        <v>0</v>
      </c>
      <c r="AH267" s="131">
        <f t="shared" si="49"/>
        <v>0</v>
      </c>
      <c r="AI267" s="131">
        <f>Table5[[#This Row],[Column17]]-Table5[[#This Row],[Column20]]</f>
        <v>0</v>
      </c>
      <c r="AJ267" s="131">
        <f t="shared" si="50"/>
        <v>0</v>
      </c>
      <c r="AK267" s="131">
        <f t="shared" si="51"/>
        <v>0</v>
      </c>
      <c r="AL267" s="131">
        <f t="shared" si="52"/>
        <v>0</v>
      </c>
      <c r="AM267" s="131" t="str">
        <f t="shared" si="53"/>
        <v/>
      </c>
      <c r="AN267" s="131" t="str">
        <f t="shared" ca="1" si="54"/>
        <v/>
      </c>
    </row>
    <row r="268" spans="1:40" ht="20.25" customHeight="1" x14ac:dyDescent="0.3">
      <c r="A268" s="127"/>
      <c r="B268" s="164"/>
      <c r="C268" s="139"/>
      <c r="D268" s="140"/>
      <c r="E268" s="139"/>
      <c r="F268" s="139"/>
      <c r="G268" s="140"/>
      <c r="H268" s="139"/>
      <c r="I268" s="129"/>
      <c r="L268" s="128"/>
      <c r="M268" s="128"/>
      <c r="N268" s="128"/>
      <c r="O268" s="128"/>
      <c r="P268" s="128"/>
      <c r="Q268" s="128"/>
      <c r="R268" s="128"/>
      <c r="S268" s="128"/>
      <c r="T268" s="120">
        <f t="shared" si="44"/>
        <v>0</v>
      </c>
      <c r="U268" s="131"/>
      <c r="V268" s="131"/>
      <c r="W268" s="131">
        <f>SUMIFS($F$3:F268,$D$3:D268,D268,$C$3:C268,"Buy")+SUMIFS($F$3:F268,$D$3:D268,D268,$C$3:C268,"Coin Deposit",$E$3:E268,"&lt;&gt;")</f>
        <v>0</v>
      </c>
      <c r="X268" s="131">
        <f t="shared" si="45"/>
        <v>0</v>
      </c>
      <c r="Y268" s="131">
        <f>IF($D268=Y$1,SUMIFS($H$3:$H268,$G$3:$G268,Y$1,$C$3:$C268,"Sell"),0)</f>
        <v>0</v>
      </c>
      <c r="Z268" s="131">
        <f t="shared" si="46"/>
        <v>0</v>
      </c>
      <c r="AA268" s="131">
        <f>IF($D268=AA$1,SUMIFS($H$3:$H268,$G$3:$G268,AA$1,$C$3:$C268,"Sell"),0)</f>
        <v>0</v>
      </c>
      <c r="AB268" s="131">
        <f t="shared" si="47"/>
        <v>0</v>
      </c>
      <c r="AC268" s="131">
        <f>SUMIFS('Deductions and Deposits'!$H:$H,'Deductions and Deposits'!$G:$G,D268,'Deductions and Deposits'!$F:$F,"&lt;="&amp;B268)+SUMIFS($F$3:F268,$D$3:D268,D268,$C$3:C268,"Coin Deposit",$E$3:E268,"")</f>
        <v>0</v>
      </c>
      <c r="AD268" s="131">
        <f>SUMIFS('Deductions and Deposits'!$D:$D,'Deductions and Deposits'!$C:$C,D268)+SUMIFS($F:$F,$D:$D,D268,$C:$C,"Coin Deduction")</f>
        <v>0</v>
      </c>
      <c r="AE268" s="131">
        <f>Table5[[#This Row],[Column4]]+Table5[[#This Row],[Column14]]+Table5[[#This Row],[Column19]]+Table5[[#This Row],[Column12]]</f>
        <v>0</v>
      </c>
      <c r="AF268" s="131">
        <f>Table5[[#This Row],[Column5]]+Table5[[#This Row],[Column13]]+Table5[[#This Row],[Column21]]+Table5[[#This Row],[Column18]]</f>
        <v>0</v>
      </c>
      <c r="AG268" s="131">
        <f t="shared" si="48"/>
        <v>0</v>
      </c>
      <c r="AH268" s="131">
        <f t="shared" si="49"/>
        <v>0</v>
      </c>
      <c r="AI268" s="131">
        <f>Table5[[#This Row],[Column17]]-Table5[[#This Row],[Column20]]</f>
        <v>0</v>
      </c>
      <c r="AJ268" s="131">
        <f t="shared" si="50"/>
        <v>0</v>
      </c>
      <c r="AK268" s="131">
        <f t="shared" si="51"/>
        <v>0</v>
      </c>
      <c r="AL268" s="131">
        <f t="shared" si="52"/>
        <v>0</v>
      </c>
      <c r="AM268" s="131" t="str">
        <f t="shared" si="53"/>
        <v/>
      </c>
      <c r="AN268" s="131" t="str">
        <f t="shared" ca="1" si="54"/>
        <v/>
      </c>
    </row>
    <row r="269" spans="1:40" ht="20.25" customHeight="1" x14ac:dyDescent="0.3">
      <c r="A269" s="127"/>
      <c r="B269" s="164"/>
      <c r="C269" s="139"/>
      <c r="D269" s="140"/>
      <c r="E269" s="139"/>
      <c r="F269" s="139"/>
      <c r="G269" s="140"/>
      <c r="H269" s="139"/>
      <c r="I269" s="129"/>
      <c r="L269" s="128"/>
      <c r="M269" s="128"/>
      <c r="N269" s="128"/>
      <c r="O269" s="128"/>
      <c r="P269" s="128"/>
      <c r="Q269" s="128"/>
      <c r="R269" s="128"/>
      <c r="S269" s="128"/>
      <c r="T269" s="120">
        <f t="shared" si="44"/>
        <v>0</v>
      </c>
      <c r="U269" s="131"/>
      <c r="V269" s="131"/>
      <c r="W269" s="131">
        <f>SUMIFS($F$3:F269,$D$3:D269,D269,$C$3:C269,"Buy")+SUMIFS($F$3:F269,$D$3:D269,D269,$C$3:C269,"Coin Deposit",$E$3:E269,"&lt;&gt;")</f>
        <v>0</v>
      </c>
      <c r="X269" s="131">
        <f t="shared" si="45"/>
        <v>0</v>
      </c>
      <c r="Y269" s="131">
        <f>IF($D269=Y$1,SUMIFS($H$3:$H269,$G$3:$G269,Y$1,$C$3:$C269,"Sell"),0)</f>
        <v>0</v>
      </c>
      <c r="Z269" s="131">
        <f t="shared" si="46"/>
        <v>0</v>
      </c>
      <c r="AA269" s="131">
        <f>IF($D269=AA$1,SUMIFS($H$3:$H269,$G$3:$G269,AA$1,$C$3:$C269,"Sell"),0)</f>
        <v>0</v>
      </c>
      <c r="AB269" s="131">
        <f t="shared" si="47"/>
        <v>0</v>
      </c>
      <c r="AC269" s="131">
        <f>SUMIFS('Deductions and Deposits'!$H:$H,'Deductions and Deposits'!$G:$G,D269,'Deductions and Deposits'!$F:$F,"&lt;="&amp;B269)+SUMIFS($F$3:F269,$D$3:D269,D269,$C$3:C269,"Coin Deposit",$E$3:E269,"")</f>
        <v>0</v>
      </c>
      <c r="AD269" s="131">
        <f>SUMIFS('Deductions and Deposits'!$D:$D,'Deductions and Deposits'!$C:$C,D269)+SUMIFS($F:$F,$D:$D,D269,$C:$C,"Coin Deduction")</f>
        <v>0</v>
      </c>
      <c r="AE269" s="131">
        <f>Table5[[#This Row],[Column4]]+Table5[[#This Row],[Column14]]+Table5[[#This Row],[Column19]]+Table5[[#This Row],[Column12]]</f>
        <v>0</v>
      </c>
      <c r="AF269" s="131">
        <f>Table5[[#This Row],[Column5]]+Table5[[#This Row],[Column13]]+Table5[[#This Row],[Column21]]+Table5[[#This Row],[Column18]]</f>
        <v>0</v>
      </c>
      <c r="AG269" s="131">
        <f t="shared" si="48"/>
        <v>0</v>
      </c>
      <c r="AH269" s="131">
        <f t="shared" si="49"/>
        <v>0</v>
      </c>
      <c r="AI269" s="131">
        <f>Table5[[#This Row],[Column17]]-Table5[[#This Row],[Column20]]</f>
        <v>0</v>
      </c>
      <c r="AJ269" s="131">
        <f t="shared" si="50"/>
        <v>0</v>
      </c>
      <c r="AK269" s="131">
        <f t="shared" si="51"/>
        <v>0</v>
      </c>
      <c r="AL269" s="131">
        <f t="shared" si="52"/>
        <v>0</v>
      </c>
      <c r="AM269" s="131" t="str">
        <f t="shared" si="53"/>
        <v/>
      </c>
      <c r="AN269" s="131" t="str">
        <f t="shared" ca="1" si="54"/>
        <v/>
      </c>
    </row>
    <row r="270" spans="1:40" ht="20.25" customHeight="1" x14ac:dyDescent="0.3">
      <c r="A270" s="127"/>
      <c r="B270" s="164"/>
      <c r="C270" s="139"/>
      <c r="D270" s="140"/>
      <c r="E270" s="139"/>
      <c r="F270" s="139"/>
      <c r="G270" s="140"/>
      <c r="H270" s="139"/>
      <c r="I270" s="129"/>
      <c r="L270" s="128"/>
      <c r="M270" s="128"/>
      <c r="N270" s="128"/>
      <c r="O270" s="128"/>
      <c r="P270" s="128"/>
      <c r="Q270" s="128"/>
      <c r="R270" s="128"/>
      <c r="S270" s="128"/>
      <c r="T270" s="120">
        <f t="shared" si="44"/>
        <v>0</v>
      </c>
      <c r="U270" s="131"/>
      <c r="V270" s="131"/>
      <c r="W270" s="131">
        <f>SUMIFS($F$3:F270,$D$3:D270,D270,$C$3:C270,"Buy")+SUMIFS($F$3:F270,$D$3:D270,D270,$C$3:C270,"Coin Deposit",$E$3:E270,"&lt;&gt;")</f>
        <v>0</v>
      </c>
      <c r="X270" s="131">
        <f t="shared" si="45"/>
        <v>0</v>
      </c>
      <c r="Y270" s="131">
        <f>IF($D270=Y$1,SUMIFS($H$3:$H270,$G$3:$G270,Y$1,$C$3:$C270,"Sell"),0)</f>
        <v>0</v>
      </c>
      <c r="Z270" s="131">
        <f t="shared" si="46"/>
        <v>0</v>
      </c>
      <c r="AA270" s="131">
        <f>IF($D270=AA$1,SUMIFS($H$3:$H270,$G$3:$G270,AA$1,$C$3:$C270,"Sell"),0)</f>
        <v>0</v>
      </c>
      <c r="AB270" s="131">
        <f t="shared" si="47"/>
        <v>0</v>
      </c>
      <c r="AC270" s="131">
        <f>SUMIFS('Deductions and Deposits'!$H:$H,'Deductions and Deposits'!$G:$G,D270,'Deductions and Deposits'!$F:$F,"&lt;="&amp;B270)+SUMIFS($F$3:F270,$D$3:D270,D270,$C$3:C270,"Coin Deposit",$E$3:E270,"")</f>
        <v>0</v>
      </c>
      <c r="AD270" s="131">
        <f>SUMIFS('Deductions and Deposits'!$D:$D,'Deductions and Deposits'!$C:$C,D270)+SUMIFS($F:$F,$D:$D,D270,$C:$C,"Coin Deduction")</f>
        <v>0</v>
      </c>
      <c r="AE270" s="131">
        <f>Table5[[#This Row],[Column4]]+Table5[[#This Row],[Column14]]+Table5[[#This Row],[Column19]]+Table5[[#This Row],[Column12]]</f>
        <v>0</v>
      </c>
      <c r="AF270" s="131">
        <f>Table5[[#This Row],[Column5]]+Table5[[#This Row],[Column13]]+Table5[[#This Row],[Column21]]+Table5[[#This Row],[Column18]]</f>
        <v>0</v>
      </c>
      <c r="AG270" s="131">
        <f t="shared" si="48"/>
        <v>0</v>
      </c>
      <c r="AH270" s="131">
        <f t="shared" si="49"/>
        <v>0</v>
      </c>
      <c r="AI270" s="131">
        <f>Table5[[#This Row],[Column17]]-Table5[[#This Row],[Column20]]</f>
        <v>0</v>
      </c>
      <c r="AJ270" s="131">
        <f t="shared" si="50"/>
        <v>0</v>
      </c>
      <c r="AK270" s="131">
        <f t="shared" si="51"/>
        <v>0</v>
      </c>
      <c r="AL270" s="131">
        <f t="shared" si="52"/>
        <v>0</v>
      </c>
      <c r="AM270" s="131" t="str">
        <f t="shared" si="53"/>
        <v/>
      </c>
      <c r="AN270" s="131" t="str">
        <f t="shared" ca="1" si="54"/>
        <v/>
      </c>
    </row>
    <row r="271" spans="1:40" ht="20.25" customHeight="1" x14ac:dyDescent="0.3">
      <c r="A271" s="127"/>
      <c r="B271" s="164"/>
      <c r="C271" s="139"/>
      <c r="D271" s="140"/>
      <c r="E271" s="139"/>
      <c r="F271" s="139"/>
      <c r="G271" s="140"/>
      <c r="H271" s="139"/>
      <c r="I271" s="129"/>
      <c r="L271" s="128"/>
      <c r="M271" s="128"/>
      <c r="N271" s="128"/>
      <c r="O271" s="128"/>
      <c r="P271" s="128"/>
      <c r="Q271" s="128"/>
      <c r="R271" s="128"/>
      <c r="S271" s="128"/>
      <c r="T271" s="120">
        <f t="shared" si="44"/>
        <v>0</v>
      </c>
      <c r="U271" s="131"/>
      <c r="V271" s="131"/>
      <c r="W271" s="131">
        <f>SUMIFS($F$3:F271,$D$3:D271,D271,$C$3:C271,"Buy")+SUMIFS($F$3:F271,$D$3:D271,D271,$C$3:C271,"Coin Deposit",$E$3:E271,"&lt;&gt;")</f>
        <v>0</v>
      </c>
      <c r="X271" s="131">
        <f t="shared" si="45"/>
        <v>0</v>
      </c>
      <c r="Y271" s="131">
        <f>IF($D271=Y$1,SUMIFS($H$3:$H271,$G$3:$G271,Y$1,$C$3:$C271,"Sell"),0)</f>
        <v>0</v>
      </c>
      <c r="Z271" s="131">
        <f t="shared" si="46"/>
        <v>0</v>
      </c>
      <c r="AA271" s="131">
        <f>IF($D271=AA$1,SUMIFS($H$3:$H271,$G$3:$G271,AA$1,$C$3:$C271,"Sell"),0)</f>
        <v>0</v>
      </c>
      <c r="AB271" s="131">
        <f t="shared" si="47"/>
        <v>0</v>
      </c>
      <c r="AC271" s="131">
        <f>SUMIFS('Deductions and Deposits'!$H:$H,'Deductions and Deposits'!$G:$G,D271,'Deductions and Deposits'!$F:$F,"&lt;="&amp;B271)+SUMIFS($F$3:F271,$D$3:D271,D271,$C$3:C271,"Coin Deposit",$E$3:E271,"")</f>
        <v>0</v>
      </c>
      <c r="AD271" s="131">
        <f>SUMIFS('Deductions and Deposits'!$D:$D,'Deductions and Deposits'!$C:$C,D271)+SUMIFS($F:$F,$D:$D,D271,$C:$C,"Coin Deduction")</f>
        <v>0</v>
      </c>
      <c r="AE271" s="131">
        <f>Table5[[#This Row],[Column4]]+Table5[[#This Row],[Column14]]+Table5[[#This Row],[Column19]]+Table5[[#This Row],[Column12]]</f>
        <v>0</v>
      </c>
      <c r="AF271" s="131">
        <f>Table5[[#This Row],[Column5]]+Table5[[#This Row],[Column13]]+Table5[[#This Row],[Column21]]+Table5[[#This Row],[Column18]]</f>
        <v>0</v>
      </c>
      <c r="AG271" s="131">
        <f t="shared" si="48"/>
        <v>0</v>
      </c>
      <c r="AH271" s="131">
        <f t="shared" si="49"/>
        <v>0</v>
      </c>
      <c r="AI271" s="131">
        <f>Table5[[#This Row],[Column17]]-Table5[[#This Row],[Column20]]</f>
        <v>0</v>
      </c>
      <c r="AJ271" s="131">
        <f t="shared" si="50"/>
        <v>0</v>
      </c>
      <c r="AK271" s="131">
        <f t="shared" si="51"/>
        <v>0</v>
      </c>
      <c r="AL271" s="131">
        <f t="shared" si="52"/>
        <v>0</v>
      </c>
      <c r="AM271" s="131" t="str">
        <f t="shared" si="53"/>
        <v/>
      </c>
      <c r="AN271" s="131" t="str">
        <f t="shared" ca="1" si="54"/>
        <v/>
      </c>
    </row>
    <row r="272" spans="1:40" ht="20.25" customHeight="1" x14ac:dyDescent="0.3">
      <c r="A272" s="127"/>
      <c r="B272" s="164"/>
      <c r="C272" s="139"/>
      <c r="D272" s="140"/>
      <c r="E272" s="139"/>
      <c r="F272" s="139"/>
      <c r="G272" s="140"/>
      <c r="H272" s="139"/>
      <c r="I272" s="129"/>
      <c r="L272" s="128"/>
      <c r="M272" s="128"/>
      <c r="N272" s="128"/>
      <c r="O272" s="128"/>
      <c r="P272" s="128"/>
      <c r="Q272" s="128"/>
      <c r="R272" s="128"/>
      <c r="S272" s="128"/>
      <c r="T272" s="120">
        <f t="shared" si="44"/>
        <v>0</v>
      </c>
      <c r="U272" s="131"/>
      <c r="V272" s="131"/>
      <c r="W272" s="131">
        <f>SUMIFS($F$3:F272,$D$3:D272,D272,$C$3:C272,"Buy")+SUMIFS($F$3:F272,$D$3:D272,D272,$C$3:C272,"Coin Deposit",$E$3:E272,"&lt;&gt;")</f>
        <v>0</v>
      </c>
      <c r="X272" s="131">
        <f t="shared" si="45"/>
        <v>0</v>
      </c>
      <c r="Y272" s="131">
        <f>IF($D272=Y$1,SUMIFS($H$3:$H272,$G$3:$G272,Y$1,$C$3:$C272,"Sell"),0)</f>
        <v>0</v>
      </c>
      <c r="Z272" s="131">
        <f t="shared" si="46"/>
        <v>0</v>
      </c>
      <c r="AA272" s="131">
        <f>IF($D272=AA$1,SUMIFS($H$3:$H272,$G$3:$G272,AA$1,$C$3:$C272,"Sell"),0)</f>
        <v>0</v>
      </c>
      <c r="AB272" s="131">
        <f t="shared" si="47"/>
        <v>0</v>
      </c>
      <c r="AC272" s="131">
        <f>SUMIFS('Deductions and Deposits'!$H:$H,'Deductions and Deposits'!$G:$G,D272,'Deductions and Deposits'!$F:$F,"&lt;="&amp;B272)+SUMIFS($F$3:F272,$D$3:D272,D272,$C$3:C272,"Coin Deposit",$E$3:E272,"")</f>
        <v>0</v>
      </c>
      <c r="AD272" s="131">
        <f>SUMIFS('Deductions and Deposits'!$D:$D,'Deductions and Deposits'!$C:$C,D272)+SUMIFS($F:$F,$D:$D,D272,$C:$C,"Coin Deduction")</f>
        <v>0</v>
      </c>
      <c r="AE272" s="131">
        <f>Table5[[#This Row],[Column4]]+Table5[[#This Row],[Column14]]+Table5[[#This Row],[Column19]]+Table5[[#This Row],[Column12]]</f>
        <v>0</v>
      </c>
      <c r="AF272" s="131">
        <f>Table5[[#This Row],[Column5]]+Table5[[#This Row],[Column13]]+Table5[[#This Row],[Column21]]+Table5[[#This Row],[Column18]]</f>
        <v>0</v>
      </c>
      <c r="AG272" s="131">
        <f t="shared" si="48"/>
        <v>0</v>
      </c>
      <c r="AH272" s="131">
        <f t="shared" si="49"/>
        <v>0</v>
      </c>
      <c r="AI272" s="131">
        <f>Table5[[#This Row],[Column17]]-Table5[[#This Row],[Column20]]</f>
        <v>0</v>
      </c>
      <c r="AJ272" s="131">
        <f t="shared" si="50"/>
        <v>0</v>
      </c>
      <c r="AK272" s="131">
        <f t="shared" si="51"/>
        <v>0</v>
      </c>
      <c r="AL272" s="131">
        <f t="shared" si="52"/>
        <v>0</v>
      </c>
      <c r="AM272" s="131" t="str">
        <f t="shared" si="53"/>
        <v/>
      </c>
      <c r="AN272" s="131" t="str">
        <f t="shared" ca="1" si="54"/>
        <v/>
      </c>
    </row>
    <row r="273" spans="1:40" ht="20.25" customHeight="1" x14ac:dyDescent="0.3">
      <c r="A273" s="127"/>
      <c r="B273" s="164"/>
      <c r="C273" s="139"/>
      <c r="D273" s="140"/>
      <c r="E273" s="139"/>
      <c r="F273" s="139"/>
      <c r="G273" s="140"/>
      <c r="H273" s="139"/>
      <c r="I273" s="129"/>
      <c r="L273" s="128"/>
      <c r="M273" s="128"/>
      <c r="N273" s="128"/>
      <c r="O273" s="128"/>
      <c r="P273" s="128"/>
      <c r="Q273" s="128"/>
      <c r="R273" s="128"/>
      <c r="S273" s="128"/>
      <c r="T273" s="120">
        <f t="shared" si="44"/>
        <v>0</v>
      </c>
      <c r="U273" s="131"/>
      <c r="V273" s="131"/>
      <c r="W273" s="131">
        <f>SUMIFS($F$3:F273,$D$3:D273,D273,$C$3:C273,"Buy")+SUMIFS($F$3:F273,$D$3:D273,D273,$C$3:C273,"Coin Deposit",$E$3:E273,"&lt;&gt;")</f>
        <v>0</v>
      </c>
      <c r="X273" s="131">
        <f t="shared" si="45"/>
        <v>0</v>
      </c>
      <c r="Y273" s="131">
        <f>IF($D273=Y$1,SUMIFS($H$3:$H273,$G$3:$G273,Y$1,$C$3:$C273,"Sell"),0)</f>
        <v>0</v>
      </c>
      <c r="Z273" s="131">
        <f t="shared" si="46"/>
        <v>0</v>
      </c>
      <c r="AA273" s="131">
        <f>IF($D273=AA$1,SUMIFS($H$3:$H273,$G$3:$G273,AA$1,$C$3:$C273,"Sell"),0)</f>
        <v>0</v>
      </c>
      <c r="AB273" s="131">
        <f t="shared" si="47"/>
        <v>0</v>
      </c>
      <c r="AC273" s="131">
        <f>SUMIFS('Deductions and Deposits'!$H:$H,'Deductions and Deposits'!$G:$G,D273,'Deductions and Deposits'!$F:$F,"&lt;="&amp;B273)+SUMIFS($F$3:F273,$D$3:D273,D273,$C$3:C273,"Coin Deposit",$E$3:E273,"")</f>
        <v>0</v>
      </c>
      <c r="AD273" s="131">
        <f>SUMIFS('Deductions and Deposits'!$D:$D,'Deductions and Deposits'!$C:$C,D273)+SUMIFS($F:$F,$D:$D,D273,$C:$C,"Coin Deduction")</f>
        <v>0</v>
      </c>
      <c r="AE273" s="131">
        <f>Table5[[#This Row],[Column4]]+Table5[[#This Row],[Column14]]+Table5[[#This Row],[Column19]]+Table5[[#This Row],[Column12]]</f>
        <v>0</v>
      </c>
      <c r="AF273" s="131">
        <f>Table5[[#This Row],[Column5]]+Table5[[#This Row],[Column13]]+Table5[[#This Row],[Column21]]+Table5[[#This Row],[Column18]]</f>
        <v>0</v>
      </c>
      <c r="AG273" s="131">
        <f t="shared" si="48"/>
        <v>0</v>
      </c>
      <c r="AH273" s="131">
        <f t="shared" si="49"/>
        <v>0</v>
      </c>
      <c r="AI273" s="131">
        <f>Table5[[#This Row],[Column17]]-Table5[[#This Row],[Column20]]</f>
        <v>0</v>
      </c>
      <c r="AJ273" s="131">
        <f t="shared" si="50"/>
        <v>0</v>
      </c>
      <c r="AK273" s="131">
        <f t="shared" si="51"/>
        <v>0</v>
      </c>
      <c r="AL273" s="131">
        <f t="shared" si="52"/>
        <v>0</v>
      </c>
      <c r="AM273" s="131" t="str">
        <f t="shared" si="53"/>
        <v/>
      </c>
      <c r="AN273" s="131" t="str">
        <f t="shared" ca="1" si="54"/>
        <v/>
      </c>
    </row>
    <row r="274" spans="1:40" ht="20.25" customHeight="1" x14ac:dyDescent="0.3">
      <c r="A274" s="127"/>
      <c r="B274" s="164"/>
      <c r="C274" s="139"/>
      <c r="D274" s="140"/>
      <c r="E274" s="139"/>
      <c r="F274" s="139"/>
      <c r="G274" s="140"/>
      <c r="H274" s="139"/>
      <c r="I274" s="129"/>
      <c r="L274" s="128"/>
      <c r="M274" s="128"/>
      <c r="N274" s="128"/>
      <c r="O274" s="128"/>
      <c r="P274" s="128"/>
      <c r="Q274" s="128"/>
      <c r="R274" s="128"/>
      <c r="S274" s="128"/>
      <c r="T274" s="120">
        <f t="shared" si="44"/>
        <v>0</v>
      </c>
      <c r="U274" s="131"/>
      <c r="V274" s="131"/>
      <c r="W274" s="131">
        <f>SUMIFS($F$3:F274,$D$3:D274,D274,$C$3:C274,"Buy")+SUMIFS($F$3:F274,$D$3:D274,D274,$C$3:C274,"Coin Deposit",$E$3:E274,"&lt;&gt;")</f>
        <v>0</v>
      </c>
      <c r="X274" s="131">
        <f t="shared" si="45"/>
        <v>0</v>
      </c>
      <c r="Y274" s="131">
        <f>IF($D274=Y$1,SUMIFS($H$3:$H274,$G$3:$G274,Y$1,$C$3:$C274,"Sell"),0)</f>
        <v>0</v>
      </c>
      <c r="Z274" s="131">
        <f t="shared" si="46"/>
        <v>0</v>
      </c>
      <c r="AA274" s="131">
        <f>IF($D274=AA$1,SUMIFS($H$3:$H274,$G$3:$G274,AA$1,$C$3:$C274,"Sell"),0)</f>
        <v>0</v>
      </c>
      <c r="AB274" s="131">
        <f t="shared" si="47"/>
        <v>0</v>
      </c>
      <c r="AC274" s="131">
        <f>SUMIFS('Deductions and Deposits'!$H:$H,'Deductions and Deposits'!$G:$G,D274,'Deductions and Deposits'!$F:$F,"&lt;="&amp;B274)+SUMIFS($F$3:F274,$D$3:D274,D274,$C$3:C274,"Coin Deposit",$E$3:E274,"")</f>
        <v>0</v>
      </c>
      <c r="AD274" s="131">
        <f>SUMIFS('Deductions and Deposits'!$D:$D,'Deductions and Deposits'!$C:$C,D274)+SUMIFS($F:$F,$D:$D,D274,$C:$C,"Coin Deduction")</f>
        <v>0</v>
      </c>
      <c r="AE274" s="131">
        <f>Table5[[#This Row],[Column4]]+Table5[[#This Row],[Column14]]+Table5[[#This Row],[Column19]]+Table5[[#This Row],[Column12]]</f>
        <v>0</v>
      </c>
      <c r="AF274" s="131">
        <f>Table5[[#This Row],[Column5]]+Table5[[#This Row],[Column13]]+Table5[[#This Row],[Column21]]+Table5[[#This Row],[Column18]]</f>
        <v>0</v>
      </c>
      <c r="AG274" s="131">
        <f t="shared" si="48"/>
        <v>0</v>
      </c>
      <c r="AH274" s="131">
        <f t="shared" si="49"/>
        <v>0</v>
      </c>
      <c r="AI274" s="131">
        <f>Table5[[#This Row],[Column17]]-Table5[[#This Row],[Column20]]</f>
        <v>0</v>
      </c>
      <c r="AJ274" s="131">
        <f t="shared" si="50"/>
        <v>0</v>
      </c>
      <c r="AK274" s="131">
        <f t="shared" si="51"/>
        <v>0</v>
      </c>
      <c r="AL274" s="131">
        <f t="shared" si="52"/>
        <v>0</v>
      </c>
      <c r="AM274" s="131" t="str">
        <f t="shared" si="53"/>
        <v/>
      </c>
      <c r="AN274" s="131" t="str">
        <f t="shared" ca="1" si="54"/>
        <v/>
      </c>
    </row>
    <row r="275" spans="1:40" ht="20.25" customHeight="1" x14ac:dyDescent="0.3">
      <c r="A275" s="127"/>
      <c r="B275" s="164"/>
      <c r="C275" s="139"/>
      <c r="D275" s="140"/>
      <c r="E275" s="139"/>
      <c r="F275" s="139"/>
      <c r="G275" s="140"/>
      <c r="H275" s="139"/>
      <c r="I275" s="129"/>
      <c r="L275" s="128"/>
      <c r="M275" s="128"/>
      <c r="N275" s="128"/>
      <c r="O275" s="128"/>
      <c r="P275" s="128"/>
      <c r="Q275" s="128"/>
      <c r="R275" s="128"/>
      <c r="S275" s="128"/>
      <c r="T275" s="120">
        <f t="shared" si="44"/>
        <v>0</v>
      </c>
      <c r="U275" s="131"/>
      <c r="V275" s="131"/>
      <c r="W275" s="131">
        <f>SUMIFS($F$3:F275,$D$3:D275,D275,$C$3:C275,"Buy")+SUMIFS($F$3:F275,$D$3:D275,D275,$C$3:C275,"Coin Deposit",$E$3:E275,"&lt;&gt;")</f>
        <v>0</v>
      </c>
      <c r="X275" s="131">
        <f t="shared" si="45"/>
        <v>0</v>
      </c>
      <c r="Y275" s="131">
        <f>IF($D275=Y$1,SUMIFS($H$3:$H275,$G$3:$G275,Y$1,$C$3:$C275,"Sell"),0)</f>
        <v>0</v>
      </c>
      <c r="Z275" s="131">
        <f t="shared" si="46"/>
        <v>0</v>
      </c>
      <c r="AA275" s="131">
        <f>IF($D275=AA$1,SUMIFS($H$3:$H275,$G$3:$G275,AA$1,$C$3:$C275,"Sell"),0)</f>
        <v>0</v>
      </c>
      <c r="AB275" s="131">
        <f t="shared" si="47"/>
        <v>0</v>
      </c>
      <c r="AC275" s="131">
        <f>SUMIFS('Deductions and Deposits'!$H:$H,'Deductions and Deposits'!$G:$G,D275,'Deductions and Deposits'!$F:$F,"&lt;="&amp;B275)+SUMIFS($F$3:F275,$D$3:D275,D275,$C$3:C275,"Coin Deposit",$E$3:E275,"")</f>
        <v>0</v>
      </c>
      <c r="AD275" s="131">
        <f>SUMIFS('Deductions and Deposits'!$D:$D,'Deductions and Deposits'!$C:$C,D275)+SUMIFS($F:$F,$D:$D,D275,$C:$C,"Coin Deduction")</f>
        <v>0</v>
      </c>
      <c r="AE275" s="131">
        <f>Table5[[#This Row],[Column4]]+Table5[[#This Row],[Column14]]+Table5[[#This Row],[Column19]]+Table5[[#This Row],[Column12]]</f>
        <v>0</v>
      </c>
      <c r="AF275" s="131">
        <f>Table5[[#This Row],[Column5]]+Table5[[#This Row],[Column13]]+Table5[[#This Row],[Column21]]+Table5[[#This Row],[Column18]]</f>
        <v>0</v>
      </c>
      <c r="AG275" s="131">
        <f t="shared" si="48"/>
        <v>0</v>
      </c>
      <c r="AH275" s="131">
        <f t="shared" si="49"/>
        <v>0</v>
      </c>
      <c r="AI275" s="131">
        <f>Table5[[#This Row],[Column17]]-Table5[[#This Row],[Column20]]</f>
        <v>0</v>
      </c>
      <c r="AJ275" s="131">
        <f t="shared" si="50"/>
        <v>0</v>
      </c>
      <c r="AK275" s="131">
        <f t="shared" si="51"/>
        <v>0</v>
      </c>
      <c r="AL275" s="131">
        <f t="shared" si="52"/>
        <v>0</v>
      </c>
      <c r="AM275" s="131" t="str">
        <f t="shared" si="53"/>
        <v/>
      </c>
      <c r="AN275" s="131" t="str">
        <f t="shared" ca="1" si="54"/>
        <v/>
      </c>
    </row>
    <row r="276" spans="1:40" ht="20.25" customHeight="1" x14ac:dyDescent="0.3">
      <c r="A276" s="127"/>
      <c r="B276" s="164"/>
      <c r="C276" s="139"/>
      <c r="D276" s="140"/>
      <c r="E276" s="139"/>
      <c r="F276" s="139"/>
      <c r="G276" s="140"/>
      <c r="H276" s="139"/>
      <c r="I276" s="129"/>
      <c r="L276" s="128"/>
      <c r="M276" s="128"/>
      <c r="N276" s="128"/>
      <c r="O276" s="128"/>
      <c r="P276" s="128"/>
      <c r="Q276" s="128"/>
      <c r="R276" s="128"/>
      <c r="S276" s="128"/>
      <c r="T276" s="120">
        <f t="shared" si="44"/>
        <v>0</v>
      </c>
      <c r="U276" s="131"/>
      <c r="V276" s="131"/>
      <c r="W276" s="131">
        <f>SUMIFS($F$3:F276,$D$3:D276,D276,$C$3:C276,"Buy")+SUMIFS($F$3:F276,$D$3:D276,D276,$C$3:C276,"Coin Deposit",$E$3:E276,"&lt;&gt;")</f>
        <v>0</v>
      </c>
      <c r="X276" s="131">
        <f t="shared" si="45"/>
        <v>0</v>
      </c>
      <c r="Y276" s="131">
        <f>IF($D276=Y$1,SUMIFS($H$3:$H276,$G$3:$G276,Y$1,$C$3:$C276,"Sell"),0)</f>
        <v>0</v>
      </c>
      <c r="Z276" s="131">
        <f t="shared" si="46"/>
        <v>0</v>
      </c>
      <c r="AA276" s="131">
        <f>IF($D276=AA$1,SUMIFS($H$3:$H276,$G$3:$G276,AA$1,$C$3:$C276,"Sell"),0)</f>
        <v>0</v>
      </c>
      <c r="AB276" s="131">
        <f t="shared" si="47"/>
        <v>0</v>
      </c>
      <c r="AC276" s="131">
        <f>SUMIFS('Deductions and Deposits'!$H:$H,'Deductions and Deposits'!$G:$G,D276,'Deductions and Deposits'!$F:$F,"&lt;="&amp;B276)+SUMIFS($F$3:F276,$D$3:D276,D276,$C$3:C276,"Coin Deposit",$E$3:E276,"")</f>
        <v>0</v>
      </c>
      <c r="AD276" s="131">
        <f>SUMIFS('Deductions and Deposits'!$D:$D,'Deductions and Deposits'!$C:$C,D276)+SUMIFS($F:$F,$D:$D,D276,$C:$C,"Coin Deduction")</f>
        <v>0</v>
      </c>
      <c r="AE276" s="131">
        <f>Table5[[#This Row],[Column4]]+Table5[[#This Row],[Column14]]+Table5[[#This Row],[Column19]]+Table5[[#This Row],[Column12]]</f>
        <v>0</v>
      </c>
      <c r="AF276" s="131">
        <f>Table5[[#This Row],[Column5]]+Table5[[#This Row],[Column13]]+Table5[[#This Row],[Column21]]+Table5[[#This Row],[Column18]]</f>
        <v>0</v>
      </c>
      <c r="AG276" s="131">
        <f t="shared" si="48"/>
        <v>0</v>
      </c>
      <c r="AH276" s="131">
        <f t="shared" si="49"/>
        <v>0</v>
      </c>
      <c r="AI276" s="131">
        <f>Table5[[#This Row],[Column17]]-Table5[[#This Row],[Column20]]</f>
        <v>0</v>
      </c>
      <c r="AJ276" s="131">
        <f t="shared" si="50"/>
        <v>0</v>
      </c>
      <c r="AK276" s="131">
        <f t="shared" si="51"/>
        <v>0</v>
      </c>
      <c r="AL276" s="131">
        <f t="shared" si="52"/>
        <v>0</v>
      </c>
      <c r="AM276" s="131" t="str">
        <f t="shared" si="53"/>
        <v/>
      </c>
      <c r="AN276" s="131" t="str">
        <f t="shared" ca="1" si="54"/>
        <v/>
      </c>
    </row>
    <row r="277" spans="1:40" ht="20.25" customHeight="1" x14ac:dyDescent="0.3">
      <c r="A277" s="127"/>
      <c r="B277" s="164"/>
      <c r="C277" s="139"/>
      <c r="D277" s="140"/>
      <c r="E277" s="139"/>
      <c r="F277" s="139"/>
      <c r="G277" s="140"/>
      <c r="H277" s="139"/>
      <c r="I277" s="129"/>
      <c r="L277" s="128"/>
      <c r="M277" s="128"/>
      <c r="N277" s="128"/>
      <c r="O277" s="128"/>
      <c r="P277" s="128"/>
      <c r="Q277" s="128"/>
      <c r="R277" s="128"/>
      <c r="S277" s="128"/>
      <c r="T277" s="120">
        <f t="shared" si="44"/>
        <v>0</v>
      </c>
      <c r="U277" s="131"/>
      <c r="V277" s="131"/>
      <c r="W277" s="131">
        <f>SUMIFS($F$3:F277,$D$3:D277,D277,$C$3:C277,"Buy")+SUMIFS($F$3:F277,$D$3:D277,D277,$C$3:C277,"Coin Deposit",$E$3:E277,"&lt;&gt;")</f>
        <v>0</v>
      </c>
      <c r="X277" s="131">
        <f t="shared" si="45"/>
        <v>0</v>
      </c>
      <c r="Y277" s="131">
        <f>IF($D277=Y$1,SUMIFS($H$3:$H277,$G$3:$G277,Y$1,$C$3:$C277,"Sell"),0)</f>
        <v>0</v>
      </c>
      <c r="Z277" s="131">
        <f t="shared" si="46"/>
        <v>0</v>
      </c>
      <c r="AA277" s="131">
        <f>IF($D277=AA$1,SUMIFS($H$3:$H277,$G$3:$G277,AA$1,$C$3:$C277,"Sell"),0)</f>
        <v>0</v>
      </c>
      <c r="AB277" s="131">
        <f t="shared" si="47"/>
        <v>0</v>
      </c>
      <c r="AC277" s="131">
        <f>SUMIFS('Deductions and Deposits'!$H:$H,'Deductions and Deposits'!$G:$G,D277,'Deductions and Deposits'!$F:$F,"&lt;="&amp;B277)+SUMIFS($F$3:F277,$D$3:D277,D277,$C$3:C277,"Coin Deposit",$E$3:E277,"")</f>
        <v>0</v>
      </c>
      <c r="AD277" s="131">
        <f>SUMIFS('Deductions and Deposits'!$D:$D,'Deductions and Deposits'!$C:$C,D277)+SUMIFS($F:$F,$D:$D,D277,$C:$C,"Coin Deduction")</f>
        <v>0</v>
      </c>
      <c r="AE277" s="131">
        <f>Table5[[#This Row],[Column4]]+Table5[[#This Row],[Column14]]+Table5[[#This Row],[Column19]]+Table5[[#This Row],[Column12]]</f>
        <v>0</v>
      </c>
      <c r="AF277" s="131">
        <f>Table5[[#This Row],[Column5]]+Table5[[#This Row],[Column13]]+Table5[[#This Row],[Column21]]+Table5[[#This Row],[Column18]]</f>
        <v>0</v>
      </c>
      <c r="AG277" s="131">
        <f t="shared" si="48"/>
        <v>0</v>
      </c>
      <c r="AH277" s="131">
        <f t="shared" si="49"/>
        <v>0</v>
      </c>
      <c r="AI277" s="131">
        <f>Table5[[#This Row],[Column17]]-Table5[[#This Row],[Column20]]</f>
        <v>0</v>
      </c>
      <c r="AJ277" s="131">
        <f t="shared" si="50"/>
        <v>0</v>
      </c>
      <c r="AK277" s="131">
        <f t="shared" si="51"/>
        <v>0</v>
      </c>
      <c r="AL277" s="131">
        <f t="shared" si="52"/>
        <v>0</v>
      </c>
      <c r="AM277" s="131" t="str">
        <f t="shared" si="53"/>
        <v/>
      </c>
      <c r="AN277" s="131" t="str">
        <f t="shared" ca="1" si="54"/>
        <v/>
      </c>
    </row>
    <row r="278" spans="1:40" ht="20.25" customHeight="1" x14ac:dyDescent="0.3">
      <c r="A278" s="127"/>
      <c r="B278" s="164"/>
      <c r="C278" s="139"/>
      <c r="D278" s="140"/>
      <c r="E278" s="139"/>
      <c r="F278" s="139"/>
      <c r="G278" s="140"/>
      <c r="H278" s="139"/>
      <c r="I278" s="129"/>
      <c r="L278" s="128"/>
      <c r="M278" s="128"/>
      <c r="N278" s="128"/>
      <c r="O278" s="128"/>
      <c r="P278" s="128"/>
      <c r="Q278" s="128"/>
      <c r="R278" s="128"/>
      <c r="S278" s="128"/>
      <c r="T278" s="120">
        <f t="shared" si="44"/>
        <v>0</v>
      </c>
      <c r="U278" s="131"/>
      <c r="V278" s="131"/>
      <c r="W278" s="131">
        <f>SUMIFS($F$3:F278,$D$3:D278,D278,$C$3:C278,"Buy")+SUMIFS($F$3:F278,$D$3:D278,D278,$C$3:C278,"Coin Deposit",$E$3:E278,"&lt;&gt;")</f>
        <v>0</v>
      </c>
      <c r="X278" s="131">
        <f t="shared" si="45"/>
        <v>0</v>
      </c>
      <c r="Y278" s="131">
        <f>IF($D278=Y$1,SUMIFS($H$3:$H278,$G$3:$G278,Y$1,$C$3:$C278,"Sell"),0)</f>
        <v>0</v>
      </c>
      <c r="Z278" s="131">
        <f t="shared" si="46"/>
        <v>0</v>
      </c>
      <c r="AA278" s="131">
        <f>IF($D278=AA$1,SUMIFS($H$3:$H278,$G$3:$G278,AA$1,$C$3:$C278,"Sell"),0)</f>
        <v>0</v>
      </c>
      <c r="AB278" s="131">
        <f t="shared" si="47"/>
        <v>0</v>
      </c>
      <c r="AC278" s="131">
        <f>SUMIFS('Deductions and Deposits'!$H:$H,'Deductions and Deposits'!$G:$G,D278,'Deductions and Deposits'!$F:$F,"&lt;="&amp;B278)+SUMIFS($F$3:F278,$D$3:D278,D278,$C$3:C278,"Coin Deposit",$E$3:E278,"")</f>
        <v>0</v>
      </c>
      <c r="AD278" s="131">
        <f>SUMIFS('Deductions and Deposits'!$D:$D,'Deductions and Deposits'!$C:$C,D278)+SUMIFS($F:$F,$D:$D,D278,$C:$C,"Coin Deduction")</f>
        <v>0</v>
      </c>
      <c r="AE278" s="131">
        <f>Table5[[#This Row],[Column4]]+Table5[[#This Row],[Column14]]+Table5[[#This Row],[Column19]]+Table5[[#This Row],[Column12]]</f>
        <v>0</v>
      </c>
      <c r="AF278" s="131">
        <f>Table5[[#This Row],[Column5]]+Table5[[#This Row],[Column13]]+Table5[[#This Row],[Column21]]+Table5[[#This Row],[Column18]]</f>
        <v>0</v>
      </c>
      <c r="AG278" s="131">
        <f t="shared" si="48"/>
        <v>0</v>
      </c>
      <c r="AH278" s="131">
        <f t="shared" si="49"/>
        <v>0</v>
      </c>
      <c r="AI278" s="131">
        <f>Table5[[#This Row],[Column17]]-Table5[[#This Row],[Column20]]</f>
        <v>0</v>
      </c>
      <c r="AJ278" s="131">
        <f t="shared" si="50"/>
        <v>0</v>
      </c>
      <c r="AK278" s="131">
        <f t="shared" si="51"/>
        <v>0</v>
      </c>
      <c r="AL278" s="131">
        <f t="shared" si="52"/>
        <v>0</v>
      </c>
      <c r="AM278" s="131" t="str">
        <f t="shared" si="53"/>
        <v/>
      </c>
      <c r="AN278" s="131" t="str">
        <f t="shared" ca="1" si="54"/>
        <v/>
      </c>
    </row>
    <row r="279" spans="1:40" ht="20.25" customHeight="1" x14ac:dyDescent="0.3">
      <c r="A279" s="127"/>
      <c r="B279" s="164"/>
      <c r="C279" s="139"/>
      <c r="D279" s="140"/>
      <c r="E279" s="139"/>
      <c r="F279" s="139"/>
      <c r="G279" s="140"/>
      <c r="H279" s="139"/>
      <c r="I279" s="129"/>
      <c r="L279" s="128"/>
      <c r="M279" s="128"/>
      <c r="N279" s="128"/>
      <c r="O279" s="128"/>
      <c r="P279" s="128"/>
      <c r="Q279" s="128"/>
      <c r="R279" s="128"/>
      <c r="S279" s="128"/>
      <c r="T279" s="120">
        <f t="shared" si="44"/>
        <v>0</v>
      </c>
      <c r="U279" s="131"/>
      <c r="V279" s="131"/>
      <c r="W279" s="131">
        <f>SUMIFS($F$3:F279,$D$3:D279,D279,$C$3:C279,"Buy")+SUMIFS($F$3:F279,$D$3:D279,D279,$C$3:C279,"Coin Deposit",$E$3:E279,"&lt;&gt;")</f>
        <v>0</v>
      </c>
      <c r="X279" s="131">
        <f t="shared" si="45"/>
        <v>0</v>
      </c>
      <c r="Y279" s="131">
        <f>IF($D279=Y$1,SUMIFS($H$3:$H279,$G$3:$G279,Y$1,$C$3:$C279,"Sell"),0)</f>
        <v>0</v>
      </c>
      <c r="Z279" s="131">
        <f t="shared" si="46"/>
        <v>0</v>
      </c>
      <c r="AA279" s="131">
        <f>IF($D279=AA$1,SUMIFS($H$3:$H279,$G$3:$G279,AA$1,$C$3:$C279,"Sell"),0)</f>
        <v>0</v>
      </c>
      <c r="AB279" s="131">
        <f t="shared" si="47"/>
        <v>0</v>
      </c>
      <c r="AC279" s="131">
        <f>SUMIFS('Deductions and Deposits'!$H:$H,'Deductions and Deposits'!$G:$G,D279,'Deductions and Deposits'!$F:$F,"&lt;="&amp;B279)+SUMIFS($F$3:F279,$D$3:D279,D279,$C$3:C279,"Coin Deposit",$E$3:E279,"")</f>
        <v>0</v>
      </c>
      <c r="AD279" s="131">
        <f>SUMIFS('Deductions and Deposits'!$D:$D,'Deductions and Deposits'!$C:$C,D279)+SUMIFS($F:$F,$D:$D,D279,$C:$C,"Coin Deduction")</f>
        <v>0</v>
      </c>
      <c r="AE279" s="131">
        <f>Table5[[#This Row],[Column4]]+Table5[[#This Row],[Column14]]+Table5[[#This Row],[Column19]]+Table5[[#This Row],[Column12]]</f>
        <v>0</v>
      </c>
      <c r="AF279" s="131">
        <f>Table5[[#This Row],[Column5]]+Table5[[#This Row],[Column13]]+Table5[[#This Row],[Column21]]+Table5[[#This Row],[Column18]]</f>
        <v>0</v>
      </c>
      <c r="AG279" s="131">
        <f t="shared" si="48"/>
        <v>0</v>
      </c>
      <c r="AH279" s="131">
        <f t="shared" si="49"/>
        <v>0</v>
      </c>
      <c r="AI279" s="131">
        <f>Table5[[#This Row],[Column17]]-Table5[[#This Row],[Column20]]</f>
        <v>0</v>
      </c>
      <c r="AJ279" s="131">
        <f t="shared" si="50"/>
        <v>0</v>
      </c>
      <c r="AK279" s="131">
        <f t="shared" si="51"/>
        <v>0</v>
      </c>
      <c r="AL279" s="131">
        <f t="shared" si="52"/>
        <v>0</v>
      </c>
      <c r="AM279" s="131" t="str">
        <f t="shared" si="53"/>
        <v/>
      </c>
      <c r="AN279" s="131" t="str">
        <f t="shared" ca="1" si="54"/>
        <v/>
      </c>
    </row>
    <row r="280" spans="1:40" ht="20.25" customHeight="1" x14ac:dyDescent="0.3">
      <c r="A280" s="127"/>
      <c r="B280" s="164"/>
      <c r="C280" s="139"/>
      <c r="D280" s="140"/>
      <c r="E280" s="139"/>
      <c r="F280" s="139"/>
      <c r="G280" s="140"/>
      <c r="H280" s="139"/>
      <c r="I280" s="129"/>
      <c r="L280" s="128"/>
      <c r="M280" s="128"/>
      <c r="N280" s="128"/>
      <c r="O280" s="128"/>
      <c r="P280" s="128"/>
      <c r="Q280" s="128"/>
      <c r="R280" s="128"/>
      <c r="S280" s="128"/>
      <c r="T280" s="120">
        <f t="shared" si="44"/>
        <v>0</v>
      </c>
      <c r="U280" s="131"/>
      <c r="V280" s="131"/>
      <c r="W280" s="131">
        <f>SUMIFS($F$3:F280,$D$3:D280,D280,$C$3:C280,"Buy")+SUMIFS($F$3:F280,$D$3:D280,D280,$C$3:C280,"Coin Deposit",$E$3:E280,"&lt;&gt;")</f>
        <v>0</v>
      </c>
      <c r="X280" s="131">
        <f t="shared" si="45"/>
        <v>0</v>
      </c>
      <c r="Y280" s="131">
        <f>IF($D280=Y$1,SUMIFS($H$3:$H280,$G$3:$G280,Y$1,$C$3:$C280,"Sell"),0)</f>
        <v>0</v>
      </c>
      <c r="Z280" s="131">
        <f t="shared" si="46"/>
        <v>0</v>
      </c>
      <c r="AA280" s="131">
        <f>IF($D280=AA$1,SUMIFS($H$3:$H280,$G$3:$G280,AA$1,$C$3:$C280,"Sell"),0)</f>
        <v>0</v>
      </c>
      <c r="AB280" s="131">
        <f t="shared" si="47"/>
        <v>0</v>
      </c>
      <c r="AC280" s="131">
        <f>SUMIFS('Deductions and Deposits'!$H:$H,'Deductions and Deposits'!$G:$G,D280,'Deductions and Deposits'!$F:$F,"&lt;="&amp;B280)+SUMIFS($F$3:F280,$D$3:D280,D280,$C$3:C280,"Coin Deposit",$E$3:E280,"")</f>
        <v>0</v>
      </c>
      <c r="AD280" s="131">
        <f>SUMIFS('Deductions and Deposits'!$D:$D,'Deductions and Deposits'!$C:$C,D280)+SUMIFS($F:$F,$D:$D,D280,$C:$C,"Coin Deduction")</f>
        <v>0</v>
      </c>
      <c r="AE280" s="131">
        <f>Table5[[#This Row],[Column4]]+Table5[[#This Row],[Column14]]+Table5[[#This Row],[Column19]]+Table5[[#This Row],[Column12]]</f>
        <v>0</v>
      </c>
      <c r="AF280" s="131">
        <f>Table5[[#This Row],[Column5]]+Table5[[#This Row],[Column13]]+Table5[[#This Row],[Column21]]+Table5[[#This Row],[Column18]]</f>
        <v>0</v>
      </c>
      <c r="AG280" s="131">
        <f t="shared" si="48"/>
        <v>0</v>
      </c>
      <c r="AH280" s="131">
        <f t="shared" si="49"/>
        <v>0</v>
      </c>
      <c r="AI280" s="131">
        <f>Table5[[#This Row],[Column17]]-Table5[[#This Row],[Column20]]</f>
        <v>0</v>
      </c>
      <c r="AJ280" s="131">
        <f t="shared" si="50"/>
        <v>0</v>
      </c>
      <c r="AK280" s="131">
        <f t="shared" si="51"/>
        <v>0</v>
      </c>
      <c r="AL280" s="131">
        <f t="shared" si="52"/>
        <v>0</v>
      </c>
      <c r="AM280" s="131" t="str">
        <f t="shared" si="53"/>
        <v/>
      </c>
      <c r="AN280" s="131" t="str">
        <f t="shared" ca="1" si="54"/>
        <v/>
      </c>
    </row>
    <row r="281" spans="1:40" ht="20.25" customHeight="1" x14ac:dyDescent="0.3">
      <c r="A281" s="127"/>
      <c r="B281" s="164"/>
      <c r="C281" s="139"/>
      <c r="D281" s="140"/>
      <c r="E281" s="139"/>
      <c r="F281" s="139"/>
      <c r="G281" s="140"/>
      <c r="H281" s="139"/>
      <c r="I281" s="129"/>
      <c r="L281" s="128"/>
      <c r="M281" s="128"/>
      <c r="N281" s="128"/>
      <c r="O281" s="128"/>
      <c r="P281" s="128"/>
      <c r="Q281" s="128"/>
      <c r="R281" s="128"/>
      <c r="S281" s="128"/>
      <c r="T281" s="120">
        <f t="shared" si="44"/>
        <v>0</v>
      </c>
      <c r="U281" s="131"/>
      <c r="V281" s="131"/>
      <c r="W281" s="131">
        <f>SUMIFS($F$3:F281,$D$3:D281,D281,$C$3:C281,"Buy")+SUMIFS($F$3:F281,$D$3:D281,D281,$C$3:C281,"Coin Deposit",$E$3:E281,"&lt;&gt;")</f>
        <v>0</v>
      </c>
      <c r="X281" s="131">
        <f t="shared" si="45"/>
        <v>0</v>
      </c>
      <c r="Y281" s="131">
        <f>IF($D281=Y$1,SUMIFS($H$3:$H281,$G$3:$G281,Y$1,$C$3:$C281,"Sell"),0)</f>
        <v>0</v>
      </c>
      <c r="Z281" s="131">
        <f t="shared" si="46"/>
        <v>0</v>
      </c>
      <c r="AA281" s="131">
        <f>IF($D281=AA$1,SUMIFS($H$3:$H281,$G$3:$G281,AA$1,$C$3:$C281,"Sell"),0)</f>
        <v>0</v>
      </c>
      <c r="AB281" s="131">
        <f t="shared" si="47"/>
        <v>0</v>
      </c>
      <c r="AC281" s="131">
        <f>SUMIFS('Deductions and Deposits'!$H:$H,'Deductions and Deposits'!$G:$G,D281,'Deductions and Deposits'!$F:$F,"&lt;="&amp;B281)+SUMIFS($F$3:F281,$D$3:D281,D281,$C$3:C281,"Coin Deposit",$E$3:E281,"")</f>
        <v>0</v>
      </c>
      <c r="AD281" s="131">
        <f>SUMIFS('Deductions and Deposits'!$D:$D,'Deductions and Deposits'!$C:$C,D281)+SUMIFS($F:$F,$D:$D,D281,$C:$C,"Coin Deduction")</f>
        <v>0</v>
      </c>
      <c r="AE281" s="131">
        <f>Table5[[#This Row],[Column4]]+Table5[[#This Row],[Column14]]+Table5[[#This Row],[Column19]]+Table5[[#This Row],[Column12]]</f>
        <v>0</v>
      </c>
      <c r="AF281" s="131">
        <f>Table5[[#This Row],[Column5]]+Table5[[#This Row],[Column13]]+Table5[[#This Row],[Column21]]+Table5[[#This Row],[Column18]]</f>
        <v>0</v>
      </c>
      <c r="AG281" s="131">
        <f t="shared" si="48"/>
        <v>0</v>
      </c>
      <c r="AH281" s="131">
        <f t="shared" si="49"/>
        <v>0</v>
      </c>
      <c r="AI281" s="131">
        <f>Table5[[#This Row],[Column17]]-Table5[[#This Row],[Column20]]</f>
        <v>0</v>
      </c>
      <c r="AJ281" s="131">
        <f t="shared" si="50"/>
        <v>0</v>
      </c>
      <c r="AK281" s="131">
        <f t="shared" si="51"/>
        <v>0</v>
      </c>
      <c r="AL281" s="131">
        <f t="shared" si="52"/>
        <v>0</v>
      </c>
      <c r="AM281" s="131" t="str">
        <f t="shared" si="53"/>
        <v/>
      </c>
      <c r="AN281" s="131" t="str">
        <f t="shared" ca="1" si="54"/>
        <v/>
      </c>
    </row>
    <row r="282" spans="1:40" ht="20.25" customHeight="1" x14ac:dyDescent="0.3">
      <c r="A282" s="127"/>
      <c r="B282" s="164"/>
      <c r="C282" s="139"/>
      <c r="D282" s="140"/>
      <c r="E282" s="139"/>
      <c r="F282" s="139"/>
      <c r="G282" s="140"/>
      <c r="H282" s="139"/>
      <c r="I282" s="129"/>
      <c r="L282" s="128"/>
      <c r="M282" s="128"/>
      <c r="N282" s="128"/>
      <c r="O282" s="128"/>
      <c r="P282" s="128"/>
      <c r="Q282" s="128"/>
      <c r="R282" s="128"/>
      <c r="S282" s="128"/>
      <c r="T282" s="120">
        <f t="shared" si="44"/>
        <v>0</v>
      </c>
      <c r="U282" s="131"/>
      <c r="V282" s="131"/>
      <c r="W282" s="131">
        <f>SUMIFS($F$3:F282,$D$3:D282,D282,$C$3:C282,"Buy")+SUMIFS($F$3:F282,$D$3:D282,D282,$C$3:C282,"Coin Deposit",$E$3:E282,"&lt;&gt;")</f>
        <v>0</v>
      </c>
      <c r="X282" s="131">
        <f t="shared" si="45"/>
        <v>0</v>
      </c>
      <c r="Y282" s="131">
        <f>IF($D282=Y$1,SUMIFS($H$3:$H282,$G$3:$G282,Y$1,$C$3:$C282,"Sell"),0)</f>
        <v>0</v>
      </c>
      <c r="Z282" s="131">
        <f t="shared" si="46"/>
        <v>0</v>
      </c>
      <c r="AA282" s="131">
        <f>IF($D282=AA$1,SUMIFS($H$3:$H282,$G$3:$G282,AA$1,$C$3:$C282,"Sell"),0)</f>
        <v>0</v>
      </c>
      <c r="AB282" s="131">
        <f t="shared" si="47"/>
        <v>0</v>
      </c>
      <c r="AC282" s="131">
        <f>SUMIFS('Deductions and Deposits'!$H:$H,'Deductions and Deposits'!$G:$G,D282,'Deductions and Deposits'!$F:$F,"&lt;="&amp;B282)+SUMIFS($F$3:F282,$D$3:D282,D282,$C$3:C282,"Coin Deposit",$E$3:E282,"")</f>
        <v>0</v>
      </c>
      <c r="AD282" s="131">
        <f>SUMIFS('Deductions and Deposits'!$D:$D,'Deductions and Deposits'!$C:$C,D282)+SUMIFS($F:$F,$D:$D,D282,$C:$C,"Coin Deduction")</f>
        <v>0</v>
      </c>
      <c r="AE282" s="131">
        <f>Table5[[#This Row],[Column4]]+Table5[[#This Row],[Column14]]+Table5[[#This Row],[Column19]]+Table5[[#This Row],[Column12]]</f>
        <v>0</v>
      </c>
      <c r="AF282" s="131">
        <f>Table5[[#This Row],[Column5]]+Table5[[#This Row],[Column13]]+Table5[[#This Row],[Column21]]+Table5[[#This Row],[Column18]]</f>
        <v>0</v>
      </c>
      <c r="AG282" s="131">
        <f t="shared" si="48"/>
        <v>0</v>
      </c>
      <c r="AH282" s="131">
        <f t="shared" si="49"/>
        <v>0</v>
      </c>
      <c r="AI282" s="131">
        <f>Table5[[#This Row],[Column17]]-Table5[[#This Row],[Column20]]</f>
        <v>0</v>
      </c>
      <c r="AJ282" s="131">
        <f t="shared" si="50"/>
        <v>0</v>
      </c>
      <c r="AK282" s="131">
        <f t="shared" si="51"/>
        <v>0</v>
      </c>
      <c r="AL282" s="131">
        <f t="shared" si="52"/>
        <v>0</v>
      </c>
      <c r="AM282" s="131" t="str">
        <f t="shared" si="53"/>
        <v/>
      </c>
      <c r="AN282" s="131" t="str">
        <f t="shared" ca="1" si="54"/>
        <v/>
      </c>
    </row>
    <row r="283" spans="1:40" ht="20.25" customHeight="1" x14ac:dyDescent="0.3">
      <c r="A283" s="127"/>
      <c r="B283" s="164"/>
      <c r="C283" s="139"/>
      <c r="D283" s="140"/>
      <c r="E283" s="139"/>
      <c r="F283" s="139"/>
      <c r="G283" s="140"/>
      <c r="H283" s="139"/>
      <c r="I283" s="129"/>
      <c r="L283" s="128"/>
      <c r="M283" s="128"/>
      <c r="N283" s="128"/>
      <c r="O283" s="128"/>
      <c r="P283" s="128"/>
      <c r="Q283" s="128"/>
      <c r="R283" s="128"/>
      <c r="S283" s="128"/>
      <c r="T283" s="120">
        <f t="shared" si="44"/>
        <v>0</v>
      </c>
      <c r="U283" s="131"/>
      <c r="V283" s="131"/>
      <c r="W283" s="131">
        <f>SUMIFS($F$3:F283,$D$3:D283,D283,$C$3:C283,"Buy")+SUMIFS($F$3:F283,$D$3:D283,D283,$C$3:C283,"Coin Deposit",$E$3:E283,"&lt;&gt;")</f>
        <v>0</v>
      </c>
      <c r="X283" s="131">
        <f t="shared" si="45"/>
        <v>0</v>
      </c>
      <c r="Y283" s="131">
        <f>IF($D283=Y$1,SUMIFS($H$3:$H283,$G$3:$G283,Y$1,$C$3:$C283,"Sell"),0)</f>
        <v>0</v>
      </c>
      <c r="Z283" s="131">
        <f t="shared" si="46"/>
        <v>0</v>
      </c>
      <c r="AA283" s="131">
        <f>IF($D283=AA$1,SUMIFS($H$3:$H283,$G$3:$G283,AA$1,$C$3:$C283,"Sell"),0)</f>
        <v>0</v>
      </c>
      <c r="AB283" s="131">
        <f t="shared" si="47"/>
        <v>0</v>
      </c>
      <c r="AC283" s="131">
        <f>SUMIFS('Deductions and Deposits'!$H:$H,'Deductions and Deposits'!$G:$G,D283,'Deductions and Deposits'!$F:$F,"&lt;="&amp;B283)+SUMIFS($F$3:F283,$D$3:D283,D283,$C$3:C283,"Coin Deposit",$E$3:E283,"")</f>
        <v>0</v>
      </c>
      <c r="AD283" s="131">
        <f>SUMIFS('Deductions and Deposits'!$D:$D,'Deductions and Deposits'!$C:$C,D283)+SUMIFS($F:$F,$D:$D,D283,$C:$C,"Coin Deduction")</f>
        <v>0</v>
      </c>
      <c r="AE283" s="131">
        <f>Table5[[#This Row],[Column4]]+Table5[[#This Row],[Column14]]+Table5[[#This Row],[Column19]]+Table5[[#This Row],[Column12]]</f>
        <v>0</v>
      </c>
      <c r="AF283" s="131">
        <f>Table5[[#This Row],[Column5]]+Table5[[#This Row],[Column13]]+Table5[[#This Row],[Column21]]+Table5[[#This Row],[Column18]]</f>
        <v>0</v>
      </c>
      <c r="AG283" s="131">
        <f t="shared" si="48"/>
        <v>0</v>
      </c>
      <c r="AH283" s="131">
        <f t="shared" si="49"/>
        <v>0</v>
      </c>
      <c r="AI283" s="131">
        <f>Table5[[#This Row],[Column17]]-Table5[[#This Row],[Column20]]</f>
        <v>0</v>
      </c>
      <c r="AJ283" s="131">
        <f t="shared" si="50"/>
        <v>0</v>
      </c>
      <c r="AK283" s="131">
        <f t="shared" si="51"/>
        <v>0</v>
      </c>
      <c r="AL283" s="131">
        <f t="shared" si="52"/>
        <v>0</v>
      </c>
      <c r="AM283" s="131" t="str">
        <f t="shared" si="53"/>
        <v/>
      </c>
      <c r="AN283" s="131" t="str">
        <f t="shared" ca="1" si="54"/>
        <v/>
      </c>
    </row>
    <row r="284" spans="1:40" ht="20.25" customHeight="1" x14ac:dyDescent="0.3">
      <c r="A284" s="127"/>
      <c r="B284" s="164"/>
      <c r="C284" s="139"/>
      <c r="D284" s="140"/>
      <c r="E284" s="139"/>
      <c r="F284" s="139"/>
      <c r="G284" s="140"/>
      <c r="H284" s="139"/>
      <c r="I284" s="129"/>
      <c r="L284" s="128"/>
      <c r="M284" s="128"/>
      <c r="N284" s="128"/>
      <c r="O284" s="128"/>
      <c r="P284" s="128"/>
      <c r="Q284" s="128"/>
      <c r="R284" s="128"/>
      <c r="S284" s="128"/>
      <c r="T284" s="120">
        <f t="shared" si="44"/>
        <v>0</v>
      </c>
      <c r="U284" s="131"/>
      <c r="V284" s="131"/>
      <c r="W284" s="131">
        <f>SUMIFS($F$3:F284,$D$3:D284,D284,$C$3:C284,"Buy")+SUMIFS($F$3:F284,$D$3:D284,D284,$C$3:C284,"Coin Deposit",$E$3:E284,"&lt;&gt;")</f>
        <v>0</v>
      </c>
      <c r="X284" s="131">
        <f t="shared" si="45"/>
        <v>0</v>
      </c>
      <c r="Y284" s="131">
        <f>IF($D284=Y$1,SUMIFS($H$3:$H284,$G$3:$G284,Y$1,$C$3:$C284,"Sell"),0)</f>
        <v>0</v>
      </c>
      <c r="Z284" s="131">
        <f t="shared" si="46"/>
        <v>0</v>
      </c>
      <c r="AA284" s="131">
        <f>IF($D284=AA$1,SUMIFS($H$3:$H284,$G$3:$G284,AA$1,$C$3:$C284,"Sell"),0)</f>
        <v>0</v>
      </c>
      <c r="AB284" s="131">
        <f t="shared" si="47"/>
        <v>0</v>
      </c>
      <c r="AC284" s="131">
        <f>SUMIFS('Deductions and Deposits'!$H:$H,'Deductions and Deposits'!$G:$G,D284,'Deductions and Deposits'!$F:$F,"&lt;="&amp;B284)+SUMIFS($F$3:F284,$D$3:D284,D284,$C$3:C284,"Coin Deposit",$E$3:E284,"")</f>
        <v>0</v>
      </c>
      <c r="AD284" s="131">
        <f>SUMIFS('Deductions and Deposits'!$D:$D,'Deductions and Deposits'!$C:$C,D284)+SUMIFS($F:$F,$D:$D,D284,$C:$C,"Coin Deduction")</f>
        <v>0</v>
      </c>
      <c r="AE284" s="131">
        <f>Table5[[#This Row],[Column4]]+Table5[[#This Row],[Column14]]+Table5[[#This Row],[Column19]]+Table5[[#This Row],[Column12]]</f>
        <v>0</v>
      </c>
      <c r="AF284" s="131">
        <f>Table5[[#This Row],[Column5]]+Table5[[#This Row],[Column13]]+Table5[[#This Row],[Column21]]+Table5[[#This Row],[Column18]]</f>
        <v>0</v>
      </c>
      <c r="AG284" s="131">
        <f t="shared" si="48"/>
        <v>0</v>
      </c>
      <c r="AH284" s="131">
        <f t="shared" si="49"/>
        <v>0</v>
      </c>
      <c r="AI284" s="131">
        <f>Table5[[#This Row],[Column17]]-Table5[[#This Row],[Column20]]</f>
        <v>0</v>
      </c>
      <c r="AJ284" s="131">
        <f t="shared" si="50"/>
        <v>0</v>
      </c>
      <c r="AK284" s="131">
        <f t="shared" si="51"/>
        <v>0</v>
      </c>
      <c r="AL284" s="131">
        <f t="shared" si="52"/>
        <v>0</v>
      </c>
      <c r="AM284" s="131" t="str">
        <f t="shared" si="53"/>
        <v/>
      </c>
      <c r="AN284" s="131" t="str">
        <f t="shared" ca="1" si="54"/>
        <v/>
      </c>
    </row>
    <row r="285" spans="1:40" ht="20.25" customHeight="1" x14ac:dyDescent="0.3">
      <c r="A285" s="127"/>
      <c r="B285" s="164"/>
      <c r="C285" s="139"/>
      <c r="D285" s="140"/>
      <c r="E285" s="139"/>
      <c r="F285" s="139"/>
      <c r="G285" s="140"/>
      <c r="H285" s="139"/>
      <c r="I285" s="129"/>
      <c r="L285" s="128"/>
      <c r="M285" s="128"/>
      <c r="N285" s="128"/>
      <c r="O285" s="128"/>
      <c r="P285" s="128"/>
      <c r="Q285" s="128"/>
      <c r="R285" s="128"/>
      <c r="S285" s="128"/>
      <c r="T285" s="120">
        <f t="shared" si="44"/>
        <v>0</v>
      </c>
      <c r="U285" s="131"/>
      <c r="V285" s="131"/>
      <c r="W285" s="131">
        <f>SUMIFS($F$3:F285,$D$3:D285,D285,$C$3:C285,"Buy")+SUMIFS($F$3:F285,$D$3:D285,D285,$C$3:C285,"Coin Deposit",$E$3:E285,"&lt;&gt;")</f>
        <v>0</v>
      </c>
      <c r="X285" s="131">
        <f t="shared" si="45"/>
        <v>0</v>
      </c>
      <c r="Y285" s="131">
        <f>IF($D285=Y$1,SUMIFS($H$3:$H285,$G$3:$G285,Y$1,$C$3:$C285,"Sell"),0)</f>
        <v>0</v>
      </c>
      <c r="Z285" s="131">
        <f t="shared" si="46"/>
        <v>0</v>
      </c>
      <c r="AA285" s="131">
        <f>IF($D285=AA$1,SUMIFS($H$3:$H285,$G$3:$G285,AA$1,$C$3:$C285,"Sell"),0)</f>
        <v>0</v>
      </c>
      <c r="AB285" s="131">
        <f t="shared" si="47"/>
        <v>0</v>
      </c>
      <c r="AC285" s="131">
        <f>SUMIFS('Deductions and Deposits'!$H:$H,'Deductions and Deposits'!$G:$G,D285,'Deductions and Deposits'!$F:$F,"&lt;="&amp;B285)+SUMIFS($F$3:F285,$D$3:D285,D285,$C$3:C285,"Coin Deposit",$E$3:E285,"")</f>
        <v>0</v>
      </c>
      <c r="AD285" s="131">
        <f>SUMIFS('Deductions and Deposits'!$D:$D,'Deductions and Deposits'!$C:$C,D285)+SUMIFS($F:$F,$D:$D,D285,$C:$C,"Coin Deduction")</f>
        <v>0</v>
      </c>
      <c r="AE285" s="131">
        <f>Table5[[#This Row],[Column4]]+Table5[[#This Row],[Column14]]+Table5[[#This Row],[Column19]]+Table5[[#This Row],[Column12]]</f>
        <v>0</v>
      </c>
      <c r="AF285" s="131">
        <f>Table5[[#This Row],[Column5]]+Table5[[#This Row],[Column13]]+Table5[[#This Row],[Column21]]+Table5[[#This Row],[Column18]]</f>
        <v>0</v>
      </c>
      <c r="AG285" s="131">
        <f t="shared" si="48"/>
        <v>0</v>
      </c>
      <c r="AH285" s="131">
        <f t="shared" si="49"/>
        <v>0</v>
      </c>
      <c r="AI285" s="131">
        <f>Table5[[#This Row],[Column17]]-Table5[[#This Row],[Column20]]</f>
        <v>0</v>
      </c>
      <c r="AJ285" s="131">
        <f t="shared" si="50"/>
        <v>0</v>
      </c>
      <c r="AK285" s="131">
        <f t="shared" si="51"/>
        <v>0</v>
      </c>
      <c r="AL285" s="131">
        <f t="shared" si="52"/>
        <v>0</v>
      </c>
      <c r="AM285" s="131" t="str">
        <f t="shared" si="53"/>
        <v/>
      </c>
      <c r="AN285" s="131" t="str">
        <f t="shared" ca="1" si="54"/>
        <v/>
      </c>
    </row>
    <row r="286" spans="1:40" ht="20.25" customHeight="1" x14ac:dyDescent="0.3">
      <c r="A286" s="127"/>
      <c r="B286" s="164"/>
      <c r="C286" s="139"/>
      <c r="D286" s="140"/>
      <c r="E286" s="139"/>
      <c r="F286" s="139"/>
      <c r="G286" s="140"/>
      <c r="H286" s="139"/>
      <c r="I286" s="129"/>
      <c r="L286" s="128"/>
      <c r="M286" s="128"/>
      <c r="N286" s="128"/>
      <c r="O286" s="128"/>
      <c r="P286" s="128"/>
      <c r="Q286" s="128"/>
      <c r="R286" s="128"/>
      <c r="S286" s="128"/>
      <c r="T286" s="120">
        <f t="shared" si="44"/>
        <v>0</v>
      </c>
      <c r="U286" s="131"/>
      <c r="V286" s="131"/>
      <c r="W286" s="131">
        <f>SUMIFS($F$3:F286,$D$3:D286,D286,$C$3:C286,"Buy")+SUMIFS($F$3:F286,$D$3:D286,D286,$C$3:C286,"Coin Deposit",$E$3:E286,"&lt;&gt;")</f>
        <v>0</v>
      </c>
      <c r="X286" s="131">
        <f t="shared" si="45"/>
        <v>0</v>
      </c>
      <c r="Y286" s="131">
        <f>IF($D286=Y$1,SUMIFS($H$3:$H286,$G$3:$G286,Y$1,$C$3:$C286,"Sell"),0)</f>
        <v>0</v>
      </c>
      <c r="Z286" s="131">
        <f t="shared" si="46"/>
        <v>0</v>
      </c>
      <c r="AA286" s="131">
        <f>IF($D286=AA$1,SUMIFS($H$3:$H286,$G$3:$G286,AA$1,$C$3:$C286,"Sell"),0)</f>
        <v>0</v>
      </c>
      <c r="AB286" s="131">
        <f t="shared" si="47"/>
        <v>0</v>
      </c>
      <c r="AC286" s="131">
        <f>SUMIFS('Deductions and Deposits'!$H:$H,'Deductions and Deposits'!$G:$G,D286,'Deductions and Deposits'!$F:$F,"&lt;="&amp;B286)+SUMIFS($F$3:F286,$D$3:D286,D286,$C$3:C286,"Coin Deposit",$E$3:E286,"")</f>
        <v>0</v>
      </c>
      <c r="AD286" s="131">
        <f>SUMIFS('Deductions and Deposits'!$D:$D,'Deductions and Deposits'!$C:$C,D286)+SUMIFS($F:$F,$D:$D,D286,$C:$C,"Coin Deduction")</f>
        <v>0</v>
      </c>
      <c r="AE286" s="131">
        <f>Table5[[#This Row],[Column4]]+Table5[[#This Row],[Column14]]+Table5[[#This Row],[Column19]]+Table5[[#This Row],[Column12]]</f>
        <v>0</v>
      </c>
      <c r="AF286" s="131">
        <f>Table5[[#This Row],[Column5]]+Table5[[#This Row],[Column13]]+Table5[[#This Row],[Column21]]+Table5[[#This Row],[Column18]]</f>
        <v>0</v>
      </c>
      <c r="AG286" s="131">
        <f t="shared" si="48"/>
        <v>0</v>
      </c>
      <c r="AH286" s="131">
        <f t="shared" si="49"/>
        <v>0</v>
      </c>
      <c r="AI286" s="131">
        <f>Table5[[#This Row],[Column17]]-Table5[[#This Row],[Column20]]</f>
        <v>0</v>
      </c>
      <c r="AJ286" s="131">
        <f t="shared" si="50"/>
        <v>0</v>
      </c>
      <c r="AK286" s="131">
        <f t="shared" si="51"/>
        <v>0</v>
      </c>
      <c r="AL286" s="131">
        <f t="shared" si="52"/>
        <v>0</v>
      </c>
      <c r="AM286" s="131" t="str">
        <f t="shared" si="53"/>
        <v/>
      </c>
      <c r="AN286" s="131" t="str">
        <f t="shared" ca="1" si="54"/>
        <v/>
      </c>
    </row>
    <row r="287" spans="1:40" ht="20.25" customHeight="1" x14ac:dyDescent="0.3">
      <c r="A287" s="127"/>
      <c r="B287" s="164"/>
      <c r="C287" s="139"/>
      <c r="D287" s="140"/>
      <c r="E287" s="139"/>
      <c r="F287" s="139"/>
      <c r="G287" s="140"/>
      <c r="H287" s="139"/>
      <c r="I287" s="129"/>
      <c r="L287" s="128"/>
      <c r="M287" s="128"/>
      <c r="N287" s="128"/>
      <c r="O287" s="128"/>
      <c r="P287" s="128"/>
      <c r="Q287" s="128"/>
      <c r="R287" s="128"/>
      <c r="S287" s="128"/>
      <c r="T287" s="120">
        <f t="shared" si="44"/>
        <v>0</v>
      </c>
      <c r="U287" s="131"/>
      <c r="V287" s="131"/>
      <c r="W287" s="131">
        <f>SUMIFS($F$3:F287,$D$3:D287,D287,$C$3:C287,"Buy")+SUMIFS($F$3:F287,$D$3:D287,D287,$C$3:C287,"Coin Deposit",$E$3:E287,"&lt;&gt;")</f>
        <v>0</v>
      </c>
      <c r="X287" s="131">
        <f t="shared" si="45"/>
        <v>0</v>
      </c>
      <c r="Y287" s="131">
        <f>IF($D287=Y$1,SUMIFS($H$3:$H287,$G$3:$G287,Y$1,$C$3:$C287,"Sell"),0)</f>
        <v>0</v>
      </c>
      <c r="Z287" s="131">
        <f t="shared" si="46"/>
        <v>0</v>
      </c>
      <c r="AA287" s="131">
        <f>IF($D287=AA$1,SUMIFS($H$3:$H287,$G$3:$G287,AA$1,$C$3:$C287,"Sell"),0)</f>
        <v>0</v>
      </c>
      <c r="AB287" s="131">
        <f t="shared" si="47"/>
        <v>0</v>
      </c>
      <c r="AC287" s="131">
        <f>SUMIFS('Deductions and Deposits'!$H:$H,'Deductions and Deposits'!$G:$G,D287,'Deductions and Deposits'!$F:$F,"&lt;="&amp;B287)+SUMIFS($F$3:F287,$D$3:D287,D287,$C$3:C287,"Coin Deposit",$E$3:E287,"")</f>
        <v>0</v>
      </c>
      <c r="AD287" s="131">
        <f>SUMIFS('Deductions and Deposits'!$D:$D,'Deductions and Deposits'!$C:$C,D287)+SUMIFS($F:$F,$D:$D,D287,$C:$C,"Coin Deduction")</f>
        <v>0</v>
      </c>
      <c r="AE287" s="131">
        <f>Table5[[#This Row],[Column4]]+Table5[[#This Row],[Column14]]+Table5[[#This Row],[Column19]]+Table5[[#This Row],[Column12]]</f>
        <v>0</v>
      </c>
      <c r="AF287" s="131">
        <f>Table5[[#This Row],[Column5]]+Table5[[#This Row],[Column13]]+Table5[[#This Row],[Column21]]+Table5[[#This Row],[Column18]]</f>
        <v>0</v>
      </c>
      <c r="AG287" s="131">
        <f t="shared" si="48"/>
        <v>0</v>
      </c>
      <c r="AH287" s="131">
        <f t="shared" si="49"/>
        <v>0</v>
      </c>
      <c r="AI287" s="131">
        <f>Table5[[#This Row],[Column17]]-Table5[[#This Row],[Column20]]</f>
        <v>0</v>
      </c>
      <c r="AJ287" s="131">
        <f t="shared" si="50"/>
        <v>0</v>
      </c>
      <c r="AK287" s="131">
        <f t="shared" si="51"/>
        <v>0</v>
      </c>
      <c r="AL287" s="131">
        <f t="shared" si="52"/>
        <v>0</v>
      </c>
      <c r="AM287" s="131" t="str">
        <f t="shared" si="53"/>
        <v/>
      </c>
      <c r="AN287" s="131" t="str">
        <f t="shared" ca="1" si="54"/>
        <v/>
      </c>
    </row>
    <row r="288" spans="1:40" ht="20.25" customHeight="1" x14ac:dyDescent="0.3">
      <c r="A288" s="127"/>
      <c r="B288" s="164"/>
      <c r="C288" s="139"/>
      <c r="D288" s="140"/>
      <c r="E288" s="139"/>
      <c r="F288" s="139"/>
      <c r="G288" s="140"/>
      <c r="H288" s="139"/>
      <c r="I288" s="129"/>
      <c r="L288" s="128"/>
      <c r="M288" s="128"/>
      <c r="N288" s="128"/>
      <c r="O288" s="128"/>
      <c r="P288" s="128"/>
      <c r="Q288" s="128"/>
      <c r="R288" s="128"/>
      <c r="S288" s="128"/>
      <c r="T288" s="120">
        <f t="shared" si="44"/>
        <v>0</v>
      </c>
      <c r="U288" s="131"/>
      <c r="V288" s="131"/>
      <c r="W288" s="131">
        <f>SUMIFS($F$3:F288,$D$3:D288,D288,$C$3:C288,"Buy")+SUMIFS($F$3:F288,$D$3:D288,D288,$C$3:C288,"Coin Deposit",$E$3:E288,"&lt;&gt;")</f>
        <v>0</v>
      </c>
      <c r="X288" s="131">
        <f t="shared" si="45"/>
        <v>0</v>
      </c>
      <c r="Y288" s="131">
        <f>IF($D288=Y$1,SUMIFS($H$3:$H288,$G$3:$G288,Y$1,$C$3:$C288,"Sell"),0)</f>
        <v>0</v>
      </c>
      <c r="Z288" s="131">
        <f t="shared" si="46"/>
        <v>0</v>
      </c>
      <c r="AA288" s="131">
        <f>IF($D288=AA$1,SUMIFS($H$3:$H288,$G$3:$G288,AA$1,$C$3:$C288,"Sell"),0)</f>
        <v>0</v>
      </c>
      <c r="AB288" s="131">
        <f t="shared" si="47"/>
        <v>0</v>
      </c>
      <c r="AC288" s="131">
        <f>SUMIFS('Deductions and Deposits'!$H:$H,'Deductions and Deposits'!$G:$G,D288,'Deductions and Deposits'!$F:$F,"&lt;="&amp;B288)+SUMIFS($F$3:F288,$D$3:D288,D288,$C$3:C288,"Coin Deposit",$E$3:E288,"")</f>
        <v>0</v>
      </c>
      <c r="AD288" s="131">
        <f>SUMIFS('Deductions and Deposits'!$D:$D,'Deductions and Deposits'!$C:$C,D288)+SUMIFS($F:$F,$D:$D,D288,$C:$C,"Coin Deduction")</f>
        <v>0</v>
      </c>
      <c r="AE288" s="131">
        <f>Table5[[#This Row],[Column4]]+Table5[[#This Row],[Column14]]+Table5[[#This Row],[Column19]]+Table5[[#This Row],[Column12]]</f>
        <v>0</v>
      </c>
      <c r="AF288" s="131">
        <f>Table5[[#This Row],[Column5]]+Table5[[#This Row],[Column13]]+Table5[[#This Row],[Column21]]+Table5[[#This Row],[Column18]]</f>
        <v>0</v>
      </c>
      <c r="AG288" s="131">
        <f t="shared" si="48"/>
        <v>0</v>
      </c>
      <c r="AH288" s="131">
        <f t="shared" si="49"/>
        <v>0</v>
      </c>
      <c r="AI288" s="131">
        <f>Table5[[#This Row],[Column17]]-Table5[[#This Row],[Column20]]</f>
        <v>0</v>
      </c>
      <c r="AJ288" s="131">
        <f t="shared" si="50"/>
        <v>0</v>
      </c>
      <c r="AK288" s="131">
        <f t="shared" si="51"/>
        <v>0</v>
      </c>
      <c r="AL288" s="131">
        <f t="shared" si="52"/>
        <v>0</v>
      </c>
      <c r="AM288" s="131" t="str">
        <f t="shared" si="53"/>
        <v/>
      </c>
      <c r="AN288" s="131" t="str">
        <f t="shared" ca="1" si="54"/>
        <v/>
      </c>
    </row>
    <row r="289" spans="1:40" ht="20.25" customHeight="1" x14ac:dyDescent="0.3">
      <c r="A289" s="127"/>
      <c r="B289" s="164"/>
      <c r="C289" s="139"/>
      <c r="D289" s="140"/>
      <c r="E289" s="139"/>
      <c r="F289" s="139"/>
      <c r="G289" s="140"/>
      <c r="H289" s="139"/>
      <c r="I289" s="129"/>
      <c r="L289" s="128"/>
      <c r="M289" s="128"/>
      <c r="N289" s="128"/>
      <c r="O289" s="128"/>
      <c r="P289" s="128"/>
      <c r="Q289" s="128"/>
      <c r="R289" s="128"/>
      <c r="S289" s="128"/>
      <c r="T289" s="120">
        <f t="shared" si="44"/>
        <v>0</v>
      </c>
      <c r="U289" s="131"/>
      <c r="V289" s="131"/>
      <c r="W289" s="131">
        <f>SUMIFS($F$3:F289,$D$3:D289,D289,$C$3:C289,"Buy")+SUMIFS($F$3:F289,$D$3:D289,D289,$C$3:C289,"Coin Deposit",$E$3:E289,"&lt;&gt;")</f>
        <v>0</v>
      </c>
      <c r="X289" s="131">
        <f t="shared" si="45"/>
        <v>0</v>
      </c>
      <c r="Y289" s="131">
        <f>IF($D289=Y$1,SUMIFS($H$3:$H289,$G$3:$G289,Y$1,$C$3:$C289,"Sell"),0)</f>
        <v>0</v>
      </c>
      <c r="Z289" s="131">
        <f t="shared" si="46"/>
        <v>0</v>
      </c>
      <c r="AA289" s="131">
        <f>IF($D289=AA$1,SUMIFS($H$3:$H289,$G$3:$G289,AA$1,$C$3:$C289,"Sell"),0)</f>
        <v>0</v>
      </c>
      <c r="AB289" s="131">
        <f t="shared" si="47"/>
        <v>0</v>
      </c>
      <c r="AC289" s="131">
        <f>SUMIFS('Deductions and Deposits'!$H:$H,'Deductions and Deposits'!$G:$G,D289,'Deductions and Deposits'!$F:$F,"&lt;="&amp;B289)+SUMIFS($F$3:F289,$D$3:D289,D289,$C$3:C289,"Coin Deposit",$E$3:E289,"")</f>
        <v>0</v>
      </c>
      <c r="AD289" s="131">
        <f>SUMIFS('Deductions and Deposits'!$D:$D,'Deductions and Deposits'!$C:$C,D289)+SUMIFS($F:$F,$D:$D,D289,$C:$C,"Coin Deduction")</f>
        <v>0</v>
      </c>
      <c r="AE289" s="131">
        <f>Table5[[#This Row],[Column4]]+Table5[[#This Row],[Column14]]+Table5[[#This Row],[Column19]]+Table5[[#This Row],[Column12]]</f>
        <v>0</v>
      </c>
      <c r="AF289" s="131">
        <f>Table5[[#This Row],[Column5]]+Table5[[#This Row],[Column13]]+Table5[[#This Row],[Column21]]+Table5[[#This Row],[Column18]]</f>
        <v>0</v>
      </c>
      <c r="AG289" s="131">
        <f t="shared" si="48"/>
        <v>0</v>
      </c>
      <c r="AH289" s="131">
        <f t="shared" si="49"/>
        <v>0</v>
      </c>
      <c r="AI289" s="131">
        <f>Table5[[#This Row],[Column17]]-Table5[[#This Row],[Column20]]</f>
        <v>0</v>
      </c>
      <c r="AJ289" s="131">
        <f t="shared" si="50"/>
        <v>0</v>
      </c>
      <c r="AK289" s="131">
        <f t="shared" si="51"/>
        <v>0</v>
      </c>
      <c r="AL289" s="131">
        <f t="shared" si="52"/>
        <v>0</v>
      </c>
      <c r="AM289" s="131" t="str">
        <f t="shared" si="53"/>
        <v/>
      </c>
      <c r="AN289" s="131" t="str">
        <f t="shared" ca="1" si="54"/>
        <v/>
      </c>
    </row>
    <row r="290" spans="1:40" ht="20.25" customHeight="1" x14ac:dyDescent="0.3">
      <c r="A290" s="127"/>
      <c r="B290" s="164"/>
      <c r="C290" s="139"/>
      <c r="D290" s="140"/>
      <c r="E290" s="139"/>
      <c r="F290" s="139"/>
      <c r="G290" s="140"/>
      <c r="H290" s="139"/>
      <c r="I290" s="129"/>
      <c r="L290" s="128"/>
      <c r="M290" s="128"/>
      <c r="N290" s="128"/>
      <c r="O290" s="128"/>
      <c r="P290" s="128"/>
      <c r="Q290" s="128"/>
      <c r="R290" s="128"/>
      <c r="S290" s="128"/>
      <c r="T290" s="120">
        <f t="shared" si="44"/>
        <v>0</v>
      </c>
      <c r="U290" s="131"/>
      <c r="V290" s="131"/>
      <c r="W290" s="131">
        <f>SUMIFS($F$3:F290,$D$3:D290,D290,$C$3:C290,"Buy")+SUMIFS($F$3:F290,$D$3:D290,D290,$C$3:C290,"Coin Deposit",$E$3:E290,"&lt;&gt;")</f>
        <v>0</v>
      </c>
      <c r="X290" s="131">
        <f t="shared" si="45"/>
        <v>0</v>
      </c>
      <c r="Y290" s="131">
        <f>IF($D290=Y$1,SUMIFS($H$3:$H290,$G$3:$G290,Y$1,$C$3:$C290,"Sell"),0)</f>
        <v>0</v>
      </c>
      <c r="Z290" s="131">
        <f t="shared" si="46"/>
        <v>0</v>
      </c>
      <c r="AA290" s="131">
        <f>IF($D290=AA$1,SUMIFS($H$3:$H290,$G$3:$G290,AA$1,$C$3:$C290,"Sell"),0)</f>
        <v>0</v>
      </c>
      <c r="AB290" s="131">
        <f t="shared" si="47"/>
        <v>0</v>
      </c>
      <c r="AC290" s="131">
        <f>SUMIFS('Deductions and Deposits'!$H:$H,'Deductions and Deposits'!$G:$G,D290,'Deductions and Deposits'!$F:$F,"&lt;="&amp;B290)+SUMIFS($F$3:F290,$D$3:D290,D290,$C$3:C290,"Coin Deposit",$E$3:E290,"")</f>
        <v>0</v>
      </c>
      <c r="AD290" s="131">
        <f>SUMIFS('Deductions and Deposits'!$D:$D,'Deductions and Deposits'!$C:$C,D290)+SUMIFS($F:$F,$D:$D,D290,$C:$C,"Coin Deduction")</f>
        <v>0</v>
      </c>
      <c r="AE290" s="131">
        <f>Table5[[#This Row],[Column4]]+Table5[[#This Row],[Column14]]+Table5[[#This Row],[Column19]]+Table5[[#This Row],[Column12]]</f>
        <v>0</v>
      </c>
      <c r="AF290" s="131">
        <f>Table5[[#This Row],[Column5]]+Table5[[#This Row],[Column13]]+Table5[[#This Row],[Column21]]+Table5[[#This Row],[Column18]]</f>
        <v>0</v>
      </c>
      <c r="AG290" s="131">
        <f t="shared" si="48"/>
        <v>0</v>
      </c>
      <c r="AH290" s="131">
        <f t="shared" si="49"/>
        <v>0</v>
      </c>
      <c r="AI290" s="131">
        <f>Table5[[#This Row],[Column17]]-Table5[[#This Row],[Column20]]</f>
        <v>0</v>
      </c>
      <c r="AJ290" s="131">
        <f t="shared" si="50"/>
        <v>0</v>
      </c>
      <c r="AK290" s="131">
        <f t="shared" si="51"/>
        <v>0</v>
      </c>
      <c r="AL290" s="131">
        <f t="shared" si="52"/>
        <v>0</v>
      </c>
      <c r="AM290" s="131" t="str">
        <f t="shared" si="53"/>
        <v/>
      </c>
      <c r="AN290" s="131" t="str">
        <f t="shared" ca="1" si="54"/>
        <v/>
      </c>
    </row>
    <row r="291" spans="1:40" ht="20.25" customHeight="1" x14ac:dyDescent="0.3">
      <c r="A291" s="127"/>
      <c r="B291" s="164"/>
      <c r="C291" s="139"/>
      <c r="D291" s="140"/>
      <c r="E291" s="139"/>
      <c r="F291" s="139"/>
      <c r="G291" s="140"/>
      <c r="H291" s="139"/>
      <c r="I291" s="129"/>
      <c r="L291" s="128"/>
      <c r="M291" s="128"/>
      <c r="N291" s="128"/>
      <c r="O291" s="128"/>
      <c r="P291" s="128"/>
      <c r="Q291" s="128"/>
      <c r="R291" s="128"/>
      <c r="S291" s="128"/>
      <c r="T291" s="120">
        <f t="shared" si="44"/>
        <v>0</v>
      </c>
      <c r="U291" s="131"/>
      <c r="V291" s="131"/>
      <c r="W291" s="131">
        <f>SUMIFS($F$3:F291,$D$3:D291,D291,$C$3:C291,"Buy")+SUMIFS($F$3:F291,$D$3:D291,D291,$C$3:C291,"Coin Deposit",$E$3:E291,"&lt;&gt;")</f>
        <v>0</v>
      </c>
      <c r="X291" s="131">
        <f t="shared" si="45"/>
        <v>0</v>
      </c>
      <c r="Y291" s="131">
        <f>IF($D291=Y$1,SUMIFS($H$3:$H291,$G$3:$G291,Y$1,$C$3:$C291,"Sell"),0)</f>
        <v>0</v>
      </c>
      <c r="Z291" s="131">
        <f t="shared" si="46"/>
        <v>0</v>
      </c>
      <c r="AA291" s="131">
        <f>IF($D291=AA$1,SUMIFS($H$3:$H291,$G$3:$G291,AA$1,$C$3:$C291,"Sell"),0)</f>
        <v>0</v>
      </c>
      <c r="AB291" s="131">
        <f t="shared" si="47"/>
        <v>0</v>
      </c>
      <c r="AC291" s="131">
        <f>SUMIFS('Deductions and Deposits'!$H:$H,'Deductions and Deposits'!$G:$G,D291,'Deductions and Deposits'!$F:$F,"&lt;="&amp;B291)+SUMIFS($F$3:F291,$D$3:D291,D291,$C$3:C291,"Coin Deposit",$E$3:E291,"")</f>
        <v>0</v>
      </c>
      <c r="AD291" s="131">
        <f>SUMIFS('Deductions and Deposits'!$D:$D,'Deductions and Deposits'!$C:$C,D291)+SUMIFS($F:$F,$D:$D,D291,$C:$C,"Coin Deduction")</f>
        <v>0</v>
      </c>
      <c r="AE291" s="131">
        <f>Table5[[#This Row],[Column4]]+Table5[[#This Row],[Column14]]+Table5[[#This Row],[Column19]]+Table5[[#This Row],[Column12]]</f>
        <v>0</v>
      </c>
      <c r="AF291" s="131">
        <f>Table5[[#This Row],[Column5]]+Table5[[#This Row],[Column13]]+Table5[[#This Row],[Column21]]+Table5[[#This Row],[Column18]]</f>
        <v>0</v>
      </c>
      <c r="AG291" s="131">
        <f t="shared" si="48"/>
        <v>0</v>
      </c>
      <c r="AH291" s="131">
        <f t="shared" si="49"/>
        <v>0</v>
      </c>
      <c r="AI291" s="131">
        <f>Table5[[#This Row],[Column17]]-Table5[[#This Row],[Column20]]</f>
        <v>0</v>
      </c>
      <c r="AJ291" s="131">
        <f t="shared" si="50"/>
        <v>0</v>
      </c>
      <c r="AK291" s="131">
        <f t="shared" si="51"/>
        <v>0</v>
      </c>
      <c r="AL291" s="131">
        <f t="shared" si="52"/>
        <v>0</v>
      </c>
      <c r="AM291" s="131" t="str">
        <f t="shared" si="53"/>
        <v/>
      </c>
      <c r="AN291" s="131" t="str">
        <f t="shared" ca="1" si="54"/>
        <v/>
      </c>
    </row>
    <row r="292" spans="1:40" ht="20.25" customHeight="1" x14ac:dyDescent="0.3">
      <c r="A292" s="127"/>
      <c r="B292" s="164"/>
      <c r="C292" s="139"/>
      <c r="D292" s="140"/>
      <c r="E292" s="139"/>
      <c r="F292" s="139"/>
      <c r="G292" s="140"/>
      <c r="H292" s="139"/>
      <c r="I292" s="129"/>
      <c r="L292" s="128"/>
      <c r="M292" s="128"/>
      <c r="N292" s="128"/>
      <c r="O292" s="128"/>
      <c r="P292" s="128"/>
      <c r="Q292" s="128"/>
      <c r="R292" s="128"/>
      <c r="S292" s="128"/>
      <c r="T292" s="120">
        <f t="shared" si="44"/>
        <v>0</v>
      </c>
      <c r="U292" s="131"/>
      <c r="V292" s="131"/>
      <c r="W292" s="131">
        <f>SUMIFS($F$3:F292,$D$3:D292,D292,$C$3:C292,"Buy")+SUMIFS($F$3:F292,$D$3:D292,D292,$C$3:C292,"Coin Deposit",$E$3:E292,"&lt;&gt;")</f>
        <v>0</v>
      </c>
      <c r="X292" s="131">
        <f t="shared" si="45"/>
        <v>0</v>
      </c>
      <c r="Y292" s="131">
        <f>IF($D292=Y$1,SUMIFS($H$3:$H292,$G$3:$G292,Y$1,$C$3:$C292,"Sell"),0)</f>
        <v>0</v>
      </c>
      <c r="Z292" s="131">
        <f t="shared" si="46"/>
        <v>0</v>
      </c>
      <c r="AA292" s="131">
        <f>IF($D292=AA$1,SUMIFS($H$3:$H292,$G$3:$G292,AA$1,$C$3:$C292,"Sell"),0)</f>
        <v>0</v>
      </c>
      <c r="AB292" s="131">
        <f t="shared" si="47"/>
        <v>0</v>
      </c>
      <c r="AC292" s="131">
        <f>SUMIFS('Deductions and Deposits'!$H:$H,'Deductions and Deposits'!$G:$G,D292,'Deductions and Deposits'!$F:$F,"&lt;="&amp;B292)+SUMIFS($F$3:F292,$D$3:D292,D292,$C$3:C292,"Coin Deposit",$E$3:E292,"")</f>
        <v>0</v>
      </c>
      <c r="AD292" s="131">
        <f>SUMIFS('Deductions and Deposits'!$D:$D,'Deductions and Deposits'!$C:$C,D292)+SUMIFS($F:$F,$D:$D,D292,$C:$C,"Coin Deduction")</f>
        <v>0</v>
      </c>
      <c r="AE292" s="131">
        <f>Table5[[#This Row],[Column4]]+Table5[[#This Row],[Column14]]+Table5[[#This Row],[Column19]]+Table5[[#This Row],[Column12]]</f>
        <v>0</v>
      </c>
      <c r="AF292" s="131">
        <f>Table5[[#This Row],[Column5]]+Table5[[#This Row],[Column13]]+Table5[[#This Row],[Column21]]+Table5[[#This Row],[Column18]]</f>
        <v>0</v>
      </c>
      <c r="AG292" s="131">
        <f t="shared" si="48"/>
        <v>0</v>
      </c>
      <c r="AH292" s="131">
        <f t="shared" si="49"/>
        <v>0</v>
      </c>
      <c r="AI292" s="131">
        <f>Table5[[#This Row],[Column17]]-Table5[[#This Row],[Column20]]</f>
        <v>0</v>
      </c>
      <c r="AJ292" s="131">
        <f t="shared" si="50"/>
        <v>0</v>
      </c>
      <c r="AK292" s="131">
        <f t="shared" si="51"/>
        <v>0</v>
      </c>
      <c r="AL292" s="131">
        <f t="shared" si="52"/>
        <v>0</v>
      </c>
      <c r="AM292" s="131" t="str">
        <f t="shared" si="53"/>
        <v/>
      </c>
      <c r="AN292" s="131" t="str">
        <f t="shared" ca="1" si="54"/>
        <v/>
      </c>
    </row>
    <row r="293" spans="1:40" ht="20.25" customHeight="1" x14ac:dyDescent="0.3">
      <c r="A293" s="127"/>
      <c r="B293" s="164"/>
      <c r="C293" s="139"/>
      <c r="D293" s="140"/>
      <c r="E293" s="139"/>
      <c r="F293" s="139"/>
      <c r="G293" s="140"/>
      <c r="H293" s="139"/>
      <c r="I293" s="129"/>
      <c r="L293" s="128"/>
      <c r="M293" s="128"/>
      <c r="N293" s="128"/>
      <c r="O293" s="128"/>
      <c r="P293" s="128"/>
      <c r="Q293" s="128"/>
      <c r="R293" s="128"/>
      <c r="S293" s="128"/>
      <c r="T293" s="120">
        <f t="shared" si="44"/>
        <v>0</v>
      </c>
      <c r="U293" s="131"/>
      <c r="V293" s="131"/>
      <c r="W293" s="131">
        <f>SUMIFS($F$3:F293,$D$3:D293,D293,$C$3:C293,"Buy")+SUMIFS($F$3:F293,$D$3:D293,D293,$C$3:C293,"Coin Deposit",$E$3:E293,"&lt;&gt;")</f>
        <v>0</v>
      </c>
      <c r="X293" s="131">
        <f t="shared" si="45"/>
        <v>0</v>
      </c>
      <c r="Y293" s="131">
        <f>IF($D293=Y$1,SUMIFS($H$3:$H293,$G$3:$G293,Y$1,$C$3:$C293,"Sell"),0)</f>
        <v>0</v>
      </c>
      <c r="Z293" s="131">
        <f t="shared" si="46"/>
        <v>0</v>
      </c>
      <c r="AA293" s="131">
        <f>IF($D293=AA$1,SUMIFS($H$3:$H293,$G$3:$G293,AA$1,$C$3:$C293,"Sell"),0)</f>
        <v>0</v>
      </c>
      <c r="AB293" s="131">
        <f t="shared" si="47"/>
        <v>0</v>
      </c>
      <c r="AC293" s="131">
        <f>SUMIFS('Deductions and Deposits'!$H:$H,'Deductions and Deposits'!$G:$G,D293,'Deductions and Deposits'!$F:$F,"&lt;="&amp;B293)+SUMIFS($F$3:F293,$D$3:D293,D293,$C$3:C293,"Coin Deposit",$E$3:E293,"")</f>
        <v>0</v>
      </c>
      <c r="AD293" s="131">
        <f>SUMIFS('Deductions and Deposits'!$D:$D,'Deductions and Deposits'!$C:$C,D293)+SUMIFS($F:$F,$D:$D,D293,$C:$C,"Coin Deduction")</f>
        <v>0</v>
      </c>
      <c r="AE293" s="131">
        <f>Table5[[#This Row],[Column4]]+Table5[[#This Row],[Column14]]+Table5[[#This Row],[Column19]]+Table5[[#This Row],[Column12]]</f>
        <v>0</v>
      </c>
      <c r="AF293" s="131">
        <f>Table5[[#This Row],[Column5]]+Table5[[#This Row],[Column13]]+Table5[[#This Row],[Column21]]+Table5[[#This Row],[Column18]]</f>
        <v>0</v>
      </c>
      <c r="AG293" s="131">
        <f t="shared" si="48"/>
        <v>0</v>
      </c>
      <c r="AH293" s="131">
        <f t="shared" si="49"/>
        <v>0</v>
      </c>
      <c r="AI293" s="131">
        <f>Table5[[#This Row],[Column17]]-Table5[[#This Row],[Column20]]</f>
        <v>0</v>
      </c>
      <c r="AJ293" s="131">
        <f t="shared" si="50"/>
        <v>0</v>
      </c>
      <c r="AK293" s="131">
        <f t="shared" si="51"/>
        <v>0</v>
      </c>
      <c r="AL293" s="131">
        <f t="shared" si="52"/>
        <v>0</v>
      </c>
      <c r="AM293" s="131" t="str">
        <f t="shared" si="53"/>
        <v/>
      </c>
      <c r="AN293" s="131" t="str">
        <f t="shared" ca="1" si="54"/>
        <v/>
      </c>
    </row>
    <row r="294" spans="1:40" ht="20.25" customHeight="1" x14ac:dyDescent="0.3">
      <c r="A294" s="127"/>
      <c r="B294" s="164"/>
      <c r="C294" s="139"/>
      <c r="D294" s="140"/>
      <c r="E294" s="139"/>
      <c r="F294" s="139"/>
      <c r="G294" s="140"/>
      <c r="H294" s="139"/>
      <c r="I294" s="129"/>
      <c r="L294" s="128"/>
      <c r="M294" s="128"/>
      <c r="N294" s="128"/>
      <c r="O294" s="128"/>
      <c r="P294" s="128"/>
      <c r="Q294" s="128"/>
      <c r="R294" s="128"/>
      <c r="S294" s="128"/>
      <c r="T294" s="120">
        <f t="shared" si="44"/>
        <v>0</v>
      </c>
      <c r="U294" s="131"/>
      <c r="V294" s="131"/>
      <c r="W294" s="131">
        <f>SUMIFS($F$3:F294,$D$3:D294,D294,$C$3:C294,"Buy")+SUMIFS($F$3:F294,$D$3:D294,D294,$C$3:C294,"Coin Deposit",$E$3:E294,"&lt;&gt;")</f>
        <v>0</v>
      </c>
      <c r="X294" s="131">
        <f t="shared" si="45"/>
        <v>0</v>
      </c>
      <c r="Y294" s="131">
        <f>IF($D294=Y$1,SUMIFS($H$3:$H294,$G$3:$G294,Y$1,$C$3:$C294,"Sell"),0)</f>
        <v>0</v>
      </c>
      <c r="Z294" s="131">
        <f t="shared" si="46"/>
        <v>0</v>
      </c>
      <c r="AA294" s="131">
        <f>IF($D294=AA$1,SUMIFS($H$3:$H294,$G$3:$G294,AA$1,$C$3:$C294,"Sell"),0)</f>
        <v>0</v>
      </c>
      <c r="AB294" s="131">
        <f t="shared" si="47"/>
        <v>0</v>
      </c>
      <c r="AC294" s="131">
        <f>SUMIFS('Deductions and Deposits'!$H:$H,'Deductions and Deposits'!$G:$G,D294,'Deductions and Deposits'!$F:$F,"&lt;="&amp;B294)+SUMIFS($F$3:F294,$D$3:D294,D294,$C$3:C294,"Coin Deposit",$E$3:E294,"")</f>
        <v>0</v>
      </c>
      <c r="AD294" s="131">
        <f>SUMIFS('Deductions and Deposits'!$D:$D,'Deductions and Deposits'!$C:$C,D294)+SUMIFS($F:$F,$D:$D,D294,$C:$C,"Coin Deduction")</f>
        <v>0</v>
      </c>
      <c r="AE294" s="131">
        <f>Table5[[#This Row],[Column4]]+Table5[[#This Row],[Column14]]+Table5[[#This Row],[Column19]]+Table5[[#This Row],[Column12]]</f>
        <v>0</v>
      </c>
      <c r="AF294" s="131">
        <f>Table5[[#This Row],[Column5]]+Table5[[#This Row],[Column13]]+Table5[[#This Row],[Column21]]+Table5[[#This Row],[Column18]]</f>
        <v>0</v>
      </c>
      <c r="AG294" s="131">
        <f t="shared" si="48"/>
        <v>0</v>
      </c>
      <c r="AH294" s="131">
        <f t="shared" si="49"/>
        <v>0</v>
      </c>
      <c r="AI294" s="131">
        <f>Table5[[#This Row],[Column17]]-Table5[[#This Row],[Column20]]</f>
        <v>0</v>
      </c>
      <c r="AJ294" s="131">
        <f t="shared" si="50"/>
        <v>0</v>
      </c>
      <c r="AK294" s="131">
        <f t="shared" si="51"/>
        <v>0</v>
      </c>
      <c r="AL294" s="131">
        <f t="shared" si="52"/>
        <v>0</v>
      </c>
      <c r="AM294" s="131" t="str">
        <f t="shared" si="53"/>
        <v/>
      </c>
      <c r="AN294" s="131" t="str">
        <f t="shared" ca="1" si="54"/>
        <v/>
      </c>
    </row>
    <row r="295" spans="1:40" ht="20.25" customHeight="1" x14ac:dyDescent="0.3">
      <c r="A295" s="127"/>
      <c r="B295" s="164"/>
      <c r="C295" s="139"/>
      <c r="D295" s="140"/>
      <c r="E295" s="139"/>
      <c r="F295" s="139"/>
      <c r="G295" s="140"/>
      <c r="H295" s="139"/>
      <c r="I295" s="129"/>
      <c r="L295" s="128"/>
      <c r="M295" s="128"/>
      <c r="N295" s="128"/>
      <c r="O295" s="128"/>
      <c r="P295" s="128"/>
      <c r="Q295" s="128"/>
      <c r="R295" s="128"/>
      <c r="S295" s="128"/>
      <c r="T295" s="120">
        <f t="shared" si="44"/>
        <v>0</v>
      </c>
      <c r="U295" s="131"/>
      <c r="V295" s="131"/>
      <c r="W295" s="131">
        <f>SUMIFS($F$3:F295,$D$3:D295,D295,$C$3:C295,"Buy")+SUMIFS($F$3:F295,$D$3:D295,D295,$C$3:C295,"Coin Deposit",$E$3:E295,"&lt;&gt;")</f>
        <v>0</v>
      </c>
      <c r="X295" s="131">
        <f t="shared" si="45"/>
        <v>0</v>
      </c>
      <c r="Y295" s="131">
        <f>IF($D295=Y$1,SUMIFS($H$3:$H295,$G$3:$G295,Y$1,$C$3:$C295,"Sell"),0)</f>
        <v>0</v>
      </c>
      <c r="Z295" s="131">
        <f t="shared" si="46"/>
        <v>0</v>
      </c>
      <c r="AA295" s="131">
        <f>IF($D295=AA$1,SUMIFS($H$3:$H295,$G$3:$G295,AA$1,$C$3:$C295,"Sell"),0)</f>
        <v>0</v>
      </c>
      <c r="AB295" s="131">
        <f t="shared" si="47"/>
        <v>0</v>
      </c>
      <c r="AC295" s="131">
        <f>SUMIFS('Deductions and Deposits'!$H:$H,'Deductions and Deposits'!$G:$G,D295,'Deductions and Deposits'!$F:$F,"&lt;="&amp;B295)+SUMIFS($F$3:F295,$D$3:D295,D295,$C$3:C295,"Coin Deposit",$E$3:E295,"")</f>
        <v>0</v>
      </c>
      <c r="AD295" s="131">
        <f>SUMIFS('Deductions and Deposits'!$D:$D,'Deductions and Deposits'!$C:$C,D295)+SUMIFS($F:$F,$D:$D,D295,$C:$C,"Coin Deduction")</f>
        <v>0</v>
      </c>
      <c r="AE295" s="131">
        <f>Table5[[#This Row],[Column4]]+Table5[[#This Row],[Column14]]+Table5[[#This Row],[Column19]]+Table5[[#This Row],[Column12]]</f>
        <v>0</v>
      </c>
      <c r="AF295" s="131">
        <f>Table5[[#This Row],[Column5]]+Table5[[#This Row],[Column13]]+Table5[[#This Row],[Column21]]+Table5[[#This Row],[Column18]]</f>
        <v>0</v>
      </c>
      <c r="AG295" s="131">
        <f t="shared" si="48"/>
        <v>0</v>
      </c>
      <c r="AH295" s="131">
        <f t="shared" si="49"/>
        <v>0</v>
      </c>
      <c r="AI295" s="131">
        <f>Table5[[#This Row],[Column17]]-Table5[[#This Row],[Column20]]</f>
        <v>0</v>
      </c>
      <c r="AJ295" s="131">
        <f t="shared" si="50"/>
        <v>0</v>
      </c>
      <c r="AK295" s="131">
        <f t="shared" si="51"/>
        <v>0</v>
      </c>
      <c r="AL295" s="131">
        <f t="shared" si="52"/>
        <v>0</v>
      </c>
      <c r="AM295" s="131" t="str">
        <f t="shared" si="53"/>
        <v/>
      </c>
      <c r="AN295" s="131" t="str">
        <f t="shared" ca="1" si="54"/>
        <v/>
      </c>
    </row>
    <row r="296" spans="1:40" ht="20.25" customHeight="1" x14ac:dyDescent="0.3">
      <c r="A296" s="127"/>
      <c r="B296" s="164"/>
      <c r="C296" s="139"/>
      <c r="D296" s="140"/>
      <c r="E296" s="139"/>
      <c r="F296" s="139"/>
      <c r="G296" s="140"/>
      <c r="H296" s="139"/>
      <c r="I296" s="129"/>
      <c r="L296" s="128"/>
      <c r="M296" s="128"/>
      <c r="N296" s="128"/>
      <c r="O296" s="128"/>
      <c r="P296" s="128"/>
      <c r="Q296" s="128"/>
      <c r="R296" s="128"/>
      <c r="S296" s="128"/>
      <c r="T296" s="120">
        <f t="shared" si="44"/>
        <v>0</v>
      </c>
      <c r="U296" s="131"/>
      <c r="V296" s="131"/>
      <c r="W296" s="131">
        <f>SUMIFS($F$3:F296,$D$3:D296,D296,$C$3:C296,"Buy")+SUMIFS($F$3:F296,$D$3:D296,D296,$C$3:C296,"Coin Deposit",$E$3:E296,"&lt;&gt;")</f>
        <v>0</v>
      </c>
      <c r="X296" s="131">
        <f t="shared" si="45"/>
        <v>0</v>
      </c>
      <c r="Y296" s="131">
        <f>IF($D296=Y$1,SUMIFS($H$3:$H296,$G$3:$G296,Y$1,$C$3:$C296,"Sell"),0)</f>
        <v>0</v>
      </c>
      <c r="Z296" s="131">
        <f t="shared" si="46"/>
        <v>0</v>
      </c>
      <c r="AA296" s="131">
        <f>IF($D296=AA$1,SUMIFS($H$3:$H296,$G$3:$G296,AA$1,$C$3:$C296,"Sell"),0)</f>
        <v>0</v>
      </c>
      <c r="AB296" s="131">
        <f t="shared" si="47"/>
        <v>0</v>
      </c>
      <c r="AC296" s="131">
        <f>SUMIFS('Deductions and Deposits'!$H:$H,'Deductions and Deposits'!$G:$G,D296,'Deductions and Deposits'!$F:$F,"&lt;="&amp;B296)+SUMIFS($F$3:F296,$D$3:D296,D296,$C$3:C296,"Coin Deposit",$E$3:E296,"")</f>
        <v>0</v>
      </c>
      <c r="AD296" s="131">
        <f>SUMIFS('Deductions and Deposits'!$D:$D,'Deductions and Deposits'!$C:$C,D296)+SUMIFS($F:$F,$D:$D,D296,$C:$C,"Coin Deduction")</f>
        <v>0</v>
      </c>
      <c r="AE296" s="131">
        <f>Table5[[#This Row],[Column4]]+Table5[[#This Row],[Column14]]+Table5[[#This Row],[Column19]]+Table5[[#This Row],[Column12]]</f>
        <v>0</v>
      </c>
      <c r="AF296" s="131">
        <f>Table5[[#This Row],[Column5]]+Table5[[#This Row],[Column13]]+Table5[[#This Row],[Column21]]+Table5[[#This Row],[Column18]]</f>
        <v>0</v>
      </c>
      <c r="AG296" s="131">
        <f t="shared" si="48"/>
        <v>0</v>
      </c>
      <c r="AH296" s="131">
        <f t="shared" si="49"/>
        <v>0</v>
      </c>
      <c r="AI296" s="131">
        <f>Table5[[#This Row],[Column17]]-Table5[[#This Row],[Column20]]</f>
        <v>0</v>
      </c>
      <c r="AJ296" s="131">
        <f t="shared" si="50"/>
        <v>0</v>
      </c>
      <c r="AK296" s="131">
        <f t="shared" si="51"/>
        <v>0</v>
      </c>
      <c r="AL296" s="131">
        <f t="shared" si="52"/>
        <v>0</v>
      </c>
      <c r="AM296" s="131" t="str">
        <f t="shared" si="53"/>
        <v/>
      </c>
      <c r="AN296" s="131" t="str">
        <f t="shared" ca="1" si="54"/>
        <v/>
      </c>
    </row>
    <row r="297" spans="1:40" ht="20.25" customHeight="1" x14ac:dyDescent="0.3">
      <c r="A297" s="127"/>
      <c r="B297" s="164"/>
      <c r="C297" s="139"/>
      <c r="D297" s="140"/>
      <c r="E297" s="139"/>
      <c r="F297" s="139"/>
      <c r="G297" s="140"/>
      <c r="H297" s="139"/>
      <c r="I297" s="129"/>
      <c r="L297" s="128"/>
      <c r="M297" s="128"/>
      <c r="N297" s="128"/>
      <c r="O297" s="128"/>
      <c r="P297" s="128"/>
      <c r="Q297" s="128"/>
      <c r="R297" s="128"/>
      <c r="S297" s="128"/>
      <c r="T297" s="120">
        <f t="shared" si="44"/>
        <v>0</v>
      </c>
      <c r="U297" s="131"/>
      <c r="V297" s="131"/>
      <c r="W297" s="131">
        <f>SUMIFS($F$3:F297,$D$3:D297,D297,$C$3:C297,"Buy")+SUMIFS($F$3:F297,$D$3:D297,D297,$C$3:C297,"Coin Deposit",$E$3:E297,"&lt;&gt;")</f>
        <v>0</v>
      </c>
      <c r="X297" s="131">
        <f t="shared" si="45"/>
        <v>0</v>
      </c>
      <c r="Y297" s="131">
        <f>IF($D297=Y$1,SUMIFS($H$3:$H297,$G$3:$G297,Y$1,$C$3:$C297,"Sell"),0)</f>
        <v>0</v>
      </c>
      <c r="Z297" s="131">
        <f t="shared" si="46"/>
        <v>0</v>
      </c>
      <c r="AA297" s="131">
        <f>IF($D297=AA$1,SUMIFS($H$3:$H297,$G$3:$G297,AA$1,$C$3:$C297,"Sell"),0)</f>
        <v>0</v>
      </c>
      <c r="AB297" s="131">
        <f t="shared" si="47"/>
        <v>0</v>
      </c>
      <c r="AC297" s="131">
        <f>SUMIFS('Deductions and Deposits'!$H:$H,'Deductions and Deposits'!$G:$G,D297,'Deductions and Deposits'!$F:$F,"&lt;="&amp;B297)+SUMIFS($F$3:F297,$D$3:D297,D297,$C$3:C297,"Coin Deposit",$E$3:E297,"")</f>
        <v>0</v>
      </c>
      <c r="AD297" s="131">
        <f>SUMIFS('Deductions and Deposits'!$D:$D,'Deductions and Deposits'!$C:$C,D297)+SUMIFS($F:$F,$D:$D,D297,$C:$C,"Coin Deduction")</f>
        <v>0</v>
      </c>
      <c r="AE297" s="131">
        <f>Table5[[#This Row],[Column4]]+Table5[[#This Row],[Column14]]+Table5[[#This Row],[Column19]]+Table5[[#This Row],[Column12]]</f>
        <v>0</v>
      </c>
      <c r="AF297" s="131">
        <f>Table5[[#This Row],[Column5]]+Table5[[#This Row],[Column13]]+Table5[[#This Row],[Column21]]+Table5[[#This Row],[Column18]]</f>
        <v>0</v>
      </c>
      <c r="AG297" s="131">
        <f t="shared" si="48"/>
        <v>0</v>
      </c>
      <c r="AH297" s="131">
        <f t="shared" si="49"/>
        <v>0</v>
      </c>
      <c r="AI297" s="131">
        <f>Table5[[#This Row],[Column17]]-Table5[[#This Row],[Column20]]</f>
        <v>0</v>
      </c>
      <c r="AJ297" s="131">
        <f t="shared" si="50"/>
        <v>0</v>
      </c>
      <c r="AK297" s="131">
        <f t="shared" si="51"/>
        <v>0</v>
      </c>
      <c r="AL297" s="131">
        <f t="shared" si="52"/>
        <v>0</v>
      </c>
      <c r="AM297" s="131" t="str">
        <f t="shared" si="53"/>
        <v/>
      </c>
      <c r="AN297" s="131" t="str">
        <f t="shared" ca="1" si="54"/>
        <v/>
      </c>
    </row>
    <row r="298" spans="1:40" ht="20.25" customHeight="1" x14ac:dyDescent="0.3">
      <c r="A298" s="127"/>
      <c r="B298" s="164"/>
      <c r="C298" s="139"/>
      <c r="D298" s="140"/>
      <c r="E298" s="139"/>
      <c r="F298" s="139"/>
      <c r="G298" s="140"/>
      <c r="H298" s="139"/>
      <c r="I298" s="129"/>
      <c r="L298" s="128"/>
      <c r="M298" s="128"/>
      <c r="N298" s="128"/>
      <c r="O298" s="128"/>
      <c r="P298" s="128"/>
      <c r="Q298" s="128"/>
      <c r="R298" s="128"/>
      <c r="S298" s="128"/>
      <c r="T298" s="120">
        <f t="shared" si="44"/>
        <v>0</v>
      </c>
      <c r="U298" s="131"/>
      <c r="V298" s="131"/>
      <c r="W298" s="131">
        <f>SUMIFS($F$3:F298,$D$3:D298,D298,$C$3:C298,"Buy")+SUMIFS($F$3:F298,$D$3:D298,D298,$C$3:C298,"Coin Deposit",$E$3:E298,"&lt;&gt;")</f>
        <v>0</v>
      </c>
      <c r="X298" s="131">
        <f t="shared" si="45"/>
        <v>0</v>
      </c>
      <c r="Y298" s="131">
        <f>IF($D298=Y$1,SUMIFS($H$3:$H298,$G$3:$G298,Y$1,$C$3:$C298,"Sell"),0)</f>
        <v>0</v>
      </c>
      <c r="Z298" s="131">
        <f t="shared" si="46"/>
        <v>0</v>
      </c>
      <c r="AA298" s="131">
        <f>IF($D298=AA$1,SUMIFS($H$3:$H298,$G$3:$G298,AA$1,$C$3:$C298,"Sell"),0)</f>
        <v>0</v>
      </c>
      <c r="AB298" s="131">
        <f t="shared" si="47"/>
        <v>0</v>
      </c>
      <c r="AC298" s="131">
        <f>SUMIFS('Deductions and Deposits'!$H:$H,'Deductions and Deposits'!$G:$G,D298,'Deductions and Deposits'!$F:$F,"&lt;="&amp;B298)+SUMIFS($F$3:F298,$D$3:D298,D298,$C$3:C298,"Coin Deposit",$E$3:E298,"")</f>
        <v>0</v>
      </c>
      <c r="AD298" s="131">
        <f>SUMIFS('Deductions and Deposits'!$D:$D,'Deductions and Deposits'!$C:$C,D298)+SUMIFS($F:$F,$D:$D,D298,$C:$C,"Coin Deduction")</f>
        <v>0</v>
      </c>
      <c r="AE298" s="131">
        <f>Table5[[#This Row],[Column4]]+Table5[[#This Row],[Column14]]+Table5[[#This Row],[Column19]]+Table5[[#This Row],[Column12]]</f>
        <v>0</v>
      </c>
      <c r="AF298" s="131">
        <f>Table5[[#This Row],[Column5]]+Table5[[#This Row],[Column13]]+Table5[[#This Row],[Column21]]+Table5[[#This Row],[Column18]]</f>
        <v>0</v>
      </c>
      <c r="AG298" s="131">
        <f t="shared" si="48"/>
        <v>0</v>
      </c>
      <c r="AH298" s="131">
        <f t="shared" si="49"/>
        <v>0</v>
      </c>
      <c r="AI298" s="131">
        <f>Table5[[#This Row],[Column17]]-Table5[[#This Row],[Column20]]</f>
        <v>0</v>
      </c>
      <c r="AJ298" s="131">
        <f t="shared" si="50"/>
        <v>0</v>
      </c>
      <c r="AK298" s="131">
        <f t="shared" si="51"/>
        <v>0</v>
      </c>
      <c r="AL298" s="131">
        <f t="shared" si="52"/>
        <v>0</v>
      </c>
      <c r="AM298" s="131" t="str">
        <f t="shared" si="53"/>
        <v/>
      </c>
      <c r="AN298" s="131" t="str">
        <f t="shared" ca="1" si="54"/>
        <v/>
      </c>
    </row>
    <row r="299" spans="1:40" ht="20.25" customHeight="1" x14ac:dyDescent="0.3">
      <c r="A299" s="127"/>
      <c r="B299" s="164"/>
      <c r="C299" s="139"/>
      <c r="D299" s="140"/>
      <c r="E299" s="139"/>
      <c r="F299" s="139"/>
      <c r="G299" s="140"/>
      <c r="H299" s="139"/>
      <c r="I299" s="129"/>
      <c r="L299" s="128"/>
      <c r="M299" s="128"/>
      <c r="N299" s="128"/>
      <c r="O299" s="128"/>
      <c r="P299" s="128"/>
      <c r="Q299" s="128"/>
      <c r="R299" s="128"/>
      <c r="S299" s="128"/>
      <c r="T299" s="120">
        <f t="shared" si="44"/>
        <v>0</v>
      </c>
      <c r="U299" s="131"/>
      <c r="V299" s="131"/>
      <c r="W299" s="131">
        <f>SUMIFS($F$3:F299,$D$3:D299,D299,$C$3:C299,"Buy")+SUMIFS($F$3:F299,$D$3:D299,D299,$C$3:C299,"Coin Deposit",$E$3:E299,"&lt;&gt;")</f>
        <v>0</v>
      </c>
      <c r="X299" s="131">
        <f t="shared" si="45"/>
        <v>0</v>
      </c>
      <c r="Y299" s="131">
        <f>IF($D299=Y$1,SUMIFS($H$3:$H299,$G$3:$G299,Y$1,$C$3:$C299,"Sell"),0)</f>
        <v>0</v>
      </c>
      <c r="Z299" s="131">
        <f t="shared" si="46"/>
        <v>0</v>
      </c>
      <c r="AA299" s="131">
        <f>IF($D299=AA$1,SUMIFS($H$3:$H299,$G$3:$G299,AA$1,$C$3:$C299,"Sell"),0)</f>
        <v>0</v>
      </c>
      <c r="AB299" s="131">
        <f t="shared" si="47"/>
        <v>0</v>
      </c>
      <c r="AC299" s="131">
        <f>SUMIFS('Deductions and Deposits'!$H:$H,'Deductions and Deposits'!$G:$G,D299,'Deductions and Deposits'!$F:$F,"&lt;="&amp;B299)+SUMIFS($F$3:F299,$D$3:D299,D299,$C$3:C299,"Coin Deposit",$E$3:E299,"")</f>
        <v>0</v>
      </c>
      <c r="AD299" s="131">
        <f>SUMIFS('Deductions and Deposits'!$D:$D,'Deductions and Deposits'!$C:$C,D299)+SUMIFS($F:$F,$D:$D,D299,$C:$C,"Coin Deduction")</f>
        <v>0</v>
      </c>
      <c r="AE299" s="131">
        <f>Table5[[#This Row],[Column4]]+Table5[[#This Row],[Column14]]+Table5[[#This Row],[Column19]]+Table5[[#This Row],[Column12]]</f>
        <v>0</v>
      </c>
      <c r="AF299" s="131">
        <f>Table5[[#This Row],[Column5]]+Table5[[#This Row],[Column13]]+Table5[[#This Row],[Column21]]+Table5[[#This Row],[Column18]]</f>
        <v>0</v>
      </c>
      <c r="AG299" s="131">
        <f t="shared" si="48"/>
        <v>0</v>
      </c>
      <c r="AH299" s="131">
        <f t="shared" si="49"/>
        <v>0</v>
      </c>
      <c r="AI299" s="131">
        <f>Table5[[#This Row],[Column17]]-Table5[[#This Row],[Column20]]</f>
        <v>0</v>
      </c>
      <c r="AJ299" s="131">
        <f t="shared" si="50"/>
        <v>0</v>
      </c>
      <c r="AK299" s="131">
        <f t="shared" si="51"/>
        <v>0</v>
      </c>
      <c r="AL299" s="131">
        <f t="shared" si="52"/>
        <v>0</v>
      </c>
      <c r="AM299" s="131" t="str">
        <f t="shared" si="53"/>
        <v/>
      </c>
      <c r="AN299" s="131" t="str">
        <f t="shared" ca="1" si="54"/>
        <v/>
      </c>
    </row>
    <row r="300" spans="1:40" ht="20.25" customHeight="1" x14ac:dyDescent="0.3">
      <c r="A300" s="127"/>
      <c r="B300" s="164"/>
      <c r="C300" s="139"/>
      <c r="D300" s="140"/>
      <c r="E300" s="139"/>
      <c r="F300" s="139"/>
      <c r="G300" s="140"/>
      <c r="H300" s="139"/>
      <c r="I300" s="129"/>
      <c r="L300" s="128"/>
      <c r="M300" s="128"/>
      <c r="N300" s="128"/>
      <c r="O300" s="128"/>
      <c r="P300" s="128"/>
      <c r="Q300" s="128"/>
      <c r="R300" s="128"/>
      <c r="S300" s="128"/>
      <c r="T300" s="120">
        <f t="shared" si="44"/>
        <v>0</v>
      </c>
      <c r="U300" s="131"/>
      <c r="V300" s="131"/>
      <c r="W300" s="131">
        <f>SUMIFS($F$3:F300,$D$3:D300,D300,$C$3:C300,"Buy")+SUMIFS($F$3:F300,$D$3:D300,D300,$C$3:C300,"Coin Deposit",$E$3:E300,"&lt;&gt;")</f>
        <v>0</v>
      </c>
      <c r="X300" s="131">
        <f t="shared" si="45"/>
        <v>0</v>
      </c>
      <c r="Y300" s="131">
        <f>IF($D300=Y$1,SUMIFS($H$3:$H300,$G$3:$G300,Y$1,$C$3:$C300,"Sell"),0)</f>
        <v>0</v>
      </c>
      <c r="Z300" s="131">
        <f t="shared" si="46"/>
        <v>0</v>
      </c>
      <c r="AA300" s="131">
        <f>IF($D300=AA$1,SUMIFS($H$3:$H300,$G$3:$G300,AA$1,$C$3:$C300,"Sell"),0)</f>
        <v>0</v>
      </c>
      <c r="AB300" s="131">
        <f t="shared" si="47"/>
        <v>0</v>
      </c>
      <c r="AC300" s="131">
        <f>SUMIFS('Deductions and Deposits'!$H:$H,'Deductions and Deposits'!$G:$G,D300,'Deductions and Deposits'!$F:$F,"&lt;="&amp;B300)+SUMIFS($F$3:F300,$D$3:D300,D300,$C$3:C300,"Coin Deposit",$E$3:E300,"")</f>
        <v>0</v>
      </c>
      <c r="AD300" s="131">
        <f>SUMIFS('Deductions and Deposits'!$D:$D,'Deductions and Deposits'!$C:$C,D300)+SUMIFS($F:$F,$D:$D,D300,$C:$C,"Coin Deduction")</f>
        <v>0</v>
      </c>
      <c r="AE300" s="131">
        <f>Table5[[#This Row],[Column4]]+Table5[[#This Row],[Column14]]+Table5[[#This Row],[Column19]]+Table5[[#This Row],[Column12]]</f>
        <v>0</v>
      </c>
      <c r="AF300" s="131">
        <f>Table5[[#This Row],[Column5]]+Table5[[#This Row],[Column13]]+Table5[[#This Row],[Column21]]+Table5[[#This Row],[Column18]]</f>
        <v>0</v>
      </c>
      <c r="AG300" s="131">
        <f t="shared" si="48"/>
        <v>0</v>
      </c>
      <c r="AH300" s="131">
        <f t="shared" si="49"/>
        <v>0</v>
      </c>
      <c r="AI300" s="131">
        <f>Table5[[#This Row],[Column17]]-Table5[[#This Row],[Column20]]</f>
        <v>0</v>
      </c>
      <c r="AJ300" s="131">
        <f t="shared" si="50"/>
        <v>0</v>
      </c>
      <c r="AK300" s="131">
        <f t="shared" si="51"/>
        <v>0</v>
      </c>
      <c r="AL300" s="131">
        <f t="shared" si="52"/>
        <v>0</v>
      </c>
      <c r="AM300" s="131" t="str">
        <f t="shared" si="53"/>
        <v/>
      </c>
      <c r="AN300" s="131" t="str">
        <f t="shared" ca="1" si="54"/>
        <v/>
      </c>
    </row>
    <row r="301" spans="1:40" ht="20.25" customHeight="1" x14ac:dyDescent="0.3">
      <c r="A301" s="127"/>
      <c r="B301" s="164"/>
      <c r="C301" s="139"/>
      <c r="D301" s="140"/>
      <c r="E301" s="139"/>
      <c r="F301" s="139"/>
      <c r="G301" s="140"/>
      <c r="H301" s="139"/>
      <c r="I301" s="129"/>
      <c r="L301" s="128"/>
      <c r="M301" s="128"/>
      <c r="N301" s="128"/>
      <c r="O301" s="128"/>
      <c r="P301" s="128"/>
      <c r="Q301" s="128"/>
      <c r="R301" s="128"/>
      <c r="S301" s="128"/>
      <c r="T301" s="120">
        <f t="shared" si="44"/>
        <v>0</v>
      </c>
      <c r="U301" s="131"/>
      <c r="V301" s="131"/>
      <c r="W301" s="131">
        <f>SUMIFS($F$3:F301,$D$3:D301,D301,$C$3:C301,"Buy")+SUMIFS($F$3:F301,$D$3:D301,D301,$C$3:C301,"Coin Deposit",$E$3:E301,"&lt;&gt;")</f>
        <v>0</v>
      </c>
      <c r="X301" s="131">
        <f t="shared" si="45"/>
        <v>0</v>
      </c>
      <c r="Y301" s="131">
        <f>IF($D301=Y$1,SUMIFS($H$3:$H301,$G$3:$G301,Y$1,$C$3:$C301,"Sell"),0)</f>
        <v>0</v>
      </c>
      <c r="Z301" s="131">
        <f t="shared" si="46"/>
        <v>0</v>
      </c>
      <c r="AA301" s="131">
        <f>IF($D301=AA$1,SUMIFS($H$3:$H301,$G$3:$G301,AA$1,$C$3:$C301,"Sell"),0)</f>
        <v>0</v>
      </c>
      <c r="AB301" s="131">
        <f t="shared" si="47"/>
        <v>0</v>
      </c>
      <c r="AC301" s="131">
        <f>SUMIFS('Deductions and Deposits'!$H:$H,'Deductions and Deposits'!$G:$G,D301,'Deductions and Deposits'!$F:$F,"&lt;="&amp;B301)+SUMIFS($F$3:F301,$D$3:D301,D301,$C$3:C301,"Coin Deposit",$E$3:E301,"")</f>
        <v>0</v>
      </c>
      <c r="AD301" s="131">
        <f>SUMIFS('Deductions and Deposits'!$D:$D,'Deductions and Deposits'!$C:$C,D301)+SUMIFS($F:$F,$D:$D,D301,$C:$C,"Coin Deduction")</f>
        <v>0</v>
      </c>
      <c r="AE301" s="131">
        <f>Table5[[#This Row],[Column4]]+Table5[[#This Row],[Column14]]+Table5[[#This Row],[Column19]]+Table5[[#This Row],[Column12]]</f>
        <v>0</v>
      </c>
      <c r="AF301" s="131">
        <f>Table5[[#This Row],[Column5]]+Table5[[#This Row],[Column13]]+Table5[[#This Row],[Column21]]+Table5[[#This Row],[Column18]]</f>
        <v>0</v>
      </c>
      <c r="AG301" s="131">
        <f t="shared" si="48"/>
        <v>0</v>
      </c>
      <c r="AH301" s="131">
        <f t="shared" si="49"/>
        <v>0</v>
      </c>
      <c r="AI301" s="131">
        <f>Table5[[#This Row],[Column17]]-Table5[[#This Row],[Column20]]</f>
        <v>0</v>
      </c>
      <c r="AJ301" s="131">
        <f t="shared" si="50"/>
        <v>0</v>
      </c>
      <c r="AK301" s="131">
        <f t="shared" si="51"/>
        <v>0</v>
      </c>
      <c r="AL301" s="131">
        <f t="shared" si="52"/>
        <v>0</v>
      </c>
      <c r="AM301" s="131" t="str">
        <f t="shared" si="53"/>
        <v/>
      </c>
      <c r="AN301" s="131" t="str">
        <f t="shared" ca="1" si="54"/>
        <v/>
      </c>
    </row>
    <row r="302" spans="1:40" ht="20.25" customHeight="1" x14ac:dyDescent="0.3">
      <c r="A302" s="127"/>
      <c r="B302" s="164"/>
      <c r="C302" s="139"/>
      <c r="D302" s="140"/>
      <c r="E302" s="139"/>
      <c r="F302" s="139"/>
      <c r="G302" s="140"/>
      <c r="H302" s="139"/>
      <c r="I302" s="129"/>
      <c r="L302" s="128"/>
      <c r="M302" s="128"/>
      <c r="N302" s="128"/>
      <c r="O302" s="128"/>
      <c r="P302" s="128"/>
      <c r="Q302" s="128"/>
      <c r="R302" s="128"/>
      <c r="S302" s="128"/>
      <c r="T302" s="120">
        <f t="shared" si="44"/>
        <v>0</v>
      </c>
      <c r="U302" s="131"/>
      <c r="V302" s="131"/>
      <c r="W302" s="131">
        <f>SUMIFS($F$3:F302,$D$3:D302,D302,$C$3:C302,"Buy")+SUMIFS($F$3:F302,$D$3:D302,D302,$C$3:C302,"Coin Deposit",$E$3:E302,"&lt;&gt;")</f>
        <v>0</v>
      </c>
      <c r="X302" s="131">
        <f t="shared" si="45"/>
        <v>0</v>
      </c>
      <c r="Y302" s="131">
        <f>IF($D302=Y$1,SUMIFS($H$3:$H302,$G$3:$G302,Y$1,$C$3:$C302,"Sell"),0)</f>
        <v>0</v>
      </c>
      <c r="Z302" s="131">
        <f t="shared" si="46"/>
        <v>0</v>
      </c>
      <c r="AA302" s="131">
        <f>IF($D302=AA$1,SUMIFS($H$3:$H302,$G$3:$G302,AA$1,$C$3:$C302,"Sell"),0)</f>
        <v>0</v>
      </c>
      <c r="AB302" s="131">
        <f t="shared" si="47"/>
        <v>0</v>
      </c>
      <c r="AC302" s="131">
        <f>SUMIFS('Deductions and Deposits'!$H:$H,'Deductions and Deposits'!$G:$G,D302,'Deductions and Deposits'!$F:$F,"&lt;="&amp;B302)+SUMIFS($F$3:F302,$D$3:D302,D302,$C$3:C302,"Coin Deposit",$E$3:E302,"")</f>
        <v>0</v>
      </c>
      <c r="AD302" s="131">
        <f>SUMIFS('Deductions and Deposits'!$D:$D,'Deductions and Deposits'!$C:$C,D302)+SUMIFS($F:$F,$D:$D,D302,$C:$C,"Coin Deduction")</f>
        <v>0</v>
      </c>
      <c r="AE302" s="131">
        <f>Table5[[#This Row],[Column4]]+Table5[[#This Row],[Column14]]+Table5[[#This Row],[Column19]]+Table5[[#This Row],[Column12]]</f>
        <v>0</v>
      </c>
      <c r="AF302" s="131">
        <f>Table5[[#This Row],[Column5]]+Table5[[#This Row],[Column13]]+Table5[[#This Row],[Column21]]+Table5[[#This Row],[Column18]]</f>
        <v>0</v>
      </c>
      <c r="AG302" s="131">
        <f t="shared" si="48"/>
        <v>0</v>
      </c>
      <c r="AH302" s="131">
        <f t="shared" si="49"/>
        <v>0</v>
      </c>
      <c r="AI302" s="131">
        <f>Table5[[#This Row],[Column17]]-Table5[[#This Row],[Column20]]</f>
        <v>0</v>
      </c>
      <c r="AJ302" s="131">
        <f t="shared" si="50"/>
        <v>0</v>
      </c>
      <c r="AK302" s="131">
        <f t="shared" si="51"/>
        <v>0</v>
      </c>
      <c r="AL302" s="131">
        <f t="shared" si="52"/>
        <v>0</v>
      </c>
      <c r="AM302" s="131" t="str">
        <f t="shared" si="53"/>
        <v/>
      </c>
      <c r="AN302" s="131" t="str">
        <f t="shared" ca="1" si="54"/>
        <v/>
      </c>
    </row>
    <row r="303" spans="1:40" ht="20.25" customHeight="1" x14ac:dyDescent="0.3">
      <c r="A303" s="127"/>
      <c r="B303" s="164"/>
      <c r="C303" s="139"/>
      <c r="D303" s="140"/>
      <c r="E303" s="139"/>
      <c r="F303" s="139"/>
      <c r="G303" s="140"/>
      <c r="H303" s="139"/>
      <c r="I303" s="129"/>
      <c r="L303" s="128"/>
      <c r="M303" s="128"/>
      <c r="N303" s="128"/>
      <c r="O303" s="128"/>
      <c r="P303" s="128"/>
      <c r="Q303" s="128"/>
      <c r="R303" s="128"/>
      <c r="S303" s="128"/>
      <c r="T303" s="120">
        <f t="shared" si="44"/>
        <v>0</v>
      </c>
      <c r="U303" s="131"/>
      <c r="V303" s="131"/>
      <c r="W303" s="131">
        <f>SUMIFS($F$3:F303,$D$3:D303,D303,$C$3:C303,"Buy")+SUMIFS($F$3:F303,$D$3:D303,D303,$C$3:C303,"Coin Deposit",$E$3:E303,"&lt;&gt;")</f>
        <v>0</v>
      </c>
      <c r="X303" s="131">
        <f t="shared" si="45"/>
        <v>0</v>
      </c>
      <c r="Y303" s="131">
        <f>IF($D303=Y$1,SUMIFS($H$3:$H303,$G$3:$G303,Y$1,$C$3:$C303,"Sell"),0)</f>
        <v>0</v>
      </c>
      <c r="Z303" s="131">
        <f t="shared" si="46"/>
        <v>0</v>
      </c>
      <c r="AA303" s="131">
        <f>IF($D303=AA$1,SUMIFS($H$3:$H303,$G$3:$G303,AA$1,$C$3:$C303,"Sell"),0)</f>
        <v>0</v>
      </c>
      <c r="AB303" s="131">
        <f t="shared" si="47"/>
        <v>0</v>
      </c>
      <c r="AC303" s="131">
        <f>SUMIFS('Deductions and Deposits'!$H:$H,'Deductions and Deposits'!$G:$G,D303,'Deductions and Deposits'!$F:$F,"&lt;="&amp;B303)+SUMIFS($F$3:F303,$D$3:D303,D303,$C$3:C303,"Coin Deposit",$E$3:E303,"")</f>
        <v>0</v>
      </c>
      <c r="AD303" s="131">
        <f>SUMIFS('Deductions and Deposits'!$D:$D,'Deductions and Deposits'!$C:$C,D303)+SUMIFS($F:$F,$D:$D,D303,$C:$C,"Coin Deduction")</f>
        <v>0</v>
      </c>
      <c r="AE303" s="131">
        <f>Table5[[#This Row],[Column4]]+Table5[[#This Row],[Column14]]+Table5[[#This Row],[Column19]]+Table5[[#This Row],[Column12]]</f>
        <v>0</v>
      </c>
      <c r="AF303" s="131">
        <f>Table5[[#This Row],[Column5]]+Table5[[#This Row],[Column13]]+Table5[[#This Row],[Column21]]+Table5[[#This Row],[Column18]]</f>
        <v>0</v>
      </c>
      <c r="AG303" s="131">
        <f t="shared" si="48"/>
        <v>0</v>
      </c>
      <c r="AH303" s="131">
        <f t="shared" si="49"/>
        <v>0</v>
      </c>
      <c r="AI303" s="131">
        <f>Table5[[#This Row],[Column17]]-Table5[[#This Row],[Column20]]</f>
        <v>0</v>
      </c>
      <c r="AJ303" s="131">
        <f t="shared" si="50"/>
        <v>0</v>
      </c>
      <c r="AK303" s="131">
        <f t="shared" si="51"/>
        <v>0</v>
      </c>
      <c r="AL303" s="131">
        <f t="shared" si="52"/>
        <v>0</v>
      </c>
      <c r="AM303" s="131" t="str">
        <f t="shared" si="53"/>
        <v/>
      </c>
      <c r="AN303" s="131" t="str">
        <f t="shared" ca="1" si="54"/>
        <v/>
      </c>
    </row>
    <row r="304" spans="1:40" ht="20.25" customHeight="1" x14ac:dyDescent="0.3">
      <c r="A304" s="127"/>
      <c r="B304" s="164"/>
      <c r="C304" s="139"/>
      <c r="D304" s="140"/>
      <c r="E304" s="139"/>
      <c r="F304" s="139"/>
      <c r="G304" s="140"/>
      <c r="H304" s="139"/>
      <c r="I304" s="129"/>
      <c r="L304" s="128"/>
      <c r="M304" s="128"/>
      <c r="N304" s="128"/>
      <c r="O304" s="128"/>
      <c r="P304" s="128"/>
      <c r="Q304" s="128"/>
      <c r="R304" s="128"/>
      <c r="S304" s="128"/>
      <c r="T304" s="120">
        <f t="shared" si="44"/>
        <v>0</v>
      </c>
      <c r="U304" s="131"/>
      <c r="V304" s="131"/>
      <c r="W304" s="131">
        <f>SUMIFS($F$3:F304,$D$3:D304,D304,$C$3:C304,"Buy")+SUMIFS($F$3:F304,$D$3:D304,D304,$C$3:C304,"Coin Deposit",$E$3:E304,"&lt;&gt;")</f>
        <v>0</v>
      </c>
      <c r="X304" s="131">
        <f t="shared" si="45"/>
        <v>0</v>
      </c>
      <c r="Y304" s="131">
        <f>IF($D304=Y$1,SUMIFS($H$3:$H304,$G$3:$G304,Y$1,$C$3:$C304,"Sell"),0)</f>
        <v>0</v>
      </c>
      <c r="Z304" s="131">
        <f t="shared" si="46"/>
        <v>0</v>
      </c>
      <c r="AA304" s="131">
        <f>IF($D304=AA$1,SUMIFS($H$3:$H304,$G$3:$G304,AA$1,$C$3:$C304,"Sell"),0)</f>
        <v>0</v>
      </c>
      <c r="AB304" s="131">
        <f t="shared" si="47"/>
        <v>0</v>
      </c>
      <c r="AC304" s="131">
        <f>SUMIFS('Deductions and Deposits'!$H:$H,'Deductions and Deposits'!$G:$G,D304,'Deductions and Deposits'!$F:$F,"&lt;="&amp;B304)+SUMIFS($F$3:F304,$D$3:D304,D304,$C$3:C304,"Coin Deposit",$E$3:E304,"")</f>
        <v>0</v>
      </c>
      <c r="AD304" s="131">
        <f>SUMIFS('Deductions and Deposits'!$D:$D,'Deductions and Deposits'!$C:$C,D304)+SUMIFS($F:$F,$D:$D,D304,$C:$C,"Coin Deduction")</f>
        <v>0</v>
      </c>
      <c r="AE304" s="131">
        <f>Table5[[#This Row],[Column4]]+Table5[[#This Row],[Column14]]+Table5[[#This Row],[Column19]]+Table5[[#This Row],[Column12]]</f>
        <v>0</v>
      </c>
      <c r="AF304" s="131">
        <f>Table5[[#This Row],[Column5]]+Table5[[#This Row],[Column13]]+Table5[[#This Row],[Column21]]+Table5[[#This Row],[Column18]]</f>
        <v>0</v>
      </c>
      <c r="AG304" s="131">
        <f t="shared" si="48"/>
        <v>0</v>
      </c>
      <c r="AH304" s="131">
        <f t="shared" si="49"/>
        <v>0</v>
      </c>
      <c r="AI304" s="131">
        <f>Table5[[#This Row],[Column17]]-Table5[[#This Row],[Column20]]</f>
        <v>0</v>
      </c>
      <c r="AJ304" s="131">
        <f t="shared" si="50"/>
        <v>0</v>
      </c>
      <c r="AK304" s="131">
        <f t="shared" si="51"/>
        <v>0</v>
      </c>
      <c r="AL304" s="131">
        <f t="shared" si="52"/>
        <v>0</v>
      </c>
      <c r="AM304" s="131" t="str">
        <f t="shared" si="53"/>
        <v/>
      </c>
      <c r="AN304" s="131" t="str">
        <f t="shared" ca="1" si="54"/>
        <v/>
      </c>
    </row>
    <row r="305" spans="1:40" ht="20.25" customHeight="1" x14ac:dyDescent="0.3">
      <c r="A305" s="127"/>
      <c r="B305" s="164"/>
      <c r="C305" s="139"/>
      <c r="D305" s="140"/>
      <c r="E305" s="139"/>
      <c r="F305" s="139"/>
      <c r="G305" s="140"/>
      <c r="H305" s="139"/>
      <c r="I305" s="129"/>
      <c r="L305" s="128"/>
      <c r="M305" s="128"/>
      <c r="N305" s="128"/>
      <c r="O305" s="128"/>
      <c r="P305" s="128"/>
      <c r="Q305" s="128"/>
      <c r="R305" s="128"/>
      <c r="S305" s="128"/>
      <c r="T305" s="120">
        <f t="shared" si="44"/>
        <v>0</v>
      </c>
      <c r="U305" s="131"/>
      <c r="V305" s="131"/>
      <c r="W305" s="131">
        <f>SUMIFS($F$3:F305,$D$3:D305,D305,$C$3:C305,"Buy")+SUMIFS($F$3:F305,$D$3:D305,D305,$C$3:C305,"Coin Deposit",$E$3:E305,"&lt;&gt;")</f>
        <v>0</v>
      </c>
      <c r="X305" s="131">
        <f t="shared" si="45"/>
        <v>0</v>
      </c>
      <c r="Y305" s="131">
        <f>IF($D305=Y$1,SUMIFS($H$3:$H305,$G$3:$G305,Y$1,$C$3:$C305,"Sell"),0)</f>
        <v>0</v>
      </c>
      <c r="Z305" s="131">
        <f t="shared" si="46"/>
        <v>0</v>
      </c>
      <c r="AA305" s="131">
        <f>IF($D305=AA$1,SUMIFS($H$3:$H305,$G$3:$G305,AA$1,$C$3:$C305,"Sell"),0)</f>
        <v>0</v>
      </c>
      <c r="AB305" s="131">
        <f t="shared" si="47"/>
        <v>0</v>
      </c>
      <c r="AC305" s="131">
        <f>SUMIFS('Deductions and Deposits'!$H:$H,'Deductions and Deposits'!$G:$G,D305,'Deductions and Deposits'!$F:$F,"&lt;="&amp;B305)+SUMIFS($F$3:F305,$D$3:D305,D305,$C$3:C305,"Coin Deposit",$E$3:E305,"")</f>
        <v>0</v>
      </c>
      <c r="AD305" s="131">
        <f>SUMIFS('Deductions and Deposits'!$D:$D,'Deductions and Deposits'!$C:$C,D305)+SUMIFS($F:$F,$D:$D,D305,$C:$C,"Coin Deduction")</f>
        <v>0</v>
      </c>
      <c r="AE305" s="131">
        <f>Table5[[#This Row],[Column4]]+Table5[[#This Row],[Column14]]+Table5[[#This Row],[Column19]]+Table5[[#This Row],[Column12]]</f>
        <v>0</v>
      </c>
      <c r="AF305" s="131">
        <f>Table5[[#This Row],[Column5]]+Table5[[#This Row],[Column13]]+Table5[[#This Row],[Column21]]+Table5[[#This Row],[Column18]]</f>
        <v>0</v>
      </c>
      <c r="AG305" s="131">
        <f t="shared" si="48"/>
        <v>0</v>
      </c>
      <c r="AH305" s="131">
        <f t="shared" si="49"/>
        <v>0</v>
      </c>
      <c r="AI305" s="131">
        <f>Table5[[#This Row],[Column17]]-Table5[[#This Row],[Column20]]</f>
        <v>0</v>
      </c>
      <c r="AJ305" s="131">
        <f t="shared" si="50"/>
        <v>0</v>
      </c>
      <c r="AK305" s="131">
        <f t="shared" si="51"/>
        <v>0</v>
      </c>
      <c r="AL305" s="131">
        <f t="shared" si="52"/>
        <v>0</v>
      </c>
      <c r="AM305" s="131" t="str">
        <f t="shared" si="53"/>
        <v/>
      </c>
      <c r="AN305" s="131" t="str">
        <f t="shared" ca="1" si="54"/>
        <v/>
      </c>
    </row>
    <row r="306" spans="1:40" ht="20.25" customHeight="1" x14ac:dyDescent="0.3">
      <c r="A306" s="127"/>
      <c r="B306" s="164"/>
      <c r="C306" s="139"/>
      <c r="D306" s="140"/>
      <c r="E306" s="139"/>
      <c r="F306" s="139"/>
      <c r="G306" s="140"/>
      <c r="H306" s="139"/>
      <c r="I306" s="129"/>
      <c r="L306" s="128"/>
      <c r="M306" s="128"/>
      <c r="N306" s="128"/>
      <c r="O306" s="128"/>
      <c r="P306" s="128"/>
      <c r="Q306" s="128"/>
      <c r="R306" s="128"/>
      <c r="S306" s="128"/>
      <c r="T306" s="120">
        <f t="shared" si="44"/>
        <v>0</v>
      </c>
      <c r="U306" s="131"/>
      <c r="V306" s="131"/>
      <c r="W306" s="131">
        <f>SUMIFS($F$3:F306,$D$3:D306,D306,$C$3:C306,"Buy")+SUMIFS($F$3:F306,$D$3:D306,D306,$C$3:C306,"Coin Deposit",$E$3:E306,"&lt;&gt;")</f>
        <v>0</v>
      </c>
      <c r="X306" s="131">
        <f t="shared" si="45"/>
        <v>0</v>
      </c>
      <c r="Y306" s="131">
        <f>IF($D306=Y$1,SUMIFS($H$3:$H306,$G$3:$G306,Y$1,$C$3:$C306,"Sell"),0)</f>
        <v>0</v>
      </c>
      <c r="Z306" s="131">
        <f t="shared" si="46"/>
        <v>0</v>
      </c>
      <c r="AA306" s="131">
        <f>IF($D306=AA$1,SUMIFS($H$3:$H306,$G$3:$G306,AA$1,$C$3:$C306,"Sell"),0)</f>
        <v>0</v>
      </c>
      <c r="AB306" s="131">
        <f t="shared" si="47"/>
        <v>0</v>
      </c>
      <c r="AC306" s="131">
        <f>SUMIFS('Deductions and Deposits'!$H:$H,'Deductions and Deposits'!$G:$G,D306,'Deductions and Deposits'!$F:$F,"&lt;="&amp;B306)+SUMIFS($F$3:F306,$D$3:D306,D306,$C$3:C306,"Coin Deposit",$E$3:E306,"")</f>
        <v>0</v>
      </c>
      <c r="AD306" s="131">
        <f>SUMIFS('Deductions and Deposits'!$D:$D,'Deductions and Deposits'!$C:$C,D306)+SUMIFS($F:$F,$D:$D,D306,$C:$C,"Coin Deduction")</f>
        <v>0</v>
      </c>
      <c r="AE306" s="131">
        <f>Table5[[#This Row],[Column4]]+Table5[[#This Row],[Column14]]+Table5[[#This Row],[Column19]]+Table5[[#This Row],[Column12]]</f>
        <v>0</v>
      </c>
      <c r="AF306" s="131">
        <f>Table5[[#This Row],[Column5]]+Table5[[#This Row],[Column13]]+Table5[[#This Row],[Column21]]+Table5[[#This Row],[Column18]]</f>
        <v>0</v>
      </c>
      <c r="AG306" s="131">
        <f t="shared" si="48"/>
        <v>0</v>
      </c>
      <c r="AH306" s="131">
        <f t="shared" si="49"/>
        <v>0</v>
      </c>
      <c r="AI306" s="131">
        <f>Table5[[#This Row],[Column17]]-Table5[[#This Row],[Column20]]</f>
        <v>0</v>
      </c>
      <c r="AJ306" s="131">
        <f t="shared" si="50"/>
        <v>0</v>
      </c>
      <c r="AK306" s="131">
        <f t="shared" si="51"/>
        <v>0</v>
      </c>
      <c r="AL306" s="131">
        <f t="shared" si="52"/>
        <v>0</v>
      </c>
      <c r="AM306" s="131" t="str">
        <f t="shared" si="53"/>
        <v/>
      </c>
      <c r="AN306" s="131" t="str">
        <f t="shared" ca="1" si="54"/>
        <v/>
      </c>
    </row>
    <row r="307" spans="1:40" ht="20.25" customHeight="1" x14ac:dyDescent="0.3">
      <c r="A307" s="127"/>
      <c r="B307" s="164"/>
      <c r="C307" s="139"/>
      <c r="D307" s="140"/>
      <c r="E307" s="139"/>
      <c r="F307" s="139"/>
      <c r="G307" s="140"/>
      <c r="H307" s="139"/>
      <c r="I307" s="129"/>
      <c r="L307" s="128"/>
      <c r="M307" s="128"/>
      <c r="N307" s="128"/>
      <c r="O307" s="128"/>
      <c r="P307" s="128"/>
      <c r="Q307" s="128"/>
      <c r="R307" s="128"/>
      <c r="S307" s="128"/>
      <c r="T307" s="120">
        <f t="shared" si="44"/>
        <v>0</v>
      </c>
      <c r="U307" s="131"/>
      <c r="V307" s="131"/>
      <c r="W307" s="131">
        <f>SUMIFS($F$3:F307,$D$3:D307,D307,$C$3:C307,"Buy")+SUMIFS($F$3:F307,$D$3:D307,D307,$C$3:C307,"Coin Deposit",$E$3:E307,"&lt;&gt;")</f>
        <v>0</v>
      </c>
      <c r="X307" s="131">
        <f t="shared" si="45"/>
        <v>0</v>
      </c>
      <c r="Y307" s="131">
        <f>IF($D307=Y$1,SUMIFS($H$3:$H307,$G$3:$G307,Y$1,$C$3:$C307,"Sell"),0)</f>
        <v>0</v>
      </c>
      <c r="Z307" s="131">
        <f t="shared" si="46"/>
        <v>0</v>
      </c>
      <c r="AA307" s="131">
        <f>IF($D307=AA$1,SUMIFS($H$3:$H307,$G$3:$G307,AA$1,$C$3:$C307,"Sell"),0)</f>
        <v>0</v>
      </c>
      <c r="AB307" s="131">
        <f t="shared" si="47"/>
        <v>0</v>
      </c>
      <c r="AC307" s="131">
        <f>SUMIFS('Deductions and Deposits'!$H:$H,'Deductions and Deposits'!$G:$G,D307,'Deductions and Deposits'!$F:$F,"&lt;="&amp;B307)+SUMIFS($F$3:F307,$D$3:D307,D307,$C$3:C307,"Coin Deposit",$E$3:E307,"")</f>
        <v>0</v>
      </c>
      <c r="AD307" s="131">
        <f>SUMIFS('Deductions and Deposits'!$D:$D,'Deductions and Deposits'!$C:$C,D307)+SUMIFS($F:$F,$D:$D,D307,$C:$C,"Coin Deduction")</f>
        <v>0</v>
      </c>
      <c r="AE307" s="131">
        <f>Table5[[#This Row],[Column4]]+Table5[[#This Row],[Column14]]+Table5[[#This Row],[Column19]]+Table5[[#This Row],[Column12]]</f>
        <v>0</v>
      </c>
      <c r="AF307" s="131">
        <f>Table5[[#This Row],[Column5]]+Table5[[#This Row],[Column13]]+Table5[[#This Row],[Column21]]+Table5[[#This Row],[Column18]]</f>
        <v>0</v>
      </c>
      <c r="AG307" s="131">
        <f t="shared" si="48"/>
        <v>0</v>
      </c>
      <c r="AH307" s="131">
        <f t="shared" si="49"/>
        <v>0</v>
      </c>
      <c r="AI307" s="131">
        <f>Table5[[#This Row],[Column17]]-Table5[[#This Row],[Column20]]</f>
        <v>0</v>
      </c>
      <c r="AJ307" s="131">
        <f t="shared" si="50"/>
        <v>0</v>
      </c>
      <c r="AK307" s="131">
        <f t="shared" si="51"/>
        <v>0</v>
      </c>
      <c r="AL307" s="131">
        <f t="shared" si="52"/>
        <v>0</v>
      </c>
      <c r="AM307" s="131" t="str">
        <f t="shared" si="53"/>
        <v/>
      </c>
      <c r="AN307" s="131" t="str">
        <f t="shared" ca="1" si="54"/>
        <v/>
      </c>
    </row>
    <row r="308" spans="1:40" ht="20.25" customHeight="1" x14ac:dyDescent="0.3">
      <c r="A308" s="127"/>
      <c r="B308" s="164"/>
      <c r="C308" s="139"/>
      <c r="D308" s="140"/>
      <c r="E308" s="139"/>
      <c r="F308" s="139"/>
      <c r="G308" s="140"/>
      <c r="H308" s="139"/>
      <c r="I308" s="129"/>
      <c r="L308" s="128"/>
      <c r="M308" s="128"/>
      <c r="N308" s="128"/>
      <c r="O308" s="128"/>
      <c r="P308" s="128"/>
      <c r="Q308" s="128"/>
      <c r="R308" s="128"/>
      <c r="S308" s="128"/>
      <c r="T308" s="120">
        <f t="shared" si="44"/>
        <v>0</v>
      </c>
      <c r="U308" s="131"/>
      <c r="V308" s="131"/>
      <c r="W308" s="131">
        <f>SUMIFS($F$3:F308,$D$3:D308,D308,$C$3:C308,"Buy")+SUMIFS($F$3:F308,$D$3:D308,D308,$C$3:C308,"Coin Deposit",$E$3:E308,"&lt;&gt;")</f>
        <v>0</v>
      </c>
      <c r="X308" s="131">
        <f t="shared" si="45"/>
        <v>0</v>
      </c>
      <c r="Y308" s="131">
        <f>IF($D308=Y$1,SUMIFS($H$3:$H308,$G$3:$G308,Y$1,$C$3:$C308,"Sell"),0)</f>
        <v>0</v>
      </c>
      <c r="Z308" s="131">
        <f t="shared" si="46"/>
        <v>0</v>
      </c>
      <c r="AA308" s="131">
        <f>IF($D308=AA$1,SUMIFS($H$3:$H308,$G$3:$G308,AA$1,$C$3:$C308,"Sell"),0)</f>
        <v>0</v>
      </c>
      <c r="AB308" s="131">
        <f t="shared" si="47"/>
        <v>0</v>
      </c>
      <c r="AC308" s="131">
        <f>SUMIFS('Deductions and Deposits'!$H:$H,'Deductions and Deposits'!$G:$G,D308,'Deductions and Deposits'!$F:$F,"&lt;="&amp;B308)+SUMIFS($F$3:F308,$D$3:D308,D308,$C$3:C308,"Coin Deposit",$E$3:E308,"")</f>
        <v>0</v>
      </c>
      <c r="AD308" s="131">
        <f>SUMIFS('Deductions and Deposits'!$D:$D,'Deductions and Deposits'!$C:$C,D308)+SUMIFS($F:$F,$D:$D,D308,$C:$C,"Coin Deduction")</f>
        <v>0</v>
      </c>
      <c r="AE308" s="131">
        <f>Table5[[#This Row],[Column4]]+Table5[[#This Row],[Column14]]+Table5[[#This Row],[Column19]]+Table5[[#This Row],[Column12]]</f>
        <v>0</v>
      </c>
      <c r="AF308" s="131">
        <f>Table5[[#This Row],[Column5]]+Table5[[#This Row],[Column13]]+Table5[[#This Row],[Column21]]+Table5[[#This Row],[Column18]]</f>
        <v>0</v>
      </c>
      <c r="AG308" s="131">
        <f t="shared" si="48"/>
        <v>0</v>
      </c>
      <c r="AH308" s="131">
        <f t="shared" si="49"/>
        <v>0</v>
      </c>
      <c r="AI308" s="131">
        <f>Table5[[#This Row],[Column17]]-Table5[[#This Row],[Column20]]</f>
        <v>0</v>
      </c>
      <c r="AJ308" s="131">
        <f t="shared" si="50"/>
        <v>0</v>
      </c>
      <c r="AK308" s="131">
        <f t="shared" si="51"/>
        <v>0</v>
      </c>
      <c r="AL308" s="131">
        <f t="shared" si="52"/>
        <v>0</v>
      </c>
      <c r="AM308" s="131" t="str">
        <f t="shared" si="53"/>
        <v/>
      </c>
      <c r="AN308" s="131" t="str">
        <f t="shared" ca="1" si="54"/>
        <v/>
      </c>
    </row>
    <row r="309" spans="1:40" ht="20.25" customHeight="1" x14ac:dyDescent="0.3">
      <c r="A309" s="127"/>
      <c r="B309" s="164"/>
      <c r="C309" s="139"/>
      <c r="D309" s="140"/>
      <c r="E309" s="139"/>
      <c r="F309" s="139"/>
      <c r="G309" s="140"/>
      <c r="H309" s="139"/>
      <c r="I309" s="129"/>
      <c r="L309" s="128"/>
      <c r="M309" s="128"/>
      <c r="N309" s="128"/>
      <c r="O309" s="128"/>
      <c r="P309" s="128"/>
      <c r="Q309" s="128"/>
      <c r="R309" s="128"/>
      <c r="S309" s="128"/>
      <c r="T309" s="120">
        <f t="shared" si="44"/>
        <v>0</v>
      </c>
      <c r="U309" s="131"/>
      <c r="V309" s="131"/>
      <c r="W309" s="131">
        <f>SUMIFS($F$3:F309,$D$3:D309,D309,$C$3:C309,"Buy")+SUMIFS($F$3:F309,$D$3:D309,D309,$C$3:C309,"Coin Deposit",$E$3:E309,"&lt;&gt;")</f>
        <v>0</v>
      </c>
      <c r="X309" s="131">
        <f t="shared" si="45"/>
        <v>0</v>
      </c>
      <c r="Y309" s="131">
        <f>IF($D309=Y$1,SUMIFS($H$3:$H309,$G$3:$G309,Y$1,$C$3:$C309,"Sell"),0)</f>
        <v>0</v>
      </c>
      <c r="Z309" s="131">
        <f t="shared" si="46"/>
        <v>0</v>
      </c>
      <c r="AA309" s="131">
        <f>IF($D309=AA$1,SUMIFS($H$3:$H309,$G$3:$G309,AA$1,$C$3:$C309,"Sell"),0)</f>
        <v>0</v>
      </c>
      <c r="AB309" s="131">
        <f t="shared" si="47"/>
        <v>0</v>
      </c>
      <c r="AC309" s="131">
        <f>SUMIFS('Deductions and Deposits'!$H:$H,'Deductions and Deposits'!$G:$G,D309,'Deductions and Deposits'!$F:$F,"&lt;="&amp;B309)+SUMIFS($F$3:F309,$D$3:D309,D309,$C$3:C309,"Coin Deposit",$E$3:E309,"")</f>
        <v>0</v>
      </c>
      <c r="AD309" s="131">
        <f>SUMIFS('Deductions and Deposits'!$D:$D,'Deductions and Deposits'!$C:$C,D309)+SUMIFS($F:$F,$D:$D,D309,$C:$C,"Coin Deduction")</f>
        <v>0</v>
      </c>
      <c r="AE309" s="131">
        <f>Table5[[#This Row],[Column4]]+Table5[[#This Row],[Column14]]+Table5[[#This Row],[Column19]]+Table5[[#This Row],[Column12]]</f>
        <v>0</v>
      </c>
      <c r="AF309" s="131">
        <f>Table5[[#This Row],[Column5]]+Table5[[#This Row],[Column13]]+Table5[[#This Row],[Column21]]+Table5[[#This Row],[Column18]]</f>
        <v>0</v>
      </c>
      <c r="AG309" s="131">
        <f t="shared" si="48"/>
        <v>0</v>
      </c>
      <c r="AH309" s="131">
        <f t="shared" si="49"/>
        <v>0</v>
      </c>
      <c r="AI309" s="131">
        <f>Table5[[#This Row],[Column17]]-Table5[[#This Row],[Column20]]</f>
        <v>0</v>
      </c>
      <c r="AJ309" s="131">
        <f t="shared" si="50"/>
        <v>0</v>
      </c>
      <c r="AK309" s="131">
        <f t="shared" si="51"/>
        <v>0</v>
      </c>
      <c r="AL309" s="131">
        <f t="shared" si="52"/>
        <v>0</v>
      </c>
      <c r="AM309" s="131" t="str">
        <f t="shared" si="53"/>
        <v/>
      </c>
      <c r="AN309" s="131" t="str">
        <f t="shared" ca="1" si="54"/>
        <v/>
      </c>
    </row>
    <row r="310" spans="1:40" ht="20.25" customHeight="1" x14ac:dyDescent="0.3">
      <c r="A310" s="127"/>
      <c r="B310" s="164"/>
      <c r="C310" s="139"/>
      <c r="D310" s="140"/>
      <c r="E310" s="139"/>
      <c r="F310" s="139"/>
      <c r="G310" s="140"/>
      <c r="H310" s="139"/>
      <c r="I310" s="129"/>
      <c r="L310" s="128"/>
      <c r="M310" s="128"/>
      <c r="N310" s="128"/>
      <c r="O310" s="128"/>
      <c r="P310" s="128"/>
      <c r="Q310" s="128"/>
      <c r="R310" s="128"/>
      <c r="S310" s="128"/>
      <c r="T310" s="120">
        <f t="shared" si="44"/>
        <v>0</v>
      </c>
      <c r="U310" s="131"/>
      <c r="V310" s="131"/>
      <c r="W310" s="131">
        <f>SUMIFS($F$3:F310,$D$3:D310,D310,$C$3:C310,"Buy")+SUMIFS($F$3:F310,$D$3:D310,D310,$C$3:C310,"Coin Deposit",$E$3:E310,"&lt;&gt;")</f>
        <v>0</v>
      </c>
      <c r="X310" s="131">
        <f t="shared" si="45"/>
        <v>0</v>
      </c>
      <c r="Y310" s="131">
        <f>IF($D310=Y$1,SUMIFS($H$3:$H310,$G$3:$G310,Y$1,$C$3:$C310,"Sell"),0)</f>
        <v>0</v>
      </c>
      <c r="Z310" s="131">
        <f t="shared" si="46"/>
        <v>0</v>
      </c>
      <c r="AA310" s="131">
        <f>IF($D310=AA$1,SUMIFS($H$3:$H310,$G$3:$G310,AA$1,$C$3:$C310,"Sell"),0)</f>
        <v>0</v>
      </c>
      <c r="AB310" s="131">
        <f t="shared" si="47"/>
        <v>0</v>
      </c>
      <c r="AC310" s="131">
        <f>SUMIFS('Deductions and Deposits'!$H:$H,'Deductions and Deposits'!$G:$G,D310,'Deductions and Deposits'!$F:$F,"&lt;="&amp;B310)+SUMIFS($F$3:F310,$D$3:D310,D310,$C$3:C310,"Coin Deposit",$E$3:E310,"")</f>
        <v>0</v>
      </c>
      <c r="AD310" s="131">
        <f>SUMIFS('Deductions and Deposits'!$D:$D,'Deductions and Deposits'!$C:$C,D310)+SUMIFS($F:$F,$D:$D,D310,$C:$C,"Coin Deduction")</f>
        <v>0</v>
      </c>
      <c r="AE310" s="131">
        <f>Table5[[#This Row],[Column4]]+Table5[[#This Row],[Column14]]+Table5[[#This Row],[Column19]]+Table5[[#This Row],[Column12]]</f>
        <v>0</v>
      </c>
      <c r="AF310" s="131">
        <f>Table5[[#This Row],[Column5]]+Table5[[#This Row],[Column13]]+Table5[[#This Row],[Column21]]+Table5[[#This Row],[Column18]]</f>
        <v>0</v>
      </c>
      <c r="AG310" s="131">
        <f t="shared" si="48"/>
        <v>0</v>
      </c>
      <c r="AH310" s="131">
        <f t="shared" si="49"/>
        <v>0</v>
      </c>
      <c r="AI310" s="131">
        <f>Table5[[#This Row],[Column17]]-Table5[[#This Row],[Column20]]</f>
        <v>0</v>
      </c>
      <c r="AJ310" s="131">
        <f t="shared" si="50"/>
        <v>0</v>
      </c>
      <c r="AK310" s="131">
        <f t="shared" si="51"/>
        <v>0</v>
      </c>
      <c r="AL310" s="131">
        <f t="shared" si="52"/>
        <v>0</v>
      </c>
      <c r="AM310" s="131" t="str">
        <f t="shared" si="53"/>
        <v/>
      </c>
      <c r="AN310" s="131" t="str">
        <f t="shared" ca="1" si="54"/>
        <v/>
      </c>
    </row>
    <row r="311" spans="1:40" ht="20.25" customHeight="1" x14ac:dyDescent="0.3">
      <c r="A311" s="127"/>
      <c r="B311" s="164"/>
      <c r="C311" s="139"/>
      <c r="D311" s="140"/>
      <c r="E311" s="139"/>
      <c r="F311" s="139"/>
      <c r="G311" s="140"/>
      <c r="H311" s="139"/>
      <c r="I311" s="129"/>
      <c r="L311" s="128"/>
      <c r="M311" s="128"/>
      <c r="N311" s="128"/>
      <c r="O311" s="128"/>
      <c r="P311" s="128"/>
      <c r="Q311" s="128"/>
      <c r="R311" s="128"/>
      <c r="S311" s="128"/>
      <c r="T311" s="120">
        <f t="shared" si="44"/>
        <v>0</v>
      </c>
      <c r="U311" s="131"/>
      <c r="V311" s="131"/>
      <c r="W311" s="131">
        <f>SUMIFS($F$3:F311,$D$3:D311,D311,$C$3:C311,"Buy")+SUMIFS($F$3:F311,$D$3:D311,D311,$C$3:C311,"Coin Deposit",$E$3:E311,"&lt;&gt;")</f>
        <v>0</v>
      </c>
      <c r="X311" s="131">
        <f t="shared" si="45"/>
        <v>0</v>
      </c>
      <c r="Y311" s="131">
        <f>IF($D311=Y$1,SUMIFS($H$3:$H311,$G$3:$G311,Y$1,$C$3:$C311,"Sell"),0)</f>
        <v>0</v>
      </c>
      <c r="Z311" s="131">
        <f t="shared" si="46"/>
        <v>0</v>
      </c>
      <c r="AA311" s="131">
        <f>IF($D311=AA$1,SUMIFS($H$3:$H311,$G$3:$G311,AA$1,$C$3:$C311,"Sell"),0)</f>
        <v>0</v>
      </c>
      <c r="AB311" s="131">
        <f t="shared" si="47"/>
        <v>0</v>
      </c>
      <c r="AC311" s="131">
        <f>SUMIFS('Deductions and Deposits'!$H:$H,'Deductions and Deposits'!$G:$G,D311,'Deductions and Deposits'!$F:$F,"&lt;="&amp;B311)+SUMIFS($F$3:F311,$D$3:D311,D311,$C$3:C311,"Coin Deposit",$E$3:E311,"")</f>
        <v>0</v>
      </c>
      <c r="AD311" s="131">
        <f>SUMIFS('Deductions and Deposits'!$D:$D,'Deductions and Deposits'!$C:$C,D311)+SUMIFS($F:$F,$D:$D,D311,$C:$C,"Coin Deduction")</f>
        <v>0</v>
      </c>
      <c r="AE311" s="131">
        <f>Table5[[#This Row],[Column4]]+Table5[[#This Row],[Column14]]+Table5[[#This Row],[Column19]]+Table5[[#This Row],[Column12]]</f>
        <v>0</v>
      </c>
      <c r="AF311" s="131">
        <f>Table5[[#This Row],[Column5]]+Table5[[#This Row],[Column13]]+Table5[[#This Row],[Column21]]+Table5[[#This Row],[Column18]]</f>
        <v>0</v>
      </c>
      <c r="AG311" s="131">
        <f t="shared" si="48"/>
        <v>0</v>
      </c>
      <c r="AH311" s="131">
        <f t="shared" si="49"/>
        <v>0</v>
      </c>
      <c r="AI311" s="131">
        <f>Table5[[#This Row],[Column17]]-Table5[[#This Row],[Column20]]</f>
        <v>0</v>
      </c>
      <c r="AJ311" s="131">
        <f t="shared" si="50"/>
        <v>0</v>
      </c>
      <c r="AK311" s="131">
        <f t="shared" si="51"/>
        <v>0</v>
      </c>
      <c r="AL311" s="131">
        <f t="shared" si="52"/>
        <v>0</v>
      </c>
      <c r="AM311" s="131" t="str">
        <f t="shared" si="53"/>
        <v/>
      </c>
      <c r="AN311" s="131" t="str">
        <f t="shared" ca="1" si="54"/>
        <v/>
      </c>
    </row>
    <row r="312" spans="1:40" ht="20.25" customHeight="1" x14ac:dyDescent="0.3">
      <c r="A312" s="127"/>
      <c r="B312" s="164"/>
      <c r="C312" s="139"/>
      <c r="D312" s="140"/>
      <c r="E312" s="139"/>
      <c r="F312" s="139"/>
      <c r="G312" s="140"/>
      <c r="H312" s="139"/>
      <c r="I312" s="129"/>
      <c r="L312" s="128"/>
      <c r="M312" s="128"/>
      <c r="N312" s="128"/>
      <c r="O312" s="128"/>
      <c r="P312" s="128"/>
      <c r="Q312" s="128"/>
      <c r="R312" s="128"/>
      <c r="S312" s="128"/>
      <c r="T312" s="120">
        <f t="shared" si="44"/>
        <v>0</v>
      </c>
      <c r="U312" s="131"/>
      <c r="V312" s="131"/>
      <c r="W312" s="131">
        <f>SUMIFS($F$3:F312,$D$3:D312,D312,$C$3:C312,"Buy")+SUMIFS($F$3:F312,$D$3:D312,D312,$C$3:C312,"Coin Deposit",$E$3:E312,"&lt;&gt;")</f>
        <v>0</v>
      </c>
      <c r="X312" s="131">
        <f t="shared" si="45"/>
        <v>0</v>
      </c>
      <c r="Y312" s="131">
        <f>IF($D312=Y$1,SUMIFS($H$3:$H312,$G$3:$G312,Y$1,$C$3:$C312,"Sell"),0)</f>
        <v>0</v>
      </c>
      <c r="Z312" s="131">
        <f t="shared" si="46"/>
        <v>0</v>
      </c>
      <c r="AA312" s="131">
        <f>IF($D312=AA$1,SUMIFS($H$3:$H312,$G$3:$G312,AA$1,$C$3:$C312,"Sell"),0)</f>
        <v>0</v>
      </c>
      <c r="AB312" s="131">
        <f t="shared" si="47"/>
        <v>0</v>
      </c>
      <c r="AC312" s="131">
        <f>SUMIFS('Deductions and Deposits'!$H:$H,'Deductions and Deposits'!$G:$G,D312,'Deductions and Deposits'!$F:$F,"&lt;="&amp;B312)+SUMIFS($F$3:F312,$D$3:D312,D312,$C$3:C312,"Coin Deposit",$E$3:E312,"")</f>
        <v>0</v>
      </c>
      <c r="AD312" s="131">
        <f>SUMIFS('Deductions and Deposits'!$D:$D,'Deductions and Deposits'!$C:$C,D312)+SUMIFS($F:$F,$D:$D,D312,$C:$C,"Coin Deduction")</f>
        <v>0</v>
      </c>
      <c r="AE312" s="131">
        <f>Table5[[#This Row],[Column4]]+Table5[[#This Row],[Column14]]+Table5[[#This Row],[Column19]]+Table5[[#This Row],[Column12]]</f>
        <v>0</v>
      </c>
      <c r="AF312" s="131">
        <f>Table5[[#This Row],[Column5]]+Table5[[#This Row],[Column13]]+Table5[[#This Row],[Column21]]+Table5[[#This Row],[Column18]]</f>
        <v>0</v>
      </c>
      <c r="AG312" s="131">
        <f t="shared" si="48"/>
        <v>0</v>
      </c>
      <c r="AH312" s="131">
        <f t="shared" si="49"/>
        <v>0</v>
      </c>
      <c r="AI312" s="131">
        <f>Table5[[#This Row],[Column17]]-Table5[[#This Row],[Column20]]</f>
        <v>0</v>
      </c>
      <c r="AJ312" s="131">
        <f t="shared" si="50"/>
        <v>0</v>
      </c>
      <c r="AK312" s="131">
        <f t="shared" si="51"/>
        <v>0</v>
      </c>
      <c r="AL312" s="131">
        <f t="shared" si="52"/>
        <v>0</v>
      </c>
      <c r="AM312" s="131" t="str">
        <f t="shared" si="53"/>
        <v/>
      </c>
      <c r="AN312" s="131" t="str">
        <f t="shared" ca="1" si="54"/>
        <v/>
      </c>
    </row>
    <row r="313" spans="1:40" ht="20.25" customHeight="1" x14ac:dyDescent="0.3">
      <c r="A313" s="127"/>
      <c r="B313" s="164"/>
      <c r="C313" s="139"/>
      <c r="D313" s="140"/>
      <c r="E313" s="139"/>
      <c r="F313" s="139"/>
      <c r="G313" s="140"/>
      <c r="H313" s="139"/>
      <c r="I313" s="129"/>
      <c r="L313" s="128"/>
      <c r="M313" s="128"/>
      <c r="N313" s="128"/>
      <c r="O313" s="128"/>
      <c r="P313" s="128"/>
      <c r="Q313" s="128"/>
      <c r="R313" s="128"/>
      <c r="S313" s="128"/>
      <c r="T313" s="120">
        <f t="shared" si="44"/>
        <v>0</v>
      </c>
      <c r="U313" s="131"/>
      <c r="V313" s="131"/>
      <c r="W313" s="131">
        <f>SUMIFS($F$3:F313,$D$3:D313,D313,$C$3:C313,"Buy")+SUMIFS($F$3:F313,$D$3:D313,D313,$C$3:C313,"Coin Deposit",$E$3:E313,"&lt;&gt;")</f>
        <v>0</v>
      </c>
      <c r="X313" s="131">
        <f t="shared" si="45"/>
        <v>0</v>
      </c>
      <c r="Y313" s="131">
        <f>IF($D313=Y$1,SUMIFS($H$3:$H313,$G$3:$G313,Y$1,$C$3:$C313,"Sell"),0)</f>
        <v>0</v>
      </c>
      <c r="Z313" s="131">
        <f t="shared" si="46"/>
        <v>0</v>
      </c>
      <c r="AA313" s="131">
        <f>IF($D313=AA$1,SUMIFS($H$3:$H313,$G$3:$G313,AA$1,$C$3:$C313,"Sell"),0)</f>
        <v>0</v>
      </c>
      <c r="AB313" s="131">
        <f t="shared" si="47"/>
        <v>0</v>
      </c>
      <c r="AC313" s="131">
        <f>SUMIFS('Deductions and Deposits'!$H:$H,'Deductions and Deposits'!$G:$G,D313,'Deductions and Deposits'!$F:$F,"&lt;="&amp;B313)+SUMIFS($F$3:F313,$D$3:D313,D313,$C$3:C313,"Coin Deposit",$E$3:E313,"")</f>
        <v>0</v>
      </c>
      <c r="AD313" s="131">
        <f>SUMIFS('Deductions and Deposits'!$D:$D,'Deductions and Deposits'!$C:$C,D313)+SUMIFS($F:$F,$D:$D,D313,$C:$C,"Coin Deduction")</f>
        <v>0</v>
      </c>
      <c r="AE313" s="131">
        <f>Table5[[#This Row],[Column4]]+Table5[[#This Row],[Column14]]+Table5[[#This Row],[Column19]]+Table5[[#This Row],[Column12]]</f>
        <v>0</v>
      </c>
      <c r="AF313" s="131">
        <f>Table5[[#This Row],[Column5]]+Table5[[#This Row],[Column13]]+Table5[[#This Row],[Column21]]+Table5[[#This Row],[Column18]]</f>
        <v>0</v>
      </c>
      <c r="AG313" s="131">
        <f t="shared" si="48"/>
        <v>0</v>
      </c>
      <c r="AH313" s="131">
        <f t="shared" si="49"/>
        <v>0</v>
      </c>
      <c r="AI313" s="131">
        <f>Table5[[#This Row],[Column17]]-Table5[[#This Row],[Column20]]</f>
        <v>0</v>
      </c>
      <c r="AJ313" s="131">
        <f t="shared" si="50"/>
        <v>0</v>
      </c>
      <c r="AK313" s="131">
        <f t="shared" si="51"/>
        <v>0</v>
      </c>
      <c r="AL313" s="131">
        <f t="shared" si="52"/>
        <v>0</v>
      </c>
      <c r="AM313" s="131" t="str">
        <f t="shared" si="53"/>
        <v/>
      </c>
      <c r="AN313" s="131" t="str">
        <f t="shared" ca="1" si="54"/>
        <v/>
      </c>
    </row>
    <row r="314" spans="1:40" ht="20.25" customHeight="1" x14ac:dyDescent="0.3">
      <c r="A314" s="127"/>
      <c r="B314" s="164"/>
      <c r="C314" s="139"/>
      <c r="D314" s="140"/>
      <c r="E314" s="139"/>
      <c r="F314" s="139"/>
      <c r="G314" s="140"/>
      <c r="H314" s="139"/>
      <c r="I314" s="129"/>
      <c r="L314" s="128"/>
      <c r="M314" s="128"/>
      <c r="N314" s="128"/>
      <c r="O314" s="128"/>
      <c r="P314" s="128"/>
      <c r="Q314" s="128"/>
      <c r="R314" s="128"/>
      <c r="S314" s="128"/>
      <c r="T314" s="120">
        <f t="shared" si="44"/>
        <v>0</v>
      </c>
      <c r="U314" s="131"/>
      <c r="V314" s="131"/>
      <c r="W314" s="131">
        <f>SUMIFS($F$3:F314,$D$3:D314,D314,$C$3:C314,"Buy")+SUMIFS($F$3:F314,$D$3:D314,D314,$C$3:C314,"Coin Deposit",$E$3:E314,"&lt;&gt;")</f>
        <v>0</v>
      </c>
      <c r="X314" s="131">
        <f t="shared" si="45"/>
        <v>0</v>
      </c>
      <c r="Y314" s="131">
        <f>IF($D314=Y$1,SUMIFS($H$3:$H314,$G$3:$G314,Y$1,$C$3:$C314,"Sell"),0)</f>
        <v>0</v>
      </c>
      <c r="Z314" s="131">
        <f t="shared" si="46"/>
        <v>0</v>
      </c>
      <c r="AA314" s="131">
        <f>IF($D314=AA$1,SUMIFS($H$3:$H314,$G$3:$G314,AA$1,$C$3:$C314,"Sell"),0)</f>
        <v>0</v>
      </c>
      <c r="AB314" s="131">
        <f t="shared" si="47"/>
        <v>0</v>
      </c>
      <c r="AC314" s="131">
        <f>SUMIFS('Deductions and Deposits'!$H:$H,'Deductions and Deposits'!$G:$G,D314,'Deductions and Deposits'!$F:$F,"&lt;="&amp;B314)+SUMIFS($F$3:F314,$D$3:D314,D314,$C$3:C314,"Coin Deposit",$E$3:E314,"")</f>
        <v>0</v>
      </c>
      <c r="AD314" s="131">
        <f>SUMIFS('Deductions and Deposits'!$D:$D,'Deductions and Deposits'!$C:$C,D314)+SUMIFS($F:$F,$D:$D,D314,$C:$C,"Coin Deduction")</f>
        <v>0</v>
      </c>
      <c r="AE314" s="131">
        <f>Table5[[#This Row],[Column4]]+Table5[[#This Row],[Column14]]+Table5[[#This Row],[Column19]]+Table5[[#This Row],[Column12]]</f>
        <v>0</v>
      </c>
      <c r="AF314" s="131">
        <f>Table5[[#This Row],[Column5]]+Table5[[#This Row],[Column13]]+Table5[[#This Row],[Column21]]+Table5[[#This Row],[Column18]]</f>
        <v>0</v>
      </c>
      <c r="AG314" s="131">
        <f t="shared" si="48"/>
        <v>0</v>
      </c>
      <c r="AH314" s="131">
        <f t="shared" si="49"/>
        <v>0</v>
      </c>
      <c r="AI314" s="131">
        <f>Table5[[#This Row],[Column17]]-Table5[[#This Row],[Column20]]</f>
        <v>0</v>
      </c>
      <c r="AJ314" s="131">
        <f t="shared" si="50"/>
        <v>0</v>
      </c>
      <c r="AK314" s="131">
        <f t="shared" si="51"/>
        <v>0</v>
      </c>
      <c r="AL314" s="131">
        <f t="shared" si="52"/>
        <v>0</v>
      </c>
      <c r="AM314" s="131" t="str">
        <f t="shared" si="53"/>
        <v/>
      </c>
      <c r="AN314" s="131" t="str">
        <f t="shared" ca="1" si="54"/>
        <v/>
      </c>
    </row>
    <row r="315" spans="1:40" ht="20.25" customHeight="1" x14ac:dyDescent="0.3">
      <c r="A315" s="127"/>
      <c r="B315" s="164"/>
      <c r="C315" s="139"/>
      <c r="D315" s="140"/>
      <c r="E315" s="139"/>
      <c r="F315" s="139"/>
      <c r="G315" s="140"/>
      <c r="H315" s="139"/>
      <c r="I315" s="129"/>
      <c r="L315" s="128"/>
      <c r="M315" s="128"/>
      <c r="N315" s="128"/>
      <c r="O315" s="128"/>
      <c r="P315" s="128"/>
      <c r="Q315" s="128"/>
      <c r="R315" s="128"/>
      <c r="S315" s="128"/>
      <c r="T315" s="120">
        <f t="shared" si="44"/>
        <v>0</v>
      </c>
      <c r="U315" s="131"/>
      <c r="V315" s="131"/>
      <c r="W315" s="131">
        <f>SUMIFS($F$3:F315,$D$3:D315,D315,$C$3:C315,"Buy")+SUMIFS($F$3:F315,$D$3:D315,D315,$C$3:C315,"Coin Deposit",$E$3:E315,"&lt;&gt;")</f>
        <v>0</v>
      </c>
      <c r="X315" s="131">
        <f t="shared" si="45"/>
        <v>0</v>
      </c>
      <c r="Y315" s="131">
        <f>IF($D315=Y$1,SUMIFS($H$3:$H315,$G$3:$G315,Y$1,$C$3:$C315,"Sell"),0)</f>
        <v>0</v>
      </c>
      <c r="Z315" s="131">
        <f t="shared" si="46"/>
        <v>0</v>
      </c>
      <c r="AA315" s="131">
        <f>IF($D315=AA$1,SUMIFS($H$3:$H315,$G$3:$G315,AA$1,$C$3:$C315,"Sell"),0)</f>
        <v>0</v>
      </c>
      <c r="AB315" s="131">
        <f t="shared" si="47"/>
        <v>0</v>
      </c>
      <c r="AC315" s="131">
        <f>SUMIFS('Deductions and Deposits'!$H:$H,'Deductions and Deposits'!$G:$G,D315,'Deductions and Deposits'!$F:$F,"&lt;="&amp;B315)+SUMIFS($F$3:F315,$D$3:D315,D315,$C$3:C315,"Coin Deposit",$E$3:E315,"")</f>
        <v>0</v>
      </c>
      <c r="AD315" s="131">
        <f>SUMIFS('Deductions and Deposits'!$D:$D,'Deductions and Deposits'!$C:$C,D315)+SUMIFS($F:$F,$D:$D,D315,$C:$C,"Coin Deduction")</f>
        <v>0</v>
      </c>
      <c r="AE315" s="131">
        <f>Table5[[#This Row],[Column4]]+Table5[[#This Row],[Column14]]+Table5[[#This Row],[Column19]]+Table5[[#This Row],[Column12]]</f>
        <v>0</v>
      </c>
      <c r="AF315" s="131">
        <f>Table5[[#This Row],[Column5]]+Table5[[#This Row],[Column13]]+Table5[[#This Row],[Column21]]+Table5[[#This Row],[Column18]]</f>
        <v>0</v>
      </c>
      <c r="AG315" s="131">
        <f t="shared" si="48"/>
        <v>0</v>
      </c>
      <c r="AH315" s="131">
        <f t="shared" si="49"/>
        <v>0</v>
      </c>
      <c r="AI315" s="131">
        <f>Table5[[#This Row],[Column17]]-Table5[[#This Row],[Column20]]</f>
        <v>0</v>
      </c>
      <c r="AJ315" s="131">
        <f t="shared" si="50"/>
        <v>0</v>
      </c>
      <c r="AK315" s="131">
        <f t="shared" si="51"/>
        <v>0</v>
      </c>
      <c r="AL315" s="131">
        <f t="shared" si="52"/>
        <v>0</v>
      </c>
      <c r="AM315" s="131" t="str">
        <f t="shared" si="53"/>
        <v/>
      </c>
      <c r="AN315" s="131" t="str">
        <f t="shared" ca="1" si="54"/>
        <v/>
      </c>
    </row>
    <row r="316" spans="1:40" ht="20.25" customHeight="1" x14ac:dyDescent="0.3">
      <c r="A316" s="127"/>
      <c r="B316" s="164"/>
      <c r="C316" s="139"/>
      <c r="D316" s="140"/>
      <c r="E316" s="139"/>
      <c r="F316" s="139"/>
      <c r="G316" s="140"/>
      <c r="H316" s="139"/>
      <c r="I316" s="129"/>
      <c r="L316" s="128"/>
      <c r="M316" s="128"/>
      <c r="N316" s="128"/>
      <c r="O316" s="128"/>
      <c r="P316" s="128"/>
      <c r="Q316" s="128"/>
      <c r="R316" s="128"/>
      <c r="S316" s="128"/>
      <c r="T316" s="120">
        <f t="shared" si="44"/>
        <v>0</v>
      </c>
      <c r="U316" s="131"/>
      <c r="V316" s="131"/>
      <c r="W316" s="131">
        <f>SUMIFS($F$3:F316,$D$3:D316,D316,$C$3:C316,"Buy")+SUMIFS($F$3:F316,$D$3:D316,D316,$C$3:C316,"Coin Deposit",$E$3:E316,"&lt;&gt;")</f>
        <v>0</v>
      </c>
      <c r="X316" s="131">
        <f t="shared" si="45"/>
        <v>0</v>
      </c>
      <c r="Y316" s="131">
        <f>IF($D316=Y$1,SUMIFS($H$3:$H316,$G$3:$G316,Y$1,$C$3:$C316,"Sell"),0)</f>
        <v>0</v>
      </c>
      <c r="Z316" s="131">
        <f t="shared" si="46"/>
        <v>0</v>
      </c>
      <c r="AA316" s="131">
        <f>IF($D316=AA$1,SUMIFS($H$3:$H316,$G$3:$G316,AA$1,$C$3:$C316,"Sell"),0)</f>
        <v>0</v>
      </c>
      <c r="AB316" s="131">
        <f t="shared" si="47"/>
        <v>0</v>
      </c>
      <c r="AC316" s="131">
        <f>SUMIFS('Deductions and Deposits'!$H:$H,'Deductions and Deposits'!$G:$G,D316,'Deductions and Deposits'!$F:$F,"&lt;="&amp;B316)+SUMIFS($F$3:F316,$D$3:D316,D316,$C$3:C316,"Coin Deposit",$E$3:E316,"")</f>
        <v>0</v>
      </c>
      <c r="AD316" s="131">
        <f>SUMIFS('Deductions and Deposits'!$D:$D,'Deductions and Deposits'!$C:$C,D316)+SUMIFS($F:$F,$D:$D,D316,$C:$C,"Coin Deduction")</f>
        <v>0</v>
      </c>
      <c r="AE316" s="131">
        <f>Table5[[#This Row],[Column4]]+Table5[[#This Row],[Column14]]+Table5[[#This Row],[Column19]]+Table5[[#This Row],[Column12]]</f>
        <v>0</v>
      </c>
      <c r="AF316" s="131">
        <f>Table5[[#This Row],[Column5]]+Table5[[#This Row],[Column13]]+Table5[[#This Row],[Column21]]+Table5[[#This Row],[Column18]]</f>
        <v>0</v>
      </c>
      <c r="AG316" s="131">
        <f t="shared" si="48"/>
        <v>0</v>
      </c>
      <c r="AH316" s="131">
        <f t="shared" si="49"/>
        <v>0</v>
      </c>
      <c r="AI316" s="131">
        <f>Table5[[#This Row],[Column17]]-Table5[[#This Row],[Column20]]</f>
        <v>0</v>
      </c>
      <c r="AJ316" s="131">
        <f t="shared" si="50"/>
        <v>0</v>
      </c>
      <c r="AK316" s="131">
        <f t="shared" si="51"/>
        <v>0</v>
      </c>
      <c r="AL316" s="131">
        <f t="shared" si="52"/>
        <v>0</v>
      </c>
      <c r="AM316" s="131" t="str">
        <f t="shared" si="53"/>
        <v/>
      </c>
      <c r="AN316" s="131" t="str">
        <f t="shared" ca="1" si="54"/>
        <v/>
      </c>
    </row>
    <row r="317" spans="1:40" ht="20.25" customHeight="1" x14ac:dyDescent="0.3">
      <c r="A317" s="127"/>
      <c r="B317" s="164"/>
      <c r="C317" s="139"/>
      <c r="D317" s="140"/>
      <c r="E317" s="139"/>
      <c r="F317" s="139"/>
      <c r="G317" s="140"/>
      <c r="H317" s="139"/>
      <c r="I317" s="129"/>
      <c r="L317" s="128"/>
      <c r="M317" s="128"/>
      <c r="N317" s="128"/>
      <c r="O317" s="128"/>
      <c r="P317" s="128"/>
      <c r="Q317" s="128"/>
      <c r="R317" s="128"/>
      <c r="S317" s="128"/>
      <c r="T317" s="120">
        <f t="shared" si="44"/>
        <v>0</v>
      </c>
      <c r="U317" s="131"/>
      <c r="V317" s="131"/>
      <c r="W317" s="131">
        <f>SUMIFS($F$3:F317,$D$3:D317,D317,$C$3:C317,"Buy")+SUMIFS($F$3:F317,$D$3:D317,D317,$C$3:C317,"Coin Deposit",$E$3:E317,"&lt;&gt;")</f>
        <v>0</v>
      </c>
      <c r="X317" s="131">
        <f t="shared" si="45"/>
        <v>0</v>
      </c>
      <c r="Y317" s="131">
        <f>IF($D317=Y$1,SUMIFS($H$3:$H317,$G$3:$G317,Y$1,$C$3:$C317,"Sell"),0)</f>
        <v>0</v>
      </c>
      <c r="Z317" s="131">
        <f t="shared" si="46"/>
        <v>0</v>
      </c>
      <c r="AA317" s="131">
        <f>IF($D317=AA$1,SUMIFS($H$3:$H317,$G$3:$G317,AA$1,$C$3:$C317,"Sell"),0)</f>
        <v>0</v>
      </c>
      <c r="AB317" s="131">
        <f t="shared" si="47"/>
        <v>0</v>
      </c>
      <c r="AC317" s="131">
        <f>SUMIFS('Deductions and Deposits'!$H:$H,'Deductions and Deposits'!$G:$G,D317,'Deductions and Deposits'!$F:$F,"&lt;="&amp;B317)+SUMIFS($F$3:F317,$D$3:D317,D317,$C$3:C317,"Coin Deposit",$E$3:E317,"")</f>
        <v>0</v>
      </c>
      <c r="AD317" s="131">
        <f>SUMIFS('Deductions and Deposits'!$D:$D,'Deductions and Deposits'!$C:$C,D317)+SUMIFS($F:$F,$D:$D,D317,$C:$C,"Coin Deduction")</f>
        <v>0</v>
      </c>
      <c r="AE317" s="131">
        <f>Table5[[#This Row],[Column4]]+Table5[[#This Row],[Column14]]+Table5[[#This Row],[Column19]]+Table5[[#This Row],[Column12]]</f>
        <v>0</v>
      </c>
      <c r="AF317" s="131">
        <f>Table5[[#This Row],[Column5]]+Table5[[#This Row],[Column13]]+Table5[[#This Row],[Column21]]+Table5[[#This Row],[Column18]]</f>
        <v>0</v>
      </c>
      <c r="AG317" s="131">
        <f t="shared" si="48"/>
        <v>0</v>
      </c>
      <c r="AH317" s="131">
        <f t="shared" si="49"/>
        <v>0</v>
      </c>
      <c r="AI317" s="131">
        <f>Table5[[#This Row],[Column17]]-Table5[[#This Row],[Column20]]</f>
        <v>0</v>
      </c>
      <c r="AJ317" s="131">
        <f t="shared" si="50"/>
        <v>0</v>
      </c>
      <c r="AK317" s="131">
        <f t="shared" si="51"/>
        <v>0</v>
      </c>
      <c r="AL317" s="131">
        <f t="shared" si="52"/>
        <v>0</v>
      </c>
      <c r="AM317" s="131" t="str">
        <f t="shared" si="53"/>
        <v/>
      </c>
      <c r="AN317" s="131" t="str">
        <f t="shared" ca="1" si="54"/>
        <v/>
      </c>
    </row>
    <row r="318" spans="1:40" ht="20.25" customHeight="1" x14ac:dyDescent="0.3">
      <c r="A318" s="127"/>
      <c r="B318" s="164"/>
      <c r="C318" s="139"/>
      <c r="D318" s="140"/>
      <c r="E318" s="139"/>
      <c r="F318" s="139"/>
      <c r="G318" s="140"/>
      <c r="H318" s="139"/>
      <c r="I318" s="129"/>
      <c r="L318" s="128"/>
      <c r="M318" s="128"/>
      <c r="N318" s="128"/>
      <c r="O318" s="128"/>
      <c r="P318" s="128"/>
      <c r="Q318" s="128"/>
      <c r="R318" s="128"/>
      <c r="S318" s="128"/>
      <c r="T318" s="120">
        <f t="shared" si="44"/>
        <v>0</v>
      </c>
      <c r="U318" s="131"/>
      <c r="V318" s="131"/>
      <c r="W318" s="131">
        <f>SUMIFS($F$3:F318,$D$3:D318,D318,$C$3:C318,"Buy")+SUMIFS($F$3:F318,$D$3:D318,D318,$C$3:C318,"Coin Deposit",$E$3:E318,"&lt;&gt;")</f>
        <v>0</v>
      </c>
      <c r="X318" s="131">
        <f t="shared" si="45"/>
        <v>0</v>
      </c>
      <c r="Y318" s="131">
        <f>IF($D318=Y$1,SUMIFS($H$3:$H318,$G$3:$G318,Y$1,$C$3:$C318,"Sell"),0)</f>
        <v>0</v>
      </c>
      <c r="Z318" s="131">
        <f t="shared" si="46"/>
        <v>0</v>
      </c>
      <c r="AA318" s="131">
        <f>IF($D318=AA$1,SUMIFS($H$3:$H318,$G$3:$G318,AA$1,$C$3:$C318,"Sell"),0)</f>
        <v>0</v>
      </c>
      <c r="AB318" s="131">
        <f t="shared" si="47"/>
        <v>0</v>
      </c>
      <c r="AC318" s="131">
        <f>SUMIFS('Deductions and Deposits'!$H:$H,'Deductions and Deposits'!$G:$G,D318,'Deductions and Deposits'!$F:$F,"&lt;="&amp;B318)+SUMIFS($F$3:F318,$D$3:D318,D318,$C$3:C318,"Coin Deposit",$E$3:E318,"")</f>
        <v>0</v>
      </c>
      <c r="AD318" s="131">
        <f>SUMIFS('Deductions and Deposits'!$D:$D,'Deductions and Deposits'!$C:$C,D318)+SUMIFS($F:$F,$D:$D,D318,$C:$C,"Coin Deduction")</f>
        <v>0</v>
      </c>
      <c r="AE318" s="131">
        <f>Table5[[#This Row],[Column4]]+Table5[[#This Row],[Column14]]+Table5[[#This Row],[Column19]]+Table5[[#This Row],[Column12]]</f>
        <v>0</v>
      </c>
      <c r="AF318" s="131">
        <f>Table5[[#This Row],[Column5]]+Table5[[#This Row],[Column13]]+Table5[[#This Row],[Column21]]+Table5[[#This Row],[Column18]]</f>
        <v>0</v>
      </c>
      <c r="AG318" s="131">
        <f t="shared" si="48"/>
        <v>0</v>
      </c>
      <c r="AH318" s="131">
        <f t="shared" si="49"/>
        <v>0</v>
      </c>
      <c r="AI318" s="131">
        <f>Table5[[#This Row],[Column17]]-Table5[[#This Row],[Column20]]</f>
        <v>0</v>
      </c>
      <c r="AJ318" s="131">
        <f t="shared" si="50"/>
        <v>0</v>
      </c>
      <c r="AK318" s="131">
        <f t="shared" si="51"/>
        <v>0</v>
      </c>
      <c r="AL318" s="131">
        <f t="shared" si="52"/>
        <v>0</v>
      </c>
      <c r="AM318" s="131" t="str">
        <f t="shared" si="53"/>
        <v/>
      </c>
      <c r="AN318" s="131" t="str">
        <f t="shared" ca="1" si="54"/>
        <v/>
      </c>
    </row>
    <row r="319" spans="1:40" ht="20.25" customHeight="1" x14ac:dyDescent="0.3">
      <c r="A319" s="127"/>
      <c r="B319" s="164"/>
      <c r="C319" s="139"/>
      <c r="D319" s="140"/>
      <c r="E319" s="139"/>
      <c r="F319" s="139"/>
      <c r="G319" s="140"/>
      <c r="H319" s="139"/>
      <c r="I319" s="129"/>
      <c r="L319" s="128"/>
      <c r="M319" s="128"/>
      <c r="N319" s="128"/>
      <c r="O319" s="128"/>
      <c r="P319" s="128"/>
      <c r="Q319" s="128"/>
      <c r="R319" s="128"/>
      <c r="S319" s="128"/>
      <c r="T319" s="120">
        <f t="shared" si="44"/>
        <v>0</v>
      </c>
      <c r="U319" s="131"/>
      <c r="V319" s="131"/>
      <c r="W319" s="131">
        <f>SUMIFS($F$3:F319,$D$3:D319,D319,$C$3:C319,"Buy")+SUMIFS($F$3:F319,$D$3:D319,D319,$C$3:C319,"Coin Deposit",$E$3:E319,"&lt;&gt;")</f>
        <v>0</v>
      </c>
      <c r="X319" s="131">
        <f t="shared" si="45"/>
        <v>0</v>
      </c>
      <c r="Y319" s="131">
        <f>IF($D319=Y$1,SUMIFS($H$3:$H319,$G$3:$G319,Y$1,$C$3:$C319,"Sell"),0)</f>
        <v>0</v>
      </c>
      <c r="Z319" s="131">
        <f t="shared" si="46"/>
        <v>0</v>
      </c>
      <c r="AA319" s="131">
        <f>IF($D319=AA$1,SUMIFS($H$3:$H319,$G$3:$G319,AA$1,$C$3:$C319,"Sell"),0)</f>
        <v>0</v>
      </c>
      <c r="AB319" s="131">
        <f t="shared" si="47"/>
        <v>0</v>
      </c>
      <c r="AC319" s="131">
        <f>SUMIFS('Deductions and Deposits'!$H:$H,'Deductions and Deposits'!$G:$G,D319,'Deductions and Deposits'!$F:$F,"&lt;="&amp;B319)+SUMIFS($F$3:F319,$D$3:D319,D319,$C$3:C319,"Coin Deposit",$E$3:E319,"")</f>
        <v>0</v>
      </c>
      <c r="AD319" s="131">
        <f>SUMIFS('Deductions and Deposits'!$D:$D,'Deductions and Deposits'!$C:$C,D319)+SUMIFS($F:$F,$D:$D,D319,$C:$C,"Coin Deduction")</f>
        <v>0</v>
      </c>
      <c r="AE319" s="131">
        <f>Table5[[#This Row],[Column4]]+Table5[[#This Row],[Column14]]+Table5[[#This Row],[Column19]]+Table5[[#This Row],[Column12]]</f>
        <v>0</v>
      </c>
      <c r="AF319" s="131">
        <f>Table5[[#This Row],[Column5]]+Table5[[#This Row],[Column13]]+Table5[[#This Row],[Column21]]+Table5[[#This Row],[Column18]]</f>
        <v>0</v>
      </c>
      <c r="AG319" s="131">
        <f t="shared" si="48"/>
        <v>0</v>
      </c>
      <c r="AH319" s="131">
        <f t="shared" si="49"/>
        <v>0</v>
      </c>
      <c r="AI319" s="131">
        <f>Table5[[#This Row],[Column17]]-Table5[[#This Row],[Column20]]</f>
        <v>0</v>
      </c>
      <c r="AJ319" s="131">
        <f t="shared" si="50"/>
        <v>0</v>
      </c>
      <c r="AK319" s="131">
        <f t="shared" si="51"/>
        <v>0</v>
      </c>
      <c r="AL319" s="131">
        <f t="shared" si="52"/>
        <v>0</v>
      </c>
      <c r="AM319" s="131" t="str">
        <f t="shared" si="53"/>
        <v/>
      </c>
      <c r="AN319" s="131" t="str">
        <f t="shared" ca="1" si="54"/>
        <v/>
      </c>
    </row>
    <row r="320" spans="1:40" ht="20.25" customHeight="1" x14ac:dyDescent="0.3">
      <c r="A320" s="127"/>
      <c r="B320" s="164"/>
      <c r="C320" s="139"/>
      <c r="D320" s="140"/>
      <c r="E320" s="139"/>
      <c r="F320" s="139"/>
      <c r="G320" s="140"/>
      <c r="H320" s="139"/>
      <c r="I320" s="129"/>
      <c r="L320" s="128"/>
      <c r="M320" s="128"/>
      <c r="N320" s="128"/>
      <c r="O320" s="128"/>
      <c r="P320" s="128"/>
      <c r="Q320" s="128"/>
      <c r="R320" s="128"/>
      <c r="S320" s="128"/>
      <c r="T320" s="120">
        <f t="shared" si="44"/>
        <v>0</v>
      </c>
      <c r="U320" s="131"/>
      <c r="V320" s="131"/>
      <c r="W320" s="131">
        <f>SUMIFS($F$3:F320,$D$3:D320,D320,$C$3:C320,"Buy")+SUMIFS($F$3:F320,$D$3:D320,D320,$C$3:C320,"Coin Deposit",$E$3:E320,"&lt;&gt;")</f>
        <v>0</v>
      </c>
      <c r="X320" s="131">
        <f t="shared" si="45"/>
        <v>0</v>
      </c>
      <c r="Y320" s="131">
        <f>IF($D320=Y$1,SUMIFS($H$3:$H320,$G$3:$G320,Y$1,$C$3:$C320,"Sell"),0)</f>
        <v>0</v>
      </c>
      <c r="Z320" s="131">
        <f t="shared" si="46"/>
        <v>0</v>
      </c>
      <c r="AA320" s="131">
        <f>IF($D320=AA$1,SUMIFS($H$3:$H320,$G$3:$G320,AA$1,$C$3:$C320,"Sell"),0)</f>
        <v>0</v>
      </c>
      <c r="AB320" s="131">
        <f t="shared" si="47"/>
        <v>0</v>
      </c>
      <c r="AC320" s="131">
        <f>SUMIFS('Deductions and Deposits'!$H:$H,'Deductions and Deposits'!$G:$G,D320,'Deductions and Deposits'!$F:$F,"&lt;="&amp;B320)+SUMIFS($F$3:F320,$D$3:D320,D320,$C$3:C320,"Coin Deposit",$E$3:E320,"")</f>
        <v>0</v>
      </c>
      <c r="AD320" s="131">
        <f>SUMIFS('Deductions and Deposits'!$D:$D,'Deductions and Deposits'!$C:$C,D320)+SUMIFS($F:$F,$D:$D,D320,$C:$C,"Coin Deduction")</f>
        <v>0</v>
      </c>
      <c r="AE320" s="131">
        <f>Table5[[#This Row],[Column4]]+Table5[[#This Row],[Column14]]+Table5[[#This Row],[Column19]]+Table5[[#This Row],[Column12]]</f>
        <v>0</v>
      </c>
      <c r="AF320" s="131">
        <f>Table5[[#This Row],[Column5]]+Table5[[#This Row],[Column13]]+Table5[[#This Row],[Column21]]+Table5[[#This Row],[Column18]]</f>
        <v>0</v>
      </c>
      <c r="AG320" s="131">
        <f t="shared" si="48"/>
        <v>0</v>
      </c>
      <c r="AH320" s="131">
        <f t="shared" si="49"/>
        <v>0</v>
      </c>
      <c r="AI320" s="131">
        <f>Table5[[#This Row],[Column17]]-Table5[[#This Row],[Column20]]</f>
        <v>0</v>
      </c>
      <c r="AJ320" s="131">
        <f t="shared" si="50"/>
        <v>0</v>
      </c>
      <c r="AK320" s="131">
        <f t="shared" si="51"/>
        <v>0</v>
      </c>
      <c r="AL320" s="131">
        <f t="shared" si="52"/>
        <v>0</v>
      </c>
      <c r="AM320" s="131" t="str">
        <f t="shared" si="53"/>
        <v/>
      </c>
      <c r="AN320" s="131" t="str">
        <f t="shared" ca="1" si="54"/>
        <v/>
      </c>
    </row>
    <row r="321" spans="1:40" ht="20.25" customHeight="1" x14ac:dyDescent="0.3">
      <c r="A321" s="127"/>
      <c r="B321" s="164"/>
      <c r="C321" s="139"/>
      <c r="D321" s="140"/>
      <c r="E321" s="139"/>
      <c r="F321" s="139"/>
      <c r="G321" s="140"/>
      <c r="H321" s="139"/>
      <c r="I321" s="129"/>
      <c r="L321" s="128"/>
      <c r="M321" s="128"/>
      <c r="N321" s="128"/>
      <c r="O321" s="128"/>
      <c r="P321" s="128"/>
      <c r="Q321" s="128"/>
      <c r="R321" s="128"/>
      <c r="S321" s="128"/>
      <c r="T321" s="120">
        <f t="shared" si="44"/>
        <v>0</v>
      </c>
      <c r="U321" s="131"/>
      <c r="V321" s="131"/>
      <c r="W321" s="131">
        <f>SUMIFS($F$3:F321,$D$3:D321,D321,$C$3:C321,"Buy")+SUMIFS($F$3:F321,$D$3:D321,D321,$C$3:C321,"Coin Deposit",$E$3:E321,"&lt;&gt;")</f>
        <v>0</v>
      </c>
      <c r="X321" s="131">
        <f t="shared" si="45"/>
        <v>0</v>
      </c>
      <c r="Y321" s="131">
        <f>IF($D321=Y$1,SUMIFS($H$3:$H321,$G$3:$G321,Y$1,$C$3:$C321,"Sell"),0)</f>
        <v>0</v>
      </c>
      <c r="Z321" s="131">
        <f t="shared" si="46"/>
        <v>0</v>
      </c>
      <c r="AA321" s="131">
        <f>IF($D321=AA$1,SUMIFS($H$3:$H321,$G$3:$G321,AA$1,$C$3:$C321,"Sell"),0)</f>
        <v>0</v>
      </c>
      <c r="AB321" s="131">
        <f t="shared" si="47"/>
        <v>0</v>
      </c>
      <c r="AC321" s="131">
        <f>SUMIFS('Deductions and Deposits'!$H:$H,'Deductions and Deposits'!$G:$G,D321,'Deductions and Deposits'!$F:$F,"&lt;="&amp;B321)+SUMIFS($F$3:F321,$D$3:D321,D321,$C$3:C321,"Coin Deposit",$E$3:E321,"")</f>
        <v>0</v>
      </c>
      <c r="AD321" s="131">
        <f>SUMIFS('Deductions and Deposits'!$D:$D,'Deductions and Deposits'!$C:$C,D321)+SUMIFS($F:$F,$D:$D,D321,$C:$C,"Coin Deduction")</f>
        <v>0</v>
      </c>
      <c r="AE321" s="131">
        <f>Table5[[#This Row],[Column4]]+Table5[[#This Row],[Column14]]+Table5[[#This Row],[Column19]]+Table5[[#This Row],[Column12]]</f>
        <v>0</v>
      </c>
      <c r="AF321" s="131">
        <f>Table5[[#This Row],[Column5]]+Table5[[#This Row],[Column13]]+Table5[[#This Row],[Column21]]+Table5[[#This Row],[Column18]]</f>
        <v>0</v>
      </c>
      <c r="AG321" s="131">
        <f t="shared" si="48"/>
        <v>0</v>
      </c>
      <c r="AH321" s="131">
        <f t="shared" si="49"/>
        <v>0</v>
      </c>
      <c r="AI321" s="131">
        <f>Table5[[#This Row],[Column17]]-Table5[[#This Row],[Column20]]</f>
        <v>0</v>
      </c>
      <c r="AJ321" s="131">
        <f t="shared" si="50"/>
        <v>0</v>
      </c>
      <c r="AK321" s="131">
        <f t="shared" si="51"/>
        <v>0</v>
      </c>
      <c r="AL321" s="131">
        <f t="shared" si="52"/>
        <v>0</v>
      </c>
      <c r="AM321" s="131" t="str">
        <f t="shared" si="53"/>
        <v/>
      </c>
      <c r="AN321" s="131" t="str">
        <f t="shared" ca="1" si="54"/>
        <v/>
      </c>
    </row>
    <row r="322" spans="1:40" ht="20.25" customHeight="1" x14ac:dyDescent="0.3">
      <c r="A322" s="127"/>
      <c r="B322" s="164"/>
      <c r="C322" s="139"/>
      <c r="D322" s="140"/>
      <c r="E322" s="139"/>
      <c r="F322" s="139"/>
      <c r="G322" s="140"/>
      <c r="H322" s="139"/>
      <c r="I322" s="129"/>
      <c r="L322" s="128"/>
      <c r="M322" s="128"/>
      <c r="N322" s="128"/>
      <c r="O322" s="128"/>
      <c r="P322" s="128"/>
      <c r="Q322" s="128"/>
      <c r="R322" s="128"/>
      <c r="S322" s="128"/>
      <c r="T322" s="120">
        <f t="shared" si="44"/>
        <v>0</v>
      </c>
      <c r="U322" s="131"/>
      <c r="V322" s="131"/>
      <c r="W322" s="131">
        <f>SUMIFS($F$3:F322,$D$3:D322,D322,$C$3:C322,"Buy")+SUMIFS($F$3:F322,$D$3:D322,D322,$C$3:C322,"Coin Deposit",$E$3:E322,"&lt;&gt;")</f>
        <v>0</v>
      </c>
      <c r="X322" s="131">
        <f t="shared" si="45"/>
        <v>0</v>
      </c>
      <c r="Y322" s="131">
        <f>IF($D322=Y$1,SUMIFS($H$3:$H322,$G$3:$G322,Y$1,$C$3:$C322,"Sell"),0)</f>
        <v>0</v>
      </c>
      <c r="Z322" s="131">
        <f t="shared" si="46"/>
        <v>0</v>
      </c>
      <c r="AA322" s="131">
        <f>IF($D322=AA$1,SUMIFS($H$3:$H322,$G$3:$G322,AA$1,$C$3:$C322,"Sell"),0)</f>
        <v>0</v>
      </c>
      <c r="AB322" s="131">
        <f t="shared" si="47"/>
        <v>0</v>
      </c>
      <c r="AC322" s="131">
        <f>SUMIFS('Deductions and Deposits'!$H:$H,'Deductions and Deposits'!$G:$G,D322,'Deductions and Deposits'!$F:$F,"&lt;="&amp;B322)+SUMIFS($F$3:F322,$D$3:D322,D322,$C$3:C322,"Coin Deposit",$E$3:E322,"")</f>
        <v>0</v>
      </c>
      <c r="AD322" s="131">
        <f>SUMIFS('Deductions and Deposits'!$D:$D,'Deductions and Deposits'!$C:$C,D322)+SUMIFS($F:$F,$D:$D,D322,$C:$C,"Coin Deduction")</f>
        <v>0</v>
      </c>
      <c r="AE322" s="131">
        <f>Table5[[#This Row],[Column4]]+Table5[[#This Row],[Column14]]+Table5[[#This Row],[Column19]]+Table5[[#This Row],[Column12]]</f>
        <v>0</v>
      </c>
      <c r="AF322" s="131">
        <f>Table5[[#This Row],[Column5]]+Table5[[#This Row],[Column13]]+Table5[[#This Row],[Column21]]+Table5[[#This Row],[Column18]]</f>
        <v>0</v>
      </c>
      <c r="AG322" s="131">
        <f t="shared" si="48"/>
        <v>0</v>
      </c>
      <c r="AH322" s="131">
        <f t="shared" si="49"/>
        <v>0</v>
      </c>
      <c r="AI322" s="131">
        <f>Table5[[#This Row],[Column17]]-Table5[[#This Row],[Column20]]</f>
        <v>0</v>
      </c>
      <c r="AJ322" s="131">
        <f t="shared" si="50"/>
        <v>0</v>
      </c>
      <c r="AK322" s="131">
        <f t="shared" si="51"/>
        <v>0</v>
      </c>
      <c r="AL322" s="131">
        <f t="shared" si="52"/>
        <v>0</v>
      </c>
      <c r="AM322" s="131" t="str">
        <f t="shared" si="53"/>
        <v/>
      </c>
      <c r="AN322" s="131" t="str">
        <f t="shared" ca="1" si="54"/>
        <v/>
      </c>
    </row>
    <row r="323" spans="1:40" ht="20.25" customHeight="1" x14ac:dyDescent="0.3">
      <c r="A323" s="127"/>
      <c r="B323" s="164"/>
      <c r="C323" s="139"/>
      <c r="D323" s="140"/>
      <c r="E323" s="139"/>
      <c r="F323" s="139"/>
      <c r="G323" s="140"/>
      <c r="H323" s="139"/>
      <c r="I323" s="129"/>
      <c r="L323" s="128"/>
      <c r="M323" s="128"/>
      <c r="N323" s="128"/>
      <c r="O323" s="128"/>
      <c r="P323" s="128"/>
      <c r="Q323" s="128"/>
      <c r="R323" s="128"/>
      <c r="S323" s="128"/>
      <c r="T323" s="120">
        <f t="shared" ref="T323:T386" si="55">IF(E323&lt;&gt;"",E323,0)</f>
        <v>0</v>
      </c>
      <c r="U323" s="131"/>
      <c r="V323" s="131"/>
      <c r="W323" s="131">
        <f>SUMIFS($F$3:F323,$D$3:D323,D323,$C$3:C323,"Buy")+SUMIFS($F$3:F323,$D$3:D323,D323,$C$3:C323,"Coin Deposit",$E$3:E323,"&lt;&gt;")</f>
        <v>0</v>
      </c>
      <c r="X323" s="131">
        <f t="shared" ref="X323:X386" si="56">IF(OR(C323="buy",AND(C323="Coin Deposit",E323&lt;&gt;"")),SUMIFS($F:$F,$D:$D,D323,$C:$C,"sell"),0)</f>
        <v>0</v>
      </c>
      <c r="Y323" s="131">
        <f>IF($D323=Y$1,SUMIFS($H$3:$H323,$G$3:$G323,Y$1,$C$3:$C323,"Sell"),0)</f>
        <v>0</v>
      </c>
      <c r="Z323" s="131">
        <f t="shared" ref="Z323:Z386" si="57">IF($D323=Z$1,SUMIFS($H:$H,$G:$G,Z$1,$C:$C,"Buy")+SUMIFS($H:$H,$G:$G,Z$1,$C:$C,"Coin Deposit",$E:$E,"&lt;&gt;"),0)</f>
        <v>0</v>
      </c>
      <c r="AA323" s="131">
        <f>IF($D323=AA$1,SUMIFS($H$3:$H323,$G$3:$G323,AA$1,$C$3:$C323,"Sell"),0)</f>
        <v>0</v>
      </c>
      <c r="AB323" s="131">
        <f t="shared" ref="AB323:AB386" si="58">IF($D323=AB$1,SUMIFS($H:$H,$G:$G,AB$1,$C:$C,"Buy")+SUMIFS($H:$H,$G:$G,AB$1,$C:$C,"Coin Deposit",$E:$E,"&lt;&gt;"),0)</f>
        <v>0</v>
      </c>
      <c r="AC323" s="131">
        <f>SUMIFS('Deductions and Deposits'!$H:$H,'Deductions and Deposits'!$G:$G,D323,'Deductions and Deposits'!$F:$F,"&lt;="&amp;B323)+SUMIFS($F$3:F323,$D$3:D323,D323,$C$3:C323,"Coin Deposit",$E$3:E323,"")</f>
        <v>0</v>
      </c>
      <c r="AD323" s="131">
        <f>SUMIFS('Deductions and Deposits'!$D:$D,'Deductions and Deposits'!$C:$C,D323)+SUMIFS($F:$F,$D:$D,D323,$C:$C,"Coin Deduction")</f>
        <v>0</v>
      </c>
      <c r="AE323" s="131">
        <f>Table5[[#This Row],[Column4]]+Table5[[#This Row],[Column14]]+Table5[[#This Row],[Column19]]+Table5[[#This Row],[Column12]]</f>
        <v>0</v>
      </c>
      <c r="AF323" s="131">
        <f>Table5[[#This Row],[Column5]]+Table5[[#This Row],[Column13]]+Table5[[#This Row],[Column21]]+Table5[[#This Row],[Column18]]</f>
        <v>0</v>
      </c>
      <c r="AG323" s="131">
        <f t="shared" ref="AG323:AG386" si="59">IF(AND((AC323+Y323+AA323)&gt;AF323,OR(C323="buy",AND(C323="Coin Deposit",E323&lt;&gt;""))),(AC323+Y323+AA323)-AF323,0)</f>
        <v>0</v>
      </c>
      <c r="AH323" s="131">
        <f t="shared" ref="AH323:AH386" si="60">IF(AND(AE323&gt;AF323,OR(C323="buy",AND(C323="Coin Deposit",E323&lt;&gt;""))),AE323-AF323,0)</f>
        <v>0</v>
      </c>
      <c r="AI323" s="131">
        <f>Table5[[#This Row],[Column17]]-Table5[[#This Row],[Column20]]</f>
        <v>0</v>
      </c>
      <c r="AJ323" s="131">
        <f t="shared" ref="AJ323:AJ386" si="61">IF(AI323&gt;F323,F323,AI323)</f>
        <v>0</v>
      </c>
      <c r="AK323" s="131">
        <f t="shared" ref="AK323:AK2099" si="62">AJ323*T323</f>
        <v>0</v>
      </c>
      <c r="AL323" s="131">
        <f t="shared" ref="AL323:AL386" si="63">IFERROR(SUMIFS($AK:$AK,$D:$D,D323)/SUMIFS($AJ:$AJ,$D:$D,D323),0)</f>
        <v>0</v>
      </c>
      <c r="AM323" s="131" t="str">
        <f t="shared" ref="AM323:AM386" si="64">C323&amp;D323</f>
        <v/>
      </c>
      <c r="AN323" s="131" t="str">
        <f t="shared" ref="AN323:AN386" ca="1" si="65">OFFSET(AM323,COUNTA($AM:$AM)-ROW()-(ROW()-ROW($AN$2)-1),)</f>
        <v/>
      </c>
    </row>
    <row r="324" spans="1:40" ht="20.25" customHeight="1" x14ac:dyDescent="0.3">
      <c r="A324" s="127"/>
      <c r="B324" s="164"/>
      <c r="C324" s="139"/>
      <c r="D324" s="140"/>
      <c r="E324" s="139"/>
      <c r="F324" s="139"/>
      <c r="G324" s="140"/>
      <c r="H324" s="139"/>
      <c r="I324" s="129"/>
      <c r="L324" s="128"/>
      <c r="M324" s="128"/>
      <c r="N324" s="128"/>
      <c r="O324" s="128"/>
      <c r="P324" s="128"/>
      <c r="Q324" s="128"/>
      <c r="R324" s="128"/>
      <c r="S324" s="128"/>
      <c r="T324" s="120">
        <f t="shared" si="55"/>
        <v>0</v>
      </c>
      <c r="U324" s="131"/>
      <c r="V324" s="131"/>
      <c r="W324" s="131">
        <f>SUMIFS($F$3:F324,$D$3:D324,D324,$C$3:C324,"Buy")+SUMIFS($F$3:F324,$D$3:D324,D324,$C$3:C324,"Coin Deposit",$E$3:E324,"&lt;&gt;")</f>
        <v>0</v>
      </c>
      <c r="X324" s="131">
        <f t="shared" si="56"/>
        <v>0</v>
      </c>
      <c r="Y324" s="131">
        <f>IF($D324=Y$1,SUMIFS($H$3:$H324,$G$3:$G324,Y$1,$C$3:$C324,"Sell"),0)</f>
        <v>0</v>
      </c>
      <c r="Z324" s="131">
        <f t="shared" si="57"/>
        <v>0</v>
      </c>
      <c r="AA324" s="131">
        <f>IF($D324=AA$1,SUMIFS($H$3:$H324,$G$3:$G324,AA$1,$C$3:$C324,"Sell"),0)</f>
        <v>0</v>
      </c>
      <c r="AB324" s="131">
        <f t="shared" si="58"/>
        <v>0</v>
      </c>
      <c r="AC324" s="131">
        <f>SUMIFS('Deductions and Deposits'!$H:$H,'Deductions and Deposits'!$G:$G,D324,'Deductions and Deposits'!$F:$F,"&lt;="&amp;B324)+SUMIFS($F$3:F324,$D$3:D324,D324,$C$3:C324,"Coin Deposit",$E$3:E324,"")</f>
        <v>0</v>
      </c>
      <c r="AD324" s="131">
        <f>SUMIFS('Deductions and Deposits'!$D:$D,'Deductions and Deposits'!$C:$C,D324)+SUMIFS($F:$F,$D:$D,D324,$C:$C,"Coin Deduction")</f>
        <v>0</v>
      </c>
      <c r="AE324" s="131">
        <f>Table5[[#This Row],[Column4]]+Table5[[#This Row],[Column14]]+Table5[[#This Row],[Column19]]+Table5[[#This Row],[Column12]]</f>
        <v>0</v>
      </c>
      <c r="AF324" s="131">
        <f>Table5[[#This Row],[Column5]]+Table5[[#This Row],[Column13]]+Table5[[#This Row],[Column21]]+Table5[[#This Row],[Column18]]</f>
        <v>0</v>
      </c>
      <c r="AG324" s="131">
        <f t="shared" si="59"/>
        <v>0</v>
      </c>
      <c r="AH324" s="131">
        <f t="shared" si="60"/>
        <v>0</v>
      </c>
      <c r="AI324" s="131">
        <f>Table5[[#This Row],[Column17]]-Table5[[#This Row],[Column20]]</f>
        <v>0</v>
      </c>
      <c r="AJ324" s="131">
        <f t="shared" si="61"/>
        <v>0</v>
      </c>
      <c r="AK324" s="131">
        <f t="shared" si="62"/>
        <v>0</v>
      </c>
      <c r="AL324" s="131">
        <f t="shared" si="63"/>
        <v>0</v>
      </c>
      <c r="AM324" s="131" t="str">
        <f t="shared" si="64"/>
        <v/>
      </c>
      <c r="AN324" s="131" t="str">
        <f t="shared" ca="1" si="65"/>
        <v/>
      </c>
    </row>
    <row r="325" spans="1:40" ht="20.25" customHeight="1" x14ac:dyDescent="0.3">
      <c r="A325" s="127"/>
      <c r="B325" s="164"/>
      <c r="C325" s="139"/>
      <c r="D325" s="140"/>
      <c r="E325" s="139"/>
      <c r="F325" s="139"/>
      <c r="G325" s="140"/>
      <c r="H325" s="139"/>
      <c r="I325" s="129"/>
      <c r="L325" s="128"/>
      <c r="M325" s="128"/>
      <c r="N325" s="128"/>
      <c r="O325" s="128"/>
      <c r="P325" s="128"/>
      <c r="Q325" s="128"/>
      <c r="R325" s="128"/>
      <c r="S325" s="128"/>
      <c r="T325" s="120">
        <f t="shared" si="55"/>
        <v>0</v>
      </c>
      <c r="U325" s="131"/>
      <c r="V325" s="131"/>
      <c r="W325" s="131">
        <f>SUMIFS($F$3:F325,$D$3:D325,D325,$C$3:C325,"Buy")+SUMIFS($F$3:F325,$D$3:D325,D325,$C$3:C325,"Coin Deposit",$E$3:E325,"&lt;&gt;")</f>
        <v>0</v>
      </c>
      <c r="X325" s="131">
        <f t="shared" si="56"/>
        <v>0</v>
      </c>
      <c r="Y325" s="131">
        <f>IF($D325=Y$1,SUMIFS($H$3:$H325,$G$3:$G325,Y$1,$C$3:$C325,"Sell"),0)</f>
        <v>0</v>
      </c>
      <c r="Z325" s="131">
        <f t="shared" si="57"/>
        <v>0</v>
      </c>
      <c r="AA325" s="131">
        <f>IF($D325=AA$1,SUMIFS($H$3:$H325,$G$3:$G325,AA$1,$C$3:$C325,"Sell"),0)</f>
        <v>0</v>
      </c>
      <c r="AB325" s="131">
        <f t="shared" si="58"/>
        <v>0</v>
      </c>
      <c r="AC325" s="131">
        <f>SUMIFS('Deductions and Deposits'!$H:$H,'Deductions and Deposits'!$G:$G,D325,'Deductions and Deposits'!$F:$F,"&lt;="&amp;B325)+SUMIFS($F$3:F325,$D$3:D325,D325,$C$3:C325,"Coin Deposit",$E$3:E325,"")</f>
        <v>0</v>
      </c>
      <c r="AD325" s="131">
        <f>SUMIFS('Deductions and Deposits'!$D:$D,'Deductions and Deposits'!$C:$C,D325)+SUMIFS($F:$F,$D:$D,D325,$C:$C,"Coin Deduction")</f>
        <v>0</v>
      </c>
      <c r="AE325" s="131">
        <f>Table5[[#This Row],[Column4]]+Table5[[#This Row],[Column14]]+Table5[[#This Row],[Column19]]+Table5[[#This Row],[Column12]]</f>
        <v>0</v>
      </c>
      <c r="AF325" s="131">
        <f>Table5[[#This Row],[Column5]]+Table5[[#This Row],[Column13]]+Table5[[#This Row],[Column21]]+Table5[[#This Row],[Column18]]</f>
        <v>0</v>
      </c>
      <c r="AG325" s="131">
        <f t="shared" si="59"/>
        <v>0</v>
      </c>
      <c r="AH325" s="131">
        <f t="shared" si="60"/>
        <v>0</v>
      </c>
      <c r="AI325" s="131">
        <f>Table5[[#This Row],[Column17]]-Table5[[#This Row],[Column20]]</f>
        <v>0</v>
      </c>
      <c r="AJ325" s="131">
        <f t="shared" si="61"/>
        <v>0</v>
      </c>
      <c r="AK325" s="131">
        <f t="shared" si="62"/>
        <v>0</v>
      </c>
      <c r="AL325" s="131">
        <f t="shared" si="63"/>
        <v>0</v>
      </c>
      <c r="AM325" s="131" t="str">
        <f t="shared" si="64"/>
        <v/>
      </c>
      <c r="AN325" s="131" t="str">
        <f t="shared" ca="1" si="65"/>
        <v/>
      </c>
    </row>
    <row r="326" spans="1:40" ht="20.25" customHeight="1" x14ac:dyDescent="0.3">
      <c r="A326" s="127"/>
      <c r="B326" s="164"/>
      <c r="C326" s="139"/>
      <c r="D326" s="140"/>
      <c r="E326" s="139"/>
      <c r="F326" s="139"/>
      <c r="G326" s="140"/>
      <c r="H326" s="139"/>
      <c r="I326" s="129"/>
      <c r="L326" s="128"/>
      <c r="M326" s="128"/>
      <c r="N326" s="128"/>
      <c r="O326" s="128"/>
      <c r="P326" s="128"/>
      <c r="Q326" s="128"/>
      <c r="R326" s="128"/>
      <c r="S326" s="128"/>
      <c r="T326" s="120">
        <f t="shared" si="55"/>
        <v>0</v>
      </c>
      <c r="U326" s="131"/>
      <c r="V326" s="131"/>
      <c r="W326" s="131">
        <f>SUMIFS($F$3:F326,$D$3:D326,D326,$C$3:C326,"Buy")+SUMIFS($F$3:F326,$D$3:D326,D326,$C$3:C326,"Coin Deposit",$E$3:E326,"&lt;&gt;")</f>
        <v>0</v>
      </c>
      <c r="X326" s="131">
        <f t="shared" si="56"/>
        <v>0</v>
      </c>
      <c r="Y326" s="131">
        <f>IF($D326=Y$1,SUMIFS($H$3:$H326,$G$3:$G326,Y$1,$C$3:$C326,"Sell"),0)</f>
        <v>0</v>
      </c>
      <c r="Z326" s="131">
        <f t="shared" si="57"/>
        <v>0</v>
      </c>
      <c r="AA326" s="131">
        <f>IF($D326=AA$1,SUMIFS($H$3:$H326,$G$3:$G326,AA$1,$C$3:$C326,"Sell"),0)</f>
        <v>0</v>
      </c>
      <c r="AB326" s="131">
        <f t="shared" si="58"/>
        <v>0</v>
      </c>
      <c r="AC326" s="131">
        <f>SUMIFS('Deductions and Deposits'!$H:$H,'Deductions and Deposits'!$G:$G,D326,'Deductions and Deposits'!$F:$F,"&lt;="&amp;B326)+SUMIFS($F$3:F326,$D$3:D326,D326,$C$3:C326,"Coin Deposit",$E$3:E326,"")</f>
        <v>0</v>
      </c>
      <c r="AD326" s="131">
        <f>SUMIFS('Deductions and Deposits'!$D:$D,'Deductions and Deposits'!$C:$C,D326)+SUMIFS($F:$F,$D:$D,D326,$C:$C,"Coin Deduction")</f>
        <v>0</v>
      </c>
      <c r="AE326" s="131">
        <f>Table5[[#This Row],[Column4]]+Table5[[#This Row],[Column14]]+Table5[[#This Row],[Column19]]+Table5[[#This Row],[Column12]]</f>
        <v>0</v>
      </c>
      <c r="AF326" s="131">
        <f>Table5[[#This Row],[Column5]]+Table5[[#This Row],[Column13]]+Table5[[#This Row],[Column21]]+Table5[[#This Row],[Column18]]</f>
        <v>0</v>
      </c>
      <c r="AG326" s="131">
        <f t="shared" si="59"/>
        <v>0</v>
      </c>
      <c r="AH326" s="131">
        <f t="shared" si="60"/>
        <v>0</v>
      </c>
      <c r="AI326" s="131">
        <f>Table5[[#This Row],[Column17]]-Table5[[#This Row],[Column20]]</f>
        <v>0</v>
      </c>
      <c r="AJ326" s="131">
        <f t="shared" si="61"/>
        <v>0</v>
      </c>
      <c r="AK326" s="131">
        <f t="shared" si="62"/>
        <v>0</v>
      </c>
      <c r="AL326" s="131">
        <f t="shared" si="63"/>
        <v>0</v>
      </c>
      <c r="AM326" s="131" t="str">
        <f t="shared" si="64"/>
        <v/>
      </c>
      <c r="AN326" s="131" t="str">
        <f t="shared" ca="1" si="65"/>
        <v/>
      </c>
    </row>
    <row r="327" spans="1:40" ht="20.25" customHeight="1" x14ac:dyDescent="0.3">
      <c r="A327" s="127"/>
      <c r="B327" s="164"/>
      <c r="C327" s="139"/>
      <c r="D327" s="140"/>
      <c r="E327" s="139"/>
      <c r="F327" s="139"/>
      <c r="G327" s="140"/>
      <c r="H327" s="139"/>
      <c r="I327" s="129"/>
      <c r="L327" s="128"/>
      <c r="M327" s="128"/>
      <c r="N327" s="128"/>
      <c r="O327" s="128"/>
      <c r="P327" s="128"/>
      <c r="Q327" s="128"/>
      <c r="R327" s="128"/>
      <c r="S327" s="128"/>
      <c r="T327" s="120">
        <f t="shared" si="55"/>
        <v>0</v>
      </c>
      <c r="U327" s="131"/>
      <c r="V327" s="131"/>
      <c r="W327" s="131">
        <f>SUMIFS($F$3:F327,$D$3:D327,D327,$C$3:C327,"Buy")+SUMIFS($F$3:F327,$D$3:D327,D327,$C$3:C327,"Coin Deposit",$E$3:E327,"&lt;&gt;")</f>
        <v>0</v>
      </c>
      <c r="X327" s="131">
        <f t="shared" si="56"/>
        <v>0</v>
      </c>
      <c r="Y327" s="131">
        <f>IF($D327=Y$1,SUMIFS($H$3:$H327,$G$3:$G327,Y$1,$C$3:$C327,"Sell"),0)</f>
        <v>0</v>
      </c>
      <c r="Z327" s="131">
        <f t="shared" si="57"/>
        <v>0</v>
      </c>
      <c r="AA327" s="131">
        <f>IF($D327=AA$1,SUMIFS($H$3:$H327,$G$3:$G327,AA$1,$C$3:$C327,"Sell"),0)</f>
        <v>0</v>
      </c>
      <c r="AB327" s="131">
        <f t="shared" si="58"/>
        <v>0</v>
      </c>
      <c r="AC327" s="131">
        <f>SUMIFS('Deductions and Deposits'!$H:$H,'Deductions and Deposits'!$G:$G,D327,'Deductions and Deposits'!$F:$F,"&lt;="&amp;B327)+SUMIFS($F$3:F327,$D$3:D327,D327,$C$3:C327,"Coin Deposit",$E$3:E327,"")</f>
        <v>0</v>
      </c>
      <c r="AD327" s="131">
        <f>SUMIFS('Deductions and Deposits'!$D:$D,'Deductions and Deposits'!$C:$C,D327)+SUMIFS($F:$F,$D:$D,D327,$C:$C,"Coin Deduction")</f>
        <v>0</v>
      </c>
      <c r="AE327" s="131">
        <f>Table5[[#This Row],[Column4]]+Table5[[#This Row],[Column14]]+Table5[[#This Row],[Column19]]+Table5[[#This Row],[Column12]]</f>
        <v>0</v>
      </c>
      <c r="AF327" s="131">
        <f>Table5[[#This Row],[Column5]]+Table5[[#This Row],[Column13]]+Table5[[#This Row],[Column21]]+Table5[[#This Row],[Column18]]</f>
        <v>0</v>
      </c>
      <c r="AG327" s="131">
        <f t="shared" si="59"/>
        <v>0</v>
      </c>
      <c r="AH327" s="131">
        <f t="shared" si="60"/>
        <v>0</v>
      </c>
      <c r="AI327" s="131">
        <f>Table5[[#This Row],[Column17]]-Table5[[#This Row],[Column20]]</f>
        <v>0</v>
      </c>
      <c r="AJ327" s="131">
        <f t="shared" si="61"/>
        <v>0</v>
      </c>
      <c r="AK327" s="131">
        <f t="shared" si="62"/>
        <v>0</v>
      </c>
      <c r="AL327" s="131">
        <f t="shared" si="63"/>
        <v>0</v>
      </c>
      <c r="AM327" s="131" t="str">
        <f t="shared" si="64"/>
        <v/>
      </c>
      <c r="AN327" s="131" t="str">
        <f t="shared" ca="1" si="65"/>
        <v/>
      </c>
    </row>
    <row r="328" spans="1:40" ht="20.25" customHeight="1" x14ac:dyDescent="0.3">
      <c r="A328" s="127"/>
      <c r="B328" s="164"/>
      <c r="C328" s="139"/>
      <c r="D328" s="140"/>
      <c r="E328" s="139"/>
      <c r="F328" s="139"/>
      <c r="G328" s="140"/>
      <c r="H328" s="139"/>
      <c r="I328" s="129"/>
      <c r="L328" s="128"/>
      <c r="M328" s="128"/>
      <c r="N328" s="128"/>
      <c r="O328" s="128"/>
      <c r="P328" s="128"/>
      <c r="Q328" s="128"/>
      <c r="R328" s="128"/>
      <c r="S328" s="128"/>
      <c r="T328" s="120">
        <f t="shared" si="55"/>
        <v>0</v>
      </c>
      <c r="U328" s="131"/>
      <c r="V328" s="131"/>
      <c r="W328" s="131">
        <f>SUMIFS($F$3:F328,$D$3:D328,D328,$C$3:C328,"Buy")+SUMIFS($F$3:F328,$D$3:D328,D328,$C$3:C328,"Coin Deposit",$E$3:E328,"&lt;&gt;")</f>
        <v>0</v>
      </c>
      <c r="X328" s="131">
        <f t="shared" si="56"/>
        <v>0</v>
      </c>
      <c r="Y328" s="131">
        <f>IF($D328=Y$1,SUMIFS($H$3:$H328,$G$3:$G328,Y$1,$C$3:$C328,"Sell"),0)</f>
        <v>0</v>
      </c>
      <c r="Z328" s="131">
        <f t="shared" si="57"/>
        <v>0</v>
      </c>
      <c r="AA328" s="131">
        <f>IF($D328=AA$1,SUMIFS($H$3:$H328,$G$3:$G328,AA$1,$C$3:$C328,"Sell"),0)</f>
        <v>0</v>
      </c>
      <c r="AB328" s="131">
        <f t="shared" si="58"/>
        <v>0</v>
      </c>
      <c r="AC328" s="131">
        <f>SUMIFS('Deductions and Deposits'!$H:$H,'Deductions and Deposits'!$G:$G,D328,'Deductions and Deposits'!$F:$F,"&lt;="&amp;B328)+SUMIFS($F$3:F328,$D$3:D328,D328,$C$3:C328,"Coin Deposit",$E$3:E328,"")</f>
        <v>0</v>
      </c>
      <c r="AD328" s="131">
        <f>SUMIFS('Deductions and Deposits'!$D:$D,'Deductions and Deposits'!$C:$C,D328)+SUMIFS($F:$F,$D:$D,D328,$C:$C,"Coin Deduction")</f>
        <v>0</v>
      </c>
      <c r="AE328" s="131">
        <f>Table5[[#This Row],[Column4]]+Table5[[#This Row],[Column14]]+Table5[[#This Row],[Column19]]+Table5[[#This Row],[Column12]]</f>
        <v>0</v>
      </c>
      <c r="AF328" s="131">
        <f>Table5[[#This Row],[Column5]]+Table5[[#This Row],[Column13]]+Table5[[#This Row],[Column21]]+Table5[[#This Row],[Column18]]</f>
        <v>0</v>
      </c>
      <c r="AG328" s="131">
        <f t="shared" si="59"/>
        <v>0</v>
      </c>
      <c r="AH328" s="131">
        <f t="shared" si="60"/>
        <v>0</v>
      </c>
      <c r="AI328" s="131">
        <f>Table5[[#This Row],[Column17]]-Table5[[#This Row],[Column20]]</f>
        <v>0</v>
      </c>
      <c r="AJ328" s="131">
        <f t="shared" si="61"/>
        <v>0</v>
      </c>
      <c r="AK328" s="131">
        <f t="shared" si="62"/>
        <v>0</v>
      </c>
      <c r="AL328" s="131">
        <f t="shared" si="63"/>
        <v>0</v>
      </c>
      <c r="AM328" s="131" t="str">
        <f t="shared" si="64"/>
        <v/>
      </c>
      <c r="AN328" s="131" t="str">
        <f t="shared" ca="1" si="65"/>
        <v/>
      </c>
    </row>
    <row r="329" spans="1:40" ht="20.25" customHeight="1" x14ac:dyDescent="0.3">
      <c r="A329" s="127"/>
      <c r="B329" s="164"/>
      <c r="C329" s="139"/>
      <c r="D329" s="140"/>
      <c r="E329" s="139"/>
      <c r="F329" s="139"/>
      <c r="G329" s="140"/>
      <c r="H329" s="139"/>
      <c r="I329" s="129"/>
      <c r="L329" s="128"/>
      <c r="M329" s="128"/>
      <c r="N329" s="128"/>
      <c r="O329" s="128"/>
      <c r="P329" s="128"/>
      <c r="Q329" s="128"/>
      <c r="R329" s="128"/>
      <c r="S329" s="128"/>
      <c r="T329" s="120">
        <f t="shared" si="55"/>
        <v>0</v>
      </c>
      <c r="U329" s="131"/>
      <c r="V329" s="131"/>
      <c r="W329" s="131">
        <f>SUMIFS($F$3:F329,$D$3:D329,D329,$C$3:C329,"Buy")+SUMIFS($F$3:F329,$D$3:D329,D329,$C$3:C329,"Coin Deposit",$E$3:E329,"&lt;&gt;")</f>
        <v>0</v>
      </c>
      <c r="X329" s="131">
        <f t="shared" si="56"/>
        <v>0</v>
      </c>
      <c r="Y329" s="131">
        <f>IF($D329=Y$1,SUMIFS($H$3:$H329,$G$3:$G329,Y$1,$C$3:$C329,"Sell"),0)</f>
        <v>0</v>
      </c>
      <c r="Z329" s="131">
        <f t="shared" si="57"/>
        <v>0</v>
      </c>
      <c r="AA329" s="131">
        <f>IF($D329=AA$1,SUMIFS($H$3:$H329,$G$3:$G329,AA$1,$C$3:$C329,"Sell"),0)</f>
        <v>0</v>
      </c>
      <c r="AB329" s="131">
        <f t="shared" si="58"/>
        <v>0</v>
      </c>
      <c r="AC329" s="131">
        <f>SUMIFS('Deductions and Deposits'!$H:$H,'Deductions and Deposits'!$G:$G,D329,'Deductions and Deposits'!$F:$F,"&lt;="&amp;B329)+SUMIFS($F$3:F329,$D$3:D329,D329,$C$3:C329,"Coin Deposit",$E$3:E329,"")</f>
        <v>0</v>
      </c>
      <c r="AD329" s="131">
        <f>SUMIFS('Deductions and Deposits'!$D:$D,'Deductions and Deposits'!$C:$C,D329)+SUMIFS($F:$F,$D:$D,D329,$C:$C,"Coin Deduction")</f>
        <v>0</v>
      </c>
      <c r="AE329" s="131">
        <f>Table5[[#This Row],[Column4]]+Table5[[#This Row],[Column14]]+Table5[[#This Row],[Column19]]+Table5[[#This Row],[Column12]]</f>
        <v>0</v>
      </c>
      <c r="AF329" s="131">
        <f>Table5[[#This Row],[Column5]]+Table5[[#This Row],[Column13]]+Table5[[#This Row],[Column21]]+Table5[[#This Row],[Column18]]</f>
        <v>0</v>
      </c>
      <c r="AG329" s="131">
        <f t="shared" si="59"/>
        <v>0</v>
      </c>
      <c r="AH329" s="131">
        <f t="shared" si="60"/>
        <v>0</v>
      </c>
      <c r="AI329" s="131">
        <f>Table5[[#This Row],[Column17]]-Table5[[#This Row],[Column20]]</f>
        <v>0</v>
      </c>
      <c r="AJ329" s="131">
        <f t="shared" si="61"/>
        <v>0</v>
      </c>
      <c r="AK329" s="131">
        <f t="shared" si="62"/>
        <v>0</v>
      </c>
      <c r="AL329" s="131">
        <f t="shared" si="63"/>
        <v>0</v>
      </c>
      <c r="AM329" s="131" t="str">
        <f t="shared" si="64"/>
        <v/>
      </c>
      <c r="AN329" s="131" t="str">
        <f t="shared" ca="1" si="65"/>
        <v/>
      </c>
    </row>
    <row r="330" spans="1:40" ht="20.25" customHeight="1" x14ac:dyDescent="0.3">
      <c r="A330" s="127"/>
      <c r="B330" s="164"/>
      <c r="C330" s="139"/>
      <c r="D330" s="140"/>
      <c r="E330" s="139"/>
      <c r="F330" s="139"/>
      <c r="G330" s="140"/>
      <c r="H330" s="139"/>
      <c r="I330" s="129"/>
      <c r="L330" s="128"/>
      <c r="M330" s="128"/>
      <c r="N330" s="128"/>
      <c r="O330" s="128"/>
      <c r="P330" s="128"/>
      <c r="Q330" s="128"/>
      <c r="R330" s="128"/>
      <c r="S330" s="128"/>
      <c r="T330" s="120">
        <f t="shared" si="55"/>
        <v>0</v>
      </c>
      <c r="U330" s="131"/>
      <c r="V330" s="131"/>
      <c r="W330" s="131">
        <f>SUMIFS($F$3:F330,$D$3:D330,D330,$C$3:C330,"Buy")+SUMIFS($F$3:F330,$D$3:D330,D330,$C$3:C330,"Coin Deposit",$E$3:E330,"&lt;&gt;")</f>
        <v>0</v>
      </c>
      <c r="X330" s="131">
        <f t="shared" si="56"/>
        <v>0</v>
      </c>
      <c r="Y330" s="131">
        <f>IF($D330=Y$1,SUMIFS($H$3:$H330,$G$3:$G330,Y$1,$C$3:$C330,"Sell"),0)</f>
        <v>0</v>
      </c>
      <c r="Z330" s="131">
        <f t="shared" si="57"/>
        <v>0</v>
      </c>
      <c r="AA330" s="131">
        <f>IF($D330=AA$1,SUMIFS($H$3:$H330,$G$3:$G330,AA$1,$C$3:$C330,"Sell"),0)</f>
        <v>0</v>
      </c>
      <c r="AB330" s="131">
        <f t="shared" si="58"/>
        <v>0</v>
      </c>
      <c r="AC330" s="131">
        <f>SUMIFS('Deductions and Deposits'!$H:$H,'Deductions and Deposits'!$G:$G,D330,'Deductions and Deposits'!$F:$F,"&lt;="&amp;B330)+SUMIFS($F$3:F330,$D$3:D330,D330,$C$3:C330,"Coin Deposit",$E$3:E330,"")</f>
        <v>0</v>
      </c>
      <c r="AD330" s="131">
        <f>SUMIFS('Deductions and Deposits'!$D:$D,'Deductions and Deposits'!$C:$C,D330)+SUMIFS($F:$F,$D:$D,D330,$C:$C,"Coin Deduction")</f>
        <v>0</v>
      </c>
      <c r="AE330" s="131">
        <f>Table5[[#This Row],[Column4]]+Table5[[#This Row],[Column14]]+Table5[[#This Row],[Column19]]+Table5[[#This Row],[Column12]]</f>
        <v>0</v>
      </c>
      <c r="AF330" s="131">
        <f>Table5[[#This Row],[Column5]]+Table5[[#This Row],[Column13]]+Table5[[#This Row],[Column21]]+Table5[[#This Row],[Column18]]</f>
        <v>0</v>
      </c>
      <c r="AG330" s="131">
        <f t="shared" si="59"/>
        <v>0</v>
      </c>
      <c r="AH330" s="131">
        <f t="shared" si="60"/>
        <v>0</v>
      </c>
      <c r="AI330" s="131">
        <f>Table5[[#This Row],[Column17]]-Table5[[#This Row],[Column20]]</f>
        <v>0</v>
      </c>
      <c r="AJ330" s="131">
        <f t="shared" si="61"/>
        <v>0</v>
      </c>
      <c r="AK330" s="131">
        <f t="shared" si="62"/>
        <v>0</v>
      </c>
      <c r="AL330" s="131">
        <f t="shared" si="63"/>
        <v>0</v>
      </c>
      <c r="AM330" s="131" t="str">
        <f t="shared" si="64"/>
        <v/>
      </c>
      <c r="AN330" s="131" t="str">
        <f t="shared" ca="1" si="65"/>
        <v/>
      </c>
    </row>
    <row r="331" spans="1:40" ht="20.25" customHeight="1" x14ac:dyDescent="0.3">
      <c r="A331" s="127"/>
      <c r="B331" s="164"/>
      <c r="C331" s="139"/>
      <c r="D331" s="140"/>
      <c r="E331" s="139"/>
      <c r="F331" s="139"/>
      <c r="G331" s="140"/>
      <c r="H331" s="139"/>
      <c r="I331" s="129"/>
      <c r="L331" s="128"/>
      <c r="M331" s="128"/>
      <c r="N331" s="128"/>
      <c r="O331" s="128"/>
      <c r="P331" s="128"/>
      <c r="Q331" s="128"/>
      <c r="R331" s="128"/>
      <c r="S331" s="128"/>
      <c r="T331" s="120">
        <f t="shared" si="55"/>
        <v>0</v>
      </c>
      <c r="U331" s="131"/>
      <c r="V331" s="131"/>
      <c r="W331" s="131">
        <f>SUMIFS($F$3:F331,$D$3:D331,D331,$C$3:C331,"Buy")+SUMIFS($F$3:F331,$D$3:D331,D331,$C$3:C331,"Coin Deposit",$E$3:E331,"&lt;&gt;")</f>
        <v>0</v>
      </c>
      <c r="X331" s="131">
        <f t="shared" si="56"/>
        <v>0</v>
      </c>
      <c r="Y331" s="131">
        <f>IF($D331=Y$1,SUMIFS($H$3:$H331,$G$3:$G331,Y$1,$C$3:$C331,"Sell"),0)</f>
        <v>0</v>
      </c>
      <c r="Z331" s="131">
        <f t="shared" si="57"/>
        <v>0</v>
      </c>
      <c r="AA331" s="131">
        <f>IF($D331=AA$1,SUMIFS($H$3:$H331,$G$3:$G331,AA$1,$C$3:$C331,"Sell"),0)</f>
        <v>0</v>
      </c>
      <c r="AB331" s="131">
        <f t="shared" si="58"/>
        <v>0</v>
      </c>
      <c r="AC331" s="131">
        <f>SUMIFS('Deductions and Deposits'!$H:$H,'Deductions and Deposits'!$G:$G,D331,'Deductions and Deposits'!$F:$F,"&lt;="&amp;B331)+SUMIFS($F$3:F331,$D$3:D331,D331,$C$3:C331,"Coin Deposit",$E$3:E331,"")</f>
        <v>0</v>
      </c>
      <c r="AD331" s="131">
        <f>SUMIFS('Deductions and Deposits'!$D:$D,'Deductions and Deposits'!$C:$C,D331)+SUMIFS($F:$F,$D:$D,D331,$C:$C,"Coin Deduction")</f>
        <v>0</v>
      </c>
      <c r="AE331" s="131">
        <f>Table5[[#This Row],[Column4]]+Table5[[#This Row],[Column14]]+Table5[[#This Row],[Column19]]+Table5[[#This Row],[Column12]]</f>
        <v>0</v>
      </c>
      <c r="AF331" s="131">
        <f>Table5[[#This Row],[Column5]]+Table5[[#This Row],[Column13]]+Table5[[#This Row],[Column21]]+Table5[[#This Row],[Column18]]</f>
        <v>0</v>
      </c>
      <c r="AG331" s="131">
        <f t="shared" si="59"/>
        <v>0</v>
      </c>
      <c r="AH331" s="131">
        <f t="shared" si="60"/>
        <v>0</v>
      </c>
      <c r="AI331" s="131">
        <f>Table5[[#This Row],[Column17]]-Table5[[#This Row],[Column20]]</f>
        <v>0</v>
      </c>
      <c r="AJ331" s="131">
        <f t="shared" si="61"/>
        <v>0</v>
      </c>
      <c r="AK331" s="131">
        <f t="shared" si="62"/>
        <v>0</v>
      </c>
      <c r="AL331" s="131">
        <f t="shared" si="63"/>
        <v>0</v>
      </c>
      <c r="AM331" s="131" t="str">
        <f t="shared" si="64"/>
        <v/>
      </c>
      <c r="AN331" s="131" t="str">
        <f t="shared" ca="1" si="65"/>
        <v/>
      </c>
    </row>
    <row r="332" spans="1:40" ht="20.25" customHeight="1" x14ac:dyDescent="0.3">
      <c r="A332" s="127"/>
      <c r="B332" s="164"/>
      <c r="C332" s="139"/>
      <c r="D332" s="140"/>
      <c r="E332" s="139"/>
      <c r="F332" s="139"/>
      <c r="G332" s="140"/>
      <c r="H332" s="139"/>
      <c r="I332" s="129"/>
      <c r="L332" s="128"/>
      <c r="M332" s="128"/>
      <c r="N332" s="128"/>
      <c r="O332" s="128"/>
      <c r="P332" s="128"/>
      <c r="Q332" s="128"/>
      <c r="R332" s="128"/>
      <c r="S332" s="128"/>
      <c r="T332" s="120">
        <f t="shared" si="55"/>
        <v>0</v>
      </c>
      <c r="U332" s="131"/>
      <c r="V332" s="131"/>
      <c r="W332" s="131">
        <f>SUMIFS($F$3:F332,$D$3:D332,D332,$C$3:C332,"Buy")+SUMIFS($F$3:F332,$D$3:D332,D332,$C$3:C332,"Coin Deposit",$E$3:E332,"&lt;&gt;")</f>
        <v>0</v>
      </c>
      <c r="X332" s="131">
        <f t="shared" si="56"/>
        <v>0</v>
      </c>
      <c r="Y332" s="131">
        <f>IF($D332=Y$1,SUMIFS($H$3:$H332,$G$3:$G332,Y$1,$C$3:$C332,"Sell"),0)</f>
        <v>0</v>
      </c>
      <c r="Z332" s="131">
        <f t="shared" si="57"/>
        <v>0</v>
      </c>
      <c r="AA332" s="131">
        <f>IF($D332=AA$1,SUMIFS($H$3:$H332,$G$3:$G332,AA$1,$C$3:$C332,"Sell"),0)</f>
        <v>0</v>
      </c>
      <c r="AB332" s="131">
        <f t="shared" si="58"/>
        <v>0</v>
      </c>
      <c r="AC332" s="131">
        <f>SUMIFS('Deductions and Deposits'!$H:$H,'Deductions and Deposits'!$G:$G,D332,'Deductions and Deposits'!$F:$F,"&lt;="&amp;B332)+SUMIFS($F$3:F332,$D$3:D332,D332,$C$3:C332,"Coin Deposit",$E$3:E332,"")</f>
        <v>0</v>
      </c>
      <c r="AD332" s="131">
        <f>SUMIFS('Deductions and Deposits'!$D:$D,'Deductions and Deposits'!$C:$C,D332)+SUMIFS($F:$F,$D:$D,D332,$C:$C,"Coin Deduction")</f>
        <v>0</v>
      </c>
      <c r="AE332" s="131">
        <f>Table5[[#This Row],[Column4]]+Table5[[#This Row],[Column14]]+Table5[[#This Row],[Column19]]+Table5[[#This Row],[Column12]]</f>
        <v>0</v>
      </c>
      <c r="AF332" s="131">
        <f>Table5[[#This Row],[Column5]]+Table5[[#This Row],[Column13]]+Table5[[#This Row],[Column21]]+Table5[[#This Row],[Column18]]</f>
        <v>0</v>
      </c>
      <c r="AG332" s="131">
        <f t="shared" si="59"/>
        <v>0</v>
      </c>
      <c r="AH332" s="131">
        <f t="shared" si="60"/>
        <v>0</v>
      </c>
      <c r="AI332" s="131">
        <f>Table5[[#This Row],[Column17]]-Table5[[#This Row],[Column20]]</f>
        <v>0</v>
      </c>
      <c r="AJ332" s="131">
        <f t="shared" si="61"/>
        <v>0</v>
      </c>
      <c r="AK332" s="131">
        <f t="shared" si="62"/>
        <v>0</v>
      </c>
      <c r="AL332" s="131">
        <f t="shared" si="63"/>
        <v>0</v>
      </c>
      <c r="AM332" s="131" t="str">
        <f t="shared" si="64"/>
        <v/>
      </c>
      <c r="AN332" s="131" t="str">
        <f t="shared" ca="1" si="65"/>
        <v/>
      </c>
    </row>
    <row r="333" spans="1:40" ht="20.25" customHeight="1" x14ac:dyDescent="0.3">
      <c r="A333" s="127"/>
      <c r="B333" s="164"/>
      <c r="C333" s="139"/>
      <c r="D333" s="140"/>
      <c r="E333" s="139"/>
      <c r="F333" s="139"/>
      <c r="G333" s="140"/>
      <c r="H333" s="139"/>
      <c r="I333" s="129"/>
      <c r="L333" s="128"/>
      <c r="M333" s="128"/>
      <c r="N333" s="128"/>
      <c r="O333" s="128"/>
      <c r="P333" s="128"/>
      <c r="Q333" s="128"/>
      <c r="R333" s="128"/>
      <c r="S333" s="128"/>
      <c r="T333" s="120">
        <f t="shared" si="55"/>
        <v>0</v>
      </c>
      <c r="U333" s="131"/>
      <c r="V333" s="131"/>
      <c r="W333" s="131">
        <f>SUMIFS($F$3:F333,$D$3:D333,D333,$C$3:C333,"Buy")+SUMIFS($F$3:F333,$D$3:D333,D333,$C$3:C333,"Coin Deposit",$E$3:E333,"&lt;&gt;")</f>
        <v>0</v>
      </c>
      <c r="X333" s="131">
        <f t="shared" si="56"/>
        <v>0</v>
      </c>
      <c r="Y333" s="131">
        <f>IF($D333=Y$1,SUMIFS($H$3:$H333,$G$3:$G333,Y$1,$C$3:$C333,"Sell"),0)</f>
        <v>0</v>
      </c>
      <c r="Z333" s="131">
        <f t="shared" si="57"/>
        <v>0</v>
      </c>
      <c r="AA333" s="131">
        <f>IF($D333=AA$1,SUMIFS($H$3:$H333,$G$3:$G333,AA$1,$C$3:$C333,"Sell"),0)</f>
        <v>0</v>
      </c>
      <c r="AB333" s="131">
        <f t="shared" si="58"/>
        <v>0</v>
      </c>
      <c r="AC333" s="131">
        <f>SUMIFS('Deductions and Deposits'!$H:$H,'Deductions and Deposits'!$G:$G,D333,'Deductions and Deposits'!$F:$F,"&lt;="&amp;B333)+SUMIFS($F$3:F333,$D$3:D333,D333,$C$3:C333,"Coin Deposit",$E$3:E333,"")</f>
        <v>0</v>
      </c>
      <c r="AD333" s="131">
        <f>SUMIFS('Deductions and Deposits'!$D:$D,'Deductions and Deposits'!$C:$C,D333)+SUMIFS($F:$F,$D:$D,D333,$C:$C,"Coin Deduction")</f>
        <v>0</v>
      </c>
      <c r="AE333" s="131">
        <f>Table5[[#This Row],[Column4]]+Table5[[#This Row],[Column14]]+Table5[[#This Row],[Column19]]+Table5[[#This Row],[Column12]]</f>
        <v>0</v>
      </c>
      <c r="AF333" s="131">
        <f>Table5[[#This Row],[Column5]]+Table5[[#This Row],[Column13]]+Table5[[#This Row],[Column21]]+Table5[[#This Row],[Column18]]</f>
        <v>0</v>
      </c>
      <c r="AG333" s="131">
        <f t="shared" si="59"/>
        <v>0</v>
      </c>
      <c r="AH333" s="131">
        <f t="shared" si="60"/>
        <v>0</v>
      </c>
      <c r="AI333" s="131">
        <f>Table5[[#This Row],[Column17]]-Table5[[#This Row],[Column20]]</f>
        <v>0</v>
      </c>
      <c r="AJ333" s="131">
        <f t="shared" si="61"/>
        <v>0</v>
      </c>
      <c r="AK333" s="131">
        <f t="shared" si="62"/>
        <v>0</v>
      </c>
      <c r="AL333" s="131">
        <f t="shared" si="63"/>
        <v>0</v>
      </c>
      <c r="AM333" s="131" t="str">
        <f t="shared" si="64"/>
        <v/>
      </c>
      <c r="AN333" s="131" t="str">
        <f t="shared" ca="1" si="65"/>
        <v/>
      </c>
    </row>
    <row r="334" spans="1:40" ht="20.25" customHeight="1" x14ac:dyDescent="0.3">
      <c r="A334" s="127"/>
      <c r="B334" s="164"/>
      <c r="C334" s="139"/>
      <c r="D334" s="140"/>
      <c r="E334" s="139"/>
      <c r="F334" s="139"/>
      <c r="G334" s="140"/>
      <c r="H334" s="139"/>
      <c r="I334" s="129"/>
      <c r="L334" s="128"/>
      <c r="M334" s="128"/>
      <c r="N334" s="128"/>
      <c r="O334" s="128"/>
      <c r="P334" s="128"/>
      <c r="Q334" s="128"/>
      <c r="R334" s="128"/>
      <c r="S334" s="128"/>
      <c r="T334" s="120">
        <f t="shared" si="55"/>
        <v>0</v>
      </c>
      <c r="U334" s="131"/>
      <c r="V334" s="131"/>
      <c r="W334" s="131">
        <f>SUMIFS($F$3:F334,$D$3:D334,D334,$C$3:C334,"Buy")+SUMIFS($F$3:F334,$D$3:D334,D334,$C$3:C334,"Coin Deposit",$E$3:E334,"&lt;&gt;")</f>
        <v>0</v>
      </c>
      <c r="X334" s="131">
        <f t="shared" si="56"/>
        <v>0</v>
      </c>
      <c r="Y334" s="131">
        <f>IF($D334=Y$1,SUMIFS($H$3:$H334,$G$3:$G334,Y$1,$C$3:$C334,"Sell"),0)</f>
        <v>0</v>
      </c>
      <c r="Z334" s="131">
        <f t="shared" si="57"/>
        <v>0</v>
      </c>
      <c r="AA334" s="131">
        <f>IF($D334=AA$1,SUMIFS($H$3:$H334,$G$3:$G334,AA$1,$C$3:$C334,"Sell"),0)</f>
        <v>0</v>
      </c>
      <c r="AB334" s="131">
        <f t="shared" si="58"/>
        <v>0</v>
      </c>
      <c r="AC334" s="131">
        <f>SUMIFS('Deductions and Deposits'!$H:$H,'Deductions and Deposits'!$G:$G,D334,'Deductions and Deposits'!$F:$F,"&lt;="&amp;B334)+SUMIFS($F$3:F334,$D$3:D334,D334,$C$3:C334,"Coin Deposit",$E$3:E334,"")</f>
        <v>0</v>
      </c>
      <c r="AD334" s="131">
        <f>SUMIFS('Deductions and Deposits'!$D:$D,'Deductions and Deposits'!$C:$C,D334)+SUMIFS($F:$F,$D:$D,D334,$C:$C,"Coin Deduction")</f>
        <v>0</v>
      </c>
      <c r="AE334" s="131">
        <f>Table5[[#This Row],[Column4]]+Table5[[#This Row],[Column14]]+Table5[[#This Row],[Column19]]+Table5[[#This Row],[Column12]]</f>
        <v>0</v>
      </c>
      <c r="AF334" s="131">
        <f>Table5[[#This Row],[Column5]]+Table5[[#This Row],[Column13]]+Table5[[#This Row],[Column21]]+Table5[[#This Row],[Column18]]</f>
        <v>0</v>
      </c>
      <c r="AG334" s="131">
        <f t="shared" si="59"/>
        <v>0</v>
      </c>
      <c r="AH334" s="131">
        <f t="shared" si="60"/>
        <v>0</v>
      </c>
      <c r="AI334" s="131">
        <f>Table5[[#This Row],[Column17]]-Table5[[#This Row],[Column20]]</f>
        <v>0</v>
      </c>
      <c r="AJ334" s="131">
        <f t="shared" si="61"/>
        <v>0</v>
      </c>
      <c r="AK334" s="131">
        <f t="shared" si="62"/>
        <v>0</v>
      </c>
      <c r="AL334" s="131">
        <f t="shared" si="63"/>
        <v>0</v>
      </c>
      <c r="AM334" s="131" t="str">
        <f t="shared" si="64"/>
        <v/>
      </c>
      <c r="AN334" s="131" t="str">
        <f t="shared" ca="1" si="65"/>
        <v/>
      </c>
    </row>
    <row r="335" spans="1:40" ht="20.25" customHeight="1" x14ac:dyDescent="0.3">
      <c r="A335" s="127"/>
      <c r="B335" s="164"/>
      <c r="C335" s="139"/>
      <c r="D335" s="140"/>
      <c r="E335" s="139"/>
      <c r="F335" s="139"/>
      <c r="G335" s="140"/>
      <c r="H335" s="139"/>
      <c r="I335" s="129"/>
      <c r="L335" s="128"/>
      <c r="M335" s="128"/>
      <c r="N335" s="128"/>
      <c r="O335" s="128"/>
      <c r="P335" s="128"/>
      <c r="Q335" s="128"/>
      <c r="R335" s="128"/>
      <c r="S335" s="128"/>
      <c r="T335" s="120">
        <f t="shared" si="55"/>
        <v>0</v>
      </c>
      <c r="U335" s="131"/>
      <c r="V335" s="131"/>
      <c r="W335" s="131">
        <f>SUMIFS($F$3:F335,$D$3:D335,D335,$C$3:C335,"Buy")+SUMIFS($F$3:F335,$D$3:D335,D335,$C$3:C335,"Coin Deposit",$E$3:E335,"&lt;&gt;")</f>
        <v>0</v>
      </c>
      <c r="X335" s="131">
        <f t="shared" si="56"/>
        <v>0</v>
      </c>
      <c r="Y335" s="131">
        <f>IF($D335=Y$1,SUMIFS($H$3:$H335,$G$3:$G335,Y$1,$C$3:$C335,"Sell"),0)</f>
        <v>0</v>
      </c>
      <c r="Z335" s="131">
        <f t="shared" si="57"/>
        <v>0</v>
      </c>
      <c r="AA335" s="131">
        <f>IF($D335=AA$1,SUMIFS($H$3:$H335,$G$3:$G335,AA$1,$C$3:$C335,"Sell"),0)</f>
        <v>0</v>
      </c>
      <c r="AB335" s="131">
        <f t="shared" si="58"/>
        <v>0</v>
      </c>
      <c r="AC335" s="131">
        <f>SUMIFS('Deductions and Deposits'!$H:$H,'Deductions and Deposits'!$G:$G,D335,'Deductions and Deposits'!$F:$F,"&lt;="&amp;B335)+SUMIFS($F$3:F335,$D$3:D335,D335,$C$3:C335,"Coin Deposit",$E$3:E335,"")</f>
        <v>0</v>
      </c>
      <c r="AD335" s="131">
        <f>SUMIFS('Deductions and Deposits'!$D:$D,'Deductions and Deposits'!$C:$C,D335)+SUMIFS($F:$F,$D:$D,D335,$C:$C,"Coin Deduction")</f>
        <v>0</v>
      </c>
      <c r="AE335" s="131">
        <f>Table5[[#This Row],[Column4]]+Table5[[#This Row],[Column14]]+Table5[[#This Row],[Column19]]+Table5[[#This Row],[Column12]]</f>
        <v>0</v>
      </c>
      <c r="AF335" s="131">
        <f>Table5[[#This Row],[Column5]]+Table5[[#This Row],[Column13]]+Table5[[#This Row],[Column21]]+Table5[[#This Row],[Column18]]</f>
        <v>0</v>
      </c>
      <c r="AG335" s="131">
        <f t="shared" si="59"/>
        <v>0</v>
      </c>
      <c r="AH335" s="131">
        <f t="shared" si="60"/>
        <v>0</v>
      </c>
      <c r="AI335" s="131">
        <f>Table5[[#This Row],[Column17]]-Table5[[#This Row],[Column20]]</f>
        <v>0</v>
      </c>
      <c r="AJ335" s="131">
        <f t="shared" si="61"/>
        <v>0</v>
      </c>
      <c r="AK335" s="131">
        <f t="shared" si="62"/>
        <v>0</v>
      </c>
      <c r="AL335" s="131">
        <f t="shared" si="63"/>
        <v>0</v>
      </c>
      <c r="AM335" s="131" t="str">
        <f t="shared" si="64"/>
        <v/>
      </c>
      <c r="AN335" s="131" t="str">
        <f t="shared" ca="1" si="65"/>
        <v/>
      </c>
    </row>
    <row r="336" spans="1:40" ht="20.25" customHeight="1" x14ac:dyDescent="0.3">
      <c r="A336" s="127"/>
      <c r="B336" s="164"/>
      <c r="C336" s="139"/>
      <c r="D336" s="140"/>
      <c r="E336" s="139"/>
      <c r="F336" s="139"/>
      <c r="G336" s="140"/>
      <c r="H336" s="139"/>
      <c r="I336" s="129"/>
      <c r="L336" s="128"/>
      <c r="M336" s="128"/>
      <c r="N336" s="128"/>
      <c r="O336" s="128"/>
      <c r="P336" s="128"/>
      <c r="Q336" s="128"/>
      <c r="R336" s="128"/>
      <c r="S336" s="128"/>
      <c r="T336" s="120">
        <f t="shared" si="55"/>
        <v>0</v>
      </c>
      <c r="U336" s="131"/>
      <c r="V336" s="131"/>
      <c r="W336" s="131">
        <f>SUMIFS($F$3:F336,$D$3:D336,D336,$C$3:C336,"Buy")+SUMIFS($F$3:F336,$D$3:D336,D336,$C$3:C336,"Coin Deposit",$E$3:E336,"&lt;&gt;")</f>
        <v>0</v>
      </c>
      <c r="X336" s="131">
        <f t="shared" si="56"/>
        <v>0</v>
      </c>
      <c r="Y336" s="131">
        <f>IF($D336=Y$1,SUMIFS($H$3:$H336,$G$3:$G336,Y$1,$C$3:$C336,"Sell"),0)</f>
        <v>0</v>
      </c>
      <c r="Z336" s="131">
        <f t="shared" si="57"/>
        <v>0</v>
      </c>
      <c r="AA336" s="131">
        <f>IF($D336=AA$1,SUMIFS($H$3:$H336,$G$3:$G336,AA$1,$C$3:$C336,"Sell"),0)</f>
        <v>0</v>
      </c>
      <c r="AB336" s="131">
        <f t="shared" si="58"/>
        <v>0</v>
      </c>
      <c r="AC336" s="131">
        <f>SUMIFS('Deductions and Deposits'!$H:$H,'Deductions and Deposits'!$G:$G,D336,'Deductions and Deposits'!$F:$F,"&lt;="&amp;B336)+SUMIFS($F$3:F336,$D$3:D336,D336,$C$3:C336,"Coin Deposit",$E$3:E336,"")</f>
        <v>0</v>
      </c>
      <c r="AD336" s="131">
        <f>SUMIFS('Deductions and Deposits'!$D:$D,'Deductions and Deposits'!$C:$C,D336)+SUMIFS($F:$F,$D:$D,D336,$C:$C,"Coin Deduction")</f>
        <v>0</v>
      </c>
      <c r="AE336" s="131">
        <f>Table5[[#This Row],[Column4]]+Table5[[#This Row],[Column14]]+Table5[[#This Row],[Column19]]+Table5[[#This Row],[Column12]]</f>
        <v>0</v>
      </c>
      <c r="AF336" s="131">
        <f>Table5[[#This Row],[Column5]]+Table5[[#This Row],[Column13]]+Table5[[#This Row],[Column21]]+Table5[[#This Row],[Column18]]</f>
        <v>0</v>
      </c>
      <c r="AG336" s="131">
        <f t="shared" si="59"/>
        <v>0</v>
      </c>
      <c r="AH336" s="131">
        <f t="shared" si="60"/>
        <v>0</v>
      </c>
      <c r="AI336" s="131">
        <f>Table5[[#This Row],[Column17]]-Table5[[#This Row],[Column20]]</f>
        <v>0</v>
      </c>
      <c r="AJ336" s="131">
        <f t="shared" si="61"/>
        <v>0</v>
      </c>
      <c r="AK336" s="131">
        <f t="shared" si="62"/>
        <v>0</v>
      </c>
      <c r="AL336" s="131">
        <f t="shared" si="63"/>
        <v>0</v>
      </c>
      <c r="AM336" s="131" t="str">
        <f t="shared" si="64"/>
        <v/>
      </c>
      <c r="AN336" s="131" t="str">
        <f t="shared" ca="1" si="65"/>
        <v/>
      </c>
    </row>
    <row r="337" spans="1:40" ht="20.25" customHeight="1" x14ac:dyDescent="0.3">
      <c r="A337" s="127"/>
      <c r="B337" s="164"/>
      <c r="C337" s="139"/>
      <c r="D337" s="140"/>
      <c r="E337" s="139"/>
      <c r="F337" s="139"/>
      <c r="G337" s="140"/>
      <c r="H337" s="139"/>
      <c r="I337" s="129"/>
      <c r="L337" s="128"/>
      <c r="M337" s="128"/>
      <c r="N337" s="128"/>
      <c r="O337" s="128"/>
      <c r="P337" s="128"/>
      <c r="Q337" s="128"/>
      <c r="R337" s="128"/>
      <c r="S337" s="128"/>
      <c r="T337" s="120">
        <f t="shared" si="55"/>
        <v>0</v>
      </c>
      <c r="U337" s="131"/>
      <c r="V337" s="131"/>
      <c r="W337" s="131">
        <f>SUMIFS($F$3:F337,$D$3:D337,D337,$C$3:C337,"Buy")+SUMIFS($F$3:F337,$D$3:D337,D337,$C$3:C337,"Coin Deposit",$E$3:E337,"&lt;&gt;")</f>
        <v>0</v>
      </c>
      <c r="X337" s="131">
        <f t="shared" si="56"/>
        <v>0</v>
      </c>
      <c r="Y337" s="131">
        <f>IF($D337=Y$1,SUMIFS($H$3:$H337,$G$3:$G337,Y$1,$C$3:$C337,"Sell"),0)</f>
        <v>0</v>
      </c>
      <c r="Z337" s="131">
        <f t="shared" si="57"/>
        <v>0</v>
      </c>
      <c r="AA337" s="131">
        <f>IF($D337=AA$1,SUMIFS($H$3:$H337,$G$3:$G337,AA$1,$C$3:$C337,"Sell"),0)</f>
        <v>0</v>
      </c>
      <c r="AB337" s="131">
        <f t="shared" si="58"/>
        <v>0</v>
      </c>
      <c r="AC337" s="131">
        <f>SUMIFS('Deductions and Deposits'!$H:$H,'Deductions and Deposits'!$G:$G,D337,'Deductions and Deposits'!$F:$F,"&lt;="&amp;B337)+SUMIFS($F$3:F337,$D$3:D337,D337,$C$3:C337,"Coin Deposit",$E$3:E337,"")</f>
        <v>0</v>
      </c>
      <c r="AD337" s="131">
        <f>SUMIFS('Deductions and Deposits'!$D:$D,'Deductions and Deposits'!$C:$C,D337)+SUMIFS($F:$F,$D:$D,D337,$C:$C,"Coin Deduction")</f>
        <v>0</v>
      </c>
      <c r="AE337" s="131">
        <f>Table5[[#This Row],[Column4]]+Table5[[#This Row],[Column14]]+Table5[[#This Row],[Column19]]+Table5[[#This Row],[Column12]]</f>
        <v>0</v>
      </c>
      <c r="AF337" s="131">
        <f>Table5[[#This Row],[Column5]]+Table5[[#This Row],[Column13]]+Table5[[#This Row],[Column21]]+Table5[[#This Row],[Column18]]</f>
        <v>0</v>
      </c>
      <c r="AG337" s="131">
        <f t="shared" si="59"/>
        <v>0</v>
      </c>
      <c r="AH337" s="131">
        <f t="shared" si="60"/>
        <v>0</v>
      </c>
      <c r="AI337" s="131">
        <f>Table5[[#This Row],[Column17]]-Table5[[#This Row],[Column20]]</f>
        <v>0</v>
      </c>
      <c r="AJ337" s="131">
        <f t="shared" si="61"/>
        <v>0</v>
      </c>
      <c r="AK337" s="131">
        <f t="shared" ref="AK337:AK400" si="66">AJ337*T337</f>
        <v>0</v>
      </c>
      <c r="AL337" s="131">
        <f t="shared" si="63"/>
        <v>0</v>
      </c>
      <c r="AM337" s="131" t="str">
        <f t="shared" si="64"/>
        <v/>
      </c>
      <c r="AN337" s="131" t="str">
        <f t="shared" ca="1" si="65"/>
        <v/>
      </c>
    </row>
    <row r="338" spans="1:40" ht="20.25" customHeight="1" x14ac:dyDescent="0.3">
      <c r="A338" s="127"/>
      <c r="B338" s="164"/>
      <c r="C338" s="139"/>
      <c r="D338" s="140"/>
      <c r="E338" s="139"/>
      <c r="F338" s="139"/>
      <c r="G338" s="140"/>
      <c r="H338" s="139"/>
      <c r="I338" s="129"/>
      <c r="L338" s="128"/>
      <c r="M338" s="128"/>
      <c r="N338" s="128"/>
      <c r="O338" s="128"/>
      <c r="P338" s="128"/>
      <c r="Q338" s="128"/>
      <c r="R338" s="128"/>
      <c r="S338" s="128"/>
      <c r="T338" s="120">
        <f t="shared" si="55"/>
        <v>0</v>
      </c>
      <c r="U338" s="131"/>
      <c r="V338" s="131"/>
      <c r="W338" s="131">
        <f>SUMIFS($F$3:F338,$D$3:D338,D338,$C$3:C338,"Buy")+SUMIFS($F$3:F338,$D$3:D338,D338,$C$3:C338,"Coin Deposit",$E$3:E338,"&lt;&gt;")</f>
        <v>0</v>
      </c>
      <c r="X338" s="131">
        <f t="shared" si="56"/>
        <v>0</v>
      </c>
      <c r="Y338" s="131">
        <f>IF($D338=Y$1,SUMIFS($H$3:$H338,$G$3:$G338,Y$1,$C$3:$C338,"Sell"),0)</f>
        <v>0</v>
      </c>
      <c r="Z338" s="131">
        <f t="shared" si="57"/>
        <v>0</v>
      </c>
      <c r="AA338" s="131">
        <f>IF($D338=AA$1,SUMIFS($H$3:$H338,$G$3:$G338,AA$1,$C$3:$C338,"Sell"),0)</f>
        <v>0</v>
      </c>
      <c r="AB338" s="131">
        <f t="shared" si="58"/>
        <v>0</v>
      </c>
      <c r="AC338" s="131">
        <f>SUMIFS('Deductions and Deposits'!$H:$H,'Deductions and Deposits'!$G:$G,D338,'Deductions and Deposits'!$F:$F,"&lt;="&amp;B338)+SUMIFS($F$3:F338,$D$3:D338,D338,$C$3:C338,"Coin Deposit",$E$3:E338,"")</f>
        <v>0</v>
      </c>
      <c r="AD338" s="131">
        <f>SUMIFS('Deductions and Deposits'!$D:$D,'Deductions and Deposits'!$C:$C,D338)+SUMIFS($F:$F,$D:$D,D338,$C:$C,"Coin Deduction")</f>
        <v>0</v>
      </c>
      <c r="AE338" s="131">
        <f>Table5[[#This Row],[Column4]]+Table5[[#This Row],[Column14]]+Table5[[#This Row],[Column19]]+Table5[[#This Row],[Column12]]</f>
        <v>0</v>
      </c>
      <c r="AF338" s="131">
        <f>Table5[[#This Row],[Column5]]+Table5[[#This Row],[Column13]]+Table5[[#This Row],[Column21]]+Table5[[#This Row],[Column18]]</f>
        <v>0</v>
      </c>
      <c r="AG338" s="131">
        <f t="shared" si="59"/>
        <v>0</v>
      </c>
      <c r="AH338" s="131">
        <f t="shared" si="60"/>
        <v>0</v>
      </c>
      <c r="AI338" s="131">
        <f>Table5[[#This Row],[Column17]]-Table5[[#This Row],[Column20]]</f>
        <v>0</v>
      </c>
      <c r="AJ338" s="131">
        <f t="shared" si="61"/>
        <v>0</v>
      </c>
      <c r="AK338" s="131">
        <f t="shared" si="66"/>
        <v>0</v>
      </c>
      <c r="AL338" s="131">
        <f t="shared" si="63"/>
        <v>0</v>
      </c>
      <c r="AM338" s="131" t="str">
        <f t="shared" si="64"/>
        <v/>
      </c>
      <c r="AN338" s="131" t="str">
        <f t="shared" ca="1" si="65"/>
        <v/>
      </c>
    </row>
    <row r="339" spans="1:40" ht="20.25" customHeight="1" x14ac:dyDescent="0.3">
      <c r="A339" s="127"/>
      <c r="B339" s="164"/>
      <c r="C339" s="139"/>
      <c r="D339" s="140"/>
      <c r="E339" s="139"/>
      <c r="F339" s="139"/>
      <c r="G339" s="140"/>
      <c r="H339" s="139"/>
      <c r="I339" s="129"/>
      <c r="L339" s="128"/>
      <c r="M339" s="128"/>
      <c r="N339" s="128"/>
      <c r="O339" s="128"/>
      <c r="P339" s="128"/>
      <c r="Q339" s="128"/>
      <c r="R339" s="128"/>
      <c r="S339" s="128"/>
      <c r="T339" s="120">
        <f t="shared" si="55"/>
        <v>0</v>
      </c>
      <c r="U339" s="131"/>
      <c r="V339" s="131"/>
      <c r="W339" s="131">
        <f>SUMIFS($F$3:F339,$D$3:D339,D339,$C$3:C339,"Buy")+SUMIFS($F$3:F339,$D$3:D339,D339,$C$3:C339,"Coin Deposit",$E$3:E339,"&lt;&gt;")</f>
        <v>0</v>
      </c>
      <c r="X339" s="131">
        <f t="shared" si="56"/>
        <v>0</v>
      </c>
      <c r="Y339" s="131">
        <f>IF($D339=Y$1,SUMIFS($H$3:$H339,$G$3:$G339,Y$1,$C$3:$C339,"Sell"),0)</f>
        <v>0</v>
      </c>
      <c r="Z339" s="131">
        <f t="shared" si="57"/>
        <v>0</v>
      </c>
      <c r="AA339" s="131">
        <f>IF($D339=AA$1,SUMIFS($H$3:$H339,$G$3:$G339,AA$1,$C$3:$C339,"Sell"),0)</f>
        <v>0</v>
      </c>
      <c r="AB339" s="131">
        <f t="shared" si="58"/>
        <v>0</v>
      </c>
      <c r="AC339" s="131">
        <f>SUMIFS('Deductions and Deposits'!$H:$H,'Deductions and Deposits'!$G:$G,D339,'Deductions and Deposits'!$F:$F,"&lt;="&amp;B339)+SUMIFS($F$3:F339,$D$3:D339,D339,$C$3:C339,"Coin Deposit",$E$3:E339,"")</f>
        <v>0</v>
      </c>
      <c r="AD339" s="131">
        <f>SUMIFS('Deductions and Deposits'!$D:$D,'Deductions and Deposits'!$C:$C,D339)+SUMIFS($F:$F,$D:$D,D339,$C:$C,"Coin Deduction")</f>
        <v>0</v>
      </c>
      <c r="AE339" s="131">
        <f>Table5[[#This Row],[Column4]]+Table5[[#This Row],[Column14]]+Table5[[#This Row],[Column19]]+Table5[[#This Row],[Column12]]</f>
        <v>0</v>
      </c>
      <c r="AF339" s="131">
        <f>Table5[[#This Row],[Column5]]+Table5[[#This Row],[Column13]]+Table5[[#This Row],[Column21]]+Table5[[#This Row],[Column18]]</f>
        <v>0</v>
      </c>
      <c r="AG339" s="131">
        <f t="shared" si="59"/>
        <v>0</v>
      </c>
      <c r="AH339" s="131">
        <f t="shared" si="60"/>
        <v>0</v>
      </c>
      <c r="AI339" s="131">
        <f>Table5[[#This Row],[Column17]]-Table5[[#This Row],[Column20]]</f>
        <v>0</v>
      </c>
      <c r="AJ339" s="131">
        <f t="shared" si="61"/>
        <v>0</v>
      </c>
      <c r="AK339" s="131">
        <f t="shared" si="66"/>
        <v>0</v>
      </c>
      <c r="AL339" s="131">
        <f t="shared" si="63"/>
        <v>0</v>
      </c>
      <c r="AM339" s="131" t="str">
        <f t="shared" si="64"/>
        <v/>
      </c>
      <c r="AN339" s="131" t="str">
        <f t="shared" ca="1" si="65"/>
        <v/>
      </c>
    </row>
    <row r="340" spans="1:40" ht="20.25" customHeight="1" x14ac:dyDescent="0.3">
      <c r="A340" s="127"/>
      <c r="B340" s="164"/>
      <c r="C340" s="139"/>
      <c r="D340" s="140"/>
      <c r="E340" s="139"/>
      <c r="F340" s="139"/>
      <c r="G340" s="140"/>
      <c r="H340" s="139"/>
      <c r="I340" s="129"/>
      <c r="L340" s="128"/>
      <c r="M340" s="128"/>
      <c r="N340" s="128"/>
      <c r="O340" s="128"/>
      <c r="P340" s="128"/>
      <c r="Q340" s="128"/>
      <c r="R340" s="128"/>
      <c r="S340" s="128"/>
      <c r="T340" s="120">
        <f t="shared" si="55"/>
        <v>0</v>
      </c>
      <c r="U340" s="131"/>
      <c r="V340" s="131"/>
      <c r="W340" s="131">
        <f>SUMIFS($F$3:F340,$D$3:D340,D340,$C$3:C340,"Buy")+SUMIFS($F$3:F340,$D$3:D340,D340,$C$3:C340,"Coin Deposit",$E$3:E340,"&lt;&gt;")</f>
        <v>0</v>
      </c>
      <c r="X340" s="131">
        <f t="shared" si="56"/>
        <v>0</v>
      </c>
      <c r="Y340" s="131">
        <f>IF($D340=Y$1,SUMIFS($H$3:$H340,$G$3:$G340,Y$1,$C$3:$C340,"Sell"),0)</f>
        <v>0</v>
      </c>
      <c r="Z340" s="131">
        <f t="shared" si="57"/>
        <v>0</v>
      </c>
      <c r="AA340" s="131">
        <f>IF($D340=AA$1,SUMIFS($H$3:$H340,$G$3:$G340,AA$1,$C$3:$C340,"Sell"),0)</f>
        <v>0</v>
      </c>
      <c r="AB340" s="131">
        <f t="shared" si="58"/>
        <v>0</v>
      </c>
      <c r="AC340" s="131">
        <f>SUMIFS('Deductions and Deposits'!$H:$H,'Deductions and Deposits'!$G:$G,D340,'Deductions and Deposits'!$F:$F,"&lt;="&amp;B340)+SUMIFS($F$3:F340,$D$3:D340,D340,$C$3:C340,"Coin Deposit",$E$3:E340,"")</f>
        <v>0</v>
      </c>
      <c r="AD340" s="131">
        <f>SUMIFS('Deductions and Deposits'!$D:$D,'Deductions and Deposits'!$C:$C,D340)+SUMIFS($F:$F,$D:$D,D340,$C:$C,"Coin Deduction")</f>
        <v>0</v>
      </c>
      <c r="AE340" s="131">
        <f>Table5[[#This Row],[Column4]]+Table5[[#This Row],[Column14]]+Table5[[#This Row],[Column19]]+Table5[[#This Row],[Column12]]</f>
        <v>0</v>
      </c>
      <c r="AF340" s="131">
        <f>Table5[[#This Row],[Column5]]+Table5[[#This Row],[Column13]]+Table5[[#This Row],[Column21]]+Table5[[#This Row],[Column18]]</f>
        <v>0</v>
      </c>
      <c r="AG340" s="131">
        <f t="shared" si="59"/>
        <v>0</v>
      </c>
      <c r="AH340" s="131">
        <f t="shared" si="60"/>
        <v>0</v>
      </c>
      <c r="AI340" s="131">
        <f>Table5[[#This Row],[Column17]]-Table5[[#This Row],[Column20]]</f>
        <v>0</v>
      </c>
      <c r="AJ340" s="131">
        <f t="shared" si="61"/>
        <v>0</v>
      </c>
      <c r="AK340" s="131">
        <f t="shared" si="66"/>
        <v>0</v>
      </c>
      <c r="AL340" s="131">
        <f t="shared" si="63"/>
        <v>0</v>
      </c>
      <c r="AM340" s="131" t="str">
        <f t="shared" si="64"/>
        <v/>
      </c>
      <c r="AN340" s="131" t="str">
        <f t="shared" ca="1" si="65"/>
        <v/>
      </c>
    </row>
    <row r="341" spans="1:40" ht="20.25" customHeight="1" x14ac:dyDescent="0.3">
      <c r="A341" s="127"/>
      <c r="B341" s="164"/>
      <c r="C341" s="139"/>
      <c r="D341" s="140"/>
      <c r="E341" s="139"/>
      <c r="F341" s="139"/>
      <c r="G341" s="140"/>
      <c r="H341" s="139"/>
      <c r="I341" s="129"/>
      <c r="L341" s="128"/>
      <c r="M341" s="128"/>
      <c r="N341" s="128"/>
      <c r="O341" s="128"/>
      <c r="P341" s="128"/>
      <c r="Q341" s="128"/>
      <c r="R341" s="128"/>
      <c r="S341" s="128"/>
      <c r="T341" s="120">
        <f t="shared" si="55"/>
        <v>0</v>
      </c>
      <c r="U341" s="131"/>
      <c r="V341" s="131"/>
      <c r="W341" s="131">
        <f>SUMIFS($F$3:F341,$D$3:D341,D341,$C$3:C341,"Buy")+SUMIFS($F$3:F341,$D$3:D341,D341,$C$3:C341,"Coin Deposit",$E$3:E341,"&lt;&gt;")</f>
        <v>0</v>
      </c>
      <c r="X341" s="131">
        <f t="shared" si="56"/>
        <v>0</v>
      </c>
      <c r="Y341" s="131">
        <f>IF($D341=Y$1,SUMIFS($H$3:$H341,$G$3:$G341,Y$1,$C$3:$C341,"Sell"),0)</f>
        <v>0</v>
      </c>
      <c r="Z341" s="131">
        <f t="shared" si="57"/>
        <v>0</v>
      </c>
      <c r="AA341" s="131">
        <f>IF($D341=AA$1,SUMIFS($H$3:$H341,$G$3:$G341,AA$1,$C$3:$C341,"Sell"),0)</f>
        <v>0</v>
      </c>
      <c r="AB341" s="131">
        <f t="shared" si="58"/>
        <v>0</v>
      </c>
      <c r="AC341" s="131">
        <f>SUMIFS('Deductions and Deposits'!$H:$H,'Deductions and Deposits'!$G:$G,D341,'Deductions and Deposits'!$F:$F,"&lt;="&amp;B341)+SUMIFS($F$3:F341,$D$3:D341,D341,$C$3:C341,"Coin Deposit",$E$3:E341,"")</f>
        <v>0</v>
      </c>
      <c r="AD341" s="131">
        <f>SUMIFS('Deductions and Deposits'!$D:$D,'Deductions and Deposits'!$C:$C,D341)+SUMIFS($F:$F,$D:$D,D341,$C:$C,"Coin Deduction")</f>
        <v>0</v>
      </c>
      <c r="AE341" s="131">
        <f>Table5[[#This Row],[Column4]]+Table5[[#This Row],[Column14]]+Table5[[#This Row],[Column19]]+Table5[[#This Row],[Column12]]</f>
        <v>0</v>
      </c>
      <c r="AF341" s="131">
        <f>Table5[[#This Row],[Column5]]+Table5[[#This Row],[Column13]]+Table5[[#This Row],[Column21]]+Table5[[#This Row],[Column18]]</f>
        <v>0</v>
      </c>
      <c r="AG341" s="131">
        <f t="shared" si="59"/>
        <v>0</v>
      </c>
      <c r="AH341" s="131">
        <f t="shared" si="60"/>
        <v>0</v>
      </c>
      <c r="AI341" s="131">
        <f>Table5[[#This Row],[Column17]]-Table5[[#This Row],[Column20]]</f>
        <v>0</v>
      </c>
      <c r="AJ341" s="131">
        <f t="shared" si="61"/>
        <v>0</v>
      </c>
      <c r="AK341" s="131">
        <f t="shared" si="66"/>
        <v>0</v>
      </c>
      <c r="AL341" s="131">
        <f t="shared" si="63"/>
        <v>0</v>
      </c>
      <c r="AM341" s="131" t="str">
        <f t="shared" si="64"/>
        <v/>
      </c>
      <c r="AN341" s="131" t="str">
        <f t="shared" ca="1" si="65"/>
        <v/>
      </c>
    </row>
    <row r="342" spans="1:40" ht="20.25" customHeight="1" x14ac:dyDescent="0.3">
      <c r="A342" s="127"/>
      <c r="B342" s="164"/>
      <c r="C342" s="139"/>
      <c r="D342" s="140"/>
      <c r="E342" s="139"/>
      <c r="F342" s="139"/>
      <c r="G342" s="140"/>
      <c r="H342" s="139"/>
      <c r="I342" s="129"/>
      <c r="L342" s="128"/>
      <c r="M342" s="128"/>
      <c r="N342" s="128"/>
      <c r="O342" s="128"/>
      <c r="P342" s="128"/>
      <c r="Q342" s="128"/>
      <c r="R342" s="128"/>
      <c r="S342" s="128"/>
      <c r="T342" s="120">
        <f t="shared" si="55"/>
        <v>0</v>
      </c>
      <c r="U342" s="131"/>
      <c r="V342" s="131"/>
      <c r="W342" s="131">
        <f>SUMIFS($F$3:F342,$D$3:D342,D342,$C$3:C342,"Buy")+SUMIFS($F$3:F342,$D$3:D342,D342,$C$3:C342,"Coin Deposit",$E$3:E342,"&lt;&gt;")</f>
        <v>0</v>
      </c>
      <c r="X342" s="131">
        <f t="shared" si="56"/>
        <v>0</v>
      </c>
      <c r="Y342" s="131">
        <f>IF($D342=Y$1,SUMIFS($H$3:$H342,$G$3:$G342,Y$1,$C$3:$C342,"Sell"),0)</f>
        <v>0</v>
      </c>
      <c r="Z342" s="131">
        <f t="shared" si="57"/>
        <v>0</v>
      </c>
      <c r="AA342" s="131">
        <f>IF($D342=AA$1,SUMIFS($H$3:$H342,$G$3:$G342,AA$1,$C$3:$C342,"Sell"),0)</f>
        <v>0</v>
      </c>
      <c r="AB342" s="131">
        <f t="shared" si="58"/>
        <v>0</v>
      </c>
      <c r="AC342" s="131">
        <f>SUMIFS('Deductions and Deposits'!$H:$H,'Deductions and Deposits'!$G:$G,D342,'Deductions and Deposits'!$F:$F,"&lt;="&amp;B342)+SUMIFS($F$3:F342,$D$3:D342,D342,$C$3:C342,"Coin Deposit",$E$3:E342,"")</f>
        <v>0</v>
      </c>
      <c r="AD342" s="131">
        <f>SUMIFS('Deductions and Deposits'!$D:$D,'Deductions and Deposits'!$C:$C,D342)+SUMIFS($F:$F,$D:$D,D342,$C:$C,"Coin Deduction")</f>
        <v>0</v>
      </c>
      <c r="AE342" s="131">
        <f>Table5[[#This Row],[Column4]]+Table5[[#This Row],[Column14]]+Table5[[#This Row],[Column19]]+Table5[[#This Row],[Column12]]</f>
        <v>0</v>
      </c>
      <c r="AF342" s="131">
        <f>Table5[[#This Row],[Column5]]+Table5[[#This Row],[Column13]]+Table5[[#This Row],[Column21]]+Table5[[#This Row],[Column18]]</f>
        <v>0</v>
      </c>
      <c r="AG342" s="131">
        <f t="shared" si="59"/>
        <v>0</v>
      </c>
      <c r="AH342" s="131">
        <f t="shared" si="60"/>
        <v>0</v>
      </c>
      <c r="AI342" s="131">
        <f>Table5[[#This Row],[Column17]]-Table5[[#This Row],[Column20]]</f>
        <v>0</v>
      </c>
      <c r="AJ342" s="131">
        <f t="shared" si="61"/>
        <v>0</v>
      </c>
      <c r="AK342" s="131">
        <f t="shared" si="66"/>
        <v>0</v>
      </c>
      <c r="AL342" s="131">
        <f t="shared" si="63"/>
        <v>0</v>
      </c>
      <c r="AM342" s="131" t="str">
        <f t="shared" si="64"/>
        <v/>
      </c>
      <c r="AN342" s="131" t="str">
        <f t="shared" ca="1" si="65"/>
        <v/>
      </c>
    </row>
    <row r="343" spans="1:40" ht="20.25" customHeight="1" x14ac:dyDescent="0.3">
      <c r="A343" s="127"/>
      <c r="B343" s="164"/>
      <c r="C343" s="139"/>
      <c r="D343" s="140"/>
      <c r="E343" s="139"/>
      <c r="F343" s="139"/>
      <c r="G343" s="140"/>
      <c r="H343" s="139"/>
      <c r="I343" s="129"/>
      <c r="L343" s="128"/>
      <c r="M343" s="128"/>
      <c r="N343" s="128"/>
      <c r="O343" s="128"/>
      <c r="P343" s="128"/>
      <c r="Q343" s="128"/>
      <c r="R343" s="128"/>
      <c r="S343" s="128"/>
      <c r="T343" s="120">
        <f t="shared" si="55"/>
        <v>0</v>
      </c>
      <c r="U343" s="131"/>
      <c r="V343" s="131"/>
      <c r="W343" s="131">
        <f>SUMIFS($F$3:F343,$D$3:D343,D343,$C$3:C343,"Buy")+SUMIFS($F$3:F343,$D$3:D343,D343,$C$3:C343,"Coin Deposit",$E$3:E343,"&lt;&gt;")</f>
        <v>0</v>
      </c>
      <c r="X343" s="131">
        <f t="shared" si="56"/>
        <v>0</v>
      </c>
      <c r="Y343" s="131">
        <f>IF($D343=Y$1,SUMIFS($H$3:$H343,$G$3:$G343,Y$1,$C$3:$C343,"Sell"),0)</f>
        <v>0</v>
      </c>
      <c r="Z343" s="131">
        <f t="shared" si="57"/>
        <v>0</v>
      </c>
      <c r="AA343" s="131">
        <f>IF($D343=AA$1,SUMIFS($H$3:$H343,$G$3:$G343,AA$1,$C$3:$C343,"Sell"),0)</f>
        <v>0</v>
      </c>
      <c r="AB343" s="131">
        <f t="shared" si="58"/>
        <v>0</v>
      </c>
      <c r="AC343" s="131">
        <f>SUMIFS('Deductions and Deposits'!$H:$H,'Deductions and Deposits'!$G:$G,D343,'Deductions and Deposits'!$F:$F,"&lt;="&amp;B343)+SUMIFS($F$3:F343,$D$3:D343,D343,$C$3:C343,"Coin Deposit",$E$3:E343,"")</f>
        <v>0</v>
      </c>
      <c r="AD343" s="131">
        <f>SUMIFS('Deductions and Deposits'!$D:$D,'Deductions and Deposits'!$C:$C,D343)+SUMIFS($F:$F,$D:$D,D343,$C:$C,"Coin Deduction")</f>
        <v>0</v>
      </c>
      <c r="AE343" s="131">
        <f>Table5[[#This Row],[Column4]]+Table5[[#This Row],[Column14]]+Table5[[#This Row],[Column19]]+Table5[[#This Row],[Column12]]</f>
        <v>0</v>
      </c>
      <c r="AF343" s="131">
        <f>Table5[[#This Row],[Column5]]+Table5[[#This Row],[Column13]]+Table5[[#This Row],[Column21]]+Table5[[#This Row],[Column18]]</f>
        <v>0</v>
      </c>
      <c r="AG343" s="131">
        <f t="shared" si="59"/>
        <v>0</v>
      </c>
      <c r="AH343" s="131">
        <f t="shared" si="60"/>
        <v>0</v>
      </c>
      <c r="AI343" s="131">
        <f>Table5[[#This Row],[Column17]]-Table5[[#This Row],[Column20]]</f>
        <v>0</v>
      </c>
      <c r="AJ343" s="131">
        <f t="shared" si="61"/>
        <v>0</v>
      </c>
      <c r="AK343" s="131">
        <f t="shared" si="66"/>
        <v>0</v>
      </c>
      <c r="AL343" s="131">
        <f t="shared" si="63"/>
        <v>0</v>
      </c>
      <c r="AM343" s="131" t="str">
        <f t="shared" si="64"/>
        <v/>
      </c>
      <c r="AN343" s="131" t="str">
        <f t="shared" ca="1" si="65"/>
        <v/>
      </c>
    </row>
    <row r="344" spans="1:40" ht="20.25" customHeight="1" x14ac:dyDescent="0.3">
      <c r="A344" s="127"/>
      <c r="B344" s="164"/>
      <c r="C344" s="139"/>
      <c r="D344" s="140"/>
      <c r="E344" s="139"/>
      <c r="F344" s="139"/>
      <c r="G344" s="140"/>
      <c r="H344" s="139"/>
      <c r="I344" s="129"/>
      <c r="L344" s="128"/>
      <c r="M344" s="128"/>
      <c r="N344" s="128"/>
      <c r="O344" s="128"/>
      <c r="P344" s="128"/>
      <c r="Q344" s="128"/>
      <c r="R344" s="128"/>
      <c r="S344" s="128"/>
      <c r="T344" s="120">
        <f t="shared" si="55"/>
        <v>0</v>
      </c>
      <c r="U344" s="131"/>
      <c r="V344" s="131"/>
      <c r="W344" s="131">
        <f>SUMIFS($F$3:F344,$D$3:D344,D344,$C$3:C344,"Buy")+SUMIFS($F$3:F344,$D$3:D344,D344,$C$3:C344,"Coin Deposit",$E$3:E344,"&lt;&gt;")</f>
        <v>0</v>
      </c>
      <c r="X344" s="131">
        <f t="shared" si="56"/>
        <v>0</v>
      </c>
      <c r="Y344" s="131">
        <f>IF($D344=Y$1,SUMIFS($H$3:$H344,$G$3:$G344,Y$1,$C$3:$C344,"Sell"),0)</f>
        <v>0</v>
      </c>
      <c r="Z344" s="131">
        <f t="shared" si="57"/>
        <v>0</v>
      </c>
      <c r="AA344" s="131">
        <f>IF($D344=AA$1,SUMIFS($H$3:$H344,$G$3:$G344,AA$1,$C$3:$C344,"Sell"),0)</f>
        <v>0</v>
      </c>
      <c r="AB344" s="131">
        <f t="shared" si="58"/>
        <v>0</v>
      </c>
      <c r="AC344" s="131">
        <f>SUMIFS('Deductions and Deposits'!$H:$H,'Deductions and Deposits'!$G:$G,D344,'Deductions and Deposits'!$F:$F,"&lt;="&amp;B344)+SUMIFS($F$3:F344,$D$3:D344,D344,$C$3:C344,"Coin Deposit",$E$3:E344,"")</f>
        <v>0</v>
      </c>
      <c r="AD344" s="131">
        <f>SUMIFS('Deductions and Deposits'!$D:$D,'Deductions and Deposits'!$C:$C,D344)+SUMIFS($F:$F,$D:$D,D344,$C:$C,"Coin Deduction")</f>
        <v>0</v>
      </c>
      <c r="AE344" s="131">
        <f>Table5[[#This Row],[Column4]]+Table5[[#This Row],[Column14]]+Table5[[#This Row],[Column19]]+Table5[[#This Row],[Column12]]</f>
        <v>0</v>
      </c>
      <c r="AF344" s="131">
        <f>Table5[[#This Row],[Column5]]+Table5[[#This Row],[Column13]]+Table5[[#This Row],[Column21]]+Table5[[#This Row],[Column18]]</f>
        <v>0</v>
      </c>
      <c r="AG344" s="131">
        <f t="shared" si="59"/>
        <v>0</v>
      </c>
      <c r="AH344" s="131">
        <f t="shared" si="60"/>
        <v>0</v>
      </c>
      <c r="AI344" s="131">
        <f>Table5[[#This Row],[Column17]]-Table5[[#This Row],[Column20]]</f>
        <v>0</v>
      </c>
      <c r="AJ344" s="131">
        <f t="shared" si="61"/>
        <v>0</v>
      </c>
      <c r="AK344" s="131">
        <f t="shared" si="66"/>
        <v>0</v>
      </c>
      <c r="AL344" s="131">
        <f t="shared" si="63"/>
        <v>0</v>
      </c>
      <c r="AM344" s="131" t="str">
        <f t="shared" si="64"/>
        <v/>
      </c>
      <c r="AN344" s="131" t="str">
        <f t="shared" ca="1" si="65"/>
        <v/>
      </c>
    </row>
    <row r="345" spans="1:40" ht="20.25" customHeight="1" x14ac:dyDescent="0.3">
      <c r="A345" s="127"/>
      <c r="B345" s="164"/>
      <c r="C345" s="139"/>
      <c r="D345" s="140"/>
      <c r="E345" s="139"/>
      <c r="F345" s="139"/>
      <c r="G345" s="140"/>
      <c r="H345" s="139"/>
      <c r="I345" s="129"/>
      <c r="L345" s="128"/>
      <c r="M345" s="128"/>
      <c r="N345" s="128"/>
      <c r="O345" s="128"/>
      <c r="P345" s="128"/>
      <c r="Q345" s="128"/>
      <c r="R345" s="128"/>
      <c r="S345" s="128"/>
      <c r="T345" s="120">
        <f t="shared" si="55"/>
        <v>0</v>
      </c>
      <c r="U345" s="131"/>
      <c r="V345" s="131"/>
      <c r="W345" s="131">
        <f>SUMIFS($F$3:F345,$D$3:D345,D345,$C$3:C345,"Buy")+SUMIFS($F$3:F345,$D$3:D345,D345,$C$3:C345,"Coin Deposit",$E$3:E345,"&lt;&gt;")</f>
        <v>0</v>
      </c>
      <c r="X345" s="131">
        <f t="shared" si="56"/>
        <v>0</v>
      </c>
      <c r="Y345" s="131">
        <f>IF($D345=Y$1,SUMIFS($H$3:$H345,$G$3:$G345,Y$1,$C$3:$C345,"Sell"),0)</f>
        <v>0</v>
      </c>
      <c r="Z345" s="131">
        <f t="shared" si="57"/>
        <v>0</v>
      </c>
      <c r="AA345" s="131">
        <f>IF($D345=AA$1,SUMIFS($H$3:$H345,$G$3:$G345,AA$1,$C$3:$C345,"Sell"),0)</f>
        <v>0</v>
      </c>
      <c r="AB345" s="131">
        <f t="shared" si="58"/>
        <v>0</v>
      </c>
      <c r="AC345" s="131">
        <f>SUMIFS('Deductions and Deposits'!$H:$H,'Deductions and Deposits'!$G:$G,D345,'Deductions and Deposits'!$F:$F,"&lt;="&amp;B345)+SUMIFS($F$3:F345,$D$3:D345,D345,$C$3:C345,"Coin Deposit",$E$3:E345,"")</f>
        <v>0</v>
      </c>
      <c r="AD345" s="131">
        <f>SUMIFS('Deductions and Deposits'!$D:$D,'Deductions and Deposits'!$C:$C,D345)+SUMIFS($F:$F,$D:$D,D345,$C:$C,"Coin Deduction")</f>
        <v>0</v>
      </c>
      <c r="AE345" s="131">
        <f>Table5[[#This Row],[Column4]]+Table5[[#This Row],[Column14]]+Table5[[#This Row],[Column19]]+Table5[[#This Row],[Column12]]</f>
        <v>0</v>
      </c>
      <c r="AF345" s="131">
        <f>Table5[[#This Row],[Column5]]+Table5[[#This Row],[Column13]]+Table5[[#This Row],[Column21]]+Table5[[#This Row],[Column18]]</f>
        <v>0</v>
      </c>
      <c r="AG345" s="131">
        <f t="shared" si="59"/>
        <v>0</v>
      </c>
      <c r="AH345" s="131">
        <f t="shared" si="60"/>
        <v>0</v>
      </c>
      <c r="AI345" s="131">
        <f>Table5[[#This Row],[Column17]]-Table5[[#This Row],[Column20]]</f>
        <v>0</v>
      </c>
      <c r="AJ345" s="131">
        <f t="shared" si="61"/>
        <v>0</v>
      </c>
      <c r="AK345" s="131">
        <f t="shared" si="66"/>
        <v>0</v>
      </c>
      <c r="AL345" s="131">
        <f t="shared" si="63"/>
        <v>0</v>
      </c>
      <c r="AM345" s="131" t="str">
        <f t="shared" si="64"/>
        <v/>
      </c>
      <c r="AN345" s="131" t="str">
        <f t="shared" ca="1" si="65"/>
        <v/>
      </c>
    </row>
    <row r="346" spans="1:40" ht="20.25" customHeight="1" x14ac:dyDescent="0.3">
      <c r="A346" s="127"/>
      <c r="B346" s="164"/>
      <c r="C346" s="139"/>
      <c r="D346" s="140"/>
      <c r="E346" s="139"/>
      <c r="F346" s="139"/>
      <c r="G346" s="140"/>
      <c r="H346" s="139"/>
      <c r="I346" s="129"/>
      <c r="L346" s="128"/>
      <c r="M346" s="128"/>
      <c r="N346" s="128"/>
      <c r="O346" s="128"/>
      <c r="P346" s="128"/>
      <c r="Q346" s="128"/>
      <c r="R346" s="128"/>
      <c r="S346" s="128"/>
      <c r="T346" s="120">
        <f t="shared" si="55"/>
        <v>0</v>
      </c>
      <c r="U346" s="131"/>
      <c r="V346" s="131"/>
      <c r="W346" s="131">
        <f>SUMIFS($F$3:F346,$D$3:D346,D346,$C$3:C346,"Buy")+SUMIFS($F$3:F346,$D$3:D346,D346,$C$3:C346,"Coin Deposit",$E$3:E346,"&lt;&gt;")</f>
        <v>0</v>
      </c>
      <c r="X346" s="131">
        <f t="shared" si="56"/>
        <v>0</v>
      </c>
      <c r="Y346" s="131">
        <f>IF($D346=Y$1,SUMIFS($H$3:$H346,$G$3:$G346,Y$1,$C$3:$C346,"Sell"),0)</f>
        <v>0</v>
      </c>
      <c r="Z346" s="131">
        <f t="shared" si="57"/>
        <v>0</v>
      </c>
      <c r="AA346" s="131">
        <f>IF($D346=AA$1,SUMIFS($H$3:$H346,$G$3:$G346,AA$1,$C$3:$C346,"Sell"),0)</f>
        <v>0</v>
      </c>
      <c r="AB346" s="131">
        <f t="shared" si="58"/>
        <v>0</v>
      </c>
      <c r="AC346" s="131">
        <f>SUMIFS('Deductions and Deposits'!$H:$H,'Deductions and Deposits'!$G:$G,D346,'Deductions and Deposits'!$F:$F,"&lt;="&amp;B346)+SUMIFS($F$3:F346,$D$3:D346,D346,$C$3:C346,"Coin Deposit",$E$3:E346,"")</f>
        <v>0</v>
      </c>
      <c r="AD346" s="131">
        <f>SUMIFS('Deductions and Deposits'!$D:$D,'Deductions and Deposits'!$C:$C,D346)+SUMIFS($F:$F,$D:$D,D346,$C:$C,"Coin Deduction")</f>
        <v>0</v>
      </c>
      <c r="AE346" s="131">
        <f>Table5[[#This Row],[Column4]]+Table5[[#This Row],[Column14]]+Table5[[#This Row],[Column19]]+Table5[[#This Row],[Column12]]</f>
        <v>0</v>
      </c>
      <c r="AF346" s="131">
        <f>Table5[[#This Row],[Column5]]+Table5[[#This Row],[Column13]]+Table5[[#This Row],[Column21]]+Table5[[#This Row],[Column18]]</f>
        <v>0</v>
      </c>
      <c r="AG346" s="131">
        <f t="shared" si="59"/>
        <v>0</v>
      </c>
      <c r="AH346" s="131">
        <f t="shared" si="60"/>
        <v>0</v>
      </c>
      <c r="AI346" s="131">
        <f>Table5[[#This Row],[Column17]]-Table5[[#This Row],[Column20]]</f>
        <v>0</v>
      </c>
      <c r="AJ346" s="131">
        <f t="shared" si="61"/>
        <v>0</v>
      </c>
      <c r="AK346" s="131">
        <f t="shared" si="66"/>
        <v>0</v>
      </c>
      <c r="AL346" s="131">
        <f t="shared" si="63"/>
        <v>0</v>
      </c>
      <c r="AM346" s="131" t="str">
        <f t="shared" si="64"/>
        <v/>
      </c>
      <c r="AN346" s="131" t="str">
        <f t="shared" ca="1" si="65"/>
        <v/>
      </c>
    </row>
    <row r="347" spans="1:40" ht="20.25" customHeight="1" x14ac:dyDescent="0.3">
      <c r="A347" s="127"/>
      <c r="B347" s="164"/>
      <c r="C347" s="139"/>
      <c r="D347" s="140"/>
      <c r="E347" s="139"/>
      <c r="F347" s="139"/>
      <c r="G347" s="140"/>
      <c r="H347" s="139"/>
      <c r="I347" s="129"/>
      <c r="L347" s="128"/>
      <c r="M347" s="128"/>
      <c r="N347" s="128"/>
      <c r="O347" s="128"/>
      <c r="P347" s="128"/>
      <c r="Q347" s="128"/>
      <c r="R347" s="128"/>
      <c r="S347" s="128"/>
      <c r="T347" s="120">
        <f t="shared" si="55"/>
        <v>0</v>
      </c>
      <c r="U347" s="131"/>
      <c r="V347" s="131"/>
      <c r="W347" s="131">
        <f>SUMIFS($F$3:F347,$D$3:D347,D347,$C$3:C347,"Buy")+SUMIFS($F$3:F347,$D$3:D347,D347,$C$3:C347,"Coin Deposit",$E$3:E347,"&lt;&gt;")</f>
        <v>0</v>
      </c>
      <c r="X347" s="131">
        <f t="shared" si="56"/>
        <v>0</v>
      </c>
      <c r="Y347" s="131">
        <f>IF($D347=Y$1,SUMIFS($H$3:$H347,$G$3:$G347,Y$1,$C$3:$C347,"Sell"),0)</f>
        <v>0</v>
      </c>
      <c r="Z347" s="131">
        <f t="shared" si="57"/>
        <v>0</v>
      </c>
      <c r="AA347" s="131">
        <f>IF($D347=AA$1,SUMIFS($H$3:$H347,$G$3:$G347,AA$1,$C$3:$C347,"Sell"),0)</f>
        <v>0</v>
      </c>
      <c r="AB347" s="131">
        <f t="shared" si="58"/>
        <v>0</v>
      </c>
      <c r="AC347" s="131">
        <f>SUMIFS('Deductions and Deposits'!$H:$H,'Deductions and Deposits'!$G:$G,D347,'Deductions and Deposits'!$F:$F,"&lt;="&amp;B347)+SUMIFS($F$3:F347,$D$3:D347,D347,$C$3:C347,"Coin Deposit",$E$3:E347,"")</f>
        <v>0</v>
      </c>
      <c r="AD347" s="131">
        <f>SUMIFS('Deductions and Deposits'!$D:$D,'Deductions and Deposits'!$C:$C,D347)+SUMIFS($F:$F,$D:$D,D347,$C:$C,"Coin Deduction")</f>
        <v>0</v>
      </c>
      <c r="AE347" s="131">
        <f>Table5[[#This Row],[Column4]]+Table5[[#This Row],[Column14]]+Table5[[#This Row],[Column19]]+Table5[[#This Row],[Column12]]</f>
        <v>0</v>
      </c>
      <c r="AF347" s="131">
        <f>Table5[[#This Row],[Column5]]+Table5[[#This Row],[Column13]]+Table5[[#This Row],[Column21]]+Table5[[#This Row],[Column18]]</f>
        <v>0</v>
      </c>
      <c r="AG347" s="131">
        <f t="shared" si="59"/>
        <v>0</v>
      </c>
      <c r="AH347" s="131">
        <f t="shared" si="60"/>
        <v>0</v>
      </c>
      <c r="AI347" s="131">
        <f>Table5[[#This Row],[Column17]]-Table5[[#This Row],[Column20]]</f>
        <v>0</v>
      </c>
      <c r="AJ347" s="131">
        <f t="shared" si="61"/>
        <v>0</v>
      </c>
      <c r="AK347" s="131">
        <f t="shared" si="66"/>
        <v>0</v>
      </c>
      <c r="AL347" s="131">
        <f t="shared" si="63"/>
        <v>0</v>
      </c>
      <c r="AM347" s="131" t="str">
        <f t="shared" si="64"/>
        <v/>
      </c>
      <c r="AN347" s="131" t="str">
        <f t="shared" ca="1" si="65"/>
        <v/>
      </c>
    </row>
    <row r="348" spans="1:40" ht="20.25" customHeight="1" x14ac:dyDescent="0.3">
      <c r="A348" s="127"/>
      <c r="B348" s="164"/>
      <c r="C348" s="139"/>
      <c r="D348" s="140"/>
      <c r="E348" s="139"/>
      <c r="F348" s="139"/>
      <c r="G348" s="140"/>
      <c r="H348" s="139"/>
      <c r="I348" s="129"/>
      <c r="L348" s="128"/>
      <c r="M348" s="128"/>
      <c r="N348" s="128"/>
      <c r="O348" s="128"/>
      <c r="P348" s="128"/>
      <c r="Q348" s="128"/>
      <c r="R348" s="128"/>
      <c r="S348" s="128"/>
      <c r="T348" s="120">
        <f t="shared" si="55"/>
        <v>0</v>
      </c>
      <c r="U348" s="131"/>
      <c r="V348" s="131"/>
      <c r="W348" s="131">
        <f>SUMIFS($F$3:F348,$D$3:D348,D348,$C$3:C348,"Buy")+SUMIFS($F$3:F348,$D$3:D348,D348,$C$3:C348,"Coin Deposit",$E$3:E348,"&lt;&gt;")</f>
        <v>0</v>
      </c>
      <c r="X348" s="131">
        <f t="shared" si="56"/>
        <v>0</v>
      </c>
      <c r="Y348" s="131">
        <f>IF($D348=Y$1,SUMIFS($H$3:$H348,$G$3:$G348,Y$1,$C$3:$C348,"Sell"),0)</f>
        <v>0</v>
      </c>
      <c r="Z348" s="131">
        <f t="shared" si="57"/>
        <v>0</v>
      </c>
      <c r="AA348" s="131">
        <f>IF($D348=AA$1,SUMIFS($H$3:$H348,$G$3:$G348,AA$1,$C$3:$C348,"Sell"),0)</f>
        <v>0</v>
      </c>
      <c r="AB348" s="131">
        <f t="shared" si="58"/>
        <v>0</v>
      </c>
      <c r="AC348" s="131">
        <f>SUMIFS('Deductions and Deposits'!$H:$H,'Deductions and Deposits'!$G:$G,D348,'Deductions and Deposits'!$F:$F,"&lt;="&amp;B348)+SUMIFS($F$3:F348,$D$3:D348,D348,$C$3:C348,"Coin Deposit",$E$3:E348,"")</f>
        <v>0</v>
      </c>
      <c r="AD348" s="131">
        <f>SUMIFS('Deductions and Deposits'!$D:$D,'Deductions and Deposits'!$C:$C,D348)+SUMIFS($F:$F,$D:$D,D348,$C:$C,"Coin Deduction")</f>
        <v>0</v>
      </c>
      <c r="AE348" s="131">
        <f>Table5[[#This Row],[Column4]]+Table5[[#This Row],[Column14]]+Table5[[#This Row],[Column19]]+Table5[[#This Row],[Column12]]</f>
        <v>0</v>
      </c>
      <c r="AF348" s="131">
        <f>Table5[[#This Row],[Column5]]+Table5[[#This Row],[Column13]]+Table5[[#This Row],[Column21]]+Table5[[#This Row],[Column18]]</f>
        <v>0</v>
      </c>
      <c r="AG348" s="131">
        <f t="shared" si="59"/>
        <v>0</v>
      </c>
      <c r="AH348" s="131">
        <f t="shared" si="60"/>
        <v>0</v>
      </c>
      <c r="AI348" s="131">
        <f>Table5[[#This Row],[Column17]]-Table5[[#This Row],[Column20]]</f>
        <v>0</v>
      </c>
      <c r="AJ348" s="131">
        <f t="shared" si="61"/>
        <v>0</v>
      </c>
      <c r="AK348" s="131">
        <f t="shared" si="66"/>
        <v>0</v>
      </c>
      <c r="AL348" s="131">
        <f t="shared" si="63"/>
        <v>0</v>
      </c>
      <c r="AM348" s="131" t="str">
        <f t="shared" si="64"/>
        <v/>
      </c>
      <c r="AN348" s="131" t="str">
        <f t="shared" ca="1" si="65"/>
        <v/>
      </c>
    </row>
    <row r="349" spans="1:40" ht="20.25" customHeight="1" x14ac:dyDescent="0.3">
      <c r="A349" s="127"/>
      <c r="B349" s="164"/>
      <c r="C349" s="139"/>
      <c r="D349" s="140"/>
      <c r="E349" s="139"/>
      <c r="F349" s="139"/>
      <c r="G349" s="140"/>
      <c r="H349" s="139"/>
      <c r="I349" s="129"/>
      <c r="L349" s="128"/>
      <c r="M349" s="128"/>
      <c r="N349" s="128"/>
      <c r="O349" s="128"/>
      <c r="P349" s="128"/>
      <c r="Q349" s="128"/>
      <c r="R349" s="128"/>
      <c r="S349" s="128"/>
      <c r="T349" s="120">
        <f t="shared" si="55"/>
        <v>0</v>
      </c>
      <c r="U349" s="131"/>
      <c r="V349" s="131"/>
      <c r="W349" s="131">
        <f>SUMIFS($F$3:F349,$D$3:D349,D349,$C$3:C349,"Buy")+SUMIFS($F$3:F349,$D$3:D349,D349,$C$3:C349,"Coin Deposit",$E$3:E349,"&lt;&gt;")</f>
        <v>0</v>
      </c>
      <c r="X349" s="131">
        <f t="shared" si="56"/>
        <v>0</v>
      </c>
      <c r="Y349" s="131">
        <f>IF($D349=Y$1,SUMIFS($H$3:$H349,$G$3:$G349,Y$1,$C$3:$C349,"Sell"),0)</f>
        <v>0</v>
      </c>
      <c r="Z349" s="131">
        <f t="shared" si="57"/>
        <v>0</v>
      </c>
      <c r="AA349" s="131">
        <f>IF($D349=AA$1,SUMIFS($H$3:$H349,$G$3:$G349,AA$1,$C$3:$C349,"Sell"),0)</f>
        <v>0</v>
      </c>
      <c r="AB349" s="131">
        <f t="shared" si="58"/>
        <v>0</v>
      </c>
      <c r="AC349" s="131">
        <f>SUMIFS('Deductions and Deposits'!$H:$H,'Deductions and Deposits'!$G:$G,D349,'Deductions and Deposits'!$F:$F,"&lt;="&amp;B349)+SUMIFS($F$3:F349,$D$3:D349,D349,$C$3:C349,"Coin Deposit",$E$3:E349,"")</f>
        <v>0</v>
      </c>
      <c r="AD349" s="131">
        <f>SUMIFS('Deductions and Deposits'!$D:$D,'Deductions and Deposits'!$C:$C,D349)+SUMIFS($F:$F,$D:$D,D349,$C:$C,"Coin Deduction")</f>
        <v>0</v>
      </c>
      <c r="AE349" s="131">
        <f>Table5[[#This Row],[Column4]]+Table5[[#This Row],[Column14]]+Table5[[#This Row],[Column19]]+Table5[[#This Row],[Column12]]</f>
        <v>0</v>
      </c>
      <c r="AF349" s="131">
        <f>Table5[[#This Row],[Column5]]+Table5[[#This Row],[Column13]]+Table5[[#This Row],[Column21]]+Table5[[#This Row],[Column18]]</f>
        <v>0</v>
      </c>
      <c r="AG349" s="131">
        <f t="shared" si="59"/>
        <v>0</v>
      </c>
      <c r="AH349" s="131">
        <f t="shared" si="60"/>
        <v>0</v>
      </c>
      <c r="AI349" s="131">
        <f>Table5[[#This Row],[Column17]]-Table5[[#This Row],[Column20]]</f>
        <v>0</v>
      </c>
      <c r="AJ349" s="131">
        <f t="shared" si="61"/>
        <v>0</v>
      </c>
      <c r="AK349" s="131">
        <f t="shared" si="66"/>
        <v>0</v>
      </c>
      <c r="AL349" s="131">
        <f t="shared" si="63"/>
        <v>0</v>
      </c>
      <c r="AM349" s="131" t="str">
        <f t="shared" si="64"/>
        <v/>
      </c>
      <c r="AN349" s="131" t="str">
        <f t="shared" ca="1" si="65"/>
        <v/>
      </c>
    </row>
    <row r="350" spans="1:40" ht="20.25" customHeight="1" x14ac:dyDescent="0.3">
      <c r="A350" s="127"/>
      <c r="B350" s="164"/>
      <c r="C350" s="139"/>
      <c r="D350" s="140"/>
      <c r="E350" s="139"/>
      <c r="F350" s="139"/>
      <c r="G350" s="140"/>
      <c r="H350" s="139"/>
      <c r="I350" s="129"/>
      <c r="L350" s="128"/>
      <c r="M350" s="128"/>
      <c r="N350" s="128"/>
      <c r="O350" s="128"/>
      <c r="P350" s="128"/>
      <c r="Q350" s="128"/>
      <c r="R350" s="128"/>
      <c r="S350" s="128"/>
      <c r="T350" s="120">
        <f t="shared" si="55"/>
        <v>0</v>
      </c>
      <c r="U350" s="131"/>
      <c r="V350" s="131"/>
      <c r="W350" s="131">
        <f>SUMIFS($F$3:F350,$D$3:D350,D350,$C$3:C350,"Buy")+SUMIFS($F$3:F350,$D$3:D350,D350,$C$3:C350,"Coin Deposit",$E$3:E350,"&lt;&gt;")</f>
        <v>0</v>
      </c>
      <c r="X350" s="131">
        <f t="shared" si="56"/>
        <v>0</v>
      </c>
      <c r="Y350" s="131">
        <f>IF($D350=Y$1,SUMIFS($H$3:$H350,$G$3:$G350,Y$1,$C$3:$C350,"Sell"),0)</f>
        <v>0</v>
      </c>
      <c r="Z350" s="131">
        <f t="shared" si="57"/>
        <v>0</v>
      </c>
      <c r="AA350" s="131">
        <f>IF($D350=AA$1,SUMIFS($H$3:$H350,$G$3:$G350,AA$1,$C$3:$C350,"Sell"),0)</f>
        <v>0</v>
      </c>
      <c r="AB350" s="131">
        <f t="shared" si="58"/>
        <v>0</v>
      </c>
      <c r="AC350" s="131">
        <f>SUMIFS('Deductions and Deposits'!$H:$H,'Deductions and Deposits'!$G:$G,D350,'Deductions and Deposits'!$F:$F,"&lt;="&amp;B350)+SUMIFS($F$3:F350,$D$3:D350,D350,$C$3:C350,"Coin Deposit",$E$3:E350,"")</f>
        <v>0</v>
      </c>
      <c r="AD350" s="131">
        <f>SUMIFS('Deductions and Deposits'!$D:$D,'Deductions and Deposits'!$C:$C,D350)+SUMIFS($F:$F,$D:$D,D350,$C:$C,"Coin Deduction")</f>
        <v>0</v>
      </c>
      <c r="AE350" s="131">
        <f>Table5[[#This Row],[Column4]]+Table5[[#This Row],[Column14]]+Table5[[#This Row],[Column19]]+Table5[[#This Row],[Column12]]</f>
        <v>0</v>
      </c>
      <c r="AF350" s="131">
        <f>Table5[[#This Row],[Column5]]+Table5[[#This Row],[Column13]]+Table5[[#This Row],[Column21]]+Table5[[#This Row],[Column18]]</f>
        <v>0</v>
      </c>
      <c r="AG350" s="131">
        <f t="shared" si="59"/>
        <v>0</v>
      </c>
      <c r="AH350" s="131">
        <f t="shared" si="60"/>
        <v>0</v>
      </c>
      <c r="AI350" s="131">
        <f>Table5[[#This Row],[Column17]]-Table5[[#This Row],[Column20]]</f>
        <v>0</v>
      </c>
      <c r="AJ350" s="131">
        <f t="shared" si="61"/>
        <v>0</v>
      </c>
      <c r="AK350" s="131">
        <f t="shared" si="66"/>
        <v>0</v>
      </c>
      <c r="AL350" s="131">
        <f t="shared" si="63"/>
        <v>0</v>
      </c>
      <c r="AM350" s="131" t="str">
        <f t="shared" si="64"/>
        <v/>
      </c>
      <c r="AN350" s="131" t="str">
        <f t="shared" ca="1" si="65"/>
        <v/>
      </c>
    </row>
    <row r="351" spans="1:40" ht="20.25" customHeight="1" x14ac:dyDescent="0.3">
      <c r="A351" s="127"/>
      <c r="B351" s="164"/>
      <c r="C351" s="139"/>
      <c r="D351" s="140"/>
      <c r="E351" s="139"/>
      <c r="F351" s="139"/>
      <c r="G351" s="140"/>
      <c r="H351" s="139"/>
      <c r="I351" s="129"/>
      <c r="L351" s="128"/>
      <c r="M351" s="128"/>
      <c r="N351" s="128"/>
      <c r="O351" s="128"/>
      <c r="P351" s="128"/>
      <c r="Q351" s="128"/>
      <c r="R351" s="128"/>
      <c r="S351" s="128"/>
      <c r="T351" s="120">
        <f t="shared" si="55"/>
        <v>0</v>
      </c>
      <c r="U351" s="131"/>
      <c r="V351" s="131"/>
      <c r="W351" s="131">
        <f>SUMIFS($F$3:F351,$D$3:D351,D351,$C$3:C351,"Buy")+SUMIFS($F$3:F351,$D$3:D351,D351,$C$3:C351,"Coin Deposit",$E$3:E351,"&lt;&gt;")</f>
        <v>0</v>
      </c>
      <c r="X351" s="131">
        <f t="shared" si="56"/>
        <v>0</v>
      </c>
      <c r="Y351" s="131">
        <f>IF($D351=Y$1,SUMIFS($H$3:$H351,$G$3:$G351,Y$1,$C$3:$C351,"Sell"),0)</f>
        <v>0</v>
      </c>
      <c r="Z351" s="131">
        <f t="shared" si="57"/>
        <v>0</v>
      </c>
      <c r="AA351" s="131">
        <f>IF($D351=AA$1,SUMIFS($H$3:$H351,$G$3:$G351,AA$1,$C$3:$C351,"Sell"),0)</f>
        <v>0</v>
      </c>
      <c r="AB351" s="131">
        <f t="shared" si="58"/>
        <v>0</v>
      </c>
      <c r="AC351" s="131">
        <f>SUMIFS('Deductions and Deposits'!$H:$H,'Deductions and Deposits'!$G:$G,D351,'Deductions and Deposits'!$F:$F,"&lt;="&amp;B351)+SUMIFS($F$3:F351,$D$3:D351,D351,$C$3:C351,"Coin Deposit",$E$3:E351,"")</f>
        <v>0</v>
      </c>
      <c r="AD351" s="131">
        <f>SUMIFS('Deductions and Deposits'!$D:$D,'Deductions and Deposits'!$C:$C,D351)+SUMIFS($F:$F,$D:$D,D351,$C:$C,"Coin Deduction")</f>
        <v>0</v>
      </c>
      <c r="AE351" s="131">
        <f>Table5[[#This Row],[Column4]]+Table5[[#This Row],[Column14]]+Table5[[#This Row],[Column19]]+Table5[[#This Row],[Column12]]</f>
        <v>0</v>
      </c>
      <c r="AF351" s="131">
        <f>Table5[[#This Row],[Column5]]+Table5[[#This Row],[Column13]]+Table5[[#This Row],[Column21]]+Table5[[#This Row],[Column18]]</f>
        <v>0</v>
      </c>
      <c r="AG351" s="131">
        <f t="shared" si="59"/>
        <v>0</v>
      </c>
      <c r="AH351" s="131">
        <f t="shared" si="60"/>
        <v>0</v>
      </c>
      <c r="AI351" s="131">
        <f>Table5[[#This Row],[Column17]]-Table5[[#This Row],[Column20]]</f>
        <v>0</v>
      </c>
      <c r="AJ351" s="131">
        <f t="shared" si="61"/>
        <v>0</v>
      </c>
      <c r="AK351" s="131">
        <f t="shared" si="66"/>
        <v>0</v>
      </c>
      <c r="AL351" s="131">
        <f t="shared" si="63"/>
        <v>0</v>
      </c>
      <c r="AM351" s="131" t="str">
        <f t="shared" si="64"/>
        <v/>
      </c>
      <c r="AN351" s="131" t="str">
        <f t="shared" ca="1" si="65"/>
        <v/>
      </c>
    </row>
    <row r="352" spans="1:40" ht="20.25" customHeight="1" x14ac:dyDescent="0.3">
      <c r="A352" s="127"/>
      <c r="B352" s="164"/>
      <c r="C352" s="139"/>
      <c r="D352" s="140"/>
      <c r="E352" s="139"/>
      <c r="F352" s="139"/>
      <c r="G352" s="140"/>
      <c r="H352" s="139"/>
      <c r="I352" s="129"/>
      <c r="L352" s="128"/>
      <c r="M352" s="128"/>
      <c r="N352" s="128"/>
      <c r="O352" s="128"/>
      <c r="P352" s="128"/>
      <c r="Q352" s="128"/>
      <c r="R352" s="128"/>
      <c r="S352" s="128"/>
      <c r="T352" s="120">
        <f t="shared" si="55"/>
        <v>0</v>
      </c>
      <c r="U352" s="131"/>
      <c r="V352" s="131"/>
      <c r="W352" s="131">
        <f>SUMIFS($F$3:F352,$D$3:D352,D352,$C$3:C352,"Buy")+SUMIFS($F$3:F352,$D$3:D352,D352,$C$3:C352,"Coin Deposit",$E$3:E352,"&lt;&gt;")</f>
        <v>0</v>
      </c>
      <c r="X352" s="131">
        <f t="shared" si="56"/>
        <v>0</v>
      </c>
      <c r="Y352" s="131">
        <f>IF($D352=Y$1,SUMIFS($H$3:$H352,$G$3:$G352,Y$1,$C$3:$C352,"Sell"),0)</f>
        <v>0</v>
      </c>
      <c r="Z352" s="131">
        <f t="shared" si="57"/>
        <v>0</v>
      </c>
      <c r="AA352" s="131">
        <f>IF($D352=AA$1,SUMIFS($H$3:$H352,$G$3:$G352,AA$1,$C$3:$C352,"Sell"),0)</f>
        <v>0</v>
      </c>
      <c r="AB352" s="131">
        <f t="shared" si="58"/>
        <v>0</v>
      </c>
      <c r="AC352" s="131">
        <f>SUMIFS('Deductions and Deposits'!$H:$H,'Deductions and Deposits'!$G:$G,D352,'Deductions and Deposits'!$F:$F,"&lt;="&amp;B352)+SUMIFS($F$3:F352,$D$3:D352,D352,$C$3:C352,"Coin Deposit",$E$3:E352,"")</f>
        <v>0</v>
      </c>
      <c r="AD352" s="131">
        <f>SUMIFS('Deductions and Deposits'!$D:$D,'Deductions and Deposits'!$C:$C,D352)+SUMIFS($F:$F,$D:$D,D352,$C:$C,"Coin Deduction")</f>
        <v>0</v>
      </c>
      <c r="AE352" s="131">
        <f>Table5[[#This Row],[Column4]]+Table5[[#This Row],[Column14]]+Table5[[#This Row],[Column19]]+Table5[[#This Row],[Column12]]</f>
        <v>0</v>
      </c>
      <c r="AF352" s="131">
        <f>Table5[[#This Row],[Column5]]+Table5[[#This Row],[Column13]]+Table5[[#This Row],[Column21]]+Table5[[#This Row],[Column18]]</f>
        <v>0</v>
      </c>
      <c r="AG352" s="131">
        <f t="shared" si="59"/>
        <v>0</v>
      </c>
      <c r="AH352" s="131">
        <f t="shared" si="60"/>
        <v>0</v>
      </c>
      <c r="AI352" s="131">
        <f>Table5[[#This Row],[Column17]]-Table5[[#This Row],[Column20]]</f>
        <v>0</v>
      </c>
      <c r="AJ352" s="131">
        <f t="shared" si="61"/>
        <v>0</v>
      </c>
      <c r="AK352" s="131">
        <f t="shared" si="66"/>
        <v>0</v>
      </c>
      <c r="AL352" s="131">
        <f t="shared" si="63"/>
        <v>0</v>
      </c>
      <c r="AM352" s="131" t="str">
        <f t="shared" si="64"/>
        <v/>
      </c>
      <c r="AN352" s="131" t="str">
        <f t="shared" ca="1" si="65"/>
        <v/>
      </c>
    </row>
    <row r="353" spans="1:40" ht="20.25" customHeight="1" x14ac:dyDescent="0.3">
      <c r="A353" s="127"/>
      <c r="B353" s="164"/>
      <c r="C353" s="139"/>
      <c r="D353" s="140"/>
      <c r="E353" s="139"/>
      <c r="F353" s="139"/>
      <c r="G353" s="140"/>
      <c r="H353" s="139"/>
      <c r="I353" s="129"/>
      <c r="L353" s="128"/>
      <c r="M353" s="128"/>
      <c r="N353" s="128"/>
      <c r="O353" s="128"/>
      <c r="P353" s="128"/>
      <c r="Q353" s="128"/>
      <c r="R353" s="128"/>
      <c r="S353" s="128"/>
      <c r="T353" s="120">
        <f t="shared" si="55"/>
        <v>0</v>
      </c>
      <c r="U353" s="131"/>
      <c r="V353" s="131"/>
      <c r="W353" s="131">
        <f>SUMIFS($F$3:F353,$D$3:D353,D353,$C$3:C353,"Buy")+SUMIFS($F$3:F353,$D$3:D353,D353,$C$3:C353,"Coin Deposit",$E$3:E353,"&lt;&gt;")</f>
        <v>0</v>
      </c>
      <c r="X353" s="131">
        <f t="shared" si="56"/>
        <v>0</v>
      </c>
      <c r="Y353" s="131">
        <f>IF($D353=Y$1,SUMIFS($H$3:$H353,$G$3:$G353,Y$1,$C$3:$C353,"Sell"),0)</f>
        <v>0</v>
      </c>
      <c r="Z353" s="131">
        <f t="shared" si="57"/>
        <v>0</v>
      </c>
      <c r="AA353" s="131">
        <f>IF($D353=AA$1,SUMIFS($H$3:$H353,$G$3:$G353,AA$1,$C$3:$C353,"Sell"),0)</f>
        <v>0</v>
      </c>
      <c r="AB353" s="131">
        <f t="shared" si="58"/>
        <v>0</v>
      </c>
      <c r="AC353" s="131">
        <f>SUMIFS('Deductions and Deposits'!$H:$H,'Deductions and Deposits'!$G:$G,D353,'Deductions and Deposits'!$F:$F,"&lt;="&amp;B353)+SUMIFS($F$3:F353,$D$3:D353,D353,$C$3:C353,"Coin Deposit",$E$3:E353,"")</f>
        <v>0</v>
      </c>
      <c r="AD353" s="131">
        <f>SUMIFS('Deductions and Deposits'!$D:$D,'Deductions and Deposits'!$C:$C,D353)+SUMIFS($F:$F,$D:$D,D353,$C:$C,"Coin Deduction")</f>
        <v>0</v>
      </c>
      <c r="AE353" s="131">
        <f>Table5[[#This Row],[Column4]]+Table5[[#This Row],[Column14]]+Table5[[#This Row],[Column19]]+Table5[[#This Row],[Column12]]</f>
        <v>0</v>
      </c>
      <c r="AF353" s="131">
        <f>Table5[[#This Row],[Column5]]+Table5[[#This Row],[Column13]]+Table5[[#This Row],[Column21]]+Table5[[#This Row],[Column18]]</f>
        <v>0</v>
      </c>
      <c r="AG353" s="131">
        <f t="shared" si="59"/>
        <v>0</v>
      </c>
      <c r="AH353" s="131">
        <f t="shared" si="60"/>
        <v>0</v>
      </c>
      <c r="AI353" s="131">
        <f>Table5[[#This Row],[Column17]]-Table5[[#This Row],[Column20]]</f>
        <v>0</v>
      </c>
      <c r="AJ353" s="131">
        <f t="shared" si="61"/>
        <v>0</v>
      </c>
      <c r="AK353" s="131">
        <f t="shared" si="66"/>
        <v>0</v>
      </c>
      <c r="AL353" s="131">
        <f t="shared" si="63"/>
        <v>0</v>
      </c>
      <c r="AM353" s="131" t="str">
        <f t="shared" si="64"/>
        <v/>
      </c>
      <c r="AN353" s="131" t="str">
        <f t="shared" ca="1" si="65"/>
        <v/>
      </c>
    </row>
    <row r="354" spans="1:40" ht="20.25" customHeight="1" x14ac:dyDescent="0.3">
      <c r="A354" s="127"/>
      <c r="B354" s="164"/>
      <c r="C354" s="139"/>
      <c r="D354" s="140"/>
      <c r="E354" s="139"/>
      <c r="F354" s="139"/>
      <c r="G354" s="140"/>
      <c r="H354" s="139"/>
      <c r="I354" s="129"/>
      <c r="L354" s="128"/>
      <c r="M354" s="128"/>
      <c r="N354" s="128"/>
      <c r="O354" s="128"/>
      <c r="P354" s="128"/>
      <c r="Q354" s="128"/>
      <c r="R354" s="128"/>
      <c r="S354" s="128"/>
      <c r="T354" s="120">
        <f t="shared" si="55"/>
        <v>0</v>
      </c>
      <c r="U354" s="131"/>
      <c r="V354" s="131"/>
      <c r="W354" s="131">
        <f>SUMIFS($F$3:F354,$D$3:D354,D354,$C$3:C354,"Buy")+SUMIFS($F$3:F354,$D$3:D354,D354,$C$3:C354,"Coin Deposit",$E$3:E354,"&lt;&gt;")</f>
        <v>0</v>
      </c>
      <c r="X354" s="131">
        <f t="shared" si="56"/>
        <v>0</v>
      </c>
      <c r="Y354" s="131">
        <f>IF($D354=Y$1,SUMIFS($H$3:$H354,$G$3:$G354,Y$1,$C$3:$C354,"Sell"),0)</f>
        <v>0</v>
      </c>
      <c r="Z354" s="131">
        <f t="shared" si="57"/>
        <v>0</v>
      </c>
      <c r="AA354" s="131">
        <f>IF($D354=AA$1,SUMIFS($H$3:$H354,$G$3:$G354,AA$1,$C$3:$C354,"Sell"),0)</f>
        <v>0</v>
      </c>
      <c r="AB354" s="131">
        <f t="shared" si="58"/>
        <v>0</v>
      </c>
      <c r="AC354" s="131">
        <f>SUMIFS('Deductions and Deposits'!$H:$H,'Deductions and Deposits'!$G:$G,D354,'Deductions and Deposits'!$F:$F,"&lt;="&amp;B354)+SUMIFS($F$3:F354,$D$3:D354,D354,$C$3:C354,"Coin Deposit",$E$3:E354,"")</f>
        <v>0</v>
      </c>
      <c r="AD354" s="131">
        <f>SUMIFS('Deductions and Deposits'!$D:$D,'Deductions and Deposits'!$C:$C,D354)+SUMIFS($F:$F,$D:$D,D354,$C:$C,"Coin Deduction")</f>
        <v>0</v>
      </c>
      <c r="AE354" s="131">
        <f>Table5[[#This Row],[Column4]]+Table5[[#This Row],[Column14]]+Table5[[#This Row],[Column19]]+Table5[[#This Row],[Column12]]</f>
        <v>0</v>
      </c>
      <c r="AF354" s="131">
        <f>Table5[[#This Row],[Column5]]+Table5[[#This Row],[Column13]]+Table5[[#This Row],[Column21]]+Table5[[#This Row],[Column18]]</f>
        <v>0</v>
      </c>
      <c r="AG354" s="131">
        <f t="shared" si="59"/>
        <v>0</v>
      </c>
      <c r="AH354" s="131">
        <f t="shared" si="60"/>
        <v>0</v>
      </c>
      <c r="AI354" s="131">
        <f>Table5[[#This Row],[Column17]]-Table5[[#This Row],[Column20]]</f>
        <v>0</v>
      </c>
      <c r="AJ354" s="131">
        <f t="shared" si="61"/>
        <v>0</v>
      </c>
      <c r="AK354" s="131">
        <f t="shared" si="66"/>
        <v>0</v>
      </c>
      <c r="AL354" s="131">
        <f t="shared" si="63"/>
        <v>0</v>
      </c>
      <c r="AM354" s="131" t="str">
        <f t="shared" si="64"/>
        <v/>
      </c>
      <c r="AN354" s="131" t="str">
        <f t="shared" ca="1" si="65"/>
        <v/>
      </c>
    </row>
    <row r="355" spans="1:40" ht="20.25" customHeight="1" x14ac:dyDescent="0.3">
      <c r="A355" s="127"/>
      <c r="B355" s="164"/>
      <c r="C355" s="139"/>
      <c r="D355" s="140"/>
      <c r="E355" s="139"/>
      <c r="F355" s="139"/>
      <c r="G355" s="140"/>
      <c r="H355" s="139"/>
      <c r="I355" s="129"/>
      <c r="L355" s="128"/>
      <c r="M355" s="128"/>
      <c r="N355" s="128"/>
      <c r="O355" s="128"/>
      <c r="P355" s="128"/>
      <c r="Q355" s="128"/>
      <c r="R355" s="128"/>
      <c r="S355" s="128"/>
      <c r="T355" s="120">
        <f t="shared" si="55"/>
        <v>0</v>
      </c>
      <c r="U355" s="131"/>
      <c r="V355" s="131"/>
      <c r="W355" s="131">
        <f>SUMIFS($F$3:F355,$D$3:D355,D355,$C$3:C355,"Buy")+SUMIFS($F$3:F355,$D$3:D355,D355,$C$3:C355,"Coin Deposit",$E$3:E355,"&lt;&gt;")</f>
        <v>0</v>
      </c>
      <c r="X355" s="131">
        <f t="shared" si="56"/>
        <v>0</v>
      </c>
      <c r="Y355" s="131">
        <f>IF($D355=Y$1,SUMIFS($H$3:$H355,$G$3:$G355,Y$1,$C$3:$C355,"Sell"),0)</f>
        <v>0</v>
      </c>
      <c r="Z355" s="131">
        <f t="shared" si="57"/>
        <v>0</v>
      </c>
      <c r="AA355" s="131">
        <f>IF($D355=AA$1,SUMIFS($H$3:$H355,$G$3:$G355,AA$1,$C$3:$C355,"Sell"),0)</f>
        <v>0</v>
      </c>
      <c r="AB355" s="131">
        <f t="shared" si="58"/>
        <v>0</v>
      </c>
      <c r="AC355" s="131">
        <f>SUMIFS('Deductions and Deposits'!$H:$H,'Deductions and Deposits'!$G:$G,D355,'Deductions and Deposits'!$F:$F,"&lt;="&amp;B355)+SUMIFS($F$3:F355,$D$3:D355,D355,$C$3:C355,"Coin Deposit",$E$3:E355,"")</f>
        <v>0</v>
      </c>
      <c r="AD355" s="131">
        <f>SUMIFS('Deductions and Deposits'!$D:$D,'Deductions and Deposits'!$C:$C,D355)+SUMIFS($F:$F,$D:$D,D355,$C:$C,"Coin Deduction")</f>
        <v>0</v>
      </c>
      <c r="AE355" s="131">
        <f>Table5[[#This Row],[Column4]]+Table5[[#This Row],[Column14]]+Table5[[#This Row],[Column19]]+Table5[[#This Row],[Column12]]</f>
        <v>0</v>
      </c>
      <c r="AF355" s="131">
        <f>Table5[[#This Row],[Column5]]+Table5[[#This Row],[Column13]]+Table5[[#This Row],[Column21]]+Table5[[#This Row],[Column18]]</f>
        <v>0</v>
      </c>
      <c r="AG355" s="131">
        <f t="shared" si="59"/>
        <v>0</v>
      </c>
      <c r="AH355" s="131">
        <f t="shared" si="60"/>
        <v>0</v>
      </c>
      <c r="AI355" s="131">
        <f>Table5[[#This Row],[Column17]]-Table5[[#This Row],[Column20]]</f>
        <v>0</v>
      </c>
      <c r="AJ355" s="131">
        <f t="shared" si="61"/>
        <v>0</v>
      </c>
      <c r="AK355" s="131">
        <f t="shared" si="66"/>
        <v>0</v>
      </c>
      <c r="AL355" s="131">
        <f t="shared" si="63"/>
        <v>0</v>
      </c>
      <c r="AM355" s="131" t="str">
        <f t="shared" si="64"/>
        <v/>
      </c>
      <c r="AN355" s="131" t="str">
        <f t="shared" ca="1" si="65"/>
        <v/>
      </c>
    </row>
    <row r="356" spans="1:40" ht="20.25" customHeight="1" x14ac:dyDescent="0.3">
      <c r="A356" s="127"/>
      <c r="B356" s="164"/>
      <c r="C356" s="139"/>
      <c r="D356" s="140"/>
      <c r="E356" s="139"/>
      <c r="F356" s="139"/>
      <c r="G356" s="140"/>
      <c r="H356" s="139"/>
      <c r="I356" s="129"/>
      <c r="L356" s="128"/>
      <c r="M356" s="128"/>
      <c r="N356" s="128"/>
      <c r="O356" s="128"/>
      <c r="P356" s="128"/>
      <c r="Q356" s="128"/>
      <c r="R356" s="128"/>
      <c r="S356" s="128"/>
      <c r="T356" s="120">
        <f t="shared" si="55"/>
        <v>0</v>
      </c>
      <c r="U356" s="131"/>
      <c r="V356" s="131"/>
      <c r="W356" s="131">
        <f>SUMIFS($F$3:F356,$D$3:D356,D356,$C$3:C356,"Buy")+SUMIFS($F$3:F356,$D$3:D356,D356,$C$3:C356,"Coin Deposit",$E$3:E356,"&lt;&gt;")</f>
        <v>0</v>
      </c>
      <c r="X356" s="131">
        <f t="shared" si="56"/>
        <v>0</v>
      </c>
      <c r="Y356" s="131">
        <f>IF($D356=Y$1,SUMIFS($H$3:$H356,$G$3:$G356,Y$1,$C$3:$C356,"Sell"),0)</f>
        <v>0</v>
      </c>
      <c r="Z356" s="131">
        <f t="shared" si="57"/>
        <v>0</v>
      </c>
      <c r="AA356" s="131">
        <f>IF($D356=AA$1,SUMIFS($H$3:$H356,$G$3:$G356,AA$1,$C$3:$C356,"Sell"),0)</f>
        <v>0</v>
      </c>
      <c r="AB356" s="131">
        <f t="shared" si="58"/>
        <v>0</v>
      </c>
      <c r="AC356" s="131">
        <f>SUMIFS('Deductions and Deposits'!$H:$H,'Deductions and Deposits'!$G:$G,D356,'Deductions and Deposits'!$F:$F,"&lt;="&amp;B356)+SUMIFS($F$3:F356,$D$3:D356,D356,$C$3:C356,"Coin Deposit",$E$3:E356,"")</f>
        <v>0</v>
      </c>
      <c r="AD356" s="131">
        <f>SUMIFS('Deductions and Deposits'!$D:$D,'Deductions and Deposits'!$C:$C,D356)+SUMIFS($F:$F,$D:$D,D356,$C:$C,"Coin Deduction")</f>
        <v>0</v>
      </c>
      <c r="AE356" s="131">
        <f>Table5[[#This Row],[Column4]]+Table5[[#This Row],[Column14]]+Table5[[#This Row],[Column19]]+Table5[[#This Row],[Column12]]</f>
        <v>0</v>
      </c>
      <c r="AF356" s="131">
        <f>Table5[[#This Row],[Column5]]+Table5[[#This Row],[Column13]]+Table5[[#This Row],[Column21]]+Table5[[#This Row],[Column18]]</f>
        <v>0</v>
      </c>
      <c r="AG356" s="131">
        <f t="shared" si="59"/>
        <v>0</v>
      </c>
      <c r="AH356" s="131">
        <f t="shared" si="60"/>
        <v>0</v>
      </c>
      <c r="AI356" s="131">
        <f>Table5[[#This Row],[Column17]]-Table5[[#This Row],[Column20]]</f>
        <v>0</v>
      </c>
      <c r="AJ356" s="131">
        <f t="shared" si="61"/>
        <v>0</v>
      </c>
      <c r="AK356" s="131">
        <f t="shared" si="66"/>
        <v>0</v>
      </c>
      <c r="AL356" s="131">
        <f t="shared" si="63"/>
        <v>0</v>
      </c>
      <c r="AM356" s="131" t="str">
        <f t="shared" si="64"/>
        <v/>
      </c>
      <c r="AN356" s="131" t="str">
        <f t="shared" ca="1" si="65"/>
        <v/>
      </c>
    </row>
    <row r="357" spans="1:40" ht="20.25" customHeight="1" x14ac:dyDescent="0.3">
      <c r="A357" s="127"/>
      <c r="B357" s="164"/>
      <c r="C357" s="139"/>
      <c r="D357" s="140"/>
      <c r="E357" s="139"/>
      <c r="F357" s="139"/>
      <c r="G357" s="140"/>
      <c r="H357" s="139"/>
      <c r="I357" s="129"/>
      <c r="L357" s="128"/>
      <c r="M357" s="128"/>
      <c r="N357" s="128"/>
      <c r="O357" s="128"/>
      <c r="P357" s="128"/>
      <c r="Q357" s="128"/>
      <c r="R357" s="128"/>
      <c r="S357" s="128"/>
      <c r="T357" s="120">
        <f t="shared" si="55"/>
        <v>0</v>
      </c>
      <c r="U357" s="131"/>
      <c r="V357" s="131"/>
      <c r="W357" s="131">
        <f>SUMIFS($F$3:F357,$D$3:D357,D357,$C$3:C357,"Buy")+SUMIFS($F$3:F357,$D$3:D357,D357,$C$3:C357,"Coin Deposit",$E$3:E357,"&lt;&gt;")</f>
        <v>0</v>
      </c>
      <c r="X357" s="131">
        <f t="shared" si="56"/>
        <v>0</v>
      </c>
      <c r="Y357" s="131">
        <f>IF($D357=Y$1,SUMIFS($H$3:$H357,$G$3:$G357,Y$1,$C$3:$C357,"Sell"),0)</f>
        <v>0</v>
      </c>
      <c r="Z357" s="131">
        <f t="shared" si="57"/>
        <v>0</v>
      </c>
      <c r="AA357" s="131">
        <f>IF($D357=AA$1,SUMIFS($H$3:$H357,$G$3:$G357,AA$1,$C$3:$C357,"Sell"),0)</f>
        <v>0</v>
      </c>
      <c r="AB357" s="131">
        <f t="shared" si="58"/>
        <v>0</v>
      </c>
      <c r="AC357" s="131">
        <f>SUMIFS('Deductions and Deposits'!$H:$H,'Deductions and Deposits'!$G:$G,D357,'Deductions and Deposits'!$F:$F,"&lt;="&amp;B357)+SUMIFS($F$3:F357,$D$3:D357,D357,$C$3:C357,"Coin Deposit",$E$3:E357,"")</f>
        <v>0</v>
      </c>
      <c r="AD357" s="131">
        <f>SUMIFS('Deductions and Deposits'!$D:$D,'Deductions and Deposits'!$C:$C,D357)+SUMIFS($F:$F,$D:$D,D357,$C:$C,"Coin Deduction")</f>
        <v>0</v>
      </c>
      <c r="AE357" s="131">
        <f>Table5[[#This Row],[Column4]]+Table5[[#This Row],[Column14]]+Table5[[#This Row],[Column19]]+Table5[[#This Row],[Column12]]</f>
        <v>0</v>
      </c>
      <c r="AF357" s="131">
        <f>Table5[[#This Row],[Column5]]+Table5[[#This Row],[Column13]]+Table5[[#This Row],[Column21]]+Table5[[#This Row],[Column18]]</f>
        <v>0</v>
      </c>
      <c r="AG357" s="131">
        <f t="shared" si="59"/>
        <v>0</v>
      </c>
      <c r="AH357" s="131">
        <f t="shared" si="60"/>
        <v>0</v>
      </c>
      <c r="AI357" s="131">
        <f>Table5[[#This Row],[Column17]]-Table5[[#This Row],[Column20]]</f>
        <v>0</v>
      </c>
      <c r="AJ357" s="131">
        <f t="shared" si="61"/>
        <v>0</v>
      </c>
      <c r="AK357" s="131">
        <f t="shared" si="66"/>
        <v>0</v>
      </c>
      <c r="AL357" s="131">
        <f t="shared" si="63"/>
        <v>0</v>
      </c>
      <c r="AM357" s="131" t="str">
        <f t="shared" si="64"/>
        <v/>
      </c>
      <c r="AN357" s="131" t="str">
        <f t="shared" ca="1" si="65"/>
        <v/>
      </c>
    </row>
    <row r="358" spans="1:40" ht="20.25" customHeight="1" x14ac:dyDescent="0.3">
      <c r="A358" s="127"/>
      <c r="B358" s="164"/>
      <c r="C358" s="139"/>
      <c r="D358" s="140"/>
      <c r="E358" s="139"/>
      <c r="F358" s="139"/>
      <c r="G358" s="140"/>
      <c r="H358" s="139"/>
      <c r="I358" s="129"/>
      <c r="L358" s="128"/>
      <c r="M358" s="128"/>
      <c r="N358" s="128"/>
      <c r="O358" s="128"/>
      <c r="P358" s="128"/>
      <c r="Q358" s="128"/>
      <c r="R358" s="128"/>
      <c r="S358" s="128"/>
      <c r="T358" s="120">
        <f t="shared" si="55"/>
        <v>0</v>
      </c>
      <c r="U358" s="131"/>
      <c r="V358" s="131"/>
      <c r="W358" s="131">
        <f>SUMIFS($F$3:F358,$D$3:D358,D358,$C$3:C358,"Buy")+SUMIFS($F$3:F358,$D$3:D358,D358,$C$3:C358,"Coin Deposit",$E$3:E358,"&lt;&gt;")</f>
        <v>0</v>
      </c>
      <c r="X358" s="131">
        <f t="shared" si="56"/>
        <v>0</v>
      </c>
      <c r="Y358" s="131">
        <f>IF($D358=Y$1,SUMIFS($H$3:$H358,$G$3:$G358,Y$1,$C$3:$C358,"Sell"),0)</f>
        <v>0</v>
      </c>
      <c r="Z358" s="131">
        <f t="shared" si="57"/>
        <v>0</v>
      </c>
      <c r="AA358" s="131">
        <f>IF($D358=AA$1,SUMIFS($H$3:$H358,$G$3:$G358,AA$1,$C$3:$C358,"Sell"),0)</f>
        <v>0</v>
      </c>
      <c r="AB358" s="131">
        <f t="shared" si="58"/>
        <v>0</v>
      </c>
      <c r="AC358" s="131">
        <f>SUMIFS('Deductions and Deposits'!$H:$H,'Deductions and Deposits'!$G:$G,D358,'Deductions and Deposits'!$F:$F,"&lt;="&amp;B358)+SUMIFS($F$3:F358,$D$3:D358,D358,$C$3:C358,"Coin Deposit",$E$3:E358,"")</f>
        <v>0</v>
      </c>
      <c r="AD358" s="131">
        <f>SUMIFS('Deductions and Deposits'!$D:$D,'Deductions and Deposits'!$C:$C,D358)+SUMIFS($F:$F,$D:$D,D358,$C:$C,"Coin Deduction")</f>
        <v>0</v>
      </c>
      <c r="AE358" s="131">
        <f>Table5[[#This Row],[Column4]]+Table5[[#This Row],[Column14]]+Table5[[#This Row],[Column19]]+Table5[[#This Row],[Column12]]</f>
        <v>0</v>
      </c>
      <c r="AF358" s="131">
        <f>Table5[[#This Row],[Column5]]+Table5[[#This Row],[Column13]]+Table5[[#This Row],[Column21]]+Table5[[#This Row],[Column18]]</f>
        <v>0</v>
      </c>
      <c r="AG358" s="131">
        <f t="shared" si="59"/>
        <v>0</v>
      </c>
      <c r="AH358" s="131">
        <f t="shared" si="60"/>
        <v>0</v>
      </c>
      <c r="AI358" s="131">
        <f>Table5[[#This Row],[Column17]]-Table5[[#This Row],[Column20]]</f>
        <v>0</v>
      </c>
      <c r="AJ358" s="131">
        <f t="shared" si="61"/>
        <v>0</v>
      </c>
      <c r="AK358" s="131">
        <f t="shared" si="66"/>
        <v>0</v>
      </c>
      <c r="AL358" s="131">
        <f t="shared" si="63"/>
        <v>0</v>
      </c>
      <c r="AM358" s="131" t="str">
        <f t="shared" si="64"/>
        <v/>
      </c>
      <c r="AN358" s="131" t="str">
        <f t="shared" ca="1" si="65"/>
        <v/>
      </c>
    </row>
    <row r="359" spans="1:40" ht="20.25" customHeight="1" x14ac:dyDescent="0.3">
      <c r="A359" s="127"/>
      <c r="B359" s="164"/>
      <c r="C359" s="139"/>
      <c r="D359" s="140"/>
      <c r="E359" s="139"/>
      <c r="F359" s="139"/>
      <c r="G359" s="140"/>
      <c r="H359" s="139"/>
      <c r="I359" s="129"/>
      <c r="L359" s="128"/>
      <c r="M359" s="128"/>
      <c r="N359" s="128"/>
      <c r="O359" s="128"/>
      <c r="P359" s="128"/>
      <c r="Q359" s="128"/>
      <c r="R359" s="128"/>
      <c r="S359" s="128"/>
      <c r="T359" s="120">
        <f t="shared" si="55"/>
        <v>0</v>
      </c>
      <c r="U359" s="131"/>
      <c r="V359" s="131"/>
      <c r="W359" s="131">
        <f>SUMIFS($F$3:F359,$D$3:D359,D359,$C$3:C359,"Buy")+SUMIFS($F$3:F359,$D$3:D359,D359,$C$3:C359,"Coin Deposit",$E$3:E359,"&lt;&gt;")</f>
        <v>0</v>
      </c>
      <c r="X359" s="131">
        <f t="shared" si="56"/>
        <v>0</v>
      </c>
      <c r="Y359" s="131">
        <f>IF($D359=Y$1,SUMIFS($H$3:$H359,$G$3:$G359,Y$1,$C$3:$C359,"Sell"),0)</f>
        <v>0</v>
      </c>
      <c r="Z359" s="131">
        <f t="shared" si="57"/>
        <v>0</v>
      </c>
      <c r="AA359" s="131">
        <f>IF($D359=AA$1,SUMIFS($H$3:$H359,$G$3:$G359,AA$1,$C$3:$C359,"Sell"),0)</f>
        <v>0</v>
      </c>
      <c r="AB359" s="131">
        <f t="shared" si="58"/>
        <v>0</v>
      </c>
      <c r="AC359" s="131">
        <f>SUMIFS('Deductions and Deposits'!$H:$H,'Deductions and Deposits'!$G:$G,D359,'Deductions and Deposits'!$F:$F,"&lt;="&amp;B359)+SUMIFS($F$3:F359,$D$3:D359,D359,$C$3:C359,"Coin Deposit",$E$3:E359,"")</f>
        <v>0</v>
      </c>
      <c r="AD359" s="131">
        <f>SUMIFS('Deductions and Deposits'!$D:$D,'Deductions and Deposits'!$C:$C,D359)+SUMIFS($F:$F,$D:$D,D359,$C:$C,"Coin Deduction")</f>
        <v>0</v>
      </c>
      <c r="AE359" s="131">
        <f>Table5[[#This Row],[Column4]]+Table5[[#This Row],[Column14]]+Table5[[#This Row],[Column19]]+Table5[[#This Row],[Column12]]</f>
        <v>0</v>
      </c>
      <c r="AF359" s="131">
        <f>Table5[[#This Row],[Column5]]+Table5[[#This Row],[Column13]]+Table5[[#This Row],[Column21]]+Table5[[#This Row],[Column18]]</f>
        <v>0</v>
      </c>
      <c r="AG359" s="131">
        <f t="shared" si="59"/>
        <v>0</v>
      </c>
      <c r="AH359" s="131">
        <f t="shared" si="60"/>
        <v>0</v>
      </c>
      <c r="AI359" s="131">
        <f>Table5[[#This Row],[Column17]]-Table5[[#This Row],[Column20]]</f>
        <v>0</v>
      </c>
      <c r="AJ359" s="131">
        <f t="shared" si="61"/>
        <v>0</v>
      </c>
      <c r="AK359" s="131">
        <f t="shared" si="66"/>
        <v>0</v>
      </c>
      <c r="AL359" s="131">
        <f t="shared" si="63"/>
        <v>0</v>
      </c>
      <c r="AM359" s="131" t="str">
        <f t="shared" si="64"/>
        <v/>
      </c>
      <c r="AN359" s="131" t="str">
        <f t="shared" ca="1" si="65"/>
        <v/>
      </c>
    </row>
    <row r="360" spans="1:40" ht="20.25" customHeight="1" x14ac:dyDescent="0.3">
      <c r="A360" s="127"/>
      <c r="B360" s="164"/>
      <c r="C360" s="139"/>
      <c r="D360" s="140"/>
      <c r="E360" s="139"/>
      <c r="F360" s="139"/>
      <c r="G360" s="140"/>
      <c r="H360" s="139"/>
      <c r="I360" s="129"/>
      <c r="L360" s="128"/>
      <c r="M360" s="128"/>
      <c r="N360" s="128"/>
      <c r="O360" s="128"/>
      <c r="P360" s="128"/>
      <c r="Q360" s="128"/>
      <c r="R360" s="128"/>
      <c r="S360" s="128"/>
      <c r="T360" s="120">
        <f t="shared" si="55"/>
        <v>0</v>
      </c>
      <c r="U360" s="131"/>
      <c r="V360" s="131"/>
      <c r="W360" s="131">
        <f>SUMIFS($F$3:F360,$D$3:D360,D360,$C$3:C360,"Buy")+SUMIFS($F$3:F360,$D$3:D360,D360,$C$3:C360,"Coin Deposit",$E$3:E360,"&lt;&gt;")</f>
        <v>0</v>
      </c>
      <c r="X360" s="131">
        <f t="shared" si="56"/>
        <v>0</v>
      </c>
      <c r="Y360" s="131">
        <f>IF($D360=Y$1,SUMIFS($H$3:$H360,$G$3:$G360,Y$1,$C$3:$C360,"Sell"),0)</f>
        <v>0</v>
      </c>
      <c r="Z360" s="131">
        <f t="shared" si="57"/>
        <v>0</v>
      </c>
      <c r="AA360" s="131">
        <f>IF($D360=AA$1,SUMIFS($H$3:$H360,$G$3:$G360,AA$1,$C$3:$C360,"Sell"),0)</f>
        <v>0</v>
      </c>
      <c r="AB360" s="131">
        <f t="shared" si="58"/>
        <v>0</v>
      </c>
      <c r="AC360" s="131">
        <f>SUMIFS('Deductions and Deposits'!$H:$H,'Deductions and Deposits'!$G:$G,D360,'Deductions and Deposits'!$F:$F,"&lt;="&amp;B360)+SUMIFS($F$3:F360,$D$3:D360,D360,$C$3:C360,"Coin Deposit",$E$3:E360,"")</f>
        <v>0</v>
      </c>
      <c r="AD360" s="131">
        <f>SUMIFS('Deductions and Deposits'!$D:$D,'Deductions and Deposits'!$C:$C,D360)+SUMIFS($F:$F,$D:$D,D360,$C:$C,"Coin Deduction")</f>
        <v>0</v>
      </c>
      <c r="AE360" s="131">
        <f>Table5[[#This Row],[Column4]]+Table5[[#This Row],[Column14]]+Table5[[#This Row],[Column19]]+Table5[[#This Row],[Column12]]</f>
        <v>0</v>
      </c>
      <c r="AF360" s="131">
        <f>Table5[[#This Row],[Column5]]+Table5[[#This Row],[Column13]]+Table5[[#This Row],[Column21]]+Table5[[#This Row],[Column18]]</f>
        <v>0</v>
      </c>
      <c r="AG360" s="131">
        <f t="shared" si="59"/>
        <v>0</v>
      </c>
      <c r="AH360" s="131">
        <f t="shared" si="60"/>
        <v>0</v>
      </c>
      <c r="AI360" s="131">
        <f>Table5[[#This Row],[Column17]]-Table5[[#This Row],[Column20]]</f>
        <v>0</v>
      </c>
      <c r="AJ360" s="131">
        <f t="shared" si="61"/>
        <v>0</v>
      </c>
      <c r="AK360" s="131">
        <f t="shared" si="66"/>
        <v>0</v>
      </c>
      <c r="AL360" s="131">
        <f t="shared" si="63"/>
        <v>0</v>
      </c>
      <c r="AM360" s="131" t="str">
        <f t="shared" si="64"/>
        <v/>
      </c>
      <c r="AN360" s="131" t="str">
        <f t="shared" ca="1" si="65"/>
        <v/>
      </c>
    </row>
    <row r="361" spans="1:40" ht="20.25" customHeight="1" x14ac:dyDescent="0.3">
      <c r="A361" s="127"/>
      <c r="B361" s="164"/>
      <c r="C361" s="139"/>
      <c r="D361" s="140"/>
      <c r="E361" s="139"/>
      <c r="F361" s="139"/>
      <c r="G361" s="140"/>
      <c r="H361" s="139"/>
      <c r="I361" s="129"/>
      <c r="L361" s="128"/>
      <c r="M361" s="128"/>
      <c r="N361" s="128"/>
      <c r="O361" s="128"/>
      <c r="P361" s="128"/>
      <c r="Q361" s="128"/>
      <c r="R361" s="128"/>
      <c r="S361" s="128"/>
      <c r="T361" s="120">
        <f t="shared" si="55"/>
        <v>0</v>
      </c>
      <c r="U361" s="131"/>
      <c r="V361" s="131"/>
      <c r="W361" s="131">
        <f>SUMIFS($F$3:F361,$D$3:D361,D361,$C$3:C361,"Buy")+SUMIFS($F$3:F361,$D$3:D361,D361,$C$3:C361,"Coin Deposit",$E$3:E361,"&lt;&gt;")</f>
        <v>0</v>
      </c>
      <c r="X361" s="131">
        <f t="shared" si="56"/>
        <v>0</v>
      </c>
      <c r="Y361" s="131">
        <f>IF($D361=Y$1,SUMIFS($H$3:$H361,$G$3:$G361,Y$1,$C$3:$C361,"Sell"),0)</f>
        <v>0</v>
      </c>
      <c r="Z361" s="131">
        <f t="shared" si="57"/>
        <v>0</v>
      </c>
      <c r="AA361" s="131">
        <f>IF($D361=AA$1,SUMIFS($H$3:$H361,$G$3:$G361,AA$1,$C$3:$C361,"Sell"),0)</f>
        <v>0</v>
      </c>
      <c r="AB361" s="131">
        <f t="shared" si="58"/>
        <v>0</v>
      </c>
      <c r="AC361" s="131">
        <f>SUMIFS('Deductions and Deposits'!$H:$H,'Deductions and Deposits'!$G:$G,D361,'Deductions and Deposits'!$F:$F,"&lt;="&amp;B361)+SUMIFS($F$3:F361,$D$3:D361,D361,$C$3:C361,"Coin Deposit",$E$3:E361,"")</f>
        <v>0</v>
      </c>
      <c r="AD361" s="131">
        <f>SUMIFS('Deductions and Deposits'!$D:$D,'Deductions and Deposits'!$C:$C,D361)+SUMIFS($F:$F,$D:$D,D361,$C:$C,"Coin Deduction")</f>
        <v>0</v>
      </c>
      <c r="AE361" s="131">
        <f>Table5[[#This Row],[Column4]]+Table5[[#This Row],[Column14]]+Table5[[#This Row],[Column19]]+Table5[[#This Row],[Column12]]</f>
        <v>0</v>
      </c>
      <c r="AF361" s="131">
        <f>Table5[[#This Row],[Column5]]+Table5[[#This Row],[Column13]]+Table5[[#This Row],[Column21]]+Table5[[#This Row],[Column18]]</f>
        <v>0</v>
      </c>
      <c r="AG361" s="131">
        <f t="shared" si="59"/>
        <v>0</v>
      </c>
      <c r="AH361" s="131">
        <f t="shared" si="60"/>
        <v>0</v>
      </c>
      <c r="AI361" s="131">
        <f>Table5[[#This Row],[Column17]]-Table5[[#This Row],[Column20]]</f>
        <v>0</v>
      </c>
      <c r="AJ361" s="131">
        <f t="shared" si="61"/>
        <v>0</v>
      </c>
      <c r="AK361" s="131">
        <f t="shared" si="66"/>
        <v>0</v>
      </c>
      <c r="AL361" s="131">
        <f t="shared" si="63"/>
        <v>0</v>
      </c>
      <c r="AM361" s="131" t="str">
        <f t="shared" si="64"/>
        <v/>
      </c>
      <c r="AN361" s="131" t="str">
        <f t="shared" ca="1" si="65"/>
        <v/>
      </c>
    </row>
    <row r="362" spans="1:40" ht="20.25" customHeight="1" x14ac:dyDescent="0.3">
      <c r="A362" s="127"/>
      <c r="B362" s="164"/>
      <c r="C362" s="139"/>
      <c r="D362" s="140"/>
      <c r="E362" s="139"/>
      <c r="F362" s="139"/>
      <c r="G362" s="140"/>
      <c r="H362" s="139"/>
      <c r="I362" s="129"/>
      <c r="L362" s="128"/>
      <c r="M362" s="128"/>
      <c r="N362" s="128"/>
      <c r="O362" s="128"/>
      <c r="P362" s="128"/>
      <c r="Q362" s="128"/>
      <c r="R362" s="128"/>
      <c r="S362" s="128"/>
      <c r="T362" s="120">
        <f t="shared" si="55"/>
        <v>0</v>
      </c>
      <c r="U362" s="131"/>
      <c r="V362" s="131"/>
      <c r="W362" s="131">
        <f>SUMIFS($F$3:F362,$D$3:D362,D362,$C$3:C362,"Buy")+SUMIFS($F$3:F362,$D$3:D362,D362,$C$3:C362,"Coin Deposit",$E$3:E362,"&lt;&gt;")</f>
        <v>0</v>
      </c>
      <c r="X362" s="131">
        <f t="shared" si="56"/>
        <v>0</v>
      </c>
      <c r="Y362" s="131">
        <f>IF($D362=Y$1,SUMIFS($H$3:$H362,$G$3:$G362,Y$1,$C$3:$C362,"Sell"),0)</f>
        <v>0</v>
      </c>
      <c r="Z362" s="131">
        <f t="shared" si="57"/>
        <v>0</v>
      </c>
      <c r="AA362" s="131">
        <f>IF($D362=AA$1,SUMIFS($H$3:$H362,$G$3:$G362,AA$1,$C$3:$C362,"Sell"),0)</f>
        <v>0</v>
      </c>
      <c r="AB362" s="131">
        <f t="shared" si="58"/>
        <v>0</v>
      </c>
      <c r="AC362" s="131">
        <f>SUMIFS('Deductions and Deposits'!$H:$H,'Deductions and Deposits'!$G:$G,D362,'Deductions and Deposits'!$F:$F,"&lt;="&amp;B362)+SUMIFS($F$3:F362,$D$3:D362,D362,$C$3:C362,"Coin Deposit",$E$3:E362,"")</f>
        <v>0</v>
      </c>
      <c r="AD362" s="131">
        <f>SUMIFS('Deductions and Deposits'!$D:$D,'Deductions and Deposits'!$C:$C,D362)+SUMIFS($F:$F,$D:$D,D362,$C:$C,"Coin Deduction")</f>
        <v>0</v>
      </c>
      <c r="AE362" s="131">
        <f>Table5[[#This Row],[Column4]]+Table5[[#This Row],[Column14]]+Table5[[#This Row],[Column19]]+Table5[[#This Row],[Column12]]</f>
        <v>0</v>
      </c>
      <c r="AF362" s="131">
        <f>Table5[[#This Row],[Column5]]+Table5[[#This Row],[Column13]]+Table5[[#This Row],[Column21]]+Table5[[#This Row],[Column18]]</f>
        <v>0</v>
      </c>
      <c r="AG362" s="131">
        <f t="shared" si="59"/>
        <v>0</v>
      </c>
      <c r="AH362" s="131">
        <f t="shared" si="60"/>
        <v>0</v>
      </c>
      <c r="AI362" s="131">
        <f>Table5[[#This Row],[Column17]]-Table5[[#This Row],[Column20]]</f>
        <v>0</v>
      </c>
      <c r="AJ362" s="131">
        <f t="shared" si="61"/>
        <v>0</v>
      </c>
      <c r="AK362" s="131">
        <f t="shared" si="66"/>
        <v>0</v>
      </c>
      <c r="AL362" s="131">
        <f t="shared" si="63"/>
        <v>0</v>
      </c>
      <c r="AM362" s="131" t="str">
        <f t="shared" si="64"/>
        <v/>
      </c>
      <c r="AN362" s="131" t="str">
        <f t="shared" ca="1" si="65"/>
        <v/>
      </c>
    </row>
    <row r="363" spans="1:40" ht="20.25" customHeight="1" x14ac:dyDescent="0.3">
      <c r="A363" s="127"/>
      <c r="B363" s="164"/>
      <c r="C363" s="139"/>
      <c r="D363" s="140"/>
      <c r="E363" s="139"/>
      <c r="F363" s="139"/>
      <c r="G363" s="140"/>
      <c r="H363" s="139"/>
      <c r="I363" s="129"/>
      <c r="L363" s="128"/>
      <c r="M363" s="128"/>
      <c r="N363" s="128"/>
      <c r="O363" s="128"/>
      <c r="P363" s="128"/>
      <c r="Q363" s="128"/>
      <c r="R363" s="128"/>
      <c r="S363" s="128"/>
      <c r="T363" s="120">
        <f t="shared" si="55"/>
        <v>0</v>
      </c>
      <c r="U363" s="131"/>
      <c r="V363" s="131"/>
      <c r="W363" s="131">
        <f>SUMIFS($F$3:F363,$D$3:D363,D363,$C$3:C363,"Buy")+SUMIFS($F$3:F363,$D$3:D363,D363,$C$3:C363,"Coin Deposit",$E$3:E363,"&lt;&gt;")</f>
        <v>0</v>
      </c>
      <c r="X363" s="131">
        <f t="shared" si="56"/>
        <v>0</v>
      </c>
      <c r="Y363" s="131">
        <f>IF($D363=Y$1,SUMIFS($H$3:$H363,$G$3:$G363,Y$1,$C$3:$C363,"Sell"),0)</f>
        <v>0</v>
      </c>
      <c r="Z363" s="131">
        <f t="shared" si="57"/>
        <v>0</v>
      </c>
      <c r="AA363" s="131">
        <f>IF($D363=AA$1,SUMIFS($H$3:$H363,$G$3:$G363,AA$1,$C$3:$C363,"Sell"),0)</f>
        <v>0</v>
      </c>
      <c r="AB363" s="131">
        <f t="shared" si="58"/>
        <v>0</v>
      </c>
      <c r="AC363" s="131">
        <f>SUMIFS('Deductions and Deposits'!$H:$H,'Deductions and Deposits'!$G:$G,D363,'Deductions and Deposits'!$F:$F,"&lt;="&amp;B363)+SUMIFS($F$3:F363,$D$3:D363,D363,$C$3:C363,"Coin Deposit",$E$3:E363,"")</f>
        <v>0</v>
      </c>
      <c r="AD363" s="131">
        <f>SUMIFS('Deductions and Deposits'!$D:$D,'Deductions and Deposits'!$C:$C,D363)+SUMIFS($F:$F,$D:$D,D363,$C:$C,"Coin Deduction")</f>
        <v>0</v>
      </c>
      <c r="AE363" s="131">
        <f>Table5[[#This Row],[Column4]]+Table5[[#This Row],[Column14]]+Table5[[#This Row],[Column19]]+Table5[[#This Row],[Column12]]</f>
        <v>0</v>
      </c>
      <c r="AF363" s="131">
        <f>Table5[[#This Row],[Column5]]+Table5[[#This Row],[Column13]]+Table5[[#This Row],[Column21]]+Table5[[#This Row],[Column18]]</f>
        <v>0</v>
      </c>
      <c r="AG363" s="131">
        <f t="shared" si="59"/>
        <v>0</v>
      </c>
      <c r="AH363" s="131">
        <f t="shared" si="60"/>
        <v>0</v>
      </c>
      <c r="AI363" s="131">
        <f>Table5[[#This Row],[Column17]]-Table5[[#This Row],[Column20]]</f>
        <v>0</v>
      </c>
      <c r="AJ363" s="131">
        <f t="shared" si="61"/>
        <v>0</v>
      </c>
      <c r="AK363" s="131">
        <f t="shared" si="66"/>
        <v>0</v>
      </c>
      <c r="AL363" s="131">
        <f t="shared" si="63"/>
        <v>0</v>
      </c>
      <c r="AM363" s="131" t="str">
        <f t="shared" si="64"/>
        <v/>
      </c>
      <c r="AN363" s="131" t="str">
        <f t="shared" ca="1" si="65"/>
        <v/>
      </c>
    </row>
    <row r="364" spans="1:40" ht="20.25" customHeight="1" x14ac:dyDescent="0.3">
      <c r="A364" s="127"/>
      <c r="B364" s="164"/>
      <c r="C364" s="139"/>
      <c r="D364" s="140"/>
      <c r="E364" s="139"/>
      <c r="F364" s="139"/>
      <c r="G364" s="140"/>
      <c r="H364" s="139"/>
      <c r="I364" s="129"/>
      <c r="L364" s="128"/>
      <c r="M364" s="128"/>
      <c r="N364" s="128"/>
      <c r="O364" s="128"/>
      <c r="P364" s="128"/>
      <c r="Q364" s="128"/>
      <c r="R364" s="128"/>
      <c r="S364" s="128"/>
      <c r="T364" s="120">
        <f t="shared" si="55"/>
        <v>0</v>
      </c>
      <c r="U364" s="131"/>
      <c r="V364" s="131"/>
      <c r="W364" s="131">
        <f>SUMIFS($F$3:F364,$D$3:D364,D364,$C$3:C364,"Buy")+SUMIFS($F$3:F364,$D$3:D364,D364,$C$3:C364,"Coin Deposit",$E$3:E364,"&lt;&gt;")</f>
        <v>0</v>
      </c>
      <c r="X364" s="131">
        <f t="shared" si="56"/>
        <v>0</v>
      </c>
      <c r="Y364" s="131">
        <f>IF($D364=Y$1,SUMIFS($H$3:$H364,$G$3:$G364,Y$1,$C$3:$C364,"Sell"),0)</f>
        <v>0</v>
      </c>
      <c r="Z364" s="131">
        <f t="shared" si="57"/>
        <v>0</v>
      </c>
      <c r="AA364" s="131">
        <f>IF($D364=AA$1,SUMIFS($H$3:$H364,$G$3:$G364,AA$1,$C$3:$C364,"Sell"),0)</f>
        <v>0</v>
      </c>
      <c r="AB364" s="131">
        <f t="shared" si="58"/>
        <v>0</v>
      </c>
      <c r="AC364" s="131">
        <f>SUMIFS('Deductions and Deposits'!$H:$H,'Deductions and Deposits'!$G:$G,D364,'Deductions and Deposits'!$F:$F,"&lt;="&amp;B364)+SUMIFS($F$3:F364,$D$3:D364,D364,$C$3:C364,"Coin Deposit",$E$3:E364,"")</f>
        <v>0</v>
      </c>
      <c r="AD364" s="131">
        <f>SUMIFS('Deductions and Deposits'!$D:$D,'Deductions and Deposits'!$C:$C,D364)+SUMIFS($F:$F,$D:$D,D364,$C:$C,"Coin Deduction")</f>
        <v>0</v>
      </c>
      <c r="AE364" s="131">
        <f>Table5[[#This Row],[Column4]]+Table5[[#This Row],[Column14]]+Table5[[#This Row],[Column19]]+Table5[[#This Row],[Column12]]</f>
        <v>0</v>
      </c>
      <c r="AF364" s="131">
        <f>Table5[[#This Row],[Column5]]+Table5[[#This Row],[Column13]]+Table5[[#This Row],[Column21]]+Table5[[#This Row],[Column18]]</f>
        <v>0</v>
      </c>
      <c r="AG364" s="131">
        <f t="shared" si="59"/>
        <v>0</v>
      </c>
      <c r="AH364" s="131">
        <f t="shared" si="60"/>
        <v>0</v>
      </c>
      <c r="AI364" s="131">
        <f>Table5[[#This Row],[Column17]]-Table5[[#This Row],[Column20]]</f>
        <v>0</v>
      </c>
      <c r="AJ364" s="131">
        <f t="shared" si="61"/>
        <v>0</v>
      </c>
      <c r="AK364" s="131">
        <f t="shared" si="66"/>
        <v>0</v>
      </c>
      <c r="AL364" s="131">
        <f t="shared" si="63"/>
        <v>0</v>
      </c>
      <c r="AM364" s="131" t="str">
        <f t="shared" si="64"/>
        <v/>
      </c>
      <c r="AN364" s="131" t="str">
        <f t="shared" ca="1" si="65"/>
        <v/>
      </c>
    </row>
    <row r="365" spans="1:40" ht="20.25" customHeight="1" x14ac:dyDescent="0.3">
      <c r="A365" s="127"/>
      <c r="B365" s="164"/>
      <c r="C365" s="139"/>
      <c r="D365" s="140"/>
      <c r="E365" s="139"/>
      <c r="F365" s="139"/>
      <c r="G365" s="140"/>
      <c r="H365" s="139"/>
      <c r="I365" s="129"/>
      <c r="L365" s="128"/>
      <c r="M365" s="128"/>
      <c r="N365" s="128"/>
      <c r="O365" s="128"/>
      <c r="P365" s="128"/>
      <c r="Q365" s="128"/>
      <c r="R365" s="128"/>
      <c r="S365" s="128"/>
      <c r="T365" s="120">
        <f t="shared" si="55"/>
        <v>0</v>
      </c>
      <c r="U365" s="131"/>
      <c r="V365" s="131"/>
      <c r="W365" s="131">
        <f>SUMIFS($F$3:F365,$D$3:D365,D365,$C$3:C365,"Buy")+SUMIFS($F$3:F365,$D$3:D365,D365,$C$3:C365,"Coin Deposit",$E$3:E365,"&lt;&gt;")</f>
        <v>0</v>
      </c>
      <c r="X365" s="131">
        <f t="shared" si="56"/>
        <v>0</v>
      </c>
      <c r="Y365" s="131">
        <f>IF($D365=Y$1,SUMIFS($H$3:$H365,$G$3:$G365,Y$1,$C$3:$C365,"Sell"),0)</f>
        <v>0</v>
      </c>
      <c r="Z365" s="131">
        <f t="shared" si="57"/>
        <v>0</v>
      </c>
      <c r="AA365" s="131">
        <f>IF($D365=AA$1,SUMIFS($H$3:$H365,$G$3:$G365,AA$1,$C$3:$C365,"Sell"),0)</f>
        <v>0</v>
      </c>
      <c r="AB365" s="131">
        <f t="shared" si="58"/>
        <v>0</v>
      </c>
      <c r="AC365" s="131">
        <f>SUMIFS('Deductions and Deposits'!$H:$H,'Deductions and Deposits'!$G:$G,D365,'Deductions and Deposits'!$F:$F,"&lt;="&amp;B365)+SUMIFS($F$3:F365,$D$3:D365,D365,$C$3:C365,"Coin Deposit",$E$3:E365,"")</f>
        <v>0</v>
      </c>
      <c r="AD365" s="131">
        <f>SUMIFS('Deductions and Deposits'!$D:$D,'Deductions and Deposits'!$C:$C,D365)+SUMIFS($F:$F,$D:$D,D365,$C:$C,"Coin Deduction")</f>
        <v>0</v>
      </c>
      <c r="AE365" s="131">
        <f>Table5[[#This Row],[Column4]]+Table5[[#This Row],[Column14]]+Table5[[#This Row],[Column19]]+Table5[[#This Row],[Column12]]</f>
        <v>0</v>
      </c>
      <c r="AF365" s="131">
        <f>Table5[[#This Row],[Column5]]+Table5[[#This Row],[Column13]]+Table5[[#This Row],[Column21]]+Table5[[#This Row],[Column18]]</f>
        <v>0</v>
      </c>
      <c r="AG365" s="131">
        <f t="shared" si="59"/>
        <v>0</v>
      </c>
      <c r="AH365" s="131">
        <f t="shared" si="60"/>
        <v>0</v>
      </c>
      <c r="AI365" s="131">
        <f>Table5[[#This Row],[Column17]]-Table5[[#This Row],[Column20]]</f>
        <v>0</v>
      </c>
      <c r="AJ365" s="131">
        <f t="shared" si="61"/>
        <v>0</v>
      </c>
      <c r="AK365" s="131">
        <f t="shared" si="66"/>
        <v>0</v>
      </c>
      <c r="AL365" s="131">
        <f t="shared" si="63"/>
        <v>0</v>
      </c>
      <c r="AM365" s="131" t="str">
        <f t="shared" si="64"/>
        <v/>
      </c>
      <c r="AN365" s="131" t="str">
        <f t="shared" ca="1" si="65"/>
        <v/>
      </c>
    </row>
    <row r="366" spans="1:40" ht="20.25" customHeight="1" x14ac:dyDescent="0.3">
      <c r="A366" s="127"/>
      <c r="B366" s="164"/>
      <c r="C366" s="139"/>
      <c r="D366" s="140"/>
      <c r="E366" s="139"/>
      <c r="F366" s="139"/>
      <c r="G366" s="140"/>
      <c r="H366" s="139"/>
      <c r="I366" s="129"/>
      <c r="L366" s="128"/>
      <c r="M366" s="128"/>
      <c r="N366" s="128"/>
      <c r="O366" s="128"/>
      <c r="P366" s="128"/>
      <c r="Q366" s="128"/>
      <c r="R366" s="128"/>
      <c r="S366" s="128"/>
      <c r="T366" s="120">
        <f t="shared" si="55"/>
        <v>0</v>
      </c>
      <c r="U366" s="131"/>
      <c r="V366" s="131"/>
      <c r="W366" s="131">
        <f>SUMIFS($F$3:F366,$D$3:D366,D366,$C$3:C366,"Buy")+SUMIFS($F$3:F366,$D$3:D366,D366,$C$3:C366,"Coin Deposit",$E$3:E366,"&lt;&gt;")</f>
        <v>0</v>
      </c>
      <c r="X366" s="131">
        <f t="shared" si="56"/>
        <v>0</v>
      </c>
      <c r="Y366" s="131">
        <f>IF($D366=Y$1,SUMIFS($H$3:$H366,$G$3:$G366,Y$1,$C$3:$C366,"Sell"),0)</f>
        <v>0</v>
      </c>
      <c r="Z366" s="131">
        <f t="shared" si="57"/>
        <v>0</v>
      </c>
      <c r="AA366" s="131">
        <f>IF($D366=AA$1,SUMIFS($H$3:$H366,$G$3:$G366,AA$1,$C$3:$C366,"Sell"),0)</f>
        <v>0</v>
      </c>
      <c r="AB366" s="131">
        <f t="shared" si="58"/>
        <v>0</v>
      </c>
      <c r="AC366" s="131">
        <f>SUMIFS('Deductions and Deposits'!$H:$H,'Deductions and Deposits'!$G:$G,D366,'Deductions and Deposits'!$F:$F,"&lt;="&amp;B366)+SUMIFS($F$3:F366,$D$3:D366,D366,$C$3:C366,"Coin Deposit",$E$3:E366,"")</f>
        <v>0</v>
      </c>
      <c r="AD366" s="131">
        <f>SUMIFS('Deductions and Deposits'!$D:$D,'Deductions and Deposits'!$C:$C,D366)+SUMIFS($F:$F,$D:$D,D366,$C:$C,"Coin Deduction")</f>
        <v>0</v>
      </c>
      <c r="AE366" s="131">
        <f>Table5[[#This Row],[Column4]]+Table5[[#This Row],[Column14]]+Table5[[#This Row],[Column19]]+Table5[[#This Row],[Column12]]</f>
        <v>0</v>
      </c>
      <c r="AF366" s="131">
        <f>Table5[[#This Row],[Column5]]+Table5[[#This Row],[Column13]]+Table5[[#This Row],[Column21]]+Table5[[#This Row],[Column18]]</f>
        <v>0</v>
      </c>
      <c r="AG366" s="131">
        <f t="shared" si="59"/>
        <v>0</v>
      </c>
      <c r="AH366" s="131">
        <f t="shared" si="60"/>
        <v>0</v>
      </c>
      <c r="AI366" s="131">
        <f>Table5[[#This Row],[Column17]]-Table5[[#This Row],[Column20]]</f>
        <v>0</v>
      </c>
      <c r="AJ366" s="131">
        <f t="shared" si="61"/>
        <v>0</v>
      </c>
      <c r="AK366" s="131">
        <f t="shared" si="66"/>
        <v>0</v>
      </c>
      <c r="AL366" s="131">
        <f t="shared" si="63"/>
        <v>0</v>
      </c>
      <c r="AM366" s="131" t="str">
        <f t="shared" si="64"/>
        <v/>
      </c>
      <c r="AN366" s="131" t="str">
        <f t="shared" ca="1" si="65"/>
        <v/>
      </c>
    </row>
    <row r="367" spans="1:40" ht="20.25" customHeight="1" x14ac:dyDescent="0.3">
      <c r="A367" s="127"/>
      <c r="B367" s="164"/>
      <c r="C367" s="139"/>
      <c r="D367" s="140"/>
      <c r="E367" s="139"/>
      <c r="F367" s="139"/>
      <c r="G367" s="140"/>
      <c r="H367" s="139"/>
      <c r="I367" s="129"/>
      <c r="L367" s="128"/>
      <c r="M367" s="128"/>
      <c r="N367" s="128"/>
      <c r="O367" s="128"/>
      <c r="P367" s="128"/>
      <c r="Q367" s="128"/>
      <c r="R367" s="128"/>
      <c r="S367" s="128"/>
      <c r="T367" s="120">
        <f t="shared" si="55"/>
        <v>0</v>
      </c>
      <c r="U367" s="131"/>
      <c r="V367" s="131"/>
      <c r="W367" s="131">
        <f>SUMIFS($F$3:F367,$D$3:D367,D367,$C$3:C367,"Buy")+SUMIFS($F$3:F367,$D$3:D367,D367,$C$3:C367,"Coin Deposit",$E$3:E367,"&lt;&gt;")</f>
        <v>0</v>
      </c>
      <c r="X367" s="131">
        <f t="shared" si="56"/>
        <v>0</v>
      </c>
      <c r="Y367" s="131">
        <f>IF($D367=Y$1,SUMIFS($H$3:$H367,$G$3:$G367,Y$1,$C$3:$C367,"Sell"),0)</f>
        <v>0</v>
      </c>
      <c r="Z367" s="131">
        <f t="shared" si="57"/>
        <v>0</v>
      </c>
      <c r="AA367" s="131">
        <f>IF($D367=AA$1,SUMIFS($H$3:$H367,$G$3:$G367,AA$1,$C$3:$C367,"Sell"),0)</f>
        <v>0</v>
      </c>
      <c r="AB367" s="131">
        <f t="shared" si="58"/>
        <v>0</v>
      </c>
      <c r="AC367" s="131">
        <f>SUMIFS('Deductions and Deposits'!$H:$H,'Deductions and Deposits'!$G:$G,D367,'Deductions and Deposits'!$F:$F,"&lt;="&amp;B367)+SUMIFS($F$3:F367,$D$3:D367,D367,$C$3:C367,"Coin Deposit",$E$3:E367,"")</f>
        <v>0</v>
      </c>
      <c r="AD367" s="131">
        <f>SUMIFS('Deductions and Deposits'!$D:$D,'Deductions and Deposits'!$C:$C,D367)+SUMIFS($F:$F,$D:$D,D367,$C:$C,"Coin Deduction")</f>
        <v>0</v>
      </c>
      <c r="AE367" s="131">
        <f>Table5[[#This Row],[Column4]]+Table5[[#This Row],[Column14]]+Table5[[#This Row],[Column19]]+Table5[[#This Row],[Column12]]</f>
        <v>0</v>
      </c>
      <c r="AF367" s="131">
        <f>Table5[[#This Row],[Column5]]+Table5[[#This Row],[Column13]]+Table5[[#This Row],[Column21]]+Table5[[#This Row],[Column18]]</f>
        <v>0</v>
      </c>
      <c r="AG367" s="131">
        <f t="shared" si="59"/>
        <v>0</v>
      </c>
      <c r="AH367" s="131">
        <f t="shared" si="60"/>
        <v>0</v>
      </c>
      <c r="AI367" s="131">
        <f>Table5[[#This Row],[Column17]]-Table5[[#This Row],[Column20]]</f>
        <v>0</v>
      </c>
      <c r="AJ367" s="131">
        <f t="shared" si="61"/>
        <v>0</v>
      </c>
      <c r="AK367" s="131">
        <f t="shared" si="66"/>
        <v>0</v>
      </c>
      <c r="AL367" s="131">
        <f t="shared" si="63"/>
        <v>0</v>
      </c>
      <c r="AM367" s="131" t="str">
        <f t="shared" si="64"/>
        <v/>
      </c>
      <c r="AN367" s="131" t="str">
        <f t="shared" ca="1" si="65"/>
        <v/>
      </c>
    </row>
    <row r="368" spans="1:40" ht="20.25" customHeight="1" x14ac:dyDescent="0.3">
      <c r="A368" s="127"/>
      <c r="B368" s="164"/>
      <c r="C368" s="139"/>
      <c r="D368" s="140"/>
      <c r="E368" s="139"/>
      <c r="F368" s="139"/>
      <c r="G368" s="140"/>
      <c r="H368" s="139"/>
      <c r="I368" s="129"/>
      <c r="L368" s="128"/>
      <c r="M368" s="128"/>
      <c r="N368" s="128"/>
      <c r="O368" s="128"/>
      <c r="P368" s="128"/>
      <c r="Q368" s="128"/>
      <c r="R368" s="128"/>
      <c r="S368" s="128"/>
      <c r="T368" s="120">
        <f t="shared" si="55"/>
        <v>0</v>
      </c>
      <c r="U368" s="131"/>
      <c r="V368" s="131"/>
      <c r="W368" s="131">
        <f>SUMIFS($F$3:F368,$D$3:D368,D368,$C$3:C368,"Buy")+SUMIFS($F$3:F368,$D$3:D368,D368,$C$3:C368,"Coin Deposit",$E$3:E368,"&lt;&gt;")</f>
        <v>0</v>
      </c>
      <c r="X368" s="131">
        <f t="shared" si="56"/>
        <v>0</v>
      </c>
      <c r="Y368" s="131">
        <f>IF($D368=Y$1,SUMIFS($H$3:$H368,$G$3:$G368,Y$1,$C$3:$C368,"Sell"),0)</f>
        <v>0</v>
      </c>
      <c r="Z368" s="131">
        <f t="shared" si="57"/>
        <v>0</v>
      </c>
      <c r="AA368" s="131">
        <f>IF($D368=AA$1,SUMIFS($H$3:$H368,$G$3:$G368,AA$1,$C$3:$C368,"Sell"),0)</f>
        <v>0</v>
      </c>
      <c r="AB368" s="131">
        <f t="shared" si="58"/>
        <v>0</v>
      </c>
      <c r="AC368" s="131">
        <f>SUMIFS('Deductions and Deposits'!$H:$H,'Deductions and Deposits'!$G:$G,D368,'Deductions and Deposits'!$F:$F,"&lt;="&amp;B368)+SUMIFS($F$3:F368,$D$3:D368,D368,$C$3:C368,"Coin Deposit",$E$3:E368,"")</f>
        <v>0</v>
      </c>
      <c r="AD368" s="131">
        <f>SUMIFS('Deductions and Deposits'!$D:$D,'Deductions and Deposits'!$C:$C,D368)+SUMIFS($F:$F,$D:$D,D368,$C:$C,"Coin Deduction")</f>
        <v>0</v>
      </c>
      <c r="AE368" s="131">
        <f>Table5[[#This Row],[Column4]]+Table5[[#This Row],[Column14]]+Table5[[#This Row],[Column19]]+Table5[[#This Row],[Column12]]</f>
        <v>0</v>
      </c>
      <c r="AF368" s="131">
        <f>Table5[[#This Row],[Column5]]+Table5[[#This Row],[Column13]]+Table5[[#This Row],[Column21]]+Table5[[#This Row],[Column18]]</f>
        <v>0</v>
      </c>
      <c r="AG368" s="131">
        <f t="shared" si="59"/>
        <v>0</v>
      </c>
      <c r="AH368" s="131">
        <f t="shared" si="60"/>
        <v>0</v>
      </c>
      <c r="AI368" s="131">
        <f>Table5[[#This Row],[Column17]]-Table5[[#This Row],[Column20]]</f>
        <v>0</v>
      </c>
      <c r="AJ368" s="131">
        <f t="shared" si="61"/>
        <v>0</v>
      </c>
      <c r="AK368" s="131">
        <f t="shared" si="66"/>
        <v>0</v>
      </c>
      <c r="AL368" s="131">
        <f t="shared" si="63"/>
        <v>0</v>
      </c>
      <c r="AM368" s="131" t="str">
        <f t="shared" si="64"/>
        <v/>
      </c>
      <c r="AN368" s="131" t="str">
        <f t="shared" ca="1" si="65"/>
        <v/>
      </c>
    </row>
    <row r="369" spans="1:40" ht="20.25" customHeight="1" x14ac:dyDescent="0.3">
      <c r="A369" s="127"/>
      <c r="B369" s="164"/>
      <c r="C369" s="139"/>
      <c r="D369" s="140"/>
      <c r="E369" s="139"/>
      <c r="F369" s="139"/>
      <c r="G369" s="140"/>
      <c r="H369" s="139"/>
      <c r="I369" s="129"/>
      <c r="L369" s="128"/>
      <c r="M369" s="128"/>
      <c r="N369" s="128"/>
      <c r="O369" s="128"/>
      <c r="P369" s="128"/>
      <c r="Q369" s="128"/>
      <c r="R369" s="128"/>
      <c r="S369" s="128"/>
      <c r="T369" s="120">
        <f t="shared" si="55"/>
        <v>0</v>
      </c>
      <c r="U369" s="131"/>
      <c r="V369" s="131"/>
      <c r="W369" s="131">
        <f>SUMIFS($F$3:F369,$D$3:D369,D369,$C$3:C369,"Buy")+SUMIFS($F$3:F369,$D$3:D369,D369,$C$3:C369,"Coin Deposit",$E$3:E369,"&lt;&gt;")</f>
        <v>0</v>
      </c>
      <c r="X369" s="131">
        <f t="shared" si="56"/>
        <v>0</v>
      </c>
      <c r="Y369" s="131">
        <f>IF($D369=Y$1,SUMIFS($H$3:$H369,$G$3:$G369,Y$1,$C$3:$C369,"Sell"),0)</f>
        <v>0</v>
      </c>
      <c r="Z369" s="131">
        <f t="shared" si="57"/>
        <v>0</v>
      </c>
      <c r="AA369" s="131">
        <f>IF($D369=AA$1,SUMIFS($H$3:$H369,$G$3:$G369,AA$1,$C$3:$C369,"Sell"),0)</f>
        <v>0</v>
      </c>
      <c r="AB369" s="131">
        <f t="shared" si="58"/>
        <v>0</v>
      </c>
      <c r="AC369" s="131">
        <f>SUMIFS('Deductions and Deposits'!$H:$H,'Deductions and Deposits'!$G:$G,D369,'Deductions and Deposits'!$F:$F,"&lt;="&amp;B369)+SUMIFS($F$3:F369,$D$3:D369,D369,$C$3:C369,"Coin Deposit",$E$3:E369,"")</f>
        <v>0</v>
      </c>
      <c r="AD369" s="131">
        <f>SUMIFS('Deductions and Deposits'!$D:$D,'Deductions and Deposits'!$C:$C,D369)+SUMIFS($F:$F,$D:$D,D369,$C:$C,"Coin Deduction")</f>
        <v>0</v>
      </c>
      <c r="AE369" s="131">
        <f>Table5[[#This Row],[Column4]]+Table5[[#This Row],[Column14]]+Table5[[#This Row],[Column19]]+Table5[[#This Row],[Column12]]</f>
        <v>0</v>
      </c>
      <c r="AF369" s="131">
        <f>Table5[[#This Row],[Column5]]+Table5[[#This Row],[Column13]]+Table5[[#This Row],[Column21]]+Table5[[#This Row],[Column18]]</f>
        <v>0</v>
      </c>
      <c r="AG369" s="131">
        <f t="shared" si="59"/>
        <v>0</v>
      </c>
      <c r="AH369" s="131">
        <f t="shared" si="60"/>
        <v>0</v>
      </c>
      <c r="AI369" s="131">
        <f>Table5[[#This Row],[Column17]]-Table5[[#This Row],[Column20]]</f>
        <v>0</v>
      </c>
      <c r="AJ369" s="131">
        <f t="shared" si="61"/>
        <v>0</v>
      </c>
      <c r="AK369" s="131">
        <f t="shared" si="66"/>
        <v>0</v>
      </c>
      <c r="AL369" s="131">
        <f t="shared" si="63"/>
        <v>0</v>
      </c>
      <c r="AM369" s="131" t="str">
        <f t="shared" si="64"/>
        <v/>
      </c>
      <c r="AN369" s="131" t="str">
        <f t="shared" ca="1" si="65"/>
        <v/>
      </c>
    </row>
    <row r="370" spans="1:40" ht="20.25" customHeight="1" x14ac:dyDescent="0.3">
      <c r="A370" s="127"/>
      <c r="B370" s="164"/>
      <c r="C370" s="139"/>
      <c r="D370" s="140"/>
      <c r="E370" s="139"/>
      <c r="F370" s="139"/>
      <c r="G370" s="140"/>
      <c r="H370" s="139"/>
      <c r="I370" s="129"/>
      <c r="L370" s="128"/>
      <c r="M370" s="128"/>
      <c r="N370" s="128"/>
      <c r="O370" s="128"/>
      <c r="P370" s="128"/>
      <c r="Q370" s="128"/>
      <c r="R370" s="128"/>
      <c r="S370" s="128"/>
      <c r="T370" s="120">
        <f t="shared" si="55"/>
        <v>0</v>
      </c>
      <c r="U370" s="131"/>
      <c r="V370" s="131"/>
      <c r="W370" s="131">
        <f>SUMIFS($F$3:F370,$D$3:D370,D370,$C$3:C370,"Buy")+SUMIFS($F$3:F370,$D$3:D370,D370,$C$3:C370,"Coin Deposit",$E$3:E370,"&lt;&gt;")</f>
        <v>0</v>
      </c>
      <c r="X370" s="131">
        <f t="shared" si="56"/>
        <v>0</v>
      </c>
      <c r="Y370" s="131">
        <f>IF($D370=Y$1,SUMIFS($H$3:$H370,$G$3:$G370,Y$1,$C$3:$C370,"Sell"),0)</f>
        <v>0</v>
      </c>
      <c r="Z370" s="131">
        <f t="shared" si="57"/>
        <v>0</v>
      </c>
      <c r="AA370" s="131">
        <f>IF($D370=AA$1,SUMIFS($H$3:$H370,$G$3:$G370,AA$1,$C$3:$C370,"Sell"),0)</f>
        <v>0</v>
      </c>
      <c r="AB370" s="131">
        <f t="shared" si="58"/>
        <v>0</v>
      </c>
      <c r="AC370" s="131">
        <f>SUMIFS('Deductions and Deposits'!$H:$H,'Deductions and Deposits'!$G:$G,D370,'Deductions and Deposits'!$F:$F,"&lt;="&amp;B370)+SUMIFS($F$3:F370,$D$3:D370,D370,$C$3:C370,"Coin Deposit",$E$3:E370,"")</f>
        <v>0</v>
      </c>
      <c r="AD370" s="131">
        <f>SUMIFS('Deductions and Deposits'!$D:$D,'Deductions and Deposits'!$C:$C,D370)+SUMIFS($F:$F,$D:$D,D370,$C:$C,"Coin Deduction")</f>
        <v>0</v>
      </c>
      <c r="AE370" s="131">
        <f>Table5[[#This Row],[Column4]]+Table5[[#This Row],[Column14]]+Table5[[#This Row],[Column19]]+Table5[[#This Row],[Column12]]</f>
        <v>0</v>
      </c>
      <c r="AF370" s="131">
        <f>Table5[[#This Row],[Column5]]+Table5[[#This Row],[Column13]]+Table5[[#This Row],[Column21]]+Table5[[#This Row],[Column18]]</f>
        <v>0</v>
      </c>
      <c r="AG370" s="131">
        <f t="shared" si="59"/>
        <v>0</v>
      </c>
      <c r="AH370" s="131">
        <f t="shared" si="60"/>
        <v>0</v>
      </c>
      <c r="AI370" s="131">
        <f>Table5[[#This Row],[Column17]]-Table5[[#This Row],[Column20]]</f>
        <v>0</v>
      </c>
      <c r="AJ370" s="131">
        <f t="shared" si="61"/>
        <v>0</v>
      </c>
      <c r="AK370" s="131">
        <f t="shared" si="66"/>
        <v>0</v>
      </c>
      <c r="AL370" s="131">
        <f t="shared" si="63"/>
        <v>0</v>
      </c>
      <c r="AM370" s="131" t="str">
        <f t="shared" si="64"/>
        <v/>
      </c>
      <c r="AN370" s="131" t="str">
        <f t="shared" ca="1" si="65"/>
        <v/>
      </c>
    </row>
    <row r="371" spans="1:40" ht="20.25" customHeight="1" x14ac:dyDescent="0.3">
      <c r="A371" s="127"/>
      <c r="B371" s="164"/>
      <c r="C371" s="139"/>
      <c r="D371" s="140"/>
      <c r="E371" s="139"/>
      <c r="F371" s="139"/>
      <c r="G371" s="140"/>
      <c r="H371" s="139"/>
      <c r="I371" s="129"/>
      <c r="L371" s="128"/>
      <c r="M371" s="128"/>
      <c r="N371" s="128"/>
      <c r="O371" s="128"/>
      <c r="P371" s="128"/>
      <c r="Q371" s="128"/>
      <c r="R371" s="128"/>
      <c r="S371" s="128"/>
      <c r="T371" s="120">
        <f t="shared" si="55"/>
        <v>0</v>
      </c>
      <c r="U371" s="131"/>
      <c r="V371" s="131"/>
      <c r="W371" s="131">
        <f>SUMIFS($F$3:F371,$D$3:D371,D371,$C$3:C371,"Buy")+SUMIFS($F$3:F371,$D$3:D371,D371,$C$3:C371,"Coin Deposit",$E$3:E371,"&lt;&gt;")</f>
        <v>0</v>
      </c>
      <c r="X371" s="131">
        <f t="shared" si="56"/>
        <v>0</v>
      </c>
      <c r="Y371" s="131">
        <f>IF($D371=Y$1,SUMIFS($H$3:$H371,$G$3:$G371,Y$1,$C$3:$C371,"Sell"),0)</f>
        <v>0</v>
      </c>
      <c r="Z371" s="131">
        <f t="shared" si="57"/>
        <v>0</v>
      </c>
      <c r="AA371" s="131">
        <f>IF($D371=AA$1,SUMIFS($H$3:$H371,$G$3:$G371,AA$1,$C$3:$C371,"Sell"),0)</f>
        <v>0</v>
      </c>
      <c r="AB371" s="131">
        <f t="shared" si="58"/>
        <v>0</v>
      </c>
      <c r="AC371" s="131">
        <f>SUMIFS('Deductions and Deposits'!$H:$H,'Deductions and Deposits'!$G:$G,D371,'Deductions and Deposits'!$F:$F,"&lt;="&amp;B371)+SUMIFS($F$3:F371,$D$3:D371,D371,$C$3:C371,"Coin Deposit",$E$3:E371,"")</f>
        <v>0</v>
      </c>
      <c r="AD371" s="131">
        <f>SUMIFS('Deductions and Deposits'!$D:$D,'Deductions and Deposits'!$C:$C,D371)+SUMIFS($F:$F,$D:$D,D371,$C:$C,"Coin Deduction")</f>
        <v>0</v>
      </c>
      <c r="AE371" s="131">
        <f>Table5[[#This Row],[Column4]]+Table5[[#This Row],[Column14]]+Table5[[#This Row],[Column19]]+Table5[[#This Row],[Column12]]</f>
        <v>0</v>
      </c>
      <c r="AF371" s="131">
        <f>Table5[[#This Row],[Column5]]+Table5[[#This Row],[Column13]]+Table5[[#This Row],[Column21]]+Table5[[#This Row],[Column18]]</f>
        <v>0</v>
      </c>
      <c r="AG371" s="131">
        <f t="shared" si="59"/>
        <v>0</v>
      </c>
      <c r="AH371" s="131">
        <f t="shared" si="60"/>
        <v>0</v>
      </c>
      <c r="AI371" s="131">
        <f>Table5[[#This Row],[Column17]]-Table5[[#This Row],[Column20]]</f>
        <v>0</v>
      </c>
      <c r="AJ371" s="131">
        <f t="shared" si="61"/>
        <v>0</v>
      </c>
      <c r="AK371" s="131">
        <f t="shared" si="66"/>
        <v>0</v>
      </c>
      <c r="AL371" s="131">
        <f t="shared" si="63"/>
        <v>0</v>
      </c>
      <c r="AM371" s="131" t="str">
        <f t="shared" si="64"/>
        <v/>
      </c>
      <c r="AN371" s="131" t="str">
        <f t="shared" ca="1" si="65"/>
        <v/>
      </c>
    </row>
    <row r="372" spans="1:40" ht="20.25" customHeight="1" x14ac:dyDescent="0.3">
      <c r="A372" s="127"/>
      <c r="B372" s="164"/>
      <c r="C372" s="139"/>
      <c r="D372" s="140"/>
      <c r="E372" s="139"/>
      <c r="F372" s="139"/>
      <c r="G372" s="140"/>
      <c r="H372" s="139"/>
      <c r="I372" s="129"/>
      <c r="L372" s="128"/>
      <c r="M372" s="128"/>
      <c r="N372" s="128"/>
      <c r="O372" s="128"/>
      <c r="P372" s="128"/>
      <c r="Q372" s="128"/>
      <c r="R372" s="128"/>
      <c r="S372" s="128"/>
      <c r="T372" s="120">
        <f t="shared" si="55"/>
        <v>0</v>
      </c>
      <c r="U372" s="131"/>
      <c r="V372" s="131"/>
      <c r="W372" s="131">
        <f>SUMIFS($F$3:F372,$D$3:D372,D372,$C$3:C372,"Buy")+SUMIFS($F$3:F372,$D$3:D372,D372,$C$3:C372,"Coin Deposit",$E$3:E372,"&lt;&gt;")</f>
        <v>0</v>
      </c>
      <c r="X372" s="131">
        <f t="shared" si="56"/>
        <v>0</v>
      </c>
      <c r="Y372" s="131">
        <f>IF($D372=Y$1,SUMIFS($H$3:$H372,$G$3:$G372,Y$1,$C$3:$C372,"Sell"),0)</f>
        <v>0</v>
      </c>
      <c r="Z372" s="131">
        <f t="shared" si="57"/>
        <v>0</v>
      </c>
      <c r="AA372" s="131">
        <f>IF($D372=AA$1,SUMIFS($H$3:$H372,$G$3:$G372,AA$1,$C$3:$C372,"Sell"),0)</f>
        <v>0</v>
      </c>
      <c r="AB372" s="131">
        <f t="shared" si="58"/>
        <v>0</v>
      </c>
      <c r="AC372" s="131">
        <f>SUMIFS('Deductions and Deposits'!$H:$H,'Deductions and Deposits'!$G:$G,D372,'Deductions and Deposits'!$F:$F,"&lt;="&amp;B372)+SUMIFS($F$3:F372,$D$3:D372,D372,$C$3:C372,"Coin Deposit",$E$3:E372,"")</f>
        <v>0</v>
      </c>
      <c r="AD372" s="131">
        <f>SUMIFS('Deductions and Deposits'!$D:$D,'Deductions and Deposits'!$C:$C,D372)+SUMIFS($F:$F,$D:$D,D372,$C:$C,"Coin Deduction")</f>
        <v>0</v>
      </c>
      <c r="AE372" s="131">
        <f>Table5[[#This Row],[Column4]]+Table5[[#This Row],[Column14]]+Table5[[#This Row],[Column19]]+Table5[[#This Row],[Column12]]</f>
        <v>0</v>
      </c>
      <c r="AF372" s="131">
        <f>Table5[[#This Row],[Column5]]+Table5[[#This Row],[Column13]]+Table5[[#This Row],[Column21]]+Table5[[#This Row],[Column18]]</f>
        <v>0</v>
      </c>
      <c r="AG372" s="131">
        <f t="shared" si="59"/>
        <v>0</v>
      </c>
      <c r="AH372" s="131">
        <f t="shared" si="60"/>
        <v>0</v>
      </c>
      <c r="AI372" s="131">
        <f>Table5[[#This Row],[Column17]]-Table5[[#This Row],[Column20]]</f>
        <v>0</v>
      </c>
      <c r="AJ372" s="131">
        <f t="shared" si="61"/>
        <v>0</v>
      </c>
      <c r="AK372" s="131">
        <f t="shared" si="66"/>
        <v>0</v>
      </c>
      <c r="AL372" s="131">
        <f t="shared" si="63"/>
        <v>0</v>
      </c>
      <c r="AM372" s="131" t="str">
        <f t="shared" si="64"/>
        <v/>
      </c>
      <c r="AN372" s="131" t="str">
        <f t="shared" ca="1" si="65"/>
        <v/>
      </c>
    </row>
    <row r="373" spans="1:40" ht="20.25" customHeight="1" x14ac:dyDescent="0.3">
      <c r="A373" s="127"/>
      <c r="B373" s="164"/>
      <c r="C373" s="139"/>
      <c r="D373" s="140"/>
      <c r="E373" s="139"/>
      <c r="F373" s="139"/>
      <c r="G373" s="140"/>
      <c r="H373" s="139"/>
      <c r="I373" s="129"/>
      <c r="L373" s="128"/>
      <c r="M373" s="128"/>
      <c r="N373" s="128"/>
      <c r="O373" s="128"/>
      <c r="P373" s="128"/>
      <c r="Q373" s="128"/>
      <c r="R373" s="128"/>
      <c r="S373" s="128"/>
      <c r="T373" s="120">
        <f t="shared" si="55"/>
        <v>0</v>
      </c>
      <c r="U373" s="131"/>
      <c r="V373" s="131"/>
      <c r="W373" s="131">
        <f>SUMIFS($F$3:F373,$D$3:D373,D373,$C$3:C373,"Buy")+SUMIFS($F$3:F373,$D$3:D373,D373,$C$3:C373,"Coin Deposit",$E$3:E373,"&lt;&gt;")</f>
        <v>0</v>
      </c>
      <c r="X373" s="131">
        <f t="shared" si="56"/>
        <v>0</v>
      </c>
      <c r="Y373" s="131">
        <f>IF($D373=Y$1,SUMIFS($H$3:$H373,$G$3:$G373,Y$1,$C$3:$C373,"Sell"),0)</f>
        <v>0</v>
      </c>
      <c r="Z373" s="131">
        <f t="shared" si="57"/>
        <v>0</v>
      </c>
      <c r="AA373" s="131">
        <f>IF($D373=AA$1,SUMIFS($H$3:$H373,$G$3:$G373,AA$1,$C$3:$C373,"Sell"),0)</f>
        <v>0</v>
      </c>
      <c r="AB373" s="131">
        <f t="shared" si="58"/>
        <v>0</v>
      </c>
      <c r="AC373" s="131">
        <f>SUMIFS('Deductions and Deposits'!$H:$H,'Deductions and Deposits'!$G:$G,D373,'Deductions and Deposits'!$F:$F,"&lt;="&amp;B373)+SUMIFS($F$3:F373,$D$3:D373,D373,$C$3:C373,"Coin Deposit",$E$3:E373,"")</f>
        <v>0</v>
      </c>
      <c r="AD373" s="131">
        <f>SUMIFS('Deductions and Deposits'!$D:$D,'Deductions and Deposits'!$C:$C,D373)+SUMIFS($F:$F,$D:$D,D373,$C:$C,"Coin Deduction")</f>
        <v>0</v>
      </c>
      <c r="AE373" s="131">
        <f>Table5[[#This Row],[Column4]]+Table5[[#This Row],[Column14]]+Table5[[#This Row],[Column19]]+Table5[[#This Row],[Column12]]</f>
        <v>0</v>
      </c>
      <c r="AF373" s="131">
        <f>Table5[[#This Row],[Column5]]+Table5[[#This Row],[Column13]]+Table5[[#This Row],[Column21]]+Table5[[#This Row],[Column18]]</f>
        <v>0</v>
      </c>
      <c r="AG373" s="131">
        <f t="shared" si="59"/>
        <v>0</v>
      </c>
      <c r="AH373" s="131">
        <f t="shared" si="60"/>
        <v>0</v>
      </c>
      <c r="AI373" s="131">
        <f>Table5[[#This Row],[Column17]]-Table5[[#This Row],[Column20]]</f>
        <v>0</v>
      </c>
      <c r="AJ373" s="131">
        <f t="shared" si="61"/>
        <v>0</v>
      </c>
      <c r="AK373" s="131">
        <f t="shared" si="66"/>
        <v>0</v>
      </c>
      <c r="AL373" s="131">
        <f t="shared" si="63"/>
        <v>0</v>
      </c>
      <c r="AM373" s="131" t="str">
        <f t="shared" si="64"/>
        <v/>
      </c>
      <c r="AN373" s="131" t="str">
        <f t="shared" ca="1" si="65"/>
        <v/>
      </c>
    </row>
    <row r="374" spans="1:40" ht="20.25" customHeight="1" x14ac:dyDescent="0.3">
      <c r="A374" s="127"/>
      <c r="B374" s="164"/>
      <c r="C374" s="139"/>
      <c r="D374" s="140"/>
      <c r="E374" s="139"/>
      <c r="F374" s="139"/>
      <c r="G374" s="140"/>
      <c r="H374" s="139"/>
      <c r="I374" s="129"/>
      <c r="L374" s="128"/>
      <c r="M374" s="128"/>
      <c r="N374" s="128"/>
      <c r="O374" s="128"/>
      <c r="P374" s="128"/>
      <c r="Q374" s="128"/>
      <c r="R374" s="128"/>
      <c r="S374" s="128"/>
      <c r="T374" s="120">
        <f t="shared" si="55"/>
        <v>0</v>
      </c>
      <c r="U374" s="131"/>
      <c r="V374" s="131"/>
      <c r="W374" s="131">
        <f>SUMIFS($F$3:F374,$D$3:D374,D374,$C$3:C374,"Buy")+SUMIFS($F$3:F374,$D$3:D374,D374,$C$3:C374,"Coin Deposit",$E$3:E374,"&lt;&gt;")</f>
        <v>0</v>
      </c>
      <c r="X374" s="131">
        <f t="shared" si="56"/>
        <v>0</v>
      </c>
      <c r="Y374" s="131">
        <f>IF($D374=Y$1,SUMIFS($H$3:$H374,$G$3:$G374,Y$1,$C$3:$C374,"Sell"),0)</f>
        <v>0</v>
      </c>
      <c r="Z374" s="131">
        <f t="shared" si="57"/>
        <v>0</v>
      </c>
      <c r="AA374" s="131">
        <f>IF($D374=AA$1,SUMIFS($H$3:$H374,$G$3:$G374,AA$1,$C$3:$C374,"Sell"),0)</f>
        <v>0</v>
      </c>
      <c r="AB374" s="131">
        <f t="shared" si="58"/>
        <v>0</v>
      </c>
      <c r="AC374" s="131">
        <f>SUMIFS('Deductions and Deposits'!$H:$H,'Deductions and Deposits'!$G:$G,D374,'Deductions and Deposits'!$F:$F,"&lt;="&amp;B374)+SUMIFS($F$3:F374,$D$3:D374,D374,$C$3:C374,"Coin Deposit",$E$3:E374,"")</f>
        <v>0</v>
      </c>
      <c r="AD374" s="131">
        <f>SUMIFS('Deductions and Deposits'!$D:$D,'Deductions and Deposits'!$C:$C,D374)+SUMIFS($F:$F,$D:$D,D374,$C:$C,"Coin Deduction")</f>
        <v>0</v>
      </c>
      <c r="AE374" s="131">
        <f>Table5[[#This Row],[Column4]]+Table5[[#This Row],[Column14]]+Table5[[#This Row],[Column19]]+Table5[[#This Row],[Column12]]</f>
        <v>0</v>
      </c>
      <c r="AF374" s="131">
        <f>Table5[[#This Row],[Column5]]+Table5[[#This Row],[Column13]]+Table5[[#This Row],[Column21]]+Table5[[#This Row],[Column18]]</f>
        <v>0</v>
      </c>
      <c r="AG374" s="131">
        <f t="shared" si="59"/>
        <v>0</v>
      </c>
      <c r="AH374" s="131">
        <f t="shared" si="60"/>
        <v>0</v>
      </c>
      <c r="AI374" s="131">
        <f>Table5[[#This Row],[Column17]]-Table5[[#This Row],[Column20]]</f>
        <v>0</v>
      </c>
      <c r="AJ374" s="131">
        <f t="shared" si="61"/>
        <v>0</v>
      </c>
      <c r="AK374" s="131">
        <f t="shared" si="66"/>
        <v>0</v>
      </c>
      <c r="AL374" s="131">
        <f t="shared" si="63"/>
        <v>0</v>
      </c>
      <c r="AM374" s="131" t="str">
        <f t="shared" si="64"/>
        <v/>
      </c>
      <c r="AN374" s="131" t="str">
        <f t="shared" ca="1" si="65"/>
        <v/>
      </c>
    </row>
    <row r="375" spans="1:40" ht="20.25" customHeight="1" x14ac:dyDescent="0.3">
      <c r="A375" s="127"/>
      <c r="B375" s="164"/>
      <c r="C375" s="139"/>
      <c r="D375" s="140"/>
      <c r="E375" s="139"/>
      <c r="F375" s="139"/>
      <c r="G375" s="140"/>
      <c r="H375" s="139"/>
      <c r="I375" s="129"/>
      <c r="L375" s="128"/>
      <c r="M375" s="128"/>
      <c r="N375" s="128"/>
      <c r="O375" s="128"/>
      <c r="P375" s="128"/>
      <c r="Q375" s="128"/>
      <c r="R375" s="128"/>
      <c r="S375" s="128"/>
      <c r="T375" s="120">
        <f t="shared" si="55"/>
        <v>0</v>
      </c>
      <c r="U375" s="131"/>
      <c r="V375" s="131"/>
      <c r="W375" s="131">
        <f>SUMIFS($F$3:F375,$D$3:D375,D375,$C$3:C375,"Buy")+SUMIFS($F$3:F375,$D$3:D375,D375,$C$3:C375,"Coin Deposit",$E$3:E375,"&lt;&gt;")</f>
        <v>0</v>
      </c>
      <c r="X375" s="131">
        <f t="shared" si="56"/>
        <v>0</v>
      </c>
      <c r="Y375" s="131">
        <f>IF($D375=Y$1,SUMIFS($H$3:$H375,$G$3:$G375,Y$1,$C$3:$C375,"Sell"),0)</f>
        <v>0</v>
      </c>
      <c r="Z375" s="131">
        <f t="shared" si="57"/>
        <v>0</v>
      </c>
      <c r="AA375" s="131">
        <f>IF($D375=AA$1,SUMIFS($H$3:$H375,$G$3:$G375,AA$1,$C$3:$C375,"Sell"),0)</f>
        <v>0</v>
      </c>
      <c r="AB375" s="131">
        <f t="shared" si="58"/>
        <v>0</v>
      </c>
      <c r="AC375" s="131">
        <f>SUMIFS('Deductions and Deposits'!$H:$H,'Deductions and Deposits'!$G:$G,D375,'Deductions and Deposits'!$F:$F,"&lt;="&amp;B375)+SUMIFS($F$3:F375,$D$3:D375,D375,$C$3:C375,"Coin Deposit",$E$3:E375,"")</f>
        <v>0</v>
      </c>
      <c r="AD375" s="131">
        <f>SUMIFS('Deductions and Deposits'!$D:$D,'Deductions and Deposits'!$C:$C,D375)+SUMIFS($F:$F,$D:$D,D375,$C:$C,"Coin Deduction")</f>
        <v>0</v>
      </c>
      <c r="AE375" s="131">
        <f>Table5[[#This Row],[Column4]]+Table5[[#This Row],[Column14]]+Table5[[#This Row],[Column19]]+Table5[[#This Row],[Column12]]</f>
        <v>0</v>
      </c>
      <c r="AF375" s="131">
        <f>Table5[[#This Row],[Column5]]+Table5[[#This Row],[Column13]]+Table5[[#This Row],[Column21]]+Table5[[#This Row],[Column18]]</f>
        <v>0</v>
      </c>
      <c r="AG375" s="131">
        <f t="shared" si="59"/>
        <v>0</v>
      </c>
      <c r="AH375" s="131">
        <f t="shared" si="60"/>
        <v>0</v>
      </c>
      <c r="AI375" s="131">
        <f>Table5[[#This Row],[Column17]]-Table5[[#This Row],[Column20]]</f>
        <v>0</v>
      </c>
      <c r="AJ375" s="131">
        <f t="shared" si="61"/>
        <v>0</v>
      </c>
      <c r="AK375" s="131">
        <f t="shared" si="66"/>
        <v>0</v>
      </c>
      <c r="AL375" s="131">
        <f t="shared" si="63"/>
        <v>0</v>
      </c>
      <c r="AM375" s="131" t="str">
        <f t="shared" si="64"/>
        <v/>
      </c>
      <c r="AN375" s="131" t="str">
        <f t="shared" ca="1" si="65"/>
        <v/>
      </c>
    </row>
    <row r="376" spans="1:40" ht="20.25" customHeight="1" x14ac:dyDescent="0.3">
      <c r="A376" s="127"/>
      <c r="B376" s="164"/>
      <c r="C376" s="139"/>
      <c r="D376" s="140"/>
      <c r="E376" s="139"/>
      <c r="F376" s="139"/>
      <c r="G376" s="140"/>
      <c r="H376" s="139"/>
      <c r="I376" s="129"/>
      <c r="L376" s="128"/>
      <c r="M376" s="128"/>
      <c r="N376" s="128"/>
      <c r="O376" s="128"/>
      <c r="P376" s="128"/>
      <c r="Q376" s="128"/>
      <c r="R376" s="128"/>
      <c r="S376" s="128"/>
      <c r="T376" s="120">
        <f t="shared" si="55"/>
        <v>0</v>
      </c>
      <c r="U376" s="131"/>
      <c r="V376" s="131"/>
      <c r="W376" s="131">
        <f>SUMIFS($F$3:F376,$D$3:D376,D376,$C$3:C376,"Buy")+SUMIFS($F$3:F376,$D$3:D376,D376,$C$3:C376,"Coin Deposit",$E$3:E376,"&lt;&gt;")</f>
        <v>0</v>
      </c>
      <c r="X376" s="131">
        <f t="shared" si="56"/>
        <v>0</v>
      </c>
      <c r="Y376" s="131">
        <f>IF($D376=Y$1,SUMIFS($H$3:$H376,$G$3:$G376,Y$1,$C$3:$C376,"Sell"),0)</f>
        <v>0</v>
      </c>
      <c r="Z376" s="131">
        <f t="shared" si="57"/>
        <v>0</v>
      </c>
      <c r="AA376" s="131">
        <f>IF($D376=AA$1,SUMIFS($H$3:$H376,$G$3:$G376,AA$1,$C$3:$C376,"Sell"),0)</f>
        <v>0</v>
      </c>
      <c r="AB376" s="131">
        <f t="shared" si="58"/>
        <v>0</v>
      </c>
      <c r="AC376" s="131">
        <f>SUMIFS('Deductions and Deposits'!$H:$H,'Deductions and Deposits'!$G:$G,D376,'Deductions and Deposits'!$F:$F,"&lt;="&amp;B376)+SUMIFS($F$3:F376,$D$3:D376,D376,$C$3:C376,"Coin Deposit",$E$3:E376,"")</f>
        <v>0</v>
      </c>
      <c r="AD376" s="131">
        <f>SUMIFS('Deductions and Deposits'!$D:$D,'Deductions and Deposits'!$C:$C,D376)+SUMIFS($F:$F,$D:$D,D376,$C:$C,"Coin Deduction")</f>
        <v>0</v>
      </c>
      <c r="AE376" s="131">
        <f>Table5[[#This Row],[Column4]]+Table5[[#This Row],[Column14]]+Table5[[#This Row],[Column19]]+Table5[[#This Row],[Column12]]</f>
        <v>0</v>
      </c>
      <c r="AF376" s="131">
        <f>Table5[[#This Row],[Column5]]+Table5[[#This Row],[Column13]]+Table5[[#This Row],[Column21]]+Table5[[#This Row],[Column18]]</f>
        <v>0</v>
      </c>
      <c r="AG376" s="131">
        <f t="shared" si="59"/>
        <v>0</v>
      </c>
      <c r="AH376" s="131">
        <f t="shared" si="60"/>
        <v>0</v>
      </c>
      <c r="AI376" s="131">
        <f>Table5[[#This Row],[Column17]]-Table5[[#This Row],[Column20]]</f>
        <v>0</v>
      </c>
      <c r="AJ376" s="131">
        <f t="shared" si="61"/>
        <v>0</v>
      </c>
      <c r="AK376" s="131">
        <f t="shared" si="66"/>
        <v>0</v>
      </c>
      <c r="AL376" s="131">
        <f t="shared" si="63"/>
        <v>0</v>
      </c>
      <c r="AM376" s="131" t="str">
        <f t="shared" si="64"/>
        <v/>
      </c>
      <c r="AN376" s="131" t="str">
        <f t="shared" ca="1" si="65"/>
        <v/>
      </c>
    </row>
    <row r="377" spans="1:40" ht="20.25" customHeight="1" x14ac:dyDescent="0.3">
      <c r="A377" s="127"/>
      <c r="B377" s="164"/>
      <c r="C377" s="139"/>
      <c r="D377" s="140"/>
      <c r="E377" s="139"/>
      <c r="F377" s="139"/>
      <c r="G377" s="140"/>
      <c r="H377" s="139"/>
      <c r="I377" s="129"/>
      <c r="L377" s="128"/>
      <c r="M377" s="128"/>
      <c r="N377" s="128"/>
      <c r="O377" s="128"/>
      <c r="P377" s="128"/>
      <c r="Q377" s="128"/>
      <c r="R377" s="128"/>
      <c r="S377" s="128"/>
      <c r="T377" s="120">
        <f t="shared" si="55"/>
        <v>0</v>
      </c>
      <c r="U377" s="131"/>
      <c r="V377" s="131"/>
      <c r="W377" s="131">
        <f>SUMIFS($F$3:F377,$D$3:D377,D377,$C$3:C377,"Buy")+SUMIFS($F$3:F377,$D$3:D377,D377,$C$3:C377,"Coin Deposit",$E$3:E377,"&lt;&gt;")</f>
        <v>0</v>
      </c>
      <c r="X377" s="131">
        <f t="shared" si="56"/>
        <v>0</v>
      </c>
      <c r="Y377" s="131">
        <f>IF($D377=Y$1,SUMIFS($H$3:$H377,$G$3:$G377,Y$1,$C$3:$C377,"Sell"),0)</f>
        <v>0</v>
      </c>
      <c r="Z377" s="131">
        <f t="shared" si="57"/>
        <v>0</v>
      </c>
      <c r="AA377" s="131">
        <f>IF($D377=AA$1,SUMIFS($H$3:$H377,$G$3:$G377,AA$1,$C$3:$C377,"Sell"),0)</f>
        <v>0</v>
      </c>
      <c r="AB377" s="131">
        <f t="shared" si="58"/>
        <v>0</v>
      </c>
      <c r="AC377" s="131">
        <f>SUMIFS('Deductions and Deposits'!$H:$H,'Deductions and Deposits'!$G:$G,D377,'Deductions and Deposits'!$F:$F,"&lt;="&amp;B377)+SUMIFS($F$3:F377,$D$3:D377,D377,$C$3:C377,"Coin Deposit",$E$3:E377,"")</f>
        <v>0</v>
      </c>
      <c r="AD377" s="131">
        <f>SUMIFS('Deductions and Deposits'!$D:$D,'Deductions and Deposits'!$C:$C,D377)+SUMIFS($F:$F,$D:$D,D377,$C:$C,"Coin Deduction")</f>
        <v>0</v>
      </c>
      <c r="AE377" s="131">
        <f>Table5[[#This Row],[Column4]]+Table5[[#This Row],[Column14]]+Table5[[#This Row],[Column19]]+Table5[[#This Row],[Column12]]</f>
        <v>0</v>
      </c>
      <c r="AF377" s="131">
        <f>Table5[[#This Row],[Column5]]+Table5[[#This Row],[Column13]]+Table5[[#This Row],[Column21]]+Table5[[#This Row],[Column18]]</f>
        <v>0</v>
      </c>
      <c r="AG377" s="131">
        <f t="shared" si="59"/>
        <v>0</v>
      </c>
      <c r="AH377" s="131">
        <f t="shared" si="60"/>
        <v>0</v>
      </c>
      <c r="AI377" s="131">
        <f>Table5[[#This Row],[Column17]]-Table5[[#This Row],[Column20]]</f>
        <v>0</v>
      </c>
      <c r="AJ377" s="131">
        <f t="shared" si="61"/>
        <v>0</v>
      </c>
      <c r="AK377" s="131">
        <f t="shared" si="66"/>
        <v>0</v>
      </c>
      <c r="AL377" s="131">
        <f t="shared" si="63"/>
        <v>0</v>
      </c>
      <c r="AM377" s="131" t="str">
        <f t="shared" si="64"/>
        <v/>
      </c>
      <c r="AN377" s="131" t="str">
        <f t="shared" ca="1" si="65"/>
        <v/>
      </c>
    </row>
    <row r="378" spans="1:40" ht="20.25" customHeight="1" x14ac:dyDescent="0.3">
      <c r="A378" s="127"/>
      <c r="B378" s="164"/>
      <c r="C378" s="139"/>
      <c r="D378" s="140"/>
      <c r="E378" s="139"/>
      <c r="F378" s="139"/>
      <c r="G378" s="140"/>
      <c r="H378" s="139"/>
      <c r="I378" s="129"/>
      <c r="L378" s="128"/>
      <c r="M378" s="128"/>
      <c r="N378" s="128"/>
      <c r="O378" s="128"/>
      <c r="P378" s="128"/>
      <c r="Q378" s="128"/>
      <c r="R378" s="128"/>
      <c r="S378" s="128"/>
      <c r="T378" s="120">
        <f t="shared" si="55"/>
        <v>0</v>
      </c>
      <c r="U378" s="131"/>
      <c r="V378" s="131"/>
      <c r="W378" s="131">
        <f>SUMIFS($F$3:F378,$D$3:D378,D378,$C$3:C378,"Buy")+SUMIFS($F$3:F378,$D$3:D378,D378,$C$3:C378,"Coin Deposit",$E$3:E378,"&lt;&gt;")</f>
        <v>0</v>
      </c>
      <c r="X378" s="131">
        <f t="shared" si="56"/>
        <v>0</v>
      </c>
      <c r="Y378" s="131">
        <f>IF($D378=Y$1,SUMIFS($H$3:$H378,$G$3:$G378,Y$1,$C$3:$C378,"Sell"),0)</f>
        <v>0</v>
      </c>
      <c r="Z378" s="131">
        <f t="shared" si="57"/>
        <v>0</v>
      </c>
      <c r="AA378" s="131">
        <f>IF($D378=AA$1,SUMIFS($H$3:$H378,$G$3:$G378,AA$1,$C$3:$C378,"Sell"),0)</f>
        <v>0</v>
      </c>
      <c r="AB378" s="131">
        <f t="shared" si="58"/>
        <v>0</v>
      </c>
      <c r="AC378" s="131">
        <f>SUMIFS('Deductions and Deposits'!$H:$H,'Deductions and Deposits'!$G:$G,D378,'Deductions and Deposits'!$F:$F,"&lt;="&amp;B378)+SUMIFS($F$3:F378,$D$3:D378,D378,$C$3:C378,"Coin Deposit",$E$3:E378,"")</f>
        <v>0</v>
      </c>
      <c r="AD378" s="131">
        <f>SUMIFS('Deductions and Deposits'!$D:$D,'Deductions and Deposits'!$C:$C,D378)+SUMIFS($F:$F,$D:$D,D378,$C:$C,"Coin Deduction")</f>
        <v>0</v>
      </c>
      <c r="AE378" s="131">
        <f>Table5[[#This Row],[Column4]]+Table5[[#This Row],[Column14]]+Table5[[#This Row],[Column19]]+Table5[[#This Row],[Column12]]</f>
        <v>0</v>
      </c>
      <c r="AF378" s="131">
        <f>Table5[[#This Row],[Column5]]+Table5[[#This Row],[Column13]]+Table5[[#This Row],[Column21]]+Table5[[#This Row],[Column18]]</f>
        <v>0</v>
      </c>
      <c r="AG378" s="131">
        <f t="shared" si="59"/>
        <v>0</v>
      </c>
      <c r="AH378" s="131">
        <f t="shared" si="60"/>
        <v>0</v>
      </c>
      <c r="AI378" s="131">
        <f>Table5[[#This Row],[Column17]]-Table5[[#This Row],[Column20]]</f>
        <v>0</v>
      </c>
      <c r="AJ378" s="131">
        <f t="shared" si="61"/>
        <v>0</v>
      </c>
      <c r="AK378" s="131">
        <f t="shared" si="66"/>
        <v>0</v>
      </c>
      <c r="AL378" s="131">
        <f t="shared" si="63"/>
        <v>0</v>
      </c>
      <c r="AM378" s="131" t="str">
        <f t="shared" si="64"/>
        <v/>
      </c>
      <c r="AN378" s="131" t="str">
        <f t="shared" ca="1" si="65"/>
        <v/>
      </c>
    </row>
    <row r="379" spans="1:40" ht="20.25" customHeight="1" x14ac:dyDescent="0.3">
      <c r="A379" s="127"/>
      <c r="B379" s="164"/>
      <c r="C379" s="139"/>
      <c r="D379" s="140"/>
      <c r="E379" s="139"/>
      <c r="F379" s="139"/>
      <c r="G379" s="140"/>
      <c r="H379" s="139"/>
      <c r="I379" s="129"/>
      <c r="L379" s="128"/>
      <c r="M379" s="128"/>
      <c r="N379" s="128"/>
      <c r="O379" s="128"/>
      <c r="P379" s="128"/>
      <c r="Q379" s="128"/>
      <c r="R379" s="128"/>
      <c r="S379" s="128"/>
      <c r="T379" s="120">
        <f t="shared" si="55"/>
        <v>0</v>
      </c>
      <c r="U379" s="131"/>
      <c r="V379" s="131"/>
      <c r="W379" s="131">
        <f>SUMIFS($F$3:F379,$D$3:D379,D379,$C$3:C379,"Buy")+SUMIFS($F$3:F379,$D$3:D379,D379,$C$3:C379,"Coin Deposit",$E$3:E379,"&lt;&gt;")</f>
        <v>0</v>
      </c>
      <c r="X379" s="131">
        <f t="shared" si="56"/>
        <v>0</v>
      </c>
      <c r="Y379" s="131">
        <f>IF($D379=Y$1,SUMIFS($H$3:$H379,$G$3:$G379,Y$1,$C$3:$C379,"Sell"),0)</f>
        <v>0</v>
      </c>
      <c r="Z379" s="131">
        <f t="shared" si="57"/>
        <v>0</v>
      </c>
      <c r="AA379" s="131">
        <f>IF($D379=AA$1,SUMIFS($H$3:$H379,$G$3:$G379,AA$1,$C$3:$C379,"Sell"),0)</f>
        <v>0</v>
      </c>
      <c r="AB379" s="131">
        <f t="shared" si="58"/>
        <v>0</v>
      </c>
      <c r="AC379" s="131">
        <f>SUMIFS('Deductions and Deposits'!$H:$H,'Deductions and Deposits'!$G:$G,D379,'Deductions and Deposits'!$F:$F,"&lt;="&amp;B379)+SUMIFS($F$3:F379,$D$3:D379,D379,$C$3:C379,"Coin Deposit",$E$3:E379,"")</f>
        <v>0</v>
      </c>
      <c r="AD379" s="131">
        <f>SUMIFS('Deductions and Deposits'!$D:$D,'Deductions and Deposits'!$C:$C,D379)+SUMIFS($F:$F,$D:$D,D379,$C:$C,"Coin Deduction")</f>
        <v>0</v>
      </c>
      <c r="AE379" s="131">
        <f>Table5[[#This Row],[Column4]]+Table5[[#This Row],[Column14]]+Table5[[#This Row],[Column19]]+Table5[[#This Row],[Column12]]</f>
        <v>0</v>
      </c>
      <c r="AF379" s="131">
        <f>Table5[[#This Row],[Column5]]+Table5[[#This Row],[Column13]]+Table5[[#This Row],[Column21]]+Table5[[#This Row],[Column18]]</f>
        <v>0</v>
      </c>
      <c r="AG379" s="131">
        <f t="shared" si="59"/>
        <v>0</v>
      </c>
      <c r="AH379" s="131">
        <f t="shared" si="60"/>
        <v>0</v>
      </c>
      <c r="AI379" s="131">
        <f>Table5[[#This Row],[Column17]]-Table5[[#This Row],[Column20]]</f>
        <v>0</v>
      </c>
      <c r="AJ379" s="131">
        <f t="shared" si="61"/>
        <v>0</v>
      </c>
      <c r="AK379" s="131">
        <f t="shared" si="66"/>
        <v>0</v>
      </c>
      <c r="AL379" s="131">
        <f t="shared" si="63"/>
        <v>0</v>
      </c>
      <c r="AM379" s="131" t="str">
        <f t="shared" si="64"/>
        <v/>
      </c>
      <c r="AN379" s="131" t="str">
        <f t="shared" ca="1" si="65"/>
        <v/>
      </c>
    </row>
    <row r="380" spans="1:40" ht="20.25" customHeight="1" x14ac:dyDescent="0.3">
      <c r="A380" s="127"/>
      <c r="B380" s="164"/>
      <c r="C380" s="139"/>
      <c r="D380" s="140"/>
      <c r="E380" s="139"/>
      <c r="F380" s="139"/>
      <c r="G380" s="140"/>
      <c r="H380" s="139"/>
      <c r="I380" s="129"/>
      <c r="L380" s="128"/>
      <c r="M380" s="128"/>
      <c r="N380" s="128"/>
      <c r="O380" s="128"/>
      <c r="P380" s="128"/>
      <c r="Q380" s="128"/>
      <c r="R380" s="128"/>
      <c r="S380" s="128"/>
      <c r="T380" s="120">
        <f t="shared" si="55"/>
        <v>0</v>
      </c>
      <c r="U380" s="131"/>
      <c r="V380" s="131"/>
      <c r="W380" s="131">
        <f>SUMIFS($F$3:F380,$D$3:D380,D380,$C$3:C380,"Buy")+SUMIFS($F$3:F380,$D$3:D380,D380,$C$3:C380,"Coin Deposit",$E$3:E380,"&lt;&gt;")</f>
        <v>0</v>
      </c>
      <c r="X380" s="131">
        <f t="shared" si="56"/>
        <v>0</v>
      </c>
      <c r="Y380" s="131">
        <f>IF($D380=Y$1,SUMIFS($H$3:$H380,$G$3:$G380,Y$1,$C$3:$C380,"Sell"),0)</f>
        <v>0</v>
      </c>
      <c r="Z380" s="131">
        <f t="shared" si="57"/>
        <v>0</v>
      </c>
      <c r="AA380" s="131">
        <f>IF($D380=AA$1,SUMIFS($H$3:$H380,$G$3:$G380,AA$1,$C$3:$C380,"Sell"),0)</f>
        <v>0</v>
      </c>
      <c r="AB380" s="131">
        <f t="shared" si="58"/>
        <v>0</v>
      </c>
      <c r="AC380" s="131">
        <f>SUMIFS('Deductions and Deposits'!$H:$H,'Deductions and Deposits'!$G:$G,D380,'Deductions and Deposits'!$F:$F,"&lt;="&amp;B380)+SUMIFS($F$3:F380,$D$3:D380,D380,$C$3:C380,"Coin Deposit",$E$3:E380,"")</f>
        <v>0</v>
      </c>
      <c r="AD380" s="131">
        <f>SUMIFS('Deductions and Deposits'!$D:$D,'Deductions and Deposits'!$C:$C,D380)+SUMIFS($F:$F,$D:$D,D380,$C:$C,"Coin Deduction")</f>
        <v>0</v>
      </c>
      <c r="AE380" s="131">
        <f>Table5[[#This Row],[Column4]]+Table5[[#This Row],[Column14]]+Table5[[#This Row],[Column19]]+Table5[[#This Row],[Column12]]</f>
        <v>0</v>
      </c>
      <c r="AF380" s="131">
        <f>Table5[[#This Row],[Column5]]+Table5[[#This Row],[Column13]]+Table5[[#This Row],[Column21]]+Table5[[#This Row],[Column18]]</f>
        <v>0</v>
      </c>
      <c r="AG380" s="131">
        <f t="shared" si="59"/>
        <v>0</v>
      </c>
      <c r="AH380" s="131">
        <f t="shared" si="60"/>
        <v>0</v>
      </c>
      <c r="AI380" s="131">
        <f>Table5[[#This Row],[Column17]]-Table5[[#This Row],[Column20]]</f>
        <v>0</v>
      </c>
      <c r="AJ380" s="131">
        <f t="shared" si="61"/>
        <v>0</v>
      </c>
      <c r="AK380" s="131">
        <f t="shared" si="66"/>
        <v>0</v>
      </c>
      <c r="AL380" s="131">
        <f t="shared" si="63"/>
        <v>0</v>
      </c>
      <c r="AM380" s="131" t="str">
        <f t="shared" si="64"/>
        <v/>
      </c>
      <c r="AN380" s="131" t="str">
        <f t="shared" ca="1" si="65"/>
        <v/>
      </c>
    </row>
    <row r="381" spans="1:40" ht="20.25" customHeight="1" x14ac:dyDescent="0.3">
      <c r="A381" s="127"/>
      <c r="B381" s="164"/>
      <c r="C381" s="139"/>
      <c r="D381" s="140"/>
      <c r="E381" s="139"/>
      <c r="F381" s="139"/>
      <c r="G381" s="140"/>
      <c r="H381" s="139"/>
      <c r="I381" s="129"/>
      <c r="L381" s="128"/>
      <c r="M381" s="128"/>
      <c r="N381" s="128"/>
      <c r="O381" s="128"/>
      <c r="P381" s="128"/>
      <c r="Q381" s="128"/>
      <c r="R381" s="128"/>
      <c r="S381" s="128"/>
      <c r="T381" s="120">
        <f t="shared" si="55"/>
        <v>0</v>
      </c>
      <c r="U381" s="131"/>
      <c r="V381" s="131"/>
      <c r="W381" s="131">
        <f>SUMIFS($F$3:F381,$D$3:D381,D381,$C$3:C381,"Buy")+SUMIFS($F$3:F381,$D$3:D381,D381,$C$3:C381,"Coin Deposit",$E$3:E381,"&lt;&gt;")</f>
        <v>0</v>
      </c>
      <c r="X381" s="131">
        <f t="shared" si="56"/>
        <v>0</v>
      </c>
      <c r="Y381" s="131">
        <f>IF($D381=Y$1,SUMIFS($H$3:$H381,$G$3:$G381,Y$1,$C$3:$C381,"Sell"),0)</f>
        <v>0</v>
      </c>
      <c r="Z381" s="131">
        <f t="shared" si="57"/>
        <v>0</v>
      </c>
      <c r="AA381" s="131">
        <f>IF($D381=AA$1,SUMIFS($H$3:$H381,$G$3:$G381,AA$1,$C$3:$C381,"Sell"),0)</f>
        <v>0</v>
      </c>
      <c r="AB381" s="131">
        <f t="shared" si="58"/>
        <v>0</v>
      </c>
      <c r="AC381" s="131">
        <f>SUMIFS('Deductions and Deposits'!$H:$H,'Deductions and Deposits'!$G:$G,D381,'Deductions and Deposits'!$F:$F,"&lt;="&amp;B381)+SUMIFS($F$3:F381,$D$3:D381,D381,$C$3:C381,"Coin Deposit",$E$3:E381,"")</f>
        <v>0</v>
      </c>
      <c r="AD381" s="131">
        <f>SUMIFS('Deductions and Deposits'!$D:$D,'Deductions and Deposits'!$C:$C,D381)+SUMIFS($F:$F,$D:$D,D381,$C:$C,"Coin Deduction")</f>
        <v>0</v>
      </c>
      <c r="AE381" s="131">
        <f>Table5[[#This Row],[Column4]]+Table5[[#This Row],[Column14]]+Table5[[#This Row],[Column19]]+Table5[[#This Row],[Column12]]</f>
        <v>0</v>
      </c>
      <c r="AF381" s="131">
        <f>Table5[[#This Row],[Column5]]+Table5[[#This Row],[Column13]]+Table5[[#This Row],[Column21]]+Table5[[#This Row],[Column18]]</f>
        <v>0</v>
      </c>
      <c r="AG381" s="131">
        <f t="shared" si="59"/>
        <v>0</v>
      </c>
      <c r="AH381" s="131">
        <f t="shared" si="60"/>
        <v>0</v>
      </c>
      <c r="AI381" s="131">
        <f>Table5[[#This Row],[Column17]]-Table5[[#This Row],[Column20]]</f>
        <v>0</v>
      </c>
      <c r="AJ381" s="131">
        <f t="shared" si="61"/>
        <v>0</v>
      </c>
      <c r="AK381" s="131">
        <f t="shared" si="66"/>
        <v>0</v>
      </c>
      <c r="AL381" s="131">
        <f t="shared" si="63"/>
        <v>0</v>
      </c>
      <c r="AM381" s="131" t="str">
        <f t="shared" si="64"/>
        <v/>
      </c>
      <c r="AN381" s="131" t="str">
        <f t="shared" ca="1" si="65"/>
        <v/>
      </c>
    </row>
    <row r="382" spans="1:40" ht="20.25" customHeight="1" x14ac:dyDescent="0.3">
      <c r="A382" s="127"/>
      <c r="B382" s="164"/>
      <c r="C382" s="139"/>
      <c r="D382" s="140"/>
      <c r="E382" s="139"/>
      <c r="F382" s="139"/>
      <c r="G382" s="140"/>
      <c r="H382" s="139"/>
      <c r="I382" s="129"/>
      <c r="L382" s="128"/>
      <c r="M382" s="128"/>
      <c r="N382" s="128"/>
      <c r="O382" s="128"/>
      <c r="P382" s="128"/>
      <c r="Q382" s="128"/>
      <c r="R382" s="128"/>
      <c r="S382" s="128"/>
      <c r="T382" s="120">
        <f t="shared" si="55"/>
        <v>0</v>
      </c>
      <c r="U382" s="131"/>
      <c r="V382" s="131"/>
      <c r="W382" s="131">
        <f>SUMIFS($F$3:F382,$D$3:D382,D382,$C$3:C382,"Buy")+SUMIFS($F$3:F382,$D$3:D382,D382,$C$3:C382,"Coin Deposit",$E$3:E382,"&lt;&gt;")</f>
        <v>0</v>
      </c>
      <c r="X382" s="131">
        <f t="shared" si="56"/>
        <v>0</v>
      </c>
      <c r="Y382" s="131">
        <f>IF($D382=Y$1,SUMIFS($H$3:$H382,$G$3:$G382,Y$1,$C$3:$C382,"Sell"),0)</f>
        <v>0</v>
      </c>
      <c r="Z382" s="131">
        <f t="shared" si="57"/>
        <v>0</v>
      </c>
      <c r="AA382" s="131">
        <f>IF($D382=AA$1,SUMIFS($H$3:$H382,$G$3:$G382,AA$1,$C$3:$C382,"Sell"),0)</f>
        <v>0</v>
      </c>
      <c r="AB382" s="131">
        <f t="shared" si="58"/>
        <v>0</v>
      </c>
      <c r="AC382" s="131">
        <f>SUMIFS('Deductions and Deposits'!$H:$H,'Deductions and Deposits'!$G:$G,D382,'Deductions and Deposits'!$F:$F,"&lt;="&amp;B382)+SUMIFS($F$3:F382,$D$3:D382,D382,$C$3:C382,"Coin Deposit",$E$3:E382,"")</f>
        <v>0</v>
      </c>
      <c r="AD382" s="131">
        <f>SUMIFS('Deductions and Deposits'!$D:$D,'Deductions and Deposits'!$C:$C,D382)+SUMIFS($F:$F,$D:$D,D382,$C:$C,"Coin Deduction")</f>
        <v>0</v>
      </c>
      <c r="AE382" s="131">
        <f>Table5[[#This Row],[Column4]]+Table5[[#This Row],[Column14]]+Table5[[#This Row],[Column19]]+Table5[[#This Row],[Column12]]</f>
        <v>0</v>
      </c>
      <c r="AF382" s="131">
        <f>Table5[[#This Row],[Column5]]+Table5[[#This Row],[Column13]]+Table5[[#This Row],[Column21]]+Table5[[#This Row],[Column18]]</f>
        <v>0</v>
      </c>
      <c r="AG382" s="131">
        <f t="shared" si="59"/>
        <v>0</v>
      </c>
      <c r="AH382" s="131">
        <f t="shared" si="60"/>
        <v>0</v>
      </c>
      <c r="AI382" s="131">
        <f>Table5[[#This Row],[Column17]]-Table5[[#This Row],[Column20]]</f>
        <v>0</v>
      </c>
      <c r="AJ382" s="131">
        <f t="shared" si="61"/>
        <v>0</v>
      </c>
      <c r="AK382" s="131">
        <f t="shared" si="66"/>
        <v>0</v>
      </c>
      <c r="AL382" s="131">
        <f t="shared" si="63"/>
        <v>0</v>
      </c>
      <c r="AM382" s="131" t="str">
        <f t="shared" si="64"/>
        <v/>
      </c>
      <c r="AN382" s="131" t="str">
        <f t="shared" ca="1" si="65"/>
        <v/>
      </c>
    </row>
    <row r="383" spans="1:40" ht="20.25" customHeight="1" x14ac:dyDescent="0.3">
      <c r="A383" s="127"/>
      <c r="B383" s="164"/>
      <c r="C383" s="139"/>
      <c r="D383" s="140"/>
      <c r="E383" s="139"/>
      <c r="F383" s="139"/>
      <c r="G383" s="140"/>
      <c r="H383" s="139"/>
      <c r="I383" s="129"/>
      <c r="L383" s="128"/>
      <c r="M383" s="128"/>
      <c r="N383" s="128"/>
      <c r="O383" s="128"/>
      <c r="P383" s="128"/>
      <c r="Q383" s="128"/>
      <c r="R383" s="128"/>
      <c r="S383" s="128"/>
      <c r="T383" s="120">
        <f t="shared" si="55"/>
        <v>0</v>
      </c>
      <c r="U383" s="131"/>
      <c r="V383" s="131"/>
      <c r="W383" s="131">
        <f>SUMIFS($F$3:F383,$D$3:D383,D383,$C$3:C383,"Buy")+SUMIFS($F$3:F383,$D$3:D383,D383,$C$3:C383,"Coin Deposit",$E$3:E383,"&lt;&gt;")</f>
        <v>0</v>
      </c>
      <c r="X383" s="131">
        <f t="shared" si="56"/>
        <v>0</v>
      </c>
      <c r="Y383" s="131">
        <f>IF($D383=Y$1,SUMIFS($H$3:$H383,$G$3:$G383,Y$1,$C$3:$C383,"Sell"),0)</f>
        <v>0</v>
      </c>
      <c r="Z383" s="131">
        <f t="shared" si="57"/>
        <v>0</v>
      </c>
      <c r="AA383" s="131">
        <f>IF($D383=AA$1,SUMIFS($H$3:$H383,$G$3:$G383,AA$1,$C$3:$C383,"Sell"),0)</f>
        <v>0</v>
      </c>
      <c r="AB383" s="131">
        <f t="shared" si="58"/>
        <v>0</v>
      </c>
      <c r="AC383" s="131">
        <f>SUMIFS('Deductions and Deposits'!$H:$H,'Deductions and Deposits'!$G:$G,D383,'Deductions and Deposits'!$F:$F,"&lt;="&amp;B383)+SUMIFS($F$3:F383,$D$3:D383,D383,$C$3:C383,"Coin Deposit",$E$3:E383,"")</f>
        <v>0</v>
      </c>
      <c r="AD383" s="131">
        <f>SUMIFS('Deductions and Deposits'!$D:$D,'Deductions and Deposits'!$C:$C,D383)+SUMIFS($F:$F,$D:$D,D383,$C:$C,"Coin Deduction")</f>
        <v>0</v>
      </c>
      <c r="AE383" s="131">
        <f>Table5[[#This Row],[Column4]]+Table5[[#This Row],[Column14]]+Table5[[#This Row],[Column19]]+Table5[[#This Row],[Column12]]</f>
        <v>0</v>
      </c>
      <c r="AF383" s="131">
        <f>Table5[[#This Row],[Column5]]+Table5[[#This Row],[Column13]]+Table5[[#This Row],[Column21]]+Table5[[#This Row],[Column18]]</f>
        <v>0</v>
      </c>
      <c r="AG383" s="131">
        <f t="shared" si="59"/>
        <v>0</v>
      </c>
      <c r="AH383" s="131">
        <f t="shared" si="60"/>
        <v>0</v>
      </c>
      <c r="AI383" s="131">
        <f>Table5[[#This Row],[Column17]]-Table5[[#This Row],[Column20]]</f>
        <v>0</v>
      </c>
      <c r="AJ383" s="131">
        <f t="shared" si="61"/>
        <v>0</v>
      </c>
      <c r="AK383" s="131">
        <f t="shared" si="66"/>
        <v>0</v>
      </c>
      <c r="AL383" s="131">
        <f t="shared" si="63"/>
        <v>0</v>
      </c>
      <c r="AM383" s="131" t="str">
        <f t="shared" si="64"/>
        <v/>
      </c>
      <c r="AN383" s="131" t="str">
        <f t="shared" ca="1" si="65"/>
        <v/>
      </c>
    </row>
    <row r="384" spans="1:40" ht="20.25" customHeight="1" x14ac:dyDescent="0.3">
      <c r="A384" s="127"/>
      <c r="B384" s="164"/>
      <c r="C384" s="139"/>
      <c r="D384" s="140"/>
      <c r="E384" s="139"/>
      <c r="F384" s="139"/>
      <c r="G384" s="140"/>
      <c r="H384" s="139"/>
      <c r="I384" s="129"/>
      <c r="L384" s="128"/>
      <c r="M384" s="128"/>
      <c r="N384" s="128"/>
      <c r="O384" s="128"/>
      <c r="P384" s="128"/>
      <c r="Q384" s="128"/>
      <c r="R384" s="128"/>
      <c r="S384" s="128"/>
      <c r="T384" s="120">
        <f t="shared" si="55"/>
        <v>0</v>
      </c>
      <c r="U384" s="131"/>
      <c r="V384" s="131"/>
      <c r="W384" s="131">
        <f>SUMIFS($F$3:F384,$D$3:D384,D384,$C$3:C384,"Buy")+SUMIFS($F$3:F384,$D$3:D384,D384,$C$3:C384,"Coin Deposit",$E$3:E384,"&lt;&gt;")</f>
        <v>0</v>
      </c>
      <c r="X384" s="131">
        <f t="shared" si="56"/>
        <v>0</v>
      </c>
      <c r="Y384" s="131">
        <f>IF($D384=Y$1,SUMIFS($H$3:$H384,$G$3:$G384,Y$1,$C$3:$C384,"Sell"),0)</f>
        <v>0</v>
      </c>
      <c r="Z384" s="131">
        <f t="shared" si="57"/>
        <v>0</v>
      </c>
      <c r="AA384" s="131">
        <f>IF($D384=AA$1,SUMIFS($H$3:$H384,$G$3:$G384,AA$1,$C$3:$C384,"Sell"),0)</f>
        <v>0</v>
      </c>
      <c r="AB384" s="131">
        <f t="shared" si="58"/>
        <v>0</v>
      </c>
      <c r="AC384" s="131">
        <f>SUMIFS('Deductions and Deposits'!$H:$H,'Deductions and Deposits'!$G:$G,D384,'Deductions and Deposits'!$F:$F,"&lt;="&amp;B384)+SUMIFS($F$3:F384,$D$3:D384,D384,$C$3:C384,"Coin Deposit",$E$3:E384,"")</f>
        <v>0</v>
      </c>
      <c r="AD384" s="131">
        <f>SUMIFS('Deductions and Deposits'!$D:$D,'Deductions and Deposits'!$C:$C,D384)+SUMIFS($F:$F,$D:$D,D384,$C:$C,"Coin Deduction")</f>
        <v>0</v>
      </c>
      <c r="AE384" s="131">
        <f>Table5[[#This Row],[Column4]]+Table5[[#This Row],[Column14]]+Table5[[#This Row],[Column19]]+Table5[[#This Row],[Column12]]</f>
        <v>0</v>
      </c>
      <c r="AF384" s="131">
        <f>Table5[[#This Row],[Column5]]+Table5[[#This Row],[Column13]]+Table5[[#This Row],[Column21]]+Table5[[#This Row],[Column18]]</f>
        <v>0</v>
      </c>
      <c r="AG384" s="131">
        <f t="shared" si="59"/>
        <v>0</v>
      </c>
      <c r="AH384" s="131">
        <f t="shared" si="60"/>
        <v>0</v>
      </c>
      <c r="AI384" s="131">
        <f>Table5[[#This Row],[Column17]]-Table5[[#This Row],[Column20]]</f>
        <v>0</v>
      </c>
      <c r="AJ384" s="131">
        <f t="shared" si="61"/>
        <v>0</v>
      </c>
      <c r="AK384" s="131">
        <f t="shared" si="66"/>
        <v>0</v>
      </c>
      <c r="AL384" s="131">
        <f t="shared" si="63"/>
        <v>0</v>
      </c>
      <c r="AM384" s="131" t="str">
        <f t="shared" si="64"/>
        <v/>
      </c>
      <c r="AN384" s="131" t="str">
        <f t="shared" ca="1" si="65"/>
        <v/>
      </c>
    </row>
    <row r="385" spans="1:40" ht="20.25" customHeight="1" x14ac:dyDescent="0.3">
      <c r="A385" s="127"/>
      <c r="B385" s="164"/>
      <c r="C385" s="139"/>
      <c r="D385" s="140"/>
      <c r="E385" s="139"/>
      <c r="F385" s="139"/>
      <c r="G385" s="140"/>
      <c r="H385" s="139"/>
      <c r="I385" s="129"/>
      <c r="L385" s="128"/>
      <c r="M385" s="128"/>
      <c r="N385" s="128"/>
      <c r="O385" s="128"/>
      <c r="P385" s="128"/>
      <c r="Q385" s="128"/>
      <c r="R385" s="128"/>
      <c r="S385" s="128"/>
      <c r="T385" s="120">
        <f t="shared" si="55"/>
        <v>0</v>
      </c>
      <c r="U385" s="131"/>
      <c r="V385" s="131"/>
      <c r="W385" s="131">
        <f>SUMIFS($F$3:F385,$D$3:D385,D385,$C$3:C385,"Buy")+SUMIFS($F$3:F385,$D$3:D385,D385,$C$3:C385,"Coin Deposit",$E$3:E385,"&lt;&gt;")</f>
        <v>0</v>
      </c>
      <c r="X385" s="131">
        <f t="shared" si="56"/>
        <v>0</v>
      </c>
      <c r="Y385" s="131">
        <f>IF($D385=Y$1,SUMIFS($H$3:$H385,$G$3:$G385,Y$1,$C$3:$C385,"Sell"),0)</f>
        <v>0</v>
      </c>
      <c r="Z385" s="131">
        <f t="shared" si="57"/>
        <v>0</v>
      </c>
      <c r="AA385" s="131">
        <f>IF($D385=AA$1,SUMIFS($H$3:$H385,$G$3:$G385,AA$1,$C$3:$C385,"Sell"),0)</f>
        <v>0</v>
      </c>
      <c r="AB385" s="131">
        <f t="shared" si="58"/>
        <v>0</v>
      </c>
      <c r="AC385" s="131">
        <f>SUMIFS('Deductions and Deposits'!$H:$H,'Deductions and Deposits'!$G:$G,D385,'Deductions and Deposits'!$F:$F,"&lt;="&amp;B385)+SUMIFS($F$3:F385,$D$3:D385,D385,$C$3:C385,"Coin Deposit",$E$3:E385,"")</f>
        <v>0</v>
      </c>
      <c r="AD385" s="131">
        <f>SUMIFS('Deductions and Deposits'!$D:$D,'Deductions and Deposits'!$C:$C,D385)+SUMIFS($F:$F,$D:$D,D385,$C:$C,"Coin Deduction")</f>
        <v>0</v>
      </c>
      <c r="AE385" s="131">
        <f>Table5[[#This Row],[Column4]]+Table5[[#This Row],[Column14]]+Table5[[#This Row],[Column19]]+Table5[[#This Row],[Column12]]</f>
        <v>0</v>
      </c>
      <c r="AF385" s="131">
        <f>Table5[[#This Row],[Column5]]+Table5[[#This Row],[Column13]]+Table5[[#This Row],[Column21]]+Table5[[#This Row],[Column18]]</f>
        <v>0</v>
      </c>
      <c r="AG385" s="131">
        <f t="shared" si="59"/>
        <v>0</v>
      </c>
      <c r="AH385" s="131">
        <f t="shared" si="60"/>
        <v>0</v>
      </c>
      <c r="AI385" s="131">
        <f>Table5[[#This Row],[Column17]]-Table5[[#This Row],[Column20]]</f>
        <v>0</v>
      </c>
      <c r="AJ385" s="131">
        <f t="shared" si="61"/>
        <v>0</v>
      </c>
      <c r="AK385" s="131">
        <f t="shared" si="66"/>
        <v>0</v>
      </c>
      <c r="AL385" s="131">
        <f t="shared" si="63"/>
        <v>0</v>
      </c>
      <c r="AM385" s="131" t="str">
        <f t="shared" si="64"/>
        <v/>
      </c>
      <c r="AN385" s="131" t="str">
        <f t="shared" ca="1" si="65"/>
        <v/>
      </c>
    </row>
    <row r="386" spans="1:40" ht="20.25" customHeight="1" x14ac:dyDescent="0.3">
      <c r="A386" s="127"/>
      <c r="B386" s="164"/>
      <c r="C386" s="139"/>
      <c r="D386" s="140"/>
      <c r="E386" s="139"/>
      <c r="F386" s="139"/>
      <c r="G386" s="140"/>
      <c r="H386" s="139"/>
      <c r="I386" s="129"/>
      <c r="L386" s="128"/>
      <c r="M386" s="128"/>
      <c r="N386" s="128"/>
      <c r="O386" s="128"/>
      <c r="P386" s="128"/>
      <c r="Q386" s="128"/>
      <c r="R386" s="128"/>
      <c r="S386" s="128"/>
      <c r="T386" s="120">
        <f t="shared" si="55"/>
        <v>0</v>
      </c>
      <c r="U386" s="131"/>
      <c r="V386" s="131"/>
      <c r="W386" s="131">
        <f>SUMIFS($F$3:F386,$D$3:D386,D386,$C$3:C386,"Buy")+SUMIFS($F$3:F386,$D$3:D386,D386,$C$3:C386,"Coin Deposit",$E$3:E386,"&lt;&gt;")</f>
        <v>0</v>
      </c>
      <c r="X386" s="131">
        <f t="shared" si="56"/>
        <v>0</v>
      </c>
      <c r="Y386" s="131">
        <f>IF($D386=Y$1,SUMIFS($H$3:$H386,$G$3:$G386,Y$1,$C$3:$C386,"Sell"),0)</f>
        <v>0</v>
      </c>
      <c r="Z386" s="131">
        <f t="shared" si="57"/>
        <v>0</v>
      </c>
      <c r="AA386" s="131">
        <f>IF($D386=AA$1,SUMIFS($H$3:$H386,$G$3:$G386,AA$1,$C$3:$C386,"Sell"),0)</f>
        <v>0</v>
      </c>
      <c r="AB386" s="131">
        <f t="shared" si="58"/>
        <v>0</v>
      </c>
      <c r="AC386" s="131">
        <f>SUMIFS('Deductions and Deposits'!$H:$H,'Deductions and Deposits'!$G:$G,D386,'Deductions and Deposits'!$F:$F,"&lt;="&amp;B386)+SUMIFS($F$3:F386,$D$3:D386,D386,$C$3:C386,"Coin Deposit",$E$3:E386,"")</f>
        <v>0</v>
      </c>
      <c r="AD386" s="131">
        <f>SUMIFS('Deductions and Deposits'!$D:$D,'Deductions and Deposits'!$C:$C,D386)+SUMIFS($F:$F,$D:$D,D386,$C:$C,"Coin Deduction")</f>
        <v>0</v>
      </c>
      <c r="AE386" s="131">
        <f>Table5[[#This Row],[Column4]]+Table5[[#This Row],[Column14]]+Table5[[#This Row],[Column19]]+Table5[[#This Row],[Column12]]</f>
        <v>0</v>
      </c>
      <c r="AF386" s="131">
        <f>Table5[[#This Row],[Column5]]+Table5[[#This Row],[Column13]]+Table5[[#This Row],[Column21]]+Table5[[#This Row],[Column18]]</f>
        <v>0</v>
      </c>
      <c r="AG386" s="131">
        <f t="shared" si="59"/>
        <v>0</v>
      </c>
      <c r="AH386" s="131">
        <f t="shared" si="60"/>
        <v>0</v>
      </c>
      <c r="AI386" s="131">
        <f>Table5[[#This Row],[Column17]]-Table5[[#This Row],[Column20]]</f>
        <v>0</v>
      </c>
      <c r="AJ386" s="131">
        <f t="shared" si="61"/>
        <v>0</v>
      </c>
      <c r="AK386" s="131">
        <f t="shared" si="66"/>
        <v>0</v>
      </c>
      <c r="AL386" s="131">
        <f t="shared" si="63"/>
        <v>0</v>
      </c>
      <c r="AM386" s="131" t="str">
        <f t="shared" si="64"/>
        <v/>
      </c>
      <c r="AN386" s="131" t="str">
        <f t="shared" ca="1" si="65"/>
        <v/>
      </c>
    </row>
    <row r="387" spans="1:40" ht="20.25" customHeight="1" x14ac:dyDescent="0.3">
      <c r="A387" s="127"/>
      <c r="B387" s="164"/>
      <c r="C387" s="139"/>
      <c r="D387" s="140"/>
      <c r="E387" s="139"/>
      <c r="F387" s="139"/>
      <c r="G387" s="140"/>
      <c r="H387" s="139"/>
      <c r="I387" s="129"/>
      <c r="L387" s="128"/>
      <c r="M387" s="128"/>
      <c r="N387" s="128"/>
      <c r="O387" s="128"/>
      <c r="P387" s="128"/>
      <c r="Q387" s="128"/>
      <c r="R387" s="128"/>
      <c r="S387" s="128"/>
      <c r="T387" s="120">
        <f t="shared" ref="T387:T450" si="67">IF(E387&lt;&gt;"",E387,0)</f>
        <v>0</v>
      </c>
      <c r="U387" s="131"/>
      <c r="V387" s="131"/>
      <c r="W387" s="131">
        <f>SUMIFS($F$3:F387,$D$3:D387,D387,$C$3:C387,"Buy")+SUMIFS($F$3:F387,$D$3:D387,D387,$C$3:C387,"Coin Deposit",$E$3:E387,"&lt;&gt;")</f>
        <v>0</v>
      </c>
      <c r="X387" s="131">
        <f t="shared" ref="X387:X450" si="68">IF(OR(C387="buy",AND(C387="Coin Deposit",E387&lt;&gt;"")),SUMIFS($F:$F,$D:$D,D387,$C:$C,"sell"),0)</f>
        <v>0</v>
      </c>
      <c r="Y387" s="131">
        <f>IF($D387=Y$1,SUMIFS($H$3:$H387,$G$3:$G387,Y$1,$C$3:$C387,"Sell"),0)</f>
        <v>0</v>
      </c>
      <c r="Z387" s="131">
        <f t="shared" ref="Z387:Z450" si="69">IF($D387=Z$1,SUMIFS($H:$H,$G:$G,Z$1,$C:$C,"Buy")+SUMIFS($H:$H,$G:$G,Z$1,$C:$C,"Coin Deposit",$E:$E,"&lt;&gt;"),0)</f>
        <v>0</v>
      </c>
      <c r="AA387" s="131">
        <f>IF($D387=AA$1,SUMIFS($H$3:$H387,$G$3:$G387,AA$1,$C$3:$C387,"Sell"),0)</f>
        <v>0</v>
      </c>
      <c r="AB387" s="131">
        <f t="shared" ref="AB387:AB450" si="70">IF($D387=AB$1,SUMIFS($H:$H,$G:$G,AB$1,$C:$C,"Buy")+SUMIFS($H:$H,$G:$G,AB$1,$C:$C,"Coin Deposit",$E:$E,"&lt;&gt;"),0)</f>
        <v>0</v>
      </c>
      <c r="AC387" s="131">
        <f>SUMIFS('Deductions and Deposits'!$H:$H,'Deductions and Deposits'!$G:$G,D387,'Deductions and Deposits'!$F:$F,"&lt;="&amp;B387)+SUMIFS($F$3:F387,$D$3:D387,D387,$C$3:C387,"Coin Deposit",$E$3:E387,"")</f>
        <v>0</v>
      </c>
      <c r="AD387" s="131">
        <f>SUMIFS('Deductions and Deposits'!$D:$D,'Deductions and Deposits'!$C:$C,D387)+SUMIFS($F:$F,$D:$D,D387,$C:$C,"Coin Deduction")</f>
        <v>0</v>
      </c>
      <c r="AE387" s="131">
        <f>Table5[[#This Row],[Column4]]+Table5[[#This Row],[Column14]]+Table5[[#This Row],[Column19]]+Table5[[#This Row],[Column12]]</f>
        <v>0</v>
      </c>
      <c r="AF387" s="131">
        <f>Table5[[#This Row],[Column5]]+Table5[[#This Row],[Column13]]+Table5[[#This Row],[Column21]]+Table5[[#This Row],[Column18]]</f>
        <v>0</v>
      </c>
      <c r="AG387" s="131">
        <f t="shared" ref="AG387:AG450" si="71">IF(AND((AC387+Y387+AA387)&gt;AF387,OR(C387="buy",AND(C387="Coin Deposit",E387&lt;&gt;""))),(AC387+Y387+AA387)-AF387,0)</f>
        <v>0</v>
      </c>
      <c r="AH387" s="131">
        <f t="shared" ref="AH387:AH450" si="72">IF(AND(AE387&gt;AF387,OR(C387="buy",AND(C387="Coin Deposit",E387&lt;&gt;""))),AE387-AF387,0)</f>
        <v>0</v>
      </c>
      <c r="AI387" s="131">
        <f>Table5[[#This Row],[Column17]]-Table5[[#This Row],[Column20]]</f>
        <v>0</v>
      </c>
      <c r="AJ387" s="131">
        <f t="shared" ref="AJ387:AJ450" si="73">IF(AI387&gt;F387,F387,AI387)</f>
        <v>0</v>
      </c>
      <c r="AK387" s="131">
        <f t="shared" si="66"/>
        <v>0</v>
      </c>
      <c r="AL387" s="131">
        <f t="shared" ref="AL387:AL450" si="74">IFERROR(SUMIFS($AK:$AK,$D:$D,D387)/SUMIFS($AJ:$AJ,$D:$D,D387),0)</f>
        <v>0</v>
      </c>
      <c r="AM387" s="131" t="str">
        <f t="shared" ref="AM387:AM450" si="75">C387&amp;D387</f>
        <v/>
      </c>
      <c r="AN387" s="131" t="str">
        <f t="shared" ref="AN387:AN450" ca="1" si="76">OFFSET(AM387,COUNTA($AM:$AM)-ROW()-(ROW()-ROW($AN$2)-1),)</f>
        <v/>
      </c>
    </row>
    <row r="388" spans="1:40" ht="20.25" customHeight="1" x14ac:dyDescent="0.3">
      <c r="A388" s="127"/>
      <c r="B388" s="164"/>
      <c r="C388" s="139"/>
      <c r="D388" s="140"/>
      <c r="E388" s="139"/>
      <c r="F388" s="139"/>
      <c r="G388" s="140"/>
      <c r="H388" s="139"/>
      <c r="I388" s="129"/>
      <c r="L388" s="128"/>
      <c r="M388" s="128"/>
      <c r="N388" s="128"/>
      <c r="O388" s="128"/>
      <c r="P388" s="128"/>
      <c r="Q388" s="128"/>
      <c r="R388" s="128"/>
      <c r="S388" s="128"/>
      <c r="T388" s="120">
        <f t="shared" si="67"/>
        <v>0</v>
      </c>
      <c r="U388" s="131"/>
      <c r="V388" s="131"/>
      <c r="W388" s="131">
        <f>SUMIFS($F$3:F388,$D$3:D388,D388,$C$3:C388,"Buy")+SUMIFS($F$3:F388,$D$3:D388,D388,$C$3:C388,"Coin Deposit",$E$3:E388,"&lt;&gt;")</f>
        <v>0</v>
      </c>
      <c r="X388" s="131">
        <f t="shared" si="68"/>
        <v>0</v>
      </c>
      <c r="Y388" s="131">
        <f>IF($D388=Y$1,SUMIFS($H$3:$H388,$G$3:$G388,Y$1,$C$3:$C388,"Sell"),0)</f>
        <v>0</v>
      </c>
      <c r="Z388" s="131">
        <f t="shared" si="69"/>
        <v>0</v>
      </c>
      <c r="AA388" s="131">
        <f>IF($D388=AA$1,SUMIFS($H$3:$H388,$G$3:$G388,AA$1,$C$3:$C388,"Sell"),0)</f>
        <v>0</v>
      </c>
      <c r="AB388" s="131">
        <f t="shared" si="70"/>
        <v>0</v>
      </c>
      <c r="AC388" s="131">
        <f>SUMIFS('Deductions and Deposits'!$H:$H,'Deductions and Deposits'!$G:$G,D388,'Deductions and Deposits'!$F:$F,"&lt;="&amp;B388)+SUMIFS($F$3:F388,$D$3:D388,D388,$C$3:C388,"Coin Deposit",$E$3:E388,"")</f>
        <v>0</v>
      </c>
      <c r="AD388" s="131">
        <f>SUMIFS('Deductions and Deposits'!$D:$D,'Deductions and Deposits'!$C:$C,D388)+SUMIFS($F:$F,$D:$D,D388,$C:$C,"Coin Deduction")</f>
        <v>0</v>
      </c>
      <c r="AE388" s="131">
        <f>Table5[[#This Row],[Column4]]+Table5[[#This Row],[Column14]]+Table5[[#This Row],[Column19]]+Table5[[#This Row],[Column12]]</f>
        <v>0</v>
      </c>
      <c r="AF388" s="131">
        <f>Table5[[#This Row],[Column5]]+Table5[[#This Row],[Column13]]+Table5[[#This Row],[Column21]]+Table5[[#This Row],[Column18]]</f>
        <v>0</v>
      </c>
      <c r="AG388" s="131">
        <f t="shared" si="71"/>
        <v>0</v>
      </c>
      <c r="AH388" s="131">
        <f t="shared" si="72"/>
        <v>0</v>
      </c>
      <c r="AI388" s="131">
        <f>Table5[[#This Row],[Column17]]-Table5[[#This Row],[Column20]]</f>
        <v>0</v>
      </c>
      <c r="AJ388" s="131">
        <f t="shared" si="73"/>
        <v>0</v>
      </c>
      <c r="AK388" s="131">
        <f t="shared" si="66"/>
        <v>0</v>
      </c>
      <c r="AL388" s="131">
        <f t="shared" si="74"/>
        <v>0</v>
      </c>
      <c r="AM388" s="131" t="str">
        <f t="shared" si="75"/>
        <v/>
      </c>
      <c r="AN388" s="131" t="str">
        <f t="shared" ca="1" si="76"/>
        <v/>
      </c>
    </row>
    <row r="389" spans="1:40" ht="20.25" customHeight="1" x14ac:dyDescent="0.3">
      <c r="A389" s="127"/>
      <c r="B389" s="164"/>
      <c r="C389" s="139"/>
      <c r="D389" s="140"/>
      <c r="E389" s="139"/>
      <c r="F389" s="139"/>
      <c r="G389" s="140"/>
      <c r="H389" s="139"/>
      <c r="I389" s="129"/>
      <c r="L389" s="128"/>
      <c r="M389" s="128"/>
      <c r="N389" s="128"/>
      <c r="O389" s="128"/>
      <c r="P389" s="128"/>
      <c r="Q389" s="128"/>
      <c r="R389" s="128"/>
      <c r="S389" s="128"/>
      <c r="T389" s="120">
        <f t="shared" si="67"/>
        <v>0</v>
      </c>
      <c r="U389" s="131"/>
      <c r="V389" s="131"/>
      <c r="W389" s="131">
        <f>SUMIFS($F$3:F389,$D$3:D389,D389,$C$3:C389,"Buy")+SUMIFS($F$3:F389,$D$3:D389,D389,$C$3:C389,"Coin Deposit",$E$3:E389,"&lt;&gt;")</f>
        <v>0</v>
      </c>
      <c r="X389" s="131">
        <f t="shared" si="68"/>
        <v>0</v>
      </c>
      <c r="Y389" s="131">
        <f>IF($D389=Y$1,SUMIFS($H$3:$H389,$G$3:$G389,Y$1,$C$3:$C389,"Sell"),0)</f>
        <v>0</v>
      </c>
      <c r="Z389" s="131">
        <f t="shared" si="69"/>
        <v>0</v>
      </c>
      <c r="AA389" s="131">
        <f>IF($D389=AA$1,SUMIFS($H$3:$H389,$G$3:$G389,AA$1,$C$3:$C389,"Sell"),0)</f>
        <v>0</v>
      </c>
      <c r="AB389" s="131">
        <f t="shared" si="70"/>
        <v>0</v>
      </c>
      <c r="AC389" s="131">
        <f>SUMIFS('Deductions and Deposits'!$H:$H,'Deductions and Deposits'!$G:$G,D389,'Deductions and Deposits'!$F:$F,"&lt;="&amp;B389)+SUMIFS($F$3:F389,$D$3:D389,D389,$C$3:C389,"Coin Deposit",$E$3:E389,"")</f>
        <v>0</v>
      </c>
      <c r="AD389" s="131">
        <f>SUMIFS('Deductions and Deposits'!$D:$D,'Deductions and Deposits'!$C:$C,D389)+SUMIFS($F:$F,$D:$D,D389,$C:$C,"Coin Deduction")</f>
        <v>0</v>
      </c>
      <c r="AE389" s="131">
        <f>Table5[[#This Row],[Column4]]+Table5[[#This Row],[Column14]]+Table5[[#This Row],[Column19]]+Table5[[#This Row],[Column12]]</f>
        <v>0</v>
      </c>
      <c r="AF389" s="131">
        <f>Table5[[#This Row],[Column5]]+Table5[[#This Row],[Column13]]+Table5[[#This Row],[Column21]]+Table5[[#This Row],[Column18]]</f>
        <v>0</v>
      </c>
      <c r="AG389" s="131">
        <f t="shared" si="71"/>
        <v>0</v>
      </c>
      <c r="AH389" s="131">
        <f t="shared" si="72"/>
        <v>0</v>
      </c>
      <c r="AI389" s="131">
        <f>Table5[[#This Row],[Column17]]-Table5[[#This Row],[Column20]]</f>
        <v>0</v>
      </c>
      <c r="AJ389" s="131">
        <f t="shared" si="73"/>
        <v>0</v>
      </c>
      <c r="AK389" s="131">
        <f t="shared" si="66"/>
        <v>0</v>
      </c>
      <c r="AL389" s="131">
        <f t="shared" si="74"/>
        <v>0</v>
      </c>
      <c r="AM389" s="131" t="str">
        <f t="shared" si="75"/>
        <v/>
      </c>
      <c r="AN389" s="131" t="str">
        <f t="shared" ca="1" si="76"/>
        <v/>
      </c>
    </row>
    <row r="390" spans="1:40" ht="20.25" customHeight="1" x14ac:dyDescent="0.3">
      <c r="A390" s="127"/>
      <c r="B390" s="164"/>
      <c r="C390" s="139"/>
      <c r="D390" s="140"/>
      <c r="E390" s="139"/>
      <c r="F390" s="139"/>
      <c r="G390" s="140"/>
      <c r="H390" s="139"/>
      <c r="I390" s="129"/>
      <c r="L390" s="128"/>
      <c r="M390" s="128"/>
      <c r="N390" s="128"/>
      <c r="O390" s="128"/>
      <c r="P390" s="128"/>
      <c r="Q390" s="128"/>
      <c r="R390" s="128"/>
      <c r="S390" s="128"/>
      <c r="T390" s="120">
        <f t="shared" si="67"/>
        <v>0</v>
      </c>
      <c r="U390" s="131"/>
      <c r="V390" s="131"/>
      <c r="W390" s="131">
        <f>SUMIFS($F$3:F390,$D$3:D390,D390,$C$3:C390,"Buy")+SUMIFS($F$3:F390,$D$3:D390,D390,$C$3:C390,"Coin Deposit",$E$3:E390,"&lt;&gt;")</f>
        <v>0</v>
      </c>
      <c r="X390" s="131">
        <f t="shared" si="68"/>
        <v>0</v>
      </c>
      <c r="Y390" s="131">
        <f>IF($D390=Y$1,SUMIFS($H$3:$H390,$G$3:$G390,Y$1,$C$3:$C390,"Sell"),0)</f>
        <v>0</v>
      </c>
      <c r="Z390" s="131">
        <f t="shared" si="69"/>
        <v>0</v>
      </c>
      <c r="AA390" s="131">
        <f>IF($D390=AA$1,SUMIFS($H$3:$H390,$G$3:$G390,AA$1,$C$3:$C390,"Sell"),0)</f>
        <v>0</v>
      </c>
      <c r="AB390" s="131">
        <f t="shared" si="70"/>
        <v>0</v>
      </c>
      <c r="AC390" s="131">
        <f>SUMIFS('Deductions and Deposits'!$H:$H,'Deductions and Deposits'!$G:$G,D390,'Deductions and Deposits'!$F:$F,"&lt;="&amp;B390)+SUMIFS($F$3:F390,$D$3:D390,D390,$C$3:C390,"Coin Deposit",$E$3:E390,"")</f>
        <v>0</v>
      </c>
      <c r="AD390" s="131">
        <f>SUMIFS('Deductions and Deposits'!$D:$D,'Deductions and Deposits'!$C:$C,D390)+SUMIFS($F:$F,$D:$D,D390,$C:$C,"Coin Deduction")</f>
        <v>0</v>
      </c>
      <c r="AE390" s="131">
        <f>Table5[[#This Row],[Column4]]+Table5[[#This Row],[Column14]]+Table5[[#This Row],[Column19]]+Table5[[#This Row],[Column12]]</f>
        <v>0</v>
      </c>
      <c r="AF390" s="131">
        <f>Table5[[#This Row],[Column5]]+Table5[[#This Row],[Column13]]+Table5[[#This Row],[Column21]]+Table5[[#This Row],[Column18]]</f>
        <v>0</v>
      </c>
      <c r="AG390" s="131">
        <f t="shared" si="71"/>
        <v>0</v>
      </c>
      <c r="AH390" s="131">
        <f t="shared" si="72"/>
        <v>0</v>
      </c>
      <c r="AI390" s="131">
        <f>Table5[[#This Row],[Column17]]-Table5[[#This Row],[Column20]]</f>
        <v>0</v>
      </c>
      <c r="AJ390" s="131">
        <f t="shared" si="73"/>
        <v>0</v>
      </c>
      <c r="AK390" s="131">
        <f t="shared" si="66"/>
        <v>0</v>
      </c>
      <c r="AL390" s="131">
        <f t="shared" si="74"/>
        <v>0</v>
      </c>
      <c r="AM390" s="131" t="str">
        <f t="shared" si="75"/>
        <v/>
      </c>
      <c r="AN390" s="131" t="str">
        <f t="shared" ca="1" si="76"/>
        <v/>
      </c>
    </row>
    <row r="391" spans="1:40" ht="20.25" customHeight="1" x14ac:dyDescent="0.3">
      <c r="A391" s="127"/>
      <c r="B391" s="164"/>
      <c r="C391" s="139"/>
      <c r="D391" s="140"/>
      <c r="E391" s="139"/>
      <c r="F391" s="139"/>
      <c r="G391" s="140"/>
      <c r="H391" s="139"/>
      <c r="I391" s="129"/>
      <c r="L391" s="128"/>
      <c r="M391" s="128"/>
      <c r="N391" s="128"/>
      <c r="O391" s="128"/>
      <c r="P391" s="128"/>
      <c r="Q391" s="128"/>
      <c r="R391" s="128"/>
      <c r="S391" s="128"/>
      <c r="T391" s="120">
        <f t="shared" si="67"/>
        <v>0</v>
      </c>
      <c r="U391" s="131"/>
      <c r="V391" s="131"/>
      <c r="W391" s="131">
        <f>SUMIFS($F$3:F391,$D$3:D391,D391,$C$3:C391,"Buy")+SUMIFS($F$3:F391,$D$3:D391,D391,$C$3:C391,"Coin Deposit",$E$3:E391,"&lt;&gt;")</f>
        <v>0</v>
      </c>
      <c r="X391" s="131">
        <f t="shared" si="68"/>
        <v>0</v>
      </c>
      <c r="Y391" s="131">
        <f>IF($D391=Y$1,SUMIFS($H$3:$H391,$G$3:$G391,Y$1,$C$3:$C391,"Sell"),0)</f>
        <v>0</v>
      </c>
      <c r="Z391" s="131">
        <f t="shared" si="69"/>
        <v>0</v>
      </c>
      <c r="AA391" s="131">
        <f>IF($D391=AA$1,SUMIFS($H$3:$H391,$G$3:$G391,AA$1,$C$3:$C391,"Sell"),0)</f>
        <v>0</v>
      </c>
      <c r="AB391" s="131">
        <f t="shared" si="70"/>
        <v>0</v>
      </c>
      <c r="AC391" s="131">
        <f>SUMIFS('Deductions and Deposits'!$H:$H,'Deductions and Deposits'!$G:$G,D391,'Deductions and Deposits'!$F:$F,"&lt;="&amp;B391)+SUMIFS($F$3:F391,$D$3:D391,D391,$C$3:C391,"Coin Deposit",$E$3:E391,"")</f>
        <v>0</v>
      </c>
      <c r="AD391" s="131">
        <f>SUMIFS('Deductions and Deposits'!$D:$D,'Deductions and Deposits'!$C:$C,D391)+SUMIFS($F:$F,$D:$D,D391,$C:$C,"Coin Deduction")</f>
        <v>0</v>
      </c>
      <c r="AE391" s="131">
        <f>Table5[[#This Row],[Column4]]+Table5[[#This Row],[Column14]]+Table5[[#This Row],[Column19]]+Table5[[#This Row],[Column12]]</f>
        <v>0</v>
      </c>
      <c r="AF391" s="131">
        <f>Table5[[#This Row],[Column5]]+Table5[[#This Row],[Column13]]+Table5[[#This Row],[Column21]]+Table5[[#This Row],[Column18]]</f>
        <v>0</v>
      </c>
      <c r="AG391" s="131">
        <f t="shared" si="71"/>
        <v>0</v>
      </c>
      <c r="AH391" s="131">
        <f t="shared" si="72"/>
        <v>0</v>
      </c>
      <c r="AI391" s="131">
        <f>Table5[[#This Row],[Column17]]-Table5[[#This Row],[Column20]]</f>
        <v>0</v>
      </c>
      <c r="AJ391" s="131">
        <f t="shared" si="73"/>
        <v>0</v>
      </c>
      <c r="AK391" s="131">
        <f t="shared" si="66"/>
        <v>0</v>
      </c>
      <c r="AL391" s="131">
        <f t="shared" si="74"/>
        <v>0</v>
      </c>
      <c r="AM391" s="131" t="str">
        <f t="shared" si="75"/>
        <v/>
      </c>
      <c r="AN391" s="131" t="str">
        <f t="shared" ca="1" si="76"/>
        <v/>
      </c>
    </row>
    <row r="392" spans="1:40" ht="20.25" customHeight="1" x14ac:dyDescent="0.3">
      <c r="A392" s="127"/>
      <c r="B392" s="164"/>
      <c r="C392" s="139"/>
      <c r="D392" s="140"/>
      <c r="E392" s="139"/>
      <c r="F392" s="139"/>
      <c r="G392" s="140"/>
      <c r="H392" s="139"/>
      <c r="I392" s="129"/>
      <c r="L392" s="128"/>
      <c r="M392" s="128"/>
      <c r="N392" s="128"/>
      <c r="O392" s="128"/>
      <c r="P392" s="128"/>
      <c r="Q392" s="128"/>
      <c r="R392" s="128"/>
      <c r="S392" s="128"/>
      <c r="T392" s="120">
        <f t="shared" si="67"/>
        <v>0</v>
      </c>
      <c r="U392" s="131"/>
      <c r="V392" s="131"/>
      <c r="W392" s="131">
        <f>SUMIFS($F$3:F392,$D$3:D392,D392,$C$3:C392,"Buy")+SUMIFS($F$3:F392,$D$3:D392,D392,$C$3:C392,"Coin Deposit",$E$3:E392,"&lt;&gt;")</f>
        <v>0</v>
      </c>
      <c r="X392" s="131">
        <f t="shared" si="68"/>
        <v>0</v>
      </c>
      <c r="Y392" s="131">
        <f>IF($D392=Y$1,SUMIFS($H$3:$H392,$G$3:$G392,Y$1,$C$3:$C392,"Sell"),0)</f>
        <v>0</v>
      </c>
      <c r="Z392" s="131">
        <f t="shared" si="69"/>
        <v>0</v>
      </c>
      <c r="AA392" s="131">
        <f>IF($D392=AA$1,SUMIFS($H$3:$H392,$G$3:$G392,AA$1,$C$3:$C392,"Sell"),0)</f>
        <v>0</v>
      </c>
      <c r="AB392" s="131">
        <f t="shared" si="70"/>
        <v>0</v>
      </c>
      <c r="AC392" s="131">
        <f>SUMIFS('Deductions and Deposits'!$H:$H,'Deductions and Deposits'!$G:$G,D392,'Deductions and Deposits'!$F:$F,"&lt;="&amp;B392)+SUMIFS($F$3:F392,$D$3:D392,D392,$C$3:C392,"Coin Deposit",$E$3:E392,"")</f>
        <v>0</v>
      </c>
      <c r="AD392" s="131">
        <f>SUMIFS('Deductions and Deposits'!$D:$D,'Deductions and Deposits'!$C:$C,D392)+SUMIFS($F:$F,$D:$D,D392,$C:$C,"Coin Deduction")</f>
        <v>0</v>
      </c>
      <c r="AE392" s="131">
        <f>Table5[[#This Row],[Column4]]+Table5[[#This Row],[Column14]]+Table5[[#This Row],[Column19]]+Table5[[#This Row],[Column12]]</f>
        <v>0</v>
      </c>
      <c r="AF392" s="131">
        <f>Table5[[#This Row],[Column5]]+Table5[[#This Row],[Column13]]+Table5[[#This Row],[Column21]]+Table5[[#This Row],[Column18]]</f>
        <v>0</v>
      </c>
      <c r="AG392" s="131">
        <f t="shared" si="71"/>
        <v>0</v>
      </c>
      <c r="AH392" s="131">
        <f t="shared" si="72"/>
        <v>0</v>
      </c>
      <c r="AI392" s="131">
        <f>Table5[[#This Row],[Column17]]-Table5[[#This Row],[Column20]]</f>
        <v>0</v>
      </c>
      <c r="AJ392" s="131">
        <f t="shared" si="73"/>
        <v>0</v>
      </c>
      <c r="AK392" s="131">
        <f t="shared" si="66"/>
        <v>0</v>
      </c>
      <c r="AL392" s="131">
        <f t="shared" si="74"/>
        <v>0</v>
      </c>
      <c r="AM392" s="131" t="str">
        <f t="shared" si="75"/>
        <v/>
      </c>
      <c r="AN392" s="131" t="str">
        <f t="shared" ca="1" si="76"/>
        <v/>
      </c>
    </row>
    <row r="393" spans="1:40" ht="20.25" customHeight="1" x14ac:dyDescent="0.3">
      <c r="A393" s="127"/>
      <c r="B393" s="164"/>
      <c r="C393" s="139"/>
      <c r="D393" s="140"/>
      <c r="E393" s="139"/>
      <c r="F393" s="139"/>
      <c r="G393" s="140"/>
      <c r="H393" s="139"/>
      <c r="I393" s="129"/>
      <c r="L393" s="128"/>
      <c r="M393" s="128"/>
      <c r="N393" s="128"/>
      <c r="O393" s="128"/>
      <c r="P393" s="128"/>
      <c r="Q393" s="128"/>
      <c r="R393" s="128"/>
      <c r="S393" s="128"/>
      <c r="T393" s="120">
        <f t="shared" si="67"/>
        <v>0</v>
      </c>
      <c r="U393" s="131"/>
      <c r="V393" s="131"/>
      <c r="W393" s="131">
        <f>SUMIFS($F$3:F393,$D$3:D393,D393,$C$3:C393,"Buy")+SUMIFS($F$3:F393,$D$3:D393,D393,$C$3:C393,"Coin Deposit",$E$3:E393,"&lt;&gt;")</f>
        <v>0</v>
      </c>
      <c r="X393" s="131">
        <f t="shared" si="68"/>
        <v>0</v>
      </c>
      <c r="Y393" s="131">
        <f>IF($D393=Y$1,SUMIFS($H$3:$H393,$G$3:$G393,Y$1,$C$3:$C393,"Sell"),0)</f>
        <v>0</v>
      </c>
      <c r="Z393" s="131">
        <f t="shared" si="69"/>
        <v>0</v>
      </c>
      <c r="AA393" s="131">
        <f>IF($D393=AA$1,SUMIFS($H$3:$H393,$G$3:$G393,AA$1,$C$3:$C393,"Sell"),0)</f>
        <v>0</v>
      </c>
      <c r="AB393" s="131">
        <f t="shared" si="70"/>
        <v>0</v>
      </c>
      <c r="AC393" s="131">
        <f>SUMIFS('Deductions and Deposits'!$H:$H,'Deductions and Deposits'!$G:$G,D393,'Deductions and Deposits'!$F:$F,"&lt;="&amp;B393)+SUMIFS($F$3:F393,$D$3:D393,D393,$C$3:C393,"Coin Deposit",$E$3:E393,"")</f>
        <v>0</v>
      </c>
      <c r="AD393" s="131">
        <f>SUMIFS('Deductions and Deposits'!$D:$D,'Deductions and Deposits'!$C:$C,D393)+SUMIFS($F:$F,$D:$D,D393,$C:$C,"Coin Deduction")</f>
        <v>0</v>
      </c>
      <c r="AE393" s="131">
        <f>Table5[[#This Row],[Column4]]+Table5[[#This Row],[Column14]]+Table5[[#This Row],[Column19]]+Table5[[#This Row],[Column12]]</f>
        <v>0</v>
      </c>
      <c r="AF393" s="131">
        <f>Table5[[#This Row],[Column5]]+Table5[[#This Row],[Column13]]+Table5[[#This Row],[Column21]]+Table5[[#This Row],[Column18]]</f>
        <v>0</v>
      </c>
      <c r="AG393" s="131">
        <f t="shared" si="71"/>
        <v>0</v>
      </c>
      <c r="AH393" s="131">
        <f t="shared" si="72"/>
        <v>0</v>
      </c>
      <c r="AI393" s="131">
        <f>Table5[[#This Row],[Column17]]-Table5[[#This Row],[Column20]]</f>
        <v>0</v>
      </c>
      <c r="AJ393" s="131">
        <f t="shared" si="73"/>
        <v>0</v>
      </c>
      <c r="AK393" s="131">
        <f t="shared" si="66"/>
        <v>0</v>
      </c>
      <c r="AL393" s="131">
        <f t="shared" si="74"/>
        <v>0</v>
      </c>
      <c r="AM393" s="131" t="str">
        <f t="shared" si="75"/>
        <v/>
      </c>
      <c r="AN393" s="131" t="str">
        <f t="shared" ca="1" si="76"/>
        <v/>
      </c>
    </row>
    <row r="394" spans="1:40" ht="20.25" customHeight="1" x14ac:dyDescent="0.3">
      <c r="A394" s="127"/>
      <c r="B394" s="164"/>
      <c r="C394" s="139"/>
      <c r="D394" s="140"/>
      <c r="E394" s="139"/>
      <c r="F394" s="139"/>
      <c r="G394" s="140"/>
      <c r="H394" s="139"/>
      <c r="I394" s="129"/>
      <c r="L394" s="128"/>
      <c r="M394" s="128"/>
      <c r="N394" s="128"/>
      <c r="O394" s="128"/>
      <c r="P394" s="128"/>
      <c r="Q394" s="128"/>
      <c r="R394" s="128"/>
      <c r="S394" s="128"/>
      <c r="T394" s="120">
        <f t="shared" si="67"/>
        <v>0</v>
      </c>
      <c r="U394" s="131"/>
      <c r="V394" s="131"/>
      <c r="W394" s="131">
        <f>SUMIFS($F$3:F394,$D$3:D394,D394,$C$3:C394,"Buy")+SUMIFS($F$3:F394,$D$3:D394,D394,$C$3:C394,"Coin Deposit",$E$3:E394,"&lt;&gt;")</f>
        <v>0</v>
      </c>
      <c r="X394" s="131">
        <f t="shared" si="68"/>
        <v>0</v>
      </c>
      <c r="Y394" s="131">
        <f>IF($D394=Y$1,SUMIFS($H$3:$H394,$G$3:$G394,Y$1,$C$3:$C394,"Sell"),0)</f>
        <v>0</v>
      </c>
      <c r="Z394" s="131">
        <f t="shared" si="69"/>
        <v>0</v>
      </c>
      <c r="AA394" s="131">
        <f>IF($D394=AA$1,SUMIFS($H$3:$H394,$G$3:$G394,AA$1,$C$3:$C394,"Sell"),0)</f>
        <v>0</v>
      </c>
      <c r="AB394" s="131">
        <f t="shared" si="70"/>
        <v>0</v>
      </c>
      <c r="AC394" s="131">
        <f>SUMIFS('Deductions and Deposits'!$H:$H,'Deductions and Deposits'!$G:$G,D394,'Deductions and Deposits'!$F:$F,"&lt;="&amp;B394)+SUMIFS($F$3:F394,$D$3:D394,D394,$C$3:C394,"Coin Deposit",$E$3:E394,"")</f>
        <v>0</v>
      </c>
      <c r="AD394" s="131">
        <f>SUMIFS('Deductions and Deposits'!$D:$D,'Deductions and Deposits'!$C:$C,D394)+SUMIFS($F:$F,$D:$D,D394,$C:$C,"Coin Deduction")</f>
        <v>0</v>
      </c>
      <c r="AE394" s="131">
        <f>Table5[[#This Row],[Column4]]+Table5[[#This Row],[Column14]]+Table5[[#This Row],[Column19]]+Table5[[#This Row],[Column12]]</f>
        <v>0</v>
      </c>
      <c r="AF394" s="131">
        <f>Table5[[#This Row],[Column5]]+Table5[[#This Row],[Column13]]+Table5[[#This Row],[Column21]]+Table5[[#This Row],[Column18]]</f>
        <v>0</v>
      </c>
      <c r="AG394" s="131">
        <f t="shared" si="71"/>
        <v>0</v>
      </c>
      <c r="AH394" s="131">
        <f t="shared" si="72"/>
        <v>0</v>
      </c>
      <c r="AI394" s="131">
        <f>Table5[[#This Row],[Column17]]-Table5[[#This Row],[Column20]]</f>
        <v>0</v>
      </c>
      <c r="AJ394" s="131">
        <f t="shared" si="73"/>
        <v>0</v>
      </c>
      <c r="AK394" s="131">
        <f t="shared" si="66"/>
        <v>0</v>
      </c>
      <c r="AL394" s="131">
        <f t="shared" si="74"/>
        <v>0</v>
      </c>
      <c r="AM394" s="131" t="str">
        <f t="shared" si="75"/>
        <v/>
      </c>
      <c r="AN394" s="131" t="str">
        <f t="shared" ca="1" si="76"/>
        <v/>
      </c>
    </row>
    <row r="395" spans="1:40" ht="20.25" customHeight="1" x14ac:dyDescent="0.3">
      <c r="A395" s="127"/>
      <c r="B395" s="164"/>
      <c r="C395" s="139"/>
      <c r="D395" s="140"/>
      <c r="E395" s="139"/>
      <c r="F395" s="139"/>
      <c r="G395" s="140"/>
      <c r="H395" s="139"/>
      <c r="I395" s="129"/>
      <c r="L395" s="128"/>
      <c r="M395" s="128"/>
      <c r="N395" s="128"/>
      <c r="O395" s="128"/>
      <c r="P395" s="128"/>
      <c r="Q395" s="128"/>
      <c r="R395" s="128"/>
      <c r="S395" s="128"/>
      <c r="T395" s="120">
        <f t="shared" si="67"/>
        <v>0</v>
      </c>
      <c r="U395" s="131"/>
      <c r="V395" s="131"/>
      <c r="W395" s="131">
        <f>SUMIFS($F$3:F395,$D$3:D395,D395,$C$3:C395,"Buy")+SUMIFS($F$3:F395,$D$3:D395,D395,$C$3:C395,"Coin Deposit",$E$3:E395,"&lt;&gt;")</f>
        <v>0</v>
      </c>
      <c r="X395" s="131">
        <f t="shared" si="68"/>
        <v>0</v>
      </c>
      <c r="Y395" s="131">
        <f>IF($D395=Y$1,SUMIFS($H$3:$H395,$G$3:$G395,Y$1,$C$3:$C395,"Sell"),0)</f>
        <v>0</v>
      </c>
      <c r="Z395" s="131">
        <f t="shared" si="69"/>
        <v>0</v>
      </c>
      <c r="AA395" s="131">
        <f>IF($D395=AA$1,SUMIFS($H$3:$H395,$G$3:$G395,AA$1,$C$3:$C395,"Sell"),0)</f>
        <v>0</v>
      </c>
      <c r="AB395" s="131">
        <f t="shared" si="70"/>
        <v>0</v>
      </c>
      <c r="AC395" s="131">
        <f>SUMIFS('Deductions and Deposits'!$H:$H,'Deductions and Deposits'!$G:$G,D395,'Deductions and Deposits'!$F:$F,"&lt;="&amp;B395)+SUMIFS($F$3:F395,$D$3:D395,D395,$C$3:C395,"Coin Deposit",$E$3:E395,"")</f>
        <v>0</v>
      </c>
      <c r="AD395" s="131">
        <f>SUMIFS('Deductions and Deposits'!$D:$D,'Deductions and Deposits'!$C:$C,D395)+SUMIFS($F:$F,$D:$D,D395,$C:$C,"Coin Deduction")</f>
        <v>0</v>
      </c>
      <c r="AE395" s="131">
        <f>Table5[[#This Row],[Column4]]+Table5[[#This Row],[Column14]]+Table5[[#This Row],[Column19]]+Table5[[#This Row],[Column12]]</f>
        <v>0</v>
      </c>
      <c r="AF395" s="131">
        <f>Table5[[#This Row],[Column5]]+Table5[[#This Row],[Column13]]+Table5[[#This Row],[Column21]]+Table5[[#This Row],[Column18]]</f>
        <v>0</v>
      </c>
      <c r="AG395" s="131">
        <f t="shared" si="71"/>
        <v>0</v>
      </c>
      <c r="AH395" s="131">
        <f t="shared" si="72"/>
        <v>0</v>
      </c>
      <c r="AI395" s="131">
        <f>Table5[[#This Row],[Column17]]-Table5[[#This Row],[Column20]]</f>
        <v>0</v>
      </c>
      <c r="AJ395" s="131">
        <f t="shared" si="73"/>
        <v>0</v>
      </c>
      <c r="AK395" s="131">
        <f t="shared" si="66"/>
        <v>0</v>
      </c>
      <c r="AL395" s="131">
        <f t="shared" si="74"/>
        <v>0</v>
      </c>
      <c r="AM395" s="131" t="str">
        <f t="shared" si="75"/>
        <v/>
      </c>
      <c r="AN395" s="131" t="str">
        <f t="shared" ca="1" si="76"/>
        <v/>
      </c>
    </row>
    <row r="396" spans="1:40" ht="20.25" customHeight="1" x14ac:dyDescent="0.3">
      <c r="A396" s="127"/>
      <c r="B396" s="164"/>
      <c r="C396" s="139"/>
      <c r="D396" s="140"/>
      <c r="E396" s="139"/>
      <c r="F396" s="139"/>
      <c r="G396" s="140"/>
      <c r="H396" s="139"/>
      <c r="I396" s="129"/>
      <c r="L396" s="128"/>
      <c r="M396" s="128"/>
      <c r="N396" s="128"/>
      <c r="O396" s="128"/>
      <c r="P396" s="128"/>
      <c r="Q396" s="128"/>
      <c r="R396" s="128"/>
      <c r="S396" s="128"/>
      <c r="T396" s="120">
        <f t="shared" si="67"/>
        <v>0</v>
      </c>
      <c r="U396" s="131"/>
      <c r="V396" s="131"/>
      <c r="W396" s="131">
        <f>SUMIFS($F$3:F396,$D$3:D396,D396,$C$3:C396,"Buy")+SUMIFS($F$3:F396,$D$3:D396,D396,$C$3:C396,"Coin Deposit",$E$3:E396,"&lt;&gt;")</f>
        <v>0</v>
      </c>
      <c r="X396" s="131">
        <f t="shared" si="68"/>
        <v>0</v>
      </c>
      <c r="Y396" s="131">
        <f>IF($D396=Y$1,SUMIFS($H$3:$H396,$G$3:$G396,Y$1,$C$3:$C396,"Sell"),0)</f>
        <v>0</v>
      </c>
      <c r="Z396" s="131">
        <f t="shared" si="69"/>
        <v>0</v>
      </c>
      <c r="AA396" s="131">
        <f>IF($D396=AA$1,SUMIFS($H$3:$H396,$G$3:$G396,AA$1,$C$3:$C396,"Sell"),0)</f>
        <v>0</v>
      </c>
      <c r="AB396" s="131">
        <f t="shared" si="70"/>
        <v>0</v>
      </c>
      <c r="AC396" s="131">
        <f>SUMIFS('Deductions and Deposits'!$H:$H,'Deductions and Deposits'!$G:$G,D396,'Deductions and Deposits'!$F:$F,"&lt;="&amp;B396)+SUMIFS($F$3:F396,$D$3:D396,D396,$C$3:C396,"Coin Deposit",$E$3:E396,"")</f>
        <v>0</v>
      </c>
      <c r="AD396" s="131">
        <f>SUMIFS('Deductions and Deposits'!$D:$D,'Deductions and Deposits'!$C:$C,D396)+SUMIFS($F:$F,$D:$D,D396,$C:$C,"Coin Deduction")</f>
        <v>0</v>
      </c>
      <c r="AE396" s="131">
        <f>Table5[[#This Row],[Column4]]+Table5[[#This Row],[Column14]]+Table5[[#This Row],[Column19]]+Table5[[#This Row],[Column12]]</f>
        <v>0</v>
      </c>
      <c r="AF396" s="131">
        <f>Table5[[#This Row],[Column5]]+Table5[[#This Row],[Column13]]+Table5[[#This Row],[Column21]]+Table5[[#This Row],[Column18]]</f>
        <v>0</v>
      </c>
      <c r="AG396" s="131">
        <f t="shared" si="71"/>
        <v>0</v>
      </c>
      <c r="AH396" s="131">
        <f t="shared" si="72"/>
        <v>0</v>
      </c>
      <c r="AI396" s="131">
        <f>Table5[[#This Row],[Column17]]-Table5[[#This Row],[Column20]]</f>
        <v>0</v>
      </c>
      <c r="AJ396" s="131">
        <f t="shared" si="73"/>
        <v>0</v>
      </c>
      <c r="AK396" s="131">
        <f t="shared" si="66"/>
        <v>0</v>
      </c>
      <c r="AL396" s="131">
        <f t="shared" si="74"/>
        <v>0</v>
      </c>
      <c r="AM396" s="131" t="str">
        <f t="shared" si="75"/>
        <v/>
      </c>
      <c r="AN396" s="131" t="str">
        <f t="shared" ca="1" si="76"/>
        <v/>
      </c>
    </row>
    <row r="397" spans="1:40" ht="20.25" customHeight="1" x14ac:dyDescent="0.3">
      <c r="A397" s="127"/>
      <c r="B397" s="164"/>
      <c r="C397" s="139"/>
      <c r="D397" s="140"/>
      <c r="E397" s="139"/>
      <c r="F397" s="139"/>
      <c r="G397" s="140"/>
      <c r="H397" s="139"/>
      <c r="I397" s="129"/>
      <c r="L397" s="128"/>
      <c r="M397" s="128"/>
      <c r="N397" s="128"/>
      <c r="O397" s="128"/>
      <c r="P397" s="128"/>
      <c r="Q397" s="128"/>
      <c r="R397" s="128"/>
      <c r="S397" s="128"/>
      <c r="T397" s="120">
        <f t="shared" si="67"/>
        <v>0</v>
      </c>
      <c r="U397" s="131"/>
      <c r="V397" s="131"/>
      <c r="W397" s="131">
        <f>SUMIFS($F$3:F397,$D$3:D397,D397,$C$3:C397,"Buy")+SUMIFS($F$3:F397,$D$3:D397,D397,$C$3:C397,"Coin Deposit",$E$3:E397,"&lt;&gt;")</f>
        <v>0</v>
      </c>
      <c r="X397" s="131">
        <f t="shared" si="68"/>
        <v>0</v>
      </c>
      <c r="Y397" s="131">
        <f>IF($D397=Y$1,SUMIFS($H$3:$H397,$G$3:$G397,Y$1,$C$3:$C397,"Sell"),0)</f>
        <v>0</v>
      </c>
      <c r="Z397" s="131">
        <f t="shared" si="69"/>
        <v>0</v>
      </c>
      <c r="AA397" s="131">
        <f>IF($D397=AA$1,SUMIFS($H$3:$H397,$G$3:$G397,AA$1,$C$3:$C397,"Sell"),0)</f>
        <v>0</v>
      </c>
      <c r="AB397" s="131">
        <f t="shared" si="70"/>
        <v>0</v>
      </c>
      <c r="AC397" s="131">
        <f>SUMIFS('Deductions and Deposits'!$H:$H,'Deductions and Deposits'!$G:$G,D397,'Deductions and Deposits'!$F:$F,"&lt;="&amp;B397)+SUMIFS($F$3:F397,$D$3:D397,D397,$C$3:C397,"Coin Deposit",$E$3:E397,"")</f>
        <v>0</v>
      </c>
      <c r="AD397" s="131">
        <f>SUMIFS('Deductions and Deposits'!$D:$D,'Deductions and Deposits'!$C:$C,D397)+SUMIFS($F:$F,$D:$D,D397,$C:$C,"Coin Deduction")</f>
        <v>0</v>
      </c>
      <c r="AE397" s="131">
        <f>Table5[[#This Row],[Column4]]+Table5[[#This Row],[Column14]]+Table5[[#This Row],[Column19]]+Table5[[#This Row],[Column12]]</f>
        <v>0</v>
      </c>
      <c r="AF397" s="131">
        <f>Table5[[#This Row],[Column5]]+Table5[[#This Row],[Column13]]+Table5[[#This Row],[Column21]]+Table5[[#This Row],[Column18]]</f>
        <v>0</v>
      </c>
      <c r="AG397" s="131">
        <f t="shared" si="71"/>
        <v>0</v>
      </c>
      <c r="AH397" s="131">
        <f t="shared" si="72"/>
        <v>0</v>
      </c>
      <c r="AI397" s="131">
        <f>Table5[[#This Row],[Column17]]-Table5[[#This Row],[Column20]]</f>
        <v>0</v>
      </c>
      <c r="AJ397" s="131">
        <f t="shared" si="73"/>
        <v>0</v>
      </c>
      <c r="AK397" s="131">
        <f t="shared" si="66"/>
        <v>0</v>
      </c>
      <c r="AL397" s="131">
        <f t="shared" si="74"/>
        <v>0</v>
      </c>
      <c r="AM397" s="131" t="str">
        <f t="shared" si="75"/>
        <v/>
      </c>
      <c r="AN397" s="131" t="str">
        <f t="shared" ca="1" si="76"/>
        <v/>
      </c>
    </row>
    <row r="398" spans="1:40" ht="20.25" customHeight="1" x14ac:dyDescent="0.3">
      <c r="A398" s="127"/>
      <c r="B398" s="164"/>
      <c r="C398" s="139"/>
      <c r="D398" s="140"/>
      <c r="E398" s="139"/>
      <c r="F398" s="139"/>
      <c r="G398" s="140"/>
      <c r="H398" s="139"/>
      <c r="I398" s="129"/>
      <c r="L398" s="128"/>
      <c r="M398" s="128"/>
      <c r="N398" s="128"/>
      <c r="O398" s="128"/>
      <c r="P398" s="128"/>
      <c r="Q398" s="128"/>
      <c r="R398" s="128"/>
      <c r="S398" s="128"/>
      <c r="T398" s="120">
        <f t="shared" si="67"/>
        <v>0</v>
      </c>
      <c r="U398" s="131"/>
      <c r="V398" s="131"/>
      <c r="W398" s="131">
        <f>SUMIFS($F$3:F398,$D$3:D398,D398,$C$3:C398,"Buy")+SUMIFS($F$3:F398,$D$3:D398,D398,$C$3:C398,"Coin Deposit",$E$3:E398,"&lt;&gt;")</f>
        <v>0</v>
      </c>
      <c r="X398" s="131">
        <f t="shared" si="68"/>
        <v>0</v>
      </c>
      <c r="Y398" s="131">
        <f>IF($D398=Y$1,SUMIFS($H$3:$H398,$G$3:$G398,Y$1,$C$3:$C398,"Sell"),0)</f>
        <v>0</v>
      </c>
      <c r="Z398" s="131">
        <f t="shared" si="69"/>
        <v>0</v>
      </c>
      <c r="AA398" s="131">
        <f>IF($D398=AA$1,SUMIFS($H$3:$H398,$G$3:$G398,AA$1,$C$3:$C398,"Sell"),0)</f>
        <v>0</v>
      </c>
      <c r="AB398" s="131">
        <f t="shared" si="70"/>
        <v>0</v>
      </c>
      <c r="AC398" s="131">
        <f>SUMIFS('Deductions and Deposits'!$H:$H,'Deductions and Deposits'!$G:$G,D398,'Deductions and Deposits'!$F:$F,"&lt;="&amp;B398)+SUMIFS($F$3:F398,$D$3:D398,D398,$C$3:C398,"Coin Deposit",$E$3:E398,"")</f>
        <v>0</v>
      </c>
      <c r="AD398" s="131">
        <f>SUMIFS('Deductions and Deposits'!$D:$D,'Deductions and Deposits'!$C:$C,D398)+SUMIFS($F:$F,$D:$D,D398,$C:$C,"Coin Deduction")</f>
        <v>0</v>
      </c>
      <c r="AE398" s="131">
        <f>Table5[[#This Row],[Column4]]+Table5[[#This Row],[Column14]]+Table5[[#This Row],[Column19]]+Table5[[#This Row],[Column12]]</f>
        <v>0</v>
      </c>
      <c r="AF398" s="131">
        <f>Table5[[#This Row],[Column5]]+Table5[[#This Row],[Column13]]+Table5[[#This Row],[Column21]]+Table5[[#This Row],[Column18]]</f>
        <v>0</v>
      </c>
      <c r="AG398" s="131">
        <f t="shared" si="71"/>
        <v>0</v>
      </c>
      <c r="AH398" s="131">
        <f t="shared" si="72"/>
        <v>0</v>
      </c>
      <c r="AI398" s="131">
        <f>Table5[[#This Row],[Column17]]-Table5[[#This Row],[Column20]]</f>
        <v>0</v>
      </c>
      <c r="AJ398" s="131">
        <f t="shared" si="73"/>
        <v>0</v>
      </c>
      <c r="AK398" s="131">
        <f t="shared" si="66"/>
        <v>0</v>
      </c>
      <c r="AL398" s="131">
        <f t="shared" si="74"/>
        <v>0</v>
      </c>
      <c r="AM398" s="131" t="str">
        <f t="shared" si="75"/>
        <v/>
      </c>
      <c r="AN398" s="131" t="str">
        <f t="shared" ca="1" si="76"/>
        <v/>
      </c>
    </row>
    <row r="399" spans="1:40" ht="20.25" customHeight="1" x14ac:dyDescent="0.3">
      <c r="A399" s="127"/>
      <c r="B399" s="164"/>
      <c r="C399" s="139"/>
      <c r="D399" s="140"/>
      <c r="E399" s="139"/>
      <c r="F399" s="139"/>
      <c r="G399" s="140"/>
      <c r="H399" s="139"/>
      <c r="I399" s="129"/>
      <c r="L399" s="128"/>
      <c r="M399" s="128"/>
      <c r="N399" s="128"/>
      <c r="O399" s="128"/>
      <c r="P399" s="128"/>
      <c r="Q399" s="128"/>
      <c r="R399" s="128"/>
      <c r="S399" s="128"/>
      <c r="T399" s="120">
        <f t="shared" si="67"/>
        <v>0</v>
      </c>
      <c r="U399" s="131"/>
      <c r="V399" s="131"/>
      <c r="W399" s="131">
        <f>SUMIFS($F$3:F399,$D$3:D399,D399,$C$3:C399,"Buy")+SUMIFS($F$3:F399,$D$3:D399,D399,$C$3:C399,"Coin Deposit",$E$3:E399,"&lt;&gt;")</f>
        <v>0</v>
      </c>
      <c r="X399" s="131">
        <f t="shared" si="68"/>
        <v>0</v>
      </c>
      <c r="Y399" s="131">
        <f>IF($D399=Y$1,SUMIFS($H$3:$H399,$G$3:$G399,Y$1,$C$3:$C399,"Sell"),0)</f>
        <v>0</v>
      </c>
      <c r="Z399" s="131">
        <f t="shared" si="69"/>
        <v>0</v>
      </c>
      <c r="AA399" s="131">
        <f>IF($D399=AA$1,SUMIFS($H$3:$H399,$G$3:$G399,AA$1,$C$3:$C399,"Sell"),0)</f>
        <v>0</v>
      </c>
      <c r="AB399" s="131">
        <f t="shared" si="70"/>
        <v>0</v>
      </c>
      <c r="AC399" s="131">
        <f>SUMIFS('Deductions and Deposits'!$H:$H,'Deductions and Deposits'!$G:$G,D399,'Deductions and Deposits'!$F:$F,"&lt;="&amp;B399)+SUMIFS($F$3:F399,$D$3:D399,D399,$C$3:C399,"Coin Deposit",$E$3:E399,"")</f>
        <v>0</v>
      </c>
      <c r="AD399" s="131">
        <f>SUMIFS('Deductions and Deposits'!$D:$D,'Deductions and Deposits'!$C:$C,D399)+SUMIFS($F:$F,$D:$D,D399,$C:$C,"Coin Deduction")</f>
        <v>0</v>
      </c>
      <c r="AE399" s="131">
        <f>Table5[[#This Row],[Column4]]+Table5[[#This Row],[Column14]]+Table5[[#This Row],[Column19]]+Table5[[#This Row],[Column12]]</f>
        <v>0</v>
      </c>
      <c r="AF399" s="131">
        <f>Table5[[#This Row],[Column5]]+Table5[[#This Row],[Column13]]+Table5[[#This Row],[Column21]]+Table5[[#This Row],[Column18]]</f>
        <v>0</v>
      </c>
      <c r="AG399" s="131">
        <f t="shared" si="71"/>
        <v>0</v>
      </c>
      <c r="AH399" s="131">
        <f t="shared" si="72"/>
        <v>0</v>
      </c>
      <c r="AI399" s="131">
        <f>Table5[[#This Row],[Column17]]-Table5[[#This Row],[Column20]]</f>
        <v>0</v>
      </c>
      <c r="AJ399" s="131">
        <f t="shared" si="73"/>
        <v>0</v>
      </c>
      <c r="AK399" s="131">
        <f t="shared" si="66"/>
        <v>0</v>
      </c>
      <c r="AL399" s="131">
        <f t="shared" si="74"/>
        <v>0</v>
      </c>
      <c r="AM399" s="131" t="str">
        <f t="shared" si="75"/>
        <v/>
      </c>
      <c r="AN399" s="131" t="str">
        <f t="shared" ca="1" si="76"/>
        <v/>
      </c>
    </row>
    <row r="400" spans="1:40" ht="20.25" customHeight="1" x14ac:dyDescent="0.3">
      <c r="A400" s="127"/>
      <c r="B400" s="164"/>
      <c r="C400" s="139"/>
      <c r="D400" s="140"/>
      <c r="E400" s="139"/>
      <c r="F400" s="139"/>
      <c r="G400" s="140"/>
      <c r="H400" s="139"/>
      <c r="I400" s="129"/>
      <c r="L400" s="128"/>
      <c r="M400" s="128"/>
      <c r="N400" s="128"/>
      <c r="O400" s="128"/>
      <c r="P400" s="128"/>
      <c r="Q400" s="128"/>
      <c r="R400" s="128"/>
      <c r="S400" s="128"/>
      <c r="T400" s="120">
        <f t="shared" si="67"/>
        <v>0</v>
      </c>
      <c r="U400" s="131"/>
      <c r="V400" s="131"/>
      <c r="W400" s="131">
        <f>SUMIFS($F$3:F400,$D$3:D400,D400,$C$3:C400,"Buy")+SUMIFS($F$3:F400,$D$3:D400,D400,$C$3:C400,"Coin Deposit",$E$3:E400,"&lt;&gt;")</f>
        <v>0</v>
      </c>
      <c r="X400" s="131">
        <f t="shared" si="68"/>
        <v>0</v>
      </c>
      <c r="Y400" s="131">
        <f>IF($D400=Y$1,SUMIFS($H$3:$H400,$G$3:$G400,Y$1,$C$3:$C400,"Sell"),0)</f>
        <v>0</v>
      </c>
      <c r="Z400" s="131">
        <f t="shared" si="69"/>
        <v>0</v>
      </c>
      <c r="AA400" s="131">
        <f>IF($D400=AA$1,SUMIFS($H$3:$H400,$G$3:$G400,AA$1,$C$3:$C400,"Sell"),0)</f>
        <v>0</v>
      </c>
      <c r="AB400" s="131">
        <f t="shared" si="70"/>
        <v>0</v>
      </c>
      <c r="AC400" s="131">
        <f>SUMIFS('Deductions and Deposits'!$H:$H,'Deductions and Deposits'!$G:$G,D400,'Deductions and Deposits'!$F:$F,"&lt;="&amp;B400)+SUMIFS($F$3:F400,$D$3:D400,D400,$C$3:C400,"Coin Deposit",$E$3:E400,"")</f>
        <v>0</v>
      </c>
      <c r="AD400" s="131">
        <f>SUMIFS('Deductions and Deposits'!$D:$D,'Deductions and Deposits'!$C:$C,D400)+SUMIFS($F:$F,$D:$D,D400,$C:$C,"Coin Deduction")</f>
        <v>0</v>
      </c>
      <c r="AE400" s="131">
        <f>Table5[[#This Row],[Column4]]+Table5[[#This Row],[Column14]]+Table5[[#This Row],[Column19]]+Table5[[#This Row],[Column12]]</f>
        <v>0</v>
      </c>
      <c r="AF400" s="131">
        <f>Table5[[#This Row],[Column5]]+Table5[[#This Row],[Column13]]+Table5[[#This Row],[Column21]]+Table5[[#This Row],[Column18]]</f>
        <v>0</v>
      </c>
      <c r="AG400" s="131">
        <f t="shared" si="71"/>
        <v>0</v>
      </c>
      <c r="AH400" s="131">
        <f t="shared" si="72"/>
        <v>0</v>
      </c>
      <c r="AI400" s="131">
        <f>Table5[[#This Row],[Column17]]-Table5[[#This Row],[Column20]]</f>
        <v>0</v>
      </c>
      <c r="AJ400" s="131">
        <f t="shared" si="73"/>
        <v>0</v>
      </c>
      <c r="AK400" s="131">
        <f t="shared" si="66"/>
        <v>0</v>
      </c>
      <c r="AL400" s="131">
        <f t="shared" si="74"/>
        <v>0</v>
      </c>
      <c r="AM400" s="131" t="str">
        <f t="shared" si="75"/>
        <v/>
      </c>
      <c r="AN400" s="131" t="str">
        <f t="shared" ca="1" si="76"/>
        <v/>
      </c>
    </row>
    <row r="401" spans="1:40" ht="20.25" customHeight="1" x14ac:dyDescent="0.3">
      <c r="A401" s="127"/>
      <c r="B401" s="164"/>
      <c r="C401" s="139"/>
      <c r="D401" s="140"/>
      <c r="E401" s="139"/>
      <c r="F401" s="139"/>
      <c r="G401" s="140"/>
      <c r="H401" s="139"/>
      <c r="I401" s="129"/>
      <c r="L401" s="128"/>
      <c r="M401" s="128"/>
      <c r="N401" s="128"/>
      <c r="O401" s="128"/>
      <c r="P401" s="128"/>
      <c r="Q401" s="128"/>
      <c r="R401" s="128"/>
      <c r="S401" s="128"/>
      <c r="T401" s="120">
        <f t="shared" si="67"/>
        <v>0</v>
      </c>
      <c r="U401" s="131"/>
      <c r="V401" s="131"/>
      <c r="W401" s="131">
        <f>SUMIFS($F$3:F401,$D$3:D401,D401,$C$3:C401,"Buy")+SUMIFS($F$3:F401,$D$3:D401,D401,$C$3:C401,"Coin Deposit",$E$3:E401,"&lt;&gt;")</f>
        <v>0</v>
      </c>
      <c r="X401" s="131">
        <f t="shared" si="68"/>
        <v>0</v>
      </c>
      <c r="Y401" s="131">
        <f>IF($D401=Y$1,SUMIFS($H$3:$H401,$G$3:$G401,Y$1,$C$3:$C401,"Sell"),0)</f>
        <v>0</v>
      </c>
      <c r="Z401" s="131">
        <f t="shared" si="69"/>
        <v>0</v>
      </c>
      <c r="AA401" s="131">
        <f>IF($D401=AA$1,SUMIFS($H$3:$H401,$G$3:$G401,AA$1,$C$3:$C401,"Sell"),0)</f>
        <v>0</v>
      </c>
      <c r="AB401" s="131">
        <f t="shared" si="70"/>
        <v>0</v>
      </c>
      <c r="AC401" s="131">
        <f>SUMIFS('Deductions and Deposits'!$H:$H,'Deductions and Deposits'!$G:$G,D401,'Deductions and Deposits'!$F:$F,"&lt;="&amp;B401)+SUMIFS($F$3:F401,$D$3:D401,D401,$C$3:C401,"Coin Deposit",$E$3:E401,"")</f>
        <v>0</v>
      </c>
      <c r="AD401" s="131">
        <f>SUMIFS('Deductions and Deposits'!$D:$D,'Deductions and Deposits'!$C:$C,D401)+SUMIFS($F:$F,$D:$D,D401,$C:$C,"Coin Deduction")</f>
        <v>0</v>
      </c>
      <c r="AE401" s="131">
        <f>Table5[[#This Row],[Column4]]+Table5[[#This Row],[Column14]]+Table5[[#This Row],[Column19]]+Table5[[#This Row],[Column12]]</f>
        <v>0</v>
      </c>
      <c r="AF401" s="131">
        <f>Table5[[#This Row],[Column5]]+Table5[[#This Row],[Column13]]+Table5[[#This Row],[Column21]]+Table5[[#This Row],[Column18]]</f>
        <v>0</v>
      </c>
      <c r="AG401" s="131">
        <f t="shared" si="71"/>
        <v>0</v>
      </c>
      <c r="AH401" s="131">
        <f t="shared" si="72"/>
        <v>0</v>
      </c>
      <c r="AI401" s="131">
        <f>Table5[[#This Row],[Column17]]-Table5[[#This Row],[Column20]]</f>
        <v>0</v>
      </c>
      <c r="AJ401" s="131">
        <f t="shared" si="73"/>
        <v>0</v>
      </c>
      <c r="AK401" s="131">
        <f t="shared" ref="AK401:AK464" si="77">AJ401*T401</f>
        <v>0</v>
      </c>
      <c r="AL401" s="131">
        <f t="shared" si="74"/>
        <v>0</v>
      </c>
      <c r="AM401" s="131" t="str">
        <f t="shared" si="75"/>
        <v/>
      </c>
      <c r="AN401" s="131" t="str">
        <f t="shared" ca="1" si="76"/>
        <v/>
      </c>
    </row>
    <row r="402" spans="1:40" ht="20.25" customHeight="1" x14ac:dyDescent="0.3">
      <c r="A402" s="127"/>
      <c r="B402" s="164"/>
      <c r="C402" s="139"/>
      <c r="D402" s="140"/>
      <c r="E402" s="139"/>
      <c r="F402" s="139"/>
      <c r="G402" s="140"/>
      <c r="H402" s="139"/>
      <c r="I402" s="129"/>
      <c r="L402" s="128"/>
      <c r="M402" s="128"/>
      <c r="N402" s="128"/>
      <c r="O402" s="128"/>
      <c r="P402" s="128"/>
      <c r="Q402" s="128"/>
      <c r="R402" s="128"/>
      <c r="S402" s="128"/>
      <c r="T402" s="120">
        <f t="shared" si="67"/>
        <v>0</v>
      </c>
      <c r="U402" s="131"/>
      <c r="V402" s="131"/>
      <c r="W402" s="131">
        <f>SUMIFS($F$3:F402,$D$3:D402,D402,$C$3:C402,"Buy")+SUMIFS($F$3:F402,$D$3:D402,D402,$C$3:C402,"Coin Deposit",$E$3:E402,"&lt;&gt;")</f>
        <v>0</v>
      </c>
      <c r="X402" s="131">
        <f t="shared" si="68"/>
        <v>0</v>
      </c>
      <c r="Y402" s="131">
        <f>IF($D402=Y$1,SUMIFS($H$3:$H402,$G$3:$G402,Y$1,$C$3:$C402,"Sell"),0)</f>
        <v>0</v>
      </c>
      <c r="Z402" s="131">
        <f t="shared" si="69"/>
        <v>0</v>
      </c>
      <c r="AA402" s="131">
        <f>IF($D402=AA$1,SUMIFS($H$3:$H402,$G$3:$G402,AA$1,$C$3:$C402,"Sell"),0)</f>
        <v>0</v>
      </c>
      <c r="AB402" s="131">
        <f t="shared" si="70"/>
        <v>0</v>
      </c>
      <c r="AC402" s="131">
        <f>SUMIFS('Deductions and Deposits'!$H:$H,'Deductions and Deposits'!$G:$G,D402,'Deductions and Deposits'!$F:$F,"&lt;="&amp;B402)+SUMIFS($F$3:F402,$D$3:D402,D402,$C$3:C402,"Coin Deposit",$E$3:E402,"")</f>
        <v>0</v>
      </c>
      <c r="AD402" s="131">
        <f>SUMIFS('Deductions and Deposits'!$D:$D,'Deductions and Deposits'!$C:$C,D402)+SUMIFS($F:$F,$D:$D,D402,$C:$C,"Coin Deduction")</f>
        <v>0</v>
      </c>
      <c r="AE402" s="131">
        <f>Table5[[#This Row],[Column4]]+Table5[[#This Row],[Column14]]+Table5[[#This Row],[Column19]]+Table5[[#This Row],[Column12]]</f>
        <v>0</v>
      </c>
      <c r="AF402" s="131">
        <f>Table5[[#This Row],[Column5]]+Table5[[#This Row],[Column13]]+Table5[[#This Row],[Column21]]+Table5[[#This Row],[Column18]]</f>
        <v>0</v>
      </c>
      <c r="AG402" s="131">
        <f t="shared" si="71"/>
        <v>0</v>
      </c>
      <c r="AH402" s="131">
        <f t="shared" si="72"/>
        <v>0</v>
      </c>
      <c r="AI402" s="131">
        <f>Table5[[#This Row],[Column17]]-Table5[[#This Row],[Column20]]</f>
        <v>0</v>
      </c>
      <c r="AJ402" s="131">
        <f t="shared" si="73"/>
        <v>0</v>
      </c>
      <c r="AK402" s="131">
        <f t="shared" si="77"/>
        <v>0</v>
      </c>
      <c r="AL402" s="131">
        <f t="shared" si="74"/>
        <v>0</v>
      </c>
      <c r="AM402" s="131" t="str">
        <f t="shared" si="75"/>
        <v/>
      </c>
      <c r="AN402" s="131" t="str">
        <f t="shared" ca="1" si="76"/>
        <v/>
      </c>
    </row>
    <row r="403" spans="1:40" ht="20.25" customHeight="1" x14ac:dyDescent="0.3">
      <c r="A403" s="127"/>
      <c r="B403" s="164"/>
      <c r="C403" s="139"/>
      <c r="D403" s="140"/>
      <c r="E403" s="139"/>
      <c r="F403" s="139"/>
      <c r="G403" s="140"/>
      <c r="H403" s="139"/>
      <c r="I403" s="129"/>
      <c r="L403" s="128"/>
      <c r="M403" s="128"/>
      <c r="N403" s="128"/>
      <c r="O403" s="128"/>
      <c r="P403" s="128"/>
      <c r="Q403" s="128"/>
      <c r="R403" s="128"/>
      <c r="S403" s="128"/>
      <c r="T403" s="120">
        <f t="shared" si="67"/>
        <v>0</v>
      </c>
      <c r="U403" s="131"/>
      <c r="V403" s="131"/>
      <c r="W403" s="131">
        <f>SUMIFS($F$3:F403,$D$3:D403,D403,$C$3:C403,"Buy")+SUMIFS($F$3:F403,$D$3:D403,D403,$C$3:C403,"Coin Deposit",$E$3:E403,"&lt;&gt;")</f>
        <v>0</v>
      </c>
      <c r="X403" s="131">
        <f t="shared" si="68"/>
        <v>0</v>
      </c>
      <c r="Y403" s="131">
        <f>IF($D403=Y$1,SUMIFS($H$3:$H403,$G$3:$G403,Y$1,$C$3:$C403,"Sell"),0)</f>
        <v>0</v>
      </c>
      <c r="Z403" s="131">
        <f t="shared" si="69"/>
        <v>0</v>
      </c>
      <c r="AA403" s="131">
        <f>IF($D403=AA$1,SUMIFS($H$3:$H403,$G$3:$G403,AA$1,$C$3:$C403,"Sell"),0)</f>
        <v>0</v>
      </c>
      <c r="AB403" s="131">
        <f t="shared" si="70"/>
        <v>0</v>
      </c>
      <c r="AC403" s="131">
        <f>SUMIFS('Deductions and Deposits'!$H:$H,'Deductions and Deposits'!$G:$G,D403,'Deductions and Deposits'!$F:$F,"&lt;="&amp;B403)+SUMIFS($F$3:F403,$D$3:D403,D403,$C$3:C403,"Coin Deposit",$E$3:E403,"")</f>
        <v>0</v>
      </c>
      <c r="AD403" s="131">
        <f>SUMIFS('Deductions and Deposits'!$D:$D,'Deductions and Deposits'!$C:$C,D403)+SUMIFS($F:$F,$D:$D,D403,$C:$C,"Coin Deduction")</f>
        <v>0</v>
      </c>
      <c r="AE403" s="131">
        <f>Table5[[#This Row],[Column4]]+Table5[[#This Row],[Column14]]+Table5[[#This Row],[Column19]]+Table5[[#This Row],[Column12]]</f>
        <v>0</v>
      </c>
      <c r="AF403" s="131">
        <f>Table5[[#This Row],[Column5]]+Table5[[#This Row],[Column13]]+Table5[[#This Row],[Column21]]+Table5[[#This Row],[Column18]]</f>
        <v>0</v>
      </c>
      <c r="AG403" s="131">
        <f t="shared" si="71"/>
        <v>0</v>
      </c>
      <c r="AH403" s="131">
        <f t="shared" si="72"/>
        <v>0</v>
      </c>
      <c r="AI403" s="131">
        <f>Table5[[#This Row],[Column17]]-Table5[[#This Row],[Column20]]</f>
        <v>0</v>
      </c>
      <c r="AJ403" s="131">
        <f t="shared" si="73"/>
        <v>0</v>
      </c>
      <c r="AK403" s="131">
        <f t="shared" si="77"/>
        <v>0</v>
      </c>
      <c r="AL403" s="131">
        <f t="shared" si="74"/>
        <v>0</v>
      </c>
      <c r="AM403" s="131" t="str">
        <f t="shared" si="75"/>
        <v/>
      </c>
      <c r="AN403" s="131" t="str">
        <f t="shared" ca="1" si="76"/>
        <v/>
      </c>
    </row>
    <row r="404" spans="1:40" ht="20.25" customHeight="1" x14ac:dyDescent="0.3">
      <c r="A404" s="127"/>
      <c r="B404" s="164"/>
      <c r="C404" s="139"/>
      <c r="D404" s="140"/>
      <c r="E404" s="139"/>
      <c r="F404" s="139"/>
      <c r="G404" s="140"/>
      <c r="H404" s="139"/>
      <c r="I404" s="129"/>
      <c r="L404" s="128"/>
      <c r="M404" s="128"/>
      <c r="N404" s="128"/>
      <c r="O404" s="128"/>
      <c r="P404" s="128"/>
      <c r="Q404" s="128"/>
      <c r="R404" s="128"/>
      <c r="S404" s="128"/>
      <c r="T404" s="120">
        <f t="shared" si="67"/>
        <v>0</v>
      </c>
      <c r="U404" s="131"/>
      <c r="V404" s="131"/>
      <c r="W404" s="131">
        <f>SUMIFS($F$3:F404,$D$3:D404,D404,$C$3:C404,"Buy")+SUMIFS($F$3:F404,$D$3:D404,D404,$C$3:C404,"Coin Deposit",$E$3:E404,"&lt;&gt;")</f>
        <v>0</v>
      </c>
      <c r="X404" s="131">
        <f t="shared" si="68"/>
        <v>0</v>
      </c>
      <c r="Y404" s="131">
        <f>IF($D404=Y$1,SUMIFS($H$3:$H404,$G$3:$G404,Y$1,$C$3:$C404,"Sell"),0)</f>
        <v>0</v>
      </c>
      <c r="Z404" s="131">
        <f t="shared" si="69"/>
        <v>0</v>
      </c>
      <c r="AA404" s="131">
        <f>IF($D404=AA$1,SUMIFS($H$3:$H404,$G$3:$G404,AA$1,$C$3:$C404,"Sell"),0)</f>
        <v>0</v>
      </c>
      <c r="AB404" s="131">
        <f t="shared" si="70"/>
        <v>0</v>
      </c>
      <c r="AC404" s="131">
        <f>SUMIFS('Deductions and Deposits'!$H:$H,'Deductions and Deposits'!$G:$G,D404,'Deductions and Deposits'!$F:$F,"&lt;="&amp;B404)+SUMIFS($F$3:F404,$D$3:D404,D404,$C$3:C404,"Coin Deposit",$E$3:E404,"")</f>
        <v>0</v>
      </c>
      <c r="AD404" s="131">
        <f>SUMIFS('Deductions and Deposits'!$D:$D,'Deductions and Deposits'!$C:$C,D404)+SUMIFS($F:$F,$D:$D,D404,$C:$C,"Coin Deduction")</f>
        <v>0</v>
      </c>
      <c r="AE404" s="131">
        <f>Table5[[#This Row],[Column4]]+Table5[[#This Row],[Column14]]+Table5[[#This Row],[Column19]]+Table5[[#This Row],[Column12]]</f>
        <v>0</v>
      </c>
      <c r="AF404" s="131">
        <f>Table5[[#This Row],[Column5]]+Table5[[#This Row],[Column13]]+Table5[[#This Row],[Column21]]+Table5[[#This Row],[Column18]]</f>
        <v>0</v>
      </c>
      <c r="AG404" s="131">
        <f t="shared" si="71"/>
        <v>0</v>
      </c>
      <c r="AH404" s="131">
        <f t="shared" si="72"/>
        <v>0</v>
      </c>
      <c r="AI404" s="131">
        <f>Table5[[#This Row],[Column17]]-Table5[[#This Row],[Column20]]</f>
        <v>0</v>
      </c>
      <c r="AJ404" s="131">
        <f t="shared" si="73"/>
        <v>0</v>
      </c>
      <c r="AK404" s="131">
        <f t="shared" si="77"/>
        <v>0</v>
      </c>
      <c r="AL404" s="131">
        <f t="shared" si="74"/>
        <v>0</v>
      </c>
      <c r="AM404" s="131" t="str">
        <f t="shared" si="75"/>
        <v/>
      </c>
      <c r="AN404" s="131" t="str">
        <f t="shared" ca="1" si="76"/>
        <v/>
      </c>
    </row>
    <row r="405" spans="1:40" ht="20.25" customHeight="1" x14ac:dyDescent="0.3">
      <c r="A405" s="127"/>
      <c r="B405" s="164"/>
      <c r="C405" s="139"/>
      <c r="D405" s="140"/>
      <c r="E405" s="139"/>
      <c r="F405" s="139"/>
      <c r="G405" s="140"/>
      <c r="H405" s="139"/>
      <c r="I405" s="129"/>
      <c r="L405" s="128"/>
      <c r="M405" s="128"/>
      <c r="N405" s="128"/>
      <c r="O405" s="128"/>
      <c r="P405" s="128"/>
      <c r="Q405" s="128"/>
      <c r="R405" s="128"/>
      <c r="S405" s="128"/>
      <c r="T405" s="120">
        <f t="shared" si="67"/>
        <v>0</v>
      </c>
      <c r="U405" s="131"/>
      <c r="V405" s="131"/>
      <c r="W405" s="131">
        <f>SUMIFS($F$3:F405,$D$3:D405,D405,$C$3:C405,"Buy")+SUMIFS($F$3:F405,$D$3:D405,D405,$C$3:C405,"Coin Deposit",$E$3:E405,"&lt;&gt;")</f>
        <v>0</v>
      </c>
      <c r="X405" s="131">
        <f t="shared" si="68"/>
        <v>0</v>
      </c>
      <c r="Y405" s="131">
        <f>IF($D405=Y$1,SUMIFS($H$3:$H405,$G$3:$G405,Y$1,$C$3:$C405,"Sell"),0)</f>
        <v>0</v>
      </c>
      <c r="Z405" s="131">
        <f t="shared" si="69"/>
        <v>0</v>
      </c>
      <c r="AA405" s="131">
        <f>IF($D405=AA$1,SUMIFS($H$3:$H405,$G$3:$G405,AA$1,$C$3:$C405,"Sell"),0)</f>
        <v>0</v>
      </c>
      <c r="AB405" s="131">
        <f t="shared" si="70"/>
        <v>0</v>
      </c>
      <c r="AC405" s="131">
        <f>SUMIFS('Deductions and Deposits'!$H:$H,'Deductions and Deposits'!$G:$G,D405,'Deductions and Deposits'!$F:$F,"&lt;="&amp;B405)+SUMIFS($F$3:F405,$D$3:D405,D405,$C$3:C405,"Coin Deposit",$E$3:E405,"")</f>
        <v>0</v>
      </c>
      <c r="AD405" s="131">
        <f>SUMIFS('Deductions and Deposits'!$D:$D,'Deductions and Deposits'!$C:$C,D405)+SUMIFS($F:$F,$D:$D,D405,$C:$C,"Coin Deduction")</f>
        <v>0</v>
      </c>
      <c r="AE405" s="131">
        <f>Table5[[#This Row],[Column4]]+Table5[[#This Row],[Column14]]+Table5[[#This Row],[Column19]]+Table5[[#This Row],[Column12]]</f>
        <v>0</v>
      </c>
      <c r="AF405" s="131">
        <f>Table5[[#This Row],[Column5]]+Table5[[#This Row],[Column13]]+Table5[[#This Row],[Column21]]+Table5[[#This Row],[Column18]]</f>
        <v>0</v>
      </c>
      <c r="AG405" s="131">
        <f t="shared" si="71"/>
        <v>0</v>
      </c>
      <c r="AH405" s="131">
        <f t="shared" si="72"/>
        <v>0</v>
      </c>
      <c r="AI405" s="131">
        <f>Table5[[#This Row],[Column17]]-Table5[[#This Row],[Column20]]</f>
        <v>0</v>
      </c>
      <c r="AJ405" s="131">
        <f t="shared" si="73"/>
        <v>0</v>
      </c>
      <c r="AK405" s="131">
        <f t="shared" si="77"/>
        <v>0</v>
      </c>
      <c r="AL405" s="131">
        <f t="shared" si="74"/>
        <v>0</v>
      </c>
      <c r="AM405" s="131" t="str">
        <f t="shared" si="75"/>
        <v/>
      </c>
      <c r="AN405" s="131" t="str">
        <f t="shared" ca="1" si="76"/>
        <v/>
      </c>
    </row>
    <row r="406" spans="1:40" ht="20.25" customHeight="1" x14ac:dyDescent="0.3">
      <c r="A406" s="127"/>
      <c r="B406" s="164"/>
      <c r="C406" s="139"/>
      <c r="D406" s="140"/>
      <c r="E406" s="139"/>
      <c r="F406" s="139"/>
      <c r="G406" s="140"/>
      <c r="H406" s="139"/>
      <c r="I406" s="129"/>
      <c r="L406" s="128"/>
      <c r="M406" s="128"/>
      <c r="N406" s="128"/>
      <c r="O406" s="128"/>
      <c r="P406" s="128"/>
      <c r="Q406" s="128"/>
      <c r="R406" s="128"/>
      <c r="S406" s="128"/>
      <c r="T406" s="120">
        <f t="shared" si="67"/>
        <v>0</v>
      </c>
      <c r="U406" s="131"/>
      <c r="V406" s="131"/>
      <c r="W406" s="131">
        <f>SUMIFS($F$3:F406,$D$3:D406,D406,$C$3:C406,"Buy")+SUMIFS($F$3:F406,$D$3:D406,D406,$C$3:C406,"Coin Deposit",$E$3:E406,"&lt;&gt;")</f>
        <v>0</v>
      </c>
      <c r="X406" s="131">
        <f t="shared" si="68"/>
        <v>0</v>
      </c>
      <c r="Y406" s="131">
        <f>IF($D406=Y$1,SUMIFS($H$3:$H406,$G$3:$G406,Y$1,$C$3:$C406,"Sell"),0)</f>
        <v>0</v>
      </c>
      <c r="Z406" s="131">
        <f t="shared" si="69"/>
        <v>0</v>
      </c>
      <c r="AA406" s="131">
        <f>IF($D406=AA$1,SUMIFS($H$3:$H406,$G$3:$G406,AA$1,$C$3:$C406,"Sell"),0)</f>
        <v>0</v>
      </c>
      <c r="AB406" s="131">
        <f t="shared" si="70"/>
        <v>0</v>
      </c>
      <c r="AC406" s="131">
        <f>SUMIFS('Deductions and Deposits'!$H:$H,'Deductions and Deposits'!$G:$G,D406,'Deductions and Deposits'!$F:$F,"&lt;="&amp;B406)+SUMIFS($F$3:F406,$D$3:D406,D406,$C$3:C406,"Coin Deposit",$E$3:E406,"")</f>
        <v>0</v>
      </c>
      <c r="AD406" s="131">
        <f>SUMIFS('Deductions and Deposits'!$D:$D,'Deductions and Deposits'!$C:$C,D406)+SUMIFS($F:$F,$D:$D,D406,$C:$C,"Coin Deduction")</f>
        <v>0</v>
      </c>
      <c r="AE406" s="131">
        <f>Table5[[#This Row],[Column4]]+Table5[[#This Row],[Column14]]+Table5[[#This Row],[Column19]]+Table5[[#This Row],[Column12]]</f>
        <v>0</v>
      </c>
      <c r="AF406" s="131">
        <f>Table5[[#This Row],[Column5]]+Table5[[#This Row],[Column13]]+Table5[[#This Row],[Column21]]+Table5[[#This Row],[Column18]]</f>
        <v>0</v>
      </c>
      <c r="AG406" s="131">
        <f t="shared" si="71"/>
        <v>0</v>
      </c>
      <c r="AH406" s="131">
        <f t="shared" si="72"/>
        <v>0</v>
      </c>
      <c r="AI406" s="131">
        <f>Table5[[#This Row],[Column17]]-Table5[[#This Row],[Column20]]</f>
        <v>0</v>
      </c>
      <c r="AJ406" s="131">
        <f t="shared" si="73"/>
        <v>0</v>
      </c>
      <c r="AK406" s="131">
        <f t="shared" si="77"/>
        <v>0</v>
      </c>
      <c r="AL406" s="131">
        <f t="shared" si="74"/>
        <v>0</v>
      </c>
      <c r="AM406" s="131" t="str">
        <f t="shared" si="75"/>
        <v/>
      </c>
      <c r="AN406" s="131" t="str">
        <f t="shared" ca="1" si="76"/>
        <v/>
      </c>
    </row>
    <row r="407" spans="1:40" ht="20.25" customHeight="1" x14ac:dyDescent="0.3">
      <c r="A407" s="127"/>
      <c r="B407" s="164"/>
      <c r="C407" s="139"/>
      <c r="D407" s="140"/>
      <c r="E407" s="139"/>
      <c r="F407" s="139"/>
      <c r="G407" s="140"/>
      <c r="H407" s="139"/>
      <c r="I407" s="129"/>
      <c r="L407" s="128"/>
      <c r="M407" s="128"/>
      <c r="N407" s="128"/>
      <c r="O407" s="128"/>
      <c r="P407" s="128"/>
      <c r="Q407" s="128"/>
      <c r="R407" s="128"/>
      <c r="S407" s="128"/>
      <c r="T407" s="120">
        <f t="shared" si="67"/>
        <v>0</v>
      </c>
      <c r="U407" s="131"/>
      <c r="V407" s="131"/>
      <c r="W407" s="131">
        <f>SUMIFS($F$3:F407,$D$3:D407,D407,$C$3:C407,"Buy")+SUMIFS($F$3:F407,$D$3:D407,D407,$C$3:C407,"Coin Deposit",$E$3:E407,"&lt;&gt;")</f>
        <v>0</v>
      </c>
      <c r="X407" s="131">
        <f t="shared" si="68"/>
        <v>0</v>
      </c>
      <c r="Y407" s="131">
        <f>IF($D407=Y$1,SUMIFS($H$3:$H407,$G$3:$G407,Y$1,$C$3:$C407,"Sell"),0)</f>
        <v>0</v>
      </c>
      <c r="Z407" s="131">
        <f t="shared" si="69"/>
        <v>0</v>
      </c>
      <c r="AA407" s="131">
        <f>IF($D407=AA$1,SUMIFS($H$3:$H407,$G$3:$G407,AA$1,$C$3:$C407,"Sell"),0)</f>
        <v>0</v>
      </c>
      <c r="AB407" s="131">
        <f t="shared" si="70"/>
        <v>0</v>
      </c>
      <c r="AC407" s="131">
        <f>SUMIFS('Deductions and Deposits'!$H:$H,'Deductions and Deposits'!$G:$G,D407,'Deductions and Deposits'!$F:$F,"&lt;="&amp;B407)+SUMIFS($F$3:F407,$D$3:D407,D407,$C$3:C407,"Coin Deposit",$E$3:E407,"")</f>
        <v>0</v>
      </c>
      <c r="AD407" s="131">
        <f>SUMIFS('Deductions and Deposits'!$D:$D,'Deductions and Deposits'!$C:$C,D407)+SUMIFS($F:$F,$D:$D,D407,$C:$C,"Coin Deduction")</f>
        <v>0</v>
      </c>
      <c r="AE407" s="131">
        <f>Table5[[#This Row],[Column4]]+Table5[[#This Row],[Column14]]+Table5[[#This Row],[Column19]]+Table5[[#This Row],[Column12]]</f>
        <v>0</v>
      </c>
      <c r="AF407" s="131">
        <f>Table5[[#This Row],[Column5]]+Table5[[#This Row],[Column13]]+Table5[[#This Row],[Column21]]+Table5[[#This Row],[Column18]]</f>
        <v>0</v>
      </c>
      <c r="AG407" s="131">
        <f t="shared" si="71"/>
        <v>0</v>
      </c>
      <c r="AH407" s="131">
        <f t="shared" si="72"/>
        <v>0</v>
      </c>
      <c r="AI407" s="131">
        <f>Table5[[#This Row],[Column17]]-Table5[[#This Row],[Column20]]</f>
        <v>0</v>
      </c>
      <c r="AJ407" s="131">
        <f t="shared" si="73"/>
        <v>0</v>
      </c>
      <c r="AK407" s="131">
        <f t="shared" si="77"/>
        <v>0</v>
      </c>
      <c r="AL407" s="131">
        <f t="shared" si="74"/>
        <v>0</v>
      </c>
      <c r="AM407" s="131" t="str">
        <f t="shared" si="75"/>
        <v/>
      </c>
      <c r="AN407" s="131" t="str">
        <f t="shared" ca="1" si="76"/>
        <v/>
      </c>
    </row>
    <row r="408" spans="1:40" ht="20.25" customHeight="1" x14ac:dyDescent="0.3">
      <c r="A408" s="127"/>
      <c r="B408" s="164"/>
      <c r="C408" s="139"/>
      <c r="D408" s="140"/>
      <c r="E408" s="139"/>
      <c r="F408" s="139"/>
      <c r="G408" s="140"/>
      <c r="H408" s="139"/>
      <c r="I408" s="129"/>
      <c r="L408" s="128"/>
      <c r="M408" s="128"/>
      <c r="N408" s="128"/>
      <c r="O408" s="128"/>
      <c r="P408" s="128"/>
      <c r="Q408" s="128"/>
      <c r="R408" s="128"/>
      <c r="S408" s="128"/>
      <c r="T408" s="120">
        <f t="shared" si="67"/>
        <v>0</v>
      </c>
      <c r="U408" s="131"/>
      <c r="V408" s="131"/>
      <c r="W408" s="131">
        <f>SUMIFS($F$3:F408,$D$3:D408,D408,$C$3:C408,"Buy")+SUMIFS($F$3:F408,$D$3:D408,D408,$C$3:C408,"Coin Deposit",$E$3:E408,"&lt;&gt;")</f>
        <v>0</v>
      </c>
      <c r="X408" s="131">
        <f t="shared" si="68"/>
        <v>0</v>
      </c>
      <c r="Y408" s="131">
        <f>IF($D408=Y$1,SUMIFS($H$3:$H408,$G$3:$G408,Y$1,$C$3:$C408,"Sell"),0)</f>
        <v>0</v>
      </c>
      <c r="Z408" s="131">
        <f t="shared" si="69"/>
        <v>0</v>
      </c>
      <c r="AA408" s="131">
        <f>IF($D408=AA$1,SUMIFS($H$3:$H408,$G$3:$G408,AA$1,$C$3:$C408,"Sell"),0)</f>
        <v>0</v>
      </c>
      <c r="AB408" s="131">
        <f t="shared" si="70"/>
        <v>0</v>
      </c>
      <c r="AC408" s="131">
        <f>SUMIFS('Deductions and Deposits'!$H:$H,'Deductions and Deposits'!$G:$G,D408,'Deductions and Deposits'!$F:$F,"&lt;="&amp;B408)+SUMIFS($F$3:F408,$D$3:D408,D408,$C$3:C408,"Coin Deposit",$E$3:E408,"")</f>
        <v>0</v>
      </c>
      <c r="AD408" s="131">
        <f>SUMIFS('Deductions and Deposits'!$D:$D,'Deductions and Deposits'!$C:$C,D408)+SUMIFS($F:$F,$D:$D,D408,$C:$C,"Coin Deduction")</f>
        <v>0</v>
      </c>
      <c r="AE408" s="131">
        <f>Table5[[#This Row],[Column4]]+Table5[[#This Row],[Column14]]+Table5[[#This Row],[Column19]]+Table5[[#This Row],[Column12]]</f>
        <v>0</v>
      </c>
      <c r="AF408" s="131">
        <f>Table5[[#This Row],[Column5]]+Table5[[#This Row],[Column13]]+Table5[[#This Row],[Column21]]+Table5[[#This Row],[Column18]]</f>
        <v>0</v>
      </c>
      <c r="AG408" s="131">
        <f t="shared" si="71"/>
        <v>0</v>
      </c>
      <c r="AH408" s="131">
        <f t="shared" si="72"/>
        <v>0</v>
      </c>
      <c r="AI408" s="131">
        <f>Table5[[#This Row],[Column17]]-Table5[[#This Row],[Column20]]</f>
        <v>0</v>
      </c>
      <c r="AJ408" s="131">
        <f t="shared" si="73"/>
        <v>0</v>
      </c>
      <c r="AK408" s="131">
        <f t="shared" si="77"/>
        <v>0</v>
      </c>
      <c r="AL408" s="131">
        <f t="shared" si="74"/>
        <v>0</v>
      </c>
      <c r="AM408" s="131" t="str">
        <f t="shared" si="75"/>
        <v/>
      </c>
      <c r="AN408" s="131" t="str">
        <f t="shared" ca="1" si="76"/>
        <v/>
      </c>
    </row>
    <row r="409" spans="1:40" ht="20.25" customHeight="1" x14ac:dyDescent="0.3">
      <c r="A409" s="127"/>
      <c r="B409" s="164"/>
      <c r="C409" s="139"/>
      <c r="D409" s="140"/>
      <c r="E409" s="139"/>
      <c r="F409" s="139"/>
      <c r="G409" s="140"/>
      <c r="H409" s="139"/>
      <c r="I409" s="129"/>
      <c r="L409" s="128"/>
      <c r="M409" s="128"/>
      <c r="N409" s="128"/>
      <c r="O409" s="128"/>
      <c r="P409" s="128"/>
      <c r="Q409" s="128"/>
      <c r="R409" s="128"/>
      <c r="S409" s="128"/>
      <c r="T409" s="120">
        <f t="shared" si="67"/>
        <v>0</v>
      </c>
      <c r="U409" s="131"/>
      <c r="V409" s="131"/>
      <c r="W409" s="131">
        <f>SUMIFS($F$3:F409,$D$3:D409,D409,$C$3:C409,"Buy")+SUMIFS($F$3:F409,$D$3:D409,D409,$C$3:C409,"Coin Deposit",$E$3:E409,"&lt;&gt;")</f>
        <v>0</v>
      </c>
      <c r="X409" s="131">
        <f t="shared" si="68"/>
        <v>0</v>
      </c>
      <c r="Y409" s="131">
        <f>IF($D409=Y$1,SUMIFS($H$3:$H409,$G$3:$G409,Y$1,$C$3:$C409,"Sell"),0)</f>
        <v>0</v>
      </c>
      <c r="Z409" s="131">
        <f t="shared" si="69"/>
        <v>0</v>
      </c>
      <c r="AA409" s="131">
        <f>IF($D409=AA$1,SUMIFS($H$3:$H409,$G$3:$G409,AA$1,$C$3:$C409,"Sell"),0)</f>
        <v>0</v>
      </c>
      <c r="AB409" s="131">
        <f t="shared" si="70"/>
        <v>0</v>
      </c>
      <c r="AC409" s="131">
        <f>SUMIFS('Deductions and Deposits'!$H:$H,'Deductions and Deposits'!$G:$G,D409,'Deductions and Deposits'!$F:$F,"&lt;="&amp;B409)+SUMIFS($F$3:F409,$D$3:D409,D409,$C$3:C409,"Coin Deposit",$E$3:E409,"")</f>
        <v>0</v>
      </c>
      <c r="AD409" s="131">
        <f>SUMIFS('Deductions and Deposits'!$D:$D,'Deductions and Deposits'!$C:$C,D409)+SUMIFS($F:$F,$D:$D,D409,$C:$C,"Coin Deduction")</f>
        <v>0</v>
      </c>
      <c r="AE409" s="131">
        <f>Table5[[#This Row],[Column4]]+Table5[[#This Row],[Column14]]+Table5[[#This Row],[Column19]]+Table5[[#This Row],[Column12]]</f>
        <v>0</v>
      </c>
      <c r="AF409" s="131">
        <f>Table5[[#This Row],[Column5]]+Table5[[#This Row],[Column13]]+Table5[[#This Row],[Column21]]+Table5[[#This Row],[Column18]]</f>
        <v>0</v>
      </c>
      <c r="AG409" s="131">
        <f t="shared" si="71"/>
        <v>0</v>
      </c>
      <c r="AH409" s="131">
        <f t="shared" si="72"/>
        <v>0</v>
      </c>
      <c r="AI409" s="131">
        <f>Table5[[#This Row],[Column17]]-Table5[[#This Row],[Column20]]</f>
        <v>0</v>
      </c>
      <c r="AJ409" s="131">
        <f t="shared" si="73"/>
        <v>0</v>
      </c>
      <c r="AK409" s="131">
        <f t="shared" si="77"/>
        <v>0</v>
      </c>
      <c r="AL409" s="131">
        <f t="shared" si="74"/>
        <v>0</v>
      </c>
      <c r="AM409" s="131" t="str">
        <f t="shared" si="75"/>
        <v/>
      </c>
      <c r="AN409" s="131" t="str">
        <f t="shared" ca="1" si="76"/>
        <v/>
      </c>
    </row>
    <row r="410" spans="1:40" ht="20.25" customHeight="1" x14ac:dyDescent="0.3">
      <c r="A410" s="127"/>
      <c r="B410" s="164"/>
      <c r="C410" s="139"/>
      <c r="D410" s="140"/>
      <c r="E410" s="139"/>
      <c r="F410" s="139"/>
      <c r="G410" s="140"/>
      <c r="H410" s="139"/>
      <c r="I410" s="129"/>
      <c r="L410" s="128"/>
      <c r="M410" s="128"/>
      <c r="N410" s="128"/>
      <c r="O410" s="128"/>
      <c r="P410" s="128"/>
      <c r="Q410" s="128"/>
      <c r="R410" s="128"/>
      <c r="S410" s="128"/>
      <c r="T410" s="120">
        <f t="shared" si="67"/>
        <v>0</v>
      </c>
      <c r="U410" s="131"/>
      <c r="V410" s="131"/>
      <c r="W410" s="131">
        <f>SUMIFS($F$3:F410,$D$3:D410,D410,$C$3:C410,"Buy")+SUMIFS($F$3:F410,$D$3:D410,D410,$C$3:C410,"Coin Deposit",$E$3:E410,"&lt;&gt;")</f>
        <v>0</v>
      </c>
      <c r="X410" s="131">
        <f t="shared" si="68"/>
        <v>0</v>
      </c>
      <c r="Y410" s="131">
        <f>IF($D410=Y$1,SUMIFS($H$3:$H410,$G$3:$G410,Y$1,$C$3:$C410,"Sell"),0)</f>
        <v>0</v>
      </c>
      <c r="Z410" s="131">
        <f t="shared" si="69"/>
        <v>0</v>
      </c>
      <c r="AA410" s="131">
        <f>IF($D410=AA$1,SUMIFS($H$3:$H410,$G$3:$G410,AA$1,$C$3:$C410,"Sell"),0)</f>
        <v>0</v>
      </c>
      <c r="AB410" s="131">
        <f t="shared" si="70"/>
        <v>0</v>
      </c>
      <c r="AC410" s="131">
        <f>SUMIFS('Deductions and Deposits'!$H:$H,'Deductions and Deposits'!$G:$G,D410,'Deductions and Deposits'!$F:$F,"&lt;="&amp;B410)+SUMIFS($F$3:F410,$D$3:D410,D410,$C$3:C410,"Coin Deposit",$E$3:E410,"")</f>
        <v>0</v>
      </c>
      <c r="AD410" s="131">
        <f>SUMIFS('Deductions and Deposits'!$D:$D,'Deductions and Deposits'!$C:$C,D410)+SUMIFS($F:$F,$D:$D,D410,$C:$C,"Coin Deduction")</f>
        <v>0</v>
      </c>
      <c r="AE410" s="131">
        <f>Table5[[#This Row],[Column4]]+Table5[[#This Row],[Column14]]+Table5[[#This Row],[Column19]]+Table5[[#This Row],[Column12]]</f>
        <v>0</v>
      </c>
      <c r="AF410" s="131">
        <f>Table5[[#This Row],[Column5]]+Table5[[#This Row],[Column13]]+Table5[[#This Row],[Column21]]+Table5[[#This Row],[Column18]]</f>
        <v>0</v>
      </c>
      <c r="AG410" s="131">
        <f t="shared" si="71"/>
        <v>0</v>
      </c>
      <c r="AH410" s="131">
        <f t="shared" si="72"/>
        <v>0</v>
      </c>
      <c r="AI410" s="131">
        <f>Table5[[#This Row],[Column17]]-Table5[[#This Row],[Column20]]</f>
        <v>0</v>
      </c>
      <c r="AJ410" s="131">
        <f t="shared" si="73"/>
        <v>0</v>
      </c>
      <c r="AK410" s="131">
        <f t="shared" si="77"/>
        <v>0</v>
      </c>
      <c r="AL410" s="131">
        <f t="shared" si="74"/>
        <v>0</v>
      </c>
      <c r="AM410" s="131" t="str">
        <f t="shared" si="75"/>
        <v/>
      </c>
      <c r="AN410" s="131" t="str">
        <f t="shared" ca="1" si="76"/>
        <v/>
      </c>
    </row>
    <row r="411" spans="1:40" ht="20.25" customHeight="1" x14ac:dyDescent="0.3">
      <c r="A411" s="127"/>
      <c r="B411" s="164"/>
      <c r="C411" s="139"/>
      <c r="D411" s="140"/>
      <c r="E411" s="139"/>
      <c r="F411" s="139"/>
      <c r="G411" s="140"/>
      <c r="H411" s="139"/>
      <c r="I411" s="129"/>
      <c r="L411" s="128"/>
      <c r="M411" s="128"/>
      <c r="N411" s="128"/>
      <c r="O411" s="128"/>
      <c r="P411" s="128"/>
      <c r="Q411" s="128"/>
      <c r="R411" s="128"/>
      <c r="S411" s="128"/>
      <c r="T411" s="120">
        <f t="shared" si="67"/>
        <v>0</v>
      </c>
      <c r="U411" s="131"/>
      <c r="V411" s="131"/>
      <c r="W411" s="131">
        <f>SUMIFS($F$3:F411,$D$3:D411,D411,$C$3:C411,"Buy")+SUMIFS($F$3:F411,$D$3:D411,D411,$C$3:C411,"Coin Deposit",$E$3:E411,"&lt;&gt;")</f>
        <v>0</v>
      </c>
      <c r="X411" s="131">
        <f t="shared" si="68"/>
        <v>0</v>
      </c>
      <c r="Y411" s="131">
        <f>IF($D411=Y$1,SUMIFS($H$3:$H411,$G$3:$G411,Y$1,$C$3:$C411,"Sell"),0)</f>
        <v>0</v>
      </c>
      <c r="Z411" s="131">
        <f t="shared" si="69"/>
        <v>0</v>
      </c>
      <c r="AA411" s="131">
        <f>IF($D411=AA$1,SUMIFS($H$3:$H411,$G$3:$G411,AA$1,$C$3:$C411,"Sell"),0)</f>
        <v>0</v>
      </c>
      <c r="AB411" s="131">
        <f t="shared" si="70"/>
        <v>0</v>
      </c>
      <c r="AC411" s="131">
        <f>SUMIFS('Deductions and Deposits'!$H:$H,'Deductions and Deposits'!$G:$G,D411,'Deductions and Deposits'!$F:$F,"&lt;="&amp;B411)+SUMIFS($F$3:F411,$D$3:D411,D411,$C$3:C411,"Coin Deposit",$E$3:E411,"")</f>
        <v>0</v>
      </c>
      <c r="AD411" s="131">
        <f>SUMIFS('Deductions and Deposits'!$D:$D,'Deductions and Deposits'!$C:$C,D411)+SUMIFS($F:$F,$D:$D,D411,$C:$C,"Coin Deduction")</f>
        <v>0</v>
      </c>
      <c r="AE411" s="131">
        <f>Table5[[#This Row],[Column4]]+Table5[[#This Row],[Column14]]+Table5[[#This Row],[Column19]]+Table5[[#This Row],[Column12]]</f>
        <v>0</v>
      </c>
      <c r="AF411" s="131">
        <f>Table5[[#This Row],[Column5]]+Table5[[#This Row],[Column13]]+Table5[[#This Row],[Column21]]+Table5[[#This Row],[Column18]]</f>
        <v>0</v>
      </c>
      <c r="AG411" s="131">
        <f t="shared" si="71"/>
        <v>0</v>
      </c>
      <c r="AH411" s="131">
        <f t="shared" si="72"/>
        <v>0</v>
      </c>
      <c r="AI411" s="131">
        <f>Table5[[#This Row],[Column17]]-Table5[[#This Row],[Column20]]</f>
        <v>0</v>
      </c>
      <c r="AJ411" s="131">
        <f t="shared" si="73"/>
        <v>0</v>
      </c>
      <c r="AK411" s="131">
        <f t="shared" si="77"/>
        <v>0</v>
      </c>
      <c r="AL411" s="131">
        <f t="shared" si="74"/>
        <v>0</v>
      </c>
      <c r="AM411" s="131" t="str">
        <f t="shared" si="75"/>
        <v/>
      </c>
      <c r="AN411" s="131" t="str">
        <f t="shared" ca="1" si="76"/>
        <v/>
      </c>
    </row>
    <row r="412" spans="1:40" ht="20.25" customHeight="1" x14ac:dyDescent="0.3">
      <c r="A412" s="127"/>
      <c r="B412" s="164"/>
      <c r="C412" s="139"/>
      <c r="D412" s="140"/>
      <c r="E412" s="139"/>
      <c r="F412" s="139"/>
      <c r="G412" s="140"/>
      <c r="H412" s="139"/>
      <c r="I412" s="129"/>
      <c r="L412" s="128"/>
      <c r="M412" s="128"/>
      <c r="N412" s="128"/>
      <c r="O412" s="128"/>
      <c r="P412" s="128"/>
      <c r="Q412" s="128"/>
      <c r="R412" s="128"/>
      <c r="S412" s="128"/>
      <c r="T412" s="120">
        <f t="shared" si="67"/>
        <v>0</v>
      </c>
      <c r="U412" s="131"/>
      <c r="V412" s="131"/>
      <c r="W412" s="131">
        <f>SUMIFS($F$3:F412,$D$3:D412,D412,$C$3:C412,"Buy")+SUMIFS($F$3:F412,$D$3:D412,D412,$C$3:C412,"Coin Deposit",$E$3:E412,"&lt;&gt;")</f>
        <v>0</v>
      </c>
      <c r="X412" s="131">
        <f t="shared" si="68"/>
        <v>0</v>
      </c>
      <c r="Y412" s="131">
        <f>IF($D412=Y$1,SUMIFS($H$3:$H412,$G$3:$G412,Y$1,$C$3:$C412,"Sell"),0)</f>
        <v>0</v>
      </c>
      <c r="Z412" s="131">
        <f t="shared" si="69"/>
        <v>0</v>
      </c>
      <c r="AA412" s="131">
        <f>IF($D412=AA$1,SUMIFS($H$3:$H412,$G$3:$G412,AA$1,$C$3:$C412,"Sell"),0)</f>
        <v>0</v>
      </c>
      <c r="AB412" s="131">
        <f t="shared" si="70"/>
        <v>0</v>
      </c>
      <c r="AC412" s="131">
        <f>SUMIFS('Deductions and Deposits'!$H:$H,'Deductions and Deposits'!$G:$G,D412,'Deductions and Deposits'!$F:$F,"&lt;="&amp;B412)+SUMIFS($F$3:F412,$D$3:D412,D412,$C$3:C412,"Coin Deposit",$E$3:E412,"")</f>
        <v>0</v>
      </c>
      <c r="AD412" s="131">
        <f>SUMIFS('Deductions and Deposits'!$D:$D,'Deductions and Deposits'!$C:$C,D412)+SUMIFS($F:$F,$D:$D,D412,$C:$C,"Coin Deduction")</f>
        <v>0</v>
      </c>
      <c r="AE412" s="131">
        <f>Table5[[#This Row],[Column4]]+Table5[[#This Row],[Column14]]+Table5[[#This Row],[Column19]]+Table5[[#This Row],[Column12]]</f>
        <v>0</v>
      </c>
      <c r="AF412" s="131">
        <f>Table5[[#This Row],[Column5]]+Table5[[#This Row],[Column13]]+Table5[[#This Row],[Column21]]+Table5[[#This Row],[Column18]]</f>
        <v>0</v>
      </c>
      <c r="AG412" s="131">
        <f t="shared" si="71"/>
        <v>0</v>
      </c>
      <c r="AH412" s="131">
        <f t="shared" si="72"/>
        <v>0</v>
      </c>
      <c r="AI412" s="131">
        <f>Table5[[#This Row],[Column17]]-Table5[[#This Row],[Column20]]</f>
        <v>0</v>
      </c>
      <c r="AJ412" s="131">
        <f t="shared" si="73"/>
        <v>0</v>
      </c>
      <c r="AK412" s="131">
        <f t="shared" si="77"/>
        <v>0</v>
      </c>
      <c r="AL412" s="131">
        <f t="shared" si="74"/>
        <v>0</v>
      </c>
      <c r="AM412" s="131" t="str">
        <f t="shared" si="75"/>
        <v/>
      </c>
      <c r="AN412" s="131" t="str">
        <f t="shared" ca="1" si="76"/>
        <v/>
      </c>
    </row>
    <row r="413" spans="1:40" ht="20.25" customHeight="1" x14ac:dyDescent="0.3">
      <c r="A413" s="127"/>
      <c r="B413" s="164"/>
      <c r="C413" s="139"/>
      <c r="D413" s="140"/>
      <c r="E413" s="139"/>
      <c r="F413" s="139"/>
      <c r="G413" s="140"/>
      <c r="H413" s="139"/>
      <c r="I413" s="129"/>
      <c r="L413" s="128"/>
      <c r="M413" s="128"/>
      <c r="N413" s="128"/>
      <c r="O413" s="128"/>
      <c r="P413" s="128"/>
      <c r="Q413" s="128"/>
      <c r="R413" s="128"/>
      <c r="S413" s="128"/>
      <c r="T413" s="120">
        <f t="shared" si="67"/>
        <v>0</v>
      </c>
      <c r="U413" s="131"/>
      <c r="V413" s="131"/>
      <c r="W413" s="131">
        <f>SUMIFS($F$3:F413,$D$3:D413,D413,$C$3:C413,"Buy")+SUMIFS($F$3:F413,$D$3:D413,D413,$C$3:C413,"Coin Deposit",$E$3:E413,"&lt;&gt;")</f>
        <v>0</v>
      </c>
      <c r="X413" s="131">
        <f t="shared" si="68"/>
        <v>0</v>
      </c>
      <c r="Y413" s="131">
        <f>IF($D413=Y$1,SUMIFS($H$3:$H413,$G$3:$G413,Y$1,$C$3:$C413,"Sell"),0)</f>
        <v>0</v>
      </c>
      <c r="Z413" s="131">
        <f t="shared" si="69"/>
        <v>0</v>
      </c>
      <c r="AA413" s="131">
        <f>IF($D413=AA$1,SUMIFS($H$3:$H413,$G$3:$G413,AA$1,$C$3:$C413,"Sell"),0)</f>
        <v>0</v>
      </c>
      <c r="AB413" s="131">
        <f t="shared" si="70"/>
        <v>0</v>
      </c>
      <c r="AC413" s="131">
        <f>SUMIFS('Deductions and Deposits'!$H:$H,'Deductions and Deposits'!$G:$G,D413,'Deductions and Deposits'!$F:$F,"&lt;="&amp;B413)+SUMIFS($F$3:F413,$D$3:D413,D413,$C$3:C413,"Coin Deposit",$E$3:E413,"")</f>
        <v>0</v>
      </c>
      <c r="AD413" s="131">
        <f>SUMIFS('Deductions and Deposits'!$D:$D,'Deductions and Deposits'!$C:$C,D413)+SUMIFS($F:$F,$D:$D,D413,$C:$C,"Coin Deduction")</f>
        <v>0</v>
      </c>
      <c r="AE413" s="131">
        <f>Table5[[#This Row],[Column4]]+Table5[[#This Row],[Column14]]+Table5[[#This Row],[Column19]]+Table5[[#This Row],[Column12]]</f>
        <v>0</v>
      </c>
      <c r="AF413" s="131">
        <f>Table5[[#This Row],[Column5]]+Table5[[#This Row],[Column13]]+Table5[[#This Row],[Column21]]+Table5[[#This Row],[Column18]]</f>
        <v>0</v>
      </c>
      <c r="AG413" s="131">
        <f t="shared" si="71"/>
        <v>0</v>
      </c>
      <c r="AH413" s="131">
        <f t="shared" si="72"/>
        <v>0</v>
      </c>
      <c r="AI413" s="131">
        <f>Table5[[#This Row],[Column17]]-Table5[[#This Row],[Column20]]</f>
        <v>0</v>
      </c>
      <c r="AJ413" s="131">
        <f t="shared" si="73"/>
        <v>0</v>
      </c>
      <c r="AK413" s="131">
        <f t="shared" si="77"/>
        <v>0</v>
      </c>
      <c r="AL413" s="131">
        <f t="shared" si="74"/>
        <v>0</v>
      </c>
      <c r="AM413" s="131" t="str">
        <f t="shared" si="75"/>
        <v/>
      </c>
      <c r="AN413" s="131" t="str">
        <f t="shared" ca="1" si="76"/>
        <v/>
      </c>
    </row>
    <row r="414" spans="1:40" ht="20.25" customHeight="1" x14ac:dyDescent="0.3">
      <c r="A414" s="127"/>
      <c r="B414" s="164"/>
      <c r="C414" s="139"/>
      <c r="D414" s="140"/>
      <c r="E414" s="139"/>
      <c r="F414" s="139"/>
      <c r="G414" s="140"/>
      <c r="H414" s="139"/>
      <c r="I414" s="129"/>
      <c r="L414" s="128"/>
      <c r="M414" s="128"/>
      <c r="N414" s="128"/>
      <c r="O414" s="128"/>
      <c r="P414" s="128"/>
      <c r="Q414" s="128"/>
      <c r="R414" s="128"/>
      <c r="S414" s="128"/>
      <c r="T414" s="120">
        <f t="shared" si="67"/>
        <v>0</v>
      </c>
      <c r="U414" s="131"/>
      <c r="V414" s="131"/>
      <c r="W414" s="131">
        <f>SUMIFS($F$3:F414,$D$3:D414,D414,$C$3:C414,"Buy")+SUMIFS($F$3:F414,$D$3:D414,D414,$C$3:C414,"Coin Deposit",$E$3:E414,"&lt;&gt;")</f>
        <v>0</v>
      </c>
      <c r="X414" s="131">
        <f t="shared" si="68"/>
        <v>0</v>
      </c>
      <c r="Y414" s="131">
        <f>IF($D414=Y$1,SUMIFS($H$3:$H414,$G$3:$G414,Y$1,$C$3:$C414,"Sell"),0)</f>
        <v>0</v>
      </c>
      <c r="Z414" s="131">
        <f t="shared" si="69"/>
        <v>0</v>
      </c>
      <c r="AA414" s="131">
        <f>IF($D414=AA$1,SUMIFS($H$3:$H414,$G$3:$G414,AA$1,$C$3:$C414,"Sell"),0)</f>
        <v>0</v>
      </c>
      <c r="AB414" s="131">
        <f t="shared" si="70"/>
        <v>0</v>
      </c>
      <c r="AC414" s="131">
        <f>SUMIFS('Deductions and Deposits'!$H:$H,'Deductions and Deposits'!$G:$G,D414,'Deductions and Deposits'!$F:$F,"&lt;="&amp;B414)+SUMIFS($F$3:F414,$D$3:D414,D414,$C$3:C414,"Coin Deposit",$E$3:E414,"")</f>
        <v>0</v>
      </c>
      <c r="AD414" s="131">
        <f>SUMIFS('Deductions and Deposits'!$D:$D,'Deductions and Deposits'!$C:$C,D414)+SUMIFS($F:$F,$D:$D,D414,$C:$C,"Coin Deduction")</f>
        <v>0</v>
      </c>
      <c r="AE414" s="131">
        <f>Table5[[#This Row],[Column4]]+Table5[[#This Row],[Column14]]+Table5[[#This Row],[Column19]]+Table5[[#This Row],[Column12]]</f>
        <v>0</v>
      </c>
      <c r="AF414" s="131">
        <f>Table5[[#This Row],[Column5]]+Table5[[#This Row],[Column13]]+Table5[[#This Row],[Column21]]+Table5[[#This Row],[Column18]]</f>
        <v>0</v>
      </c>
      <c r="AG414" s="131">
        <f t="shared" si="71"/>
        <v>0</v>
      </c>
      <c r="AH414" s="131">
        <f t="shared" si="72"/>
        <v>0</v>
      </c>
      <c r="AI414" s="131">
        <f>Table5[[#This Row],[Column17]]-Table5[[#This Row],[Column20]]</f>
        <v>0</v>
      </c>
      <c r="AJ414" s="131">
        <f t="shared" si="73"/>
        <v>0</v>
      </c>
      <c r="AK414" s="131">
        <f t="shared" si="77"/>
        <v>0</v>
      </c>
      <c r="AL414" s="131">
        <f t="shared" si="74"/>
        <v>0</v>
      </c>
      <c r="AM414" s="131" t="str">
        <f t="shared" si="75"/>
        <v/>
      </c>
      <c r="AN414" s="131" t="str">
        <f t="shared" ca="1" si="76"/>
        <v/>
      </c>
    </row>
    <row r="415" spans="1:40" ht="20.25" customHeight="1" x14ac:dyDescent="0.3">
      <c r="A415" s="127"/>
      <c r="B415" s="164"/>
      <c r="C415" s="139"/>
      <c r="D415" s="140"/>
      <c r="E415" s="139"/>
      <c r="F415" s="139"/>
      <c r="G415" s="140"/>
      <c r="H415" s="139"/>
      <c r="I415" s="129"/>
      <c r="L415" s="128"/>
      <c r="M415" s="128"/>
      <c r="N415" s="128"/>
      <c r="O415" s="128"/>
      <c r="P415" s="128"/>
      <c r="Q415" s="128"/>
      <c r="R415" s="128"/>
      <c r="S415" s="128"/>
      <c r="T415" s="120">
        <f t="shared" si="67"/>
        <v>0</v>
      </c>
      <c r="U415" s="131"/>
      <c r="V415" s="131"/>
      <c r="W415" s="131">
        <f>SUMIFS($F$3:F415,$D$3:D415,D415,$C$3:C415,"Buy")+SUMIFS($F$3:F415,$D$3:D415,D415,$C$3:C415,"Coin Deposit",$E$3:E415,"&lt;&gt;")</f>
        <v>0</v>
      </c>
      <c r="X415" s="131">
        <f t="shared" si="68"/>
        <v>0</v>
      </c>
      <c r="Y415" s="131">
        <f>IF($D415=Y$1,SUMIFS($H$3:$H415,$G$3:$G415,Y$1,$C$3:$C415,"Sell"),0)</f>
        <v>0</v>
      </c>
      <c r="Z415" s="131">
        <f t="shared" si="69"/>
        <v>0</v>
      </c>
      <c r="AA415" s="131">
        <f>IF($D415=AA$1,SUMIFS($H$3:$H415,$G$3:$G415,AA$1,$C$3:$C415,"Sell"),0)</f>
        <v>0</v>
      </c>
      <c r="AB415" s="131">
        <f t="shared" si="70"/>
        <v>0</v>
      </c>
      <c r="AC415" s="131">
        <f>SUMIFS('Deductions and Deposits'!$H:$H,'Deductions and Deposits'!$G:$G,D415,'Deductions and Deposits'!$F:$F,"&lt;="&amp;B415)+SUMIFS($F$3:F415,$D$3:D415,D415,$C$3:C415,"Coin Deposit",$E$3:E415,"")</f>
        <v>0</v>
      </c>
      <c r="AD415" s="131">
        <f>SUMIFS('Deductions and Deposits'!$D:$D,'Deductions and Deposits'!$C:$C,D415)+SUMIFS($F:$F,$D:$D,D415,$C:$C,"Coin Deduction")</f>
        <v>0</v>
      </c>
      <c r="AE415" s="131">
        <f>Table5[[#This Row],[Column4]]+Table5[[#This Row],[Column14]]+Table5[[#This Row],[Column19]]+Table5[[#This Row],[Column12]]</f>
        <v>0</v>
      </c>
      <c r="AF415" s="131">
        <f>Table5[[#This Row],[Column5]]+Table5[[#This Row],[Column13]]+Table5[[#This Row],[Column21]]+Table5[[#This Row],[Column18]]</f>
        <v>0</v>
      </c>
      <c r="AG415" s="131">
        <f t="shared" si="71"/>
        <v>0</v>
      </c>
      <c r="AH415" s="131">
        <f t="shared" si="72"/>
        <v>0</v>
      </c>
      <c r="AI415" s="131">
        <f>Table5[[#This Row],[Column17]]-Table5[[#This Row],[Column20]]</f>
        <v>0</v>
      </c>
      <c r="AJ415" s="131">
        <f t="shared" si="73"/>
        <v>0</v>
      </c>
      <c r="AK415" s="131">
        <f t="shared" si="77"/>
        <v>0</v>
      </c>
      <c r="AL415" s="131">
        <f t="shared" si="74"/>
        <v>0</v>
      </c>
      <c r="AM415" s="131" t="str">
        <f t="shared" si="75"/>
        <v/>
      </c>
      <c r="AN415" s="131" t="str">
        <f t="shared" ca="1" si="76"/>
        <v/>
      </c>
    </row>
    <row r="416" spans="1:40" ht="20.25" customHeight="1" x14ac:dyDescent="0.3">
      <c r="A416" s="127"/>
      <c r="B416" s="164"/>
      <c r="C416" s="139"/>
      <c r="D416" s="140"/>
      <c r="E416" s="139"/>
      <c r="F416" s="139"/>
      <c r="G416" s="140"/>
      <c r="H416" s="139"/>
      <c r="I416" s="129"/>
      <c r="L416" s="128"/>
      <c r="M416" s="128"/>
      <c r="N416" s="128"/>
      <c r="O416" s="128"/>
      <c r="P416" s="128"/>
      <c r="Q416" s="128"/>
      <c r="R416" s="128"/>
      <c r="S416" s="128"/>
      <c r="T416" s="120">
        <f t="shared" si="67"/>
        <v>0</v>
      </c>
      <c r="U416" s="131"/>
      <c r="V416" s="131"/>
      <c r="W416" s="131">
        <f>SUMIFS($F$3:F416,$D$3:D416,D416,$C$3:C416,"Buy")+SUMIFS($F$3:F416,$D$3:D416,D416,$C$3:C416,"Coin Deposit",$E$3:E416,"&lt;&gt;")</f>
        <v>0</v>
      </c>
      <c r="X416" s="131">
        <f t="shared" si="68"/>
        <v>0</v>
      </c>
      <c r="Y416" s="131">
        <f>IF($D416=Y$1,SUMIFS($H$3:$H416,$G$3:$G416,Y$1,$C$3:$C416,"Sell"),0)</f>
        <v>0</v>
      </c>
      <c r="Z416" s="131">
        <f t="shared" si="69"/>
        <v>0</v>
      </c>
      <c r="AA416" s="131">
        <f>IF($D416=AA$1,SUMIFS($H$3:$H416,$G$3:$G416,AA$1,$C$3:$C416,"Sell"),0)</f>
        <v>0</v>
      </c>
      <c r="AB416" s="131">
        <f t="shared" si="70"/>
        <v>0</v>
      </c>
      <c r="AC416" s="131">
        <f>SUMIFS('Deductions and Deposits'!$H:$H,'Deductions and Deposits'!$G:$G,D416,'Deductions and Deposits'!$F:$F,"&lt;="&amp;B416)+SUMIFS($F$3:F416,$D$3:D416,D416,$C$3:C416,"Coin Deposit",$E$3:E416,"")</f>
        <v>0</v>
      </c>
      <c r="AD416" s="131">
        <f>SUMIFS('Deductions and Deposits'!$D:$D,'Deductions and Deposits'!$C:$C,D416)+SUMIFS($F:$F,$D:$D,D416,$C:$C,"Coin Deduction")</f>
        <v>0</v>
      </c>
      <c r="AE416" s="131">
        <f>Table5[[#This Row],[Column4]]+Table5[[#This Row],[Column14]]+Table5[[#This Row],[Column19]]+Table5[[#This Row],[Column12]]</f>
        <v>0</v>
      </c>
      <c r="AF416" s="131">
        <f>Table5[[#This Row],[Column5]]+Table5[[#This Row],[Column13]]+Table5[[#This Row],[Column21]]+Table5[[#This Row],[Column18]]</f>
        <v>0</v>
      </c>
      <c r="AG416" s="131">
        <f t="shared" si="71"/>
        <v>0</v>
      </c>
      <c r="AH416" s="131">
        <f t="shared" si="72"/>
        <v>0</v>
      </c>
      <c r="AI416" s="131">
        <f>Table5[[#This Row],[Column17]]-Table5[[#This Row],[Column20]]</f>
        <v>0</v>
      </c>
      <c r="AJ416" s="131">
        <f t="shared" si="73"/>
        <v>0</v>
      </c>
      <c r="AK416" s="131">
        <f t="shared" si="77"/>
        <v>0</v>
      </c>
      <c r="AL416" s="131">
        <f t="shared" si="74"/>
        <v>0</v>
      </c>
      <c r="AM416" s="131" t="str">
        <f t="shared" si="75"/>
        <v/>
      </c>
      <c r="AN416" s="131" t="str">
        <f t="shared" ca="1" si="76"/>
        <v/>
      </c>
    </row>
    <row r="417" spans="1:40" ht="20.25" customHeight="1" x14ac:dyDescent="0.3">
      <c r="A417" s="127"/>
      <c r="B417" s="164"/>
      <c r="C417" s="139"/>
      <c r="D417" s="140"/>
      <c r="E417" s="139"/>
      <c r="F417" s="139"/>
      <c r="G417" s="140"/>
      <c r="H417" s="139"/>
      <c r="I417" s="129"/>
      <c r="L417" s="128"/>
      <c r="M417" s="128"/>
      <c r="N417" s="128"/>
      <c r="O417" s="128"/>
      <c r="P417" s="128"/>
      <c r="Q417" s="128"/>
      <c r="R417" s="128"/>
      <c r="S417" s="128"/>
      <c r="T417" s="120">
        <f t="shared" si="67"/>
        <v>0</v>
      </c>
      <c r="U417" s="131"/>
      <c r="V417" s="131"/>
      <c r="W417" s="131">
        <f>SUMIFS($F$3:F417,$D$3:D417,D417,$C$3:C417,"Buy")+SUMIFS($F$3:F417,$D$3:D417,D417,$C$3:C417,"Coin Deposit",$E$3:E417,"&lt;&gt;")</f>
        <v>0</v>
      </c>
      <c r="X417" s="131">
        <f t="shared" si="68"/>
        <v>0</v>
      </c>
      <c r="Y417" s="131">
        <f>IF($D417=Y$1,SUMIFS($H$3:$H417,$G$3:$G417,Y$1,$C$3:$C417,"Sell"),0)</f>
        <v>0</v>
      </c>
      <c r="Z417" s="131">
        <f t="shared" si="69"/>
        <v>0</v>
      </c>
      <c r="AA417" s="131">
        <f>IF($D417=AA$1,SUMIFS($H$3:$H417,$G$3:$G417,AA$1,$C$3:$C417,"Sell"),0)</f>
        <v>0</v>
      </c>
      <c r="AB417" s="131">
        <f t="shared" si="70"/>
        <v>0</v>
      </c>
      <c r="AC417" s="131">
        <f>SUMIFS('Deductions and Deposits'!$H:$H,'Deductions and Deposits'!$G:$G,D417,'Deductions and Deposits'!$F:$F,"&lt;="&amp;B417)+SUMIFS($F$3:F417,$D$3:D417,D417,$C$3:C417,"Coin Deposit",$E$3:E417,"")</f>
        <v>0</v>
      </c>
      <c r="AD417" s="131">
        <f>SUMIFS('Deductions and Deposits'!$D:$D,'Deductions and Deposits'!$C:$C,D417)+SUMIFS($F:$F,$D:$D,D417,$C:$C,"Coin Deduction")</f>
        <v>0</v>
      </c>
      <c r="AE417" s="131">
        <f>Table5[[#This Row],[Column4]]+Table5[[#This Row],[Column14]]+Table5[[#This Row],[Column19]]+Table5[[#This Row],[Column12]]</f>
        <v>0</v>
      </c>
      <c r="AF417" s="131">
        <f>Table5[[#This Row],[Column5]]+Table5[[#This Row],[Column13]]+Table5[[#This Row],[Column21]]+Table5[[#This Row],[Column18]]</f>
        <v>0</v>
      </c>
      <c r="AG417" s="131">
        <f t="shared" si="71"/>
        <v>0</v>
      </c>
      <c r="AH417" s="131">
        <f t="shared" si="72"/>
        <v>0</v>
      </c>
      <c r="AI417" s="131">
        <f>Table5[[#This Row],[Column17]]-Table5[[#This Row],[Column20]]</f>
        <v>0</v>
      </c>
      <c r="AJ417" s="131">
        <f t="shared" si="73"/>
        <v>0</v>
      </c>
      <c r="AK417" s="131">
        <f t="shared" si="77"/>
        <v>0</v>
      </c>
      <c r="AL417" s="131">
        <f t="shared" si="74"/>
        <v>0</v>
      </c>
      <c r="AM417" s="131" t="str">
        <f t="shared" si="75"/>
        <v/>
      </c>
      <c r="AN417" s="131" t="str">
        <f t="shared" ca="1" si="76"/>
        <v/>
      </c>
    </row>
    <row r="418" spans="1:40" ht="20.25" customHeight="1" x14ac:dyDescent="0.3">
      <c r="A418" s="127"/>
      <c r="B418" s="164"/>
      <c r="C418" s="139"/>
      <c r="D418" s="140"/>
      <c r="E418" s="139"/>
      <c r="F418" s="139"/>
      <c r="G418" s="140"/>
      <c r="H418" s="139"/>
      <c r="I418" s="129"/>
      <c r="L418" s="128"/>
      <c r="M418" s="128"/>
      <c r="N418" s="128"/>
      <c r="O418" s="128"/>
      <c r="P418" s="128"/>
      <c r="Q418" s="128"/>
      <c r="R418" s="128"/>
      <c r="S418" s="128"/>
      <c r="T418" s="120">
        <f t="shared" si="67"/>
        <v>0</v>
      </c>
      <c r="U418" s="131"/>
      <c r="V418" s="131"/>
      <c r="W418" s="131">
        <f>SUMIFS($F$3:F418,$D$3:D418,D418,$C$3:C418,"Buy")+SUMIFS($F$3:F418,$D$3:D418,D418,$C$3:C418,"Coin Deposit",$E$3:E418,"&lt;&gt;")</f>
        <v>0</v>
      </c>
      <c r="X418" s="131">
        <f t="shared" si="68"/>
        <v>0</v>
      </c>
      <c r="Y418" s="131">
        <f>IF($D418=Y$1,SUMIFS($H$3:$H418,$G$3:$G418,Y$1,$C$3:$C418,"Sell"),0)</f>
        <v>0</v>
      </c>
      <c r="Z418" s="131">
        <f t="shared" si="69"/>
        <v>0</v>
      </c>
      <c r="AA418" s="131">
        <f>IF($D418=AA$1,SUMIFS($H$3:$H418,$G$3:$G418,AA$1,$C$3:$C418,"Sell"),0)</f>
        <v>0</v>
      </c>
      <c r="AB418" s="131">
        <f t="shared" si="70"/>
        <v>0</v>
      </c>
      <c r="AC418" s="131">
        <f>SUMIFS('Deductions and Deposits'!$H:$H,'Deductions and Deposits'!$G:$G,D418,'Deductions and Deposits'!$F:$F,"&lt;="&amp;B418)+SUMIFS($F$3:F418,$D$3:D418,D418,$C$3:C418,"Coin Deposit",$E$3:E418,"")</f>
        <v>0</v>
      </c>
      <c r="AD418" s="131">
        <f>SUMIFS('Deductions and Deposits'!$D:$D,'Deductions and Deposits'!$C:$C,D418)+SUMIFS($F:$F,$D:$D,D418,$C:$C,"Coin Deduction")</f>
        <v>0</v>
      </c>
      <c r="AE418" s="131">
        <f>Table5[[#This Row],[Column4]]+Table5[[#This Row],[Column14]]+Table5[[#This Row],[Column19]]+Table5[[#This Row],[Column12]]</f>
        <v>0</v>
      </c>
      <c r="AF418" s="131">
        <f>Table5[[#This Row],[Column5]]+Table5[[#This Row],[Column13]]+Table5[[#This Row],[Column21]]+Table5[[#This Row],[Column18]]</f>
        <v>0</v>
      </c>
      <c r="AG418" s="131">
        <f t="shared" si="71"/>
        <v>0</v>
      </c>
      <c r="AH418" s="131">
        <f t="shared" si="72"/>
        <v>0</v>
      </c>
      <c r="AI418" s="131">
        <f>Table5[[#This Row],[Column17]]-Table5[[#This Row],[Column20]]</f>
        <v>0</v>
      </c>
      <c r="AJ418" s="131">
        <f t="shared" si="73"/>
        <v>0</v>
      </c>
      <c r="AK418" s="131">
        <f t="shared" si="77"/>
        <v>0</v>
      </c>
      <c r="AL418" s="131">
        <f t="shared" si="74"/>
        <v>0</v>
      </c>
      <c r="AM418" s="131" t="str">
        <f t="shared" si="75"/>
        <v/>
      </c>
      <c r="AN418" s="131" t="str">
        <f t="shared" ca="1" si="76"/>
        <v/>
      </c>
    </row>
    <row r="419" spans="1:40" ht="20.25" customHeight="1" x14ac:dyDescent="0.3">
      <c r="A419" s="127"/>
      <c r="B419" s="164"/>
      <c r="C419" s="139"/>
      <c r="D419" s="140"/>
      <c r="E419" s="139"/>
      <c r="F419" s="139"/>
      <c r="G419" s="140"/>
      <c r="H419" s="139"/>
      <c r="I419" s="129"/>
      <c r="L419" s="128"/>
      <c r="M419" s="128"/>
      <c r="N419" s="128"/>
      <c r="O419" s="128"/>
      <c r="P419" s="128"/>
      <c r="Q419" s="128"/>
      <c r="R419" s="128"/>
      <c r="S419" s="128"/>
      <c r="T419" s="120">
        <f t="shared" si="67"/>
        <v>0</v>
      </c>
      <c r="U419" s="131"/>
      <c r="V419" s="131"/>
      <c r="W419" s="131">
        <f>SUMIFS($F$3:F419,$D$3:D419,D419,$C$3:C419,"Buy")+SUMIFS($F$3:F419,$D$3:D419,D419,$C$3:C419,"Coin Deposit",$E$3:E419,"&lt;&gt;")</f>
        <v>0</v>
      </c>
      <c r="X419" s="131">
        <f t="shared" si="68"/>
        <v>0</v>
      </c>
      <c r="Y419" s="131">
        <f>IF($D419=Y$1,SUMIFS($H$3:$H419,$G$3:$G419,Y$1,$C$3:$C419,"Sell"),0)</f>
        <v>0</v>
      </c>
      <c r="Z419" s="131">
        <f t="shared" si="69"/>
        <v>0</v>
      </c>
      <c r="AA419" s="131">
        <f>IF($D419=AA$1,SUMIFS($H$3:$H419,$G$3:$G419,AA$1,$C$3:$C419,"Sell"),0)</f>
        <v>0</v>
      </c>
      <c r="AB419" s="131">
        <f t="shared" si="70"/>
        <v>0</v>
      </c>
      <c r="AC419" s="131">
        <f>SUMIFS('Deductions and Deposits'!$H:$H,'Deductions and Deposits'!$G:$G,D419,'Deductions and Deposits'!$F:$F,"&lt;="&amp;B419)+SUMIFS($F$3:F419,$D$3:D419,D419,$C$3:C419,"Coin Deposit",$E$3:E419,"")</f>
        <v>0</v>
      </c>
      <c r="AD419" s="131">
        <f>SUMIFS('Deductions and Deposits'!$D:$D,'Deductions and Deposits'!$C:$C,D419)+SUMIFS($F:$F,$D:$D,D419,$C:$C,"Coin Deduction")</f>
        <v>0</v>
      </c>
      <c r="AE419" s="131">
        <f>Table5[[#This Row],[Column4]]+Table5[[#This Row],[Column14]]+Table5[[#This Row],[Column19]]+Table5[[#This Row],[Column12]]</f>
        <v>0</v>
      </c>
      <c r="AF419" s="131">
        <f>Table5[[#This Row],[Column5]]+Table5[[#This Row],[Column13]]+Table5[[#This Row],[Column21]]+Table5[[#This Row],[Column18]]</f>
        <v>0</v>
      </c>
      <c r="AG419" s="131">
        <f t="shared" si="71"/>
        <v>0</v>
      </c>
      <c r="AH419" s="131">
        <f t="shared" si="72"/>
        <v>0</v>
      </c>
      <c r="AI419" s="131">
        <f>Table5[[#This Row],[Column17]]-Table5[[#This Row],[Column20]]</f>
        <v>0</v>
      </c>
      <c r="AJ419" s="131">
        <f t="shared" si="73"/>
        <v>0</v>
      </c>
      <c r="AK419" s="131">
        <f t="shared" si="77"/>
        <v>0</v>
      </c>
      <c r="AL419" s="131">
        <f t="shared" si="74"/>
        <v>0</v>
      </c>
      <c r="AM419" s="131" t="str">
        <f t="shared" si="75"/>
        <v/>
      </c>
      <c r="AN419" s="131" t="str">
        <f t="shared" ca="1" si="76"/>
        <v/>
      </c>
    </row>
    <row r="420" spans="1:40" ht="20.25" customHeight="1" x14ac:dyDescent="0.3">
      <c r="A420" s="127"/>
      <c r="B420" s="164"/>
      <c r="C420" s="139"/>
      <c r="D420" s="140"/>
      <c r="E420" s="139"/>
      <c r="F420" s="139"/>
      <c r="G420" s="140"/>
      <c r="H420" s="139"/>
      <c r="I420" s="129"/>
      <c r="L420" s="128"/>
      <c r="M420" s="128"/>
      <c r="N420" s="128"/>
      <c r="O420" s="128"/>
      <c r="P420" s="128"/>
      <c r="Q420" s="128"/>
      <c r="R420" s="128"/>
      <c r="S420" s="128"/>
      <c r="T420" s="120">
        <f t="shared" si="67"/>
        <v>0</v>
      </c>
      <c r="U420" s="131"/>
      <c r="V420" s="131"/>
      <c r="W420" s="131">
        <f>SUMIFS($F$3:F420,$D$3:D420,D420,$C$3:C420,"Buy")+SUMIFS($F$3:F420,$D$3:D420,D420,$C$3:C420,"Coin Deposit",$E$3:E420,"&lt;&gt;")</f>
        <v>0</v>
      </c>
      <c r="X420" s="131">
        <f t="shared" si="68"/>
        <v>0</v>
      </c>
      <c r="Y420" s="131">
        <f>IF($D420=Y$1,SUMIFS($H$3:$H420,$G$3:$G420,Y$1,$C$3:$C420,"Sell"),0)</f>
        <v>0</v>
      </c>
      <c r="Z420" s="131">
        <f t="shared" si="69"/>
        <v>0</v>
      </c>
      <c r="AA420" s="131">
        <f>IF($D420=AA$1,SUMIFS($H$3:$H420,$G$3:$G420,AA$1,$C$3:$C420,"Sell"),0)</f>
        <v>0</v>
      </c>
      <c r="AB420" s="131">
        <f t="shared" si="70"/>
        <v>0</v>
      </c>
      <c r="AC420" s="131">
        <f>SUMIFS('Deductions and Deposits'!$H:$H,'Deductions and Deposits'!$G:$G,D420,'Deductions and Deposits'!$F:$F,"&lt;="&amp;B420)+SUMIFS($F$3:F420,$D$3:D420,D420,$C$3:C420,"Coin Deposit",$E$3:E420,"")</f>
        <v>0</v>
      </c>
      <c r="AD420" s="131">
        <f>SUMIFS('Deductions and Deposits'!$D:$D,'Deductions and Deposits'!$C:$C,D420)+SUMIFS($F:$F,$D:$D,D420,$C:$C,"Coin Deduction")</f>
        <v>0</v>
      </c>
      <c r="AE420" s="131">
        <f>Table5[[#This Row],[Column4]]+Table5[[#This Row],[Column14]]+Table5[[#This Row],[Column19]]+Table5[[#This Row],[Column12]]</f>
        <v>0</v>
      </c>
      <c r="AF420" s="131">
        <f>Table5[[#This Row],[Column5]]+Table5[[#This Row],[Column13]]+Table5[[#This Row],[Column21]]+Table5[[#This Row],[Column18]]</f>
        <v>0</v>
      </c>
      <c r="AG420" s="131">
        <f t="shared" si="71"/>
        <v>0</v>
      </c>
      <c r="AH420" s="131">
        <f t="shared" si="72"/>
        <v>0</v>
      </c>
      <c r="AI420" s="131">
        <f>Table5[[#This Row],[Column17]]-Table5[[#This Row],[Column20]]</f>
        <v>0</v>
      </c>
      <c r="AJ420" s="131">
        <f t="shared" si="73"/>
        <v>0</v>
      </c>
      <c r="AK420" s="131">
        <f t="shared" si="77"/>
        <v>0</v>
      </c>
      <c r="AL420" s="131">
        <f t="shared" si="74"/>
        <v>0</v>
      </c>
      <c r="AM420" s="131" t="str">
        <f t="shared" si="75"/>
        <v/>
      </c>
      <c r="AN420" s="131" t="str">
        <f t="shared" ca="1" si="76"/>
        <v/>
      </c>
    </row>
    <row r="421" spans="1:40" ht="20.25" customHeight="1" x14ac:dyDescent="0.3">
      <c r="A421" s="127"/>
      <c r="B421" s="164"/>
      <c r="C421" s="139"/>
      <c r="D421" s="140"/>
      <c r="E421" s="139"/>
      <c r="F421" s="139"/>
      <c r="G421" s="140"/>
      <c r="H421" s="139"/>
      <c r="I421" s="129"/>
      <c r="L421" s="128"/>
      <c r="M421" s="128"/>
      <c r="N421" s="128"/>
      <c r="O421" s="128"/>
      <c r="P421" s="128"/>
      <c r="Q421" s="128"/>
      <c r="R421" s="128"/>
      <c r="S421" s="128"/>
      <c r="T421" s="120">
        <f t="shared" si="67"/>
        <v>0</v>
      </c>
      <c r="U421" s="131"/>
      <c r="V421" s="131"/>
      <c r="W421" s="131">
        <f>SUMIFS($F$3:F421,$D$3:D421,D421,$C$3:C421,"Buy")+SUMIFS($F$3:F421,$D$3:D421,D421,$C$3:C421,"Coin Deposit",$E$3:E421,"&lt;&gt;")</f>
        <v>0</v>
      </c>
      <c r="X421" s="131">
        <f t="shared" si="68"/>
        <v>0</v>
      </c>
      <c r="Y421" s="131">
        <f>IF($D421=Y$1,SUMIFS($H$3:$H421,$G$3:$G421,Y$1,$C$3:$C421,"Sell"),0)</f>
        <v>0</v>
      </c>
      <c r="Z421" s="131">
        <f t="shared" si="69"/>
        <v>0</v>
      </c>
      <c r="AA421" s="131">
        <f>IF($D421=AA$1,SUMIFS($H$3:$H421,$G$3:$G421,AA$1,$C$3:$C421,"Sell"),0)</f>
        <v>0</v>
      </c>
      <c r="AB421" s="131">
        <f t="shared" si="70"/>
        <v>0</v>
      </c>
      <c r="AC421" s="131">
        <f>SUMIFS('Deductions and Deposits'!$H:$H,'Deductions and Deposits'!$G:$G,D421,'Deductions and Deposits'!$F:$F,"&lt;="&amp;B421)+SUMIFS($F$3:F421,$D$3:D421,D421,$C$3:C421,"Coin Deposit",$E$3:E421,"")</f>
        <v>0</v>
      </c>
      <c r="AD421" s="131">
        <f>SUMIFS('Deductions and Deposits'!$D:$D,'Deductions and Deposits'!$C:$C,D421)+SUMIFS($F:$F,$D:$D,D421,$C:$C,"Coin Deduction")</f>
        <v>0</v>
      </c>
      <c r="AE421" s="131">
        <f>Table5[[#This Row],[Column4]]+Table5[[#This Row],[Column14]]+Table5[[#This Row],[Column19]]+Table5[[#This Row],[Column12]]</f>
        <v>0</v>
      </c>
      <c r="AF421" s="131">
        <f>Table5[[#This Row],[Column5]]+Table5[[#This Row],[Column13]]+Table5[[#This Row],[Column21]]+Table5[[#This Row],[Column18]]</f>
        <v>0</v>
      </c>
      <c r="AG421" s="131">
        <f t="shared" si="71"/>
        <v>0</v>
      </c>
      <c r="AH421" s="131">
        <f t="shared" si="72"/>
        <v>0</v>
      </c>
      <c r="AI421" s="131">
        <f>Table5[[#This Row],[Column17]]-Table5[[#This Row],[Column20]]</f>
        <v>0</v>
      </c>
      <c r="AJ421" s="131">
        <f t="shared" si="73"/>
        <v>0</v>
      </c>
      <c r="AK421" s="131">
        <f t="shared" si="77"/>
        <v>0</v>
      </c>
      <c r="AL421" s="131">
        <f t="shared" si="74"/>
        <v>0</v>
      </c>
      <c r="AM421" s="131" t="str">
        <f t="shared" si="75"/>
        <v/>
      </c>
      <c r="AN421" s="131" t="str">
        <f t="shared" ca="1" si="76"/>
        <v/>
      </c>
    </row>
    <row r="422" spans="1:40" ht="20.25" customHeight="1" x14ac:dyDescent="0.3">
      <c r="A422" s="127"/>
      <c r="B422" s="164"/>
      <c r="C422" s="139"/>
      <c r="D422" s="140"/>
      <c r="E422" s="139"/>
      <c r="F422" s="139"/>
      <c r="G422" s="140"/>
      <c r="H422" s="139"/>
      <c r="I422" s="129"/>
      <c r="L422" s="128"/>
      <c r="M422" s="128"/>
      <c r="N422" s="128"/>
      <c r="O422" s="128"/>
      <c r="P422" s="128"/>
      <c r="Q422" s="128"/>
      <c r="R422" s="128"/>
      <c r="S422" s="128"/>
      <c r="T422" s="120">
        <f t="shared" si="67"/>
        <v>0</v>
      </c>
      <c r="U422" s="131"/>
      <c r="V422" s="131"/>
      <c r="W422" s="131">
        <f>SUMIFS($F$3:F422,$D$3:D422,D422,$C$3:C422,"Buy")+SUMIFS($F$3:F422,$D$3:D422,D422,$C$3:C422,"Coin Deposit",$E$3:E422,"&lt;&gt;")</f>
        <v>0</v>
      </c>
      <c r="X422" s="131">
        <f t="shared" si="68"/>
        <v>0</v>
      </c>
      <c r="Y422" s="131">
        <f>IF($D422=Y$1,SUMIFS($H$3:$H422,$G$3:$G422,Y$1,$C$3:$C422,"Sell"),0)</f>
        <v>0</v>
      </c>
      <c r="Z422" s="131">
        <f t="shared" si="69"/>
        <v>0</v>
      </c>
      <c r="AA422" s="131">
        <f>IF($D422=AA$1,SUMIFS($H$3:$H422,$G$3:$G422,AA$1,$C$3:$C422,"Sell"),0)</f>
        <v>0</v>
      </c>
      <c r="AB422" s="131">
        <f t="shared" si="70"/>
        <v>0</v>
      </c>
      <c r="AC422" s="131">
        <f>SUMIFS('Deductions and Deposits'!$H:$H,'Deductions and Deposits'!$G:$G,D422,'Deductions and Deposits'!$F:$F,"&lt;="&amp;B422)+SUMIFS($F$3:F422,$D$3:D422,D422,$C$3:C422,"Coin Deposit",$E$3:E422,"")</f>
        <v>0</v>
      </c>
      <c r="AD422" s="131">
        <f>SUMIFS('Deductions and Deposits'!$D:$D,'Deductions and Deposits'!$C:$C,D422)+SUMIFS($F:$F,$D:$D,D422,$C:$C,"Coin Deduction")</f>
        <v>0</v>
      </c>
      <c r="AE422" s="131">
        <f>Table5[[#This Row],[Column4]]+Table5[[#This Row],[Column14]]+Table5[[#This Row],[Column19]]+Table5[[#This Row],[Column12]]</f>
        <v>0</v>
      </c>
      <c r="AF422" s="131">
        <f>Table5[[#This Row],[Column5]]+Table5[[#This Row],[Column13]]+Table5[[#This Row],[Column21]]+Table5[[#This Row],[Column18]]</f>
        <v>0</v>
      </c>
      <c r="AG422" s="131">
        <f t="shared" si="71"/>
        <v>0</v>
      </c>
      <c r="AH422" s="131">
        <f t="shared" si="72"/>
        <v>0</v>
      </c>
      <c r="AI422" s="131">
        <f>Table5[[#This Row],[Column17]]-Table5[[#This Row],[Column20]]</f>
        <v>0</v>
      </c>
      <c r="AJ422" s="131">
        <f t="shared" si="73"/>
        <v>0</v>
      </c>
      <c r="AK422" s="131">
        <f t="shared" si="77"/>
        <v>0</v>
      </c>
      <c r="AL422" s="131">
        <f t="shared" si="74"/>
        <v>0</v>
      </c>
      <c r="AM422" s="131" t="str">
        <f t="shared" si="75"/>
        <v/>
      </c>
      <c r="AN422" s="131" t="str">
        <f t="shared" ca="1" si="76"/>
        <v/>
      </c>
    </row>
    <row r="423" spans="1:40" ht="20.25" customHeight="1" x14ac:dyDescent="0.3">
      <c r="A423" s="127"/>
      <c r="B423" s="164"/>
      <c r="C423" s="139"/>
      <c r="D423" s="140"/>
      <c r="E423" s="139"/>
      <c r="F423" s="139"/>
      <c r="G423" s="140"/>
      <c r="H423" s="139"/>
      <c r="I423" s="129"/>
      <c r="L423" s="128"/>
      <c r="M423" s="128"/>
      <c r="N423" s="128"/>
      <c r="O423" s="128"/>
      <c r="P423" s="128"/>
      <c r="Q423" s="128"/>
      <c r="R423" s="128"/>
      <c r="S423" s="128"/>
      <c r="T423" s="120">
        <f t="shared" si="67"/>
        <v>0</v>
      </c>
      <c r="U423" s="131"/>
      <c r="V423" s="131"/>
      <c r="W423" s="131">
        <f>SUMIFS($F$3:F423,$D$3:D423,D423,$C$3:C423,"Buy")+SUMIFS($F$3:F423,$D$3:D423,D423,$C$3:C423,"Coin Deposit",$E$3:E423,"&lt;&gt;")</f>
        <v>0</v>
      </c>
      <c r="X423" s="131">
        <f t="shared" si="68"/>
        <v>0</v>
      </c>
      <c r="Y423" s="131">
        <f>IF($D423=Y$1,SUMIFS($H$3:$H423,$G$3:$G423,Y$1,$C$3:$C423,"Sell"),0)</f>
        <v>0</v>
      </c>
      <c r="Z423" s="131">
        <f t="shared" si="69"/>
        <v>0</v>
      </c>
      <c r="AA423" s="131">
        <f>IF($D423=AA$1,SUMIFS($H$3:$H423,$G$3:$G423,AA$1,$C$3:$C423,"Sell"),0)</f>
        <v>0</v>
      </c>
      <c r="AB423" s="131">
        <f t="shared" si="70"/>
        <v>0</v>
      </c>
      <c r="AC423" s="131">
        <f>SUMIFS('Deductions and Deposits'!$H:$H,'Deductions and Deposits'!$G:$G,D423,'Deductions and Deposits'!$F:$F,"&lt;="&amp;B423)+SUMIFS($F$3:F423,$D$3:D423,D423,$C$3:C423,"Coin Deposit",$E$3:E423,"")</f>
        <v>0</v>
      </c>
      <c r="AD423" s="131">
        <f>SUMIFS('Deductions and Deposits'!$D:$D,'Deductions and Deposits'!$C:$C,D423)+SUMIFS($F:$F,$D:$D,D423,$C:$C,"Coin Deduction")</f>
        <v>0</v>
      </c>
      <c r="AE423" s="131">
        <f>Table5[[#This Row],[Column4]]+Table5[[#This Row],[Column14]]+Table5[[#This Row],[Column19]]+Table5[[#This Row],[Column12]]</f>
        <v>0</v>
      </c>
      <c r="AF423" s="131">
        <f>Table5[[#This Row],[Column5]]+Table5[[#This Row],[Column13]]+Table5[[#This Row],[Column21]]+Table5[[#This Row],[Column18]]</f>
        <v>0</v>
      </c>
      <c r="AG423" s="131">
        <f t="shared" si="71"/>
        <v>0</v>
      </c>
      <c r="AH423" s="131">
        <f t="shared" si="72"/>
        <v>0</v>
      </c>
      <c r="AI423" s="131">
        <f>Table5[[#This Row],[Column17]]-Table5[[#This Row],[Column20]]</f>
        <v>0</v>
      </c>
      <c r="AJ423" s="131">
        <f t="shared" si="73"/>
        <v>0</v>
      </c>
      <c r="AK423" s="131">
        <f t="shared" si="77"/>
        <v>0</v>
      </c>
      <c r="AL423" s="131">
        <f t="shared" si="74"/>
        <v>0</v>
      </c>
      <c r="AM423" s="131" t="str">
        <f t="shared" si="75"/>
        <v/>
      </c>
      <c r="AN423" s="131" t="str">
        <f t="shared" ca="1" si="76"/>
        <v/>
      </c>
    </row>
    <row r="424" spans="1:40" ht="20.25" customHeight="1" x14ac:dyDescent="0.3">
      <c r="A424" s="127"/>
      <c r="B424" s="164"/>
      <c r="C424" s="139"/>
      <c r="D424" s="140"/>
      <c r="E424" s="139"/>
      <c r="F424" s="139"/>
      <c r="G424" s="140"/>
      <c r="H424" s="139"/>
      <c r="I424" s="129"/>
      <c r="L424" s="128"/>
      <c r="M424" s="128"/>
      <c r="N424" s="128"/>
      <c r="O424" s="128"/>
      <c r="P424" s="128"/>
      <c r="Q424" s="128"/>
      <c r="R424" s="128"/>
      <c r="S424" s="128"/>
      <c r="T424" s="120">
        <f t="shared" si="67"/>
        <v>0</v>
      </c>
      <c r="U424" s="131"/>
      <c r="V424" s="131"/>
      <c r="W424" s="131">
        <f>SUMIFS($F$3:F424,$D$3:D424,D424,$C$3:C424,"Buy")+SUMIFS($F$3:F424,$D$3:D424,D424,$C$3:C424,"Coin Deposit",$E$3:E424,"&lt;&gt;")</f>
        <v>0</v>
      </c>
      <c r="X424" s="131">
        <f t="shared" si="68"/>
        <v>0</v>
      </c>
      <c r="Y424" s="131">
        <f>IF($D424=Y$1,SUMIFS($H$3:$H424,$G$3:$G424,Y$1,$C$3:$C424,"Sell"),0)</f>
        <v>0</v>
      </c>
      <c r="Z424" s="131">
        <f t="shared" si="69"/>
        <v>0</v>
      </c>
      <c r="AA424" s="131">
        <f>IF($D424=AA$1,SUMIFS($H$3:$H424,$G$3:$G424,AA$1,$C$3:$C424,"Sell"),0)</f>
        <v>0</v>
      </c>
      <c r="AB424" s="131">
        <f t="shared" si="70"/>
        <v>0</v>
      </c>
      <c r="AC424" s="131">
        <f>SUMIFS('Deductions and Deposits'!$H:$H,'Deductions and Deposits'!$G:$G,D424,'Deductions and Deposits'!$F:$F,"&lt;="&amp;B424)+SUMIFS($F$3:F424,$D$3:D424,D424,$C$3:C424,"Coin Deposit",$E$3:E424,"")</f>
        <v>0</v>
      </c>
      <c r="AD424" s="131">
        <f>SUMIFS('Deductions and Deposits'!$D:$D,'Deductions and Deposits'!$C:$C,D424)+SUMIFS($F:$F,$D:$D,D424,$C:$C,"Coin Deduction")</f>
        <v>0</v>
      </c>
      <c r="AE424" s="131">
        <f>Table5[[#This Row],[Column4]]+Table5[[#This Row],[Column14]]+Table5[[#This Row],[Column19]]+Table5[[#This Row],[Column12]]</f>
        <v>0</v>
      </c>
      <c r="AF424" s="131">
        <f>Table5[[#This Row],[Column5]]+Table5[[#This Row],[Column13]]+Table5[[#This Row],[Column21]]+Table5[[#This Row],[Column18]]</f>
        <v>0</v>
      </c>
      <c r="AG424" s="131">
        <f t="shared" si="71"/>
        <v>0</v>
      </c>
      <c r="AH424" s="131">
        <f t="shared" si="72"/>
        <v>0</v>
      </c>
      <c r="AI424" s="131">
        <f>Table5[[#This Row],[Column17]]-Table5[[#This Row],[Column20]]</f>
        <v>0</v>
      </c>
      <c r="AJ424" s="131">
        <f t="shared" si="73"/>
        <v>0</v>
      </c>
      <c r="AK424" s="131">
        <f t="shared" si="77"/>
        <v>0</v>
      </c>
      <c r="AL424" s="131">
        <f t="shared" si="74"/>
        <v>0</v>
      </c>
      <c r="AM424" s="131" t="str">
        <f t="shared" si="75"/>
        <v/>
      </c>
      <c r="AN424" s="131" t="str">
        <f t="shared" ca="1" si="76"/>
        <v/>
      </c>
    </row>
    <row r="425" spans="1:40" ht="20.25" customHeight="1" x14ac:dyDescent="0.3">
      <c r="A425" s="127"/>
      <c r="B425" s="164"/>
      <c r="C425" s="139"/>
      <c r="D425" s="140"/>
      <c r="E425" s="139"/>
      <c r="F425" s="139"/>
      <c r="G425" s="140"/>
      <c r="H425" s="139"/>
      <c r="I425" s="129"/>
      <c r="L425" s="128"/>
      <c r="M425" s="128"/>
      <c r="N425" s="128"/>
      <c r="O425" s="128"/>
      <c r="P425" s="128"/>
      <c r="Q425" s="128"/>
      <c r="R425" s="128"/>
      <c r="S425" s="128"/>
      <c r="T425" s="120">
        <f t="shared" si="67"/>
        <v>0</v>
      </c>
      <c r="U425" s="131"/>
      <c r="V425" s="131"/>
      <c r="W425" s="131">
        <f>SUMIFS($F$3:F425,$D$3:D425,D425,$C$3:C425,"Buy")+SUMIFS($F$3:F425,$D$3:D425,D425,$C$3:C425,"Coin Deposit",$E$3:E425,"&lt;&gt;")</f>
        <v>0</v>
      </c>
      <c r="X425" s="131">
        <f t="shared" si="68"/>
        <v>0</v>
      </c>
      <c r="Y425" s="131">
        <f>IF($D425=Y$1,SUMIFS($H$3:$H425,$G$3:$G425,Y$1,$C$3:$C425,"Sell"),0)</f>
        <v>0</v>
      </c>
      <c r="Z425" s="131">
        <f t="shared" si="69"/>
        <v>0</v>
      </c>
      <c r="AA425" s="131">
        <f>IF($D425=AA$1,SUMIFS($H$3:$H425,$G$3:$G425,AA$1,$C$3:$C425,"Sell"),0)</f>
        <v>0</v>
      </c>
      <c r="AB425" s="131">
        <f t="shared" si="70"/>
        <v>0</v>
      </c>
      <c r="AC425" s="131">
        <f>SUMIFS('Deductions and Deposits'!$H:$H,'Deductions and Deposits'!$G:$G,D425,'Deductions and Deposits'!$F:$F,"&lt;="&amp;B425)+SUMIFS($F$3:F425,$D$3:D425,D425,$C$3:C425,"Coin Deposit",$E$3:E425,"")</f>
        <v>0</v>
      </c>
      <c r="AD425" s="131">
        <f>SUMIFS('Deductions and Deposits'!$D:$D,'Deductions and Deposits'!$C:$C,D425)+SUMIFS($F:$F,$D:$D,D425,$C:$C,"Coin Deduction")</f>
        <v>0</v>
      </c>
      <c r="AE425" s="131">
        <f>Table5[[#This Row],[Column4]]+Table5[[#This Row],[Column14]]+Table5[[#This Row],[Column19]]+Table5[[#This Row],[Column12]]</f>
        <v>0</v>
      </c>
      <c r="AF425" s="131">
        <f>Table5[[#This Row],[Column5]]+Table5[[#This Row],[Column13]]+Table5[[#This Row],[Column21]]+Table5[[#This Row],[Column18]]</f>
        <v>0</v>
      </c>
      <c r="AG425" s="131">
        <f t="shared" si="71"/>
        <v>0</v>
      </c>
      <c r="AH425" s="131">
        <f t="shared" si="72"/>
        <v>0</v>
      </c>
      <c r="AI425" s="131">
        <f>Table5[[#This Row],[Column17]]-Table5[[#This Row],[Column20]]</f>
        <v>0</v>
      </c>
      <c r="AJ425" s="131">
        <f t="shared" si="73"/>
        <v>0</v>
      </c>
      <c r="AK425" s="131">
        <f t="shared" si="77"/>
        <v>0</v>
      </c>
      <c r="AL425" s="131">
        <f t="shared" si="74"/>
        <v>0</v>
      </c>
      <c r="AM425" s="131" t="str">
        <f t="shared" si="75"/>
        <v/>
      </c>
      <c r="AN425" s="131" t="str">
        <f t="shared" ca="1" si="76"/>
        <v/>
      </c>
    </row>
    <row r="426" spans="1:40" ht="20.25" customHeight="1" x14ac:dyDescent="0.3">
      <c r="A426" s="127"/>
      <c r="B426" s="164"/>
      <c r="C426" s="139"/>
      <c r="D426" s="140"/>
      <c r="E426" s="139"/>
      <c r="F426" s="139"/>
      <c r="G426" s="140"/>
      <c r="H426" s="139"/>
      <c r="I426" s="129"/>
      <c r="L426" s="128"/>
      <c r="M426" s="128"/>
      <c r="N426" s="128"/>
      <c r="O426" s="128"/>
      <c r="P426" s="128"/>
      <c r="Q426" s="128"/>
      <c r="R426" s="128"/>
      <c r="S426" s="128"/>
      <c r="T426" s="120">
        <f t="shared" si="67"/>
        <v>0</v>
      </c>
      <c r="U426" s="131"/>
      <c r="V426" s="131"/>
      <c r="W426" s="131">
        <f>SUMIFS($F$3:F426,$D$3:D426,D426,$C$3:C426,"Buy")+SUMIFS($F$3:F426,$D$3:D426,D426,$C$3:C426,"Coin Deposit",$E$3:E426,"&lt;&gt;")</f>
        <v>0</v>
      </c>
      <c r="X426" s="131">
        <f t="shared" si="68"/>
        <v>0</v>
      </c>
      <c r="Y426" s="131">
        <f>IF($D426=Y$1,SUMIFS($H$3:$H426,$G$3:$G426,Y$1,$C$3:$C426,"Sell"),0)</f>
        <v>0</v>
      </c>
      <c r="Z426" s="131">
        <f t="shared" si="69"/>
        <v>0</v>
      </c>
      <c r="AA426" s="131">
        <f>IF($D426=AA$1,SUMIFS($H$3:$H426,$G$3:$G426,AA$1,$C$3:$C426,"Sell"),0)</f>
        <v>0</v>
      </c>
      <c r="AB426" s="131">
        <f t="shared" si="70"/>
        <v>0</v>
      </c>
      <c r="AC426" s="131">
        <f>SUMIFS('Deductions and Deposits'!$H:$H,'Deductions and Deposits'!$G:$G,D426,'Deductions and Deposits'!$F:$F,"&lt;="&amp;B426)+SUMIFS($F$3:F426,$D$3:D426,D426,$C$3:C426,"Coin Deposit",$E$3:E426,"")</f>
        <v>0</v>
      </c>
      <c r="AD426" s="131">
        <f>SUMIFS('Deductions and Deposits'!$D:$D,'Deductions and Deposits'!$C:$C,D426)+SUMIFS($F:$F,$D:$D,D426,$C:$C,"Coin Deduction")</f>
        <v>0</v>
      </c>
      <c r="AE426" s="131">
        <f>Table5[[#This Row],[Column4]]+Table5[[#This Row],[Column14]]+Table5[[#This Row],[Column19]]+Table5[[#This Row],[Column12]]</f>
        <v>0</v>
      </c>
      <c r="AF426" s="131">
        <f>Table5[[#This Row],[Column5]]+Table5[[#This Row],[Column13]]+Table5[[#This Row],[Column21]]+Table5[[#This Row],[Column18]]</f>
        <v>0</v>
      </c>
      <c r="AG426" s="131">
        <f t="shared" si="71"/>
        <v>0</v>
      </c>
      <c r="AH426" s="131">
        <f t="shared" si="72"/>
        <v>0</v>
      </c>
      <c r="AI426" s="131">
        <f>Table5[[#This Row],[Column17]]-Table5[[#This Row],[Column20]]</f>
        <v>0</v>
      </c>
      <c r="AJ426" s="131">
        <f t="shared" si="73"/>
        <v>0</v>
      </c>
      <c r="AK426" s="131">
        <f t="shared" si="77"/>
        <v>0</v>
      </c>
      <c r="AL426" s="131">
        <f t="shared" si="74"/>
        <v>0</v>
      </c>
      <c r="AM426" s="131" t="str">
        <f t="shared" si="75"/>
        <v/>
      </c>
      <c r="AN426" s="131" t="str">
        <f t="shared" ca="1" si="76"/>
        <v/>
      </c>
    </row>
    <row r="427" spans="1:40" ht="20.25" customHeight="1" x14ac:dyDescent="0.3">
      <c r="A427" s="127"/>
      <c r="B427" s="164"/>
      <c r="C427" s="139"/>
      <c r="D427" s="140"/>
      <c r="E427" s="139"/>
      <c r="F427" s="139"/>
      <c r="G427" s="140"/>
      <c r="H427" s="139"/>
      <c r="I427" s="129"/>
      <c r="L427" s="128"/>
      <c r="M427" s="128"/>
      <c r="N427" s="128"/>
      <c r="O427" s="128"/>
      <c r="P427" s="128"/>
      <c r="Q427" s="128"/>
      <c r="R427" s="128"/>
      <c r="S427" s="128"/>
      <c r="T427" s="120">
        <f t="shared" si="67"/>
        <v>0</v>
      </c>
      <c r="U427" s="131"/>
      <c r="V427" s="131"/>
      <c r="W427" s="131">
        <f>SUMIFS($F$3:F427,$D$3:D427,D427,$C$3:C427,"Buy")+SUMIFS($F$3:F427,$D$3:D427,D427,$C$3:C427,"Coin Deposit",$E$3:E427,"&lt;&gt;")</f>
        <v>0</v>
      </c>
      <c r="X427" s="131">
        <f t="shared" si="68"/>
        <v>0</v>
      </c>
      <c r="Y427" s="131">
        <f>IF($D427=Y$1,SUMIFS($H$3:$H427,$G$3:$G427,Y$1,$C$3:$C427,"Sell"),0)</f>
        <v>0</v>
      </c>
      <c r="Z427" s="131">
        <f t="shared" si="69"/>
        <v>0</v>
      </c>
      <c r="AA427" s="131">
        <f>IF($D427=AA$1,SUMIFS($H$3:$H427,$G$3:$G427,AA$1,$C$3:$C427,"Sell"),0)</f>
        <v>0</v>
      </c>
      <c r="AB427" s="131">
        <f t="shared" si="70"/>
        <v>0</v>
      </c>
      <c r="AC427" s="131">
        <f>SUMIFS('Deductions and Deposits'!$H:$H,'Deductions and Deposits'!$G:$G,D427,'Deductions and Deposits'!$F:$F,"&lt;="&amp;B427)+SUMIFS($F$3:F427,$D$3:D427,D427,$C$3:C427,"Coin Deposit",$E$3:E427,"")</f>
        <v>0</v>
      </c>
      <c r="AD427" s="131">
        <f>SUMIFS('Deductions and Deposits'!$D:$D,'Deductions and Deposits'!$C:$C,D427)+SUMIFS($F:$F,$D:$D,D427,$C:$C,"Coin Deduction")</f>
        <v>0</v>
      </c>
      <c r="AE427" s="131">
        <f>Table5[[#This Row],[Column4]]+Table5[[#This Row],[Column14]]+Table5[[#This Row],[Column19]]+Table5[[#This Row],[Column12]]</f>
        <v>0</v>
      </c>
      <c r="AF427" s="131">
        <f>Table5[[#This Row],[Column5]]+Table5[[#This Row],[Column13]]+Table5[[#This Row],[Column21]]+Table5[[#This Row],[Column18]]</f>
        <v>0</v>
      </c>
      <c r="AG427" s="131">
        <f t="shared" si="71"/>
        <v>0</v>
      </c>
      <c r="AH427" s="131">
        <f t="shared" si="72"/>
        <v>0</v>
      </c>
      <c r="AI427" s="131">
        <f>Table5[[#This Row],[Column17]]-Table5[[#This Row],[Column20]]</f>
        <v>0</v>
      </c>
      <c r="AJ427" s="131">
        <f t="shared" si="73"/>
        <v>0</v>
      </c>
      <c r="AK427" s="131">
        <f t="shared" si="77"/>
        <v>0</v>
      </c>
      <c r="AL427" s="131">
        <f t="shared" si="74"/>
        <v>0</v>
      </c>
      <c r="AM427" s="131" t="str">
        <f t="shared" si="75"/>
        <v/>
      </c>
      <c r="AN427" s="131" t="str">
        <f t="shared" ca="1" si="76"/>
        <v/>
      </c>
    </row>
    <row r="428" spans="1:40" ht="20.25" customHeight="1" x14ac:dyDescent="0.3">
      <c r="A428" s="127"/>
      <c r="B428" s="164"/>
      <c r="C428" s="139"/>
      <c r="D428" s="140"/>
      <c r="E428" s="139"/>
      <c r="F428" s="139"/>
      <c r="G428" s="140"/>
      <c r="H428" s="139"/>
      <c r="I428" s="129"/>
      <c r="L428" s="128"/>
      <c r="M428" s="128"/>
      <c r="N428" s="128"/>
      <c r="O428" s="128"/>
      <c r="P428" s="128"/>
      <c r="Q428" s="128"/>
      <c r="R428" s="128"/>
      <c r="S428" s="128"/>
      <c r="T428" s="120">
        <f t="shared" si="67"/>
        <v>0</v>
      </c>
      <c r="U428" s="131"/>
      <c r="V428" s="131"/>
      <c r="W428" s="131">
        <f>SUMIFS($F$3:F428,$D$3:D428,D428,$C$3:C428,"Buy")+SUMIFS($F$3:F428,$D$3:D428,D428,$C$3:C428,"Coin Deposit",$E$3:E428,"&lt;&gt;")</f>
        <v>0</v>
      </c>
      <c r="X428" s="131">
        <f t="shared" si="68"/>
        <v>0</v>
      </c>
      <c r="Y428" s="131">
        <f>IF($D428=Y$1,SUMIFS($H$3:$H428,$G$3:$G428,Y$1,$C$3:$C428,"Sell"),0)</f>
        <v>0</v>
      </c>
      <c r="Z428" s="131">
        <f t="shared" si="69"/>
        <v>0</v>
      </c>
      <c r="AA428" s="131">
        <f>IF($D428=AA$1,SUMIFS($H$3:$H428,$G$3:$G428,AA$1,$C$3:$C428,"Sell"),0)</f>
        <v>0</v>
      </c>
      <c r="AB428" s="131">
        <f t="shared" si="70"/>
        <v>0</v>
      </c>
      <c r="AC428" s="131">
        <f>SUMIFS('Deductions and Deposits'!$H:$H,'Deductions and Deposits'!$G:$G,D428,'Deductions and Deposits'!$F:$F,"&lt;="&amp;B428)+SUMIFS($F$3:F428,$D$3:D428,D428,$C$3:C428,"Coin Deposit",$E$3:E428,"")</f>
        <v>0</v>
      </c>
      <c r="AD428" s="131">
        <f>SUMIFS('Deductions and Deposits'!$D:$D,'Deductions and Deposits'!$C:$C,D428)+SUMIFS($F:$F,$D:$D,D428,$C:$C,"Coin Deduction")</f>
        <v>0</v>
      </c>
      <c r="AE428" s="131">
        <f>Table5[[#This Row],[Column4]]+Table5[[#This Row],[Column14]]+Table5[[#This Row],[Column19]]+Table5[[#This Row],[Column12]]</f>
        <v>0</v>
      </c>
      <c r="AF428" s="131">
        <f>Table5[[#This Row],[Column5]]+Table5[[#This Row],[Column13]]+Table5[[#This Row],[Column21]]+Table5[[#This Row],[Column18]]</f>
        <v>0</v>
      </c>
      <c r="AG428" s="131">
        <f t="shared" si="71"/>
        <v>0</v>
      </c>
      <c r="AH428" s="131">
        <f t="shared" si="72"/>
        <v>0</v>
      </c>
      <c r="AI428" s="131">
        <f>Table5[[#This Row],[Column17]]-Table5[[#This Row],[Column20]]</f>
        <v>0</v>
      </c>
      <c r="AJ428" s="131">
        <f t="shared" si="73"/>
        <v>0</v>
      </c>
      <c r="AK428" s="131">
        <f t="shared" si="77"/>
        <v>0</v>
      </c>
      <c r="AL428" s="131">
        <f t="shared" si="74"/>
        <v>0</v>
      </c>
      <c r="AM428" s="131" t="str">
        <f t="shared" si="75"/>
        <v/>
      </c>
      <c r="AN428" s="131" t="str">
        <f t="shared" ca="1" si="76"/>
        <v/>
      </c>
    </row>
    <row r="429" spans="1:40" ht="20.25" customHeight="1" x14ac:dyDescent="0.3">
      <c r="A429" s="127"/>
      <c r="B429" s="164"/>
      <c r="C429" s="139"/>
      <c r="D429" s="140"/>
      <c r="E429" s="139"/>
      <c r="F429" s="139"/>
      <c r="G429" s="140"/>
      <c r="H429" s="139"/>
      <c r="I429" s="129"/>
      <c r="L429" s="128"/>
      <c r="M429" s="128"/>
      <c r="N429" s="128"/>
      <c r="O429" s="128"/>
      <c r="P429" s="128"/>
      <c r="Q429" s="128"/>
      <c r="R429" s="128"/>
      <c r="S429" s="128"/>
      <c r="T429" s="120">
        <f t="shared" si="67"/>
        <v>0</v>
      </c>
      <c r="U429" s="131"/>
      <c r="V429" s="131"/>
      <c r="W429" s="131">
        <f>SUMIFS($F$3:F429,$D$3:D429,D429,$C$3:C429,"Buy")+SUMIFS($F$3:F429,$D$3:D429,D429,$C$3:C429,"Coin Deposit",$E$3:E429,"&lt;&gt;")</f>
        <v>0</v>
      </c>
      <c r="X429" s="131">
        <f t="shared" si="68"/>
        <v>0</v>
      </c>
      <c r="Y429" s="131">
        <f>IF($D429=Y$1,SUMIFS($H$3:$H429,$G$3:$G429,Y$1,$C$3:$C429,"Sell"),0)</f>
        <v>0</v>
      </c>
      <c r="Z429" s="131">
        <f t="shared" si="69"/>
        <v>0</v>
      </c>
      <c r="AA429" s="131">
        <f>IF($D429=AA$1,SUMIFS($H$3:$H429,$G$3:$G429,AA$1,$C$3:$C429,"Sell"),0)</f>
        <v>0</v>
      </c>
      <c r="AB429" s="131">
        <f t="shared" si="70"/>
        <v>0</v>
      </c>
      <c r="AC429" s="131">
        <f>SUMIFS('Deductions and Deposits'!$H:$H,'Deductions and Deposits'!$G:$G,D429,'Deductions and Deposits'!$F:$F,"&lt;="&amp;B429)+SUMIFS($F$3:F429,$D$3:D429,D429,$C$3:C429,"Coin Deposit",$E$3:E429,"")</f>
        <v>0</v>
      </c>
      <c r="AD429" s="131">
        <f>SUMIFS('Deductions and Deposits'!$D:$D,'Deductions and Deposits'!$C:$C,D429)+SUMIFS($F:$F,$D:$D,D429,$C:$C,"Coin Deduction")</f>
        <v>0</v>
      </c>
      <c r="AE429" s="131">
        <f>Table5[[#This Row],[Column4]]+Table5[[#This Row],[Column14]]+Table5[[#This Row],[Column19]]+Table5[[#This Row],[Column12]]</f>
        <v>0</v>
      </c>
      <c r="AF429" s="131">
        <f>Table5[[#This Row],[Column5]]+Table5[[#This Row],[Column13]]+Table5[[#This Row],[Column21]]+Table5[[#This Row],[Column18]]</f>
        <v>0</v>
      </c>
      <c r="AG429" s="131">
        <f t="shared" si="71"/>
        <v>0</v>
      </c>
      <c r="AH429" s="131">
        <f t="shared" si="72"/>
        <v>0</v>
      </c>
      <c r="AI429" s="131">
        <f>Table5[[#This Row],[Column17]]-Table5[[#This Row],[Column20]]</f>
        <v>0</v>
      </c>
      <c r="AJ429" s="131">
        <f t="shared" si="73"/>
        <v>0</v>
      </c>
      <c r="AK429" s="131">
        <f t="shared" si="77"/>
        <v>0</v>
      </c>
      <c r="AL429" s="131">
        <f t="shared" si="74"/>
        <v>0</v>
      </c>
      <c r="AM429" s="131" t="str">
        <f t="shared" si="75"/>
        <v/>
      </c>
      <c r="AN429" s="131" t="str">
        <f t="shared" ca="1" si="76"/>
        <v/>
      </c>
    </row>
    <row r="430" spans="1:40" ht="20.25" customHeight="1" x14ac:dyDescent="0.3">
      <c r="A430" s="127"/>
      <c r="B430" s="164"/>
      <c r="C430" s="139"/>
      <c r="D430" s="140"/>
      <c r="E430" s="139"/>
      <c r="F430" s="139"/>
      <c r="G430" s="140"/>
      <c r="H430" s="139"/>
      <c r="I430" s="129"/>
      <c r="L430" s="128"/>
      <c r="M430" s="128"/>
      <c r="N430" s="128"/>
      <c r="O430" s="128"/>
      <c r="P430" s="128"/>
      <c r="Q430" s="128"/>
      <c r="R430" s="128"/>
      <c r="S430" s="128"/>
      <c r="T430" s="120">
        <f t="shared" si="67"/>
        <v>0</v>
      </c>
      <c r="U430" s="131"/>
      <c r="V430" s="131"/>
      <c r="W430" s="131">
        <f>SUMIFS($F$3:F430,$D$3:D430,D430,$C$3:C430,"Buy")+SUMIFS($F$3:F430,$D$3:D430,D430,$C$3:C430,"Coin Deposit",$E$3:E430,"&lt;&gt;")</f>
        <v>0</v>
      </c>
      <c r="X430" s="131">
        <f t="shared" si="68"/>
        <v>0</v>
      </c>
      <c r="Y430" s="131">
        <f>IF($D430=Y$1,SUMIFS($H$3:$H430,$G$3:$G430,Y$1,$C$3:$C430,"Sell"),0)</f>
        <v>0</v>
      </c>
      <c r="Z430" s="131">
        <f t="shared" si="69"/>
        <v>0</v>
      </c>
      <c r="AA430" s="131">
        <f>IF($D430=AA$1,SUMIFS($H$3:$H430,$G$3:$G430,AA$1,$C$3:$C430,"Sell"),0)</f>
        <v>0</v>
      </c>
      <c r="AB430" s="131">
        <f t="shared" si="70"/>
        <v>0</v>
      </c>
      <c r="AC430" s="131">
        <f>SUMIFS('Deductions and Deposits'!$H:$H,'Deductions and Deposits'!$G:$G,D430,'Deductions and Deposits'!$F:$F,"&lt;="&amp;B430)+SUMIFS($F$3:F430,$D$3:D430,D430,$C$3:C430,"Coin Deposit",$E$3:E430,"")</f>
        <v>0</v>
      </c>
      <c r="AD430" s="131">
        <f>SUMIFS('Deductions and Deposits'!$D:$D,'Deductions and Deposits'!$C:$C,D430)+SUMIFS($F:$F,$D:$D,D430,$C:$C,"Coin Deduction")</f>
        <v>0</v>
      </c>
      <c r="AE430" s="131">
        <f>Table5[[#This Row],[Column4]]+Table5[[#This Row],[Column14]]+Table5[[#This Row],[Column19]]+Table5[[#This Row],[Column12]]</f>
        <v>0</v>
      </c>
      <c r="AF430" s="131">
        <f>Table5[[#This Row],[Column5]]+Table5[[#This Row],[Column13]]+Table5[[#This Row],[Column21]]+Table5[[#This Row],[Column18]]</f>
        <v>0</v>
      </c>
      <c r="AG430" s="131">
        <f t="shared" si="71"/>
        <v>0</v>
      </c>
      <c r="AH430" s="131">
        <f t="shared" si="72"/>
        <v>0</v>
      </c>
      <c r="AI430" s="131">
        <f>Table5[[#This Row],[Column17]]-Table5[[#This Row],[Column20]]</f>
        <v>0</v>
      </c>
      <c r="AJ430" s="131">
        <f t="shared" si="73"/>
        <v>0</v>
      </c>
      <c r="AK430" s="131">
        <f t="shared" si="77"/>
        <v>0</v>
      </c>
      <c r="AL430" s="131">
        <f t="shared" si="74"/>
        <v>0</v>
      </c>
      <c r="AM430" s="131" t="str">
        <f t="shared" si="75"/>
        <v/>
      </c>
      <c r="AN430" s="131" t="str">
        <f t="shared" ca="1" si="76"/>
        <v/>
      </c>
    </row>
    <row r="431" spans="1:40" ht="20.25" customHeight="1" x14ac:dyDescent="0.3">
      <c r="A431" s="127"/>
      <c r="B431" s="164"/>
      <c r="C431" s="139"/>
      <c r="D431" s="140"/>
      <c r="E431" s="139"/>
      <c r="F431" s="139"/>
      <c r="G431" s="140"/>
      <c r="H431" s="139"/>
      <c r="I431" s="129"/>
      <c r="L431" s="128"/>
      <c r="M431" s="128"/>
      <c r="N431" s="128"/>
      <c r="O431" s="128"/>
      <c r="P431" s="128"/>
      <c r="Q431" s="128"/>
      <c r="R431" s="128"/>
      <c r="S431" s="128"/>
      <c r="T431" s="120">
        <f t="shared" si="67"/>
        <v>0</v>
      </c>
      <c r="U431" s="131"/>
      <c r="V431" s="131"/>
      <c r="W431" s="131">
        <f>SUMIFS($F$3:F431,$D$3:D431,D431,$C$3:C431,"Buy")+SUMIFS($F$3:F431,$D$3:D431,D431,$C$3:C431,"Coin Deposit",$E$3:E431,"&lt;&gt;")</f>
        <v>0</v>
      </c>
      <c r="X431" s="131">
        <f t="shared" si="68"/>
        <v>0</v>
      </c>
      <c r="Y431" s="131">
        <f>IF($D431=Y$1,SUMIFS($H$3:$H431,$G$3:$G431,Y$1,$C$3:$C431,"Sell"),0)</f>
        <v>0</v>
      </c>
      <c r="Z431" s="131">
        <f t="shared" si="69"/>
        <v>0</v>
      </c>
      <c r="AA431" s="131">
        <f>IF($D431=AA$1,SUMIFS($H$3:$H431,$G$3:$G431,AA$1,$C$3:$C431,"Sell"),0)</f>
        <v>0</v>
      </c>
      <c r="AB431" s="131">
        <f t="shared" si="70"/>
        <v>0</v>
      </c>
      <c r="AC431" s="131">
        <f>SUMIFS('Deductions and Deposits'!$H:$H,'Deductions and Deposits'!$G:$G,D431,'Deductions and Deposits'!$F:$F,"&lt;="&amp;B431)+SUMIFS($F$3:F431,$D$3:D431,D431,$C$3:C431,"Coin Deposit",$E$3:E431,"")</f>
        <v>0</v>
      </c>
      <c r="AD431" s="131">
        <f>SUMIFS('Deductions and Deposits'!$D:$D,'Deductions and Deposits'!$C:$C,D431)+SUMIFS($F:$F,$D:$D,D431,$C:$C,"Coin Deduction")</f>
        <v>0</v>
      </c>
      <c r="AE431" s="131">
        <f>Table5[[#This Row],[Column4]]+Table5[[#This Row],[Column14]]+Table5[[#This Row],[Column19]]+Table5[[#This Row],[Column12]]</f>
        <v>0</v>
      </c>
      <c r="AF431" s="131">
        <f>Table5[[#This Row],[Column5]]+Table5[[#This Row],[Column13]]+Table5[[#This Row],[Column21]]+Table5[[#This Row],[Column18]]</f>
        <v>0</v>
      </c>
      <c r="AG431" s="131">
        <f t="shared" si="71"/>
        <v>0</v>
      </c>
      <c r="AH431" s="131">
        <f t="shared" si="72"/>
        <v>0</v>
      </c>
      <c r="AI431" s="131">
        <f>Table5[[#This Row],[Column17]]-Table5[[#This Row],[Column20]]</f>
        <v>0</v>
      </c>
      <c r="AJ431" s="131">
        <f t="shared" si="73"/>
        <v>0</v>
      </c>
      <c r="AK431" s="131">
        <f t="shared" si="77"/>
        <v>0</v>
      </c>
      <c r="AL431" s="131">
        <f t="shared" si="74"/>
        <v>0</v>
      </c>
      <c r="AM431" s="131" t="str">
        <f t="shared" si="75"/>
        <v/>
      </c>
      <c r="AN431" s="131" t="str">
        <f t="shared" ca="1" si="76"/>
        <v/>
      </c>
    </row>
    <row r="432" spans="1:40" ht="20.25" customHeight="1" x14ac:dyDescent="0.3">
      <c r="A432" s="127"/>
      <c r="B432" s="164"/>
      <c r="C432" s="139"/>
      <c r="D432" s="140"/>
      <c r="E432" s="139"/>
      <c r="F432" s="139"/>
      <c r="G432" s="140"/>
      <c r="H432" s="139"/>
      <c r="I432" s="129"/>
      <c r="L432" s="128"/>
      <c r="M432" s="128"/>
      <c r="N432" s="128"/>
      <c r="O432" s="128"/>
      <c r="P432" s="128"/>
      <c r="Q432" s="128"/>
      <c r="R432" s="128"/>
      <c r="S432" s="128"/>
      <c r="T432" s="120">
        <f t="shared" si="67"/>
        <v>0</v>
      </c>
      <c r="U432" s="131"/>
      <c r="V432" s="131"/>
      <c r="W432" s="131">
        <f>SUMIFS($F$3:F432,$D$3:D432,D432,$C$3:C432,"Buy")+SUMIFS($F$3:F432,$D$3:D432,D432,$C$3:C432,"Coin Deposit",$E$3:E432,"&lt;&gt;")</f>
        <v>0</v>
      </c>
      <c r="X432" s="131">
        <f t="shared" si="68"/>
        <v>0</v>
      </c>
      <c r="Y432" s="131">
        <f>IF($D432=Y$1,SUMIFS($H$3:$H432,$G$3:$G432,Y$1,$C$3:$C432,"Sell"),0)</f>
        <v>0</v>
      </c>
      <c r="Z432" s="131">
        <f t="shared" si="69"/>
        <v>0</v>
      </c>
      <c r="AA432" s="131">
        <f>IF($D432=AA$1,SUMIFS($H$3:$H432,$G$3:$G432,AA$1,$C$3:$C432,"Sell"),0)</f>
        <v>0</v>
      </c>
      <c r="AB432" s="131">
        <f t="shared" si="70"/>
        <v>0</v>
      </c>
      <c r="AC432" s="131">
        <f>SUMIFS('Deductions and Deposits'!$H:$H,'Deductions and Deposits'!$G:$G,D432,'Deductions and Deposits'!$F:$F,"&lt;="&amp;B432)+SUMIFS($F$3:F432,$D$3:D432,D432,$C$3:C432,"Coin Deposit",$E$3:E432,"")</f>
        <v>0</v>
      </c>
      <c r="AD432" s="131">
        <f>SUMIFS('Deductions and Deposits'!$D:$D,'Deductions and Deposits'!$C:$C,D432)+SUMIFS($F:$F,$D:$D,D432,$C:$C,"Coin Deduction")</f>
        <v>0</v>
      </c>
      <c r="AE432" s="131">
        <f>Table5[[#This Row],[Column4]]+Table5[[#This Row],[Column14]]+Table5[[#This Row],[Column19]]+Table5[[#This Row],[Column12]]</f>
        <v>0</v>
      </c>
      <c r="AF432" s="131">
        <f>Table5[[#This Row],[Column5]]+Table5[[#This Row],[Column13]]+Table5[[#This Row],[Column21]]+Table5[[#This Row],[Column18]]</f>
        <v>0</v>
      </c>
      <c r="AG432" s="131">
        <f t="shared" si="71"/>
        <v>0</v>
      </c>
      <c r="AH432" s="131">
        <f t="shared" si="72"/>
        <v>0</v>
      </c>
      <c r="AI432" s="131">
        <f>Table5[[#This Row],[Column17]]-Table5[[#This Row],[Column20]]</f>
        <v>0</v>
      </c>
      <c r="AJ432" s="131">
        <f t="shared" si="73"/>
        <v>0</v>
      </c>
      <c r="AK432" s="131">
        <f t="shared" si="77"/>
        <v>0</v>
      </c>
      <c r="AL432" s="131">
        <f t="shared" si="74"/>
        <v>0</v>
      </c>
      <c r="AM432" s="131" t="str">
        <f t="shared" si="75"/>
        <v/>
      </c>
      <c r="AN432" s="131" t="str">
        <f t="shared" ca="1" si="76"/>
        <v/>
      </c>
    </row>
    <row r="433" spans="1:40" ht="20.25" customHeight="1" x14ac:dyDescent="0.3">
      <c r="A433" s="127"/>
      <c r="B433" s="164"/>
      <c r="C433" s="139"/>
      <c r="D433" s="140"/>
      <c r="E433" s="139"/>
      <c r="F433" s="139"/>
      <c r="G433" s="140"/>
      <c r="H433" s="139"/>
      <c r="I433" s="129"/>
      <c r="L433" s="128"/>
      <c r="M433" s="128"/>
      <c r="N433" s="128"/>
      <c r="O433" s="128"/>
      <c r="P433" s="128"/>
      <c r="Q433" s="128"/>
      <c r="R433" s="128"/>
      <c r="S433" s="128"/>
      <c r="T433" s="120">
        <f t="shared" si="67"/>
        <v>0</v>
      </c>
      <c r="U433" s="131"/>
      <c r="V433" s="131"/>
      <c r="W433" s="131">
        <f>SUMIFS($F$3:F433,$D$3:D433,D433,$C$3:C433,"Buy")+SUMIFS($F$3:F433,$D$3:D433,D433,$C$3:C433,"Coin Deposit",$E$3:E433,"&lt;&gt;")</f>
        <v>0</v>
      </c>
      <c r="X433" s="131">
        <f t="shared" si="68"/>
        <v>0</v>
      </c>
      <c r="Y433" s="131">
        <f>IF($D433=Y$1,SUMIFS($H$3:$H433,$G$3:$G433,Y$1,$C$3:$C433,"Sell"),0)</f>
        <v>0</v>
      </c>
      <c r="Z433" s="131">
        <f t="shared" si="69"/>
        <v>0</v>
      </c>
      <c r="AA433" s="131">
        <f>IF($D433=AA$1,SUMIFS($H$3:$H433,$G$3:$G433,AA$1,$C$3:$C433,"Sell"),0)</f>
        <v>0</v>
      </c>
      <c r="AB433" s="131">
        <f t="shared" si="70"/>
        <v>0</v>
      </c>
      <c r="AC433" s="131">
        <f>SUMIFS('Deductions and Deposits'!$H:$H,'Deductions and Deposits'!$G:$G,D433,'Deductions and Deposits'!$F:$F,"&lt;="&amp;B433)+SUMIFS($F$3:F433,$D$3:D433,D433,$C$3:C433,"Coin Deposit",$E$3:E433,"")</f>
        <v>0</v>
      </c>
      <c r="AD433" s="131">
        <f>SUMIFS('Deductions and Deposits'!$D:$D,'Deductions and Deposits'!$C:$C,D433)+SUMIFS($F:$F,$D:$D,D433,$C:$C,"Coin Deduction")</f>
        <v>0</v>
      </c>
      <c r="AE433" s="131">
        <f>Table5[[#This Row],[Column4]]+Table5[[#This Row],[Column14]]+Table5[[#This Row],[Column19]]+Table5[[#This Row],[Column12]]</f>
        <v>0</v>
      </c>
      <c r="AF433" s="131">
        <f>Table5[[#This Row],[Column5]]+Table5[[#This Row],[Column13]]+Table5[[#This Row],[Column21]]+Table5[[#This Row],[Column18]]</f>
        <v>0</v>
      </c>
      <c r="AG433" s="131">
        <f t="shared" si="71"/>
        <v>0</v>
      </c>
      <c r="AH433" s="131">
        <f t="shared" si="72"/>
        <v>0</v>
      </c>
      <c r="AI433" s="131">
        <f>Table5[[#This Row],[Column17]]-Table5[[#This Row],[Column20]]</f>
        <v>0</v>
      </c>
      <c r="AJ433" s="131">
        <f t="shared" si="73"/>
        <v>0</v>
      </c>
      <c r="AK433" s="131">
        <f t="shared" si="77"/>
        <v>0</v>
      </c>
      <c r="AL433" s="131">
        <f t="shared" si="74"/>
        <v>0</v>
      </c>
      <c r="AM433" s="131" t="str">
        <f t="shared" si="75"/>
        <v/>
      </c>
      <c r="AN433" s="131" t="str">
        <f t="shared" ca="1" si="76"/>
        <v/>
      </c>
    </row>
    <row r="434" spans="1:40" ht="20.25" customHeight="1" x14ac:dyDescent="0.3">
      <c r="A434" s="127"/>
      <c r="B434" s="164"/>
      <c r="C434" s="139"/>
      <c r="D434" s="140"/>
      <c r="E434" s="139"/>
      <c r="F434" s="139"/>
      <c r="G434" s="140"/>
      <c r="H434" s="139"/>
      <c r="I434" s="129"/>
      <c r="L434" s="128"/>
      <c r="M434" s="128"/>
      <c r="N434" s="128"/>
      <c r="O434" s="128"/>
      <c r="P434" s="128"/>
      <c r="Q434" s="128"/>
      <c r="R434" s="128"/>
      <c r="S434" s="128"/>
      <c r="T434" s="120">
        <f t="shared" si="67"/>
        <v>0</v>
      </c>
      <c r="U434" s="131"/>
      <c r="V434" s="131"/>
      <c r="W434" s="131">
        <f>SUMIFS($F$3:F434,$D$3:D434,D434,$C$3:C434,"Buy")+SUMIFS($F$3:F434,$D$3:D434,D434,$C$3:C434,"Coin Deposit",$E$3:E434,"&lt;&gt;")</f>
        <v>0</v>
      </c>
      <c r="X434" s="131">
        <f t="shared" si="68"/>
        <v>0</v>
      </c>
      <c r="Y434" s="131">
        <f>IF($D434=Y$1,SUMIFS($H$3:$H434,$G$3:$G434,Y$1,$C$3:$C434,"Sell"),0)</f>
        <v>0</v>
      </c>
      <c r="Z434" s="131">
        <f t="shared" si="69"/>
        <v>0</v>
      </c>
      <c r="AA434" s="131">
        <f>IF($D434=AA$1,SUMIFS($H$3:$H434,$G$3:$G434,AA$1,$C$3:$C434,"Sell"),0)</f>
        <v>0</v>
      </c>
      <c r="AB434" s="131">
        <f t="shared" si="70"/>
        <v>0</v>
      </c>
      <c r="AC434" s="131">
        <f>SUMIFS('Deductions and Deposits'!$H:$H,'Deductions and Deposits'!$G:$G,D434,'Deductions and Deposits'!$F:$F,"&lt;="&amp;B434)+SUMIFS($F$3:F434,$D$3:D434,D434,$C$3:C434,"Coin Deposit",$E$3:E434,"")</f>
        <v>0</v>
      </c>
      <c r="AD434" s="131">
        <f>SUMIFS('Deductions and Deposits'!$D:$D,'Deductions and Deposits'!$C:$C,D434)+SUMIFS($F:$F,$D:$D,D434,$C:$C,"Coin Deduction")</f>
        <v>0</v>
      </c>
      <c r="AE434" s="131">
        <f>Table5[[#This Row],[Column4]]+Table5[[#This Row],[Column14]]+Table5[[#This Row],[Column19]]+Table5[[#This Row],[Column12]]</f>
        <v>0</v>
      </c>
      <c r="AF434" s="131">
        <f>Table5[[#This Row],[Column5]]+Table5[[#This Row],[Column13]]+Table5[[#This Row],[Column21]]+Table5[[#This Row],[Column18]]</f>
        <v>0</v>
      </c>
      <c r="AG434" s="131">
        <f t="shared" si="71"/>
        <v>0</v>
      </c>
      <c r="AH434" s="131">
        <f t="shared" si="72"/>
        <v>0</v>
      </c>
      <c r="AI434" s="131">
        <f>Table5[[#This Row],[Column17]]-Table5[[#This Row],[Column20]]</f>
        <v>0</v>
      </c>
      <c r="AJ434" s="131">
        <f t="shared" si="73"/>
        <v>0</v>
      </c>
      <c r="AK434" s="131">
        <f t="shared" si="77"/>
        <v>0</v>
      </c>
      <c r="AL434" s="131">
        <f t="shared" si="74"/>
        <v>0</v>
      </c>
      <c r="AM434" s="131" t="str">
        <f t="shared" si="75"/>
        <v/>
      </c>
      <c r="AN434" s="131" t="str">
        <f t="shared" ca="1" si="76"/>
        <v/>
      </c>
    </row>
    <row r="435" spans="1:40" ht="20.25" customHeight="1" x14ac:dyDescent="0.3">
      <c r="A435" s="127"/>
      <c r="B435" s="164"/>
      <c r="C435" s="139"/>
      <c r="D435" s="140"/>
      <c r="E435" s="139"/>
      <c r="F435" s="139"/>
      <c r="G435" s="140"/>
      <c r="H435" s="139"/>
      <c r="I435" s="129"/>
      <c r="L435" s="128"/>
      <c r="M435" s="128"/>
      <c r="N435" s="128"/>
      <c r="O435" s="128"/>
      <c r="P435" s="128"/>
      <c r="Q435" s="128"/>
      <c r="R435" s="128"/>
      <c r="S435" s="128"/>
      <c r="T435" s="120">
        <f t="shared" si="67"/>
        <v>0</v>
      </c>
      <c r="U435" s="131"/>
      <c r="V435" s="131"/>
      <c r="W435" s="131">
        <f>SUMIFS($F$3:F435,$D$3:D435,D435,$C$3:C435,"Buy")+SUMIFS($F$3:F435,$D$3:D435,D435,$C$3:C435,"Coin Deposit",$E$3:E435,"&lt;&gt;")</f>
        <v>0</v>
      </c>
      <c r="X435" s="131">
        <f t="shared" si="68"/>
        <v>0</v>
      </c>
      <c r="Y435" s="131">
        <f>IF($D435=Y$1,SUMIFS($H$3:$H435,$G$3:$G435,Y$1,$C$3:$C435,"Sell"),0)</f>
        <v>0</v>
      </c>
      <c r="Z435" s="131">
        <f t="shared" si="69"/>
        <v>0</v>
      </c>
      <c r="AA435" s="131">
        <f>IF($D435=AA$1,SUMIFS($H$3:$H435,$G$3:$G435,AA$1,$C$3:$C435,"Sell"),0)</f>
        <v>0</v>
      </c>
      <c r="AB435" s="131">
        <f t="shared" si="70"/>
        <v>0</v>
      </c>
      <c r="AC435" s="131">
        <f>SUMIFS('Deductions and Deposits'!$H:$H,'Deductions and Deposits'!$G:$G,D435,'Deductions and Deposits'!$F:$F,"&lt;="&amp;B435)+SUMIFS($F$3:F435,$D$3:D435,D435,$C$3:C435,"Coin Deposit",$E$3:E435,"")</f>
        <v>0</v>
      </c>
      <c r="AD435" s="131">
        <f>SUMIFS('Deductions and Deposits'!$D:$D,'Deductions and Deposits'!$C:$C,D435)+SUMIFS($F:$F,$D:$D,D435,$C:$C,"Coin Deduction")</f>
        <v>0</v>
      </c>
      <c r="AE435" s="131">
        <f>Table5[[#This Row],[Column4]]+Table5[[#This Row],[Column14]]+Table5[[#This Row],[Column19]]+Table5[[#This Row],[Column12]]</f>
        <v>0</v>
      </c>
      <c r="AF435" s="131">
        <f>Table5[[#This Row],[Column5]]+Table5[[#This Row],[Column13]]+Table5[[#This Row],[Column21]]+Table5[[#This Row],[Column18]]</f>
        <v>0</v>
      </c>
      <c r="AG435" s="131">
        <f t="shared" si="71"/>
        <v>0</v>
      </c>
      <c r="AH435" s="131">
        <f t="shared" si="72"/>
        <v>0</v>
      </c>
      <c r="AI435" s="131">
        <f>Table5[[#This Row],[Column17]]-Table5[[#This Row],[Column20]]</f>
        <v>0</v>
      </c>
      <c r="AJ435" s="131">
        <f t="shared" si="73"/>
        <v>0</v>
      </c>
      <c r="AK435" s="131">
        <f t="shared" si="77"/>
        <v>0</v>
      </c>
      <c r="AL435" s="131">
        <f t="shared" si="74"/>
        <v>0</v>
      </c>
      <c r="AM435" s="131" t="str">
        <f t="shared" si="75"/>
        <v/>
      </c>
      <c r="AN435" s="131" t="str">
        <f t="shared" ca="1" si="76"/>
        <v/>
      </c>
    </row>
    <row r="436" spans="1:40" ht="20.25" customHeight="1" x14ac:dyDescent="0.3">
      <c r="A436" s="127"/>
      <c r="B436" s="164"/>
      <c r="C436" s="139"/>
      <c r="D436" s="140"/>
      <c r="E436" s="139"/>
      <c r="F436" s="139"/>
      <c r="G436" s="140"/>
      <c r="H436" s="139"/>
      <c r="I436" s="129"/>
      <c r="L436" s="128"/>
      <c r="M436" s="128"/>
      <c r="N436" s="128"/>
      <c r="O436" s="128"/>
      <c r="P436" s="128"/>
      <c r="Q436" s="128"/>
      <c r="R436" s="128"/>
      <c r="S436" s="128"/>
      <c r="T436" s="120">
        <f t="shared" si="67"/>
        <v>0</v>
      </c>
      <c r="U436" s="131"/>
      <c r="V436" s="131"/>
      <c r="W436" s="131">
        <f>SUMIFS($F$3:F436,$D$3:D436,D436,$C$3:C436,"Buy")+SUMIFS($F$3:F436,$D$3:D436,D436,$C$3:C436,"Coin Deposit",$E$3:E436,"&lt;&gt;")</f>
        <v>0</v>
      </c>
      <c r="X436" s="131">
        <f t="shared" si="68"/>
        <v>0</v>
      </c>
      <c r="Y436" s="131">
        <f>IF($D436=Y$1,SUMIFS($H$3:$H436,$G$3:$G436,Y$1,$C$3:$C436,"Sell"),0)</f>
        <v>0</v>
      </c>
      <c r="Z436" s="131">
        <f t="shared" si="69"/>
        <v>0</v>
      </c>
      <c r="AA436" s="131">
        <f>IF($D436=AA$1,SUMIFS($H$3:$H436,$G$3:$G436,AA$1,$C$3:$C436,"Sell"),0)</f>
        <v>0</v>
      </c>
      <c r="AB436" s="131">
        <f t="shared" si="70"/>
        <v>0</v>
      </c>
      <c r="AC436" s="131">
        <f>SUMIFS('Deductions and Deposits'!$H:$H,'Deductions and Deposits'!$G:$G,D436,'Deductions and Deposits'!$F:$F,"&lt;="&amp;B436)+SUMIFS($F$3:F436,$D$3:D436,D436,$C$3:C436,"Coin Deposit",$E$3:E436,"")</f>
        <v>0</v>
      </c>
      <c r="AD436" s="131">
        <f>SUMIFS('Deductions and Deposits'!$D:$D,'Deductions and Deposits'!$C:$C,D436)+SUMIFS($F:$F,$D:$D,D436,$C:$C,"Coin Deduction")</f>
        <v>0</v>
      </c>
      <c r="AE436" s="131">
        <f>Table5[[#This Row],[Column4]]+Table5[[#This Row],[Column14]]+Table5[[#This Row],[Column19]]+Table5[[#This Row],[Column12]]</f>
        <v>0</v>
      </c>
      <c r="AF436" s="131">
        <f>Table5[[#This Row],[Column5]]+Table5[[#This Row],[Column13]]+Table5[[#This Row],[Column21]]+Table5[[#This Row],[Column18]]</f>
        <v>0</v>
      </c>
      <c r="AG436" s="131">
        <f t="shared" si="71"/>
        <v>0</v>
      </c>
      <c r="AH436" s="131">
        <f t="shared" si="72"/>
        <v>0</v>
      </c>
      <c r="AI436" s="131">
        <f>Table5[[#This Row],[Column17]]-Table5[[#This Row],[Column20]]</f>
        <v>0</v>
      </c>
      <c r="AJ436" s="131">
        <f t="shared" si="73"/>
        <v>0</v>
      </c>
      <c r="AK436" s="131">
        <f t="shared" si="77"/>
        <v>0</v>
      </c>
      <c r="AL436" s="131">
        <f t="shared" si="74"/>
        <v>0</v>
      </c>
      <c r="AM436" s="131" t="str">
        <f t="shared" si="75"/>
        <v/>
      </c>
      <c r="AN436" s="131" t="str">
        <f t="shared" ca="1" si="76"/>
        <v/>
      </c>
    </row>
    <row r="437" spans="1:40" ht="20.25" customHeight="1" x14ac:dyDescent="0.3">
      <c r="A437" s="127"/>
      <c r="B437" s="164"/>
      <c r="C437" s="139"/>
      <c r="D437" s="140"/>
      <c r="E437" s="139"/>
      <c r="F437" s="139"/>
      <c r="G437" s="140"/>
      <c r="H437" s="139"/>
      <c r="I437" s="129"/>
      <c r="L437" s="128"/>
      <c r="M437" s="128"/>
      <c r="N437" s="128"/>
      <c r="O437" s="128"/>
      <c r="P437" s="128"/>
      <c r="Q437" s="128"/>
      <c r="R437" s="128"/>
      <c r="S437" s="128"/>
      <c r="T437" s="120">
        <f t="shared" si="67"/>
        <v>0</v>
      </c>
      <c r="U437" s="131"/>
      <c r="V437" s="131"/>
      <c r="W437" s="131">
        <f>SUMIFS($F$3:F437,$D$3:D437,D437,$C$3:C437,"Buy")+SUMIFS($F$3:F437,$D$3:D437,D437,$C$3:C437,"Coin Deposit",$E$3:E437,"&lt;&gt;")</f>
        <v>0</v>
      </c>
      <c r="X437" s="131">
        <f t="shared" si="68"/>
        <v>0</v>
      </c>
      <c r="Y437" s="131">
        <f>IF($D437=Y$1,SUMIFS($H$3:$H437,$G$3:$G437,Y$1,$C$3:$C437,"Sell"),0)</f>
        <v>0</v>
      </c>
      <c r="Z437" s="131">
        <f t="shared" si="69"/>
        <v>0</v>
      </c>
      <c r="AA437" s="131">
        <f>IF($D437=AA$1,SUMIFS($H$3:$H437,$G$3:$G437,AA$1,$C$3:$C437,"Sell"),0)</f>
        <v>0</v>
      </c>
      <c r="AB437" s="131">
        <f t="shared" si="70"/>
        <v>0</v>
      </c>
      <c r="AC437" s="131">
        <f>SUMIFS('Deductions and Deposits'!$H:$H,'Deductions and Deposits'!$G:$G,D437,'Deductions and Deposits'!$F:$F,"&lt;="&amp;B437)+SUMIFS($F$3:F437,$D$3:D437,D437,$C$3:C437,"Coin Deposit",$E$3:E437,"")</f>
        <v>0</v>
      </c>
      <c r="AD437" s="131">
        <f>SUMIFS('Deductions and Deposits'!$D:$D,'Deductions and Deposits'!$C:$C,D437)+SUMIFS($F:$F,$D:$D,D437,$C:$C,"Coin Deduction")</f>
        <v>0</v>
      </c>
      <c r="AE437" s="131">
        <f>Table5[[#This Row],[Column4]]+Table5[[#This Row],[Column14]]+Table5[[#This Row],[Column19]]+Table5[[#This Row],[Column12]]</f>
        <v>0</v>
      </c>
      <c r="AF437" s="131">
        <f>Table5[[#This Row],[Column5]]+Table5[[#This Row],[Column13]]+Table5[[#This Row],[Column21]]+Table5[[#This Row],[Column18]]</f>
        <v>0</v>
      </c>
      <c r="AG437" s="131">
        <f t="shared" si="71"/>
        <v>0</v>
      </c>
      <c r="AH437" s="131">
        <f t="shared" si="72"/>
        <v>0</v>
      </c>
      <c r="AI437" s="131">
        <f>Table5[[#This Row],[Column17]]-Table5[[#This Row],[Column20]]</f>
        <v>0</v>
      </c>
      <c r="AJ437" s="131">
        <f t="shared" si="73"/>
        <v>0</v>
      </c>
      <c r="AK437" s="131">
        <f t="shared" si="77"/>
        <v>0</v>
      </c>
      <c r="AL437" s="131">
        <f t="shared" si="74"/>
        <v>0</v>
      </c>
      <c r="AM437" s="131" t="str">
        <f t="shared" si="75"/>
        <v/>
      </c>
      <c r="AN437" s="131" t="str">
        <f t="shared" ca="1" si="76"/>
        <v/>
      </c>
    </row>
    <row r="438" spans="1:40" ht="20.25" customHeight="1" x14ac:dyDescent="0.3">
      <c r="A438" s="127"/>
      <c r="B438" s="164"/>
      <c r="C438" s="139"/>
      <c r="D438" s="140"/>
      <c r="E438" s="139"/>
      <c r="F438" s="139"/>
      <c r="G438" s="140"/>
      <c r="H438" s="139"/>
      <c r="I438" s="129"/>
      <c r="L438" s="128"/>
      <c r="M438" s="128"/>
      <c r="N438" s="128"/>
      <c r="O438" s="128"/>
      <c r="P438" s="128"/>
      <c r="Q438" s="128"/>
      <c r="R438" s="128"/>
      <c r="S438" s="128"/>
      <c r="T438" s="120">
        <f t="shared" si="67"/>
        <v>0</v>
      </c>
      <c r="U438" s="131"/>
      <c r="V438" s="131"/>
      <c r="W438" s="131">
        <f>SUMIFS($F$3:F438,$D$3:D438,D438,$C$3:C438,"Buy")+SUMIFS($F$3:F438,$D$3:D438,D438,$C$3:C438,"Coin Deposit",$E$3:E438,"&lt;&gt;")</f>
        <v>0</v>
      </c>
      <c r="X438" s="131">
        <f t="shared" si="68"/>
        <v>0</v>
      </c>
      <c r="Y438" s="131">
        <f>IF($D438=Y$1,SUMIFS($H$3:$H438,$G$3:$G438,Y$1,$C$3:$C438,"Sell"),0)</f>
        <v>0</v>
      </c>
      <c r="Z438" s="131">
        <f t="shared" si="69"/>
        <v>0</v>
      </c>
      <c r="AA438" s="131">
        <f>IF($D438=AA$1,SUMIFS($H$3:$H438,$G$3:$G438,AA$1,$C$3:$C438,"Sell"),0)</f>
        <v>0</v>
      </c>
      <c r="AB438" s="131">
        <f t="shared" si="70"/>
        <v>0</v>
      </c>
      <c r="AC438" s="131">
        <f>SUMIFS('Deductions and Deposits'!$H:$H,'Deductions and Deposits'!$G:$G,D438,'Deductions and Deposits'!$F:$F,"&lt;="&amp;B438)+SUMIFS($F$3:F438,$D$3:D438,D438,$C$3:C438,"Coin Deposit",$E$3:E438,"")</f>
        <v>0</v>
      </c>
      <c r="AD438" s="131">
        <f>SUMIFS('Deductions and Deposits'!$D:$D,'Deductions and Deposits'!$C:$C,D438)+SUMIFS($F:$F,$D:$D,D438,$C:$C,"Coin Deduction")</f>
        <v>0</v>
      </c>
      <c r="AE438" s="131">
        <f>Table5[[#This Row],[Column4]]+Table5[[#This Row],[Column14]]+Table5[[#This Row],[Column19]]+Table5[[#This Row],[Column12]]</f>
        <v>0</v>
      </c>
      <c r="AF438" s="131">
        <f>Table5[[#This Row],[Column5]]+Table5[[#This Row],[Column13]]+Table5[[#This Row],[Column21]]+Table5[[#This Row],[Column18]]</f>
        <v>0</v>
      </c>
      <c r="AG438" s="131">
        <f t="shared" si="71"/>
        <v>0</v>
      </c>
      <c r="AH438" s="131">
        <f t="shared" si="72"/>
        <v>0</v>
      </c>
      <c r="AI438" s="131">
        <f>Table5[[#This Row],[Column17]]-Table5[[#This Row],[Column20]]</f>
        <v>0</v>
      </c>
      <c r="AJ438" s="131">
        <f t="shared" si="73"/>
        <v>0</v>
      </c>
      <c r="AK438" s="131">
        <f t="shared" si="77"/>
        <v>0</v>
      </c>
      <c r="AL438" s="131">
        <f t="shared" si="74"/>
        <v>0</v>
      </c>
      <c r="AM438" s="131" t="str">
        <f t="shared" si="75"/>
        <v/>
      </c>
      <c r="AN438" s="131" t="str">
        <f t="shared" ca="1" si="76"/>
        <v/>
      </c>
    </row>
    <row r="439" spans="1:40" ht="20.25" customHeight="1" x14ac:dyDescent="0.3">
      <c r="A439" s="127"/>
      <c r="B439" s="164"/>
      <c r="C439" s="139"/>
      <c r="D439" s="140"/>
      <c r="E439" s="139"/>
      <c r="F439" s="139"/>
      <c r="G439" s="140"/>
      <c r="H439" s="139"/>
      <c r="I439" s="129"/>
      <c r="L439" s="128"/>
      <c r="M439" s="128"/>
      <c r="N439" s="128"/>
      <c r="O439" s="128"/>
      <c r="P439" s="128"/>
      <c r="Q439" s="128"/>
      <c r="R439" s="128"/>
      <c r="S439" s="128"/>
      <c r="T439" s="120">
        <f t="shared" si="67"/>
        <v>0</v>
      </c>
      <c r="U439" s="131"/>
      <c r="V439" s="131"/>
      <c r="W439" s="131">
        <f>SUMIFS($F$3:F439,$D$3:D439,D439,$C$3:C439,"Buy")+SUMIFS($F$3:F439,$D$3:D439,D439,$C$3:C439,"Coin Deposit",$E$3:E439,"&lt;&gt;")</f>
        <v>0</v>
      </c>
      <c r="X439" s="131">
        <f t="shared" si="68"/>
        <v>0</v>
      </c>
      <c r="Y439" s="131">
        <f>IF($D439=Y$1,SUMIFS($H$3:$H439,$G$3:$G439,Y$1,$C$3:$C439,"Sell"),0)</f>
        <v>0</v>
      </c>
      <c r="Z439" s="131">
        <f t="shared" si="69"/>
        <v>0</v>
      </c>
      <c r="AA439" s="131">
        <f>IF($D439=AA$1,SUMIFS($H$3:$H439,$G$3:$G439,AA$1,$C$3:$C439,"Sell"),0)</f>
        <v>0</v>
      </c>
      <c r="AB439" s="131">
        <f t="shared" si="70"/>
        <v>0</v>
      </c>
      <c r="AC439" s="131">
        <f>SUMIFS('Deductions and Deposits'!$H:$H,'Deductions and Deposits'!$G:$G,D439,'Deductions and Deposits'!$F:$F,"&lt;="&amp;B439)+SUMIFS($F$3:F439,$D$3:D439,D439,$C$3:C439,"Coin Deposit",$E$3:E439,"")</f>
        <v>0</v>
      </c>
      <c r="AD439" s="131">
        <f>SUMIFS('Deductions and Deposits'!$D:$D,'Deductions and Deposits'!$C:$C,D439)+SUMIFS($F:$F,$D:$D,D439,$C:$C,"Coin Deduction")</f>
        <v>0</v>
      </c>
      <c r="AE439" s="131">
        <f>Table5[[#This Row],[Column4]]+Table5[[#This Row],[Column14]]+Table5[[#This Row],[Column19]]+Table5[[#This Row],[Column12]]</f>
        <v>0</v>
      </c>
      <c r="AF439" s="131">
        <f>Table5[[#This Row],[Column5]]+Table5[[#This Row],[Column13]]+Table5[[#This Row],[Column21]]+Table5[[#This Row],[Column18]]</f>
        <v>0</v>
      </c>
      <c r="AG439" s="131">
        <f t="shared" si="71"/>
        <v>0</v>
      </c>
      <c r="AH439" s="131">
        <f t="shared" si="72"/>
        <v>0</v>
      </c>
      <c r="AI439" s="131">
        <f>Table5[[#This Row],[Column17]]-Table5[[#This Row],[Column20]]</f>
        <v>0</v>
      </c>
      <c r="AJ439" s="131">
        <f t="shared" si="73"/>
        <v>0</v>
      </c>
      <c r="AK439" s="131">
        <f t="shared" si="77"/>
        <v>0</v>
      </c>
      <c r="AL439" s="131">
        <f t="shared" si="74"/>
        <v>0</v>
      </c>
      <c r="AM439" s="131" t="str">
        <f t="shared" si="75"/>
        <v/>
      </c>
      <c r="AN439" s="131" t="str">
        <f t="shared" ca="1" si="76"/>
        <v/>
      </c>
    </row>
    <row r="440" spans="1:40" ht="20.25" customHeight="1" x14ac:dyDescent="0.3">
      <c r="A440" s="127"/>
      <c r="B440" s="164"/>
      <c r="C440" s="139"/>
      <c r="D440" s="140"/>
      <c r="E440" s="139"/>
      <c r="F440" s="139"/>
      <c r="G440" s="140"/>
      <c r="H440" s="139"/>
      <c r="I440" s="129"/>
      <c r="L440" s="128"/>
      <c r="M440" s="128"/>
      <c r="N440" s="128"/>
      <c r="O440" s="128"/>
      <c r="P440" s="128"/>
      <c r="Q440" s="128"/>
      <c r="R440" s="128"/>
      <c r="S440" s="128"/>
      <c r="T440" s="120">
        <f t="shared" si="67"/>
        <v>0</v>
      </c>
      <c r="U440" s="131"/>
      <c r="V440" s="131"/>
      <c r="W440" s="131">
        <f>SUMIFS($F$3:F440,$D$3:D440,D440,$C$3:C440,"Buy")+SUMIFS($F$3:F440,$D$3:D440,D440,$C$3:C440,"Coin Deposit",$E$3:E440,"&lt;&gt;")</f>
        <v>0</v>
      </c>
      <c r="X440" s="131">
        <f t="shared" si="68"/>
        <v>0</v>
      </c>
      <c r="Y440" s="131">
        <f>IF($D440=Y$1,SUMIFS($H$3:$H440,$G$3:$G440,Y$1,$C$3:$C440,"Sell"),0)</f>
        <v>0</v>
      </c>
      <c r="Z440" s="131">
        <f t="shared" si="69"/>
        <v>0</v>
      </c>
      <c r="AA440" s="131">
        <f>IF($D440=AA$1,SUMIFS($H$3:$H440,$G$3:$G440,AA$1,$C$3:$C440,"Sell"),0)</f>
        <v>0</v>
      </c>
      <c r="AB440" s="131">
        <f t="shared" si="70"/>
        <v>0</v>
      </c>
      <c r="AC440" s="131">
        <f>SUMIFS('Deductions and Deposits'!$H:$H,'Deductions and Deposits'!$G:$G,D440,'Deductions and Deposits'!$F:$F,"&lt;="&amp;B440)+SUMIFS($F$3:F440,$D$3:D440,D440,$C$3:C440,"Coin Deposit",$E$3:E440,"")</f>
        <v>0</v>
      </c>
      <c r="AD440" s="131">
        <f>SUMIFS('Deductions and Deposits'!$D:$D,'Deductions and Deposits'!$C:$C,D440)+SUMIFS($F:$F,$D:$D,D440,$C:$C,"Coin Deduction")</f>
        <v>0</v>
      </c>
      <c r="AE440" s="131">
        <f>Table5[[#This Row],[Column4]]+Table5[[#This Row],[Column14]]+Table5[[#This Row],[Column19]]+Table5[[#This Row],[Column12]]</f>
        <v>0</v>
      </c>
      <c r="AF440" s="131">
        <f>Table5[[#This Row],[Column5]]+Table5[[#This Row],[Column13]]+Table5[[#This Row],[Column21]]+Table5[[#This Row],[Column18]]</f>
        <v>0</v>
      </c>
      <c r="AG440" s="131">
        <f t="shared" si="71"/>
        <v>0</v>
      </c>
      <c r="AH440" s="131">
        <f t="shared" si="72"/>
        <v>0</v>
      </c>
      <c r="AI440" s="131">
        <f>Table5[[#This Row],[Column17]]-Table5[[#This Row],[Column20]]</f>
        <v>0</v>
      </c>
      <c r="AJ440" s="131">
        <f t="shared" si="73"/>
        <v>0</v>
      </c>
      <c r="AK440" s="131">
        <f t="shared" si="77"/>
        <v>0</v>
      </c>
      <c r="AL440" s="131">
        <f t="shared" si="74"/>
        <v>0</v>
      </c>
      <c r="AM440" s="131" t="str">
        <f t="shared" si="75"/>
        <v/>
      </c>
      <c r="AN440" s="131" t="str">
        <f t="shared" ca="1" si="76"/>
        <v/>
      </c>
    </row>
    <row r="441" spans="1:40" ht="20.25" customHeight="1" x14ac:dyDescent="0.3">
      <c r="A441" s="127"/>
      <c r="B441" s="164"/>
      <c r="C441" s="139"/>
      <c r="D441" s="140"/>
      <c r="E441" s="139"/>
      <c r="F441" s="139"/>
      <c r="G441" s="140"/>
      <c r="H441" s="139"/>
      <c r="I441" s="129"/>
      <c r="L441" s="128"/>
      <c r="M441" s="128"/>
      <c r="N441" s="128"/>
      <c r="O441" s="128"/>
      <c r="P441" s="128"/>
      <c r="Q441" s="128"/>
      <c r="R441" s="128"/>
      <c r="S441" s="128"/>
      <c r="T441" s="120">
        <f t="shared" si="67"/>
        <v>0</v>
      </c>
      <c r="U441" s="131"/>
      <c r="V441" s="131"/>
      <c r="W441" s="131">
        <f>SUMIFS($F$3:F441,$D$3:D441,D441,$C$3:C441,"Buy")+SUMIFS($F$3:F441,$D$3:D441,D441,$C$3:C441,"Coin Deposit",$E$3:E441,"&lt;&gt;")</f>
        <v>0</v>
      </c>
      <c r="X441" s="131">
        <f t="shared" si="68"/>
        <v>0</v>
      </c>
      <c r="Y441" s="131">
        <f>IF($D441=Y$1,SUMIFS($H$3:$H441,$G$3:$G441,Y$1,$C$3:$C441,"Sell"),0)</f>
        <v>0</v>
      </c>
      <c r="Z441" s="131">
        <f t="shared" si="69"/>
        <v>0</v>
      </c>
      <c r="AA441" s="131">
        <f>IF($D441=AA$1,SUMIFS($H$3:$H441,$G$3:$G441,AA$1,$C$3:$C441,"Sell"),0)</f>
        <v>0</v>
      </c>
      <c r="AB441" s="131">
        <f t="shared" si="70"/>
        <v>0</v>
      </c>
      <c r="AC441" s="131">
        <f>SUMIFS('Deductions and Deposits'!$H:$H,'Deductions and Deposits'!$G:$G,D441,'Deductions and Deposits'!$F:$F,"&lt;="&amp;B441)+SUMIFS($F$3:F441,$D$3:D441,D441,$C$3:C441,"Coin Deposit",$E$3:E441,"")</f>
        <v>0</v>
      </c>
      <c r="AD441" s="131">
        <f>SUMIFS('Deductions and Deposits'!$D:$D,'Deductions and Deposits'!$C:$C,D441)+SUMIFS($F:$F,$D:$D,D441,$C:$C,"Coin Deduction")</f>
        <v>0</v>
      </c>
      <c r="AE441" s="131">
        <f>Table5[[#This Row],[Column4]]+Table5[[#This Row],[Column14]]+Table5[[#This Row],[Column19]]+Table5[[#This Row],[Column12]]</f>
        <v>0</v>
      </c>
      <c r="AF441" s="131">
        <f>Table5[[#This Row],[Column5]]+Table5[[#This Row],[Column13]]+Table5[[#This Row],[Column21]]+Table5[[#This Row],[Column18]]</f>
        <v>0</v>
      </c>
      <c r="AG441" s="131">
        <f t="shared" si="71"/>
        <v>0</v>
      </c>
      <c r="AH441" s="131">
        <f t="shared" si="72"/>
        <v>0</v>
      </c>
      <c r="AI441" s="131">
        <f>Table5[[#This Row],[Column17]]-Table5[[#This Row],[Column20]]</f>
        <v>0</v>
      </c>
      <c r="AJ441" s="131">
        <f t="shared" si="73"/>
        <v>0</v>
      </c>
      <c r="AK441" s="131">
        <f t="shared" si="77"/>
        <v>0</v>
      </c>
      <c r="AL441" s="131">
        <f t="shared" si="74"/>
        <v>0</v>
      </c>
      <c r="AM441" s="131" t="str">
        <f t="shared" si="75"/>
        <v/>
      </c>
      <c r="AN441" s="131" t="str">
        <f t="shared" ca="1" si="76"/>
        <v/>
      </c>
    </row>
    <row r="442" spans="1:40" ht="20.25" customHeight="1" x14ac:dyDescent="0.3">
      <c r="A442" s="127"/>
      <c r="B442" s="164"/>
      <c r="C442" s="139"/>
      <c r="D442" s="140"/>
      <c r="E442" s="139"/>
      <c r="F442" s="139"/>
      <c r="G442" s="140"/>
      <c r="H442" s="139"/>
      <c r="I442" s="129"/>
      <c r="L442" s="128"/>
      <c r="M442" s="128"/>
      <c r="N442" s="128"/>
      <c r="O442" s="128"/>
      <c r="P442" s="128"/>
      <c r="Q442" s="128"/>
      <c r="R442" s="128"/>
      <c r="S442" s="128"/>
      <c r="T442" s="120">
        <f t="shared" si="67"/>
        <v>0</v>
      </c>
      <c r="U442" s="131"/>
      <c r="V442" s="131"/>
      <c r="W442" s="131">
        <f>SUMIFS($F$3:F442,$D$3:D442,D442,$C$3:C442,"Buy")+SUMIFS($F$3:F442,$D$3:D442,D442,$C$3:C442,"Coin Deposit",$E$3:E442,"&lt;&gt;")</f>
        <v>0</v>
      </c>
      <c r="X442" s="131">
        <f t="shared" si="68"/>
        <v>0</v>
      </c>
      <c r="Y442" s="131">
        <f>IF($D442=Y$1,SUMIFS($H$3:$H442,$G$3:$G442,Y$1,$C$3:$C442,"Sell"),0)</f>
        <v>0</v>
      </c>
      <c r="Z442" s="131">
        <f t="shared" si="69"/>
        <v>0</v>
      </c>
      <c r="AA442" s="131">
        <f>IF($D442=AA$1,SUMIFS($H$3:$H442,$G$3:$G442,AA$1,$C$3:$C442,"Sell"),0)</f>
        <v>0</v>
      </c>
      <c r="AB442" s="131">
        <f t="shared" si="70"/>
        <v>0</v>
      </c>
      <c r="AC442" s="131">
        <f>SUMIFS('Deductions and Deposits'!$H:$H,'Deductions and Deposits'!$G:$G,D442,'Deductions and Deposits'!$F:$F,"&lt;="&amp;B442)+SUMIFS($F$3:F442,$D$3:D442,D442,$C$3:C442,"Coin Deposit",$E$3:E442,"")</f>
        <v>0</v>
      </c>
      <c r="AD442" s="131">
        <f>SUMIFS('Deductions and Deposits'!$D:$D,'Deductions and Deposits'!$C:$C,D442)+SUMIFS($F:$F,$D:$D,D442,$C:$C,"Coin Deduction")</f>
        <v>0</v>
      </c>
      <c r="AE442" s="131">
        <f>Table5[[#This Row],[Column4]]+Table5[[#This Row],[Column14]]+Table5[[#This Row],[Column19]]+Table5[[#This Row],[Column12]]</f>
        <v>0</v>
      </c>
      <c r="AF442" s="131">
        <f>Table5[[#This Row],[Column5]]+Table5[[#This Row],[Column13]]+Table5[[#This Row],[Column21]]+Table5[[#This Row],[Column18]]</f>
        <v>0</v>
      </c>
      <c r="AG442" s="131">
        <f t="shared" si="71"/>
        <v>0</v>
      </c>
      <c r="AH442" s="131">
        <f t="shared" si="72"/>
        <v>0</v>
      </c>
      <c r="AI442" s="131">
        <f>Table5[[#This Row],[Column17]]-Table5[[#This Row],[Column20]]</f>
        <v>0</v>
      </c>
      <c r="AJ442" s="131">
        <f t="shared" si="73"/>
        <v>0</v>
      </c>
      <c r="AK442" s="131">
        <f t="shared" si="77"/>
        <v>0</v>
      </c>
      <c r="AL442" s="131">
        <f t="shared" si="74"/>
        <v>0</v>
      </c>
      <c r="AM442" s="131" t="str">
        <f t="shared" si="75"/>
        <v/>
      </c>
      <c r="AN442" s="131" t="str">
        <f t="shared" ca="1" si="76"/>
        <v/>
      </c>
    </row>
    <row r="443" spans="1:40" ht="20.25" customHeight="1" x14ac:dyDescent="0.3">
      <c r="A443" s="127"/>
      <c r="B443" s="164"/>
      <c r="C443" s="139"/>
      <c r="D443" s="140"/>
      <c r="E443" s="139"/>
      <c r="F443" s="139"/>
      <c r="G443" s="140"/>
      <c r="H443" s="139"/>
      <c r="I443" s="129"/>
      <c r="L443" s="128"/>
      <c r="M443" s="128"/>
      <c r="N443" s="128"/>
      <c r="O443" s="128"/>
      <c r="P443" s="128"/>
      <c r="Q443" s="128"/>
      <c r="R443" s="128"/>
      <c r="S443" s="128"/>
      <c r="T443" s="120">
        <f t="shared" si="67"/>
        <v>0</v>
      </c>
      <c r="U443" s="131"/>
      <c r="V443" s="131"/>
      <c r="W443" s="131">
        <f>SUMIFS($F$3:F443,$D$3:D443,D443,$C$3:C443,"Buy")+SUMIFS($F$3:F443,$D$3:D443,D443,$C$3:C443,"Coin Deposit",$E$3:E443,"&lt;&gt;")</f>
        <v>0</v>
      </c>
      <c r="X443" s="131">
        <f t="shared" si="68"/>
        <v>0</v>
      </c>
      <c r="Y443" s="131">
        <f>IF($D443=Y$1,SUMIFS($H$3:$H443,$G$3:$G443,Y$1,$C$3:$C443,"Sell"),0)</f>
        <v>0</v>
      </c>
      <c r="Z443" s="131">
        <f t="shared" si="69"/>
        <v>0</v>
      </c>
      <c r="AA443" s="131">
        <f>IF($D443=AA$1,SUMIFS($H$3:$H443,$G$3:$G443,AA$1,$C$3:$C443,"Sell"),0)</f>
        <v>0</v>
      </c>
      <c r="AB443" s="131">
        <f t="shared" si="70"/>
        <v>0</v>
      </c>
      <c r="AC443" s="131">
        <f>SUMIFS('Deductions and Deposits'!$H:$H,'Deductions and Deposits'!$G:$G,D443,'Deductions and Deposits'!$F:$F,"&lt;="&amp;B443)+SUMIFS($F$3:F443,$D$3:D443,D443,$C$3:C443,"Coin Deposit",$E$3:E443,"")</f>
        <v>0</v>
      </c>
      <c r="AD443" s="131">
        <f>SUMIFS('Deductions and Deposits'!$D:$D,'Deductions and Deposits'!$C:$C,D443)+SUMIFS($F:$F,$D:$D,D443,$C:$C,"Coin Deduction")</f>
        <v>0</v>
      </c>
      <c r="AE443" s="131">
        <f>Table5[[#This Row],[Column4]]+Table5[[#This Row],[Column14]]+Table5[[#This Row],[Column19]]+Table5[[#This Row],[Column12]]</f>
        <v>0</v>
      </c>
      <c r="AF443" s="131">
        <f>Table5[[#This Row],[Column5]]+Table5[[#This Row],[Column13]]+Table5[[#This Row],[Column21]]+Table5[[#This Row],[Column18]]</f>
        <v>0</v>
      </c>
      <c r="AG443" s="131">
        <f t="shared" si="71"/>
        <v>0</v>
      </c>
      <c r="AH443" s="131">
        <f t="shared" si="72"/>
        <v>0</v>
      </c>
      <c r="AI443" s="131">
        <f>Table5[[#This Row],[Column17]]-Table5[[#This Row],[Column20]]</f>
        <v>0</v>
      </c>
      <c r="AJ443" s="131">
        <f t="shared" si="73"/>
        <v>0</v>
      </c>
      <c r="AK443" s="131">
        <f t="shared" si="77"/>
        <v>0</v>
      </c>
      <c r="AL443" s="131">
        <f t="shared" si="74"/>
        <v>0</v>
      </c>
      <c r="AM443" s="131" t="str">
        <f t="shared" si="75"/>
        <v/>
      </c>
      <c r="AN443" s="131" t="str">
        <f t="shared" ca="1" si="76"/>
        <v/>
      </c>
    </row>
    <row r="444" spans="1:40" ht="20.25" customHeight="1" x14ac:dyDescent="0.3">
      <c r="A444" s="127"/>
      <c r="B444" s="164"/>
      <c r="C444" s="139"/>
      <c r="D444" s="140"/>
      <c r="E444" s="139"/>
      <c r="F444" s="139"/>
      <c r="G444" s="140"/>
      <c r="H444" s="139"/>
      <c r="I444" s="129"/>
      <c r="L444" s="128"/>
      <c r="M444" s="128"/>
      <c r="N444" s="128"/>
      <c r="O444" s="128"/>
      <c r="P444" s="128"/>
      <c r="Q444" s="128"/>
      <c r="R444" s="128"/>
      <c r="S444" s="128"/>
      <c r="T444" s="120">
        <f t="shared" si="67"/>
        <v>0</v>
      </c>
      <c r="U444" s="131"/>
      <c r="V444" s="131"/>
      <c r="W444" s="131">
        <f>SUMIFS($F$3:F444,$D$3:D444,D444,$C$3:C444,"Buy")+SUMIFS($F$3:F444,$D$3:D444,D444,$C$3:C444,"Coin Deposit",$E$3:E444,"&lt;&gt;")</f>
        <v>0</v>
      </c>
      <c r="X444" s="131">
        <f t="shared" si="68"/>
        <v>0</v>
      </c>
      <c r="Y444" s="131">
        <f>IF($D444=Y$1,SUMIFS($H$3:$H444,$G$3:$G444,Y$1,$C$3:$C444,"Sell"),0)</f>
        <v>0</v>
      </c>
      <c r="Z444" s="131">
        <f t="shared" si="69"/>
        <v>0</v>
      </c>
      <c r="AA444" s="131">
        <f>IF($D444=AA$1,SUMIFS($H$3:$H444,$G$3:$G444,AA$1,$C$3:$C444,"Sell"),0)</f>
        <v>0</v>
      </c>
      <c r="AB444" s="131">
        <f t="shared" si="70"/>
        <v>0</v>
      </c>
      <c r="AC444" s="131">
        <f>SUMIFS('Deductions and Deposits'!$H:$H,'Deductions and Deposits'!$G:$G,D444,'Deductions and Deposits'!$F:$F,"&lt;="&amp;B444)+SUMIFS($F$3:F444,$D$3:D444,D444,$C$3:C444,"Coin Deposit",$E$3:E444,"")</f>
        <v>0</v>
      </c>
      <c r="AD444" s="131">
        <f>SUMIFS('Deductions and Deposits'!$D:$D,'Deductions and Deposits'!$C:$C,D444)+SUMIFS($F:$F,$D:$D,D444,$C:$C,"Coin Deduction")</f>
        <v>0</v>
      </c>
      <c r="AE444" s="131">
        <f>Table5[[#This Row],[Column4]]+Table5[[#This Row],[Column14]]+Table5[[#This Row],[Column19]]+Table5[[#This Row],[Column12]]</f>
        <v>0</v>
      </c>
      <c r="AF444" s="131">
        <f>Table5[[#This Row],[Column5]]+Table5[[#This Row],[Column13]]+Table5[[#This Row],[Column21]]+Table5[[#This Row],[Column18]]</f>
        <v>0</v>
      </c>
      <c r="AG444" s="131">
        <f t="shared" si="71"/>
        <v>0</v>
      </c>
      <c r="AH444" s="131">
        <f t="shared" si="72"/>
        <v>0</v>
      </c>
      <c r="AI444" s="131">
        <f>Table5[[#This Row],[Column17]]-Table5[[#This Row],[Column20]]</f>
        <v>0</v>
      </c>
      <c r="AJ444" s="131">
        <f t="shared" si="73"/>
        <v>0</v>
      </c>
      <c r="AK444" s="131">
        <f t="shared" si="77"/>
        <v>0</v>
      </c>
      <c r="AL444" s="131">
        <f t="shared" si="74"/>
        <v>0</v>
      </c>
      <c r="AM444" s="131" t="str">
        <f t="shared" si="75"/>
        <v/>
      </c>
      <c r="AN444" s="131" t="str">
        <f t="shared" ca="1" si="76"/>
        <v/>
      </c>
    </row>
    <row r="445" spans="1:40" ht="20.25" customHeight="1" x14ac:dyDescent="0.3">
      <c r="A445" s="127"/>
      <c r="B445" s="164"/>
      <c r="C445" s="139"/>
      <c r="D445" s="140"/>
      <c r="E445" s="139"/>
      <c r="F445" s="139"/>
      <c r="G445" s="140"/>
      <c r="H445" s="139"/>
      <c r="I445" s="129"/>
      <c r="L445" s="128"/>
      <c r="M445" s="128"/>
      <c r="N445" s="128"/>
      <c r="O445" s="128"/>
      <c r="P445" s="128"/>
      <c r="Q445" s="128"/>
      <c r="R445" s="128"/>
      <c r="S445" s="128"/>
      <c r="T445" s="120">
        <f t="shared" si="67"/>
        <v>0</v>
      </c>
      <c r="U445" s="131"/>
      <c r="V445" s="131"/>
      <c r="W445" s="131">
        <f>SUMIFS($F$3:F445,$D$3:D445,D445,$C$3:C445,"Buy")+SUMIFS($F$3:F445,$D$3:D445,D445,$C$3:C445,"Coin Deposit",$E$3:E445,"&lt;&gt;")</f>
        <v>0</v>
      </c>
      <c r="X445" s="131">
        <f t="shared" si="68"/>
        <v>0</v>
      </c>
      <c r="Y445" s="131">
        <f>IF($D445=Y$1,SUMIFS($H$3:$H445,$G$3:$G445,Y$1,$C$3:$C445,"Sell"),0)</f>
        <v>0</v>
      </c>
      <c r="Z445" s="131">
        <f t="shared" si="69"/>
        <v>0</v>
      </c>
      <c r="AA445" s="131">
        <f>IF($D445=AA$1,SUMIFS($H$3:$H445,$G$3:$G445,AA$1,$C$3:$C445,"Sell"),0)</f>
        <v>0</v>
      </c>
      <c r="AB445" s="131">
        <f t="shared" si="70"/>
        <v>0</v>
      </c>
      <c r="AC445" s="131">
        <f>SUMIFS('Deductions and Deposits'!$H:$H,'Deductions and Deposits'!$G:$G,D445,'Deductions and Deposits'!$F:$F,"&lt;="&amp;B445)+SUMIFS($F$3:F445,$D$3:D445,D445,$C$3:C445,"Coin Deposit",$E$3:E445,"")</f>
        <v>0</v>
      </c>
      <c r="AD445" s="131">
        <f>SUMIFS('Deductions and Deposits'!$D:$D,'Deductions and Deposits'!$C:$C,D445)+SUMIFS($F:$F,$D:$D,D445,$C:$C,"Coin Deduction")</f>
        <v>0</v>
      </c>
      <c r="AE445" s="131">
        <f>Table5[[#This Row],[Column4]]+Table5[[#This Row],[Column14]]+Table5[[#This Row],[Column19]]+Table5[[#This Row],[Column12]]</f>
        <v>0</v>
      </c>
      <c r="AF445" s="131">
        <f>Table5[[#This Row],[Column5]]+Table5[[#This Row],[Column13]]+Table5[[#This Row],[Column21]]+Table5[[#This Row],[Column18]]</f>
        <v>0</v>
      </c>
      <c r="AG445" s="131">
        <f t="shared" si="71"/>
        <v>0</v>
      </c>
      <c r="AH445" s="131">
        <f t="shared" si="72"/>
        <v>0</v>
      </c>
      <c r="AI445" s="131">
        <f>Table5[[#This Row],[Column17]]-Table5[[#This Row],[Column20]]</f>
        <v>0</v>
      </c>
      <c r="AJ445" s="131">
        <f t="shared" si="73"/>
        <v>0</v>
      </c>
      <c r="AK445" s="131">
        <f t="shared" si="77"/>
        <v>0</v>
      </c>
      <c r="AL445" s="131">
        <f t="shared" si="74"/>
        <v>0</v>
      </c>
      <c r="AM445" s="131" t="str">
        <f t="shared" si="75"/>
        <v/>
      </c>
      <c r="AN445" s="131" t="str">
        <f t="shared" ca="1" si="76"/>
        <v/>
      </c>
    </row>
    <row r="446" spans="1:40" ht="20.25" customHeight="1" x14ac:dyDescent="0.3">
      <c r="A446" s="127"/>
      <c r="B446" s="164"/>
      <c r="C446" s="139"/>
      <c r="D446" s="140"/>
      <c r="E446" s="139"/>
      <c r="F446" s="139"/>
      <c r="G446" s="140"/>
      <c r="H446" s="139"/>
      <c r="I446" s="129"/>
      <c r="L446" s="128"/>
      <c r="M446" s="128"/>
      <c r="N446" s="128"/>
      <c r="O446" s="128"/>
      <c r="P446" s="128"/>
      <c r="Q446" s="128"/>
      <c r="R446" s="128"/>
      <c r="S446" s="128"/>
      <c r="T446" s="120">
        <f t="shared" si="67"/>
        <v>0</v>
      </c>
      <c r="U446" s="131"/>
      <c r="V446" s="131"/>
      <c r="W446" s="131">
        <f>SUMIFS($F$3:F446,$D$3:D446,D446,$C$3:C446,"Buy")+SUMIFS($F$3:F446,$D$3:D446,D446,$C$3:C446,"Coin Deposit",$E$3:E446,"&lt;&gt;")</f>
        <v>0</v>
      </c>
      <c r="X446" s="131">
        <f t="shared" si="68"/>
        <v>0</v>
      </c>
      <c r="Y446" s="131">
        <f>IF($D446=Y$1,SUMIFS($H$3:$H446,$G$3:$G446,Y$1,$C$3:$C446,"Sell"),0)</f>
        <v>0</v>
      </c>
      <c r="Z446" s="131">
        <f t="shared" si="69"/>
        <v>0</v>
      </c>
      <c r="AA446" s="131">
        <f>IF($D446=AA$1,SUMIFS($H$3:$H446,$G$3:$G446,AA$1,$C$3:$C446,"Sell"),0)</f>
        <v>0</v>
      </c>
      <c r="AB446" s="131">
        <f t="shared" si="70"/>
        <v>0</v>
      </c>
      <c r="AC446" s="131">
        <f>SUMIFS('Deductions and Deposits'!$H:$H,'Deductions and Deposits'!$G:$G,D446,'Deductions and Deposits'!$F:$F,"&lt;="&amp;B446)+SUMIFS($F$3:F446,$D$3:D446,D446,$C$3:C446,"Coin Deposit",$E$3:E446,"")</f>
        <v>0</v>
      </c>
      <c r="AD446" s="131">
        <f>SUMIFS('Deductions and Deposits'!$D:$D,'Deductions and Deposits'!$C:$C,D446)+SUMIFS($F:$F,$D:$D,D446,$C:$C,"Coin Deduction")</f>
        <v>0</v>
      </c>
      <c r="AE446" s="131">
        <f>Table5[[#This Row],[Column4]]+Table5[[#This Row],[Column14]]+Table5[[#This Row],[Column19]]+Table5[[#This Row],[Column12]]</f>
        <v>0</v>
      </c>
      <c r="AF446" s="131">
        <f>Table5[[#This Row],[Column5]]+Table5[[#This Row],[Column13]]+Table5[[#This Row],[Column21]]+Table5[[#This Row],[Column18]]</f>
        <v>0</v>
      </c>
      <c r="AG446" s="131">
        <f t="shared" si="71"/>
        <v>0</v>
      </c>
      <c r="AH446" s="131">
        <f t="shared" si="72"/>
        <v>0</v>
      </c>
      <c r="AI446" s="131">
        <f>Table5[[#This Row],[Column17]]-Table5[[#This Row],[Column20]]</f>
        <v>0</v>
      </c>
      <c r="AJ446" s="131">
        <f t="shared" si="73"/>
        <v>0</v>
      </c>
      <c r="AK446" s="131">
        <f t="shared" si="77"/>
        <v>0</v>
      </c>
      <c r="AL446" s="131">
        <f t="shared" si="74"/>
        <v>0</v>
      </c>
      <c r="AM446" s="131" t="str">
        <f t="shared" si="75"/>
        <v/>
      </c>
      <c r="AN446" s="131" t="str">
        <f t="shared" ca="1" si="76"/>
        <v/>
      </c>
    </row>
    <row r="447" spans="1:40" ht="20.25" customHeight="1" x14ac:dyDescent="0.3">
      <c r="A447" s="127"/>
      <c r="B447" s="164"/>
      <c r="C447" s="139"/>
      <c r="D447" s="140"/>
      <c r="E447" s="139"/>
      <c r="F447" s="139"/>
      <c r="G447" s="140"/>
      <c r="H447" s="139"/>
      <c r="I447" s="129"/>
      <c r="L447" s="128"/>
      <c r="M447" s="128"/>
      <c r="N447" s="128"/>
      <c r="O447" s="128"/>
      <c r="P447" s="128"/>
      <c r="Q447" s="128"/>
      <c r="R447" s="128"/>
      <c r="S447" s="128"/>
      <c r="T447" s="120">
        <f t="shared" si="67"/>
        <v>0</v>
      </c>
      <c r="U447" s="131"/>
      <c r="V447" s="131"/>
      <c r="W447" s="131">
        <f>SUMIFS($F$3:F447,$D$3:D447,D447,$C$3:C447,"Buy")+SUMIFS($F$3:F447,$D$3:D447,D447,$C$3:C447,"Coin Deposit",$E$3:E447,"&lt;&gt;")</f>
        <v>0</v>
      </c>
      <c r="X447" s="131">
        <f t="shared" si="68"/>
        <v>0</v>
      </c>
      <c r="Y447" s="131">
        <f>IF($D447=Y$1,SUMIFS($H$3:$H447,$G$3:$G447,Y$1,$C$3:$C447,"Sell"),0)</f>
        <v>0</v>
      </c>
      <c r="Z447" s="131">
        <f t="shared" si="69"/>
        <v>0</v>
      </c>
      <c r="AA447" s="131">
        <f>IF($D447=AA$1,SUMIFS($H$3:$H447,$G$3:$G447,AA$1,$C$3:$C447,"Sell"),0)</f>
        <v>0</v>
      </c>
      <c r="AB447" s="131">
        <f t="shared" si="70"/>
        <v>0</v>
      </c>
      <c r="AC447" s="131">
        <f>SUMIFS('Deductions and Deposits'!$H:$H,'Deductions and Deposits'!$G:$G,D447,'Deductions and Deposits'!$F:$F,"&lt;="&amp;B447)+SUMIFS($F$3:F447,$D$3:D447,D447,$C$3:C447,"Coin Deposit",$E$3:E447,"")</f>
        <v>0</v>
      </c>
      <c r="AD447" s="131">
        <f>SUMIFS('Deductions and Deposits'!$D:$D,'Deductions and Deposits'!$C:$C,D447)+SUMIFS($F:$F,$D:$D,D447,$C:$C,"Coin Deduction")</f>
        <v>0</v>
      </c>
      <c r="AE447" s="131">
        <f>Table5[[#This Row],[Column4]]+Table5[[#This Row],[Column14]]+Table5[[#This Row],[Column19]]+Table5[[#This Row],[Column12]]</f>
        <v>0</v>
      </c>
      <c r="AF447" s="131">
        <f>Table5[[#This Row],[Column5]]+Table5[[#This Row],[Column13]]+Table5[[#This Row],[Column21]]+Table5[[#This Row],[Column18]]</f>
        <v>0</v>
      </c>
      <c r="AG447" s="131">
        <f t="shared" si="71"/>
        <v>0</v>
      </c>
      <c r="AH447" s="131">
        <f t="shared" si="72"/>
        <v>0</v>
      </c>
      <c r="AI447" s="131">
        <f>Table5[[#This Row],[Column17]]-Table5[[#This Row],[Column20]]</f>
        <v>0</v>
      </c>
      <c r="AJ447" s="131">
        <f t="shared" si="73"/>
        <v>0</v>
      </c>
      <c r="AK447" s="131">
        <f t="shared" si="77"/>
        <v>0</v>
      </c>
      <c r="AL447" s="131">
        <f t="shared" si="74"/>
        <v>0</v>
      </c>
      <c r="AM447" s="131" t="str">
        <f t="shared" si="75"/>
        <v/>
      </c>
      <c r="AN447" s="131" t="str">
        <f t="shared" ca="1" si="76"/>
        <v/>
      </c>
    </row>
    <row r="448" spans="1:40" ht="20.25" customHeight="1" x14ac:dyDescent="0.3">
      <c r="A448" s="127"/>
      <c r="B448" s="164"/>
      <c r="C448" s="139"/>
      <c r="D448" s="140"/>
      <c r="E448" s="139"/>
      <c r="F448" s="139"/>
      <c r="G448" s="140"/>
      <c r="H448" s="139"/>
      <c r="I448" s="129"/>
      <c r="L448" s="128"/>
      <c r="M448" s="128"/>
      <c r="N448" s="128"/>
      <c r="O448" s="128"/>
      <c r="P448" s="128"/>
      <c r="Q448" s="128"/>
      <c r="R448" s="128"/>
      <c r="S448" s="128"/>
      <c r="T448" s="120">
        <f t="shared" si="67"/>
        <v>0</v>
      </c>
      <c r="U448" s="131"/>
      <c r="V448" s="131"/>
      <c r="W448" s="131">
        <f>SUMIFS($F$3:F448,$D$3:D448,D448,$C$3:C448,"Buy")+SUMIFS($F$3:F448,$D$3:D448,D448,$C$3:C448,"Coin Deposit",$E$3:E448,"&lt;&gt;")</f>
        <v>0</v>
      </c>
      <c r="X448" s="131">
        <f t="shared" si="68"/>
        <v>0</v>
      </c>
      <c r="Y448" s="131">
        <f>IF($D448=Y$1,SUMIFS($H$3:$H448,$G$3:$G448,Y$1,$C$3:$C448,"Sell"),0)</f>
        <v>0</v>
      </c>
      <c r="Z448" s="131">
        <f t="shared" si="69"/>
        <v>0</v>
      </c>
      <c r="AA448" s="131">
        <f>IF($D448=AA$1,SUMIFS($H$3:$H448,$G$3:$G448,AA$1,$C$3:$C448,"Sell"),0)</f>
        <v>0</v>
      </c>
      <c r="AB448" s="131">
        <f t="shared" si="70"/>
        <v>0</v>
      </c>
      <c r="AC448" s="131">
        <f>SUMIFS('Deductions and Deposits'!$H:$H,'Deductions and Deposits'!$G:$G,D448,'Deductions and Deposits'!$F:$F,"&lt;="&amp;B448)+SUMIFS($F$3:F448,$D$3:D448,D448,$C$3:C448,"Coin Deposit",$E$3:E448,"")</f>
        <v>0</v>
      </c>
      <c r="AD448" s="131">
        <f>SUMIFS('Deductions and Deposits'!$D:$D,'Deductions and Deposits'!$C:$C,D448)+SUMIFS($F:$F,$D:$D,D448,$C:$C,"Coin Deduction")</f>
        <v>0</v>
      </c>
      <c r="AE448" s="131">
        <f>Table5[[#This Row],[Column4]]+Table5[[#This Row],[Column14]]+Table5[[#This Row],[Column19]]+Table5[[#This Row],[Column12]]</f>
        <v>0</v>
      </c>
      <c r="AF448" s="131">
        <f>Table5[[#This Row],[Column5]]+Table5[[#This Row],[Column13]]+Table5[[#This Row],[Column21]]+Table5[[#This Row],[Column18]]</f>
        <v>0</v>
      </c>
      <c r="AG448" s="131">
        <f t="shared" si="71"/>
        <v>0</v>
      </c>
      <c r="AH448" s="131">
        <f t="shared" si="72"/>
        <v>0</v>
      </c>
      <c r="AI448" s="131">
        <f>Table5[[#This Row],[Column17]]-Table5[[#This Row],[Column20]]</f>
        <v>0</v>
      </c>
      <c r="AJ448" s="131">
        <f t="shared" si="73"/>
        <v>0</v>
      </c>
      <c r="AK448" s="131">
        <f t="shared" si="77"/>
        <v>0</v>
      </c>
      <c r="AL448" s="131">
        <f t="shared" si="74"/>
        <v>0</v>
      </c>
      <c r="AM448" s="131" t="str">
        <f t="shared" si="75"/>
        <v/>
      </c>
      <c r="AN448" s="131" t="str">
        <f t="shared" ca="1" si="76"/>
        <v/>
      </c>
    </row>
    <row r="449" spans="1:40" ht="20.25" customHeight="1" x14ac:dyDescent="0.3">
      <c r="A449" s="127"/>
      <c r="B449" s="164"/>
      <c r="C449" s="139"/>
      <c r="D449" s="140"/>
      <c r="E449" s="139"/>
      <c r="F449" s="139"/>
      <c r="G449" s="140"/>
      <c r="H449" s="139"/>
      <c r="I449" s="129"/>
      <c r="L449" s="128"/>
      <c r="M449" s="128"/>
      <c r="N449" s="128"/>
      <c r="O449" s="128"/>
      <c r="P449" s="128"/>
      <c r="Q449" s="128"/>
      <c r="R449" s="128"/>
      <c r="S449" s="128"/>
      <c r="T449" s="120">
        <f t="shared" si="67"/>
        <v>0</v>
      </c>
      <c r="U449" s="131"/>
      <c r="V449" s="131"/>
      <c r="W449" s="131">
        <f>SUMIFS($F$3:F449,$D$3:D449,D449,$C$3:C449,"Buy")+SUMIFS($F$3:F449,$D$3:D449,D449,$C$3:C449,"Coin Deposit",$E$3:E449,"&lt;&gt;")</f>
        <v>0</v>
      </c>
      <c r="X449" s="131">
        <f t="shared" si="68"/>
        <v>0</v>
      </c>
      <c r="Y449" s="131">
        <f>IF($D449=Y$1,SUMIFS($H$3:$H449,$G$3:$G449,Y$1,$C$3:$C449,"Sell"),0)</f>
        <v>0</v>
      </c>
      <c r="Z449" s="131">
        <f t="shared" si="69"/>
        <v>0</v>
      </c>
      <c r="AA449" s="131">
        <f>IF($D449=AA$1,SUMIFS($H$3:$H449,$G$3:$G449,AA$1,$C$3:$C449,"Sell"),0)</f>
        <v>0</v>
      </c>
      <c r="AB449" s="131">
        <f t="shared" si="70"/>
        <v>0</v>
      </c>
      <c r="AC449" s="131">
        <f>SUMIFS('Deductions and Deposits'!$H:$H,'Deductions and Deposits'!$G:$G,D449,'Deductions and Deposits'!$F:$F,"&lt;="&amp;B449)+SUMIFS($F$3:F449,$D$3:D449,D449,$C$3:C449,"Coin Deposit",$E$3:E449,"")</f>
        <v>0</v>
      </c>
      <c r="AD449" s="131">
        <f>SUMIFS('Deductions and Deposits'!$D:$D,'Deductions and Deposits'!$C:$C,D449)+SUMIFS($F:$F,$D:$D,D449,$C:$C,"Coin Deduction")</f>
        <v>0</v>
      </c>
      <c r="AE449" s="131">
        <f>Table5[[#This Row],[Column4]]+Table5[[#This Row],[Column14]]+Table5[[#This Row],[Column19]]+Table5[[#This Row],[Column12]]</f>
        <v>0</v>
      </c>
      <c r="AF449" s="131">
        <f>Table5[[#This Row],[Column5]]+Table5[[#This Row],[Column13]]+Table5[[#This Row],[Column21]]+Table5[[#This Row],[Column18]]</f>
        <v>0</v>
      </c>
      <c r="AG449" s="131">
        <f t="shared" si="71"/>
        <v>0</v>
      </c>
      <c r="AH449" s="131">
        <f t="shared" si="72"/>
        <v>0</v>
      </c>
      <c r="AI449" s="131">
        <f>Table5[[#This Row],[Column17]]-Table5[[#This Row],[Column20]]</f>
        <v>0</v>
      </c>
      <c r="AJ449" s="131">
        <f t="shared" si="73"/>
        <v>0</v>
      </c>
      <c r="AK449" s="131">
        <f t="shared" si="77"/>
        <v>0</v>
      </c>
      <c r="AL449" s="131">
        <f t="shared" si="74"/>
        <v>0</v>
      </c>
      <c r="AM449" s="131" t="str">
        <f t="shared" si="75"/>
        <v/>
      </c>
      <c r="AN449" s="131" t="str">
        <f t="shared" ca="1" si="76"/>
        <v/>
      </c>
    </row>
    <row r="450" spans="1:40" ht="20.25" customHeight="1" x14ac:dyDescent="0.3">
      <c r="A450" s="127"/>
      <c r="B450" s="164"/>
      <c r="C450" s="139"/>
      <c r="D450" s="140"/>
      <c r="E450" s="139"/>
      <c r="F450" s="139"/>
      <c r="G450" s="140"/>
      <c r="H450" s="139"/>
      <c r="I450" s="129"/>
      <c r="L450" s="128"/>
      <c r="M450" s="128"/>
      <c r="N450" s="128"/>
      <c r="O450" s="128"/>
      <c r="P450" s="128"/>
      <c r="Q450" s="128"/>
      <c r="R450" s="128"/>
      <c r="S450" s="128"/>
      <c r="T450" s="120">
        <f t="shared" si="67"/>
        <v>0</v>
      </c>
      <c r="U450" s="131"/>
      <c r="V450" s="131"/>
      <c r="W450" s="131">
        <f>SUMIFS($F$3:F450,$D$3:D450,D450,$C$3:C450,"Buy")+SUMIFS($F$3:F450,$D$3:D450,D450,$C$3:C450,"Coin Deposit",$E$3:E450,"&lt;&gt;")</f>
        <v>0</v>
      </c>
      <c r="X450" s="131">
        <f t="shared" si="68"/>
        <v>0</v>
      </c>
      <c r="Y450" s="131">
        <f>IF($D450=Y$1,SUMIFS($H$3:$H450,$G$3:$G450,Y$1,$C$3:$C450,"Sell"),0)</f>
        <v>0</v>
      </c>
      <c r="Z450" s="131">
        <f t="shared" si="69"/>
        <v>0</v>
      </c>
      <c r="AA450" s="131">
        <f>IF($D450=AA$1,SUMIFS($H$3:$H450,$G$3:$G450,AA$1,$C$3:$C450,"Sell"),0)</f>
        <v>0</v>
      </c>
      <c r="AB450" s="131">
        <f t="shared" si="70"/>
        <v>0</v>
      </c>
      <c r="AC450" s="131">
        <f>SUMIFS('Deductions and Deposits'!$H:$H,'Deductions and Deposits'!$G:$G,D450,'Deductions and Deposits'!$F:$F,"&lt;="&amp;B450)+SUMIFS($F$3:F450,$D$3:D450,D450,$C$3:C450,"Coin Deposit",$E$3:E450,"")</f>
        <v>0</v>
      </c>
      <c r="AD450" s="131">
        <f>SUMIFS('Deductions and Deposits'!$D:$D,'Deductions and Deposits'!$C:$C,D450)+SUMIFS($F:$F,$D:$D,D450,$C:$C,"Coin Deduction")</f>
        <v>0</v>
      </c>
      <c r="AE450" s="131">
        <f>Table5[[#This Row],[Column4]]+Table5[[#This Row],[Column14]]+Table5[[#This Row],[Column19]]+Table5[[#This Row],[Column12]]</f>
        <v>0</v>
      </c>
      <c r="AF450" s="131">
        <f>Table5[[#This Row],[Column5]]+Table5[[#This Row],[Column13]]+Table5[[#This Row],[Column21]]+Table5[[#This Row],[Column18]]</f>
        <v>0</v>
      </c>
      <c r="AG450" s="131">
        <f t="shared" si="71"/>
        <v>0</v>
      </c>
      <c r="AH450" s="131">
        <f t="shared" si="72"/>
        <v>0</v>
      </c>
      <c r="AI450" s="131">
        <f>Table5[[#This Row],[Column17]]-Table5[[#This Row],[Column20]]</f>
        <v>0</v>
      </c>
      <c r="AJ450" s="131">
        <f t="shared" si="73"/>
        <v>0</v>
      </c>
      <c r="AK450" s="131">
        <f t="shared" si="77"/>
        <v>0</v>
      </c>
      <c r="AL450" s="131">
        <f t="shared" si="74"/>
        <v>0</v>
      </c>
      <c r="AM450" s="131" t="str">
        <f t="shared" si="75"/>
        <v/>
      </c>
      <c r="AN450" s="131" t="str">
        <f t="shared" ca="1" si="76"/>
        <v/>
      </c>
    </row>
    <row r="451" spans="1:40" ht="20.25" customHeight="1" x14ac:dyDescent="0.3">
      <c r="A451" s="127"/>
      <c r="B451" s="164"/>
      <c r="C451" s="139"/>
      <c r="D451" s="140"/>
      <c r="E451" s="139"/>
      <c r="F451" s="139"/>
      <c r="G451" s="140"/>
      <c r="H451" s="139"/>
      <c r="I451" s="129"/>
      <c r="L451" s="128"/>
      <c r="M451" s="128"/>
      <c r="N451" s="128"/>
      <c r="O451" s="128"/>
      <c r="P451" s="128"/>
      <c r="Q451" s="128"/>
      <c r="R451" s="128"/>
      <c r="S451" s="128"/>
      <c r="T451" s="120">
        <f t="shared" ref="T451:T514" si="78">IF(E451&lt;&gt;"",E451,0)</f>
        <v>0</v>
      </c>
      <c r="U451" s="131"/>
      <c r="V451" s="131"/>
      <c r="W451" s="131">
        <f>SUMIFS($F$3:F451,$D$3:D451,D451,$C$3:C451,"Buy")+SUMIFS($F$3:F451,$D$3:D451,D451,$C$3:C451,"Coin Deposit",$E$3:E451,"&lt;&gt;")</f>
        <v>0</v>
      </c>
      <c r="X451" s="131">
        <f t="shared" ref="X451:X514" si="79">IF(OR(C451="buy",AND(C451="Coin Deposit",E451&lt;&gt;"")),SUMIFS($F:$F,$D:$D,D451,$C:$C,"sell"),0)</f>
        <v>0</v>
      </c>
      <c r="Y451" s="131">
        <f>IF($D451=Y$1,SUMIFS($H$3:$H451,$G$3:$G451,Y$1,$C$3:$C451,"Sell"),0)</f>
        <v>0</v>
      </c>
      <c r="Z451" s="131">
        <f t="shared" ref="Z451:Z514" si="80">IF($D451=Z$1,SUMIFS($H:$H,$G:$G,Z$1,$C:$C,"Buy")+SUMIFS($H:$H,$G:$G,Z$1,$C:$C,"Coin Deposit",$E:$E,"&lt;&gt;"),0)</f>
        <v>0</v>
      </c>
      <c r="AA451" s="131">
        <f>IF($D451=AA$1,SUMIFS($H$3:$H451,$G$3:$G451,AA$1,$C$3:$C451,"Sell"),0)</f>
        <v>0</v>
      </c>
      <c r="AB451" s="131">
        <f t="shared" ref="AB451:AB514" si="81">IF($D451=AB$1,SUMIFS($H:$H,$G:$G,AB$1,$C:$C,"Buy")+SUMIFS($H:$H,$G:$G,AB$1,$C:$C,"Coin Deposit",$E:$E,"&lt;&gt;"),0)</f>
        <v>0</v>
      </c>
      <c r="AC451" s="131">
        <f>SUMIFS('Deductions and Deposits'!$H:$H,'Deductions and Deposits'!$G:$G,D451,'Deductions and Deposits'!$F:$F,"&lt;="&amp;B451)+SUMIFS($F$3:F451,$D$3:D451,D451,$C$3:C451,"Coin Deposit",$E$3:E451,"")</f>
        <v>0</v>
      </c>
      <c r="AD451" s="131">
        <f>SUMIFS('Deductions and Deposits'!$D:$D,'Deductions and Deposits'!$C:$C,D451)+SUMIFS($F:$F,$D:$D,D451,$C:$C,"Coin Deduction")</f>
        <v>0</v>
      </c>
      <c r="AE451" s="131">
        <f>Table5[[#This Row],[Column4]]+Table5[[#This Row],[Column14]]+Table5[[#This Row],[Column19]]+Table5[[#This Row],[Column12]]</f>
        <v>0</v>
      </c>
      <c r="AF451" s="131">
        <f>Table5[[#This Row],[Column5]]+Table5[[#This Row],[Column13]]+Table5[[#This Row],[Column21]]+Table5[[#This Row],[Column18]]</f>
        <v>0</v>
      </c>
      <c r="AG451" s="131">
        <f t="shared" ref="AG451:AG514" si="82">IF(AND((AC451+Y451+AA451)&gt;AF451,OR(C451="buy",AND(C451="Coin Deposit",E451&lt;&gt;""))),(AC451+Y451+AA451)-AF451,0)</f>
        <v>0</v>
      </c>
      <c r="AH451" s="131">
        <f t="shared" ref="AH451:AH514" si="83">IF(AND(AE451&gt;AF451,OR(C451="buy",AND(C451="Coin Deposit",E451&lt;&gt;""))),AE451-AF451,0)</f>
        <v>0</v>
      </c>
      <c r="AI451" s="131">
        <f>Table5[[#This Row],[Column17]]-Table5[[#This Row],[Column20]]</f>
        <v>0</v>
      </c>
      <c r="AJ451" s="131">
        <f t="shared" ref="AJ451:AJ514" si="84">IF(AI451&gt;F451,F451,AI451)</f>
        <v>0</v>
      </c>
      <c r="AK451" s="131">
        <f t="shared" si="77"/>
        <v>0</v>
      </c>
      <c r="AL451" s="131">
        <f t="shared" ref="AL451:AL514" si="85">IFERROR(SUMIFS($AK:$AK,$D:$D,D451)/SUMIFS($AJ:$AJ,$D:$D,D451),0)</f>
        <v>0</v>
      </c>
      <c r="AM451" s="131" t="str">
        <f t="shared" ref="AM451:AM514" si="86">C451&amp;D451</f>
        <v/>
      </c>
      <c r="AN451" s="131" t="str">
        <f t="shared" ref="AN451:AN514" ca="1" si="87">OFFSET(AM451,COUNTA($AM:$AM)-ROW()-(ROW()-ROW($AN$2)-1),)</f>
        <v/>
      </c>
    </row>
    <row r="452" spans="1:40" ht="20.25" customHeight="1" x14ac:dyDescent="0.3">
      <c r="A452" s="127"/>
      <c r="B452" s="164"/>
      <c r="C452" s="139"/>
      <c r="D452" s="140"/>
      <c r="E452" s="139"/>
      <c r="F452" s="139"/>
      <c r="G452" s="140"/>
      <c r="H452" s="139"/>
      <c r="I452" s="129"/>
      <c r="L452" s="128"/>
      <c r="M452" s="128"/>
      <c r="N452" s="128"/>
      <c r="O452" s="128"/>
      <c r="P452" s="128"/>
      <c r="Q452" s="128"/>
      <c r="R452" s="128"/>
      <c r="S452" s="128"/>
      <c r="T452" s="120">
        <f t="shared" si="78"/>
        <v>0</v>
      </c>
      <c r="U452" s="131"/>
      <c r="V452" s="131"/>
      <c r="W452" s="131">
        <f>SUMIFS($F$3:F452,$D$3:D452,D452,$C$3:C452,"Buy")+SUMIFS($F$3:F452,$D$3:D452,D452,$C$3:C452,"Coin Deposit",$E$3:E452,"&lt;&gt;")</f>
        <v>0</v>
      </c>
      <c r="X452" s="131">
        <f t="shared" si="79"/>
        <v>0</v>
      </c>
      <c r="Y452" s="131">
        <f>IF($D452=Y$1,SUMIFS($H$3:$H452,$G$3:$G452,Y$1,$C$3:$C452,"Sell"),0)</f>
        <v>0</v>
      </c>
      <c r="Z452" s="131">
        <f t="shared" si="80"/>
        <v>0</v>
      </c>
      <c r="AA452" s="131">
        <f>IF($D452=AA$1,SUMIFS($H$3:$H452,$G$3:$G452,AA$1,$C$3:$C452,"Sell"),0)</f>
        <v>0</v>
      </c>
      <c r="AB452" s="131">
        <f t="shared" si="81"/>
        <v>0</v>
      </c>
      <c r="AC452" s="131">
        <f>SUMIFS('Deductions and Deposits'!$H:$H,'Deductions and Deposits'!$G:$G,D452,'Deductions and Deposits'!$F:$F,"&lt;="&amp;B452)+SUMIFS($F$3:F452,$D$3:D452,D452,$C$3:C452,"Coin Deposit",$E$3:E452,"")</f>
        <v>0</v>
      </c>
      <c r="AD452" s="131">
        <f>SUMIFS('Deductions and Deposits'!$D:$D,'Deductions and Deposits'!$C:$C,D452)+SUMIFS($F:$F,$D:$D,D452,$C:$C,"Coin Deduction")</f>
        <v>0</v>
      </c>
      <c r="AE452" s="131">
        <f>Table5[[#This Row],[Column4]]+Table5[[#This Row],[Column14]]+Table5[[#This Row],[Column19]]+Table5[[#This Row],[Column12]]</f>
        <v>0</v>
      </c>
      <c r="AF452" s="131">
        <f>Table5[[#This Row],[Column5]]+Table5[[#This Row],[Column13]]+Table5[[#This Row],[Column21]]+Table5[[#This Row],[Column18]]</f>
        <v>0</v>
      </c>
      <c r="AG452" s="131">
        <f t="shared" si="82"/>
        <v>0</v>
      </c>
      <c r="AH452" s="131">
        <f t="shared" si="83"/>
        <v>0</v>
      </c>
      <c r="AI452" s="131">
        <f>Table5[[#This Row],[Column17]]-Table5[[#This Row],[Column20]]</f>
        <v>0</v>
      </c>
      <c r="AJ452" s="131">
        <f t="shared" si="84"/>
        <v>0</v>
      </c>
      <c r="AK452" s="131">
        <f t="shared" si="77"/>
        <v>0</v>
      </c>
      <c r="AL452" s="131">
        <f t="shared" si="85"/>
        <v>0</v>
      </c>
      <c r="AM452" s="131" t="str">
        <f t="shared" si="86"/>
        <v/>
      </c>
      <c r="AN452" s="131" t="str">
        <f t="shared" ca="1" si="87"/>
        <v/>
      </c>
    </row>
    <row r="453" spans="1:40" ht="20.25" customHeight="1" x14ac:dyDescent="0.3">
      <c r="A453" s="127"/>
      <c r="B453" s="164"/>
      <c r="C453" s="139"/>
      <c r="D453" s="140"/>
      <c r="E453" s="139"/>
      <c r="F453" s="139"/>
      <c r="G453" s="140"/>
      <c r="H453" s="139"/>
      <c r="I453" s="129"/>
      <c r="L453" s="128"/>
      <c r="M453" s="128"/>
      <c r="N453" s="128"/>
      <c r="O453" s="128"/>
      <c r="P453" s="128"/>
      <c r="Q453" s="128"/>
      <c r="R453" s="128"/>
      <c r="S453" s="128"/>
      <c r="T453" s="120">
        <f t="shared" si="78"/>
        <v>0</v>
      </c>
      <c r="U453" s="131"/>
      <c r="V453" s="131"/>
      <c r="W453" s="131">
        <f>SUMIFS($F$3:F453,$D$3:D453,D453,$C$3:C453,"Buy")+SUMIFS($F$3:F453,$D$3:D453,D453,$C$3:C453,"Coin Deposit",$E$3:E453,"&lt;&gt;")</f>
        <v>0</v>
      </c>
      <c r="X453" s="131">
        <f t="shared" si="79"/>
        <v>0</v>
      </c>
      <c r="Y453" s="131">
        <f>IF($D453=Y$1,SUMIFS($H$3:$H453,$G$3:$G453,Y$1,$C$3:$C453,"Sell"),0)</f>
        <v>0</v>
      </c>
      <c r="Z453" s="131">
        <f t="shared" si="80"/>
        <v>0</v>
      </c>
      <c r="AA453" s="131">
        <f>IF($D453=AA$1,SUMIFS($H$3:$H453,$G$3:$G453,AA$1,$C$3:$C453,"Sell"),0)</f>
        <v>0</v>
      </c>
      <c r="AB453" s="131">
        <f t="shared" si="81"/>
        <v>0</v>
      </c>
      <c r="AC453" s="131">
        <f>SUMIFS('Deductions and Deposits'!$H:$H,'Deductions and Deposits'!$G:$G,D453,'Deductions and Deposits'!$F:$F,"&lt;="&amp;B453)+SUMIFS($F$3:F453,$D$3:D453,D453,$C$3:C453,"Coin Deposit",$E$3:E453,"")</f>
        <v>0</v>
      </c>
      <c r="AD453" s="131">
        <f>SUMIFS('Deductions and Deposits'!$D:$D,'Deductions and Deposits'!$C:$C,D453)+SUMIFS($F:$F,$D:$D,D453,$C:$C,"Coin Deduction")</f>
        <v>0</v>
      </c>
      <c r="AE453" s="131">
        <f>Table5[[#This Row],[Column4]]+Table5[[#This Row],[Column14]]+Table5[[#This Row],[Column19]]+Table5[[#This Row],[Column12]]</f>
        <v>0</v>
      </c>
      <c r="AF453" s="131">
        <f>Table5[[#This Row],[Column5]]+Table5[[#This Row],[Column13]]+Table5[[#This Row],[Column21]]+Table5[[#This Row],[Column18]]</f>
        <v>0</v>
      </c>
      <c r="AG453" s="131">
        <f t="shared" si="82"/>
        <v>0</v>
      </c>
      <c r="AH453" s="131">
        <f t="shared" si="83"/>
        <v>0</v>
      </c>
      <c r="AI453" s="131">
        <f>Table5[[#This Row],[Column17]]-Table5[[#This Row],[Column20]]</f>
        <v>0</v>
      </c>
      <c r="AJ453" s="131">
        <f t="shared" si="84"/>
        <v>0</v>
      </c>
      <c r="AK453" s="131">
        <f t="shared" si="77"/>
        <v>0</v>
      </c>
      <c r="AL453" s="131">
        <f t="shared" si="85"/>
        <v>0</v>
      </c>
      <c r="AM453" s="131" t="str">
        <f t="shared" si="86"/>
        <v/>
      </c>
      <c r="AN453" s="131" t="str">
        <f t="shared" ca="1" si="87"/>
        <v/>
      </c>
    </row>
    <row r="454" spans="1:40" ht="20.25" customHeight="1" x14ac:dyDescent="0.3">
      <c r="A454" s="127"/>
      <c r="B454" s="164"/>
      <c r="C454" s="139"/>
      <c r="D454" s="140"/>
      <c r="E454" s="139"/>
      <c r="F454" s="139"/>
      <c r="G454" s="140"/>
      <c r="H454" s="139"/>
      <c r="I454" s="129"/>
      <c r="L454" s="128"/>
      <c r="M454" s="128"/>
      <c r="N454" s="128"/>
      <c r="O454" s="128"/>
      <c r="P454" s="128"/>
      <c r="Q454" s="128"/>
      <c r="R454" s="128"/>
      <c r="S454" s="128"/>
      <c r="T454" s="120">
        <f t="shared" si="78"/>
        <v>0</v>
      </c>
      <c r="U454" s="131"/>
      <c r="V454" s="131"/>
      <c r="W454" s="131">
        <f>SUMIFS($F$3:F454,$D$3:D454,D454,$C$3:C454,"Buy")+SUMIFS($F$3:F454,$D$3:D454,D454,$C$3:C454,"Coin Deposit",$E$3:E454,"&lt;&gt;")</f>
        <v>0</v>
      </c>
      <c r="X454" s="131">
        <f t="shared" si="79"/>
        <v>0</v>
      </c>
      <c r="Y454" s="131">
        <f>IF($D454=Y$1,SUMIFS($H$3:$H454,$G$3:$G454,Y$1,$C$3:$C454,"Sell"),0)</f>
        <v>0</v>
      </c>
      <c r="Z454" s="131">
        <f t="shared" si="80"/>
        <v>0</v>
      </c>
      <c r="AA454" s="131">
        <f>IF($D454=AA$1,SUMIFS($H$3:$H454,$G$3:$G454,AA$1,$C$3:$C454,"Sell"),0)</f>
        <v>0</v>
      </c>
      <c r="AB454" s="131">
        <f t="shared" si="81"/>
        <v>0</v>
      </c>
      <c r="AC454" s="131">
        <f>SUMIFS('Deductions and Deposits'!$H:$H,'Deductions and Deposits'!$G:$G,D454,'Deductions and Deposits'!$F:$F,"&lt;="&amp;B454)+SUMIFS($F$3:F454,$D$3:D454,D454,$C$3:C454,"Coin Deposit",$E$3:E454,"")</f>
        <v>0</v>
      </c>
      <c r="AD454" s="131">
        <f>SUMIFS('Deductions and Deposits'!$D:$D,'Deductions and Deposits'!$C:$C,D454)+SUMIFS($F:$F,$D:$D,D454,$C:$C,"Coin Deduction")</f>
        <v>0</v>
      </c>
      <c r="AE454" s="131">
        <f>Table5[[#This Row],[Column4]]+Table5[[#This Row],[Column14]]+Table5[[#This Row],[Column19]]+Table5[[#This Row],[Column12]]</f>
        <v>0</v>
      </c>
      <c r="AF454" s="131">
        <f>Table5[[#This Row],[Column5]]+Table5[[#This Row],[Column13]]+Table5[[#This Row],[Column21]]+Table5[[#This Row],[Column18]]</f>
        <v>0</v>
      </c>
      <c r="AG454" s="131">
        <f t="shared" si="82"/>
        <v>0</v>
      </c>
      <c r="AH454" s="131">
        <f t="shared" si="83"/>
        <v>0</v>
      </c>
      <c r="AI454" s="131">
        <f>Table5[[#This Row],[Column17]]-Table5[[#This Row],[Column20]]</f>
        <v>0</v>
      </c>
      <c r="AJ454" s="131">
        <f t="shared" si="84"/>
        <v>0</v>
      </c>
      <c r="AK454" s="131">
        <f t="shared" si="77"/>
        <v>0</v>
      </c>
      <c r="AL454" s="131">
        <f t="shared" si="85"/>
        <v>0</v>
      </c>
      <c r="AM454" s="131" t="str">
        <f t="shared" si="86"/>
        <v/>
      </c>
      <c r="AN454" s="131" t="str">
        <f t="shared" ca="1" si="87"/>
        <v/>
      </c>
    </row>
    <row r="455" spans="1:40" ht="20.25" customHeight="1" x14ac:dyDescent="0.3">
      <c r="A455" s="127"/>
      <c r="B455" s="164"/>
      <c r="C455" s="139"/>
      <c r="D455" s="140"/>
      <c r="E455" s="139"/>
      <c r="F455" s="139"/>
      <c r="G455" s="140"/>
      <c r="H455" s="139"/>
      <c r="I455" s="129"/>
      <c r="L455" s="128"/>
      <c r="M455" s="128"/>
      <c r="N455" s="128"/>
      <c r="O455" s="128"/>
      <c r="P455" s="128"/>
      <c r="Q455" s="128"/>
      <c r="R455" s="128"/>
      <c r="S455" s="128"/>
      <c r="T455" s="120">
        <f t="shared" si="78"/>
        <v>0</v>
      </c>
      <c r="U455" s="131"/>
      <c r="V455" s="131"/>
      <c r="W455" s="131">
        <f>SUMIFS($F$3:F455,$D$3:D455,D455,$C$3:C455,"Buy")+SUMIFS($F$3:F455,$D$3:D455,D455,$C$3:C455,"Coin Deposit",$E$3:E455,"&lt;&gt;")</f>
        <v>0</v>
      </c>
      <c r="X455" s="131">
        <f t="shared" si="79"/>
        <v>0</v>
      </c>
      <c r="Y455" s="131">
        <f>IF($D455=Y$1,SUMIFS($H$3:$H455,$G$3:$G455,Y$1,$C$3:$C455,"Sell"),0)</f>
        <v>0</v>
      </c>
      <c r="Z455" s="131">
        <f t="shared" si="80"/>
        <v>0</v>
      </c>
      <c r="AA455" s="131">
        <f>IF($D455=AA$1,SUMIFS($H$3:$H455,$G$3:$G455,AA$1,$C$3:$C455,"Sell"),0)</f>
        <v>0</v>
      </c>
      <c r="AB455" s="131">
        <f t="shared" si="81"/>
        <v>0</v>
      </c>
      <c r="AC455" s="131">
        <f>SUMIFS('Deductions and Deposits'!$H:$H,'Deductions and Deposits'!$G:$G,D455,'Deductions and Deposits'!$F:$F,"&lt;="&amp;B455)+SUMIFS($F$3:F455,$D$3:D455,D455,$C$3:C455,"Coin Deposit",$E$3:E455,"")</f>
        <v>0</v>
      </c>
      <c r="AD455" s="131">
        <f>SUMIFS('Deductions and Deposits'!$D:$D,'Deductions and Deposits'!$C:$C,D455)+SUMIFS($F:$F,$D:$D,D455,$C:$C,"Coin Deduction")</f>
        <v>0</v>
      </c>
      <c r="AE455" s="131">
        <f>Table5[[#This Row],[Column4]]+Table5[[#This Row],[Column14]]+Table5[[#This Row],[Column19]]+Table5[[#This Row],[Column12]]</f>
        <v>0</v>
      </c>
      <c r="AF455" s="131">
        <f>Table5[[#This Row],[Column5]]+Table5[[#This Row],[Column13]]+Table5[[#This Row],[Column21]]+Table5[[#This Row],[Column18]]</f>
        <v>0</v>
      </c>
      <c r="AG455" s="131">
        <f t="shared" si="82"/>
        <v>0</v>
      </c>
      <c r="AH455" s="131">
        <f t="shared" si="83"/>
        <v>0</v>
      </c>
      <c r="AI455" s="131">
        <f>Table5[[#This Row],[Column17]]-Table5[[#This Row],[Column20]]</f>
        <v>0</v>
      </c>
      <c r="AJ455" s="131">
        <f t="shared" si="84"/>
        <v>0</v>
      </c>
      <c r="AK455" s="131">
        <f t="shared" si="77"/>
        <v>0</v>
      </c>
      <c r="AL455" s="131">
        <f t="shared" si="85"/>
        <v>0</v>
      </c>
      <c r="AM455" s="131" t="str">
        <f t="shared" si="86"/>
        <v/>
      </c>
      <c r="AN455" s="131" t="str">
        <f t="shared" ca="1" si="87"/>
        <v/>
      </c>
    </row>
    <row r="456" spans="1:40" ht="20.25" customHeight="1" x14ac:dyDescent="0.3">
      <c r="A456" s="127"/>
      <c r="B456" s="164"/>
      <c r="C456" s="139"/>
      <c r="D456" s="140"/>
      <c r="E456" s="139"/>
      <c r="F456" s="139"/>
      <c r="G456" s="140"/>
      <c r="H456" s="139"/>
      <c r="I456" s="129"/>
      <c r="L456" s="128"/>
      <c r="M456" s="128"/>
      <c r="N456" s="128"/>
      <c r="O456" s="128"/>
      <c r="P456" s="128"/>
      <c r="Q456" s="128"/>
      <c r="R456" s="128"/>
      <c r="S456" s="128"/>
      <c r="T456" s="120">
        <f t="shared" si="78"/>
        <v>0</v>
      </c>
      <c r="U456" s="131"/>
      <c r="V456" s="131"/>
      <c r="W456" s="131">
        <f>SUMIFS($F$3:F456,$D$3:D456,D456,$C$3:C456,"Buy")+SUMIFS($F$3:F456,$D$3:D456,D456,$C$3:C456,"Coin Deposit",$E$3:E456,"&lt;&gt;")</f>
        <v>0</v>
      </c>
      <c r="X456" s="131">
        <f t="shared" si="79"/>
        <v>0</v>
      </c>
      <c r="Y456" s="131">
        <f>IF($D456=Y$1,SUMIFS($H$3:$H456,$G$3:$G456,Y$1,$C$3:$C456,"Sell"),0)</f>
        <v>0</v>
      </c>
      <c r="Z456" s="131">
        <f t="shared" si="80"/>
        <v>0</v>
      </c>
      <c r="AA456" s="131">
        <f>IF($D456=AA$1,SUMIFS($H$3:$H456,$G$3:$G456,AA$1,$C$3:$C456,"Sell"),0)</f>
        <v>0</v>
      </c>
      <c r="AB456" s="131">
        <f t="shared" si="81"/>
        <v>0</v>
      </c>
      <c r="AC456" s="131">
        <f>SUMIFS('Deductions and Deposits'!$H:$H,'Deductions and Deposits'!$G:$G,D456,'Deductions and Deposits'!$F:$F,"&lt;="&amp;B456)+SUMIFS($F$3:F456,$D$3:D456,D456,$C$3:C456,"Coin Deposit",$E$3:E456,"")</f>
        <v>0</v>
      </c>
      <c r="AD456" s="131">
        <f>SUMIFS('Deductions and Deposits'!$D:$D,'Deductions and Deposits'!$C:$C,D456)+SUMIFS($F:$F,$D:$D,D456,$C:$C,"Coin Deduction")</f>
        <v>0</v>
      </c>
      <c r="AE456" s="131">
        <f>Table5[[#This Row],[Column4]]+Table5[[#This Row],[Column14]]+Table5[[#This Row],[Column19]]+Table5[[#This Row],[Column12]]</f>
        <v>0</v>
      </c>
      <c r="AF456" s="131">
        <f>Table5[[#This Row],[Column5]]+Table5[[#This Row],[Column13]]+Table5[[#This Row],[Column21]]+Table5[[#This Row],[Column18]]</f>
        <v>0</v>
      </c>
      <c r="AG456" s="131">
        <f t="shared" si="82"/>
        <v>0</v>
      </c>
      <c r="AH456" s="131">
        <f t="shared" si="83"/>
        <v>0</v>
      </c>
      <c r="AI456" s="131">
        <f>Table5[[#This Row],[Column17]]-Table5[[#This Row],[Column20]]</f>
        <v>0</v>
      </c>
      <c r="AJ456" s="131">
        <f t="shared" si="84"/>
        <v>0</v>
      </c>
      <c r="AK456" s="131">
        <f t="shared" si="77"/>
        <v>0</v>
      </c>
      <c r="AL456" s="131">
        <f t="shared" si="85"/>
        <v>0</v>
      </c>
      <c r="AM456" s="131" t="str">
        <f t="shared" si="86"/>
        <v/>
      </c>
      <c r="AN456" s="131" t="str">
        <f t="shared" ca="1" si="87"/>
        <v/>
      </c>
    </row>
    <row r="457" spans="1:40" ht="20.25" customHeight="1" x14ac:dyDescent="0.3">
      <c r="A457" s="127"/>
      <c r="B457" s="164"/>
      <c r="C457" s="139"/>
      <c r="D457" s="140"/>
      <c r="E457" s="139"/>
      <c r="F457" s="139"/>
      <c r="G457" s="140"/>
      <c r="H457" s="139"/>
      <c r="I457" s="129"/>
      <c r="L457" s="128"/>
      <c r="M457" s="128"/>
      <c r="N457" s="128"/>
      <c r="O457" s="128"/>
      <c r="P457" s="128"/>
      <c r="Q457" s="128"/>
      <c r="R457" s="128"/>
      <c r="S457" s="128"/>
      <c r="T457" s="120">
        <f t="shared" si="78"/>
        <v>0</v>
      </c>
      <c r="U457" s="131"/>
      <c r="V457" s="131"/>
      <c r="W457" s="131">
        <f>SUMIFS($F$3:F457,$D$3:D457,D457,$C$3:C457,"Buy")+SUMIFS($F$3:F457,$D$3:D457,D457,$C$3:C457,"Coin Deposit",$E$3:E457,"&lt;&gt;")</f>
        <v>0</v>
      </c>
      <c r="X457" s="131">
        <f t="shared" si="79"/>
        <v>0</v>
      </c>
      <c r="Y457" s="131">
        <f>IF($D457=Y$1,SUMIFS($H$3:$H457,$G$3:$G457,Y$1,$C$3:$C457,"Sell"),0)</f>
        <v>0</v>
      </c>
      <c r="Z457" s="131">
        <f t="shared" si="80"/>
        <v>0</v>
      </c>
      <c r="AA457" s="131">
        <f>IF($D457=AA$1,SUMIFS($H$3:$H457,$G$3:$G457,AA$1,$C$3:$C457,"Sell"),0)</f>
        <v>0</v>
      </c>
      <c r="AB457" s="131">
        <f t="shared" si="81"/>
        <v>0</v>
      </c>
      <c r="AC457" s="131">
        <f>SUMIFS('Deductions and Deposits'!$H:$H,'Deductions and Deposits'!$G:$G,D457,'Deductions and Deposits'!$F:$F,"&lt;="&amp;B457)+SUMIFS($F$3:F457,$D$3:D457,D457,$C$3:C457,"Coin Deposit",$E$3:E457,"")</f>
        <v>0</v>
      </c>
      <c r="AD457" s="131">
        <f>SUMIFS('Deductions and Deposits'!$D:$D,'Deductions and Deposits'!$C:$C,D457)+SUMIFS($F:$F,$D:$D,D457,$C:$C,"Coin Deduction")</f>
        <v>0</v>
      </c>
      <c r="AE457" s="131">
        <f>Table5[[#This Row],[Column4]]+Table5[[#This Row],[Column14]]+Table5[[#This Row],[Column19]]+Table5[[#This Row],[Column12]]</f>
        <v>0</v>
      </c>
      <c r="AF457" s="131">
        <f>Table5[[#This Row],[Column5]]+Table5[[#This Row],[Column13]]+Table5[[#This Row],[Column21]]+Table5[[#This Row],[Column18]]</f>
        <v>0</v>
      </c>
      <c r="AG457" s="131">
        <f t="shared" si="82"/>
        <v>0</v>
      </c>
      <c r="AH457" s="131">
        <f t="shared" si="83"/>
        <v>0</v>
      </c>
      <c r="AI457" s="131">
        <f>Table5[[#This Row],[Column17]]-Table5[[#This Row],[Column20]]</f>
        <v>0</v>
      </c>
      <c r="AJ457" s="131">
        <f t="shared" si="84"/>
        <v>0</v>
      </c>
      <c r="AK457" s="131">
        <f t="shared" si="77"/>
        <v>0</v>
      </c>
      <c r="AL457" s="131">
        <f t="shared" si="85"/>
        <v>0</v>
      </c>
      <c r="AM457" s="131" t="str">
        <f t="shared" si="86"/>
        <v/>
      </c>
      <c r="AN457" s="131" t="str">
        <f t="shared" ca="1" si="87"/>
        <v/>
      </c>
    </row>
    <row r="458" spans="1:40" ht="20.25" customHeight="1" x14ac:dyDescent="0.3">
      <c r="A458" s="127"/>
      <c r="B458" s="164"/>
      <c r="C458" s="139"/>
      <c r="D458" s="140"/>
      <c r="E458" s="139"/>
      <c r="F458" s="139"/>
      <c r="G458" s="140"/>
      <c r="H458" s="139"/>
      <c r="I458" s="129"/>
      <c r="L458" s="128"/>
      <c r="M458" s="128"/>
      <c r="N458" s="128"/>
      <c r="O458" s="128"/>
      <c r="P458" s="128"/>
      <c r="Q458" s="128"/>
      <c r="R458" s="128"/>
      <c r="S458" s="128"/>
      <c r="T458" s="120">
        <f t="shared" si="78"/>
        <v>0</v>
      </c>
      <c r="U458" s="131"/>
      <c r="V458" s="131"/>
      <c r="W458" s="131">
        <f>SUMIFS($F$3:F458,$D$3:D458,D458,$C$3:C458,"Buy")+SUMIFS($F$3:F458,$D$3:D458,D458,$C$3:C458,"Coin Deposit",$E$3:E458,"&lt;&gt;")</f>
        <v>0</v>
      </c>
      <c r="X458" s="131">
        <f t="shared" si="79"/>
        <v>0</v>
      </c>
      <c r="Y458" s="131">
        <f>IF($D458=Y$1,SUMIFS($H$3:$H458,$G$3:$G458,Y$1,$C$3:$C458,"Sell"),0)</f>
        <v>0</v>
      </c>
      <c r="Z458" s="131">
        <f t="shared" si="80"/>
        <v>0</v>
      </c>
      <c r="AA458" s="131">
        <f>IF($D458=AA$1,SUMIFS($H$3:$H458,$G$3:$G458,AA$1,$C$3:$C458,"Sell"),0)</f>
        <v>0</v>
      </c>
      <c r="AB458" s="131">
        <f t="shared" si="81"/>
        <v>0</v>
      </c>
      <c r="AC458" s="131">
        <f>SUMIFS('Deductions and Deposits'!$H:$H,'Deductions and Deposits'!$G:$G,D458,'Deductions and Deposits'!$F:$F,"&lt;="&amp;B458)+SUMIFS($F$3:F458,$D$3:D458,D458,$C$3:C458,"Coin Deposit",$E$3:E458,"")</f>
        <v>0</v>
      </c>
      <c r="AD458" s="131">
        <f>SUMIFS('Deductions and Deposits'!$D:$D,'Deductions and Deposits'!$C:$C,D458)+SUMIFS($F:$F,$D:$D,D458,$C:$C,"Coin Deduction")</f>
        <v>0</v>
      </c>
      <c r="AE458" s="131">
        <f>Table5[[#This Row],[Column4]]+Table5[[#This Row],[Column14]]+Table5[[#This Row],[Column19]]+Table5[[#This Row],[Column12]]</f>
        <v>0</v>
      </c>
      <c r="AF458" s="131">
        <f>Table5[[#This Row],[Column5]]+Table5[[#This Row],[Column13]]+Table5[[#This Row],[Column21]]+Table5[[#This Row],[Column18]]</f>
        <v>0</v>
      </c>
      <c r="AG458" s="131">
        <f t="shared" si="82"/>
        <v>0</v>
      </c>
      <c r="AH458" s="131">
        <f t="shared" si="83"/>
        <v>0</v>
      </c>
      <c r="AI458" s="131">
        <f>Table5[[#This Row],[Column17]]-Table5[[#This Row],[Column20]]</f>
        <v>0</v>
      </c>
      <c r="AJ458" s="131">
        <f t="shared" si="84"/>
        <v>0</v>
      </c>
      <c r="AK458" s="131">
        <f t="shared" si="77"/>
        <v>0</v>
      </c>
      <c r="AL458" s="131">
        <f t="shared" si="85"/>
        <v>0</v>
      </c>
      <c r="AM458" s="131" t="str">
        <f t="shared" si="86"/>
        <v/>
      </c>
      <c r="AN458" s="131" t="str">
        <f t="shared" ca="1" si="87"/>
        <v/>
      </c>
    </row>
    <row r="459" spans="1:40" ht="20.25" customHeight="1" x14ac:dyDescent="0.3">
      <c r="A459" s="127"/>
      <c r="B459" s="164"/>
      <c r="C459" s="139"/>
      <c r="D459" s="140"/>
      <c r="E459" s="139"/>
      <c r="F459" s="139"/>
      <c r="G459" s="140"/>
      <c r="H459" s="139"/>
      <c r="I459" s="129"/>
      <c r="L459" s="128"/>
      <c r="M459" s="128"/>
      <c r="N459" s="128"/>
      <c r="O459" s="128"/>
      <c r="P459" s="128"/>
      <c r="Q459" s="128"/>
      <c r="R459" s="128"/>
      <c r="S459" s="128"/>
      <c r="T459" s="120">
        <f t="shared" si="78"/>
        <v>0</v>
      </c>
      <c r="U459" s="131"/>
      <c r="V459" s="131"/>
      <c r="W459" s="131">
        <f>SUMIFS($F$3:F459,$D$3:D459,D459,$C$3:C459,"Buy")+SUMIFS($F$3:F459,$D$3:D459,D459,$C$3:C459,"Coin Deposit",$E$3:E459,"&lt;&gt;")</f>
        <v>0</v>
      </c>
      <c r="X459" s="131">
        <f t="shared" si="79"/>
        <v>0</v>
      </c>
      <c r="Y459" s="131">
        <f>IF($D459=Y$1,SUMIFS($H$3:$H459,$G$3:$G459,Y$1,$C$3:$C459,"Sell"),0)</f>
        <v>0</v>
      </c>
      <c r="Z459" s="131">
        <f t="shared" si="80"/>
        <v>0</v>
      </c>
      <c r="AA459" s="131">
        <f>IF($D459=AA$1,SUMIFS($H$3:$H459,$G$3:$G459,AA$1,$C$3:$C459,"Sell"),0)</f>
        <v>0</v>
      </c>
      <c r="AB459" s="131">
        <f t="shared" si="81"/>
        <v>0</v>
      </c>
      <c r="AC459" s="131">
        <f>SUMIFS('Deductions and Deposits'!$H:$H,'Deductions and Deposits'!$G:$G,D459,'Deductions and Deposits'!$F:$F,"&lt;="&amp;B459)+SUMIFS($F$3:F459,$D$3:D459,D459,$C$3:C459,"Coin Deposit",$E$3:E459,"")</f>
        <v>0</v>
      </c>
      <c r="AD459" s="131">
        <f>SUMIFS('Deductions and Deposits'!$D:$D,'Deductions and Deposits'!$C:$C,D459)+SUMIFS($F:$F,$D:$D,D459,$C:$C,"Coin Deduction")</f>
        <v>0</v>
      </c>
      <c r="AE459" s="131">
        <f>Table5[[#This Row],[Column4]]+Table5[[#This Row],[Column14]]+Table5[[#This Row],[Column19]]+Table5[[#This Row],[Column12]]</f>
        <v>0</v>
      </c>
      <c r="AF459" s="131">
        <f>Table5[[#This Row],[Column5]]+Table5[[#This Row],[Column13]]+Table5[[#This Row],[Column21]]+Table5[[#This Row],[Column18]]</f>
        <v>0</v>
      </c>
      <c r="AG459" s="131">
        <f t="shared" si="82"/>
        <v>0</v>
      </c>
      <c r="AH459" s="131">
        <f t="shared" si="83"/>
        <v>0</v>
      </c>
      <c r="AI459" s="131">
        <f>Table5[[#This Row],[Column17]]-Table5[[#This Row],[Column20]]</f>
        <v>0</v>
      </c>
      <c r="AJ459" s="131">
        <f t="shared" si="84"/>
        <v>0</v>
      </c>
      <c r="AK459" s="131">
        <f t="shared" si="77"/>
        <v>0</v>
      </c>
      <c r="AL459" s="131">
        <f t="shared" si="85"/>
        <v>0</v>
      </c>
      <c r="AM459" s="131" t="str">
        <f t="shared" si="86"/>
        <v/>
      </c>
      <c r="AN459" s="131" t="str">
        <f t="shared" ca="1" si="87"/>
        <v/>
      </c>
    </row>
    <row r="460" spans="1:40" ht="20.25" customHeight="1" x14ac:dyDescent="0.3">
      <c r="A460" s="127"/>
      <c r="B460" s="164"/>
      <c r="C460" s="139"/>
      <c r="D460" s="140"/>
      <c r="E460" s="139"/>
      <c r="F460" s="139"/>
      <c r="G460" s="140"/>
      <c r="H460" s="139"/>
      <c r="I460" s="129"/>
      <c r="L460" s="128"/>
      <c r="M460" s="128"/>
      <c r="N460" s="128"/>
      <c r="O460" s="128"/>
      <c r="P460" s="128"/>
      <c r="Q460" s="128"/>
      <c r="R460" s="128"/>
      <c r="S460" s="128"/>
      <c r="T460" s="120">
        <f t="shared" si="78"/>
        <v>0</v>
      </c>
      <c r="U460" s="131"/>
      <c r="V460" s="131"/>
      <c r="W460" s="131">
        <f>SUMIFS($F$3:F460,$D$3:D460,D460,$C$3:C460,"Buy")+SUMIFS($F$3:F460,$D$3:D460,D460,$C$3:C460,"Coin Deposit",$E$3:E460,"&lt;&gt;")</f>
        <v>0</v>
      </c>
      <c r="X460" s="131">
        <f t="shared" si="79"/>
        <v>0</v>
      </c>
      <c r="Y460" s="131">
        <f>IF($D460=Y$1,SUMIFS($H$3:$H460,$G$3:$G460,Y$1,$C$3:$C460,"Sell"),0)</f>
        <v>0</v>
      </c>
      <c r="Z460" s="131">
        <f t="shared" si="80"/>
        <v>0</v>
      </c>
      <c r="AA460" s="131">
        <f>IF($D460=AA$1,SUMIFS($H$3:$H460,$G$3:$G460,AA$1,$C$3:$C460,"Sell"),0)</f>
        <v>0</v>
      </c>
      <c r="AB460" s="131">
        <f t="shared" si="81"/>
        <v>0</v>
      </c>
      <c r="AC460" s="131">
        <f>SUMIFS('Deductions and Deposits'!$H:$H,'Deductions and Deposits'!$G:$G,D460,'Deductions and Deposits'!$F:$F,"&lt;="&amp;B460)+SUMIFS($F$3:F460,$D$3:D460,D460,$C$3:C460,"Coin Deposit",$E$3:E460,"")</f>
        <v>0</v>
      </c>
      <c r="AD460" s="131">
        <f>SUMIFS('Deductions and Deposits'!$D:$D,'Deductions and Deposits'!$C:$C,D460)+SUMIFS($F:$F,$D:$D,D460,$C:$C,"Coin Deduction")</f>
        <v>0</v>
      </c>
      <c r="AE460" s="131">
        <f>Table5[[#This Row],[Column4]]+Table5[[#This Row],[Column14]]+Table5[[#This Row],[Column19]]+Table5[[#This Row],[Column12]]</f>
        <v>0</v>
      </c>
      <c r="AF460" s="131">
        <f>Table5[[#This Row],[Column5]]+Table5[[#This Row],[Column13]]+Table5[[#This Row],[Column21]]+Table5[[#This Row],[Column18]]</f>
        <v>0</v>
      </c>
      <c r="AG460" s="131">
        <f t="shared" si="82"/>
        <v>0</v>
      </c>
      <c r="AH460" s="131">
        <f t="shared" si="83"/>
        <v>0</v>
      </c>
      <c r="AI460" s="131">
        <f>Table5[[#This Row],[Column17]]-Table5[[#This Row],[Column20]]</f>
        <v>0</v>
      </c>
      <c r="AJ460" s="131">
        <f t="shared" si="84"/>
        <v>0</v>
      </c>
      <c r="AK460" s="131">
        <f t="shared" si="77"/>
        <v>0</v>
      </c>
      <c r="AL460" s="131">
        <f t="shared" si="85"/>
        <v>0</v>
      </c>
      <c r="AM460" s="131" t="str">
        <f t="shared" si="86"/>
        <v/>
      </c>
      <c r="AN460" s="131" t="str">
        <f t="shared" ca="1" si="87"/>
        <v/>
      </c>
    </row>
    <row r="461" spans="1:40" ht="20.25" customHeight="1" x14ac:dyDescent="0.3">
      <c r="A461" s="127"/>
      <c r="B461" s="164"/>
      <c r="C461" s="139"/>
      <c r="D461" s="140"/>
      <c r="E461" s="139"/>
      <c r="F461" s="139"/>
      <c r="G461" s="140"/>
      <c r="H461" s="139"/>
      <c r="I461" s="129"/>
      <c r="L461" s="128"/>
      <c r="M461" s="128"/>
      <c r="N461" s="128"/>
      <c r="O461" s="128"/>
      <c r="P461" s="128"/>
      <c r="Q461" s="128"/>
      <c r="R461" s="128"/>
      <c r="S461" s="128"/>
      <c r="T461" s="120">
        <f t="shared" si="78"/>
        <v>0</v>
      </c>
      <c r="U461" s="131"/>
      <c r="V461" s="131"/>
      <c r="W461" s="131">
        <f>SUMIFS($F$3:F461,$D$3:D461,D461,$C$3:C461,"Buy")+SUMIFS($F$3:F461,$D$3:D461,D461,$C$3:C461,"Coin Deposit",$E$3:E461,"&lt;&gt;")</f>
        <v>0</v>
      </c>
      <c r="X461" s="131">
        <f t="shared" si="79"/>
        <v>0</v>
      </c>
      <c r="Y461" s="131">
        <f>IF($D461=Y$1,SUMIFS($H$3:$H461,$G$3:$G461,Y$1,$C$3:$C461,"Sell"),0)</f>
        <v>0</v>
      </c>
      <c r="Z461" s="131">
        <f t="shared" si="80"/>
        <v>0</v>
      </c>
      <c r="AA461" s="131">
        <f>IF($D461=AA$1,SUMIFS($H$3:$H461,$G$3:$G461,AA$1,$C$3:$C461,"Sell"),0)</f>
        <v>0</v>
      </c>
      <c r="AB461" s="131">
        <f t="shared" si="81"/>
        <v>0</v>
      </c>
      <c r="AC461" s="131">
        <f>SUMIFS('Deductions and Deposits'!$H:$H,'Deductions and Deposits'!$G:$G,D461,'Deductions and Deposits'!$F:$F,"&lt;="&amp;B461)+SUMIFS($F$3:F461,$D$3:D461,D461,$C$3:C461,"Coin Deposit",$E$3:E461,"")</f>
        <v>0</v>
      </c>
      <c r="AD461" s="131">
        <f>SUMIFS('Deductions and Deposits'!$D:$D,'Deductions and Deposits'!$C:$C,D461)+SUMIFS($F:$F,$D:$D,D461,$C:$C,"Coin Deduction")</f>
        <v>0</v>
      </c>
      <c r="AE461" s="131">
        <f>Table5[[#This Row],[Column4]]+Table5[[#This Row],[Column14]]+Table5[[#This Row],[Column19]]+Table5[[#This Row],[Column12]]</f>
        <v>0</v>
      </c>
      <c r="AF461" s="131">
        <f>Table5[[#This Row],[Column5]]+Table5[[#This Row],[Column13]]+Table5[[#This Row],[Column21]]+Table5[[#This Row],[Column18]]</f>
        <v>0</v>
      </c>
      <c r="AG461" s="131">
        <f t="shared" si="82"/>
        <v>0</v>
      </c>
      <c r="AH461" s="131">
        <f t="shared" si="83"/>
        <v>0</v>
      </c>
      <c r="AI461" s="131">
        <f>Table5[[#This Row],[Column17]]-Table5[[#This Row],[Column20]]</f>
        <v>0</v>
      </c>
      <c r="AJ461" s="131">
        <f t="shared" si="84"/>
        <v>0</v>
      </c>
      <c r="AK461" s="131">
        <f t="shared" si="77"/>
        <v>0</v>
      </c>
      <c r="AL461" s="131">
        <f t="shared" si="85"/>
        <v>0</v>
      </c>
      <c r="AM461" s="131" t="str">
        <f t="shared" si="86"/>
        <v/>
      </c>
      <c r="AN461" s="131" t="str">
        <f t="shared" ca="1" si="87"/>
        <v/>
      </c>
    </row>
    <row r="462" spans="1:40" ht="20.25" customHeight="1" x14ac:dyDescent="0.3">
      <c r="A462" s="127"/>
      <c r="B462" s="164"/>
      <c r="C462" s="139"/>
      <c r="D462" s="140"/>
      <c r="E462" s="139"/>
      <c r="F462" s="139"/>
      <c r="G462" s="140"/>
      <c r="H462" s="139"/>
      <c r="I462" s="129"/>
      <c r="L462" s="128"/>
      <c r="M462" s="128"/>
      <c r="N462" s="128"/>
      <c r="O462" s="128"/>
      <c r="P462" s="128"/>
      <c r="Q462" s="128"/>
      <c r="R462" s="128"/>
      <c r="S462" s="128"/>
      <c r="T462" s="120">
        <f t="shared" si="78"/>
        <v>0</v>
      </c>
      <c r="U462" s="131"/>
      <c r="V462" s="131"/>
      <c r="W462" s="131">
        <f>SUMIFS($F$3:F462,$D$3:D462,D462,$C$3:C462,"Buy")+SUMIFS($F$3:F462,$D$3:D462,D462,$C$3:C462,"Coin Deposit",$E$3:E462,"&lt;&gt;")</f>
        <v>0</v>
      </c>
      <c r="X462" s="131">
        <f t="shared" si="79"/>
        <v>0</v>
      </c>
      <c r="Y462" s="131">
        <f>IF($D462=Y$1,SUMIFS($H$3:$H462,$G$3:$G462,Y$1,$C$3:$C462,"Sell"),0)</f>
        <v>0</v>
      </c>
      <c r="Z462" s="131">
        <f t="shared" si="80"/>
        <v>0</v>
      </c>
      <c r="AA462" s="131">
        <f>IF($D462=AA$1,SUMIFS($H$3:$H462,$G$3:$G462,AA$1,$C$3:$C462,"Sell"),0)</f>
        <v>0</v>
      </c>
      <c r="AB462" s="131">
        <f t="shared" si="81"/>
        <v>0</v>
      </c>
      <c r="AC462" s="131">
        <f>SUMIFS('Deductions and Deposits'!$H:$H,'Deductions and Deposits'!$G:$G,D462,'Deductions and Deposits'!$F:$F,"&lt;="&amp;B462)+SUMIFS($F$3:F462,$D$3:D462,D462,$C$3:C462,"Coin Deposit",$E$3:E462,"")</f>
        <v>0</v>
      </c>
      <c r="AD462" s="131">
        <f>SUMIFS('Deductions and Deposits'!$D:$D,'Deductions and Deposits'!$C:$C,D462)+SUMIFS($F:$F,$D:$D,D462,$C:$C,"Coin Deduction")</f>
        <v>0</v>
      </c>
      <c r="AE462" s="131">
        <f>Table5[[#This Row],[Column4]]+Table5[[#This Row],[Column14]]+Table5[[#This Row],[Column19]]+Table5[[#This Row],[Column12]]</f>
        <v>0</v>
      </c>
      <c r="AF462" s="131">
        <f>Table5[[#This Row],[Column5]]+Table5[[#This Row],[Column13]]+Table5[[#This Row],[Column21]]+Table5[[#This Row],[Column18]]</f>
        <v>0</v>
      </c>
      <c r="AG462" s="131">
        <f t="shared" si="82"/>
        <v>0</v>
      </c>
      <c r="AH462" s="131">
        <f t="shared" si="83"/>
        <v>0</v>
      </c>
      <c r="AI462" s="131">
        <f>Table5[[#This Row],[Column17]]-Table5[[#This Row],[Column20]]</f>
        <v>0</v>
      </c>
      <c r="AJ462" s="131">
        <f t="shared" si="84"/>
        <v>0</v>
      </c>
      <c r="AK462" s="131">
        <f t="shared" si="77"/>
        <v>0</v>
      </c>
      <c r="AL462" s="131">
        <f t="shared" si="85"/>
        <v>0</v>
      </c>
      <c r="AM462" s="131" t="str">
        <f t="shared" si="86"/>
        <v/>
      </c>
      <c r="AN462" s="131" t="str">
        <f t="shared" ca="1" si="87"/>
        <v/>
      </c>
    </row>
    <row r="463" spans="1:40" ht="20.25" customHeight="1" x14ac:dyDescent="0.3">
      <c r="A463" s="127"/>
      <c r="B463" s="164"/>
      <c r="C463" s="139"/>
      <c r="D463" s="140"/>
      <c r="E463" s="139"/>
      <c r="F463" s="139"/>
      <c r="G463" s="140"/>
      <c r="H463" s="139"/>
      <c r="I463" s="129"/>
      <c r="L463" s="128"/>
      <c r="M463" s="128"/>
      <c r="N463" s="128"/>
      <c r="O463" s="128"/>
      <c r="P463" s="128"/>
      <c r="Q463" s="128"/>
      <c r="R463" s="128"/>
      <c r="S463" s="128"/>
      <c r="T463" s="120">
        <f t="shared" si="78"/>
        <v>0</v>
      </c>
      <c r="U463" s="131"/>
      <c r="V463" s="131"/>
      <c r="W463" s="131">
        <f>SUMIFS($F$3:F463,$D$3:D463,D463,$C$3:C463,"Buy")+SUMIFS($F$3:F463,$D$3:D463,D463,$C$3:C463,"Coin Deposit",$E$3:E463,"&lt;&gt;")</f>
        <v>0</v>
      </c>
      <c r="X463" s="131">
        <f t="shared" si="79"/>
        <v>0</v>
      </c>
      <c r="Y463" s="131">
        <f>IF($D463=Y$1,SUMIFS($H$3:$H463,$G$3:$G463,Y$1,$C$3:$C463,"Sell"),0)</f>
        <v>0</v>
      </c>
      <c r="Z463" s="131">
        <f t="shared" si="80"/>
        <v>0</v>
      </c>
      <c r="AA463" s="131">
        <f>IF($D463=AA$1,SUMIFS($H$3:$H463,$G$3:$G463,AA$1,$C$3:$C463,"Sell"),0)</f>
        <v>0</v>
      </c>
      <c r="AB463" s="131">
        <f t="shared" si="81"/>
        <v>0</v>
      </c>
      <c r="AC463" s="131">
        <f>SUMIFS('Deductions and Deposits'!$H:$H,'Deductions and Deposits'!$G:$G,D463,'Deductions and Deposits'!$F:$F,"&lt;="&amp;B463)+SUMIFS($F$3:F463,$D$3:D463,D463,$C$3:C463,"Coin Deposit",$E$3:E463,"")</f>
        <v>0</v>
      </c>
      <c r="AD463" s="131">
        <f>SUMIFS('Deductions and Deposits'!$D:$D,'Deductions and Deposits'!$C:$C,D463)+SUMIFS($F:$F,$D:$D,D463,$C:$C,"Coin Deduction")</f>
        <v>0</v>
      </c>
      <c r="AE463" s="131">
        <f>Table5[[#This Row],[Column4]]+Table5[[#This Row],[Column14]]+Table5[[#This Row],[Column19]]+Table5[[#This Row],[Column12]]</f>
        <v>0</v>
      </c>
      <c r="AF463" s="131">
        <f>Table5[[#This Row],[Column5]]+Table5[[#This Row],[Column13]]+Table5[[#This Row],[Column21]]+Table5[[#This Row],[Column18]]</f>
        <v>0</v>
      </c>
      <c r="AG463" s="131">
        <f t="shared" si="82"/>
        <v>0</v>
      </c>
      <c r="AH463" s="131">
        <f t="shared" si="83"/>
        <v>0</v>
      </c>
      <c r="AI463" s="131">
        <f>Table5[[#This Row],[Column17]]-Table5[[#This Row],[Column20]]</f>
        <v>0</v>
      </c>
      <c r="AJ463" s="131">
        <f t="shared" si="84"/>
        <v>0</v>
      </c>
      <c r="AK463" s="131">
        <f t="shared" si="77"/>
        <v>0</v>
      </c>
      <c r="AL463" s="131">
        <f t="shared" si="85"/>
        <v>0</v>
      </c>
      <c r="AM463" s="131" t="str">
        <f t="shared" si="86"/>
        <v/>
      </c>
      <c r="AN463" s="131" t="str">
        <f t="shared" ca="1" si="87"/>
        <v/>
      </c>
    </row>
    <row r="464" spans="1:40" ht="20.25" customHeight="1" x14ac:dyDescent="0.3">
      <c r="A464" s="127"/>
      <c r="B464" s="164"/>
      <c r="C464" s="139"/>
      <c r="D464" s="140"/>
      <c r="E464" s="139"/>
      <c r="F464" s="139"/>
      <c r="G464" s="140"/>
      <c r="H464" s="139"/>
      <c r="I464" s="129"/>
      <c r="L464" s="128"/>
      <c r="M464" s="128"/>
      <c r="N464" s="128"/>
      <c r="O464" s="128"/>
      <c r="P464" s="128"/>
      <c r="Q464" s="128"/>
      <c r="R464" s="128"/>
      <c r="S464" s="128"/>
      <c r="T464" s="120">
        <f t="shared" si="78"/>
        <v>0</v>
      </c>
      <c r="U464" s="131"/>
      <c r="V464" s="131"/>
      <c r="W464" s="131">
        <f>SUMIFS($F$3:F464,$D$3:D464,D464,$C$3:C464,"Buy")+SUMIFS($F$3:F464,$D$3:D464,D464,$C$3:C464,"Coin Deposit",$E$3:E464,"&lt;&gt;")</f>
        <v>0</v>
      </c>
      <c r="X464" s="131">
        <f t="shared" si="79"/>
        <v>0</v>
      </c>
      <c r="Y464" s="131">
        <f>IF($D464=Y$1,SUMIFS($H$3:$H464,$G$3:$G464,Y$1,$C$3:$C464,"Sell"),0)</f>
        <v>0</v>
      </c>
      <c r="Z464" s="131">
        <f t="shared" si="80"/>
        <v>0</v>
      </c>
      <c r="AA464" s="131">
        <f>IF($D464=AA$1,SUMIFS($H$3:$H464,$G$3:$G464,AA$1,$C$3:$C464,"Sell"),0)</f>
        <v>0</v>
      </c>
      <c r="AB464" s="131">
        <f t="shared" si="81"/>
        <v>0</v>
      </c>
      <c r="AC464" s="131">
        <f>SUMIFS('Deductions and Deposits'!$H:$H,'Deductions and Deposits'!$G:$G,D464,'Deductions and Deposits'!$F:$F,"&lt;="&amp;B464)+SUMIFS($F$3:F464,$D$3:D464,D464,$C$3:C464,"Coin Deposit",$E$3:E464,"")</f>
        <v>0</v>
      </c>
      <c r="AD464" s="131">
        <f>SUMIFS('Deductions and Deposits'!$D:$D,'Deductions and Deposits'!$C:$C,D464)+SUMIFS($F:$F,$D:$D,D464,$C:$C,"Coin Deduction")</f>
        <v>0</v>
      </c>
      <c r="AE464" s="131">
        <f>Table5[[#This Row],[Column4]]+Table5[[#This Row],[Column14]]+Table5[[#This Row],[Column19]]+Table5[[#This Row],[Column12]]</f>
        <v>0</v>
      </c>
      <c r="AF464" s="131">
        <f>Table5[[#This Row],[Column5]]+Table5[[#This Row],[Column13]]+Table5[[#This Row],[Column21]]+Table5[[#This Row],[Column18]]</f>
        <v>0</v>
      </c>
      <c r="AG464" s="131">
        <f t="shared" si="82"/>
        <v>0</v>
      </c>
      <c r="AH464" s="131">
        <f t="shared" si="83"/>
        <v>0</v>
      </c>
      <c r="AI464" s="131">
        <f>Table5[[#This Row],[Column17]]-Table5[[#This Row],[Column20]]</f>
        <v>0</v>
      </c>
      <c r="AJ464" s="131">
        <f t="shared" si="84"/>
        <v>0</v>
      </c>
      <c r="AK464" s="131">
        <f t="shared" si="77"/>
        <v>0</v>
      </c>
      <c r="AL464" s="131">
        <f t="shared" si="85"/>
        <v>0</v>
      </c>
      <c r="AM464" s="131" t="str">
        <f t="shared" si="86"/>
        <v/>
      </c>
      <c r="AN464" s="131" t="str">
        <f t="shared" ca="1" si="87"/>
        <v/>
      </c>
    </row>
    <row r="465" spans="1:40" ht="20.25" customHeight="1" x14ac:dyDescent="0.3">
      <c r="A465" s="127"/>
      <c r="B465" s="164"/>
      <c r="C465" s="139"/>
      <c r="D465" s="140"/>
      <c r="E465" s="139"/>
      <c r="F465" s="139"/>
      <c r="G465" s="140"/>
      <c r="H465" s="139"/>
      <c r="I465" s="129"/>
      <c r="L465" s="128"/>
      <c r="M465" s="128"/>
      <c r="N465" s="128"/>
      <c r="O465" s="128"/>
      <c r="P465" s="128"/>
      <c r="Q465" s="128"/>
      <c r="R465" s="128"/>
      <c r="S465" s="128"/>
      <c r="T465" s="120">
        <f t="shared" si="78"/>
        <v>0</v>
      </c>
      <c r="U465" s="131"/>
      <c r="V465" s="131"/>
      <c r="W465" s="131">
        <f>SUMIFS($F$3:F465,$D$3:D465,D465,$C$3:C465,"Buy")+SUMIFS($F$3:F465,$D$3:D465,D465,$C$3:C465,"Coin Deposit",$E$3:E465,"&lt;&gt;")</f>
        <v>0</v>
      </c>
      <c r="X465" s="131">
        <f t="shared" si="79"/>
        <v>0</v>
      </c>
      <c r="Y465" s="131">
        <f>IF($D465=Y$1,SUMIFS($H$3:$H465,$G$3:$G465,Y$1,$C$3:$C465,"Sell"),0)</f>
        <v>0</v>
      </c>
      <c r="Z465" s="131">
        <f t="shared" si="80"/>
        <v>0</v>
      </c>
      <c r="AA465" s="131">
        <f>IF($D465=AA$1,SUMIFS($H$3:$H465,$G$3:$G465,AA$1,$C$3:$C465,"Sell"),0)</f>
        <v>0</v>
      </c>
      <c r="AB465" s="131">
        <f t="shared" si="81"/>
        <v>0</v>
      </c>
      <c r="AC465" s="131">
        <f>SUMIFS('Deductions and Deposits'!$H:$H,'Deductions and Deposits'!$G:$G,D465,'Deductions and Deposits'!$F:$F,"&lt;="&amp;B465)+SUMIFS($F$3:F465,$D$3:D465,D465,$C$3:C465,"Coin Deposit",$E$3:E465,"")</f>
        <v>0</v>
      </c>
      <c r="AD465" s="131">
        <f>SUMIFS('Deductions and Deposits'!$D:$D,'Deductions and Deposits'!$C:$C,D465)+SUMIFS($F:$F,$D:$D,D465,$C:$C,"Coin Deduction")</f>
        <v>0</v>
      </c>
      <c r="AE465" s="131">
        <f>Table5[[#This Row],[Column4]]+Table5[[#This Row],[Column14]]+Table5[[#This Row],[Column19]]+Table5[[#This Row],[Column12]]</f>
        <v>0</v>
      </c>
      <c r="AF465" s="131">
        <f>Table5[[#This Row],[Column5]]+Table5[[#This Row],[Column13]]+Table5[[#This Row],[Column21]]+Table5[[#This Row],[Column18]]</f>
        <v>0</v>
      </c>
      <c r="AG465" s="131">
        <f t="shared" si="82"/>
        <v>0</v>
      </c>
      <c r="AH465" s="131">
        <f t="shared" si="83"/>
        <v>0</v>
      </c>
      <c r="AI465" s="131">
        <f>Table5[[#This Row],[Column17]]-Table5[[#This Row],[Column20]]</f>
        <v>0</v>
      </c>
      <c r="AJ465" s="131">
        <f t="shared" si="84"/>
        <v>0</v>
      </c>
      <c r="AK465" s="131">
        <f t="shared" ref="AK465:AK528" si="88">AJ465*T465</f>
        <v>0</v>
      </c>
      <c r="AL465" s="131">
        <f t="shared" si="85"/>
        <v>0</v>
      </c>
      <c r="AM465" s="131" t="str">
        <f t="shared" si="86"/>
        <v/>
      </c>
      <c r="AN465" s="131" t="str">
        <f t="shared" ca="1" si="87"/>
        <v/>
      </c>
    </row>
    <row r="466" spans="1:40" ht="20.25" customHeight="1" x14ac:dyDescent="0.3">
      <c r="A466" s="127"/>
      <c r="B466" s="164"/>
      <c r="C466" s="139"/>
      <c r="D466" s="140"/>
      <c r="E466" s="139"/>
      <c r="F466" s="139"/>
      <c r="G466" s="140"/>
      <c r="H466" s="139"/>
      <c r="I466" s="129"/>
      <c r="L466" s="128"/>
      <c r="M466" s="128"/>
      <c r="N466" s="128"/>
      <c r="O466" s="128"/>
      <c r="P466" s="128"/>
      <c r="Q466" s="128"/>
      <c r="R466" s="128"/>
      <c r="S466" s="128"/>
      <c r="T466" s="120">
        <f t="shared" si="78"/>
        <v>0</v>
      </c>
      <c r="U466" s="131"/>
      <c r="V466" s="131"/>
      <c r="W466" s="131">
        <f>SUMIFS($F$3:F466,$D$3:D466,D466,$C$3:C466,"Buy")+SUMIFS($F$3:F466,$D$3:D466,D466,$C$3:C466,"Coin Deposit",$E$3:E466,"&lt;&gt;")</f>
        <v>0</v>
      </c>
      <c r="X466" s="131">
        <f t="shared" si="79"/>
        <v>0</v>
      </c>
      <c r="Y466" s="131">
        <f>IF($D466=Y$1,SUMIFS($H$3:$H466,$G$3:$G466,Y$1,$C$3:$C466,"Sell"),0)</f>
        <v>0</v>
      </c>
      <c r="Z466" s="131">
        <f t="shared" si="80"/>
        <v>0</v>
      </c>
      <c r="AA466" s="131">
        <f>IF($D466=AA$1,SUMIFS($H$3:$H466,$G$3:$G466,AA$1,$C$3:$C466,"Sell"),0)</f>
        <v>0</v>
      </c>
      <c r="AB466" s="131">
        <f t="shared" si="81"/>
        <v>0</v>
      </c>
      <c r="AC466" s="131">
        <f>SUMIFS('Deductions and Deposits'!$H:$H,'Deductions and Deposits'!$G:$G,D466,'Deductions and Deposits'!$F:$F,"&lt;="&amp;B466)+SUMIFS($F$3:F466,$D$3:D466,D466,$C$3:C466,"Coin Deposit",$E$3:E466,"")</f>
        <v>0</v>
      </c>
      <c r="AD466" s="131">
        <f>SUMIFS('Deductions and Deposits'!$D:$D,'Deductions and Deposits'!$C:$C,D466)+SUMIFS($F:$F,$D:$D,D466,$C:$C,"Coin Deduction")</f>
        <v>0</v>
      </c>
      <c r="AE466" s="131">
        <f>Table5[[#This Row],[Column4]]+Table5[[#This Row],[Column14]]+Table5[[#This Row],[Column19]]+Table5[[#This Row],[Column12]]</f>
        <v>0</v>
      </c>
      <c r="AF466" s="131">
        <f>Table5[[#This Row],[Column5]]+Table5[[#This Row],[Column13]]+Table5[[#This Row],[Column21]]+Table5[[#This Row],[Column18]]</f>
        <v>0</v>
      </c>
      <c r="AG466" s="131">
        <f t="shared" si="82"/>
        <v>0</v>
      </c>
      <c r="AH466" s="131">
        <f t="shared" si="83"/>
        <v>0</v>
      </c>
      <c r="AI466" s="131">
        <f>Table5[[#This Row],[Column17]]-Table5[[#This Row],[Column20]]</f>
        <v>0</v>
      </c>
      <c r="AJ466" s="131">
        <f t="shared" si="84"/>
        <v>0</v>
      </c>
      <c r="AK466" s="131">
        <f t="shared" si="88"/>
        <v>0</v>
      </c>
      <c r="AL466" s="131">
        <f t="shared" si="85"/>
        <v>0</v>
      </c>
      <c r="AM466" s="131" t="str">
        <f t="shared" si="86"/>
        <v/>
      </c>
      <c r="AN466" s="131" t="str">
        <f t="shared" ca="1" si="87"/>
        <v/>
      </c>
    </row>
    <row r="467" spans="1:40" ht="20.25" customHeight="1" x14ac:dyDescent="0.3">
      <c r="A467" s="127"/>
      <c r="B467" s="164"/>
      <c r="C467" s="139"/>
      <c r="D467" s="140"/>
      <c r="E467" s="139"/>
      <c r="F467" s="139"/>
      <c r="G467" s="140"/>
      <c r="H467" s="139"/>
      <c r="I467" s="129"/>
      <c r="L467" s="128"/>
      <c r="M467" s="128"/>
      <c r="N467" s="128"/>
      <c r="O467" s="128"/>
      <c r="P467" s="128"/>
      <c r="Q467" s="128"/>
      <c r="R467" s="128"/>
      <c r="S467" s="128"/>
      <c r="T467" s="120">
        <f t="shared" si="78"/>
        <v>0</v>
      </c>
      <c r="U467" s="131"/>
      <c r="V467" s="131"/>
      <c r="W467" s="131">
        <f>SUMIFS($F$3:F467,$D$3:D467,D467,$C$3:C467,"Buy")+SUMIFS($F$3:F467,$D$3:D467,D467,$C$3:C467,"Coin Deposit",$E$3:E467,"&lt;&gt;")</f>
        <v>0</v>
      </c>
      <c r="X467" s="131">
        <f t="shared" si="79"/>
        <v>0</v>
      </c>
      <c r="Y467" s="131">
        <f>IF($D467=Y$1,SUMIFS($H$3:$H467,$G$3:$G467,Y$1,$C$3:$C467,"Sell"),0)</f>
        <v>0</v>
      </c>
      <c r="Z467" s="131">
        <f t="shared" si="80"/>
        <v>0</v>
      </c>
      <c r="AA467" s="131">
        <f>IF($D467=AA$1,SUMIFS($H$3:$H467,$G$3:$G467,AA$1,$C$3:$C467,"Sell"),0)</f>
        <v>0</v>
      </c>
      <c r="AB467" s="131">
        <f t="shared" si="81"/>
        <v>0</v>
      </c>
      <c r="AC467" s="131">
        <f>SUMIFS('Deductions and Deposits'!$H:$H,'Deductions and Deposits'!$G:$G,D467,'Deductions and Deposits'!$F:$F,"&lt;="&amp;B467)+SUMIFS($F$3:F467,$D$3:D467,D467,$C$3:C467,"Coin Deposit",$E$3:E467,"")</f>
        <v>0</v>
      </c>
      <c r="AD467" s="131">
        <f>SUMIFS('Deductions and Deposits'!$D:$D,'Deductions and Deposits'!$C:$C,D467)+SUMIFS($F:$F,$D:$D,D467,$C:$C,"Coin Deduction")</f>
        <v>0</v>
      </c>
      <c r="AE467" s="131">
        <f>Table5[[#This Row],[Column4]]+Table5[[#This Row],[Column14]]+Table5[[#This Row],[Column19]]+Table5[[#This Row],[Column12]]</f>
        <v>0</v>
      </c>
      <c r="AF467" s="131">
        <f>Table5[[#This Row],[Column5]]+Table5[[#This Row],[Column13]]+Table5[[#This Row],[Column21]]+Table5[[#This Row],[Column18]]</f>
        <v>0</v>
      </c>
      <c r="AG467" s="131">
        <f t="shared" si="82"/>
        <v>0</v>
      </c>
      <c r="AH467" s="131">
        <f t="shared" si="83"/>
        <v>0</v>
      </c>
      <c r="AI467" s="131">
        <f>Table5[[#This Row],[Column17]]-Table5[[#This Row],[Column20]]</f>
        <v>0</v>
      </c>
      <c r="AJ467" s="131">
        <f t="shared" si="84"/>
        <v>0</v>
      </c>
      <c r="AK467" s="131">
        <f t="shared" si="88"/>
        <v>0</v>
      </c>
      <c r="AL467" s="131">
        <f t="shared" si="85"/>
        <v>0</v>
      </c>
      <c r="AM467" s="131" t="str">
        <f t="shared" si="86"/>
        <v/>
      </c>
      <c r="AN467" s="131" t="str">
        <f t="shared" ca="1" si="87"/>
        <v/>
      </c>
    </row>
    <row r="468" spans="1:40" ht="20.25" customHeight="1" x14ac:dyDescent="0.3">
      <c r="A468" s="127"/>
      <c r="B468" s="164"/>
      <c r="C468" s="139"/>
      <c r="D468" s="140"/>
      <c r="E468" s="139"/>
      <c r="F468" s="139"/>
      <c r="G468" s="140"/>
      <c r="H468" s="139"/>
      <c r="I468" s="129"/>
      <c r="L468" s="128"/>
      <c r="M468" s="128"/>
      <c r="N468" s="128"/>
      <c r="O468" s="128"/>
      <c r="P468" s="128"/>
      <c r="Q468" s="128"/>
      <c r="R468" s="128"/>
      <c r="S468" s="128"/>
      <c r="T468" s="120">
        <f t="shared" si="78"/>
        <v>0</v>
      </c>
      <c r="U468" s="131"/>
      <c r="V468" s="131"/>
      <c r="W468" s="131">
        <f>SUMIFS($F$3:F468,$D$3:D468,D468,$C$3:C468,"Buy")+SUMIFS($F$3:F468,$D$3:D468,D468,$C$3:C468,"Coin Deposit",$E$3:E468,"&lt;&gt;")</f>
        <v>0</v>
      </c>
      <c r="X468" s="131">
        <f t="shared" si="79"/>
        <v>0</v>
      </c>
      <c r="Y468" s="131">
        <f>IF($D468=Y$1,SUMIFS($H$3:$H468,$G$3:$G468,Y$1,$C$3:$C468,"Sell"),0)</f>
        <v>0</v>
      </c>
      <c r="Z468" s="131">
        <f t="shared" si="80"/>
        <v>0</v>
      </c>
      <c r="AA468" s="131">
        <f>IF($D468=AA$1,SUMIFS($H$3:$H468,$G$3:$G468,AA$1,$C$3:$C468,"Sell"),0)</f>
        <v>0</v>
      </c>
      <c r="AB468" s="131">
        <f t="shared" si="81"/>
        <v>0</v>
      </c>
      <c r="AC468" s="131">
        <f>SUMIFS('Deductions and Deposits'!$H:$H,'Deductions and Deposits'!$G:$G,D468,'Deductions and Deposits'!$F:$F,"&lt;="&amp;B468)+SUMIFS($F$3:F468,$D$3:D468,D468,$C$3:C468,"Coin Deposit",$E$3:E468,"")</f>
        <v>0</v>
      </c>
      <c r="AD468" s="131">
        <f>SUMIFS('Deductions and Deposits'!$D:$D,'Deductions and Deposits'!$C:$C,D468)+SUMIFS($F:$F,$D:$D,D468,$C:$C,"Coin Deduction")</f>
        <v>0</v>
      </c>
      <c r="AE468" s="131">
        <f>Table5[[#This Row],[Column4]]+Table5[[#This Row],[Column14]]+Table5[[#This Row],[Column19]]+Table5[[#This Row],[Column12]]</f>
        <v>0</v>
      </c>
      <c r="AF468" s="131">
        <f>Table5[[#This Row],[Column5]]+Table5[[#This Row],[Column13]]+Table5[[#This Row],[Column21]]+Table5[[#This Row],[Column18]]</f>
        <v>0</v>
      </c>
      <c r="AG468" s="131">
        <f t="shared" si="82"/>
        <v>0</v>
      </c>
      <c r="AH468" s="131">
        <f t="shared" si="83"/>
        <v>0</v>
      </c>
      <c r="AI468" s="131">
        <f>Table5[[#This Row],[Column17]]-Table5[[#This Row],[Column20]]</f>
        <v>0</v>
      </c>
      <c r="AJ468" s="131">
        <f t="shared" si="84"/>
        <v>0</v>
      </c>
      <c r="AK468" s="131">
        <f t="shared" si="88"/>
        <v>0</v>
      </c>
      <c r="AL468" s="131">
        <f t="shared" si="85"/>
        <v>0</v>
      </c>
      <c r="AM468" s="131" t="str">
        <f t="shared" si="86"/>
        <v/>
      </c>
      <c r="AN468" s="131" t="str">
        <f t="shared" ca="1" si="87"/>
        <v/>
      </c>
    </row>
    <row r="469" spans="1:40" ht="20.25" customHeight="1" x14ac:dyDescent="0.3">
      <c r="A469" s="127"/>
      <c r="B469" s="164"/>
      <c r="C469" s="139"/>
      <c r="D469" s="140"/>
      <c r="E469" s="139"/>
      <c r="F469" s="139"/>
      <c r="G469" s="140"/>
      <c r="H469" s="139"/>
      <c r="I469" s="129"/>
      <c r="L469" s="128"/>
      <c r="M469" s="128"/>
      <c r="N469" s="128"/>
      <c r="O469" s="128"/>
      <c r="P469" s="128"/>
      <c r="Q469" s="128"/>
      <c r="R469" s="128"/>
      <c r="S469" s="128"/>
      <c r="T469" s="120">
        <f t="shared" si="78"/>
        <v>0</v>
      </c>
      <c r="U469" s="131"/>
      <c r="V469" s="131"/>
      <c r="W469" s="131">
        <f>SUMIFS($F$3:F469,$D$3:D469,D469,$C$3:C469,"Buy")+SUMIFS($F$3:F469,$D$3:D469,D469,$C$3:C469,"Coin Deposit",$E$3:E469,"&lt;&gt;")</f>
        <v>0</v>
      </c>
      <c r="X469" s="131">
        <f t="shared" si="79"/>
        <v>0</v>
      </c>
      <c r="Y469" s="131">
        <f>IF($D469=Y$1,SUMIFS($H$3:$H469,$G$3:$G469,Y$1,$C$3:$C469,"Sell"),0)</f>
        <v>0</v>
      </c>
      <c r="Z469" s="131">
        <f t="shared" si="80"/>
        <v>0</v>
      </c>
      <c r="AA469" s="131">
        <f>IF($D469=AA$1,SUMIFS($H$3:$H469,$G$3:$G469,AA$1,$C$3:$C469,"Sell"),0)</f>
        <v>0</v>
      </c>
      <c r="AB469" s="131">
        <f t="shared" si="81"/>
        <v>0</v>
      </c>
      <c r="AC469" s="131">
        <f>SUMIFS('Deductions and Deposits'!$H:$H,'Deductions and Deposits'!$G:$G,D469,'Deductions and Deposits'!$F:$F,"&lt;="&amp;B469)+SUMIFS($F$3:F469,$D$3:D469,D469,$C$3:C469,"Coin Deposit",$E$3:E469,"")</f>
        <v>0</v>
      </c>
      <c r="AD469" s="131">
        <f>SUMIFS('Deductions and Deposits'!$D:$D,'Deductions and Deposits'!$C:$C,D469)+SUMIFS($F:$F,$D:$D,D469,$C:$C,"Coin Deduction")</f>
        <v>0</v>
      </c>
      <c r="AE469" s="131">
        <f>Table5[[#This Row],[Column4]]+Table5[[#This Row],[Column14]]+Table5[[#This Row],[Column19]]+Table5[[#This Row],[Column12]]</f>
        <v>0</v>
      </c>
      <c r="AF469" s="131">
        <f>Table5[[#This Row],[Column5]]+Table5[[#This Row],[Column13]]+Table5[[#This Row],[Column21]]+Table5[[#This Row],[Column18]]</f>
        <v>0</v>
      </c>
      <c r="AG469" s="131">
        <f t="shared" si="82"/>
        <v>0</v>
      </c>
      <c r="AH469" s="131">
        <f t="shared" si="83"/>
        <v>0</v>
      </c>
      <c r="AI469" s="131">
        <f>Table5[[#This Row],[Column17]]-Table5[[#This Row],[Column20]]</f>
        <v>0</v>
      </c>
      <c r="AJ469" s="131">
        <f t="shared" si="84"/>
        <v>0</v>
      </c>
      <c r="AK469" s="131">
        <f t="shared" si="88"/>
        <v>0</v>
      </c>
      <c r="AL469" s="131">
        <f t="shared" si="85"/>
        <v>0</v>
      </c>
      <c r="AM469" s="131" t="str">
        <f t="shared" si="86"/>
        <v/>
      </c>
      <c r="AN469" s="131" t="str">
        <f t="shared" ca="1" si="87"/>
        <v/>
      </c>
    </row>
    <row r="470" spans="1:40" ht="20.25" customHeight="1" x14ac:dyDescent="0.3">
      <c r="A470" s="127"/>
      <c r="B470" s="164"/>
      <c r="C470" s="139"/>
      <c r="D470" s="140"/>
      <c r="E470" s="139"/>
      <c r="F470" s="139"/>
      <c r="G470" s="140"/>
      <c r="H470" s="139"/>
      <c r="I470" s="129"/>
      <c r="L470" s="128"/>
      <c r="M470" s="128"/>
      <c r="N470" s="128"/>
      <c r="O470" s="128"/>
      <c r="P470" s="128"/>
      <c r="Q470" s="128"/>
      <c r="R470" s="128"/>
      <c r="S470" s="128"/>
      <c r="T470" s="120">
        <f t="shared" si="78"/>
        <v>0</v>
      </c>
      <c r="U470" s="131"/>
      <c r="V470" s="131"/>
      <c r="W470" s="131">
        <f>SUMIFS($F$3:F470,$D$3:D470,D470,$C$3:C470,"Buy")+SUMIFS($F$3:F470,$D$3:D470,D470,$C$3:C470,"Coin Deposit",$E$3:E470,"&lt;&gt;")</f>
        <v>0</v>
      </c>
      <c r="X470" s="131">
        <f t="shared" si="79"/>
        <v>0</v>
      </c>
      <c r="Y470" s="131">
        <f>IF($D470=Y$1,SUMIFS($H$3:$H470,$G$3:$G470,Y$1,$C$3:$C470,"Sell"),0)</f>
        <v>0</v>
      </c>
      <c r="Z470" s="131">
        <f t="shared" si="80"/>
        <v>0</v>
      </c>
      <c r="AA470" s="131">
        <f>IF($D470=AA$1,SUMIFS($H$3:$H470,$G$3:$G470,AA$1,$C$3:$C470,"Sell"),0)</f>
        <v>0</v>
      </c>
      <c r="AB470" s="131">
        <f t="shared" si="81"/>
        <v>0</v>
      </c>
      <c r="AC470" s="131">
        <f>SUMIFS('Deductions and Deposits'!$H:$H,'Deductions and Deposits'!$G:$G,D470,'Deductions and Deposits'!$F:$F,"&lt;="&amp;B470)+SUMIFS($F$3:F470,$D$3:D470,D470,$C$3:C470,"Coin Deposit",$E$3:E470,"")</f>
        <v>0</v>
      </c>
      <c r="AD470" s="131">
        <f>SUMIFS('Deductions and Deposits'!$D:$D,'Deductions and Deposits'!$C:$C,D470)+SUMIFS($F:$F,$D:$D,D470,$C:$C,"Coin Deduction")</f>
        <v>0</v>
      </c>
      <c r="AE470" s="131">
        <f>Table5[[#This Row],[Column4]]+Table5[[#This Row],[Column14]]+Table5[[#This Row],[Column19]]+Table5[[#This Row],[Column12]]</f>
        <v>0</v>
      </c>
      <c r="AF470" s="131">
        <f>Table5[[#This Row],[Column5]]+Table5[[#This Row],[Column13]]+Table5[[#This Row],[Column21]]+Table5[[#This Row],[Column18]]</f>
        <v>0</v>
      </c>
      <c r="AG470" s="131">
        <f t="shared" si="82"/>
        <v>0</v>
      </c>
      <c r="AH470" s="131">
        <f t="shared" si="83"/>
        <v>0</v>
      </c>
      <c r="AI470" s="131">
        <f>Table5[[#This Row],[Column17]]-Table5[[#This Row],[Column20]]</f>
        <v>0</v>
      </c>
      <c r="AJ470" s="131">
        <f t="shared" si="84"/>
        <v>0</v>
      </c>
      <c r="AK470" s="131">
        <f t="shared" si="88"/>
        <v>0</v>
      </c>
      <c r="AL470" s="131">
        <f t="shared" si="85"/>
        <v>0</v>
      </c>
      <c r="AM470" s="131" t="str">
        <f t="shared" si="86"/>
        <v/>
      </c>
      <c r="AN470" s="131" t="str">
        <f t="shared" ca="1" si="87"/>
        <v/>
      </c>
    </row>
    <row r="471" spans="1:40" ht="20.25" customHeight="1" x14ac:dyDescent="0.3">
      <c r="A471" s="127"/>
      <c r="B471" s="164"/>
      <c r="C471" s="139"/>
      <c r="D471" s="140"/>
      <c r="E471" s="139"/>
      <c r="F471" s="139"/>
      <c r="G471" s="140"/>
      <c r="H471" s="139"/>
      <c r="I471" s="129"/>
      <c r="L471" s="128"/>
      <c r="M471" s="128"/>
      <c r="N471" s="128"/>
      <c r="O471" s="128"/>
      <c r="P471" s="128"/>
      <c r="Q471" s="128"/>
      <c r="R471" s="128"/>
      <c r="S471" s="128"/>
      <c r="T471" s="120">
        <f t="shared" si="78"/>
        <v>0</v>
      </c>
      <c r="U471" s="131"/>
      <c r="V471" s="131"/>
      <c r="W471" s="131">
        <f>SUMIFS($F$3:F471,$D$3:D471,D471,$C$3:C471,"Buy")+SUMIFS($F$3:F471,$D$3:D471,D471,$C$3:C471,"Coin Deposit",$E$3:E471,"&lt;&gt;")</f>
        <v>0</v>
      </c>
      <c r="X471" s="131">
        <f t="shared" si="79"/>
        <v>0</v>
      </c>
      <c r="Y471" s="131">
        <f>IF($D471=Y$1,SUMIFS($H$3:$H471,$G$3:$G471,Y$1,$C$3:$C471,"Sell"),0)</f>
        <v>0</v>
      </c>
      <c r="Z471" s="131">
        <f t="shared" si="80"/>
        <v>0</v>
      </c>
      <c r="AA471" s="131">
        <f>IF($D471=AA$1,SUMIFS($H$3:$H471,$G$3:$G471,AA$1,$C$3:$C471,"Sell"),0)</f>
        <v>0</v>
      </c>
      <c r="AB471" s="131">
        <f t="shared" si="81"/>
        <v>0</v>
      </c>
      <c r="AC471" s="131">
        <f>SUMIFS('Deductions and Deposits'!$H:$H,'Deductions and Deposits'!$G:$G,D471,'Deductions and Deposits'!$F:$F,"&lt;="&amp;B471)+SUMIFS($F$3:F471,$D$3:D471,D471,$C$3:C471,"Coin Deposit",$E$3:E471,"")</f>
        <v>0</v>
      </c>
      <c r="AD471" s="131">
        <f>SUMIFS('Deductions and Deposits'!$D:$D,'Deductions and Deposits'!$C:$C,D471)+SUMIFS($F:$F,$D:$D,D471,$C:$C,"Coin Deduction")</f>
        <v>0</v>
      </c>
      <c r="AE471" s="131">
        <f>Table5[[#This Row],[Column4]]+Table5[[#This Row],[Column14]]+Table5[[#This Row],[Column19]]+Table5[[#This Row],[Column12]]</f>
        <v>0</v>
      </c>
      <c r="AF471" s="131">
        <f>Table5[[#This Row],[Column5]]+Table5[[#This Row],[Column13]]+Table5[[#This Row],[Column21]]+Table5[[#This Row],[Column18]]</f>
        <v>0</v>
      </c>
      <c r="AG471" s="131">
        <f t="shared" si="82"/>
        <v>0</v>
      </c>
      <c r="AH471" s="131">
        <f t="shared" si="83"/>
        <v>0</v>
      </c>
      <c r="AI471" s="131">
        <f>Table5[[#This Row],[Column17]]-Table5[[#This Row],[Column20]]</f>
        <v>0</v>
      </c>
      <c r="AJ471" s="131">
        <f t="shared" si="84"/>
        <v>0</v>
      </c>
      <c r="AK471" s="131">
        <f t="shared" si="88"/>
        <v>0</v>
      </c>
      <c r="AL471" s="131">
        <f t="shared" si="85"/>
        <v>0</v>
      </c>
      <c r="AM471" s="131" t="str">
        <f t="shared" si="86"/>
        <v/>
      </c>
      <c r="AN471" s="131" t="str">
        <f t="shared" ca="1" si="87"/>
        <v/>
      </c>
    </row>
    <row r="472" spans="1:40" ht="20.25" customHeight="1" x14ac:dyDescent="0.3">
      <c r="A472" s="127"/>
      <c r="B472" s="164"/>
      <c r="C472" s="139"/>
      <c r="D472" s="140"/>
      <c r="E472" s="139"/>
      <c r="F472" s="139"/>
      <c r="G472" s="140"/>
      <c r="H472" s="139"/>
      <c r="I472" s="129"/>
      <c r="L472" s="128"/>
      <c r="M472" s="128"/>
      <c r="N472" s="128"/>
      <c r="O472" s="128"/>
      <c r="P472" s="128"/>
      <c r="Q472" s="128"/>
      <c r="R472" s="128"/>
      <c r="S472" s="128"/>
      <c r="T472" s="120">
        <f t="shared" si="78"/>
        <v>0</v>
      </c>
      <c r="U472" s="131"/>
      <c r="V472" s="131"/>
      <c r="W472" s="131">
        <f>SUMIFS($F$3:F472,$D$3:D472,D472,$C$3:C472,"Buy")+SUMIFS($F$3:F472,$D$3:D472,D472,$C$3:C472,"Coin Deposit",$E$3:E472,"&lt;&gt;")</f>
        <v>0</v>
      </c>
      <c r="X472" s="131">
        <f t="shared" si="79"/>
        <v>0</v>
      </c>
      <c r="Y472" s="131">
        <f>IF($D472=Y$1,SUMIFS($H$3:$H472,$G$3:$G472,Y$1,$C$3:$C472,"Sell"),0)</f>
        <v>0</v>
      </c>
      <c r="Z472" s="131">
        <f t="shared" si="80"/>
        <v>0</v>
      </c>
      <c r="AA472" s="131">
        <f>IF($D472=AA$1,SUMIFS($H$3:$H472,$G$3:$G472,AA$1,$C$3:$C472,"Sell"),0)</f>
        <v>0</v>
      </c>
      <c r="AB472" s="131">
        <f t="shared" si="81"/>
        <v>0</v>
      </c>
      <c r="AC472" s="131">
        <f>SUMIFS('Deductions and Deposits'!$H:$H,'Deductions and Deposits'!$G:$G,D472,'Deductions and Deposits'!$F:$F,"&lt;="&amp;B472)+SUMIFS($F$3:F472,$D$3:D472,D472,$C$3:C472,"Coin Deposit",$E$3:E472,"")</f>
        <v>0</v>
      </c>
      <c r="AD472" s="131">
        <f>SUMIFS('Deductions and Deposits'!$D:$D,'Deductions and Deposits'!$C:$C,D472)+SUMIFS($F:$F,$D:$D,D472,$C:$C,"Coin Deduction")</f>
        <v>0</v>
      </c>
      <c r="AE472" s="131">
        <f>Table5[[#This Row],[Column4]]+Table5[[#This Row],[Column14]]+Table5[[#This Row],[Column19]]+Table5[[#This Row],[Column12]]</f>
        <v>0</v>
      </c>
      <c r="AF472" s="131">
        <f>Table5[[#This Row],[Column5]]+Table5[[#This Row],[Column13]]+Table5[[#This Row],[Column21]]+Table5[[#This Row],[Column18]]</f>
        <v>0</v>
      </c>
      <c r="AG472" s="131">
        <f t="shared" si="82"/>
        <v>0</v>
      </c>
      <c r="AH472" s="131">
        <f t="shared" si="83"/>
        <v>0</v>
      </c>
      <c r="AI472" s="131">
        <f>Table5[[#This Row],[Column17]]-Table5[[#This Row],[Column20]]</f>
        <v>0</v>
      </c>
      <c r="AJ472" s="131">
        <f t="shared" si="84"/>
        <v>0</v>
      </c>
      <c r="AK472" s="131">
        <f t="shared" si="88"/>
        <v>0</v>
      </c>
      <c r="AL472" s="131">
        <f t="shared" si="85"/>
        <v>0</v>
      </c>
      <c r="AM472" s="131" t="str">
        <f t="shared" si="86"/>
        <v/>
      </c>
      <c r="AN472" s="131" t="str">
        <f t="shared" ca="1" si="87"/>
        <v/>
      </c>
    </row>
    <row r="473" spans="1:40" ht="20.25" customHeight="1" x14ac:dyDescent="0.3">
      <c r="A473" s="127"/>
      <c r="B473" s="164"/>
      <c r="C473" s="139"/>
      <c r="D473" s="140"/>
      <c r="E473" s="139"/>
      <c r="F473" s="139"/>
      <c r="G473" s="140"/>
      <c r="H473" s="139"/>
      <c r="I473" s="129"/>
      <c r="L473" s="128"/>
      <c r="M473" s="128"/>
      <c r="N473" s="128"/>
      <c r="O473" s="128"/>
      <c r="P473" s="128"/>
      <c r="Q473" s="128"/>
      <c r="R473" s="128"/>
      <c r="S473" s="128"/>
      <c r="T473" s="120">
        <f t="shared" si="78"/>
        <v>0</v>
      </c>
      <c r="U473" s="131"/>
      <c r="V473" s="131"/>
      <c r="W473" s="131">
        <f>SUMIFS($F$3:F473,$D$3:D473,D473,$C$3:C473,"Buy")+SUMIFS($F$3:F473,$D$3:D473,D473,$C$3:C473,"Coin Deposit",$E$3:E473,"&lt;&gt;")</f>
        <v>0</v>
      </c>
      <c r="X473" s="131">
        <f t="shared" si="79"/>
        <v>0</v>
      </c>
      <c r="Y473" s="131">
        <f>IF($D473=Y$1,SUMIFS($H$3:$H473,$G$3:$G473,Y$1,$C$3:$C473,"Sell"),0)</f>
        <v>0</v>
      </c>
      <c r="Z473" s="131">
        <f t="shared" si="80"/>
        <v>0</v>
      </c>
      <c r="AA473" s="131">
        <f>IF($D473=AA$1,SUMIFS($H$3:$H473,$G$3:$G473,AA$1,$C$3:$C473,"Sell"),0)</f>
        <v>0</v>
      </c>
      <c r="AB473" s="131">
        <f t="shared" si="81"/>
        <v>0</v>
      </c>
      <c r="AC473" s="131">
        <f>SUMIFS('Deductions and Deposits'!$H:$H,'Deductions and Deposits'!$G:$G,D473,'Deductions and Deposits'!$F:$F,"&lt;="&amp;B473)+SUMIFS($F$3:F473,$D$3:D473,D473,$C$3:C473,"Coin Deposit",$E$3:E473,"")</f>
        <v>0</v>
      </c>
      <c r="AD473" s="131">
        <f>SUMIFS('Deductions and Deposits'!$D:$D,'Deductions and Deposits'!$C:$C,D473)+SUMIFS($F:$F,$D:$D,D473,$C:$C,"Coin Deduction")</f>
        <v>0</v>
      </c>
      <c r="AE473" s="131">
        <f>Table5[[#This Row],[Column4]]+Table5[[#This Row],[Column14]]+Table5[[#This Row],[Column19]]+Table5[[#This Row],[Column12]]</f>
        <v>0</v>
      </c>
      <c r="AF473" s="131">
        <f>Table5[[#This Row],[Column5]]+Table5[[#This Row],[Column13]]+Table5[[#This Row],[Column21]]+Table5[[#This Row],[Column18]]</f>
        <v>0</v>
      </c>
      <c r="AG473" s="131">
        <f t="shared" si="82"/>
        <v>0</v>
      </c>
      <c r="AH473" s="131">
        <f t="shared" si="83"/>
        <v>0</v>
      </c>
      <c r="AI473" s="131">
        <f>Table5[[#This Row],[Column17]]-Table5[[#This Row],[Column20]]</f>
        <v>0</v>
      </c>
      <c r="AJ473" s="131">
        <f t="shared" si="84"/>
        <v>0</v>
      </c>
      <c r="AK473" s="131">
        <f t="shared" si="88"/>
        <v>0</v>
      </c>
      <c r="AL473" s="131">
        <f t="shared" si="85"/>
        <v>0</v>
      </c>
      <c r="AM473" s="131" t="str">
        <f t="shared" si="86"/>
        <v/>
      </c>
      <c r="AN473" s="131" t="str">
        <f t="shared" ca="1" si="87"/>
        <v/>
      </c>
    </row>
    <row r="474" spans="1:40" ht="20.25" customHeight="1" x14ac:dyDescent="0.3">
      <c r="A474" s="127"/>
      <c r="B474" s="164"/>
      <c r="C474" s="139"/>
      <c r="D474" s="140"/>
      <c r="E474" s="139"/>
      <c r="F474" s="139"/>
      <c r="G474" s="140"/>
      <c r="H474" s="139"/>
      <c r="I474" s="129"/>
      <c r="L474" s="128"/>
      <c r="M474" s="128"/>
      <c r="N474" s="128"/>
      <c r="O474" s="128"/>
      <c r="P474" s="128"/>
      <c r="Q474" s="128"/>
      <c r="R474" s="128"/>
      <c r="S474" s="128"/>
      <c r="T474" s="120">
        <f t="shared" si="78"/>
        <v>0</v>
      </c>
      <c r="U474" s="131"/>
      <c r="V474" s="131"/>
      <c r="W474" s="131">
        <f>SUMIFS($F$3:F474,$D$3:D474,D474,$C$3:C474,"Buy")+SUMIFS($F$3:F474,$D$3:D474,D474,$C$3:C474,"Coin Deposit",$E$3:E474,"&lt;&gt;")</f>
        <v>0</v>
      </c>
      <c r="X474" s="131">
        <f t="shared" si="79"/>
        <v>0</v>
      </c>
      <c r="Y474" s="131">
        <f>IF($D474=Y$1,SUMIFS($H$3:$H474,$G$3:$G474,Y$1,$C$3:$C474,"Sell"),0)</f>
        <v>0</v>
      </c>
      <c r="Z474" s="131">
        <f t="shared" si="80"/>
        <v>0</v>
      </c>
      <c r="AA474" s="131">
        <f>IF($D474=AA$1,SUMIFS($H$3:$H474,$G$3:$G474,AA$1,$C$3:$C474,"Sell"),0)</f>
        <v>0</v>
      </c>
      <c r="AB474" s="131">
        <f t="shared" si="81"/>
        <v>0</v>
      </c>
      <c r="AC474" s="131">
        <f>SUMIFS('Deductions and Deposits'!$H:$H,'Deductions and Deposits'!$G:$G,D474,'Deductions and Deposits'!$F:$F,"&lt;="&amp;B474)+SUMIFS($F$3:F474,$D$3:D474,D474,$C$3:C474,"Coin Deposit",$E$3:E474,"")</f>
        <v>0</v>
      </c>
      <c r="AD474" s="131">
        <f>SUMIFS('Deductions and Deposits'!$D:$D,'Deductions and Deposits'!$C:$C,D474)+SUMIFS($F:$F,$D:$D,D474,$C:$C,"Coin Deduction")</f>
        <v>0</v>
      </c>
      <c r="AE474" s="131">
        <f>Table5[[#This Row],[Column4]]+Table5[[#This Row],[Column14]]+Table5[[#This Row],[Column19]]+Table5[[#This Row],[Column12]]</f>
        <v>0</v>
      </c>
      <c r="AF474" s="131">
        <f>Table5[[#This Row],[Column5]]+Table5[[#This Row],[Column13]]+Table5[[#This Row],[Column21]]+Table5[[#This Row],[Column18]]</f>
        <v>0</v>
      </c>
      <c r="AG474" s="131">
        <f t="shared" si="82"/>
        <v>0</v>
      </c>
      <c r="AH474" s="131">
        <f t="shared" si="83"/>
        <v>0</v>
      </c>
      <c r="AI474" s="131">
        <f>Table5[[#This Row],[Column17]]-Table5[[#This Row],[Column20]]</f>
        <v>0</v>
      </c>
      <c r="AJ474" s="131">
        <f t="shared" si="84"/>
        <v>0</v>
      </c>
      <c r="AK474" s="131">
        <f t="shared" si="88"/>
        <v>0</v>
      </c>
      <c r="AL474" s="131">
        <f t="shared" si="85"/>
        <v>0</v>
      </c>
      <c r="AM474" s="131" t="str">
        <f t="shared" si="86"/>
        <v/>
      </c>
      <c r="AN474" s="131" t="str">
        <f t="shared" ca="1" si="87"/>
        <v/>
      </c>
    </row>
    <row r="475" spans="1:40" ht="20.25" customHeight="1" x14ac:dyDescent="0.3">
      <c r="A475" s="127"/>
      <c r="B475" s="164"/>
      <c r="C475" s="139"/>
      <c r="D475" s="140"/>
      <c r="E475" s="139"/>
      <c r="F475" s="139"/>
      <c r="G475" s="140"/>
      <c r="H475" s="139"/>
      <c r="I475" s="129"/>
      <c r="L475" s="128"/>
      <c r="M475" s="128"/>
      <c r="N475" s="128"/>
      <c r="O475" s="128"/>
      <c r="P475" s="128"/>
      <c r="Q475" s="128"/>
      <c r="R475" s="128"/>
      <c r="S475" s="128"/>
      <c r="T475" s="120">
        <f t="shared" si="78"/>
        <v>0</v>
      </c>
      <c r="U475" s="131"/>
      <c r="V475" s="131"/>
      <c r="W475" s="131">
        <f>SUMIFS($F$3:F475,$D$3:D475,D475,$C$3:C475,"Buy")+SUMIFS($F$3:F475,$D$3:D475,D475,$C$3:C475,"Coin Deposit",$E$3:E475,"&lt;&gt;")</f>
        <v>0</v>
      </c>
      <c r="X475" s="131">
        <f t="shared" si="79"/>
        <v>0</v>
      </c>
      <c r="Y475" s="131">
        <f>IF($D475=Y$1,SUMIFS($H$3:$H475,$G$3:$G475,Y$1,$C$3:$C475,"Sell"),0)</f>
        <v>0</v>
      </c>
      <c r="Z475" s="131">
        <f t="shared" si="80"/>
        <v>0</v>
      </c>
      <c r="AA475" s="131">
        <f>IF($D475=AA$1,SUMIFS($H$3:$H475,$G$3:$G475,AA$1,$C$3:$C475,"Sell"),0)</f>
        <v>0</v>
      </c>
      <c r="AB475" s="131">
        <f t="shared" si="81"/>
        <v>0</v>
      </c>
      <c r="AC475" s="131">
        <f>SUMIFS('Deductions and Deposits'!$H:$H,'Deductions and Deposits'!$G:$G,D475,'Deductions and Deposits'!$F:$F,"&lt;="&amp;B475)+SUMIFS($F$3:F475,$D$3:D475,D475,$C$3:C475,"Coin Deposit",$E$3:E475,"")</f>
        <v>0</v>
      </c>
      <c r="AD475" s="131">
        <f>SUMIFS('Deductions and Deposits'!$D:$D,'Deductions and Deposits'!$C:$C,D475)+SUMIFS($F:$F,$D:$D,D475,$C:$C,"Coin Deduction")</f>
        <v>0</v>
      </c>
      <c r="AE475" s="131">
        <f>Table5[[#This Row],[Column4]]+Table5[[#This Row],[Column14]]+Table5[[#This Row],[Column19]]+Table5[[#This Row],[Column12]]</f>
        <v>0</v>
      </c>
      <c r="AF475" s="131">
        <f>Table5[[#This Row],[Column5]]+Table5[[#This Row],[Column13]]+Table5[[#This Row],[Column21]]+Table5[[#This Row],[Column18]]</f>
        <v>0</v>
      </c>
      <c r="AG475" s="131">
        <f t="shared" si="82"/>
        <v>0</v>
      </c>
      <c r="AH475" s="131">
        <f t="shared" si="83"/>
        <v>0</v>
      </c>
      <c r="AI475" s="131">
        <f>Table5[[#This Row],[Column17]]-Table5[[#This Row],[Column20]]</f>
        <v>0</v>
      </c>
      <c r="AJ475" s="131">
        <f t="shared" si="84"/>
        <v>0</v>
      </c>
      <c r="AK475" s="131">
        <f t="shared" si="88"/>
        <v>0</v>
      </c>
      <c r="AL475" s="131">
        <f t="shared" si="85"/>
        <v>0</v>
      </c>
      <c r="AM475" s="131" t="str">
        <f t="shared" si="86"/>
        <v/>
      </c>
      <c r="AN475" s="131" t="str">
        <f t="shared" ca="1" si="87"/>
        <v/>
      </c>
    </row>
    <row r="476" spans="1:40" ht="20.25" customHeight="1" x14ac:dyDescent="0.3">
      <c r="A476" s="127"/>
      <c r="B476" s="164"/>
      <c r="C476" s="139"/>
      <c r="D476" s="140"/>
      <c r="E476" s="139"/>
      <c r="F476" s="139"/>
      <c r="G476" s="140"/>
      <c r="H476" s="139"/>
      <c r="I476" s="129"/>
      <c r="L476" s="128"/>
      <c r="M476" s="128"/>
      <c r="N476" s="128"/>
      <c r="O476" s="128"/>
      <c r="P476" s="128"/>
      <c r="Q476" s="128"/>
      <c r="R476" s="128"/>
      <c r="S476" s="128"/>
      <c r="T476" s="120">
        <f t="shared" si="78"/>
        <v>0</v>
      </c>
      <c r="U476" s="131"/>
      <c r="V476" s="131"/>
      <c r="W476" s="131">
        <f>SUMIFS($F$3:F476,$D$3:D476,D476,$C$3:C476,"Buy")+SUMIFS($F$3:F476,$D$3:D476,D476,$C$3:C476,"Coin Deposit",$E$3:E476,"&lt;&gt;")</f>
        <v>0</v>
      </c>
      <c r="X476" s="131">
        <f t="shared" si="79"/>
        <v>0</v>
      </c>
      <c r="Y476" s="131">
        <f>IF($D476=Y$1,SUMIFS($H$3:$H476,$G$3:$G476,Y$1,$C$3:$C476,"Sell"),0)</f>
        <v>0</v>
      </c>
      <c r="Z476" s="131">
        <f t="shared" si="80"/>
        <v>0</v>
      </c>
      <c r="AA476" s="131">
        <f>IF($D476=AA$1,SUMIFS($H$3:$H476,$G$3:$G476,AA$1,$C$3:$C476,"Sell"),0)</f>
        <v>0</v>
      </c>
      <c r="AB476" s="131">
        <f t="shared" si="81"/>
        <v>0</v>
      </c>
      <c r="AC476" s="131">
        <f>SUMIFS('Deductions and Deposits'!$H:$H,'Deductions and Deposits'!$G:$G,D476,'Deductions and Deposits'!$F:$F,"&lt;="&amp;B476)+SUMIFS($F$3:F476,$D$3:D476,D476,$C$3:C476,"Coin Deposit",$E$3:E476,"")</f>
        <v>0</v>
      </c>
      <c r="AD476" s="131">
        <f>SUMIFS('Deductions and Deposits'!$D:$D,'Deductions and Deposits'!$C:$C,D476)+SUMIFS($F:$F,$D:$D,D476,$C:$C,"Coin Deduction")</f>
        <v>0</v>
      </c>
      <c r="AE476" s="131">
        <f>Table5[[#This Row],[Column4]]+Table5[[#This Row],[Column14]]+Table5[[#This Row],[Column19]]+Table5[[#This Row],[Column12]]</f>
        <v>0</v>
      </c>
      <c r="AF476" s="131">
        <f>Table5[[#This Row],[Column5]]+Table5[[#This Row],[Column13]]+Table5[[#This Row],[Column21]]+Table5[[#This Row],[Column18]]</f>
        <v>0</v>
      </c>
      <c r="AG476" s="131">
        <f t="shared" si="82"/>
        <v>0</v>
      </c>
      <c r="AH476" s="131">
        <f t="shared" si="83"/>
        <v>0</v>
      </c>
      <c r="AI476" s="131">
        <f>Table5[[#This Row],[Column17]]-Table5[[#This Row],[Column20]]</f>
        <v>0</v>
      </c>
      <c r="AJ476" s="131">
        <f t="shared" si="84"/>
        <v>0</v>
      </c>
      <c r="AK476" s="131">
        <f t="shared" si="88"/>
        <v>0</v>
      </c>
      <c r="AL476" s="131">
        <f t="shared" si="85"/>
        <v>0</v>
      </c>
      <c r="AM476" s="131" t="str">
        <f t="shared" si="86"/>
        <v/>
      </c>
      <c r="AN476" s="131" t="str">
        <f t="shared" ca="1" si="87"/>
        <v/>
      </c>
    </row>
    <row r="477" spans="1:40" ht="20.25" customHeight="1" x14ac:dyDescent="0.3">
      <c r="A477" s="127"/>
      <c r="B477" s="164"/>
      <c r="C477" s="139"/>
      <c r="D477" s="140"/>
      <c r="E477" s="139"/>
      <c r="F477" s="139"/>
      <c r="G477" s="140"/>
      <c r="H477" s="139"/>
      <c r="I477" s="129"/>
      <c r="L477" s="128"/>
      <c r="M477" s="128"/>
      <c r="N477" s="128"/>
      <c r="O477" s="128"/>
      <c r="P477" s="128"/>
      <c r="Q477" s="128"/>
      <c r="R477" s="128"/>
      <c r="S477" s="128"/>
      <c r="T477" s="120">
        <f t="shared" si="78"/>
        <v>0</v>
      </c>
      <c r="U477" s="131"/>
      <c r="V477" s="131"/>
      <c r="W477" s="131">
        <f>SUMIFS($F$3:F477,$D$3:D477,D477,$C$3:C477,"Buy")+SUMIFS($F$3:F477,$D$3:D477,D477,$C$3:C477,"Coin Deposit",$E$3:E477,"&lt;&gt;")</f>
        <v>0</v>
      </c>
      <c r="X477" s="131">
        <f t="shared" si="79"/>
        <v>0</v>
      </c>
      <c r="Y477" s="131">
        <f>IF($D477=Y$1,SUMIFS($H$3:$H477,$G$3:$G477,Y$1,$C$3:$C477,"Sell"),0)</f>
        <v>0</v>
      </c>
      <c r="Z477" s="131">
        <f t="shared" si="80"/>
        <v>0</v>
      </c>
      <c r="AA477" s="131">
        <f>IF($D477=AA$1,SUMIFS($H$3:$H477,$G$3:$G477,AA$1,$C$3:$C477,"Sell"),0)</f>
        <v>0</v>
      </c>
      <c r="AB477" s="131">
        <f t="shared" si="81"/>
        <v>0</v>
      </c>
      <c r="AC477" s="131">
        <f>SUMIFS('Deductions and Deposits'!$H:$H,'Deductions and Deposits'!$G:$G,D477,'Deductions and Deposits'!$F:$F,"&lt;="&amp;B477)+SUMIFS($F$3:F477,$D$3:D477,D477,$C$3:C477,"Coin Deposit",$E$3:E477,"")</f>
        <v>0</v>
      </c>
      <c r="AD477" s="131">
        <f>SUMIFS('Deductions and Deposits'!$D:$D,'Deductions and Deposits'!$C:$C,D477)+SUMIFS($F:$F,$D:$D,D477,$C:$C,"Coin Deduction")</f>
        <v>0</v>
      </c>
      <c r="AE477" s="131">
        <f>Table5[[#This Row],[Column4]]+Table5[[#This Row],[Column14]]+Table5[[#This Row],[Column19]]+Table5[[#This Row],[Column12]]</f>
        <v>0</v>
      </c>
      <c r="AF477" s="131">
        <f>Table5[[#This Row],[Column5]]+Table5[[#This Row],[Column13]]+Table5[[#This Row],[Column21]]+Table5[[#This Row],[Column18]]</f>
        <v>0</v>
      </c>
      <c r="AG477" s="131">
        <f t="shared" si="82"/>
        <v>0</v>
      </c>
      <c r="AH477" s="131">
        <f t="shared" si="83"/>
        <v>0</v>
      </c>
      <c r="AI477" s="131">
        <f>Table5[[#This Row],[Column17]]-Table5[[#This Row],[Column20]]</f>
        <v>0</v>
      </c>
      <c r="AJ477" s="131">
        <f t="shared" si="84"/>
        <v>0</v>
      </c>
      <c r="AK477" s="131">
        <f t="shared" si="88"/>
        <v>0</v>
      </c>
      <c r="AL477" s="131">
        <f t="shared" si="85"/>
        <v>0</v>
      </c>
      <c r="AM477" s="131" t="str">
        <f t="shared" si="86"/>
        <v/>
      </c>
      <c r="AN477" s="131" t="str">
        <f t="shared" ca="1" si="87"/>
        <v/>
      </c>
    </row>
    <row r="478" spans="1:40" ht="20.25" customHeight="1" x14ac:dyDescent="0.3">
      <c r="A478" s="127"/>
      <c r="B478" s="164"/>
      <c r="C478" s="139"/>
      <c r="D478" s="140"/>
      <c r="E478" s="139"/>
      <c r="F478" s="139"/>
      <c r="G478" s="140"/>
      <c r="H478" s="139"/>
      <c r="I478" s="129"/>
      <c r="L478" s="128"/>
      <c r="M478" s="128"/>
      <c r="N478" s="128"/>
      <c r="O478" s="128"/>
      <c r="P478" s="128"/>
      <c r="Q478" s="128"/>
      <c r="R478" s="128"/>
      <c r="S478" s="128"/>
      <c r="T478" s="120">
        <f t="shared" si="78"/>
        <v>0</v>
      </c>
      <c r="U478" s="131"/>
      <c r="V478" s="131"/>
      <c r="W478" s="131">
        <f>SUMIFS($F$3:F478,$D$3:D478,D478,$C$3:C478,"Buy")+SUMIFS($F$3:F478,$D$3:D478,D478,$C$3:C478,"Coin Deposit",$E$3:E478,"&lt;&gt;")</f>
        <v>0</v>
      </c>
      <c r="X478" s="131">
        <f t="shared" si="79"/>
        <v>0</v>
      </c>
      <c r="Y478" s="131">
        <f>IF($D478=Y$1,SUMIFS($H$3:$H478,$G$3:$G478,Y$1,$C$3:$C478,"Sell"),0)</f>
        <v>0</v>
      </c>
      <c r="Z478" s="131">
        <f t="shared" si="80"/>
        <v>0</v>
      </c>
      <c r="AA478" s="131">
        <f>IF($D478=AA$1,SUMIFS($H$3:$H478,$G$3:$G478,AA$1,$C$3:$C478,"Sell"),0)</f>
        <v>0</v>
      </c>
      <c r="AB478" s="131">
        <f t="shared" si="81"/>
        <v>0</v>
      </c>
      <c r="AC478" s="131">
        <f>SUMIFS('Deductions and Deposits'!$H:$H,'Deductions and Deposits'!$G:$G,D478,'Deductions and Deposits'!$F:$F,"&lt;="&amp;B478)+SUMIFS($F$3:F478,$D$3:D478,D478,$C$3:C478,"Coin Deposit",$E$3:E478,"")</f>
        <v>0</v>
      </c>
      <c r="AD478" s="131">
        <f>SUMIFS('Deductions and Deposits'!$D:$D,'Deductions and Deposits'!$C:$C,D478)+SUMIFS($F:$F,$D:$D,D478,$C:$C,"Coin Deduction")</f>
        <v>0</v>
      </c>
      <c r="AE478" s="131">
        <f>Table5[[#This Row],[Column4]]+Table5[[#This Row],[Column14]]+Table5[[#This Row],[Column19]]+Table5[[#This Row],[Column12]]</f>
        <v>0</v>
      </c>
      <c r="AF478" s="131">
        <f>Table5[[#This Row],[Column5]]+Table5[[#This Row],[Column13]]+Table5[[#This Row],[Column21]]+Table5[[#This Row],[Column18]]</f>
        <v>0</v>
      </c>
      <c r="AG478" s="131">
        <f t="shared" si="82"/>
        <v>0</v>
      </c>
      <c r="AH478" s="131">
        <f t="shared" si="83"/>
        <v>0</v>
      </c>
      <c r="AI478" s="131">
        <f>Table5[[#This Row],[Column17]]-Table5[[#This Row],[Column20]]</f>
        <v>0</v>
      </c>
      <c r="AJ478" s="131">
        <f t="shared" si="84"/>
        <v>0</v>
      </c>
      <c r="AK478" s="131">
        <f t="shared" si="88"/>
        <v>0</v>
      </c>
      <c r="AL478" s="131">
        <f t="shared" si="85"/>
        <v>0</v>
      </c>
      <c r="AM478" s="131" t="str">
        <f t="shared" si="86"/>
        <v/>
      </c>
      <c r="AN478" s="131" t="str">
        <f t="shared" ca="1" si="87"/>
        <v/>
      </c>
    </row>
    <row r="479" spans="1:40" ht="20.25" customHeight="1" x14ac:dyDescent="0.3">
      <c r="A479" s="127"/>
      <c r="B479" s="164"/>
      <c r="C479" s="139"/>
      <c r="D479" s="140"/>
      <c r="E479" s="139"/>
      <c r="F479" s="139"/>
      <c r="G479" s="140"/>
      <c r="H479" s="139"/>
      <c r="I479" s="129"/>
      <c r="L479" s="128"/>
      <c r="M479" s="128"/>
      <c r="N479" s="128"/>
      <c r="O479" s="128"/>
      <c r="P479" s="128"/>
      <c r="Q479" s="128"/>
      <c r="R479" s="128"/>
      <c r="S479" s="128"/>
      <c r="T479" s="120">
        <f t="shared" si="78"/>
        <v>0</v>
      </c>
      <c r="U479" s="131"/>
      <c r="V479" s="131"/>
      <c r="W479" s="131">
        <f>SUMIFS($F$3:F479,$D$3:D479,D479,$C$3:C479,"Buy")+SUMIFS($F$3:F479,$D$3:D479,D479,$C$3:C479,"Coin Deposit",$E$3:E479,"&lt;&gt;")</f>
        <v>0</v>
      </c>
      <c r="X479" s="131">
        <f t="shared" si="79"/>
        <v>0</v>
      </c>
      <c r="Y479" s="131">
        <f>IF($D479=Y$1,SUMIFS($H$3:$H479,$G$3:$G479,Y$1,$C$3:$C479,"Sell"),0)</f>
        <v>0</v>
      </c>
      <c r="Z479" s="131">
        <f t="shared" si="80"/>
        <v>0</v>
      </c>
      <c r="AA479" s="131">
        <f>IF($D479=AA$1,SUMIFS($H$3:$H479,$G$3:$G479,AA$1,$C$3:$C479,"Sell"),0)</f>
        <v>0</v>
      </c>
      <c r="AB479" s="131">
        <f t="shared" si="81"/>
        <v>0</v>
      </c>
      <c r="AC479" s="131">
        <f>SUMIFS('Deductions and Deposits'!$H:$H,'Deductions and Deposits'!$G:$G,D479,'Deductions and Deposits'!$F:$F,"&lt;="&amp;B479)+SUMIFS($F$3:F479,$D$3:D479,D479,$C$3:C479,"Coin Deposit",$E$3:E479,"")</f>
        <v>0</v>
      </c>
      <c r="AD479" s="131">
        <f>SUMIFS('Deductions and Deposits'!$D:$D,'Deductions and Deposits'!$C:$C,D479)+SUMIFS($F:$F,$D:$D,D479,$C:$C,"Coin Deduction")</f>
        <v>0</v>
      </c>
      <c r="AE479" s="131">
        <f>Table5[[#This Row],[Column4]]+Table5[[#This Row],[Column14]]+Table5[[#This Row],[Column19]]+Table5[[#This Row],[Column12]]</f>
        <v>0</v>
      </c>
      <c r="AF479" s="131">
        <f>Table5[[#This Row],[Column5]]+Table5[[#This Row],[Column13]]+Table5[[#This Row],[Column21]]+Table5[[#This Row],[Column18]]</f>
        <v>0</v>
      </c>
      <c r="AG479" s="131">
        <f t="shared" si="82"/>
        <v>0</v>
      </c>
      <c r="AH479" s="131">
        <f t="shared" si="83"/>
        <v>0</v>
      </c>
      <c r="AI479" s="131">
        <f>Table5[[#This Row],[Column17]]-Table5[[#This Row],[Column20]]</f>
        <v>0</v>
      </c>
      <c r="AJ479" s="131">
        <f t="shared" si="84"/>
        <v>0</v>
      </c>
      <c r="AK479" s="131">
        <f t="shared" si="88"/>
        <v>0</v>
      </c>
      <c r="AL479" s="131">
        <f t="shared" si="85"/>
        <v>0</v>
      </c>
      <c r="AM479" s="131" t="str">
        <f t="shared" si="86"/>
        <v/>
      </c>
      <c r="AN479" s="131" t="str">
        <f t="shared" ca="1" si="87"/>
        <v/>
      </c>
    </row>
    <row r="480" spans="1:40" ht="20.25" customHeight="1" x14ac:dyDescent="0.3">
      <c r="A480" s="127"/>
      <c r="B480" s="164"/>
      <c r="C480" s="139"/>
      <c r="D480" s="140"/>
      <c r="E480" s="139"/>
      <c r="F480" s="139"/>
      <c r="G480" s="140"/>
      <c r="H480" s="139"/>
      <c r="I480" s="129"/>
      <c r="L480" s="128"/>
      <c r="M480" s="128"/>
      <c r="N480" s="128"/>
      <c r="O480" s="128"/>
      <c r="P480" s="128"/>
      <c r="Q480" s="128"/>
      <c r="R480" s="128"/>
      <c r="S480" s="128"/>
      <c r="T480" s="120">
        <f t="shared" si="78"/>
        <v>0</v>
      </c>
      <c r="U480" s="131"/>
      <c r="V480" s="131"/>
      <c r="W480" s="131">
        <f>SUMIFS($F$3:F480,$D$3:D480,D480,$C$3:C480,"Buy")+SUMIFS($F$3:F480,$D$3:D480,D480,$C$3:C480,"Coin Deposit",$E$3:E480,"&lt;&gt;")</f>
        <v>0</v>
      </c>
      <c r="X480" s="131">
        <f t="shared" si="79"/>
        <v>0</v>
      </c>
      <c r="Y480" s="131">
        <f>IF($D480=Y$1,SUMIFS($H$3:$H480,$G$3:$G480,Y$1,$C$3:$C480,"Sell"),0)</f>
        <v>0</v>
      </c>
      <c r="Z480" s="131">
        <f t="shared" si="80"/>
        <v>0</v>
      </c>
      <c r="AA480" s="131">
        <f>IF($D480=AA$1,SUMIFS($H$3:$H480,$G$3:$G480,AA$1,$C$3:$C480,"Sell"),0)</f>
        <v>0</v>
      </c>
      <c r="AB480" s="131">
        <f t="shared" si="81"/>
        <v>0</v>
      </c>
      <c r="AC480" s="131">
        <f>SUMIFS('Deductions and Deposits'!$H:$H,'Deductions and Deposits'!$G:$G,D480,'Deductions and Deposits'!$F:$F,"&lt;="&amp;B480)+SUMIFS($F$3:F480,$D$3:D480,D480,$C$3:C480,"Coin Deposit",$E$3:E480,"")</f>
        <v>0</v>
      </c>
      <c r="AD480" s="131">
        <f>SUMIFS('Deductions and Deposits'!$D:$D,'Deductions and Deposits'!$C:$C,D480)+SUMIFS($F:$F,$D:$D,D480,$C:$C,"Coin Deduction")</f>
        <v>0</v>
      </c>
      <c r="AE480" s="131">
        <f>Table5[[#This Row],[Column4]]+Table5[[#This Row],[Column14]]+Table5[[#This Row],[Column19]]+Table5[[#This Row],[Column12]]</f>
        <v>0</v>
      </c>
      <c r="AF480" s="131">
        <f>Table5[[#This Row],[Column5]]+Table5[[#This Row],[Column13]]+Table5[[#This Row],[Column21]]+Table5[[#This Row],[Column18]]</f>
        <v>0</v>
      </c>
      <c r="AG480" s="131">
        <f t="shared" si="82"/>
        <v>0</v>
      </c>
      <c r="AH480" s="131">
        <f t="shared" si="83"/>
        <v>0</v>
      </c>
      <c r="AI480" s="131">
        <f>Table5[[#This Row],[Column17]]-Table5[[#This Row],[Column20]]</f>
        <v>0</v>
      </c>
      <c r="AJ480" s="131">
        <f t="shared" si="84"/>
        <v>0</v>
      </c>
      <c r="AK480" s="131">
        <f t="shared" si="88"/>
        <v>0</v>
      </c>
      <c r="AL480" s="131">
        <f t="shared" si="85"/>
        <v>0</v>
      </c>
      <c r="AM480" s="131" t="str">
        <f t="shared" si="86"/>
        <v/>
      </c>
      <c r="AN480" s="131" t="str">
        <f t="shared" ca="1" si="87"/>
        <v/>
      </c>
    </row>
    <row r="481" spans="1:40" ht="20.25" customHeight="1" x14ac:dyDescent="0.3">
      <c r="A481" s="127"/>
      <c r="B481" s="164"/>
      <c r="C481" s="139"/>
      <c r="D481" s="140"/>
      <c r="E481" s="139"/>
      <c r="F481" s="139"/>
      <c r="G481" s="140"/>
      <c r="H481" s="139"/>
      <c r="I481" s="129"/>
      <c r="L481" s="128"/>
      <c r="M481" s="128"/>
      <c r="N481" s="128"/>
      <c r="O481" s="128"/>
      <c r="P481" s="128"/>
      <c r="Q481" s="128"/>
      <c r="R481" s="128"/>
      <c r="S481" s="128"/>
      <c r="T481" s="120">
        <f t="shared" si="78"/>
        <v>0</v>
      </c>
      <c r="U481" s="131"/>
      <c r="V481" s="131"/>
      <c r="W481" s="131">
        <f>SUMIFS($F$3:F481,$D$3:D481,D481,$C$3:C481,"Buy")+SUMIFS($F$3:F481,$D$3:D481,D481,$C$3:C481,"Coin Deposit",$E$3:E481,"&lt;&gt;")</f>
        <v>0</v>
      </c>
      <c r="X481" s="131">
        <f t="shared" si="79"/>
        <v>0</v>
      </c>
      <c r="Y481" s="131">
        <f>IF($D481=Y$1,SUMIFS($H$3:$H481,$G$3:$G481,Y$1,$C$3:$C481,"Sell"),0)</f>
        <v>0</v>
      </c>
      <c r="Z481" s="131">
        <f t="shared" si="80"/>
        <v>0</v>
      </c>
      <c r="AA481" s="131">
        <f>IF($D481=AA$1,SUMIFS($H$3:$H481,$G$3:$G481,AA$1,$C$3:$C481,"Sell"),0)</f>
        <v>0</v>
      </c>
      <c r="AB481" s="131">
        <f t="shared" si="81"/>
        <v>0</v>
      </c>
      <c r="AC481" s="131">
        <f>SUMIFS('Deductions and Deposits'!$H:$H,'Deductions and Deposits'!$G:$G,D481,'Deductions and Deposits'!$F:$F,"&lt;="&amp;B481)+SUMIFS($F$3:F481,$D$3:D481,D481,$C$3:C481,"Coin Deposit",$E$3:E481,"")</f>
        <v>0</v>
      </c>
      <c r="AD481" s="131">
        <f>SUMIFS('Deductions and Deposits'!$D:$D,'Deductions and Deposits'!$C:$C,D481)+SUMIFS($F:$F,$D:$D,D481,$C:$C,"Coin Deduction")</f>
        <v>0</v>
      </c>
      <c r="AE481" s="131">
        <f>Table5[[#This Row],[Column4]]+Table5[[#This Row],[Column14]]+Table5[[#This Row],[Column19]]+Table5[[#This Row],[Column12]]</f>
        <v>0</v>
      </c>
      <c r="AF481" s="131">
        <f>Table5[[#This Row],[Column5]]+Table5[[#This Row],[Column13]]+Table5[[#This Row],[Column21]]+Table5[[#This Row],[Column18]]</f>
        <v>0</v>
      </c>
      <c r="AG481" s="131">
        <f t="shared" si="82"/>
        <v>0</v>
      </c>
      <c r="AH481" s="131">
        <f t="shared" si="83"/>
        <v>0</v>
      </c>
      <c r="AI481" s="131">
        <f>Table5[[#This Row],[Column17]]-Table5[[#This Row],[Column20]]</f>
        <v>0</v>
      </c>
      <c r="AJ481" s="131">
        <f t="shared" si="84"/>
        <v>0</v>
      </c>
      <c r="AK481" s="131">
        <f t="shared" si="88"/>
        <v>0</v>
      </c>
      <c r="AL481" s="131">
        <f t="shared" si="85"/>
        <v>0</v>
      </c>
      <c r="AM481" s="131" t="str">
        <f t="shared" si="86"/>
        <v/>
      </c>
      <c r="AN481" s="131" t="str">
        <f t="shared" ca="1" si="87"/>
        <v/>
      </c>
    </row>
    <row r="482" spans="1:40" ht="20.25" customHeight="1" x14ac:dyDescent="0.3">
      <c r="A482" s="127"/>
      <c r="B482" s="164"/>
      <c r="C482" s="139"/>
      <c r="D482" s="140"/>
      <c r="E482" s="139"/>
      <c r="F482" s="139"/>
      <c r="G482" s="140"/>
      <c r="H482" s="139"/>
      <c r="I482" s="129"/>
      <c r="L482" s="128"/>
      <c r="M482" s="128"/>
      <c r="N482" s="128"/>
      <c r="O482" s="128"/>
      <c r="P482" s="128"/>
      <c r="Q482" s="128"/>
      <c r="R482" s="128"/>
      <c r="S482" s="128"/>
      <c r="T482" s="120">
        <f t="shared" si="78"/>
        <v>0</v>
      </c>
      <c r="U482" s="131"/>
      <c r="V482" s="131"/>
      <c r="W482" s="131">
        <f>SUMIFS($F$3:F482,$D$3:D482,D482,$C$3:C482,"Buy")+SUMIFS($F$3:F482,$D$3:D482,D482,$C$3:C482,"Coin Deposit",$E$3:E482,"&lt;&gt;")</f>
        <v>0</v>
      </c>
      <c r="X482" s="131">
        <f t="shared" si="79"/>
        <v>0</v>
      </c>
      <c r="Y482" s="131">
        <f>IF($D482=Y$1,SUMIFS($H$3:$H482,$G$3:$G482,Y$1,$C$3:$C482,"Sell"),0)</f>
        <v>0</v>
      </c>
      <c r="Z482" s="131">
        <f t="shared" si="80"/>
        <v>0</v>
      </c>
      <c r="AA482" s="131">
        <f>IF($D482=AA$1,SUMIFS($H$3:$H482,$G$3:$G482,AA$1,$C$3:$C482,"Sell"),0)</f>
        <v>0</v>
      </c>
      <c r="AB482" s="131">
        <f t="shared" si="81"/>
        <v>0</v>
      </c>
      <c r="AC482" s="131">
        <f>SUMIFS('Deductions and Deposits'!$H:$H,'Deductions and Deposits'!$G:$G,D482,'Deductions and Deposits'!$F:$F,"&lt;="&amp;B482)+SUMIFS($F$3:F482,$D$3:D482,D482,$C$3:C482,"Coin Deposit",$E$3:E482,"")</f>
        <v>0</v>
      </c>
      <c r="AD482" s="131">
        <f>SUMIFS('Deductions and Deposits'!$D:$D,'Deductions and Deposits'!$C:$C,D482)+SUMIFS($F:$F,$D:$D,D482,$C:$C,"Coin Deduction")</f>
        <v>0</v>
      </c>
      <c r="AE482" s="131">
        <f>Table5[[#This Row],[Column4]]+Table5[[#This Row],[Column14]]+Table5[[#This Row],[Column19]]+Table5[[#This Row],[Column12]]</f>
        <v>0</v>
      </c>
      <c r="AF482" s="131">
        <f>Table5[[#This Row],[Column5]]+Table5[[#This Row],[Column13]]+Table5[[#This Row],[Column21]]+Table5[[#This Row],[Column18]]</f>
        <v>0</v>
      </c>
      <c r="AG482" s="131">
        <f t="shared" si="82"/>
        <v>0</v>
      </c>
      <c r="AH482" s="131">
        <f t="shared" si="83"/>
        <v>0</v>
      </c>
      <c r="AI482" s="131">
        <f>Table5[[#This Row],[Column17]]-Table5[[#This Row],[Column20]]</f>
        <v>0</v>
      </c>
      <c r="AJ482" s="131">
        <f t="shared" si="84"/>
        <v>0</v>
      </c>
      <c r="AK482" s="131">
        <f t="shared" si="88"/>
        <v>0</v>
      </c>
      <c r="AL482" s="131">
        <f t="shared" si="85"/>
        <v>0</v>
      </c>
      <c r="AM482" s="131" t="str">
        <f t="shared" si="86"/>
        <v/>
      </c>
      <c r="AN482" s="131" t="str">
        <f t="shared" ca="1" si="87"/>
        <v/>
      </c>
    </row>
    <row r="483" spans="1:40" ht="20.25" customHeight="1" x14ac:dyDescent="0.3">
      <c r="A483" s="127"/>
      <c r="B483" s="164"/>
      <c r="C483" s="139"/>
      <c r="D483" s="140"/>
      <c r="E483" s="139"/>
      <c r="F483" s="139"/>
      <c r="G483" s="140"/>
      <c r="H483" s="139"/>
      <c r="I483" s="129"/>
      <c r="L483" s="128"/>
      <c r="M483" s="128"/>
      <c r="N483" s="128"/>
      <c r="O483" s="128"/>
      <c r="P483" s="128"/>
      <c r="Q483" s="128"/>
      <c r="R483" s="128"/>
      <c r="S483" s="128"/>
      <c r="T483" s="120">
        <f t="shared" si="78"/>
        <v>0</v>
      </c>
      <c r="U483" s="131"/>
      <c r="V483" s="131"/>
      <c r="W483" s="131">
        <f>SUMIFS($F$3:F483,$D$3:D483,D483,$C$3:C483,"Buy")+SUMIFS($F$3:F483,$D$3:D483,D483,$C$3:C483,"Coin Deposit",$E$3:E483,"&lt;&gt;")</f>
        <v>0</v>
      </c>
      <c r="X483" s="131">
        <f t="shared" si="79"/>
        <v>0</v>
      </c>
      <c r="Y483" s="131">
        <f>IF($D483=Y$1,SUMIFS($H$3:$H483,$G$3:$G483,Y$1,$C$3:$C483,"Sell"),0)</f>
        <v>0</v>
      </c>
      <c r="Z483" s="131">
        <f t="shared" si="80"/>
        <v>0</v>
      </c>
      <c r="AA483" s="131">
        <f>IF($D483=AA$1,SUMIFS($H$3:$H483,$G$3:$G483,AA$1,$C$3:$C483,"Sell"),0)</f>
        <v>0</v>
      </c>
      <c r="AB483" s="131">
        <f t="shared" si="81"/>
        <v>0</v>
      </c>
      <c r="AC483" s="131">
        <f>SUMIFS('Deductions and Deposits'!$H:$H,'Deductions and Deposits'!$G:$G,D483,'Deductions and Deposits'!$F:$F,"&lt;="&amp;B483)+SUMIFS($F$3:F483,$D$3:D483,D483,$C$3:C483,"Coin Deposit",$E$3:E483,"")</f>
        <v>0</v>
      </c>
      <c r="AD483" s="131">
        <f>SUMIFS('Deductions and Deposits'!$D:$D,'Deductions and Deposits'!$C:$C,D483)+SUMIFS($F:$F,$D:$D,D483,$C:$C,"Coin Deduction")</f>
        <v>0</v>
      </c>
      <c r="AE483" s="131">
        <f>Table5[[#This Row],[Column4]]+Table5[[#This Row],[Column14]]+Table5[[#This Row],[Column19]]+Table5[[#This Row],[Column12]]</f>
        <v>0</v>
      </c>
      <c r="AF483" s="131">
        <f>Table5[[#This Row],[Column5]]+Table5[[#This Row],[Column13]]+Table5[[#This Row],[Column21]]+Table5[[#This Row],[Column18]]</f>
        <v>0</v>
      </c>
      <c r="AG483" s="131">
        <f t="shared" si="82"/>
        <v>0</v>
      </c>
      <c r="AH483" s="131">
        <f t="shared" si="83"/>
        <v>0</v>
      </c>
      <c r="AI483" s="131">
        <f>Table5[[#This Row],[Column17]]-Table5[[#This Row],[Column20]]</f>
        <v>0</v>
      </c>
      <c r="AJ483" s="131">
        <f t="shared" si="84"/>
        <v>0</v>
      </c>
      <c r="AK483" s="131">
        <f t="shared" si="88"/>
        <v>0</v>
      </c>
      <c r="AL483" s="131">
        <f t="shared" si="85"/>
        <v>0</v>
      </c>
      <c r="AM483" s="131" t="str">
        <f t="shared" si="86"/>
        <v/>
      </c>
      <c r="AN483" s="131" t="str">
        <f t="shared" ca="1" si="87"/>
        <v/>
      </c>
    </row>
    <row r="484" spans="1:40" ht="20.25" customHeight="1" x14ac:dyDescent="0.3">
      <c r="A484" s="127"/>
      <c r="B484" s="164"/>
      <c r="C484" s="139"/>
      <c r="D484" s="140"/>
      <c r="E484" s="139"/>
      <c r="F484" s="139"/>
      <c r="G484" s="140"/>
      <c r="H484" s="139"/>
      <c r="I484" s="129"/>
      <c r="L484" s="128"/>
      <c r="M484" s="128"/>
      <c r="N484" s="128"/>
      <c r="O484" s="128"/>
      <c r="P484" s="128"/>
      <c r="Q484" s="128"/>
      <c r="R484" s="128"/>
      <c r="S484" s="128"/>
      <c r="T484" s="120">
        <f t="shared" si="78"/>
        <v>0</v>
      </c>
      <c r="U484" s="131"/>
      <c r="V484" s="131"/>
      <c r="W484" s="131">
        <f>SUMIFS($F$3:F484,$D$3:D484,D484,$C$3:C484,"Buy")+SUMIFS($F$3:F484,$D$3:D484,D484,$C$3:C484,"Coin Deposit",$E$3:E484,"&lt;&gt;")</f>
        <v>0</v>
      </c>
      <c r="X484" s="131">
        <f t="shared" si="79"/>
        <v>0</v>
      </c>
      <c r="Y484" s="131">
        <f>IF($D484=Y$1,SUMIFS($H$3:$H484,$G$3:$G484,Y$1,$C$3:$C484,"Sell"),0)</f>
        <v>0</v>
      </c>
      <c r="Z484" s="131">
        <f t="shared" si="80"/>
        <v>0</v>
      </c>
      <c r="AA484" s="131">
        <f>IF($D484=AA$1,SUMIFS($H$3:$H484,$G$3:$G484,AA$1,$C$3:$C484,"Sell"),0)</f>
        <v>0</v>
      </c>
      <c r="AB484" s="131">
        <f t="shared" si="81"/>
        <v>0</v>
      </c>
      <c r="AC484" s="131">
        <f>SUMIFS('Deductions and Deposits'!$H:$H,'Deductions and Deposits'!$G:$G,D484,'Deductions and Deposits'!$F:$F,"&lt;="&amp;B484)+SUMIFS($F$3:F484,$D$3:D484,D484,$C$3:C484,"Coin Deposit",$E$3:E484,"")</f>
        <v>0</v>
      </c>
      <c r="AD484" s="131">
        <f>SUMIFS('Deductions and Deposits'!$D:$D,'Deductions and Deposits'!$C:$C,D484)+SUMIFS($F:$F,$D:$D,D484,$C:$C,"Coin Deduction")</f>
        <v>0</v>
      </c>
      <c r="AE484" s="131">
        <f>Table5[[#This Row],[Column4]]+Table5[[#This Row],[Column14]]+Table5[[#This Row],[Column19]]+Table5[[#This Row],[Column12]]</f>
        <v>0</v>
      </c>
      <c r="AF484" s="131">
        <f>Table5[[#This Row],[Column5]]+Table5[[#This Row],[Column13]]+Table5[[#This Row],[Column21]]+Table5[[#This Row],[Column18]]</f>
        <v>0</v>
      </c>
      <c r="AG484" s="131">
        <f t="shared" si="82"/>
        <v>0</v>
      </c>
      <c r="AH484" s="131">
        <f t="shared" si="83"/>
        <v>0</v>
      </c>
      <c r="AI484" s="131">
        <f>Table5[[#This Row],[Column17]]-Table5[[#This Row],[Column20]]</f>
        <v>0</v>
      </c>
      <c r="AJ484" s="131">
        <f t="shared" si="84"/>
        <v>0</v>
      </c>
      <c r="AK484" s="131">
        <f t="shared" si="88"/>
        <v>0</v>
      </c>
      <c r="AL484" s="131">
        <f t="shared" si="85"/>
        <v>0</v>
      </c>
      <c r="AM484" s="131" t="str">
        <f t="shared" si="86"/>
        <v/>
      </c>
      <c r="AN484" s="131" t="str">
        <f t="shared" ca="1" si="87"/>
        <v/>
      </c>
    </row>
    <row r="485" spans="1:40" ht="20.25" customHeight="1" x14ac:dyDescent="0.3">
      <c r="A485" s="127"/>
      <c r="B485" s="164"/>
      <c r="C485" s="139"/>
      <c r="D485" s="140"/>
      <c r="E485" s="139"/>
      <c r="F485" s="139"/>
      <c r="G485" s="140"/>
      <c r="H485" s="139"/>
      <c r="I485" s="129"/>
      <c r="L485" s="128"/>
      <c r="M485" s="128"/>
      <c r="N485" s="128"/>
      <c r="O485" s="128"/>
      <c r="P485" s="128"/>
      <c r="Q485" s="128"/>
      <c r="R485" s="128"/>
      <c r="S485" s="128"/>
      <c r="T485" s="120">
        <f t="shared" si="78"/>
        <v>0</v>
      </c>
      <c r="U485" s="131"/>
      <c r="V485" s="131"/>
      <c r="W485" s="131">
        <f>SUMIFS($F$3:F485,$D$3:D485,D485,$C$3:C485,"Buy")+SUMIFS($F$3:F485,$D$3:D485,D485,$C$3:C485,"Coin Deposit",$E$3:E485,"&lt;&gt;")</f>
        <v>0</v>
      </c>
      <c r="X485" s="131">
        <f t="shared" si="79"/>
        <v>0</v>
      </c>
      <c r="Y485" s="131">
        <f>IF($D485=Y$1,SUMIFS($H$3:$H485,$G$3:$G485,Y$1,$C$3:$C485,"Sell"),0)</f>
        <v>0</v>
      </c>
      <c r="Z485" s="131">
        <f t="shared" si="80"/>
        <v>0</v>
      </c>
      <c r="AA485" s="131">
        <f>IF($D485=AA$1,SUMIFS($H$3:$H485,$G$3:$G485,AA$1,$C$3:$C485,"Sell"),0)</f>
        <v>0</v>
      </c>
      <c r="AB485" s="131">
        <f t="shared" si="81"/>
        <v>0</v>
      </c>
      <c r="AC485" s="131">
        <f>SUMIFS('Deductions and Deposits'!$H:$H,'Deductions and Deposits'!$G:$G,D485,'Deductions and Deposits'!$F:$F,"&lt;="&amp;B485)+SUMIFS($F$3:F485,$D$3:D485,D485,$C$3:C485,"Coin Deposit",$E$3:E485,"")</f>
        <v>0</v>
      </c>
      <c r="AD485" s="131">
        <f>SUMIFS('Deductions and Deposits'!$D:$D,'Deductions and Deposits'!$C:$C,D485)+SUMIFS($F:$F,$D:$D,D485,$C:$C,"Coin Deduction")</f>
        <v>0</v>
      </c>
      <c r="AE485" s="131">
        <f>Table5[[#This Row],[Column4]]+Table5[[#This Row],[Column14]]+Table5[[#This Row],[Column19]]+Table5[[#This Row],[Column12]]</f>
        <v>0</v>
      </c>
      <c r="AF485" s="131">
        <f>Table5[[#This Row],[Column5]]+Table5[[#This Row],[Column13]]+Table5[[#This Row],[Column21]]+Table5[[#This Row],[Column18]]</f>
        <v>0</v>
      </c>
      <c r="AG485" s="131">
        <f t="shared" si="82"/>
        <v>0</v>
      </c>
      <c r="AH485" s="131">
        <f t="shared" si="83"/>
        <v>0</v>
      </c>
      <c r="AI485" s="131">
        <f>Table5[[#This Row],[Column17]]-Table5[[#This Row],[Column20]]</f>
        <v>0</v>
      </c>
      <c r="AJ485" s="131">
        <f t="shared" si="84"/>
        <v>0</v>
      </c>
      <c r="AK485" s="131">
        <f t="shared" si="88"/>
        <v>0</v>
      </c>
      <c r="AL485" s="131">
        <f t="shared" si="85"/>
        <v>0</v>
      </c>
      <c r="AM485" s="131" t="str">
        <f t="shared" si="86"/>
        <v/>
      </c>
      <c r="AN485" s="131" t="str">
        <f t="shared" ca="1" si="87"/>
        <v/>
      </c>
    </row>
    <row r="486" spans="1:40" ht="20.25" customHeight="1" x14ac:dyDescent="0.3">
      <c r="A486" s="127"/>
      <c r="B486" s="164"/>
      <c r="C486" s="139"/>
      <c r="D486" s="140"/>
      <c r="E486" s="139"/>
      <c r="F486" s="139"/>
      <c r="G486" s="140"/>
      <c r="H486" s="139"/>
      <c r="I486" s="129"/>
      <c r="L486" s="128"/>
      <c r="M486" s="128"/>
      <c r="N486" s="128"/>
      <c r="O486" s="128"/>
      <c r="P486" s="128"/>
      <c r="Q486" s="128"/>
      <c r="R486" s="128"/>
      <c r="S486" s="128"/>
      <c r="T486" s="120">
        <f t="shared" si="78"/>
        <v>0</v>
      </c>
      <c r="U486" s="131"/>
      <c r="V486" s="131"/>
      <c r="W486" s="131">
        <f>SUMIFS($F$3:F486,$D$3:D486,D486,$C$3:C486,"Buy")+SUMIFS($F$3:F486,$D$3:D486,D486,$C$3:C486,"Coin Deposit",$E$3:E486,"&lt;&gt;")</f>
        <v>0</v>
      </c>
      <c r="X486" s="131">
        <f t="shared" si="79"/>
        <v>0</v>
      </c>
      <c r="Y486" s="131">
        <f>IF($D486=Y$1,SUMIFS($H$3:$H486,$G$3:$G486,Y$1,$C$3:$C486,"Sell"),0)</f>
        <v>0</v>
      </c>
      <c r="Z486" s="131">
        <f t="shared" si="80"/>
        <v>0</v>
      </c>
      <c r="AA486" s="131">
        <f>IF($D486=AA$1,SUMIFS($H$3:$H486,$G$3:$G486,AA$1,$C$3:$C486,"Sell"),0)</f>
        <v>0</v>
      </c>
      <c r="AB486" s="131">
        <f t="shared" si="81"/>
        <v>0</v>
      </c>
      <c r="AC486" s="131">
        <f>SUMIFS('Deductions and Deposits'!$H:$H,'Deductions and Deposits'!$G:$G,D486,'Deductions and Deposits'!$F:$F,"&lt;="&amp;B486)+SUMIFS($F$3:F486,$D$3:D486,D486,$C$3:C486,"Coin Deposit",$E$3:E486,"")</f>
        <v>0</v>
      </c>
      <c r="AD486" s="131">
        <f>SUMIFS('Deductions and Deposits'!$D:$D,'Deductions and Deposits'!$C:$C,D486)+SUMIFS($F:$F,$D:$D,D486,$C:$C,"Coin Deduction")</f>
        <v>0</v>
      </c>
      <c r="AE486" s="131">
        <f>Table5[[#This Row],[Column4]]+Table5[[#This Row],[Column14]]+Table5[[#This Row],[Column19]]+Table5[[#This Row],[Column12]]</f>
        <v>0</v>
      </c>
      <c r="AF486" s="131">
        <f>Table5[[#This Row],[Column5]]+Table5[[#This Row],[Column13]]+Table5[[#This Row],[Column21]]+Table5[[#This Row],[Column18]]</f>
        <v>0</v>
      </c>
      <c r="AG486" s="131">
        <f t="shared" si="82"/>
        <v>0</v>
      </c>
      <c r="AH486" s="131">
        <f t="shared" si="83"/>
        <v>0</v>
      </c>
      <c r="AI486" s="131">
        <f>Table5[[#This Row],[Column17]]-Table5[[#This Row],[Column20]]</f>
        <v>0</v>
      </c>
      <c r="AJ486" s="131">
        <f t="shared" si="84"/>
        <v>0</v>
      </c>
      <c r="AK486" s="131">
        <f t="shared" si="88"/>
        <v>0</v>
      </c>
      <c r="AL486" s="131">
        <f t="shared" si="85"/>
        <v>0</v>
      </c>
      <c r="AM486" s="131" t="str">
        <f t="shared" si="86"/>
        <v/>
      </c>
      <c r="AN486" s="131" t="str">
        <f t="shared" ca="1" si="87"/>
        <v/>
      </c>
    </row>
    <row r="487" spans="1:40" ht="20.25" customHeight="1" x14ac:dyDescent="0.3">
      <c r="A487" s="127"/>
      <c r="B487" s="164"/>
      <c r="C487" s="139"/>
      <c r="D487" s="140"/>
      <c r="E487" s="139"/>
      <c r="F487" s="139"/>
      <c r="G487" s="140"/>
      <c r="H487" s="139"/>
      <c r="I487" s="129"/>
      <c r="L487" s="128"/>
      <c r="M487" s="128"/>
      <c r="N487" s="128"/>
      <c r="O487" s="128"/>
      <c r="P487" s="128"/>
      <c r="Q487" s="128"/>
      <c r="R487" s="128"/>
      <c r="S487" s="128"/>
      <c r="T487" s="120">
        <f t="shared" si="78"/>
        <v>0</v>
      </c>
      <c r="U487" s="131"/>
      <c r="V487" s="131"/>
      <c r="W487" s="131">
        <f>SUMIFS($F$3:F487,$D$3:D487,D487,$C$3:C487,"Buy")+SUMIFS($F$3:F487,$D$3:D487,D487,$C$3:C487,"Coin Deposit",$E$3:E487,"&lt;&gt;")</f>
        <v>0</v>
      </c>
      <c r="X487" s="131">
        <f t="shared" si="79"/>
        <v>0</v>
      </c>
      <c r="Y487" s="131">
        <f>IF($D487=Y$1,SUMIFS($H$3:$H487,$G$3:$G487,Y$1,$C$3:$C487,"Sell"),0)</f>
        <v>0</v>
      </c>
      <c r="Z487" s="131">
        <f t="shared" si="80"/>
        <v>0</v>
      </c>
      <c r="AA487" s="131">
        <f>IF($D487=AA$1,SUMIFS($H$3:$H487,$G$3:$G487,AA$1,$C$3:$C487,"Sell"),0)</f>
        <v>0</v>
      </c>
      <c r="AB487" s="131">
        <f t="shared" si="81"/>
        <v>0</v>
      </c>
      <c r="AC487" s="131">
        <f>SUMIFS('Deductions and Deposits'!$H:$H,'Deductions and Deposits'!$G:$G,D487,'Deductions and Deposits'!$F:$F,"&lt;="&amp;B487)+SUMIFS($F$3:F487,$D$3:D487,D487,$C$3:C487,"Coin Deposit",$E$3:E487,"")</f>
        <v>0</v>
      </c>
      <c r="AD487" s="131">
        <f>SUMIFS('Deductions and Deposits'!$D:$D,'Deductions and Deposits'!$C:$C,D487)+SUMIFS($F:$F,$D:$D,D487,$C:$C,"Coin Deduction")</f>
        <v>0</v>
      </c>
      <c r="AE487" s="131">
        <f>Table5[[#This Row],[Column4]]+Table5[[#This Row],[Column14]]+Table5[[#This Row],[Column19]]+Table5[[#This Row],[Column12]]</f>
        <v>0</v>
      </c>
      <c r="AF487" s="131">
        <f>Table5[[#This Row],[Column5]]+Table5[[#This Row],[Column13]]+Table5[[#This Row],[Column21]]+Table5[[#This Row],[Column18]]</f>
        <v>0</v>
      </c>
      <c r="AG487" s="131">
        <f t="shared" si="82"/>
        <v>0</v>
      </c>
      <c r="AH487" s="131">
        <f t="shared" si="83"/>
        <v>0</v>
      </c>
      <c r="AI487" s="131">
        <f>Table5[[#This Row],[Column17]]-Table5[[#This Row],[Column20]]</f>
        <v>0</v>
      </c>
      <c r="AJ487" s="131">
        <f t="shared" si="84"/>
        <v>0</v>
      </c>
      <c r="AK487" s="131">
        <f t="shared" si="88"/>
        <v>0</v>
      </c>
      <c r="AL487" s="131">
        <f t="shared" si="85"/>
        <v>0</v>
      </c>
      <c r="AM487" s="131" t="str">
        <f t="shared" si="86"/>
        <v/>
      </c>
      <c r="AN487" s="131" t="str">
        <f t="shared" ca="1" si="87"/>
        <v/>
      </c>
    </row>
    <row r="488" spans="1:40" ht="20.25" customHeight="1" x14ac:dyDescent="0.3">
      <c r="A488" s="127"/>
      <c r="B488" s="164"/>
      <c r="C488" s="139"/>
      <c r="D488" s="140"/>
      <c r="E488" s="139"/>
      <c r="F488" s="139"/>
      <c r="G488" s="140"/>
      <c r="H488" s="139"/>
      <c r="I488" s="129"/>
      <c r="L488" s="128"/>
      <c r="M488" s="128"/>
      <c r="N488" s="128"/>
      <c r="O488" s="128"/>
      <c r="P488" s="128"/>
      <c r="Q488" s="128"/>
      <c r="R488" s="128"/>
      <c r="S488" s="128"/>
      <c r="T488" s="120">
        <f t="shared" si="78"/>
        <v>0</v>
      </c>
      <c r="U488" s="131"/>
      <c r="V488" s="131"/>
      <c r="W488" s="131">
        <f>SUMIFS($F$3:F488,$D$3:D488,D488,$C$3:C488,"Buy")+SUMIFS($F$3:F488,$D$3:D488,D488,$C$3:C488,"Coin Deposit",$E$3:E488,"&lt;&gt;")</f>
        <v>0</v>
      </c>
      <c r="X488" s="131">
        <f t="shared" si="79"/>
        <v>0</v>
      </c>
      <c r="Y488" s="131">
        <f>IF($D488=Y$1,SUMIFS($H$3:$H488,$G$3:$G488,Y$1,$C$3:$C488,"Sell"),0)</f>
        <v>0</v>
      </c>
      <c r="Z488" s="131">
        <f t="shared" si="80"/>
        <v>0</v>
      </c>
      <c r="AA488" s="131">
        <f>IF($D488=AA$1,SUMIFS($H$3:$H488,$G$3:$G488,AA$1,$C$3:$C488,"Sell"),0)</f>
        <v>0</v>
      </c>
      <c r="AB488" s="131">
        <f t="shared" si="81"/>
        <v>0</v>
      </c>
      <c r="AC488" s="131">
        <f>SUMIFS('Deductions and Deposits'!$H:$H,'Deductions and Deposits'!$G:$G,D488,'Deductions and Deposits'!$F:$F,"&lt;="&amp;B488)+SUMIFS($F$3:F488,$D$3:D488,D488,$C$3:C488,"Coin Deposit",$E$3:E488,"")</f>
        <v>0</v>
      </c>
      <c r="AD488" s="131">
        <f>SUMIFS('Deductions and Deposits'!$D:$D,'Deductions and Deposits'!$C:$C,D488)+SUMIFS($F:$F,$D:$D,D488,$C:$C,"Coin Deduction")</f>
        <v>0</v>
      </c>
      <c r="AE488" s="131">
        <f>Table5[[#This Row],[Column4]]+Table5[[#This Row],[Column14]]+Table5[[#This Row],[Column19]]+Table5[[#This Row],[Column12]]</f>
        <v>0</v>
      </c>
      <c r="AF488" s="131">
        <f>Table5[[#This Row],[Column5]]+Table5[[#This Row],[Column13]]+Table5[[#This Row],[Column21]]+Table5[[#This Row],[Column18]]</f>
        <v>0</v>
      </c>
      <c r="AG488" s="131">
        <f t="shared" si="82"/>
        <v>0</v>
      </c>
      <c r="AH488" s="131">
        <f t="shared" si="83"/>
        <v>0</v>
      </c>
      <c r="AI488" s="131">
        <f>Table5[[#This Row],[Column17]]-Table5[[#This Row],[Column20]]</f>
        <v>0</v>
      </c>
      <c r="AJ488" s="131">
        <f t="shared" si="84"/>
        <v>0</v>
      </c>
      <c r="AK488" s="131">
        <f t="shared" si="88"/>
        <v>0</v>
      </c>
      <c r="AL488" s="131">
        <f t="shared" si="85"/>
        <v>0</v>
      </c>
      <c r="AM488" s="131" t="str">
        <f t="shared" si="86"/>
        <v/>
      </c>
      <c r="AN488" s="131" t="str">
        <f t="shared" ca="1" si="87"/>
        <v/>
      </c>
    </row>
    <row r="489" spans="1:40" ht="20.25" customHeight="1" x14ac:dyDescent="0.3">
      <c r="A489" s="127"/>
      <c r="B489" s="164"/>
      <c r="C489" s="139"/>
      <c r="D489" s="140"/>
      <c r="E489" s="139"/>
      <c r="F489" s="139"/>
      <c r="G489" s="140"/>
      <c r="H489" s="139"/>
      <c r="I489" s="129"/>
      <c r="L489" s="128"/>
      <c r="M489" s="128"/>
      <c r="N489" s="128"/>
      <c r="O489" s="128"/>
      <c r="P489" s="128"/>
      <c r="Q489" s="128"/>
      <c r="R489" s="128"/>
      <c r="S489" s="128"/>
      <c r="T489" s="120">
        <f t="shared" si="78"/>
        <v>0</v>
      </c>
      <c r="U489" s="131"/>
      <c r="V489" s="131"/>
      <c r="W489" s="131">
        <f>SUMIFS($F$3:F489,$D$3:D489,D489,$C$3:C489,"Buy")+SUMIFS($F$3:F489,$D$3:D489,D489,$C$3:C489,"Coin Deposit",$E$3:E489,"&lt;&gt;")</f>
        <v>0</v>
      </c>
      <c r="X489" s="131">
        <f t="shared" si="79"/>
        <v>0</v>
      </c>
      <c r="Y489" s="131">
        <f>IF($D489=Y$1,SUMIFS($H$3:$H489,$G$3:$G489,Y$1,$C$3:$C489,"Sell"),0)</f>
        <v>0</v>
      </c>
      <c r="Z489" s="131">
        <f t="shared" si="80"/>
        <v>0</v>
      </c>
      <c r="AA489" s="131">
        <f>IF($D489=AA$1,SUMIFS($H$3:$H489,$G$3:$G489,AA$1,$C$3:$C489,"Sell"),0)</f>
        <v>0</v>
      </c>
      <c r="AB489" s="131">
        <f t="shared" si="81"/>
        <v>0</v>
      </c>
      <c r="AC489" s="131">
        <f>SUMIFS('Deductions and Deposits'!$H:$H,'Deductions and Deposits'!$G:$G,D489,'Deductions and Deposits'!$F:$F,"&lt;="&amp;B489)+SUMIFS($F$3:F489,$D$3:D489,D489,$C$3:C489,"Coin Deposit",$E$3:E489,"")</f>
        <v>0</v>
      </c>
      <c r="AD489" s="131">
        <f>SUMIFS('Deductions and Deposits'!$D:$D,'Deductions and Deposits'!$C:$C,D489)+SUMIFS($F:$F,$D:$D,D489,$C:$C,"Coin Deduction")</f>
        <v>0</v>
      </c>
      <c r="AE489" s="131">
        <f>Table5[[#This Row],[Column4]]+Table5[[#This Row],[Column14]]+Table5[[#This Row],[Column19]]+Table5[[#This Row],[Column12]]</f>
        <v>0</v>
      </c>
      <c r="AF489" s="131">
        <f>Table5[[#This Row],[Column5]]+Table5[[#This Row],[Column13]]+Table5[[#This Row],[Column21]]+Table5[[#This Row],[Column18]]</f>
        <v>0</v>
      </c>
      <c r="AG489" s="131">
        <f t="shared" si="82"/>
        <v>0</v>
      </c>
      <c r="AH489" s="131">
        <f t="shared" si="83"/>
        <v>0</v>
      </c>
      <c r="AI489" s="131">
        <f>Table5[[#This Row],[Column17]]-Table5[[#This Row],[Column20]]</f>
        <v>0</v>
      </c>
      <c r="AJ489" s="131">
        <f t="shared" si="84"/>
        <v>0</v>
      </c>
      <c r="AK489" s="131">
        <f t="shared" si="88"/>
        <v>0</v>
      </c>
      <c r="AL489" s="131">
        <f t="shared" si="85"/>
        <v>0</v>
      </c>
      <c r="AM489" s="131" t="str">
        <f t="shared" si="86"/>
        <v/>
      </c>
      <c r="AN489" s="131" t="str">
        <f t="shared" ca="1" si="87"/>
        <v/>
      </c>
    </row>
    <row r="490" spans="1:40" ht="20.25" customHeight="1" x14ac:dyDescent="0.3">
      <c r="A490" s="127"/>
      <c r="B490" s="164"/>
      <c r="C490" s="139"/>
      <c r="D490" s="140"/>
      <c r="E490" s="139"/>
      <c r="F490" s="139"/>
      <c r="G490" s="140"/>
      <c r="H490" s="139"/>
      <c r="I490" s="129"/>
      <c r="L490" s="128"/>
      <c r="M490" s="128"/>
      <c r="N490" s="128"/>
      <c r="O490" s="128"/>
      <c r="P490" s="128"/>
      <c r="Q490" s="128"/>
      <c r="R490" s="128"/>
      <c r="S490" s="128"/>
      <c r="T490" s="120">
        <f t="shared" si="78"/>
        <v>0</v>
      </c>
      <c r="U490" s="131"/>
      <c r="V490" s="131"/>
      <c r="W490" s="131">
        <f>SUMIFS($F$3:F490,$D$3:D490,D490,$C$3:C490,"Buy")+SUMIFS($F$3:F490,$D$3:D490,D490,$C$3:C490,"Coin Deposit",$E$3:E490,"&lt;&gt;")</f>
        <v>0</v>
      </c>
      <c r="X490" s="131">
        <f t="shared" si="79"/>
        <v>0</v>
      </c>
      <c r="Y490" s="131">
        <f>IF($D490=Y$1,SUMIFS($H$3:$H490,$G$3:$G490,Y$1,$C$3:$C490,"Sell"),0)</f>
        <v>0</v>
      </c>
      <c r="Z490" s="131">
        <f t="shared" si="80"/>
        <v>0</v>
      </c>
      <c r="AA490" s="131">
        <f>IF($D490=AA$1,SUMIFS($H$3:$H490,$G$3:$G490,AA$1,$C$3:$C490,"Sell"),0)</f>
        <v>0</v>
      </c>
      <c r="AB490" s="131">
        <f t="shared" si="81"/>
        <v>0</v>
      </c>
      <c r="AC490" s="131">
        <f>SUMIFS('Deductions and Deposits'!$H:$H,'Deductions and Deposits'!$G:$G,D490,'Deductions and Deposits'!$F:$F,"&lt;="&amp;B490)+SUMIFS($F$3:F490,$D$3:D490,D490,$C$3:C490,"Coin Deposit",$E$3:E490,"")</f>
        <v>0</v>
      </c>
      <c r="AD490" s="131">
        <f>SUMIFS('Deductions and Deposits'!$D:$D,'Deductions and Deposits'!$C:$C,D490)+SUMIFS($F:$F,$D:$D,D490,$C:$C,"Coin Deduction")</f>
        <v>0</v>
      </c>
      <c r="AE490" s="131">
        <f>Table5[[#This Row],[Column4]]+Table5[[#This Row],[Column14]]+Table5[[#This Row],[Column19]]+Table5[[#This Row],[Column12]]</f>
        <v>0</v>
      </c>
      <c r="AF490" s="131">
        <f>Table5[[#This Row],[Column5]]+Table5[[#This Row],[Column13]]+Table5[[#This Row],[Column21]]+Table5[[#This Row],[Column18]]</f>
        <v>0</v>
      </c>
      <c r="AG490" s="131">
        <f t="shared" si="82"/>
        <v>0</v>
      </c>
      <c r="AH490" s="131">
        <f t="shared" si="83"/>
        <v>0</v>
      </c>
      <c r="AI490" s="131">
        <f>Table5[[#This Row],[Column17]]-Table5[[#This Row],[Column20]]</f>
        <v>0</v>
      </c>
      <c r="AJ490" s="131">
        <f t="shared" si="84"/>
        <v>0</v>
      </c>
      <c r="AK490" s="131">
        <f t="shared" si="88"/>
        <v>0</v>
      </c>
      <c r="AL490" s="131">
        <f t="shared" si="85"/>
        <v>0</v>
      </c>
      <c r="AM490" s="131" t="str">
        <f t="shared" si="86"/>
        <v/>
      </c>
      <c r="AN490" s="131" t="str">
        <f t="shared" ca="1" si="87"/>
        <v/>
      </c>
    </row>
    <row r="491" spans="1:40" ht="20.25" customHeight="1" x14ac:dyDescent="0.3">
      <c r="A491" s="127"/>
      <c r="B491" s="164"/>
      <c r="C491" s="139"/>
      <c r="D491" s="140"/>
      <c r="E491" s="139"/>
      <c r="F491" s="139"/>
      <c r="G491" s="140"/>
      <c r="H491" s="139"/>
      <c r="I491" s="129"/>
      <c r="L491" s="128"/>
      <c r="M491" s="128"/>
      <c r="N491" s="128"/>
      <c r="O491" s="128"/>
      <c r="P491" s="128"/>
      <c r="Q491" s="128"/>
      <c r="R491" s="128"/>
      <c r="S491" s="128"/>
      <c r="T491" s="120">
        <f t="shared" si="78"/>
        <v>0</v>
      </c>
      <c r="U491" s="131"/>
      <c r="V491" s="131"/>
      <c r="W491" s="131">
        <f>SUMIFS($F$3:F491,$D$3:D491,D491,$C$3:C491,"Buy")+SUMIFS($F$3:F491,$D$3:D491,D491,$C$3:C491,"Coin Deposit",$E$3:E491,"&lt;&gt;")</f>
        <v>0</v>
      </c>
      <c r="X491" s="131">
        <f t="shared" si="79"/>
        <v>0</v>
      </c>
      <c r="Y491" s="131">
        <f>IF($D491=Y$1,SUMIFS($H$3:$H491,$G$3:$G491,Y$1,$C$3:$C491,"Sell"),0)</f>
        <v>0</v>
      </c>
      <c r="Z491" s="131">
        <f t="shared" si="80"/>
        <v>0</v>
      </c>
      <c r="AA491" s="131">
        <f>IF($D491=AA$1,SUMIFS($H$3:$H491,$G$3:$G491,AA$1,$C$3:$C491,"Sell"),0)</f>
        <v>0</v>
      </c>
      <c r="AB491" s="131">
        <f t="shared" si="81"/>
        <v>0</v>
      </c>
      <c r="AC491" s="131">
        <f>SUMIFS('Deductions and Deposits'!$H:$H,'Deductions and Deposits'!$G:$G,D491,'Deductions and Deposits'!$F:$F,"&lt;="&amp;B491)+SUMIFS($F$3:F491,$D$3:D491,D491,$C$3:C491,"Coin Deposit",$E$3:E491,"")</f>
        <v>0</v>
      </c>
      <c r="AD491" s="131">
        <f>SUMIFS('Deductions and Deposits'!$D:$D,'Deductions and Deposits'!$C:$C,D491)+SUMIFS($F:$F,$D:$D,D491,$C:$C,"Coin Deduction")</f>
        <v>0</v>
      </c>
      <c r="AE491" s="131">
        <f>Table5[[#This Row],[Column4]]+Table5[[#This Row],[Column14]]+Table5[[#This Row],[Column19]]+Table5[[#This Row],[Column12]]</f>
        <v>0</v>
      </c>
      <c r="AF491" s="131">
        <f>Table5[[#This Row],[Column5]]+Table5[[#This Row],[Column13]]+Table5[[#This Row],[Column21]]+Table5[[#This Row],[Column18]]</f>
        <v>0</v>
      </c>
      <c r="AG491" s="131">
        <f t="shared" si="82"/>
        <v>0</v>
      </c>
      <c r="AH491" s="131">
        <f t="shared" si="83"/>
        <v>0</v>
      </c>
      <c r="AI491" s="131">
        <f>Table5[[#This Row],[Column17]]-Table5[[#This Row],[Column20]]</f>
        <v>0</v>
      </c>
      <c r="AJ491" s="131">
        <f t="shared" si="84"/>
        <v>0</v>
      </c>
      <c r="AK491" s="131">
        <f t="shared" si="88"/>
        <v>0</v>
      </c>
      <c r="AL491" s="131">
        <f t="shared" si="85"/>
        <v>0</v>
      </c>
      <c r="AM491" s="131" t="str">
        <f t="shared" si="86"/>
        <v/>
      </c>
      <c r="AN491" s="131" t="str">
        <f t="shared" ca="1" si="87"/>
        <v/>
      </c>
    </row>
    <row r="492" spans="1:40" ht="20.25" customHeight="1" x14ac:dyDescent="0.3">
      <c r="A492" s="127"/>
      <c r="B492" s="164"/>
      <c r="C492" s="139"/>
      <c r="D492" s="140"/>
      <c r="E492" s="139"/>
      <c r="F492" s="139"/>
      <c r="G492" s="140"/>
      <c r="H492" s="139"/>
      <c r="I492" s="129"/>
      <c r="L492" s="128"/>
      <c r="M492" s="128"/>
      <c r="N492" s="128"/>
      <c r="O492" s="128"/>
      <c r="P492" s="128"/>
      <c r="Q492" s="128"/>
      <c r="R492" s="128"/>
      <c r="S492" s="128"/>
      <c r="T492" s="120">
        <f t="shared" si="78"/>
        <v>0</v>
      </c>
      <c r="U492" s="131"/>
      <c r="V492" s="131"/>
      <c r="W492" s="131">
        <f>SUMIFS($F$3:F492,$D$3:D492,D492,$C$3:C492,"Buy")+SUMIFS($F$3:F492,$D$3:D492,D492,$C$3:C492,"Coin Deposit",$E$3:E492,"&lt;&gt;")</f>
        <v>0</v>
      </c>
      <c r="X492" s="131">
        <f t="shared" si="79"/>
        <v>0</v>
      </c>
      <c r="Y492" s="131">
        <f>IF($D492=Y$1,SUMIFS($H$3:$H492,$G$3:$G492,Y$1,$C$3:$C492,"Sell"),0)</f>
        <v>0</v>
      </c>
      <c r="Z492" s="131">
        <f t="shared" si="80"/>
        <v>0</v>
      </c>
      <c r="AA492" s="131">
        <f>IF($D492=AA$1,SUMIFS($H$3:$H492,$G$3:$G492,AA$1,$C$3:$C492,"Sell"),0)</f>
        <v>0</v>
      </c>
      <c r="AB492" s="131">
        <f t="shared" si="81"/>
        <v>0</v>
      </c>
      <c r="AC492" s="131">
        <f>SUMIFS('Deductions and Deposits'!$H:$H,'Deductions and Deposits'!$G:$G,D492,'Deductions and Deposits'!$F:$F,"&lt;="&amp;B492)+SUMIFS($F$3:F492,$D$3:D492,D492,$C$3:C492,"Coin Deposit",$E$3:E492,"")</f>
        <v>0</v>
      </c>
      <c r="AD492" s="131">
        <f>SUMIFS('Deductions and Deposits'!$D:$D,'Deductions and Deposits'!$C:$C,D492)+SUMIFS($F:$F,$D:$D,D492,$C:$C,"Coin Deduction")</f>
        <v>0</v>
      </c>
      <c r="AE492" s="131">
        <f>Table5[[#This Row],[Column4]]+Table5[[#This Row],[Column14]]+Table5[[#This Row],[Column19]]+Table5[[#This Row],[Column12]]</f>
        <v>0</v>
      </c>
      <c r="AF492" s="131">
        <f>Table5[[#This Row],[Column5]]+Table5[[#This Row],[Column13]]+Table5[[#This Row],[Column21]]+Table5[[#This Row],[Column18]]</f>
        <v>0</v>
      </c>
      <c r="AG492" s="131">
        <f t="shared" si="82"/>
        <v>0</v>
      </c>
      <c r="AH492" s="131">
        <f t="shared" si="83"/>
        <v>0</v>
      </c>
      <c r="AI492" s="131">
        <f>Table5[[#This Row],[Column17]]-Table5[[#This Row],[Column20]]</f>
        <v>0</v>
      </c>
      <c r="AJ492" s="131">
        <f t="shared" si="84"/>
        <v>0</v>
      </c>
      <c r="AK492" s="131">
        <f t="shared" si="88"/>
        <v>0</v>
      </c>
      <c r="AL492" s="131">
        <f t="shared" si="85"/>
        <v>0</v>
      </c>
      <c r="AM492" s="131" t="str">
        <f t="shared" si="86"/>
        <v/>
      </c>
      <c r="AN492" s="131" t="str">
        <f t="shared" ca="1" si="87"/>
        <v/>
      </c>
    </row>
    <row r="493" spans="1:40" ht="20.25" customHeight="1" x14ac:dyDescent="0.3">
      <c r="A493" s="127"/>
      <c r="B493" s="164"/>
      <c r="C493" s="139"/>
      <c r="D493" s="140"/>
      <c r="E493" s="139"/>
      <c r="F493" s="139"/>
      <c r="G493" s="140"/>
      <c r="H493" s="139"/>
      <c r="I493" s="129"/>
      <c r="L493" s="128"/>
      <c r="M493" s="128"/>
      <c r="N493" s="128"/>
      <c r="O493" s="128"/>
      <c r="P493" s="128"/>
      <c r="Q493" s="128"/>
      <c r="R493" s="128"/>
      <c r="S493" s="128"/>
      <c r="T493" s="120">
        <f t="shared" si="78"/>
        <v>0</v>
      </c>
      <c r="U493" s="131"/>
      <c r="V493" s="131"/>
      <c r="W493" s="131">
        <f>SUMIFS($F$3:F493,$D$3:D493,D493,$C$3:C493,"Buy")+SUMIFS($F$3:F493,$D$3:D493,D493,$C$3:C493,"Coin Deposit",$E$3:E493,"&lt;&gt;")</f>
        <v>0</v>
      </c>
      <c r="X493" s="131">
        <f t="shared" si="79"/>
        <v>0</v>
      </c>
      <c r="Y493" s="131">
        <f>IF($D493=Y$1,SUMIFS($H$3:$H493,$G$3:$G493,Y$1,$C$3:$C493,"Sell"),0)</f>
        <v>0</v>
      </c>
      <c r="Z493" s="131">
        <f t="shared" si="80"/>
        <v>0</v>
      </c>
      <c r="AA493" s="131">
        <f>IF($D493=AA$1,SUMIFS($H$3:$H493,$G$3:$G493,AA$1,$C$3:$C493,"Sell"),0)</f>
        <v>0</v>
      </c>
      <c r="AB493" s="131">
        <f t="shared" si="81"/>
        <v>0</v>
      </c>
      <c r="AC493" s="131">
        <f>SUMIFS('Deductions and Deposits'!$H:$H,'Deductions and Deposits'!$G:$G,D493,'Deductions and Deposits'!$F:$F,"&lt;="&amp;B493)+SUMIFS($F$3:F493,$D$3:D493,D493,$C$3:C493,"Coin Deposit",$E$3:E493,"")</f>
        <v>0</v>
      </c>
      <c r="AD493" s="131">
        <f>SUMIFS('Deductions and Deposits'!$D:$D,'Deductions and Deposits'!$C:$C,D493)+SUMIFS($F:$F,$D:$D,D493,$C:$C,"Coin Deduction")</f>
        <v>0</v>
      </c>
      <c r="AE493" s="131">
        <f>Table5[[#This Row],[Column4]]+Table5[[#This Row],[Column14]]+Table5[[#This Row],[Column19]]+Table5[[#This Row],[Column12]]</f>
        <v>0</v>
      </c>
      <c r="AF493" s="131">
        <f>Table5[[#This Row],[Column5]]+Table5[[#This Row],[Column13]]+Table5[[#This Row],[Column21]]+Table5[[#This Row],[Column18]]</f>
        <v>0</v>
      </c>
      <c r="AG493" s="131">
        <f t="shared" si="82"/>
        <v>0</v>
      </c>
      <c r="AH493" s="131">
        <f t="shared" si="83"/>
        <v>0</v>
      </c>
      <c r="AI493" s="131">
        <f>Table5[[#This Row],[Column17]]-Table5[[#This Row],[Column20]]</f>
        <v>0</v>
      </c>
      <c r="AJ493" s="131">
        <f t="shared" si="84"/>
        <v>0</v>
      </c>
      <c r="AK493" s="131">
        <f t="shared" si="88"/>
        <v>0</v>
      </c>
      <c r="AL493" s="131">
        <f t="shared" si="85"/>
        <v>0</v>
      </c>
      <c r="AM493" s="131" t="str">
        <f t="shared" si="86"/>
        <v/>
      </c>
      <c r="AN493" s="131" t="str">
        <f t="shared" ca="1" si="87"/>
        <v/>
      </c>
    </row>
    <row r="494" spans="1:40" ht="20.25" customHeight="1" x14ac:dyDescent="0.3">
      <c r="A494" s="127"/>
      <c r="B494" s="164"/>
      <c r="C494" s="139"/>
      <c r="D494" s="140"/>
      <c r="E494" s="139"/>
      <c r="F494" s="139"/>
      <c r="G494" s="140"/>
      <c r="H494" s="139"/>
      <c r="I494" s="129"/>
      <c r="L494" s="128"/>
      <c r="M494" s="128"/>
      <c r="N494" s="128"/>
      <c r="O494" s="128"/>
      <c r="P494" s="128"/>
      <c r="Q494" s="128"/>
      <c r="R494" s="128"/>
      <c r="S494" s="128"/>
      <c r="T494" s="120">
        <f t="shared" si="78"/>
        <v>0</v>
      </c>
      <c r="U494" s="131"/>
      <c r="V494" s="131"/>
      <c r="W494" s="131">
        <f>SUMIFS($F$3:F494,$D$3:D494,D494,$C$3:C494,"Buy")+SUMIFS($F$3:F494,$D$3:D494,D494,$C$3:C494,"Coin Deposit",$E$3:E494,"&lt;&gt;")</f>
        <v>0</v>
      </c>
      <c r="X494" s="131">
        <f t="shared" si="79"/>
        <v>0</v>
      </c>
      <c r="Y494" s="131">
        <f>IF($D494=Y$1,SUMIFS($H$3:$H494,$G$3:$G494,Y$1,$C$3:$C494,"Sell"),0)</f>
        <v>0</v>
      </c>
      <c r="Z494" s="131">
        <f t="shared" si="80"/>
        <v>0</v>
      </c>
      <c r="AA494" s="131">
        <f>IF($D494=AA$1,SUMIFS($H$3:$H494,$G$3:$G494,AA$1,$C$3:$C494,"Sell"),0)</f>
        <v>0</v>
      </c>
      <c r="AB494" s="131">
        <f t="shared" si="81"/>
        <v>0</v>
      </c>
      <c r="AC494" s="131">
        <f>SUMIFS('Deductions and Deposits'!$H:$H,'Deductions and Deposits'!$G:$G,D494,'Deductions and Deposits'!$F:$F,"&lt;="&amp;B494)+SUMIFS($F$3:F494,$D$3:D494,D494,$C$3:C494,"Coin Deposit",$E$3:E494,"")</f>
        <v>0</v>
      </c>
      <c r="AD494" s="131">
        <f>SUMIFS('Deductions and Deposits'!$D:$D,'Deductions and Deposits'!$C:$C,D494)+SUMIFS($F:$F,$D:$D,D494,$C:$C,"Coin Deduction")</f>
        <v>0</v>
      </c>
      <c r="AE494" s="131">
        <f>Table5[[#This Row],[Column4]]+Table5[[#This Row],[Column14]]+Table5[[#This Row],[Column19]]+Table5[[#This Row],[Column12]]</f>
        <v>0</v>
      </c>
      <c r="AF494" s="131">
        <f>Table5[[#This Row],[Column5]]+Table5[[#This Row],[Column13]]+Table5[[#This Row],[Column21]]+Table5[[#This Row],[Column18]]</f>
        <v>0</v>
      </c>
      <c r="AG494" s="131">
        <f t="shared" si="82"/>
        <v>0</v>
      </c>
      <c r="AH494" s="131">
        <f t="shared" si="83"/>
        <v>0</v>
      </c>
      <c r="AI494" s="131">
        <f>Table5[[#This Row],[Column17]]-Table5[[#This Row],[Column20]]</f>
        <v>0</v>
      </c>
      <c r="AJ494" s="131">
        <f t="shared" si="84"/>
        <v>0</v>
      </c>
      <c r="AK494" s="131">
        <f t="shared" si="88"/>
        <v>0</v>
      </c>
      <c r="AL494" s="131">
        <f t="shared" si="85"/>
        <v>0</v>
      </c>
      <c r="AM494" s="131" t="str">
        <f t="shared" si="86"/>
        <v/>
      </c>
      <c r="AN494" s="131" t="str">
        <f t="shared" ca="1" si="87"/>
        <v/>
      </c>
    </row>
    <row r="495" spans="1:40" ht="20.25" customHeight="1" x14ac:dyDescent="0.3">
      <c r="A495" s="127"/>
      <c r="B495" s="164"/>
      <c r="C495" s="139"/>
      <c r="D495" s="140"/>
      <c r="E495" s="139"/>
      <c r="F495" s="139"/>
      <c r="G495" s="140"/>
      <c r="H495" s="139"/>
      <c r="I495" s="129"/>
      <c r="L495" s="128"/>
      <c r="M495" s="128"/>
      <c r="N495" s="128"/>
      <c r="O495" s="128"/>
      <c r="P495" s="128"/>
      <c r="Q495" s="128"/>
      <c r="R495" s="128"/>
      <c r="S495" s="128"/>
      <c r="T495" s="120">
        <f t="shared" si="78"/>
        <v>0</v>
      </c>
      <c r="U495" s="131"/>
      <c r="V495" s="131"/>
      <c r="W495" s="131">
        <f>SUMIFS($F$3:F495,$D$3:D495,D495,$C$3:C495,"Buy")+SUMIFS($F$3:F495,$D$3:D495,D495,$C$3:C495,"Coin Deposit",$E$3:E495,"&lt;&gt;")</f>
        <v>0</v>
      </c>
      <c r="X495" s="131">
        <f t="shared" si="79"/>
        <v>0</v>
      </c>
      <c r="Y495" s="131">
        <f>IF($D495=Y$1,SUMIFS($H$3:$H495,$G$3:$G495,Y$1,$C$3:$C495,"Sell"),0)</f>
        <v>0</v>
      </c>
      <c r="Z495" s="131">
        <f t="shared" si="80"/>
        <v>0</v>
      </c>
      <c r="AA495" s="131">
        <f>IF($D495=AA$1,SUMIFS($H$3:$H495,$G$3:$G495,AA$1,$C$3:$C495,"Sell"),0)</f>
        <v>0</v>
      </c>
      <c r="AB495" s="131">
        <f t="shared" si="81"/>
        <v>0</v>
      </c>
      <c r="AC495" s="131">
        <f>SUMIFS('Deductions and Deposits'!$H:$H,'Deductions and Deposits'!$G:$G,D495,'Deductions and Deposits'!$F:$F,"&lt;="&amp;B495)+SUMIFS($F$3:F495,$D$3:D495,D495,$C$3:C495,"Coin Deposit",$E$3:E495,"")</f>
        <v>0</v>
      </c>
      <c r="AD495" s="131">
        <f>SUMIFS('Deductions and Deposits'!$D:$D,'Deductions and Deposits'!$C:$C,D495)+SUMIFS($F:$F,$D:$D,D495,$C:$C,"Coin Deduction")</f>
        <v>0</v>
      </c>
      <c r="AE495" s="131">
        <f>Table5[[#This Row],[Column4]]+Table5[[#This Row],[Column14]]+Table5[[#This Row],[Column19]]+Table5[[#This Row],[Column12]]</f>
        <v>0</v>
      </c>
      <c r="AF495" s="131">
        <f>Table5[[#This Row],[Column5]]+Table5[[#This Row],[Column13]]+Table5[[#This Row],[Column21]]+Table5[[#This Row],[Column18]]</f>
        <v>0</v>
      </c>
      <c r="AG495" s="131">
        <f t="shared" si="82"/>
        <v>0</v>
      </c>
      <c r="AH495" s="131">
        <f t="shared" si="83"/>
        <v>0</v>
      </c>
      <c r="AI495" s="131">
        <f>Table5[[#This Row],[Column17]]-Table5[[#This Row],[Column20]]</f>
        <v>0</v>
      </c>
      <c r="AJ495" s="131">
        <f t="shared" si="84"/>
        <v>0</v>
      </c>
      <c r="AK495" s="131">
        <f t="shared" si="88"/>
        <v>0</v>
      </c>
      <c r="AL495" s="131">
        <f t="shared" si="85"/>
        <v>0</v>
      </c>
      <c r="AM495" s="131" t="str">
        <f t="shared" si="86"/>
        <v/>
      </c>
      <c r="AN495" s="131" t="str">
        <f t="shared" ca="1" si="87"/>
        <v/>
      </c>
    </row>
    <row r="496" spans="1:40" ht="20.25" customHeight="1" x14ac:dyDescent="0.3">
      <c r="A496" s="127"/>
      <c r="B496" s="164"/>
      <c r="C496" s="139"/>
      <c r="D496" s="140"/>
      <c r="E496" s="139"/>
      <c r="F496" s="139"/>
      <c r="G496" s="140"/>
      <c r="H496" s="139"/>
      <c r="I496" s="129"/>
      <c r="L496" s="128"/>
      <c r="M496" s="128"/>
      <c r="N496" s="128"/>
      <c r="O496" s="128"/>
      <c r="P496" s="128"/>
      <c r="Q496" s="128"/>
      <c r="R496" s="128"/>
      <c r="S496" s="128"/>
      <c r="T496" s="120">
        <f t="shared" si="78"/>
        <v>0</v>
      </c>
      <c r="U496" s="131"/>
      <c r="V496" s="131"/>
      <c r="W496" s="131">
        <f>SUMIFS($F$3:F496,$D$3:D496,D496,$C$3:C496,"Buy")+SUMIFS($F$3:F496,$D$3:D496,D496,$C$3:C496,"Coin Deposit",$E$3:E496,"&lt;&gt;")</f>
        <v>0</v>
      </c>
      <c r="X496" s="131">
        <f t="shared" si="79"/>
        <v>0</v>
      </c>
      <c r="Y496" s="131">
        <f>IF($D496=Y$1,SUMIFS($H$3:$H496,$G$3:$G496,Y$1,$C$3:$C496,"Sell"),0)</f>
        <v>0</v>
      </c>
      <c r="Z496" s="131">
        <f t="shared" si="80"/>
        <v>0</v>
      </c>
      <c r="AA496" s="131">
        <f>IF($D496=AA$1,SUMIFS($H$3:$H496,$G$3:$G496,AA$1,$C$3:$C496,"Sell"),0)</f>
        <v>0</v>
      </c>
      <c r="AB496" s="131">
        <f t="shared" si="81"/>
        <v>0</v>
      </c>
      <c r="AC496" s="131">
        <f>SUMIFS('Deductions and Deposits'!$H:$H,'Deductions and Deposits'!$G:$G,D496,'Deductions and Deposits'!$F:$F,"&lt;="&amp;B496)+SUMIFS($F$3:F496,$D$3:D496,D496,$C$3:C496,"Coin Deposit",$E$3:E496,"")</f>
        <v>0</v>
      </c>
      <c r="AD496" s="131">
        <f>SUMIFS('Deductions and Deposits'!$D:$D,'Deductions and Deposits'!$C:$C,D496)+SUMIFS($F:$F,$D:$D,D496,$C:$C,"Coin Deduction")</f>
        <v>0</v>
      </c>
      <c r="AE496" s="131">
        <f>Table5[[#This Row],[Column4]]+Table5[[#This Row],[Column14]]+Table5[[#This Row],[Column19]]+Table5[[#This Row],[Column12]]</f>
        <v>0</v>
      </c>
      <c r="AF496" s="131">
        <f>Table5[[#This Row],[Column5]]+Table5[[#This Row],[Column13]]+Table5[[#This Row],[Column21]]+Table5[[#This Row],[Column18]]</f>
        <v>0</v>
      </c>
      <c r="AG496" s="131">
        <f t="shared" si="82"/>
        <v>0</v>
      </c>
      <c r="AH496" s="131">
        <f t="shared" si="83"/>
        <v>0</v>
      </c>
      <c r="AI496" s="131">
        <f>Table5[[#This Row],[Column17]]-Table5[[#This Row],[Column20]]</f>
        <v>0</v>
      </c>
      <c r="AJ496" s="131">
        <f t="shared" si="84"/>
        <v>0</v>
      </c>
      <c r="AK496" s="131">
        <f t="shared" si="88"/>
        <v>0</v>
      </c>
      <c r="AL496" s="131">
        <f t="shared" si="85"/>
        <v>0</v>
      </c>
      <c r="AM496" s="131" t="str">
        <f t="shared" si="86"/>
        <v/>
      </c>
      <c r="AN496" s="131" t="str">
        <f t="shared" ca="1" si="87"/>
        <v/>
      </c>
    </row>
    <row r="497" spans="1:40" ht="20.25" customHeight="1" x14ac:dyDescent="0.3">
      <c r="A497" s="127"/>
      <c r="B497" s="164"/>
      <c r="C497" s="139"/>
      <c r="D497" s="140"/>
      <c r="E497" s="139"/>
      <c r="F497" s="139"/>
      <c r="G497" s="140"/>
      <c r="H497" s="139"/>
      <c r="I497" s="129"/>
      <c r="L497" s="128"/>
      <c r="M497" s="128"/>
      <c r="N497" s="128"/>
      <c r="O497" s="128"/>
      <c r="P497" s="128"/>
      <c r="Q497" s="128"/>
      <c r="R497" s="128"/>
      <c r="S497" s="128"/>
      <c r="T497" s="120">
        <f t="shared" si="78"/>
        <v>0</v>
      </c>
      <c r="U497" s="131"/>
      <c r="V497" s="131"/>
      <c r="W497" s="131">
        <f>SUMIFS($F$3:F497,$D$3:D497,D497,$C$3:C497,"Buy")+SUMIFS($F$3:F497,$D$3:D497,D497,$C$3:C497,"Coin Deposit",$E$3:E497,"&lt;&gt;")</f>
        <v>0</v>
      </c>
      <c r="X497" s="131">
        <f t="shared" si="79"/>
        <v>0</v>
      </c>
      <c r="Y497" s="131">
        <f>IF($D497=Y$1,SUMIFS($H$3:$H497,$G$3:$G497,Y$1,$C$3:$C497,"Sell"),0)</f>
        <v>0</v>
      </c>
      <c r="Z497" s="131">
        <f t="shared" si="80"/>
        <v>0</v>
      </c>
      <c r="AA497" s="131">
        <f>IF($D497=AA$1,SUMIFS($H$3:$H497,$G$3:$G497,AA$1,$C$3:$C497,"Sell"),0)</f>
        <v>0</v>
      </c>
      <c r="AB497" s="131">
        <f t="shared" si="81"/>
        <v>0</v>
      </c>
      <c r="AC497" s="131">
        <f>SUMIFS('Deductions and Deposits'!$H:$H,'Deductions and Deposits'!$G:$G,D497,'Deductions and Deposits'!$F:$F,"&lt;="&amp;B497)+SUMIFS($F$3:F497,$D$3:D497,D497,$C$3:C497,"Coin Deposit",$E$3:E497,"")</f>
        <v>0</v>
      </c>
      <c r="AD497" s="131">
        <f>SUMIFS('Deductions and Deposits'!$D:$D,'Deductions and Deposits'!$C:$C,D497)+SUMIFS($F:$F,$D:$D,D497,$C:$C,"Coin Deduction")</f>
        <v>0</v>
      </c>
      <c r="AE497" s="131">
        <f>Table5[[#This Row],[Column4]]+Table5[[#This Row],[Column14]]+Table5[[#This Row],[Column19]]+Table5[[#This Row],[Column12]]</f>
        <v>0</v>
      </c>
      <c r="AF497" s="131">
        <f>Table5[[#This Row],[Column5]]+Table5[[#This Row],[Column13]]+Table5[[#This Row],[Column21]]+Table5[[#This Row],[Column18]]</f>
        <v>0</v>
      </c>
      <c r="AG497" s="131">
        <f t="shared" si="82"/>
        <v>0</v>
      </c>
      <c r="AH497" s="131">
        <f t="shared" si="83"/>
        <v>0</v>
      </c>
      <c r="AI497" s="131">
        <f>Table5[[#This Row],[Column17]]-Table5[[#This Row],[Column20]]</f>
        <v>0</v>
      </c>
      <c r="AJ497" s="131">
        <f t="shared" si="84"/>
        <v>0</v>
      </c>
      <c r="AK497" s="131">
        <f t="shared" si="88"/>
        <v>0</v>
      </c>
      <c r="AL497" s="131">
        <f t="shared" si="85"/>
        <v>0</v>
      </c>
      <c r="AM497" s="131" t="str">
        <f t="shared" si="86"/>
        <v/>
      </c>
      <c r="AN497" s="131" t="str">
        <f t="shared" ca="1" si="87"/>
        <v/>
      </c>
    </row>
    <row r="498" spans="1:40" ht="20.25" customHeight="1" x14ac:dyDescent="0.3">
      <c r="A498" s="127"/>
      <c r="B498" s="164"/>
      <c r="C498" s="139"/>
      <c r="D498" s="140"/>
      <c r="E498" s="139"/>
      <c r="F498" s="139"/>
      <c r="G498" s="140"/>
      <c r="H498" s="139"/>
      <c r="I498" s="129"/>
      <c r="L498" s="128"/>
      <c r="M498" s="128"/>
      <c r="N498" s="128"/>
      <c r="O498" s="128"/>
      <c r="P498" s="128"/>
      <c r="Q498" s="128"/>
      <c r="R498" s="128"/>
      <c r="S498" s="128"/>
      <c r="T498" s="120">
        <f t="shared" si="78"/>
        <v>0</v>
      </c>
      <c r="U498" s="131"/>
      <c r="V498" s="131"/>
      <c r="W498" s="131">
        <f>SUMIFS($F$3:F498,$D$3:D498,D498,$C$3:C498,"Buy")+SUMIFS($F$3:F498,$D$3:D498,D498,$C$3:C498,"Coin Deposit",$E$3:E498,"&lt;&gt;")</f>
        <v>0</v>
      </c>
      <c r="X498" s="131">
        <f t="shared" si="79"/>
        <v>0</v>
      </c>
      <c r="Y498" s="131">
        <f>IF($D498=Y$1,SUMIFS($H$3:$H498,$G$3:$G498,Y$1,$C$3:$C498,"Sell"),0)</f>
        <v>0</v>
      </c>
      <c r="Z498" s="131">
        <f t="shared" si="80"/>
        <v>0</v>
      </c>
      <c r="AA498" s="131">
        <f>IF($D498=AA$1,SUMIFS($H$3:$H498,$G$3:$G498,AA$1,$C$3:$C498,"Sell"),0)</f>
        <v>0</v>
      </c>
      <c r="AB498" s="131">
        <f t="shared" si="81"/>
        <v>0</v>
      </c>
      <c r="AC498" s="131">
        <f>SUMIFS('Deductions and Deposits'!$H:$H,'Deductions and Deposits'!$G:$G,D498,'Deductions and Deposits'!$F:$F,"&lt;="&amp;B498)+SUMIFS($F$3:F498,$D$3:D498,D498,$C$3:C498,"Coin Deposit",$E$3:E498,"")</f>
        <v>0</v>
      </c>
      <c r="AD498" s="131">
        <f>SUMIFS('Deductions and Deposits'!$D:$D,'Deductions and Deposits'!$C:$C,D498)+SUMIFS($F:$F,$D:$D,D498,$C:$C,"Coin Deduction")</f>
        <v>0</v>
      </c>
      <c r="AE498" s="131">
        <f>Table5[[#This Row],[Column4]]+Table5[[#This Row],[Column14]]+Table5[[#This Row],[Column19]]+Table5[[#This Row],[Column12]]</f>
        <v>0</v>
      </c>
      <c r="AF498" s="131">
        <f>Table5[[#This Row],[Column5]]+Table5[[#This Row],[Column13]]+Table5[[#This Row],[Column21]]+Table5[[#This Row],[Column18]]</f>
        <v>0</v>
      </c>
      <c r="AG498" s="131">
        <f t="shared" si="82"/>
        <v>0</v>
      </c>
      <c r="AH498" s="131">
        <f t="shared" si="83"/>
        <v>0</v>
      </c>
      <c r="AI498" s="131">
        <f>Table5[[#This Row],[Column17]]-Table5[[#This Row],[Column20]]</f>
        <v>0</v>
      </c>
      <c r="AJ498" s="131">
        <f t="shared" si="84"/>
        <v>0</v>
      </c>
      <c r="AK498" s="131">
        <f t="shared" si="88"/>
        <v>0</v>
      </c>
      <c r="AL498" s="131">
        <f t="shared" si="85"/>
        <v>0</v>
      </c>
      <c r="AM498" s="131" t="str">
        <f t="shared" si="86"/>
        <v/>
      </c>
      <c r="AN498" s="131" t="str">
        <f t="shared" ca="1" si="87"/>
        <v/>
      </c>
    </row>
    <row r="499" spans="1:40" ht="20.25" customHeight="1" x14ac:dyDescent="0.3">
      <c r="A499" s="127"/>
      <c r="B499" s="164"/>
      <c r="C499" s="139"/>
      <c r="D499" s="140"/>
      <c r="E499" s="139"/>
      <c r="F499" s="139"/>
      <c r="G499" s="140"/>
      <c r="H499" s="139"/>
      <c r="I499" s="129"/>
      <c r="L499" s="128"/>
      <c r="M499" s="128"/>
      <c r="N499" s="128"/>
      <c r="O499" s="128"/>
      <c r="P499" s="128"/>
      <c r="Q499" s="128"/>
      <c r="R499" s="128"/>
      <c r="S499" s="128"/>
      <c r="T499" s="120">
        <f t="shared" si="78"/>
        <v>0</v>
      </c>
      <c r="U499" s="131"/>
      <c r="V499" s="131"/>
      <c r="W499" s="131">
        <f>SUMIFS($F$3:F499,$D$3:D499,D499,$C$3:C499,"Buy")+SUMIFS($F$3:F499,$D$3:D499,D499,$C$3:C499,"Coin Deposit",$E$3:E499,"&lt;&gt;")</f>
        <v>0</v>
      </c>
      <c r="X499" s="131">
        <f t="shared" si="79"/>
        <v>0</v>
      </c>
      <c r="Y499" s="131">
        <f>IF($D499=Y$1,SUMIFS($H$3:$H499,$G$3:$G499,Y$1,$C$3:$C499,"Sell"),0)</f>
        <v>0</v>
      </c>
      <c r="Z499" s="131">
        <f t="shared" si="80"/>
        <v>0</v>
      </c>
      <c r="AA499" s="131">
        <f>IF($D499=AA$1,SUMIFS($H$3:$H499,$G$3:$G499,AA$1,$C$3:$C499,"Sell"),0)</f>
        <v>0</v>
      </c>
      <c r="AB499" s="131">
        <f t="shared" si="81"/>
        <v>0</v>
      </c>
      <c r="AC499" s="131">
        <f>SUMIFS('Deductions and Deposits'!$H:$H,'Deductions and Deposits'!$G:$G,D499,'Deductions and Deposits'!$F:$F,"&lt;="&amp;B499)+SUMIFS($F$3:F499,$D$3:D499,D499,$C$3:C499,"Coin Deposit",$E$3:E499,"")</f>
        <v>0</v>
      </c>
      <c r="AD499" s="131">
        <f>SUMIFS('Deductions and Deposits'!$D:$D,'Deductions and Deposits'!$C:$C,D499)+SUMIFS($F:$F,$D:$D,D499,$C:$C,"Coin Deduction")</f>
        <v>0</v>
      </c>
      <c r="AE499" s="131">
        <f>Table5[[#This Row],[Column4]]+Table5[[#This Row],[Column14]]+Table5[[#This Row],[Column19]]+Table5[[#This Row],[Column12]]</f>
        <v>0</v>
      </c>
      <c r="AF499" s="131">
        <f>Table5[[#This Row],[Column5]]+Table5[[#This Row],[Column13]]+Table5[[#This Row],[Column21]]+Table5[[#This Row],[Column18]]</f>
        <v>0</v>
      </c>
      <c r="AG499" s="131">
        <f t="shared" si="82"/>
        <v>0</v>
      </c>
      <c r="AH499" s="131">
        <f t="shared" si="83"/>
        <v>0</v>
      </c>
      <c r="AI499" s="131">
        <f>Table5[[#This Row],[Column17]]-Table5[[#This Row],[Column20]]</f>
        <v>0</v>
      </c>
      <c r="AJ499" s="131">
        <f t="shared" si="84"/>
        <v>0</v>
      </c>
      <c r="AK499" s="131">
        <f t="shared" si="88"/>
        <v>0</v>
      </c>
      <c r="AL499" s="131">
        <f t="shared" si="85"/>
        <v>0</v>
      </c>
      <c r="AM499" s="131" t="str">
        <f t="shared" si="86"/>
        <v/>
      </c>
      <c r="AN499" s="131" t="str">
        <f t="shared" ca="1" si="87"/>
        <v/>
      </c>
    </row>
    <row r="500" spans="1:40" ht="20.25" customHeight="1" x14ac:dyDescent="0.3">
      <c r="A500" s="127"/>
      <c r="B500" s="164"/>
      <c r="C500" s="139"/>
      <c r="D500" s="140"/>
      <c r="E500" s="139"/>
      <c r="F500" s="139"/>
      <c r="G500" s="140"/>
      <c r="H500" s="139"/>
      <c r="I500" s="129"/>
      <c r="L500" s="128"/>
      <c r="M500" s="128"/>
      <c r="N500" s="128"/>
      <c r="O500" s="128"/>
      <c r="P500" s="128"/>
      <c r="Q500" s="128"/>
      <c r="R500" s="128"/>
      <c r="S500" s="128"/>
      <c r="T500" s="120">
        <f t="shared" si="78"/>
        <v>0</v>
      </c>
      <c r="U500" s="131"/>
      <c r="V500" s="131"/>
      <c r="W500" s="131">
        <f>SUMIFS($F$3:F500,$D$3:D500,D500,$C$3:C500,"Buy")+SUMIFS($F$3:F500,$D$3:D500,D500,$C$3:C500,"Coin Deposit",$E$3:E500,"&lt;&gt;")</f>
        <v>0</v>
      </c>
      <c r="X500" s="131">
        <f t="shared" si="79"/>
        <v>0</v>
      </c>
      <c r="Y500" s="131">
        <f>IF($D500=Y$1,SUMIFS($H$3:$H500,$G$3:$G500,Y$1,$C$3:$C500,"Sell"),0)</f>
        <v>0</v>
      </c>
      <c r="Z500" s="131">
        <f t="shared" si="80"/>
        <v>0</v>
      </c>
      <c r="AA500" s="131">
        <f>IF($D500=AA$1,SUMIFS($H$3:$H500,$G$3:$G500,AA$1,$C$3:$C500,"Sell"),0)</f>
        <v>0</v>
      </c>
      <c r="AB500" s="131">
        <f t="shared" si="81"/>
        <v>0</v>
      </c>
      <c r="AC500" s="131">
        <f>SUMIFS('Deductions and Deposits'!$H:$H,'Deductions and Deposits'!$G:$G,D500,'Deductions and Deposits'!$F:$F,"&lt;="&amp;B500)+SUMIFS($F$3:F500,$D$3:D500,D500,$C$3:C500,"Coin Deposit",$E$3:E500,"")</f>
        <v>0</v>
      </c>
      <c r="AD500" s="131">
        <f>SUMIFS('Deductions and Deposits'!$D:$D,'Deductions and Deposits'!$C:$C,D500)+SUMIFS($F:$F,$D:$D,D500,$C:$C,"Coin Deduction")</f>
        <v>0</v>
      </c>
      <c r="AE500" s="131">
        <f>Table5[[#This Row],[Column4]]+Table5[[#This Row],[Column14]]+Table5[[#This Row],[Column19]]+Table5[[#This Row],[Column12]]</f>
        <v>0</v>
      </c>
      <c r="AF500" s="131">
        <f>Table5[[#This Row],[Column5]]+Table5[[#This Row],[Column13]]+Table5[[#This Row],[Column21]]+Table5[[#This Row],[Column18]]</f>
        <v>0</v>
      </c>
      <c r="AG500" s="131">
        <f t="shared" si="82"/>
        <v>0</v>
      </c>
      <c r="AH500" s="131">
        <f t="shared" si="83"/>
        <v>0</v>
      </c>
      <c r="AI500" s="131">
        <f>Table5[[#This Row],[Column17]]-Table5[[#This Row],[Column20]]</f>
        <v>0</v>
      </c>
      <c r="AJ500" s="131">
        <f t="shared" si="84"/>
        <v>0</v>
      </c>
      <c r="AK500" s="131">
        <f t="shared" si="88"/>
        <v>0</v>
      </c>
      <c r="AL500" s="131">
        <f t="shared" si="85"/>
        <v>0</v>
      </c>
      <c r="AM500" s="131" t="str">
        <f t="shared" si="86"/>
        <v/>
      </c>
      <c r="AN500" s="131" t="str">
        <f t="shared" ca="1" si="87"/>
        <v/>
      </c>
    </row>
    <row r="501" spans="1:40" ht="20.25" customHeight="1" x14ac:dyDescent="0.3">
      <c r="A501" s="127"/>
      <c r="B501" s="164"/>
      <c r="C501" s="139"/>
      <c r="D501" s="140"/>
      <c r="E501" s="139"/>
      <c r="F501" s="139"/>
      <c r="G501" s="140"/>
      <c r="H501" s="139"/>
      <c r="I501" s="129"/>
      <c r="L501" s="128"/>
      <c r="M501" s="128"/>
      <c r="N501" s="128"/>
      <c r="O501" s="128"/>
      <c r="P501" s="128"/>
      <c r="Q501" s="128"/>
      <c r="R501" s="128"/>
      <c r="S501" s="128"/>
      <c r="T501" s="120">
        <f t="shared" si="78"/>
        <v>0</v>
      </c>
      <c r="U501" s="131"/>
      <c r="V501" s="131"/>
      <c r="W501" s="131">
        <f>SUMIFS($F$3:F501,$D$3:D501,D501,$C$3:C501,"Buy")+SUMIFS($F$3:F501,$D$3:D501,D501,$C$3:C501,"Coin Deposit",$E$3:E501,"&lt;&gt;")</f>
        <v>0</v>
      </c>
      <c r="X501" s="131">
        <f t="shared" si="79"/>
        <v>0</v>
      </c>
      <c r="Y501" s="131">
        <f>IF($D501=Y$1,SUMIFS($H$3:$H501,$G$3:$G501,Y$1,$C$3:$C501,"Sell"),0)</f>
        <v>0</v>
      </c>
      <c r="Z501" s="131">
        <f t="shared" si="80"/>
        <v>0</v>
      </c>
      <c r="AA501" s="131">
        <f>IF($D501=AA$1,SUMIFS($H$3:$H501,$G$3:$G501,AA$1,$C$3:$C501,"Sell"),0)</f>
        <v>0</v>
      </c>
      <c r="AB501" s="131">
        <f t="shared" si="81"/>
        <v>0</v>
      </c>
      <c r="AC501" s="131">
        <f>SUMIFS('Deductions and Deposits'!$H:$H,'Deductions and Deposits'!$G:$G,D501,'Deductions and Deposits'!$F:$F,"&lt;="&amp;B501)+SUMIFS($F$3:F501,$D$3:D501,D501,$C$3:C501,"Coin Deposit",$E$3:E501,"")</f>
        <v>0</v>
      </c>
      <c r="AD501" s="131">
        <f>SUMIFS('Deductions and Deposits'!$D:$D,'Deductions and Deposits'!$C:$C,D501)+SUMIFS($F:$F,$D:$D,D501,$C:$C,"Coin Deduction")</f>
        <v>0</v>
      </c>
      <c r="AE501" s="131">
        <f>Table5[[#This Row],[Column4]]+Table5[[#This Row],[Column14]]+Table5[[#This Row],[Column19]]+Table5[[#This Row],[Column12]]</f>
        <v>0</v>
      </c>
      <c r="AF501" s="131">
        <f>Table5[[#This Row],[Column5]]+Table5[[#This Row],[Column13]]+Table5[[#This Row],[Column21]]+Table5[[#This Row],[Column18]]</f>
        <v>0</v>
      </c>
      <c r="AG501" s="131">
        <f t="shared" si="82"/>
        <v>0</v>
      </c>
      <c r="AH501" s="131">
        <f t="shared" si="83"/>
        <v>0</v>
      </c>
      <c r="AI501" s="131">
        <f>Table5[[#This Row],[Column17]]-Table5[[#This Row],[Column20]]</f>
        <v>0</v>
      </c>
      <c r="AJ501" s="131">
        <f t="shared" si="84"/>
        <v>0</v>
      </c>
      <c r="AK501" s="131">
        <f t="shared" si="88"/>
        <v>0</v>
      </c>
      <c r="AL501" s="131">
        <f t="shared" si="85"/>
        <v>0</v>
      </c>
      <c r="AM501" s="131" t="str">
        <f t="shared" si="86"/>
        <v/>
      </c>
      <c r="AN501" s="131" t="str">
        <f t="shared" ca="1" si="87"/>
        <v/>
      </c>
    </row>
    <row r="502" spans="1:40" ht="20.25" customHeight="1" x14ac:dyDescent="0.3">
      <c r="A502" s="127"/>
      <c r="B502" s="164"/>
      <c r="C502" s="139"/>
      <c r="D502" s="140"/>
      <c r="E502" s="139"/>
      <c r="F502" s="139"/>
      <c r="G502" s="140"/>
      <c r="H502" s="139"/>
      <c r="I502" s="129"/>
      <c r="L502" s="128"/>
      <c r="M502" s="128"/>
      <c r="N502" s="128"/>
      <c r="O502" s="128"/>
      <c r="P502" s="128"/>
      <c r="Q502" s="128"/>
      <c r="R502" s="128"/>
      <c r="S502" s="128"/>
      <c r="T502" s="120">
        <f t="shared" si="78"/>
        <v>0</v>
      </c>
      <c r="U502" s="131"/>
      <c r="V502" s="131"/>
      <c r="W502" s="131">
        <f>SUMIFS($F$3:F502,$D$3:D502,D502,$C$3:C502,"Buy")+SUMIFS($F$3:F502,$D$3:D502,D502,$C$3:C502,"Coin Deposit",$E$3:E502,"&lt;&gt;")</f>
        <v>0</v>
      </c>
      <c r="X502" s="131">
        <f t="shared" si="79"/>
        <v>0</v>
      </c>
      <c r="Y502" s="131">
        <f>IF($D502=Y$1,SUMIFS($H$3:$H502,$G$3:$G502,Y$1,$C$3:$C502,"Sell"),0)</f>
        <v>0</v>
      </c>
      <c r="Z502" s="131">
        <f t="shared" si="80"/>
        <v>0</v>
      </c>
      <c r="AA502" s="131">
        <f>IF($D502=AA$1,SUMIFS($H$3:$H502,$G$3:$G502,AA$1,$C$3:$C502,"Sell"),0)</f>
        <v>0</v>
      </c>
      <c r="AB502" s="131">
        <f t="shared" si="81"/>
        <v>0</v>
      </c>
      <c r="AC502" s="131">
        <f>SUMIFS('Deductions and Deposits'!$H:$H,'Deductions and Deposits'!$G:$G,D502,'Deductions and Deposits'!$F:$F,"&lt;="&amp;B502)+SUMIFS($F$3:F502,$D$3:D502,D502,$C$3:C502,"Coin Deposit",$E$3:E502,"")</f>
        <v>0</v>
      </c>
      <c r="AD502" s="131">
        <f>SUMIFS('Deductions and Deposits'!$D:$D,'Deductions and Deposits'!$C:$C,D502)+SUMIFS($F:$F,$D:$D,D502,$C:$C,"Coin Deduction")</f>
        <v>0</v>
      </c>
      <c r="AE502" s="131">
        <f>Table5[[#This Row],[Column4]]+Table5[[#This Row],[Column14]]+Table5[[#This Row],[Column19]]+Table5[[#This Row],[Column12]]</f>
        <v>0</v>
      </c>
      <c r="AF502" s="131">
        <f>Table5[[#This Row],[Column5]]+Table5[[#This Row],[Column13]]+Table5[[#This Row],[Column21]]+Table5[[#This Row],[Column18]]</f>
        <v>0</v>
      </c>
      <c r="AG502" s="131">
        <f t="shared" si="82"/>
        <v>0</v>
      </c>
      <c r="AH502" s="131">
        <f t="shared" si="83"/>
        <v>0</v>
      </c>
      <c r="AI502" s="131">
        <f>Table5[[#This Row],[Column17]]-Table5[[#This Row],[Column20]]</f>
        <v>0</v>
      </c>
      <c r="AJ502" s="131">
        <f t="shared" si="84"/>
        <v>0</v>
      </c>
      <c r="AK502" s="131">
        <f t="shared" si="88"/>
        <v>0</v>
      </c>
      <c r="AL502" s="131">
        <f t="shared" si="85"/>
        <v>0</v>
      </c>
      <c r="AM502" s="131" t="str">
        <f t="shared" si="86"/>
        <v/>
      </c>
      <c r="AN502" s="131" t="str">
        <f t="shared" ca="1" si="87"/>
        <v/>
      </c>
    </row>
    <row r="503" spans="1:40" ht="20.25" customHeight="1" x14ac:dyDescent="0.3">
      <c r="A503" s="127"/>
      <c r="B503" s="164"/>
      <c r="C503" s="139"/>
      <c r="D503" s="140"/>
      <c r="E503" s="139"/>
      <c r="F503" s="139"/>
      <c r="G503" s="140"/>
      <c r="H503" s="139"/>
      <c r="I503" s="129"/>
      <c r="L503" s="128"/>
      <c r="M503" s="128"/>
      <c r="N503" s="128"/>
      <c r="O503" s="128"/>
      <c r="P503" s="128"/>
      <c r="Q503" s="128"/>
      <c r="R503" s="128"/>
      <c r="S503" s="128"/>
      <c r="T503" s="120">
        <f t="shared" si="78"/>
        <v>0</v>
      </c>
      <c r="U503" s="131"/>
      <c r="V503" s="131"/>
      <c r="W503" s="131">
        <f>SUMIFS($F$3:F503,$D$3:D503,D503,$C$3:C503,"Buy")+SUMIFS($F$3:F503,$D$3:D503,D503,$C$3:C503,"Coin Deposit",$E$3:E503,"&lt;&gt;")</f>
        <v>0</v>
      </c>
      <c r="X503" s="131">
        <f t="shared" si="79"/>
        <v>0</v>
      </c>
      <c r="Y503" s="131">
        <f>IF($D503=Y$1,SUMIFS($H$3:$H503,$G$3:$G503,Y$1,$C$3:$C503,"Sell"),0)</f>
        <v>0</v>
      </c>
      <c r="Z503" s="131">
        <f t="shared" si="80"/>
        <v>0</v>
      </c>
      <c r="AA503" s="131">
        <f>IF($D503=AA$1,SUMIFS($H$3:$H503,$G$3:$G503,AA$1,$C$3:$C503,"Sell"),0)</f>
        <v>0</v>
      </c>
      <c r="AB503" s="131">
        <f t="shared" si="81"/>
        <v>0</v>
      </c>
      <c r="AC503" s="131">
        <f>SUMIFS('Deductions and Deposits'!$H:$H,'Deductions and Deposits'!$G:$G,D503,'Deductions and Deposits'!$F:$F,"&lt;="&amp;B503)+SUMIFS($F$3:F503,$D$3:D503,D503,$C$3:C503,"Coin Deposit",$E$3:E503,"")</f>
        <v>0</v>
      </c>
      <c r="AD503" s="131">
        <f>SUMIFS('Deductions and Deposits'!$D:$D,'Deductions and Deposits'!$C:$C,D503)+SUMIFS($F:$F,$D:$D,D503,$C:$C,"Coin Deduction")</f>
        <v>0</v>
      </c>
      <c r="AE503" s="131">
        <f>Table5[[#This Row],[Column4]]+Table5[[#This Row],[Column14]]+Table5[[#This Row],[Column19]]+Table5[[#This Row],[Column12]]</f>
        <v>0</v>
      </c>
      <c r="AF503" s="131">
        <f>Table5[[#This Row],[Column5]]+Table5[[#This Row],[Column13]]+Table5[[#This Row],[Column21]]+Table5[[#This Row],[Column18]]</f>
        <v>0</v>
      </c>
      <c r="AG503" s="131">
        <f t="shared" si="82"/>
        <v>0</v>
      </c>
      <c r="AH503" s="131">
        <f t="shared" si="83"/>
        <v>0</v>
      </c>
      <c r="AI503" s="131">
        <f>Table5[[#This Row],[Column17]]-Table5[[#This Row],[Column20]]</f>
        <v>0</v>
      </c>
      <c r="AJ503" s="131">
        <f t="shared" si="84"/>
        <v>0</v>
      </c>
      <c r="AK503" s="131">
        <f t="shared" si="88"/>
        <v>0</v>
      </c>
      <c r="AL503" s="131">
        <f t="shared" si="85"/>
        <v>0</v>
      </c>
      <c r="AM503" s="131" t="str">
        <f t="shared" si="86"/>
        <v/>
      </c>
      <c r="AN503" s="131" t="str">
        <f t="shared" ca="1" si="87"/>
        <v/>
      </c>
    </row>
    <row r="504" spans="1:40" ht="20.25" customHeight="1" x14ac:dyDescent="0.3">
      <c r="A504" s="127"/>
      <c r="B504" s="164"/>
      <c r="C504" s="139"/>
      <c r="D504" s="140"/>
      <c r="E504" s="139"/>
      <c r="F504" s="139"/>
      <c r="G504" s="140"/>
      <c r="H504" s="139"/>
      <c r="I504" s="129"/>
      <c r="L504" s="128"/>
      <c r="M504" s="128"/>
      <c r="N504" s="128"/>
      <c r="O504" s="128"/>
      <c r="P504" s="128"/>
      <c r="Q504" s="128"/>
      <c r="R504" s="128"/>
      <c r="S504" s="128"/>
      <c r="T504" s="120">
        <f t="shared" si="78"/>
        <v>0</v>
      </c>
      <c r="U504" s="131"/>
      <c r="V504" s="131"/>
      <c r="W504" s="131">
        <f>SUMIFS($F$3:F504,$D$3:D504,D504,$C$3:C504,"Buy")+SUMIFS($F$3:F504,$D$3:D504,D504,$C$3:C504,"Coin Deposit",$E$3:E504,"&lt;&gt;")</f>
        <v>0</v>
      </c>
      <c r="X504" s="131">
        <f t="shared" si="79"/>
        <v>0</v>
      </c>
      <c r="Y504" s="131">
        <f>IF($D504=Y$1,SUMIFS($H$3:$H504,$G$3:$G504,Y$1,$C$3:$C504,"Sell"),0)</f>
        <v>0</v>
      </c>
      <c r="Z504" s="131">
        <f t="shared" si="80"/>
        <v>0</v>
      </c>
      <c r="AA504" s="131">
        <f>IF($D504=AA$1,SUMIFS($H$3:$H504,$G$3:$G504,AA$1,$C$3:$C504,"Sell"),0)</f>
        <v>0</v>
      </c>
      <c r="AB504" s="131">
        <f t="shared" si="81"/>
        <v>0</v>
      </c>
      <c r="AC504" s="131">
        <f>SUMIFS('Deductions and Deposits'!$H:$H,'Deductions and Deposits'!$G:$G,D504,'Deductions and Deposits'!$F:$F,"&lt;="&amp;B504)+SUMIFS($F$3:F504,$D$3:D504,D504,$C$3:C504,"Coin Deposit",$E$3:E504,"")</f>
        <v>0</v>
      </c>
      <c r="AD504" s="131">
        <f>SUMIFS('Deductions and Deposits'!$D:$D,'Deductions and Deposits'!$C:$C,D504)+SUMIFS($F:$F,$D:$D,D504,$C:$C,"Coin Deduction")</f>
        <v>0</v>
      </c>
      <c r="AE504" s="131">
        <f>Table5[[#This Row],[Column4]]+Table5[[#This Row],[Column14]]+Table5[[#This Row],[Column19]]+Table5[[#This Row],[Column12]]</f>
        <v>0</v>
      </c>
      <c r="AF504" s="131">
        <f>Table5[[#This Row],[Column5]]+Table5[[#This Row],[Column13]]+Table5[[#This Row],[Column21]]+Table5[[#This Row],[Column18]]</f>
        <v>0</v>
      </c>
      <c r="AG504" s="131">
        <f t="shared" si="82"/>
        <v>0</v>
      </c>
      <c r="AH504" s="131">
        <f t="shared" si="83"/>
        <v>0</v>
      </c>
      <c r="AI504" s="131">
        <f>Table5[[#This Row],[Column17]]-Table5[[#This Row],[Column20]]</f>
        <v>0</v>
      </c>
      <c r="AJ504" s="131">
        <f t="shared" si="84"/>
        <v>0</v>
      </c>
      <c r="AK504" s="131">
        <f t="shared" si="88"/>
        <v>0</v>
      </c>
      <c r="AL504" s="131">
        <f t="shared" si="85"/>
        <v>0</v>
      </c>
      <c r="AM504" s="131" t="str">
        <f t="shared" si="86"/>
        <v/>
      </c>
      <c r="AN504" s="131" t="str">
        <f t="shared" ca="1" si="87"/>
        <v/>
      </c>
    </row>
    <row r="505" spans="1:40" ht="20.25" customHeight="1" x14ac:dyDescent="0.3">
      <c r="A505" s="127"/>
      <c r="B505" s="164"/>
      <c r="C505" s="139"/>
      <c r="D505" s="140"/>
      <c r="E505" s="139"/>
      <c r="F505" s="139"/>
      <c r="G505" s="140"/>
      <c r="H505" s="139"/>
      <c r="I505" s="129"/>
      <c r="L505" s="128"/>
      <c r="M505" s="128"/>
      <c r="N505" s="128"/>
      <c r="O505" s="128"/>
      <c r="P505" s="128"/>
      <c r="Q505" s="128"/>
      <c r="R505" s="128"/>
      <c r="S505" s="128"/>
      <c r="T505" s="120">
        <f t="shared" si="78"/>
        <v>0</v>
      </c>
      <c r="U505" s="131"/>
      <c r="V505" s="131"/>
      <c r="W505" s="131">
        <f>SUMIFS($F$3:F505,$D$3:D505,D505,$C$3:C505,"Buy")+SUMIFS($F$3:F505,$D$3:D505,D505,$C$3:C505,"Coin Deposit",$E$3:E505,"&lt;&gt;")</f>
        <v>0</v>
      </c>
      <c r="X505" s="131">
        <f t="shared" si="79"/>
        <v>0</v>
      </c>
      <c r="Y505" s="131">
        <f>IF($D505=Y$1,SUMIFS($H$3:$H505,$G$3:$G505,Y$1,$C$3:$C505,"Sell"),0)</f>
        <v>0</v>
      </c>
      <c r="Z505" s="131">
        <f t="shared" si="80"/>
        <v>0</v>
      </c>
      <c r="AA505" s="131">
        <f>IF($D505=AA$1,SUMIFS($H$3:$H505,$G$3:$G505,AA$1,$C$3:$C505,"Sell"),0)</f>
        <v>0</v>
      </c>
      <c r="AB505" s="131">
        <f t="shared" si="81"/>
        <v>0</v>
      </c>
      <c r="AC505" s="131">
        <f>SUMIFS('Deductions and Deposits'!$H:$H,'Deductions and Deposits'!$G:$G,D505,'Deductions and Deposits'!$F:$F,"&lt;="&amp;B505)+SUMIFS($F$3:F505,$D$3:D505,D505,$C$3:C505,"Coin Deposit",$E$3:E505,"")</f>
        <v>0</v>
      </c>
      <c r="AD505" s="131">
        <f>SUMIFS('Deductions and Deposits'!$D:$D,'Deductions and Deposits'!$C:$C,D505)+SUMIFS($F:$F,$D:$D,D505,$C:$C,"Coin Deduction")</f>
        <v>0</v>
      </c>
      <c r="AE505" s="131">
        <f>Table5[[#This Row],[Column4]]+Table5[[#This Row],[Column14]]+Table5[[#This Row],[Column19]]+Table5[[#This Row],[Column12]]</f>
        <v>0</v>
      </c>
      <c r="AF505" s="131">
        <f>Table5[[#This Row],[Column5]]+Table5[[#This Row],[Column13]]+Table5[[#This Row],[Column21]]+Table5[[#This Row],[Column18]]</f>
        <v>0</v>
      </c>
      <c r="AG505" s="131">
        <f t="shared" si="82"/>
        <v>0</v>
      </c>
      <c r="AH505" s="131">
        <f t="shared" si="83"/>
        <v>0</v>
      </c>
      <c r="AI505" s="131">
        <f>Table5[[#This Row],[Column17]]-Table5[[#This Row],[Column20]]</f>
        <v>0</v>
      </c>
      <c r="AJ505" s="131">
        <f t="shared" si="84"/>
        <v>0</v>
      </c>
      <c r="AK505" s="131">
        <f t="shared" si="88"/>
        <v>0</v>
      </c>
      <c r="AL505" s="131">
        <f t="shared" si="85"/>
        <v>0</v>
      </c>
      <c r="AM505" s="131" t="str">
        <f t="shared" si="86"/>
        <v/>
      </c>
      <c r="AN505" s="131" t="str">
        <f t="shared" ca="1" si="87"/>
        <v/>
      </c>
    </row>
    <row r="506" spans="1:40" ht="20.25" customHeight="1" x14ac:dyDescent="0.3">
      <c r="A506" s="127"/>
      <c r="B506" s="164"/>
      <c r="C506" s="139"/>
      <c r="D506" s="140"/>
      <c r="E506" s="139"/>
      <c r="F506" s="139"/>
      <c r="G506" s="140"/>
      <c r="H506" s="139"/>
      <c r="I506" s="129"/>
      <c r="L506" s="128"/>
      <c r="M506" s="128"/>
      <c r="N506" s="128"/>
      <c r="O506" s="128"/>
      <c r="P506" s="128"/>
      <c r="Q506" s="128"/>
      <c r="R506" s="128"/>
      <c r="S506" s="128"/>
      <c r="T506" s="120">
        <f t="shared" si="78"/>
        <v>0</v>
      </c>
      <c r="U506" s="131"/>
      <c r="V506" s="131"/>
      <c r="W506" s="131">
        <f>SUMIFS($F$3:F506,$D$3:D506,D506,$C$3:C506,"Buy")+SUMIFS($F$3:F506,$D$3:D506,D506,$C$3:C506,"Coin Deposit",$E$3:E506,"&lt;&gt;")</f>
        <v>0</v>
      </c>
      <c r="X506" s="131">
        <f t="shared" si="79"/>
        <v>0</v>
      </c>
      <c r="Y506" s="131">
        <f>IF($D506=Y$1,SUMIFS($H$3:$H506,$G$3:$G506,Y$1,$C$3:$C506,"Sell"),0)</f>
        <v>0</v>
      </c>
      <c r="Z506" s="131">
        <f t="shared" si="80"/>
        <v>0</v>
      </c>
      <c r="AA506" s="131">
        <f>IF($D506=AA$1,SUMIFS($H$3:$H506,$G$3:$G506,AA$1,$C$3:$C506,"Sell"),0)</f>
        <v>0</v>
      </c>
      <c r="AB506" s="131">
        <f t="shared" si="81"/>
        <v>0</v>
      </c>
      <c r="AC506" s="131">
        <f>SUMIFS('Deductions and Deposits'!$H:$H,'Deductions and Deposits'!$G:$G,D506,'Deductions and Deposits'!$F:$F,"&lt;="&amp;B506)+SUMIFS($F$3:F506,$D$3:D506,D506,$C$3:C506,"Coin Deposit",$E$3:E506,"")</f>
        <v>0</v>
      </c>
      <c r="AD506" s="131">
        <f>SUMIFS('Deductions and Deposits'!$D:$D,'Deductions and Deposits'!$C:$C,D506)+SUMIFS($F:$F,$D:$D,D506,$C:$C,"Coin Deduction")</f>
        <v>0</v>
      </c>
      <c r="AE506" s="131">
        <f>Table5[[#This Row],[Column4]]+Table5[[#This Row],[Column14]]+Table5[[#This Row],[Column19]]+Table5[[#This Row],[Column12]]</f>
        <v>0</v>
      </c>
      <c r="AF506" s="131">
        <f>Table5[[#This Row],[Column5]]+Table5[[#This Row],[Column13]]+Table5[[#This Row],[Column21]]+Table5[[#This Row],[Column18]]</f>
        <v>0</v>
      </c>
      <c r="AG506" s="131">
        <f t="shared" si="82"/>
        <v>0</v>
      </c>
      <c r="AH506" s="131">
        <f t="shared" si="83"/>
        <v>0</v>
      </c>
      <c r="AI506" s="131">
        <f>Table5[[#This Row],[Column17]]-Table5[[#This Row],[Column20]]</f>
        <v>0</v>
      </c>
      <c r="AJ506" s="131">
        <f t="shared" si="84"/>
        <v>0</v>
      </c>
      <c r="AK506" s="131">
        <f t="shared" si="88"/>
        <v>0</v>
      </c>
      <c r="AL506" s="131">
        <f t="shared" si="85"/>
        <v>0</v>
      </c>
      <c r="AM506" s="131" t="str">
        <f t="shared" si="86"/>
        <v/>
      </c>
      <c r="AN506" s="131" t="str">
        <f t="shared" ca="1" si="87"/>
        <v/>
      </c>
    </row>
    <row r="507" spans="1:40" ht="20.25" customHeight="1" x14ac:dyDescent="0.3">
      <c r="A507" s="127"/>
      <c r="B507" s="164"/>
      <c r="C507" s="139"/>
      <c r="D507" s="140"/>
      <c r="E507" s="139"/>
      <c r="F507" s="139"/>
      <c r="G507" s="140"/>
      <c r="H507" s="139"/>
      <c r="I507" s="129"/>
      <c r="L507" s="128"/>
      <c r="M507" s="128"/>
      <c r="N507" s="128"/>
      <c r="O507" s="128"/>
      <c r="P507" s="128"/>
      <c r="Q507" s="128"/>
      <c r="R507" s="128"/>
      <c r="S507" s="128"/>
      <c r="T507" s="120">
        <f t="shared" si="78"/>
        <v>0</v>
      </c>
      <c r="U507" s="131"/>
      <c r="V507" s="131"/>
      <c r="W507" s="131">
        <f>SUMIFS($F$3:F507,$D$3:D507,D507,$C$3:C507,"Buy")+SUMIFS($F$3:F507,$D$3:D507,D507,$C$3:C507,"Coin Deposit",$E$3:E507,"&lt;&gt;")</f>
        <v>0</v>
      </c>
      <c r="X507" s="131">
        <f t="shared" si="79"/>
        <v>0</v>
      </c>
      <c r="Y507" s="131">
        <f>IF($D507=Y$1,SUMIFS($H$3:$H507,$G$3:$G507,Y$1,$C$3:$C507,"Sell"),0)</f>
        <v>0</v>
      </c>
      <c r="Z507" s="131">
        <f t="shared" si="80"/>
        <v>0</v>
      </c>
      <c r="AA507" s="131">
        <f>IF($D507=AA$1,SUMIFS($H$3:$H507,$G$3:$G507,AA$1,$C$3:$C507,"Sell"),0)</f>
        <v>0</v>
      </c>
      <c r="AB507" s="131">
        <f t="shared" si="81"/>
        <v>0</v>
      </c>
      <c r="AC507" s="131">
        <f>SUMIFS('Deductions and Deposits'!$H:$H,'Deductions and Deposits'!$G:$G,D507,'Deductions and Deposits'!$F:$F,"&lt;="&amp;B507)+SUMIFS($F$3:F507,$D$3:D507,D507,$C$3:C507,"Coin Deposit",$E$3:E507,"")</f>
        <v>0</v>
      </c>
      <c r="AD507" s="131">
        <f>SUMIFS('Deductions and Deposits'!$D:$D,'Deductions and Deposits'!$C:$C,D507)+SUMIFS($F:$F,$D:$D,D507,$C:$C,"Coin Deduction")</f>
        <v>0</v>
      </c>
      <c r="AE507" s="131">
        <f>Table5[[#This Row],[Column4]]+Table5[[#This Row],[Column14]]+Table5[[#This Row],[Column19]]+Table5[[#This Row],[Column12]]</f>
        <v>0</v>
      </c>
      <c r="AF507" s="131">
        <f>Table5[[#This Row],[Column5]]+Table5[[#This Row],[Column13]]+Table5[[#This Row],[Column21]]+Table5[[#This Row],[Column18]]</f>
        <v>0</v>
      </c>
      <c r="AG507" s="131">
        <f t="shared" si="82"/>
        <v>0</v>
      </c>
      <c r="AH507" s="131">
        <f t="shared" si="83"/>
        <v>0</v>
      </c>
      <c r="AI507" s="131">
        <f>Table5[[#This Row],[Column17]]-Table5[[#This Row],[Column20]]</f>
        <v>0</v>
      </c>
      <c r="AJ507" s="131">
        <f t="shared" si="84"/>
        <v>0</v>
      </c>
      <c r="AK507" s="131">
        <f t="shared" si="88"/>
        <v>0</v>
      </c>
      <c r="AL507" s="131">
        <f t="shared" si="85"/>
        <v>0</v>
      </c>
      <c r="AM507" s="131" t="str">
        <f t="shared" si="86"/>
        <v/>
      </c>
      <c r="AN507" s="131" t="str">
        <f t="shared" ca="1" si="87"/>
        <v/>
      </c>
    </row>
    <row r="508" spans="1:40" ht="20.25" customHeight="1" x14ac:dyDescent="0.3">
      <c r="A508" s="127"/>
      <c r="B508" s="164"/>
      <c r="C508" s="139"/>
      <c r="D508" s="140"/>
      <c r="E508" s="139"/>
      <c r="F508" s="139"/>
      <c r="G508" s="140"/>
      <c r="H508" s="139"/>
      <c r="I508" s="129"/>
      <c r="L508" s="128"/>
      <c r="M508" s="128"/>
      <c r="N508" s="128"/>
      <c r="O508" s="128"/>
      <c r="P508" s="128"/>
      <c r="Q508" s="128"/>
      <c r="R508" s="128"/>
      <c r="S508" s="128"/>
      <c r="T508" s="120">
        <f t="shared" si="78"/>
        <v>0</v>
      </c>
      <c r="U508" s="131"/>
      <c r="V508" s="131"/>
      <c r="W508" s="131">
        <f>SUMIFS($F$3:F508,$D$3:D508,D508,$C$3:C508,"Buy")+SUMIFS($F$3:F508,$D$3:D508,D508,$C$3:C508,"Coin Deposit",$E$3:E508,"&lt;&gt;")</f>
        <v>0</v>
      </c>
      <c r="X508" s="131">
        <f t="shared" si="79"/>
        <v>0</v>
      </c>
      <c r="Y508" s="131">
        <f>IF($D508=Y$1,SUMIFS($H$3:$H508,$G$3:$G508,Y$1,$C$3:$C508,"Sell"),0)</f>
        <v>0</v>
      </c>
      <c r="Z508" s="131">
        <f t="shared" si="80"/>
        <v>0</v>
      </c>
      <c r="AA508" s="131">
        <f>IF($D508=AA$1,SUMIFS($H$3:$H508,$G$3:$G508,AA$1,$C$3:$C508,"Sell"),0)</f>
        <v>0</v>
      </c>
      <c r="AB508" s="131">
        <f t="shared" si="81"/>
        <v>0</v>
      </c>
      <c r="AC508" s="131">
        <f>SUMIFS('Deductions and Deposits'!$H:$H,'Deductions and Deposits'!$G:$G,D508,'Deductions and Deposits'!$F:$F,"&lt;="&amp;B508)+SUMIFS($F$3:F508,$D$3:D508,D508,$C$3:C508,"Coin Deposit",$E$3:E508,"")</f>
        <v>0</v>
      </c>
      <c r="AD508" s="131">
        <f>SUMIFS('Deductions and Deposits'!$D:$D,'Deductions and Deposits'!$C:$C,D508)+SUMIFS($F:$F,$D:$D,D508,$C:$C,"Coin Deduction")</f>
        <v>0</v>
      </c>
      <c r="AE508" s="131">
        <f>Table5[[#This Row],[Column4]]+Table5[[#This Row],[Column14]]+Table5[[#This Row],[Column19]]+Table5[[#This Row],[Column12]]</f>
        <v>0</v>
      </c>
      <c r="AF508" s="131">
        <f>Table5[[#This Row],[Column5]]+Table5[[#This Row],[Column13]]+Table5[[#This Row],[Column21]]+Table5[[#This Row],[Column18]]</f>
        <v>0</v>
      </c>
      <c r="AG508" s="131">
        <f t="shared" si="82"/>
        <v>0</v>
      </c>
      <c r="AH508" s="131">
        <f t="shared" si="83"/>
        <v>0</v>
      </c>
      <c r="AI508" s="131">
        <f>Table5[[#This Row],[Column17]]-Table5[[#This Row],[Column20]]</f>
        <v>0</v>
      </c>
      <c r="AJ508" s="131">
        <f t="shared" si="84"/>
        <v>0</v>
      </c>
      <c r="AK508" s="131">
        <f t="shared" si="88"/>
        <v>0</v>
      </c>
      <c r="AL508" s="131">
        <f t="shared" si="85"/>
        <v>0</v>
      </c>
      <c r="AM508" s="131" t="str">
        <f t="shared" si="86"/>
        <v/>
      </c>
      <c r="AN508" s="131" t="str">
        <f t="shared" ca="1" si="87"/>
        <v/>
      </c>
    </row>
    <row r="509" spans="1:40" ht="20.25" customHeight="1" x14ac:dyDescent="0.3">
      <c r="A509" s="127"/>
      <c r="B509" s="164"/>
      <c r="C509" s="139"/>
      <c r="D509" s="140"/>
      <c r="E509" s="139"/>
      <c r="F509" s="139"/>
      <c r="G509" s="140"/>
      <c r="H509" s="139"/>
      <c r="I509" s="129"/>
      <c r="L509" s="128"/>
      <c r="M509" s="128"/>
      <c r="N509" s="128"/>
      <c r="O509" s="128"/>
      <c r="P509" s="128"/>
      <c r="Q509" s="128"/>
      <c r="R509" s="128"/>
      <c r="S509" s="128"/>
      <c r="T509" s="120">
        <f t="shared" si="78"/>
        <v>0</v>
      </c>
      <c r="U509" s="131"/>
      <c r="V509" s="131"/>
      <c r="W509" s="131">
        <f>SUMIFS($F$3:F509,$D$3:D509,D509,$C$3:C509,"Buy")+SUMIFS($F$3:F509,$D$3:D509,D509,$C$3:C509,"Coin Deposit",$E$3:E509,"&lt;&gt;")</f>
        <v>0</v>
      </c>
      <c r="X509" s="131">
        <f t="shared" si="79"/>
        <v>0</v>
      </c>
      <c r="Y509" s="131">
        <f>IF($D509=Y$1,SUMIFS($H$3:$H509,$G$3:$G509,Y$1,$C$3:$C509,"Sell"),0)</f>
        <v>0</v>
      </c>
      <c r="Z509" s="131">
        <f t="shared" si="80"/>
        <v>0</v>
      </c>
      <c r="AA509" s="131">
        <f>IF($D509=AA$1,SUMIFS($H$3:$H509,$G$3:$G509,AA$1,$C$3:$C509,"Sell"),0)</f>
        <v>0</v>
      </c>
      <c r="AB509" s="131">
        <f t="shared" si="81"/>
        <v>0</v>
      </c>
      <c r="AC509" s="131">
        <f>SUMIFS('Deductions and Deposits'!$H:$H,'Deductions and Deposits'!$G:$G,D509,'Deductions and Deposits'!$F:$F,"&lt;="&amp;B509)+SUMIFS($F$3:F509,$D$3:D509,D509,$C$3:C509,"Coin Deposit",$E$3:E509,"")</f>
        <v>0</v>
      </c>
      <c r="AD509" s="131">
        <f>SUMIFS('Deductions and Deposits'!$D:$D,'Deductions and Deposits'!$C:$C,D509)+SUMIFS($F:$F,$D:$D,D509,$C:$C,"Coin Deduction")</f>
        <v>0</v>
      </c>
      <c r="AE509" s="131">
        <f>Table5[[#This Row],[Column4]]+Table5[[#This Row],[Column14]]+Table5[[#This Row],[Column19]]+Table5[[#This Row],[Column12]]</f>
        <v>0</v>
      </c>
      <c r="AF509" s="131">
        <f>Table5[[#This Row],[Column5]]+Table5[[#This Row],[Column13]]+Table5[[#This Row],[Column21]]+Table5[[#This Row],[Column18]]</f>
        <v>0</v>
      </c>
      <c r="AG509" s="131">
        <f t="shared" si="82"/>
        <v>0</v>
      </c>
      <c r="AH509" s="131">
        <f t="shared" si="83"/>
        <v>0</v>
      </c>
      <c r="AI509" s="131">
        <f>Table5[[#This Row],[Column17]]-Table5[[#This Row],[Column20]]</f>
        <v>0</v>
      </c>
      <c r="AJ509" s="131">
        <f t="shared" si="84"/>
        <v>0</v>
      </c>
      <c r="AK509" s="131">
        <f t="shared" si="88"/>
        <v>0</v>
      </c>
      <c r="AL509" s="131">
        <f t="shared" si="85"/>
        <v>0</v>
      </c>
      <c r="AM509" s="131" t="str">
        <f t="shared" si="86"/>
        <v/>
      </c>
      <c r="AN509" s="131" t="str">
        <f t="shared" ca="1" si="87"/>
        <v/>
      </c>
    </row>
    <row r="510" spans="1:40" ht="20.25" customHeight="1" x14ac:dyDescent="0.3">
      <c r="A510" s="127"/>
      <c r="B510" s="164"/>
      <c r="C510" s="139"/>
      <c r="D510" s="140"/>
      <c r="E510" s="139"/>
      <c r="F510" s="139"/>
      <c r="G510" s="140"/>
      <c r="H510" s="139"/>
      <c r="I510" s="129"/>
      <c r="L510" s="128"/>
      <c r="M510" s="128"/>
      <c r="N510" s="128"/>
      <c r="O510" s="128"/>
      <c r="P510" s="128"/>
      <c r="Q510" s="128"/>
      <c r="R510" s="128"/>
      <c r="S510" s="128"/>
      <c r="T510" s="120">
        <f t="shared" si="78"/>
        <v>0</v>
      </c>
      <c r="U510" s="131"/>
      <c r="V510" s="131"/>
      <c r="W510" s="131">
        <f>SUMIFS($F$3:F510,$D$3:D510,D510,$C$3:C510,"Buy")+SUMIFS($F$3:F510,$D$3:D510,D510,$C$3:C510,"Coin Deposit",$E$3:E510,"&lt;&gt;")</f>
        <v>0</v>
      </c>
      <c r="X510" s="131">
        <f t="shared" si="79"/>
        <v>0</v>
      </c>
      <c r="Y510" s="131">
        <f>IF($D510=Y$1,SUMIFS($H$3:$H510,$G$3:$G510,Y$1,$C$3:$C510,"Sell"),0)</f>
        <v>0</v>
      </c>
      <c r="Z510" s="131">
        <f t="shared" si="80"/>
        <v>0</v>
      </c>
      <c r="AA510" s="131">
        <f>IF($D510=AA$1,SUMIFS($H$3:$H510,$G$3:$G510,AA$1,$C$3:$C510,"Sell"),0)</f>
        <v>0</v>
      </c>
      <c r="AB510" s="131">
        <f t="shared" si="81"/>
        <v>0</v>
      </c>
      <c r="AC510" s="131">
        <f>SUMIFS('Deductions and Deposits'!$H:$H,'Deductions and Deposits'!$G:$G,D510,'Deductions and Deposits'!$F:$F,"&lt;="&amp;B510)+SUMIFS($F$3:F510,$D$3:D510,D510,$C$3:C510,"Coin Deposit",$E$3:E510,"")</f>
        <v>0</v>
      </c>
      <c r="AD510" s="131">
        <f>SUMIFS('Deductions and Deposits'!$D:$D,'Deductions and Deposits'!$C:$C,D510)+SUMIFS($F:$F,$D:$D,D510,$C:$C,"Coin Deduction")</f>
        <v>0</v>
      </c>
      <c r="AE510" s="131">
        <f>Table5[[#This Row],[Column4]]+Table5[[#This Row],[Column14]]+Table5[[#This Row],[Column19]]+Table5[[#This Row],[Column12]]</f>
        <v>0</v>
      </c>
      <c r="AF510" s="131">
        <f>Table5[[#This Row],[Column5]]+Table5[[#This Row],[Column13]]+Table5[[#This Row],[Column21]]+Table5[[#This Row],[Column18]]</f>
        <v>0</v>
      </c>
      <c r="AG510" s="131">
        <f t="shared" si="82"/>
        <v>0</v>
      </c>
      <c r="AH510" s="131">
        <f t="shared" si="83"/>
        <v>0</v>
      </c>
      <c r="AI510" s="131">
        <f>Table5[[#This Row],[Column17]]-Table5[[#This Row],[Column20]]</f>
        <v>0</v>
      </c>
      <c r="AJ510" s="131">
        <f t="shared" si="84"/>
        <v>0</v>
      </c>
      <c r="AK510" s="131">
        <f t="shared" si="88"/>
        <v>0</v>
      </c>
      <c r="AL510" s="131">
        <f t="shared" si="85"/>
        <v>0</v>
      </c>
      <c r="AM510" s="131" t="str">
        <f t="shared" si="86"/>
        <v/>
      </c>
      <c r="AN510" s="131" t="str">
        <f t="shared" ca="1" si="87"/>
        <v/>
      </c>
    </row>
    <row r="511" spans="1:40" ht="20.25" customHeight="1" x14ac:dyDescent="0.3">
      <c r="A511" s="127"/>
      <c r="B511" s="164"/>
      <c r="C511" s="139"/>
      <c r="D511" s="140"/>
      <c r="E511" s="139"/>
      <c r="F511" s="139"/>
      <c r="G511" s="140"/>
      <c r="H511" s="139"/>
      <c r="I511" s="129"/>
      <c r="L511" s="128"/>
      <c r="M511" s="128"/>
      <c r="N511" s="128"/>
      <c r="O511" s="128"/>
      <c r="P511" s="128"/>
      <c r="Q511" s="128"/>
      <c r="R511" s="128"/>
      <c r="S511" s="128"/>
      <c r="T511" s="120">
        <f t="shared" si="78"/>
        <v>0</v>
      </c>
      <c r="U511" s="131"/>
      <c r="V511" s="131"/>
      <c r="W511" s="131">
        <f>SUMIFS($F$3:F511,$D$3:D511,D511,$C$3:C511,"Buy")+SUMIFS($F$3:F511,$D$3:D511,D511,$C$3:C511,"Coin Deposit",$E$3:E511,"&lt;&gt;")</f>
        <v>0</v>
      </c>
      <c r="X511" s="131">
        <f t="shared" si="79"/>
        <v>0</v>
      </c>
      <c r="Y511" s="131">
        <f>IF($D511=Y$1,SUMIFS($H$3:$H511,$G$3:$G511,Y$1,$C$3:$C511,"Sell"),0)</f>
        <v>0</v>
      </c>
      <c r="Z511" s="131">
        <f t="shared" si="80"/>
        <v>0</v>
      </c>
      <c r="AA511" s="131">
        <f>IF($D511=AA$1,SUMIFS($H$3:$H511,$G$3:$G511,AA$1,$C$3:$C511,"Sell"),0)</f>
        <v>0</v>
      </c>
      <c r="AB511" s="131">
        <f t="shared" si="81"/>
        <v>0</v>
      </c>
      <c r="AC511" s="131">
        <f>SUMIFS('Deductions and Deposits'!$H:$H,'Deductions and Deposits'!$G:$G,D511,'Deductions and Deposits'!$F:$F,"&lt;="&amp;B511)+SUMIFS($F$3:F511,$D$3:D511,D511,$C$3:C511,"Coin Deposit",$E$3:E511,"")</f>
        <v>0</v>
      </c>
      <c r="AD511" s="131">
        <f>SUMIFS('Deductions and Deposits'!$D:$D,'Deductions and Deposits'!$C:$C,D511)+SUMIFS($F:$F,$D:$D,D511,$C:$C,"Coin Deduction")</f>
        <v>0</v>
      </c>
      <c r="AE511" s="131">
        <f>Table5[[#This Row],[Column4]]+Table5[[#This Row],[Column14]]+Table5[[#This Row],[Column19]]+Table5[[#This Row],[Column12]]</f>
        <v>0</v>
      </c>
      <c r="AF511" s="131">
        <f>Table5[[#This Row],[Column5]]+Table5[[#This Row],[Column13]]+Table5[[#This Row],[Column21]]+Table5[[#This Row],[Column18]]</f>
        <v>0</v>
      </c>
      <c r="AG511" s="131">
        <f t="shared" si="82"/>
        <v>0</v>
      </c>
      <c r="AH511" s="131">
        <f t="shared" si="83"/>
        <v>0</v>
      </c>
      <c r="AI511" s="131">
        <f>Table5[[#This Row],[Column17]]-Table5[[#This Row],[Column20]]</f>
        <v>0</v>
      </c>
      <c r="AJ511" s="131">
        <f t="shared" si="84"/>
        <v>0</v>
      </c>
      <c r="AK511" s="131">
        <f t="shared" si="88"/>
        <v>0</v>
      </c>
      <c r="AL511" s="131">
        <f t="shared" si="85"/>
        <v>0</v>
      </c>
      <c r="AM511" s="131" t="str">
        <f t="shared" si="86"/>
        <v/>
      </c>
      <c r="AN511" s="131" t="str">
        <f t="shared" ca="1" si="87"/>
        <v/>
      </c>
    </row>
    <row r="512" spans="1:40" ht="20.25" customHeight="1" x14ac:dyDescent="0.3">
      <c r="A512" s="127"/>
      <c r="B512" s="164"/>
      <c r="C512" s="139"/>
      <c r="D512" s="140"/>
      <c r="E512" s="139"/>
      <c r="F512" s="139"/>
      <c r="G512" s="140"/>
      <c r="H512" s="139"/>
      <c r="I512" s="129"/>
      <c r="L512" s="128"/>
      <c r="M512" s="128"/>
      <c r="N512" s="128"/>
      <c r="O512" s="128"/>
      <c r="P512" s="128"/>
      <c r="Q512" s="128"/>
      <c r="R512" s="128"/>
      <c r="S512" s="128"/>
      <c r="T512" s="120">
        <f t="shared" si="78"/>
        <v>0</v>
      </c>
      <c r="U512" s="131"/>
      <c r="V512" s="131"/>
      <c r="W512" s="131">
        <f>SUMIFS($F$3:F512,$D$3:D512,D512,$C$3:C512,"Buy")+SUMIFS($F$3:F512,$D$3:D512,D512,$C$3:C512,"Coin Deposit",$E$3:E512,"&lt;&gt;")</f>
        <v>0</v>
      </c>
      <c r="X512" s="131">
        <f t="shared" si="79"/>
        <v>0</v>
      </c>
      <c r="Y512" s="131">
        <f>IF($D512=Y$1,SUMIFS($H$3:$H512,$G$3:$G512,Y$1,$C$3:$C512,"Sell"),0)</f>
        <v>0</v>
      </c>
      <c r="Z512" s="131">
        <f t="shared" si="80"/>
        <v>0</v>
      </c>
      <c r="AA512" s="131">
        <f>IF($D512=AA$1,SUMIFS($H$3:$H512,$G$3:$G512,AA$1,$C$3:$C512,"Sell"),0)</f>
        <v>0</v>
      </c>
      <c r="AB512" s="131">
        <f t="shared" si="81"/>
        <v>0</v>
      </c>
      <c r="AC512" s="131">
        <f>SUMIFS('Deductions and Deposits'!$H:$H,'Deductions and Deposits'!$G:$G,D512,'Deductions and Deposits'!$F:$F,"&lt;="&amp;B512)+SUMIFS($F$3:F512,$D$3:D512,D512,$C$3:C512,"Coin Deposit",$E$3:E512,"")</f>
        <v>0</v>
      </c>
      <c r="AD512" s="131">
        <f>SUMIFS('Deductions and Deposits'!$D:$D,'Deductions and Deposits'!$C:$C,D512)+SUMIFS($F:$F,$D:$D,D512,$C:$C,"Coin Deduction")</f>
        <v>0</v>
      </c>
      <c r="AE512" s="131">
        <f>Table5[[#This Row],[Column4]]+Table5[[#This Row],[Column14]]+Table5[[#This Row],[Column19]]+Table5[[#This Row],[Column12]]</f>
        <v>0</v>
      </c>
      <c r="AF512" s="131">
        <f>Table5[[#This Row],[Column5]]+Table5[[#This Row],[Column13]]+Table5[[#This Row],[Column21]]+Table5[[#This Row],[Column18]]</f>
        <v>0</v>
      </c>
      <c r="AG512" s="131">
        <f t="shared" si="82"/>
        <v>0</v>
      </c>
      <c r="AH512" s="131">
        <f t="shared" si="83"/>
        <v>0</v>
      </c>
      <c r="AI512" s="131">
        <f>Table5[[#This Row],[Column17]]-Table5[[#This Row],[Column20]]</f>
        <v>0</v>
      </c>
      <c r="AJ512" s="131">
        <f t="shared" si="84"/>
        <v>0</v>
      </c>
      <c r="AK512" s="131">
        <f t="shared" si="88"/>
        <v>0</v>
      </c>
      <c r="AL512" s="131">
        <f t="shared" si="85"/>
        <v>0</v>
      </c>
      <c r="AM512" s="131" t="str">
        <f t="shared" si="86"/>
        <v/>
      </c>
      <c r="AN512" s="131" t="str">
        <f t="shared" ca="1" si="87"/>
        <v/>
      </c>
    </row>
    <row r="513" spans="1:40" ht="20.25" customHeight="1" x14ac:dyDescent="0.3">
      <c r="A513" s="127"/>
      <c r="B513" s="164"/>
      <c r="C513" s="139"/>
      <c r="D513" s="140"/>
      <c r="E513" s="139"/>
      <c r="F513" s="139"/>
      <c r="G513" s="140"/>
      <c r="H513" s="139"/>
      <c r="I513" s="129"/>
      <c r="L513" s="128"/>
      <c r="M513" s="128"/>
      <c r="N513" s="128"/>
      <c r="O513" s="128"/>
      <c r="P513" s="128"/>
      <c r="Q513" s="128"/>
      <c r="R513" s="128"/>
      <c r="S513" s="128"/>
      <c r="T513" s="120">
        <f t="shared" si="78"/>
        <v>0</v>
      </c>
      <c r="U513" s="131"/>
      <c r="V513" s="131"/>
      <c r="W513" s="131">
        <f>SUMIFS($F$3:F513,$D$3:D513,D513,$C$3:C513,"Buy")+SUMIFS($F$3:F513,$D$3:D513,D513,$C$3:C513,"Coin Deposit",$E$3:E513,"&lt;&gt;")</f>
        <v>0</v>
      </c>
      <c r="X513" s="131">
        <f t="shared" si="79"/>
        <v>0</v>
      </c>
      <c r="Y513" s="131">
        <f>IF($D513=Y$1,SUMIFS($H$3:$H513,$G$3:$G513,Y$1,$C$3:$C513,"Sell"),0)</f>
        <v>0</v>
      </c>
      <c r="Z513" s="131">
        <f t="shared" si="80"/>
        <v>0</v>
      </c>
      <c r="AA513" s="131">
        <f>IF($D513=AA$1,SUMIFS($H$3:$H513,$G$3:$G513,AA$1,$C$3:$C513,"Sell"),0)</f>
        <v>0</v>
      </c>
      <c r="AB513" s="131">
        <f t="shared" si="81"/>
        <v>0</v>
      </c>
      <c r="AC513" s="131">
        <f>SUMIFS('Deductions and Deposits'!$H:$H,'Deductions and Deposits'!$G:$G,D513,'Deductions and Deposits'!$F:$F,"&lt;="&amp;B513)+SUMIFS($F$3:F513,$D$3:D513,D513,$C$3:C513,"Coin Deposit",$E$3:E513,"")</f>
        <v>0</v>
      </c>
      <c r="AD513" s="131">
        <f>SUMIFS('Deductions and Deposits'!$D:$D,'Deductions and Deposits'!$C:$C,D513)+SUMIFS($F:$F,$D:$D,D513,$C:$C,"Coin Deduction")</f>
        <v>0</v>
      </c>
      <c r="AE513" s="131">
        <f>Table5[[#This Row],[Column4]]+Table5[[#This Row],[Column14]]+Table5[[#This Row],[Column19]]+Table5[[#This Row],[Column12]]</f>
        <v>0</v>
      </c>
      <c r="AF513" s="131">
        <f>Table5[[#This Row],[Column5]]+Table5[[#This Row],[Column13]]+Table5[[#This Row],[Column21]]+Table5[[#This Row],[Column18]]</f>
        <v>0</v>
      </c>
      <c r="AG513" s="131">
        <f t="shared" si="82"/>
        <v>0</v>
      </c>
      <c r="AH513" s="131">
        <f t="shared" si="83"/>
        <v>0</v>
      </c>
      <c r="AI513" s="131">
        <f>Table5[[#This Row],[Column17]]-Table5[[#This Row],[Column20]]</f>
        <v>0</v>
      </c>
      <c r="AJ513" s="131">
        <f t="shared" si="84"/>
        <v>0</v>
      </c>
      <c r="AK513" s="131">
        <f t="shared" si="88"/>
        <v>0</v>
      </c>
      <c r="AL513" s="131">
        <f t="shared" si="85"/>
        <v>0</v>
      </c>
      <c r="AM513" s="131" t="str">
        <f t="shared" si="86"/>
        <v/>
      </c>
      <c r="AN513" s="131" t="str">
        <f t="shared" ca="1" si="87"/>
        <v/>
      </c>
    </row>
    <row r="514" spans="1:40" ht="20.25" customHeight="1" x14ac:dyDescent="0.3">
      <c r="A514" s="127"/>
      <c r="B514" s="164"/>
      <c r="C514" s="139"/>
      <c r="D514" s="140"/>
      <c r="E514" s="139"/>
      <c r="F514" s="139"/>
      <c r="G514" s="140"/>
      <c r="H514" s="139"/>
      <c r="I514" s="129"/>
      <c r="L514" s="128"/>
      <c r="M514" s="128"/>
      <c r="N514" s="128"/>
      <c r="O514" s="128"/>
      <c r="P514" s="128"/>
      <c r="Q514" s="128"/>
      <c r="R514" s="128"/>
      <c r="S514" s="128"/>
      <c r="T514" s="120">
        <f t="shared" si="78"/>
        <v>0</v>
      </c>
      <c r="U514" s="131"/>
      <c r="V514" s="131"/>
      <c r="W514" s="131">
        <f>SUMIFS($F$3:F514,$D$3:D514,D514,$C$3:C514,"Buy")+SUMIFS($F$3:F514,$D$3:D514,D514,$C$3:C514,"Coin Deposit",$E$3:E514,"&lt;&gt;")</f>
        <v>0</v>
      </c>
      <c r="X514" s="131">
        <f t="shared" si="79"/>
        <v>0</v>
      </c>
      <c r="Y514" s="131">
        <f>IF($D514=Y$1,SUMIFS($H$3:$H514,$G$3:$G514,Y$1,$C$3:$C514,"Sell"),0)</f>
        <v>0</v>
      </c>
      <c r="Z514" s="131">
        <f t="shared" si="80"/>
        <v>0</v>
      </c>
      <c r="AA514" s="131">
        <f>IF($D514=AA$1,SUMIFS($H$3:$H514,$G$3:$G514,AA$1,$C$3:$C514,"Sell"),0)</f>
        <v>0</v>
      </c>
      <c r="AB514" s="131">
        <f t="shared" si="81"/>
        <v>0</v>
      </c>
      <c r="AC514" s="131">
        <f>SUMIFS('Deductions and Deposits'!$H:$H,'Deductions and Deposits'!$G:$G,D514,'Deductions and Deposits'!$F:$F,"&lt;="&amp;B514)+SUMIFS($F$3:F514,$D$3:D514,D514,$C$3:C514,"Coin Deposit",$E$3:E514,"")</f>
        <v>0</v>
      </c>
      <c r="AD514" s="131">
        <f>SUMIFS('Deductions and Deposits'!$D:$D,'Deductions and Deposits'!$C:$C,D514)+SUMIFS($F:$F,$D:$D,D514,$C:$C,"Coin Deduction")</f>
        <v>0</v>
      </c>
      <c r="AE514" s="131">
        <f>Table5[[#This Row],[Column4]]+Table5[[#This Row],[Column14]]+Table5[[#This Row],[Column19]]+Table5[[#This Row],[Column12]]</f>
        <v>0</v>
      </c>
      <c r="AF514" s="131">
        <f>Table5[[#This Row],[Column5]]+Table5[[#This Row],[Column13]]+Table5[[#This Row],[Column21]]+Table5[[#This Row],[Column18]]</f>
        <v>0</v>
      </c>
      <c r="AG514" s="131">
        <f t="shared" si="82"/>
        <v>0</v>
      </c>
      <c r="AH514" s="131">
        <f t="shared" si="83"/>
        <v>0</v>
      </c>
      <c r="AI514" s="131">
        <f>Table5[[#This Row],[Column17]]-Table5[[#This Row],[Column20]]</f>
        <v>0</v>
      </c>
      <c r="AJ514" s="131">
        <f t="shared" si="84"/>
        <v>0</v>
      </c>
      <c r="AK514" s="131">
        <f t="shared" si="88"/>
        <v>0</v>
      </c>
      <c r="AL514" s="131">
        <f t="shared" si="85"/>
        <v>0</v>
      </c>
      <c r="AM514" s="131" t="str">
        <f t="shared" si="86"/>
        <v/>
      </c>
      <c r="AN514" s="131" t="str">
        <f t="shared" ca="1" si="87"/>
        <v/>
      </c>
    </row>
    <row r="515" spans="1:40" ht="20.25" customHeight="1" x14ac:dyDescent="0.3">
      <c r="A515" s="127"/>
      <c r="B515" s="164"/>
      <c r="C515" s="139"/>
      <c r="D515" s="140"/>
      <c r="E515" s="139"/>
      <c r="F515" s="139"/>
      <c r="G515" s="140"/>
      <c r="H515" s="139"/>
      <c r="I515" s="129"/>
      <c r="L515" s="128"/>
      <c r="M515" s="128"/>
      <c r="N515" s="128"/>
      <c r="O515" s="128"/>
      <c r="P515" s="128"/>
      <c r="Q515" s="128"/>
      <c r="R515" s="128"/>
      <c r="S515" s="128"/>
      <c r="T515" s="120">
        <f t="shared" ref="T515:T578" si="89">IF(E515&lt;&gt;"",E515,0)</f>
        <v>0</v>
      </c>
      <c r="U515" s="131"/>
      <c r="V515" s="131"/>
      <c r="W515" s="131">
        <f>SUMIFS($F$3:F515,$D$3:D515,D515,$C$3:C515,"Buy")+SUMIFS($F$3:F515,$D$3:D515,D515,$C$3:C515,"Coin Deposit",$E$3:E515,"&lt;&gt;")</f>
        <v>0</v>
      </c>
      <c r="X515" s="131">
        <f t="shared" ref="X515:X578" si="90">IF(OR(C515="buy",AND(C515="Coin Deposit",E515&lt;&gt;"")),SUMIFS($F:$F,$D:$D,D515,$C:$C,"sell"),0)</f>
        <v>0</v>
      </c>
      <c r="Y515" s="131">
        <f>IF($D515=Y$1,SUMIFS($H$3:$H515,$G$3:$G515,Y$1,$C$3:$C515,"Sell"),0)</f>
        <v>0</v>
      </c>
      <c r="Z515" s="131">
        <f t="shared" ref="Z515:Z578" si="91">IF($D515=Z$1,SUMIFS($H:$H,$G:$G,Z$1,$C:$C,"Buy")+SUMIFS($H:$H,$G:$G,Z$1,$C:$C,"Coin Deposit",$E:$E,"&lt;&gt;"),0)</f>
        <v>0</v>
      </c>
      <c r="AA515" s="131">
        <f>IF($D515=AA$1,SUMIFS($H$3:$H515,$G$3:$G515,AA$1,$C$3:$C515,"Sell"),0)</f>
        <v>0</v>
      </c>
      <c r="AB515" s="131">
        <f t="shared" ref="AB515:AB578" si="92">IF($D515=AB$1,SUMIFS($H:$H,$G:$G,AB$1,$C:$C,"Buy")+SUMIFS($H:$H,$G:$G,AB$1,$C:$C,"Coin Deposit",$E:$E,"&lt;&gt;"),0)</f>
        <v>0</v>
      </c>
      <c r="AC515" s="131">
        <f>SUMIFS('Deductions and Deposits'!$H:$H,'Deductions and Deposits'!$G:$G,D515,'Deductions and Deposits'!$F:$F,"&lt;="&amp;B515)+SUMIFS($F$3:F515,$D$3:D515,D515,$C$3:C515,"Coin Deposit",$E$3:E515,"")</f>
        <v>0</v>
      </c>
      <c r="AD515" s="131">
        <f>SUMIFS('Deductions and Deposits'!$D:$D,'Deductions and Deposits'!$C:$C,D515)+SUMIFS($F:$F,$D:$D,D515,$C:$C,"Coin Deduction")</f>
        <v>0</v>
      </c>
      <c r="AE515" s="131">
        <f>Table5[[#This Row],[Column4]]+Table5[[#This Row],[Column14]]+Table5[[#This Row],[Column19]]+Table5[[#This Row],[Column12]]</f>
        <v>0</v>
      </c>
      <c r="AF515" s="131">
        <f>Table5[[#This Row],[Column5]]+Table5[[#This Row],[Column13]]+Table5[[#This Row],[Column21]]+Table5[[#This Row],[Column18]]</f>
        <v>0</v>
      </c>
      <c r="AG515" s="131">
        <f t="shared" ref="AG515:AG578" si="93">IF(AND((AC515+Y515+AA515)&gt;AF515,OR(C515="buy",AND(C515="Coin Deposit",E515&lt;&gt;""))),(AC515+Y515+AA515)-AF515,0)</f>
        <v>0</v>
      </c>
      <c r="AH515" s="131">
        <f t="shared" ref="AH515:AH578" si="94">IF(AND(AE515&gt;AF515,OR(C515="buy",AND(C515="Coin Deposit",E515&lt;&gt;""))),AE515-AF515,0)</f>
        <v>0</v>
      </c>
      <c r="AI515" s="131">
        <f>Table5[[#This Row],[Column17]]-Table5[[#This Row],[Column20]]</f>
        <v>0</v>
      </c>
      <c r="AJ515" s="131">
        <f t="shared" ref="AJ515:AJ578" si="95">IF(AI515&gt;F515,F515,AI515)</f>
        <v>0</v>
      </c>
      <c r="AK515" s="131">
        <f t="shared" si="88"/>
        <v>0</v>
      </c>
      <c r="AL515" s="131">
        <f t="shared" ref="AL515:AL578" si="96">IFERROR(SUMIFS($AK:$AK,$D:$D,D515)/SUMIFS($AJ:$AJ,$D:$D,D515),0)</f>
        <v>0</v>
      </c>
      <c r="AM515" s="131" t="str">
        <f t="shared" ref="AM515:AM578" si="97">C515&amp;D515</f>
        <v/>
      </c>
      <c r="AN515" s="131" t="str">
        <f t="shared" ref="AN515:AN578" ca="1" si="98">OFFSET(AM515,COUNTA($AM:$AM)-ROW()-(ROW()-ROW($AN$2)-1),)</f>
        <v/>
      </c>
    </row>
    <row r="516" spans="1:40" ht="20.25" customHeight="1" x14ac:dyDescent="0.3">
      <c r="A516" s="127"/>
      <c r="B516" s="164"/>
      <c r="C516" s="139"/>
      <c r="D516" s="140"/>
      <c r="E516" s="139"/>
      <c r="F516" s="139"/>
      <c r="G516" s="140"/>
      <c r="H516" s="139"/>
      <c r="I516" s="129"/>
      <c r="L516" s="128"/>
      <c r="M516" s="128"/>
      <c r="N516" s="128"/>
      <c r="O516" s="128"/>
      <c r="P516" s="128"/>
      <c r="Q516" s="128"/>
      <c r="R516" s="128"/>
      <c r="S516" s="128"/>
      <c r="T516" s="120">
        <f t="shared" si="89"/>
        <v>0</v>
      </c>
      <c r="U516" s="131"/>
      <c r="V516" s="131"/>
      <c r="W516" s="131">
        <f>SUMIFS($F$3:F516,$D$3:D516,D516,$C$3:C516,"Buy")+SUMIFS($F$3:F516,$D$3:D516,D516,$C$3:C516,"Coin Deposit",$E$3:E516,"&lt;&gt;")</f>
        <v>0</v>
      </c>
      <c r="X516" s="131">
        <f t="shared" si="90"/>
        <v>0</v>
      </c>
      <c r="Y516" s="131">
        <f>IF($D516=Y$1,SUMIFS($H$3:$H516,$G$3:$G516,Y$1,$C$3:$C516,"Sell"),0)</f>
        <v>0</v>
      </c>
      <c r="Z516" s="131">
        <f t="shared" si="91"/>
        <v>0</v>
      </c>
      <c r="AA516" s="131">
        <f>IF($D516=AA$1,SUMIFS($H$3:$H516,$G$3:$G516,AA$1,$C$3:$C516,"Sell"),0)</f>
        <v>0</v>
      </c>
      <c r="AB516" s="131">
        <f t="shared" si="92"/>
        <v>0</v>
      </c>
      <c r="AC516" s="131">
        <f>SUMIFS('Deductions and Deposits'!$H:$H,'Deductions and Deposits'!$G:$G,D516,'Deductions and Deposits'!$F:$F,"&lt;="&amp;B516)+SUMIFS($F$3:F516,$D$3:D516,D516,$C$3:C516,"Coin Deposit",$E$3:E516,"")</f>
        <v>0</v>
      </c>
      <c r="AD516" s="131">
        <f>SUMIFS('Deductions and Deposits'!$D:$D,'Deductions and Deposits'!$C:$C,D516)+SUMIFS($F:$F,$D:$D,D516,$C:$C,"Coin Deduction")</f>
        <v>0</v>
      </c>
      <c r="AE516" s="131">
        <f>Table5[[#This Row],[Column4]]+Table5[[#This Row],[Column14]]+Table5[[#This Row],[Column19]]+Table5[[#This Row],[Column12]]</f>
        <v>0</v>
      </c>
      <c r="AF516" s="131">
        <f>Table5[[#This Row],[Column5]]+Table5[[#This Row],[Column13]]+Table5[[#This Row],[Column21]]+Table5[[#This Row],[Column18]]</f>
        <v>0</v>
      </c>
      <c r="AG516" s="131">
        <f t="shared" si="93"/>
        <v>0</v>
      </c>
      <c r="AH516" s="131">
        <f t="shared" si="94"/>
        <v>0</v>
      </c>
      <c r="AI516" s="131">
        <f>Table5[[#This Row],[Column17]]-Table5[[#This Row],[Column20]]</f>
        <v>0</v>
      </c>
      <c r="AJ516" s="131">
        <f t="shared" si="95"/>
        <v>0</v>
      </c>
      <c r="AK516" s="131">
        <f t="shared" si="88"/>
        <v>0</v>
      </c>
      <c r="AL516" s="131">
        <f t="shared" si="96"/>
        <v>0</v>
      </c>
      <c r="AM516" s="131" t="str">
        <f t="shared" si="97"/>
        <v/>
      </c>
      <c r="AN516" s="131" t="str">
        <f t="shared" ca="1" si="98"/>
        <v/>
      </c>
    </row>
    <row r="517" spans="1:40" ht="20.25" customHeight="1" x14ac:dyDescent="0.3">
      <c r="A517" s="127"/>
      <c r="B517" s="164"/>
      <c r="C517" s="139"/>
      <c r="D517" s="140"/>
      <c r="E517" s="139"/>
      <c r="F517" s="139"/>
      <c r="G517" s="140"/>
      <c r="H517" s="139"/>
      <c r="I517" s="129"/>
      <c r="L517" s="128"/>
      <c r="M517" s="128"/>
      <c r="N517" s="128"/>
      <c r="O517" s="128"/>
      <c r="P517" s="128"/>
      <c r="Q517" s="128"/>
      <c r="R517" s="128"/>
      <c r="S517" s="128"/>
      <c r="T517" s="120">
        <f t="shared" si="89"/>
        <v>0</v>
      </c>
      <c r="U517" s="131"/>
      <c r="V517" s="131"/>
      <c r="W517" s="131">
        <f>SUMIFS($F$3:F517,$D$3:D517,D517,$C$3:C517,"Buy")+SUMIFS($F$3:F517,$D$3:D517,D517,$C$3:C517,"Coin Deposit",$E$3:E517,"&lt;&gt;")</f>
        <v>0</v>
      </c>
      <c r="X517" s="131">
        <f t="shared" si="90"/>
        <v>0</v>
      </c>
      <c r="Y517" s="131">
        <f>IF($D517=Y$1,SUMIFS($H$3:$H517,$G$3:$G517,Y$1,$C$3:$C517,"Sell"),0)</f>
        <v>0</v>
      </c>
      <c r="Z517" s="131">
        <f t="shared" si="91"/>
        <v>0</v>
      </c>
      <c r="AA517" s="131">
        <f>IF($D517=AA$1,SUMIFS($H$3:$H517,$G$3:$G517,AA$1,$C$3:$C517,"Sell"),0)</f>
        <v>0</v>
      </c>
      <c r="AB517" s="131">
        <f t="shared" si="92"/>
        <v>0</v>
      </c>
      <c r="AC517" s="131">
        <f>SUMIFS('Deductions and Deposits'!$H:$H,'Deductions and Deposits'!$G:$G,D517,'Deductions and Deposits'!$F:$F,"&lt;="&amp;B517)+SUMIFS($F$3:F517,$D$3:D517,D517,$C$3:C517,"Coin Deposit",$E$3:E517,"")</f>
        <v>0</v>
      </c>
      <c r="AD517" s="131">
        <f>SUMIFS('Deductions and Deposits'!$D:$D,'Deductions and Deposits'!$C:$C,D517)+SUMIFS($F:$F,$D:$D,D517,$C:$C,"Coin Deduction")</f>
        <v>0</v>
      </c>
      <c r="AE517" s="131">
        <f>Table5[[#This Row],[Column4]]+Table5[[#This Row],[Column14]]+Table5[[#This Row],[Column19]]+Table5[[#This Row],[Column12]]</f>
        <v>0</v>
      </c>
      <c r="AF517" s="131">
        <f>Table5[[#This Row],[Column5]]+Table5[[#This Row],[Column13]]+Table5[[#This Row],[Column21]]+Table5[[#This Row],[Column18]]</f>
        <v>0</v>
      </c>
      <c r="AG517" s="131">
        <f t="shared" si="93"/>
        <v>0</v>
      </c>
      <c r="AH517" s="131">
        <f t="shared" si="94"/>
        <v>0</v>
      </c>
      <c r="AI517" s="131">
        <f>Table5[[#This Row],[Column17]]-Table5[[#This Row],[Column20]]</f>
        <v>0</v>
      </c>
      <c r="AJ517" s="131">
        <f t="shared" si="95"/>
        <v>0</v>
      </c>
      <c r="AK517" s="131">
        <f t="shared" si="88"/>
        <v>0</v>
      </c>
      <c r="AL517" s="131">
        <f t="shared" si="96"/>
        <v>0</v>
      </c>
      <c r="AM517" s="131" t="str">
        <f t="shared" si="97"/>
        <v/>
      </c>
      <c r="AN517" s="131" t="str">
        <f t="shared" ca="1" si="98"/>
        <v/>
      </c>
    </row>
    <row r="518" spans="1:40" ht="20.25" customHeight="1" x14ac:dyDescent="0.3">
      <c r="A518" s="127"/>
      <c r="B518" s="164"/>
      <c r="C518" s="139"/>
      <c r="D518" s="140"/>
      <c r="E518" s="139"/>
      <c r="F518" s="139"/>
      <c r="G518" s="140"/>
      <c r="H518" s="139"/>
      <c r="I518" s="129"/>
      <c r="L518" s="128"/>
      <c r="M518" s="128"/>
      <c r="N518" s="128"/>
      <c r="O518" s="128"/>
      <c r="P518" s="128"/>
      <c r="Q518" s="128"/>
      <c r="R518" s="128"/>
      <c r="S518" s="128"/>
      <c r="T518" s="120">
        <f t="shared" si="89"/>
        <v>0</v>
      </c>
      <c r="U518" s="131"/>
      <c r="V518" s="131"/>
      <c r="W518" s="131">
        <f>SUMIFS($F$3:F518,$D$3:D518,D518,$C$3:C518,"Buy")+SUMIFS($F$3:F518,$D$3:D518,D518,$C$3:C518,"Coin Deposit",$E$3:E518,"&lt;&gt;")</f>
        <v>0</v>
      </c>
      <c r="X518" s="131">
        <f t="shared" si="90"/>
        <v>0</v>
      </c>
      <c r="Y518" s="131">
        <f>IF($D518=Y$1,SUMIFS($H$3:$H518,$G$3:$G518,Y$1,$C$3:$C518,"Sell"),0)</f>
        <v>0</v>
      </c>
      <c r="Z518" s="131">
        <f t="shared" si="91"/>
        <v>0</v>
      </c>
      <c r="AA518" s="131">
        <f>IF($D518=AA$1,SUMIFS($H$3:$H518,$G$3:$G518,AA$1,$C$3:$C518,"Sell"),0)</f>
        <v>0</v>
      </c>
      <c r="AB518" s="131">
        <f t="shared" si="92"/>
        <v>0</v>
      </c>
      <c r="AC518" s="131">
        <f>SUMIFS('Deductions and Deposits'!$H:$H,'Deductions and Deposits'!$G:$G,D518,'Deductions and Deposits'!$F:$F,"&lt;="&amp;B518)+SUMIFS($F$3:F518,$D$3:D518,D518,$C$3:C518,"Coin Deposit",$E$3:E518,"")</f>
        <v>0</v>
      </c>
      <c r="AD518" s="131">
        <f>SUMIFS('Deductions and Deposits'!$D:$D,'Deductions and Deposits'!$C:$C,D518)+SUMIFS($F:$F,$D:$D,D518,$C:$C,"Coin Deduction")</f>
        <v>0</v>
      </c>
      <c r="AE518" s="131">
        <f>Table5[[#This Row],[Column4]]+Table5[[#This Row],[Column14]]+Table5[[#This Row],[Column19]]+Table5[[#This Row],[Column12]]</f>
        <v>0</v>
      </c>
      <c r="AF518" s="131">
        <f>Table5[[#This Row],[Column5]]+Table5[[#This Row],[Column13]]+Table5[[#This Row],[Column21]]+Table5[[#This Row],[Column18]]</f>
        <v>0</v>
      </c>
      <c r="AG518" s="131">
        <f t="shared" si="93"/>
        <v>0</v>
      </c>
      <c r="AH518" s="131">
        <f t="shared" si="94"/>
        <v>0</v>
      </c>
      <c r="AI518" s="131">
        <f>Table5[[#This Row],[Column17]]-Table5[[#This Row],[Column20]]</f>
        <v>0</v>
      </c>
      <c r="AJ518" s="131">
        <f t="shared" si="95"/>
        <v>0</v>
      </c>
      <c r="AK518" s="131">
        <f t="shared" si="88"/>
        <v>0</v>
      </c>
      <c r="AL518" s="131">
        <f t="shared" si="96"/>
        <v>0</v>
      </c>
      <c r="AM518" s="131" t="str">
        <f t="shared" si="97"/>
        <v/>
      </c>
      <c r="AN518" s="131" t="str">
        <f t="shared" ca="1" si="98"/>
        <v/>
      </c>
    </row>
    <row r="519" spans="1:40" ht="20.25" customHeight="1" x14ac:dyDescent="0.3">
      <c r="A519" s="127"/>
      <c r="B519" s="164"/>
      <c r="C519" s="139"/>
      <c r="D519" s="140"/>
      <c r="E519" s="139"/>
      <c r="F519" s="139"/>
      <c r="G519" s="140"/>
      <c r="H519" s="139"/>
      <c r="I519" s="129"/>
      <c r="L519" s="128"/>
      <c r="M519" s="128"/>
      <c r="N519" s="128"/>
      <c r="O519" s="128"/>
      <c r="P519" s="128"/>
      <c r="Q519" s="128"/>
      <c r="R519" s="128"/>
      <c r="S519" s="128"/>
      <c r="T519" s="120">
        <f t="shared" si="89"/>
        <v>0</v>
      </c>
      <c r="U519" s="131"/>
      <c r="V519" s="131"/>
      <c r="W519" s="131">
        <f>SUMIFS($F$3:F519,$D$3:D519,D519,$C$3:C519,"Buy")+SUMIFS($F$3:F519,$D$3:D519,D519,$C$3:C519,"Coin Deposit",$E$3:E519,"&lt;&gt;")</f>
        <v>0</v>
      </c>
      <c r="X519" s="131">
        <f t="shared" si="90"/>
        <v>0</v>
      </c>
      <c r="Y519" s="131">
        <f>IF($D519=Y$1,SUMIFS($H$3:$H519,$G$3:$G519,Y$1,$C$3:$C519,"Sell"),0)</f>
        <v>0</v>
      </c>
      <c r="Z519" s="131">
        <f t="shared" si="91"/>
        <v>0</v>
      </c>
      <c r="AA519" s="131">
        <f>IF($D519=AA$1,SUMIFS($H$3:$H519,$G$3:$G519,AA$1,$C$3:$C519,"Sell"),0)</f>
        <v>0</v>
      </c>
      <c r="AB519" s="131">
        <f t="shared" si="92"/>
        <v>0</v>
      </c>
      <c r="AC519" s="131">
        <f>SUMIFS('Deductions and Deposits'!$H:$H,'Deductions and Deposits'!$G:$G,D519,'Deductions and Deposits'!$F:$F,"&lt;="&amp;B519)+SUMIFS($F$3:F519,$D$3:D519,D519,$C$3:C519,"Coin Deposit",$E$3:E519,"")</f>
        <v>0</v>
      </c>
      <c r="AD519" s="131">
        <f>SUMIFS('Deductions and Deposits'!$D:$D,'Deductions and Deposits'!$C:$C,D519)+SUMIFS($F:$F,$D:$D,D519,$C:$C,"Coin Deduction")</f>
        <v>0</v>
      </c>
      <c r="AE519" s="131">
        <f>Table5[[#This Row],[Column4]]+Table5[[#This Row],[Column14]]+Table5[[#This Row],[Column19]]+Table5[[#This Row],[Column12]]</f>
        <v>0</v>
      </c>
      <c r="AF519" s="131">
        <f>Table5[[#This Row],[Column5]]+Table5[[#This Row],[Column13]]+Table5[[#This Row],[Column21]]+Table5[[#This Row],[Column18]]</f>
        <v>0</v>
      </c>
      <c r="AG519" s="131">
        <f t="shared" si="93"/>
        <v>0</v>
      </c>
      <c r="AH519" s="131">
        <f t="shared" si="94"/>
        <v>0</v>
      </c>
      <c r="AI519" s="131">
        <f>Table5[[#This Row],[Column17]]-Table5[[#This Row],[Column20]]</f>
        <v>0</v>
      </c>
      <c r="AJ519" s="131">
        <f t="shared" si="95"/>
        <v>0</v>
      </c>
      <c r="AK519" s="131">
        <f t="shared" si="88"/>
        <v>0</v>
      </c>
      <c r="AL519" s="131">
        <f t="shared" si="96"/>
        <v>0</v>
      </c>
      <c r="AM519" s="131" t="str">
        <f t="shared" si="97"/>
        <v/>
      </c>
      <c r="AN519" s="131" t="str">
        <f t="shared" ca="1" si="98"/>
        <v/>
      </c>
    </row>
    <row r="520" spans="1:40" ht="20.25" customHeight="1" x14ac:dyDescent="0.3">
      <c r="A520" s="127"/>
      <c r="B520" s="164"/>
      <c r="C520" s="139"/>
      <c r="D520" s="140"/>
      <c r="E520" s="139"/>
      <c r="F520" s="139"/>
      <c r="G520" s="140"/>
      <c r="H520" s="139"/>
      <c r="I520" s="129"/>
      <c r="L520" s="128"/>
      <c r="M520" s="128"/>
      <c r="N520" s="128"/>
      <c r="O520" s="128"/>
      <c r="P520" s="128"/>
      <c r="Q520" s="128"/>
      <c r="R520" s="128"/>
      <c r="S520" s="128"/>
      <c r="T520" s="120">
        <f t="shared" si="89"/>
        <v>0</v>
      </c>
      <c r="U520" s="131"/>
      <c r="V520" s="131"/>
      <c r="W520" s="131">
        <f>SUMIFS($F$3:F520,$D$3:D520,D520,$C$3:C520,"Buy")+SUMIFS($F$3:F520,$D$3:D520,D520,$C$3:C520,"Coin Deposit",$E$3:E520,"&lt;&gt;")</f>
        <v>0</v>
      </c>
      <c r="X520" s="131">
        <f t="shared" si="90"/>
        <v>0</v>
      </c>
      <c r="Y520" s="131">
        <f>IF($D520=Y$1,SUMIFS($H$3:$H520,$G$3:$G520,Y$1,$C$3:$C520,"Sell"),0)</f>
        <v>0</v>
      </c>
      <c r="Z520" s="131">
        <f t="shared" si="91"/>
        <v>0</v>
      </c>
      <c r="AA520" s="131">
        <f>IF($D520=AA$1,SUMIFS($H$3:$H520,$G$3:$G520,AA$1,$C$3:$C520,"Sell"),0)</f>
        <v>0</v>
      </c>
      <c r="AB520" s="131">
        <f t="shared" si="92"/>
        <v>0</v>
      </c>
      <c r="AC520" s="131">
        <f>SUMIFS('Deductions and Deposits'!$H:$H,'Deductions and Deposits'!$G:$G,D520,'Deductions and Deposits'!$F:$F,"&lt;="&amp;B520)+SUMIFS($F$3:F520,$D$3:D520,D520,$C$3:C520,"Coin Deposit",$E$3:E520,"")</f>
        <v>0</v>
      </c>
      <c r="AD520" s="131">
        <f>SUMIFS('Deductions and Deposits'!$D:$D,'Deductions and Deposits'!$C:$C,D520)+SUMIFS($F:$F,$D:$D,D520,$C:$C,"Coin Deduction")</f>
        <v>0</v>
      </c>
      <c r="AE520" s="131">
        <f>Table5[[#This Row],[Column4]]+Table5[[#This Row],[Column14]]+Table5[[#This Row],[Column19]]+Table5[[#This Row],[Column12]]</f>
        <v>0</v>
      </c>
      <c r="AF520" s="131">
        <f>Table5[[#This Row],[Column5]]+Table5[[#This Row],[Column13]]+Table5[[#This Row],[Column21]]+Table5[[#This Row],[Column18]]</f>
        <v>0</v>
      </c>
      <c r="AG520" s="131">
        <f t="shared" si="93"/>
        <v>0</v>
      </c>
      <c r="AH520" s="131">
        <f t="shared" si="94"/>
        <v>0</v>
      </c>
      <c r="AI520" s="131">
        <f>Table5[[#This Row],[Column17]]-Table5[[#This Row],[Column20]]</f>
        <v>0</v>
      </c>
      <c r="AJ520" s="131">
        <f t="shared" si="95"/>
        <v>0</v>
      </c>
      <c r="AK520" s="131">
        <f t="shared" si="88"/>
        <v>0</v>
      </c>
      <c r="AL520" s="131">
        <f t="shared" si="96"/>
        <v>0</v>
      </c>
      <c r="AM520" s="131" t="str">
        <f t="shared" si="97"/>
        <v/>
      </c>
      <c r="AN520" s="131" t="str">
        <f t="shared" ca="1" si="98"/>
        <v/>
      </c>
    </row>
    <row r="521" spans="1:40" ht="20.25" customHeight="1" x14ac:dyDescent="0.3">
      <c r="A521" s="127"/>
      <c r="B521" s="164"/>
      <c r="C521" s="139"/>
      <c r="D521" s="140"/>
      <c r="E521" s="139"/>
      <c r="F521" s="139"/>
      <c r="G521" s="140"/>
      <c r="H521" s="139"/>
      <c r="I521" s="129"/>
      <c r="L521" s="128"/>
      <c r="M521" s="128"/>
      <c r="N521" s="128"/>
      <c r="O521" s="128"/>
      <c r="P521" s="128"/>
      <c r="Q521" s="128"/>
      <c r="R521" s="128"/>
      <c r="S521" s="128"/>
      <c r="T521" s="120">
        <f t="shared" si="89"/>
        <v>0</v>
      </c>
      <c r="U521" s="131"/>
      <c r="V521" s="131"/>
      <c r="W521" s="131">
        <f>SUMIFS($F$3:F521,$D$3:D521,D521,$C$3:C521,"Buy")+SUMIFS($F$3:F521,$D$3:D521,D521,$C$3:C521,"Coin Deposit",$E$3:E521,"&lt;&gt;")</f>
        <v>0</v>
      </c>
      <c r="X521" s="131">
        <f t="shared" si="90"/>
        <v>0</v>
      </c>
      <c r="Y521" s="131">
        <f>IF($D521=Y$1,SUMIFS($H$3:$H521,$G$3:$G521,Y$1,$C$3:$C521,"Sell"),0)</f>
        <v>0</v>
      </c>
      <c r="Z521" s="131">
        <f t="shared" si="91"/>
        <v>0</v>
      </c>
      <c r="AA521" s="131">
        <f>IF($D521=AA$1,SUMIFS($H$3:$H521,$G$3:$G521,AA$1,$C$3:$C521,"Sell"),0)</f>
        <v>0</v>
      </c>
      <c r="AB521" s="131">
        <f t="shared" si="92"/>
        <v>0</v>
      </c>
      <c r="AC521" s="131">
        <f>SUMIFS('Deductions and Deposits'!$H:$H,'Deductions and Deposits'!$G:$G,D521,'Deductions and Deposits'!$F:$F,"&lt;="&amp;B521)+SUMIFS($F$3:F521,$D$3:D521,D521,$C$3:C521,"Coin Deposit",$E$3:E521,"")</f>
        <v>0</v>
      </c>
      <c r="AD521" s="131">
        <f>SUMIFS('Deductions and Deposits'!$D:$D,'Deductions and Deposits'!$C:$C,D521)+SUMIFS($F:$F,$D:$D,D521,$C:$C,"Coin Deduction")</f>
        <v>0</v>
      </c>
      <c r="AE521" s="131">
        <f>Table5[[#This Row],[Column4]]+Table5[[#This Row],[Column14]]+Table5[[#This Row],[Column19]]+Table5[[#This Row],[Column12]]</f>
        <v>0</v>
      </c>
      <c r="AF521" s="131">
        <f>Table5[[#This Row],[Column5]]+Table5[[#This Row],[Column13]]+Table5[[#This Row],[Column21]]+Table5[[#This Row],[Column18]]</f>
        <v>0</v>
      </c>
      <c r="AG521" s="131">
        <f t="shared" si="93"/>
        <v>0</v>
      </c>
      <c r="AH521" s="131">
        <f t="shared" si="94"/>
        <v>0</v>
      </c>
      <c r="AI521" s="131">
        <f>Table5[[#This Row],[Column17]]-Table5[[#This Row],[Column20]]</f>
        <v>0</v>
      </c>
      <c r="AJ521" s="131">
        <f t="shared" si="95"/>
        <v>0</v>
      </c>
      <c r="AK521" s="131">
        <f t="shared" si="88"/>
        <v>0</v>
      </c>
      <c r="AL521" s="131">
        <f t="shared" si="96"/>
        <v>0</v>
      </c>
      <c r="AM521" s="131" t="str">
        <f t="shared" si="97"/>
        <v/>
      </c>
      <c r="AN521" s="131" t="str">
        <f t="shared" ca="1" si="98"/>
        <v/>
      </c>
    </row>
    <row r="522" spans="1:40" ht="20.25" customHeight="1" x14ac:dyDescent="0.3">
      <c r="A522" s="127"/>
      <c r="B522" s="164"/>
      <c r="C522" s="139"/>
      <c r="D522" s="140"/>
      <c r="E522" s="139"/>
      <c r="F522" s="139"/>
      <c r="G522" s="140"/>
      <c r="H522" s="139"/>
      <c r="I522" s="129"/>
      <c r="L522" s="128"/>
      <c r="M522" s="128"/>
      <c r="N522" s="128"/>
      <c r="O522" s="128"/>
      <c r="P522" s="128"/>
      <c r="Q522" s="128"/>
      <c r="R522" s="128"/>
      <c r="S522" s="128"/>
      <c r="T522" s="120">
        <f t="shared" si="89"/>
        <v>0</v>
      </c>
      <c r="U522" s="131"/>
      <c r="V522" s="131"/>
      <c r="W522" s="131">
        <f>SUMIFS($F$3:F522,$D$3:D522,D522,$C$3:C522,"Buy")+SUMIFS($F$3:F522,$D$3:D522,D522,$C$3:C522,"Coin Deposit",$E$3:E522,"&lt;&gt;")</f>
        <v>0</v>
      </c>
      <c r="X522" s="131">
        <f t="shared" si="90"/>
        <v>0</v>
      </c>
      <c r="Y522" s="131">
        <f>IF($D522=Y$1,SUMIFS($H$3:$H522,$G$3:$G522,Y$1,$C$3:$C522,"Sell"),0)</f>
        <v>0</v>
      </c>
      <c r="Z522" s="131">
        <f t="shared" si="91"/>
        <v>0</v>
      </c>
      <c r="AA522" s="131">
        <f>IF($D522=AA$1,SUMIFS($H$3:$H522,$G$3:$G522,AA$1,$C$3:$C522,"Sell"),0)</f>
        <v>0</v>
      </c>
      <c r="AB522" s="131">
        <f t="shared" si="92"/>
        <v>0</v>
      </c>
      <c r="AC522" s="131">
        <f>SUMIFS('Deductions and Deposits'!$H:$H,'Deductions and Deposits'!$G:$G,D522,'Deductions and Deposits'!$F:$F,"&lt;="&amp;B522)+SUMIFS($F$3:F522,$D$3:D522,D522,$C$3:C522,"Coin Deposit",$E$3:E522,"")</f>
        <v>0</v>
      </c>
      <c r="AD522" s="131">
        <f>SUMIFS('Deductions and Deposits'!$D:$D,'Deductions and Deposits'!$C:$C,D522)+SUMIFS($F:$F,$D:$D,D522,$C:$C,"Coin Deduction")</f>
        <v>0</v>
      </c>
      <c r="AE522" s="131">
        <f>Table5[[#This Row],[Column4]]+Table5[[#This Row],[Column14]]+Table5[[#This Row],[Column19]]+Table5[[#This Row],[Column12]]</f>
        <v>0</v>
      </c>
      <c r="AF522" s="131">
        <f>Table5[[#This Row],[Column5]]+Table5[[#This Row],[Column13]]+Table5[[#This Row],[Column21]]+Table5[[#This Row],[Column18]]</f>
        <v>0</v>
      </c>
      <c r="AG522" s="131">
        <f t="shared" si="93"/>
        <v>0</v>
      </c>
      <c r="AH522" s="131">
        <f t="shared" si="94"/>
        <v>0</v>
      </c>
      <c r="AI522" s="131">
        <f>Table5[[#This Row],[Column17]]-Table5[[#This Row],[Column20]]</f>
        <v>0</v>
      </c>
      <c r="AJ522" s="131">
        <f t="shared" si="95"/>
        <v>0</v>
      </c>
      <c r="AK522" s="131">
        <f t="shared" si="88"/>
        <v>0</v>
      </c>
      <c r="AL522" s="131">
        <f t="shared" si="96"/>
        <v>0</v>
      </c>
      <c r="AM522" s="131" t="str">
        <f t="shared" si="97"/>
        <v/>
      </c>
      <c r="AN522" s="131" t="str">
        <f t="shared" ca="1" si="98"/>
        <v/>
      </c>
    </row>
    <row r="523" spans="1:40" ht="20.25" customHeight="1" x14ac:dyDescent="0.3">
      <c r="A523" s="127"/>
      <c r="B523" s="164"/>
      <c r="C523" s="139"/>
      <c r="D523" s="140"/>
      <c r="E523" s="139"/>
      <c r="F523" s="139"/>
      <c r="G523" s="140"/>
      <c r="H523" s="139"/>
      <c r="I523" s="129"/>
      <c r="L523" s="128"/>
      <c r="M523" s="128"/>
      <c r="N523" s="128"/>
      <c r="O523" s="128"/>
      <c r="P523" s="128"/>
      <c r="Q523" s="128"/>
      <c r="R523" s="128"/>
      <c r="S523" s="128"/>
      <c r="T523" s="120">
        <f t="shared" si="89"/>
        <v>0</v>
      </c>
      <c r="U523" s="131"/>
      <c r="V523" s="131"/>
      <c r="W523" s="131">
        <f>SUMIFS($F$3:F523,$D$3:D523,D523,$C$3:C523,"Buy")+SUMIFS($F$3:F523,$D$3:D523,D523,$C$3:C523,"Coin Deposit",$E$3:E523,"&lt;&gt;")</f>
        <v>0</v>
      </c>
      <c r="X523" s="131">
        <f t="shared" si="90"/>
        <v>0</v>
      </c>
      <c r="Y523" s="131">
        <f>IF($D523=Y$1,SUMIFS($H$3:$H523,$G$3:$G523,Y$1,$C$3:$C523,"Sell"),0)</f>
        <v>0</v>
      </c>
      <c r="Z523" s="131">
        <f t="shared" si="91"/>
        <v>0</v>
      </c>
      <c r="AA523" s="131">
        <f>IF($D523=AA$1,SUMIFS($H$3:$H523,$G$3:$G523,AA$1,$C$3:$C523,"Sell"),0)</f>
        <v>0</v>
      </c>
      <c r="AB523" s="131">
        <f t="shared" si="92"/>
        <v>0</v>
      </c>
      <c r="AC523" s="131">
        <f>SUMIFS('Deductions and Deposits'!$H:$H,'Deductions and Deposits'!$G:$G,D523,'Deductions and Deposits'!$F:$F,"&lt;="&amp;B523)+SUMIFS($F$3:F523,$D$3:D523,D523,$C$3:C523,"Coin Deposit",$E$3:E523,"")</f>
        <v>0</v>
      </c>
      <c r="AD523" s="131">
        <f>SUMIFS('Deductions and Deposits'!$D:$D,'Deductions and Deposits'!$C:$C,D523)+SUMIFS($F:$F,$D:$D,D523,$C:$C,"Coin Deduction")</f>
        <v>0</v>
      </c>
      <c r="AE523" s="131">
        <f>Table5[[#This Row],[Column4]]+Table5[[#This Row],[Column14]]+Table5[[#This Row],[Column19]]+Table5[[#This Row],[Column12]]</f>
        <v>0</v>
      </c>
      <c r="AF523" s="131">
        <f>Table5[[#This Row],[Column5]]+Table5[[#This Row],[Column13]]+Table5[[#This Row],[Column21]]+Table5[[#This Row],[Column18]]</f>
        <v>0</v>
      </c>
      <c r="AG523" s="131">
        <f t="shared" si="93"/>
        <v>0</v>
      </c>
      <c r="AH523" s="131">
        <f t="shared" si="94"/>
        <v>0</v>
      </c>
      <c r="AI523" s="131">
        <f>Table5[[#This Row],[Column17]]-Table5[[#This Row],[Column20]]</f>
        <v>0</v>
      </c>
      <c r="AJ523" s="131">
        <f t="shared" si="95"/>
        <v>0</v>
      </c>
      <c r="AK523" s="131">
        <f t="shared" si="88"/>
        <v>0</v>
      </c>
      <c r="AL523" s="131">
        <f t="shared" si="96"/>
        <v>0</v>
      </c>
      <c r="AM523" s="131" t="str">
        <f t="shared" si="97"/>
        <v/>
      </c>
      <c r="AN523" s="131" t="str">
        <f t="shared" ca="1" si="98"/>
        <v/>
      </c>
    </row>
    <row r="524" spans="1:40" ht="20.25" customHeight="1" x14ac:dyDescent="0.3">
      <c r="A524" s="127"/>
      <c r="B524" s="164"/>
      <c r="C524" s="139"/>
      <c r="D524" s="140"/>
      <c r="E524" s="139"/>
      <c r="F524" s="139"/>
      <c r="G524" s="140"/>
      <c r="H524" s="139"/>
      <c r="I524" s="129"/>
      <c r="L524" s="128"/>
      <c r="M524" s="128"/>
      <c r="N524" s="128"/>
      <c r="O524" s="128"/>
      <c r="P524" s="128"/>
      <c r="Q524" s="128"/>
      <c r="R524" s="128"/>
      <c r="S524" s="128"/>
      <c r="T524" s="120">
        <f t="shared" si="89"/>
        <v>0</v>
      </c>
      <c r="U524" s="131"/>
      <c r="V524" s="131"/>
      <c r="W524" s="131">
        <f>SUMIFS($F$3:F524,$D$3:D524,D524,$C$3:C524,"Buy")+SUMIFS($F$3:F524,$D$3:D524,D524,$C$3:C524,"Coin Deposit",$E$3:E524,"&lt;&gt;")</f>
        <v>0</v>
      </c>
      <c r="X524" s="131">
        <f t="shared" si="90"/>
        <v>0</v>
      </c>
      <c r="Y524" s="131">
        <f>IF($D524=Y$1,SUMIFS($H$3:$H524,$G$3:$G524,Y$1,$C$3:$C524,"Sell"),0)</f>
        <v>0</v>
      </c>
      <c r="Z524" s="131">
        <f t="shared" si="91"/>
        <v>0</v>
      </c>
      <c r="AA524" s="131">
        <f>IF($D524=AA$1,SUMIFS($H$3:$H524,$G$3:$G524,AA$1,$C$3:$C524,"Sell"),0)</f>
        <v>0</v>
      </c>
      <c r="AB524" s="131">
        <f t="shared" si="92"/>
        <v>0</v>
      </c>
      <c r="AC524" s="131">
        <f>SUMIFS('Deductions and Deposits'!$H:$H,'Deductions and Deposits'!$G:$G,D524,'Deductions and Deposits'!$F:$F,"&lt;="&amp;B524)+SUMIFS($F$3:F524,$D$3:D524,D524,$C$3:C524,"Coin Deposit",$E$3:E524,"")</f>
        <v>0</v>
      </c>
      <c r="AD524" s="131">
        <f>SUMIFS('Deductions and Deposits'!$D:$D,'Deductions and Deposits'!$C:$C,D524)+SUMIFS($F:$F,$D:$D,D524,$C:$C,"Coin Deduction")</f>
        <v>0</v>
      </c>
      <c r="AE524" s="131">
        <f>Table5[[#This Row],[Column4]]+Table5[[#This Row],[Column14]]+Table5[[#This Row],[Column19]]+Table5[[#This Row],[Column12]]</f>
        <v>0</v>
      </c>
      <c r="AF524" s="131">
        <f>Table5[[#This Row],[Column5]]+Table5[[#This Row],[Column13]]+Table5[[#This Row],[Column21]]+Table5[[#This Row],[Column18]]</f>
        <v>0</v>
      </c>
      <c r="AG524" s="131">
        <f t="shared" si="93"/>
        <v>0</v>
      </c>
      <c r="AH524" s="131">
        <f t="shared" si="94"/>
        <v>0</v>
      </c>
      <c r="AI524" s="131">
        <f>Table5[[#This Row],[Column17]]-Table5[[#This Row],[Column20]]</f>
        <v>0</v>
      </c>
      <c r="AJ524" s="131">
        <f t="shared" si="95"/>
        <v>0</v>
      </c>
      <c r="AK524" s="131">
        <f t="shared" si="88"/>
        <v>0</v>
      </c>
      <c r="AL524" s="131">
        <f t="shared" si="96"/>
        <v>0</v>
      </c>
      <c r="AM524" s="131" t="str">
        <f t="shared" si="97"/>
        <v/>
      </c>
      <c r="AN524" s="131" t="str">
        <f t="shared" ca="1" si="98"/>
        <v/>
      </c>
    </row>
    <row r="525" spans="1:40" ht="20.25" customHeight="1" x14ac:dyDescent="0.3">
      <c r="A525" s="127"/>
      <c r="B525" s="164"/>
      <c r="C525" s="139"/>
      <c r="D525" s="140"/>
      <c r="E525" s="139"/>
      <c r="F525" s="139"/>
      <c r="G525" s="140"/>
      <c r="H525" s="139"/>
      <c r="I525" s="129"/>
      <c r="L525" s="128"/>
      <c r="M525" s="128"/>
      <c r="N525" s="128"/>
      <c r="O525" s="128"/>
      <c r="P525" s="128"/>
      <c r="Q525" s="128"/>
      <c r="R525" s="128"/>
      <c r="S525" s="128"/>
      <c r="T525" s="120">
        <f t="shared" si="89"/>
        <v>0</v>
      </c>
      <c r="U525" s="131"/>
      <c r="V525" s="131"/>
      <c r="W525" s="131">
        <f>SUMIFS($F$3:F525,$D$3:D525,D525,$C$3:C525,"Buy")+SUMIFS($F$3:F525,$D$3:D525,D525,$C$3:C525,"Coin Deposit",$E$3:E525,"&lt;&gt;")</f>
        <v>0</v>
      </c>
      <c r="X525" s="131">
        <f t="shared" si="90"/>
        <v>0</v>
      </c>
      <c r="Y525" s="131">
        <f>IF($D525=Y$1,SUMIFS($H$3:$H525,$G$3:$G525,Y$1,$C$3:$C525,"Sell"),0)</f>
        <v>0</v>
      </c>
      <c r="Z525" s="131">
        <f t="shared" si="91"/>
        <v>0</v>
      </c>
      <c r="AA525" s="131">
        <f>IF($D525=AA$1,SUMIFS($H$3:$H525,$G$3:$G525,AA$1,$C$3:$C525,"Sell"),0)</f>
        <v>0</v>
      </c>
      <c r="AB525" s="131">
        <f t="shared" si="92"/>
        <v>0</v>
      </c>
      <c r="AC525" s="131">
        <f>SUMIFS('Deductions and Deposits'!$H:$H,'Deductions and Deposits'!$G:$G,D525,'Deductions and Deposits'!$F:$F,"&lt;="&amp;B525)+SUMIFS($F$3:F525,$D$3:D525,D525,$C$3:C525,"Coin Deposit",$E$3:E525,"")</f>
        <v>0</v>
      </c>
      <c r="AD525" s="131">
        <f>SUMIFS('Deductions and Deposits'!$D:$D,'Deductions and Deposits'!$C:$C,D525)+SUMIFS($F:$F,$D:$D,D525,$C:$C,"Coin Deduction")</f>
        <v>0</v>
      </c>
      <c r="AE525" s="131">
        <f>Table5[[#This Row],[Column4]]+Table5[[#This Row],[Column14]]+Table5[[#This Row],[Column19]]+Table5[[#This Row],[Column12]]</f>
        <v>0</v>
      </c>
      <c r="AF525" s="131">
        <f>Table5[[#This Row],[Column5]]+Table5[[#This Row],[Column13]]+Table5[[#This Row],[Column21]]+Table5[[#This Row],[Column18]]</f>
        <v>0</v>
      </c>
      <c r="AG525" s="131">
        <f t="shared" si="93"/>
        <v>0</v>
      </c>
      <c r="AH525" s="131">
        <f t="shared" si="94"/>
        <v>0</v>
      </c>
      <c r="AI525" s="131">
        <f>Table5[[#This Row],[Column17]]-Table5[[#This Row],[Column20]]</f>
        <v>0</v>
      </c>
      <c r="AJ525" s="131">
        <f t="shared" si="95"/>
        <v>0</v>
      </c>
      <c r="AK525" s="131">
        <f t="shared" si="88"/>
        <v>0</v>
      </c>
      <c r="AL525" s="131">
        <f t="shared" si="96"/>
        <v>0</v>
      </c>
      <c r="AM525" s="131" t="str">
        <f t="shared" si="97"/>
        <v/>
      </c>
      <c r="AN525" s="131" t="str">
        <f t="shared" ca="1" si="98"/>
        <v/>
      </c>
    </row>
    <row r="526" spans="1:40" ht="20.25" customHeight="1" x14ac:dyDescent="0.3">
      <c r="A526" s="127"/>
      <c r="B526" s="164"/>
      <c r="C526" s="139"/>
      <c r="D526" s="140"/>
      <c r="E526" s="139"/>
      <c r="F526" s="139"/>
      <c r="G526" s="140"/>
      <c r="H526" s="139"/>
      <c r="I526" s="129"/>
      <c r="L526" s="128"/>
      <c r="M526" s="128"/>
      <c r="N526" s="128"/>
      <c r="O526" s="128"/>
      <c r="P526" s="128"/>
      <c r="Q526" s="128"/>
      <c r="R526" s="128"/>
      <c r="S526" s="128"/>
      <c r="T526" s="120">
        <f t="shared" si="89"/>
        <v>0</v>
      </c>
      <c r="U526" s="131"/>
      <c r="V526" s="131"/>
      <c r="W526" s="131">
        <f>SUMIFS($F$3:F526,$D$3:D526,D526,$C$3:C526,"Buy")+SUMIFS($F$3:F526,$D$3:D526,D526,$C$3:C526,"Coin Deposit",$E$3:E526,"&lt;&gt;")</f>
        <v>0</v>
      </c>
      <c r="X526" s="131">
        <f t="shared" si="90"/>
        <v>0</v>
      </c>
      <c r="Y526" s="131">
        <f>IF($D526=Y$1,SUMIFS($H$3:$H526,$G$3:$G526,Y$1,$C$3:$C526,"Sell"),0)</f>
        <v>0</v>
      </c>
      <c r="Z526" s="131">
        <f t="shared" si="91"/>
        <v>0</v>
      </c>
      <c r="AA526" s="131">
        <f>IF($D526=AA$1,SUMIFS($H$3:$H526,$G$3:$G526,AA$1,$C$3:$C526,"Sell"),0)</f>
        <v>0</v>
      </c>
      <c r="AB526" s="131">
        <f t="shared" si="92"/>
        <v>0</v>
      </c>
      <c r="AC526" s="131">
        <f>SUMIFS('Deductions and Deposits'!$H:$H,'Deductions and Deposits'!$G:$G,D526,'Deductions and Deposits'!$F:$F,"&lt;="&amp;B526)+SUMIFS($F$3:F526,$D$3:D526,D526,$C$3:C526,"Coin Deposit",$E$3:E526,"")</f>
        <v>0</v>
      </c>
      <c r="AD526" s="131">
        <f>SUMIFS('Deductions and Deposits'!$D:$D,'Deductions and Deposits'!$C:$C,D526)+SUMIFS($F:$F,$D:$D,D526,$C:$C,"Coin Deduction")</f>
        <v>0</v>
      </c>
      <c r="AE526" s="131">
        <f>Table5[[#This Row],[Column4]]+Table5[[#This Row],[Column14]]+Table5[[#This Row],[Column19]]+Table5[[#This Row],[Column12]]</f>
        <v>0</v>
      </c>
      <c r="AF526" s="131">
        <f>Table5[[#This Row],[Column5]]+Table5[[#This Row],[Column13]]+Table5[[#This Row],[Column21]]+Table5[[#This Row],[Column18]]</f>
        <v>0</v>
      </c>
      <c r="AG526" s="131">
        <f t="shared" si="93"/>
        <v>0</v>
      </c>
      <c r="AH526" s="131">
        <f t="shared" si="94"/>
        <v>0</v>
      </c>
      <c r="AI526" s="131">
        <f>Table5[[#This Row],[Column17]]-Table5[[#This Row],[Column20]]</f>
        <v>0</v>
      </c>
      <c r="AJ526" s="131">
        <f t="shared" si="95"/>
        <v>0</v>
      </c>
      <c r="AK526" s="131">
        <f t="shared" si="88"/>
        <v>0</v>
      </c>
      <c r="AL526" s="131">
        <f t="shared" si="96"/>
        <v>0</v>
      </c>
      <c r="AM526" s="131" t="str">
        <f t="shared" si="97"/>
        <v/>
      </c>
      <c r="AN526" s="131" t="str">
        <f t="shared" ca="1" si="98"/>
        <v/>
      </c>
    </row>
    <row r="527" spans="1:40" ht="20.25" customHeight="1" x14ac:dyDescent="0.3">
      <c r="A527" s="127"/>
      <c r="B527" s="164"/>
      <c r="C527" s="139"/>
      <c r="D527" s="140"/>
      <c r="E527" s="139"/>
      <c r="F527" s="139"/>
      <c r="G527" s="140"/>
      <c r="H527" s="139"/>
      <c r="I527" s="129"/>
      <c r="L527" s="128"/>
      <c r="M527" s="128"/>
      <c r="N527" s="128"/>
      <c r="O527" s="128"/>
      <c r="P527" s="128"/>
      <c r="Q527" s="128"/>
      <c r="R527" s="128"/>
      <c r="S527" s="128"/>
      <c r="T527" s="120">
        <f t="shared" si="89"/>
        <v>0</v>
      </c>
      <c r="U527" s="131"/>
      <c r="V527" s="131"/>
      <c r="W527" s="131">
        <f>SUMIFS($F$3:F527,$D$3:D527,D527,$C$3:C527,"Buy")+SUMIFS($F$3:F527,$D$3:D527,D527,$C$3:C527,"Coin Deposit",$E$3:E527,"&lt;&gt;")</f>
        <v>0</v>
      </c>
      <c r="X527" s="131">
        <f t="shared" si="90"/>
        <v>0</v>
      </c>
      <c r="Y527" s="131">
        <f>IF($D527=Y$1,SUMIFS($H$3:$H527,$G$3:$G527,Y$1,$C$3:$C527,"Sell"),0)</f>
        <v>0</v>
      </c>
      <c r="Z527" s="131">
        <f t="shared" si="91"/>
        <v>0</v>
      </c>
      <c r="AA527" s="131">
        <f>IF($D527=AA$1,SUMIFS($H$3:$H527,$G$3:$G527,AA$1,$C$3:$C527,"Sell"),0)</f>
        <v>0</v>
      </c>
      <c r="AB527" s="131">
        <f t="shared" si="92"/>
        <v>0</v>
      </c>
      <c r="AC527" s="131">
        <f>SUMIFS('Deductions and Deposits'!$H:$H,'Deductions and Deposits'!$G:$G,D527,'Deductions and Deposits'!$F:$F,"&lt;="&amp;B527)+SUMIFS($F$3:F527,$D$3:D527,D527,$C$3:C527,"Coin Deposit",$E$3:E527,"")</f>
        <v>0</v>
      </c>
      <c r="AD527" s="131">
        <f>SUMIFS('Deductions and Deposits'!$D:$D,'Deductions and Deposits'!$C:$C,D527)+SUMIFS($F:$F,$D:$D,D527,$C:$C,"Coin Deduction")</f>
        <v>0</v>
      </c>
      <c r="AE527" s="131">
        <f>Table5[[#This Row],[Column4]]+Table5[[#This Row],[Column14]]+Table5[[#This Row],[Column19]]+Table5[[#This Row],[Column12]]</f>
        <v>0</v>
      </c>
      <c r="AF527" s="131">
        <f>Table5[[#This Row],[Column5]]+Table5[[#This Row],[Column13]]+Table5[[#This Row],[Column21]]+Table5[[#This Row],[Column18]]</f>
        <v>0</v>
      </c>
      <c r="AG527" s="131">
        <f t="shared" si="93"/>
        <v>0</v>
      </c>
      <c r="AH527" s="131">
        <f t="shared" si="94"/>
        <v>0</v>
      </c>
      <c r="AI527" s="131">
        <f>Table5[[#This Row],[Column17]]-Table5[[#This Row],[Column20]]</f>
        <v>0</v>
      </c>
      <c r="AJ527" s="131">
        <f t="shared" si="95"/>
        <v>0</v>
      </c>
      <c r="AK527" s="131">
        <f t="shared" si="88"/>
        <v>0</v>
      </c>
      <c r="AL527" s="131">
        <f t="shared" si="96"/>
        <v>0</v>
      </c>
      <c r="AM527" s="131" t="str">
        <f t="shared" si="97"/>
        <v/>
      </c>
      <c r="AN527" s="131" t="str">
        <f t="shared" ca="1" si="98"/>
        <v/>
      </c>
    </row>
    <row r="528" spans="1:40" ht="20.25" customHeight="1" x14ac:dyDescent="0.3">
      <c r="A528" s="127"/>
      <c r="B528" s="164"/>
      <c r="C528" s="139"/>
      <c r="D528" s="140"/>
      <c r="E528" s="139"/>
      <c r="F528" s="139"/>
      <c r="G528" s="140"/>
      <c r="H528" s="139"/>
      <c r="I528" s="129"/>
      <c r="L528" s="128"/>
      <c r="M528" s="128"/>
      <c r="N528" s="128"/>
      <c r="O528" s="128"/>
      <c r="P528" s="128"/>
      <c r="Q528" s="128"/>
      <c r="R528" s="128"/>
      <c r="S528" s="128"/>
      <c r="T528" s="120">
        <f t="shared" si="89"/>
        <v>0</v>
      </c>
      <c r="U528" s="131"/>
      <c r="V528" s="131"/>
      <c r="W528" s="131">
        <f>SUMIFS($F$3:F528,$D$3:D528,D528,$C$3:C528,"Buy")+SUMIFS($F$3:F528,$D$3:D528,D528,$C$3:C528,"Coin Deposit",$E$3:E528,"&lt;&gt;")</f>
        <v>0</v>
      </c>
      <c r="X528" s="131">
        <f t="shared" si="90"/>
        <v>0</v>
      </c>
      <c r="Y528" s="131">
        <f>IF($D528=Y$1,SUMIFS($H$3:$H528,$G$3:$G528,Y$1,$C$3:$C528,"Sell"),0)</f>
        <v>0</v>
      </c>
      <c r="Z528" s="131">
        <f t="shared" si="91"/>
        <v>0</v>
      </c>
      <c r="AA528" s="131">
        <f>IF($D528=AA$1,SUMIFS($H$3:$H528,$G$3:$G528,AA$1,$C$3:$C528,"Sell"),0)</f>
        <v>0</v>
      </c>
      <c r="AB528" s="131">
        <f t="shared" si="92"/>
        <v>0</v>
      </c>
      <c r="AC528" s="131">
        <f>SUMIFS('Deductions and Deposits'!$H:$H,'Deductions and Deposits'!$G:$G,D528,'Deductions and Deposits'!$F:$F,"&lt;="&amp;B528)+SUMIFS($F$3:F528,$D$3:D528,D528,$C$3:C528,"Coin Deposit",$E$3:E528,"")</f>
        <v>0</v>
      </c>
      <c r="AD528" s="131">
        <f>SUMIFS('Deductions and Deposits'!$D:$D,'Deductions and Deposits'!$C:$C,D528)+SUMIFS($F:$F,$D:$D,D528,$C:$C,"Coin Deduction")</f>
        <v>0</v>
      </c>
      <c r="AE528" s="131">
        <f>Table5[[#This Row],[Column4]]+Table5[[#This Row],[Column14]]+Table5[[#This Row],[Column19]]+Table5[[#This Row],[Column12]]</f>
        <v>0</v>
      </c>
      <c r="AF528" s="131">
        <f>Table5[[#This Row],[Column5]]+Table5[[#This Row],[Column13]]+Table5[[#This Row],[Column21]]+Table5[[#This Row],[Column18]]</f>
        <v>0</v>
      </c>
      <c r="AG528" s="131">
        <f t="shared" si="93"/>
        <v>0</v>
      </c>
      <c r="AH528" s="131">
        <f t="shared" si="94"/>
        <v>0</v>
      </c>
      <c r="AI528" s="131">
        <f>Table5[[#This Row],[Column17]]-Table5[[#This Row],[Column20]]</f>
        <v>0</v>
      </c>
      <c r="AJ528" s="131">
        <f t="shared" si="95"/>
        <v>0</v>
      </c>
      <c r="AK528" s="131">
        <f t="shared" si="88"/>
        <v>0</v>
      </c>
      <c r="AL528" s="131">
        <f t="shared" si="96"/>
        <v>0</v>
      </c>
      <c r="AM528" s="131" t="str">
        <f t="shared" si="97"/>
        <v/>
      </c>
      <c r="AN528" s="131" t="str">
        <f t="shared" ca="1" si="98"/>
        <v/>
      </c>
    </row>
    <row r="529" spans="1:40" ht="20.25" customHeight="1" x14ac:dyDescent="0.3">
      <c r="A529" s="127"/>
      <c r="B529" s="164"/>
      <c r="C529" s="139"/>
      <c r="D529" s="140"/>
      <c r="E529" s="139"/>
      <c r="F529" s="139"/>
      <c r="G529" s="140"/>
      <c r="H529" s="139"/>
      <c r="I529" s="129"/>
      <c r="L529" s="128"/>
      <c r="M529" s="128"/>
      <c r="N529" s="128"/>
      <c r="O529" s="128"/>
      <c r="P529" s="128"/>
      <c r="Q529" s="128"/>
      <c r="R529" s="128"/>
      <c r="S529" s="128"/>
      <c r="T529" s="120">
        <f t="shared" si="89"/>
        <v>0</v>
      </c>
      <c r="U529" s="131"/>
      <c r="V529" s="131"/>
      <c r="W529" s="131">
        <f>SUMIFS($F$3:F529,$D$3:D529,D529,$C$3:C529,"Buy")+SUMIFS($F$3:F529,$D$3:D529,D529,$C$3:C529,"Coin Deposit",$E$3:E529,"&lt;&gt;")</f>
        <v>0</v>
      </c>
      <c r="X529" s="131">
        <f t="shared" si="90"/>
        <v>0</v>
      </c>
      <c r="Y529" s="131">
        <f>IF($D529=Y$1,SUMIFS($H$3:$H529,$G$3:$G529,Y$1,$C$3:$C529,"Sell"),0)</f>
        <v>0</v>
      </c>
      <c r="Z529" s="131">
        <f t="shared" si="91"/>
        <v>0</v>
      </c>
      <c r="AA529" s="131">
        <f>IF($D529=AA$1,SUMIFS($H$3:$H529,$G$3:$G529,AA$1,$C$3:$C529,"Sell"),0)</f>
        <v>0</v>
      </c>
      <c r="AB529" s="131">
        <f t="shared" si="92"/>
        <v>0</v>
      </c>
      <c r="AC529" s="131">
        <f>SUMIFS('Deductions and Deposits'!$H:$H,'Deductions and Deposits'!$G:$G,D529,'Deductions and Deposits'!$F:$F,"&lt;="&amp;B529)+SUMIFS($F$3:F529,$D$3:D529,D529,$C$3:C529,"Coin Deposit",$E$3:E529,"")</f>
        <v>0</v>
      </c>
      <c r="AD529" s="131">
        <f>SUMIFS('Deductions and Deposits'!$D:$D,'Deductions and Deposits'!$C:$C,D529)+SUMIFS($F:$F,$D:$D,D529,$C:$C,"Coin Deduction")</f>
        <v>0</v>
      </c>
      <c r="AE529" s="131">
        <f>Table5[[#This Row],[Column4]]+Table5[[#This Row],[Column14]]+Table5[[#This Row],[Column19]]+Table5[[#This Row],[Column12]]</f>
        <v>0</v>
      </c>
      <c r="AF529" s="131">
        <f>Table5[[#This Row],[Column5]]+Table5[[#This Row],[Column13]]+Table5[[#This Row],[Column21]]+Table5[[#This Row],[Column18]]</f>
        <v>0</v>
      </c>
      <c r="AG529" s="131">
        <f t="shared" si="93"/>
        <v>0</v>
      </c>
      <c r="AH529" s="131">
        <f t="shared" si="94"/>
        <v>0</v>
      </c>
      <c r="AI529" s="131">
        <f>Table5[[#This Row],[Column17]]-Table5[[#This Row],[Column20]]</f>
        <v>0</v>
      </c>
      <c r="AJ529" s="131">
        <f t="shared" si="95"/>
        <v>0</v>
      </c>
      <c r="AK529" s="131">
        <f t="shared" ref="AK529:AK592" si="99">AJ529*T529</f>
        <v>0</v>
      </c>
      <c r="AL529" s="131">
        <f t="shared" si="96"/>
        <v>0</v>
      </c>
      <c r="AM529" s="131" t="str">
        <f t="shared" si="97"/>
        <v/>
      </c>
      <c r="AN529" s="131" t="str">
        <f t="shared" ca="1" si="98"/>
        <v/>
      </c>
    </row>
    <row r="530" spans="1:40" ht="20.25" customHeight="1" x14ac:dyDescent="0.3">
      <c r="A530" s="127"/>
      <c r="B530" s="164"/>
      <c r="C530" s="139"/>
      <c r="D530" s="140"/>
      <c r="E530" s="139"/>
      <c r="F530" s="139"/>
      <c r="G530" s="140"/>
      <c r="H530" s="139"/>
      <c r="I530" s="129"/>
      <c r="L530" s="128"/>
      <c r="M530" s="128"/>
      <c r="N530" s="128"/>
      <c r="O530" s="128"/>
      <c r="P530" s="128"/>
      <c r="Q530" s="128"/>
      <c r="R530" s="128"/>
      <c r="S530" s="128"/>
      <c r="T530" s="120">
        <f t="shared" si="89"/>
        <v>0</v>
      </c>
      <c r="U530" s="131"/>
      <c r="V530" s="131"/>
      <c r="W530" s="131">
        <f>SUMIFS($F$3:F530,$D$3:D530,D530,$C$3:C530,"Buy")+SUMIFS($F$3:F530,$D$3:D530,D530,$C$3:C530,"Coin Deposit",$E$3:E530,"&lt;&gt;")</f>
        <v>0</v>
      </c>
      <c r="X530" s="131">
        <f t="shared" si="90"/>
        <v>0</v>
      </c>
      <c r="Y530" s="131">
        <f>IF($D530=Y$1,SUMIFS($H$3:$H530,$G$3:$G530,Y$1,$C$3:$C530,"Sell"),0)</f>
        <v>0</v>
      </c>
      <c r="Z530" s="131">
        <f t="shared" si="91"/>
        <v>0</v>
      </c>
      <c r="AA530" s="131">
        <f>IF($D530=AA$1,SUMIFS($H$3:$H530,$G$3:$G530,AA$1,$C$3:$C530,"Sell"),0)</f>
        <v>0</v>
      </c>
      <c r="AB530" s="131">
        <f t="shared" si="92"/>
        <v>0</v>
      </c>
      <c r="AC530" s="131">
        <f>SUMIFS('Deductions and Deposits'!$H:$H,'Deductions and Deposits'!$G:$G,D530,'Deductions and Deposits'!$F:$F,"&lt;="&amp;B530)+SUMIFS($F$3:F530,$D$3:D530,D530,$C$3:C530,"Coin Deposit",$E$3:E530,"")</f>
        <v>0</v>
      </c>
      <c r="AD530" s="131">
        <f>SUMIFS('Deductions and Deposits'!$D:$D,'Deductions and Deposits'!$C:$C,D530)+SUMIFS($F:$F,$D:$D,D530,$C:$C,"Coin Deduction")</f>
        <v>0</v>
      </c>
      <c r="AE530" s="131">
        <f>Table5[[#This Row],[Column4]]+Table5[[#This Row],[Column14]]+Table5[[#This Row],[Column19]]+Table5[[#This Row],[Column12]]</f>
        <v>0</v>
      </c>
      <c r="AF530" s="131">
        <f>Table5[[#This Row],[Column5]]+Table5[[#This Row],[Column13]]+Table5[[#This Row],[Column21]]+Table5[[#This Row],[Column18]]</f>
        <v>0</v>
      </c>
      <c r="AG530" s="131">
        <f t="shared" si="93"/>
        <v>0</v>
      </c>
      <c r="AH530" s="131">
        <f t="shared" si="94"/>
        <v>0</v>
      </c>
      <c r="AI530" s="131">
        <f>Table5[[#This Row],[Column17]]-Table5[[#This Row],[Column20]]</f>
        <v>0</v>
      </c>
      <c r="AJ530" s="131">
        <f t="shared" si="95"/>
        <v>0</v>
      </c>
      <c r="AK530" s="131">
        <f t="shared" si="99"/>
        <v>0</v>
      </c>
      <c r="AL530" s="131">
        <f t="shared" si="96"/>
        <v>0</v>
      </c>
      <c r="AM530" s="131" t="str">
        <f t="shared" si="97"/>
        <v/>
      </c>
      <c r="AN530" s="131" t="str">
        <f t="shared" ca="1" si="98"/>
        <v/>
      </c>
    </row>
    <row r="531" spans="1:40" ht="20.25" customHeight="1" x14ac:dyDescent="0.3">
      <c r="A531" s="127"/>
      <c r="B531" s="164"/>
      <c r="C531" s="139"/>
      <c r="D531" s="140"/>
      <c r="E531" s="139"/>
      <c r="F531" s="139"/>
      <c r="G531" s="140"/>
      <c r="H531" s="139"/>
      <c r="I531" s="129"/>
      <c r="L531" s="128"/>
      <c r="M531" s="128"/>
      <c r="N531" s="128"/>
      <c r="O531" s="128"/>
      <c r="P531" s="128"/>
      <c r="Q531" s="128"/>
      <c r="R531" s="128"/>
      <c r="S531" s="128"/>
      <c r="T531" s="120">
        <f t="shared" si="89"/>
        <v>0</v>
      </c>
      <c r="U531" s="131"/>
      <c r="V531" s="131"/>
      <c r="W531" s="131">
        <f>SUMIFS($F$3:F531,$D$3:D531,D531,$C$3:C531,"Buy")+SUMIFS($F$3:F531,$D$3:D531,D531,$C$3:C531,"Coin Deposit",$E$3:E531,"&lt;&gt;")</f>
        <v>0</v>
      </c>
      <c r="X531" s="131">
        <f t="shared" si="90"/>
        <v>0</v>
      </c>
      <c r="Y531" s="131">
        <f>IF($D531=Y$1,SUMIFS($H$3:$H531,$G$3:$G531,Y$1,$C$3:$C531,"Sell"),0)</f>
        <v>0</v>
      </c>
      <c r="Z531" s="131">
        <f t="shared" si="91"/>
        <v>0</v>
      </c>
      <c r="AA531" s="131">
        <f>IF($D531=AA$1,SUMIFS($H$3:$H531,$G$3:$G531,AA$1,$C$3:$C531,"Sell"),0)</f>
        <v>0</v>
      </c>
      <c r="AB531" s="131">
        <f t="shared" si="92"/>
        <v>0</v>
      </c>
      <c r="AC531" s="131">
        <f>SUMIFS('Deductions and Deposits'!$H:$H,'Deductions and Deposits'!$G:$G,D531,'Deductions and Deposits'!$F:$F,"&lt;="&amp;B531)+SUMIFS($F$3:F531,$D$3:D531,D531,$C$3:C531,"Coin Deposit",$E$3:E531,"")</f>
        <v>0</v>
      </c>
      <c r="AD531" s="131">
        <f>SUMIFS('Deductions and Deposits'!$D:$D,'Deductions and Deposits'!$C:$C,D531)+SUMIFS($F:$F,$D:$D,D531,$C:$C,"Coin Deduction")</f>
        <v>0</v>
      </c>
      <c r="AE531" s="131">
        <f>Table5[[#This Row],[Column4]]+Table5[[#This Row],[Column14]]+Table5[[#This Row],[Column19]]+Table5[[#This Row],[Column12]]</f>
        <v>0</v>
      </c>
      <c r="AF531" s="131">
        <f>Table5[[#This Row],[Column5]]+Table5[[#This Row],[Column13]]+Table5[[#This Row],[Column21]]+Table5[[#This Row],[Column18]]</f>
        <v>0</v>
      </c>
      <c r="AG531" s="131">
        <f t="shared" si="93"/>
        <v>0</v>
      </c>
      <c r="AH531" s="131">
        <f t="shared" si="94"/>
        <v>0</v>
      </c>
      <c r="AI531" s="131">
        <f>Table5[[#This Row],[Column17]]-Table5[[#This Row],[Column20]]</f>
        <v>0</v>
      </c>
      <c r="AJ531" s="131">
        <f t="shared" si="95"/>
        <v>0</v>
      </c>
      <c r="AK531" s="131">
        <f t="shared" si="99"/>
        <v>0</v>
      </c>
      <c r="AL531" s="131">
        <f t="shared" si="96"/>
        <v>0</v>
      </c>
      <c r="AM531" s="131" t="str">
        <f t="shared" si="97"/>
        <v/>
      </c>
      <c r="AN531" s="131" t="str">
        <f t="shared" ca="1" si="98"/>
        <v/>
      </c>
    </row>
    <row r="532" spans="1:40" ht="20.25" customHeight="1" x14ac:dyDescent="0.3">
      <c r="A532" s="127"/>
      <c r="B532" s="164"/>
      <c r="C532" s="139"/>
      <c r="D532" s="140"/>
      <c r="E532" s="139"/>
      <c r="F532" s="139"/>
      <c r="G532" s="140"/>
      <c r="H532" s="139"/>
      <c r="I532" s="129"/>
      <c r="L532" s="128"/>
      <c r="M532" s="128"/>
      <c r="N532" s="128"/>
      <c r="O532" s="128"/>
      <c r="P532" s="128"/>
      <c r="Q532" s="128"/>
      <c r="R532" s="128"/>
      <c r="S532" s="128"/>
      <c r="T532" s="120">
        <f t="shared" si="89"/>
        <v>0</v>
      </c>
      <c r="U532" s="131"/>
      <c r="V532" s="131"/>
      <c r="W532" s="131">
        <f>SUMIFS($F$3:F532,$D$3:D532,D532,$C$3:C532,"Buy")+SUMIFS($F$3:F532,$D$3:D532,D532,$C$3:C532,"Coin Deposit",$E$3:E532,"&lt;&gt;")</f>
        <v>0</v>
      </c>
      <c r="X532" s="131">
        <f t="shared" si="90"/>
        <v>0</v>
      </c>
      <c r="Y532" s="131">
        <f>IF($D532=Y$1,SUMIFS($H$3:$H532,$G$3:$G532,Y$1,$C$3:$C532,"Sell"),0)</f>
        <v>0</v>
      </c>
      <c r="Z532" s="131">
        <f t="shared" si="91"/>
        <v>0</v>
      </c>
      <c r="AA532" s="131">
        <f>IF($D532=AA$1,SUMIFS($H$3:$H532,$G$3:$G532,AA$1,$C$3:$C532,"Sell"),0)</f>
        <v>0</v>
      </c>
      <c r="AB532" s="131">
        <f t="shared" si="92"/>
        <v>0</v>
      </c>
      <c r="AC532" s="131">
        <f>SUMIFS('Deductions and Deposits'!$H:$H,'Deductions and Deposits'!$G:$G,D532,'Deductions and Deposits'!$F:$F,"&lt;="&amp;B532)+SUMIFS($F$3:F532,$D$3:D532,D532,$C$3:C532,"Coin Deposit",$E$3:E532,"")</f>
        <v>0</v>
      </c>
      <c r="AD532" s="131">
        <f>SUMIFS('Deductions and Deposits'!$D:$D,'Deductions and Deposits'!$C:$C,D532)+SUMIFS($F:$F,$D:$D,D532,$C:$C,"Coin Deduction")</f>
        <v>0</v>
      </c>
      <c r="AE532" s="131">
        <f>Table5[[#This Row],[Column4]]+Table5[[#This Row],[Column14]]+Table5[[#This Row],[Column19]]+Table5[[#This Row],[Column12]]</f>
        <v>0</v>
      </c>
      <c r="AF532" s="131">
        <f>Table5[[#This Row],[Column5]]+Table5[[#This Row],[Column13]]+Table5[[#This Row],[Column21]]+Table5[[#This Row],[Column18]]</f>
        <v>0</v>
      </c>
      <c r="AG532" s="131">
        <f t="shared" si="93"/>
        <v>0</v>
      </c>
      <c r="AH532" s="131">
        <f t="shared" si="94"/>
        <v>0</v>
      </c>
      <c r="AI532" s="131">
        <f>Table5[[#This Row],[Column17]]-Table5[[#This Row],[Column20]]</f>
        <v>0</v>
      </c>
      <c r="AJ532" s="131">
        <f t="shared" si="95"/>
        <v>0</v>
      </c>
      <c r="AK532" s="131">
        <f t="shared" si="99"/>
        <v>0</v>
      </c>
      <c r="AL532" s="131">
        <f t="shared" si="96"/>
        <v>0</v>
      </c>
      <c r="AM532" s="131" t="str">
        <f t="shared" si="97"/>
        <v/>
      </c>
      <c r="AN532" s="131" t="str">
        <f t="shared" ca="1" si="98"/>
        <v/>
      </c>
    </row>
    <row r="533" spans="1:40" ht="20.25" customHeight="1" x14ac:dyDescent="0.3">
      <c r="A533" s="127"/>
      <c r="B533" s="164"/>
      <c r="C533" s="139"/>
      <c r="D533" s="140"/>
      <c r="E533" s="139"/>
      <c r="F533" s="139"/>
      <c r="G533" s="140"/>
      <c r="H533" s="139"/>
      <c r="I533" s="129"/>
      <c r="L533" s="128"/>
      <c r="M533" s="128"/>
      <c r="N533" s="128"/>
      <c r="O533" s="128"/>
      <c r="P533" s="128"/>
      <c r="Q533" s="128"/>
      <c r="R533" s="128"/>
      <c r="S533" s="128"/>
      <c r="T533" s="120">
        <f t="shared" si="89"/>
        <v>0</v>
      </c>
      <c r="U533" s="131"/>
      <c r="V533" s="131"/>
      <c r="W533" s="131">
        <f>SUMIFS($F$3:F533,$D$3:D533,D533,$C$3:C533,"Buy")+SUMIFS($F$3:F533,$D$3:D533,D533,$C$3:C533,"Coin Deposit",$E$3:E533,"&lt;&gt;")</f>
        <v>0</v>
      </c>
      <c r="X533" s="131">
        <f t="shared" si="90"/>
        <v>0</v>
      </c>
      <c r="Y533" s="131">
        <f>IF($D533=Y$1,SUMIFS($H$3:$H533,$G$3:$G533,Y$1,$C$3:$C533,"Sell"),0)</f>
        <v>0</v>
      </c>
      <c r="Z533" s="131">
        <f t="shared" si="91"/>
        <v>0</v>
      </c>
      <c r="AA533" s="131">
        <f>IF($D533=AA$1,SUMIFS($H$3:$H533,$G$3:$G533,AA$1,$C$3:$C533,"Sell"),0)</f>
        <v>0</v>
      </c>
      <c r="AB533" s="131">
        <f t="shared" si="92"/>
        <v>0</v>
      </c>
      <c r="AC533" s="131">
        <f>SUMIFS('Deductions and Deposits'!$H:$H,'Deductions and Deposits'!$G:$G,D533,'Deductions and Deposits'!$F:$F,"&lt;="&amp;B533)+SUMIFS($F$3:F533,$D$3:D533,D533,$C$3:C533,"Coin Deposit",$E$3:E533,"")</f>
        <v>0</v>
      </c>
      <c r="AD533" s="131">
        <f>SUMIFS('Deductions and Deposits'!$D:$D,'Deductions and Deposits'!$C:$C,D533)+SUMIFS($F:$F,$D:$D,D533,$C:$C,"Coin Deduction")</f>
        <v>0</v>
      </c>
      <c r="AE533" s="131">
        <f>Table5[[#This Row],[Column4]]+Table5[[#This Row],[Column14]]+Table5[[#This Row],[Column19]]+Table5[[#This Row],[Column12]]</f>
        <v>0</v>
      </c>
      <c r="AF533" s="131">
        <f>Table5[[#This Row],[Column5]]+Table5[[#This Row],[Column13]]+Table5[[#This Row],[Column21]]+Table5[[#This Row],[Column18]]</f>
        <v>0</v>
      </c>
      <c r="AG533" s="131">
        <f t="shared" si="93"/>
        <v>0</v>
      </c>
      <c r="AH533" s="131">
        <f t="shared" si="94"/>
        <v>0</v>
      </c>
      <c r="AI533" s="131">
        <f>Table5[[#This Row],[Column17]]-Table5[[#This Row],[Column20]]</f>
        <v>0</v>
      </c>
      <c r="AJ533" s="131">
        <f t="shared" si="95"/>
        <v>0</v>
      </c>
      <c r="AK533" s="131">
        <f t="shared" si="99"/>
        <v>0</v>
      </c>
      <c r="AL533" s="131">
        <f t="shared" si="96"/>
        <v>0</v>
      </c>
      <c r="AM533" s="131" t="str">
        <f t="shared" si="97"/>
        <v/>
      </c>
      <c r="AN533" s="131" t="str">
        <f t="shared" ca="1" si="98"/>
        <v/>
      </c>
    </row>
    <row r="534" spans="1:40" ht="20.25" customHeight="1" x14ac:dyDescent="0.3">
      <c r="A534" s="127"/>
      <c r="B534" s="164"/>
      <c r="C534" s="139"/>
      <c r="D534" s="140"/>
      <c r="E534" s="139"/>
      <c r="F534" s="139"/>
      <c r="G534" s="140"/>
      <c r="H534" s="139"/>
      <c r="I534" s="129"/>
      <c r="L534" s="128"/>
      <c r="M534" s="128"/>
      <c r="N534" s="128"/>
      <c r="O534" s="128"/>
      <c r="P534" s="128"/>
      <c r="Q534" s="128"/>
      <c r="R534" s="128"/>
      <c r="S534" s="128"/>
      <c r="T534" s="120">
        <f t="shared" si="89"/>
        <v>0</v>
      </c>
      <c r="U534" s="131"/>
      <c r="V534" s="131"/>
      <c r="W534" s="131">
        <f>SUMIFS($F$3:F534,$D$3:D534,D534,$C$3:C534,"Buy")+SUMIFS($F$3:F534,$D$3:D534,D534,$C$3:C534,"Coin Deposit",$E$3:E534,"&lt;&gt;")</f>
        <v>0</v>
      </c>
      <c r="X534" s="131">
        <f t="shared" si="90"/>
        <v>0</v>
      </c>
      <c r="Y534" s="131">
        <f>IF($D534=Y$1,SUMIFS($H$3:$H534,$G$3:$G534,Y$1,$C$3:$C534,"Sell"),0)</f>
        <v>0</v>
      </c>
      <c r="Z534" s="131">
        <f t="shared" si="91"/>
        <v>0</v>
      </c>
      <c r="AA534" s="131">
        <f>IF($D534=AA$1,SUMIFS($H$3:$H534,$G$3:$G534,AA$1,$C$3:$C534,"Sell"),0)</f>
        <v>0</v>
      </c>
      <c r="AB534" s="131">
        <f t="shared" si="92"/>
        <v>0</v>
      </c>
      <c r="AC534" s="131">
        <f>SUMIFS('Deductions and Deposits'!$H:$H,'Deductions and Deposits'!$G:$G,D534,'Deductions and Deposits'!$F:$F,"&lt;="&amp;B534)+SUMIFS($F$3:F534,$D$3:D534,D534,$C$3:C534,"Coin Deposit",$E$3:E534,"")</f>
        <v>0</v>
      </c>
      <c r="AD534" s="131">
        <f>SUMIFS('Deductions and Deposits'!$D:$D,'Deductions and Deposits'!$C:$C,D534)+SUMIFS($F:$F,$D:$D,D534,$C:$C,"Coin Deduction")</f>
        <v>0</v>
      </c>
      <c r="AE534" s="131">
        <f>Table5[[#This Row],[Column4]]+Table5[[#This Row],[Column14]]+Table5[[#This Row],[Column19]]+Table5[[#This Row],[Column12]]</f>
        <v>0</v>
      </c>
      <c r="AF534" s="131">
        <f>Table5[[#This Row],[Column5]]+Table5[[#This Row],[Column13]]+Table5[[#This Row],[Column21]]+Table5[[#This Row],[Column18]]</f>
        <v>0</v>
      </c>
      <c r="AG534" s="131">
        <f t="shared" si="93"/>
        <v>0</v>
      </c>
      <c r="AH534" s="131">
        <f t="shared" si="94"/>
        <v>0</v>
      </c>
      <c r="AI534" s="131">
        <f>Table5[[#This Row],[Column17]]-Table5[[#This Row],[Column20]]</f>
        <v>0</v>
      </c>
      <c r="AJ534" s="131">
        <f t="shared" si="95"/>
        <v>0</v>
      </c>
      <c r="AK534" s="131">
        <f t="shared" si="99"/>
        <v>0</v>
      </c>
      <c r="AL534" s="131">
        <f t="shared" si="96"/>
        <v>0</v>
      </c>
      <c r="AM534" s="131" t="str">
        <f t="shared" si="97"/>
        <v/>
      </c>
      <c r="AN534" s="131" t="str">
        <f t="shared" ca="1" si="98"/>
        <v/>
      </c>
    </row>
    <row r="535" spans="1:40" ht="20.25" customHeight="1" x14ac:dyDescent="0.3">
      <c r="A535" s="127"/>
      <c r="B535" s="164"/>
      <c r="C535" s="139"/>
      <c r="D535" s="140"/>
      <c r="E535" s="139"/>
      <c r="F535" s="139"/>
      <c r="G535" s="140"/>
      <c r="H535" s="139"/>
      <c r="I535" s="129"/>
      <c r="L535" s="128"/>
      <c r="M535" s="128"/>
      <c r="N535" s="128"/>
      <c r="O535" s="128"/>
      <c r="P535" s="128"/>
      <c r="Q535" s="128"/>
      <c r="R535" s="128"/>
      <c r="S535" s="128"/>
      <c r="T535" s="120">
        <f t="shared" si="89"/>
        <v>0</v>
      </c>
      <c r="U535" s="131"/>
      <c r="V535" s="131"/>
      <c r="W535" s="131">
        <f>SUMIFS($F$3:F535,$D$3:D535,D535,$C$3:C535,"Buy")+SUMIFS($F$3:F535,$D$3:D535,D535,$C$3:C535,"Coin Deposit",$E$3:E535,"&lt;&gt;")</f>
        <v>0</v>
      </c>
      <c r="X535" s="131">
        <f t="shared" si="90"/>
        <v>0</v>
      </c>
      <c r="Y535" s="131">
        <f>IF($D535=Y$1,SUMIFS($H$3:$H535,$G$3:$G535,Y$1,$C$3:$C535,"Sell"),0)</f>
        <v>0</v>
      </c>
      <c r="Z535" s="131">
        <f t="shared" si="91"/>
        <v>0</v>
      </c>
      <c r="AA535" s="131">
        <f>IF($D535=AA$1,SUMIFS($H$3:$H535,$G$3:$G535,AA$1,$C$3:$C535,"Sell"),0)</f>
        <v>0</v>
      </c>
      <c r="AB535" s="131">
        <f t="shared" si="92"/>
        <v>0</v>
      </c>
      <c r="AC535" s="131">
        <f>SUMIFS('Deductions and Deposits'!$H:$H,'Deductions and Deposits'!$G:$G,D535,'Deductions and Deposits'!$F:$F,"&lt;="&amp;B535)+SUMIFS($F$3:F535,$D$3:D535,D535,$C$3:C535,"Coin Deposit",$E$3:E535,"")</f>
        <v>0</v>
      </c>
      <c r="AD535" s="131">
        <f>SUMIFS('Deductions and Deposits'!$D:$D,'Deductions and Deposits'!$C:$C,D535)+SUMIFS($F:$F,$D:$D,D535,$C:$C,"Coin Deduction")</f>
        <v>0</v>
      </c>
      <c r="AE535" s="131">
        <f>Table5[[#This Row],[Column4]]+Table5[[#This Row],[Column14]]+Table5[[#This Row],[Column19]]+Table5[[#This Row],[Column12]]</f>
        <v>0</v>
      </c>
      <c r="AF535" s="131">
        <f>Table5[[#This Row],[Column5]]+Table5[[#This Row],[Column13]]+Table5[[#This Row],[Column21]]+Table5[[#This Row],[Column18]]</f>
        <v>0</v>
      </c>
      <c r="AG535" s="131">
        <f t="shared" si="93"/>
        <v>0</v>
      </c>
      <c r="AH535" s="131">
        <f t="shared" si="94"/>
        <v>0</v>
      </c>
      <c r="AI535" s="131">
        <f>Table5[[#This Row],[Column17]]-Table5[[#This Row],[Column20]]</f>
        <v>0</v>
      </c>
      <c r="AJ535" s="131">
        <f t="shared" si="95"/>
        <v>0</v>
      </c>
      <c r="AK535" s="131">
        <f t="shared" si="99"/>
        <v>0</v>
      </c>
      <c r="AL535" s="131">
        <f t="shared" si="96"/>
        <v>0</v>
      </c>
      <c r="AM535" s="131" t="str">
        <f t="shared" si="97"/>
        <v/>
      </c>
      <c r="AN535" s="131" t="str">
        <f t="shared" ca="1" si="98"/>
        <v/>
      </c>
    </row>
    <row r="536" spans="1:40" ht="20.25" customHeight="1" x14ac:dyDescent="0.3">
      <c r="A536" s="127"/>
      <c r="B536" s="164"/>
      <c r="C536" s="139"/>
      <c r="D536" s="140"/>
      <c r="E536" s="139"/>
      <c r="F536" s="139"/>
      <c r="G536" s="140"/>
      <c r="H536" s="139"/>
      <c r="I536" s="129"/>
      <c r="L536" s="128"/>
      <c r="M536" s="128"/>
      <c r="N536" s="128"/>
      <c r="O536" s="128"/>
      <c r="P536" s="128"/>
      <c r="Q536" s="128"/>
      <c r="R536" s="128"/>
      <c r="S536" s="128"/>
      <c r="T536" s="120">
        <f t="shared" si="89"/>
        <v>0</v>
      </c>
      <c r="U536" s="131"/>
      <c r="V536" s="131"/>
      <c r="W536" s="131">
        <f>SUMIFS($F$3:F536,$D$3:D536,D536,$C$3:C536,"Buy")+SUMIFS($F$3:F536,$D$3:D536,D536,$C$3:C536,"Coin Deposit",$E$3:E536,"&lt;&gt;")</f>
        <v>0</v>
      </c>
      <c r="X536" s="131">
        <f t="shared" si="90"/>
        <v>0</v>
      </c>
      <c r="Y536" s="131">
        <f>IF($D536=Y$1,SUMIFS($H$3:$H536,$G$3:$G536,Y$1,$C$3:$C536,"Sell"),0)</f>
        <v>0</v>
      </c>
      <c r="Z536" s="131">
        <f t="shared" si="91"/>
        <v>0</v>
      </c>
      <c r="AA536" s="131">
        <f>IF($D536=AA$1,SUMIFS($H$3:$H536,$G$3:$G536,AA$1,$C$3:$C536,"Sell"),0)</f>
        <v>0</v>
      </c>
      <c r="AB536" s="131">
        <f t="shared" si="92"/>
        <v>0</v>
      </c>
      <c r="AC536" s="131">
        <f>SUMIFS('Deductions and Deposits'!$H:$H,'Deductions and Deposits'!$G:$G,D536,'Deductions and Deposits'!$F:$F,"&lt;="&amp;B536)+SUMIFS($F$3:F536,$D$3:D536,D536,$C$3:C536,"Coin Deposit",$E$3:E536,"")</f>
        <v>0</v>
      </c>
      <c r="AD536" s="131">
        <f>SUMIFS('Deductions and Deposits'!$D:$D,'Deductions and Deposits'!$C:$C,D536)+SUMIFS($F:$F,$D:$D,D536,$C:$C,"Coin Deduction")</f>
        <v>0</v>
      </c>
      <c r="AE536" s="131">
        <f>Table5[[#This Row],[Column4]]+Table5[[#This Row],[Column14]]+Table5[[#This Row],[Column19]]+Table5[[#This Row],[Column12]]</f>
        <v>0</v>
      </c>
      <c r="AF536" s="131">
        <f>Table5[[#This Row],[Column5]]+Table5[[#This Row],[Column13]]+Table5[[#This Row],[Column21]]+Table5[[#This Row],[Column18]]</f>
        <v>0</v>
      </c>
      <c r="AG536" s="131">
        <f t="shared" si="93"/>
        <v>0</v>
      </c>
      <c r="AH536" s="131">
        <f t="shared" si="94"/>
        <v>0</v>
      </c>
      <c r="AI536" s="131">
        <f>Table5[[#This Row],[Column17]]-Table5[[#This Row],[Column20]]</f>
        <v>0</v>
      </c>
      <c r="AJ536" s="131">
        <f t="shared" si="95"/>
        <v>0</v>
      </c>
      <c r="AK536" s="131">
        <f t="shared" si="99"/>
        <v>0</v>
      </c>
      <c r="AL536" s="131">
        <f t="shared" si="96"/>
        <v>0</v>
      </c>
      <c r="AM536" s="131" t="str">
        <f t="shared" si="97"/>
        <v/>
      </c>
      <c r="AN536" s="131" t="str">
        <f t="shared" ca="1" si="98"/>
        <v/>
      </c>
    </row>
    <row r="537" spans="1:40" ht="20.25" customHeight="1" x14ac:dyDescent="0.3">
      <c r="A537" s="127"/>
      <c r="B537" s="164"/>
      <c r="C537" s="139"/>
      <c r="D537" s="140"/>
      <c r="E537" s="139"/>
      <c r="F537" s="139"/>
      <c r="G537" s="140"/>
      <c r="H537" s="139"/>
      <c r="I537" s="129"/>
      <c r="L537" s="128"/>
      <c r="M537" s="128"/>
      <c r="N537" s="128"/>
      <c r="O537" s="128"/>
      <c r="P537" s="128"/>
      <c r="Q537" s="128"/>
      <c r="R537" s="128"/>
      <c r="S537" s="128"/>
      <c r="T537" s="120">
        <f t="shared" si="89"/>
        <v>0</v>
      </c>
      <c r="U537" s="131"/>
      <c r="V537" s="131"/>
      <c r="W537" s="131">
        <f>SUMIFS($F$3:F537,$D$3:D537,D537,$C$3:C537,"Buy")+SUMIFS($F$3:F537,$D$3:D537,D537,$C$3:C537,"Coin Deposit",$E$3:E537,"&lt;&gt;")</f>
        <v>0</v>
      </c>
      <c r="X537" s="131">
        <f t="shared" si="90"/>
        <v>0</v>
      </c>
      <c r="Y537" s="131">
        <f>IF($D537=Y$1,SUMIFS($H$3:$H537,$G$3:$G537,Y$1,$C$3:$C537,"Sell"),0)</f>
        <v>0</v>
      </c>
      <c r="Z537" s="131">
        <f t="shared" si="91"/>
        <v>0</v>
      </c>
      <c r="AA537" s="131">
        <f>IF($D537=AA$1,SUMIFS($H$3:$H537,$G$3:$G537,AA$1,$C$3:$C537,"Sell"),0)</f>
        <v>0</v>
      </c>
      <c r="AB537" s="131">
        <f t="shared" si="92"/>
        <v>0</v>
      </c>
      <c r="AC537" s="131">
        <f>SUMIFS('Deductions and Deposits'!$H:$H,'Deductions and Deposits'!$G:$G,D537,'Deductions and Deposits'!$F:$F,"&lt;="&amp;B537)+SUMIFS($F$3:F537,$D$3:D537,D537,$C$3:C537,"Coin Deposit",$E$3:E537,"")</f>
        <v>0</v>
      </c>
      <c r="AD537" s="131">
        <f>SUMIFS('Deductions and Deposits'!$D:$D,'Deductions and Deposits'!$C:$C,D537)+SUMIFS($F:$F,$D:$D,D537,$C:$C,"Coin Deduction")</f>
        <v>0</v>
      </c>
      <c r="AE537" s="131">
        <f>Table5[[#This Row],[Column4]]+Table5[[#This Row],[Column14]]+Table5[[#This Row],[Column19]]+Table5[[#This Row],[Column12]]</f>
        <v>0</v>
      </c>
      <c r="AF537" s="131">
        <f>Table5[[#This Row],[Column5]]+Table5[[#This Row],[Column13]]+Table5[[#This Row],[Column21]]+Table5[[#This Row],[Column18]]</f>
        <v>0</v>
      </c>
      <c r="AG537" s="131">
        <f t="shared" si="93"/>
        <v>0</v>
      </c>
      <c r="AH537" s="131">
        <f t="shared" si="94"/>
        <v>0</v>
      </c>
      <c r="AI537" s="131">
        <f>Table5[[#This Row],[Column17]]-Table5[[#This Row],[Column20]]</f>
        <v>0</v>
      </c>
      <c r="AJ537" s="131">
        <f t="shared" si="95"/>
        <v>0</v>
      </c>
      <c r="AK537" s="131">
        <f t="shared" si="99"/>
        <v>0</v>
      </c>
      <c r="AL537" s="131">
        <f t="shared" si="96"/>
        <v>0</v>
      </c>
      <c r="AM537" s="131" t="str">
        <f t="shared" si="97"/>
        <v/>
      </c>
      <c r="AN537" s="131" t="str">
        <f t="shared" ca="1" si="98"/>
        <v/>
      </c>
    </row>
    <row r="538" spans="1:40" ht="20.25" customHeight="1" x14ac:dyDescent="0.3">
      <c r="A538" s="127"/>
      <c r="B538" s="164"/>
      <c r="C538" s="139"/>
      <c r="D538" s="140"/>
      <c r="E538" s="139"/>
      <c r="F538" s="139"/>
      <c r="G538" s="140"/>
      <c r="H538" s="139"/>
      <c r="I538" s="129"/>
      <c r="L538" s="128"/>
      <c r="M538" s="128"/>
      <c r="N538" s="128"/>
      <c r="O538" s="128"/>
      <c r="P538" s="128"/>
      <c r="Q538" s="128"/>
      <c r="R538" s="128"/>
      <c r="S538" s="128"/>
      <c r="T538" s="120">
        <f t="shared" si="89"/>
        <v>0</v>
      </c>
      <c r="U538" s="131"/>
      <c r="V538" s="131"/>
      <c r="W538" s="131">
        <f>SUMIFS($F$3:F538,$D$3:D538,D538,$C$3:C538,"Buy")+SUMIFS($F$3:F538,$D$3:D538,D538,$C$3:C538,"Coin Deposit",$E$3:E538,"&lt;&gt;")</f>
        <v>0</v>
      </c>
      <c r="X538" s="131">
        <f t="shared" si="90"/>
        <v>0</v>
      </c>
      <c r="Y538" s="131">
        <f>IF($D538=Y$1,SUMIFS($H$3:$H538,$G$3:$G538,Y$1,$C$3:$C538,"Sell"),0)</f>
        <v>0</v>
      </c>
      <c r="Z538" s="131">
        <f t="shared" si="91"/>
        <v>0</v>
      </c>
      <c r="AA538" s="131">
        <f>IF($D538=AA$1,SUMIFS($H$3:$H538,$G$3:$G538,AA$1,$C$3:$C538,"Sell"),0)</f>
        <v>0</v>
      </c>
      <c r="AB538" s="131">
        <f t="shared" si="92"/>
        <v>0</v>
      </c>
      <c r="AC538" s="131">
        <f>SUMIFS('Deductions and Deposits'!$H:$H,'Deductions and Deposits'!$G:$G,D538,'Deductions and Deposits'!$F:$F,"&lt;="&amp;B538)+SUMIFS($F$3:F538,$D$3:D538,D538,$C$3:C538,"Coin Deposit",$E$3:E538,"")</f>
        <v>0</v>
      </c>
      <c r="AD538" s="131">
        <f>SUMIFS('Deductions and Deposits'!$D:$D,'Deductions and Deposits'!$C:$C,D538)+SUMIFS($F:$F,$D:$D,D538,$C:$C,"Coin Deduction")</f>
        <v>0</v>
      </c>
      <c r="AE538" s="131">
        <f>Table5[[#This Row],[Column4]]+Table5[[#This Row],[Column14]]+Table5[[#This Row],[Column19]]+Table5[[#This Row],[Column12]]</f>
        <v>0</v>
      </c>
      <c r="AF538" s="131">
        <f>Table5[[#This Row],[Column5]]+Table5[[#This Row],[Column13]]+Table5[[#This Row],[Column21]]+Table5[[#This Row],[Column18]]</f>
        <v>0</v>
      </c>
      <c r="AG538" s="131">
        <f t="shared" si="93"/>
        <v>0</v>
      </c>
      <c r="AH538" s="131">
        <f t="shared" si="94"/>
        <v>0</v>
      </c>
      <c r="AI538" s="131">
        <f>Table5[[#This Row],[Column17]]-Table5[[#This Row],[Column20]]</f>
        <v>0</v>
      </c>
      <c r="AJ538" s="131">
        <f t="shared" si="95"/>
        <v>0</v>
      </c>
      <c r="AK538" s="131">
        <f t="shared" si="99"/>
        <v>0</v>
      </c>
      <c r="AL538" s="131">
        <f t="shared" si="96"/>
        <v>0</v>
      </c>
      <c r="AM538" s="131" t="str">
        <f t="shared" si="97"/>
        <v/>
      </c>
      <c r="AN538" s="131" t="str">
        <f t="shared" ca="1" si="98"/>
        <v/>
      </c>
    </row>
    <row r="539" spans="1:40" ht="20.25" customHeight="1" x14ac:dyDescent="0.3">
      <c r="A539" s="127"/>
      <c r="B539" s="164"/>
      <c r="C539" s="139"/>
      <c r="D539" s="140"/>
      <c r="E539" s="139"/>
      <c r="F539" s="139"/>
      <c r="G539" s="140"/>
      <c r="H539" s="139"/>
      <c r="I539" s="129"/>
      <c r="L539" s="128"/>
      <c r="M539" s="128"/>
      <c r="N539" s="128"/>
      <c r="O539" s="128"/>
      <c r="P539" s="128"/>
      <c r="Q539" s="128"/>
      <c r="R539" s="128"/>
      <c r="S539" s="128"/>
      <c r="T539" s="120">
        <f t="shared" si="89"/>
        <v>0</v>
      </c>
      <c r="U539" s="131"/>
      <c r="V539" s="131"/>
      <c r="W539" s="131">
        <f>SUMIFS($F$3:F539,$D$3:D539,D539,$C$3:C539,"Buy")+SUMIFS($F$3:F539,$D$3:D539,D539,$C$3:C539,"Coin Deposit",$E$3:E539,"&lt;&gt;")</f>
        <v>0</v>
      </c>
      <c r="X539" s="131">
        <f t="shared" si="90"/>
        <v>0</v>
      </c>
      <c r="Y539" s="131">
        <f>IF($D539=Y$1,SUMIFS($H$3:$H539,$G$3:$G539,Y$1,$C$3:$C539,"Sell"),0)</f>
        <v>0</v>
      </c>
      <c r="Z539" s="131">
        <f t="shared" si="91"/>
        <v>0</v>
      </c>
      <c r="AA539" s="131">
        <f>IF($D539=AA$1,SUMIFS($H$3:$H539,$G$3:$G539,AA$1,$C$3:$C539,"Sell"),0)</f>
        <v>0</v>
      </c>
      <c r="AB539" s="131">
        <f t="shared" si="92"/>
        <v>0</v>
      </c>
      <c r="AC539" s="131">
        <f>SUMIFS('Deductions and Deposits'!$H:$H,'Deductions and Deposits'!$G:$G,D539,'Deductions and Deposits'!$F:$F,"&lt;="&amp;B539)+SUMIFS($F$3:F539,$D$3:D539,D539,$C$3:C539,"Coin Deposit",$E$3:E539,"")</f>
        <v>0</v>
      </c>
      <c r="AD539" s="131">
        <f>SUMIFS('Deductions and Deposits'!$D:$D,'Deductions and Deposits'!$C:$C,D539)+SUMIFS($F:$F,$D:$D,D539,$C:$C,"Coin Deduction")</f>
        <v>0</v>
      </c>
      <c r="AE539" s="131">
        <f>Table5[[#This Row],[Column4]]+Table5[[#This Row],[Column14]]+Table5[[#This Row],[Column19]]+Table5[[#This Row],[Column12]]</f>
        <v>0</v>
      </c>
      <c r="AF539" s="131">
        <f>Table5[[#This Row],[Column5]]+Table5[[#This Row],[Column13]]+Table5[[#This Row],[Column21]]+Table5[[#This Row],[Column18]]</f>
        <v>0</v>
      </c>
      <c r="AG539" s="131">
        <f t="shared" si="93"/>
        <v>0</v>
      </c>
      <c r="AH539" s="131">
        <f t="shared" si="94"/>
        <v>0</v>
      </c>
      <c r="AI539" s="131">
        <f>Table5[[#This Row],[Column17]]-Table5[[#This Row],[Column20]]</f>
        <v>0</v>
      </c>
      <c r="AJ539" s="131">
        <f t="shared" si="95"/>
        <v>0</v>
      </c>
      <c r="AK539" s="131">
        <f t="shared" si="99"/>
        <v>0</v>
      </c>
      <c r="AL539" s="131">
        <f t="shared" si="96"/>
        <v>0</v>
      </c>
      <c r="AM539" s="131" t="str">
        <f t="shared" si="97"/>
        <v/>
      </c>
      <c r="AN539" s="131" t="str">
        <f t="shared" ca="1" si="98"/>
        <v/>
      </c>
    </row>
    <row r="540" spans="1:40" ht="20.25" customHeight="1" x14ac:dyDescent="0.3">
      <c r="A540" s="127"/>
      <c r="B540" s="164"/>
      <c r="C540" s="139"/>
      <c r="D540" s="140"/>
      <c r="E540" s="139"/>
      <c r="F540" s="139"/>
      <c r="G540" s="140"/>
      <c r="H540" s="139"/>
      <c r="I540" s="129"/>
      <c r="L540" s="128"/>
      <c r="M540" s="128"/>
      <c r="N540" s="128"/>
      <c r="O540" s="128"/>
      <c r="P540" s="128"/>
      <c r="Q540" s="128"/>
      <c r="R540" s="128"/>
      <c r="S540" s="128"/>
      <c r="T540" s="120">
        <f t="shared" si="89"/>
        <v>0</v>
      </c>
      <c r="U540" s="131"/>
      <c r="V540" s="131"/>
      <c r="W540" s="131">
        <f>SUMIFS($F$3:F540,$D$3:D540,D540,$C$3:C540,"Buy")+SUMIFS($F$3:F540,$D$3:D540,D540,$C$3:C540,"Coin Deposit",$E$3:E540,"&lt;&gt;")</f>
        <v>0</v>
      </c>
      <c r="X540" s="131">
        <f t="shared" si="90"/>
        <v>0</v>
      </c>
      <c r="Y540" s="131">
        <f>IF($D540=Y$1,SUMIFS($H$3:$H540,$G$3:$G540,Y$1,$C$3:$C540,"Sell"),0)</f>
        <v>0</v>
      </c>
      <c r="Z540" s="131">
        <f t="shared" si="91"/>
        <v>0</v>
      </c>
      <c r="AA540" s="131">
        <f>IF($D540=AA$1,SUMIFS($H$3:$H540,$G$3:$G540,AA$1,$C$3:$C540,"Sell"),0)</f>
        <v>0</v>
      </c>
      <c r="AB540" s="131">
        <f t="shared" si="92"/>
        <v>0</v>
      </c>
      <c r="AC540" s="131">
        <f>SUMIFS('Deductions and Deposits'!$H:$H,'Deductions and Deposits'!$G:$G,D540,'Deductions and Deposits'!$F:$F,"&lt;="&amp;B540)+SUMIFS($F$3:F540,$D$3:D540,D540,$C$3:C540,"Coin Deposit",$E$3:E540,"")</f>
        <v>0</v>
      </c>
      <c r="AD540" s="131">
        <f>SUMIFS('Deductions and Deposits'!$D:$D,'Deductions and Deposits'!$C:$C,D540)+SUMIFS($F:$F,$D:$D,D540,$C:$C,"Coin Deduction")</f>
        <v>0</v>
      </c>
      <c r="AE540" s="131">
        <f>Table5[[#This Row],[Column4]]+Table5[[#This Row],[Column14]]+Table5[[#This Row],[Column19]]+Table5[[#This Row],[Column12]]</f>
        <v>0</v>
      </c>
      <c r="AF540" s="131">
        <f>Table5[[#This Row],[Column5]]+Table5[[#This Row],[Column13]]+Table5[[#This Row],[Column21]]+Table5[[#This Row],[Column18]]</f>
        <v>0</v>
      </c>
      <c r="AG540" s="131">
        <f t="shared" si="93"/>
        <v>0</v>
      </c>
      <c r="AH540" s="131">
        <f t="shared" si="94"/>
        <v>0</v>
      </c>
      <c r="AI540" s="131">
        <f>Table5[[#This Row],[Column17]]-Table5[[#This Row],[Column20]]</f>
        <v>0</v>
      </c>
      <c r="AJ540" s="131">
        <f t="shared" si="95"/>
        <v>0</v>
      </c>
      <c r="AK540" s="131">
        <f t="shared" si="99"/>
        <v>0</v>
      </c>
      <c r="AL540" s="131">
        <f t="shared" si="96"/>
        <v>0</v>
      </c>
      <c r="AM540" s="131" t="str">
        <f t="shared" si="97"/>
        <v/>
      </c>
      <c r="AN540" s="131" t="str">
        <f t="shared" ca="1" si="98"/>
        <v/>
      </c>
    </row>
    <row r="541" spans="1:40" ht="20.25" customHeight="1" x14ac:dyDescent="0.3">
      <c r="A541" s="127"/>
      <c r="B541" s="164"/>
      <c r="C541" s="139"/>
      <c r="D541" s="140"/>
      <c r="E541" s="139"/>
      <c r="F541" s="139"/>
      <c r="G541" s="140"/>
      <c r="H541" s="139"/>
      <c r="I541" s="129"/>
      <c r="L541" s="128"/>
      <c r="M541" s="128"/>
      <c r="N541" s="128"/>
      <c r="O541" s="128"/>
      <c r="P541" s="128"/>
      <c r="Q541" s="128"/>
      <c r="R541" s="128"/>
      <c r="S541" s="128"/>
      <c r="T541" s="120">
        <f t="shared" si="89"/>
        <v>0</v>
      </c>
      <c r="U541" s="131"/>
      <c r="V541" s="131"/>
      <c r="W541" s="131">
        <f>SUMIFS($F$3:F541,$D$3:D541,D541,$C$3:C541,"Buy")+SUMIFS($F$3:F541,$D$3:D541,D541,$C$3:C541,"Coin Deposit",$E$3:E541,"&lt;&gt;")</f>
        <v>0</v>
      </c>
      <c r="X541" s="131">
        <f t="shared" si="90"/>
        <v>0</v>
      </c>
      <c r="Y541" s="131">
        <f>IF($D541=Y$1,SUMIFS($H$3:$H541,$G$3:$G541,Y$1,$C$3:$C541,"Sell"),0)</f>
        <v>0</v>
      </c>
      <c r="Z541" s="131">
        <f t="shared" si="91"/>
        <v>0</v>
      </c>
      <c r="AA541" s="131">
        <f>IF($D541=AA$1,SUMIFS($H$3:$H541,$G$3:$G541,AA$1,$C$3:$C541,"Sell"),0)</f>
        <v>0</v>
      </c>
      <c r="AB541" s="131">
        <f t="shared" si="92"/>
        <v>0</v>
      </c>
      <c r="AC541" s="131">
        <f>SUMIFS('Deductions and Deposits'!$H:$H,'Deductions and Deposits'!$G:$G,D541,'Deductions and Deposits'!$F:$F,"&lt;="&amp;B541)+SUMIFS($F$3:F541,$D$3:D541,D541,$C$3:C541,"Coin Deposit",$E$3:E541,"")</f>
        <v>0</v>
      </c>
      <c r="AD541" s="131">
        <f>SUMIFS('Deductions and Deposits'!$D:$D,'Deductions and Deposits'!$C:$C,D541)+SUMIFS($F:$F,$D:$D,D541,$C:$C,"Coin Deduction")</f>
        <v>0</v>
      </c>
      <c r="AE541" s="131">
        <f>Table5[[#This Row],[Column4]]+Table5[[#This Row],[Column14]]+Table5[[#This Row],[Column19]]+Table5[[#This Row],[Column12]]</f>
        <v>0</v>
      </c>
      <c r="AF541" s="131">
        <f>Table5[[#This Row],[Column5]]+Table5[[#This Row],[Column13]]+Table5[[#This Row],[Column21]]+Table5[[#This Row],[Column18]]</f>
        <v>0</v>
      </c>
      <c r="AG541" s="131">
        <f t="shared" si="93"/>
        <v>0</v>
      </c>
      <c r="AH541" s="131">
        <f t="shared" si="94"/>
        <v>0</v>
      </c>
      <c r="AI541" s="131">
        <f>Table5[[#This Row],[Column17]]-Table5[[#This Row],[Column20]]</f>
        <v>0</v>
      </c>
      <c r="AJ541" s="131">
        <f t="shared" si="95"/>
        <v>0</v>
      </c>
      <c r="AK541" s="131">
        <f t="shared" si="99"/>
        <v>0</v>
      </c>
      <c r="AL541" s="131">
        <f t="shared" si="96"/>
        <v>0</v>
      </c>
      <c r="AM541" s="131" t="str">
        <f t="shared" si="97"/>
        <v/>
      </c>
      <c r="AN541" s="131" t="str">
        <f t="shared" ca="1" si="98"/>
        <v/>
      </c>
    </row>
    <row r="542" spans="1:40" ht="20.25" customHeight="1" x14ac:dyDescent="0.3">
      <c r="A542" s="127"/>
      <c r="B542" s="164"/>
      <c r="C542" s="139"/>
      <c r="D542" s="140"/>
      <c r="E542" s="139"/>
      <c r="F542" s="139"/>
      <c r="G542" s="140"/>
      <c r="H542" s="139"/>
      <c r="I542" s="129"/>
      <c r="L542" s="128"/>
      <c r="M542" s="128"/>
      <c r="N542" s="128"/>
      <c r="O542" s="128"/>
      <c r="P542" s="128"/>
      <c r="Q542" s="128"/>
      <c r="R542" s="128"/>
      <c r="S542" s="128"/>
      <c r="T542" s="120">
        <f t="shared" si="89"/>
        <v>0</v>
      </c>
      <c r="U542" s="131"/>
      <c r="V542" s="131"/>
      <c r="W542" s="131">
        <f>SUMIFS($F$3:F542,$D$3:D542,D542,$C$3:C542,"Buy")+SUMIFS($F$3:F542,$D$3:D542,D542,$C$3:C542,"Coin Deposit",$E$3:E542,"&lt;&gt;")</f>
        <v>0</v>
      </c>
      <c r="X542" s="131">
        <f t="shared" si="90"/>
        <v>0</v>
      </c>
      <c r="Y542" s="131">
        <f>IF($D542=Y$1,SUMIFS($H$3:$H542,$G$3:$G542,Y$1,$C$3:$C542,"Sell"),0)</f>
        <v>0</v>
      </c>
      <c r="Z542" s="131">
        <f t="shared" si="91"/>
        <v>0</v>
      </c>
      <c r="AA542" s="131">
        <f>IF($D542=AA$1,SUMIFS($H$3:$H542,$G$3:$G542,AA$1,$C$3:$C542,"Sell"),0)</f>
        <v>0</v>
      </c>
      <c r="AB542" s="131">
        <f t="shared" si="92"/>
        <v>0</v>
      </c>
      <c r="AC542" s="131">
        <f>SUMIFS('Deductions and Deposits'!$H:$H,'Deductions and Deposits'!$G:$G,D542,'Deductions and Deposits'!$F:$F,"&lt;="&amp;B542)+SUMIFS($F$3:F542,$D$3:D542,D542,$C$3:C542,"Coin Deposit",$E$3:E542,"")</f>
        <v>0</v>
      </c>
      <c r="AD542" s="131">
        <f>SUMIFS('Deductions and Deposits'!$D:$D,'Deductions and Deposits'!$C:$C,D542)+SUMIFS($F:$F,$D:$D,D542,$C:$C,"Coin Deduction")</f>
        <v>0</v>
      </c>
      <c r="AE542" s="131">
        <f>Table5[[#This Row],[Column4]]+Table5[[#This Row],[Column14]]+Table5[[#This Row],[Column19]]+Table5[[#This Row],[Column12]]</f>
        <v>0</v>
      </c>
      <c r="AF542" s="131">
        <f>Table5[[#This Row],[Column5]]+Table5[[#This Row],[Column13]]+Table5[[#This Row],[Column21]]+Table5[[#This Row],[Column18]]</f>
        <v>0</v>
      </c>
      <c r="AG542" s="131">
        <f t="shared" si="93"/>
        <v>0</v>
      </c>
      <c r="AH542" s="131">
        <f t="shared" si="94"/>
        <v>0</v>
      </c>
      <c r="AI542" s="131">
        <f>Table5[[#This Row],[Column17]]-Table5[[#This Row],[Column20]]</f>
        <v>0</v>
      </c>
      <c r="AJ542" s="131">
        <f t="shared" si="95"/>
        <v>0</v>
      </c>
      <c r="AK542" s="131">
        <f t="shared" si="99"/>
        <v>0</v>
      </c>
      <c r="AL542" s="131">
        <f t="shared" si="96"/>
        <v>0</v>
      </c>
      <c r="AM542" s="131" t="str">
        <f t="shared" si="97"/>
        <v/>
      </c>
      <c r="AN542" s="131" t="str">
        <f t="shared" ca="1" si="98"/>
        <v/>
      </c>
    </row>
    <row r="543" spans="1:40" ht="20.25" customHeight="1" x14ac:dyDescent="0.3">
      <c r="A543" s="127"/>
      <c r="B543" s="164"/>
      <c r="C543" s="139"/>
      <c r="D543" s="140"/>
      <c r="E543" s="139"/>
      <c r="F543" s="139"/>
      <c r="G543" s="140"/>
      <c r="H543" s="139"/>
      <c r="I543" s="129"/>
      <c r="L543" s="128"/>
      <c r="M543" s="128"/>
      <c r="N543" s="128"/>
      <c r="O543" s="128"/>
      <c r="P543" s="128"/>
      <c r="Q543" s="128"/>
      <c r="R543" s="128"/>
      <c r="S543" s="128"/>
      <c r="T543" s="120">
        <f t="shared" si="89"/>
        <v>0</v>
      </c>
      <c r="U543" s="131"/>
      <c r="V543" s="131"/>
      <c r="W543" s="131">
        <f>SUMIFS($F$3:F543,$D$3:D543,D543,$C$3:C543,"Buy")+SUMIFS($F$3:F543,$D$3:D543,D543,$C$3:C543,"Coin Deposit",$E$3:E543,"&lt;&gt;")</f>
        <v>0</v>
      </c>
      <c r="X543" s="131">
        <f t="shared" si="90"/>
        <v>0</v>
      </c>
      <c r="Y543" s="131">
        <f>IF($D543=Y$1,SUMIFS($H$3:$H543,$G$3:$G543,Y$1,$C$3:$C543,"Sell"),0)</f>
        <v>0</v>
      </c>
      <c r="Z543" s="131">
        <f t="shared" si="91"/>
        <v>0</v>
      </c>
      <c r="AA543" s="131">
        <f>IF($D543=AA$1,SUMIFS($H$3:$H543,$G$3:$G543,AA$1,$C$3:$C543,"Sell"),0)</f>
        <v>0</v>
      </c>
      <c r="AB543" s="131">
        <f t="shared" si="92"/>
        <v>0</v>
      </c>
      <c r="AC543" s="131">
        <f>SUMIFS('Deductions and Deposits'!$H:$H,'Deductions and Deposits'!$G:$G,D543,'Deductions and Deposits'!$F:$F,"&lt;="&amp;B543)+SUMIFS($F$3:F543,$D$3:D543,D543,$C$3:C543,"Coin Deposit",$E$3:E543,"")</f>
        <v>0</v>
      </c>
      <c r="AD543" s="131">
        <f>SUMIFS('Deductions and Deposits'!$D:$D,'Deductions and Deposits'!$C:$C,D543)+SUMIFS($F:$F,$D:$D,D543,$C:$C,"Coin Deduction")</f>
        <v>0</v>
      </c>
      <c r="AE543" s="131">
        <f>Table5[[#This Row],[Column4]]+Table5[[#This Row],[Column14]]+Table5[[#This Row],[Column19]]+Table5[[#This Row],[Column12]]</f>
        <v>0</v>
      </c>
      <c r="AF543" s="131">
        <f>Table5[[#This Row],[Column5]]+Table5[[#This Row],[Column13]]+Table5[[#This Row],[Column21]]+Table5[[#This Row],[Column18]]</f>
        <v>0</v>
      </c>
      <c r="AG543" s="131">
        <f t="shared" si="93"/>
        <v>0</v>
      </c>
      <c r="AH543" s="131">
        <f t="shared" si="94"/>
        <v>0</v>
      </c>
      <c r="AI543" s="131">
        <f>Table5[[#This Row],[Column17]]-Table5[[#This Row],[Column20]]</f>
        <v>0</v>
      </c>
      <c r="AJ543" s="131">
        <f t="shared" si="95"/>
        <v>0</v>
      </c>
      <c r="AK543" s="131">
        <f t="shared" si="99"/>
        <v>0</v>
      </c>
      <c r="AL543" s="131">
        <f t="shared" si="96"/>
        <v>0</v>
      </c>
      <c r="AM543" s="131" t="str">
        <f t="shared" si="97"/>
        <v/>
      </c>
      <c r="AN543" s="131" t="str">
        <f t="shared" ca="1" si="98"/>
        <v/>
      </c>
    </row>
    <row r="544" spans="1:40" ht="20.25" customHeight="1" x14ac:dyDescent="0.3">
      <c r="A544" s="127"/>
      <c r="B544" s="164"/>
      <c r="C544" s="139"/>
      <c r="D544" s="140"/>
      <c r="E544" s="139"/>
      <c r="F544" s="139"/>
      <c r="G544" s="140"/>
      <c r="H544" s="139"/>
      <c r="I544" s="129"/>
      <c r="L544" s="128"/>
      <c r="M544" s="128"/>
      <c r="N544" s="128"/>
      <c r="O544" s="128"/>
      <c r="P544" s="128"/>
      <c r="Q544" s="128"/>
      <c r="R544" s="128"/>
      <c r="S544" s="128"/>
      <c r="T544" s="120">
        <f t="shared" si="89"/>
        <v>0</v>
      </c>
      <c r="U544" s="131"/>
      <c r="V544" s="131"/>
      <c r="W544" s="131">
        <f>SUMIFS($F$3:F544,$D$3:D544,D544,$C$3:C544,"Buy")+SUMIFS($F$3:F544,$D$3:D544,D544,$C$3:C544,"Coin Deposit",$E$3:E544,"&lt;&gt;")</f>
        <v>0</v>
      </c>
      <c r="X544" s="131">
        <f t="shared" si="90"/>
        <v>0</v>
      </c>
      <c r="Y544" s="131">
        <f>IF($D544=Y$1,SUMIFS($H$3:$H544,$G$3:$G544,Y$1,$C$3:$C544,"Sell"),0)</f>
        <v>0</v>
      </c>
      <c r="Z544" s="131">
        <f t="shared" si="91"/>
        <v>0</v>
      </c>
      <c r="AA544" s="131">
        <f>IF($D544=AA$1,SUMIFS($H$3:$H544,$G$3:$G544,AA$1,$C$3:$C544,"Sell"),0)</f>
        <v>0</v>
      </c>
      <c r="AB544" s="131">
        <f t="shared" si="92"/>
        <v>0</v>
      </c>
      <c r="AC544" s="131">
        <f>SUMIFS('Deductions and Deposits'!$H:$H,'Deductions and Deposits'!$G:$G,D544,'Deductions and Deposits'!$F:$F,"&lt;="&amp;B544)+SUMIFS($F$3:F544,$D$3:D544,D544,$C$3:C544,"Coin Deposit",$E$3:E544,"")</f>
        <v>0</v>
      </c>
      <c r="AD544" s="131">
        <f>SUMIFS('Deductions and Deposits'!$D:$D,'Deductions and Deposits'!$C:$C,D544)+SUMIFS($F:$F,$D:$D,D544,$C:$C,"Coin Deduction")</f>
        <v>0</v>
      </c>
      <c r="AE544" s="131">
        <f>Table5[[#This Row],[Column4]]+Table5[[#This Row],[Column14]]+Table5[[#This Row],[Column19]]+Table5[[#This Row],[Column12]]</f>
        <v>0</v>
      </c>
      <c r="AF544" s="131">
        <f>Table5[[#This Row],[Column5]]+Table5[[#This Row],[Column13]]+Table5[[#This Row],[Column21]]+Table5[[#This Row],[Column18]]</f>
        <v>0</v>
      </c>
      <c r="AG544" s="131">
        <f t="shared" si="93"/>
        <v>0</v>
      </c>
      <c r="AH544" s="131">
        <f t="shared" si="94"/>
        <v>0</v>
      </c>
      <c r="AI544" s="131">
        <f>Table5[[#This Row],[Column17]]-Table5[[#This Row],[Column20]]</f>
        <v>0</v>
      </c>
      <c r="AJ544" s="131">
        <f t="shared" si="95"/>
        <v>0</v>
      </c>
      <c r="AK544" s="131">
        <f t="shared" si="99"/>
        <v>0</v>
      </c>
      <c r="AL544" s="131">
        <f t="shared" si="96"/>
        <v>0</v>
      </c>
      <c r="AM544" s="131" t="str">
        <f t="shared" si="97"/>
        <v/>
      </c>
      <c r="AN544" s="131" t="str">
        <f t="shared" ca="1" si="98"/>
        <v/>
      </c>
    </row>
    <row r="545" spans="1:40" ht="20.25" customHeight="1" x14ac:dyDescent="0.3">
      <c r="A545" s="127"/>
      <c r="B545" s="164"/>
      <c r="C545" s="139"/>
      <c r="D545" s="140"/>
      <c r="E545" s="139"/>
      <c r="F545" s="139"/>
      <c r="G545" s="140"/>
      <c r="H545" s="139"/>
      <c r="I545" s="129"/>
      <c r="L545" s="128"/>
      <c r="M545" s="128"/>
      <c r="N545" s="128"/>
      <c r="O545" s="128"/>
      <c r="P545" s="128"/>
      <c r="Q545" s="128"/>
      <c r="R545" s="128"/>
      <c r="S545" s="128"/>
      <c r="T545" s="120">
        <f t="shared" si="89"/>
        <v>0</v>
      </c>
      <c r="U545" s="131"/>
      <c r="V545" s="131"/>
      <c r="W545" s="131">
        <f>SUMIFS($F$3:F545,$D$3:D545,D545,$C$3:C545,"Buy")+SUMIFS($F$3:F545,$D$3:D545,D545,$C$3:C545,"Coin Deposit",$E$3:E545,"&lt;&gt;")</f>
        <v>0</v>
      </c>
      <c r="X545" s="131">
        <f t="shared" si="90"/>
        <v>0</v>
      </c>
      <c r="Y545" s="131">
        <f>IF($D545=Y$1,SUMIFS($H$3:$H545,$G$3:$G545,Y$1,$C$3:$C545,"Sell"),0)</f>
        <v>0</v>
      </c>
      <c r="Z545" s="131">
        <f t="shared" si="91"/>
        <v>0</v>
      </c>
      <c r="AA545" s="131">
        <f>IF($D545=AA$1,SUMIFS($H$3:$H545,$G$3:$G545,AA$1,$C$3:$C545,"Sell"),0)</f>
        <v>0</v>
      </c>
      <c r="AB545" s="131">
        <f t="shared" si="92"/>
        <v>0</v>
      </c>
      <c r="AC545" s="131">
        <f>SUMIFS('Deductions and Deposits'!$H:$H,'Deductions and Deposits'!$G:$G,D545,'Deductions and Deposits'!$F:$F,"&lt;="&amp;B545)+SUMIFS($F$3:F545,$D$3:D545,D545,$C$3:C545,"Coin Deposit",$E$3:E545,"")</f>
        <v>0</v>
      </c>
      <c r="AD545" s="131">
        <f>SUMIFS('Deductions and Deposits'!$D:$D,'Deductions and Deposits'!$C:$C,D545)+SUMIFS($F:$F,$D:$D,D545,$C:$C,"Coin Deduction")</f>
        <v>0</v>
      </c>
      <c r="AE545" s="131">
        <f>Table5[[#This Row],[Column4]]+Table5[[#This Row],[Column14]]+Table5[[#This Row],[Column19]]+Table5[[#This Row],[Column12]]</f>
        <v>0</v>
      </c>
      <c r="AF545" s="131">
        <f>Table5[[#This Row],[Column5]]+Table5[[#This Row],[Column13]]+Table5[[#This Row],[Column21]]+Table5[[#This Row],[Column18]]</f>
        <v>0</v>
      </c>
      <c r="AG545" s="131">
        <f t="shared" si="93"/>
        <v>0</v>
      </c>
      <c r="AH545" s="131">
        <f t="shared" si="94"/>
        <v>0</v>
      </c>
      <c r="AI545" s="131">
        <f>Table5[[#This Row],[Column17]]-Table5[[#This Row],[Column20]]</f>
        <v>0</v>
      </c>
      <c r="AJ545" s="131">
        <f t="shared" si="95"/>
        <v>0</v>
      </c>
      <c r="AK545" s="131">
        <f t="shared" si="99"/>
        <v>0</v>
      </c>
      <c r="AL545" s="131">
        <f t="shared" si="96"/>
        <v>0</v>
      </c>
      <c r="AM545" s="131" t="str">
        <f t="shared" si="97"/>
        <v/>
      </c>
      <c r="AN545" s="131" t="str">
        <f t="shared" ca="1" si="98"/>
        <v/>
      </c>
    </row>
    <row r="546" spans="1:40" ht="20.25" customHeight="1" x14ac:dyDescent="0.3">
      <c r="A546" s="127"/>
      <c r="B546" s="164"/>
      <c r="C546" s="139"/>
      <c r="D546" s="140"/>
      <c r="E546" s="139"/>
      <c r="F546" s="139"/>
      <c r="G546" s="140"/>
      <c r="H546" s="139"/>
      <c r="I546" s="129"/>
      <c r="L546" s="128"/>
      <c r="M546" s="128"/>
      <c r="N546" s="128"/>
      <c r="O546" s="128"/>
      <c r="P546" s="128"/>
      <c r="Q546" s="128"/>
      <c r="R546" s="128"/>
      <c r="S546" s="128"/>
      <c r="T546" s="120">
        <f t="shared" si="89"/>
        <v>0</v>
      </c>
      <c r="U546" s="131"/>
      <c r="V546" s="131"/>
      <c r="W546" s="131">
        <f>SUMIFS($F$3:F546,$D$3:D546,D546,$C$3:C546,"Buy")+SUMIFS($F$3:F546,$D$3:D546,D546,$C$3:C546,"Coin Deposit",$E$3:E546,"&lt;&gt;")</f>
        <v>0</v>
      </c>
      <c r="X546" s="131">
        <f t="shared" si="90"/>
        <v>0</v>
      </c>
      <c r="Y546" s="131">
        <f>IF($D546=Y$1,SUMIFS($H$3:$H546,$G$3:$G546,Y$1,$C$3:$C546,"Sell"),0)</f>
        <v>0</v>
      </c>
      <c r="Z546" s="131">
        <f t="shared" si="91"/>
        <v>0</v>
      </c>
      <c r="AA546" s="131">
        <f>IF($D546=AA$1,SUMIFS($H$3:$H546,$G$3:$G546,AA$1,$C$3:$C546,"Sell"),0)</f>
        <v>0</v>
      </c>
      <c r="AB546" s="131">
        <f t="shared" si="92"/>
        <v>0</v>
      </c>
      <c r="AC546" s="131">
        <f>SUMIFS('Deductions and Deposits'!$H:$H,'Deductions and Deposits'!$G:$G,D546,'Deductions and Deposits'!$F:$F,"&lt;="&amp;B546)+SUMIFS($F$3:F546,$D$3:D546,D546,$C$3:C546,"Coin Deposit",$E$3:E546,"")</f>
        <v>0</v>
      </c>
      <c r="AD546" s="131">
        <f>SUMIFS('Deductions and Deposits'!$D:$D,'Deductions and Deposits'!$C:$C,D546)+SUMIFS($F:$F,$D:$D,D546,$C:$C,"Coin Deduction")</f>
        <v>0</v>
      </c>
      <c r="AE546" s="131">
        <f>Table5[[#This Row],[Column4]]+Table5[[#This Row],[Column14]]+Table5[[#This Row],[Column19]]+Table5[[#This Row],[Column12]]</f>
        <v>0</v>
      </c>
      <c r="AF546" s="131">
        <f>Table5[[#This Row],[Column5]]+Table5[[#This Row],[Column13]]+Table5[[#This Row],[Column21]]+Table5[[#This Row],[Column18]]</f>
        <v>0</v>
      </c>
      <c r="AG546" s="131">
        <f t="shared" si="93"/>
        <v>0</v>
      </c>
      <c r="AH546" s="131">
        <f t="shared" si="94"/>
        <v>0</v>
      </c>
      <c r="AI546" s="131">
        <f>Table5[[#This Row],[Column17]]-Table5[[#This Row],[Column20]]</f>
        <v>0</v>
      </c>
      <c r="AJ546" s="131">
        <f t="shared" si="95"/>
        <v>0</v>
      </c>
      <c r="AK546" s="131">
        <f t="shared" si="99"/>
        <v>0</v>
      </c>
      <c r="AL546" s="131">
        <f t="shared" si="96"/>
        <v>0</v>
      </c>
      <c r="AM546" s="131" t="str">
        <f t="shared" si="97"/>
        <v/>
      </c>
      <c r="AN546" s="131" t="str">
        <f t="shared" ca="1" si="98"/>
        <v/>
      </c>
    </row>
    <row r="547" spans="1:40" ht="20.25" customHeight="1" x14ac:dyDescent="0.3">
      <c r="A547" s="127"/>
      <c r="B547" s="164"/>
      <c r="C547" s="139"/>
      <c r="D547" s="140"/>
      <c r="E547" s="139"/>
      <c r="F547" s="139"/>
      <c r="G547" s="140"/>
      <c r="H547" s="139"/>
      <c r="I547" s="129"/>
      <c r="L547" s="128"/>
      <c r="M547" s="128"/>
      <c r="N547" s="128"/>
      <c r="O547" s="128"/>
      <c r="P547" s="128"/>
      <c r="Q547" s="128"/>
      <c r="R547" s="128"/>
      <c r="S547" s="128"/>
      <c r="T547" s="120">
        <f t="shared" si="89"/>
        <v>0</v>
      </c>
      <c r="U547" s="131"/>
      <c r="V547" s="131"/>
      <c r="W547" s="131">
        <f>SUMIFS($F$3:F547,$D$3:D547,D547,$C$3:C547,"Buy")+SUMIFS($F$3:F547,$D$3:D547,D547,$C$3:C547,"Coin Deposit",$E$3:E547,"&lt;&gt;")</f>
        <v>0</v>
      </c>
      <c r="X547" s="131">
        <f t="shared" si="90"/>
        <v>0</v>
      </c>
      <c r="Y547" s="131">
        <f>IF($D547=Y$1,SUMIFS($H$3:$H547,$G$3:$G547,Y$1,$C$3:$C547,"Sell"),0)</f>
        <v>0</v>
      </c>
      <c r="Z547" s="131">
        <f t="shared" si="91"/>
        <v>0</v>
      </c>
      <c r="AA547" s="131">
        <f>IF($D547=AA$1,SUMIFS($H$3:$H547,$G$3:$G547,AA$1,$C$3:$C547,"Sell"),0)</f>
        <v>0</v>
      </c>
      <c r="AB547" s="131">
        <f t="shared" si="92"/>
        <v>0</v>
      </c>
      <c r="AC547" s="131">
        <f>SUMIFS('Deductions and Deposits'!$H:$H,'Deductions and Deposits'!$G:$G,D547,'Deductions and Deposits'!$F:$F,"&lt;="&amp;B547)+SUMIFS($F$3:F547,$D$3:D547,D547,$C$3:C547,"Coin Deposit",$E$3:E547,"")</f>
        <v>0</v>
      </c>
      <c r="AD547" s="131">
        <f>SUMIFS('Deductions and Deposits'!$D:$D,'Deductions and Deposits'!$C:$C,D547)+SUMIFS($F:$F,$D:$D,D547,$C:$C,"Coin Deduction")</f>
        <v>0</v>
      </c>
      <c r="AE547" s="131">
        <f>Table5[[#This Row],[Column4]]+Table5[[#This Row],[Column14]]+Table5[[#This Row],[Column19]]+Table5[[#This Row],[Column12]]</f>
        <v>0</v>
      </c>
      <c r="AF547" s="131">
        <f>Table5[[#This Row],[Column5]]+Table5[[#This Row],[Column13]]+Table5[[#This Row],[Column21]]+Table5[[#This Row],[Column18]]</f>
        <v>0</v>
      </c>
      <c r="AG547" s="131">
        <f t="shared" si="93"/>
        <v>0</v>
      </c>
      <c r="AH547" s="131">
        <f t="shared" si="94"/>
        <v>0</v>
      </c>
      <c r="AI547" s="131">
        <f>Table5[[#This Row],[Column17]]-Table5[[#This Row],[Column20]]</f>
        <v>0</v>
      </c>
      <c r="AJ547" s="131">
        <f t="shared" si="95"/>
        <v>0</v>
      </c>
      <c r="AK547" s="131">
        <f t="shared" si="99"/>
        <v>0</v>
      </c>
      <c r="AL547" s="131">
        <f t="shared" si="96"/>
        <v>0</v>
      </c>
      <c r="AM547" s="131" t="str">
        <f t="shared" si="97"/>
        <v/>
      </c>
      <c r="AN547" s="131" t="str">
        <f t="shared" ca="1" si="98"/>
        <v/>
      </c>
    </row>
    <row r="548" spans="1:40" ht="20.25" customHeight="1" x14ac:dyDescent="0.3">
      <c r="A548" s="127"/>
      <c r="B548" s="164"/>
      <c r="C548" s="139"/>
      <c r="D548" s="140"/>
      <c r="E548" s="139"/>
      <c r="F548" s="139"/>
      <c r="G548" s="140"/>
      <c r="H548" s="139"/>
      <c r="I548" s="129"/>
      <c r="L548" s="128"/>
      <c r="M548" s="128"/>
      <c r="N548" s="128"/>
      <c r="O548" s="128"/>
      <c r="P548" s="128"/>
      <c r="Q548" s="128"/>
      <c r="R548" s="128"/>
      <c r="S548" s="128"/>
      <c r="T548" s="120">
        <f t="shared" si="89"/>
        <v>0</v>
      </c>
      <c r="U548" s="131"/>
      <c r="V548" s="131"/>
      <c r="W548" s="131">
        <f>SUMIFS($F$3:F548,$D$3:D548,D548,$C$3:C548,"Buy")+SUMIFS($F$3:F548,$D$3:D548,D548,$C$3:C548,"Coin Deposit",$E$3:E548,"&lt;&gt;")</f>
        <v>0</v>
      </c>
      <c r="X548" s="131">
        <f t="shared" si="90"/>
        <v>0</v>
      </c>
      <c r="Y548" s="131">
        <f>IF($D548=Y$1,SUMIFS($H$3:$H548,$G$3:$G548,Y$1,$C$3:$C548,"Sell"),0)</f>
        <v>0</v>
      </c>
      <c r="Z548" s="131">
        <f t="shared" si="91"/>
        <v>0</v>
      </c>
      <c r="AA548" s="131">
        <f>IF($D548=AA$1,SUMIFS($H$3:$H548,$G$3:$G548,AA$1,$C$3:$C548,"Sell"),0)</f>
        <v>0</v>
      </c>
      <c r="AB548" s="131">
        <f t="shared" si="92"/>
        <v>0</v>
      </c>
      <c r="AC548" s="131">
        <f>SUMIFS('Deductions and Deposits'!$H:$H,'Deductions and Deposits'!$G:$G,D548,'Deductions and Deposits'!$F:$F,"&lt;="&amp;B548)+SUMIFS($F$3:F548,$D$3:D548,D548,$C$3:C548,"Coin Deposit",$E$3:E548,"")</f>
        <v>0</v>
      </c>
      <c r="AD548" s="131">
        <f>SUMIFS('Deductions and Deposits'!$D:$D,'Deductions and Deposits'!$C:$C,D548)+SUMIFS($F:$F,$D:$D,D548,$C:$C,"Coin Deduction")</f>
        <v>0</v>
      </c>
      <c r="AE548" s="131">
        <f>Table5[[#This Row],[Column4]]+Table5[[#This Row],[Column14]]+Table5[[#This Row],[Column19]]+Table5[[#This Row],[Column12]]</f>
        <v>0</v>
      </c>
      <c r="AF548" s="131">
        <f>Table5[[#This Row],[Column5]]+Table5[[#This Row],[Column13]]+Table5[[#This Row],[Column21]]+Table5[[#This Row],[Column18]]</f>
        <v>0</v>
      </c>
      <c r="AG548" s="131">
        <f t="shared" si="93"/>
        <v>0</v>
      </c>
      <c r="AH548" s="131">
        <f t="shared" si="94"/>
        <v>0</v>
      </c>
      <c r="AI548" s="131">
        <f>Table5[[#This Row],[Column17]]-Table5[[#This Row],[Column20]]</f>
        <v>0</v>
      </c>
      <c r="AJ548" s="131">
        <f t="shared" si="95"/>
        <v>0</v>
      </c>
      <c r="AK548" s="131">
        <f t="shared" si="99"/>
        <v>0</v>
      </c>
      <c r="AL548" s="131">
        <f t="shared" si="96"/>
        <v>0</v>
      </c>
      <c r="AM548" s="131" t="str">
        <f t="shared" si="97"/>
        <v/>
      </c>
      <c r="AN548" s="131" t="str">
        <f t="shared" ca="1" si="98"/>
        <v/>
      </c>
    </row>
    <row r="549" spans="1:40" ht="20.25" customHeight="1" x14ac:dyDescent="0.3">
      <c r="A549" s="127"/>
      <c r="B549" s="164"/>
      <c r="C549" s="139"/>
      <c r="D549" s="140"/>
      <c r="E549" s="139"/>
      <c r="F549" s="139"/>
      <c r="G549" s="140"/>
      <c r="H549" s="139"/>
      <c r="I549" s="129"/>
      <c r="L549" s="128"/>
      <c r="M549" s="128"/>
      <c r="N549" s="128"/>
      <c r="O549" s="128"/>
      <c r="P549" s="128"/>
      <c r="Q549" s="128"/>
      <c r="R549" s="128"/>
      <c r="S549" s="128"/>
      <c r="T549" s="120">
        <f t="shared" si="89"/>
        <v>0</v>
      </c>
      <c r="U549" s="131"/>
      <c r="V549" s="131"/>
      <c r="W549" s="131">
        <f>SUMIFS($F$3:F549,$D$3:D549,D549,$C$3:C549,"Buy")+SUMIFS($F$3:F549,$D$3:D549,D549,$C$3:C549,"Coin Deposit",$E$3:E549,"&lt;&gt;")</f>
        <v>0</v>
      </c>
      <c r="X549" s="131">
        <f t="shared" si="90"/>
        <v>0</v>
      </c>
      <c r="Y549" s="131">
        <f>IF($D549=Y$1,SUMIFS($H$3:$H549,$G$3:$G549,Y$1,$C$3:$C549,"Sell"),0)</f>
        <v>0</v>
      </c>
      <c r="Z549" s="131">
        <f t="shared" si="91"/>
        <v>0</v>
      </c>
      <c r="AA549" s="131">
        <f>IF($D549=AA$1,SUMIFS($H$3:$H549,$G$3:$G549,AA$1,$C$3:$C549,"Sell"),0)</f>
        <v>0</v>
      </c>
      <c r="AB549" s="131">
        <f t="shared" si="92"/>
        <v>0</v>
      </c>
      <c r="AC549" s="131">
        <f>SUMIFS('Deductions and Deposits'!$H:$H,'Deductions and Deposits'!$G:$G,D549,'Deductions and Deposits'!$F:$F,"&lt;="&amp;B549)+SUMIFS($F$3:F549,$D$3:D549,D549,$C$3:C549,"Coin Deposit",$E$3:E549,"")</f>
        <v>0</v>
      </c>
      <c r="AD549" s="131">
        <f>SUMIFS('Deductions and Deposits'!$D:$D,'Deductions and Deposits'!$C:$C,D549)+SUMIFS($F:$F,$D:$D,D549,$C:$C,"Coin Deduction")</f>
        <v>0</v>
      </c>
      <c r="AE549" s="131">
        <f>Table5[[#This Row],[Column4]]+Table5[[#This Row],[Column14]]+Table5[[#This Row],[Column19]]+Table5[[#This Row],[Column12]]</f>
        <v>0</v>
      </c>
      <c r="AF549" s="131">
        <f>Table5[[#This Row],[Column5]]+Table5[[#This Row],[Column13]]+Table5[[#This Row],[Column21]]+Table5[[#This Row],[Column18]]</f>
        <v>0</v>
      </c>
      <c r="AG549" s="131">
        <f t="shared" si="93"/>
        <v>0</v>
      </c>
      <c r="AH549" s="131">
        <f t="shared" si="94"/>
        <v>0</v>
      </c>
      <c r="AI549" s="131">
        <f>Table5[[#This Row],[Column17]]-Table5[[#This Row],[Column20]]</f>
        <v>0</v>
      </c>
      <c r="AJ549" s="131">
        <f t="shared" si="95"/>
        <v>0</v>
      </c>
      <c r="AK549" s="131">
        <f t="shared" si="99"/>
        <v>0</v>
      </c>
      <c r="AL549" s="131">
        <f t="shared" si="96"/>
        <v>0</v>
      </c>
      <c r="AM549" s="131" t="str">
        <f t="shared" si="97"/>
        <v/>
      </c>
      <c r="AN549" s="131" t="str">
        <f t="shared" ca="1" si="98"/>
        <v/>
      </c>
    </row>
    <row r="550" spans="1:40" ht="20.25" customHeight="1" x14ac:dyDescent="0.3">
      <c r="A550" s="127"/>
      <c r="B550" s="164"/>
      <c r="C550" s="139"/>
      <c r="D550" s="140"/>
      <c r="E550" s="139"/>
      <c r="F550" s="139"/>
      <c r="G550" s="140"/>
      <c r="H550" s="139"/>
      <c r="I550" s="129"/>
      <c r="L550" s="128"/>
      <c r="M550" s="128"/>
      <c r="N550" s="128"/>
      <c r="O550" s="128"/>
      <c r="P550" s="128"/>
      <c r="Q550" s="128"/>
      <c r="R550" s="128"/>
      <c r="S550" s="128"/>
      <c r="T550" s="120">
        <f t="shared" si="89"/>
        <v>0</v>
      </c>
      <c r="U550" s="131"/>
      <c r="V550" s="131"/>
      <c r="W550" s="131">
        <f>SUMIFS($F$3:F550,$D$3:D550,D550,$C$3:C550,"Buy")+SUMIFS($F$3:F550,$D$3:D550,D550,$C$3:C550,"Coin Deposit",$E$3:E550,"&lt;&gt;")</f>
        <v>0</v>
      </c>
      <c r="X550" s="131">
        <f t="shared" si="90"/>
        <v>0</v>
      </c>
      <c r="Y550" s="131">
        <f>IF($D550=Y$1,SUMIFS($H$3:$H550,$G$3:$G550,Y$1,$C$3:$C550,"Sell"),0)</f>
        <v>0</v>
      </c>
      <c r="Z550" s="131">
        <f t="shared" si="91"/>
        <v>0</v>
      </c>
      <c r="AA550" s="131">
        <f>IF($D550=AA$1,SUMIFS($H$3:$H550,$G$3:$G550,AA$1,$C$3:$C550,"Sell"),0)</f>
        <v>0</v>
      </c>
      <c r="AB550" s="131">
        <f t="shared" si="92"/>
        <v>0</v>
      </c>
      <c r="AC550" s="131">
        <f>SUMIFS('Deductions and Deposits'!$H:$H,'Deductions and Deposits'!$G:$G,D550,'Deductions and Deposits'!$F:$F,"&lt;="&amp;B550)+SUMIFS($F$3:F550,$D$3:D550,D550,$C$3:C550,"Coin Deposit",$E$3:E550,"")</f>
        <v>0</v>
      </c>
      <c r="AD550" s="131">
        <f>SUMIFS('Deductions and Deposits'!$D:$D,'Deductions and Deposits'!$C:$C,D550)+SUMIFS($F:$F,$D:$D,D550,$C:$C,"Coin Deduction")</f>
        <v>0</v>
      </c>
      <c r="AE550" s="131">
        <f>Table5[[#This Row],[Column4]]+Table5[[#This Row],[Column14]]+Table5[[#This Row],[Column19]]+Table5[[#This Row],[Column12]]</f>
        <v>0</v>
      </c>
      <c r="AF550" s="131">
        <f>Table5[[#This Row],[Column5]]+Table5[[#This Row],[Column13]]+Table5[[#This Row],[Column21]]+Table5[[#This Row],[Column18]]</f>
        <v>0</v>
      </c>
      <c r="AG550" s="131">
        <f t="shared" si="93"/>
        <v>0</v>
      </c>
      <c r="AH550" s="131">
        <f t="shared" si="94"/>
        <v>0</v>
      </c>
      <c r="AI550" s="131">
        <f>Table5[[#This Row],[Column17]]-Table5[[#This Row],[Column20]]</f>
        <v>0</v>
      </c>
      <c r="AJ550" s="131">
        <f t="shared" si="95"/>
        <v>0</v>
      </c>
      <c r="AK550" s="131">
        <f t="shared" si="99"/>
        <v>0</v>
      </c>
      <c r="AL550" s="131">
        <f t="shared" si="96"/>
        <v>0</v>
      </c>
      <c r="AM550" s="131" t="str">
        <f t="shared" si="97"/>
        <v/>
      </c>
      <c r="AN550" s="131" t="str">
        <f t="shared" ca="1" si="98"/>
        <v/>
      </c>
    </row>
    <row r="551" spans="1:40" ht="20.25" customHeight="1" x14ac:dyDescent="0.3">
      <c r="A551" s="127"/>
      <c r="B551" s="164"/>
      <c r="C551" s="139"/>
      <c r="D551" s="140"/>
      <c r="E551" s="139"/>
      <c r="F551" s="139"/>
      <c r="G551" s="140"/>
      <c r="H551" s="139"/>
      <c r="I551" s="129"/>
      <c r="L551" s="128"/>
      <c r="M551" s="128"/>
      <c r="N551" s="128"/>
      <c r="O551" s="128"/>
      <c r="P551" s="128"/>
      <c r="Q551" s="128"/>
      <c r="R551" s="128"/>
      <c r="S551" s="128"/>
      <c r="T551" s="120">
        <f t="shared" si="89"/>
        <v>0</v>
      </c>
      <c r="U551" s="131"/>
      <c r="V551" s="131"/>
      <c r="W551" s="131">
        <f>SUMIFS($F$3:F551,$D$3:D551,D551,$C$3:C551,"Buy")+SUMIFS($F$3:F551,$D$3:D551,D551,$C$3:C551,"Coin Deposit",$E$3:E551,"&lt;&gt;")</f>
        <v>0</v>
      </c>
      <c r="X551" s="131">
        <f t="shared" si="90"/>
        <v>0</v>
      </c>
      <c r="Y551" s="131">
        <f>IF($D551=Y$1,SUMIFS($H$3:$H551,$G$3:$G551,Y$1,$C$3:$C551,"Sell"),0)</f>
        <v>0</v>
      </c>
      <c r="Z551" s="131">
        <f t="shared" si="91"/>
        <v>0</v>
      </c>
      <c r="AA551" s="131">
        <f>IF($D551=AA$1,SUMIFS($H$3:$H551,$G$3:$G551,AA$1,$C$3:$C551,"Sell"),0)</f>
        <v>0</v>
      </c>
      <c r="AB551" s="131">
        <f t="shared" si="92"/>
        <v>0</v>
      </c>
      <c r="AC551" s="131">
        <f>SUMIFS('Deductions and Deposits'!$H:$H,'Deductions and Deposits'!$G:$G,D551,'Deductions and Deposits'!$F:$F,"&lt;="&amp;B551)+SUMIFS($F$3:F551,$D$3:D551,D551,$C$3:C551,"Coin Deposit",$E$3:E551,"")</f>
        <v>0</v>
      </c>
      <c r="AD551" s="131">
        <f>SUMIFS('Deductions and Deposits'!$D:$D,'Deductions and Deposits'!$C:$C,D551)+SUMIFS($F:$F,$D:$D,D551,$C:$C,"Coin Deduction")</f>
        <v>0</v>
      </c>
      <c r="AE551" s="131">
        <f>Table5[[#This Row],[Column4]]+Table5[[#This Row],[Column14]]+Table5[[#This Row],[Column19]]+Table5[[#This Row],[Column12]]</f>
        <v>0</v>
      </c>
      <c r="AF551" s="131">
        <f>Table5[[#This Row],[Column5]]+Table5[[#This Row],[Column13]]+Table5[[#This Row],[Column21]]+Table5[[#This Row],[Column18]]</f>
        <v>0</v>
      </c>
      <c r="AG551" s="131">
        <f t="shared" si="93"/>
        <v>0</v>
      </c>
      <c r="AH551" s="131">
        <f t="shared" si="94"/>
        <v>0</v>
      </c>
      <c r="AI551" s="131">
        <f>Table5[[#This Row],[Column17]]-Table5[[#This Row],[Column20]]</f>
        <v>0</v>
      </c>
      <c r="AJ551" s="131">
        <f t="shared" si="95"/>
        <v>0</v>
      </c>
      <c r="AK551" s="131">
        <f t="shared" si="99"/>
        <v>0</v>
      </c>
      <c r="AL551" s="131">
        <f t="shared" si="96"/>
        <v>0</v>
      </c>
      <c r="AM551" s="131" t="str">
        <f t="shared" si="97"/>
        <v/>
      </c>
      <c r="AN551" s="131" t="str">
        <f t="shared" ca="1" si="98"/>
        <v/>
      </c>
    </row>
    <row r="552" spans="1:40" ht="20.25" customHeight="1" x14ac:dyDescent="0.3">
      <c r="A552" s="127"/>
      <c r="B552" s="164"/>
      <c r="C552" s="139"/>
      <c r="D552" s="140"/>
      <c r="E552" s="139"/>
      <c r="F552" s="139"/>
      <c r="G552" s="140"/>
      <c r="H552" s="139"/>
      <c r="I552" s="129"/>
      <c r="L552" s="128"/>
      <c r="M552" s="128"/>
      <c r="N552" s="128"/>
      <c r="O552" s="128"/>
      <c r="P552" s="128"/>
      <c r="Q552" s="128"/>
      <c r="R552" s="128"/>
      <c r="S552" s="128"/>
      <c r="T552" s="120">
        <f t="shared" si="89"/>
        <v>0</v>
      </c>
      <c r="U552" s="131"/>
      <c r="V552" s="131"/>
      <c r="W552" s="131">
        <f>SUMIFS($F$3:F552,$D$3:D552,D552,$C$3:C552,"Buy")+SUMIFS($F$3:F552,$D$3:D552,D552,$C$3:C552,"Coin Deposit",$E$3:E552,"&lt;&gt;")</f>
        <v>0</v>
      </c>
      <c r="X552" s="131">
        <f t="shared" si="90"/>
        <v>0</v>
      </c>
      <c r="Y552" s="131">
        <f>IF($D552=Y$1,SUMIFS($H$3:$H552,$G$3:$G552,Y$1,$C$3:$C552,"Sell"),0)</f>
        <v>0</v>
      </c>
      <c r="Z552" s="131">
        <f t="shared" si="91"/>
        <v>0</v>
      </c>
      <c r="AA552" s="131">
        <f>IF($D552=AA$1,SUMIFS($H$3:$H552,$G$3:$G552,AA$1,$C$3:$C552,"Sell"),0)</f>
        <v>0</v>
      </c>
      <c r="AB552" s="131">
        <f t="shared" si="92"/>
        <v>0</v>
      </c>
      <c r="AC552" s="131">
        <f>SUMIFS('Deductions and Deposits'!$H:$H,'Deductions and Deposits'!$G:$G,D552,'Deductions and Deposits'!$F:$F,"&lt;="&amp;B552)+SUMIFS($F$3:F552,$D$3:D552,D552,$C$3:C552,"Coin Deposit",$E$3:E552,"")</f>
        <v>0</v>
      </c>
      <c r="AD552" s="131">
        <f>SUMIFS('Deductions and Deposits'!$D:$D,'Deductions and Deposits'!$C:$C,D552)+SUMIFS($F:$F,$D:$D,D552,$C:$C,"Coin Deduction")</f>
        <v>0</v>
      </c>
      <c r="AE552" s="131">
        <f>Table5[[#This Row],[Column4]]+Table5[[#This Row],[Column14]]+Table5[[#This Row],[Column19]]+Table5[[#This Row],[Column12]]</f>
        <v>0</v>
      </c>
      <c r="AF552" s="131">
        <f>Table5[[#This Row],[Column5]]+Table5[[#This Row],[Column13]]+Table5[[#This Row],[Column21]]+Table5[[#This Row],[Column18]]</f>
        <v>0</v>
      </c>
      <c r="AG552" s="131">
        <f t="shared" si="93"/>
        <v>0</v>
      </c>
      <c r="AH552" s="131">
        <f t="shared" si="94"/>
        <v>0</v>
      </c>
      <c r="AI552" s="131">
        <f>Table5[[#This Row],[Column17]]-Table5[[#This Row],[Column20]]</f>
        <v>0</v>
      </c>
      <c r="AJ552" s="131">
        <f t="shared" si="95"/>
        <v>0</v>
      </c>
      <c r="AK552" s="131">
        <f t="shared" si="99"/>
        <v>0</v>
      </c>
      <c r="AL552" s="131">
        <f t="shared" si="96"/>
        <v>0</v>
      </c>
      <c r="AM552" s="131" t="str">
        <f t="shared" si="97"/>
        <v/>
      </c>
      <c r="AN552" s="131" t="str">
        <f t="shared" ca="1" si="98"/>
        <v/>
      </c>
    </row>
    <row r="553" spans="1:40" ht="20.25" customHeight="1" x14ac:dyDescent="0.3">
      <c r="A553" s="127"/>
      <c r="B553" s="164"/>
      <c r="C553" s="139"/>
      <c r="D553" s="140"/>
      <c r="E553" s="139"/>
      <c r="F553" s="139"/>
      <c r="G553" s="140"/>
      <c r="H553" s="139"/>
      <c r="I553" s="129"/>
      <c r="L553" s="128"/>
      <c r="M553" s="128"/>
      <c r="N553" s="128"/>
      <c r="O553" s="128"/>
      <c r="P553" s="128"/>
      <c r="Q553" s="128"/>
      <c r="R553" s="128"/>
      <c r="S553" s="128"/>
      <c r="T553" s="120">
        <f t="shared" si="89"/>
        <v>0</v>
      </c>
      <c r="U553" s="131"/>
      <c r="V553" s="131"/>
      <c r="W553" s="131">
        <f>SUMIFS($F$3:F553,$D$3:D553,D553,$C$3:C553,"Buy")+SUMIFS($F$3:F553,$D$3:D553,D553,$C$3:C553,"Coin Deposit",$E$3:E553,"&lt;&gt;")</f>
        <v>0</v>
      </c>
      <c r="X553" s="131">
        <f t="shared" si="90"/>
        <v>0</v>
      </c>
      <c r="Y553" s="131">
        <f>IF($D553=Y$1,SUMIFS($H$3:$H553,$G$3:$G553,Y$1,$C$3:$C553,"Sell"),0)</f>
        <v>0</v>
      </c>
      <c r="Z553" s="131">
        <f t="shared" si="91"/>
        <v>0</v>
      </c>
      <c r="AA553" s="131">
        <f>IF($D553=AA$1,SUMIFS($H$3:$H553,$G$3:$G553,AA$1,$C$3:$C553,"Sell"),0)</f>
        <v>0</v>
      </c>
      <c r="AB553" s="131">
        <f t="shared" si="92"/>
        <v>0</v>
      </c>
      <c r="AC553" s="131">
        <f>SUMIFS('Deductions and Deposits'!$H:$H,'Deductions and Deposits'!$G:$G,D553,'Deductions and Deposits'!$F:$F,"&lt;="&amp;B553)+SUMIFS($F$3:F553,$D$3:D553,D553,$C$3:C553,"Coin Deposit",$E$3:E553,"")</f>
        <v>0</v>
      </c>
      <c r="AD553" s="131">
        <f>SUMIFS('Deductions and Deposits'!$D:$D,'Deductions and Deposits'!$C:$C,D553)+SUMIFS($F:$F,$D:$D,D553,$C:$C,"Coin Deduction")</f>
        <v>0</v>
      </c>
      <c r="AE553" s="131">
        <f>Table5[[#This Row],[Column4]]+Table5[[#This Row],[Column14]]+Table5[[#This Row],[Column19]]+Table5[[#This Row],[Column12]]</f>
        <v>0</v>
      </c>
      <c r="AF553" s="131">
        <f>Table5[[#This Row],[Column5]]+Table5[[#This Row],[Column13]]+Table5[[#This Row],[Column21]]+Table5[[#This Row],[Column18]]</f>
        <v>0</v>
      </c>
      <c r="AG553" s="131">
        <f t="shared" si="93"/>
        <v>0</v>
      </c>
      <c r="AH553" s="131">
        <f t="shared" si="94"/>
        <v>0</v>
      </c>
      <c r="AI553" s="131">
        <f>Table5[[#This Row],[Column17]]-Table5[[#This Row],[Column20]]</f>
        <v>0</v>
      </c>
      <c r="AJ553" s="131">
        <f t="shared" si="95"/>
        <v>0</v>
      </c>
      <c r="AK553" s="131">
        <f t="shared" si="99"/>
        <v>0</v>
      </c>
      <c r="AL553" s="131">
        <f t="shared" si="96"/>
        <v>0</v>
      </c>
      <c r="AM553" s="131" t="str">
        <f t="shared" si="97"/>
        <v/>
      </c>
      <c r="AN553" s="131" t="str">
        <f t="shared" ca="1" si="98"/>
        <v/>
      </c>
    </row>
    <row r="554" spans="1:40" ht="20.25" customHeight="1" x14ac:dyDescent="0.3">
      <c r="A554" s="127"/>
      <c r="B554" s="164"/>
      <c r="C554" s="139"/>
      <c r="D554" s="140"/>
      <c r="E554" s="139"/>
      <c r="F554" s="139"/>
      <c r="G554" s="140"/>
      <c r="H554" s="139"/>
      <c r="I554" s="129"/>
      <c r="L554" s="128"/>
      <c r="M554" s="128"/>
      <c r="N554" s="128"/>
      <c r="O554" s="128"/>
      <c r="P554" s="128"/>
      <c r="Q554" s="128"/>
      <c r="R554" s="128"/>
      <c r="S554" s="128"/>
      <c r="T554" s="120">
        <f t="shared" si="89"/>
        <v>0</v>
      </c>
      <c r="U554" s="131"/>
      <c r="V554" s="131"/>
      <c r="W554" s="131">
        <f>SUMIFS($F$3:F554,$D$3:D554,D554,$C$3:C554,"Buy")+SUMIFS($F$3:F554,$D$3:D554,D554,$C$3:C554,"Coin Deposit",$E$3:E554,"&lt;&gt;")</f>
        <v>0</v>
      </c>
      <c r="X554" s="131">
        <f t="shared" si="90"/>
        <v>0</v>
      </c>
      <c r="Y554" s="131">
        <f>IF($D554=Y$1,SUMIFS($H$3:$H554,$G$3:$G554,Y$1,$C$3:$C554,"Sell"),0)</f>
        <v>0</v>
      </c>
      <c r="Z554" s="131">
        <f t="shared" si="91"/>
        <v>0</v>
      </c>
      <c r="AA554" s="131">
        <f>IF($D554=AA$1,SUMIFS($H$3:$H554,$G$3:$G554,AA$1,$C$3:$C554,"Sell"),0)</f>
        <v>0</v>
      </c>
      <c r="AB554" s="131">
        <f t="shared" si="92"/>
        <v>0</v>
      </c>
      <c r="AC554" s="131">
        <f>SUMIFS('Deductions and Deposits'!$H:$H,'Deductions and Deposits'!$G:$G,D554,'Deductions and Deposits'!$F:$F,"&lt;="&amp;B554)+SUMIFS($F$3:F554,$D$3:D554,D554,$C$3:C554,"Coin Deposit",$E$3:E554,"")</f>
        <v>0</v>
      </c>
      <c r="AD554" s="131">
        <f>SUMIFS('Deductions and Deposits'!$D:$D,'Deductions and Deposits'!$C:$C,D554)+SUMIFS($F:$F,$D:$D,D554,$C:$C,"Coin Deduction")</f>
        <v>0</v>
      </c>
      <c r="AE554" s="131">
        <f>Table5[[#This Row],[Column4]]+Table5[[#This Row],[Column14]]+Table5[[#This Row],[Column19]]+Table5[[#This Row],[Column12]]</f>
        <v>0</v>
      </c>
      <c r="AF554" s="131">
        <f>Table5[[#This Row],[Column5]]+Table5[[#This Row],[Column13]]+Table5[[#This Row],[Column21]]+Table5[[#This Row],[Column18]]</f>
        <v>0</v>
      </c>
      <c r="AG554" s="131">
        <f t="shared" si="93"/>
        <v>0</v>
      </c>
      <c r="AH554" s="131">
        <f t="shared" si="94"/>
        <v>0</v>
      </c>
      <c r="AI554" s="131">
        <f>Table5[[#This Row],[Column17]]-Table5[[#This Row],[Column20]]</f>
        <v>0</v>
      </c>
      <c r="AJ554" s="131">
        <f t="shared" si="95"/>
        <v>0</v>
      </c>
      <c r="AK554" s="131">
        <f t="shared" si="99"/>
        <v>0</v>
      </c>
      <c r="AL554" s="131">
        <f t="shared" si="96"/>
        <v>0</v>
      </c>
      <c r="AM554" s="131" t="str">
        <f t="shared" si="97"/>
        <v/>
      </c>
      <c r="AN554" s="131" t="str">
        <f t="shared" ca="1" si="98"/>
        <v/>
      </c>
    </row>
    <row r="555" spans="1:40" ht="20.25" customHeight="1" x14ac:dyDescent="0.3">
      <c r="A555" s="127"/>
      <c r="B555" s="164"/>
      <c r="C555" s="139"/>
      <c r="D555" s="140"/>
      <c r="E555" s="139"/>
      <c r="F555" s="139"/>
      <c r="G555" s="140"/>
      <c r="H555" s="139"/>
      <c r="I555" s="129"/>
      <c r="L555" s="128"/>
      <c r="M555" s="128"/>
      <c r="N555" s="128"/>
      <c r="O555" s="128"/>
      <c r="P555" s="128"/>
      <c r="Q555" s="128"/>
      <c r="R555" s="128"/>
      <c r="S555" s="128"/>
      <c r="T555" s="120">
        <f t="shared" si="89"/>
        <v>0</v>
      </c>
      <c r="U555" s="131"/>
      <c r="V555" s="131"/>
      <c r="W555" s="131">
        <f>SUMIFS($F$3:F555,$D$3:D555,D555,$C$3:C555,"Buy")+SUMIFS($F$3:F555,$D$3:D555,D555,$C$3:C555,"Coin Deposit",$E$3:E555,"&lt;&gt;")</f>
        <v>0</v>
      </c>
      <c r="X555" s="131">
        <f t="shared" si="90"/>
        <v>0</v>
      </c>
      <c r="Y555" s="131">
        <f>IF($D555=Y$1,SUMIFS($H$3:$H555,$G$3:$G555,Y$1,$C$3:$C555,"Sell"),0)</f>
        <v>0</v>
      </c>
      <c r="Z555" s="131">
        <f t="shared" si="91"/>
        <v>0</v>
      </c>
      <c r="AA555" s="131">
        <f>IF($D555=AA$1,SUMIFS($H$3:$H555,$G$3:$G555,AA$1,$C$3:$C555,"Sell"),0)</f>
        <v>0</v>
      </c>
      <c r="AB555" s="131">
        <f t="shared" si="92"/>
        <v>0</v>
      </c>
      <c r="AC555" s="131">
        <f>SUMIFS('Deductions and Deposits'!$H:$H,'Deductions and Deposits'!$G:$G,D555,'Deductions and Deposits'!$F:$F,"&lt;="&amp;B555)+SUMIFS($F$3:F555,$D$3:D555,D555,$C$3:C555,"Coin Deposit",$E$3:E555,"")</f>
        <v>0</v>
      </c>
      <c r="AD555" s="131">
        <f>SUMIFS('Deductions and Deposits'!$D:$D,'Deductions and Deposits'!$C:$C,D555)+SUMIFS($F:$F,$D:$D,D555,$C:$C,"Coin Deduction")</f>
        <v>0</v>
      </c>
      <c r="AE555" s="131">
        <f>Table5[[#This Row],[Column4]]+Table5[[#This Row],[Column14]]+Table5[[#This Row],[Column19]]+Table5[[#This Row],[Column12]]</f>
        <v>0</v>
      </c>
      <c r="AF555" s="131">
        <f>Table5[[#This Row],[Column5]]+Table5[[#This Row],[Column13]]+Table5[[#This Row],[Column21]]+Table5[[#This Row],[Column18]]</f>
        <v>0</v>
      </c>
      <c r="AG555" s="131">
        <f t="shared" si="93"/>
        <v>0</v>
      </c>
      <c r="AH555" s="131">
        <f t="shared" si="94"/>
        <v>0</v>
      </c>
      <c r="AI555" s="131">
        <f>Table5[[#This Row],[Column17]]-Table5[[#This Row],[Column20]]</f>
        <v>0</v>
      </c>
      <c r="AJ555" s="131">
        <f t="shared" si="95"/>
        <v>0</v>
      </c>
      <c r="AK555" s="131">
        <f t="shared" si="99"/>
        <v>0</v>
      </c>
      <c r="AL555" s="131">
        <f t="shared" si="96"/>
        <v>0</v>
      </c>
      <c r="AM555" s="131" t="str">
        <f t="shared" si="97"/>
        <v/>
      </c>
      <c r="AN555" s="131" t="str">
        <f t="shared" ca="1" si="98"/>
        <v/>
      </c>
    </row>
    <row r="556" spans="1:40" ht="20.25" customHeight="1" x14ac:dyDescent="0.3">
      <c r="A556" s="127"/>
      <c r="B556" s="164"/>
      <c r="C556" s="139"/>
      <c r="D556" s="140"/>
      <c r="E556" s="139"/>
      <c r="F556" s="139"/>
      <c r="G556" s="140"/>
      <c r="H556" s="139"/>
      <c r="I556" s="129"/>
      <c r="L556" s="128"/>
      <c r="M556" s="128"/>
      <c r="N556" s="128"/>
      <c r="O556" s="128"/>
      <c r="P556" s="128"/>
      <c r="Q556" s="128"/>
      <c r="R556" s="128"/>
      <c r="S556" s="128"/>
      <c r="T556" s="120">
        <f t="shared" si="89"/>
        <v>0</v>
      </c>
      <c r="U556" s="131"/>
      <c r="V556" s="131"/>
      <c r="W556" s="131">
        <f>SUMIFS($F$3:F556,$D$3:D556,D556,$C$3:C556,"Buy")+SUMIFS($F$3:F556,$D$3:D556,D556,$C$3:C556,"Coin Deposit",$E$3:E556,"&lt;&gt;")</f>
        <v>0</v>
      </c>
      <c r="X556" s="131">
        <f t="shared" si="90"/>
        <v>0</v>
      </c>
      <c r="Y556" s="131">
        <f>IF($D556=Y$1,SUMIFS($H$3:$H556,$G$3:$G556,Y$1,$C$3:$C556,"Sell"),0)</f>
        <v>0</v>
      </c>
      <c r="Z556" s="131">
        <f t="shared" si="91"/>
        <v>0</v>
      </c>
      <c r="AA556" s="131">
        <f>IF($D556=AA$1,SUMIFS($H$3:$H556,$G$3:$G556,AA$1,$C$3:$C556,"Sell"),0)</f>
        <v>0</v>
      </c>
      <c r="AB556" s="131">
        <f t="shared" si="92"/>
        <v>0</v>
      </c>
      <c r="AC556" s="131">
        <f>SUMIFS('Deductions and Deposits'!$H:$H,'Deductions and Deposits'!$G:$G,D556,'Deductions and Deposits'!$F:$F,"&lt;="&amp;B556)+SUMIFS($F$3:F556,$D$3:D556,D556,$C$3:C556,"Coin Deposit",$E$3:E556,"")</f>
        <v>0</v>
      </c>
      <c r="AD556" s="131">
        <f>SUMIFS('Deductions and Deposits'!$D:$D,'Deductions and Deposits'!$C:$C,D556)+SUMIFS($F:$F,$D:$D,D556,$C:$C,"Coin Deduction")</f>
        <v>0</v>
      </c>
      <c r="AE556" s="131">
        <f>Table5[[#This Row],[Column4]]+Table5[[#This Row],[Column14]]+Table5[[#This Row],[Column19]]+Table5[[#This Row],[Column12]]</f>
        <v>0</v>
      </c>
      <c r="AF556" s="131">
        <f>Table5[[#This Row],[Column5]]+Table5[[#This Row],[Column13]]+Table5[[#This Row],[Column21]]+Table5[[#This Row],[Column18]]</f>
        <v>0</v>
      </c>
      <c r="AG556" s="131">
        <f t="shared" si="93"/>
        <v>0</v>
      </c>
      <c r="AH556" s="131">
        <f t="shared" si="94"/>
        <v>0</v>
      </c>
      <c r="AI556" s="131">
        <f>Table5[[#This Row],[Column17]]-Table5[[#This Row],[Column20]]</f>
        <v>0</v>
      </c>
      <c r="AJ556" s="131">
        <f t="shared" si="95"/>
        <v>0</v>
      </c>
      <c r="AK556" s="131">
        <f t="shared" si="99"/>
        <v>0</v>
      </c>
      <c r="AL556" s="131">
        <f t="shared" si="96"/>
        <v>0</v>
      </c>
      <c r="AM556" s="131" t="str">
        <f t="shared" si="97"/>
        <v/>
      </c>
      <c r="AN556" s="131" t="str">
        <f t="shared" ca="1" si="98"/>
        <v/>
      </c>
    </row>
    <row r="557" spans="1:40" ht="20.25" customHeight="1" x14ac:dyDescent="0.3">
      <c r="A557" s="127"/>
      <c r="B557" s="164"/>
      <c r="C557" s="139"/>
      <c r="D557" s="140"/>
      <c r="E557" s="139"/>
      <c r="F557" s="139"/>
      <c r="G557" s="140"/>
      <c r="H557" s="139"/>
      <c r="I557" s="129"/>
      <c r="L557" s="128"/>
      <c r="M557" s="128"/>
      <c r="N557" s="128"/>
      <c r="O557" s="128"/>
      <c r="P557" s="128"/>
      <c r="Q557" s="128"/>
      <c r="R557" s="128"/>
      <c r="S557" s="128"/>
      <c r="T557" s="120">
        <f t="shared" si="89"/>
        <v>0</v>
      </c>
      <c r="U557" s="131"/>
      <c r="V557" s="131"/>
      <c r="W557" s="131">
        <f>SUMIFS($F$3:F557,$D$3:D557,D557,$C$3:C557,"Buy")+SUMIFS($F$3:F557,$D$3:D557,D557,$C$3:C557,"Coin Deposit",$E$3:E557,"&lt;&gt;")</f>
        <v>0</v>
      </c>
      <c r="X557" s="131">
        <f t="shared" si="90"/>
        <v>0</v>
      </c>
      <c r="Y557" s="131">
        <f>IF($D557=Y$1,SUMIFS($H$3:$H557,$G$3:$G557,Y$1,$C$3:$C557,"Sell"),0)</f>
        <v>0</v>
      </c>
      <c r="Z557" s="131">
        <f t="shared" si="91"/>
        <v>0</v>
      </c>
      <c r="AA557" s="131">
        <f>IF($D557=AA$1,SUMIFS($H$3:$H557,$G$3:$G557,AA$1,$C$3:$C557,"Sell"),0)</f>
        <v>0</v>
      </c>
      <c r="AB557" s="131">
        <f t="shared" si="92"/>
        <v>0</v>
      </c>
      <c r="AC557" s="131">
        <f>SUMIFS('Deductions and Deposits'!$H:$H,'Deductions and Deposits'!$G:$G,D557,'Deductions and Deposits'!$F:$F,"&lt;="&amp;B557)+SUMIFS($F$3:F557,$D$3:D557,D557,$C$3:C557,"Coin Deposit",$E$3:E557,"")</f>
        <v>0</v>
      </c>
      <c r="AD557" s="131">
        <f>SUMIFS('Deductions and Deposits'!$D:$D,'Deductions and Deposits'!$C:$C,D557)+SUMIFS($F:$F,$D:$D,D557,$C:$C,"Coin Deduction")</f>
        <v>0</v>
      </c>
      <c r="AE557" s="131">
        <f>Table5[[#This Row],[Column4]]+Table5[[#This Row],[Column14]]+Table5[[#This Row],[Column19]]+Table5[[#This Row],[Column12]]</f>
        <v>0</v>
      </c>
      <c r="AF557" s="131">
        <f>Table5[[#This Row],[Column5]]+Table5[[#This Row],[Column13]]+Table5[[#This Row],[Column21]]+Table5[[#This Row],[Column18]]</f>
        <v>0</v>
      </c>
      <c r="AG557" s="131">
        <f t="shared" si="93"/>
        <v>0</v>
      </c>
      <c r="AH557" s="131">
        <f t="shared" si="94"/>
        <v>0</v>
      </c>
      <c r="AI557" s="131">
        <f>Table5[[#This Row],[Column17]]-Table5[[#This Row],[Column20]]</f>
        <v>0</v>
      </c>
      <c r="AJ557" s="131">
        <f t="shared" si="95"/>
        <v>0</v>
      </c>
      <c r="AK557" s="131">
        <f t="shared" si="99"/>
        <v>0</v>
      </c>
      <c r="AL557" s="131">
        <f t="shared" si="96"/>
        <v>0</v>
      </c>
      <c r="AM557" s="131" t="str">
        <f t="shared" si="97"/>
        <v/>
      </c>
      <c r="AN557" s="131" t="str">
        <f t="shared" ca="1" si="98"/>
        <v/>
      </c>
    </row>
    <row r="558" spans="1:40" ht="20.25" customHeight="1" x14ac:dyDescent="0.3">
      <c r="A558" s="127"/>
      <c r="B558" s="164"/>
      <c r="C558" s="139"/>
      <c r="D558" s="140"/>
      <c r="E558" s="139"/>
      <c r="F558" s="139"/>
      <c r="G558" s="140"/>
      <c r="H558" s="139"/>
      <c r="I558" s="129"/>
      <c r="L558" s="128"/>
      <c r="M558" s="128"/>
      <c r="N558" s="128"/>
      <c r="O558" s="128"/>
      <c r="P558" s="128"/>
      <c r="Q558" s="128"/>
      <c r="R558" s="128"/>
      <c r="S558" s="128"/>
      <c r="T558" s="120">
        <f t="shared" si="89"/>
        <v>0</v>
      </c>
      <c r="U558" s="131"/>
      <c r="V558" s="131"/>
      <c r="W558" s="131">
        <f>SUMIFS($F$3:F558,$D$3:D558,D558,$C$3:C558,"Buy")+SUMIFS($F$3:F558,$D$3:D558,D558,$C$3:C558,"Coin Deposit",$E$3:E558,"&lt;&gt;")</f>
        <v>0</v>
      </c>
      <c r="X558" s="131">
        <f t="shared" si="90"/>
        <v>0</v>
      </c>
      <c r="Y558" s="131">
        <f>IF($D558=Y$1,SUMIFS($H$3:$H558,$G$3:$G558,Y$1,$C$3:$C558,"Sell"),0)</f>
        <v>0</v>
      </c>
      <c r="Z558" s="131">
        <f t="shared" si="91"/>
        <v>0</v>
      </c>
      <c r="AA558" s="131">
        <f>IF($D558=AA$1,SUMIFS($H$3:$H558,$G$3:$G558,AA$1,$C$3:$C558,"Sell"),0)</f>
        <v>0</v>
      </c>
      <c r="AB558" s="131">
        <f t="shared" si="92"/>
        <v>0</v>
      </c>
      <c r="AC558" s="131">
        <f>SUMIFS('Deductions and Deposits'!$H:$H,'Deductions and Deposits'!$G:$G,D558,'Deductions and Deposits'!$F:$F,"&lt;="&amp;B558)+SUMIFS($F$3:F558,$D$3:D558,D558,$C$3:C558,"Coin Deposit",$E$3:E558,"")</f>
        <v>0</v>
      </c>
      <c r="AD558" s="131">
        <f>SUMIFS('Deductions and Deposits'!$D:$D,'Deductions and Deposits'!$C:$C,D558)+SUMIFS($F:$F,$D:$D,D558,$C:$C,"Coin Deduction")</f>
        <v>0</v>
      </c>
      <c r="AE558" s="131">
        <f>Table5[[#This Row],[Column4]]+Table5[[#This Row],[Column14]]+Table5[[#This Row],[Column19]]+Table5[[#This Row],[Column12]]</f>
        <v>0</v>
      </c>
      <c r="AF558" s="131">
        <f>Table5[[#This Row],[Column5]]+Table5[[#This Row],[Column13]]+Table5[[#This Row],[Column21]]+Table5[[#This Row],[Column18]]</f>
        <v>0</v>
      </c>
      <c r="AG558" s="131">
        <f t="shared" si="93"/>
        <v>0</v>
      </c>
      <c r="AH558" s="131">
        <f t="shared" si="94"/>
        <v>0</v>
      </c>
      <c r="AI558" s="131">
        <f>Table5[[#This Row],[Column17]]-Table5[[#This Row],[Column20]]</f>
        <v>0</v>
      </c>
      <c r="AJ558" s="131">
        <f t="shared" si="95"/>
        <v>0</v>
      </c>
      <c r="AK558" s="131">
        <f t="shared" si="99"/>
        <v>0</v>
      </c>
      <c r="AL558" s="131">
        <f t="shared" si="96"/>
        <v>0</v>
      </c>
      <c r="AM558" s="131" t="str">
        <f t="shared" si="97"/>
        <v/>
      </c>
      <c r="AN558" s="131" t="str">
        <f t="shared" ca="1" si="98"/>
        <v/>
      </c>
    </row>
    <row r="559" spans="1:40" ht="20.25" customHeight="1" x14ac:dyDescent="0.3">
      <c r="A559" s="127"/>
      <c r="B559" s="164"/>
      <c r="C559" s="139"/>
      <c r="D559" s="140"/>
      <c r="E559" s="139"/>
      <c r="F559" s="139"/>
      <c r="G559" s="140"/>
      <c r="H559" s="139"/>
      <c r="I559" s="129"/>
      <c r="L559" s="128"/>
      <c r="M559" s="128"/>
      <c r="N559" s="128"/>
      <c r="O559" s="128"/>
      <c r="P559" s="128"/>
      <c r="Q559" s="128"/>
      <c r="R559" s="128"/>
      <c r="S559" s="128"/>
      <c r="T559" s="120">
        <f t="shared" si="89"/>
        <v>0</v>
      </c>
      <c r="U559" s="131"/>
      <c r="V559" s="131"/>
      <c r="W559" s="131">
        <f>SUMIFS($F$3:F559,$D$3:D559,D559,$C$3:C559,"Buy")+SUMIFS($F$3:F559,$D$3:D559,D559,$C$3:C559,"Coin Deposit",$E$3:E559,"&lt;&gt;")</f>
        <v>0</v>
      </c>
      <c r="X559" s="131">
        <f t="shared" si="90"/>
        <v>0</v>
      </c>
      <c r="Y559" s="131">
        <f>IF($D559=Y$1,SUMIFS($H$3:$H559,$G$3:$G559,Y$1,$C$3:$C559,"Sell"),0)</f>
        <v>0</v>
      </c>
      <c r="Z559" s="131">
        <f t="shared" si="91"/>
        <v>0</v>
      </c>
      <c r="AA559" s="131">
        <f>IF($D559=AA$1,SUMIFS($H$3:$H559,$G$3:$G559,AA$1,$C$3:$C559,"Sell"),0)</f>
        <v>0</v>
      </c>
      <c r="AB559" s="131">
        <f t="shared" si="92"/>
        <v>0</v>
      </c>
      <c r="AC559" s="131">
        <f>SUMIFS('Deductions and Deposits'!$H:$H,'Deductions and Deposits'!$G:$G,D559,'Deductions and Deposits'!$F:$F,"&lt;="&amp;B559)+SUMIFS($F$3:F559,$D$3:D559,D559,$C$3:C559,"Coin Deposit",$E$3:E559,"")</f>
        <v>0</v>
      </c>
      <c r="AD559" s="131">
        <f>SUMIFS('Deductions and Deposits'!$D:$D,'Deductions and Deposits'!$C:$C,D559)+SUMIFS($F:$F,$D:$D,D559,$C:$C,"Coin Deduction")</f>
        <v>0</v>
      </c>
      <c r="AE559" s="131">
        <f>Table5[[#This Row],[Column4]]+Table5[[#This Row],[Column14]]+Table5[[#This Row],[Column19]]+Table5[[#This Row],[Column12]]</f>
        <v>0</v>
      </c>
      <c r="AF559" s="131">
        <f>Table5[[#This Row],[Column5]]+Table5[[#This Row],[Column13]]+Table5[[#This Row],[Column21]]+Table5[[#This Row],[Column18]]</f>
        <v>0</v>
      </c>
      <c r="AG559" s="131">
        <f t="shared" si="93"/>
        <v>0</v>
      </c>
      <c r="AH559" s="131">
        <f t="shared" si="94"/>
        <v>0</v>
      </c>
      <c r="AI559" s="131">
        <f>Table5[[#This Row],[Column17]]-Table5[[#This Row],[Column20]]</f>
        <v>0</v>
      </c>
      <c r="AJ559" s="131">
        <f t="shared" si="95"/>
        <v>0</v>
      </c>
      <c r="AK559" s="131">
        <f t="shared" si="99"/>
        <v>0</v>
      </c>
      <c r="AL559" s="131">
        <f t="shared" si="96"/>
        <v>0</v>
      </c>
      <c r="AM559" s="131" t="str">
        <f t="shared" si="97"/>
        <v/>
      </c>
      <c r="AN559" s="131" t="str">
        <f t="shared" ca="1" si="98"/>
        <v/>
      </c>
    </row>
    <row r="560" spans="1:40" ht="20.25" customHeight="1" x14ac:dyDescent="0.3">
      <c r="A560" s="127"/>
      <c r="B560" s="164"/>
      <c r="C560" s="139"/>
      <c r="D560" s="140"/>
      <c r="E560" s="139"/>
      <c r="F560" s="139"/>
      <c r="G560" s="140"/>
      <c r="H560" s="139"/>
      <c r="I560" s="129"/>
      <c r="L560" s="128"/>
      <c r="M560" s="128"/>
      <c r="N560" s="128"/>
      <c r="O560" s="128"/>
      <c r="P560" s="128"/>
      <c r="Q560" s="128"/>
      <c r="R560" s="128"/>
      <c r="S560" s="128"/>
      <c r="T560" s="120">
        <f t="shared" si="89"/>
        <v>0</v>
      </c>
      <c r="U560" s="131"/>
      <c r="V560" s="131"/>
      <c r="W560" s="131">
        <f>SUMIFS($F$3:F560,$D$3:D560,D560,$C$3:C560,"Buy")+SUMIFS($F$3:F560,$D$3:D560,D560,$C$3:C560,"Coin Deposit",$E$3:E560,"&lt;&gt;")</f>
        <v>0</v>
      </c>
      <c r="X560" s="131">
        <f t="shared" si="90"/>
        <v>0</v>
      </c>
      <c r="Y560" s="131">
        <f>IF($D560=Y$1,SUMIFS($H$3:$H560,$G$3:$G560,Y$1,$C$3:$C560,"Sell"),0)</f>
        <v>0</v>
      </c>
      <c r="Z560" s="131">
        <f t="shared" si="91"/>
        <v>0</v>
      </c>
      <c r="AA560" s="131">
        <f>IF($D560=AA$1,SUMIFS($H$3:$H560,$G$3:$G560,AA$1,$C$3:$C560,"Sell"),0)</f>
        <v>0</v>
      </c>
      <c r="AB560" s="131">
        <f t="shared" si="92"/>
        <v>0</v>
      </c>
      <c r="AC560" s="131">
        <f>SUMIFS('Deductions and Deposits'!$H:$H,'Deductions and Deposits'!$G:$G,D560,'Deductions and Deposits'!$F:$F,"&lt;="&amp;B560)+SUMIFS($F$3:F560,$D$3:D560,D560,$C$3:C560,"Coin Deposit",$E$3:E560,"")</f>
        <v>0</v>
      </c>
      <c r="AD560" s="131">
        <f>SUMIFS('Deductions and Deposits'!$D:$D,'Deductions and Deposits'!$C:$C,D560)+SUMIFS($F:$F,$D:$D,D560,$C:$C,"Coin Deduction")</f>
        <v>0</v>
      </c>
      <c r="AE560" s="131">
        <f>Table5[[#This Row],[Column4]]+Table5[[#This Row],[Column14]]+Table5[[#This Row],[Column19]]+Table5[[#This Row],[Column12]]</f>
        <v>0</v>
      </c>
      <c r="AF560" s="131">
        <f>Table5[[#This Row],[Column5]]+Table5[[#This Row],[Column13]]+Table5[[#This Row],[Column21]]+Table5[[#This Row],[Column18]]</f>
        <v>0</v>
      </c>
      <c r="AG560" s="131">
        <f t="shared" si="93"/>
        <v>0</v>
      </c>
      <c r="AH560" s="131">
        <f t="shared" si="94"/>
        <v>0</v>
      </c>
      <c r="AI560" s="131">
        <f>Table5[[#This Row],[Column17]]-Table5[[#This Row],[Column20]]</f>
        <v>0</v>
      </c>
      <c r="AJ560" s="131">
        <f t="shared" si="95"/>
        <v>0</v>
      </c>
      <c r="AK560" s="131">
        <f t="shared" si="99"/>
        <v>0</v>
      </c>
      <c r="AL560" s="131">
        <f t="shared" si="96"/>
        <v>0</v>
      </c>
      <c r="AM560" s="131" t="str">
        <f t="shared" si="97"/>
        <v/>
      </c>
      <c r="AN560" s="131" t="str">
        <f t="shared" ca="1" si="98"/>
        <v/>
      </c>
    </row>
    <row r="561" spans="1:40" ht="20.25" customHeight="1" x14ac:dyDescent="0.3">
      <c r="A561" s="127"/>
      <c r="B561" s="164"/>
      <c r="C561" s="139"/>
      <c r="D561" s="140"/>
      <c r="E561" s="139"/>
      <c r="F561" s="139"/>
      <c r="G561" s="140"/>
      <c r="H561" s="139"/>
      <c r="I561" s="129"/>
      <c r="L561" s="128"/>
      <c r="M561" s="128"/>
      <c r="N561" s="128"/>
      <c r="O561" s="128"/>
      <c r="P561" s="128"/>
      <c r="Q561" s="128"/>
      <c r="R561" s="128"/>
      <c r="S561" s="128"/>
      <c r="T561" s="120">
        <f t="shared" si="89"/>
        <v>0</v>
      </c>
      <c r="U561" s="131"/>
      <c r="V561" s="131"/>
      <c r="W561" s="131">
        <f>SUMIFS($F$3:F561,$D$3:D561,D561,$C$3:C561,"Buy")+SUMIFS($F$3:F561,$D$3:D561,D561,$C$3:C561,"Coin Deposit",$E$3:E561,"&lt;&gt;")</f>
        <v>0</v>
      </c>
      <c r="X561" s="131">
        <f t="shared" si="90"/>
        <v>0</v>
      </c>
      <c r="Y561" s="131">
        <f>IF($D561=Y$1,SUMIFS($H$3:$H561,$G$3:$G561,Y$1,$C$3:$C561,"Sell"),0)</f>
        <v>0</v>
      </c>
      <c r="Z561" s="131">
        <f t="shared" si="91"/>
        <v>0</v>
      </c>
      <c r="AA561" s="131">
        <f>IF($D561=AA$1,SUMIFS($H$3:$H561,$G$3:$G561,AA$1,$C$3:$C561,"Sell"),0)</f>
        <v>0</v>
      </c>
      <c r="AB561" s="131">
        <f t="shared" si="92"/>
        <v>0</v>
      </c>
      <c r="AC561" s="131">
        <f>SUMIFS('Deductions and Deposits'!$H:$H,'Deductions and Deposits'!$G:$G,D561,'Deductions and Deposits'!$F:$F,"&lt;="&amp;B561)+SUMIFS($F$3:F561,$D$3:D561,D561,$C$3:C561,"Coin Deposit",$E$3:E561,"")</f>
        <v>0</v>
      </c>
      <c r="AD561" s="131">
        <f>SUMIFS('Deductions and Deposits'!$D:$D,'Deductions and Deposits'!$C:$C,D561)+SUMIFS($F:$F,$D:$D,D561,$C:$C,"Coin Deduction")</f>
        <v>0</v>
      </c>
      <c r="AE561" s="131">
        <f>Table5[[#This Row],[Column4]]+Table5[[#This Row],[Column14]]+Table5[[#This Row],[Column19]]+Table5[[#This Row],[Column12]]</f>
        <v>0</v>
      </c>
      <c r="AF561" s="131">
        <f>Table5[[#This Row],[Column5]]+Table5[[#This Row],[Column13]]+Table5[[#This Row],[Column21]]+Table5[[#This Row],[Column18]]</f>
        <v>0</v>
      </c>
      <c r="AG561" s="131">
        <f t="shared" si="93"/>
        <v>0</v>
      </c>
      <c r="AH561" s="131">
        <f t="shared" si="94"/>
        <v>0</v>
      </c>
      <c r="AI561" s="131">
        <f>Table5[[#This Row],[Column17]]-Table5[[#This Row],[Column20]]</f>
        <v>0</v>
      </c>
      <c r="AJ561" s="131">
        <f t="shared" si="95"/>
        <v>0</v>
      </c>
      <c r="AK561" s="131">
        <f t="shared" si="99"/>
        <v>0</v>
      </c>
      <c r="AL561" s="131">
        <f t="shared" si="96"/>
        <v>0</v>
      </c>
      <c r="AM561" s="131" t="str">
        <f t="shared" si="97"/>
        <v/>
      </c>
      <c r="AN561" s="131" t="str">
        <f t="shared" ca="1" si="98"/>
        <v/>
      </c>
    </row>
    <row r="562" spans="1:40" ht="20.25" customHeight="1" x14ac:dyDescent="0.3">
      <c r="A562" s="127"/>
      <c r="B562" s="164"/>
      <c r="C562" s="139"/>
      <c r="D562" s="140"/>
      <c r="E562" s="139"/>
      <c r="F562" s="139"/>
      <c r="G562" s="140"/>
      <c r="H562" s="139"/>
      <c r="I562" s="129"/>
      <c r="L562" s="128"/>
      <c r="M562" s="128"/>
      <c r="N562" s="128"/>
      <c r="O562" s="128"/>
      <c r="P562" s="128"/>
      <c r="Q562" s="128"/>
      <c r="R562" s="128"/>
      <c r="S562" s="128"/>
      <c r="T562" s="120">
        <f t="shared" si="89"/>
        <v>0</v>
      </c>
      <c r="U562" s="131"/>
      <c r="V562" s="131"/>
      <c r="W562" s="131">
        <f>SUMIFS($F$3:F562,$D$3:D562,D562,$C$3:C562,"Buy")+SUMIFS($F$3:F562,$D$3:D562,D562,$C$3:C562,"Coin Deposit",$E$3:E562,"&lt;&gt;")</f>
        <v>0</v>
      </c>
      <c r="X562" s="131">
        <f t="shared" si="90"/>
        <v>0</v>
      </c>
      <c r="Y562" s="131">
        <f>IF($D562=Y$1,SUMIFS($H$3:$H562,$G$3:$G562,Y$1,$C$3:$C562,"Sell"),0)</f>
        <v>0</v>
      </c>
      <c r="Z562" s="131">
        <f t="shared" si="91"/>
        <v>0</v>
      </c>
      <c r="AA562" s="131">
        <f>IF($D562=AA$1,SUMIFS($H$3:$H562,$G$3:$G562,AA$1,$C$3:$C562,"Sell"),0)</f>
        <v>0</v>
      </c>
      <c r="AB562" s="131">
        <f t="shared" si="92"/>
        <v>0</v>
      </c>
      <c r="AC562" s="131">
        <f>SUMIFS('Deductions and Deposits'!$H:$H,'Deductions and Deposits'!$G:$G,D562,'Deductions and Deposits'!$F:$F,"&lt;="&amp;B562)+SUMIFS($F$3:F562,$D$3:D562,D562,$C$3:C562,"Coin Deposit",$E$3:E562,"")</f>
        <v>0</v>
      </c>
      <c r="AD562" s="131">
        <f>SUMIFS('Deductions and Deposits'!$D:$D,'Deductions and Deposits'!$C:$C,D562)+SUMIFS($F:$F,$D:$D,D562,$C:$C,"Coin Deduction")</f>
        <v>0</v>
      </c>
      <c r="AE562" s="131">
        <f>Table5[[#This Row],[Column4]]+Table5[[#This Row],[Column14]]+Table5[[#This Row],[Column19]]+Table5[[#This Row],[Column12]]</f>
        <v>0</v>
      </c>
      <c r="AF562" s="131">
        <f>Table5[[#This Row],[Column5]]+Table5[[#This Row],[Column13]]+Table5[[#This Row],[Column21]]+Table5[[#This Row],[Column18]]</f>
        <v>0</v>
      </c>
      <c r="AG562" s="131">
        <f t="shared" si="93"/>
        <v>0</v>
      </c>
      <c r="AH562" s="131">
        <f t="shared" si="94"/>
        <v>0</v>
      </c>
      <c r="AI562" s="131">
        <f>Table5[[#This Row],[Column17]]-Table5[[#This Row],[Column20]]</f>
        <v>0</v>
      </c>
      <c r="AJ562" s="131">
        <f t="shared" si="95"/>
        <v>0</v>
      </c>
      <c r="AK562" s="131">
        <f t="shared" si="99"/>
        <v>0</v>
      </c>
      <c r="AL562" s="131">
        <f t="shared" si="96"/>
        <v>0</v>
      </c>
      <c r="AM562" s="131" t="str">
        <f t="shared" si="97"/>
        <v/>
      </c>
      <c r="AN562" s="131" t="str">
        <f t="shared" ca="1" si="98"/>
        <v/>
      </c>
    </row>
    <row r="563" spans="1:40" ht="20.25" customHeight="1" x14ac:dyDescent="0.3">
      <c r="A563" s="127"/>
      <c r="B563" s="164"/>
      <c r="C563" s="139"/>
      <c r="D563" s="140"/>
      <c r="E563" s="139"/>
      <c r="F563" s="139"/>
      <c r="G563" s="140"/>
      <c r="H563" s="139"/>
      <c r="I563" s="129"/>
      <c r="L563" s="128"/>
      <c r="M563" s="128"/>
      <c r="N563" s="128"/>
      <c r="O563" s="128"/>
      <c r="P563" s="128"/>
      <c r="Q563" s="128"/>
      <c r="R563" s="128"/>
      <c r="S563" s="128"/>
      <c r="T563" s="120">
        <f t="shared" si="89"/>
        <v>0</v>
      </c>
      <c r="U563" s="131"/>
      <c r="V563" s="131"/>
      <c r="W563" s="131">
        <f>SUMIFS($F$3:F563,$D$3:D563,D563,$C$3:C563,"Buy")+SUMIFS($F$3:F563,$D$3:D563,D563,$C$3:C563,"Coin Deposit",$E$3:E563,"&lt;&gt;")</f>
        <v>0</v>
      </c>
      <c r="X563" s="131">
        <f t="shared" si="90"/>
        <v>0</v>
      </c>
      <c r="Y563" s="131">
        <f>IF($D563=Y$1,SUMIFS($H$3:$H563,$G$3:$G563,Y$1,$C$3:$C563,"Sell"),0)</f>
        <v>0</v>
      </c>
      <c r="Z563" s="131">
        <f t="shared" si="91"/>
        <v>0</v>
      </c>
      <c r="AA563" s="131">
        <f>IF($D563=AA$1,SUMIFS($H$3:$H563,$G$3:$G563,AA$1,$C$3:$C563,"Sell"),0)</f>
        <v>0</v>
      </c>
      <c r="AB563" s="131">
        <f t="shared" si="92"/>
        <v>0</v>
      </c>
      <c r="AC563" s="131">
        <f>SUMIFS('Deductions and Deposits'!$H:$H,'Deductions and Deposits'!$G:$G,D563,'Deductions and Deposits'!$F:$F,"&lt;="&amp;B563)+SUMIFS($F$3:F563,$D$3:D563,D563,$C$3:C563,"Coin Deposit",$E$3:E563,"")</f>
        <v>0</v>
      </c>
      <c r="AD563" s="131">
        <f>SUMIFS('Deductions and Deposits'!$D:$D,'Deductions and Deposits'!$C:$C,D563)+SUMIFS($F:$F,$D:$D,D563,$C:$C,"Coin Deduction")</f>
        <v>0</v>
      </c>
      <c r="AE563" s="131">
        <f>Table5[[#This Row],[Column4]]+Table5[[#This Row],[Column14]]+Table5[[#This Row],[Column19]]+Table5[[#This Row],[Column12]]</f>
        <v>0</v>
      </c>
      <c r="AF563" s="131">
        <f>Table5[[#This Row],[Column5]]+Table5[[#This Row],[Column13]]+Table5[[#This Row],[Column21]]+Table5[[#This Row],[Column18]]</f>
        <v>0</v>
      </c>
      <c r="AG563" s="131">
        <f t="shared" si="93"/>
        <v>0</v>
      </c>
      <c r="AH563" s="131">
        <f t="shared" si="94"/>
        <v>0</v>
      </c>
      <c r="AI563" s="131">
        <f>Table5[[#This Row],[Column17]]-Table5[[#This Row],[Column20]]</f>
        <v>0</v>
      </c>
      <c r="AJ563" s="131">
        <f t="shared" si="95"/>
        <v>0</v>
      </c>
      <c r="AK563" s="131">
        <f t="shared" si="99"/>
        <v>0</v>
      </c>
      <c r="AL563" s="131">
        <f t="shared" si="96"/>
        <v>0</v>
      </c>
      <c r="AM563" s="131" t="str">
        <f t="shared" si="97"/>
        <v/>
      </c>
      <c r="AN563" s="131" t="str">
        <f t="shared" ca="1" si="98"/>
        <v/>
      </c>
    </row>
    <row r="564" spans="1:40" ht="20.25" customHeight="1" x14ac:dyDescent="0.3">
      <c r="A564" s="127"/>
      <c r="B564" s="164"/>
      <c r="C564" s="139"/>
      <c r="D564" s="140"/>
      <c r="E564" s="139"/>
      <c r="F564" s="139"/>
      <c r="G564" s="140"/>
      <c r="H564" s="139"/>
      <c r="I564" s="129"/>
      <c r="L564" s="128"/>
      <c r="M564" s="128"/>
      <c r="N564" s="128"/>
      <c r="O564" s="128"/>
      <c r="P564" s="128"/>
      <c r="Q564" s="128"/>
      <c r="R564" s="128"/>
      <c r="S564" s="128"/>
      <c r="T564" s="120">
        <f t="shared" si="89"/>
        <v>0</v>
      </c>
      <c r="U564" s="131"/>
      <c r="V564" s="131"/>
      <c r="W564" s="131">
        <f>SUMIFS($F$3:F564,$D$3:D564,D564,$C$3:C564,"Buy")+SUMIFS($F$3:F564,$D$3:D564,D564,$C$3:C564,"Coin Deposit",$E$3:E564,"&lt;&gt;")</f>
        <v>0</v>
      </c>
      <c r="X564" s="131">
        <f t="shared" si="90"/>
        <v>0</v>
      </c>
      <c r="Y564" s="131">
        <f>IF($D564=Y$1,SUMIFS($H$3:$H564,$G$3:$G564,Y$1,$C$3:$C564,"Sell"),0)</f>
        <v>0</v>
      </c>
      <c r="Z564" s="131">
        <f t="shared" si="91"/>
        <v>0</v>
      </c>
      <c r="AA564" s="131">
        <f>IF($D564=AA$1,SUMIFS($H$3:$H564,$G$3:$G564,AA$1,$C$3:$C564,"Sell"),0)</f>
        <v>0</v>
      </c>
      <c r="AB564" s="131">
        <f t="shared" si="92"/>
        <v>0</v>
      </c>
      <c r="AC564" s="131">
        <f>SUMIFS('Deductions and Deposits'!$H:$H,'Deductions and Deposits'!$G:$G,D564,'Deductions and Deposits'!$F:$F,"&lt;="&amp;B564)+SUMIFS($F$3:F564,$D$3:D564,D564,$C$3:C564,"Coin Deposit",$E$3:E564,"")</f>
        <v>0</v>
      </c>
      <c r="AD564" s="131">
        <f>SUMIFS('Deductions and Deposits'!$D:$D,'Deductions and Deposits'!$C:$C,D564)+SUMIFS($F:$F,$D:$D,D564,$C:$C,"Coin Deduction")</f>
        <v>0</v>
      </c>
      <c r="AE564" s="131">
        <f>Table5[[#This Row],[Column4]]+Table5[[#This Row],[Column14]]+Table5[[#This Row],[Column19]]+Table5[[#This Row],[Column12]]</f>
        <v>0</v>
      </c>
      <c r="AF564" s="131">
        <f>Table5[[#This Row],[Column5]]+Table5[[#This Row],[Column13]]+Table5[[#This Row],[Column21]]+Table5[[#This Row],[Column18]]</f>
        <v>0</v>
      </c>
      <c r="AG564" s="131">
        <f t="shared" si="93"/>
        <v>0</v>
      </c>
      <c r="AH564" s="131">
        <f t="shared" si="94"/>
        <v>0</v>
      </c>
      <c r="AI564" s="131">
        <f>Table5[[#This Row],[Column17]]-Table5[[#This Row],[Column20]]</f>
        <v>0</v>
      </c>
      <c r="AJ564" s="131">
        <f t="shared" si="95"/>
        <v>0</v>
      </c>
      <c r="AK564" s="131">
        <f t="shared" si="99"/>
        <v>0</v>
      </c>
      <c r="AL564" s="131">
        <f t="shared" si="96"/>
        <v>0</v>
      </c>
      <c r="AM564" s="131" t="str">
        <f t="shared" si="97"/>
        <v/>
      </c>
      <c r="AN564" s="131" t="str">
        <f t="shared" ca="1" si="98"/>
        <v/>
      </c>
    </row>
    <row r="565" spans="1:40" ht="20.25" customHeight="1" x14ac:dyDescent="0.3">
      <c r="A565" s="127"/>
      <c r="B565" s="164"/>
      <c r="C565" s="139"/>
      <c r="D565" s="140"/>
      <c r="E565" s="139"/>
      <c r="F565" s="139"/>
      <c r="G565" s="140"/>
      <c r="H565" s="139"/>
      <c r="I565" s="129"/>
      <c r="L565" s="128"/>
      <c r="M565" s="128"/>
      <c r="N565" s="128"/>
      <c r="O565" s="128"/>
      <c r="P565" s="128"/>
      <c r="Q565" s="128"/>
      <c r="R565" s="128"/>
      <c r="S565" s="128"/>
      <c r="T565" s="120">
        <f t="shared" si="89"/>
        <v>0</v>
      </c>
      <c r="U565" s="131"/>
      <c r="V565" s="131"/>
      <c r="W565" s="131">
        <f>SUMIFS($F$3:F565,$D$3:D565,D565,$C$3:C565,"Buy")+SUMIFS($F$3:F565,$D$3:D565,D565,$C$3:C565,"Coin Deposit",$E$3:E565,"&lt;&gt;")</f>
        <v>0</v>
      </c>
      <c r="X565" s="131">
        <f t="shared" si="90"/>
        <v>0</v>
      </c>
      <c r="Y565" s="131">
        <f>IF($D565=Y$1,SUMIFS($H$3:$H565,$G$3:$G565,Y$1,$C$3:$C565,"Sell"),0)</f>
        <v>0</v>
      </c>
      <c r="Z565" s="131">
        <f t="shared" si="91"/>
        <v>0</v>
      </c>
      <c r="AA565" s="131">
        <f>IF($D565=AA$1,SUMIFS($H$3:$H565,$G$3:$G565,AA$1,$C$3:$C565,"Sell"),0)</f>
        <v>0</v>
      </c>
      <c r="AB565" s="131">
        <f t="shared" si="92"/>
        <v>0</v>
      </c>
      <c r="AC565" s="131">
        <f>SUMIFS('Deductions and Deposits'!$H:$H,'Deductions and Deposits'!$G:$G,D565,'Deductions and Deposits'!$F:$F,"&lt;="&amp;B565)+SUMIFS($F$3:F565,$D$3:D565,D565,$C$3:C565,"Coin Deposit",$E$3:E565,"")</f>
        <v>0</v>
      </c>
      <c r="AD565" s="131">
        <f>SUMIFS('Deductions and Deposits'!$D:$D,'Deductions and Deposits'!$C:$C,D565)+SUMIFS($F:$F,$D:$D,D565,$C:$C,"Coin Deduction")</f>
        <v>0</v>
      </c>
      <c r="AE565" s="131">
        <f>Table5[[#This Row],[Column4]]+Table5[[#This Row],[Column14]]+Table5[[#This Row],[Column19]]+Table5[[#This Row],[Column12]]</f>
        <v>0</v>
      </c>
      <c r="AF565" s="131">
        <f>Table5[[#This Row],[Column5]]+Table5[[#This Row],[Column13]]+Table5[[#This Row],[Column21]]+Table5[[#This Row],[Column18]]</f>
        <v>0</v>
      </c>
      <c r="AG565" s="131">
        <f t="shared" si="93"/>
        <v>0</v>
      </c>
      <c r="AH565" s="131">
        <f t="shared" si="94"/>
        <v>0</v>
      </c>
      <c r="AI565" s="131">
        <f>Table5[[#This Row],[Column17]]-Table5[[#This Row],[Column20]]</f>
        <v>0</v>
      </c>
      <c r="AJ565" s="131">
        <f t="shared" si="95"/>
        <v>0</v>
      </c>
      <c r="AK565" s="131">
        <f t="shared" si="99"/>
        <v>0</v>
      </c>
      <c r="AL565" s="131">
        <f t="shared" si="96"/>
        <v>0</v>
      </c>
      <c r="AM565" s="131" t="str">
        <f t="shared" si="97"/>
        <v/>
      </c>
      <c r="AN565" s="131" t="str">
        <f t="shared" ca="1" si="98"/>
        <v/>
      </c>
    </row>
    <row r="566" spans="1:40" ht="20.25" customHeight="1" x14ac:dyDescent="0.3">
      <c r="A566" s="127"/>
      <c r="B566" s="164"/>
      <c r="C566" s="139"/>
      <c r="D566" s="140"/>
      <c r="E566" s="139"/>
      <c r="F566" s="139"/>
      <c r="G566" s="140"/>
      <c r="H566" s="139"/>
      <c r="I566" s="129"/>
      <c r="L566" s="128"/>
      <c r="M566" s="128"/>
      <c r="N566" s="128"/>
      <c r="O566" s="128"/>
      <c r="P566" s="128"/>
      <c r="Q566" s="128"/>
      <c r="R566" s="128"/>
      <c r="S566" s="128"/>
      <c r="T566" s="120">
        <f t="shared" si="89"/>
        <v>0</v>
      </c>
      <c r="U566" s="131"/>
      <c r="V566" s="131"/>
      <c r="W566" s="131">
        <f>SUMIFS($F$3:F566,$D$3:D566,D566,$C$3:C566,"Buy")+SUMIFS($F$3:F566,$D$3:D566,D566,$C$3:C566,"Coin Deposit",$E$3:E566,"&lt;&gt;")</f>
        <v>0</v>
      </c>
      <c r="X566" s="131">
        <f t="shared" si="90"/>
        <v>0</v>
      </c>
      <c r="Y566" s="131">
        <f>IF($D566=Y$1,SUMIFS($H$3:$H566,$G$3:$G566,Y$1,$C$3:$C566,"Sell"),0)</f>
        <v>0</v>
      </c>
      <c r="Z566" s="131">
        <f t="shared" si="91"/>
        <v>0</v>
      </c>
      <c r="AA566" s="131">
        <f>IF($D566=AA$1,SUMIFS($H$3:$H566,$G$3:$G566,AA$1,$C$3:$C566,"Sell"),0)</f>
        <v>0</v>
      </c>
      <c r="AB566" s="131">
        <f t="shared" si="92"/>
        <v>0</v>
      </c>
      <c r="AC566" s="131">
        <f>SUMIFS('Deductions and Deposits'!$H:$H,'Deductions and Deposits'!$G:$G,D566,'Deductions and Deposits'!$F:$F,"&lt;="&amp;B566)+SUMIFS($F$3:F566,$D$3:D566,D566,$C$3:C566,"Coin Deposit",$E$3:E566,"")</f>
        <v>0</v>
      </c>
      <c r="AD566" s="131">
        <f>SUMIFS('Deductions and Deposits'!$D:$D,'Deductions and Deposits'!$C:$C,D566)+SUMIFS($F:$F,$D:$D,D566,$C:$C,"Coin Deduction")</f>
        <v>0</v>
      </c>
      <c r="AE566" s="131">
        <f>Table5[[#This Row],[Column4]]+Table5[[#This Row],[Column14]]+Table5[[#This Row],[Column19]]+Table5[[#This Row],[Column12]]</f>
        <v>0</v>
      </c>
      <c r="AF566" s="131">
        <f>Table5[[#This Row],[Column5]]+Table5[[#This Row],[Column13]]+Table5[[#This Row],[Column21]]+Table5[[#This Row],[Column18]]</f>
        <v>0</v>
      </c>
      <c r="AG566" s="131">
        <f t="shared" si="93"/>
        <v>0</v>
      </c>
      <c r="AH566" s="131">
        <f t="shared" si="94"/>
        <v>0</v>
      </c>
      <c r="AI566" s="131">
        <f>Table5[[#This Row],[Column17]]-Table5[[#This Row],[Column20]]</f>
        <v>0</v>
      </c>
      <c r="AJ566" s="131">
        <f t="shared" si="95"/>
        <v>0</v>
      </c>
      <c r="AK566" s="131">
        <f t="shared" si="99"/>
        <v>0</v>
      </c>
      <c r="AL566" s="131">
        <f t="shared" si="96"/>
        <v>0</v>
      </c>
      <c r="AM566" s="131" t="str">
        <f t="shared" si="97"/>
        <v/>
      </c>
      <c r="AN566" s="131" t="str">
        <f t="shared" ca="1" si="98"/>
        <v/>
      </c>
    </row>
    <row r="567" spans="1:40" ht="20.25" customHeight="1" x14ac:dyDescent="0.3">
      <c r="A567" s="127"/>
      <c r="B567" s="164"/>
      <c r="C567" s="139"/>
      <c r="D567" s="140"/>
      <c r="E567" s="139"/>
      <c r="F567" s="139"/>
      <c r="G567" s="140"/>
      <c r="H567" s="139"/>
      <c r="I567" s="129"/>
      <c r="L567" s="128"/>
      <c r="M567" s="128"/>
      <c r="N567" s="128"/>
      <c r="O567" s="128"/>
      <c r="P567" s="128"/>
      <c r="Q567" s="128"/>
      <c r="R567" s="128"/>
      <c r="S567" s="128"/>
      <c r="T567" s="120">
        <f t="shared" si="89"/>
        <v>0</v>
      </c>
      <c r="U567" s="131"/>
      <c r="V567" s="131"/>
      <c r="W567" s="131">
        <f>SUMIFS($F$3:F567,$D$3:D567,D567,$C$3:C567,"Buy")+SUMIFS($F$3:F567,$D$3:D567,D567,$C$3:C567,"Coin Deposit",$E$3:E567,"&lt;&gt;")</f>
        <v>0</v>
      </c>
      <c r="X567" s="131">
        <f t="shared" si="90"/>
        <v>0</v>
      </c>
      <c r="Y567" s="131">
        <f>IF($D567=Y$1,SUMIFS($H$3:$H567,$G$3:$G567,Y$1,$C$3:$C567,"Sell"),0)</f>
        <v>0</v>
      </c>
      <c r="Z567" s="131">
        <f t="shared" si="91"/>
        <v>0</v>
      </c>
      <c r="AA567" s="131">
        <f>IF($D567=AA$1,SUMIFS($H$3:$H567,$G$3:$G567,AA$1,$C$3:$C567,"Sell"),0)</f>
        <v>0</v>
      </c>
      <c r="AB567" s="131">
        <f t="shared" si="92"/>
        <v>0</v>
      </c>
      <c r="AC567" s="131">
        <f>SUMIFS('Deductions and Deposits'!$H:$H,'Deductions and Deposits'!$G:$G,D567,'Deductions and Deposits'!$F:$F,"&lt;="&amp;B567)+SUMIFS($F$3:F567,$D$3:D567,D567,$C$3:C567,"Coin Deposit",$E$3:E567,"")</f>
        <v>0</v>
      </c>
      <c r="AD567" s="131">
        <f>SUMIFS('Deductions and Deposits'!$D:$D,'Deductions and Deposits'!$C:$C,D567)+SUMIFS($F:$F,$D:$D,D567,$C:$C,"Coin Deduction")</f>
        <v>0</v>
      </c>
      <c r="AE567" s="131">
        <f>Table5[[#This Row],[Column4]]+Table5[[#This Row],[Column14]]+Table5[[#This Row],[Column19]]+Table5[[#This Row],[Column12]]</f>
        <v>0</v>
      </c>
      <c r="AF567" s="131">
        <f>Table5[[#This Row],[Column5]]+Table5[[#This Row],[Column13]]+Table5[[#This Row],[Column21]]+Table5[[#This Row],[Column18]]</f>
        <v>0</v>
      </c>
      <c r="AG567" s="131">
        <f t="shared" si="93"/>
        <v>0</v>
      </c>
      <c r="AH567" s="131">
        <f t="shared" si="94"/>
        <v>0</v>
      </c>
      <c r="AI567" s="131">
        <f>Table5[[#This Row],[Column17]]-Table5[[#This Row],[Column20]]</f>
        <v>0</v>
      </c>
      <c r="AJ567" s="131">
        <f t="shared" si="95"/>
        <v>0</v>
      </c>
      <c r="AK567" s="131">
        <f t="shared" si="99"/>
        <v>0</v>
      </c>
      <c r="AL567" s="131">
        <f t="shared" si="96"/>
        <v>0</v>
      </c>
      <c r="AM567" s="131" t="str">
        <f t="shared" si="97"/>
        <v/>
      </c>
      <c r="AN567" s="131" t="str">
        <f t="shared" ca="1" si="98"/>
        <v/>
      </c>
    </row>
    <row r="568" spans="1:40" ht="20.25" customHeight="1" x14ac:dyDescent="0.3">
      <c r="A568" s="127"/>
      <c r="B568" s="164"/>
      <c r="C568" s="139"/>
      <c r="D568" s="140"/>
      <c r="E568" s="139"/>
      <c r="F568" s="139"/>
      <c r="G568" s="140"/>
      <c r="H568" s="139"/>
      <c r="I568" s="129"/>
      <c r="L568" s="128"/>
      <c r="M568" s="128"/>
      <c r="N568" s="128"/>
      <c r="O568" s="128"/>
      <c r="P568" s="128"/>
      <c r="Q568" s="128"/>
      <c r="R568" s="128"/>
      <c r="S568" s="128"/>
      <c r="T568" s="120">
        <f t="shared" si="89"/>
        <v>0</v>
      </c>
      <c r="U568" s="131"/>
      <c r="V568" s="131"/>
      <c r="W568" s="131">
        <f>SUMIFS($F$3:F568,$D$3:D568,D568,$C$3:C568,"Buy")+SUMIFS($F$3:F568,$D$3:D568,D568,$C$3:C568,"Coin Deposit",$E$3:E568,"&lt;&gt;")</f>
        <v>0</v>
      </c>
      <c r="X568" s="131">
        <f t="shared" si="90"/>
        <v>0</v>
      </c>
      <c r="Y568" s="131">
        <f>IF($D568=Y$1,SUMIFS($H$3:$H568,$G$3:$G568,Y$1,$C$3:$C568,"Sell"),0)</f>
        <v>0</v>
      </c>
      <c r="Z568" s="131">
        <f t="shared" si="91"/>
        <v>0</v>
      </c>
      <c r="AA568" s="131">
        <f>IF($D568=AA$1,SUMIFS($H$3:$H568,$G$3:$G568,AA$1,$C$3:$C568,"Sell"),0)</f>
        <v>0</v>
      </c>
      <c r="AB568" s="131">
        <f t="shared" si="92"/>
        <v>0</v>
      </c>
      <c r="AC568" s="131">
        <f>SUMIFS('Deductions and Deposits'!$H:$H,'Deductions and Deposits'!$G:$G,D568,'Deductions and Deposits'!$F:$F,"&lt;="&amp;B568)+SUMIFS($F$3:F568,$D$3:D568,D568,$C$3:C568,"Coin Deposit",$E$3:E568,"")</f>
        <v>0</v>
      </c>
      <c r="AD568" s="131">
        <f>SUMIFS('Deductions and Deposits'!$D:$D,'Deductions and Deposits'!$C:$C,D568)+SUMIFS($F:$F,$D:$D,D568,$C:$C,"Coin Deduction")</f>
        <v>0</v>
      </c>
      <c r="AE568" s="131">
        <f>Table5[[#This Row],[Column4]]+Table5[[#This Row],[Column14]]+Table5[[#This Row],[Column19]]+Table5[[#This Row],[Column12]]</f>
        <v>0</v>
      </c>
      <c r="AF568" s="131">
        <f>Table5[[#This Row],[Column5]]+Table5[[#This Row],[Column13]]+Table5[[#This Row],[Column21]]+Table5[[#This Row],[Column18]]</f>
        <v>0</v>
      </c>
      <c r="AG568" s="131">
        <f t="shared" si="93"/>
        <v>0</v>
      </c>
      <c r="AH568" s="131">
        <f t="shared" si="94"/>
        <v>0</v>
      </c>
      <c r="AI568" s="131">
        <f>Table5[[#This Row],[Column17]]-Table5[[#This Row],[Column20]]</f>
        <v>0</v>
      </c>
      <c r="AJ568" s="131">
        <f t="shared" si="95"/>
        <v>0</v>
      </c>
      <c r="AK568" s="131">
        <f t="shared" si="99"/>
        <v>0</v>
      </c>
      <c r="AL568" s="131">
        <f t="shared" si="96"/>
        <v>0</v>
      </c>
      <c r="AM568" s="131" t="str">
        <f t="shared" si="97"/>
        <v/>
      </c>
      <c r="AN568" s="131" t="str">
        <f t="shared" ca="1" si="98"/>
        <v/>
      </c>
    </row>
    <row r="569" spans="1:40" ht="20.25" customHeight="1" x14ac:dyDescent="0.3">
      <c r="A569" s="127"/>
      <c r="B569" s="164"/>
      <c r="C569" s="139"/>
      <c r="D569" s="140"/>
      <c r="E569" s="139"/>
      <c r="F569" s="139"/>
      <c r="G569" s="140"/>
      <c r="H569" s="139"/>
      <c r="I569" s="129"/>
      <c r="L569" s="128"/>
      <c r="M569" s="128"/>
      <c r="N569" s="128"/>
      <c r="O569" s="128"/>
      <c r="P569" s="128"/>
      <c r="Q569" s="128"/>
      <c r="R569" s="128"/>
      <c r="S569" s="128"/>
      <c r="T569" s="120">
        <f t="shared" si="89"/>
        <v>0</v>
      </c>
      <c r="U569" s="131"/>
      <c r="V569" s="131"/>
      <c r="W569" s="131">
        <f>SUMIFS($F$3:F569,$D$3:D569,D569,$C$3:C569,"Buy")+SUMIFS($F$3:F569,$D$3:D569,D569,$C$3:C569,"Coin Deposit",$E$3:E569,"&lt;&gt;")</f>
        <v>0</v>
      </c>
      <c r="X569" s="131">
        <f t="shared" si="90"/>
        <v>0</v>
      </c>
      <c r="Y569" s="131">
        <f>IF($D569=Y$1,SUMIFS($H$3:$H569,$G$3:$G569,Y$1,$C$3:$C569,"Sell"),0)</f>
        <v>0</v>
      </c>
      <c r="Z569" s="131">
        <f t="shared" si="91"/>
        <v>0</v>
      </c>
      <c r="AA569" s="131">
        <f>IF($D569=AA$1,SUMIFS($H$3:$H569,$G$3:$G569,AA$1,$C$3:$C569,"Sell"),0)</f>
        <v>0</v>
      </c>
      <c r="AB569" s="131">
        <f t="shared" si="92"/>
        <v>0</v>
      </c>
      <c r="AC569" s="131">
        <f>SUMIFS('Deductions and Deposits'!$H:$H,'Deductions and Deposits'!$G:$G,D569,'Deductions and Deposits'!$F:$F,"&lt;="&amp;B569)+SUMIFS($F$3:F569,$D$3:D569,D569,$C$3:C569,"Coin Deposit",$E$3:E569,"")</f>
        <v>0</v>
      </c>
      <c r="AD569" s="131">
        <f>SUMIFS('Deductions and Deposits'!$D:$D,'Deductions and Deposits'!$C:$C,D569)+SUMIFS($F:$F,$D:$D,D569,$C:$C,"Coin Deduction")</f>
        <v>0</v>
      </c>
      <c r="AE569" s="131">
        <f>Table5[[#This Row],[Column4]]+Table5[[#This Row],[Column14]]+Table5[[#This Row],[Column19]]+Table5[[#This Row],[Column12]]</f>
        <v>0</v>
      </c>
      <c r="AF569" s="131">
        <f>Table5[[#This Row],[Column5]]+Table5[[#This Row],[Column13]]+Table5[[#This Row],[Column21]]+Table5[[#This Row],[Column18]]</f>
        <v>0</v>
      </c>
      <c r="AG569" s="131">
        <f t="shared" si="93"/>
        <v>0</v>
      </c>
      <c r="AH569" s="131">
        <f t="shared" si="94"/>
        <v>0</v>
      </c>
      <c r="AI569" s="131">
        <f>Table5[[#This Row],[Column17]]-Table5[[#This Row],[Column20]]</f>
        <v>0</v>
      </c>
      <c r="AJ569" s="131">
        <f t="shared" si="95"/>
        <v>0</v>
      </c>
      <c r="AK569" s="131">
        <f t="shared" si="99"/>
        <v>0</v>
      </c>
      <c r="AL569" s="131">
        <f t="shared" si="96"/>
        <v>0</v>
      </c>
      <c r="AM569" s="131" t="str">
        <f t="shared" si="97"/>
        <v/>
      </c>
      <c r="AN569" s="131" t="str">
        <f t="shared" ca="1" si="98"/>
        <v/>
      </c>
    </row>
    <row r="570" spans="1:40" ht="20.25" customHeight="1" x14ac:dyDescent="0.3">
      <c r="A570" s="127"/>
      <c r="B570" s="164"/>
      <c r="C570" s="139"/>
      <c r="D570" s="140"/>
      <c r="E570" s="139"/>
      <c r="F570" s="139"/>
      <c r="G570" s="140"/>
      <c r="H570" s="139"/>
      <c r="I570" s="129"/>
      <c r="L570" s="128"/>
      <c r="M570" s="128"/>
      <c r="N570" s="128"/>
      <c r="O570" s="128"/>
      <c r="P570" s="128"/>
      <c r="Q570" s="128"/>
      <c r="R570" s="128"/>
      <c r="S570" s="128"/>
      <c r="T570" s="120">
        <f t="shared" si="89"/>
        <v>0</v>
      </c>
      <c r="U570" s="131"/>
      <c r="V570" s="131"/>
      <c r="W570" s="131">
        <f>SUMIFS($F$3:F570,$D$3:D570,D570,$C$3:C570,"Buy")+SUMIFS($F$3:F570,$D$3:D570,D570,$C$3:C570,"Coin Deposit",$E$3:E570,"&lt;&gt;")</f>
        <v>0</v>
      </c>
      <c r="X570" s="131">
        <f t="shared" si="90"/>
        <v>0</v>
      </c>
      <c r="Y570" s="131">
        <f>IF($D570=Y$1,SUMIFS($H$3:$H570,$G$3:$G570,Y$1,$C$3:$C570,"Sell"),0)</f>
        <v>0</v>
      </c>
      <c r="Z570" s="131">
        <f t="shared" si="91"/>
        <v>0</v>
      </c>
      <c r="AA570" s="131">
        <f>IF($D570=AA$1,SUMIFS($H$3:$H570,$G$3:$G570,AA$1,$C$3:$C570,"Sell"),0)</f>
        <v>0</v>
      </c>
      <c r="AB570" s="131">
        <f t="shared" si="92"/>
        <v>0</v>
      </c>
      <c r="AC570" s="131">
        <f>SUMIFS('Deductions and Deposits'!$H:$H,'Deductions and Deposits'!$G:$G,D570,'Deductions and Deposits'!$F:$F,"&lt;="&amp;B570)+SUMIFS($F$3:F570,$D$3:D570,D570,$C$3:C570,"Coin Deposit",$E$3:E570,"")</f>
        <v>0</v>
      </c>
      <c r="AD570" s="131">
        <f>SUMIFS('Deductions and Deposits'!$D:$D,'Deductions and Deposits'!$C:$C,D570)+SUMIFS($F:$F,$D:$D,D570,$C:$C,"Coin Deduction")</f>
        <v>0</v>
      </c>
      <c r="AE570" s="131">
        <f>Table5[[#This Row],[Column4]]+Table5[[#This Row],[Column14]]+Table5[[#This Row],[Column19]]+Table5[[#This Row],[Column12]]</f>
        <v>0</v>
      </c>
      <c r="AF570" s="131">
        <f>Table5[[#This Row],[Column5]]+Table5[[#This Row],[Column13]]+Table5[[#This Row],[Column21]]+Table5[[#This Row],[Column18]]</f>
        <v>0</v>
      </c>
      <c r="AG570" s="131">
        <f t="shared" si="93"/>
        <v>0</v>
      </c>
      <c r="AH570" s="131">
        <f t="shared" si="94"/>
        <v>0</v>
      </c>
      <c r="AI570" s="131">
        <f>Table5[[#This Row],[Column17]]-Table5[[#This Row],[Column20]]</f>
        <v>0</v>
      </c>
      <c r="AJ570" s="131">
        <f t="shared" si="95"/>
        <v>0</v>
      </c>
      <c r="AK570" s="131">
        <f t="shared" si="99"/>
        <v>0</v>
      </c>
      <c r="AL570" s="131">
        <f t="shared" si="96"/>
        <v>0</v>
      </c>
      <c r="AM570" s="131" t="str">
        <f t="shared" si="97"/>
        <v/>
      </c>
      <c r="AN570" s="131" t="str">
        <f t="shared" ca="1" si="98"/>
        <v/>
      </c>
    </row>
    <row r="571" spans="1:40" ht="20.25" customHeight="1" x14ac:dyDescent="0.3">
      <c r="A571" s="127"/>
      <c r="B571" s="164"/>
      <c r="C571" s="139"/>
      <c r="D571" s="140"/>
      <c r="E571" s="139"/>
      <c r="F571" s="139"/>
      <c r="G571" s="140"/>
      <c r="H571" s="139"/>
      <c r="I571" s="129"/>
      <c r="L571" s="128"/>
      <c r="M571" s="128"/>
      <c r="N571" s="128"/>
      <c r="O571" s="128"/>
      <c r="P571" s="128"/>
      <c r="Q571" s="128"/>
      <c r="R571" s="128"/>
      <c r="S571" s="128"/>
      <c r="T571" s="120">
        <f t="shared" si="89"/>
        <v>0</v>
      </c>
      <c r="U571" s="131"/>
      <c r="V571" s="131"/>
      <c r="W571" s="131">
        <f>SUMIFS($F$3:F571,$D$3:D571,D571,$C$3:C571,"Buy")+SUMIFS($F$3:F571,$D$3:D571,D571,$C$3:C571,"Coin Deposit",$E$3:E571,"&lt;&gt;")</f>
        <v>0</v>
      </c>
      <c r="X571" s="131">
        <f t="shared" si="90"/>
        <v>0</v>
      </c>
      <c r="Y571" s="131">
        <f>IF($D571=Y$1,SUMIFS($H$3:$H571,$G$3:$G571,Y$1,$C$3:$C571,"Sell"),0)</f>
        <v>0</v>
      </c>
      <c r="Z571" s="131">
        <f t="shared" si="91"/>
        <v>0</v>
      </c>
      <c r="AA571" s="131">
        <f>IF($D571=AA$1,SUMIFS($H$3:$H571,$G$3:$G571,AA$1,$C$3:$C571,"Sell"),0)</f>
        <v>0</v>
      </c>
      <c r="AB571" s="131">
        <f t="shared" si="92"/>
        <v>0</v>
      </c>
      <c r="AC571" s="131">
        <f>SUMIFS('Deductions and Deposits'!$H:$H,'Deductions and Deposits'!$G:$G,D571,'Deductions and Deposits'!$F:$F,"&lt;="&amp;B571)+SUMIFS($F$3:F571,$D$3:D571,D571,$C$3:C571,"Coin Deposit",$E$3:E571,"")</f>
        <v>0</v>
      </c>
      <c r="AD571" s="131">
        <f>SUMIFS('Deductions and Deposits'!$D:$D,'Deductions and Deposits'!$C:$C,D571)+SUMIFS($F:$F,$D:$D,D571,$C:$C,"Coin Deduction")</f>
        <v>0</v>
      </c>
      <c r="AE571" s="131">
        <f>Table5[[#This Row],[Column4]]+Table5[[#This Row],[Column14]]+Table5[[#This Row],[Column19]]+Table5[[#This Row],[Column12]]</f>
        <v>0</v>
      </c>
      <c r="AF571" s="131">
        <f>Table5[[#This Row],[Column5]]+Table5[[#This Row],[Column13]]+Table5[[#This Row],[Column21]]+Table5[[#This Row],[Column18]]</f>
        <v>0</v>
      </c>
      <c r="AG571" s="131">
        <f t="shared" si="93"/>
        <v>0</v>
      </c>
      <c r="AH571" s="131">
        <f t="shared" si="94"/>
        <v>0</v>
      </c>
      <c r="AI571" s="131">
        <f>Table5[[#This Row],[Column17]]-Table5[[#This Row],[Column20]]</f>
        <v>0</v>
      </c>
      <c r="AJ571" s="131">
        <f t="shared" si="95"/>
        <v>0</v>
      </c>
      <c r="AK571" s="131">
        <f t="shared" si="99"/>
        <v>0</v>
      </c>
      <c r="AL571" s="131">
        <f t="shared" si="96"/>
        <v>0</v>
      </c>
      <c r="AM571" s="131" t="str">
        <f t="shared" si="97"/>
        <v/>
      </c>
      <c r="AN571" s="131" t="str">
        <f t="shared" ca="1" si="98"/>
        <v/>
      </c>
    </row>
    <row r="572" spans="1:40" ht="20.25" customHeight="1" x14ac:dyDescent="0.3">
      <c r="A572" s="127"/>
      <c r="B572" s="164"/>
      <c r="C572" s="139"/>
      <c r="D572" s="140"/>
      <c r="E572" s="139"/>
      <c r="F572" s="139"/>
      <c r="G572" s="140"/>
      <c r="H572" s="139"/>
      <c r="I572" s="129"/>
      <c r="L572" s="128"/>
      <c r="M572" s="128"/>
      <c r="N572" s="128"/>
      <c r="O572" s="128"/>
      <c r="P572" s="128"/>
      <c r="Q572" s="128"/>
      <c r="R572" s="128"/>
      <c r="S572" s="128"/>
      <c r="T572" s="120">
        <f t="shared" si="89"/>
        <v>0</v>
      </c>
      <c r="U572" s="131"/>
      <c r="V572" s="131"/>
      <c r="W572" s="131">
        <f>SUMIFS($F$3:F572,$D$3:D572,D572,$C$3:C572,"Buy")+SUMIFS($F$3:F572,$D$3:D572,D572,$C$3:C572,"Coin Deposit",$E$3:E572,"&lt;&gt;")</f>
        <v>0</v>
      </c>
      <c r="X572" s="131">
        <f t="shared" si="90"/>
        <v>0</v>
      </c>
      <c r="Y572" s="131">
        <f>IF($D572=Y$1,SUMIFS($H$3:$H572,$G$3:$G572,Y$1,$C$3:$C572,"Sell"),0)</f>
        <v>0</v>
      </c>
      <c r="Z572" s="131">
        <f t="shared" si="91"/>
        <v>0</v>
      </c>
      <c r="AA572" s="131">
        <f>IF($D572=AA$1,SUMIFS($H$3:$H572,$G$3:$G572,AA$1,$C$3:$C572,"Sell"),0)</f>
        <v>0</v>
      </c>
      <c r="AB572" s="131">
        <f t="shared" si="92"/>
        <v>0</v>
      </c>
      <c r="AC572" s="131">
        <f>SUMIFS('Deductions and Deposits'!$H:$H,'Deductions and Deposits'!$G:$G,D572,'Deductions and Deposits'!$F:$F,"&lt;="&amp;B572)+SUMIFS($F$3:F572,$D$3:D572,D572,$C$3:C572,"Coin Deposit",$E$3:E572,"")</f>
        <v>0</v>
      </c>
      <c r="AD572" s="131">
        <f>SUMIFS('Deductions and Deposits'!$D:$D,'Deductions and Deposits'!$C:$C,D572)+SUMIFS($F:$F,$D:$D,D572,$C:$C,"Coin Deduction")</f>
        <v>0</v>
      </c>
      <c r="AE572" s="131">
        <f>Table5[[#This Row],[Column4]]+Table5[[#This Row],[Column14]]+Table5[[#This Row],[Column19]]+Table5[[#This Row],[Column12]]</f>
        <v>0</v>
      </c>
      <c r="AF572" s="131">
        <f>Table5[[#This Row],[Column5]]+Table5[[#This Row],[Column13]]+Table5[[#This Row],[Column21]]+Table5[[#This Row],[Column18]]</f>
        <v>0</v>
      </c>
      <c r="AG572" s="131">
        <f t="shared" si="93"/>
        <v>0</v>
      </c>
      <c r="AH572" s="131">
        <f t="shared" si="94"/>
        <v>0</v>
      </c>
      <c r="AI572" s="131">
        <f>Table5[[#This Row],[Column17]]-Table5[[#This Row],[Column20]]</f>
        <v>0</v>
      </c>
      <c r="AJ572" s="131">
        <f t="shared" si="95"/>
        <v>0</v>
      </c>
      <c r="AK572" s="131">
        <f t="shared" si="99"/>
        <v>0</v>
      </c>
      <c r="AL572" s="131">
        <f t="shared" si="96"/>
        <v>0</v>
      </c>
      <c r="AM572" s="131" t="str">
        <f t="shared" si="97"/>
        <v/>
      </c>
      <c r="AN572" s="131" t="str">
        <f t="shared" ca="1" si="98"/>
        <v/>
      </c>
    </row>
    <row r="573" spans="1:40" ht="20.25" customHeight="1" x14ac:dyDescent="0.3">
      <c r="A573" s="127"/>
      <c r="B573" s="164"/>
      <c r="C573" s="139"/>
      <c r="D573" s="140"/>
      <c r="E573" s="139"/>
      <c r="F573" s="139"/>
      <c r="G573" s="140"/>
      <c r="H573" s="139"/>
      <c r="I573" s="129"/>
      <c r="L573" s="128"/>
      <c r="M573" s="128"/>
      <c r="N573" s="128"/>
      <c r="O573" s="128"/>
      <c r="P573" s="128"/>
      <c r="Q573" s="128"/>
      <c r="R573" s="128"/>
      <c r="S573" s="128"/>
      <c r="T573" s="120">
        <f t="shared" si="89"/>
        <v>0</v>
      </c>
      <c r="U573" s="131"/>
      <c r="V573" s="131"/>
      <c r="W573" s="131">
        <f>SUMIFS($F$3:F573,$D$3:D573,D573,$C$3:C573,"Buy")+SUMIFS($F$3:F573,$D$3:D573,D573,$C$3:C573,"Coin Deposit",$E$3:E573,"&lt;&gt;")</f>
        <v>0</v>
      </c>
      <c r="X573" s="131">
        <f t="shared" si="90"/>
        <v>0</v>
      </c>
      <c r="Y573" s="131">
        <f>IF($D573=Y$1,SUMIFS($H$3:$H573,$G$3:$G573,Y$1,$C$3:$C573,"Sell"),0)</f>
        <v>0</v>
      </c>
      <c r="Z573" s="131">
        <f t="shared" si="91"/>
        <v>0</v>
      </c>
      <c r="AA573" s="131">
        <f>IF($D573=AA$1,SUMIFS($H$3:$H573,$G$3:$G573,AA$1,$C$3:$C573,"Sell"),0)</f>
        <v>0</v>
      </c>
      <c r="AB573" s="131">
        <f t="shared" si="92"/>
        <v>0</v>
      </c>
      <c r="AC573" s="131">
        <f>SUMIFS('Deductions and Deposits'!$H:$H,'Deductions and Deposits'!$G:$G,D573,'Deductions and Deposits'!$F:$F,"&lt;="&amp;B573)+SUMIFS($F$3:F573,$D$3:D573,D573,$C$3:C573,"Coin Deposit",$E$3:E573,"")</f>
        <v>0</v>
      </c>
      <c r="AD573" s="131">
        <f>SUMIFS('Deductions and Deposits'!$D:$D,'Deductions and Deposits'!$C:$C,D573)+SUMIFS($F:$F,$D:$D,D573,$C:$C,"Coin Deduction")</f>
        <v>0</v>
      </c>
      <c r="AE573" s="131">
        <f>Table5[[#This Row],[Column4]]+Table5[[#This Row],[Column14]]+Table5[[#This Row],[Column19]]+Table5[[#This Row],[Column12]]</f>
        <v>0</v>
      </c>
      <c r="AF573" s="131">
        <f>Table5[[#This Row],[Column5]]+Table5[[#This Row],[Column13]]+Table5[[#This Row],[Column21]]+Table5[[#This Row],[Column18]]</f>
        <v>0</v>
      </c>
      <c r="AG573" s="131">
        <f t="shared" si="93"/>
        <v>0</v>
      </c>
      <c r="AH573" s="131">
        <f t="shared" si="94"/>
        <v>0</v>
      </c>
      <c r="AI573" s="131">
        <f>Table5[[#This Row],[Column17]]-Table5[[#This Row],[Column20]]</f>
        <v>0</v>
      </c>
      <c r="AJ573" s="131">
        <f t="shared" si="95"/>
        <v>0</v>
      </c>
      <c r="AK573" s="131">
        <f t="shared" si="99"/>
        <v>0</v>
      </c>
      <c r="AL573" s="131">
        <f t="shared" si="96"/>
        <v>0</v>
      </c>
      <c r="AM573" s="131" t="str">
        <f t="shared" si="97"/>
        <v/>
      </c>
      <c r="AN573" s="131" t="str">
        <f t="shared" ca="1" si="98"/>
        <v/>
      </c>
    </row>
    <row r="574" spans="1:40" ht="20.25" customHeight="1" x14ac:dyDescent="0.3">
      <c r="A574" s="127"/>
      <c r="B574" s="164"/>
      <c r="C574" s="139"/>
      <c r="D574" s="140"/>
      <c r="E574" s="139"/>
      <c r="F574" s="139"/>
      <c r="G574" s="140"/>
      <c r="H574" s="139"/>
      <c r="I574" s="129"/>
      <c r="L574" s="128"/>
      <c r="M574" s="128"/>
      <c r="N574" s="128"/>
      <c r="O574" s="128"/>
      <c r="P574" s="128"/>
      <c r="Q574" s="128"/>
      <c r="R574" s="128"/>
      <c r="S574" s="128"/>
      <c r="T574" s="120">
        <f t="shared" si="89"/>
        <v>0</v>
      </c>
      <c r="U574" s="131"/>
      <c r="V574" s="131"/>
      <c r="W574" s="131">
        <f>SUMIFS($F$3:F574,$D$3:D574,D574,$C$3:C574,"Buy")+SUMIFS($F$3:F574,$D$3:D574,D574,$C$3:C574,"Coin Deposit",$E$3:E574,"&lt;&gt;")</f>
        <v>0</v>
      </c>
      <c r="X574" s="131">
        <f t="shared" si="90"/>
        <v>0</v>
      </c>
      <c r="Y574" s="131">
        <f>IF($D574=Y$1,SUMIFS($H$3:$H574,$G$3:$G574,Y$1,$C$3:$C574,"Sell"),0)</f>
        <v>0</v>
      </c>
      <c r="Z574" s="131">
        <f t="shared" si="91"/>
        <v>0</v>
      </c>
      <c r="AA574" s="131">
        <f>IF($D574=AA$1,SUMIFS($H$3:$H574,$G$3:$G574,AA$1,$C$3:$C574,"Sell"),0)</f>
        <v>0</v>
      </c>
      <c r="AB574" s="131">
        <f t="shared" si="92"/>
        <v>0</v>
      </c>
      <c r="AC574" s="131">
        <f>SUMIFS('Deductions and Deposits'!$H:$H,'Deductions and Deposits'!$G:$G,D574,'Deductions and Deposits'!$F:$F,"&lt;="&amp;B574)+SUMIFS($F$3:F574,$D$3:D574,D574,$C$3:C574,"Coin Deposit",$E$3:E574,"")</f>
        <v>0</v>
      </c>
      <c r="AD574" s="131">
        <f>SUMIFS('Deductions and Deposits'!$D:$D,'Deductions and Deposits'!$C:$C,D574)+SUMIFS($F:$F,$D:$D,D574,$C:$C,"Coin Deduction")</f>
        <v>0</v>
      </c>
      <c r="AE574" s="131">
        <f>Table5[[#This Row],[Column4]]+Table5[[#This Row],[Column14]]+Table5[[#This Row],[Column19]]+Table5[[#This Row],[Column12]]</f>
        <v>0</v>
      </c>
      <c r="AF574" s="131">
        <f>Table5[[#This Row],[Column5]]+Table5[[#This Row],[Column13]]+Table5[[#This Row],[Column21]]+Table5[[#This Row],[Column18]]</f>
        <v>0</v>
      </c>
      <c r="AG574" s="131">
        <f t="shared" si="93"/>
        <v>0</v>
      </c>
      <c r="AH574" s="131">
        <f t="shared" si="94"/>
        <v>0</v>
      </c>
      <c r="AI574" s="131">
        <f>Table5[[#This Row],[Column17]]-Table5[[#This Row],[Column20]]</f>
        <v>0</v>
      </c>
      <c r="AJ574" s="131">
        <f t="shared" si="95"/>
        <v>0</v>
      </c>
      <c r="AK574" s="131">
        <f t="shared" si="99"/>
        <v>0</v>
      </c>
      <c r="AL574" s="131">
        <f t="shared" si="96"/>
        <v>0</v>
      </c>
      <c r="AM574" s="131" t="str">
        <f t="shared" si="97"/>
        <v/>
      </c>
      <c r="AN574" s="131" t="str">
        <f t="shared" ca="1" si="98"/>
        <v/>
      </c>
    </row>
    <row r="575" spans="1:40" ht="20.25" customHeight="1" x14ac:dyDescent="0.3">
      <c r="A575" s="127"/>
      <c r="B575" s="164"/>
      <c r="C575" s="139"/>
      <c r="D575" s="140"/>
      <c r="E575" s="139"/>
      <c r="F575" s="139"/>
      <c r="G575" s="140"/>
      <c r="H575" s="139"/>
      <c r="I575" s="129"/>
      <c r="L575" s="128"/>
      <c r="M575" s="128"/>
      <c r="N575" s="128"/>
      <c r="O575" s="128"/>
      <c r="P575" s="128"/>
      <c r="Q575" s="128"/>
      <c r="R575" s="128"/>
      <c r="S575" s="128"/>
      <c r="T575" s="120">
        <f t="shared" si="89"/>
        <v>0</v>
      </c>
      <c r="U575" s="131"/>
      <c r="V575" s="131"/>
      <c r="W575" s="131">
        <f>SUMIFS($F$3:F575,$D$3:D575,D575,$C$3:C575,"Buy")+SUMIFS($F$3:F575,$D$3:D575,D575,$C$3:C575,"Coin Deposit",$E$3:E575,"&lt;&gt;")</f>
        <v>0</v>
      </c>
      <c r="X575" s="131">
        <f t="shared" si="90"/>
        <v>0</v>
      </c>
      <c r="Y575" s="131">
        <f>IF($D575=Y$1,SUMIFS($H$3:$H575,$G$3:$G575,Y$1,$C$3:$C575,"Sell"),0)</f>
        <v>0</v>
      </c>
      <c r="Z575" s="131">
        <f t="shared" si="91"/>
        <v>0</v>
      </c>
      <c r="AA575" s="131">
        <f>IF($D575=AA$1,SUMIFS($H$3:$H575,$G$3:$G575,AA$1,$C$3:$C575,"Sell"),0)</f>
        <v>0</v>
      </c>
      <c r="AB575" s="131">
        <f t="shared" si="92"/>
        <v>0</v>
      </c>
      <c r="AC575" s="131">
        <f>SUMIFS('Deductions and Deposits'!$H:$H,'Deductions and Deposits'!$G:$G,D575,'Deductions and Deposits'!$F:$F,"&lt;="&amp;B575)+SUMIFS($F$3:F575,$D$3:D575,D575,$C$3:C575,"Coin Deposit",$E$3:E575,"")</f>
        <v>0</v>
      </c>
      <c r="AD575" s="131">
        <f>SUMIFS('Deductions and Deposits'!$D:$D,'Deductions and Deposits'!$C:$C,D575)+SUMIFS($F:$F,$D:$D,D575,$C:$C,"Coin Deduction")</f>
        <v>0</v>
      </c>
      <c r="AE575" s="131">
        <f>Table5[[#This Row],[Column4]]+Table5[[#This Row],[Column14]]+Table5[[#This Row],[Column19]]+Table5[[#This Row],[Column12]]</f>
        <v>0</v>
      </c>
      <c r="AF575" s="131">
        <f>Table5[[#This Row],[Column5]]+Table5[[#This Row],[Column13]]+Table5[[#This Row],[Column21]]+Table5[[#This Row],[Column18]]</f>
        <v>0</v>
      </c>
      <c r="AG575" s="131">
        <f t="shared" si="93"/>
        <v>0</v>
      </c>
      <c r="AH575" s="131">
        <f t="shared" si="94"/>
        <v>0</v>
      </c>
      <c r="AI575" s="131">
        <f>Table5[[#This Row],[Column17]]-Table5[[#This Row],[Column20]]</f>
        <v>0</v>
      </c>
      <c r="AJ575" s="131">
        <f t="shared" si="95"/>
        <v>0</v>
      </c>
      <c r="AK575" s="131">
        <f t="shared" si="99"/>
        <v>0</v>
      </c>
      <c r="AL575" s="131">
        <f t="shared" si="96"/>
        <v>0</v>
      </c>
      <c r="AM575" s="131" t="str">
        <f t="shared" si="97"/>
        <v/>
      </c>
      <c r="AN575" s="131" t="str">
        <f t="shared" ca="1" si="98"/>
        <v/>
      </c>
    </row>
    <row r="576" spans="1:40" ht="20.25" customHeight="1" x14ac:dyDescent="0.3">
      <c r="A576" s="127"/>
      <c r="B576" s="164"/>
      <c r="C576" s="139"/>
      <c r="D576" s="140"/>
      <c r="E576" s="139"/>
      <c r="F576" s="139"/>
      <c r="G576" s="140"/>
      <c r="H576" s="139"/>
      <c r="I576" s="129"/>
      <c r="L576" s="128"/>
      <c r="M576" s="128"/>
      <c r="N576" s="128"/>
      <c r="O576" s="128"/>
      <c r="P576" s="128"/>
      <c r="Q576" s="128"/>
      <c r="R576" s="128"/>
      <c r="S576" s="128"/>
      <c r="T576" s="120">
        <f t="shared" si="89"/>
        <v>0</v>
      </c>
      <c r="U576" s="131"/>
      <c r="V576" s="131"/>
      <c r="W576" s="131">
        <f>SUMIFS($F$3:F576,$D$3:D576,D576,$C$3:C576,"Buy")+SUMIFS($F$3:F576,$D$3:D576,D576,$C$3:C576,"Coin Deposit",$E$3:E576,"&lt;&gt;")</f>
        <v>0</v>
      </c>
      <c r="X576" s="131">
        <f t="shared" si="90"/>
        <v>0</v>
      </c>
      <c r="Y576" s="131">
        <f>IF($D576=Y$1,SUMIFS($H$3:$H576,$G$3:$G576,Y$1,$C$3:$C576,"Sell"),0)</f>
        <v>0</v>
      </c>
      <c r="Z576" s="131">
        <f t="shared" si="91"/>
        <v>0</v>
      </c>
      <c r="AA576" s="131">
        <f>IF($D576=AA$1,SUMIFS($H$3:$H576,$G$3:$G576,AA$1,$C$3:$C576,"Sell"),0)</f>
        <v>0</v>
      </c>
      <c r="AB576" s="131">
        <f t="shared" si="92"/>
        <v>0</v>
      </c>
      <c r="AC576" s="131">
        <f>SUMIFS('Deductions and Deposits'!$H:$H,'Deductions and Deposits'!$G:$G,D576,'Deductions and Deposits'!$F:$F,"&lt;="&amp;B576)+SUMIFS($F$3:F576,$D$3:D576,D576,$C$3:C576,"Coin Deposit",$E$3:E576,"")</f>
        <v>0</v>
      </c>
      <c r="AD576" s="131">
        <f>SUMIFS('Deductions and Deposits'!$D:$D,'Deductions and Deposits'!$C:$C,D576)+SUMIFS($F:$F,$D:$D,D576,$C:$C,"Coin Deduction")</f>
        <v>0</v>
      </c>
      <c r="AE576" s="131">
        <f>Table5[[#This Row],[Column4]]+Table5[[#This Row],[Column14]]+Table5[[#This Row],[Column19]]+Table5[[#This Row],[Column12]]</f>
        <v>0</v>
      </c>
      <c r="AF576" s="131">
        <f>Table5[[#This Row],[Column5]]+Table5[[#This Row],[Column13]]+Table5[[#This Row],[Column21]]+Table5[[#This Row],[Column18]]</f>
        <v>0</v>
      </c>
      <c r="AG576" s="131">
        <f t="shared" si="93"/>
        <v>0</v>
      </c>
      <c r="AH576" s="131">
        <f t="shared" si="94"/>
        <v>0</v>
      </c>
      <c r="AI576" s="131">
        <f>Table5[[#This Row],[Column17]]-Table5[[#This Row],[Column20]]</f>
        <v>0</v>
      </c>
      <c r="AJ576" s="131">
        <f t="shared" si="95"/>
        <v>0</v>
      </c>
      <c r="AK576" s="131">
        <f t="shared" si="99"/>
        <v>0</v>
      </c>
      <c r="AL576" s="131">
        <f t="shared" si="96"/>
        <v>0</v>
      </c>
      <c r="AM576" s="131" t="str">
        <f t="shared" si="97"/>
        <v/>
      </c>
      <c r="AN576" s="131" t="str">
        <f t="shared" ca="1" si="98"/>
        <v/>
      </c>
    </row>
    <row r="577" spans="1:40" ht="20.25" customHeight="1" x14ac:dyDescent="0.3">
      <c r="A577" s="127"/>
      <c r="B577" s="164"/>
      <c r="C577" s="139"/>
      <c r="D577" s="140"/>
      <c r="E577" s="139"/>
      <c r="F577" s="139"/>
      <c r="G577" s="140"/>
      <c r="H577" s="139"/>
      <c r="I577" s="129"/>
      <c r="L577" s="128"/>
      <c r="M577" s="128"/>
      <c r="N577" s="128"/>
      <c r="O577" s="128"/>
      <c r="P577" s="128"/>
      <c r="Q577" s="128"/>
      <c r="R577" s="128"/>
      <c r="S577" s="128"/>
      <c r="T577" s="120">
        <f t="shared" si="89"/>
        <v>0</v>
      </c>
      <c r="U577" s="131"/>
      <c r="V577" s="131"/>
      <c r="W577" s="131">
        <f>SUMIFS($F$3:F577,$D$3:D577,D577,$C$3:C577,"Buy")+SUMIFS($F$3:F577,$D$3:D577,D577,$C$3:C577,"Coin Deposit",$E$3:E577,"&lt;&gt;")</f>
        <v>0</v>
      </c>
      <c r="X577" s="131">
        <f t="shared" si="90"/>
        <v>0</v>
      </c>
      <c r="Y577" s="131">
        <f>IF($D577=Y$1,SUMIFS($H$3:$H577,$G$3:$G577,Y$1,$C$3:$C577,"Sell"),0)</f>
        <v>0</v>
      </c>
      <c r="Z577" s="131">
        <f t="shared" si="91"/>
        <v>0</v>
      </c>
      <c r="AA577" s="131">
        <f>IF($D577=AA$1,SUMIFS($H$3:$H577,$G$3:$G577,AA$1,$C$3:$C577,"Sell"),0)</f>
        <v>0</v>
      </c>
      <c r="AB577" s="131">
        <f t="shared" si="92"/>
        <v>0</v>
      </c>
      <c r="AC577" s="131">
        <f>SUMIFS('Deductions and Deposits'!$H:$H,'Deductions and Deposits'!$G:$G,D577,'Deductions and Deposits'!$F:$F,"&lt;="&amp;B577)+SUMIFS($F$3:F577,$D$3:D577,D577,$C$3:C577,"Coin Deposit",$E$3:E577,"")</f>
        <v>0</v>
      </c>
      <c r="AD577" s="131">
        <f>SUMIFS('Deductions and Deposits'!$D:$D,'Deductions and Deposits'!$C:$C,D577)+SUMIFS($F:$F,$D:$D,D577,$C:$C,"Coin Deduction")</f>
        <v>0</v>
      </c>
      <c r="AE577" s="131">
        <f>Table5[[#This Row],[Column4]]+Table5[[#This Row],[Column14]]+Table5[[#This Row],[Column19]]+Table5[[#This Row],[Column12]]</f>
        <v>0</v>
      </c>
      <c r="AF577" s="131">
        <f>Table5[[#This Row],[Column5]]+Table5[[#This Row],[Column13]]+Table5[[#This Row],[Column21]]+Table5[[#This Row],[Column18]]</f>
        <v>0</v>
      </c>
      <c r="AG577" s="131">
        <f t="shared" si="93"/>
        <v>0</v>
      </c>
      <c r="AH577" s="131">
        <f t="shared" si="94"/>
        <v>0</v>
      </c>
      <c r="AI577" s="131">
        <f>Table5[[#This Row],[Column17]]-Table5[[#This Row],[Column20]]</f>
        <v>0</v>
      </c>
      <c r="AJ577" s="131">
        <f t="shared" si="95"/>
        <v>0</v>
      </c>
      <c r="AK577" s="131">
        <f t="shared" si="99"/>
        <v>0</v>
      </c>
      <c r="AL577" s="131">
        <f t="shared" si="96"/>
        <v>0</v>
      </c>
      <c r="AM577" s="131" t="str">
        <f t="shared" si="97"/>
        <v/>
      </c>
      <c r="AN577" s="131" t="str">
        <f t="shared" ca="1" si="98"/>
        <v/>
      </c>
    </row>
    <row r="578" spans="1:40" ht="20.25" customHeight="1" x14ac:dyDescent="0.3">
      <c r="A578" s="127"/>
      <c r="B578" s="164"/>
      <c r="C578" s="139"/>
      <c r="D578" s="140"/>
      <c r="E578" s="139"/>
      <c r="F578" s="139"/>
      <c r="G578" s="140"/>
      <c r="H578" s="139"/>
      <c r="I578" s="129"/>
      <c r="L578" s="128"/>
      <c r="M578" s="128"/>
      <c r="N578" s="128"/>
      <c r="O578" s="128"/>
      <c r="P578" s="128"/>
      <c r="Q578" s="128"/>
      <c r="R578" s="128"/>
      <c r="S578" s="128"/>
      <c r="T578" s="120">
        <f t="shared" si="89"/>
        <v>0</v>
      </c>
      <c r="U578" s="131"/>
      <c r="V578" s="131"/>
      <c r="W578" s="131">
        <f>SUMIFS($F$3:F578,$D$3:D578,D578,$C$3:C578,"Buy")+SUMIFS($F$3:F578,$D$3:D578,D578,$C$3:C578,"Coin Deposit",$E$3:E578,"&lt;&gt;")</f>
        <v>0</v>
      </c>
      <c r="X578" s="131">
        <f t="shared" si="90"/>
        <v>0</v>
      </c>
      <c r="Y578" s="131">
        <f>IF($D578=Y$1,SUMIFS($H$3:$H578,$G$3:$G578,Y$1,$C$3:$C578,"Sell"),0)</f>
        <v>0</v>
      </c>
      <c r="Z578" s="131">
        <f t="shared" si="91"/>
        <v>0</v>
      </c>
      <c r="AA578" s="131">
        <f>IF($D578=AA$1,SUMIFS($H$3:$H578,$G$3:$G578,AA$1,$C$3:$C578,"Sell"),0)</f>
        <v>0</v>
      </c>
      <c r="AB578" s="131">
        <f t="shared" si="92"/>
        <v>0</v>
      </c>
      <c r="AC578" s="131">
        <f>SUMIFS('Deductions and Deposits'!$H:$H,'Deductions and Deposits'!$G:$G,D578,'Deductions and Deposits'!$F:$F,"&lt;="&amp;B578)+SUMIFS($F$3:F578,$D$3:D578,D578,$C$3:C578,"Coin Deposit",$E$3:E578,"")</f>
        <v>0</v>
      </c>
      <c r="AD578" s="131">
        <f>SUMIFS('Deductions and Deposits'!$D:$D,'Deductions and Deposits'!$C:$C,D578)+SUMIFS($F:$F,$D:$D,D578,$C:$C,"Coin Deduction")</f>
        <v>0</v>
      </c>
      <c r="AE578" s="131">
        <f>Table5[[#This Row],[Column4]]+Table5[[#This Row],[Column14]]+Table5[[#This Row],[Column19]]+Table5[[#This Row],[Column12]]</f>
        <v>0</v>
      </c>
      <c r="AF578" s="131">
        <f>Table5[[#This Row],[Column5]]+Table5[[#This Row],[Column13]]+Table5[[#This Row],[Column21]]+Table5[[#This Row],[Column18]]</f>
        <v>0</v>
      </c>
      <c r="AG578" s="131">
        <f t="shared" si="93"/>
        <v>0</v>
      </c>
      <c r="AH578" s="131">
        <f t="shared" si="94"/>
        <v>0</v>
      </c>
      <c r="AI578" s="131">
        <f>Table5[[#This Row],[Column17]]-Table5[[#This Row],[Column20]]</f>
        <v>0</v>
      </c>
      <c r="AJ578" s="131">
        <f t="shared" si="95"/>
        <v>0</v>
      </c>
      <c r="AK578" s="131">
        <f t="shared" si="99"/>
        <v>0</v>
      </c>
      <c r="AL578" s="131">
        <f t="shared" si="96"/>
        <v>0</v>
      </c>
      <c r="AM578" s="131" t="str">
        <f t="shared" si="97"/>
        <v/>
      </c>
      <c r="AN578" s="131" t="str">
        <f t="shared" ca="1" si="98"/>
        <v/>
      </c>
    </row>
    <row r="579" spans="1:40" ht="20.25" customHeight="1" x14ac:dyDescent="0.3">
      <c r="A579" s="127"/>
      <c r="B579" s="164"/>
      <c r="C579" s="139"/>
      <c r="D579" s="140"/>
      <c r="E579" s="139"/>
      <c r="F579" s="139"/>
      <c r="G579" s="140"/>
      <c r="H579" s="139"/>
      <c r="I579" s="129"/>
      <c r="L579" s="128"/>
      <c r="M579" s="128"/>
      <c r="N579" s="128"/>
      <c r="O579" s="128"/>
      <c r="P579" s="128"/>
      <c r="Q579" s="128"/>
      <c r="R579" s="128"/>
      <c r="S579" s="128"/>
      <c r="T579" s="120">
        <f t="shared" ref="T579:T642" si="100">IF(E579&lt;&gt;"",E579,0)</f>
        <v>0</v>
      </c>
      <c r="U579" s="131"/>
      <c r="V579" s="131"/>
      <c r="W579" s="131">
        <f>SUMIFS($F$3:F579,$D$3:D579,D579,$C$3:C579,"Buy")+SUMIFS($F$3:F579,$D$3:D579,D579,$C$3:C579,"Coin Deposit",$E$3:E579,"&lt;&gt;")</f>
        <v>0</v>
      </c>
      <c r="X579" s="131">
        <f t="shared" ref="X579:X642" si="101">IF(OR(C579="buy",AND(C579="Coin Deposit",E579&lt;&gt;"")),SUMIFS($F:$F,$D:$D,D579,$C:$C,"sell"),0)</f>
        <v>0</v>
      </c>
      <c r="Y579" s="131">
        <f>IF($D579=Y$1,SUMIFS($H$3:$H579,$G$3:$G579,Y$1,$C$3:$C579,"Sell"),0)</f>
        <v>0</v>
      </c>
      <c r="Z579" s="131">
        <f t="shared" ref="Z579:Z642" si="102">IF($D579=Z$1,SUMIFS($H:$H,$G:$G,Z$1,$C:$C,"Buy")+SUMIFS($H:$H,$G:$G,Z$1,$C:$C,"Coin Deposit",$E:$E,"&lt;&gt;"),0)</f>
        <v>0</v>
      </c>
      <c r="AA579" s="131">
        <f>IF($D579=AA$1,SUMIFS($H$3:$H579,$G$3:$G579,AA$1,$C$3:$C579,"Sell"),0)</f>
        <v>0</v>
      </c>
      <c r="AB579" s="131">
        <f t="shared" ref="AB579:AB642" si="103">IF($D579=AB$1,SUMIFS($H:$H,$G:$G,AB$1,$C:$C,"Buy")+SUMIFS($H:$H,$G:$G,AB$1,$C:$C,"Coin Deposit",$E:$E,"&lt;&gt;"),0)</f>
        <v>0</v>
      </c>
      <c r="AC579" s="131">
        <f>SUMIFS('Deductions and Deposits'!$H:$H,'Deductions and Deposits'!$G:$G,D579,'Deductions and Deposits'!$F:$F,"&lt;="&amp;B579)+SUMIFS($F$3:F579,$D$3:D579,D579,$C$3:C579,"Coin Deposit",$E$3:E579,"")</f>
        <v>0</v>
      </c>
      <c r="AD579" s="131">
        <f>SUMIFS('Deductions and Deposits'!$D:$D,'Deductions and Deposits'!$C:$C,D579)+SUMIFS($F:$F,$D:$D,D579,$C:$C,"Coin Deduction")</f>
        <v>0</v>
      </c>
      <c r="AE579" s="131">
        <f>Table5[[#This Row],[Column4]]+Table5[[#This Row],[Column14]]+Table5[[#This Row],[Column19]]+Table5[[#This Row],[Column12]]</f>
        <v>0</v>
      </c>
      <c r="AF579" s="131">
        <f>Table5[[#This Row],[Column5]]+Table5[[#This Row],[Column13]]+Table5[[#This Row],[Column21]]+Table5[[#This Row],[Column18]]</f>
        <v>0</v>
      </c>
      <c r="AG579" s="131">
        <f t="shared" ref="AG579:AG642" si="104">IF(AND((AC579+Y579+AA579)&gt;AF579,OR(C579="buy",AND(C579="Coin Deposit",E579&lt;&gt;""))),(AC579+Y579+AA579)-AF579,0)</f>
        <v>0</v>
      </c>
      <c r="AH579" s="131">
        <f t="shared" ref="AH579:AH642" si="105">IF(AND(AE579&gt;AF579,OR(C579="buy",AND(C579="Coin Deposit",E579&lt;&gt;""))),AE579-AF579,0)</f>
        <v>0</v>
      </c>
      <c r="AI579" s="131">
        <f>Table5[[#This Row],[Column17]]-Table5[[#This Row],[Column20]]</f>
        <v>0</v>
      </c>
      <c r="AJ579" s="131">
        <f t="shared" ref="AJ579:AJ642" si="106">IF(AI579&gt;F579,F579,AI579)</f>
        <v>0</v>
      </c>
      <c r="AK579" s="131">
        <f t="shared" si="99"/>
        <v>0</v>
      </c>
      <c r="AL579" s="131">
        <f t="shared" ref="AL579:AL642" si="107">IFERROR(SUMIFS($AK:$AK,$D:$D,D579)/SUMIFS($AJ:$AJ,$D:$D,D579),0)</f>
        <v>0</v>
      </c>
      <c r="AM579" s="131" t="str">
        <f t="shared" ref="AM579:AM642" si="108">C579&amp;D579</f>
        <v/>
      </c>
      <c r="AN579" s="131" t="str">
        <f t="shared" ref="AN579:AN642" ca="1" si="109">OFFSET(AM579,COUNTA($AM:$AM)-ROW()-(ROW()-ROW($AN$2)-1),)</f>
        <v/>
      </c>
    </row>
    <row r="580" spans="1:40" ht="20.25" customHeight="1" x14ac:dyDescent="0.3">
      <c r="A580" s="127"/>
      <c r="B580" s="164"/>
      <c r="C580" s="139"/>
      <c r="D580" s="140"/>
      <c r="E580" s="139"/>
      <c r="F580" s="139"/>
      <c r="G580" s="140"/>
      <c r="H580" s="139"/>
      <c r="I580" s="129"/>
      <c r="L580" s="128"/>
      <c r="M580" s="128"/>
      <c r="N580" s="128"/>
      <c r="O580" s="128"/>
      <c r="P580" s="128"/>
      <c r="Q580" s="128"/>
      <c r="R580" s="128"/>
      <c r="S580" s="128"/>
      <c r="T580" s="120">
        <f t="shared" si="100"/>
        <v>0</v>
      </c>
      <c r="U580" s="131"/>
      <c r="V580" s="131"/>
      <c r="W580" s="131">
        <f>SUMIFS($F$3:F580,$D$3:D580,D580,$C$3:C580,"Buy")+SUMIFS($F$3:F580,$D$3:D580,D580,$C$3:C580,"Coin Deposit",$E$3:E580,"&lt;&gt;")</f>
        <v>0</v>
      </c>
      <c r="X580" s="131">
        <f t="shared" si="101"/>
        <v>0</v>
      </c>
      <c r="Y580" s="131">
        <f>IF($D580=Y$1,SUMIFS($H$3:$H580,$G$3:$G580,Y$1,$C$3:$C580,"Sell"),0)</f>
        <v>0</v>
      </c>
      <c r="Z580" s="131">
        <f t="shared" si="102"/>
        <v>0</v>
      </c>
      <c r="AA580" s="131">
        <f>IF($D580=AA$1,SUMIFS($H$3:$H580,$G$3:$G580,AA$1,$C$3:$C580,"Sell"),0)</f>
        <v>0</v>
      </c>
      <c r="AB580" s="131">
        <f t="shared" si="103"/>
        <v>0</v>
      </c>
      <c r="AC580" s="131">
        <f>SUMIFS('Deductions and Deposits'!$H:$H,'Deductions and Deposits'!$G:$G,D580,'Deductions and Deposits'!$F:$F,"&lt;="&amp;B580)+SUMIFS($F$3:F580,$D$3:D580,D580,$C$3:C580,"Coin Deposit",$E$3:E580,"")</f>
        <v>0</v>
      </c>
      <c r="AD580" s="131">
        <f>SUMIFS('Deductions and Deposits'!$D:$D,'Deductions and Deposits'!$C:$C,D580)+SUMIFS($F:$F,$D:$D,D580,$C:$C,"Coin Deduction")</f>
        <v>0</v>
      </c>
      <c r="AE580" s="131">
        <f>Table5[[#This Row],[Column4]]+Table5[[#This Row],[Column14]]+Table5[[#This Row],[Column19]]+Table5[[#This Row],[Column12]]</f>
        <v>0</v>
      </c>
      <c r="AF580" s="131">
        <f>Table5[[#This Row],[Column5]]+Table5[[#This Row],[Column13]]+Table5[[#This Row],[Column21]]+Table5[[#This Row],[Column18]]</f>
        <v>0</v>
      </c>
      <c r="AG580" s="131">
        <f t="shared" si="104"/>
        <v>0</v>
      </c>
      <c r="AH580" s="131">
        <f t="shared" si="105"/>
        <v>0</v>
      </c>
      <c r="AI580" s="131">
        <f>Table5[[#This Row],[Column17]]-Table5[[#This Row],[Column20]]</f>
        <v>0</v>
      </c>
      <c r="AJ580" s="131">
        <f t="shared" si="106"/>
        <v>0</v>
      </c>
      <c r="AK580" s="131">
        <f t="shared" si="99"/>
        <v>0</v>
      </c>
      <c r="AL580" s="131">
        <f t="shared" si="107"/>
        <v>0</v>
      </c>
      <c r="AM580" s="131" t="str">
        <f t="shared" si="108"/>
        <v/>
      </c>
      <c r="AN580" s="131" t="str">
        <f t="shared" ca="1" si="109"/>
        <v/>
      </c>
    </row>
    <row r="581" spans="1:40" ht="20.25" customHeight="1" x14ac:dyDescent="0.3">
      <c r="A581" s="127"/>
      <c r="B581" s="164"/>
      <c r="C581" s="139"/>
      <c r="D581" s="140"/>
      <c r="E581" s="139"/>
      <c r="F581" s="139"/>
      <c r="G581" s="140"/>
      <c r="H581" s="139"/>
      <c r="I581" s="129"/>
      <c r="L581" s="128"/>
      <c r="M581" s="128"/>
      <c r="N581" s="128"/>
      <c r="O581" s="128"/>
      <c r="P581" s="128"/>
      <c r="Q581" s="128"/>
      <c r="R581" s="128"/>
      <c r="S581" s="128"/>
      <c r="T581" s="120">
        <f t="shared" si="100"/>
        <v>0</v>
      </c>
      <c r="U581" s="131"/>
      <c r="V581" s="131"/>
      <c r="W581" s="131">
        <f>SUMIFS($F$3:F581,$D$3:D581,D581,$C$3:C581,"Buy")+SUMIFS($F$3:F581,$D$3:D581,D581,$C$3:C581,"Coin Deposit",$E$3:E581,"&lt;&gt;")</f>
        <v>0</v>
      </c>
      <c r="X581" s="131">
        <f t="shared" si="101"/>
        <v>0</v>
      </c>
      <c r="Y581" s="131">
        <f>IF($D581=Y$1,SUMIFS($H$3:$H581,$G$3:$G581,Y$1,$C$3:$C581,"Sell"),0)</f>
        <v>0</v>
      </c>
      <c r="Z581" s="131">
        <f t="shared" si="102"/>
        <v>0</v>
      </c>
      <c r="AA581" s="131">
        <f>IF($D581=AA$1,SUMIFS($H$3:$H581,$G$3:$G581,AA$1,$C$3:$C581,"Sell"),0)</f>
        <v>0</v>
      </c>
      <c r="AB581" s="131">
        <f t="shared" si="103"/>
        <v>0</v>
      </c>
      <c r="AC581" s="131">
        <f>SUMIFS('Deductions and Deposits'!$H:$H,'Deductions and Deposits'!$G:$G,D581,'Deductions and Deposits'!$F:$F,"&lt;="&amp;B581)+SUMIFS($F$3:F581,$D$3:D581,D581,$C$3:C581,"Coin Deposit",$E$3:E581,"")</f>
        <v>0</v>
      </c>
      <c r="AD581" s="131">
        <f>SUMIFS('Deductions and Deposits'!$D:$D,'Deductions and Deposits'!$C:$C,D581)+SUMIFS($F:$F,$D:$D,D581,$C:$C,"Coin Deduction")</f>
        <v>0</v>
      </c>
      <c r="AE581" s="131">
        <f>Table5[[#This Row],[Column4]]+Table5[[#This Row],[Column14]]+Table5[[#This Row],[Column19]]+Table5[[#This Row],[Column12]]</f>
        <v>0</v>
      </c>
      <c r="AF581" s="131">
        <f>Table5[[#This Row],[Column5]]+Table5[[#This Row],[Column13]]+Table5[[#This Row],[Column21]]+Table5[[#This Row],[Column18]]</f>
        <v>0</v>
      </c>
      <c r="AG581" s="131">
        <f t="shared" si="104"/>
        <v>0</v>
      </c>
      <c r="AH581" s="131">
        <f t="shared" si="105"/>
        <v>0</v>
      </c>
      <c r="AI581" s="131">
        <f>Table5[[#This Row],[Column17]]-Table5[[#This Row],[Column20]]</f>
        <v>0</v>
      </c>
      <c r="AJ581" s="131">
        <f t="shared" si="106"/>
        <v>0</v>
      </c>
      <c r="AK581" s="131">
        <f t="shared" si="99"/>
        <v>0</v>
      </c>
      <c r="AL581" s="131">
        <f t="shared" si="107"/>
        <v>0</v>
      </c>
      <c r="AM581" s="131" t="str">
        <f t="shared" si="108"/>
        <v/>
      </c>
      <c r="AN581" s="131" t="str">
        <f t="shared" ca="1" si="109"/>
        <v/>
      </c>
    </row>
    <row r="582" spans="1:40" ht="20.25" customHeight="1" x14ac:dyDescent="0.3">
      <c r="A582" s="127"/>
      <c r="B582" s="164"/>
      <c r="C582" s="139"/>
      <c r="D582" s="140"/>
      <c r="E582" s="139"/>
      <c r="F582" s="139"/>
      <c r="G582" s="140"/>
      <c r="H582" s="139"/>
      <c r="I582" s="129"/>
      <c r="L582" s="128"/>
      <c r="M582" s="128"/>
      <c r="N582" s="128"/>
      <c r="O582" s="128"/>
      <c r="P582" s="128"/>
      <c r="Q582" s="128"/>
      <c r="R582" s="128"/>
      <c r="S582" s="128"/>
      <c r="T582" s="120">
        <f t="shared" si="100"/>
        <v>0</v>
      </c>
      <c r="U582" s="131"/>
      <c r="V582" s="131"/>
      <c r="W582" s="131">
        <f>SUMIFS($F$3:F582,$D$3:D582,D582,$C$3:C582,"Buy")+SUMIFS($F$3:F582,$D$3:D582,D582,$C$3:C582,"Coin Deposit",$E$3:E582,"&lt;&gt;")</f>
        <v>0</v>
      </c>
      <c r="X582" s="131">
        <f t="shared" si="101"/>
        <v>0</v>
      </c>
      <c r="Y582" s="131">
        <f>IF($D582=Y$1,SUMIFS($H$3:$H582,$G$3:$G582,Y$1,$C$3:$C582,"Sell"),0)</f>
        <v>0</v>
      </c>
      <c r="Z582" s="131">
        <f t="shared" si="102"/>
        <v>0</v>
      </c>
      <c r="AA582" s="131">
        <f>IF($D582=AA$1,SUMIFS($H$3:$H582,$G$3:$G582,AA$1,$C$3:$C582,"Sell"),0)</f>
        <v>0</v>
      </c>
      <c r="AB582" s="131">
        <f t="shared" si="103"/>
        <v>0</v>
      </c>
      <c r="AC582" s="131">
        <f>SUMIFS('Deductions and Deposits'!$H:$H,'Deductions and Deposits'!$G:$G,D582,'Deductions and Deposits'!$F:$F,"&lt;="&amp;B582)+SUMIFS($F$3:F582,$D$3:D582,D582,$C$3:C582,"Coin Deposit",$E$3:E582,"")</f>
        <v>0</v>
      </c>
      <c r="AD582" s="131">
        <f>SUMIFS('Deductions and Deposits'!$D:$D,'Deductions and Deposits'!$C:$C,D582)+SUMIFS($F:$F,$D:$D,D582,$C:$C,"Coin Deduction")</f>
        <v>0</v>
      </c>
      <c r="AE582" s="131">
        <f>Table5[[#This Row],[Column4]]+Table5[[#This Row],[Column14]]+Table5[[#This Row],[Column19]]+Table5[[#This Row],[Column12]]</f>
        <v>0</v>
      </c>
      <c r="AF582" s="131">
        <f>Table5[[#This Row],[Column5]]+Table5[[#This Row],[Column13]]+Table5[[#This Row],[Column21]]+Table5[[#This Row],[Column18]]</f>
        <v>0</v>
      </c>
      <c r="AG582" s="131">
        <f t="shared" si="104"/>
        <v>0</v>
      </c>
      <c r="AH582" s="131">
        <f t="shared" si="105"/>
        <v>0</v>
      </c>
      <c r="AI582" s="131">
        <f>Table5[[#This Row],[Column17]]-Table5[[#This Row],[Column20]]</f>
        <v>0</v>
      </c>
      <c r="AJ582" s="131">
        <f t="shared" si="106"/>
        <v>0</v>
      </c>
      <c r="AK582" s="131">
        <f t="shared" si="99"/>
        <v>0</v>
      </c>
      <c r="AL582" s="131">
        <f t="shared" si="107"/>
        <v>0</v>
      </c>
      <c r="AM582" s="131" t="str">
        <f t="shared" si="108"/>
        <v/>
      </c>
      <c r="AN582" s="131" t="str">
        <f t="shared" ca="1" si="109"/>
        <v/>
      </c>
    </row>
    <row r="583" spans="1:40" ht="20.25" customHeight="1" x14ac:dyDescent="0.3">
      <c r="A583" s="127"/>
      <c r="B583" s="164"/>
      <c r="C583" s="139"/>
      <c r="D583" s="140"/>
      <c r="E583" s="139"/>
      <c r="F583" s="139"/>
      <c r="G583" s="140"/>
      <c r="H583" s="139"/>
      <c r="I583" s="129"/>
      <c r="L583" s="128"/>
      <c r="M583" s="128"/>
      <c r="N583" s="128"/>
      <c r="O583" s="128"/>
      <c r="P583" s="128"/>
      <c r="Q583" s="128"/>
      <c r="R583" s="128"/>
      <c r="S583" s="128"/>
      <c r="T583" s="120">
        <f t="shared" si="100"/>
        <v>0</v>
      </c>
      <c r="U583" s="131"/>
      <c r="V583" s="131"/>
      <c r="W583" s="131">
        <f>SUMIFS($F$3:F583,$D$3:D583,D583,$C$3:C583,"Buy")+SUMIFS($F$3:F583,$D$3:D583,D583,$C$3:C583,"Coin Deposit",$E$3:E583,"&lt;&gt;")</f>
        <v>0</v>
      </c>
      <c r="X583" s="131">
        <f t="shared" si="101"/>
        <v>0</v>
      </c>
      <c r="Y583" s="131">
        <f>IF($D583=Y$1,SUMIFS($H$3:$H583,$G$3:$G583,Y$1,$C$3:$C583,"Sell"),0)</f>
        <v>0</v>
      </c>
      <c r="Z583" s="131">
        <f t="shared" si="102"/>
        <v>0</v>
      </c>
      <c r="AA583" s="131">
        <f>IF($D583=AA$1,SUMIFS($H$3:$H583,$G$3:$G583,AA$1,$C$3:$C583,"Sell"),0)</f>
        <v>0</v>
      </c>
      <c r="AB583" s="131">
        <f t="shared" si="103"/>
        <v>0</v>
      </c>
      <c r="AC583" s="131">
        <f>SUMIFS('Deductions and Deposits'!$H:$H,'Deductions and Deposits'!$G:$G,D583,'Deductions and Deposits'!$F:$F,"&lt;="&amp;B583)+SUMIFS($F$3:F583,$D$3:D583,D583,$C$3:C583,"Coin Deposit",$E$3:E583,"")</f>
        <v>0</v>
      </c>
      <c r="AD583" s="131">
        <f>SUMIFS('Deductions and Deposits'!$D:$D,'Deductions and Deposits'!$C:$C,D583)+SUMIFS($F:$F,$D:$D,D583,$C:$C,"Coin Deduction")</f>
        <v>0</v>
      </c>
      <c r="AE583" s="131">
        <f>Table5[[#This Row],[Column4]]+Table5[[#This Row],[Column14]]+Table5[[#This Row],[Column19]]+Table5[[#This Row],[Column12]]</f>
        <v>0</v>
      </c>
      <c r="AF583" s="131">
        <f>Table5[[#This Row],[Column5]]+Table5[[#This Row],[Column13]]+Table5[[#This Row],[Column21]]+Table5[[#This Row],[Column18]]</f>
        <v>0</v>
      </c>
      <c r="AG583" s="131">
        <f t="shared" si="104"/>
        <v>0</v>
      </c>
      <c r="AH583" s="131">
        <f t="shared" si="105"/>
        <v>0</v>
      </c>
      <c r="AI583" s="131">
        <f>Table5[[#This Row],[Column17]]-Table5[[#This Row],[Column20]]</f>
        <v>0</v>
      </c>
      <c r="AJ583" s="131">
        <f t="shared" si="106"/>
        <v>0</v>
      </c>
      <c r="AK583" s="131">
        <f t="shared" si="99"/>
        <v>0</v>
      </c>
      <c r="AL583" s="131">
        <f t="shared" si="107"/>
        <v>0</v>
      </c>
      <c r="AM583" s="131" t="str">
        <f t="shared" si="108"/>
        <v/>
      </c>
      <c r="AN583" s="131" t="str">
        <f t="shared" ca="1" si="109"/>
        <v/>
      </c>
    </row>
    <row r="584" spans="1:40" ht="20.25" customHeight="1" x14ac:dyDescent="0.3">
      <c r="A584" s="127"/>
      <c r="B584" s="164"/>
      <c r="C584" s="139"/>
      <c r="D584" s="140"/>
      <c r="E584" s="139"/>
      <c r="F584" s="139"/>
      <c r="G584" s="140"/>
      <c r="H584" s="139"/>
      <c r="I584" s="129"/>
      <c r="L584" s="128"/>
      <c r="M584" s="128"/>
      <c r="N584" s="128"/>
      <c r="O584" s="128"/>
      <c r="P584" s="128"/>
      <c r="Q584" s="128"/>
      <c r="R584" s="128"/>
      <c r="S584" s="128"/>
      <c r="T584" s="120">
        <f t="shared" si="100"/>
        <v>0</v>
      </c>
      <c r="U584" s="131"/>
      <c r="V584" s="131"/>
      <c r="W584" s="131">
        <f>SUMIFS($F$3:F584,$D$3:D584,D584,$C$3:C584,"Buy")+SUMIFS($F$3:F584,$D$3:D584,D584,$C$3:C584,"Coin Deposit",$E$3:E584,"&lt;&gt;")</f>
        <v>0</v>
      </c>
      <c r="X584" s="131">
        <f t="shared" si="101"/>
        <v>0</v>
      </c>
      <c r="Y584" s="131">
        <f>IF($D584=Y$1,SUMIFS($H$3:$H584,$G$3:$G584,Y$1,$C$3:$C584,"Sell"),0)</f>
        <v>0</v>
      </c>
      <c r="Z584" s="131">
        <f t="shared" si="102"/>
        <v>0</v>
      </c>
      <c r="AA584" s="131">
        <f>IF($D584=AA$1,SUMIFS($H$3:$H584,$G$3:$G584,AA$1,$C$3:$C584,"Sell"),0)</f>
        <v>0</v>
      </c>
      <c r="AB584" s="131">
        <f t="shared" si="103"/>
        <v>0</v>
      </c>
      <c r="AC584" s="131">
        <f>SUMIFS('Deductions and Deposits'!$H:$H,'Deductions and Deposits'!$G:$G,D584,'Deductions and Deposits'!$F:$F,"&lt;="&amp;B584)+SUMIFS($F$3:F584,$D$3:D584,D584,$C$3:C584,"Coin Deposit",$E$3:E584,"")</f>
        <v>0</v>
      </c>
      <c r="AD584" s="131">
        <f>SUMIFS('Deductions and Deposits'!$D:$D,'Deductions and Deposits'!$C:$C,D584)+SUMIFS($F:$F,$D:$D,D584,$C:$C,"Coin Deduction")</f>
        <v>0</v>
      </c>
      <c r="AE584" s="131">
        <f>Table5[[#This Row],[Column4]]+Table5[[#This Row],[Column14]]+Table5[[#This Row],[Column19]]+Table5[[#This Row],[Column12]]</f>
        <v>0</v>
      </c>
      <c r="AF584" s="131">
        <f>Table5[[#This Row],[Column5]]+Table5[[#This Row],[Column13]]+Table5[[#This Row],[Column21]]+Table5[[#This Row],[Column18]]</f>
        <v>0</v>
      </c>
      <c r="AG584" s="131">
        <f t="shared" si="104"/>
        <v>0</v>
      </c>
      <c r="AH584" s="131">
        <f t="shared" si="105"/>
        <v>0</v>
      </c>
      <c r="AI584" s="131">
        <f>Table5[[#This Row],[Column17]]-Table5[[#This Row],[Column20]]</f>
        <v>0</v>
      </c>
      <c r="AJ584" s="131">
        <f t="shared" si="106"/>
        <v>0</v>
      </c>
      <c r="AK584" s="131">
        <f t="shared" si="99"/>
        <v>0</v>
      </c>
      <c r="AL584" s="131">
        <f t="shared" si="107"/>
        <v>0</v>
      </c>
      <c r="AM584" s="131" t="str">
        <f t="shared" si="108"/>
        <v/>
      </c>
      <c r="AN584" s="131" t="str">
        <f t="shared" ca="1" si="109"/>
        <v/>
      </c>
    </row>
    <row r="585" spans="1:40" ht="20.25" customHeight="1" x14ac:dyDescent="0.3">
      <c r="A585" s="127"/>
      <c r="B585" s="164"/>
      <c r="C585" s="139"/>
      <c r="D585" s="140"/>
      <c r="E585" s="139"/>
      <c r="F585" s="139"/>
      <c r="G585" s="140"/>
      <c r="H585" s="139"/>
      <c r="I585" s="129"/>
      <c r="L585" s="128"/>
      <c r="M585" s="128"/>
      <c r="N585" s="128"/>
      <c r="O585" s="128"/>
      <c r="P585" s="128"/>
      <c r="Q585" s="128"/>
      <c r="R585" s="128"/>
      <c r="S585" s="128"/>
      <c r="T585" s="120">
        <f t="shared" si="100"/>
        <v>0</v>
      </c>
      <c r="U585" s="131"/>
      <c r="V585" s="131"/>
      <c r="W585" s="131">
        <f>SUMIFS($F$3:F585,$D$3:D585,D585,$C$3:C585,"Buy")+SUMIFS($F$3:F585,$D$3:D585,D585,$C$3:C585,"Coin Deposit",$E$3:E585,"&lt;&gt;")</f>
        <v>0</v>
      </c>
      <c r="X585" s="131">
        <f t="shared" si="101"/>
        <v>0</v>
      </c>
      <c r="Y585" s="131">
        <f>IF($D585=Y$1,SUMIFS($H$3:$H585,$G$3:$G585,Y$1,$C$3:$C585,"Sell"),0)</f>
        <v>0</v>
      </c>
      <c r="Z585" s="131">
        <f t="shared" si="102"/>
        <v>0</v>
      </c>
      <c r="AA585" s="131">
        <f>IF($D585=AA$1,SUMIFS($H$3:$H585,$G$3:$G585,AA$1,$C$3:$C585,"Sell"),0)</f>
        <v>0</v>
      </c>
      <c r="AB585" s="131">
        <f t="shared" si="103"/>
        <v>0</v>
      </c>
      <c r="AC585" s="131">
        <f>SUMIFS('Deductions and Deposits'!$H:$H,'Deductions and Deposits'!$G:$G,D585,'Deductions and Deposits'!$F:$F,"&lt;="&amp;B585)+SUMIFS($F$3:F585,$D$3:D585,D585,$C$3:C585,"Coin Deposit",$E$3:E585,"")</f>
        <v>0</v>
      </c>
      <c r="AD585" s="131">
        <f>SUMIFS('Deductions and Deposits'!$D:$D,'Deductions and Deposits'!$C:$C,D585)+SUMIFS($F:$F,$D:$D,D585,$C:$C,"Coin Deduction")</f>
        <v>0</v>
      </c>
      <c r="AE585" s="131">
        <f>Table5[[#This Row],[Column4]]+Table5[[#This Row],[Column14]]+Table5[[#This Row],[Column19]]+Table5[[#This Row],[Column12]]</f>
        <v>0</v>
      </c>
      <c r="AF585" s="131">
        <f>Table5[[#This Row],[Column5]]+Table5[[#This Row],[Column13]]+Table5[[#This Row],[Column21]]+Table5[[#This Row],[Column18]]</f>
        <v>0</v>
      </c>
      <c r="AG585" s="131">
        <f t="shared" si="104"/>
        <v>0</v>
      </c>
      <c r="AH585" s="131">
        <f t="shared" si="105"/>
        <v>0</v>
      </c>
      <c r="AI585" s="131">
        <f>Table5[[#This Row],[Column17]]-Table5[[#This Row],[Column20]]</f>
        <v>0</v>
      </c>
      <c r="AJ585" s="131">
        <f t="shared" si="106"/>
        <v>0</v>
      </c>
      <c r="AK585" s="131">
        <f t="shared" si="99"/>
        <v>0</v>
      </c>
      <c r="AL585" s="131">
        <f t="shared" si="107"/>
        <v>0</v>
      </c>
      <c r="AM585" s="131" t="str">
        <f t="shared" si="108"/>
        <v/>
      </c>
      <c r="AN585" s="131" t="str">
        <f t="shared" ca="1" si="109"/>
        <v/>
      </c>
    </row>
    <row r="586" spans="1:40" ht="20.25" customHeight="1" x14ac:dyDescent="0.3">
      <c r="A586" s="127"/>
      <c r="B586" s="164"/>
      <c r="C586" s="139"/>
      <c r="D586" s="140"/>
      <c r="E586" s="139"/>
      <c r="F586" s="139"/>
      <c r="G586" s="140"/>
      <c r="H586" s="139"/>
      <c r="I586" s="129"/>
      <c r="L586" s="128"/>
      <c r="M586" s="128"/>
      <c r="N586" s="128"/>
      <c r="O586" s="128"/>
      <c r="P586" s="128"/>
      <c r="Q586" s="128"/>
      <c r="R586" s="128"/>
      <c r="S586" s="128"/>
      <c r="T586" s="120">
        <f t="shared" si="100"/>
        <v>0</v>
      </c>
      <c r="U586" s="131"/>
      <c r="V586" s="131"/>
      <c r="W586" s="131">
        <f>SUMIFS($F$3:F586,$D$3:D586,D586,$C$3:C586,"Buy")+SUMIFS($F$3:F586,$D$3:D586,D586,$C$3:C586,"Coin Deposit",$E$3:E586,"&lt;&gt;")</f>
        <v>0</v>
      </c>
      <c r="X586" s="131">
        <f t="shared" si="101"/>
        <v>0</v>
      </c>
      <c r="Y586" s="131">
        <f>IF($D586=Y$1,SUMIFS($H$3:$H586,$G$3:$G586,Y$1,$C$3:$C586,"Sell"),0)</f>
        <v>0</v>
      </c>
      <c r="Z586" s="131">
        <f t="shared" si="102"/>
        <v>0</v>
      </c>
      <c r="AA586" s="131">
        <f>IF($D586=AA$1,SUMIFS($H$3:$H586,$G$3:$G586,AA$1,$C$3:$C586,"Sell"),0)</f>
        <v>0</v>
      </c>
      <c r="AB586" s="131">
        <f t="shared" si="103"/>
        <v>0</v>
      </c>
      <c r="AC586" s="131">
        <f>SUMIFS('Deductions and Deposits'!$H:$H,'Deductions and Deposits'!$G:$G,D586,'Deductions and Deposits'!$F:$F,"&lt;="&amp;B586)+SUMIFS($F$3:F586,$D$3:D586,D586,$C$3:C586,"Coin Deposit",$E$3:E586,"")</f>
        <v>0</v>
      </c>
      <c r="AD586" s="131">
        <f>SUMIFS('Deductions and Deposits'!$D:$D,'Deductions and Deposits'!$C:$C,D586)+SUMIFS($F:$F,$D:$D,D586,$C:$C,"Coin Deduction")</f>
        <v>0</v>
      </c>
      <c r="AE586" s="131">
        <f>Table5[[#This Row],[Column4]]+Table5[[#This Row],[Column14]]+Table5[[#This Row],[Column19]]+Table5[[#This Row],[Column12]]</f>
        <v>0</v>
      </c>
      <c r="AF586" s="131">
        <f>Table5[[#This Row],[Column5]]+Table5[[#This Row],[Column13]]+Table5[[#This Row],[Column21]]+Table5[[#This Row],[Column18]]</f>
        <v>0</v>
      </c>
      <c r="AG586" s="131">
        <f t="shared" si="104"/>
        <v>0</v>
      </c>
      <c r="AH586" s="131">
        <f t="shared" si="105"/>
        <v>0</v>
      </c>
      <c r="AI586" s="131">
        <f>Table5[[#This Row],[Column17]]-Table5[[#This Row],[Column20]]</f>
        <v>0</v>
      </c>
      <c r="AJ586" s="131">
        <f t="shared" si="106"/>
        <v>0</v>
      </c>
      <c r="AK586" s="131">
        <f t="shared" si="99"/>
        <v>0</v>
      </c>
      <c r="AL586" s="131">
        <f t="shared" si="107"/>
        <v>0</v>
      </c>
      <c r="AM586" s="131" t="str">
        <f t="shared" si="108"/>
        <v/>
      </c>
      <c r="AN586" s="131" t="str">
        <f t="shared" ca="1" si="109"/>
        <v/>
      </c>
    </row>
    <row r="587" spans="1:40" ht="20.25" customHeight="1" x14ac:dyDescent="0.3">
      <c r="A587" s="127"/>
      <c r="B587" s="164"/>
      <c r="C587" s="139"/>
      <c r="D587" s="140"/>
      <c r="E587" s="139"/>
      <c r="F587" s="139"/>
      <c r="G587" s="140"/>
      <c r="H587" s="139"/>
      <c r="I587" s="129"/>
      <c r="L587" s="128"/>
      <c r="M587" s="128"/>
      <c r="N587" s="128"/>
      <c r="O587" s="128"/>
      <c r="P587" s="128"/>
      <c r="Q587" s="128"/>
      <c r="R587" s="128"/>
      <c r="S587" s="128"/>
      <c r="T587" s="120">
        <f t="shared" si="100"/>
        <v>0</v>
      </c>
      <c r="U587" s="131"/>
      <c r="V587" s="131"/>
      <c r="W587" s="131">
        <f>SUMIFS($F$3:F587,$D$3:D587,D587,$C$3:C587,"Buy")+SUMIFS($F$3:F587,$D$3:D587,D587,$C$3:C587,"Coin Deposit",$E$3:E587,"&lt;&gt;")</f>
        <v>0</v>
      </c>
      <c r="X587" s="131">
        <f t="shared" si="101"/>
        <v>0</v>
      </c>
      <c r="Y587" s="131">
        <f>IF($D587=Y$1,SUMIFS($H$3:$H587,$G$3:$G587,Y$1,$C$3:$C587,"Sell"),0)</f>
        <v>0</v>
      </c>
      <c r="Z587" s="131">
        <f t="shared" si="102"/>
        <v>0</v>
      </c>
      <c r="AA587" s="131">
        <f>IF($D587=AA$1,SUMIFS($H$3:$H587,$G$3:$G587,AA$1,$C$3:$C587,"Sell"),0)</f>
        <v>0</v>
      </c>
      <c r="AB587" s="131">
        <f t="shared" si="103"/>
        <v>0</v>
      </c>
      <c r="AC587" s="131">
        <f>SUMIFS('Deductions and Deposits'!$H:$H,'Deductions and Deposits'!$G:$G,D587,'Deductions and Deposits'!$F:$F,"&lt;="&amp;B587)+SUMIFS($F$3:F587,$D$3:D587,D587,$C$3:C587,"Coin Deposit",$E$3:E587,"")</f>
        <v>0</v>
      </c>
      <c r="AD587" s="131">
        <f>SUMIFS('Deductions and Deposits'!$D:$D,'Deductions and Deposits'!$C:$C,D587)+SUMIFS($F:$F,$D:$D,D587,$C:$C,"Coin Deduction")</f>
        <v>0</v>
      </c>
      <c r="AE587" s="131">
        <f>Table5[[#This Row],[Column4]]+Table5[[#This Row],[Column14]]+Table5[[#This Row],[Column19]]+Table5[[#This Row],[Column12]]</f>
        <v>0</v>
      </c>
      <c r="AF587" s="131">
        <f>Table5[[#This Row],[Column5]]+Table5[[#This Row],[Column13]]+Table5[[#This Row],[Column21]]+Table5[[#This Row],[Column18]]</f>
        <v>0</v>
      </c>
      <c r="AG587" s="131">
        <f t="shared" si="104"/>
        <v>0</v>
      </c>
      <c r="AH587" s="131">
        <f t="shared" si="105"/>
        <v>0</v>
      </c>
      <c r="AI587" s="131">
        <f>Table5[[#This Row],[Column17]]-Table5[[#This Row],[Column20]]</f>
        <v>0</v>
      </c>
      <c r="AJ587" s="131">
        <f t="shared" si="106"/>
        <v>0</v>
      </c>
      <c r="AK587" s="131">
        <f t="shared" si="99"/>
        <v>0</v>
      </c>
      <c r="AL587" s="131">
        <f t="shared" si="107"/>
        <v>0</v>
      </c>
      <c r="AM587" s="131" t="str">
        <f t="shared" si="108"/>
        <v/>
      </c>
      <c r="AN587" s="131" t="str">
        <f t="shared" ca="1" si="109"/>
        <v/>
      </c>
    </row>
    <row r="588" spans="1:40" ht="20.25" customHeight="1" x14ac:dyDescent="0.3">
      <c r="A588" s="127"/>
      <c r="B588" s="164"/>
      <c r="C588" s="139"/>
      <c r="D588" s="140"/>
      <c r="E588" s="139"/>
      <c r="F588" s="139"/>
      <c r="G588" s="140"/>
      <c r="H588" s="139"/>
      <c r="I588" s="129"/>
      <c r="L588" s="128"/>
      <c r="M588" s="128"/>
      <c r="N588" s="128"/>
      <c r="O588" s="128"/>
      <c r="P588" s="128"/>
      <c r="Q588" s="128"/>
      <c r="R588" s="128"/>
      <c r="S588" s="128"/>
      <c r="T588" s="120">
        <f t="shared" si="100"/>
        <v>0</v>
      </c>
      <c r="U588" s="131"/>
      <c r="V588" s="131"/>
      <c r="W588" s="131">
        <f>SUMIFS($F$3:F588,$D$3:D588,D588,$C$3:C588,"Buy")+SUMIFS($F$3:F588,$D$3:D588,D588,$C$3:C588,"Coin Deposit",$E$3:E588,"&lt;&gt;")</f>
        <v>0</v>
      </c>
      <c r="X588" s="131">
        <f t="shared" si="101"/>
        <v>0</v>
      </c>
      <c r="Y588" s="131">
        <f>IF($D588=Y$1,SUMIFS($H$3:$H588,$G$3:$G588,Y$1,$C$3:$C588,"Sell"),0)</f>
        <v>0</v>
      </c>
      <c r="Z588" s="131">
        <f t="shared" si="102"/>
        <v>0</v>
      </c>
      <c r="AA588" s="131">
        <f>IF($D588=AA$1,SUMIFS($H$3:$H588,$G$3:$G588,AA$1,$C$3:$C588,"Sell"),0)</f>
        <v>0</v>
      </c>
      <c r="AB588" s="131">
        <f t="shared" si="103"/>
        <v>0</v>
      </c>
      <c r="AC588" s="131">
        <f>SUMIFS('Deductions and Deposits'!$H:$H,'Deductions and Deposits'!$G:$G,D588,'Deductions and Deposits'!$F:$F,"&lt;="&amp;B588)+SUMIFS($F$3:F588,$D$3:D588,D588,$C$3:C588,"Coin Deposit",$E$3:E588,"")</f>
        <v>0</v>
      </c>
      <c r="AD588" s="131">
        <f>SUMIFS('Deductions and Deposits'!$D:$D,'Deductions and Deposits'!$C:$C,D588)+SUMIFS($F:$F,$D:$D,D588,$C:$C,"Coin Deduction")</f>
        <v>0</v>
      </c>
      <c r="AE588" s="131">
        <f>Table5[[#This Row],[Column4]]+Table5[[#This Row],[Column14]]+Table5[[#This Row],[Column19]]+Table5[[#This Row],[Column12]]</f>
        <v>0</v>
      </c>
      <c r="AF588" s="131">
        <f>Table5[[#This Row],[Column5]]+Table5[[#This Row],[Column13]]+Table5[[#This Row],[Column21]]+Table5[[#This Row],[Column18]]</f>
        <v>0</v>
      </c>
      <c r="AG588" s="131">
        <f t="shared" si="104"/>
        <v>0</v>
      </c>
      <c r="AH588" s="131">
        <f t="shared" si="105"/>
        <v>0</v>
      </c>
      <c r="AI588" s="131">
        <f>Table5[[#This Row],[Column17]]-Table5[[#This Row],[Column20]]</f>
        <v>0</v>
      </c>
      <c r="AJ588" s="131">
        <f t="shared" si="106"/>
        <v>0</v>
      </c>
      <c r="AK588" s="131">
        <f t="shared" si="99"/>
        <v>0</v>
      </c>
      <c r="AL588" s="131">
        <f t="shared" si="107"/>
        <v>0</v>
      </c>
      <c r="AM588" s="131" t="str">
        <f t="shared" si="108"/>
        <v/>
      </c>
      <c r="AN588" s="131" t="str">
        <f t="shared" ca="1" si="109"/>
        <v/>
      </c>
    </row>
    <row r="589" spans="1:40" ht="20.25" customHeight="1" x14ac:dyDescent="0.3">
      <c r="A589" s="127"/>
      <c r="B589" s="164"/>
      <c r="C589" s="139"/>
      <c r="D589" s="140"/>
      <c r="E589" s="139"/>
      <c r="F589" s="139"/>
      <c r="G589" s="140"/>
      <c r="H589" s="139"/>
      <c r="I589" s="129"/>
      <c r="L589" s="128"/>
      <c r="M589" s="128"/>
      <c r="N589" s="128"/>
      <c r="O589" s="128"/>
      <c r="P589" s="128"/>
      <c r="Q589" s="128"/>
      <c r="R589" s="128"/>
      <c r="S589" s="128"/>
      <c r="T589" s="120">
        <f t="shared" si="100"/>
        <v>0</v>
      </c>
      <c r="U589" s="131"/>
      <c r="V589" s="131"/>
      <c r="W589" s="131">
        <f>SUMIFS($F$3:F589,$D$3:D589,D589,$C$3:C589,"Buy")+SUMIFS($F$3:F589,$D$3:D589,D589,$C$3:C589,"Coin Deposit",$E$3:E589,"&lt;&gt;")</f>
        <v>0</v>
      </c>
      <c r="X589" s="131">
        <f t="shared" si="101"/>
        <v>0</v>
      </c>
      <c r="Y589" s="131">
        <f>IF($D589=Y$1,SUMIFS($H$3:$H589,$G$3:$G589,Y$1,$C$3:$C589,"Sell"),0)</f>
        <v>0</v>
      </c>
      <c r="Z589" s="131">
        <f t="shared" si="102"/>
        <v>0</v>
      </c>
      <c r="AA589" s="131">
        <f>IF($D589=AA$1,SUMIFS($H$3:$H589,$G$3:$G589,AA$1,$C$3:$C589,"Sell"),0)</f>
        <v>0</v>
      </c>
      <c r="AB589" s="131">
        <f t="shared" si="103"/>
        <v>0</v>
      </c>
      <c r="AC589" s="131">
        <f>SUMIFS('Deductions and Deposits'!$H:$H,'Deductions and Deposits'!$G:$G,D589,'Deductions and Deposits'!$F:$F,"&lt;="&amp;B589)+SUMIFS($F$3:F589,$D$3:D589,D589,$C$3:C589,"Coin Deposit",$E$3:E589,"")</f>
        <v>0</v>
      </c>
      <c r="AD589" s="131">
        <f>SUMIFS('Deductions and Deposits'!$D:$D,'Deductions and Deposits'!$C:$C,D589)+SUMIFS($F:$F,$D:$D,D589,$C:$C,"Coin Deduction")</f>
        <v>0</v>
      </c>
      <c r="AE589" s="131">
        <f>Table5[[#This Row],[Column4]]+Table5[[#This Row],[Column14]]+Table5[[#This Row],[Column19]]+Table5[[#This Row],[Column12]]</f>
        <v>0</v>
      </c>
      <c r="AF589" s="131">
        <f>Table5[[#This Row],[Column5]]+Table5[[#This Row],[Column13]]+Table5[[#This Row],[Column21]]+Table5[[#This Row],[Column18]]</f>
        <v>0</v>
      </c>
      <c r="AG589" s="131">
        <f t="shared" si="104"/>
        <v>0</v>
      </c>
      <c r="AH589" s="131">
        <f t="shared" si="105"/>
        <v>0</v>
      </c>
      <c r="AI589" s="131">
        <f>Table5[[#This Row],[Column17]]-Table5[[#This Row],[Column20]]</f>
        <v>0</v>
      </c>
      <c r="AJ589" s="131">
        <f t="shared" si="106"/>
        <v>0</v>
      </c>
      <c r="AK589" s="131">
        <f t="shared" si="99"/>
        <v>0</v>
      </c>
      <c r="AL589" s="131">
        <f t="shared" si="107"/>
        <v>0</v>
      </c>
      <c r="AM589" s="131" t="str">
        <f t="shared" si="108"/>
        <v/>
      </c>
      <c r="AN589" s="131" t="str">
        <f t="shared" ca="1" si="109"/>
        <v/>
      </c>
    </row>
    <row r="590" spans="1:40" ht="20.25" customHeight="1" x14ac:dyDescent="0.3">
      <c r="A590" s="127"/>
      <c r="B590" s="164"/>
      <c r="C590" s="139"/>
      <c r="D590" s="140"/>
      <c r="E590" s="139"/>
      <c r="F590" s="139"/>
      <c r="G590" s="140"/>
      <c r="H590" s="139"/>
      <c r="I590" s="129"/>
      <c r="L590" s="128"/>
      <c r="M590" s="128"/>
      <c r="N590" s="128"/>
      <c r="O590" s="128"/>
      <c r="P590" s="128"/>
      <c r="Q590" s="128"/>
      <c r="R590" s="128"/>
      <c r="S590" s="128"/>
      <c r="T590" s="120">
        <f t="shared" si="100"/>
        <v>0</v>
      </c>
      <c r="U590" s="131"/>
      <c r="V590" s="131"/>
      <c r="W590" s="131">
        <f>SUMIFS($F$3:F590,$D$3:D590,D590,$C$3:C590,"Buy")+SUMIFS($F$3:F590,$D$3:D590,D590,$C$3:C590,"Coin Deposit",$E$3:E590,"&lt;&gt;")</f>
        <v>0</v>
      </c>
      <c r="X590" s="131">
        <f t="shared" si="101"/>
        <v>0</v>
      </c>
      <c r="Y590" s="131">
        <f>IF($D590=Y$1,SUMIFS($H$3:$H590,$G$3:$G590,Y$1,$C$3:$C590,"Sell"),0)</f>
        <v>0</v>
      </c>
      <c r="Z590" s="131">
        <f t="shared" si="102"/>
        <v>0</v>
      </c>
      <c r="AA590" s="131">
        <f>IF($D590=AA$1,SUMIFS($H$3:$H590,$G$3:$G590,AA$1,$C$3:$C590,"Sell"),0)</f>
        <v>0</v>
      </c>
      <c r="AB590" s="131">
        <f t="shared" si="103"/>
        <v>0</v>
      </c>
      <c r="AC590" s="131">
        <f>SUMIFS('Deductions and Deposits'!$H:$H,'Deductions and Deposits'!$G:$G,D590,'Deductions and Deposits'!$F:$F,"&lt;="&amp;B590)+SUMIFS($F$3:F590,$D$3:D590,D590,$C$3:C590,"Coin Deposit",$E$3:E590,"")</f>
        <v>0</v>
      </c>
      <c r="AD590" s="131">
        <f>SUMIFS('Deductions and Deposits'!$D:$D,'Deductions and Deposits'!$C:$C,D590)+SUMIFS($F:$F,$D:$D,D590,$C:$C,"Coin Deduction")</f>
        <v>0</v>
      </c>
      <c r="AE590" s="131">
        <f>Table5[[#This Row],[Column4]]+Table5[[#This Row],[Column14]]+Table5[[#This Row],[Column19]]+Table5[[#This Row],[Column12]]</f>
        <v>0</v>
      </c>
      <c r="AF590" s="131">
        <f>Table5[[#This Row],[Column5]]+Table5[[#This Row],[Column13]]+Table5[[#This Row],[Column21]]+Table5[[#This Row],[Column18]]</f>
        <v>0</v>
      </c>
      <c r="AG590" s="131">
        <f t="shared" si="104"/>
        <v>0</v>
      </c>
      <c r="AH590" s="131">
        <f t="shared" si="105"/>
        <v>0</v>
      </c>
      <c r="AI590" s="131">
        <f>Table5[[#This Row],[Column17]]-Table5[[#This Row],[Column20]]</f>
        <v>0</v>
      </c>
      <c r="AJ590" s="131">
        <f t="shared" si="106"/>
        <v>0</v>
      </c>
      <c r="AK590" s="131">
        <f t="shared" si="99"/>
        <v>0</v>
      </c>
      <c r="AL590" s="131">
        <f t="shared" si="107"/>
        <v>0</v>
      </c>
      <c r="AM590" s="131" t="str">
        <f t="shared" si="108"/>
        <v/>
      </c>
      <c r="AN590" s="131" t="str">
        <f t="shared" ca="1" si="109"/>
        <v/>
      </c>
    </row>
    <row r="591" spans="1:40" ht="20.25" customHeight="1" x14ac:dyDescent="0.3">
      <c r="A591" s="127"/>
      <c r="B591" s="164"/>
      <c r="C591" s="139"/>
      <c r="D591" s="140"/>
      <c r="E591" s="139"/>
      <c r="F591" s="139"/>
      <c r="G591" s="140"/>
      <c r="H591" s="139"/>
      <c r="I591" s="129"/>
      <c r="L591" s="128"/>
      <c r="M591" s="128"/>
      <c r="N591" s="128"/>
      <c r="O591" s="128"/>
      <c r="P591" s="128"/>
      <c r="Q591" s="128"/>
      <c r="R591" s="128"/>
      <c r="S591" s="128"/>
      <c r="T591" s="120">
        <f t="shared" si="100"/>
        <v>0</v>
      </c>
      <c r="U591" s="131"/>
      <c r="V591" s="131"/>
      <c r="W591" s="131">
        <f>SUMIFS($F$3:F591,$D$3:D591,D591,$C$3:C591,"Buy")+SUMIFS($F$3:F591,$D$3:D591,D591,$C$3:C591,"Coin Deposit",$E$3:E591,"&lt;&gt;")</f>
        <v>0</v>
      </c>
      <c r="X591" s="131">
        <f t="shared" si="101"/>
        <v>0</v>
      </c>
      <c r="Y591" s="131">
        <f>IF($D591=Y$1,SUMIFS($H$3:$H591,$G$3:$G591,Y$1,$C$3:$C591,"Sell"),0)</f>
        <v>0</v>
      </c>
      <c r="Z591" s="131">
        <f t="shared" si="102"/>
        <v>0</v>
      </c>
      <c r="AA591" s="131">
        <f>IF($D591=AA$1,SUMIFS($H$3:$H591,$G$3:$G591,AA$1,$C$3:$C591,"Sell"),0)</f>
        <v>0</v>
      </c>
      <c r="AB591" s="131">
        <f t="shared" si="103"/>
        <v>0</v>
      </c>
      <c r="AC591" s="131">
        <f>SUMIFS('Deductions and Deposits'!$H:$H,'Deductions and Deposits'!$G:$G,D591,'Deductions and Deposits'!$F:$F,"&lt;="&amp;B591)+SUMIFS($F$3:F591,$D$3:D591,D591,$C$3:C591,"Coin Deposit",$E$3:E591,"")</f>
        <v>0</v>
      </c>
      <c r="AD591" s="131">
        <f>SUMIFS('Deductions and Deposits'!$D:$D,'Deductions and Deposits'!$C:$C,D591)+SUMIFS($F:$F,$D:$D,D591,$C:$C,"Coin Deduction")</f>
        <v>0</v>
      </c>
      <c r="AE591" s="131">
        <f>Table5[[#This Row],[Column4]]+Table5[[#This Row],[Column14]]+Table5[[#This Row],[Column19]]+Table5[[#This Row],[Column12]]</f>
        <v>0</v>
      </c>
      <c r="AF591" s="131">
        <f>Table5[[#This Row],[Column5]]+Table5[[#This Row],[Column13]]+Table5[[#This Row],[Column21]]+Table5[[#This Row],[Column18]]</f>
        <v>0</v>
      </c>
      <c r="AG591" s="131">
        <f t="shared" si="104"/>
        <v>0</v>
      </c>
      <c r="AH591" s="131">
        <f t="shared" si="105"/>
        <v>0</v>
      </c>
      <c r="AI591" s="131">
        <f>Table5[[#This Row],[Column17]]-Table5[[#This Row],[Column20]]</f>
        <v>0</v>
      </c>
      <c r="AJ591" s="131">
        <f t="shared" si="106"/>
        <v>0</v>
      </c>
      <c r="AK591" s="131">
        <f t="shared" si="99"/>
        <v>0</v>
      </c>
      <c r="AL591" s="131">
        <f t="shared" si="107"/>
        <v>0</v>
      </c>
      <c r="AM591" s="131" t="str">
        <f t="shared" si="108"/>
        <v/>
      </c>
      <c r="AN591" s="131" t="str">
        <f t="shared" ca="1" si="109"/>
        <v/>
      </c>
    </row>
    <row r="592" spans="1:40" ht="20.25" customHeight="1" x14ac:dyDescent="0.3">
      <c r="A592" s="127"/>
      <c r="B592" s="164"/>
      <c r="C592" s="139"/>
      <c r="D592" s="140"/>
      <c r="E592" s="139"/>
      <c r="F592" s="139"/>
      <c r="G592" s="140"/>
      <c r="H592" s="139"/>
      <c r="I592" s="129"/>
      <c r="L592" s="128"/>
      <c r="M592" s="128"/>
      <c r="N592" s="128"/>
      <c r="O592" s="128"/>
      <c r="P592" s="128"/>
      <c r="Q592" s="128"/>
      <c r="R592" s="128"/>
      <c r="S592" s="128"/>
      <c r="T592" s="120">
        <f t="shared" si="100"/>
        <v>0</v>
      </c>
      <c r="U592" s="131"/>
      <c r="V592" s="131"/>
      <c r="W592" s="131">
        <f>SUMIFS($F$3:F592,$D$3:D592,D592,$C$3:C592,"Buy")+SUMIFS($F$3:F592,$D$3:D592,D592,$C$3:C592,"Coin Deposit",$E$3:E592,"&lt;&gt;")</f>
        <v>0</v>
      </c>
      <c r="X592" s="131">
        <f t="shared" si="101"/>
        <v>0</v>
      </c>
      <c r="Y592" s="131">
        <f>IF($D592=Y$1,SUMIFS($H$3:$H592,$G$3:$G592,Y$1,$C$3:$C592,"Sell"),0)</f>
        <v>0</v>
      </c>
      <c r="Z592" s="131">
        <f t="shared" si="102"/>
        <v>0</v>
      </c>
      <c r="AA592" s="131">
        <f>IF($D592=AA$1,SUMIFS($H$3:$H592,$G$3:$G592,AA$1,$C$3:$C592,"Sell"),0)</f>
        <v>0</v>
      </c>
      <c r="AB592" s="131">
        <f t="shared" si="103"/>
        <v>0</v>
      </c>
      <c r="AC592" s="131">
        <f>SUMIFS('Deductions and Deposits'!$H:$H,'Deductions and Deposits'!$G:$G,D592,'Deductions and Deposits'!$F:$F,"&lt;="&amp;B592)+SUMIFS($F$3:F592,$D$3:D592,D592,$C$3:C592,"Coin Deposit",$E$3:E592,"")</f>
        <v>0</v>
      </c>
      <c r="AD592" s="131">
        <f>SUMIFS('Deductions and Deposits'!$D:$D,'Deductions and Deposits'!$C:$C,D592)+SUMIFS($F:$F,$D:$D,D592,$C:$C,"Coin Deduction")</f>
        <v>0</v>
      </c>
      <c r="AE592" s="131">
        <f>Table5[[#This Row],[Column4]]+Table5[[#This Row],[Column14]]+Table5[[#This Row],[Column19]]+Table5[[#This Row],[Column12]]</f>
        <v>0</v>
      </c>
      <c r="AF592" s="131">
        <f>Table5[[#This Row],[Column5]]+Table5[[#This Row],[Column13]]+Table5[[#This Row],[Column21]]+Table5[[#This Row],[Column18]]</f>
        <v>0</v>
      </c>
      <c r="AG592" s="131">
        <f t="shared" si="104"/>
        <v>0</v>
      </c>
      <c r="AH592" s="131">
        <f t="shared" si="105"/>
        <v>0</v>
      </c>
      <c r="AI592" s="131">
        <f>Table5[[#This Row],[Column17]]-Table5[[#This Row],[Column20]]</f>
        <v>0</v>
      </c>
      <c r="AJ592" s="131">
        <f t="shared" si="106"/>
        <v>0</v>
      </c>
      <c r="AK592" s="131">
        <f t="shared" si="99"/>
        <v>0</v>
      </c>
      <c r="AL592" s="131">
        <f t="shared" si="107"/>
        <v>0</v>
      </c>
      <c r="AM592" s="131" t="str">
        <f t="shared" si="108"/>
        <v/>
      </c>
      <c r="AN592" s="131" t="str">
        <f t="shared" ca="1" si="109"/>
        <v/>
      </c>
    </row>
    <row r="593" spans="1:40" ht="20.25" customHeight="1" x14ac:dyDescent="0.3">
      <c r="A593" s="127"/>
      <c r="B593" s="164"/>
      <c r="C593" s="139"/>
      <c r="D593" s="140"/>
      <c r="E593" s="139"/>
      <c r="F593" s="139"/>
      <c r="G593" s="140"/>
      <c r="H593" s="139"/>
      <c r="I593" s="129"/>
      <c r="L593" s="128"/>
      <c r="M593" s="128"/>
      <c r="N593" s="128"/>
      <c r="O593" s="128"/>
      <c r="P593" s="128"/>
      <c r="Q593" s="128"/>
      <c r="R593" s="128"/>
      <c r="S593" s="128"/>
      <c r="T593" s="120">
        <f t="shared" si="100"/>
        <v>0</v>
      </c>
      <c r="U593" s="131"/>
      <c r="V593" s="131"/>
      <c r="W593" s="131">
        <f>SUMIFS($F$3:F593,$D$3:D593,D593,$C$3:C593,"Buy")+SUMIFS($F$3:F593,$D$3:D593,D593,$C$3:C593,"Coin Deposit",$E$3:E593,"&lt;&gt;")</f>
        <v>0</v>
      </c>
      <c r="X593" s="131">
        <f t="shared" si="101"/>
        <v>0</v>
      </c>
      <c r="Y593" s="131">
        <f>IF($D593=Y$1,SUMIFS($H$3:$H593,$G$3:$G593,Y$1,$C$3:$C593,"Sell"),0)</f>
        <v>0</v>
      </c>
      <c r="Z593" s="131">
        <f t="shared" si="102"/>
        <v>0</v>
      </c>
      <c r="AA593" s="131">
        <f>IF($D593=AA$1,SUMIFS($H$3:$H593,$G$3:$G593,AA$1,$C$3:$C593,"Sell"),0)</f>
        <v>0</v>
      </c>
      <c r="AB593" s="131">
        <f t="shared" si="103"/>
        <v>0</v>
      </c>
      <c r="AC593" s="131">
        <f>SUMIFS('Deductions and Deposits'!$H:$H,'Deductions and Deposits'!$G:$G,D593,'Deductions and Deposits'!$F:$F,"&lt;="&amp;B593)+SUMIFS($F$3:F593,$D$3:D593,D593,$C$3:C593,"Coin Deposit",$E$3:E593,"")</f>
        <v>0</v>
      </c>
      <c r="AD593" s="131">
        <f>SUMIFS('Deductions and Deposits'!$D:$D,'Deductions and Deposits'!$C:$C,D593)+SUMIFS($F:$F,$D:$D,D593,$C:$C,"Coin Deduction")</f>
        <v>0</v>
      </c>
      <c r="AE593" s="131">
        <f>Table5[[#This Row],[Column4]]+Table5[[#This Row],[Column14]]+Table5[[#This Row],[Column19]]+Table5[[#This Row],[Column12]]</f>
        <v>0</v>
      </c>
      <c r="AF593" s="131">
        <f>Table5[[#This Row],[Column5]]+Table5[[#This Row],[Column13]]+Table5[[#This Row],[Column21]]+Table5[[#This Row],[Column18]]</f>
        <v>0</v>
      </c>
      <c r="AG593" s="131">
        <f t="shared" si="104"/>
        <v>0</v>
      </c>
      <c r="AH593" s="131">
        <f t="shared" si="105"/>
        <v>0</v>
      </c>
      <c r="AI593" s="131">
        <f>Table5[[#This Row],[Column17]]-Table5[[#This Row],[Column20]]</f>
        <v>0</v>
      </c>
      <c r="AJ593" s="131">
        <f t="shared" si="106"/>
        <v>0</v>
      </c>
      <c r="AK593" s="131">
        <f t="shared" ref="AK593:AK656" si="110">AJ593*T593</f>
        <v>0</v>
      </c>
      <c r="AL593" s="131">
        <f t="shared" si="107"/>
        <v>0</v>
      </c>
      <c r="AM593" s="131" t="str">
        <f t="shared" si="108"/>
        <v/>
      </c>
      <c r="AN593" s="131" t="str">
        <f t="shared" ca="1" si="109"/>
        <v/>
      </c>
    </row>
    <row r="594" spans="1:40" ht="20.25" customHeight="1" x14ac:dyDescent="0.3">
      <c r="A594" s="127"/>
      <c r="B594" s="164"/>
      <c r="C594" s="139"/>
      <c r="D594" s="140"/>
      <c r="E594" s="139"/>
      <c r="F594" s="139"/>
      <c r="G594" s="140"/>
      <c r="H594" s="139"/>
      <c r="I594" s="129"/>
      <c r="L594" s="128"/>
      <c r="M594" s="128"/>
      <c r="N594" s="128"/>
      <c r="O594" s="128"/>
      <c r="P594" s="128"/>
      <c r="Q594" s="128"/>
      <c r="R594" s="128"/>
      <c r="S594" s="128"/>
      <c r="T594" s="120">
        <f t="shared" si="100"/>
        <v>0</v>
      </c>
      <c r="U594" s="131"/>
      <c r="V594" s="131"/>
      <c r="W594" s="131">
        <f>SUMIFS($F$3:F594,$D$3:D594,D594,$C$3:C594,"Buy")+SUMIFS($F$3:F594,$D$3:D594,D594,$C$3:C594,"Coin Deposit",$E$3:E594,"&lt;&gt;")</f>
        <v>0</v>
      </c>
      <c r="X594" s="131">
        <f t="shared" si="101"/>
        <v>0</v>
      </c>
      <c r="Y594" s="131">
        <f>IF($D594=Y$1,SUMIFS($H$3:$H594,$G$3:$G594,Y$1,$C$3:$C594,"Sell"),0)</f>
        <v>0</v>
      </c>
      <c r="Z594" s="131">
        <f t="shared" si="102"/>
        <v>0</v>
      </c>
      <c r="AA594" s="131">
        <f>IF($D594=AA$1,SUMIFS($H$3:$H594,$G$3:$G594,AA$1,$C$3:$C594,"Sell"),0)</f>
        <v>0</v>
      </c>
      <c r="AB594" s="131">
        <f t="shared" si="103"/>
        <v>0</v>
      </c>
      <c r="AC594" s="131">
        <f>SUMIFS('Deductions and Deposits'!$H:$H,'Deductions and Deposits'!$G:$G,D594,'Deductions and Deposits'!$F:$F,"&lt;="&amp;B594)+SUMIFS($F$3:F594,$D$3:D594,D594,$C$3:C594,"Coin Deposit",$E$3:E594,"")</f>
        <v>0</v>
      </c>
      <c r="AD594" s="131">
        <f>SUMIFS('Deductions and Deposits'!$D:$D,'Deductions and Deposits'!$C:$C,D594)+SUMIFS($F:$F,$D:$D,D594,$C:$C,"Coin Deduction")</f>
        <v>0</v>
      </c>
      <c r="AE594" s="131">
        <f>Table5[[#This Row],[Column4]]+Table5[[#This Row],[Column14]]+Table5[[#This Row],[Column19]]+Table5[[#This Row],[Column12]]</f>
        <v>0</v>
      </c>
      <c r="AF594" s="131">
        <f>Table5[[#This Row],[Column5]]+Table5[[#This Row],[Column13]]+Table5[[#This Row],[Column21]]+Table5[[#This Row],[Column18]]</f>
        <v>0</v>
      </c>
      <c r="AG594" s="131">
        <f t="shared" si="104"/>
        <v>0</v>
      </c>
      <c r="AH594" s="131">
        <f t="shared" si="105"/>
        <v>0</v>
      </c>
      <c r="AI594" s="131">
        <f>Table5[[#This Row],[Column17]]-Table5[[#This Row],[Column20]]</f>
        <v>0</v>
      </c>
      <c r="AJ594" s="131">
        <f t="shared" si="106"/>
        <v>0</v>
      </c>
      <c r="AK594" s="131">
        <f t="shared" si="110"/>
        <v>0</v>
      </c>
      <c r="AL594" s="131">
        <f t="shared" si="107"/>
        <v>0</v>
      </c>
      <c r="AM594" s="131" t="str">
        <f t="shared" si="108"/>
        <v/>
      </c>
      <c r="AN594" s="131" t="str">
        <f t="shared" ca="1" si="109"/>
        <v/>
      </c>
    </row>
    <row r="595" spans="1:40" ht="20.25" customHeight="1" x14ac:dyDescent="0.3">
      <c r="A595" s="127"/>
      <c r="B595" s="164"/>
      <c r="C595" s="139"/>
      <c r="D595" s="140"/>
      <c r="E595" s="139"/>
      <c r="F595" s="139"/>
      <c r="G595" s="140"/>
      <c r="H595" s="139"/>
      <c r="I595" s="129"/>
      <c r="L595" s="128"/>
      <c r="M595" s="128"/>
      <c r="N595" s="128"/>
      <c r="O595" s="128"/>
      <c r="P595" s="128"/>
      <c r="Q595" s="128"/>
      <c r="R595" s="128"/>
      <c r="S595" s="128"/>
      <c r="T595" s="120">
        <f t="shared" si="100"/>
        <v>0</v>
      </c>
      <c r="U595" s="131"/>
      <c r="V595" s="131"/>
      <c r="W595" s="131">
        <f>SUMIFS($F$3:F595,$D$3:D595,D595,$C$3:C595,"Buy")+SUMIFS($F$3:F595,$D$3:D595,D595,$C$3:C595,"Coin Deposit",$E$3:E595,"&lt;&gt;")</f>
        <v>0</v>
      </c>
      <c r="X595" s="131">
        <f t="shared" si="101"/>
        <v>0</v>
      </c>
      <c r="Y595" s="131">
        <f>IF($D595=Y$1,SUMIFS($H$3:$H595,$G$3:$G595,Y$1,$C$3:$C595,"Sell"),0)</f>
        <v>0</v>
      </c>
      <c r="Z595" s="131">
        <f t="shared" si="102"/>
        <v>0</v>
      </c>
      <c r="AA595" s="131">
        <f>IF($D595=AA$1,SUMIFS($H$3:$H595,$G$3:$G595,AA$1,$C$3:$C595,"Sell"),0)</f>
        <v>0</v>
      </c>
      <c r="AB595" s="131">
        <f t="shared" si="103"/>
        <v>0</v>
      </c>
      <c r="AC595" s="131">
        <f>SUMIFS('Deductions and Deposits'!$H:$H,'Deductions and Deposits'!$G:$G,D595,'Deductions and Deposits'!$F:$F,"&lt;="&amp;B595)+SUMIFS($F$3:F595,$D$3:D595,D595,$C$3:C595,"Coin Deposit",$E$3:E595,"")</f>
        <v>0</v>
      </c>
      <c r="AD595" s="131">
        <f>SUMIFS('Deductions and Deposits'!$D:$D,'Deductions and Deposits'!$C:$C,D595)+SUMIFS($F:$F,$D:$D,D595,$C:$C,"Coin Deduction")</f>
        <v>0</v>
      </c>
      <c r="AE595" s="131">
        <f>Table5[[#This Row],[Column4]]+Table5[[#This Row],[Column14]]+Table5[[#This Row],[Column19]]+Table5[[#This Row],[Column12]]</f>
        <v>0</v>
      </c>
      <c r="AF595" s="131">
        <f>Table5[[#This Row],[Column5]]+Table5[[#This Row],[Column13]]+Table5[[#This Row],[Column21]]+Table5[[#This Row],[Column18]]</f>
        <v>0</v>
      </c>
      <c r="AG595" s="131">
        <f t="shared" si="104"/>
        <v>0</v>
      </c>
      <c r="AH595" s="131">
        <f t="shared" si="105"/>
        <v>0</v>
      </c>
      <c r="AI595" s="131">
        <f>Table5[[#This Row],[Column17]]-Table5[[#This Row],[Column20]]</f>
        <v>0</v>
      </c>
      <c r="AJ595" s="131">
        <f t="shared" si="106"/>
        <v>0</v>
      </c>
      <c r="AK595" s="131">
        <f t="shared" si="110"/>
        <v>0</v>
      </c>
      <c r="AL595" s="131">
        <f t="shared" si="107"/>
        <v>0</v>
      </c>
      <c r="AM595" s="131" t="str">
        <f t="shared" si="108"/>
        <v/>
      </c>
      <c r="AN595" s="131" t="str">
        <f t="shared" ca="1" si="109"/>
        <v/>
      </c>
    </row>
    <row r="596" spans="1:40" ht="20.25" customHeight="1" x14ac:dyDescent="0.3">
      <c r="A596" s="127"/>
      <c r="B596" s="164"/>
      <c r="C596" s="139"/>
      <c r="D596" s="140"/>
      <c r="E596" s="139"/>
      <c r="F596" s="139"/>
      <c r="G596" s="140"/>
      <c r="H596" s="139"/>
      <c r="I596" s="129"/>
      <c r="L596" s="128"/>
      <c r="M596" s="128"/>
      <c r="N596" s="128"/>
      <c r="O596" s="128"/>
      <c r="P596" s="128"/>
      <c r="Q596" s="128"/>
      <c r="R596" s="128"/>
      <c r="S596" s="128"/>
      <c r="T596" s="120">
        <f t="shared" si="100"/>
        <v>0</v>
      </c>
      <c r="U596" s="131"/>
      <c r="V596" s="131"/>
      <c r="W596" s="131">
        <f>SUMIFS($F$3:F596,$D$3:D596,D596,$C$3:C596,"Buy")+SUMIFS($F$3:F596,$D$3:D596,D596,$C$3:C596,"Coin Deposit",$E$3:E596,"&lt;&gt;")</f>
        <v>0</v>
      </c>
      <c r="X596" s="131">
        <f t="shared" si="101"/>
        <v>0</v>
      </c>
      <c r="Y596" s="131">
        <f>IF($D596=Y$1,SUMIFS($H$3:$H596,$G$3:$G596,Y$1,$C$3:$C596,"Sell"),0)</f>
        <v>0</v>
      </c>
      <c r="Z596" s="131">
        <f t="shared" si="102"/>
        <v>0</v>
      </c>
      <c r="AA596" s="131">
        <f>IF($D596=AA$1,SUMIFS($H$3:$H596,$G$3:$G596,AA$1,$C$3:$C596,"Sell"),0)</f>
        <v>0</v>
      </c>
      <c r="AB596" s="131">
        <f t="shared" si="103"/>
        <v>0</v>
      </c>
      <c r="AC596" s="131">
        <f>SUMIFS('Deductions and Deposits'!$H:$H,'Deductions and Deposits'!$G:$G,D596,'Deductions and Deposits'!$F:$F,"&lt;="&amp;B596)+SUMIFS($F$3:F596,$D$3:D596,D596,$C$3:C596,"Coin Deposit",$E$3:E596,"")</f>
        <v>0</v>
      </c>
      <c r="AD596" s="131">
        <f>SUMIFS('Deductions and Deposits'!$D:$D,'Deductions and Deposits'!$C:$C,D596)+SUMIFS($F:$F,$D:$D,D596,$C:$C,"Coin Deduction")</f>
        <v>0</v>
      </c>
      <c r="AE596" s="131">
        <f>Table5[[#This Row],[Column4]]+Table5[[#This Row],[Column14]]+Table5[[#This Row],[Column19]]+Table5[[#This Row],[Column12]]</f>
        <v>0</v>
      </c>
      <c r="AF596" s="131">
        <f>Table5[[#This Row],[Column5]]+Table5[[#This Row],[Column13]]+Table5[[#This Row],[Column21]]+Table5[[#This Row],[Column18]]</f>
        <v>0</v>
      </c>
      <c r="AG596" s="131">
        <f t="shared" si="104"/>
        <v>0</v>
      </c>
      <c r="AH596" s="131">
        <f t="shared" si="105"/>
        <v>0</v>
      </c>
      <c r="AI596" s="131">
        <f>Table5[[#This Row],[Column17]]-Table5[[#This Row],[Column20]]</f>
        <v>0</v>
      </c>
      <c r="AJ596" s="131">
        <f t="shared" si="106"/>
        <v>0</v>
      </c>
      <c r="AK596" s="131">
        <f t="shared" si="110"/>
        <v>0</v>
      </c>
      <c r="AL596" s="131">
        <f t="shared" si="107"/>
        <v>0</v>
      </c>
      <c r="AM596" s="131" t="str">
        <f t="shared" si="108"/>
        <v/>
      </c>
      <c r="AN596" s="131" t="str">
        <f t="shared" ca="1" si="109"/>
        <v/>
      </c>
    </row>
    <row r="597" spans="1:40" ht="20.25" customHeight="1" x14ac:dyDescent="0.3">
      <c r="A597" s="127"/>
      <c r="B597" s="164"/>
      <c r="C597" s="139"/>
      <c r="D597" s="140"/>
      <c r="E597" s="139"/>
      <c r="F597" s="139"/>
      <c r="G597" s="140"/>
      <c r="H597" s="139"/>
      <c r="I597" s="129"/>
      <c r="L597" s="128"/>
      <c r="M597" s="128"/>
      <c r="N597" s="128"/>
      <c r="O597" s="128"/>
      <c r="P597" s="128"/>
      <c r="Q597" s="128"/>
      <c r="R597" s="128"/>
      <c r="S597" s="128"/>
      <c r="T597" s="120">
        <f t="shared" si="100"/>
        <v>0</v>
      </c>
      <c r="U597" s="131"/>
      <c r="V597" s="131"/>
      <c r="W597" s="131">
        <f>SUMIFS($F$3:F597,$D$3:D597,D597,$C$3:C597,"Buy")+SUMIFS($F$3:F597,$D$3:D597,D597,$C$3:C597,"Coin Deposit",$E$3:E597,"&lt;&gt;")</f>
        <v>0</v>
      </c>
      <c r="X597" s="131">
        <f t="shared" si="101"/>
        <v>0</v>
      </c>
      <c r="Y597" s="131">
        <f>IF($D597=Y$1,SUMIFS($H$3:$H597,$G$3:$G597,Y$1,$C$3:$C597,"Sell"),0)</f>
        <v>0</v>
      </c>
      <c r="Z597" s="131">
        <f t="shared" si="102"/>
        <v>0</v>
      </c>
      <c r="AA597" s="131">
        <f>IF($D597=AA$1,SUMIFS($H$3:$H597,$G$3:$G597,AA$1,$C$3:$C597,"Sell"),0)</f>
        <v>0</v>
      </c>
      <c r="AB597" s="131">
        <f t="shared" si="103"/>
        <v>0</v>
      </c>
      <c r="AC597" s="131">
        <f>SUMIFS('Deductions and Deposits'!$H:$H,'Deductions and Deposits'!$G:$G,D597,'Deductions and Deposits'!$F:$F,"&lt;="&amp;B597)+SUMIFS($F$3:F597,$D$3:D597,D597,$C$3:C597,"Coin Deposit",$E$3:E597,"")</f>
        <v>0</v>
      </c>
      <c r="AD597" s="131">
        <f>SUMIFS('Deductions and Deposits'!$D:$D,'Deductions and Deposits'!$C:$C,D597)+SUMIFS($F:$F,$D:$D,D597,$C:$C,"Coin Deduction")</f>
        <v>0</v>
      </c>
      <c r="AE597" s="131">
        <f>Table5[[#This Row],[Column4]]+Table5[[#This Row],[Column14]]+Table5[[#This Row],[Column19]]+Table5[[#This Row],[Column12]]</f>
        <v>0</v>
      </c>
      <c r="AF597" s="131">
        <f>Table5[[#This Row],[Column5]]+Table5[[#This Row],[Column13]]+Table5[[#This Row],[Column21]]+Table5[[#This Row],[Column18]]</f>
        <v>0</v>
      </c>
      <c r="AG597" s="131">
        <f t="shared" si="104"/>
        <v>0</v>
      </c>
      <c r="AH597" s="131">
        <f t="shared" si="105"/>
        <v>0</v>
      </c>
      <c r="AI597" s="131">
        <f>Table5[[#This Row],[Column17]]-Table5[[#This Row],[Column20]]</f>
        <v>0</v>
      </c>
      <c r="AJ597" s="131">
        <f t="shared" si="106"/>
        <v>0</v>
      </c>
      <c r="AK597" s="131">
        <f t="shared" si="110"/>
        <v>0</v>
      </c>
      <c r="AL597" s="131">
        <f t="shared" si="107"/>
        <v>0</v>
      </c>
      <c r="AM597" s="131" t="str">
        <f t="shared" si="108"/>
        <v/>
      </c>
      <c r="AN597" s="131" t="str">
        <f t="shared" ca="1" si="109"/>
        <v/>
      </c>
    </row>
    <row r="598" spans="1:40" ht="20.25" customHeight="1" x14ac:dyDescent="0.3">
      <c r="A598" s="127"/>
      <c r="B598" s="164"/>
      <c r="C598" s="139"/>
      <c r="D598" s="140"/>
      <c r="E598" s="139"/>
      <c r="F598" s="139"/>
      <c r="G598" s="140"/>
      <c r="H598" s="139"/>
      <c r="I598" s="129"/>
      <c r="L598" s="128"/>
      <c r="M598" s="128"/>
      <c r="N598" s="128"/>
      <c r="O598" s="128"/>
      <c r="P598" s="128"/>
      <c r="Q598" s="128"/>
      <c r="R598" s="128"/>
      <c r="S598" s="128"/>
      <c r="T598" s="120">
        <f t="shared" si="100"/>
        <v>0</v>
      </c>
      <c r="U598" s="131"/>
      <c r="V598" s="131"/>
      <c r="W598" s="131">
        <f>SUMIFS($F$3:F598,$D$3:D598,D598,$C$3:C598,"Buy")+SUMIFS($F$3:F598,$D$3:D598,D598,$C$3:C598,"Coin Deposit",$E$3:E598,"&lt;&gt;")</f>
        <v>0</v>
      </c>
      <c r="X598" s="131">
        <f t="shared" si="101"/>
        <v>0</v>
      </c>
      <c r="Y598" s="131">
        <f>IF($D598=Y$1,SUMIFS($H$3:$H598,$G$3:$G598,Y$1,$C$3:$C598,"Sell"),0)</f>
        <v>0</v>
      </c>
      <c r="Z598" s="131">
        <f t="shared" si="102"/>
        <v>0</v>
      </c>
      <c r="AA598" s="131">
        <f>IF($D598=AA$1,SUMIFS($H$3:$H598,$G$3:$G598,AA$1,$C$3:$C598,"Sell"),0)</f>
        <v>0</v>
      </c>
      <c r="AB598" s="131">
        <f t="shared" si="103"/>
        <v>0</v>
      </c>
      <c r="AC598" s="131">
        <f>SUMIFS('Deductions and Deposits'!$H:$H,'Deductions and Deposits'!$G:$G,D598,'Deductions and Deposits'!$F:$F,"&lt;="&amp;B598)+SUMIFS($F$3:F598,$D$3:D598,D598,$C$3:C598,"Coin Deposit",$E$3:E598,"")</f>
        <v>0</v>
      </c>
      <c r="AD598" s="131">
        <f>SUMIFS('Deductions and Deposits'!$D:$D,'Deductions and Deposits'!$C:$C,D598)+SUMIFS($F:$F,$D:$D,D598,$C:$C,"Coin Deduction")</f>
        <v>0</v>
      </c>
      <c r="AE598" s="131">
        <f>Table5[[#This Row],[Column4]]+Table5[[#This Row],[Column14]]+Table5[[#This Row],[Column19]]+Table5[[#This Row],[Column12]]</f>
        <v>0</v>
      </c>
      <c r="AF598" s="131">
        <f>Table5[[#This Row],[Column5]]+Table5[[#This Row],[Column13]]+Table5[[#This Row],[Column21]]+Table5[[#This Row],[Column18]]</f>
        <v>0</v>
      </c>
      <c r="AG598" s="131">
        <f t="shared" si="104"/>
        <v>0</v>
      </c>
      <c r="AH598" s="131">
        <f t="shared" si="105"/>
        <v>0</v>
      </c>
      <c r="AI598" s="131">
        <f>Table5[[#This Row],[Column17]]-Table5[[#This Row],[Column20]]</f>
        <v>0</v>
      </c>
      <c r="AJ598" s="131">
        <f t="shared" si="106"/>
        <v>0</v>
      </c>
      <c r="AK598" s="131">
        <f t="shared" si="110"/>
        <v>0</v>
      </c>
      <c r="AL598" s="131">
        <f t="shared" si="107"/>
        <v>0</v>
      </c>
      <c r="AM598" s="131" t="str">
        <f t="shared" si="108"/>
        <v/>
      </c>
      <c r="AN598" s="131" t="str">
        <f t="shared" ca="1" si="109"/>
        <v/>
      </c>
    </row>
    <row r="599" spans="1:40" ht="20.25" customHeight="1" x14ac:dyDescent="0.3">
      <c r="A599" s="127"/>
      <c r="B599" s="164"/>
      <c r="C599" s="139"/>
      <c r="D599" s="140"/>
      <c r="E599" s="139"/>
      <c r="F599" s="139"/>
      <c r="G599" s="140"/>
      <c r="H599" s="139"/>
      <c r="I599" s="129"/>
      <c r="L599" s="128"/>
      <c r="M599" s="128"/>
      <c r="N599" s="128"/>
      <c r="O599" s="128"/>
      <c r="P599" s="128"/>
      <c r="Q599" s="128"/>
      <c r="R599" s="128"/>
      <c r="S599" s="128"/>
      <c r="T599" s="120">
        <f t="shared" si="100"/>
        <v>0</v>
      </c>
      <c r="U599" s="131"/>
      <c r="V599" s="131"/>
      <c r="W599" s="131">
        <f>SUMIFS($F$3:F599,$D$3:D599,D599,$C$3:C599,"Buy")+SUMIFS($F$3:F599,$D$3:D599,D599,$C$3:C599,"Coin Deposit",$E$3:E599,"&lt;&gt;")</f>
        <v>0</v>
      </c>
      <c r="X599" s="131">
        <f t="shared" si="101"/>
        <v>0</v>
      </c>
      <c r="Y599" s="131">
        <f>IF($D599=Y$1,SUMIFS($H$3:$H599,$G$3:$G599,Y$1,$C$3:$C599,"Sell"),0)</f>
        <v>0</v>
      </c>
      <c r="Z599" s="131">
        <f t="shared" si="102"/>
        <v>0</v>
      </c>
      <c r="AA599" s="131">
        <f>IF($D599=AA$1,SUMIFS($H$3:$H599,$G$3:$G599,AA$1,$C$3:$C599,"Sell"),0)</f>
        <v>0</v>
      </c>
      <c r="AB599" s="131">
        <f t="shared" si="103"/>
        <v>0</v>
      </c>
      <c r="AC599" s="131">
        <f>SUMIFS('Deductions and Deposits'!$H:$H,'Deductions and Deposits'!$G:$G,D599,'Deductions and Deposits'!$F:$F,"&lt;="&amp;B599)+SUMIFS($F$3:F599,$D$3:D599,D599,$C$3:C599,"Coin Deposit",$E$3:E599,"")</f>
        <v>0</v>
      </c>
      <c r="AD599" s="131">
        <f>SUMIFS('Deductions and Deposits'!$D:$D,'Deductions and Deposits'!$C:$C,D599)+SUMIFS($F:$F,$D:$D,D599,$C:$C,"Coin Deduction")</f>
        <v>0</v>
      </c>
      <c r="AE599" s="131">
        <f>Table5[[#This Row],[Column4]]+Table5[[#This Row],[Column14]]+Table5[[#This Row],[Column19]]+Table5[[#This Row],[Column12]]</f>
        <v>0</v>
      </c>
      <c r="AF599" s="131">
        <f>Table5[[#This Row],[Column5]]+Table5[[#This Row],[Column13]]+Table5[[#This Row],[Column21]]+Table5[[#This Row],[Column18]]</f>
        <v>0</v>
      </c>
      <c r="AG599" s="131">
        <f t="shared" si="104"/>
        <v>0</v>
      </c>
      <c r="AH599" s="131">
        <f t="shared" si="105"/>
        <v>0</v>
      </c>
      <c r="AI599" s="131">
        <f>Table5[[#This Row],[Column17]]-Table5[[#This Row],[Column20]]</f>
        <v>0</v>
      </c>
      <c r="AJ599" s="131">
        <f t="shared" si="106"/>
        <v>0</v>
      </c>
      <c r="AK599" s="131">
        <f t="shared" si="110"/>
        <v>0</v>
      </c>
      <c r="AL599" s="131">
        <f t="shared" si="107"/>
        <v>0</v>
      </c>
      <c r="AM599" s="131" t="str">
        <f t="shared" si="108"/>
        <v/>
      </c>
      <c r="AN599" s="131" t="str">
        <f t="shared" ca="1" si="109"/>
        <v/>
      </c>
    </row>
    <row r="600" spans="1:40" ht="20.25" customHeight="1" x14ac:dyDescent="0.3">
      <c r="A600" s="127"/>
      <c r="B600" s="164"/>
      <c r="C600" s="139"/>
      <c r="D600" s="140"/>
      <c r="E600" s="139"/>
      <c r="F600" s="139"/>
      <c r="G600" s="140"/>
      <c r="H600" s="139"/>
      <c r="I600" s="129"/>
      <c r="L600" s="128"/>
      <c r="M600" s="128"/>
      <c r="N600" s="128"/>
      <c r="O600" s="128"/>
      <c r="P600" s="128"/>
      <c r="Q600" s="128"/>
      <c r="R600" s="128"/>
      <c r="S600" s="128"/>
      <c r="T600" s="120">
        <f t="shared" si="100"/>
        <v>0</v>
      </c>
      <c r="U600" s="131"/>
      <c r="V600" s="131"/>
      <c r="W600" s="131">
        <f>SUMIFS($F$3:F600,$D$3:D600,D600,$C$3:C600,"Buy")+SUMIFS($F$3:F600,$D$3:D600,D600,$C$3:C600,"Coin Deposit",$E$3:E600,"&lt;&gt;")</f>
        <v>0</v>
      </c>
      <c r="X600" s="131">
        <f t="shared" si="101"/>
        <v>0</v>
      </c>
      <c r="Y600" s="131">
        <f>IF($D600=Y$1,SUMIFS($H$3:$H600,$G$3:$G600,Y$1,$C$3:$C600,"Sell"),0)</f>
        <v>0</v>
      </c>
      <c r="Z600" s="131">
        <f t="shared" si="102"/>
        <v>0</v>
      </c>
      <c r="AA600" s="131">
        <f>IF($D600=AA$1,SUMIFS($H$3:$H600,$G$3:$G600,AA$1,$C$3:$C600,"Sell"),0)</f>
        <v>0</v>
      </c>
      <c r="AB600" s="131">
        <f t="shared" si="103"/>
        <v>0</v>
      </c>
      <c r="AC600" s="131">
        <f>SUMIFS('Deductions and Deposits'!$H:$H,'Deductions and Deposits'!$G:$G,D600,'Deductions and Deposits'!$F:$F,"&lt;="&amp;B600)+SUMIFS($F$3:F600,$D$3:D600,D600,$C$3:C600,"Coin Deposit",$E$3:E600,"")</f>
        <v>0</v>
      </c>
      <c r="AD600" s="131">
        <f>SUMIFS('Deductions and Deposits'!$D:$D,'Deductions and Deposits'!$C:$C,D600)+SUMIFS($F:$F,$D:$D,D600,$C:$C,"Coin Deduction")</f>
        <v>0</v>
      </c>
      <c r="AE600" s="131">
        <f>Table5[[#This Row],[Column4]]+Table5[[#This Row],[Column14]]+Table5[[#This Row],[Column19]]+Table5[[#This Row],[Column12]]</f>
        <v>0</v>
      </c>
      <c r="AF600" s="131">
        <f>Table5[[#This Row],[Column5]]+Table5[[#This Row],[Column13]]+Table5[[#This Row],[Column21]]+Table5[[#This Row],[Column18]]</f>
        <v>0</v>
      </c>
      <c r="AG600" s="131">
        <f t="shared" si="104"/>
        <v>0</v>
      </c>
      <c r="AH600" s="131">
        <f t="shared" si="105"/>
        <v>0</v>
      </c>
      <c r="AI600" s="131">
        <f>Table5[[#This Row],[Column17]]-Table5[[#This Row],[Column20]]</f>
        <v>0</v>
      </c>
      <c r="AJ600" s="131">
        <f t="shared" si="106"/>
        <v>0</v>
      </c>
      <c r="AK600" s="131">
        <f t="shared" si="110"/>
        <v>0</v>
      </c>
      <c r="AL600" s="131">
        <f t="shared" si="107"/>
        <v>0</v>
      </c>
      <c r="AM600" s="131" t="str">
        <f t="shared" si="108"/>
        <v/>
      </c>
      <c r="AN600" s="131" t="str">
        <f t="shared" ca="1" si="109"/>
        <v/>
      </c>
    </row>
    <row r="601" spans="1:40" ht="20.25" customHeight="1" x14ac:dyDescent="0.3">
      <c r="A601" s="127"/>
      <c r="B601" s="164"/>
      <c r="C601" s="139"/>
      <c r="D601" s="140"/>
      <c r="E601" s="139"/>
      <c r="F601" s="139"/>
      <c r="G601" s="140"/>
      <c r="H601" s="139"/>
      <c r="I601" s="129"/>
      <c r="L601" s="128"/>
      <c r="M601" s="128"/>
      <c r="N601" s="128"/>
      <c r="O601" s="128"/>
      <c r="P601" s="128"/>
      <c r="Q601" s="128"/>
      <c r="R601" s="128"/>
      <c r="S601" s="128"/>
      <c r="T601" s="120">
        <f t="shared" si="100"/>
        <v>0</v>
      </c>
      <c r="U601" s="131"/>
      <c r="V601" s="131"/>
      <c r="W601" s="131">
        <f>SUMIFS($F$3:F601,$D$3:D601,D601,$C$3:C601,"Buy")+SUMIFS($F$3:F601,$D$3:D601,D601,$C$3:C601,"Coin Deposit",$E$3:E601,"&lt;&gt;")</f>
        <v>0</v>
      </c>
      <c r="X601" s="131">
        <f t="shared" si="101"/>
        <v>0</v>
      </c>
      <c r="Y601" s="131">
        <f>IF($D601=Y$1,SUMIFS($H$3:$H601,$G$3:$G601,Y$1,$C$3:$C601,"Sell"),0)</f>
        <v>0</v>
      </c>
      <c r="Z601" s="131">
        <f t="shared" si="102"/>
        <v>0</v>
      </c>
      <c r="AA601" s="131">
        <f>IF($D601=AA$1,SUMIFS($H$3:$H601,$G$3:$G601,AA$1,$C$3:$C601,"Sell"),0)</f>
        <v>0</v>
      </c>
      <c r="AB601" s="131">
        <f t="shared" si="103"/>
        <v>0</v>
      </c>
      <c r="AC601" s="131">
        <f>SUMIFS('Deductions and Deposits'!$H:$H,'Deductions and Deposits'!$G:$G,D601,'Deductions and Deposits'!$F:$F,"&lt;="&amp;B601)+SUMIFS($F$3:F601,$D$3:D601,D601,$C$3:C601,"Coin Deposit",$E$3:E601,"")</f>
        <v>0</v>
      </c>
      <c r="AD601" s="131">
        <f>SUMIFS('Deductions and Deposits'!$D:$D,'Deductions and Deposits'!$C:$C,D601)+SUMIFS($F:$F,$D:$D,D601,$C:$C,"Coin Deduction")</f>
        <v>0</v>
      </c>
      <c r="AE601" s="131">
        <f>Table5[[#This Row],[Column4]]+Table5[[#This Row],[Column14]]+Table5[[#This Row],[Column19]]+Table5[[#This Row],[Column12]]</f>
        <v>0</v>
      </c>
      <c r="AF601" s="131">
        <f>Table5[[#This Row],[Column5]]+Table5[[#This Row],[Column13]]+Table5[[#This Row],[Column21]]+Table5[[#This Row],[Column18]]</f>
        <v>0</v>
      </c>
      <c r="AG601" s="131">
        <f t="shared" si="104"/>
        <v>0</v>
      </c>
      <c r="AH601" s="131">
        <f t="shared" si="105"/>
        <v>0</v>
      </c>
      <c r="AI601" s="131">
        <f>Table5[[#This Row],[Column17]]-Table5[[#This Row],[Column20]]</f>
        <v>0</v>
      </c>
      <c r="AJ601" s="131">
        <f t="shared" si="106"/>
        <v>0</v>
      </c>
      <c r="AK601" s="131">
        <f t="shared" si="110"/>
        <v>0</v>
      </c>
      <c r="AL601" s="131">
        <f t="shared" si="107"/>
        <v>0</v>
      </c>
      <c r="AM601" s="131" t="str">
        <f t="shared" si="108"/>
        <v/>
      </c>
      <c r="AN601" s="131" t="str">
        <f t="shared" ca="1" si="109"/>
        <v/>
      </c>
    </row>
    <row r="602" spans="1:40" ht="20.25" customHeight="1" x14ac:dyDescent="0.3">
      <c r="A602" s="127"/>
      <c r="B602" s="164"/>
      <c r="C602" s="139"/>
      <c r="D602" s="140"/>
      <c r="E602" s="139"/>
      <c r="F602" s="139"/>
      <c r="G602" s="140"/>
      <c r="H602" s="139"/>
      <c r="I602" s="129"/>
      <c r="L602" s="128"/>
      <c r="M602" s="128"/>
      <c r="N602" s="128"/>
      <c r="O602" s="128"/>
      <c r="P602" s="128"/>
      <c r="Q602" s="128"/>
      <c r="R602" s="128"/>
      <c r="S602" s="128"/>
      <c r="T602" s="120">
        <f t="shared" si="100"/>
        <v>0</v>
      </c>
      <c r="U602" s="131"/>
      <c r="V602" s="131"/>
      <c r="W602" s="131">
        <f>SUMIFS($F$3:F602,$D$3:D602,D602,$C$3:C602,"Buy")+SUMIFS($F$3:F602,$D$3:D602,D602,$C$3:C602,"Coin Deposit",$E$3:E602,"&lt;&gt;")</f>
        <v>0</v>
      </c>
      <c r="X602" s="131">
        <f t="shared" si="101"/>
        <v>0</v>
      </c>
      <c r="Y602" s="131">
        <f>IF($D602=Y$1,SUMIFS($H$3:$H602,$G$3:$G602,Y$1,$C$3:$C602,"Sell"),0)</f>
        <v>0</v>
      </c>
      <c r="Z602" s="131">
        <f t="shared" si="102"/>
        <v>0</v>
      </c>
      <c r="AA602" s="131">
        <f>IF($D602=AA$1,SUMIFS($H$3:$H602,$G$3:$G602,AA$1,$C$3:$C602,"Sell"),0)</f>
        <v>0</v>
      </c>
      <c r="AB602" s="131">
        <f t="shared" si="103"/>
        <v>0</v>
      </c>
      <c r="AC602" s="131">
        <f>SUMIFS('Deductions and Deposits'!$H:$H,'Deductions and Deposits'!$G:$G,D602,'Deductions and Deposits'!$F:$F,"&lt;="&amp;B602)+SUMIFS($F$3:F602,$D$3:D602,D602,$C$3:C602,"Coin Deposit",$E$3:E602,"")</f>
        <v>0</v>
      </c>
      <c r="AD602" s="131">
        <f>SUMIFS('Deductions and Deposits'!$D:$D,'Deductions and Deposits'!$C:$C,D602)+SUMIFS($F:$F,$D:$D,D602,$C:$C,"Coin Deduction")</f>
        <v>0</v>
      </c>
      <c r="AE602" s="131">
        <f>Table5[[#This Row],[Column4]]+Table5[[#This Row],[Column14]]+Table5[[#This Row],[Column19]]+Table5[[#This Row],[Column12]]</f>
        <v>0</v>
      </c>
      <c r="AF602" s="131">
        <f>Table5[[#This Row],[Column5]]+Table5[[#This Row],[Column13]]+Table5[[#This Row],[Column21]]+Table5[[#This Row],[Column18]]</f>
        <v>0</v>
      </c>
      <c r="AG602" s="131">
        <f t="shared" si="104"/>
        <v>0</v>
      </c>
      <c r="AH602" s="131">
        <f t="shared" si="105"/>
        <v>0</v>
      </c>
      <c r="AI602" s="131">
        <f>Table5[[#This Row],[Column17]]-Table5[[#This Row],[Column20]]</f>
        <v>0</v>
      </c>
      <c r="AJ602" s="131">
        <f t="shared" si="106"/>
        <v>0</v>
      </c>
      <c r="AK602" s="131">
        <f t="shared" si="110"/>
        <v>0</v>
      </c>
      <c r="AL602" s="131">
        <f t="shared" si="107"/>
        <v>0</v>
      </c>
      <c r="AM602" s="131" t="str">
        <f t="shared" si="108"/>
        <v/>
      </c>
      <c r="AN602" s="131" t="str">
        <f t="shared" ca="1" si="109"/>
        <v/>
      </c>
    </row>
    <row r="603" spans="1:40" ht="20.25" customHeight="1" x14ac:dyDescent="0.3">
      <c r="A603" s="127"/>
      <c r="B603" s="164"/>
      <c r="C603" s="139"/>
      <c r="D603" s="140"/>
      <c r="E603" s="139"/>
      <c r="F603" s="139"/>
      <c r="G603" s="140"/>
      <c r="H603" s="139"/>
      <c r="I603" s="129"/>
      <c r="L603" s="128"/>
      <c r="M603" s="128"/>
      <c r="N603" s="128"/>
      <c r="O603" s="128"/>
      <c r="P603" s="128"/>
      <c r="Q603" s="128"/>
      <c r="R603" s="128"/>
      <c r="S603" s="128"/>
      <c r="T603" s="120">
        <f t="shared" si="100"/>
        <v>0</v>
      </c>
      <c r="U603" s="131"/>
      <c r="V603" s="131"/>
      <c r="W603" s="131">
        <f>SUMIFS($F$3:F603,$D$3:D603,D603,$C$3:C603,"Buy")+SUMIFS($F$3:F603,$D$3:D603,D603,$C$3:C603,"Coin Deposit",$E$3:E603,"&lt;&gt;")</f>
        <v>0</v>
      </c>
      <c r="X603" s="131">
        <f t="shared" si="101"/>
        <v>0</v>
      </c>
      <c r="Y603" s="131">
        <f>IF($D603=Y$1,SUMIFS($H$3:$H603,$G$3:$G603,Y$1,$C$3:$C603,"Sell"),0)</f>
        <v>0</v>
      </c>
      <c r="Z603" s="131">
        <f t="shared" si="102"/>
        <v>0</v>
      </c>
      <c r="AA603" s="131">
        <f>IF($D603=AA$1,SUMIFS($H$3:$H603,$G$3:$G603,AA$1,$C$3:$C603,"Sell"),0)</f>
        <v>0</v>
      </c>
      <c r="AB603" s="131">
        <f t="shared" si="103"/>
        <v>0</v>
      </c>
      <c r="AC603" s="131">
        <f>SUMIFS('Deductions and Deposits'!$H:$H,'Deductions and Deposits'!$G:$G,D603,'Deductions and Deposits'!$F:$F,"&lt;="&amp;B603)+SUMIFS($F$3:F603,$D$3:D603,D603,$C$3:C603,"Coin Deposit",$E$3:E603,"")</f>
        <v>0</v>
      </c>
      <c r="AD603" s="131">
        <f>SUMIFS('Deductions and Deposits'!$D:$D,'Deductions and Deposits'!$C:$C,D603)+SUMIFS($F:$F,$D:$D,D603,$C:$C,"Coin Deduction")</f>
        <v>0</v>
      </c>
      <c r="AE603" s="131">
        <f>Table5[[#This Row],[Column4]]+Table5[[#This Row],[Column14]]+Table5[[#This Row],[Column19]]+Table5[[#This Row],[Column12]]</f>
        <v>0</v>
      </c>
      <c r="AF603" s="131">
        <f>Table5[[#This Row],[Column5]]+Table5[[#This Row],[Column13]]+Table5[[#This Row],[Column21]]+Table5[[#This Row],[Column18]]</f>
        <v>0</v>
      </c>
      <c r="AG603" s="131">
        <f t="shared" si="104"/>
        <v>0</v>
      </c>
      <c r="AH603" s="131">
        <f t="shared" si="105"/>
        <v>0</v>
      </c>
      <c r="AI603" s="131">
        <f>Table5[[#This Row],[Column17]]-Table5[[#This Row],[Column20]]</f>
        <v>0</v>
      </c>
      <c r="AJ603" s="131">
        <f t="shared" si="106"/>
        <v>0</v>
      </c>
      <c r="AK603" s="131">
        <f t="shared" si="110"/>
        <v>0</v>
      </c>
      <c r="AL603" s="131">
        <f t="shared" si="107"/>
        <v>0</v>
      </c>
      <c r="AM603" s="131" t="str">
        <f t="shared" si="108"/>
        <v/>
      </c>
      <c r="AN603" s="131" t="str">
        <f t="shared" ca="1" si="109"/>
        <v/>
      </c>
    </row>
    <row r="604" spans="1:40" ht="20.25" customHeight="1" x14ac:dyDescent="0.3">
      <c r="A604" s="127"/>
      <c r="B604" s="164"/>
      <c r="C604" s="139"/>
      <c r="D604" s="140"/>
      <c r="E604" s="139"/>
      <c r="F604" s="139"/>
      <c r="G604" s="140"/>
      <c r="H604" s="139"/>
      <c r="I604" s="129"/>
      <c r="L604" s="128"/>
      <c r="M604" s="128"/>
      <c r="N604" s="128"/>
      <c r="O604" s="128"/>
      <c r="P604" s="128"/>
      <c r="Q604" s="128"/>
      <c r="R604" s="128"/>
      <c r="S604" s="128"/>
      <c r="T604" s="120">
        <f t="shared" si="100"/>
        <v>0</v>
      </c>
      <c r="U604" s="131"/>
      <c r="V604" s="131"/>
      <c r="W604" s="131">
        <f>SUMIFS($F$3:F604,$D$3:D604,D604,$C$3:C604,"Buy")+SUMIFS($F$3:F604,$D$3:D604,D604,$C$3:C604,"Coin Deposit",$E$3:E604,"&lt;&gt;")</f>
        <v>0</v>
      </c>
      <c r="X604" s="131">
        <f t="shared" si="101"/>
        <v>0</v>
      </c>
      <c r="Y604" s="131">
        <f>IF($D604=Y$1,SUMIFS($H$3:$H604,$G$3:$G604,Y$1,$C$3:$C604,"Sell"),0)</f>
        <v>0</v>
      </c>
      <c r="Z604" s="131">
        <f t="shared" si="102"/>
        <v>0</v>
      </c>
      <c r="AA604" s="131">
        <f>IF($D604=AA$1,SUMIFS($H$3:$H604,$G$3:$G604,AA$1,$C$3:$C604,"Sell"),0)</f>
        <v>0</v>
      </c>
      <c r="AB604" s="131">
        <f t="shared" si="103"/>
        <v>0</v>
      </c>
      <c r="AC604" s="131">
        <f>SUMIFS('Deductions and Deposits'!$H:$H,'Deductions and Deposits'!$G:$G,D604,'Deductions and Deposits'!$F:$F,"&lt;="&amp;B604)+SUMIFS($F$3:F604,$D$3:D604,D604,$C$3:C604,"Coin Deposit",$E$3:E604,"")</f>
        <v>0</v>
      </c>
      <c r="AD604" s="131">
        <f>SUMIFS('Deductions and Deposits'!$D:$D,'Deductions and Deposits'!$C:$C,D604)+SUMIFS($F:$F,$D:$D,D604,$C:$C,"Coin Deduction")</f>
        <v>0</v>
      </c>
      <c r="AE604" s="131">
        <f>Table5[[#This Row],[Column4]]+Table5[[#This Row],[Column14]]+Table5[[#This Row],[Column19]]+Table5[[#This Row],[Column12]]</f>
        <v>0</v>
      </c>
      <c r="AF604" s="131">
        <f>Table5[[#This Row],[Column5]]+Table5[[#This Row],[Column13]]+Table5[[#This Row],[Column21]]+Table5[[#This Row],[Column18]]</f>
        <v>0</v>
      </c>
      <c r="AG604" s="131">
        <f t="shared" si="104"/>
        <v>0</v>
      </c>
      <c r="AH604" s="131">
        <f t="shared" si="105"/>
        <v>0</v>
      </c>
      <c r="AI604" s="131">
        <f>Table5[[#This Row],[Column17]]-Table5[[#This Row],[Column20]]</f>
        <v>0</v>
      </c>
      <c r="AJ604" s="131">
        <f t="shared" si="106"/>
        <v>0</v>
      </c>
      <c r="AK604" s="131">
        <f t="shared" si="110"/>
        <v>0</v>
      </c>
      <c r="AL604" s="131">
        <f t="shared" si="107"/>
        <v>0</v>
      </c>
      <c r="AM604" s="131" t="str">
        <f t="shared" si="108"/>
        <v/>
      </c>
      <c r="AN604" s="131" t="str">
        <f t="shared" ca="1" si="109"/>
        <v/>
      </c>
    </row>
    <row r="605" spans="1:40" ht="20.25" customHeight="1" x14ac:dyDescent="0.3">
      <c r="A605" s="127"/>
      <c r="B605" s="164"/>
      <c r="C605" s="139"/>
      <c r="D605" s="140"/>
      <c r="E605" s="139"/>
      <c r="F605" s="139"/>
      <c r="G605" s="140"/>
      <c r="H605" s="139"/>
      <c r="I605" s="129"/>
      <c r="L605" s="128"/>
      <c r="M605" s="128"/>
      <c r="N605" s="128"/>
      <c r="O605" s="128"/>
      <c r="P605" s="128"/>
      <c r="Q605" s="128"/>
      <c r="R605" s="128"/>
      <c r="S605" s="128"/>
      <c r="T605" s="120">
        <f t="shared" si="100"/>
        <v>0</v>
      </c>
      <c r="U605" s="131"/>
      <c r="V605" s="131"/>
      <c r="W605" s="131">
        <f>SUMIFS($F$3:F605,$D$3:D605,D605,$C$3:C605,"Buy")+SUMIFS($F$3:F605,$D$3:D605,D605,$C$3:C605,"Coin Deposit",$E$3:E605,"&lt;&gt;")</f>
        <v>0</v>
      </c>
      <c r="X605" s="131">
        <f t="shared" si="101"/>
        <v>0</v>
      </c>
      <c r="Y605" s="131">
        <f>IF($D605=Y$1,SUMIFS($H$3:$H605,$G$3:$G605,Y$1,$C$3:$C605,"Sell"),0)</f>
        <v>0</v>
      </c>
      <c r="Z605" s="131">
        <f t="shared" si="102"/>
        <v>0</v>
      </c>
      <c r="AA605" s="131">
        <f>IF($D605=AA$1,SUMIFS($H$3:$H605,$G$3:$G605,AA$1,$C$3:$C605,"Sell"),0)</f>
        <v>0</v>
      </c>
      <c r="AB605" s="131">
        <f t="shared" si="103"/>
        <v>0</v>
      </c>
      <c r="AC605" s="131">
        <f>SUMIFS('Deductions and Deposits'!$H:$H,'Deductions and Deposits'!$G:$G,D605,'Deductions and Deposits'!$F:$F,"&lt;="&amp;B605)+SUMIFS($F$3:F605,$D$3:D605,D605,$C$3:C605,"Coin Deposit",$E$3:E605,"")</f>
        <v>0</v>
      </c>
      <c r="AD605" s="131">
        <f>SUMIFS('Deductions and Deposits'!$D:$D,'Deductions and Deposits'!$C:$C,D605)+SUMIFS($F:$F,$D:$D,D605,$C:$C,"Coin Deduction")</f>
        <v>0</v>
      </c>
      <c r="AE605" s="131">
        <f>Table5[[#This Row],[Column4]]+Table5[[#This Row],[Column14]]+Table5[[#This Row],[Column19]]+Table5[[#This Row],[Column12]]</f>
        <v>0</v>
      </c>
      <c r="AF605" s="131">
        <f>Table5[[#This Row],[Column5]]+Table5[[#This Row],[Column13]]+Table5[[#This Row],[Column21]]+Table5[[#This Row],[Column18]]</f>
        <v>0</v>
      </c>
      <c r="AG605" s="131">
        <f t="shared" si="104"/>
        <v>0</v>
      </c>
      <c r="AH605" s="131">
        <f t="shared" si="105"/>
        <v>0</v>
      </c>
      <c r="AI605" s="131">
        <f>Table5[[#This Row],[Column17]]-Table5[[#This Row],[Column20]]</f>
        <v>0</v>
      </c>
      <c r="AJ605" s="131">
        <f t="shared" si="106"/>
        <v>0</v>
      </c>
      <c r="AK605" s="131">
        <f t="shared" si="110"/>
        <v>0</v>
      </c>
      <c r="AL605" s="131">
        <f t="shared" si="107"/>
        <v>0</v>
      </c>
      <c r="AM605" s="131" t="str">
        <f t="shared" si="108"/>
        <v/>
      </c>
      <c r="AN605" s="131" t="str">
        <f t="shared" ca="1" si="109"/>
        <v/>
      </c>
    </row>
    <row r="606" spans="1:40" ht="20.25" customHeight="1" x14ac:dyDescent="0.3">
      <c r="A606" s="127"/>
      <c r="B606" s="164"/>
      <c r="C606" s="139"/>
      <c r="D606" s="140"/>
      <c r="E606" s="139"/>
      <c r="F606" s="139"/>
      <c r="G606" s="140"/>
      <c r="H606" s="139"/>
      <c r="I606" s="129"/>
      <c r="L606" s="128"/>
      <c r="M606" s="128"/>
      <c r="N606" s="128"/>
      <c r="O606" s="128"/>
      <c r="P606" s="128"/>
      <c r="Q606" s="128"/>
      <c r="R606" s="128"/>
      <c r="S606" s="128"/>
      <c r="T606" s="120">
        <f t="shared" si="100"/>
        <v>0</v>
      </c>
      <c r="U606" s="131"/>
      <c r="V606" s="131"/>
      <c r="W606" s="131">
        <f>SUMIFS($F$3:F606,$D$3:D606,D606,$C$3:C606,"Buy")+SUMIFS($F$3:F606,$D$3:D606,D606,$C$3:C606,"Coin Deposit",$E$3:E606,"&lt;&gt;")</f>
        <v>0</v>
      </c>
      <c r="X606" s="131">
        <f t="shared" si="101"/>
        <v>0</v>
      </c>
      <c r="Y606" s="131">
        <f>IF($D606=Y$1,SUMIFS($H$3:$H606,$G$3:$G606,Y$1,$C$3:$C606,"Sell"),0)</f>
        <v>0</v>
      </c>
      <c r="Z606" s="131">
        <f t="shared" si="102"/>
        <v>0</v>
      </c>
      <c r="AA606" s="131">
        <f>IF($D606=AA$1,SUMIFS($H$3:$H606,$G$3:$G606,AA$1,$C$3:$C606,"Sell"),0)</f>
        <v>0</v>
      </c>
      <c r="AB606" s="131">
        <f t="shared" si="103"/>
        <v>0</v>
      </c>
      <c r="AC606" s="131">
        <f>SUMIFS('Deductions and Deposits'!$H:$H,'Deductions and Deposits'!$G:$G,D606,'Deductions and Deposits'!$F:$F,"&lt;="&amp;B606)+SUMIFS($F$3:F606,$D$3:D606,D606,$C$3:C606,"Coin Deposit",$E$3:E606,"")</f>
        <v>0</v>
      </c>
      <c r="AD606" s="131">
        <f>SUMIFS('Deductions and Deposits'!$D:$D,'Deductions and Deposits'!$C:$C,D606)+SUMIFS($F:$F,$D:$D,D606,$C:$C,"Coin Deduction")</f>
        <v>0</v>
      </c>
      <c r="AE606" s="131">
        <f>Table5[[#This Row],[Column4]]+Table5[[#This Row],[Column14]]+Table5[[#This Row],[Column19]]+Table5[[#This Row],[Column12]]</f>
        <v>0</v>
      </c>
      <c r="AF606" s="131">
        <f>Table5[[#This Row],[Column5]]+Table5[[#This Row],[Column13]]+Table5[[#This Row],[Column21]]+Table5[[#This Row],[Column18]]</f>
        <v>0</v>
      </c>
      <c r="AG606" s="131">
        <f t="shared" si="104"/>
        <v>0</v>
      </c>
      <c r="AH606" s="131">
        <f t="shared" si="105"/>
        <v>0</v>
      </c>
      <c r="AI606" s="131">
        <f>Table5[[#This Row],[Column17]]-Table5[[#This Row],[Column20]]</f>
        <v>0</v>
      </c>
      <c r="AJ606" s="131">
        <f t="shared" si="106"/>
        <v>0</v>
      </c>
      <c r="AK606" s="131">
        <f t="shared" si="110"/>
        <v>0</v>
      </c>
      <c r="AL606" s="131">
        <f t="shared" si="107"/>
        <v>0</v>
      </c>
      <c r="AM606" s="131" t="str">
        <f t="shared" si="108"/>
        <v/>
      </c>
      <c r="AN606" s="131" t="str">
        <f t="shared" ca="1" si="109"/>
        <v/>
      </c>
    </row>
    <row r="607" spans="1:40" ht="20.25" customHeight="1" x14ac:dyDescent="0.3">
      <c r="A607" s="127"/>
      <c r="B607" s="164"/>
      <c r="C607" s="139"/>
      <c r="D607" s="140"/>
      <c r="E607" s="139"/>
      <c r="F607" s="139"/>
      <c r="G607" s="140"/>
      <c r="H607" s="139"/>
      <c r="I607" s="129"/>
      <c r="L607" s="128"/>
      <c r="M607" s="128"/>
      <c r="N607" s="128"/>
      <c r="O607" s="128"/>
      <c r="P607" s="128"/>
      <c r="Q607" s="128"/>
      <c r="R607" s="128"/>
      <c r="S607" s="128"/>
      <c r="T607" s="120">
        <f t="shared" si="100"/>
        <v>0</v>
      </c>
      <c r="U607" s="131"/>
      <c r="V607" s="131"/>
      <c r="W607" s="131">
        <f>SUMIFS($F$3:F607,$D$3:D607,D607,$C$3:C607,"Buy")+SUMIFS($F$3:F607,$D$3:D607,D607,$C$3:C607,"Coin Deposit",$E$3:E607,"&lt;&gt;")</f>
        <v>0</v>
      </c>
      <c r="X607" s="131">
        <f t="shared" si="101"/>
        <v>0</v>
      </c>
      <c r="Y607" s="131">
        <f>IF($D607=Y$1,SUMIFS($H$3:$H607,$G$3:$G607,Y$1,$C$3:$C607,"Sell"),0)</f>
        <v>0</v>
      </c>
      <c r="Z607" s="131">
        <f t="shared" si="102"/>
        <v>0</v>
      </c>
      <c r="AA607" s="131">
        <f>IF($D607=AA$1,SUMIFS($H$3:$H607,$G$3:$G607,AA$1,$C$3:$C607,"Sell"),0)</f>
        <v>0</v>
      </c>
      <c r="AB607" s="131">
        <f t="shared" si="103"/>
        <v>0</v>
      </c>
      <c r="AC607" s="131">
        <f>SUMIFS('Deductions and Deposits'!$H:$H,'Deductions and Deposits'!$G:$G,D607,'Deductions and Deposits'!$F:$F,"&lt;="&amp;B607)+SUMIFS($F$3:F607,$D$3:D607,D607,$C$3:C607,"Coin Deposit",$E$3:E607,"")</f>
        <v>0</v>
      </c>
      <c r="AD607" s="131">
        <f>SUMIFS('Deductions and Deposits'!$D:$D,'Deductions and Deposits'!$C:$C,D607)+SUMIFS($F:$F,$D:$D,D607,$C:$C,"Coin Deduction")</f>
        <v>0</v>
      </c>
      <c r="AE607" s="131">
        <f>Table5[[#This Row],[Column4]]+Table5[[#This Row],[Column14]]+Table5[[#This Row],[Column19]]+Table5[[#This Row],[Column12]]</f>
        <v>0</v>
      </c>
      <c r="AF607" s="131">
        <f>Table5[[#This Row],[Column5]]+Table5[[#This Row],[Column13]]+Table5[[#This Row],[Column21]]+Table5[[#This Row],[Column18]]</f>
        <v>0</v>
      </c>
      <c r="AG607" s="131">
        <f t="shared" si="104"/>
        <v>0</v>
      </c>
      <c r="AH607" s="131">
        <f t="shared" si="105"/>
        <v>0</v>
      </c>
      <c r="AI607" s="131">
        <f>Table5[[#This Row],[Column17]]-Table5[[#This Row],[Column20]]</f>
        <v>0</v>
      </c>
      <c r="AJ607" s="131">
        <f t="shared" si="106"/>
        <v>0</v>
      </c>
      <c r="AK607" s="131">
        <f t="shared" si="110"/>
        <v>0</v>
      </c>
      <c r="AL607" s="131">
        <f t="shared" si="107"/>
        <v>0</v>
      </c>
      <c r="AM607" s="131" t="str">
        <f t="shared" si="108"/>
        <v/>
      </c>
      <c r="AN607" s="131" t="str">
        <f t="shared" ca="1" si="109"/>
        <v/>
      </c>
    </row>
    <row r="608" spans="1:40" ht="20.25" customHeight="1" x14ac:dyDescent="0.3">
      <c r="A608" s="127"/>
      <c r="B608" s="164"/>
      <c r="C608" s="139"/>
      <c r="D608" s="140"/>
      <c r="E608" s="139"/>
      <c r="F608" s="139"/>
      <c r="G608" s="140"/>
      <c r="H608" s="139"/>
      <c r="I608" s="129"/>
      <c r="L608" s="128"/>
      <c r="M608" s="128"/>
      <c r="N608" s="128"/>
      <c r="O608" s="128"/>
      <c r="P608" s="128"/>
      <c r="Q608" s="128"/>
      <c r="R608" s="128"/>
      <c r="S608" s="128"/>
      <c r="T608" s="120">
        <f t="shared" si="100"/>
        <v>0</v>
      </c>
      <c r="U608" s="131"/>
      <c r="V608" s="131"/>
      <c r="W608" s="131">
        <f>SUMIFS($F$3:F608,$D$3:D608,D608,$C$3:C608,"Buy")+SUMIFS($F$3:F608,$D$3:D608,D608,$C$3:C608,"Coin Deposit",$E$3:E608,"&lt;&gt;")</f>
        <v>0</v>
      </c>
      <c r="X608" s="131">
        <f t="shared" si="101"/>
        <v>0</v>
      </c>
      <c r="Y608" s="131">
        <f>IF($D608=Y$1,SUMIFS($H$3:$H608,$G$3:$G608,Y$1,$C$3:$C608,"Sell"),0)</f>
        <v>0</v>
      </c>
      <c r="Z608" s="131">
        <f t="shared" si="102"/>
        <v>0</v>
      </c>
      <c r="AA608" s="131">
        <f>IF($D608=AA$1,SUMIFS($H$3:$H608,$G$3:$G608,AA$1,$C$3:$C608,"Sell"),0)</f>
        <v>0</v>
      </c>
      <c r="AB608" s="131">
        <f t="shared" si="103"/>
        <v>0</v>
      </c>
      <c r="AC608" s="131">
        <f>SUMIFS('Deductions and Deposits'!$H:$H,'Deductions and Deposits'!$G:$G,D608,'Deductions and Deposits'!$F:$F,"&lt;="&amp;B608)+SUMIFS($F$3:F608,$D$3:D608,D608,$C$3:C608,"Coin Deposit",$E$3:E608,"")</f>
        <v>0</v>
      </c>
      <c r="AD608" s="131">
        <f>SUMIFS('Deductions and Deposits'!$D:$D,'Deductions and Deposits'!$C:$C,D608)+SUMIFS($F:$F,$D:$D,D608,$C:$C,"Coin Deduction")</f>
        <v>0</v>
      </c>
      <c r="AE608" s="131">
        <f>Table5[[#This Row],[Column4]]+Table5[[#This Row],[Column14]]+Table5[[#This Row],[Column19]]+Table5[[#This Row],[Column12]]</f>
        <v>0</v>
      </c>
      <c r="AF608" s="131">
        <f>Table5[[#This Row],[Column5]]+Table5[[#This Row],[Column13]]+Table5[[#This Row],[Column21]]+Table5[[#This Row],[Column18]]</f>
        <v>0</v>
      </c>
      <c r="AG608" s="131">
        <f t="shared" si="104"/>
        <v>0</v>
      </c>
      <c r="AH608" s="131">
        <f t="shared" si="105"/>
        <v>0</v>
      </c>
      <c r="AI608" s="131">
        <f>Table5[[#This Row],[Column17]]-Table5[[#This Row],[Column20]]</f>
        <v>0</v>
      </c>
      <c r="AJ608" s="131">
        <f t="shared" si="106"/>
        <v>0</v>
      </c>
      <c r="AK608" s="131">
        <f t="shared" si="110"/>
        <v>0</v>
      </c>
      <c r="AL608" s="131">
        <f t="shared" si="107"/>
        <v>0</v>
      </c>
      <c r="AM608" s="131" t="str">
        <f t="shared" si="108"/>
        <v/>
      </c>
      <c r="AN608" s="131" t="str">
        <f t="shared" ca="1" si="109"/>
        <v/>
      </c>
    </row>
    <row r="609" spans="1:40" ht="20.25" customHeight="1" x14ac:dyDescent="0.3">
      <c r="A609" s="127"/>
      <c r="B609" s="164"/>
      <c r="C609" s="139"/>
      <c r="D609" s="140"/>
      <c r="E609" s="139"/>
      <c r="F609" s="139"/>
      <c r="G609" s="140"/>
      <c r="H609" s="139"/>
      <c r="I609" s="129"/>
      <c r="L609" s="128"/>
      <c r="M609" s="128"/>
      <c r="N609" s="128"/>
      <c r="O609" s="128"/>
      <c r="P609" s="128"/>
      <c r="Q609" s="128"/>
      <c r="R609" s="128"/>
      <c r="S609" s="128"/>
      <c r="T609" s="120">
        <f t="shared" si="100"/>
        <v>0</v>
      </c>
      <c r="U609" s="131"/>
      <c r="V609" s="131"/>
      <c r="W609" s="131">
        <f>SUMIFS($F$3:F609,$D$3:D609,D609,$C$3:C609,"Buy")+SUMIFS($F$3:F609,$D$3:D609,D609,$C$3:C609,"Coin Deposit",$E$3:E609,"&lt;&gt;")</f>
        <v>0</v>
      </c>
      <c r="X609" s="131">
        <f t="shared" si="101"/>
        <v>0</v>
      </c>
      <c r="Y609" s="131">
        <f>IF($D609=Y$1,SUMIFS($H$3:$H609,$G$3:$G609,Y$1,$C$3:$C609,"Sell"),0)</f>
        <v>0</v>
      </c>
      <c r="Z609" s="131">
        <f t="shared" si="102"/>
        <v>0</v>
      </c>
      <c r="AA609" s="131">
        <f>IF($D609=AA$1,SUMIFS($H$3:$H609,$G$3:$G609,AA$1,$C$3:$C609,"Sell"),0)</f>
        <v>0</v>
      </c>
      <c r="AB609" s="131">
        <f t="shared" si="103"/>
        <v>0</v>
      </c>
      <c r="AC609" s="131">
        <f>SUMIFS('Deductions and Deposits'!$H:$H,'Deductions and Deposits'!$G:$G,D609,'Deductions and Deposits'!$F:$F,"&lt;="&amp;B609)+SUMIFS($F$3:F609,$D$3:D609,D609,$C$3:C609,"Coin Deposit",$E$3:E609,"")</f>
        <v>0</v>
      </c>
      <c r="AD609" s="131">
        <f>SUMIFS('Deductions and Deposits'!$D:$D,'Deductions and Deposits'!$C:$C,D609)+SUMIFS($F:$F,$D:$D,D609,$C:$C,"Coin Deduction")</f>
        <v>0</v>
      </c>
      <c r="AE609" s="131">
        <f>Table5[[#This Row],[Column4]]+Table5[[#This Row],[Column14]]+Table5[[#This Row],[Column19]]+Table5[[#This Row],[Column12]]</f>
        <v>0</v>
      </c>
      <c r="AF609" s="131">
        <f>Table5[[#This Row],[Column5]]+Table5[[#This Row],[Column13]]+Table5[[#This Row],[Column21]]+Table5[[#This Row],[Column18]]</f>
        <v>0</v>
      </c>
      <c r="AG609" s="131">
        <f t="shared" si="104"/>
        <v>0</v>
      </c>
      <c r="AH609" s="131">
        <f t="shared" si="105"/>
        <v>0</v>
      </c>
      <c r="AI609" s="131">
        <f>Table5[[#This Row],[Column17]]-Table5[[#This Row],[Column20]]</f>
        <v>0</v>
      </c>
      <c r="AJ609" s="131">
        <f t="shared" si="106"/>
        <v>0</v>
      </c>
      <c r="AK609" s="131">
        <f t="shared" si="110"/>
        <v>0</v>
      </c>
      <c r="AL609" s="131">
        <f t="shared" si="107"/>
        <v>0</v>
      </c>
      <c r="AM609" s="131" t="str">
        <f t="shared" si="108"/>
        <v/>
      </c>
      <c r="AN609" s="131" t="str">
        <f t="shared" ca="1" si="109"/>
        <v/>
      </c>
    </row>
    <row r="610" spans="1:40" ht="20.25" customHeight="1" x14ac:dyDescent="0.3">
      <c r="A610" s="127"/>
      <c r="B610" s="164"/>
      <c r="C610" s="139"/>
      <c r="D610" s="140"/>
      <c r="E610" s="139"/>
      <c r="F610" s="139"/>
      <c r="G610" s="140"/>
      <c r="H610" s="139"/>
      <c r="I610" s="129"/>
      <c r="L610" s="128"/>
      <c r="M610" s="128"/>
      <c r="N610" s="128"/>
      <c r="O610" s="128"/>
      <c r="P610" s="128"/>
      <c r="Q610" s="128"/>
      <c r="R610" s="128"/>
      <c r="S610" s="128"/>
      <c r="T610" s="120">
        <f t="shared" si="100"/>
        <v>0</v>
      </c>
      <c r="U610" s="131"/>
      <c r="V610" s="131"/>
      <c r="W610" s="131">
        <f>SUMIFS($F$3:F610,$D$3:D610,D610,$C$3:C610,"Buy")+SUMIFS($F$3:F610,$D$3:D610,D610,$C$3:C610,"Coin Deposit",$E$3:E610,"&lt;&gt;")</f>
        <v>0</v>
      </c>
      <c r="X610" s="131">
        <f t="shared" si="101"/>
        <v>0</v>
      </c>
      <c r="Y610" s="131">
        <f>IF($D610=Y$1,SUMIFS($H$3:$H610,$G$3:$G610,Y$1,$C$3:$C610,"Sell"),0)</f>
        <v>0</v>
      </c>
      <c r="Z610" s="131">
        <f t="shared" si="102"/>
        <v>0</v>
      </c>
      <c r="AA610" s="131">
        <f>IF($D610=AA$1,SUMIFS($H$3:$H610,$G$3:$G610,AA$1,$C$3:$C610,"Sell"),0)</f>
        <v>0</v>
      </c>
      <c r="AB610" s="131">
        <f t="shared" si="103"/>
        <v>0</v>
      </c>
      <c r="AC610" s="131">
        <f>SUMIFS('Deductions and Deposits'!$H:$H,'Deductions and Deposits'!$G:$G,D610,'Deductions and Deposits'!$F:$F,"&lt;="&amp;B610)+SUMIFS($F$3:F610,$D$3:D610,D610,$C$3:C610,"Coin Deposit",$E$3:E610,"")</f>
        <v>0</v>
      </c>
      <c r="AD610" s="131">
        <f>SUMIFS('Deductions and Deposits'!$D:$D,'Deductions and Deposits'!$C:$C,D610)+SUMIFS($F:$F,$D:$D,D610,$C:$C,"Coin Deduction")</f>
        <v>0</v>
      </c>
      <c r="AE610" s="131">
        <f>Table5[[#This Row],[Column4]]+Table5[[#This Row],[Column14]]+Table5[[#This Row],[Column19]]+Table5[[#This Row],[Column12]]</f>
        <v>0</v>
      </c>
      <c r="AF610" s="131">
        <f>Table5[[#This Row],[Column5]]+Table5[[#This Row],[Column13]]+Table5[[#This Row],[Column21]]+Table5[[#This Row],[Column18]]</f>
        <v>0</v>
      </c>
      <c r="AG610" s="131">
        <f t="shared" si="104"/>
        <v>0</v>
      </c>
      <c r="AH610" s="131">
        <f t="shared" si="105"/>
        <v>0</v>
      </c>
      <c r="AI610" s="131">
        <f>Table5[[#This Row],[Column17]]-Table5[[#This Row],[Column20]]</f>
        <v>0</v>
      </c>
      <c r="AJ610" s="131">
        <f t="shared" si="106"/>
        <v>0</v>
      </c>
      <c r="AK610" s="131">
        <f t="shared" si="110"/>
        <v>0</v>
      </c>
      <c r="AL610" s="131">
        <f t="shared" si="107"/>
        <v>0</v>
      </c>
      <c r="AM610" s="131" t="str">
        <f t="shared" si="108"/>
        <v/>
      </c>
      <c r="AN610" s="131" t="str">
        <f t="shared" ca="1" si="109"/>
        <v/>
      </c>
    </row>
    <row r="611" spans="1:40" ht="20.25" customHeight="1" x14ac:dyDescent="0.3">
      <c r="A611" s="127"/>
      <c r="B611" s="164"/>
      <c r="C611" s="139"/>
      <c r="D611" s="140"/>
      <c r="E611" s="139"/>
      <c r="F611" s="139"/>
      <c r="G611" s="140"/>
      <c r="H611" s="139"/>
      <c r="I611" s="129"/>
      <c r="L611" s="128"/>
      <c r="M611" s="128"/>
      <c r="N611" s="128"/>
      <c r="O611" s="128"/>
      <c r="P611" s="128"/>
      <c r="Q611" s="128"/>
      <c r="R611" s="128"/>
      <c r="S611" s="128"/>
      <c r="T611" s="120">
        <f t="shared" si="100"/>
        <v>0</v>
      </c>
      <c r="U611" s="131"/>
      <c r="V611" s="131"/>
      <c r="W611" s="131">
        <f>SUMIFS($F$3:F611,$D$3:D611,D611,$C$3:C611,"Buy")+SUMIFS($F$3:F611,$D$3:D611,D611,$C$3:C611,"Coin Deposit",$E$3:E611,"&lt;&gt;")</f>
        <v>0</v>
      </c>
      <c r="X611" s="131">
        <f t="shared" si="101"/>
        <v>0</v>
      </c>
      <c r="Y611" s="131">
        <f>IF($D611=Y$1,SUMIFS($H$3:$H611,$G$3:$G611,Y$1,$C$3:$C611,"Sell"),0)</f>
        <v>0</v>
      </c>
      <c r="Z611" s="131">
        <f t="shared" si="102"/>
        <v>0</v>
      </c>
      <c r="AA611" s="131">
        <f>IF($D611=AA$1,SUMIFS($H$3:$H611,$G$3:$G611,AA$1,$C$3:$C611,"Sell"),0)</f>
        <v>0</v>
      </c>
      <c r="AB611" s="131">
        <f t="shared" si="103"/>
        <v>0</v>
      </c>
      <c r="AC611" s="131">
        <f>SUMIFS('Deductions and Deposits'!$H:$H,'Deductions and Deposits'!$G:$G,D611,'Deductions and Deposits'!$F:$F,"&lt;="&amp;B611)+SUMIFS($F$3:F611,$D$3:D611,D611,$C$3:C611,"Coin Deposit",$E$3:E611,"")</f>
        <v>0</v>
      </c>
      <c r="AD611" s="131">
        <f>SUMIFS('Deductions and Deposits'!$D:$D,'Deductions and Deposits'!$C:$C,D611)+SUMIFS($F:$F,$D:$D,D611,$C:$C,"Coin Deduction")</f>
        <v>0</v>
      </c>
      <c r="AE611" s="131">
        <f>Table5[[#This Row],[Column4]]+Table5[[#This Row],[Column14]]+Table5[[#This Row],[Column19]]+Table5[[#This Row],[Column12]]</f>
        <v>0</v>
      </c>
      <c r="AF611" s="131">
        <f>Table5[[#This Row],[Column5]]+Table5[[#This Row],[Column13]]+Table5[[#This Row],[Column21]]+Table5[[#This Row],[Column18]]</f>
        <v>0</v>
      </c>
      <c r="AG611" s="131">
        <f t="shared" si="104"/>
        <v>0</v>
      </c>
      <c r="AH611" s="131">
        <f t="shared" si="105"/>
        <v>0</v>
      </c>
      <c r="AI611" s="131">
        <f>Table5[[#This Row],[Column17]]-Table5[[#This Row],[Column20]]</f>
        <v>0</v>
      </c>
      <c r="AJ611" s="131">
        <f t="shared" si="106"/>
        <v>0</v>
      </c>
      <c r="AK611" s="131">
        <f t="shared" si="110"/>
        <v>0</v>
      </c>
      <c r="AL611" s="131">
        <f t="shared" si="107"/>
        <v>0</v>
      </c>
      <c r="AM611" s="131" t="str">
        <f t="shared" si="108"/>
        <v/>
      </c>
      <c r="AN611" s="131" t="str">
        <f t="shared" ca="1" si="109"/>
        <v/>
      </c>
    </row>
    <row r="612" spans="1:40" ht="20.25" customHeight="1" x14ac:dyDescent="0.3">
      <c r="A612" s="127"/>
      <c r="B612" s="164"/>
      <c r="C612" s="139"/>
      <c r="D612" s="140"/>
      <c r="E612" s="139"/>
      <c r="F612" s="139"/>
      <c r="G612" s="140"/>
      <c r="H612" s="139"/>
      <c r="I612" s="129"/>
      <c r="L612" s="128"/>
      <c r="M612" s="128"/>
      <c r="N612" s="128"/>
      <c r="O612" s="128"/>
      <c r="P612" s="128"/>
      <c r="Q612" s="128"/>
      <c r="R612" s="128"/>
      <c r="S612" s="128"/>
      <c r="T612" s="120">
        <f t="shared" si="100"/>
        <v>0</v>
      </c>
      <c r="U612" s="131"/>
      <c r="V612" s="131"/>
      <c r="W612" s="131">
        <f>SUMIFS($F$3:F612,$D$3:D612,D612,$C$3:C612,"Buy")+SUMIFS($F$3:F612,$D$3:D612,D612,$C$3:C612,"Coin Deposit",$E$3:E612,"&lt;&gt;")</f>
        <v>0</v>
      </c>
      <c r="X612" s="131">
        <f t="shared" si="101"/>
        <v>0</v>
      </c>
      <c r="Y612" s="131">
        <f>IF($D612=Y$1,SUMIFS($H$3:$H612,$G$3:$G612,Y$1,$C$3:$C612,"Sell"),0)</f>
        <v>0</v>
      </c>
      <c r="Z612" s="131">
        <f t="shared" si="102"/>
        <v>0</v>
      </c>
      <c r="AA612" s="131">
        <f>IF($D612=AA$1,SUMIFS($H$3:$H612,$G$3:$G612,AA$1,$C$3:$C612,"Sell"),0)</f>
        <v>0</v>
      </c>
      <c r="AB612" s="131">
        <f t="shared" si="103"/>
        <v>0</v>
      </c>
      <c r="AC612" s="131">
        <f>SUMIFS('Deductions and Deposits'!$H:$H,'Deductions and Deposits'!$G:$G,D612,'Deductions and Deposits'!$F:$F,"&lt;="&amp;B612)+SUMIFS($F$3:F612,$D$3:D612,D612,$C$3:C612,"Coin Deposit",$E$3:E612,"")</f>
        <v>0</v>
      </c>
      <c r="AD612" s="131">
        <f>SUMIFS('Deductions and Deposits'!$D:$D,'Deductions and Deposits'!$C:$C,D612)+SUMIFS($F:$F,$D:$D,D612,$C:$C,"Coin Deduction")</f>
        <v>0</v>
      </c>
      <c r="AE612" s="131">
        <f>Table5[[#This Row],[Column4]]+Table5[[#This Row],[Column14]]+Table5[[#This Row],[Column19]]+Table5[[#This Row],[Column12]]</f>
        <v>0</v>
      </c>
      <c r="AF612" s="131">
        <f>Table5[[#This Row],[Column5]]+Table5[[#This Row],[Column13]]+Table5[[#This Row],[Column21]]+Table5[[#This Row],[Column18]]</f>
        <v>0</v>
      </c>
      <c r="AG612" s="131">
        <f t="shared" si="104"/>
        <v>0</v>
      </c>
      <c r="AH612" s="131">
        <f t="shared" si="105"/>
        <v>0</v>
      </c>
      <c r="AI612" s="131">
        <f>Table5[[#This Row],[Column17]]-Table5[[#This Row],[Column20]]</f>
        <v>0</v>
      </c>
      <c r="AJ612" s="131">
        <f t="shared" si="106"/>
        <v>0</v>
      </c>
      <c r="AK612" s="131">
        <f t="shared" si="110"/>
        <v>0</v>
      </c>
      <c r="AL612" s="131">
        <f t="shared" si="107"/>
        <v>0</v>
      </c>
      <c r="AM612" s="131" t="str">
        <f t="shared" si="108"/>
        <v/>
      </c>
      <c r="AN612" s="131" t="str">
        <f t="shared" ca="1" si="109"/>
        <v/>
      </c>
    </row>
    <row r="613" spans="1:40" ht="20.25" customHeight="1" x14ac:dyDescent="0.3">
      <c r="A613" s="127"/>
      <c r="B613" s="164"/>
      <c r="C613" s="139"/>
      <c r="D613" s="140"/>
      <c r="E613" s="139"/>
      <c r="F613" s="139"/>
      <c r="G613" s="140"/>
      <c r="H613" s="139"/>
      <c r="I613" s="129"/>
      <c r="L613" s="128"/>
      <c r="M613" s="128"/>
      <c r="N613" s="128"/>
      <c r="O613" s="128"/>
      <c r="P613" s="128"/>
      <c r="Q613" s="128"/>
      <c r="R613" s="128"/>
      <c r="S613" s="128"/>
      <c r="T613" s="120">
        <f t="shared" si="100"/>
        <v>0</v>
      </c>
      <c r="U613" s="131"/>
      <c r="V613" s="131"/>
      <c r="W613" s="131">
        <f>SUMIFS($F$3:F613,$D$3:D613,D613,$C$3:C613,"Buy")+SUMIFS($F$3:F613,$D$3:D613,D613,$C$3:C613,"Coin Deposit",$E$3:E613,"&lt;&gt;")</f>
        <v>0</v>
      </c>
      <c r="X613" s="131">
        <f t="shared" si="101"/>
        <v>0</v>
      </c>
      <c r="Y613" s="131">
        <f>IF($D613=Y$1,SUMIFS($H$3:$H613,$G$3:$G613,Y$1,$C$3:$C613,"Sell"),0)</f>
        <v>0</v>
      </c>
      <c r="Z613" s="131">
        <f t="shared" si="102"/>
        <v>0</v>
      </c>
      <c r="AA613" s="131">
        <f>IF($D613=AA$1,SUMIFS($H$3:$H613,$G$3:$G613,AA$1,$C$3:$C613,"Sell"),0)</f>
        <v>0</v>
      </c>
      <c r="AB613" s="131">
        <f t="shared" si="103"/>
        <v>0</v>
      </c>
      <c r="AC613" s="131">
        <f>SUMIFS('Deductions and Deposits'!$H:$H,'Deductions and Deposits'!$G:$G,D613,'Deductions and Deposits'!$F:$F,"&lt;="&amp;B613)+SUMIFS($F$3:F613,$D$3:D613,D613,$C$3:C613,"Coin Deposit",$E$3:E613,"")</f>
        <v>0</v>
      </c>
      <c r="AD613" s="131">
        <f>SUMIFS('Deductions and Deposits'!$D:$D,'Deductions and Deposits'!$C:$C,D613)+SUMIFS($F:$F,$D:$D,D613,$C:$C,"Coin Deduction")</f>
        <v>0</v>
      </c>
      <c r="AE613" s="131">
        <f>Table5[[#This Row],[Column4]]+Table5[[#This Row],[Column14]]+Table5[[#This Row],[Column19]]+Table5[[#This Row],[Column12]]</f>
        <v>0</v>
      </c>
      <c r="AF613" s="131">
        <f>Table5[[#This Row],[Column5]]+Table5[[#This Row],[Column13]]+Table5[[#This Row],[Column21]]+Table5[[#This Row],[Column18]]</f>
        <v>0</v>
      </c>
      <c r="AG613" s="131">
        <f t="shared" si="104"/>
        <v>0</v>
      </c>
      <c r="AH613" s="131">
        <f t="shared" si="105"/>
        <v>0</v>
      </c>
      <c r="AI613" s="131">
        <f>Table5[[#This Row],[Column17]]-Table5[[#This Row],[Column20]]</f>
        <v>0</v>
      </c>
      <c r="AJ613" s="131">
        <f t="shared" si="106"/>
        <v>0</v>
      </c>
      <c r="AK613" s="131">
        <f t="shared" si="110"/>
        <v>0</v>
      </c>
      <c r="AL613" s="131">
        <f t="shared" si="107"/>
        <v>0</v>
      </c>
      <c r="AM613" s="131" t="str">
        <f t="shared" si="108"/>
        <v/>
      </c>
      <c r="AN613" s="131" t="str">
        <f t="shared" ca="1" si="109"/>
        <v/>
      </c>
    </row>
    <row r="614" spans="1:40" ht="20.25" customHeight="1" x14ac:dyDescent="0.3">
      <c r="A614" s="127"/>
      <c r="B614" s="164"/>
      <c r="C614" s="139"/>
      <c r="D614" s="140"/>
      <c r="E614" s="139"/>
      <c r="F614" s="139"/>
      <c r="G614" s="140"/>
      <c r="H614" s="139"/>
      <c r="I614" s="129"/>
      <c r="L614" s="128"/>
      <c r="M614" s="128"/>
      <c r="N614" s="128"/>
      <c r="O614" s="128"/>
      <c r="P614" s="128"/>
      <c r="Q614" s="128"/>
      <c r="R614" s="128"/>
      <c r="S614" s="128"/>
      <c r="T614" s="120">
        <f t="shared" si="100"/>
        <v>0</v>
      </c>
      <c r="U614" s="131"/>
      <c r="V614" s="131"/>
      <c r="W614" s="131">
        <f>SUMIFS($F$3:F614,$D$3:D614,D614,$C$3:C614,"Buy")+SUMIFS($F$3:F614,$D$3:D614,D614,$C$3:C614,"Coin Deposit",$E$3:E614,"&lt;&gt;")</f>
        <v>0</v>
      </c>
      <c r="X614" s="131">
        <f t="shared" si="101"/>
        <v>0</v>
      </c>
      <c r="Y614" s="131">
        <f>IF($D614=Y$1,SUMIFS($H$3:$H614,$G$3:$G614,Y$1,$C$3:$C614,"Sell"),0)</f>
        <v>0</v>
      </c>
      <c r="Z614" s="131">
        <f t="shared" si="102"/>
        <v>0</v>
      </c>
      <c r="AA614" s="131">
        <f>IF($D614=AA$1,SUMIFS($H$3:$H614,$G$3:$G614,AA$1,$C$3:$C614,"Sell"),0)</f>
        <v>0</v>
      </c>
      <c r="AB614" s="131">
        <f t="shared" si="103"/>
        <v>0</v>
      </c>
      <c r="AC614" s="131">
        <f>SUMIFS('Deductions and Deposits'!$H:$H,'Deductions and Deposits'!$G:$G,D614,'Deductions and Deposits'!$F:$F,"&lt;="&amp;B614)+SUMIFS($F$3:F614,$D$3:D614,D614,$C$3:C614,"Coin Deposit",$E$3:E614,"")</f>
        <v>0</v>
      </c>
      <c r="AD614" s="131">
        <f>SUMIFS('Deductions and Deposits'!$D:$D,'Deductions and Deposits'!$C:$C,D614)+SUMIFS($F:$F,$D:$D,D614,$C:$C,"Coin Deduction")</f>
        <v>0</v>
      </c>
      <c r="AE614" s="131">
        <f>Table5[[#This Row],[Column4]]+Table5[[#This Row],[Column14]]+Table5[[#This Row],[Column19]]+Table5[[#This Row],[Column12]]</f>
        <v>0</v>
      </c>
      <c r="AF614" s="131">
        <f>Table5[[#This Row],[Column5]]+Table5[[#This Row],[Column13]]+Table5[[#This Row],[Column21]]+Table5[[#This Row],[Column18]]</f>
        <v>0</v>
      </c>
      <c r="AG614" s="131">
        <f t="shared" si="104"/>
        <v>0</v>
      </c>
      <c r="AH614" s="131">
        <f t="shared" si="105"/>
        <v>0</v>
      </c>
      <c r="AI614" s="131">
        <f>Table5[[#This Row],[Column17]]-Table5[[#This Row],[Column20]]</f>
        <v>0</v>
      </c>
      <c r="AJ614" s="131">
        <f t="shared" si="106"/>
        <v>0</v>
      </c>
      <c r="AK614" s="131">
        <f t="shared" si="110"/>
        <v>0</v>
      </c>
      <c r="AL614" s="131">
        <f t="shared" si="107"/>
        <v>0</v>
      </c>
      <c r="AM614" s="131" t="str">
        <f t="shared" si="108"/>
        <v/>
      </c>
      <c r="AN614" s="131" t="str">
        <f t="shared" ca="1" si="109"/>
        <v/>
      </c>
    </row>
    <row r="615" spans="1:40" ht="20.25" customHeight="1" x14ac:dyDescent="0.3">
      <c r="A615" s="127"/>
      <c r="B615" s="164"/>
      <c r="C615" s="139"/>
      <c r="D615" s="140"/>
      <c r="E615" s="139"/>
      <c r="F615" s="139"/>
      <c r="G615" s="140"/>
      <c r="H615" s="139"/>
      <c r="I615" s="129"/>
      <c r="L615" s="128"/>
      <c r="M615" s="128"/>
      <c r="N615" s="128"/>
      <c r="O615" s="128"/>
      <c r="P615" s="128"/>
      <c r="Q615" s="128"/>
      <c r="R615" s="128"/>
      <c r="S615" s="128"/>
      <c r="T615" s="120">
        <f t="shared" si="100"/>
        <v>0</v>
      </c>
      <c r="U615" s="131"/>
      <c r="V615" s="131"/>
      <c r="W615" s="131">
        <f>SUMIFS($F$3:F615,$D$3:D615,D615,$C$3:C615,"Buy")+SUMIFS($F$3:F615,$D$3:D615,D615,$C$3:C615,"Coin Deposit",$E$3:E615,"&lt;&gt;")</f>
        <v>0</v>
      </c>
      <c r="X615" s="131">
        <f t="shared" si="101"/>
        <v>0</v>
      </c>
      <c r="Y615" s="131">
        <f>IF($D615=Y$1,SUMIFS($H$3:$H615,$G$3:$G615,Y$1,$C$3:$C615,"Sell"),0)</f>
        <v>0</v>
      </c>
      <c r="Z615" s="131">
        <f t="shared" si="102"/>
        <v>0</v>
      </c>
      <c r="AA615" s="131">
        <f>IF($D615=AA$1,SUMIFS($H$3:$H615,$G$3:$G615,AA$1,$C$3:$C615,"Sell"),0)</f>
        <v>0</v>
      </c>
      <c r="AB615" s="131">
        <f t="shared" si="103"/>
        <v>0</v>
      </c>
      <c r="AC615" s="131">
        <f>SUMIFS('Deductions and Deposits'!$H:$H,'Deductions and Deposits'!$G:$G,D615,'Deductions and Deposits'!$F:$F,"&lt;="&amp;B615)+SUMIFS($F$3:F615,$D$3:D615,D615,$C$3:C615,"Coin Deposit",$E$3:E615,"")</f>
        <v>0</v>
      </c>
      <c r="AD615" s="131">
        <f>SUMIFS('Deductions and Deposits'!$D:$D,'Deductions and Deposits'!$C:$C,D615)+SUMIFS($F:$F,$D:$D,D615,$C:$C,"Coin Deduction")</f>
        <v>0</v>
      </c>
      <c r="AE615" s="131">
        <f>Table5[[#This Row],[Column4]]+Table5[[#This Row],[Column14]]+Table5[[#This Row],[Column19]]+Table5[[#This Row],[Column12]]</f>
        <v>0</v>
      </c>
      <c r="AF615" s="131">
        <f>Table5[[#This Row],[Column5]]+Table5[[#This Row],[Column13]]+Table5[[#This Row],[Column21]]+Table5[[#This Row],[Column18]]</f>
        <v>0</v>
      </c>
      <c r="AG615" s="131">
        <f t="shared" si="104"/>
        <v>0</v>
      </c>
      <c r="AH615" s="131">
        <f t="shared" si="105"/>
        <v>0</v>
      </c>
      <c r="AI615" s="131">
        <f>Table5[[#This Row],[Column17]]-Table5[[#This Row],[Column20]]</f>
        <v>0</v>
      </c>
      <c r="AJ615" s="131">
        <f t="shared" si="106"/>
        <v>0</v>
      </c>
      <c r="AK615" s="131">
        <f t="shared" si="110"/>
        <v>0</v>
      </c>
      <c r="AL615" s="131">
        <f t="shared" si="107"/>
        <v>0</v>
      </c>
      <c r="AM615" s="131" t="str">
        <f t="shared" si="108"/>
        <v/>
      </c>
      <c r="AN615" s="131" t="str">
        <f t="shared" ca="1" si="109"/>
        <v/>
      </c>
    </row>
    <row r="616" spans="1:40" ht="20.25" customHeight="1" x14ac:dyDescent="0.3">
      <c r="A616" s="127"/>
      <c r="B616" s="164"/>
      <c r="C616" s="139"/>
      <c r="D616" s="140"/>
      <c r="E616" s="139"/>
      <c r="F616" s="139"/>
      <c r="G616" s="140"/>
      <c r="H616" s="139"/>
      <c r="I616" s="129"/>
      <c r="L616" s="128"/>
      <c r="M616" s="128"/>
      <c r="N616" s="128"/>
      <c r="O616" s="128"/>
      <c r="P616" s="128"/>
      <c r="Q616" s="128"/>
      <c r="R616" s="128"/>
      <c r="S616" s="128"/>
      <c r="T616" s="120">
        <f t="shared" si="100"/>
        <v>0</v>
      </c>
      <c r="U616" s="131"/>
      <c r="V616" s="131"/>
      <c r="W616" s="131">
        <f>SUMIFS($F$3:F616,$D$3:D616,D616,$C$3:C616,"Buy")+SUMIFS($F$3:F616,$D$3:D616,D616,$C$3:C616,"Coin Deposit",$E$3:E616,"&lt;&gt;")</f>
        <v>0</v>
      </c>
      <c r="X616" s="131">
        <f t="shared" si="101"/>
        <v>0</v>
      </c>
      <c r="Y616" s="131">
        <f>IF($D616=Y$1,SUMIFS($H$3:$H616,$G$3:$G616,Y$1,$C$3:$C616,"Sell"),0)</f>
        <v>0</v>
      </c>
      <c r="Z616" s="131">
        <f t="shared" si="102"/>
        <v>0</v>
      </c>
      <c r="AA616" s="131">
        <f>IF($D616=AA$1,SUMIFS($H$3:$H616,$G$3:$G616,AA$1,$C$3:$C616,"Sell"),0)</f>
        <v>0</v>
      </c>
      <c r="AB616" s="131">
        <f t="shared" si="103"/>
        <v>0</v>
      </c>
      <c r="AC616" s="131">
        <f>SUMIFS('Deductions and Deposits'!$H:$H,'Deductions and Deposits'!$G:$G,D616,'Deductions and Deposits'!$F:$F,"&lt;="&amp;B616)+SUMIFS($F$3:F616,$D$3:D616,D616,$C$3:C616,"Coin Deposit",$E$3:E616,"")</f>
        <v>0</v>
      </c>
      <c r="AD616" s="131">
        <f>SUMIFS('Deductions and Deposits'!$D:$D,'Deductions and Deposits'!$C:$C,D616)+SUMIFS($F:$F,$D:$D,D616,$C:$C,"Coin Deduction")</f>
        <v>0</v>
      </c>
      <c r="AE616" s="131">
        <f>Table5[[#This Row],[Column4]]+Table5[[#This Row],[Column14]]+Table5[[#This Row],[Column19]]+Table5[[#This Row],[Column12]]</f>
        <v>0</v>
      </c>
      <c r="AF616" s="131">
        <f>Table5[[#This Row],[Column5]]+Table5[[#This Row],[Column13]]+Table5[[#This Row],[Column21]]+Table5[[#This Row],[Column18]]</f>
        <v>0</v>
      </c>
      <c r="AG616" s="131">
        <f t="shared" si="104"/>
        <v>0</v>
      </c>
      <c r="AH616" s="131">
        <f t="shared" si="105"/>
        <v>0</v>
      </c>
      <c r="AI616" s="131">
        <f>Table5[[#This Row],[Column17]]-Table5[[#This Row],[Column20]]</f>
        <v>0</v>
      </c>
      <c r="AJ616" s="131">
        <f t="shared" si="106"/>
        <v>0</v>
      </c>
      <c r="AK616" s="131">
        <f t="shared" si="110"/>
        <v>0</v>
      </c>
      <c r="AL616" s="131">
        <f t="shared" si="107"/>
        <v>0</v>
      </c>
      <c r="AM616" s="131" t="str">
        <f t="shared" si="108"/>
        <v/>
      </c>
      <c r="AN616" s="131" t="str">
        <f t="shared" ca="1" si="109"/>
        <v/>
      </c>
    </row>
    <row r="617" spans="1:40" ht="20.25" customHeight="1" x14ac:dyDescent="0.3">
      <c r="A617" s="127"/>
      <c r="B617" s="164"/>
      <c r="C617" s="139"/>
      <c r="D617" s="140"/>
      <c r="E617" s="139"/>
      <c r="F617" s="139"/>
      <c r="G617" s="140"/>
      <c r="H617" s="139"/>
      <c r="I617" s="129"/>
      <c r="L617" s="128"/>
      <c r="M617" s="128"/>
      <c r="N617" s="128"/>
      <c r="O617" s="128"/>
      <c r="P617" s="128"/>
      <c r="Q617" s="128"/>
      <c r="R617" s="128"/>
      <c r="S617" s="128"/>
      <c r="T617" s="120">
        <f t="shared" si="100"/>
        <v>0</v>
      </c>
      <c r="U617" s="131"/>
      <c r="V617" s="131"/>
      <c r="W617" s="131">
        <f>SUMIFS($F$3:F617,$D$3:D617,D617,$C$3:C617,"Buy")+SUMIFS($F$3:F617,$D$3:D617,D617,$C$3:C617,"Coin Deposit",$E$3:E617,"&lt;&gt;")</f>
        <v>0</v>
      </c>
      <c r="X617" s="131">
        <f t="shared" si="101"/>
        <v>0</v>
      </c>
      <c r="Y617" s="131">
        <f>IF($D617=Y$1,SUMIFS($H$3:$H617,$G$3:$G617,Y$1,$C$3:$C617,"Sell"),0)</f>
        <v>0</v>
      </c>
      <c r="Z617" s="131">
        <f t="shared" si="102"/>
        <v>0</v>
      </c>
      <c r="AA617" s="131">
        <f>IF($D617=AA$1,SUMIFS($H$3:$H617,$G$3:$G617,AA$1,$C$3:$C617,"Sell"),0)</f>
        <v>0</v>
      </c>
      <c r="AB617" s="131">
        <f t="shared" si="103"/>
        <v>0</v>
      </c>
      <c r="AC617" s="131">
        <f>SUMIFS('Deductions and Deposits'!$H:$H,'Deductions and Deposits'!$G:$G,D617,'Deductions and Deposits'!$F:$F,"&lt;="&amp;B617)+SUMIFS($F$3:F617,$D$3:D617,D617,$C$3:C617,"Coin Deposit",$E$3:E617,"")</f>
        <v>0</v>
      </c>
      <c r="AD617" s="131">
        <f>SUMIFS('Deductions and Deposits'!$D:$D,'Deductions and Deposits'!$C:$C,D617)+SUMIFS($F:$F,$D:$D,D617,$C:$C,"Coin Deduction")</f>
        <v>0</v>
      </c>
      <c r="AE617" s="131">
        <f>Table5[[#This Row],[Column4]]+Table5[[#This Row],[Column14]]+Table5[[#This Row],[Column19]]+Table5[[#This Row],[Column12]]</f>
        <v>0</v>
      </c>
      <c r="AF617" s="131">
        <f>Table5[[#This Row],[Column5]]+Table5[[#This Row],[Column13]]+Table5[[#This Row],[Column21]]+Table5[[#This Row],[Column18]]</f>
        <v>0</v>
      </c>
      <c r="AG617" s="131">
        <f t="shared" si="104"/>
        <v>0</v>
      </c>
      <c r="AH617" s="131">
        <f t="shared" si="105"/>
        <v>0</v>
      </c>
      <c r="AI617" s="131">
        <f>Table5[[#This Row],[Column17]]-Table5[[#This Row],[Column20]]</f>
        <v>0</v>
      </c>
      <c r="AJ617" s="131">
        <f t="shared" si="106"/>
        <v>0</v>
      </c>
      <c r="AK617" s="131">
        <f t="shared" si="110"/>
        <v>0</v>
      </c>
      <c r="AL617" s="131">
        <f t="shared" si="107"/>
        <v>0</v>
      </c>
      <c r="AM617" s="131" t="str">
        <f t="shared" si="108"/>
        <v/>
      </c>
      <c r="AN617" s="131" t="str">
        <f t="shared" ca="1" si="109"/>
        <v/>
      </c>
    </row>
    <row r="618" spans="1:40" ht="20.25" customHeight="1" x14ac:dyDescent="0.3">
      <c r="A618" s="127"/>
      <c r="B618" s="164"/>
      <c r="C618" s="139"/>
      <c r="D618" s="140"/>
      <c r="E618" s="139"/>
      <c r="F618" s="139"/>
      <c r="G618" s="140"/>
      <c r="H618" s="139"/>
      <c r="I618" s="129"/>
      <c r="L618" s="128"/>
      <c r="M618" s="128"/>
      <c r="N618" s="128"/>
      <c r="O618" s="128"/>
      <c r="P618" s="128"/>
      <c r="Q618" s="128"/>
      <c r="R618" s="128"/>
      <c r="S618" s="128"/>
      <c r="T618" s="120">
        <f t="shared" si="100"/>
        <v>0</v>
      </c>
      <c r="U618" s="131"/>
      <c r="V618" s="131"/>
      <c r="W618" s="131">
        <f>SUMIFS($F$3:F618,$D$3:D618,D618,$C$3:C618,"Buy")+SUMIFS($F$3:F618,$D$3:D618,D618,$C$3:C618,"Coin Deposit",$E$3:E618,"&lt;&gt;")</f>
        <v>0</v>
      </c>
      <c r="X618" s="131">
        <f t="shared" si="101"/>
        <v>0</v>
      </c>
      <c r="Y618" s="131">
        <f>IF($D618=Y$1,SUMIFS($H$3:$H618,$G$3:$G618,Y$1,$C$3:$C618,"Sell"),0)</f>
        <v>0</v>
      </c>
      <c r="Z618" s="131">
        <f t="shared" si="102"/>
        <v>0</v>
      </c>
      <c r="AA618" s="131">
        <f>IF($D618=AA$1,SUMIFS($H$3:$H618,$G$3:$G618,AA$1,$C$3:$C618,"Sell"),0)</f>
        <v>0</v>
      </c>
      <c r="AB618" s="131">
        <f t="shared" si="103"/>
        <v>0</v>
      </c>
      <c r="AC618" s="131">
        <f>SUMIFS('Deductions and Deposits'!$H:$H,'Deductions and Deposits'!$G:$G,D618,'Deductions and Deposits'!$F:$F,"&lt;="&amp;B618)+SUMIFS($F$3:F618,$D$3:D618,D618,$C$3:C618,"Coin Deposit",$E$3:E618,"")</f>
        <v>0</v>
      </c>
      <c r="AD618" s="131">
        <f>SUMIFS('Deductions and Deposits'!$D:$D,'Deductions and Deposits'!$C:$C,D618)+SUMIFS($F:$F,$D:$D,D618,$C:$C,"Coin Deduction")</f>
        <v>0</v>
      </c>
      <c r="AE618" s="131">
        <f>Table5[[#This Row],[Column4]]+Table5[[#This Row],[Column14]]+Table5[[#This Row],[Column19]]+Table5[[#This Row],[Column12]]</f>
        <v>0</v>
      </c>
      <c r="AF618" s="131">
        <f>Table5[[#This Row],[Column5]]+Table5[[#This Row],[Column13]]+Table5[[#This Row],[Column21]]+Table5[[#This Row],[Column18]]</f>
        <v>0</v>
      </c>
      <c r="AG618" s="131">
        <f t="shared" si="104"/>
        <v>0</v>
      </c>
      <c r="AH618" s="131">
        <f t="shared" si="105"/>
        <v>0</v>
      </c>
      <c r="AI618" s="131">
        <f>Table5[[#This Row],[Column17]]-Table5[[#This Row],[Column20]]</f>
        <v>0</v>
      </c>
      <c r="AJ618" s="131">
        <f t="shared" si="106"/>
        <v>0</v>
      </c>
      <c r="AK618" s="131">
        <f t="shared" si="110"/>
        <v>0</v>
      </c>
      <c r="AL618" s="131">
        <f t="shared" si="107"/>
        <v>0</v>
      </c>
      <c r="AM618" s="131" t="str">
        <f t="shared" si="108"/>
        <v/>
      </c>
      <c r="AN618" s="131" t="str">
        <f t="shared" ca="1" si="109"/>
        <v/>
      </c>
    </row>
    <row r="619" spans="1:40" ht="20.25" customHeight="1" x14ac:dyDescent="0.3">
      <c r="A619" s="127"/>
      <c r="B619" s="164"/>
      <c r="C619" s="139"/>
      <c r="D619" s="140"/>
      <c r="E619" s="139"/>
      <c r="F619" s="139"/>
      <c r="G619" s="140"/>
      <c r="H619" s="139"/>
      <c r="I619" s="129"/>
      <c r="L619" s="128"/>
      <c r="M619" s="128"/>
      <c r="N619" s="128"/>
      <c r="O619" s="128"/>
      <c r="P619" s="128"/>
      <c r="Q619" s="128"/>
      <c r="R619" s="128"/>
      <c r="S619" s="128"/>
      <c r="T619" s="120">
        <f t="shared" si="100"/>
        <v>0</v>
      </c>
      <c r="U619" s="131"/>
      <c r="V619" s="131"/>
      <c r="W619" s="131">
        <f>SUMIFS($F$3:F619,$D$3:D619,D619,$C$3:C619,"Buy")+SUMIFS($F$3:F619,$D$3:D619,D619,$C$3:C619,"Coin Deposit",$E$3:E619,"&lt;&gt;")</f>
        <v>0</v>
      </c>
      <c r="X619" s="131">
        <f t="shared" si="101"/>
        <v>0</v>
      </c>
      <c r="Y619" s="131">
        <f>IF($D619=Y$1,SUMIFS($H$3:$H619,$G$3:$G619,Y$1,$C$3:$C619,"Sell"),0)</f>
        <v>0</v>
      </c>
      <c r="Z619" s="131">
        <f t="shared" si="102"/>
        <v>0</v>
      </c>
      <c r="AA619" s="131">
        <f>IF($D619=AA$1,SUMIFS($H$3:$H619,$G$3:$G619,AA$1,$C$3:$C619,"Sell"),0)</f>
        <v>0</v>
      </c>
      <c r="AB619" s="131">
        <f t="shared" si="103"/>
        <v>0</v>
      </c>
      <c r="AC619" s="131">
        <f>SUMIFS('Deductions and Deposits'!$H:$H,'Deductions and Deposits'!$G:$G,D619,'Deductions and Deposits'!$F:$F,"&lt;="&amp;B619)+SUMIFS($F$3:F619,$D$3:D619,D619,$C$3:C619,"Coin Deposit",$E$3:E619,"")</f>
        <v>0</v>
      </c>
      <c r="AD619" s="131">
        <f>SUMIFS('Deductions and Deposits'!$D:$D,'Deductions and Deposits'!$C:$C,D619)+SUMIFS($F:$F,$D:$D,D619,$C:$C,"Coin Deduction")</f>
        <v>0</v>
      </c>
      <c r="AE619" s="131">
        <f>Table5[[#This Row],[Column4]]+Table5[[#This Row],[Column14]]+Table5[[#This Row],[Column19]]+Table5[[#This Row],[Column12]]</f>
        <v>0</v>
      </c>
      <c r="AF619" s="131">
        <f>Table5[[#This Row],[Column5]]+Table5[[#This Row],[Column13]]+Table5[[#This Row],[Column21]]+Table5[[#This Row],[Column18]]</f>
        <v>0</v>
      </c>
      <c r="AG619" s="131">
        <f t="shared" si="104"/>
        <v>0</v>
      </c>
      <c r="AH619" s="131">
        <f t="shared" si="105"/>
        <v>0</v>
      </c>
      <c r="AI619" s="131">
        <f>Table5[[#This Row],[Column17]]-Table5[[#This Row],[Column20]]</f>
        <v>0</v>
      </c>
      <c r="AJ619" s="131">
        <f t="shared" si="106"/>
        <v>0</v>
      </c>
      <c r="AK619" s="131">
        <f t="shared" si="110"/>
        <v>0</v>
      </c>
      <c r="AL619" s="131">
        <f t="shared" si="107"/>
        <v>0</v>
      </c>
      <c r="AM619" s="131" t="str">
        <f t="shared" si="108"/>
        <v/>
      </c>
      <c r="AN619" s="131" t="str">
        <f t="shared" ca="1" si="109"/>
        <v/>
      </c>
    </row>
    <row r="620" spans="1:40" ht="20.25" customHeight="1" x14ac:dyDescent="0.3">
      <c r="A620" s="127"/>
      <c r="B620" s="164"/>
      <c r="C620" s="139"/>
      <c r="D620" s="140"/>
      <c r="E620" s="139"/>
      <c r="F620" s="139"/>
      <c r="G620" s="140"/>
      <c r="H620" s="139"/>
      <c r="I620" s="129"/>
      <c r="L620" s="128"/>
      <c r="M620" s="128"/>
      <c r="N620" s="128"/>
      <c r="O620" s="128"/>
      <c r="P620" s="128"/>
      <c r="Q620" s="128"/>
      <c r="R620" s="128"/>
      <c r="S620" s="128"/>
      <c r="T620" s="120">
        <f t="shared" si="100"/>
        <v>0</v>
      </c>
      <c r="U620" s="131"/>
      <c r="V620" s="131"/>
      <c r="W620" s="131">
        <f>SUMIFS($F$3:F620,$D$3:D620,D620,$C$3:C620,"Buy")+SUMIFS($F$3:F620,$D$3:D620,D620,$C$3:C620,"Coin Deposit",$E$3:E620,"&lt;&gt;")</f>
        <v>0</v>
      </c>
      <c r="X620" s="131">
        <f t="shared" si="101"/>
        <v>0</v>
      </c>
      <c r="Y620" s="131">
        <f>IF($D620=Y$1,SUMIFS($H$3:$H620,$G$3:$G620,Y$1,$C$3:$C620,"Sell"),0)</f>
        <v>0</v>
      </c>
      <c r="Z620" s="131">
        <f t="shared" si="102"/>
        <v>0</v>
      </c>
      <c r="AA620" s="131">
        <f>IF($D620=AA$1,SUMIFS($H$3:$H620,$G$3:$G620,AA$1,$C$3:$C620,"Sell"),0)</f>
        <v>0</v>
      </c>
      <c r="AB620" s="131">
        <f t="shared" si="103"/>
        <v>0</v>
      </c>
      <c r="AC620" s="131">
        <f>SUMIFS('Deductions and Deposits'!$H:$H,'Deductions and Deposits'!$G:$G,D620,'Deductions and Deposits'!$F:$F,"&lt;="&amp;B620)+SUMIFS($F$3:F620,$D$3:D620,D620,$C$3:C620,"Coin Deposit",$E$3:E620,"")</f>
        <v>0</v>
      </c>
      <c r="AD620" s="131">
        <f>SUMIFS('Deductions and Deposits'!$D:$D,'Deductions and Deposits'!$C:$C,D620)+SUMIFS($F:$F,$D:$D,D620,$C:$C,"Coin Deduction")</f>
        <v>0</v>
      </c>
      <c r="AE620" s="131">
        <f>Table5[[#This Row],[Column4]]+Table5[[#This Row],[Column14]]+Table5[[#This Row],[Column19]]+Table5[[#This Row],[Column12]]</f>
        <v>0</v>
      </c>
      <c r="AF620" s="131">
        <f>Table5[[#This Row],[Column5]]+Table5[[#This Row],[Column13]]+Table5[[#This Row],[Column21]]+Table5[[#This Row],[Column18]]</f>
        <v>0</v>
      </c>
      <c r="AG620" s="131">
        <f t="shared" si="104"/>
        <v>0</v>
      </c>
      <c r="AH620" s="131">
        <f t="shared" si="105"/>
        <v>0</v>
      </c>
      <c r="AI620" s="131">
        <f>Table5[[#This Row],[Column17]]-Table5[[#This Row],[Column20]]</f>
        <v>0</v>
      </c>
      <c r="AJ620" s="131">
        <f t="shared" si="106"/>
        <v>0</v>
      </c>
      <c r="AK620" s="131">
        <f t="shared" si="110"/>
        <v>0</v>
      </c>
      <c r="AL620" s="131">
        <f t="shared" si="107"/>
        <v>0</v>
      </c>
      <c r="AM620" s="131" t="str">
        <f t="shared" si="108"/>
        <v/>
      </c>
      <c r="AN620" s="131" t="str">
        <f t="shared" ca="1" si="109"/>
        <v/>
      </c>
    </row>
    <row r="621" spans="1:40" ht="20.25" customHeight="1" x14ac:dyDescent="0.3">
      <c r="A621" s="127"/>
      <c r="B621" s="164"/>
      <c r="C621" s="139"/>
      <c r="D621" s="140"/>
      <c r="E621" s="139"/>
      <c r="F621" s="139"/>
      <c r="G621" s="140"/>
      <c r="H621" s="139"/>
      <c r="I621" s="129"/>
      <c r="L621" s="128"/>
      <c r="M621" s="128"/>
      <c r="N621" s="128"/>
      <c r="O621" s="128"/>
      <c r="P621" s="128"/>
      <c r="Q621" s="128"/>
      <c r="R621" s="128"/>
      <c r="S621" s="128"/>
      <c r="T621" s="120">
        <f t="shared" si="100"/>
        <v>0</v>
      </c>
      <c r="U621" s="131"/>
      <c r="V621" s="131"/>
      <c r="W621" s="131">
        <f>SUMIFS($F$3:F621,$D$3:D621,D621,$C$3:C621,"Buy")+SUMIFS($F$3:F621,$D$3:D621,D621,$C$3:C621,"Coin Deposit",$E$3:E621,"&lt;&gt;")</f>
        <v>0</v>
      </c>
      <c r="X621" s="131">
        <f t="shared" si="101"/>
        <v>0</v>
      </c>
      <c r="Y621" s="131">
        <f>IF($D621=Y$1,SUMIFS($H$3:$H621,$G$3:$G621,Y$1,$C$3:$C621,"Sell"),0)</f>
        <v>0</v>
      </c>
      <c r="Z621" s="131">
        <f t="shared" si="102"/>
        <v>0</v>
      </c>
      <c r="AA621" s="131">
        <f>IF($D621=AA$1,SUMIFS($H$3:$H621,$G$3:$G621,AA$1,$C$3:$C621,"Sell"),0)</f>
        <v>0</v>
      </c>
      <c r="AB621" s="131">
        <f t="shared" si="103"/>
        <v>0</v>
      </c>
      <c r="AC621" s="131">
        <f>SUMIFS('Deductions and Deposits'!$H:$H,'Deductions and Deposits'!$G:$G,D621,'Deductions and Deposits'!$F:$F,"&lt;="&amp;B621)+SUMIFS($F$3:F621,$D$3:D621,D621,$C$3:C621,"Coin Deposit",$E$3:E621,"")</f>
        <v>0</v>
      </c>
      <c r="AD621" s="131">
        <f>SUMIFS('Deductions and Deposits'!$D:$D,'Deductions and Deposits'!$C:$C,D621)+SUMIFS($F:$F,$D:$D,D621,$C:$C,"Coin Deduction")</f>
        <v>0</v>
      </c>
      <c r="AE621" s="131">
        <f>Table5[[#This Row],[Column4]]+Table5[[#This Row],[Column14]]+Table5[[#This Row],[Column19]]+Table5[[#This Row],[Column12]]</f>
        <v>0</v>
      </c>
      <c r="AF621" s="131">
        <f>Table5[[#This Row],[Column5]]+Table5[[#This Row],[Column13]]+Table5[[#This Row],[Column21]]+Table5[[#This Row],[Column18]]</f>
        <v>0</v>
      </c>
      <c r="AG621" s="131">
        <f t="shared" si="104"/>
        <v>0</v>
      </c>
      <c r="AH621" s="131">
        <f t="shared" si="105"/>
        <v>0</v>
      </c>
      <c r="AI621" s="131">
        <f>Table5[[#This Row],[Column17]]-Table5[[#This Row],[Column20]]</f>
        <v>0</v>
      </c>
      <c r="AJ621" s="131">
        <f t="shared" si="106"/>
        <v>0</v>
      </c>
      <c r="AK621" s="131">
        <f t="shared" si="110"/>
        <v>0</v>
      </c>
      <c r="AL621" s="131">
        <f t="shared" si="107"/>
        <v>0</v>
      </c>
      <c r="AM621" s="131" t="str">
        <f t="shared" si="108"/>
        <v/>
      </c>
      <c r="AN621" s="131" t="str">
        <f t="shared" ca="1" si="109"/>
        <v/>
      </c>
    </row>
    <row r="622" spans="1:40" ht="20.25" customHeight="1" x14ac:dyDescent="0.3">
      <c r="A622" s="127"/>
      <c r="B622" s="164"/>
      <c r="C622" s="139"/>
      <c r="D622" s="140"/>
      <c r="E622" s="139"/>
      <c r="F622" s="139"/>
      <c r="G622" s="140"/>
      <c r="H622" s="139"/>
      <c r="I622" s="129"/>
      <c r="L622" s="128"/>
      <c r="M622" s="128"/>
      <c r="N622" s="128"/>
      <c r="O622" s="128"/>
      <c r="P622" s="128"/>
      <c r="Q622" s="128"/>
      <c r="R622" s="128"/>
      <c r="S622" s="128"/>
      <c r="T622" s="120">
        <f t="shared" si="100"/>
        <v>0</v>
      </c>
      <c r="U622" s="131"/>
      <c r="V622" s="131"/>
      <c r="W622" s="131">
        <f>SUMIFS($F$3:F622,$D$3:D622,D622,$C$3:C622,"Buy")+SUMIFS($F$3:F622,$D$3:D622,D622,$C$3:C622,"Coin Deposit",$E$3:E622,"&lt;&gt;")</f>
        <v>0</v>
      </c>
      <c r="X622" s="131">
        <f t="shared" si="101"/>
        <v>0</v>
      </c>
      <c r="Y622" s="131">
        <f>IF($D622=Y$1,SUMIFS($H$3:$H622,$G$3:$G622,Y$1,$C$3:$C622,"Sell"),0)</f>
        <v>0</v>
      </c>
      <c r="Z622" s="131">
        <f t="shared" si="102"/>
        <v>0</v>
      </c>
      <c r="AA622" s="131">
        <f>IF($D622=AA$1,SUMIFS($H$3:$H622,$G$3:$G622,AA$1,$C$3:$C622,"Sell"),0)</f>
        <v>0</v>
      </c>
      <c r="AB622" s="131">
        <f t="shared" si="103"/>
        <v>0</v>
      </c>
      <c r="AC622" s="131">
        <f>SUMIFS('Deductions and Deposits'!$H:$H,'Deductions and Deposits'!$G:$G,D622,'Deductions and Deposits'!$F:$F,"&lt;="&amp;B622)+SUMIFS($F$3:F622,$D$3:D622,D622,$C$3:C622,"Coin Deposit",$E$3:E622,"")</f>
        <v>0</v>
      </c>
      <c r="AD622" s="131">
        <f>SUMIFS('Deductions and Deposits'!$D:$D,'Deductions and Deposits'!$C:$C,D622)+SUMIFS($F:$F,$D:$D,D622,$C:$C,"Coin Deduction")</f>
        <v>0</v>
      </c>
      <c r="AE622" s="131">
        <f>Table5[[#This Row],[Column4]]+Table5[[#This Row],[Column14]]+Table5[[#This Row],[Column19]]+Table5[[#This Row],[Column12]]</f>
        <v>0</v>
      </c>
      <c r="AF622" s="131">
        <f>Table5[[#This Row],[Column5]]+Table5[[#This Row],[Column13]]+Table5[[#This Row],[Column21]]+Table5[[#This Row],[Column18]]</f>
        <v>0</v>
      </c>
      <c r="AG622" s="131">
        <f t="shared" si="104"/>
        <v>0</v>
      </c>
      <c r="AH622" s="131">
        <f t="shared" si="105"/>
        <v>0</v>
      </c>
      <c r="AI622" s="131">
        <f>Table5[[#This Row],[Column17]]-Table5[[#This Row],[Column20]]</f>
        <v>0</v>
      </c>
      <c r="AJ622" s="131">
        <f t="shared" si="106"/>
        <v>0</v>
      </c>
      <c r="AK622" s="131">
        <f t="shared" si="110"/>
        <v>0</v>
      </c>
      <c r="AL622" s="131">
        <f t="shared" si="107"/>
        <v>0</v>
      </c>
      <c r="AM622" s="131" t="str">
        <f t="shared" si="108"/>
        <v/>
      </c>
      <c r="AN622" s="131" t="str">
        <f t="shared" ca="1" si="109"/>
        <v/>
      </c>
    </row>
    <row r="623" spans="1:40" ht="20.25" customHeight="1" x14ac:dyDescent="0.3">
      <c r="A623" s="127"/>
      <c r="B623" s="164"/>
      <c r="C623" s="139"/>
      <c r="D623" s="140"/>
      <c r="E623" s="139"/>
      <c r="F623" s="139"/>
      <c r="G623" s="140"/>
      <c r="H623" s="139"/>
      <c r="I623" s="129"/>
      <c r="L623" s="128"/>
      <c r="M623" s="128"/>
      <c r="N623" s="128"/>
      <c r="O623" s="128"/>
      <c r="P623" s="128"/>
      <c r="Q623" s="128"/>
      <c r="R623" s="128"/>
      <c r="S623" s="128"/>
      <c r="T623" s="120">
        <f t="shared" si="100"/>
        <v>0</v>
      </c>
      <c r="U623" s="131"/>
      <c r="V623" s="131"/>
      <c r="W623" s="131">
        <f>SUMIFS($F$3:F623,$D$3:D623,D623,$C$3:C623,"Buy")+SUMIFS($F$3:F623,$D$3:D623,D623,$C$3:C623,"Coin Deposit",$E$3:E623,"&lt;&gt;")</f>
        <v>0</v>
      </c>
      <c r="X623" s="131">
        <f t="shared" si="101"/>
        <v>0</v>
      </c>
      <c r="Y623" s="131">
        <f>IF($D623=Y$1,SUMIFS($H$3:$H623,$G$3:$G623,Y$1,$C$3:$C623,"Sell"),0)</f>
        <v>0</v>
      </c>
      <c r="Z623" s="131">
        <f t="shared" si="102"/>
        <v>0</v>
      </c>
      <c r="AA623" s="131">
        <f>IF($D623=AA$1,SUMIFS($H$3:$H623,$G$3:$G623,AA$1,$C$3:$C623,"Sell"),0)</f>
        <v>0</v>
      </c>
      <c r="AB623" s="131">
        <f t="shared" si="103"/>
        <v>0</v>
      </c>
      <c r="AC623" s="131">
        <f>SUMIFS('Deductions and Deposits'!$H:$H,'Deductions and Deposits'!$G:$G,D623,'Deductions and Deposits'!$F:$F,"&lt;="&amp;B623)+SUMIFS($F$3:F623,$D$3:D623,D623,$C$3:C623,"Coin Deposit",$E$3:E623,"")</f>
        <v>0</v>
      </c>
      <c r="AD623" s="131">
        <f>SUMIFS('Deductions and Deposits'!$D:$D,'Deductions and Deposits'!$C:$C,D623)+SUMIFS($F:$F,$D:$D,D623,$C:$C,"Coin Deduction")</f>
        <v>0</v>
      </c>
      <c r="AE623" s="131">
        <f>Table5[[#This Row],[Column4]]+Table5[[#This Row],[Column14]]+Table5[[#This Row],[Column19]]+Table5[[#This Row],[Column12]]</f>
        <v>0</v>
      </c>
      <c r="AF623" s="131">
        <f>Table5[[#This Row],[Column5]]+Table5[[#This Row],[Column13]]+Table5[[#This Row],[Column21]]+Table5[[#This Row],[Column18]]</f>
        <v>0</v>
      </c>
      <c r="AG623" s="131">
        <f t="shared" si="104"/>
        <v>0</v>
      </c>
      <c r="AH623" s="131">
        <f t="shared" si="105"/>
        <v>0</v>
      </c>
      <c r="AI623" s="131">
        <f>Table5[[#This Row],[Column17]]-Table5[[#This Row],[Column20]]</f>
        <v>0</v>
      </c>
      <c r="AJ623" s="131">
        <f t="shared" si="106"/>
        <v>0</v>
      </c>
      <c r="AK623" s="131">
        <f t="shared" si="110"/>
        <v>0</v>
      </c>
      <c r="AL623" s="131">
        <f t="shared" si="107"/>
        <v>0</v>
      </c>
      <c r="AM623" s="131" t="str">
        <f t="shared" si="108"/>
        <v/>
      </c>
      <c r="AN623" s="131" t="str">
        <f t="shared" ca="1" si="109"/>
        <v/>
      </c>
    </row>
    <row r="624" spans="1:40" ht="20.25" customHeight="1" x14ac:dyDescent="0.3">
      <c r="A624" s="127"/>
      <c r="B624" s="164"/>
      <c r="C624" s="139"/>
      <c r="D624" s="140"/>
      <c r="E624" s="139"/>
      <c r="F624" s="139"/>
      <c r="G624" s="140"/>
      <c r="H624" s="139"/>
      <c r="I624" s="129"/>
      <c r="L624" s="128"/>
      <c r="M624" s="128"/>
      <c r="N624" s="128"/>
      <c r="O624" s="128"/>
      <c r="P624" s="128"/>
      <c r="Q624" s="128"/>
      <c r="R624" s="128"/>
      <c r="S624" s="128"/>
      <c r="T624" s="120">
        <f t="shared" si="100"/>
        <v>0</v>
      </c>
      <c r="U624" s="131"/>
      <c r="V624" s="131"/>
      <c r="W624" s="131">
        <f>SUMIFS($F$3:F624,$D$3:D624,D624,$C$3:C624,"Buy")+SUMIFS($F$3:F624,$D$3:D624,D624,$C$3:C624,"Coin Deposit",$E$3:E624,"&lt;&gt;")</f>
        <v>0</v>
      </c>
      <c r="X624" s="131">
        <f t="shared" si="101"/>
        <v>0</v>
      </c>
      <c r="Y624" s="131">
        <f>IF($D624=Y$1,SUMIFS($H$3:$H624,$G$3:$G624,Y$1,$C$3:$C624,"Sell"),0)</f>
        <v>0</v>
      </c>
      <c r="Z624" s="131">
        <f t="shared" si="102"/>
        <v>0</v>
      </c>
      <c r="AA624" s="131">
        <f>IF($D624=AA$1,SUMIFS($H$3:$H624,$G$3:$G624,AA$1,$C$3:$C624,"Sell"),0)</f>
        <v>0</v>
      </c>
      <c r="AB624" s="131">
        <f t="shared" si="103"/>
        <v>0</v>
      </c>
      <c r="AC624" s="131">
        <f>SUMIFS('Deductions and Deposits'!$H:$H,'Deductions and Deposits'!$G:$G,D624,'Deductions and Deposits'!$F:$F,"&lt;="&amp;B624)+SUMIFS($F$3:F624,$D$3:D624,D624,$C$3:C624,"Coin Deposit",$E$3:E624,"")</f>
        <v>0</v>
      </c>
      <c r="AD624" s="131">
        <f>SUMIFS('Deductions and Deposits'!$D:$D,'Deductions and Deposits'!$C:$C,D624)+SUMIFS($F:$F,$D:$D,D624,$C:$C,"Coin Deduction")</f>
        <v>0</v>
      </c>
      <c r="AE624" s="131">
        <f>Table5[[#This Row],[Column4]]+Table5[[#This Row],[Column14]]+Table5[[#This Row],[Column19]]+Table5[[#This Row],[Column12]]</f>
        <v>0</v>
      </c>
      <c r="AF624" s="131">
        <f>Table5[[#This Row],[Column5]]+Table5[[#This Row],[Column13]]+Table5[[#This Row],[Column21]]+Table5[[#This Row],[Column18]]</f>
        <v>0</v>
      </c>
      <c r="AG624" s="131">
        <f t="shared" si="104"/>
        <v>0</v>
      </c>
      <c r="AH624" s="131">
        <f t="shared" si="105"/>
        <v>0</v>
      </c>
      <c r="AI624" s="131">
        <f>Table5[[#This Row],[Column17]]-Table5[[#This Row],[Column20]]</f>
        <v>0</v>
      </c>
      <c r="AJ624" s="131">
        <f t="shared" si="106"/>
        <v>0</v>
      </c>
      <c r="AK624" s="131">
        <f t="shared" si="110"/>
        <v>0</v>
      </c>
      <c r="AL624" s="131">
        <f t="shared" si="107"/>
        <v>0</v>
      </c>
      <c r="AM624" s="131" t="str">
        <f t="shared" si="108"/>
        <v/>
      </c>
      <c r="AN624" s="131" t="str">
        <f t="shared" ca="1" si="109"/>
        <v/>
      </c>
    </row>
    <row r="625" spans="1:40" ht="20.25" customHeight="1" x14ac:dyDescent="0.3">
      <c r="A625" s="127"/>
      <c r="B625" s="164"/>
      <c r="C625" s="139"/>
      <c r="D625" s="140"/>
      <c r="E625" s="139"/>
      <c r="F625" s="139"/>
      <c r="G625" s="140"/>
      <c r="H625" s="139"/>
      <c r="I625" s="129"/>
      <c r="L625" s="128"/>
      <c r="M625" s="128"/>
      <c r="N625" s="128"/>
      <c r="O625" s="128"/>
      <c r="P625" s="128"/>
      <c r="Q625" s="128"/>
      <c r="R625" s="128"/>
      <c r="S625" s="128"/>
      <c r="T625" s="120">
        <f t="shared" si="100"/>
        <v>0</v>
      </c>
      <c r="U625" s="131"/>
      <c r="V625" s="131"/>
      <c r="W625" s="131">
        <f>SUMIFS($F$3:F625,$D$3:D625,D625,$C$3:C625,"Buy")+SUMIFS($F$3:F625,$D$3:D625,D625,$C$3:C625,"Coin Deposit",$E$3:E625,"&lt;&gt;")</f>
        <v>0</v>
      </c>
      <c r="X625" s="131">
        <f t="shared" si="101"/>
        <v>0</v>
      </c>
      <c r="Y625" s="131">
        <f>IF($D625=Y$1,SUMIFS($H$3:$H625,$G$3:$G625,Y$1,$C$3:$C625,"Sell"),0)</f>
        <v>0</v>
      </c>
      <c r="Z625" s="131">
        <f t="shared" si="102"/>
        <v>0</v>
      </c>
      <c r="AA625" s="131">
        <f>IF($D625=AA$1,SUMIFS($H$3:$H625,$G$3:$G625,AA$1,$C$3:$C625,"Sell"),0)</f>
        <v>0</v>
      </c>
      <c r="AB625" s="131">
        <f t="shared" si="103"/>
        <v>0</v>
      </c>
      <c r="AC625" s="131">
        <f>SUMIFS('Deductions and Deposits'!$H:$H,'Deductions and Deposits'!$G:$G,D625,'Deductions and Deposits'!$F:$F,"&lt;="&amp;B625)+SUMIFS($F$3:F625,$D$3:D625,D625,$C$3:C625,"Coin Deposit",$E$3:E625,"")</f>
        <v>0</v>
      </c>
      <c r="AD625" s="131">
        <f>SUMIFS('Deductions and Deposits'!$D:$D,'Deductions and Deposits'!$C:$C,D625)+SUMIFS($F:$F,$D:$D,D625,$C:$C,"Coin Deduction")</f>
        <v>0</v>
      </c>
      <c r="AE625" s="131">
        <f>Table5[[#This Row],[Column4]]+Table5[[#This Row],[Column14]]+Table5[[#This Row],[Column19]]+Table5[[#This Row],[Column12]]</f>
        <v>0</v>
      </c>
      <c r="AF625" s="131">
        <f>Table5[[#This Row],[Column5]]+Table5[[#This Row],[Column13]]+Table5[[#This Row],[Column21]]+Table5[[#This Row],[Column18]]</f>
        <v>0</v>
      </c>
      <c r="AG625" s="131">
        <f t="shared" si="104"/>
        <v>0</v>
      </c>
      <c r="AH625" s="131">
        <f t="shared" si="105"/>
        <v>0</v>
      </c>
      <c r="AI625" s="131">
        <f>Table5[[#This Row],[Column17]]-Table5[[#This Row],[Column20]]</f>
        <v>0</v>
      </c>
      <c r="AJ625" s="131">
        <f t="shared" si="106"/>
        <v>0</v>
      </c>
      <c r="AK625" s="131">
        <f t="shared" si="110"/>
        <v>0</v>
      </c>
      <c r="AL625" s="131">
        <f t="shared" si="107"/>
        <v>0</v>
      </c>
      <c r="AM625" s="131" t="str">
        <f t="shared" si="108"/>
        <v/>
      </c>
      <c r="AN625" s="131" t="str">
        <f t="shared" ca="1" si="109"/>
        <v/>
      </c>
    </row>
    <row r="626" spans="1:40" ht="20.25" customHeight="1" x14ac:dyDescent="0.3">
      <c r="A626" s="127"/>
      <c r="B626" s="164"/>
      <c r="C626" s="139"/>
      <c r="D626" s="140"/>
      <c r="E626" s="139"/>
      <c r="F626" s="139"/>
      <c r="G626" s="140"/>
      <c r="H626" s="139"/>
      <c r="I626" s="129"/>
      <c r="L626" s="128"/>
      <c r="M626" s="128"/>
      <c r="N626" s="128"/>
      <c r="O626" s="128"/>
      <c r="P626" s="128"/>
      <c r="Q626" s="128"/>
      <c r="R626" s="128"/>
      <c r="S626" s="128"/>
      <c r="T626" s="120">
        <f t="shared" si="100"/>
        <v>0</v>
      </c>
      <c r="U626" s="131"/>
      <c r="V626" s="131"/>
      <c r="W626" s="131">
        <f>SUMIFS($F$3:F626,$D$3:D626,D626,$C$3:C626,"Buy")+SUMIFS($F$3:F626,$D$3:D626,D626,$C$3:C626,"Coin Deposit",$E$3:E626,"&lt;&gt;")</f>
        <v>0</v>
      </c>
      <c r="X626" s="131">
        <f t="shared" si="101"/>
        <v>0</v>
      </c>
      <c r="Y626" s="131">
        <f>IF($D626=Y$1,SUMIFS($H$3:$H626,$G$3:$G626,Y$1,$C$3:$C626,"Sell"),0)</f>
        <v>0</v>
      </c>
      <c r="Z626" s="131">
        <f t="shared" si="102"/>
        <v>0</v>
      </c>
      <c r="AA626" s="131">
        <f>IF($D626=AA$1,SUMIFS($H$3:$H626,$G$3:$G626,AA$1,$C$3:$C626,"Sell"),0)</f>
        <v>0</v>
      </c>
      <c r="AB626" s="131">
        <f t="shared" si="103"/>
        <v>0</v>
      </c>
      <c r="AC626" s="131">
        <f>SUMIFS('Deductions and Deposits'!$H:$H,'Deductions and Deposits'!$G:$G,D626,'Deductions and Deposits'!$F:$F,"&lt;="&amp;B626)+SUMIFS($F$3:F626,$D$3:D626,D626,$C$3:C626,"Coin Deposit",$E$3:E626,"")</f>
        <v>0</v>
      </c>
      <c r="AD626" s="131">
        <f>SUMIFS('Deductions and Deposits'!$D:$D,'Deductions and Deposits'!$C:$C,D626)+SUMIFS($F:$F,$D:$D,D626,$C:$C,"Coin Deduction")</f>
        <v>0</v>
      </c>
      <c r="AE626" s="131">
        <f>Table5[[#This Row],[Column4]]+Table5[[#This Row],[Column14]]+Table5[[#This Row],[Column19]]+Table5[[#This Row],[Column12]]</f>
        <v>0</v>
      </c>
      <c r="AF626" s="131">
        <f>Table5[[#This Row],[Column5]]+Table5[[#This Row],[Column13]]+Table5[[#This Row],[Column21]]+Table5[[#This Row],[Column18]]</f>
        <v>0</v>
      </c>
      <c r="AG626" s="131">
        <f t="shared" si="104"/>
        <v>0</v>
      </c>
      <c r="AH626" s="131">
        <f t="shared" si="105"/>
        <v>0</v>
      </c>
      <c r="AI626" s="131">
        <f>Table5[[#This Row],[Column17]]-Table5[[#This Row],[Column20]]</f>
        <v>0</v>
      </c>
      <c r="AJ626" s="131">
        <f t="shared" si="106"/>
        <v>0</v>
      </c>
      <c r="AK626" s="131">
        <f t="shared" si="110"/>
        <v>0</v>
      </c>
      <c r="AL626" s="131">
        <f t="shared" si="107"/>
        <v>0</v>
      </c>
      <c r="AM626" s="131" t="str">
        <f t="shared" si="108"/>
        <v/>
      </c>
      <c r="AN626" s="131" t="str">
        <f t="shared" ca="1" si="109"/>
        <v/>
      </c>
    </row>
    <row r="627" spans="1:40" ht="20.25" customHeight="1" x14ac:dyDescent="0.3">
      <c r="A627" s="127"/>
      <c r="B627" s="164"/>
      <c r="C627" s="139"/>
      <c r="D627" s="140"/>
      <c r="E627" s="139"/>
      <c r="F627" s="139"/>
      <c r="G627" s="140"/>
      <c r="H627" s="139"/>
      <c r="I627" s="129"/>
      <c r="L627" s="128"/>
      <c r="M627" s="128"/>
      <c r="N627" s="128"/>
      <c r="O627" s="128"/>
      <c r="P627" s="128"/>
      <c r="Q627" s="128"/>
      <c r="R627" s="128"/>
      <c r="S627" s="128"/>
      <c r="T627" s="120">
        <f t="shared" si="100"/>
        <v>0</v>
      </c>
      <c r="U627" s="131"/>
      <c r="V627" s="131"/>
      <c r="W627" s="131">
        <f>SUMIFS($F$3:F627,$D$3:D627,D627,$C$3:C627,"Buy")+SUMIFS($F$3:F627,$D$3:D627,D627,$C$3:C627,"Coin Deposit",$E$3:E627,"&lt;&gt;")</f>
        <v>0</v>
      </c>
      <c r="X627" s="131">
        <f t="shared" si="101"/>
        <v>0</v>
      </c>
      <c r="Y627" s="131">
        <f>IF($D627=Y$1,SUMIFS($H$3:$H627,$G$3:$G627,Y$1,$C$3:$C627,"Sell"),0)</f>
        <v>0</v>
      </c>
      <c r="Z627" s="131">
        <f t="shared" si="102"/>
        <v>0</v>
      </c>
      <c r="AA627" s="131">
        <f>IF($D627=AA$1,SUMIFS($H$3:$H627,$G$3:$G627,AA$1,$C$3:$C627,"Sell"),0)</f>
        <v>0</v>
      </c>
      <c r="AB627" s="131">
        <f t="shared" si="103"/>
        <v>0</v>
      </c>
      <c r="AC627" s="131">
        <f>SUMIFS('Deductions and Deposits'!$H:$H,'Deductions and Deposits'!$G:$G,D627,'Deductions and Deposits'!$F:$F,"&lt;="&amp;B627)+SUMIFS($F$3:F627,$D$3:D627,D627,$C$3:C627,"Coin Deposit",$E$3:E627,"")</f>
        <v>0</v>
      </c>
      <c r="AD627" s="131">
        <f>SUMIFS('Deductions and Deposits'!$D:$D,'Deductions and Deposits'!$C:$C,D627)+SUMIFS($F:$F,$D:$D,D627,$C:$C,"Coin Deduction")</f>
        <v>0</v>
      </c>
      <c r="AE627" s="131">
        <f>Table5[[#This Row],[Column4]]+Table5[[#This Row],[Column14]]+Table5[[#This Row],[Column19]]+Table5[[#This Row],[Column12]]</f>
        <v>0</v>
      </c>
      <c r="AF627" s="131">
        <f>Table5[[#This Row],[Column5]]+Table5[[#This Row],[Column13]]+Table5[[#This Row],[Column21]]+Table5[[#This Row],[Column18]]</f>
        <v>0</v>
      </c>
      <c r="AG627" s="131">
        <f t="shared" si="104"/>
        <v>0</v>
      </c>
      <c r="AH627" s="131">
        <f t="shared" si="105"/>
        <v>0</v>
      </c>
      <c r="AI627" s="131">
        <f>Table5[[#This Row],[Column17]]-Table5[[#This Row],[Column20]]</f>
        <v>0</v>
      </c>
      <c r="AJ627" s="131">
        <f t="shared" si="106"/>
        <v>0</v>
      </c>
      <c r="AK627" s="131">
        <f t="shared" si="110"/>
        <v>0</v>
      </c>
      <c r="AL627" s="131">
        <f t="shared" si="107"/>
        <v>0</v>
      </c>
      <c r="AM627" s="131" t="str">
        <f t="shared" si="108"/>
        <v/>
      </c>
      <c r="AN627" s="131" t="str">
        <f t="shared" ca="1" si="109"/>
        <v/>
      </c>
    </row>
    <row r="628" spans="1:40" ht="20.25" customHeight="1" x14ac:dyDescent="0.3">
      <c r="A628" s="127"/>
      <c r="B628" s="164"/>
      <c r="C628" s="139"/>
      <c r="D628" s="140"/>
      <c r="E628" s="139"/>
      <c r="F628" s="139"/>
      <c r="G628" s="140"/>
      <c r="H628" s="139"/>
      <c r="I628" s="129"/>
      <c r="L628" s="128"/>
      <c r="M628" s="128"/>
      <c r="N628" s="128"/>
      <c r="O628" s="128"/>
      <c r="P628" s="128"/>
      <c r="Q628" s="128"/>
      <c r="R628" s="128"/>
      <c r="S628" s="128"/>
      <c r="T628" s="120">
        <f t="shared" si="100"/>
        <v>0</v>
      </c>
      <c r="U628" s="131"/>
      <c r="V628" s="131"/>
      <c r="W628" s="131">
        <f>SUMIFS($F$3:F628,$D$3:D628,D628,$C$3:C628,"Buy")+SUMIFS($F$3:F628,$D$3:D628,D628,$C$3:C628,"Coin Deposit",$E$3:E628,"&lt;&gt;")</f>
        <v>0</v>
      </c>
      <c r="X628" s="131">
        <f t="shared" si="101"/>
        <v>0</v>
      </c>
      <c r="Y628" s="131">
        <f>IF($D628=Y$1,SUMIFS($H$3:$H628,$G$3:$G628,Y$1,$C$3:$C628,"Sell"),0)</f>
        <v>0</v>
      </c>
      <c r="Z628" s="131">
        <f t="shared" si="102"/>
        <v>0</v>
      </c>
      <c r="AA628" s="131">
        <f>IF($D628=AA$1,SUMIFS($H$3:$H628,$G$3:$G628,AA$1,$C$3:$C628,"Sell"),0)</f>
        <v>0</v>
      </c>
      <c r="AB628" s="131">
        <f t="shared" si="103"/>
        <v>0</v>
      </c>
      <c r="AC628" s="131">
        <f>SUMIFS('Deductions and Deposits'!$H:$H,'Deductions and Deposits'!$G:$G,D628,'Deductions and Deposits'!$F:$F,"&lt;="&amp;B628)+SUMIFS($F$3:F628,$D$3:D628,D628,$C$3:C628,"Coin Deposit",$E$3:E628,"")</f>
        <v>0</v>
      </c>
      <c r="AD628" s="131">
        <f>SUMIFS('Deductions and Deposits'!$D:$D,'Deductions and Deposits'!$C:$C,D628)+SUMIFS($F:$F,$D:$D,D628,$C:$C,"Coin Deduction")</f>
        <v>0</v>
      </c>
      <c r="AE628" s="131">
        <f>Table5[[#This Row],[Column4]]+Table5[[#This Row],[Column14]]+Table5[[#This Row],[Column19]]+Table5[[#This Row],[Column12]]</f>
        <v>0</v>
      </c>
      <c r="AF628" s="131">
        <f>Table5[[#This Row],[Column5]]+Table5[[#This Row],[Column13]]+Table5[[#This Row],[Column21]]+Table5[[#This Row],[Column18]]</f>
        <v>0</v>
      </c>
      <c r="AG628" s="131">
        <f t="shared" si="104"/>
        <v>0</v>
      </c>
      <c r="AH628" s="131">
        <f t="shared" si="105"/>
        <v>0</v>
      </c>
      <c r="AI628" s="131">
        <f>Table5[[#This Row],[Column17]]-Table5[[#This Row],[Column20]]</f>
        <v>0</v>
      </c>
      <c r="AJ628" s="131">
        <f t="shared" si="106"/>
        <v>0</v>
      </c>
      <c r="AK628" s="131">
        <f t="shared" si="110"/>
        <v>0</v>
      </c>
      <c r="AL628" s="131">
        <f t="shared" si="107"/>
        <v>0</v>
      </c>
      <c r="AM628" s="131" t="str">
        <f t="shared" si="108"/>
        <v/>
      </c>
      <c r="AN628" s="131" t="str">
        <f t="shared" ca="1" si="109"/>
        <v/>
      </c>
    </row>
    <row r="629" spans="1:40" ht="20.25" customHeight="1" x14ac:dyDescent="0.3">
      <c r="A629" s="127"/>
      <c r="B629" s="164"/>
      <c r="C629" s="139"/>
      <c r="D629" s="140"/>
      <c r="E629" s="139"/>
      <c r="F629" s="139"/>
      <c r="G629" s="140"/>
      <c r="H629" s="139"/>
      <c r="I629" s="129"/>
      <c r="L629" s="128"/>
      <c r="M629" s="128"/>
      <c r="N629" s="128"/>
      <c r="O629" s="128"/>
      <c r="P629" s="128"/>
      <c r="Q629" s="128"/>
      <c r="R629" s="128"/>
      <c r="S629" s="128"/>
      <c r="T629" s="120">
        <f t="shared" si="100"/>
        <v>0</v>
      </c>
      <c r="U629" s="131"/>
      <c r="V629" s="131"/>
      <c r="W629" s="131">
        <f>SUMIFS($F$3:F629,$D$3:D629,D629,$C$3:C629,"Buy")+SUMIFS($F$3:F629,$D$3:D629,D629,$C$3:C629,"Coin Deposit",$E$3:E629,"&lt;&gt;")</f>
        <v>0</v>
      </c>
      <c r="X629" s="131">
        <f t="shared" si="101"/>
        <v>0</v>
      </c>
      <c r="Y629" s="131">
        <f>IF($D629=Y$1,SUMIFS($H$3:$H629,$G$3:$G629,Y$1,$C$3:$C629,"Sell"),0)</f>
        <v>0</v>
      </c>
      <c r="Z629" s="131">
        <f t="shared" si="102"/>
        <v>0</v>
      </c>
      <c r="AA629" s="131">
        <f>IF($D629=AA$1,SUMIFS($H$3:$H629,$G$3:$G629,AA$1,$C$3:$C629,"Sell"),0)</f>
        <v>0</v>
      </c>
      <c r="AB629" s="131">
        <f t="shared" si="103"/>
        <v>0</v>
      </c>
      <c r="AC629" s="131">
        <f>SUMIFS('Deductions and Deposits'!$H:$H,'Deductions and Deposits'!$G:$G,D629,'Deductions and Deposits'!$F:$F,"&lt;="&amp;B629)+SUMIFS($F$3:F629,$D$3:D629,D629,$C$3:C629,"Coin Deposit",$E$3:E629,"")</f>
        <v>0</v>
      </c>
      <c r="AD629" s="131">
        <f>SUMIFS('Deductions and Deposits'!$D:$D,'Deductions and Deposits'!$C:$C,D629)+SUMIFS($F:$F,$D:$D,D629,$C:$C,"Coin Deduction")</f>
        <v>0</v>
      </c>
      <c r="AE629" s="131">
        <f>Table5[[#This Row],[Column4]]+Table5[[#This Row],[Column14]]+Table5[[#This Row],[Column19]]+Table5[[#This Row],[Column12]]</f>
        <v>0</v>
      </c>
      <c r="AF629" s="131">
        <f>Table5[[#This Row],[Column5]]+Table5[[#This Row],[Column13]]+Table5[[#This Row],[Column21]]+Table5[[#This Row],[Column18]]</f>
        <v>0</v>
      </c>
      <c r="AG629" s="131">
        <f t="shared" si="104"/>
        <v>0</v>
      </c>
      <c r="AH629" s="131">
        <f t="shared" si="105"/>
        <v>0</v>
      </c>
      <c r="AI629" s="131">
        <f>Table5[[#This Row],[Column17]]-Table5[[#This Row],[Column20]]</f>
        <v>0</v>
      </c>
      <c r="AJ629" s="131">
        <f t="shared" si="106"/>
        <v>0</v>
      </c>
      <c r="AK629" s="131">
        <f t="shared" si="110"/>
        <v>0</v>
      </c>
      <c r="AL629" s="131">
        <f t="shared" si="107"/>
        <v>0</v>
      </c>
      <c r="AM629" s="131" t="str">
        <f t="shared" si="108"/>
        <v/>
      </c>
      <c r="AN629" s="131" t="str">
        <f t="shared" ca="1" si="109"/>
        <v/>
      </c>
    </row>
    <row r="630" spans="1:40" ht="20.25" customHeight="1" x14ac:dyDescent="0.3">
      <c r="A630" s="127"/>
      <c r="B630" s="164"/>
      <c r="C630" s="139"/>
      <c r="D630" s="140"/>
      <c r="E630" s="139"/>
      <c r="F630" s="139"/>
      <c r="G630" s="140"/>
      <c r="H630" s="139"/>
      <c r="I630" s="129"/>
      <c r="L630" s="128"/>
      <c r="M630" s="128"/>
      <c r="N630" s="128"/>
      <c r="O630" s="128"/>
      <c r="P630" s="128"/>
      <c r="Q630" s="128"/>
      <c r="R630" s="128"/>
      <c r="S630" s="128"/>
      <c r="T630" s="120">
        <f t="shared" si="100"/>
        <v>0</v>
      </c>
      <c r="U630" s="131"/>
      <c r="V630" s="131"/>
      <c r="W630" s="131">
        <f>SUMIFS($F$3:F630,$D$3:D630,D630,$C$3:C630,"Buy")+SUMIFS($F$3:F630,$D$3:D630,D630,$C$3:C630,"Coin Deposit",$E$3:E630,"&lt;&gt;")</f>
        <v>0</v>
      </c>
      <c r="X630" s="131">
        <f t="shared" si="101"/>
        <v>0</v>
      </c>
      <c r="Y630" s="131">
        <f>IF($D630=Y$1,SUMIFS($H$3:$H630,$G$3:$G630,Y$1,$C$3:$C630,"Sell"),0)</f>
        <v>0</v>
      </c>
      <c r="Z630" s="131">
        <f t="shared" si="102"/>
        <v>0</v>
      </c>
      <c r="AA630" s="131">
        <f>IF($D630=AA$1,SUMIFS($H$3:$H630,$G$3:$G630,AA$1,$C$3:$C630,"Sell"),0)</f>
        <v>0</v>
      </c>
      <c r="AB630" s="131">
        <f t="shared" si="103"/>
        <v>0</v>
      </c>
      <c r="AC630" s="131">
        <f>SUMIFS('Deductions and Deposits'!$H:$H,'Deductions and Deposits'!$G:$G,D630,'Deductions and Deposits'!$F:$F,"&lt;="&amp;B630)+SUMIFS($F$3:F630,$D$3:D630,D630,$C$3:C630,"Coin Deposit",$E$3:E630,"")</f>
        <v>0</v>
      </c>
      <c r="AD630" s="131">
        <f>SUMIFS('Deductions and Deposits'!$D:$D,'Deductions and Deposits'!$C:$C,D630)+SUMIFS($F:$F,$D:$D,D630,$C:$C,"Coin Deduction")</f>
        <v>0</v>
      </c>
      <c r="AE630" s="131">
        <f>Table5[[#This Row],[Column4]]+Table5[[#This Row],[Column14]]+Table5[[#This Row],[Column19]]+Table5[[#This Row],[Column12]]</f>
        <v>0</v>
      </c>
      <c r="AF630" s="131">
        <f>Table5[[#This Row],[Column5]]+Table5[[#This Row],[Column13]]+Table5[[#This Row],[Column21]]+Table5[[#This Row],[Column18]]</f>
        <v>0</v>
      </c>
      <c r="AG630" s="131">
        <f t="shared" si="104"/>
        <v>0</v>
      </c>
      <c r="AH630" s="131">
        <f t="shared" si="105"/>
        <v>0</v>
      </c>
      <c r="AI630" s="131">
        <f>Table5[[#This Row],[Column17]]-Table5[[#This Row],[Column20]]</f>
        <v>0</v>
      </c>
      <c r="AJ630" s="131">
        <f t="shared" si="106"/>
        <v>0</v>
      </c>
      <c r="AK630" s="131">
        <f t="shared" si="110"/>
        <v>0</v>
      </c>
      <c r="AL630" s="131">
        <f t="shared" si="107"/>
        <v>0</v>
      </c>
      <c r="AM630" s="131" t="str">
        <f t="shared" si="108"/>
        <v/>
      </c>
      <c r="AN630" s="131" t="str">
        <f t="shared" ca="1" si="109"/>
        <v/>
      </c>
    </row>
    <row r="631" spans="1:40" ht="20.25" customHeight="1" x14ac:dyDescent="0.3">
      <c r="A631" s="127"/>
      <c r="B631" s="164"/>
      <c r="C631" s="139"/>
      <c r="D631" s="140"/>
      <c r="E631" s="139"/>
      <c r="F631" s="139"/>
      <c r="G631" s="140"/>
      <c r="H631" s="139"/>
      <c r="I631" s="129"/>
      <c r="L631" s="128"/>
      <c r="M631" s="128"/>
      <c r="N631" s="128"/>
      <c r="O631" s="128"/>
      <c r="P631" s="128"/>
      <c r="Q631" s="128"/>
      <c r="R631" s="128"/>
      <c r="S631" s="128"/>
      <c r="T631" s="120">
        <f t="shared" si="100"/>
        <v>0</v>
      </c>
      <c r="U631" s="131"/>
      <c r="V631" s="131"/>
      <c r="W631" s="131">
        <f>SUMIFS($F$3:F631,$D$3:D631,D631,$C$3:C631,"Buy")+SUMIFS($F$3:F631,$D$3:D631,D631,$C$3:C631,"Coin Deposit",$E$3:E631,"&lt;&gt;")</f>
        <v>0</v>
      </c>
      <c r="X631" s="131">
        <f t="shared" si="101"/>
        <v>0</v>
      </c>
      <c r="Y631" s="131">
        <f>IF($D631=Y$1,SUMIFS($H$3:$H631,$G$3:$G631,Y$1,$C$3:$C631,"Sell"),0)</f>
        <v>0</v>
      </c>
      <c r="Z631" s="131">
        <f t="shared" si="102"/>
        <v>0</v>
      </c>
      <c r="AA631" s="131">
        <f>IF($D631=AA$1,SUMIFS($H$3:$H631,$G$3:$G631,AA$1,$C$3:$C631,"Sell"),0)</f>
        <v>0</v>
      </c>
      <c r="AB631" s="131">
        <f t="shared" si="103"/>
        <v>0</v>
      </c>
      <c r="AC631" s="131">
        <f>SUMIFS('Deductions and Deposits'!$H:$H,'Deductions and Deposits'!$G:$G,D631,'Deductions and Deposits'!$F:$F,"&lt;="&amp;B631)+SUMIFS($F$3:F631,$D$3:D631,D631,$C$3:C631,"Coin Deposit",$E$3:E631,"")</f>
        <v>0</v>
      </c>
      <c r="AD631" s="131">
        <f>SUMIFS('Deductions and Deposits'!$D:$D,'Deductions and Deposits'!$C:$C,D631)+SUMIFS($F:$F,$D:$D,D631,$C:$C,"Coin Deduction")</f>
        <v>0</v>
      </c>
      <c r="AE631" s="131">
        <f>Table5[[#This Row],[Column4]]+Table5[[#This Row],[Column14]]+Table5[[#This Row],[Column19]]+Table5[[#This Row],[Column12]]</f>
        <v>0</v>
      </c>
      <c r="AF631" s="131">
        <f>Table5[[#This Row],[Column5]]+Table5[[#This Row],[Column13]]+Table5[[#This Row],[Column21]]+Table5[[#This Row],[Column18]]</f>
        <v>0</v>
      </c>
      <c r="AG631" s="131">
        <f t="shared" si="104"/>
        <v>0</v>
      </c>
      <c r="AH631" s="131">
        <f t="shared" si="105"/>
        <v>0</v>
      </c>
      <c r="AI631" s="131">
        <f>Table5[[#This Row],[Column17]]-Table5[[#This Row],[Column20]]</f>
        <v>0</v>
      </c>
      <c r="AJ631" s="131">
        <f t="shared" si="106"/>
        <v>0</v>
      </c>
      <c r="AK631" s="131">
        <f t="shared" si="110"/>
        <v>0</v>
      </c>
      <c r="AL631" s="131">
        <f t="shared" si="107"/>
        <v>0</v>
      </c>
      <c r="AM631" s="131" t="str">
        <f t="shared" si="108"/>
        <v/>
      </c>
      <c r="AN631" s="131" t="str">
        <f t="shared" ca="1" si="109"/>
        <v/>
      </c>
    </row>
    <row r="632" spans="1:40" ht="20.25" customHeight="1" x14ac:dyDescent="0.3">
      <c r="A632" s="127"/>
      <c r="B632" s="164"/>
      <c r="C632" s="139"/>
      <c r="D632" s="140"/>
      <c r="E632" s="139"/>
      <c r="F632" s="139"/>
      <c r="G632" s="140"/>
      <c r="H632" s="139"/>
      <c r="I632" s="129"/>
      <c r="L632" s="128"/>
      <c r="M632" s="128"/>
      <c r="N632" s="128"/>
      <c r="O632" s="128"/>
      <c r="P632" s="128"/>
      <c r="Q632" s="128"/>
      <c r="R632" s="128"/>
      <c r="S632" s="128"/>
      <c r="T632" s="120">
        <f t="shared" si="100"/>
        <v>0</v>
      </c>
      <c r="U632" s="131"/>
      <c r="V632" s="131"/>
      <c r="W632" s="131">
        <f>SUMIFS($F$3:F632,$D$3:D632,D632,$C$3:C632,"Buy")+SUMIFS($F$3:F632,$D$3:D632,D632,$C$3:C632,"Coin Deposit",$E$3:E632,"&lt;&gt;")</f>
        <v>0</v>
      </c>
      <c r="X632" s="131">
        <f t="shared" si="101"/>
        <v>0</v>
      </c>
      <c r="Y632" s="131">
        <f>IF($D632=Y$1,SUMIFS($H$3:$H632,$G$3:$G632,Y$1,$C$3:$C632,"Sell"),0)</f>
        <v>0</v>
      </c>
      <c r="Z632" s="131">
        <f t="shared" si="102"/>
        <v>0</v>
      </c>
      <c r="AA632" s="131">
        <f>IF($D632=AA$1,SUMIFS($H$3:$H632,$G$3:$G632,AA$1,$C$3:$C632,"Sell"),0)</f>
        <v>0</v>
      </c>
      <c r="AB632" s="131">
        <f t="shared" si="103"/>
        <v>0</v>
      </c>
      <c r="AC632" s="131">
        <f>SUMIFS('Deductions and Deposits'!$H:$H,'Deductions and Deposits'!$G:$G,D632,'Deductions and Deposits'!$F:$F,"&lt;="&amp;B632)+SUMIFS($F$3:F632,$D$3:D632,D632,$C$3:C632,"Coin Deposit",$E$3:E632,"")</f>
        <v>0</v>
      </c>
      <c r="AD632" s="131">
        <f>SUMIFS('Deductions and Deposits'!$D:$D,'Deductions and Deposits'!$C:$C,D632)+SUMIFS($F:$F,$D:$D,D632,$C:$C,"Coin Deduction")</f>
        <v>0</v>
      </c>
      <c r="AE632" s="131">
        <f>Table5[[#This Row],[Column4]]+Table5[[#This Row],[Column14]]+Table5[[#This Row],[Column19]]+Table5[[#This Row],[Column12]]</f>
        <v>0</v>
      </c>
      <c r="AF632" s="131">
        <f>Table5[[#This Row],[Column5]]+Table5[[#This Row],[Column13]]+Table5[[#This Row],[Column21]]+Table5[[#This Row],[Column18]]</f>
        <v>0</v>
      </c>
      <c r="AG632" s="131">
        <f t="shared" si="104"/>
        <v>0</v>
      </c>
      <c r="AH632" s="131">
        <f t="shared" si="105"/>
        <v>0</v>
      </c>
      <c r="AI632" s="131">
        <f>Table5[[#This Row],[Column17]]-Table5[[#This Row],[Column20]]</f>
        <v>0</v>
      </c>
      <c r="AJ632" s="131">
        <f t="shared" si="106"/>
        <v>0</v>
      </c>
      <c r="AK632" s="131">
        <f t="shared" si="110"/>
        <v>0</v>
      </c>
      <c r="AL632" s="131">
        <f t="shared" si="107"/>
        <v>0</v>
      </c>
      <c r="AM632" s="131" t="str">
        <f t="shared" si="108"/>
        <v/>
      </c>
      <c r="AN632" s="131" t="str">
        <f t="shared" ca="1" si="109"/>
        <v/>
      </c>
    </row>
    <row r="633" spans="1:40" ht="20.25" customHeight="1" x14ac:dyDescent="0.3">
      <c r="A633" s="127"/>
      <c r="B633" s="164"/>
      <c r="C633" s="139"/>
      <c r="D633" s="140"/>
      <c r="E633" s="139"/>
      <c r="F633" s="139"/>
      <c r="G633" s="140"/>
      <c r="H633" s="139"/>
      <c r="I633" s="129"/>
      <c r="L633" s="128"/>
      <c r="M633" s="128"/>
      <c r="N633" s="128"/>
      <c r="O633" s="128"/>
      <c r="P633" s="128"/>
      <c r="Q633" s="128"/>
      <c r="R633" s="128"/>
      <c r="S633" s="128"/>
      <c r="T633" s="120">
        <f t="shared" si="100"/>
        <v>0</v>
      </c>
      <c r="U633" s="131"/>
      <c r="V633" s="131"/>
      <c r="W633" s="131">
        <f>SUMIFS($F$3:F633,$D$3:D633,D633,$C$3:C633,"Buy")+SUMIFS($F$3:F633,$D$3:D633,D633,$C$3:C633,"Coin Deposit",$E$3:E633,"&lt;&gt;")</f>
        <v>0</v>
      </c>
      <c r="X633" s="131">
        <f t="shared" si="101"/>
        <v>0</v>
      </c>
      <c r="Y633" s="131">
        <f>IF($D633=Y$1,SUMIFS($H$3:$H633,$G$3:$G633,Y$1,$C$3:$C633,"Sell"),0)</f>
        <v>0</v>
      </c>
      <c r="Z633" s="131">
        <f t="shared" si="102"/>
        <v>0</v>
      </c>
      <c r="AA633" s="131">
        <f>IF($D633=AA$1,SUMIFS($H$3:$H633,$G$3:$G633,AA$1,$C$3:$C633,"Sell"),0)</f>
        <v>0</v>
      </c>
      <c r="AB633" s="131">
        <f t="shared" si="103"/>
        <v>0</v>
      </c>
      <c r="AC633" s="131">
        <f>SUMIFS('Deductions and Deposits'!$H:$H,'Deductions and Deposits'!$G:$G,D633,'Deductions and Deposits'!$F:$F,"&lt;="&amp;B633)+SUMIFS($F$3:F633,$D$3:D633,D633,$C$3:C633,"Coin Deposit",$E$3:E633,"")</f>
        <v>0</v>
      </c>
      <c r="AD633" s="131">
        <f>SUMIFS('Deductions and Deposits'!$D:$D,'Deductions and Deposits'!$C:$C,D633)+SUMIFS($F:$F,$D:$D,D633,$C:$C,"Coin Deduction")</f>
        <v>0</v>
      </c>
      <c r="AE633" s="131">
        <f>Table5[[#This Row],[Column4]]+Table5[[#This Row],[Column14]]+Table5[[#This Row],[Column19]]+Table5[[#This Row],[Column12]]</f>
        <v>0</v>
      </c>
      <c r="AF633" s="131">
        <f>Table5[[#This Row],[Column5]]+Table5[[#This Row],[Column13]]+Table5[[#This Row],[Column21]]+Table5[[#This Row],[Column18]]</f>
        <v>0</v>
      </c>
      <c r="AG633" s="131">
        <f t="shared" si="104"/>
        <v>0</v>
      </c>
      <c r="AH633" s="131">
        <f t="shared" si="105"/>
        <v>0</v>
      </c>
      <c r="AI633" s="131">
        <f>Table5[[#This Row],[Column17]]-Table5[[#This Row],[Column20]]</f>
        <v>0</v>
      </c>
      <c r="AJ633" s="131">
        <f t="shared" si="106"/>
        <v>0</v>
      </c>
      <c r="AK633" s="131">
        <f t="shared" si="110"/>
        <v>0</v>
      </c>
      <c r="AL633" s="131">
        <f t="shared" si="107"/>
        <v>0</v>
      </c>
      <c r="AM633" s="131" t="str">
        <f t="shared" si="108"/>
        <v/>
      </c>
      <c r="AN633" s="131" t="str">
        <f t="shared" ca="1" si="109"/>
        <v/>
      </c>
    </row>
    <row r="634" spans="1:40" ht="20.25" customHeight="1" x14ac:dyDescent="0.3">
      <c r="A634" s="127"/>
      <c r="B634" s="164"/>
      <c r="C634" s="139"/>
      <c r="D634" s="140"/>
      <c r="E634" s="139"/>
      <c r="F634" s="139"/>
      <c r="G634" s="140"/>
      <c r="H634" s="139"/>
      <c r="I634" s="129"/>
      <c r="L634" s="128"/>
      <c r="M634" s="128"/>
      <c r="N634" s="128"/>
      <c r="O634" s="128"/>
      <c r="P634" s="128"/>
      <c r="Q634" s="128"/>
      <c r="R634" s="128"/>
      <c r="S634" s="128"/>
      <c r="T634" s="120">
        <f t="shared" si="100"/>
        <v>0</v>
      </c>
      <c r="U634" s="131"/>
      <c r="V634" s="131"/>
      <c r="W634" s="131">
        <f>SUMIFS($F$3:F634,$D$3:D634,D634,$C$3:C634,"Buy")+SUMIFS($F$3:F634,$D$3:D634,D634,$C$3:C634,"Coin Deposit",$E$3:E634,"&lt;&gt;")</f>
        <v>0</v>
      </c>
      <c r="X634" s="131">
        <f t="shared" si="101"/>
        <v>0</v>
      </c>
      <c r="Y634" s="131">
        <f>IF($D634=Y$1,SUMIFS($H$3:$H634,$G$3:$G634,Y$1,$C$3:$C634,"Sell"),0)</f>
        <v>0</v>
      </c>
      <c r="Z634" s="131">
        <f t="shared" si="102"/>
        <v>0</v>
      </c>
      <c r="AA634" s="131">
        <f>IF($D634=AA$1,SUMIFS($H$3:$H634,$G$3:$G634,AA$1,$C$3:$C634,"Sell"),0)</f>
        <v>0</v>
      </c>
      <c r="AB634" s="131">
        <f t="shared" si="103"/>
        <v>0</v>
      </c>
      <c r="AC634" s="131">
        <f>SUMIFS('Deductions and Deposits'!$H:$H,'Deductions and Deposits'!$G:$G,D634,'Deductions and Deposits'!$F:$F,"&lt;="&amp;B634)+SUMIFS($F$3:F634,$D$3:D634,D634,$C$3:C634,"Coin Deposit",$E$3:E634,"")</f>
        <v>0</v>
      </c>
      <c r="AD634" s="131">
        <f>SUMIFS('Deductions and Deposits'!$D:$D,'Deductions and Deposits'!$C:$C,D634)+SUMIFS($F:$F,$D:$D,D634,$C:$C,"Coin Deduction")</f>
        <v>0</v>
      </c>
      <c r="AE634" s="131">
        <f>Table5[[#This Row],[Column4]]+Table5[[#This Row],[Column14]]+Table5[[#This Row],[Column19]]+Table5[[#This Row],[Column12]]</f>
        <v>0</v>
      </c>
      <c r="AF634" s="131">
        <f>Table5[[#This Row],[Column5]]+Table5[[#This Row],[Column13]]+Table5[[#This Row],[Column21]]+Table5[[#This Row],[Column18]]</f>
        <v>0</v>
      </c>
      <c r="AG634" s="131">
        <f t="shared" si="104"/>
        <v>0</v>
      </c>
      <c r="AH634" s="131">
        <f t="shared" si="105"/>
        <v>0</v>
      </c>
      <c r="AI634" s="131">
        <f>Table5[[#This Row],[Column17]]-Table5[[#This Row],[Column20]]</f>
        <v>0</v>
      </c>
      <c r="AJ634" s="131">
        <f t="shared" si="106"/>
        <v>0</v>
      </c>
      <c r="AK634" s="131">
        <f t="shared" si="110"/>
        <v>0</v>
      </c>
      <c r="AL634" s="131">
        <f t="shared" si="107"/>
        <v>0</v>
      </c>
      <c r="AM634" s="131" t="str">
        <f t="shared" si="108"/>
        <v/>
      </c>
      <c r="AN634" s="131" t="str">
        <f t="shared" ca="1" si="109"/>
        <v/>
      </c>
    </row>
    <row r="635" spans="1:40" ht="20.25" customHeight="1" x14ac:dyDescent="0.3">
      <c r="A635" s="127"/>
      <c r="B635" s="164"/>
      <c r="C635" s="139"/>
      <c r="D635" s="140"/>
      <c r="E635" s="139"/>
      <c r="F635" s="139"/>
      <c r="G635" s="140"/>
      <c r="H635" s="139"/>
      <c r="I635" s="129"/>
      <c r="L635" s="128"/>
      <c r="M635" s="128"/>
      <c r="N635" s="128"/>
      <c r="O635" s="128"/>
      <c r="P635" s="128"/>
      <c r="Q635" s="128"/>
      <c r="R635" s="128"/>
      <c r="S635" s="128"/>
      <c r="T635" s="120">
        <f t="shared" si="100"/>
        <v>0</v>
      </c>
      <c r="U635" s="131"/>
      <c r="V635" s="131"/>
      <c r="W635" s="131">
        <f>SUMIFS($F$3:F635,$D$3:D635,D635,$C$3:C635,"Buy")+SUMIFS($F$3:F635,$D$3:D635,D635,$C$3:C635,"Coin Deposit",$E$3:E635,"&lt;&gt;")</f>
        <v>0</v>
      </c>
      <c r="X635" s="131">
        <f t="shared" si="101"/>
        <v>0</v>
      </c>
      <c r="Y635" s="131">
        <f>IF($D635=Y$1,SUMIFS($H$3:$H635,$G$3:$G635,Y$1,$C$3:$C635,"Sell"),0)</f>
        <v>0</v>
      </c>
      <c r="Z635" s="131">
        <f t="shared" si="102"/>
        <v>0</v>
      </c>
      <c r="AA635" s="131">
        <f>IF($D635=AA$1,SUMIFS($H$3:$H635,$G$3:$G635,AA$1,$C$3:$C635,"Sell"),0)</f>
        <v>0</v>
      </c>
      <c r="AB635" s="131">
        <f t="shared" si="103"/>
        <v>0</v>
      </c>
      <c r="AC635" s="131">
        <f>SUMIFS('Deductions and Deposits'!$H:$H,'Deductions and Deposits'!$G:$G,D635,'Deductions and Deposits'!$F:$F,"&lt;="&amp;B635)+SUMIFS($F$3:F635,$D$3:D635,D635,$C$3:C635,"Coin Deposit",$E$3:E635,"")</f>
        <v>0</v>
      </c>
      <c r="AD635" s="131">
        <f>SUMIFS('Deductions and Deposits'!$D:$D,'Deductions and Deposits'!$C:$C,D635)+SUMIFS($F:$F,$D:$D,D635,$C:$C,"Coin Deduction")</f>
        <v>0</v>
      </c>
      <c r="AE635" s="131">
        <f>Table5[[#This Row],[Column4]]+Table5[[#This Row],[Column14]]+Table5[[#This Row],[Column19]]+Table5[[#This Row],[Column12]]</f>
        <v>0</v>
      </c>
      <c r="AF635" s="131">
        <f>Table5[[#This Row],[Column5]]+Table5[[#This Row],[Column13]]+Table5[[#This Row],[Column21]]+Table5[[#This Row],[Column18]]</f>
        <v>0</v>
      </c>
      <c r="AG635" s="131">
        <f t="shared" si="104"/>
        <v>0</v>
      </c>
      <c r="AH635" s="131">
        <f t="shared" si="105"/>
        <v>0</v>
      </c>
      <c r="AI635" s="131">
        <f>Table5[[#This Row],[Column17]]-Table5[[#This Row],[Column20]]</f>
        <v>0</v>
      </c>
      <c r="AJ635" s="131">
        <f t="shared" si="106"/>
        <v>0</v>
      </c>
      <c r="AK635" s="131">
        <f t="shared" si="110"/>
        <v>0</v>
      </c>
      <c r="AL635" s="131">
        <f t="shared" si="107"/>
        <v>0</v>
      </c>
      <c r="AM635" s="131" t="str">
        <f t="shared" si="108"/>
        <v/>
      </c>
      <c r="AN635" s="131" t="str">
        <f t="shared" ca="1" si="109"/>
        <v/>
      </c>
    </row>
    <row r="636" spans="1:40" ht="20.25" customHeight="1" x14ac:dyDescent="0.3">
      <c r="A636" s="127"/>
      <c r="B636" s="164"/>
      <c r="C636" s="139"/>
      <c r="D636" s="140"/>
      <c r="E636" s="139"/>
      <c r="F636" s="139"/>
      <c r="G636" s="140"/>
      <c r="H636" s="139"/>
      <c r="I636" s="129"/>
      <c r="L636" s="128"/>
      <c r="M636" s="128"/>
      <c r="N636" s="128"/>
      <c r="O636" s="128"/>
      <c r="P636" s="128"/>
      <c r="Q636" s="128"/>
      <c r="R636" s="128"/>
      <c r="S636" s="128"/>
      <c r="T636" s="120">
        <f t="shared" si="100"/>
        <v>0</v>
      </c>
      <c r="U636" s="131"/>
      <c r="V636" s="131"/>
      <c r="W636" s="131">
        <f>SUMIFS($F$3:F636,$D$3:D636,D636,$C$3:C636,"Buy")+SUMIFS($F$3:F636,$D$3:D636,D636,$C$3:C636,"Coin Deposit",$E$3:E636,"&lt;&gt;")</f>
        <v>0</v>
      </c>
      <c r="X636" s="131">
        <f t="shared" si="101"/>
        <v>0</v>
      </c>
      <c r="Y636" s="131">
        <f>IF($D636=Y$1,SUMIFS($H$3:$H636,$G$3:$G636,Y$1,$C$3:$C636,"Sell"),0)</f>
        <v>0</v>
      </c>
      <c r="Z636" s="131">
        <f t="shared" si="102"/>
        <v>0</v>
      </c>
      <c r="AA636" s="131">
        <f>IF($D636=AA$1,SUMIFS($H$3:$H636,$G$3:$G636,AA$1,$C$3:$C636,"Sell"),0)</f>
        <v>0</v>
      </c>
      <c r="AB636" s="131">
        <f t="shared" si="103"/>
        <v>0</v>
      </c>
      <c r="AC636" s="131">
        <f>SUMIFS('Deductions and Deposits'!$H:$H,'Deductions and Deposits'!$G:$G,D636,'Deductions and Deposits'!$F:$F,"&lt;="&amp;B636)+SUMIFS($F$3:F636,$D$3:D636,D636,$C$3:C636,"Coin Deposit",$E$3:E636,"")</f>
        <v>0</v>
      </c>
      <c r="AD636" s="131">
        <f>SUMIFS('Deductions and Deposits'!$D:$D,'Deductions and Deposits'!$C:$C,D636)+SUMIFS($F:$F,$D:$D,D636,$C:$C,"Coin Deduction")</f>
        <v>0</v>
      </c>
      <c r="AE636" s="131">
        <f>Table5[[#This Row],[Column4]]+Table5[[#This Row],[Column14]]+Table5[[#This Row],[Column19]]+Table5[[#This Row],[Column12]]</f>
        <v>0</v>
      </c>
      <c r="AF636" s="131">
        <f>Table5[[#This Row],[Column5]]+Table5[[#This Row],[Column13]]+Table5[[#This Row],[Column21]]+Table5[[#This Row],[Column18]]</f>
        <v>0</v>
      </c>
      <c r="AG636" s="131">
        <f t="shared" si="104"/>
        <v>0</v>
      </c>
      <c r="AH636" s="131">
        <f t="shared" si="105"/>
        <v>0</v>
      </c>
      <c r="AI636" s="131">
        <f>Table5[[#This Row],[Column17]]-Table5[[#This Row],[Column20]]</f>
        <v>0</v>
      </c>
      <c r="AJ636" s="131">
        <f t="shared" si="106"/>
        <v>0</v>
      </c>
      <c r="AK636" s="131">
        <f t="shared" si="110"/>
        <v>0</v>
      </c>
      <c r="AL636" s="131">
        <f t="shared" si="107"/>
        <v>0</v>
      </c>
      <c r="AM636" s="131" t="str">
        <f t="shared" si="108"/>
        <v/>
      </c>
      <c r="AN636" s="131" t="str">
        <f t="shared" ca="1" si="109"/>
        <v/>
      </c>
    </row>
    <row r="637" spans="1:40" ht="20.25" customHeight="1" x14ac:dyDescent="0.3">
      <c r="A637" s="127"/>
      <c r="B637" s="164"/>
      <c r="C637" s="139"/>
      <c r="D637" s="140"/>
      <c r="E637" s="139"/>
      <c r="F637" s="139"/>
      <c r="G637" s="140"/>
      <c r="H637" s="139"/>
      <c r="I637" s="129"/>
      <c r="L637" s="128"/>
      <c r="M637" s="128"/>
      <c r="N637" s="128"/>
      <c r="O637" s="128"/>
      <c r="P637" s="128"/>
      <c r="Q637" s="128"/>
      <c r="R637" s="128"/>
      <c r="S637" s="128"/>
      <c r="T637" s="120">
        <f t="shared" si="100"/>
        <v>0</v>
      </c>
      <c r="U637" s="131"/>
      <c r="V637" s="131"/>
      <c r="W637" s="131">
        <f>SUMIFS($F$3:F637,$D$3:D637,D637,$C$3:C637,"Buy")+SUMIFS($F$3:F637,$D$3:D637,D637,$C$3:C637,"Coin Deposit",$E$3:E637,"&lt;&gt;")</f>
        <v>0</v>
      </c>
      <c r="X637" s="131">
        <f t="shared" si="101"/>
        <v>0</v>
      </c>
      <c r="Y637" s="131">
        <f>IF($D637=Y$1,SUMIFS($H$3:$H637,$G$3:$G637,Y$1,$C$3:$C637,"Sell"),0)</f>
        <v>0</v>
      </c>
      <c r="Z637" s="131">
        <f t="shared" si="102"/>
        <v>0</v>
      </c>
      <c r="AA637" s="131">
        <f>IF($D637=AA$1,SUMIFS($H$3:$H637,$G$3:$G637,AA$1,$C$3:$C637,"Sell"),0)</f>
        <v>0</v>
      </c>
      <c r="AB637" s="131">
        <f t="shared" si="103"/>
        <v>0</v>
      </c>
      <c r="AC637" s="131">
        <f>SUMIFS('Deductions and Deposits'!$H:$H,'Deductions and Deposits'!$G:$G,D637,'Deductions and Deposits'!$F:$F,"&lt;="&amp;B637)+SUMIFS($F$3:F637,$D$3:D637,D637,$C$3:C637,"Coin Deposit",$E$3:E637,"")</f>
        <v>0</v>
      </c>
      <c r="AD637" s="131">
        <f>SUMIFS('Deductions and Deposits'!$D:$D,'Deductions and Deposits'!$C:$C,D637)+SUMIFS($F:$F,$D:$D,D637,$C:$C,"Coin Deduction")</f>
        <v>0</v>
      </c>
      <c r="AE637" s="131">
        <f>Table5[[#This Row],[Column4]]+Table5[[#This Row],[Column14]]+Table5[[#This Row],[Column19]]+Table5[[#This Row],[Column12]]</f>
        <v>0</v>
      </c>
      <c r="AF637" s="131">
        <f>Table5[[#This Row],[Column5]]+Table5[[#This Row],[Column13]]+Table5[[#This Row],[Column21]]+Table5[[#This Row],[Column18]]</f>
        <v>0</v>
      </c>
      <c r="AG637" s="131">
        <f t="shared" si="104"/>
        <v>0</v>
      </c>
      <c r="AH637" s="131">
        <f t="shared" si="105"/>
        <v>0</v>
      </c>
      <c r="AI637" s="131">
        <f>Table5[[#This Row],[Column17]]-Table5[[#This Row],[Column20]]</f>
        <v>0</v>
      </c>
      <c r="AJ637" s="131">
        <f t="shared" si="106"/>
        <v>0</v>
      </c>
      <c r="AK637" s="131">
        <f t="shared" si="110"/>
        <v>0</v>
      </c>
      <c r="AL637" s="131">
        <f t="shared" si="107"/>
        <v>0</v>
      </c>
      <c r="AM637" s="131" t="str">
        <f t="shared" si="108"/>
        <v/>
      </c>
      <c r="AN637" s="131" t="str">
        <f t="shared" ca="1" si="109"/>
        <v/>
      </c>
    </row>
    <row r="638" spans="1:40" ht="20.25" customHeight="1" x14ac:dyDescent="0.3">
      <c r="A638" s="127"/>
      <c r="B638" s="164"/>
      <c r="C638" s="139"/>
      <c r="D638" s="140"/>
      <c r="E638" s="139"/>
      <c r="F638" s="139"/>
      <c r="G638" s="140"/>
      <c r="H638" s="139"/>
      <c r="I638" s="129"/>
      <c r="L638" s="128"/>
      <c r="M638" s="128"/>
      <c r="N638" s="128"/>
      <c r="O638" s="128"/>
      <c r="P638" s="128"/>
      <c r="Q638" s="128"/>
      <c r="R638" s="128"/>
      <c r="S638" s="128"/>
      <c r="T638" s="120">
        <f t="shared" si="100"/>
        <v>0</v>
      </c>
      <c r="U638" s="131"/>
      <c r="V638" s="131"/>
      <c r="W638" s="131">
        <f>SUMIFS($F$3:F638,$D$3:D638,D638,$C$3:C638,"Buy")+SUMIFS($F$3:F638,$D$3:D638,D638,$C$3:C638,"Coin Deposit",$E$3:E638,"&lt;&gt;")</f>
        <v>0</v>
      </c>
      <c r="X638" s="131">
        <f t="shared" si="101"/>
        <v>0</v>
      </c>
      <c r="Y638" s="131">
        <f>IF($D638=Y$1,SUMIFS($H$3:$H638,$G$3:$G638,Y$1,$C$3:$C638,"Sell"),0)</f>
        <v>0</v>
      </c>
      <c r="Z638" s="131">
        <f t="shared" si="102"/>
        <v>0</v>
      </c>
      <c r="AA638" s="131">
        <f>IF($D638=AA$1,SUMIFS($H$3:$H638,$G$3:$G638,AA$1,$C$3:$C638,"Sell"),0)</f>
        <v>0</v>
      </c>
      <c r="AB638" s="131">
        <f t="shared" si="103"/>
        <v>0</v>
      </c>
      <c r="AC638" s="131">
        <f>SUMIFS('Deductions and Deposits'!$H:$H,'Deductions and Deposits'!$G:$G,D638,'Deductions and Deposits'!$F:$F,"&lt;="&amp;B638)+SUMIFS($F$3:F638,$D$3:D638,D638,$C$3:C638,"Coin Deposit",$E$3:E638,"")</f>
        <v>0</v>
      </c>
      <c r="AD638" s="131">
        <f>SUMIFS('Deductions and Deposits'!$D:$D,'Deductions and Deposits'!$C:$C,D638)+SUMIFS($F:$F,$D:$D,D638,$C:$C,"Coin Deduction")</f>
        <v>0</v>
      </c>
      <c r="AE638" s="131">
        <f>Table5[[#This Row],[Column4]]+Table5[[#This Row],[Column14]]+Table5[[#This Row],[Column19]]+Table5[[#This Row],[Column12]]</f>
        <v>0</v>
      </c>
      <c r="AF638" s="131">
        <f>Table5[[#This Row],[Column5]]+Table5[[#This Row],[Column13]]+Table5[[#This Row],[Column21]]+Table5[[#This Row],[Column18]]</f>
        <v>0</v>
      </c>
      <c r="AG638" s="131">
        <f t="shared" si="104"/>
        <v>0</v>
      </c>
      <c r="AH638" s="131">
        <f t="shared" si="105"/>
        <v>0</v>
      </c>
      <c r="AI638" s="131">
        <f>Table5[[#This Row],[Column17]]-Table5[[#This Row],[Column20]]</f>
        <v>0</v>
      </c>
      <c r="AJ638" s="131">
        <f t="shared" si="106"/>
        <v>0</v>
      </c>
      <c r="AK638" s="131">
        <f t="shared" si="110"/>
        <v>0</v>
      </c>
      <c r="AL638" s="131">
        <f t="shared" si="107"/>
        <v>0</v>
      </c>
      <c r="AM638" s="131" t="str">
        <f t="shared" si="108"/>
        <v/>
      </c>
      <c r="AN638" s="131" t="str">
        <f t="shared" ca="1" si="109"/>
        <v/>
      </c>
    </row>
    <row r="639" spans="1:40" ht="20.25" customHeight="1" x14ac:dyDescent="0.3">
      <c r="A639" s="127"/>
      <c r="B639" s="164"/>
      <c r="C639" s="139"/>
      <c r="D639" s="140"/>
      <c r="E639" s="139"/>
      <c r="F639" s="139"/>
      <c r="G639" s="140"/>
      <c r="H639" s="139"/>
      <c r="I639" s="129"/>
      <c r="L639" s="128"/>
      <c r="M639" s="128"/>
      <c r="N639" s="128"/>
      <c r="O639" s="128"/>
      <c r="P639" s="128"/>
      <c r="Q639" s="128"/>
      <c r="R639" s="128"/>
      <c r="S639" s="128"/>
      <c r="T639" s="120">
        <f t="shared" si="100"/>
        <v>0</v>
      </c>
      <c r="U639" s="131"/>
      <c r="V639" s="131"/>
      <c r="W639" s="131">
        <f>SUMIFS($F$3:F639,$D$3:D639,D639,$C$3:C639,"Buy")+SUMIFS($F$3:F639,$D$3:D639,D639,$C$3:C639,"Coin Deposit",$E$3:E639,"&lt;&gt;")</f>
        <v>0</v>
      </c>
      <c r="X639" s="131">
        <f t="shared" si="101"/>
        <v>0</v>
      </c>
      <c r="Y639" s="131">
        <f>IF($D639=Y$1,SUMIFS($H$3:$H639,$G$3:$G639,Y$1,$C$3:$C639,"Sell"),0)</f>
        <v>0</v>
      </c>
      <c r="Z639" s="131">
        <f t="shared" si="102"/>
        <v>0</v>
      </c>
      <c r="AA639" s="131">
        <f>IF($D639=AA$1,SUMIFS($H$3:$H639,$G$3:$G639,AA$1,$C$3:$C639,"Sell"),0)</f>
        <v>0</v>
      </c>
      <c r="AB639" s="131">
        <f t="shared" si="103"/>
        <v>0</v>
      </c>
      <c r="AC639" s="131">
        <f>SUMIFS('Deductions and Deposits'!$H:$H,'Deductions and Deposits'!$G:$G,D639,'Deductions and Deposits'!$F:$F,"&lt;="&amp;B639)+SUMIFS($F$3:F639,$D$3:D639,D639,$C$3:C639,"Coin Deposit",$E$3:E639,"")</f>
        <v>0</v>
      </c>
      <c r="AD639" s="131">
        <f>SUMIFS('Deductions and Deposits'!$D:$D,'Deductions and Deposits'!$C:$C,D639)+SUMIFS($F:$F,$D:$D,D639,$C:$C,"Coin Deduction")</f>
        <v>0</v>
      </c>
      <c r="AE639" s="131">
        <f>Table5[[#This Row],[Column4]]+Table5[[#This Row],[Column14]]+Table5[[#This Row],[Column19]]+Table5[[#This Row],[Column12]]</f>
        <v>0</v>
      </c>
      <c r="AF639" s="131">
        <f>Table5[[#This Row],[Column5]]+Table5[[#This Row],[Column13]]+Table5[[#This Row],[Column21]]+Table5[[#This Row],[Column18]]</f>
        <v>0</v>
      </c>
      <c r="AG639" s="131">
        <f t="shared" si="104"/>
        <v>0</v>
      </c>
      <c r="AH639" s="131">
        <f t="shared" si="105"/>
        <v>0</v>
      </c>
      <c r="AI639" s="131">
        <f>Table5[[#This Row],[Column17]]-Table5[[#This Row],[Column20]]</f>
        <v>0</v>
      </c>
      <c r="AJ639" s="131">
        <f t="shared" si="106"/>
        <v>0</v>
      </c>
      <c r="AK639" s="131">
        <f t="shared" si="110"/>
        <v>0</v>
      </c>
      <c r="AL639" s="131">
        <f t="shared" si="107"/>
        <v>0</v>
      </c>
      <c r="AM639" s="131" t="str">
        <f t="shared" si="108"/>
        <v/>
      </c>
      <c r="AN639" s="131" t="str">
        <f t="shared" ca="1" si="109"/>
        <v/>
      </c>
    </row>
    <row r="640" spans="1:40" ht="20.25" customHeight="1" x14ac:dyDescent="0.3">
      <c r="A640" s="127"/>
      <c r="B640" s="164"/>
      <c r="C640" s="139"/>
      <c r="D640" s="140"/>
      <c r="E640" s="139"/>
      <c r="F640" s="139"/>
      <c r="G640" s="140"/>
      <c r="H640" s="139"/>
      <c r="I640" s="129"/>
      <c r="L640" s="128"/>
      <c r="M640" s="128"/>
      <c r="N640" s="128"/>
      <c r="O640" s="128"/>
      <c r="P640" s="128"/>
      <c r="Q640" s="128"/>
      <c r="R640" s="128"/>
      <c r="S640" s="128"/>
      <c r="T640" s="120">
        <f t="shared" si="100"/>
        <v>0</v>
      </c>
      <c r="U640" s="131"/>
      <c r="V640" s="131"/>
      <c r="W640" s="131">
        <f>SUMIFS($F$3:F640,$D$3:D640,D640,$C$3:C640,"Buy")+SUMIFS($F$3:F640,$D$3:D640,D640,$C$3:C640,"Coin Deposit",$E$3:E640,"&lt;&gt;")</f>
        <v>0</v>
      </c>
      <c r="X640" s="131">
        <f t="shared" si="101"/>
        <v>0</v>
      </c>
      <c r="Y640" s="131">
        <f>IF($D640=Y$1,SUMIFS($H$3:$H640,$G$3:$G640,Y$1,$C$3:$C640,"Sell"),0)</f>
        <v>0</v>
      </c>
      <c r="Z640" s="131">
        <f t="shared" si="102"/>
        <v>0</v>
      </c>
      <c r="AA640" s="131">
        <f>IF($D640=AA$1,SUMIFS($H$3:$H640,$G$3:$G640,AA$1,$C$3:$C640,"Sell"),0)</f>
        <v>0</v>
      </c>
      <c r="AB640" s="131">
        <f t="shared" si="103"/>
        <v>0</v>
      </c>
      <c r="AC640" s="131">
        <f>SUMIFS('Deductions and Deposits'!$H:$H,'Deductions and Deposits'!$G:$G,D640,'Deductions and Deposits'!$F:$F,"&lt;="&amp;B640)+SUMIFS($F$3:F640,$D$3:D640,D640,$C$3:C640,"Coin Deposit",$E$3:E640,"")</f>
        <v>0</v>
      </c>
      <c r="AD640" s="131">
        <f>SUMIFS('Deductions and Deposits'!$D:$D,'Deductions and Deposits'!$C:$C,D640)+SUMIFS($F:$F,$D:$D,D640,$C:$C,"Coin Deduction")</f>
        <v>0</v>
      </c>
      <c r="AE640" s="131">
        <f>Table5[[#This Row],[Column4]]+Table5[[#This Row],[Column14]]+Table5[[#This Row],[Column19]]+Table5[[#This Row],[Column12]]</f>
        <v>0</v>
      </c>
      <c r="AF640" s="131">
        <f>Table5[[#This Row],[Column5]]+Table5[[#This Row],[Column13]]+Table5[[#This Row],[Column21]]+Table5[[#This Row],[Column18]]</f>
        <v>0</v>
      </c>
      <c r="AG640" s="131">
        <f t="shared" si="104"/>
        <v>0</v>
      </c>
      <c r="AH640" s="131">
        <f t="shared" si="105"/>
        <v>0</v>
      </c>
      <c r="AI640" s="131">
        <f>Table5[[#This Row],[Column17]]-Table5[[#This Row],[Column20]]</f>
        <v>0</v>
      </c>
      <c r="AJ640" s="131">
        <f t="shared" si="106"/>
        <v>0</v>
      </c>
      <c r="AK640" s="131">
        <f t="shared" si="110"/>
        <v>0</v>
      </c>
      <c r="AL640" s="131">
        <f t="shared" si="107"/>
        <v>0</v>
      </c>
      <c r="AM640" s="131" t="str">
        <f t="shared" si="108"/>
        <v/>
      </c>
      <c r="AN640" s="131" t="str">
        <f t="shared" ca="1" si="109"/>
        <v/>
      </c>
    </row>
    <row r="641" spans="1:40" ht="20.25" customHeight="1" x14ac:dyDescent="0.3">
      <c r="A641" s="127"/>
      <c r="B641" s="164"/>
      <c r="C641" s="139"/>
      <c r="D641" s="140"/>
      <c r="E641" s="139"/>
      <c r="F641" s="139"/>
      <c r="G641" s="140"/>
      <c r="H641" s="139"/>
      <c r="I641" s="129"/>
      <c r="L641" s="128"/>
      <c r="M641" s="128"/>
      <c r="N641" s="128"/>
      <c r="O641" s="128"/>
      <c r="P641" s="128"/>
      <c r="Q641" s="128"/>
      <c r="R641" s="128"/>
      <c r="S641" s="128"/>
      <c r="T641" s="120">
        <f t="shared" si="100"/>
        <v>0</v>
      </c>
      <c r="U641" s="131"/>
      <c r="V641" s="131"/>
      <c r="W641" s="131">
        <f>SUMIFS($F$3:F641,$D$3:D641,D641,$C$3:C641,"Buy")+SUMIFS($F$3:F641,$D$3:D641,D641,$C$3:C641,"Coin Deposit",$E$3:E641,"&lt;&gt;")</f>
        <v>0</v>
      </c>
      <c r="X641" s="131">
        <f t="shared" si="101"/>
        <v>0</v>
      </c>
      <c r="Y641" s="131">
        <f>IF($D641=Y$1,SUMIFS($H$3:$H641,$G$3:$G641,Y$1,$C$3:$C641,"Sell"),0)</f>
        <v>0</v>
      </c>
      <c r="Z641" s="131">
        <f t="shared" si="102"/>
        <v>0</v>
      </c>
      <c r="AA641" s="131">
        <f>IF($D641=AA$1,SUMIFS($H$3:$H641,$G$3:$G641,AA$1,$C$3:$C641,"Sell"),0)</f>
        <v>0</v>
      </c>
      <c r="AB641" s="131">
        <f t="shared" si="103"/>
        <v>0</v>
      </c>
      <c r="AC641" s="131">
        <f>SUMIFS('Deductions and Deposits'!$H:$H,'Deductions and Deposits'!$G:$G,D641,'Deductions and Deposits'!$F:$F,"&lt;="&amp;B641)+SUMIFS($F$3:F641,$D$3:D641,D641,$C$3:C641,"Coin Deposit",$E$3:E641,"")</f>
        <v>0</v>
      </c>
      <c r="AD641" s="131">
        <f>SUMIFS('Deductions and Deposits'!$D:$D,'Deductions and Deposits'!$C:$C,D641)+SUMIFS($F:$F,$D:$D,D641,$C:$C,"Coin Deduction")</f>
        <v>0</v>
      </c>
      <c r="AE641" s="131">
        <f>Table5[[#This Row],[Column4]]+Table5[[#This Row],[Column14]]+Table5[[#This Row],[Column19]]+Table5[[#This Row],[Column12]]</f>
        <v>0</v>
      </c>
      <c r="AF641" s="131">
        <f>Table5[[#This Row],[Column5]]+Table5[[#This Row],[Column13]]+Table5[[#This Row],[Column21]]+Table5[[#This Row],[Column18]]</f>
        <v>0</v>
      </c>
      <c r="AG641" s="131">
        <f t="shared" si="104"/>
        <v>0</v>
      </c>
      <c r="AH641" s="131">
        <f t="shared" si="105"/>
        <v>0</v>
      </c>
      <c r="AI641" s="131">
        <f>Table5[[#This Row],[Column17]]-Table5[[#This Row],[Column20]]</f>
        <v>0</v>
      </c>
      <c r="AJ641" s="131">
        <f t="shared" si="106"/>
        <v>0</v>
      </c>
      <c r="AK641" s="131">
        <f t="shared" si="110"/>
        <v>0</v>
      </c>
      <c r="AL641" s="131">
        <f t="shared" si="107"/>
        <v>0</v>
      </c>
      <c r="AM641" s="131" t="str">
        <f t="shared" si="108"/>
        <v/>
      </c>
      <c r="AN641" s="131" t="str">
        <f t="shared" ca="1" si="109"/>
        <v/>
      </c>
    </row>
    <row r="642" spans="1:40" ht="20.25" customHeight="1" x14ac:dyDescent="0.3">
      <c r="A642" s="127"/>
      <c r="B642" s="164"/>
      <c r="C642" s="139"/>
      <c r="D642" s="140"/>
      <c r="E642" s="139"/>
      <c r="F642" s="139"/>
      <c r="G642" s="140"/>
      <c r="H642" s="139"/>
      <c r="I642" s="129"/>
      <c r="L642" s="128"/>
      <c r="M642" s="128"/>
      <c r="N642" s="128"/>
      <c r="O642" s="128"/>
      <c r="P642" s="128"/>
      <c r="Q642" s="128"/>
      <c r="R642" s="128"/>
      <c r="S642" s="128"/>
      <c r="T642" s="120">
        <f t="shared" si="100"/>
        <v>0</v>
      </c>
      <c r="U642" s="131"/>
      <c r="V642" s="131"/>
      <c r="W642" s="131">
        <f>SUMIFS($F$3:F642,$D$3:D642,D642,$C$3:C642,"Buy")+SUMIFS($F$3:F642,$D$3:D642,D642,$C$3:C642,"Coin Deposit",$E$3:E642,"&lt;&gt;")</f>
        <v>0</v>
      </c>
      <c r="X642" s="131">
        <f t="shared" si="101"/>
        <v>0</v>
      </c>
      <c r="Y642" s="131">
        <f>IF($D642=Y$1,SUMIFS($H$3:$H642,$G$3:$G642,Y$1,$C$3:$C642,"Sell"),0)</f>
        <v>0</v>
      </c>
      <c r="Z642" s="131">
        <f t="shared" si="102"/>
        <v>0</v>
      </c>
      <c r="AA642" s="131">
        <f>IF($D642=AA$1,SUMIFS($H$3:$H642,$G$3:$G642,AA$1,$C$3:$C642,"Sell"),0)</f>
        <v>0</v>
      </c>
      <c r="AB642" s="131">
        <f t="shared" si="103"/>
        <v>0</v>
      </c>
      <c r="AC642" s="131">
        <f>SUMIFS('Deductions and Deposits'!$H:$H,'Deductions and Deposits'!$G:$G,D642,'Deductions and Deposits'!$F:$F,"&lt;="&amp;B642)+SUMIFS($F$3:F642,$D$3:D642,D642,$C$3:C642,"Coin Deposit",$E$3:E642,"")</f>
        <v>0</v>
      </c>
      <c r="AD642" s="131">
        <f>SUMIFS('Deductions and Deposits'!$D:$D,'Deductions and Deposits'!$C:$C,D642)+SUMIFS($F:$F,$D:$D,D642,$C:$C,"Coin Deduction")</f>
        <v>0</v>
      </c>
      <c r="AE642" s="131">
        <f>Table5[[#This Row],[Column4]]+Table5[[#This Row],[Column14]]+Table5[[#This Row],[Column19]]+Table5[[#This Row],[Column12]]</f>
        <v>0</v>
      </c>
      <c r="AF642" s="131">
        <f>Table5[[#This Row],[Column5]]+Table5[[#This Row],[Column13]]+Table5[[#This Row],[Column21]]+Table5[[#This Row],[Column18]]</f>
        <v>0</v>
      </c>
      <c r="AG642" s="131">
        <f t="shared" si="104"/>
        <v>0</v>
      </c>
      <c r="AH642" s="131">
        <f t="shared" si="105"/>
        <v>0</v>
      </c>
      <c r="AI642" s="131">
        <f>Table5[[#This Row],[Column17]]-Table5[[#This Row],[Column20]]</f>
        <v>0</v>
      </c>
      <c r="AJ642" s="131">
        <f t="shared" si="106"/>
        <v>0</v>
      </c>
      <c r="AK642" s="131">
        <f t="shared" si="110"/>
        <v>0</v>
      </c>
      <c r="AL642" s="131">
        <f t="shared" si="107"/>
        <v>0</v>
      </c>
      <c r="AM642" s="131" t="str">
        <f t="shared" si="108"/>
        <v/>
      </c>
      <c r="AN642" s="131" t="str">
        <f t="shared" ca="1" si="109"/>
        <v/>
      </c>
    </row>
    <row r="643" spans="1:40" ht="20.25" customHeight="1" x14ac:dyDescent="0.3">
      <c r="A643" s="127"/>
      <c r="B643" s="164"/>
      <c r="C643" s="139"/>
      <c r="D643" s="140"/>
      <c r="E643" s="139"/>
      <c r="F643" s="139"/>
      <c r="G643" s="140"/>
      <c r="H643" s="139"/>
      <c r="I643" s="129"/>
      <c r="L643" s="128"/>
      <c r="M643" s="128"/>
      <c r="N643" s="128"/>
      <c r="O643" s="128"/>
      <c r="P643" s="128"/>
      <c r="Q643" s="128"/>
      <c r="R643" s="128"/>
      <c r="S643" s="128"/>
      <c r="T643" s="120">
        <f t="shared" ref="T643:T706" si="111">IF(E643&lt;&gt;"",E643,0)</f>
        <v>0</v>
      </c>
      <c r="U643" s="131"/>
      <c r="V643" s="131"/>
      <c r="W643" s="131">
        <f>SUMIFS($F$3:F643,$D$3:D643,D643,$C$3:C643,"Buy")+SUMIFS($F$3:F643,$D$3:D643,D643,$C$3:C643,"Coin Deposit",$E$3:E643,"&lt;&gt;")</f>
        <v>0</v>
      </c>
      <c r="X643" s="131">
        <f t="shared" ref="X643:X706" si="112">IF(OR(C643="buy",AND(C643="Coin Deposit",E643&lt;&gt;"")),SUMIFS($F:$F,$D:$D,D643,$C:$C,"sell"),0)</f>
        <v>0</v>
      </c>
      <c r="Y643" s="131">
        <f>IF($D643=Y$1,SUMIFS($H$3:$H643,$G$3:$G643,Y$1,$C$3:$C643,"Sell"),0)</f>
        <v>0</v>
      </c>
      <c r="Z643" s="131">
        <f t="shared" ref="Z643:Z706" si="113">IF($D643=Z$1,SUMIFS($H:$H,$G:$G,Z$1,$C:$C,"Buy")+SUMIFS($H:$H,$G:$G,Z$1,$C:$C,"Coin Deposit",$E:$E,"&lt;&gt;"),0)</f>
        <v>0</v>
      </c>
      <c r="AA643" s="131">
        <f>IF($D643=AA$1,SUMIFS($H$3:$H643,$G$3:$G643,AA$1,$C$3:$C643,"Sell"),0)</f>
        <v>0</v>
      </c>
      <c r="AB643" s="131">
        <f t="shared" ref="AB643:AB706" si="114">IF($D643=AB$1,SUMIFS($H:$H,$G:$G,AB$1,$C:$C,"Buy")+SUMIFS($H:$H,$G:$G,AB$1,$C:$C,"Coin Deposit",$E:$E,"&lt;&gt;"),0)</f>
        <v>0</v>
      </c>
      <c r="AC643" s="131">
        <f>SUMIFS('Deductions and Deposits'!$H:$H,'Deductions and Deposits'!$G:$G,D643,'Deductions and Deposits'!$F:$F,"&lt;="&amp;B643)+SUMIFS($F$3:F643,$D$3:D643,D643,$C$3:C643,"Coin Deposit",$E$3:E643,"")</f>
        <v>0</v>
      </c>
      <c r="AD643" s="131">
        <f>SUMIFS('Deductions and Deposits'!$D:$D,'Deductions and Deposits'!$C:$C,D643)+SUMIFS($F:$F,$D:$D,D643,$C:$C,"Coin Deduction")</f>
        <v>0</v>
      </c>
      <c r="AE643" s="131">
        <f>Table5[[#This Row],[Column4]]+Table5[[#This Row],[Column14]]+Table5[[#This Row],[Column19]]+Table5[[#This Row],[Column12]]</f>
        <v>0</v>
      </c>
      <c r="AF643" s="131">
        <f>Table5[[#This Row],[Column5]]+Table5[[#This Row],[Column13]]+Table5[[#This Row],[Column21]]+Table5[[#This Row],[Column18]]</f>
        <v>0</v>
      </c>
      <c r="AG643" s="131">
        <f t="shared" ref="AG643:AG706" si="115">IF(AND((AC643+Y643+AA643)&gt;AF643,OR(C643="buy",AND(C643="Coin Deposit",E643&lt;&gt;""))),(AC643+Y643+AA643)-AF643,0)</f>
        <v>0</v>
      </c>
      <c r="AH643" s="131">
        <f t="shared" ref="AH643:AH706" si="116">IF(AND(AE643&gt;AF643,OR(C643="buy",AND(C643="Coin Deposit",E643&lt;&gt;""))),AE643-AF643,0)</f>
        <v>0</v>
      </c>
      <c r="AI643" s="131">
        <f>Table5[[#This Row],[Column17]]-Table5[[#This Row],[Column20]]</f>
        <v>0</v>
      </c>
      <c r="AJ643" s="131">
        <f t="shared" ref="AJ643:AJ706" si="117">IF(AI643&gt;F643,F643,AI643)</f>
        <v>0</v>
      </c>
      <c r="AK643" s="131">
        <f t="shared" si="110"/>
        <v>0</v>
      </c>
      <c r="AL643" s="131">
        <f t="shared" ref="AL643:AL706" si="118">IFERROR(SUMIFS($AK:$AK,$D:$D,D643)/SUMIFS($AJ:$AJ,$D:$D,D643),0)</f>
        <v>0</v>
      </c>
      <c r="AM643" s="131" t="str">
        <f t="shared" ref="AM643:AM706" si="119">C643&amp;D643</f>
        <v/>
      </c>
      <c r="AN643" s="131" t="str">
        <f t="shared" ref="AN643:AN706" ca="1" si="120">OFFSET(AM643,COUNTA($AM:$AM)-ROW()-(ROW()-ROW($AN$2)-1),)</f>
        <v/>
      </c>
    </row>
    <row r="644" spans="1:40" ht="20.25" customHeight="1" x14ac:dyDescent="0.3">
      <c r="A644" s="127"/>
      <c r="B644" s="164"/>
      <c r="C644" s="139"/>
      <c r="D644" s="140"/>
      <c r="E644" s="139"/>
      <c r="F644" s="139"/>
      <c r="G644" s="140"/>
      <c r="H644" s="139"/>
      <c r="I644" s="129"/>
      <c r="L644" s="128"/>
      <c r="M644" s="128"/>
      <c r="N644" s="128"/>
      <c r="O644" s="128"/>
      <c r="P644" s="128"/>
      <c r="Q644" s="128"/>
      <c r="R644" s="128"/>
      <c r="S644" s="128"/>
      <c r="T644" s="120">
        <f t="shared" si="111"/>
        <v>0</v>
      </c>
      <c r="U644" s="131"/>
      <c r="V644" s="131"/>
      <c r="W644" s="131">
        <f>SUMIFS($F$3:F644,$D$3:D644,D644,$C$3:C644,"Buy")+SUMIFS($F$3:F644,$D$3:D644,D644,$C$3:C644,"Coin Deposit",$E$3:E644,"&lt;&gt;")</f>
        <v>0</v>
      </c>
      <c r="X644" s="131">
        <f t="shared" si="112"/>
        <v>0</v>
      </c>
      <c r="Y644" s="131">
        <f>IF($D644=Y$1,SUMIFS($H$3:$H644,$G$3:$G644,Y$1,$C$3:$C644,"Sell"),0)</f>
        <v>0</v>
      </c>
      <c r="Z644" s="131">
        <f t="shared" si="113"/>
        <v>0</v>
      </c>
      <c r="AA644" s="131">
        <f>IF($D644=AA$1,SUMIFS($H$3:$H644,$G$3:$G644,AA$1,$C$3:$C644,"Sell"),0)</f>
        <v>0</v>
      </c>
      <c r="AB644" s="131">
        <f t="shared" si="114"/>
        <v>0</v>
      </c>
      <c r="AC644" s="131">
        <f>SUMIFS('Deductions and Deposits'!$H:$H,'Deductions and Deposits'!$G:$G,D644,'Deductions and Deposits'!$F:$F,"&lt;="&amp;B644)+SUMIFS($F$3:F644,$D$3:D644,D644,$C$3:C644,"Coin Deposit",$E$3:E644,"")</f>
        <v>0</v>
      </c>
      <c r="AD644" s="131">
        <f>SUMIFS('Deductions and Deposits'!$D:$D,'Deductions and Deposits'!$C:$C,D644)+SUMIFS($F:$F,$D:$D,D644,$C:$C,"Coin Deduction")</f>
        <v>0</v>
      </c>
      <c r="AE644" s="131">
        <f>Table5[[#This Row],[Column4]]+Table5[[#This Row],[Column14]]+Table5[[#This Row],[Column19]]+Table5[[#This Row],[Column12]]</f>
        <v>0</v>
      </c>
      <c r="AF644" s="131">
        <f>Table5[[#This Row],[Column5]]+Table5[[#This Row],[Column13]]+Table5[[#This Row],[Column21]]+Table5[[#This Row],[Column18]]</f>
        <v>0</v>
      </c>
      <c r="AG644" s="131">
        <f t="shared" si="115"/>
        <v>0</v>
      </c>
      <c r="AH644" s="131">
        <f t="shared" si="116"/>
        <v>0</v>
      </c>
      <c r="AI644" s="131">
        <f>Table5[[#This Row],[Column17]]-Table5[[#This Row],[Column20]]</f>
        <v>0</v>
      </c>
      <c r="AJ644" s="131">
        <f t="shared" si="117"/>
        <v>0</v>
      </c>
      <c r="AK644" s="131">
        <f t="shared" si="110"/>
        <v>0</v>
      </c>
      <c r="AL644" s="131">
        <f t="shared" si="118"/>
        <v>0</v>
      </c>
      <c r="AM644" s="131" t="str">
        <f t="shared" si="119"/>
        <v/>
      </c>
      <c r="AN644" s="131" t="str">
        <f t="shared" ca="1" si="120"/>
        <v/>
      </c>
    </row>
    <row r="645" spans="1:40" ht="20.25" customHeight="1" x14ac:dyDescent="0.3">
      <c r="A645" s="127"/>
      <c r="B645" s="164"/>
      <c r="C645" s="139"/>
      <c r="D645" s="140"/>
      <c r="E645" s="139"/>
      <c r="F645" s="139"/>
      <c r="G645" s="140"/>
      <c r="H645" s="139"/>
      <c r="I645" s="129"/>
      <c r="L645" s="128"/>
      <c r="M645" s="128"/>
      <c r="N645" s="128"/>
      <c r="O645" s="128"/>
      <c r="P645" s="128"/>
      <c r="Q645" s="128"/>
      <c r="R645" s="128"/>
      <c r="S645" s="128"/>
      <c r="T645" s="120">
        <f t="shared" si="111"/>
        <v>0</v>
      </c>
      <c r="U645" s="131"/>
      <c r="V645" s="131"/>
      <c r="W645" s="131">
        <f>SUMIFS($F$3:F645,$D$3:D645,D645,$C$3:C645,"Buy")+SUMIFS($F$3:F645,$D$3:D645,D645,$C$3:C645,"Coin Deposit",$E$3:E645,"&lt;&gt;")</f>
        <v>0</v>
      </c>
      <c r="X645" s="131">
        <f t="shared" si="112"/>
        <v>0</v>
      </c>
      <c r="Y645" s="131">
        <f>IF($D645=Y$1,SUMIFS($H$3:$H645,$G$3:$G645,Y$1,$C$3:$C645,"Sell"),0)</f>
        <v>0</v>
      </c>
      <c r="Z645" s="131">
        <f t="shared" si="113"/>
        <v>0</v>
      </c>
      <c r="AA645" s="131">
        <f>IF($D645=AA$1,SUMIFS($H$3:$H645,$G$3:$G645,AA$1,$C$3:$C645,"Sell"),0)</f>
        <v>0</v>
      </c>
      <c r="AB645" s="131">
        <f t="shared" si="114"/>
        <v>0</v>
      </c>
      <c r="AC645" s="131">
        <f>SUMIFS('Deductions and Deposits'!$H:$H,'Deductions and Deposits'!$G:$G,D645,'Deductions and Deposits'!$F:$F,"&lt;="&amp;B645)+SUMIFS($F$3:F645,$D$3:D645,D645,$C$3:C645,"Coin Deposit",$E$3:E645,"")</f>
        <v>0</v>
      </c>
      <c r="AD645" s="131">
        <f>SUMIFS('Deductions and Deposits'!$D:$D,'Deductions and Deposits'!$C:$C,D645)+SUMIFS($F:$F,$D:$D,D645,$C:$C,"Coin Deduction")</f>
        <v>0</v>
      </c>
      <c r="AE645" s="131">
        <f>Table5[[#This Row],[Column4]]+Table5[[#This Row],[Column14]]+Table5[[#This Row],[Column19]]+Table5[[#This Row],[Column12]]</f>
        <v>0</v>
      </c>
      <c r="AF645" s="131">
        <f>Table5[[#This Row],[Column5]]+Table5[[#This Row],[Column13]]+Table5[[#This Row],[Column21]]+Table5[[#This Row],[Column18]]</f>
        <v>0</v>
      </c>
      <c r="AG645" s="131">
        <f t="shared" si="115"/>
        <v>0</v>
      </c>
      <c r="AH645" s="131">
        <f t="shared" si="116"/>
        <v>0</v>
      </c>
      <c r="AI645" s="131">
        <f>Table5[[#This Row],[Column17]]-Table5[[#This Row],[Column20]]</f>
        <v>0</v>
      </c>
      <c r="AJ645" s="131">
        <f t="shared" si="117"/>
        <v>0</v>
      </c>
      <c r="AK645" s="131">
        <f t="shared" si="110"/>
        <v>0</v>
      </c>
      <c r="AL645" s="131">
        <f t="shared" si="118"/>
        <v>0</v>
      </c>
      <c r="AM645" s="131" t="str">
        <f t="shared" si="119"/>
        <v/>
      </c>
      <c r="AN645" s="131" t="str">
        <f t="shared" ca="1" si="120"/>
        <v/>
      </c>
    </row>
    <row r="646" spans="1:40" ht="20.25" customHeight="1" x14ac:dyDescent="0.3">
      <c r="A646" s="127"/>
      <c r="B646" s="164"/>
      <c r="C646" s="139"/>
      <c r="D646" s="140"/>
      <c r="E646" s="139"/>
      <c r="F646" s="139"/>
      <c r="G646" s="140"/>
      <c r="H646" s="139"/>
      <c r="I646" s="129"/>
      <c r="L646" s="128"/>
      <c r="M646" s="128"/>
      <c r="N646" s="128"/>
      <c r="O646" s="128"/>
      <c r="P646" s="128"/>
      <c r="Q646" s="128"/>
      <c r="R646" s="128"/>
      <c r="S646" s="128"/>
      <c r="T646" s="120">
        <f t="shared" si="111"/>
        <v>0</v>
      </c>
      <c r="U646" s="131"/>
      <c r="V646" s="131"/>
      <c r="W646" s="131">
        <f>SUMIFS($F$3:F646,$D$3:D646,D646,$C$3:C646,"Buy")+SUMIFS($F$3:F646,$D$3:D646,D646,$C$3:C646,"Coin Deposit",$E$3:E646,"&lt;&gt;")</f>
        <v>0</v>
      </c>
      <c r="X646" s="131">
        <f t="shared" si="112"/>
        <v>0</v>
      </c>
      <c r="Y646" s="131">
        <f>IF($D646=Y$1,SUMIFS($H$3:$H646,$G$3:$G646,Y$1,$C$3:$C646,"Sell"),0)</f>
        <v>0</v>
      </c>
      <c r="Z646" s="131">
        <f t="shared" si="113"/>
        <v>0</v>
      </c>
      <c r="AA646" s="131">
        <f>IF($D646=AA$1,SUMIFS($H$3:$H646,$G$3:$G646,AA$1,$C$3:$C646,"Sell"),0)</f>
        <v>0</v>
      </c>
      <c r="AB646" s="131">
        <f t="shared" si="114"/>
        <v>0</v>
      </c>
      <c r="AC646" s="131">
        <f>SUMIFS('Deductions and Deposits'!$H:$H,'Deductions and Deposits'!$G:$G,D646,'Deductions and Deposits'!$F:$F,"&lt;="&amp;B646)+SUMIFS($F$3:F646,$D$3:D646,D646,$C$3:C646,"Coin Deposit",$E$3:E646,"")</f>
        <v>0</v>
      </c>
      <c r="AD646" s="131">
        <f>SUMIFS('Deductions and Deposits'!$D:$D,'Deductions and Deposits'!$C:$C,D646)+SUMIFS($F:$F,$D:$D,D646,$C:$C,"Coin Deduction")</f>
        <v>0</v>
      </c>
      <c r="AE646" s="131">
        <f>Table5[[#This Row],[Column4]]+Table5[[#This Row],[Column14]]+Table5[[#This Row],[Column19]]+Table5[[#This Row],[Column12]]</f>
        <v>0</v>
      </c>
      <c r="AF646" s="131">
        <f>Table5[[#This Row],[Column5]]+Table5[[#This Row],[Column13]]+Table5[[#This Row],[Column21]]+Table5[[#This Row],[Column18]]</f>
        <v>0</v>
      </c>
      <c r="AG646" s="131">
        <f t="shared" si="115"/>
        <v>0</v>
      </c>
      <c r="AH646" s="131">
        <f t="shared" si="116"/>
        <v>0</v>
      </c>
      <c r="AI646" s="131">
        <f>Table5[[#This Row],[Column17]]-Table5[[#This Row],[Column20]]</f>
        <v>0</v>
      </c>
      <c r="AJ646" s="131">
        <f t="shared" si="117"/>
        <v>0</v>
      </c>
      <c r="AK646" s="131">
        <f t="shared" si="110"/>
        <v>0</v>
      </c>
      <c r="AL646" s="131">
        <f t="shared" si="118"/>
        <v>0</v>
      </c>
      <c r="AM646" s="131" t="str">
        <f t="shared" si="119"/>
        <v/>
      </c>
      <c r="AN646" s="131" t="str">
        <f t="shared" ca="1" si="120"/>
        <v/>
      </c>
    </row>
    <row r="647" spans="1:40" ht="20.25" customHeight="1" x14ac:dyDescent="0.3">
      <c r="A647" s="127"/>
      <c r="B647" s="164"/>
      <c r="C647" s="139"/>
      <c r="D647" s="140"/>
      <c r="E647" s="139"/>
      <c r="F647" s="139"/>
      <c r="G647" s="140"/>
      <c r="H647" s="139"/>
      <c r="I647" s="129"/>
      <c r="L647" s="128"/>
      <c r="M647" s="128"/>
      <c r="N647" s="128"/>
      <c r="O647" s="128"/>
      <c r="P647" s="128"/>
      <c r="Q647" s="128"/>
      <c r="R647" s="128"/>
      <c r="S647" s="128"/>
      <c r="T647" s="120">
        <f t="shared" si="111"/>
        <v>0</v>
      </c>
      <c r="U647" s="131"/>
      <c r="V647" s="131"/>
      <c r="W647" s="131">
        <f>SUMIFS($F$3:F647,$D$3:D647,D647,$C$3:C647,"Buy")+SUMIFS($F$3:F647,$D$3:D647,D647,$C$3:C647,"Coin Deposit",$E$3:E647,"&lt;&gt;")</f>
        <v>0</v>
      </c>
      <c r="X647" s="131">
        <f t="shared" si="112"/>
        <v>0</v>
      </c>
      <c r="Y647" s="131">
        <f>IF($D647=Y$1,SUMIFS($H$3:$H647,$G$3:$G647,Y$1,$C$3:$C647,"Sell"),0)</f>
        <v>0</v>
      </c>
      <c r="Z647" s="131">
        <f t="shared" si="113"/>
        <v>0</v>
      </c>
      <c r="AA647" s="131">
        <f>IF($D647=AA$1,SUMIFS($H$3:$H647,$G$3:$G647,AA$1,$C$3:$C647,"Sell"),0)</f>
        <v>0</v>
      </c>
      <c r="AB647" s="131">
        <f t="shared" si="114"/>
        <v>0</v>
      </c>
      <c r="AC647" s="131">
        <f>SUMIFS('Deductions and Deposits'!$H:$H,'Deductions and Deposits'!$G:$G,D647,'Deductions and Deposits'!$F:$F,"&lt;="&amp;B647)+SUMIFS($F$3:F647,$D$3:D647,D647,$C$3:C647,"Coin Deposit",$E$3:E647,"")</f>
        <v>0</v>
      </c>
      <c r="AD647" s="131">
        <f>SUMIFS('Deductions and Deposits'!$D:$D,'Deductions and Deposits'!$C:$C,D647)+SUMIFS($F:$F,$D:$D,D647,$C:$C,"Coin Deduction")</f>
        <v>0</v>
      </c>
      <c r="AE647" s="131">
        <f>Table5[[#This Row],[Column4]]+Table5[[#This Row],[Column14]]+Table5[[#This Row],[Column19]]+Table5[[#This Row],[Column12]]</f>
        <v>0</v>
      </c>
      <c r="AF647" s="131">
        <f>Table5[[#This Row],[Column5]]+Table5[[#This Row],[Column13]]+Table5[[#This Row],[Column21]]+Table5[[#This Row],[Column18]]</f>
        <v>0</v>
      </c>
      <c r="AG647" s="131">
        <f t="shared" si="115"/>
        <v>0</v>
      </c>
      <c r="AH647" s="131">
        <f t="shared" si="116"/>
        <v>0</v>
      </c>
      <c r="AI647" s="131">
        <f>Table5[[#This Row],[Column17]]-Table5[[#This Row],[Column20]]</f>
        <v>0</v>
      </c>
      <c r="AJ647" s="131">
        <f t="shared" si="117"/>
        <v>0</v>
      </c>
      <c r="AK647" s="131">
        <f t="shared" si="110"/>
        <v>0</v>
      </c>
      <c r="AL647" s="131">
        <f t="shared" si="118"/>
        <v>0</v>
      </c>
      <c r="AM647" s="131" t="str">
        <f t="shared" si="119"/>
        <v/>
      </c>
      <c r="AN647" s="131" t="str">
        <f t="shared" ca="1" si="120"/>
        <v/>
      </c>
    </row>
    <row r="648" spans="1:40" ht="20.25" customHeight="1" x14ac:dyDescent="0.3">
      <c r="A648" s="127"/>
      <c r="B648" s="164"/>
      <c r="C648" s="139"/>
      <c r="D648" s="140"/>
      <c r="E648" s="139"/>
      <c r="F648" s="139"/>
      <c r="G648" s="140"/>
      <c r="H648" s="139"/>
      <c r="I648" s="129"/>
      <c r="L648" s="128"/>
      <c r="M648" s="128"/>
      <c r="N648" s="128"/>
      <c r="O648" s="128"/>
      <c r="P648" s="128"/>
      <c r="Q648" s="128"/>
      <c r="R648" s="128"/>
      <c r="S648" s="128"/>
      <c r="T648" s="120">
        <f t="shared" si="111"/>
        <v>0</v>
      </c>
      <c r="U648" s="131"/>
      <c r="V648" s="131"/>
      <c r="W648" s="131">
        <f>SUMIFS($F$3:F648,$D$3:D648,D648,$C$3:C648,"Buy")+SUMIFS($F$3:F648,$D$3:D648,D648,$C$3:C648,"Coin Deposit",$E$3:E648,"&lt;&gt;")</f>
        <v>0</v>
      </c>
      <c r="X648" s="131">
        <f t="shared" si="112"/>
        <v>0</v>
      </c>
      <c r="Y648" s="131">
        <f>IF($D648=Y$1,SUMIFS($H$3:$H648,$G$3:$G648,Y$1,$C$3:$C648,"Sell"),0)</f>
        <v>0</v>
      </c>
      <c r="Z648" s="131">
        <f t="shared" si="113"/>
        <v>0</v>
      </c>
      <c r="AA648" s="131">
        <f>IF($D648=AA$1,SUMIFS($H$3:$H648,$G$3:$G648,AA$1,$C$3:$C648,"Sell"),0)</f>
        <v>0</v>
      </c>
      <c r="AB648" s="131">
        <f t="shared" si="114"/>
        <v>0</v>
      </c>
      <c r="AC648" s="131">
        <f>SUMIFS('Deductions and Deposits'!$H:$H,'Deductions and Deposits'!$G:$G,D648,'Deductions and Deposits'!$F:$F,"&lt;="&amp;B648)+SUMIFS($F$3:F648,$D$3:D648,D648,$C$3:C648,"Coin Deposit",$E$3:E648,"")</f>
        <v>0</v>
      </c>
      <c r="AD648" s="131">
        <f>SUMIFS('Deductions and Deposits'!$D:$D,'Deductions and Deposits'!$C:$C,D648)+SUMIFS($F:$F,$D:$D,D648,$C:$C,"Coin Deduction")</f>
        <v>0</v>
      </c>
      <c r="AE648" s="131">
        <f>Table5[[#This Row],[Column4]]+Table5[[#This Row],[Column14]]+Table5[[#This Row],[Column19]]+Table5[[#This Row],[Column12]]</f>
        <v>0</v>
      </c>
      <c r="AF648" s="131">
        <f>Table5[[#This Row],[Column5]]+Table5[[#This Row],[Column13]]+Table5[[#This Row],[Column21]]+Table5[[#This Row],[Column18]]</f>
        <v>0</v>
      </c>
      <c r="AG648" s="131">
        <f t="shared" si="115"/>
        <v>0</v>
      </c>
      <c r="AH648" s="131">
        <f t="shared" si="116"/>
        <v>0</v>
      </c>
      <c r="AI648" s="131">
        <f>Table5[[#This Row],[Column17]]-Table5[[#This Row],[Column20]]</f>
        <v>0</v>
      </c>
      <c r="AJ648" s="131">
        <f t="shared" si="117"/>
        <v>0</v>
      </c>
      <c r="AK648" s="131">
        <f t="shared" si="110"/>
        <v>0</v>
      </c>
      <c r="AL648" s="131">
        <f t="shared" si="118"/>
        <v>0</v>
      </c>
      <c r="AM648" s="131" t="str">
        <f t="shared" si="119"/>
        <v/>
      </c>
      <c r="AN648" s="131" t="str">
        <f t="shared" ca="1" si="120"/>
        <v/>
      </c>
    </row>
    <row r="649" spans="1:40" ht="20.25" customHeight="1" x14ac:dyDescent="0.3">
      <c r="A649" s="127"/>
      <c r="B649" s="164"/>
      <c r="C649" s="139"/>
      <c r="D649" s="140"/>
      <c r="E649" s="139"/>
      <c r="F649" s="139"/>
      <c r="G649" s="140"/>
      <c r="H649" s="139"/>
      <c r="I649" s="129"/>
      <c r="L649" s="128"/>
      <c r="M649" s="128"/>
      <c r="N649" s="128"/>
      <c r="O649" s="128"/>
      <c r="P649" s="128"/>
      <c r="Q649" s="128"/>
      <c r="R649" s="128"/>
      <c r="S649" s="128"/>
      <c r="T649" s="120">
        <f t="shared" si="111"/>
        <v>0</v>
      </c>
      <c r="U649" s="131"/>
      <c r="V649" s="131"/>
      <c r="W649" s="131">
        <f>SUMIFS($F$3:F649,$D$3:D649,D649,$C$3:C649,"Buy")+SUMIFS($F$3:F649,$D$3:D649,D649,$C$3:C649,"Coin Deposit",$E$3:E649,"&lt;&gt;")</f>
        <v>0</v>
      </c>
      <c r="X649" s="131">
        <f t="shared" si="112"/>
        <v>0</v>
      </c>
      <c r="Y649" s="131">
        <f>IF($D649=Y$1,SUMIFS($H$3:$H649,$G$3:$G649,Y$1,$C$3:$C649,"Sell"),0)</f>
        <v>0</v>
      </c>
      <c r="Z649" s="131">
        <f t="shared" si="113"/>
        <v>0</v>
      </c>
      <c r="AA649" s="131">
        <f>IF($D649=AA$1,SUMIFS($H$3:$H649,$G$3:$G649,AA$1,$C$3:$C649,"Sell"),0)</f>
        <v>0</v>
      </c>
      <c r="AB649" s="131">
        <f t="shared" si="114"/>
        <v>0</v>
      </c>
      <c r="AC649" s="131">
        <f>SUMIFS('Deductions and Deposits'!$H:$H,'Deductions and Deposits'!$G:$G,D649,'Deductions and Deposits'!$F:$F,"&lt;="&amp;B649)+SUMIFS($F$3:F649,$D$3:D649,D649,$C$3:C649,"Coin Deposit",$E$3:E649,"")</f>
        <v>0</v>
      </c>
      <c r="AD649" s="131">
        <f>SUMIFS('Deductions and Deposits'!$D:$D,'Deductions and Deposits'!$C:$C,D649)+SUMIFS($F:$F,$D:$D,D649,$C:$C,"Coin Deduction")</f>
        <v>0</v>
      </c>
      <c r="AE649" s="131">
        <f>Table5[[#This Row],[Column4]]+Table5[[#This Row],[Column14]]+Table5[[#This Row],[Column19]]+Table5[[#This Row],[Column12]]</f>
        <v>0</v>
      </c>
      <c r="AF649" s="131">
        <f>Table5[[#This Row],[Column5]]+Table5[[#This Row],[Column13]]+Table5[[#This Row],[Column21]]+Table5[[#This Row],[Column18]]</f>
        <v>0</v>
      </c>
      <c r="AG649" s="131">
        <f t="shared" si="115"/>
        <v>0</v>
      </c>
      <c r="AH649" s="131">
        <f t="shared" si="116"/>
        <v>0</v>
      </c>
      <c r="AI649" s="131">
        <f>Table5[[#This Row],[Column17]]-Table5[[#This Row],[Column20]]</f>
        <v>0</v>
      </c>
      <c r="AJ649" s="131">
        <f t="shared" si="117"/>
        <v>0</v>
      </c>
      <c r="AK649" s="131">
        <f t="shared" si="110"/>
        <v>0</v>
      </c>
      <c r="AL649" s="131">
        <f t="shared" si="118"/>
        <v>0</v>
      </c>
      <c r="AM649" s="131" t="str">
        <f t="shared" si="119"/>
        <v/>
      </c>
      <c r="AN649" s="131" t="str">
        <f t="shared" ca="1" si="120"/>
        <v/>
      </c>
    </row>
    <row r="650" spans="1:40" ht="20.25" customHeight="1" x14ac:dyDescent="0.3">
      <c r="A650" s="127"/>
      <c r="B650" s="164"/>
      <c r="C650" s="139"/>
      <c r="D650" s="140"/>
      <c r="E650" s="139"/>
      <c r="F650" s="139"/>
      <c r="G650" s="140"/>
      <c r="H650" s="139"/>
      <c r="I650" s="129"/>
      <c r="L650" s="128"/>
      <c r="M650" s="128"/>
      <c r="N650" s="128"/>
      <c r="O650" s="128"/>
      <c r="P650" s="128"/>
      <c r="Q650" s="128"/>
      <c r="R650" s="128"/>
      <c r="S650" s="128"/>
      <c r="T650" s="120">
        <f t="shared" si="111"/>
        <v>0</v>
      </c>
      <c r="U650" s="131"/>
      <c r="V650" s="131"/>
      <c r="W650" s="131">
        <f>SUMIFS($F$3:F650,$D$3:D650,D650,$C$3:C650,"Buy")+SUMIFS($F$3:F650,$D$3:D650,D650,$C$3:C650,"Coin Deposit",$E$3:E650,"&lt;&gt;")</f>
        <v>0</v>
      </c>
      <c r="X650" s="131">
        <f t="shared" si="112"/>
        <v>0</v>
      </c>
      <c r="Y650" s="131">
        <f>IF($D650=Y$1,SUMIFS($H$3:$H650,$G$3:$G650,Y$1,$C$3:$C650,"Sell"),0)</f>
        <v>0</v>
      </c>
      <c r="Z650" s="131">
        <f t="shared" si="113"/>
        <v>0</v>
      </c>
      <c r="AA650" s="131">
        <f>IF($D650=AA$1,SUMIFS($H$3:$H650,$G$3:$G650,AA$1,$C$3:$C650,"Sell"),0)</f>
        <v>0</v>
      </c>
      <c r="AB650" s="131">
        <f t="shared" si="114"/>
        <v>0</v>
      </c>
      <c r="AC650" s="131">
        <f>SUMIFS('Deductions and Deposits'!$H:$H,'Deductions and Deposits'!$G:$G,D650,'Deductions and Deposits'!$F:$F,"&lt;="&amp;B650)+SUMIFS($F$3:F650,$D$3:D650,D650,$C$3:C650,"Coin Deposit",$E$3:E650,"")</f>
        <v>0</v>
      </c>
      <c r="AD650" s="131">
        <f>SUMIFS('Deductions and Deposits'!$D:$D,'Deductions and Deposits'!$C:$C,D650)+SUMIFS($F:$F,$D:$D,D650,$C:$C,"Coin Deduction")</f>
        <v>0</v>
      </c>
      <c r="AE650" s="131">
        <f>Table5[[#This Row],[Column4]]+Table5[[#This Row],[Column14]]+Table5[[#This Row],[Column19]]+Table5[[#This Row],[Column12]]</f>
        <v>0</v>
      </c>
      <c r="AF650" s="131">
        <f>Table5[[#This Row],[Column5]]+Table5[[#This Row],[Column13]]+Table5[[#This Row],[Column21]]+Table5[[#This Row],[Column18]]</f>
        <v>0</v>
      </c>
      <c r="AG650" s="131">
        <f t="shared" si="115"/>
        <v>0</v>
      </c>
      <c r="AH650" s="131">
        <f t="shared" si="116"/>
        <v>0</v>
      </c>
      <c r="AI650" s="131">
        <f>Table5[[#This Row],[Column17]]-Table5[[#This Row],[Column20]]</f>
        <v>0</v>
      </c>
      <c r="AJ650" s="131">
        <f t="shared" si="117"/>
        <v>0</v>
      </c>
      <c r="AK650" s="131">
        <f t="shared" si="110"/>
        <v>0</v>
      </c>
      <c r="AL650" s="131">
        <f t="shared" si="118"/>
        <v>0</v>
      </c>
      <c r="AM650" s="131" t="str">
        <f t="shared" si="119"/>
        <v/>
      </c>
      <c r="AN650" s="131" t="str">
        <f t="shared" ca="1" si="120"/>
        <v/>
      </c>
    </row>
    <row r="651" spans="1:40" ht="20.25" customHeight="1" x14ac:dyDescent="0.3">
      <c r="A651" s="127"/>
      <c r="B651" s="164"/>
      <c r="C651" s="139"/>
      <c r="D651" s="140"/>
      <c r="E651" s="139"/>
      <c r="F651" s="139"/>
      <c r="G651" s="140"/>
      <c r="H651" s="139"/>
      <c r="I651" s="129"/>
      <c r="L651" s="128"/>
      <c r="M651" s="128"/>
      <c r="N651" s="128"/>
      <c r="O651" s="128"/>
      <c r="P651" s="128"/>
      <c r="Q651" s="128"/>
      <c r="R651" s="128"/>
      <c r="S651" s="128"/>
      <c r="T651" s="120">
        <f t="shared" si="111"/>
        <v>0</v>
      </c>
      <c r="U651" s="131"/>
      <c r="V651" s="131"/>
      <c r="W651" s="131">
        <f>SUMIFS($F$3:F651,$D$3:D651,D651,$C$3:C651,"Buy")+SUMIFS($F$3:F651,$D$3:D651,D651,$C$3:C651,"Coin Deposit",$E$3:E651,"&lt;&gt;")</f>
        <v>0</v>
      </c>
      <c r="X651" s="131">
        <f t="shared" si="112"/>
        <v>0</v>
      </c>
      <c r="Y651" s="131">
        <f>IF($D651=Y$1,SUMIFS($H$3:$H651,$G$3:$G651,Y$1,$C$3:$C651,"Sell"),0)</f>
        <v>0</v>
      </c>
      <c r="Z651" s="131">
        <f t="shared" si="113"/>
        <v>0</v>
      </c>
      <c r="AA651" s="131">
        <f>IF($D651=AA$1,SUMIFS($H$3:$H651,$G$3:$G651,AA$1,$C$3:$C651,"Sell"),0)</f>
        <v>0</v>
      </c>
      <c r="AB651" s="131">
        <f t="shared" si="114"/>
        <v>0</v>
      </c>
      <c r="AC651" s="131">
        <f>SUMIFS('Deductions and Deposits'!$H:$H,'Deductions and Deposits'!$G:$G,D651,'Deductions and Deposits'!$F:$F,"&lt;="&amp;B651)+SUMIFS($F$3:F651,$D$3:D651,D651,$C$3:C651,"Coin Deposit",$E$3:E651,"")</f>
        <v>0</v>
      </c>
      <c r="AD651" s="131">
        <f>SUMIFS('Deductions and Deposits'!$D:$D,'Deductions and Deposits'!$C:$C,D651)+SUMIFS($F:$F,$D:$D,D651,$C:$C,"Coin Deduction")</f>
        <v>0</v>
      </c>
      <c r="AE651" s="131">
        <f>Table5[[#This Row],[Column4]]+Table5[[#This Row],[Column14]]+Table5[[#This Row],[Column19]]+Table5[[#This Row],[Column12]]</f>
        <v>0</v>
      </c>
      <c r="AF651" s="131">
        <f>Table5[[#This Row],[Column5]]+Table5[[#This Row],[Column13]]+Table5[[#This Row],[Column21]]+Table5[[#This Row],[Column18]]</f>
        <v>0</v>
      </c>
      <c r="AG651" s="131">
        <f t="shared" si="115"/>
        <v>0</v>
      </c>
      <c r="AH651" s="131">
        <f t="shared" si="116"/>
        <v>0</v>
      </c>
      <c r="AI651" s="131">
        <f>Table5[[#This Row],[Column17]]-Table5[[#This Row],[Column20]]</f>
        <v>0</v>
      </c>
      <c r="AJ651" s="131">
        <f t="shared" si="117"/>
        <v>0</v>
      </c>
      <c r="AK651" s="131">
        <f t="shared" si="110"/>
        <v>0</v>
      </c>
      <c r="AL651" s="131">
        <f t="shared" si="118"/>
        <v>0</v>
      </c>
      <c r="AM651" s="131" t="str">
        <f t="shared" si="119"/>
        <v/>
      </c>
      <c r="AN651" s="131" t="str">
        <f t="shared" ca="1" si="120"/>
        <v/>
      </c>
    </row>
    <row r="652" spans="1:40" ht="20.25" customHeight="1" x14ac:dyDescent="0.3">
      <c r="A652" s="127"/>
      <c r="B652" s="164"/>
      <c r="C652" s="139"/>
      <c r="D652" s="140"/>
      <c r="E652" s="139"/>
      <c r="F652" s="139"/>
      <c r="G652" s="140"/>
      <c r="H652" s="139"/>
      <c r="I652" s="129"/>
      <c r="L652" s="128"/>
      <c r="M652" s="128"/>
      <c r="N652" s="128"/>
      <c r="O652" s="128"/>
      <c r="P652" s="128"/>
      <c r="Q652" s="128"/>
      <c r="R652" s="128"/>
      <c r="S652" s="128"/>
      <c r="T652" s="120">
        <f t="shared" si="111"/>
        <v>0</v>
      </c>
      <c r="U652" s="131"/>
      <c r="V652" s="131"/>
      <c r="W652" s="131">
        <f>SUMIFS($F$3:F652,$D$3:D652,D652,$C$3:C652,"Buy")+SUMIFS($F$3:F652,$D$3:D652,D652,$C$3:C652,"Coin Deposit",$E$3:E652,"&lt;&gt;")</f>
        <v>0</v>
      </c>
      <c r="X652" s="131">
        <f t="shared" si="112"/>
        <v>0</v>
      </c>
      <c r="Y652" s="131">
        <f>IF($D652=Y$1,SUMIFS($H$3:$H652,$G$3:$G652,Y$1,$C$3:$C652,"Sell"),0)</f>
        <v>0</v>
      </c>
      <c r="Z652" s="131">
        <f t="shared" si="113"/>
        <v>0</v>
      </c>
      <c r="AA652" s="131">
        <f>IF($D652=AA$1,SUMIFS($H$3:$H652,$G$3:$G652,AA$1,$C$3:$C652,"Sell"),0)</f>
        <v>0</v>
      </c>
      <c r="AB652" s="131">
        <f t="shared" si="114"/>
        <v>0</v>
      </c>
      <c r="AC652" s="131">
        <f>SUMIFS('Deductions and Deposits'!$H:$H,'Deductions and Deposits'!$G:$G,D652,'Deductions and Deposits'!$F:$F,"&lt;="&amp;B652)+SUMIFS($F$3:F652,$D$3:D652,D652,$C$3:C652,"Coin Deposit",$E$3:E652,"")</f>
        <v>0</v>
      </c>
      <c r="AD652" s="131">
        <f>SUMIFS('Deductions and Deposits'!$D:$D,'Deductions and Deposits'!$C:$C,D652)+SUMIFS($F:$F,$D:$D,D652,$C:$C,"Coin Deduction")</f>
        <v>0</v>
      </c>
      <c r="AE652" s="131">
        <f>Table5[[#This Row],[Column4]]+Table5[[#This Row],[Column14]]+Table5[[#This Row],[Column19]]+Table5[[#This Row],[Column12]]</f>
        <v>0</v>
      </c>
      <c r="AF652" s="131">
        <f>Table5[[#This Row],[Column5]]+Table5[[#This Row],[Column13]]+Table5[[#This Row],[Column21]]+Table5[[#This Row],[Column18]]</f>
        <v>0</v>
      </c>
      <c r="AG652" s="131">
        <f t="shared" si="115"/>
        <v>0</v>
      </c>
      <c r="AH652" s="131">
        <f t="shared" si="116"/>
        <v>0</v>
      </c>
      <c r="AI652" s="131">
        <f>Table5[[#This Row],[Column17]]-Table5[[#This Row],[Column20]]</f>
        <v>0</v>
      </c>
      <c r="AJ652" s="131">
        <f t="shared" si="117"/>
        <v>0</v>
      </c>
      <c r="AK652" s="131">
        <f t="shared" si="110"/>
        <v>0</v>
      </c>
      <c r="AL652" s="131">
        <f t="shared" si="118"/>
        <v>0</v>
      </c>
      <c r="AM652" s="131" t="str">
        <f t="shared" si="119"/>
        <v/>
      </c>
      <c r="AN652" s="131" t="str">
        <f t="shared" ca="1" si="120"/>
        <v/>
      </c>
    </row>
    <row r="653" spans="1:40" ht="20.25" customHeight="1" x14ac:dyDescent="0.3">
      <c r="A653" s="127"/>
      <c r="B653" s="164"/>
      <c r="C653" s="139"/>
      <c r="D653" s="140"/>
      <c r="E653" s="139"/>
      <c r="F653" s="139"/>
      <c r="G653" s="140"/>
      <c r="H653" s="139"/>
      <c r="I653" s="129"/>
      <c r="L653" s="128"/>
      <c r="M653" s="128"/>
      <c r="N653" s="128"/>
      <c r="O653" s="128"/>
      <c r="P653" s="128"/>
      <c r="Q653" s="128"/>
      <c r="R653" s="128"/>
      <c r="S653" s="128"/>
      <c r="T653" s="120">
        <f t="shared" si="111"/>
        <v>0</v>
      </c>
      <c r="U653" s="131"/>
      <c r="V653" s="131"/>
      <c r="W653" s="131">
        <f>SUMIFS($F$3:F653,$D$3:D653,D653,$C$3:C653,"Buy")+SUMIFS($F$3:F653,$D$3:D653,D653,$C$3:C653,"Coin Deposit",$E$3:E653,"&lt;&gt;")</f>
        <v>0</v>
      </c>
      <c r="X653" s="131">
        <f t="shared" si="112"/>
        <v>0</v>
      </c>
      <c r="Y653" s="131">
        <f>IF($D653=Y$1,SUMIFS($H$3:$H653,$G$3:$G653,Y$1,$C$3:$C653,"Sell"),0)</f>
        <v>0</v>
      </c>
      <c r="Z653" s="131">
        <f t="shared" si="113"/>
        <v>0</v>
      </c>
      <c r="AA653" s="131">
        <f>IF($D653=AA$1,SUMIFS($H$3:$H653,$G$3:$G653,AA$1,$C$3:$C653,"Sell"),0)</f>
        <v>0</v>
      </c>
      <c r="AB653" s="131">
        <f t="shared" si="114"/>
        <v>0</v>
      </c>
      <c r="AC653" s="131">
        <f>SUMIFS('Deductions and Deposits'!$H:$H,'Deductions and Deposits'!$G:$G,D653,'Deductions and Deposits'!$F:$F,"&lt;="&amp;B653)+SUMIFS($F$3:F653,$D$3:D653,D653,$C$3:C653,"Coin Deposit",$E$3:E653,"")</f>
        <v>0</v>
      </c>
      <c r="AD653" s="131">
        <f>SUMIFS('Deductions and Deposits'!$D:$D,'Deductions and Deposits'!$C:$C,D653)+SUMIFS($F:$F,$D:$D,D653,$C:$C,"Coin Deduction")</f>
        <v>0</v>
      </c>
      <c r="AE653" s="131">
        <f>Table5[[#This Row],[Column4]]+Table5[[#This Row],[Column14]]+Table5[[#This Row],[Column19]]+Table5[[#This Row],[Column12]]</f>
        <v>0</v>
      </c>
      <c r="AF653" s="131">
        <f>Table5[[#This Row],[Column5]]+Table5[[#This Row],[Column13]]+Table5[[#This Row],[Column21]]+Table5[[#This Row],[Column18]]</f>
        <v>0</v>
      </c>
      <c r="AG653" s="131">
        <f t="shared" si="115"/>
        <v>0</v>
      </c>
      <c r="AH653" s="131">
        <f t="shared" si="116"/>
        <v>0</v>
      </c>
      <c r="AI653" s="131">
        <f>Table5[[#This Row],[Column17]]-Table5[[#This Row],[Column20]]</f>
        <v>0</v>
      </c>
      <c r="AJ653" s="131">
        <f t="shared" si="117"/>
        <v>0</v>
      </c>
      <c r="AK653" s="131">
        <f t="shared" si="110"/>
        <v>0</v>
      </c>
      <c r="AL653" s="131">
        <f t="shared" si="118"/>
        <v>0</v>
      </c>
      <c r="AM653" s="131" t="str">
        <f t="shared" si="119"/>
        <v/>
      </c>
      <c r="AN653" s="131" t="str">
        <f t="shared" ca="1" si="120"/>
        <v/>
      </c>
    </row>
    <row r="654" spans="1:40" ht="20.25" customHeight="1" x14ac:dyDescent="0.3">
      <c r="A654" s="127"/>
      <c r="B654" s="164"/>
      <c r="C654" s="139"/>
      <c r="D654" s="140"/>
      <c r="E654" s="139"/>
      <c r="F654" s="139"/>
      <c r="G654" s="140"/>
      <c r="H654" s="139"/>
      <c r="I654" s="129"/>
      <c r="L654" s="128"/>
      <c r="M654" s="128"/>
      <c r="N654" s="128"/>
      <c r="O654" s="128"/>
      <c r="P654" s="128"/>
      <c r="Q654" s="128"/>
      <c r="R654" s="128"/>
      <c r="S654" s="128"/>
      <c r="T654" s="120">
        <f t="shared" si="111"/>
        <v>0</v>
      </c>
      <c r="U654" s="131"/>
      <c r="V654" s="131"/>
      <c r="W654" s="131">
        <f>SUMIFS($F$3:F654,$D$3:D654,D654,$C$3:C654,"Buy")+SUMIFS($F$3:F654,$D$3:D654,D654,$C$3:C654,"Coin Deposit",$E$3:E654,"&lt;&gt;")</f>
        <v>0</v>
      </c>
      <c r="X654" s="131">
        <f t="shared" si="112"/>
        <v>0</v>
      </c>
      <c r="Y654" s="131">
        <f>IF($D654=Y$1,SUMIFS($H$3:$H654,$G$3:$G654,Y$1,$C$3:$C654,"Sell"),0)</f>
        <v>0</v>
      </c>
      <c r="Z654" s="131">
        <f t="shared" si="113"/>
        <v>0</v>
      </c>
      <c r="AA654" s="131">
        <f>IF($D654=AA$1,SUMIFS($H$3:$H654,$G$3:$G654,AA$1,$C$3:$C654,"Sell"),0)</f>
        <v>0</v>
      </c>
      <c r="AB654" s="131">
        <f t="shared" si="114"/>
        <v>0</v>
      </c>
      <c r="AC654" s="131">
        <f>SUMIFS('Deductions and Deposits'!$H:$H,'Deductions and Deposits'!$G:$G,D654,'Deductions and Deposits'!$F:$F,"&lt;="&amp;B654)+SUMIFS($F$3:F654,$D$3:D654,D654,$C$3:C654,"Coin Deposit",$E$3:E654,"")</f>
        <v>0</v>
      </c>
      <c r="AD654" s="131">
        <f>SUMIFS('Deductions and Deposits'!$D:$D,'Deductions and Deposits'!$C:$C,D654)+SUMIFS($F:$F,$D:$D,D654,$C:$C,"Coin Deduction")</f>
        <v>0</v>
      </c>
      <c r="AE654" s="131">
        <f>Table5[[#This Row],[Column4]]+Table5[[#This Row],[Column14]]+Table5[[#This Row],[Column19]]+Table5[[#This Row],[Column12]]</f>
        <v>0</v>
      </c>
      <c r="AF654" s="131">
        <f>Table5[[#This Row],[Column5]]+Table5[[#This Row],[Column13]]+Table5[[#This Row],[Column21]]+Table5[[#This Row],[Column18]]</f>
        <v>0</v>
      </c>
      <c r="AG654" s="131">
        <f t="shared" si="115"/>
        <v>0</v>
      </c>
      <c r="AH654" s="131">
        <f t="shared" si="116"/>
        <v>0</v>
      </c>
      <c r="AI654" s="131">
        <f>Table5[[#This Row],[Column17]]-Table5[[#This Row],[Column20]]</f>
        <v>0</v>
      </c>
      <c r="AJ654" s="131">
        <f t="shared" si="117"/>
        <v>0</v>
      </c>
      <c r="AK654" s="131">
        <f t="shared" si="110"/>
        <v>0</v>
      </c>
      <c r="AL654" s="131">
        <f t="shared" si="118"/>
        <v>0</v>
      </c>
      <c r="AM654" s="131" t="str">
        <f t="shared" si="119"/>
        <v/>
      </c>
      <c r="AN654" s="131" t="str">
        <f t="shared" ca="1" si="120"/>
        <v/>
      </c>
    </row>
    <row r="655" spans="1:40" ht="20.25" customHeight="1" x14ac:dyDescent="0.3">
      <c r="A655" s="127"/>
      <c r="B655" s="164"/>
      <c r="C655" s="139"/>
      <c r="D655" s="140"/>
      <c r="E655" s="139"/>
      <c r="F655" s="139"/>
      <c r="G655" s="140"/>
      <c r="H655" s="139"/>
      <c r="I655" s="129"/>
      <c r="L655" s="128"/>
      <c r="M655" s="128"/>
      <c r="N655" s="128"/>
      <c r="O655" s="128"/>
      <c r="P655" s="128"/>
      <c r="Q655" s="128"/>
      <c r="R655" s="128"/>
      <c r="S655" s="128"/>
      <c r="T655" s="120">
        <f t="shared" si="111"/>
        <v>0</v>
      </c>
      <c r="U655" s="131"/>
      <c r="V655" s="131"/>
      <c r="W655" s="131">
        <f>SUMIFS($F$3:F655,$D$3:D655,D655,$C$3:C655,"Buy")+SUMIFS($F$3:F655,$D$3:D655,D655,$C$3:C655,"Coin Deposit",$E$3:E655,"&lt;&gt;")</f>
        <v>0</v>
      </c>
      <c r="X655" s="131">
        <f t="shared" si="112"/>
        <v>0</v>
      </c>
      <c r="Y655" s="131">
        <f>IF($D655=Y$1,SUMIFS($H$3:$H655,$G$3:$G655,Y$1,$C$3:$C655,"Sell"),0)</f>
        <v>0</v>
      </c>
      <c r="Z655" s="131">
        <f t="shared" si="113"/>
        <v>0</v>
      </c>
      <c r="AA655" s="131">
        <f>IF($D655=AA$1,SUMIFS($H$3:$H655,$G$3:$G655,AA$1,$C$3:$C655,"Sell"),0)</f>
        <v>0</v>
      </c>
      <c r="AB655" s="131">
        <f t="shared" si="114"/>
        <v>0</v>
      </c>
      <c r="AC655" s="131">
        <f>SUMIFS('Deductions and Deposits'!$H:$H,'Deductions and Deposits'!$G:$G,D655,'Deductions and Deposits'!$F:$F,"&lt;="&amp;B655)+SUMIFS($F$3:F655,$D$3:D655,D655,$C$3:C655,"Coin Deposit",$E$3:E655,"")</f>
        <v>0</v>
      </c>
      <c r="AD655" s="131">
        <f>SUMIFS('Deductions and Deposits'!$D:$D,'Deductions and Deposits'!$C:$C,D655)+SUMIFS($F:$F,$D:$D,D655,$C:$C,"Coin Deduction")</f>
        <v>0</v>
      </c>
      <c r="AE655" s="131">
        <f>Table5[[#This Row],[Column4]]+Table5[[#This Row],[Column14]]+Table5[[#This Row],[Column19]]+Table5[[#This Row],[Column12]]</f>
        <v>0</v>
      </c>
      <c r="AF655" s="131">
        <f>Table5[[#This Row],[Column5]]+Table5[[#This Row],[Column13]]+Table5[[#This Row],[Column21]]+Table5[[#This Row],[Column18]]</f>
        <v>0</v>
      </c>
      <c r="AG655" s="131">
        <f t="shared" si="115"/>
        <v>0</v>
      </c>
      <c r="AH655" s="131">
        <f t="shared" si="116"/>
        <v>0</v>
      </c>
      <c r="AI655" s="131">
        <f>Table5[[#This Row],[Column17]]-Table5[[#This Row],[Column20]]</f>
        <v>0</v>
      </c>
      <c r="AJ655" s="131">
        <f t="shared" si="117"/>
        <v>0</v>
      </c>
      <c r="AK655" s="131">
        <f t="shared" si="110"/>
        <v>0</v>
      </c>
      <c r="AL655" s="131">
        <f t="shared" si="118"/>
        <v>0</v>
      </c>
      <c r="AM655" s="131" t="str">
        <f t="shared" si="119"/>
        <v/>
      </c>
      <c r="AN655" s="131" t="str">
        <f t="shared" ca="1" si="120"/>
        <v/>
      </c>
    </row>
    <row r="656" spans="1:40" ht="20.25" customHeight="1" x14ac:dyDescent="0.3">
      <c r="A656" s="127"/>
      <c r="B656" s="164"/>
      <c r="C656" s="139"/>
      <c r="D656" s="140"/>
      <c r="E656" s="139"/>
      <c r="F656" s="139"/>
      <c r="G656" s="140"/>
      <c r="H656" s="139"/>
      <c r="I656" s="129"/>
      <c r="L656" s="128"/>
      <c r="M656" s="128"/>
      <c r="N656" s="128"/>
      <c r="O656" s="128"/>
      <c r="P656" s="128"/>
      <c r="Q656" s="128"/>
      <c r="R656" s="128"/>
      <c r="S656" s="128"/>
      <c r="T656" s="120">
        <f t="shared" si="111"/>
        <v>0</v>
      </c>
      <c r="U656" s="131"/>
      <c r="V656" s="131"/>
      <c r="W656" s="131">
        <f>SUMIFS($F$3:F656,$D$3:D656,D656,$C$3:C656,"Buy")+SUMIFS($F$3:F656,$D$3:D656,D656,$C$3:C656,"Coin Deposit",$E$3:E656,"&lt;&gt;")</f>
        <v>0</v>
      </c>
      <c r="X656" s="131">
        <f t="shared" si="112"/>
        <v>0</v>
      </c>
      <c r="Y656" s="131">
        <f>IF($D656=Y$1,SUMIFS($H$3:$H656,$G$3:$G656,Y$1,$C$3:$C656,"Sell"),0)</f>
        <v>0</v>
      </c>
      <c r="Z656" s="131">
        <f t="shared" si="113"/>
        <v>0</v>
      </c>
      <c r="AA656" s="131">
        <f>IF($D656=AA$1,SUMIFS($H$3:$H656,$G$3:$G656,AA$1,$C$3:$C656,"Sell"),0)</f>
        <v>0</v>
      </c>
      <c r="AB656" s="131">
        <f t="shared" si="114"/>
        <v>0</v>
      </c>
      <c r="AC656" s="131">
        <f>SUMIFS('Deductions and Deposits'!$H:$H,'Deductions and Deposits'!$G:$G,D656,'Deductions and Deposits'!$F:$F,"&lt;="&amp;B656)+SUMIFS($F$3:F656,$D$3:D656,D656,$C$3:C656,"Coin Deposit",$E$3:E656,"")</f>
        <v>0</v>
      </c>
      <c r="AD656" s="131">
        <f>SUMIFS('Deductions and Deposits'!$D:$D,'Deductions and Deposits'!$C:$C,D656)+SUMIFS($F:$F,$D:$D,D656,$C:$C,"Coin Deduction")</f>
        <v>0</v>
      </c>
      <c r="AE656" s="131">
        <f>Table5[[#This Row],[Column4]]+Table5[[#This Row],[Column14]]+Table5[[#This Row],[Column19]]+Table5[[#This Row],[Column12]]</f>
        <v>0</v>
      </c>
      <c r="AF656" s="131">
        <f>Table5[[#This Row],[Column5]]+Table5[[#This Row],[Column13]]+Table5[[#This Row],[Column21]]+Table5[[#This Row],[Column18]]</f>
        <v>0</v>
      </c>
      <c r="AG656" s="131">
        <f t="shared" si="115"/>
        <v>0</v>
      </c>
      <c r="AH656" s="131">
        <f t="shared" si="116"/>
        <v>0</v>
      </c>
      <c r="AI656" s="131">
        <f>Table5[[#This Row],[Column17]]-Table5[[#This Row],[Column20]]</f>
        <v>0</v>
      </c>
      <c r="AJ656" s="131">
        <f t="shared" si="117"/>
        <v>0</v>
      </c>
      <c r="AK656" s="131">
        <f t="shared" si="110"/>
        <v>0</v>
      </c>
      <c r="AL656" s="131">
        <f t="shared" si="118"/>
        <v>0</v>
      </c>
      <c r="AM656" s="131" t="str">
        <f t="shared" si="119"/>
        <v/>
      </c>
      <c r="AN656" s="131" t="str">
        <f t="shared" ca="1" si="120"/>
        <v/>
      </c>
    </row>
    <row r="657" spans="1:40" ht="20.25" customHeight="1" x14ac:dyDescent="0.3">
      <c r="A657" s="127"/>
      <c r="B657" s="164"/>
      <c r="C657" s="139"/>
      <c r="D657" s="140"/>
      <c r="E657" s="139"/>
      <c r="F657" s="139"/>
      <c r="G657" s="140"/>
      <c r="H657" s="139"/>
      <c r="I657" s="129"/>
      <c r="L657" s="128"/>
      <c r="M657" s="128"/>
      <c r="N657" s="128"/>
      <c r="O657" s="128"/>
      <c r="P657" s="128"/>
      <c r="Q657" s="128"/>
      <c r="R657" s="128"/>
      <c r="S657" s="128"/>
      <c r="T657" s="120">
        <f t="shared" si="111"/>
        <v>0</v>
      </c>
      <c r="U657" s="131"/>
      <c r="V657" s="131"/>
      <c r="W657" s="131">
        <f>SUMIFS($F$3:F657,$D$3:D657,D657,$C$3:C657,"Buy")+SUMIFS($F$3:F657,$D$3:D657,D657,$C$3:C657,"Coin Deposit",$E$3:E657,"&lt;&gt;")</f>
        <v>0</v>
      </c>
      <c r="X657" s="131">
        <f t="shared" si="112"/>
        <v>0</v>
      </c>
      <c r="Y657" s="131">
        <f>IF($D657=Y$1,SUMIFS($H$3:$H657,$G$3:$G657,Y$1,$C$3:$C657,"Sell"),0)</f>
        <v>0</v>
      </c>
      <c r="Z657" s="131">
        <f t="shared" si="113"/>
        <v>0</v>
      </c>
      <c r="AA657" s="131">
        <f>IF($D657=AA$1,SUMIFS($H$3:$H657,$G$3:$G657,AA$1,$C$3:$C657,"Sell"),0)</f>
        <v>0</v>
      </c>
      <c r="AB657" s="131">
        <f t="shared" si="114"/>
        <v>0</v>
      </c>
      <c r="AC657" s="131">
        <f>SUMIFS('Deductions and Deposits'!$H:$H,'Deductions and Deposits'!$G:$G,D657,'Deductions and Deposits'!$F:$F,"&lt;="&amp;B657)+SUMIFS($F$3:F657,$D$3:D657,D657,$C$3:C657,"Coin Deposit",$E$3:E657,"")</f>
        <v>0</v>
      </c>
      <c r="AD657" s="131">
        <f>SUMIFS('Deductions and Deposits'!$D:$D,'Deductions and Deposits'!$C:$C,D657)+SUMIFS($F:$F,$D:$D,D657,$C:$C,"Coin Deduction")</f>
        <v>0</v>
      </c>
      <c r="AE657" s="131">
        <f>Table5[[#This Row],[Column4]]+Table5[[#This Row],[Column14]]+Table5[[#This Row],[Column19]]+Table5[[#This Row],[Column12]]</f>
        <v>0</v>
      </c>
      <c r="AF657" s="131">
        <f>Table5[[#This Row],[Column5]]+Table5[[#This Row],[Column13]]+Table5[[#This Row],[Column21]]+Table5[[#This Row],[Column18]]</f>
        <v>0</v>
      </c>
      <c r="AG657" s="131">
        <f t="shared" si="115"/>
        <v>0</v>
      </c>
      <c r="AH657" s="131">
        <f t="shared" si="116"/>
        <v>0</v>
      </c>
      <c r="AI657" s="131">
        <f>Table5[[#This Row],[Column17]]-Table5[[#This Row],[Column20]]</f>
        <v>0</v>
      </c>
      <c r="AJ657" s="131">
        <f t="shared" si="117"/>
        <v>0</v>
      </c>
      <c r="AK657" s="131">
        <f t="shared" ref="AK657:AK720" si="121">AJ657*T657</f>
        <v>0</v>
      </c>
      <c r="AL657" s="131">
        <f t="shared" si="118"/>
        <v>0</v>
      </c>
      <c r="AM657" s="131" t="str">
        <f t="shared" si="119"/>
        <v/>
      </c>
      <c r="AN657" s="131" t="str">
        <f t="shared" ca="1" si="120"/>
        <v/>
      </c>
    </row>
    <row r="658" spans="1:40" ht="20.25" customHeight="1" x14ac:dyDescent="0.3">
      <c r="A658" s="127"/>
      <c r="B658" s="164"/>
      <c r="C658" s="139"/>
      <c r="D658" s="140"/>
      <c r="E658" s="139"/>
      <c r="F658" s="139"/>
      <c r="G658" s="140"/>
      <c r="H658" s="139"/>
      <c r="I658" s="129"/>
      <c r="L658" s="128"/>
      <c r="M658" s="128"/>
      <c r="N658" s="128"/>
      <c r="O658" s="128"/>
      <c r="P658" s="128"/>
      <c r="Q658" s="128"/>
      <c r="R658" s="128"/>
      <c r="S658" s="128"/>
      <c r="T658" s="120">
        <f t="shared" si="111"/>
        <v>0</v>
      </c>
      <c r="U658" s="131"/>
      <c r="V658" s="131"/>
      <c r="W658" s="131">
        <f>SUMIFS($F$3:F658,$D$3:D658,D658,$C$3:C658,"Buy")+SUMIFS($F$3:F658,$D$3:D658,D658,$C$3:C658,"Coin Deposit",$E$3:E658,"&lt;&gt;")</f>
        <v>0</v>
      </c>
      <c r="X658" s="131">
        <f t="shared" si="112"/>
        <v>0</v>
      </c>
      <c r="Y658" s="131">
        <f>IF($D658=Y$1,SUMIFS($H$3:$H658,$G$3:$G658,Y$1,$C$3:$C658,"Sell"),0)</f>
        <v>0</v>
      </c>
      <c r="Z658" s="131">
        <f t="shared" si="113"/>
        <v>0</v>
      </c>
      <c r="AA658" s="131">
        <f>IF($D658=AA$1,SUMIFS($H$3:$H658,$G$3:$G658,AA$1,$C$3:$C658,"Sell"),0)</f>
        <v>0</v>
      </c>
      <c r="AB658" s="131">
        <f t="shared" si="114"/>
        <v>0</v>
      </c>
      <c r="AC658" s="131">
        <f>SUMIFS('Deductions and Deposits'!$H:$H,'Deductions and Deposits'!$G:$G,D658,'Deductions and Deposits'!$F:$F,"&lt;="&amp;B658)+SUMIFS($F$3:F658,$D$3:D658,D658,$C$3:C658,"Coin Deposit",$E$3:E658,"")</f>
        <v>0</v>
      </c>
      <c r="AD658" s="131">
        <f>SUMIFS('Deductions and Deposits'!$D:$D,'Deductions and Deposits'!$C:$C,D658)+SUMIFS($F:$F,$D:$D,D658,$C:$C,"Coin Deduction")</f>
        <v>0</v>
      </c>
      <c r="AE658" s="131">
        <f>Table5[[#This Row],[Column4]]+Table5[[#This Row],[Column14]]+Table5[[#This Row],[Column19]]+Table5[[#This Row],[Column12]]</f>
        <v>0</v>
      </c>
      <c r="AF658" s="131">
        <f>Table5[[#This Row],[Column5]]+Table5[[#This Row],[Column13]]+Table5[[#This Row],[Column21]]+Table5[[#This Row],[Column18]]</f>
        <v>0</v>
      </c>
      <c r="AG658" s="131">
        <f t="shared" si="115"/>
        <v>0</v>
      </c>
      <c r="AH658" s="131">
        <f t="shared" si="116"/>
        <v>0</v>
      </c>
      <c r="AI658" s="131">
        <f>Table5[[#This Row],[Column17]]-Table5[[#This Row],[Column20]]</f>
        <v>0</v>
      </c>
      <c r="AJ658" s="131">
        <f t="shared" si="117"/>
        <v>0</v>
      </c>
      <c r="AK658" s="131">
        <f t="shared" si="121"/>
        <v>0</v>
      </c>
      <c r="AL658" s="131">
        <f t="shared" si="118"/>
        <v>0</v>
      </c>
      <c r="AM658" s="131" t="str">
        <f t="shared" si="119"/>
        <v/>
      </c>
      <c r="AN658" s="131" t="str">
        <f t="shared" ca="1" si="120"/>
        <v/>
      </c>
    </row>
    <row r="659" spans="1:40" ht="20.25" customHeight="1" x14ac:dyDescent="0.3">
      <c r="A659" s="127"/>
      <c r="B659" s="164"/>
      <c r="C659" s="139"/>
      <c r="D659" s="140"/>
      <c r="E659" s="139"/>
      <c r="F659" s="139"/>
      <c r="G659" s="140"/>
      <c r="H659" s="139"/>
      <c r="I659" s="129"/>
      <c r="L659" s="128"/>
      <c r="M659" s="128"/>
      <c r="N659" s="128"/>
      <c r="O659" s="128"/>
      <c r="P659" s="128"/>
      <c r="Q659" s="128"/>
      <c r="R659" s="128"/>
      <c r="S659" s="128"/>
      <c r="T659" s="120">
        <f t="shared" si="111"/>
        <v>0</v>
      </c>
      <c r="U659" s="131"/>
      <c r="V659" s="131"/>
      <c r="W659" s="131">
        <f>SUMIFS($F$3:F659,$D$3:D659,D659,$C$3:C659,"Buy")+SUMIFS($F$3:F659,$D$3:D659,D659,$C$3:C659,"Coin Deposit",$E$3:E659,"&lt;&gt;")</f>
        <v>0</v>
      </c>
      <c r="X659" s="131">
        <f t="shared" si="112"/>
        <v>0</v>
      </c>
      <c r="Y659" s="131">
        <f>IF($D659=Y$1,SUMIFS($H$3:$H659,$G$3:$G659,Y$1,$C$3:$C659,"Sell"),0)</f>
        <v>0</v>
      </c>
      <c r="Z659" s="131">
        <f t="shared" si="113"/>
        <v>0</v>
      </c>
      <c r="AA659" s="131">
        <f>IF($D659=AA$1,SUMIFS($H$3:$H659,$G$3:$G659,AA$1,$C$3:$C659,"Sell"),0)</f>
        <v>0</v>
      </c>
      <c r="AB659" s="131">
        <f t="shared" si="114"/>
        <v>0</v>
      </c>
      <c r="AC659" s="131">
        <f>SUMIFS('Deductions and Deposits'!$H:$H,'Deductions and Deposits'!$G:$G,D659,'Deductions and Deposits'!$F:$F,"&lt;="&amp;B659)+SUMIFS($F$3:F659,$D$3:D659,D659,$C$3:C659,"Coin Deposit",$E$3:E659,"")</f>
        <v>0</v>
      </c>
      <c r="AD659" s="131">
        <f>SUMIFS('Deductions and Deposits'!$D:$D,'Deductions and Deposits'!$C:$C,D659)+SUMIFS($F:$F,$D:$D,D659,$C:$C,"Coin Deduction")</f>
        <v>0</v>
      </c>
      <c r="AE659" s="131">
        <f>Table5[[#This Row],[Column4]]+Table5[[#This Row],[Column14]]+Table5[[#This Row],[Column19]]+Table5[[#This Row],[Column12]]</f>
        <v>0</v>
      </c>
      <c r="AF659" s="131">
        <f>Table5[[#This Row],[Column5]]+Table5[[#This Row],[Column13]]+Table5[[#This Row],[Column21]]+Table5[[#This Row],[Column18]]</f>
        <v>0</v>
      </c>
      <c r="AG659" s="131">
        <f t="shared" si="115"/>
        <v>0</v>
      </c>
      <c r="AH659" s="131">
        <f t="shared" si="116"/>
        <v>0</v>
      </c>
      <c r="AI659" s="131">
        <f>Table5[[#This Row],[Column17]]-Table5[[#This Row],[Column20]]</f>
        <v>0</v>
      </c>
      <c r="AJ659" s="131">
        <f t="shared" si="117"/>
        <v>0</v>
      </c>
      <c r="AK659" s="131">
        <f t="shared" si="121"/>
        <v>0</v>
      </c>
      <c r="AL659" s="131">
        <f t="shared" si="118"/>
        <v>0</v>
      </c>
      <c r="AM659" s="131" t="str">
        <f t="shared" si="119"/>
        <v/>
      </c>
      <c r="AN659" s="131" t="str">
        <f t="shared" ca="1" si="120"/>
        <v/>
      </c>
    </row>
    <row r="660" spans="1:40" ht="20.25" customHeight="1" x14ac:dyDescent="0.3">
      <c r="A660" s="127"/>
      <c r="B660" s="164"/>
      <c r="C660" s="139"/>
      <c r="D660" s="140"/>
      <c r="E660" s="139"/>
      <c r="F660" s="139"/>
      <c r="G660" s="140"/>
      <c r="H660" s="139"/>
      <c r="I660" s="129"/>
      <c r="L660" s="128"/>
      <c r="M660" s="128"/>
      <c r="N660" s="128"/>
      <c r="O660" s="128"/>
      <c r="P660" s="128"/>
      <c r="Q660" s="128"/>
      <c r="R660" s="128"/>
      <c r="S660" s="128"/>
      <c r="T660" s="120">
        <f t="shared" si="111"/>
        <v>0</v>
      </c>
      <c r="U660" s="131"/>
      <c r="V660" s="131"/>
      <c r="W660" s="131">
        <f>SUMIFS($F$3:F660,$D$3:D660,D660,$C$3:C660,"Buy")+SUMIFS($F$3:F660,$D$3:D660,D660,$C$3:C660,"Coin Deposit",$E$3:E660,"&lt;&gt;")</f>
        <v>0</v>
      </c>
      <c r="X660" s="131">
        <f t="shared" si="112"/>
        <v>0</v>
      </c>
      <c r="Y660" s="131">
        <f>IF($D660=Y$1,SUMIFS($H$3:$H660,$G$3:$G660,Y$1,$C$3:$C660,"Sell"),0)</f>
        <v>0</v>
      </c>
      <c r="Z660" s="131">
        <f t="shared" si="113"/>
        <v>0</v>
      </c>
      <c r="AA660" s="131">
        <f>IF($D660=AA$1,SUMIFS($H$3:$H660,$G$3:$G660,AA$1,$C$3:$C660,"Sell"),0)</f>
        <v>0</v>
      </c>
      <c r="AB660" s="131">
        <f t="shared" si="114"/>
        <v>0</v>
      </c>
      <c r="AC660" s="131">
        <f>SUMIFS('Deductions and Deposits'!$H:$H,'Deductions and Deposits'!$G:$G,D660,'Deductions and Deposits'!$F:$F,"&lt;="&amp;B660)+SUMIFS($F$3:F660,$D$3:D660,D660,$C$3:C660,"Coin Deposit",$E$3:E660,"")</f>
        <v>0</v>
      </c>
      <c r="AD660" s="131">
        <f>SUMIFS('Deductions and Deposits'!$D:$D,'Deductions and Deposits'!$C:$C,D660)+SUMIFS($F:$F,$D:$D,D660,$C:$C,"Coin Deduction")</f>
        <v>0</v>
      </c>
      <c r="AE660" s="131">
        <f>Table5[[#This Row],[Column4]]+Table5[[#This Row],[Column14]]+Table5[[#This Row],[Column19]]+Table5[[#This Row],[Column12]]</f>
        <v>0</v>
      </c>
      <c r="AF660" s="131">
        <f>Table5[[#This Row],[Column5]]+Table5[[#This Row],[Column13]]+Table5[[#This Row],[Column21]]+Table5[[#This Row],[Column18]]</f>
        <v>0</v>
      </c>
      <c r="AG660" s="131">
        <f t="shared" si="115"/>
        <v>0</v>
      </c>
      <c r="AH660" s="131">
        <f t="shared" si="116"/>
        <v>0</v>
      </c>
      <c r="AI660" s="131">
        <f>Table5[[#This Row],[Column17]]-Table5[[#This Row],[Column20]]</f>
        <v>0</v>
      </c>
      <c r="AJ660" s="131">
        <f t="shared" si="117"/>
        <v>0</v>
      </c>
      <c r="AK660" s="131">
        <f t="shared" si="121"/>
        <v>0</v>
      </c>
      <c r="AL660" s="131">
        <f t="shared" si="118"/>
        <v>0</v>
      </c>
      <c r="AM660" s="131" t="str">
        <f t="shared" si="119"/>
        <v/>
      </c>
      <c r="AN660" s="131" t="str">
        <f t="shared" ca="1" si="120"/>
        <v/>
      </c>
    </row>
    <row r="661" spans="1:40" ht="20.25" customHeight="1" x14ac:dyDescent="0.3">
      <c r="A661" s="127"/>
      <c r="B661" s="164"/>
      <c r="C661" s="139"/>
      <c r="D661" s="140"/>
      <c r="E661" s="139"/>
      <c r="F661" s="139"/>
      <c r="G661" s="140"/>
      <c r="H661" s="139"/>
      <c r="I661" s="129"/>
      <c r="L661" s="128"/>
      <c r="M661" s="128"/>
      <c r="N661" s="128"/>
      <c r="O661" s="128"/>
      <c r="P661" s="128"/>
      <c r="Q661" s="128"/>
      <c r="R661" s="128"/>
      <c r="S661" s="128"/>
      <c r="T661" s="120">
        <f t="shared" si="111"/>
        <v>0</v>
      </c>
      <c r="U661" s="131"/>
      <c r="V661" s="131"/>
      <c r="W661" s="131">
        <f>SUMIFS($F$3:F661,$D$3:D661,D661,$C$3:C661,"Buy")+SUMIFS($F$3:F661,$D$3:D661,D661,$C$3:C661,"Coin Deposit",$E$3:E661,"&lt;&gt;")</f>
        <v>0</v>
      </c>
      <c r="X661" s="131">
        <f t="shared" si="112"/>
        <v>0</v>
      </c>
      <c r="Y661" s="131">
        <f>IF($D661=Y$1,SUMIFS($H$3:$H661,$G$3:$G661,Y$1,$C$3:$C661,"Sell"),0)</f>
        <v>0</v>
      </c>
      <c r="Z661" s="131">
        <f t="shared" si="113"/>
        <v>0</v>
      </c>
      <c r="AA661" s="131">
        <f>IF($D661=AA$1,SUMIFS($H$3:$H661,$G$3:$G661,AA$1,$C$3:$C661,"Sell"),0)</f>
        <v>0</v>
      </c>
      <c r="AB661" s="131">
        <f t="shared" si="114"/>
        <v>0</v>
      </c>
      <c r="AC661" s="131">
        <f>SUMIFS('Deductions and Deposits'!$H:$H,'Deductions and Deposits'!$G:$G,D661,'Deductions and Deposits'!$F:$F,"&lt;="&amp;B661)+SUMIFS($F$3:F661,$D$3:D661,D661,$C$3:C661,"Coin Deposit",$E$3:E661,"")</f>
        <v>0</v>
      </c>
      <c r="AD661" s="131">
        <f>SUMIFS('Deductions and Deposits'!$D:$D,'Deductions and Deposits'!$C:$C,D661)+SUMIFS($F:$F,$D:$D,D661,$C:$C,"Coin Deduction")</f>
        <v>0</v>
      </c>
      <c r="AE661" s="131">
        <f>Table5[[#This Row],[Column4]]+Table5[[#This Row],[Column14]]+Table5[[#This Row],[Column19]]+Table5[[#This Row],[Column12]]</f>
        <v>0</v>
      </c>
      <c r="AF661" s="131">
        <f>Table5[[#This Row],[Column5]]+Table5[[#This Row],[Column13]]+Table5[[#This Row],[Column21]]+Table5[[#This Row],[Column18]]</f>
        <v>0</v>
      </c>
      <c r="AG661" s="131">
        <f t="shared" si="115"/>
        <v>0</v>
      </c>
      <c r="AH661" s="131">
        <f t="shared" si="116"/>
        <v>0</v>
      </c>
      <c r="AI661" s="131">
        <f>Table5[[#This Row],[Column17]]-Table5[[#This Row],[Column20]]</f>
        <v>0</v>
      </c>
      <c r="AJ661" s="131">
        <f t="shared" si="117"/>
        <v>0</v>
      </c>
      <c r="AK661" s="131">
        <f t="shared" si="121"/>
        <v>0</v>
      </c>
      <c r="AL661" s="131">
        <f t="shared" si="118"/>
        <v>0</v>
      </c>
      <c r="AM661" s="131" t="str">
        <f t="shared" si="119"/>
        <v/>
      </c>
      <c r="AN661" s="131" t="str">
        <f t="shared" ca="1" si="120"/>
        <v/>
      </c>
    </row>
    <row r="662" spans="1:40" ht="20.25" customHeight="1" x14ac:dyDescent="0.3">
      <c r="A662" s="127"/>
      <c r="B662" s="164"/>
      <c r="C662" s="139"/>
      <c r="D662" s="140"/>
      <c r="E662" s="139"/>
      <c r="F662" s="139"/>
      <c r="G662" s="140"/>
      <c r="H662" s="139"/>
      <c r="I662" s="129"/>
      <c r="L662" s="128"/>
      <c r="M662" s="128"/>
      <c r="N662" s="128"/>
      <c r="O662" s="128"/>
      <c r="P662" s="128"/>
      <c r="Q662" s="128"/>
      <c r="R662" s="128"/>
      <c r="S662" s="128"/>
      <c r="T662" s="120">
        <f t="shared" si="111"/>
        <v>0</v>
      </c>
      <c r="U662" s="131"/>
      <c r="V662" s="131"/>
      <c r="W662" s="131">
        <f>SUMIFS($F$3:F662,$D$3:D662,D662,$C$3:C662,"Buy")+SUMIFS($F$3:F662,$D$3:D662,D662,$C$3:C662,"Coin Deposit",$E$3:E662,"&lt;&gt;")</f>
        <v>0</v>
      </c>
      <c r="X662" s="131">
        <f t="shared" si="112"/>
        <v>0</v>
      </c>
      <c r="Y662" s="131">
        <f>IF($D662=Y$1,SUMIFS($H$3:$H662,$G$3:$G662,Y$1,$C$3:$C662,"Sell"),0)</f>
        <v>0</v>
      </c>
      <c r="Z662" s="131">
        <f t="shared" si="113"/>
        <v>0</v>
      </c>
      <c r="AA662" s="131">
        <f>IF($D662=AA$1,SUMIFS($H$3:$H662,$G$3:$G662,AA$1,$C$3:$C662,"Sell"),0)</f>
        <v>0</v>
      </c>
      <c r="AB662" s="131">
        <f t="shared" si="114"/>
        <v>0</v>
      </c>
      <c r="AC662" s="131">
        <f>SUMIFS('Deductions and Deposits'!$H:$H,'Deductions and Deposits'!$G:$G,D662,'Deductions and Deposits'!$F:$F,"&lt;="&amp;B662)+SUMIFS($F$3:F662,$D$3:D662,D662,$C$3:C662,"Coin Deposit",$E$3:E662,"")</f>
        <v>0</v>
      </c>
      <c r="AD662" s="131">
        <f>SUMIFS('Deductions and Deposits'!$D:$D,'Deductions and Deposits'!$C:$C,D662)+SUMIFS($F:$F,$D:$D,D662,$C:$C,"Coin Deduction")</f>
        <v>0</v>
      </c>
      <c r="AE662" s="131">
        <f>Table5[[#This Row],[Column4]]+Table5[[#This Row],[Column14]]+Table5[[#This Row],[Column19]]+Table5[[#This Row],[Column12]]</f>
        <v>0</v>
      </c>
      <c r="AF662" s="131">
        <f>Table5[[#This Row],[Column5]]+Table5[[#This Row],[Column13]]+Table5[[#This Row],[Column21]]+Table5[[#This Row],[Column18]]</f>
        <v>0</v>
      </c>
      <c r="AG662" s="131">
        <f t="shared" si="115"/>
        <v>0</v>
      </c>
      <c r="AH662" s="131">
        <f t="shared" si="116"/>
        <v>0</v>
      </c>
      <c r="AI662" s="131">
        <f>Table5[[#This Row],[Column17]]-Table5[[#This Row],[Column20]]</f>
        <v>0</v>
      </c>
      <c r="AJ662" s="131">
        <f t="shared" si="117"/>
        <v>0</v>
      </c>
      <c r="AK662" s="131">
        <f t="shared" si="121"/>
        <v>0</v>
      </c>
      <c r="AL662" s="131">
        <f t="shared" si="118"/>
        <v>0</v>
      </c>
      <c r="AM662" s="131" t="str">
        <f t="shared" si="119"/>
        <v/>
      </c>
      <c r="AN662" s="131" t="str">
        <f t="shared" ca="1" si="120"/>
        <v/>
      </c>
    </row>
    <row r="663" spans="1:40" ht="20.25" customHeight="1" x14ac:dyDescent="0.3">
      <c r="A663" s="127"/>
      <c r="B663" s="164"/>
      <c r="C663" s="139"/>
      <c r="D663" s="140"/>
      <c r="E663" s="139"/>
      <c r="F663" s="139"/>
      <c r="G663" s="140"/>
      <c r="H663" s="139"/>
      <c r="I663" s="129"/>
      <c r="L663" s="128"/>
      <c r="M663" s="128"/>
      <c r="N663" s="128"/>
      <c r="O663" s="128"/>
      <c r="P663" s="128"/>
      <c r="Q663" s="128"/>
      <c r="R663" s="128"/>
      <c r="S663" s="128"/>
      <c r="T663" s="120">
        <f t="shared" si="111"/>
        <v>0</v>
      </c>
      <c r="U663" s="131"/>
      <c r="V663" s="131"/>
      <c r="W663" s="131">
        <f>SUMIFS($F$3:F663,$D$3:D663,D663,$C$3:C663,"Buy")+SUMIFS($F$3:F663,$D$3:D663,D663,$C$3:C663,"Coin Deposit",$E$3:E663,"&lt;&gt;")</f>
        <v>0</v>
      </c>
      <c r="X663" s="131">
        <f t="shared" si="112"/>
        <v>0</v>
      </c>
      <c r="Y663" s="131">
        <f>IF($D663=Y$1,SUMIFS($H$3:$H663,$G$3:$G663,Y$1,$C$3:$C663,"Sell"),0)</f>
        <v>0</v>
      </c>
      <c r="Z663" s="131">
        <f t="shared" si="113"/>
        <v>0</v>
      </c>
      <c r="AA663" s="131">
        <f>IF($D663=AA$1,SUMIFS($H$3:$H663,$G$3:$G663,AA$1,$C$3:$C663,"Sell"),0)</f>
        <v>0</v>
      </c>
      <c r="AB663" s="131">
        <f t="shared" si="114"/>
        <v>0</v>
      </c>
      <c r="AC663" s="131">
        <f>SUMIFS('Deductions and Deposits'!$H:$H,'Deductions and Deposits'!$G:$G,D663,'Deductions and Deposits'!$F:$F,"&lt;="&amp;B663)+SUMIFS($F$3:F663,$D$3:D663,D663,$C$3:C663,"Coin Deposit",$E$3:E663,"")</f>
        <v>0</v>
      </c>
      <c r="AD663" s="131">
        <f>SUMIFS('Deductions and Deposits'!$D:$D,'Deductions and Deposits'!$C:$C,D663)+SUMIFS($F:$F,$D:$D,D663,$C:$C,"Coin Deduction")</f>
        <v>0</v>
      </c>
      <c r="AE663" s="131">
        <f>Table5[[#This Row],[Column4]]+Table5[[#This Row],[Column14]]+Table5[[#This Row],[Column19]]+Table5[[#This Row],[Column12]]</f>
        <v>0</v>
      </c>
      <c r="AF663" s="131">
        <f>Table5[[#This Row],[Column5]]+Table5[[#This Row],[Column13]]+Table5[[#This Row],[Column21]]+Table5[[#This Row],[Column18]]</f>
        <v>0</v>
      </c>
      <c r="AG663" s="131">
        <f t="shared" si="115"/>
        <v>0</v>
      </c>
      <c r="AH663" s="131">
        <f t="shared" si="116"/>
        <v>0</v>
      </c>
      <c r="AI663" s="131">
        <f>Table5[[#This Row],[Column17]]-Table5[[#This Row],[Column20]]</f>
        <v>0</v>
      </c>
      <c r="AJ663" s="131">
        <f t="shared" si="117"/>
        <v>0</v>
      </c>
      <c r="AK663" s="131">
        <f t="shared" si="121"/>
        <v>0</v>
      </c>
      <c r="AL663" s="131">
        <f t="shared" si="118"/>
        <v>0</v>
      </c>
      <c r="AM663" s="131" t="str">
        <f t="shared" si="119"/>
        <v/>
      </c>
      <c r="AN663" s="131" t="str">
        <f t="shared" ca="1" si="120"/>
        <v/>
      </c>
    </row>
    <row r="664" spans="1:40" ht="20.25" customHeight="1" x14ac:dyDescent="0.3">
      <c r="A664" s="127"/>
      <c r="B664" s="164"/>
      <c r="C664" s="139"/>
      <c r="D664" s="140"/>
      <c r="E664" s="139"/>
      <c r="F664" s="139"/>
      <c r="G664" s="140"/>
      <c r="H664" s="139"/>
      <c r="I664" s="129"/>
      <c r="L664" s="128"/>
      <c r="M664" s="128"/>
      <c r="N664" s="128"/>
      <c r="O664" s="128"/>
      <c r="P664" s="128"/>
      <c r="Q664" s="128"/>
      <c r="R664" s="128"/>
      <c r="S664" s="128"/>
      <c r="T664" s="120">
        <f t="shared" si="111"/>
        <v>0</v>
      </c>
      <c r="U664" s="131"/>
      <c r="V664" s="131"/>
      <c r="W664" s="131">
        <f>SUMIFS($F$3:F664,$D$3:D664,D664,$C$3:C664,"Buy")+SUMIFS($F$3:F664,$D$3:D664,D664,$C$3:C664,"Coin Deposit",$E$3:E664,"&lt;&gt;")</f>
        <v>0</v>
      </c>
      <c r="X664" s="131">
        <f t="shared" si="112"/>
        <v>0</v>
      </c>
      <c r="Y664" s="131">
        <f>IF($D664=Y$1,SUMIFS($H$3:$H664,$G$3:$G664,Y$1,$C$3:$C664,"Sell"),0)</f>
        <v>0</v>
      </c>
      <c r="Z664" s="131">
        <f t="shared" si="113"/>
        <v>0</v>
      </c>
      <c r="AA664" s="131">
        <f>IF($D664=AA$1,SUMIFS($H$3:$H664,$G$3:$G664,AA$1,$C$3:$C664,"Sell"),0)</f>
        <v>0</v>
      </c>
      <c r="AB664" s="131">
        <f t="shared" si="114"/>
        <v>0</v>
      </c>
      <c r="AC664" s="131">
        <f>SUMIFS('Deductions and Deposits'!$H:$H,'Deductions and Deposits'!$G:$G,D664,'Deductions and Deposits'!$F:$F,"&lt;="&amp;B664)+SUMIFS($F$3:F664,$D$3:D664,D664,$C$3:C664,"Coin Deposit",$E$3:E664,"")</f>
        <v>0</v>
      </c>
      <c r="AD664" s="131">
        <f>SUMIFS('Deductions and Deposits'!$D:$D,'Deductions and Deposits'!$C:$C,D664)+SUMIFS($F:$F,$D:$D,D664,$C:$C,"Coin Deduction")</f>
        <v>0</v>
      </c>
      <c r="AE664" s="131">
        <f>Table5[[#This Row],[Column4]]+Table5[[#This Row],[Column14]]+Table5[[#This Row],[Column19]]+Table5[[#This Row],[Column12]]</f>
        <v>0</v>
      </c>
      <c r="AF664" s="131">
        <f>Table5[[#This Row],[Column5]]+Table5[[#This Row],[Column13]]+Table5[[#This Row],[Column21]]+Table5[[#This Row],[Column18]]</f>
        <v>0</v>
      </c>
      <c r="AG664" s="131">
        <f t="shared" si="115"/>
        <v>0</v>
      </c>
      <c r="AH664" s="131">
        <f t="shared" si="116"/>
        <v>0</v>
      </c>
      <c r="AI664" s="131">
        <f>Table5[[#This Row],[Column17]]-Table5[[#This Row],[Column20]]</f>
        <v>0</v>
      </c>
      <c r="AJ664" s="131">
        <f t="shared" si="117"/>
        <v>0</v>
      </c>
      <c r="AK664" s="131">
        <f t="shared" si="121"/>
        <v>0</v>
      </c>
      <c r="AL664" s="131">
        <f t="shared" si="118"/>
        <v>0</v>
      </c>
      <c r="AM664" s="131" t="str">
        <f t="shared" si="119"/>
        <v/>
      </c>
      <c r="AN664" s="131" t="str">
        <f t="shared" ca="1" si="120"/>
        <v/>
      </c>
    </row>
    <row r="665" spans="1:40" ht="20.25" customHeight="1" x14ac:dyDescent="0.3">
      <c r="A665" s="127"/>
      <c r="B665" s="164"/>
      <c r="C665" s="139"/>
      <c r="D665" s="140"/>
      <c r="E665" s="139"/>
      <c r="F665" s="139"/>
      <c r="G665" s="140"/>
      <c r="H665" s="139"/>
      <c r="I665" s="129"/>
      <c r="L665" s="128"/>
      <c r="M665" s="128"/>
      <c r="N665" s="128"/>
      <c r="O665" s="128"/>
      <c r="P665" s="128"/>
      <c r="Q665" s="128"/>
      <c r="R665" s="128"/>
      <c r="S665" s="128"/>
      <c r="T665" s="120">
        <f t="shared" si="111"/>
        <v>0</v>
      </c>
      <c r="U665" s="131"/>
      <c r="V665" s="131"/>
      <c r="W665" s="131">
        <f>SUMIFS($F$3:F665,$D$3:D665,D665,$C$3:C665,"Buy")+SUMIFS($F$3:F665,$D$3:D665,D665,$C$3:C665,"Coin Deposit",$E$3:E665,"&lt;&gt;")</f>
        <v>0</v>
      </c>
      <c r="X665" s="131">
        <f t="shared" si="112"/>
        <v>0</v>
      </c>
      <c r="Y665" s="131">
        <f>IF($D665=Y$1,SUMIFS($H$3:$H665,$G$3:$G665,Y$1,$C$3:$C665,"Sell"),0)</f>
        <v>0</v>
      </c>
      <c r="Z665" s="131">
        <f t="shared" si="113"/>
        <v>0</v>
      </c>
      <c r="AA665" s="131">
        <f>IF($D665=AA$1,SUMIFS($H$3:$H665,$G$3:$G665,AA$1,$C$3:$C665,"Sell"),0)</f>
        <v>0</v>
      </c>
      <c r="AB665" s="131">
        <f t="shared" si="114"/>
        <v>0</v>
      </c>
      <c r="AC665" s="131">
        <f>SUMIFS('Deductions and Deposits'!$H:$H,'Deductions and Deposits'!$G:$G,D665,'Deductions and Deposits'!$F:$F,"&lt;="&amp;B665)+SUMIFS($F$3:F665,$D$3:D665,D665,$C$3:C665,"Coin Deposit",$E$3:E665,"")</f>
        <v>0</v>
      </c>
      <c r="AD665" s="131">
        <f>SUMIFS('Deductions and Deposits'!$D:$D,'Deductions and Deposits'!$C:$C,D665)+SUMIFS($F:$F,$D:$D,D665,$C:$C,"Coin Deduction")</f>
        <v>0</v>
      </c>
      <c r="AE665" s="131">
        <f>Table5[[#This Row],[Column4]]+Table5[[#This Row],[Column14]]+Table5[[#This Row],[Column19]]+Table5[[#This Row],[Column12]]</f>
        <v>0</v>
      </c>
      <c r="AF665" s="131">
        <f>Table5[[#This Row],[Column5]]+Table5[[#This Row],[Column13]]+Table5[[#This Row],[Column21]]+Table5[[#This Row],[Column18]]</f>
        <v>0</v>
      </c>
      <c r="AG665" s="131">
        <f t="shared" si="115"/>
        <v>0</v>
      </c>
      <c r="AH665" s="131">
        <f t="shared" si="116"/>
        <v>0</v>
      </c>
      <c r="AI665" s="131">
        <f>Table5[[#This Row],[Column17]]-Table5[[#This Row],[Column20]]</f>
        <v>0</v>
      </c>
      <c r="AJ665" s="131">
        <f t="shared" si="117"/>
        <v>0</v>
      </c>
      <c r="AK665" s="131">
        <f t="shared" si="121"/>
        <v>0</v>
      </c>
      <c r="AL665" s="131">
        <f t="shared" si="118"/>
        <v>0</v>
      </c>
      <c r="AM665" s="131" t="str">
        <f t="shared" si="119"/>
        <v/>
      </c>
      <c r="AN665" s="131" t="str">
        <f t="shared" ca="1" si="120"/>
        <v/>
      </c>
    </row>
    <row r="666" spans="1:40" ht="20.25" customHeight="1" x14ac:dyDescent="0.3">
      <c r="A666" s="127"/>
      <c r="B666" s="164"/>
      <c r="C666" s="139"/>
      <c r="D666" s="140"/>
      <c r="E666" s="139"/>
      <c r="F666" s="139"/>
      <c r="G666" s="140"/>
      <c r="H666" s="139"/>
      <c r="I666" s="129"/>
      <c r="L666" s="128"/>
      <c r="M666" s="128"/>
      <c r="N666" s="128"/>
      <c r="O666" s="128"/>
      <c r="P666" s="128"/>
      <c r="Q666" s="128"/>
      <c r="R666" s="128"/>
      <c r="S666" s="128"/>
      <c r="T666" s="120">
        <f t="shared" si="111"/>
        <v>0</v>
      </c>
      <c r="U666" s="131"/>
      <c r="V666" s="131"/>
      <c r="W666" s="131">
        <f>SUMIFS($F$3:F666,$D$3:D666,D666,$C$3:C666,"Buy")+SUMIFS($F$3:F666,$D$3:D666,D666,$C$3:C666,"Coin Deposit",$E$3:E666,"&lt;&gt;")</f>
        <v>0</v>
      </c>
      <c r="X666" s="131">
        <f t="shared" si="112"/>
        <v>0</v>
      </c>
      <c r="Y666" s="131">
        <f>IF($D666=Y$1,SUMIFS($H$3:$H666,$G$3:$G666,Y$1,$C$3:$C666,"Sell"),0)</f>
        <v>0</v>
      </c>
      <c r="Z666" s="131">
        <f t="shared" si="113"/>
        <v>0</v>
      </c>
      <c r="AA666" s="131">
        <f>IF($D666=AA$1,SUMIFS($H$3:$H666,$G$3:$G666,AA$1,$C$3:$C666,"Sell"),0)</f>
        <v>0</v>
      </c>
      <c r="AB666" s="131">
        <f t="shared" si="114"/>
        <v>0</v>
      </c>
      <c r="AC666" s="131">
        <f>SUMIFS('Deductions and Deposits'!$H:$H,'Deductions and Deposits'!$G:$G,D666,'Deductions and Deposits'!$F:$F,"&lt;="&amp;B666)+SUMIFS($F$3:F666,$D$3:D666,D666,$C$3:C666,"Coin Deposit",$E$3:E666,"")</f>
        <v>0</v>
      </c>
      <c r="AD666" s="131">
        <f>SUMIFS('Deductions and Deposits'!$D:$D,'Deductions and Deposits'!$C:$C,D666)+SUMIFS($F:$F,$D:$D,D666,$C:$C,"Coin Deduction")</f>
        <v>0</v>
      </c>
      <c r="AE666" s="131">
        <f>Table5[[#This Row],[Column4]]+Table5[[#This Row],[Column14]]+Table5[[#This Row],[Column19]]+Table5[[#This Row],[Column12]]</f>
        <v>0</v>
      </c>
      <c r="AF666" s="131">
        <f>Table5[[#This Row],[Column5]]+Table5[[#This Row],[Column13]]+Table5[[#This Row],[Column21]]+Table5[[#This Row],[Column18]]</f>
        <v>0</v>
      </c>
      <c r="AG666" s="131">
        <f t="shared" si="115"/>
        <v>0</v>
      </c>
      <c r="AH666" s="131">
        <f t="shared" si="116"/>
        <v>0</v>
      </c>
      <c r="AI666" s="131">
        <f>Table5[[#This Row],[Column17]]-Table5[[#This Row],[Column20]]</f>
        <v>0</v>
      </c>
      <c r="AJ666" s="131">
        <f t="shared" si="117"/>
        <v>0</v>
      </c>
      <c r="AK666" s="131">
        <f t="shared" si="121"/>
        <v>0</v>
      </c>
      <c r="AL666" s="131">
        <f t="shared" si="118"/>
        <v>0</v>
      </c>
      <c r="AM666" s="131" t="str">
        <f t="shared" si="119"/>
        <v/>
      </c>
      <c r="AN666" s="131" t="str">
        <f t="shared" ca="1" si="120"/>
        <v/>
      </c>
    </row>
    <row r="667" spans="1:40" ht="20.25" customHeight="1" x14ac:dyDescent="0.3">
      <c r="A667" s="127"/>
      <c r="B667" s="164"/>
      <c r="C667" s="139"/>
      <c r="D667" s="140"/>
      <c r="E667" s="139"/>
      <c r="F667" s="139"/>
      <c r="G667" s="140"/>
      <c r="H667" s="139"/>
      <c r="I667" s="129"/>
      <c r="L667" s="128"/>
      <c r="M667" s="128"/>
      <c r="N667" s="128"/>
      <c r="O667" s="128"/>
      <c r="P667" s="128"/>
      <c r="Q667" s="128"/>
      <c r="R667" s="128"/>
      <c r="S667" s="128"/>
      <c r="T667" s="120">
        <f t="shared" si="111"/>
        <v>0</v>
      </c>
      <c r="U667" s="131"/>
      <c r="V667" s="131"/>
      <c r="W667" s="131">
        <f>SUMIFS($F$3:F667,$D$3:D667,D667,$C$3:C667,"Buy")+SUMIFS($F$3:F667,$D$3:D667,D667,$C$3:C667,"Coin Deposit",$E$3:E667,"&lt;&gt;")</f>
        <v>0</v>
      </c>
      <c r="X667" s="131">
        <f t="shared" si="112"/>
        <v>0</v>
      </c>
      <c r="Y667" s="131">
        <f>IF($D667=Y$1,SUMIFS($H$3:$H667,$G$3:$G667,Y$1,$C$3:$C667,"Sell"),0)</f>
        <v>0</v>
      </c>
      <c r="Z667" s="131">
        <f t="shared" si="113"/>
        <v>0</v>
      </c>
      <c r="AA667" s="131">
        <f>IF($D667=AA$1,SUMIFS($H$3:$H667,$G$3:$G667,AA$1,$C$3:$C667,"Sell"),0)</f>
        <v>0</v>
      </c>
      <c r="AB667" s="131">
        <f t="shared" si="114"/>
        <v>0</v>
      </c>
      <c r="AC667" s="131">
        <f>SUMIFS('Deductions and Deposits'!$H:$H,'Deductions and Deposits'!$G:$G,D667,'Deductions and Deposits'!$F:$F,"&lt;="&amp;B667)+SUMIFS($F$3:F667,$D$3:D667,D667,$C$3:C667,"Coin Deposit",$E$3:E667,"")</f>
        <v>0</v>
      </c>
      <c r="AD667" s="131">
        <f>SUMIFS('Deductions and Deposits'!$D:$D,'Deductions and Deposits'!$C:$C,D667)+SUMIFS($F:$F,$D:$D,D667,$C:$C,"Coin Deduction")</f>
        <v>0</v>
      </c>
      <c r="AE667" s="131">
        <f>Table5[[#This Row],[Column4]]+Table5[[#This Row],[Column14]]+Table5[[#This Row],[Column19]]+Table5[[#This Row],[Column12]]</f>
        <v>0</v>
      </c>
      <c r="AF667" s="131">
        <f>Table5[[#This Row],[Column5]]+Table5[[#This Row],[Column13]]+Table5[[#This Row],[Column21]]+Table5[[#This Row],[Column18]]</f>
        <v>0</v>
      </c>
      <c r="AG667" s="131">
        <f t="shared" si="115"/>
        <v>0</v>
      </c>
      <c r="AH667" s="131">
        <f t="shared" si="116"/>
        <v>0</v>
      </c>
      <c r="AI667" s="131">
        <f>Table5[[#This Row],[Column17]]-Table5[[#This Row],[Column20]]</f>
        <v>0</v>
      </c>
      <c r="AJ667" s="131">
        <f t="shared" si="117"/>
        <v>0</v>
      </c>
      <c r="AK667" s="131">
        <f t="shared" si="121"/>
        <v>0</v>
      </c>
      <c r="AL667" s="131">
        <f t="shared" si="118"/>
        <v>0</v>
      </c>
      <c r="AM667" s="131" t="str">
        <f t="shared" si="119"/>
        <v/>
      </c>
      <c r="AN667" s="131" t="str">
        <f t="shared" ca="1" si="120"/>
        <v/>
      </c>
    </row>
    <row r="668" spans="1:40" ht="20.25" customHeight="1" x14ac:dyDescent="0.3">
      <c r="A668" s="127"/>
      <c r="B668" s="164"/>
      <c r="C668" s="139"/>
      <c r="D668" s="140"/>
      <c r="E668" s="139"/>
      <c r="F668" s="139"/>
      <c r="G668" s="140"/>
      <c r="H668" s="139"/>
      <c r="I668" s="129"/>
      <c r="L668" s="128"/>
      <c r="M668" s="128"/>
      <c r="N668" s="128"/>
      <c r="O668" s="128"/>
      <c r="P668" s="128"/>
      <c r="Q668" s="128"/>
      <c r="R668" s="128"/>
      <c r="S668" s="128"/>
      <c r="T668" s="120">
        <f t="shared" si="111"/>
        <v>0</v>
      </c>
      <c r="U668" s="131"/>
      <c r="V668" s="131"/>
      <c r="W668" s="131">
        <f>SUMIFS($F$3:F668,$D$3:D668,D668,$C$3:C668,"Buy")+SUMIFS($F$3:F668,$D$3:D668,D668,$C$3:C668,"Coin Deposit",$E$3:E668,"&lt;&gt;")</f>
        <v>0</v>
      </c>
      <c r="X668" s="131">
        <f t="shared" si="112"/>
        <v>0</v>
      </c>
      <c r="Y668" s="131">
        <f>IF($D668=Y$1,SUMIFS($H$3:$H668,$G$3:$G668,Y$1,$C$3:$C668,"Sell"),0)</f>
        <v>0</v>
      </c>
      <c r="Z668" s="131">
        <f t="shared" si="113"/>
        <v>0</v>
      </c>
      <c r="AA668" s="131">
        <f>IF($D668=AA$1,SUMIFS($H$3:$H668,$G$3:$G668,AA$1,$C$3:$C668,"Sell"),0)</f>
        <v>0</v>
      </c>
      <c r="AB668" s="131">
        <f t="shared" si="114"/>
        <v>0</v>
      </c>
      <c r="AC668" s="131">
        <f>SUMIFS('Deductions and Deposits'!$H:$H,'Deductions and Deposits'!$G:$G,D668,'Deductions and Deposits'!$F:$F,"&lt;="&amp;B668)+SUMIFS($F$3:F668,$D$3:D668,D668,$C$3:C668,"Coin Deposit",$E$3:E668,"")</f>
        <v>0</v>
      </c>
      <c r="AD668" s="131">
        <f>SUMIFS('Deductions and Deposits'!$D:$D,'Deductions and Deposits'!$C:$C,D668)+SUMIFS($F:$F,$D:$D,D668,$C:$C,"Coin Deduction")</f>
        <v>0</v>
      </c>
      <c r="AE668" s="131">
        <f>Table5[[#This Row],[Column4]]+Table5[[#This Row],[Column14]]+Table5[[#This Row],[Column19]]+Table5[[#This Row],[Column12]]</f>
        <v>0</v>
      </c>
      <c r="AF668" s="131">
        <f>Table5[[#This Row],[Column5]]+Table5[[#This Row],[Column13]]+Table5[[#This Row],[Column21]]+Table5[[#This Row],[Column18]]</f>
        <v>0</v>
      </c>
      <c r="AG668" s="131">
        <f t="shared" si="115"/>
        <v>0</v>
      </c>
      <c r="AH668" s="131">
        <f t="shared" si="116"/>
        <v>0</v>
      </c>
      <c r="AI668" s="131">
        <f>Table5[[#This Row],[Column17]]-Table5[[#This Row],[Column20]]</f>
        <v>0</v>
      </c>
      <c r="AJ668" s="131">
        <f t="shared" si="117"/>
        <v>0</v>
      </c>
      <c r="AK668" s="131">
        <f t="shared" si="121"/>
        <v>0</v>
      </c>
      <c r="AL668" s="131">
        <f t="shared" si="118"/>
        <v>0</v>
      </c>
      <c r="AM668" s="131" t="str">
        <f t="shared" si="119"/>
        <v/>
      </c>
      <c r="AN668" s="131" t="str">
        <f t="shared" ca="1" si="120"/>
        <v/>
      </c>
    </row>
    <row r="669" spans="1:40" ht="20.25" customHeight="1" x14ac:dyDescent="0.3">
      <c r="A669" s="127"/>
      <c r="B669" s="164"/>
      <c r="C669" s="139"/>
      <c r="D669" s="140"/>
      <c r="E669" s="139"/>
      <c r="F669" s="139"/>
      <c r="G669" s="140"/>
      <c r="H669" s="139"/>
      <c r="I669" s="129"/>
      <c r="L669" s="128"/>
      <c r="M669" s="128"/>
      <c r="N669" s="128"/>
      <c r="O669" s="128"/>
      <c r="P669" s="128"/>
      <c r="Q669" s="128"/>
      <c r="R669" s="128"/>
      <c r="S669" s="128"/>
      <c r="T669" s="120">
        <f t="shared" si="111"/>
        <v>0</v>
      </c>
      <c r="U669" s="131"/>
      <c r="V669" s="131"/>
      <c r="W669" s="131">
        <f>SUMIFS($F$3:F669,$D$3:D669,D669,$C$3:C669,"Buy")+SUMIFS($F$3:F669,$D$3:D669,D669,$C$3:C669,"Coin Deposit",$E$3:E669,"&lt;&gt;")</f>
        <v>0</v>
      </c>
      <c r="X669" s="131">
        <f t="shared" si="112"/>
        <v>0</v>
      </c>
      <c r="Y669" s="131">
        <f>IF($D669=Y$1,SUMIFS($H$3:$H669,$G$3:$G669,Y$1,$C$3:$C669,"Sell"),0)</f>
        <v>0</v>
      </c>
      <c r="Z669" s="131">
        <f t="shared" si="113"/>
        <v>0</v>
      </c>
      <c r="AA669" s="131">
        <f>IF($D669=AA$1,SUMIFS($H$3:$H669,$G$3:$G669,AA$1,$C$3:$C669,"Sell"),0)</f>
        <v>0</v>
      </c>
      <c r="AB669" s="131">
        <f t="shared" si="114"/>
        <v>0</v>
      </c>
      <c r="AC669" s="131">
        <f>SUMIFS('Deductions and Deposits'!$H:$H,'Deductions and Deposits'!$G:$G,D669,'Deductions and Deposits'!$F:$F,"&lt;="&amp;B669)+SUMIFS($F$3:F669,$D$3:D669,D669,$C$3:C669,"Coin Deposit",$E$3:E669,"")</f>
        <v>0</v>
      </c>
      <c r="AD669" s="131">
        <f>SUMIFS('Deductions and Deposits'!$D:$D,'Deductions and Deposits'!$C:$C,D669)+SUMIFS($F:$F,$D:$D,D669,$C:$C,"Coin Deduction")</f>
        <v>0</v>
      </c>
      <c r="AE669" s="131">
        <f>Table5[[#This Row],[Column4]]+Table5[[#This Row],[Column14]]+Table5[[#This Row],[Column19]]+Table5[[#This Row],[Column12]]</f>
        <v>0</v>
      </c>
      <c r="AF669" s="131">
        <f>Table5[[#This Row],[Column5]]+Table5[[#This Row],[Column13]]+Table5[[#This Row],[Column21]]+Table5[[#This Row],[Column18]]</f>
        <v>0</v>
      </c>
      <c r="AG669" s="131">
        <f t="shared" si="115"/>
        <v>0</v>
      </c>
      <c r="AH669" s="131">
        <f t="shared" si="116"/>
        <v>0</v>
      </c>
      <c r="AI669" s="131">
        <f>Table5[[#This Row],[Column17]]-Table5[[#This Row],[Column20]]</f>
        <v>0</v>
      </c>
      <c r="AJ669" s="131">
        <f t="shared" si="117"/>
        <v>0</v>
      </c>
      <c r="AK669" s="131">
        <f t="shared" si="121"/>
        <v>0</v>
      </c>
      <c r="AL669" s="131">
        <f t="shared" si="118"/>
        <v>0</v>
      </c>
      <c r="AM669" s="131" t="str">
        <f t="shared" si="119"/>
        <v/>
      </c>
      <c r="AN669" s="131" t="str">
        <f t="shared" ca="1" si="120"/>
        <v/>
      </c>
    </row>
    <row r="670" spans="1:40" ht="20.25" customHeight="1" x14ac:dyDescent="0.3">
      <c r="A670" s="127"/>
      <c r="B670" s="164"/>
      <c r="C670" s="139"/>
      <c r="D670" s="140"/>
      <c r="E670" s="139"/>
      <c r="F670" s="139"/>
      <c r="G670" s="140"/>
      <c r="H670" s="139"/>
      <c r="I670" s="129"/>
      <c r="L670" s="128"/>
      <c r="M670" s="128"/>
      <c r="N670" s="128"/>
      <c r="O670" s="128"/>
      <c r="P670" s="128"/>
      <c r="Q670" s="128"/>
      <c r="R670" s="128"/>
      <c r="S670" s="128"/>
      <c r="T670" s="120">
        <f t="shared" si="111"/>
        <v>0</v>
      </c>
      <c r="U670" s="131"/>
      <c r="V670" s="131"/>
      <c r="W670" s="131">
        <f>SUMIFS($F$3:F670,$D$3:D670,D670,$C$3:C670,"Buy")+SUMIFS($F$3:F670,$D$3:D670,D670,$C$3:C670,"Coin Deposit",$E$3:E670,"&lt;&gt;")</f>
        <v>0</v>
      </c>
      <c r="X670" s="131">
        <f t="shared" si="112"/>
        <v>0</v>
      </c>
      <c r="Y670" s="131">
        <f>IF($D670=Y$1,SUMIFS($H$3:$H670,$G$3:$G670,Y$1,$C$3:$C670,"Sell"),0)</f>
        <v>0</v>
      </c>
      <c r="Z670" s="131">
        <f t="shared" si="113"/>
        <v>0</v>
      </c>
      <c r="AA670" s="131">
        <f>IF($D670=AA$1,SUMIFS($H$3:$H670,$G$3:$G670,AA$1,$C$3:$C670,"Sell"),0)</f>
        <v>0</v>
      </c>
      <c r="AB670" s="131">
        <f t="shared" si="114"/>
        <v>0</v>
      </c>
      <c r="AC670" s="131">
        <f>SUMIFS('Deductions and Deposits'!$H:$H,'Deductions and Deposits'!$G:$G,D670,'Deductions and Deposits'!$F:$F,"&lt;="&amp;B670)+SUMIFS($F$3:F670,$D$3:D670,D670,$C$3:C670,"Coin Deposit",$E$3:E670,"")</f>
        <v>0</v>
      </c>
      <c r="AD670" s="131">
        <f>SUMIFS('Deductions and Deposits'!$D:$D,'Deductions and Deposits'!$C:$C,D670)+SUMIFS($F:$F,$D:$D,D670,$C:$C,"Coin Deduction")</f>
        <v>0</v>
      </c>
      <c r="AE670" s="131">
        <f>Table5[[#This Row],[Column4]]+Table5[[#This Row],[Column14]]+Table5[[#This Row],[Column19]]+Table5[[#This Row],[Column12]]</f>
        <v>0</v>
      </c>
      <c r="AF670" s="131">
        <f>Table5[[#This Row],[Column5]]+Table5[[#This Row],[Column13]]+Table5[[#This Row],[Column21]]+Table5[[#This Row],[Column18]]</f>
        <v>0</v>
      </c>
      <c r="AG670" s="131">
        <f t="shared" si="115"/>
        <v>0</v>
      </c>
      <c r="AH670" s="131">
        <f t="shared" si="116"/>
        <v>0</v>
      </c>
      <c r="AI670" s="131">
        <f>Table5[[#This Row],[Column17]]-Table5[[#This Row],[Column20]]</f>
        <v>0</v>
      </c>
      <c r="AJ670" s="131">
        <f t="shared" si="117"/>
        <v>0</v>
      </c>
      <c r="AK670" s="131">
        <f t="shared" si="121"/>
        <v>0</v>
      </c>
      <c r="AL670" s="131">
        <f t="shared" si="118"/>
        <v>0</v>
      </c>
      <c r="AM670" s="131" t="str">
        <f t="shared" si="119"/>
        <v/>
      </c>
      <c r="AN670" s="131" t="str">
        <f t="shared" ca="1" si="120"/>
        <v/>
      </c>
    </row>
    <row r="671" spans="1:40" ht="20.25" customHeight="1" x14ac:dyDescent="0.3">
      <c r="A671" s="127"/>
      <c r="B671" s="164"/>
      <c r="C671" s="139"/>
      <c r="D671" s="140"/>
      <c r="E671" s="139"/>
      <c r="F671" s="139"/>
      <c r="G671" s="140"/>
      <c r="H671" s="139"/>
      <c r="I671" s="129"/>
      <c r="L671" s="128"/>
      <c r="M671" s="128"/>
      <c r="N671" s="128"/>
      <c r="O671" s="128"/>
      <c r="P671" s="128"/>
      <c r="Q671" s="128"/>
      <c r="R671" s="128"/>
      <c r="S671" s="128"/>
      <c r="T671" s="120">
        <f t="shared" si="111"/>
        <v>0</v>
      </c>
      <c r="U671" s="131"/>
      <c r="V671" s="131"/>
      <c r="W671" s="131">
        <f>SUMIFS($F$3:F671,$D$3:D671,D671,$C$3:C671,"Buy")+SUMIFS($F$3:F671,$D$3:D671,D671,$C$3:C671,"Coin Deposit",$E$3:E671,"&lt;&gt;")</f>
        <v>0</v>
      </c>
      <c r="X671" s="131">
        <f t="shared" si="112"/>
        <v>0</v>
      </c>
      <c r="Y671" s="131">
        <f>IF($D671=Y$1,SUMIFS($H$3:$H671,$G$3:$G671,Y$1,$C$3:$C671,"Sell"),0)</f>
        <v>0</v>
      </c>
      <c r="Z671" s="131">
        <f t="shared" si="113"/>
        <v>0</v>
      </c>
      <c r="AA671" s="131">
        <f>IF($D671=AA$1,SUMIFS($H$3:$H671,$G$3:$G671,AA$1,$C$3:$C671,"Sell"),0)</f>
        <v>0</v>
      </c>
      <c r="AB671" s="131">
        <f t="shared" si="114"/>
        <v>0</v>
      </c>
      <c r="AC671" s="131">
        <f>SUMIFS('Deductions and Deposits'!$H:$H,'Deductions and Deposits'!$G:$G,D671,'Deductions and Deposits'!$F:$F,"&lt;="&amp;B671)+SUMIFS($F$3:F671,$D$3:D671,D671,$C$3:C671,"Coin Deposit",$E$3:E671,"")</f>
        <v>0</v>
      </c>
      <c r="AD671" s="131">
        <f>SUMIFS('Deductions and Deposits'!$D:$D,'Deductions and Deposits'!$C:$C,D671)+SUMIFS($F:$F,$D:$D,D671,$C:$C,"Coin Deduction")</f>
        <v>0</v>
      </c>
      <c r="AE671" s="131">
        <f>Table5[[#This Row],[Column4]]+Table5[[#This Row],[Column14]]+Table5[[#This Row],[Column19]]+Table5[[#This Row],[Column12]]</f>
        <v>0</v>
      </c>
      <c r="AF671" s="131">
        <f>Table5[[#This Row],[Column5]]+Table5[[#This Row],[Column13]]+Table5[[#This Row],[Column21]]+Table5[[#This Row],[Column18]]</f>
        <v>0</v>
      </c>
      <c r="AG671" s="131">
        <f t="shared" si="115"/>
        <v>0</v>
      </c>
      <c r="AH671" s="131">
        <f t="shared" si="116"/>
        <v>0</v>
      </c>
      <c r="AI671" s="131">
        <f>Table5[[#This Row],[Column17]]-Table5[[#This Row],[Column20]]</f>
        <v>0</v>
      </c>
      <c r="AJ671" s="131">
        <f t="shared" si="117"/>
        <v>0</v>
      </c>
      <c r="AK671" s="131">
        <f t="shared" si="121"/>
        <v>0</v>
      </c>
      <c r="AL671" s="131">
        <f t="shared" si="118"/>
        <v>0</v>
      </c>
      <c r="AM671" s="131" t="str">
        <f t="shared" si="119"/>
        <v/>
      </c>
      <c r="AN671" s="131" t="str">
        <f t="shared" ca="1" si="120"/>
        <v/>
      </c>
    </row>
    <row r="672" spans="1:40" ht="20.25" customHeight="1" x14ac:dyDescent="0.3">
      <c r="A672" s="127"/>
      <c r="B672" s="164"/>
      <c r="C672" s="139"/>
      <c r="D672" s="140"/>
      <c r="E672" s="139"/>
      <c r="F672" s="139"/>
      <c r="G672" s="140"/>
      <c r="H672" s="139"/>
      <c r="I672" s="129"/>
      <c r="L672" s="128"/>
      <c r="M672" s="128"/>
      <c r="N672" s="128"/>
      <c r="O672" s="128"/>
      <c r="P672" s="128"/>
      <c r="Q672" s="128"/>
      <c r="R672" s="128"/>
      <c r="S672" s="128"/>
      <c r="T672" s="120">
        <f t="shared" si="111"/>
        <v>0</v>
      </c>
      <c r="U672" s="131"/>
      <c r="V672" s="131"/>
      <c r="W672" s="131">
        <f>SUMIFS($F$3:F672,$D$3:D672,D672,$C$3:C672,"Buy")+SUMIFS($F$3:F672,$D$3:D672,D672,$C$3:C672,"Coin Deposit",$E$3:E672,"&lt;&gt;")</f>
        <v>0</v>
      </c>
      <c r="X672" s="131">
        <f t="shared" si="112"/>
        <v>0</v>
      </c>
      <c r="Y672" s="131">
        <f>IF($D672=Y$1,SUMIFS($H$3:$H672,$G$3:$G672,Y$1,$C$3:$C672,"Sell"),0)</f>
        <v>0</v>
      </c>
      <c r="Z672" s="131">
        <f t="shared" si="113"/>
        <v>0</v>
      </c>
      <c r="AA672" s="131">
        <f>IF($D672=AA$1,SUMIFS($H$3:$H672,$G$3:$G672,AA$1,$C$3:$C672,"Sell"),0)</f>
        <v>0</v>
      </c>
      <c r="AB672" s="131">
        <f t="shared" si="114"/>
        <v>0</v>
      </c>
      <c r="AC672" s="131">
        <f>SUMIFS('Deductions and Deposits'!$H:$H,'Deductions and Deposits'!$G:$G,D672,'Deductions and Deposits'!$F:$F,"&lt;="&amp;B672)+SUMIFS($F$3:F672,$D$3:D672,D672,$C$3:C672,"Coin Deposit",$E$3:E672,"")</f>
        <v>0</v>
      </c>
      <c r="AD672" s="131">
        <f>SUMIFS('Deductions and Deposits'!$D:$D,'Deductions and Deposits'!$C:$C,D672)+SUMIFS($F:$F,$D:$D,D672,$C:$C,"Coin Deduction")</f>
        <v>0</v>
      </c>
      <c r="AE672" s="131">
        <f>Table5[[#This Row],[Column4]]+Table5[[#This Row],[Column14]]+Table5[[#This Row],[Column19]]+Table5[[#This Row],[Column12]]</f>
        <v>0</v>
      </c>
      <c r="AF672" s="131">
        <f>Table5[[#This Row],[Column5]]+Table5[[#This Row],[Column13]]+Table5[[#This Row],[Column21]]+Table5[[#This Row],[Column18]]</f>
        <v>0</v>
      </c>
      <c r="AG672" s="131">
        <f t="shared" si="115"/>
        <v>0</v>
      </c>
      <c r="AH672" s="131">
        <f t="shared" si="116"/>
        <v>0</v>
      </c>
      <c r="AI672" s="131">
        <f>Table5[[#This Row],[Column17]]-Table5[[#This Row],[Column20]]</f>
        <v>0</v>
      </c>
      <c r="AJ672" s="131">
        <f t="shared" si="117"/>
        <v>0</v>
      </c>
      <c r="AK672" s="131">
        <f t="shared" si="121"/>
        <v>0</v>
      </c>
      <c r="AL672" s="131">
        <f t="shared" si="118"/>
        <v>0</v>
      </c>
      <c r="AM672" s="131" t="str">
        <f t="shared" si="119"/>
        <v/>
      </c>
      <c r="AN672" s="131" t="str">
        <f t="shared" ca="1" si="120"/>
        <v/>
      </c>
    </row>
    <row r="673" spans="1:40" ht="20.25" customHeight="1" x14ac:dyDescent="0.3">
      <c r="A673" s="127"/>
      <c r="B673" s="164"/>
      <c r="C673" s="139"/>
      <c r="D673" s="140"/>
      <c r="E673" s="139"/>
      <c r="F673" s="139"/>
      <c r="G673" s="140"/>
      <c r="H673" s="139"/>
      <c r="I673" s="129"/>
      <c r="L673" s="128"/>
      <c r="M673" s="128"/>
      <c r="N673" s="128"/>
      <c r="O673" s="128"/>
      <c r="P673" s="128"/>
      <c r="Q673" s="128"/>
      <c r="R673" s="128"/>
      <c r="S673" s="128"/>
      <c r="T673" s="120">
        <f t="shared" si="111"/>
        <v>0</v>
      </c>
      <c r="U673" s="131"/>
      <c r="V673" s="131"/>
      <c r="W673" s="131">
        <f>SUMIFS($F$3:F673,$D$3:D673,D673,$C$3:C673,"Buy")+SUMIFS($F$3:F673,$D$3:D673,D673,$C$3:C673,"Coin Deposit",$E$3:E673,"&lt;&gt;")</f>
        <v>0</v>
      </c>
      <c r="X673" s="131">
        <f t="shared" si="112"/>
        <v>0</v>
      </c>
      <c r="Y673" s="131">
        <f>IF($D673=Y$1,SUMIFS($H$3:$H673,$G$3:$G673,Y$1,$C$3:$C673,"Sell"),0)</f>
        <v>0</v>
      </c>
      <c r="Z673" s="131">
        <f t="shared" si="113"/>
        <v>0</v>
      </c>
      <c r="AA673" s="131">
        <f>IF($D673=AA$1,SUMIFS($H$3:$H673,$G$3:$G673,AA$1,$C$3:$C673,"Sell"),0)</f>
        <v>0</v>
      </c>
      <c r="AB673" s="131">
        <f t="shared" si="114"/>
        <v>0</v>
      </c>
      <c r="AC673" s="131">
        <f>SUMIFS('Deductions and Deposits'!$H:$H,'Deductions and Deposits'!$G:$G,D673,'Deductions and Deposits'!$F:$F,"&lt;="&amp;B673)+SUMIFS($F$3:F673,$D$3:D673,D673,$C$3:C673,"Coin Deposit",$E$3:E673,"")</f>
        <v>0</v>
      </c>
      <c r="AD673" s="131">
        <f>SUMIFS('Deductions and Deposits'!$D:$D,'Deductions and Deposits'!$C:$C,D673)+SUMIFS($F:$F,$D:$D,D673,$C:$C,"Coin Deduction")</f>
        <v>0</v>
      </c>
      <c r="AE673" s="131">
        <f>Table5[[#This Row],[Column4]]+Table5[[#This Row],[Column14]]+Table5[[#This Row],[Column19]]+Table5[[#This Row],[Column12]]</f>
        <v>0</v>
      </c>
      <c r="AF673" s="131">
        <f>Table5[[#This Row],[Column5]]+Table5[[#This Row],[Column13]]+Table5[[#This Row],[Column21]]+Table5[[#This Row],[Column18]]</f>
        <v>0</v>
      </c>
      <c r="AG673" s="131">
        <f t="shared" si="115"/>
        <v>0</v>
      </c>
      <c r="AH673" s="131">
        <f t="shared" si="116"/>
        <v>0</v>
      </c>
      <c r="AI673" s="131">
        <f>Table5[[#This Row],[Column17]]-Table5[[#This Row],[Column20]]</f>
        <v>0</v>
      </c>
      <c r="AJ673" s="131">
        <f t="shared" si="117"/>
        <v>0</v>
      </c>
      <c r="AK673" s="131">
        <f t="shared" si="121"/>
        <v>0</v>
      </c>
      <c r="AL673" s="131">
        <f t="shared" si="118"/>
        <v>0</v>
      </c>
      <c r="AM673" s="131" t="str">
        <f t="shared" si="119"/>
        <v/>
      </c>
      <c r="AN673" s="131" t="str">
        <f t="shared" ca="1" si="120"/>
        <v/>
      </c>
    </row>
    <row r="674" spans="1:40" ht="20.25" customHeight="1" x14ac:dyDescent="0.3">
      <c r="A674" s="127"/>
      <c r="B674" s="164"/>
      <c r="C674" s="139"/>
      <c r="D674" s="140"/>
      <c r="E674" s="139"/>
      <c r="F674" s="139"/>
      <c r="G674" s="140"/>
      <c r="H674" s="139"/>
      <c r="I674" s="129"/>
      <c r="L674" s="128"/>
      <c r="M674" s="128"/>
      <c r="N674" s="128"/>
      <c r="O674" s="128"/>
      <c r="P674" s="128"/>
      <c r="Q674" s="128"/>
      <c r="R674" s="128"/>
      <c r="S674" s="128"/>
      <c r="T674" s="120">
        <f t="shared" si="111"/>
        <v>0</v>
      </c>
      <c r="U674" s="131"/>
      <c r="V674" s="131"/>
      <c r="W674" s="131">
        <f>SUMIFS($F$3:F674,$D$3:D674,D674,$C$3:C674,"Buy")+SUMIFS($F$3:F674,$D$3:D674,D674,$C$3:C674,"Coin Deposit",$E$3:E674,"&lt;&gt;")</f>
        <v>0</v>
      </c>
      <c r="X674" s="131">
        <f t="shared" si="112"/>
        <v>0</v>
      </c>
      <c r="Y674" s="131">
        <f>IF($D674=Y$1,SUMIFS($H$3:$H674,$G$3:$G674,Y$1,$C$3:$C674,"Sell"),0)</f>
        <v>0</v>
      </c>
      <c r="Z674" s="131">
        <f t="shared" si="113"/>
        <v>0</v>
      </c>
      <c r="AA674" s="131">
        <f>IF($D674=AA$1,SUMIFS($H$3:$H674,$G$3:$G674,AA$1,$C$3:$C674,"Sell"),0)</f>
        <v>0</v>
      </c>
      <c r="AB674" s="131">
        <f t="shared" si="114"/>
        <v>0</v>
      </c>
      <c r="AC674" s="131">
        <f>SUMIFS('Deductions and Deposits'!$H:$H,'Deductions and Deposits'!$G:$G,D674,'Deductions and Deposits'!$F:$F,"&lt;="&amp;B674)+SUMIFS($F$3:F674,$D$3:D674,D674,$C$3:C674,"Coin Deposit",$E$3:E674,"")</f>
        <v>0</v>
      </c>
      <c r="AD674" s="131">
        <f>SUMIFS('Deductions and Deposits'!$D:$D,'Deductions and Deposits'!$C:$C,D674)+SUMIFS($F:$F,$D:$D,D674,$C:$C,"Coin Deduction")</f>
        <v>0</v>
      </c>
      <c r="AE674" s="131">
        <f>Table5[[#This Row],[Column4]]+Table5[[#This Row],[Column14]]+Table5[[#This Row],[Column19]]+Table5[[#This Row],[Column12]]</f>
        <v>0</v>
      </c>
      <c r="AF674" s="131">
        <f>Table5[[#This Row],[Column5]]+Table5[[#This Row],[Column13]]+Table5[[#This Row],[Column21]]+Table5[[#This Row],[Column18]]</f>
        <v>0</v>
      </c>
      <c r="AG674" s="131">
        <f t="shared" si="115"/>
        <v>0</v>
      </c>
      <c r="AH674" s="131">
        <f t="shared" si="116"/>
        <v>0</v>
      </c>
      <c r="AI674" s="131">
        <f>Table5[[#This Row],[Column17]]-Table5[[#This Row],[Column20]]</f>
        <v>0</v>
      </c>
      <c r="AJ674" s="131">
        <f t="shared" si="117"/>
        <v>0</v>
      </c>
      <c r="AK674" s="131">
        <f t="shared" si="121"/>
        <v>0</v>
      </c>
      <c r="AL674" s="131">
        <f t="shared" si="118"/>
        <v>0</v>
      </c>
      <c r="AM674" s="131" t="str">
        <f t="shared" si="119"/>
        <v/>
      </c>
      <c r="AN674" s="131" t="str">
        <f t="shared" ca="1" si="120"/>
        <v/>
      </c>
    </row>
    <row r="675" spans="1:40" ht="20.25" customHeight="1" x14ac:dyDescent="0.3">
      <c r="A675" s="127"/>
      <c r="B675" s="164"/>
      <c r="C675" s="139"/>
      <c r="D675" s="140"/>
      <c r="E675" s="139"/>
      <c r="F675" s="139"/>
      <c r="G675" s="140"/>
      <c r="H675" s="139"/>
      <c r="I675" s="129"/>
      <c r="L675" s="128"/>
      <c r="M675" s="128"/>
      <c r="N675" s="128"/>
      <c r="O675" s="128"/>
      <c r="P675" s="128"/>
      <c r="Q675" s="128"/>
      <c r="R675" s="128"/>
      <c r="S675" s="128"/>
      <c r="T675" s="120">
        <f t="shared" si="111"/>
        <v>0</v>
      </c>
      <c r="U675" s="131"/>
      <c r="V675" s="131"/>
      <c r="W675" s="131">
        <f>SUMIFS($F$3:F675,$D$3:D675,D675,$C$3:C675,"Buy")+SUMIFS($F$3:F675,$D$3:D675,D675,$C$3:C675,"Coin Deposit",$E$3:E675,"&lt;&gt;")</f>
        <v>0</v>
      </c>
      <c r="X675" s="131">
        <f t="shared" si="112"/>
        <v>0</v>
      </c>
      <c r="Y675" s="131">
        <f>IF($D675=Y$1,SUMIFS($H$3:$H675,$G$3:$G675,Y$1,$C$3:$C675,"Sell"),0)</f>
        <v>0</v>
      </c>
      <c r="Z675" s="131">
        <f t="shared" si="113"/>
        <v>0</v>
      </c>
      <c r="AA675" s="131">
        <f>IF($D675=AA$1,SUMIFS($H$3:$H675,$G$3:$G675,AA$1,$C$3:$C675,"Sell"),0)</f>
        <v>0</v>
      </c>
      <c r="AB675" s="131">
        <f t="shared" si="114"/>
        <v>0</v>
      </c>
      <c r="AC675" s="131">
        <f>SUMIFS('Deductions and Deposits'!$H:$H,'Deductions and Deposits'!$G:$G,D675,'Deductions and Deposits'!$F:$F,"&lt;="&amp;B675)+SUMIFS($F$3:F675,$D$3:D675,D675,$C$3:C675,"Coin Deposit",$E$3:E675,"")</f>
        <v>0</v>
      </c>
      <c r="AD675" s="131">
        <f>SUMIFS('Deductions and Deposits'!$D:$D,'Deductions and Deposits'!$C:$C,D675)+SUMIFS($F:$F,$D:$D,D675,$C:$C,"Coin Deduction")</f>
        <v>0</v>
      </c>
      <c r="AE675" s="131">
        <f>Table5[[#This Row],[Column4]]+Table5[[#This Row],[Column14]]+Table5[[#This Row],[Column19]]+Table5[[#This Row],[Column12]]</f>
        <v>0</v>
      </c>
      <c r="AF675" s="131">
        <f>Table5[[#This Row],[Column5]]+Table5[[#This Row],[Column13]]+Table5[[#This Row],[Column21]]+Table5[[#This Row],[Column18]]</f>
        <v>0</v>
      </c>
      <c r="AG675" s="131">
        <f t="shared" si="115"/>
        <v>0</v>
      </c>
      <c r="AH675" s="131">
        <f t="shared" si="116"/>
        <v>0</v>
      </c>
      <c r="AI675" s="131">
        <f>Table5[[#This Row],[Column17]]-Table5[[#This Row],[Column20]]</f>
        <v>0</v>
      </c>
      <c r="AJ675" s="131">
        <f t="shared" si="117"/>
        <v>0</v>
      </c>
      <c r="AK675" s="131">
        <f t="shared" si="121"/>
        <v>0</v>
      </c>
      <c r="AL675" s="131">
        <f t="shared" si="118"/>
        <v>0</v>
      </c>
      <c r="AM675" s="131" t="str">
        <f t="shared" si="119"/>
        <v/>
      </c>
      <c r="AN675" s="131" t="str">
        <f t="shared" ca="1" si="120"/>
        <v/>
      </c>
    </row>
    <row r="676" spans="1:40" ht="20.25" customHeight="1" x14ac:dyDescent="0.3">
      <c r="A676" s="127"/>
      <c r="B676" s="164"/>
      <c r="C676" s="139"/>
      <c r="D676" s="140"/>
      <c r="E676" s="139"/>
      <c r="F676" s="139"/>
      <c r="G676" s="140"/>
      <c r="H676" s="139"/>
      <c r="I676" s="129"/>
      <c r="L676" s="128"/>
      <c r="M676" s="128"/>
      <c r="N676" s="128"/>
      <c r="O676" s="128"/>
      <c r="P676" s="128"/>
      <c r="Q676" s="128"/>
      <c r="R676" s="128"/>
      <c r="S676" s="128"/>
      <c r="T676" s="120">
        <f t="shared" si="111"/>
        <v>0</v>
      </c>
      <c r="U676" s="131"/>
      <c r="V676" s="131"/>
      <c r="W676" s="131">
        <f>SUMIFS($F$3:F676,$D$3:D676,D676,$C$3:C676,"Buy")+SUMIFS($F$3:F676,$D$3:D676,D676,$C$3:C676,"Coin Deposit",$E$3:E676,"&lt;&gt;")</f>
        <v>0</v>
      </c>
      <c r="X676" s="131">
        <f t="shared" si="112"/>
        <v>0</v>
      </c>
      <c r="Y676" s="131">
        <f>IF($D676=Y$1,SUMIFS($H$3:$H676,$G$3:$G676,Y$1,$C$3:$C676,"Sell"),0)</f>
        <v>0</v>
      </c>
      <c r="Z676" s="131">
        <f t="shared" si="113"/>
        <v>0</v>
      </c>
      <c r="AA676" s="131">
        <f>IF($D676=AA$1,SUMIFS($H$3:$H676,$G$3:$G676,AA$1,$C$3:$C676,"Sell"),0)</f>
        <v>0</v>
      </c>
      <c r="AB676" s="131">
        <f t="shared" si="114"/>
        <v>0</v>
      </c>
      <c r="AC676" s="131">
        <f>SUMIFS('Deductions and Deposits'!$H:$H,'Deductions and Deposits'!$G:$G,D676,'Deductions and Deposits'!$F:$F,"&lt;="&amp;B676)+SUMIFS($F$3:F676,$D$3:D676,D676,$C$3:C676,"Coin Deposit",$E$3:E676,"")</f>
        <v>0</v>
      </c>
      <c r="AD676" s="131">
        <f>SUMIFS('Deductions and Deposits'!$D:$D,'Deductions and Deposits'!$C:$C,D676)+SUMIFS($F:$F,$D:$D,D676,$C:$C,"Coin Deduction")</f>
        <v>0</v>
      </c>
      <c r="AE676" s="131">
        <f>Table5[[#This Row],[Column4]]+Table5[[#This Row],[Column14]]+Table5[[#This Row],[Column19]]+Table5[[#This Row],[Column12]]</f>
        <v>0</v>
      </c>
      <c r="AF676" s="131">
        <f>Table5[[#This Row],[Column5]]+Table5[[#This Row],[Column13]]+Table5[[#This Row],[Column21]]+Table5[[#This Row],[Column18]]</f>
        <v>0</v>
      </c>
      <c r="AG676" s="131">
        <f t="shared" si="115"/>
        <v>0</v>
      </c>
      <c r="AH676" s="131">
        <f t="shared" si="116"/>
        <v>0</v>
      </c>
      <c r="AI676" s="131">
        <f>Table5[[#This Row],[Column17]]-Table5[[#This Row],[Column20]]</f>
        <v>0</v>
      </c>
      <c r="AJ676" s="131">
        <f t="shared" si="117"/>
        <v>0</v>
      </c>
      <c r="AK676" s="131">
        <f t="shared" si="121"/>
        <v>0</v>
      </c>
      <c r="AL676" s="131">
        <f t="shared" si="118"/>
        <v>0</v>
      </c>
      <c r="AM676" s="131" t="str">
        <f t="shared" si="119"/>
        <v/>
      </c>
      <c r="AN676" s="131" t="str">
        <f t="shared" ca="1" si="120"/>
        <v/>
      </c>
    </row>
    <row r="677" spans="1:40" ht="20.25" customHeight="1" x14ac:dyDescent="0.3">
      <c r="A677" s="127"/>
      <c r="B677" s="164"/>
      <c r="C677" s="139"/>
      <c r="D677" s="140"/>
      <c r="E677" s="139"/>
      <c r="F677" s="139"/>
      <c r="G677" s="140"/>
      <c r="H677" s="139"/>
      <c r="I677" s="129"/>
      <c r="L677" s="128"/>
      <c r="M677" s="128"/>
      <c r="N677" s="128"/>
      <c r="O677" s="128"/>
      <c r="P677" s="128"/>
      <c r="Q677" s="128"/>
      <c r="R677" s="128"/>
      <c r="S677" s="128"/>
      <c r="T677" s="120">
        <f t="shared" si="111"/>
        <v>0</v>
      </c>
      <c r="U677" s="131"/>
      <c r="V677" s="131"/>
      <c r="W677" s="131">
        <f>SUMIFS($F$3:F677,$D$3:D677,D677,$C$3:C677,"Buy")+SUMIFS($F$3:F677,$D$3:D677,D677,$C$3:C677,"Coin Deposit",$E$3:E677,"&lt;&gt;")</f>
        <v>0</v>
      </c>
      <c r="X677" s="131">
        <f t="shared" si="112"/>
        <v>0</v>
      </c>
      <c r="Y677" s="131">
        <f>IF($D677=Y$1,SUMIFS($H$3:$H677,$G$3:$G677,Y$1,$C$3:$C677,"Sell"),0)</f>
        <v>0</v>
      </c>
      <c r="Z677" s="131">
        <f t="shared" si="113"/>
        <v>0</v>
      </c>
      <c r="AA677" s="131">
        <f>IF($D677=AA$1,SUMIFS($H$3:$H677,$G$3:$G677,AA$1,$C$3:$C677,"Sell"),0)</f>
        <v>0</v>
      </c>
      <c r="AB677" s="131">
        <f t="shared" si="114"/>
        <v>0</v>
      </c>
      <c r="AC677" s="131">
        <f>SUMIFS('Deductions and Deposits'!$H:$H,'Deductions and Deposits'!$G:$G,D677,'Deductions and Deposits'!$F:$F,"&lt;="&amp;B677)+SUMIFS($F$3:F677,$D$3:D677,D677,$C$3:C677,"Coin Deposit",$E$3:E677,"")</f>
        <v>0</v>
      </c>
      <c r="AD677" s="131">
        <f>SUMIFS('Deductions and Deposits'!$D:$D,'Deductions and Deposits'!$C:$C,D677)+SUMIFS($F:$F,$D:$D,D677,$C:$C,"Coin Deduction")</f>
        <v>0</v>
      </c>
      <c r="AE677" s="131">
        <f>Table5[[#This Row],[Column4]]+Table5[[#This Row],[Column14]]+Table5[[#This Row],[Column19]]+Table5[[#This Row],[Column12]]</f>
        <v>0</v>
      </c>
      <c r="AF677" s="131">
        <f>Table5[[#This Row],[Column5]]+Table5[[#This Row],[Column13]]+Table5[[#This Row],[Column21]]+Table5[[#This Row],[Column18]]</f>
        <v>0</v>
      </c>
      <c r="AG677" s="131">
        <f t="shared" si="115"/>
        <v>0</v>
      </c>
      <c r="AH677" s="131">
        <f t="shared" si="116"/>
        <v>0</v>
      </c>
      <c r="AI677" s="131">
        <f>Table5[[#This Row],[Column17]]-Table5[[#This Row],[Column20]]</f>
        <v>0</v>
      </c>
      <c r="AJ677" s="131">
        <f t="shared" si="117"/>
        <v>0</v>
      </c>
      <c r="AK677" s="131">
        <f t="shared" si="121"/>
        <v>0</v>
      </c>
      <c r="AL677" s="131">
        <f t="shared" si="118"/>
        <v>0</v>
      </c>
      <c r="AM677" s="131" t="str">
        <f t="shared" si="119"/>
        <v/>
      </c>
      <c r="AN677" s="131" t="str">
        <f t="shared" ca="1" si="120"/>
        <v/>
      </c>
    </row>
    <row r="678" spans="1:40" ht="20.25" customHeight="1" x14ac:dyDescent="0.3">
      <c r="A678" s="127"/>
      <c r="B678" s="164"/>
      <c r="C678" s="139"/>
      <c r="D678" s="140"/>
      <c r="E678" s="139"/>
      <c r="F678" s="139"/>
      <c r="G678" s="140"/>
      <c r="H678" s="139"/>
      <c r="I678" s="129"/>
      <c r="L678" s="128"/>
      <c r="M678" s="128"/>
      <c r="N678" s="128"/>
      <c r="O678" s="128"/>
      <c r="P678" s="128"/>
      <c r="Q678" s="128"/>
      <c r="R678" s="128"/>
      <c r="S678" s="128"/>
      <c r="T678" s="120">
        <f t="shared" si="111"/>
        <v>0</v>
      </c>
      <c r="U678" s="131"/>
      <c r="V678" s="131"/>
      <c r="W678" s="131">
        <f>SUMIFS($F$3:F678,$D$3:D678,D678,$C$3:C678,"Buy")+SUMIFS($F$3:F678,$D$3:D678,D678,$C$3:C678,"Coin Deposit",$E$3:E678,"&lt;&gt;")</f>
        <v>0</v>
      </c>
      <c r="X678" s="131">
        <f t="shared" si="112"/>
        <v>0</v>
      </c>
      <c r="Y678" s="131">
        <f>IF($D678=Y$1,SUMIFS($H$3:$H678,$G$3:$G678,Y$1,$C$3:$C678,"Sell"),0)</f>
        <v>0</v>
      </c>
      <c r="Z678" s="131">
        <f t="shared" si="113"/>
        <v>0</v>
      </c>
      <c r="AA678" s="131">
        <f>IF($D678=AA$1,SUMIFS($H$3:$H678,$G$3:$G678,AA$1,$C$3:$C678,"Sell"),0)</f>
        <v>0</v>
      </c>
      <c r="AB678" s="131">
        <f t="shared" si="114"/>
        <v>0</v>
      </c>
      <c r="AC678" s="131">
        <f>SUMIFS('Deductions and Deposits'!$H:$H,'Deductions and Deposits'!$G:$G,D678,'Deductions and Deposits'!$F:$F,"&lt;="&amp;B678)+SUMIFS($F$3:F678,$D$3:D678,D678,$C$3:C678,"Coin Deposit",$E$3:E678,"")</f>
        <v>0</v>
      </c>
      <c r="AD678" s="131">
        <f>SUMIFS('Deductions and Deposits'!$D:$D,'Deductions and Deposits'!$C:$C,D678)+SUMIFS($F:$F,$D:$D,D678,$C:$C,"Coin Deduction")</f>
        <v>0</v>
      </c>
      <c r="AE678" s="131">
        <f>Table5[[#This Row],[Column4]]+Table5[[#This Row],[Column14]]+Table5[[#This Row],[Column19]]+Table5[[#This Row],[Column12]]</f>
        <v>0</v>
      </c>
      <c r="AF678" s="131">
        <f>Table5[[#This Row],[Column5]]+Table5[[#This Row],[Column13]]+Table5[[#This Row],[Column21]]+Table5[[#This Row],[Column18]]</f>
        <v>0</v>
      </c>
      <c r="AG678" s="131">
        <f t="shared" si="115"/>
        <v>0</v>
      </c>
      <c r="AH678" s="131">
        <f t="shared" si="116"/>
        <v>0</v>
      </c>
      <c r="AI678" s="131">
        <f>Table5[[#This Row],[Column17]]-Table5[[#This Row],[Column20]]</f>
        <v>0</v>
      </c>
      <c r="AJ678" s="131">
        <f t="shared" si="117"/>
        <v>0</v>
      </c>
      <c r="AK678" s="131">
        <f t="shared" si="121"/>
        <v>0</v>
      </c>
      <c r="AL678" s="131">
        <f t="shared" si="118"/>
        <v>0</v>
      </c>
      <c r="AM678" s="131" t="str">
        <f t="shared" si="119"/>
        <v/>
      </c>
      <c r="AN678" s="131" t="str">
        <f t="shared" ca="1" si="120"/>
        <v/>
      </c>
    </row>
    <row r="679" spans="1:40" ht="20.25" customHeight="1" x14ac:dyDescent="0.3">
      <c r="A679" s="127"/>
      <c r="B679" s="164"/>
      <c r="C679" s="139"/>
      <c r="D679" s="140"/>
      <c r="E679" s="139"/>
      <c r="F679" s="139"/>
      <c r="G679" s="140"/>
      <c r="H679" s="139"/>
      <c r="I679" s="129"/>
      <c r="L679" s="128"/>
      <c r="M679" s="128"/>
      <c r="N679" s="128"/>
      <c r="O679" s="128"/>
      <c r="P679" s="128"/>
      <c r="Q679" s="128"/>
      <c r="R679" s="128"/>
      <c r="S679" s="128"/>
      <c r="T679" s="120">
        <f t="shared" si="111"/>
        <v>0</v>
      </c>
      <c r="U679" s="131"/>
      <c r="V679" s="131"/>
      <c r="W679" s="131">
        <f>SUMIFS($F$3:F679,$D$3:D679,D679,$C$3:C679,"Buy")+SUMIFS($F$3:F679,$D$3:D679,D679,$C$3:C679,"Coin Deposit",$E$3:E679,"&lt;&gt;")</f>
        <v>0</v>
      </c>
      <c r="X679" s="131">
        <f t="shared" si="112"/>
        <v>0</v>
      </c>
      <c r="Y679" s="131">
        <f>IF($D679=Y$1,SUMIFS($H$3:$H679,$G$3:$G679,Y$1,$C$3:$C679,"Sell"),0)</f>
        <v>0</v>
      </c>
      <c r="Z679" s="131">
        <f t="shared" si="113"/>
        <v>0</v>
      </c>
      <c r="AA679" s="131">
        <f>IF($D679=AA$1,SUMIFS($H$3:$H679,$G$3:$G679,AA$1,$C$3:$C679,"Sell"),0)</f>
        <v>0</v>
      </c>
      <c r="AB679" s="131">
        <f t="shared" si="114"/>
        <v>0</v>
      </c>
      <c r="AC679" s="131">
        <f>SUMIFS('Deductions and Deposits'!$H:$H,'Deductions and Deposits'!$G:$G,D679,'Deductions and Deposits'!$F:$F,"&lt;="&amp;B679)+SUMIFS($F$3:F679,$D$3:D679,D679,$C$3:C679,"Coin Deposit",$E$3:E679,"")</f>
        <v>0</v>
      </c>
      <c r="AD679" s="131">
        <f>SUMIFS('Deductions and Deposits'!$D:$D,'Deductions and Deposits'!$C:$C,D679)+SUMIFS($F:$F,$D:$D,D679,$C:$C,"Coin Deduction")</f>
        <v>0</v>
      </c>
      <c r="AE679" s="131">
        <f>Table5[[#This Row],[Column4]]+Table5[[#This Row],[Column14]]+Table5[[#This Row],[Column19]]+Table5[[#This Row],[Column12]]</f>
        <v>0</v>
      </c>
      <c r="AF679" s="131">
        <f>Table5[[#This Row],[Column5]]+Table5[[#This Row],[Column13]]+Table5[[#This Row],[Column21]]+Table5[[#This Row],[Column18]]</f>
        <v>0</v>
      </c>
      <c r="AG679" s="131">
        <f t="shared" si="115"/>
        <v>0</v>
      </c>
      <c r="AH679" s="131">
        <f t="shared" si="116"/>
        <v>0</v>
      </c>
      <c r="AI679" s="131">
        <f>Table5[[#This Row],[Column17]]-Table5[[#This Row],[Column20]]</f>
        <v>0</v>
      </c>
      <c r="AJ679" s="131">
        <f t="shared" si="117"/>
        <v>0</v>
      </c>
      <c r="AK679" s="131">
        <f t="shared" si="121"/>
        <v>0</v>
      </c>
      <c r="AL679" s="131">
        <f t="shared" si="118"/>
        <v>0</v>
      </c>
      <c r="AM679" s="131" t="str">
        <f t="shared" si="119"/>
        <v/>
      </c>
      <c r="AN679" s="131" t="str">
        <f t="shared" ca="1" si="120"/>
        <v/>
      </c>
    </row>
    <row r="680" spans="1:40" ht="20.25" customHeight="1" x14ac:dyDescent="0.3">
      <c r="A680" s="127"/>
      <c r="B680" s="164"/>
      <c r="C680" s="139"/>
      <c r="D680" s="140"/>
      <c r="E680" s="139"/>
      <c r="F680" s="139"/>
      <c r="G680" s="140"/>
      <c r="H680" s="139"/>
      <c r="I680" s="129"/>
      <c r="L680" s="128"/>
      <c r="M680" s="128"/>
      <c r="N680" s="128"/>
      <c r="O680" s="128"/>
      <c r="P680" s="128"/>
      <c r="Q680" s="128"/>
      <c r="R680" s="128"/>
      <c r="S680" s="128"/>
      <c r="T680" s="120">
        <f t="shared" si="111"/>
        <v>0</v>
      </c>
      <c r="U680" s="131"/>
      <c r="V680" s="131"/>
      <c r="W680" s="131">
        <f>SUMIFS($F$3:F680,$D$3:D680,D680,$C$3:C680,"Buy")+SUMIFS($F$3:F680,$D$3:D680,D680,$C$3:C680,"Coin Deposit",$E$3:E680,"&lt;&gt;")</f>
        <v>0</v>
      </c>
      <c r="X680" s="131">
        <f t="shared" si="112"/>
        <v>0</v>
      </c>
      <c r="Y680" s="131">
        <f>IF($D680=Y$1,SUMIFS($H$3:$H680,$G$3:$G680,Y$1,$C$3:$C680,"Sell"),0)</f>
        <v>0</v>
      </c>
      <c r="Z680" s="131">
        <f t="shared" si="113"/>
        <v>0</v>
      </c>
      <c r="AA680" s="131">
        <f>IF($D680=AA$1,SUMIFS($H$3:$H680,$G$3:$G680,AA$1,$C$3:$C680,"Sell"),0)</f>
        <v>0</v>
      </c>
      <c r="AB680" s="131">
        <f t="shared" si="114"/>
        <v>0</v>
      </c>
      <c r="AC680" s="131">
        <f>SUMIFS('Deductions and Deposits'!$H:$H,'Deductions and Deposits'!$G:$G,D680,'Deductions and Deposits'!$F:$F,"&lt;="&amp;B680)+SUMIFS($F$3:F680,$D$3:D680,D680,$C$3:C680,"Coin Deposit",$E$3:E680,"")</f>
        <v>0</v>
      </c>
      <c r="AD680" s="131">
        <f>SUMIFS('Deductions and Deposits'!$D:$D,'Deductions and Deposits'!$C:$C,D680)+SUMIFS($F:$F,$D:$D,D680,$C:$C,"Coin Deduction")</f>
        <v>0</v>
      </c>
      <c r="AE680" s="131">
        <f>Table5[[#This Row],[Column4]]+Table5[[#This Row],[Column14]]+Table5[[#This Row],[Column19]]+Table5[[#This Row],[Column12]]</f>
        <v>0</v>
      </c>
      <c r="AF680" s="131">
        <f>Table5[[#This Row],[Column5]]+Table5[[#This Row],[Column13]]+Table5[[#This Row],[Column21]]+Table5[[#This Row],[Column18]]</f>
        <v>0</v>
      </c>
      <c r="AG680" s="131">
        <f t="shared" si="115"/>
        <v>0</v>
      </c>
      <c r="AH680" s="131">
        <f t="shared" si="116"/>
        <v>0</v>
      </c>
      <c r="AI680" s="131">
        <f>Table5[[#This Row],[Column17]]-Table5[[#This Row],[Column20]]</f>
        <v>0</v>
      </c>
      <c r="AJ680" s="131">
        <f t="shared" si="117"/>
        <v>0</v>
      </c>
      <c r="AK680" s="131">
        <f t="shared" si="121"/>
        <v>0</v>
      </c>
      <c r="AL680" s="131">
        <f t="shared" si="118"/>
        <v>0</v>
      </c>
      <c r="AM680" s="131" t="str">
        <f t="shared" si="119"/>
        <v/>
      </c>
      <c r="AN680" s="131" t="str">
        <f t="shared" ca="1" si="120"/>
        <v/>
      </c>
    </row>
    <row r="681" spans="1:40" ht="20.25" customHeight="1" x14ac:dyDescent="0.3">
      <c r="A681" s="127"/>
      <c r="B681" s="164"/>
      <c r="C681" s="139"/>
      <c r="D681" s="140"/>
      <c r="E681" s="139"/>
      <c r="F681" s="139"/>
      <c r="G681" s="140"/>
      <c r="H681" s="139"/>
      <c r="I681" s="129"/>
      <c r="L681" s="128"/>
      <c r="M681" s="128"/>
      <c r="N681" s="128"/>
      <c r="O681" s="128"/>
      <c r="P681" s="128"/>
      <c r="Q681" s="128"/>
      <c r="R681" s="128"/>
      <c r="S681" s="128"/>
      <c r="T681" s="120">
        <f t="shared" si="111"/>
        <v>0</v>
      </c>
      <c r="U681" s="131"/>
      <c r="V681" s="131"/>
      <c r="W681" s="131">
        <f>SUMIFS($F$3:F681,$D$3:D681,D681,$C$3:C681,"Buy")+SUMIFS($F$3:F681,$D$3:D681,D681,$C$3:C681,"Coin Deposit",$E$3:E681,"&lt;&gt;")</f>
        <v>0</v>
      </c>
      <c r="X681" s="131">
        <f t="shared" si="112"/>
        <v>0</v>
      </c>
      <c r="Y681" s="131">
        <f>IF($D681=Y$1,SUMIFS($H$3:$H681,$G$3:$G681,Y$1,$C$3:$C681,"Sell"),0)</f>
        <v>0</v>
      </c>
      <c r="Z681" s="131">
        <f t="shared" si="113"/>
        <v>0</v>
      </c>
      <c r="AA681" s="131">
        <f>IF($D681=AA$1,SUMIFS($H$3:$H681,$G$3:$G681,AA$1,$C$3:$C681,"Sell"),0)</f>
        <v>0</v>
      </c>
      <c r="AB681" s="131">
        <f t="shared" si="114"/>
        <v>0</v>
      </c>
      <c r="AC681" s="131">
        <f>SUMIFS('Deductions and Deposits'!$H:$H,'Deductions and Deposits'!$G:$G,D681,'Deductions and Deposits'!$F:$F,"&lt;="&amp;B681)+SUMIFS($F$3:F681,$D$3:D681,D681,$C$3:C681,"Coin Deposit",$E$3:E681,"")</f>
        <v>0</v>
      </c>
      <c r="AD681" s="131">
        <f>SUMIFS('Deductions and Deposits'!$D:$D,'Deductions and Deposits'!$C:$C,D681)+SUMIFS($F:$F,$D:$D,D681,$C:$C,"Coin Deduction")</f>
        <v>0</v>
      </c>
      <c r="AE681" s="131">
        <f>Table5[[#This Row],[Column4]]+Table5[[#This Row],[Column14]]+Table5[[#This Row],[Column19]]+Table5[[#This Row],[Column12]]</f>
        <v>0</v>
      </c>
      <c r="AF681" s="131">
        <f>Table5[[#This Row],[Column5]]+Table5[[#This Row],[Column13]]+Table5[[#This Row],[Column21]]+Table5[[#This Row],[Column18]]</f>
        <v>0</v>
      </c>
      <c r="AG681" s="131">
        <f t="shared" si="115"/>
        <v>0</v>
      </c>
      <c r="AH681" s="131">
        <f t="shared" si="116"/>
        <v>0</v>
      </c>
      <c r="AI681" s="131">
        <f>Table5[[#This Row],[Column17]]-Table5[[#This Row],[Column20]]</f>
        <v>0</v>
      </c>
      <c r="AJ681" s="131">
        <f t="shared" si="117"/>
        <v>0</v>
      </c>
      <c r="AK681" s="131">
        <f t="shared" si="121"/>
        <v>0</v>
      </c>
      <c r="AL681" s="131">
        <f t="shared" si="118"/>
        <v>0</v>
      </c>
      <c r="AM681" s="131" t="str">
        <f t="shared" si="119"/>
        <v/>
      </c>
      <c r="AN681" s="131" t="str">
        <f t="shared" ca="1" si="120"/>
        <v/>
      </c>
    </row>
    <row r="682" spans="1:40" ht="20.25" customHeight="1" x14ac:dyDescent="0.3">
      <c r="A682" s="127"/>
      <c r="B682" s="164"/>
      <c r="C682" s="139"/>
      <c r="D682" s="140"/>
      <c r="E682" s="139"/>
      <c r="F682" s="139"/>
      <c r="G682" s="140"/>
      <c r="H682" s="139"/>
      <c r="I682" s="129"/>
      <c r="L682" s="128"/>
      <c r="M682" s="128"/>
      <c r="N682" s="128"/>
      <c r="O682" s="128"/>
      <c r="P682" s="128"/>
      <c r="Q682" s="128"/>
      <c r="R682" s="128"/>
      <c r="S682" s="128"/>
      <c r="T682" s="120">
        <f t="shared" si="111"/>
        <v>0</v>
      </c>
      <c r="U682" s="131"/>
      <c r="V682" s="131"/>
      <c r="W682" s="131">
        <f>SUMIFS($F$3:F682,$D$3:D682,D682,$C$3:C682,"Buy")+SUMIFS($F$3:F682,$D$3:D682,D682,$C$3:C682,"Coin Deposit",$E$3:E682,"&lt;&gt;")</f>
        <v>0</v>
      </c>
      <c r="X682" s="131">
        <f t="shared" si="112"/>
        <v>0</v>
      </c>
      <c r="Y682" s="131">
        <f>IF($D682=Y$1,SUMIFS($H$3:$H682,$G$3:$G682,Y$1,$C$3:$C682,"Sell"),0)</f>
        <v>0</v>
      </c>
      <c r="Z682" s="131">
        <f t="shared" si="113"/>
        <v>0</v>
      </c>
      <c r="AA682" s="131">
        <f>IF($D682=AA$1,SUMIFS($H$3:$H682,$G$3:$G682,AA$1,$C$3:$C682,"Sell"),0)</f>
        <v>0</v>
      </c>
      <c r="AB682" s="131">
        <f t="shared" si="114"/>
        <v>0</v>
      </c>
      <c r="AC682" s="131">
        <f>SUMIFS('Deductions and Deposits'!$H:$H,'Deductions and Deposits'!$G:$G,D682,'Deductions and Deposits'!$F:$F,"&lt;="&amp;B682)+SUMIFS($F$3:F682,$D$3:D682,D682,$C$3:C682,"Coin Deposit",$E$3:E682,"")</f>
        <v>0</v>
      </c>
      <c r="AD682" s="131">
        <f>SUMIFS('Deductions and Deposits'!$D:$D,'Deductions and Deposits'!$C:$C,D682)+SUMIFS($F:$F,$D:$D,D682,$C:$C,"Coin Deduction")</f>
        <v>0</v>
      </c>
      <c r="AE682" s="131">
        <f>Table5[[#This Row],[Column4]]+Table5[[#This Row],[Column14]]+Table5[[#This Row],[Column19]]+Table5[[#This Row],[Column12]]</f>
        <v>0</v>
      </c>
      <c r="AF682" s="131">
        <f>Table5[[#This Row],[Column5]]+Table5[[#This Row],[Column13]]+Table5[[#This Row],[Column21]]+Table5[[#This Row],[Column18]]</f>
        <v>0</v>
      </c>
      <c r="AG682" s="131">
        <f t="shared" si="115"/>
        <v>0</v>
      </c>
      <c r="AH682" s="131">
        <f t="shared" si="116"/>
        <v>0</v>
      </c>
      <c r="AI682" s="131">
        <f>Table5[[#This Row],[Column17]]-Table5[[#This Row],[Column20]]</f>
        <v>0</v>
      </c>
      <c r="AJ682" s="131">
        <f t="shared" si="117"/>
        <v>0</v>
      </c>
      <c r="AK682" s="131">
        <f t="shared" si="121"/>
        <v>0</v>
      </c>
      <c r="AL682" s="131">
        <f t="shared" si="118"/>
        <v>0</v>
      </c>
      <c r="AM682" s="131" t="str">
        <f t="shared" si="119"/>
        <v/>
      </c>
      <c r="AN682" s="131" t="str">
        <f t="shared" ca="1" si="120"/>
        <v/>
      </c>
    </row>
    <row r="683" spans="1:40" ht="20.25" customHeight="1" x14ac:dyDescent="0.3">
      <c r="A683" s="127"/>
      <c r="B683" s="164"/>
      <c r="C683" s="139"/>
      <c r="D683" s="140"/>
      <c r="E683" s="139"/>
      <c r="F683" s="139"/>
      <c r="G683" s="140"/>
      <c r="H683" s="139"/>
      <c r="I683" s="129"/>
      <c r="L683" s="128"/>
      <c r="M683" s="128"/>
      <c r="N683" s="128"/>
      <c r="O683" s="128"/>
      <c r="P683" s="128"/>
      <c r="Q683" s="128"/>
      <c r="R683" s="128"/>
      <c r="S683" s="128"/>
      <c r="T683" s="120">
        <f t="shared" si="111"/>
        <v>0</v>
      </c>
      <c r="U683" s="131"/>
      <c r="V683" s="131"/>
      <c r="W683" s="131">
        <f>SUMIFS($F$3:F683,$D$3:D683,D683,$C$3:C683,"Buy")+SUMIFS($F$3:F683,$D$3:D683,D683,$C$3:C683,"Coin Deposit",$E$3:E683,"&lt;&gt;")</f>
        <v>0</v>
      </c>
      <c r="X683" s="131">
        <f t="shared" si="112"/>
        <v>0</v>
      </c>
      <c r="Y683" s="131">
        <f>IF($D683=Y$1,SUMIFS($H$3:$H683,$G$3:$G683,Y$1,$C$3:$C683,"Sell"),0)</f>
        <v>0</v>
      </c>
      <c r="Z683" s="131">
        <f t="shared" si="113"/>
        <v>0</v>
      </c>
      <c r="AA683" s="131">
        <f>IF($D683=AA$1,SUMIFS($H$3:$H683,$G$3:$G683,AA$1,$C$3:$C683,"Sell"),0)</f>
        <v>0</v>
      </c>
      <c r="AB683" s="131">
        <f t="shared" si="114"/>
        <v>0</v>
      </c>
      <c r="AC683" s="131">
        <f>SUMIFS('Deductions and Deposits'!$H:$H,'Deductions and Deposits'!$G:$G,D683,'Deductions and Deposits'!$F:$F,"&lt;="&amp;B683)+SUMIFS($F$3:F683,$D$3:D683,D683,$C$3:C683,"Coin Deposit",$E$3:E683,"")</f>
        <v>0</v>
      </c>
      <c r="AD683" s="131">
        <f>SUMIFS('Deductions and Deposits'!$D:$D,'Deductions and Deposits'!$C:$C,D683)+SUMIFS($F:$F,$D:$D,D683,$C:$C,"Coin Deduction")</f>
        <v>0</v>
      </c>
      <c r="AE683" s="131">
        <f>Table5[[#This Row],[Column4]]+Table5[[#This Row],[Column14]]+Table5[[#This Row],[Column19]]+Table5[[#This Row],[Column12]]</f>
        <v>0</v>
      </c>
      <c r="AF683" s="131">
        <f>Table5[[#This Row],[Column5]]+Table5[[#This Row],[Column13]]+Table5[[#This Row],[Column21]]+Table5[[#This Row],[Column18]]</f>
        <v>0</v>
      </c>
      <c r="AG683" s="131">
        <f t="shared" si="115"/>
        <v>0</v>
      </c>
      <c r="AH683" s="131">
        <f t="shared" si="116"/>
        <v>0</v>
      </c>
      <c r="AI683" s="131">
        <f>Table5[[#This Row],[Column17]]-Table5[[#This Row],[Column20]]</f>
        <v>0</v>
      </c>
      <c r="AJ683" s="131">
        <f t="shared" si="117"/>
        <v>0</v>
      </c>
      <c r="AK683" s="131">
        <f t="shared" si="121"/>
        <v>0</v>
      </c>
      <c r="AL683" s="131">
        <f t="shared" si="118"/>
        <v>0</v>
      </c>
      <c r="AM683" s="131" t="str">
        <f t="shared" si="119"/>
        <v/>
      </c>
      <c r="AN683" s="131" t="str">
        <f t="shared" ca="1" si="120"/>
        <v/>
      </c>
    </row>
    <row r="684" spans="1:40" ht="20.25" customHeight="1" x14ac:dyDescent="0.3">
      <c r="A684" s="127"/>
      <c r="B684" s="164"/>
      <c r="C684" s="139"/>
      <c r="D684" s="140"/>
      <c r="E684" s="139"/>
      <c r="F684" s="139"/>
      <c r="G684" s="140"/>
      <c r="H684" s="139"/>
      <c r="I684" s="129"/>
      <c r="L684" s="128"/>
      <c r="M684" s="128"/>
      <c r="N684" s="128"/>
      <c r="O684" s="128"/>
      <c r="P684" s="128"/>
      <c r="Q684" s="128"/>
      <c r="R684" s="128"/>
      <c r="S684" s="128"/>
      <c r="T684" s="120">
        <f t="shared" si="111"/>
        <v>0</v>
      </c>
      <c r="U684" s="131"/>
      <c r="V684" s="131"/>
      <c r="W684" s="131">
        <f>SUMIFS($F$3:F684,$D$3:D684,D684,$C$3:C684,"Buy")+SUMIFS($F$3:F684,$D$3:D684,D684,$C$3:C684,"Coin Deposit",$E$3:E684,"&lt;&gt;")</f>
        <v>0</v>
      </c>
      <c r="X684" s="131">
        <f t="shared" si="112"/>
        <v>0</v>
      </c>
      <c r="Y684" s="131">
        <f>IF($D684=Y$1,SUMIFS($H$3:$H684,$G$3:$G684,Y$1,$C$3:$C684,"Sell"),0)</f>
        <v>0</v>
      </c>
      <c r="Z684" s="131">
        <f t="shared" si="113"/>
        <v>0</v>
      </c>
      <c r="AA684" s="131">
        <f>IF($D684=AA$1,SUMIFS($H$3:$H684,$G$3:$G684,AA$1,$C$3:$C684,"Sell"),0)</f>
        <v>0</v>
      </c>
      <c r="AB684" s="131">
        <f t="shared" si="114"/>
        <v>0</v>
      </c>
      <c r="AC684" s="131">
        <f>SUMIFS('Deductions and Deposits'!$H:$H,'Deductions and Deposits'!$G:$G,D684,'Deductions and Deposits'!$F:$F,"&lt;="&amp;B684)+SUMIFS($F$3:F684,$D$3:D684,D684,$C$3:C684,"Coin Deposit",$E$3:E684,"")</f>
        <v>0</v>
      </c>
      <c r="AD684" s="131">
        <f>SUMIFS('Deductions and Deposits'!$D:$D,'Deductions and Deposits'!$C:$C,D684)+SUMIFS($F:$F,$D:$D,D684,$C:$C,"Coin Deduction")</f>
        <v>0</v>
      </c>
      <c r="AE684" s="131">
        <f>Table5[[#This Row],[Column4]]+Table5[[#This Row],[Column14]]+Table5[[#This Row],[Column19]]+Table5[[#This Row],[Column12]]</f>
        <v>0</v>
      </c>
      <c r="AF684" s="131">
        <f>Table5[[#This Row],[Column5]]+Table5[[#This Row],[Column13]]+Table5[[#This Row],[Column21]]+Table5[[#This Row],[Column18]]</f>
        <v>0</v>
      </c>
      <c r="AG684" s="131">
        <f t="shared" si="115"/>
        <v>0</v>
      </c>
      <c r="AH684" s="131">
        <f t="shared" si="116"/>
        <v>0</v>
      </c>
      <c r="AI684" s="131">
        <f>Table5[[#This Row],[Column17]]-Table5[[#This Row],[Column20]]</f>
        <v>0</v>
      </c>
      <c r="AJ684" s="131">
        <f t="shared" si="117"/>
        <v>0</v>
      </c>
      <c r="AK684" s="131">
        <f t="shared" si="121"/>
        <v>0</v>
      </c>
      <c r="AL684" s="131">
        <f t="shared" si="118"/>
        <v>0</v>
      </c>
      <c r="AM684" s="131" t="str">
        <f t="shared" si="119"/>
        <v/>
      </c>
      <c r="AN684" s="131" t="str">
        <f t="shared" ca="1" si="120"/>
        <v/>
      </c>
    </row>
    <row r="685" spans="1:40" ht="20.25" customHeight="1" x14ac:dyDescent="0.3">
      <c r="A685" s="127"/>
      <c r="B685" s="164"/>
      <c r="C685" s="139"/>
      <c r="D685" s="140"/>
      <c r="E685" s="139"/>
      <c r="F685" s="139"/>
      <c r="G685" s="140"/>
      <c r="H685" s="139"/>
      <c r="I685" s="129"/>
      <c r="L685" s="128"/>
      <c r="M685" s="128"/>
      <c r="N685" s="128"/>
      <c r="O685" s="128"/>
      <c r="P685" s="128"/>
      <c r="Q685" s="128"/>
      <c r="R685" s="128"/>
      <c r="S685" s="128"/>
      <c r="T685" s="120">
        <f t="shared" si="111"/>
        <v>0</v>
      </c>
      <c r="U685" s="131"/>
      <c r="V685" s="131"/>
      <c r="W685" s="131">
        <f>SUMIFS($F$3:F685,$D$3:D685,D685,$C$3:C685,"Buy")+SUMIFS($F$3:F685,$D$3:D685,D685,$C$3:C685,"Coin Deposit",$E$3:E685,"&lt;&gt;")</f>
        <v>0</v>
      </c>
      <c r="X685" s="131">
        <f t="shared" si="112"/>
        <v>0</v>
      </c>
      <c r="Y685" s="131">
        <f>IF($D685=Y$1,SUMIFS($H$3:$H685,$G$3:$G685,Y$1,$C$3:$C685,"Sell"),0)</f>
        <v>0</v>
      </c>
      <c r="Z685" s="131">
        <f t="shared" si="113"/>
        <v>0</v>
      </c>
      <c r="AA685" s="131">
        <f>IF($D685=AA$1,SUMIFS($H$3:$H685,$G$3:$G685,AA$1,$C$3:$C685,"Sell"),0)</f>
        <v>0</v>
      </c>
      <c r="AB685" s="131">
        <f t="shared" si="114"/>
        <v>0</v>
      </c>
      <c r="AC685" s="131">
        <f>SUMIFS('Deductions and Deposits'!$H:$H,'Deductions and Deposits'!$G:$G,D685,'Deductions and Deposits'!$F:$F,"&lt;="&amp;B685)+SUMIFS($F$3:F685,$D$3:D685,D685,$C$3:C685,"Coin Deposit",$E$3:E685,"")</f>
        <v>0</v>
      </c>
      <c r="AD685" s="131">
        <f>SUMIFS('Deductions and Deposits'!$D:$D,'Deductions and Deposits'!$C:$C,D685)+SUMIFS($F:$F,$D:$D,D685,$C:$C,"Coin Deduction")</f>
        <v>0</v>
      </c>
      <c r="AE685" s="131">
        <f>Table5[[#This Row],[Column4]]+Table5[[#This Row],[Column14]]+Table5[[#This Row],[Column19]]+Table5[[#This Row],[Column12]]</f>
        <v>0</v>
      </c>
      <c r="AF685" s="131">
        <f>Table5[[#This Row],[Column5]]+Table5[[#This Row],[Column13]]+Table5[[#This Row],[Column21]]+Table5[[#This Row],[Column18]]</f>
        <v>0</v>
      </c>
      <c r="AG685" s="131">
        <f t="shared" si="115"/>
        <v>0</v>
      </c>
      <c r="AH685" s="131">
        <f t="shared" si="116"/>
        <v>0</v>
      </c>
      <c r="AI685" s="131">
        <f>Table5[[#This Row],[Column17]]-Table5[[#This Row],[Column20]]</f>
        <v>0</v>
      </c>
      <c r="AJ685" s="131">
        <f t="shared" si="117"/>
        <v>0</v>
      </c>
      <c r="AK685" s="131">
        <f t="shared" si="121"/>
        <v>0</v>
      </c>
      <c r="AL685" s="131">
        <f t="shared" si="118"/>
        <v>0</v>
      </c>
      <c r="AM685" s="131" t="str">
        <f t="shared" si="119"/>
        <v/>
      </c>
      <c r="AN685" s="131" t="str">
        <f t="shared" ca="1" si="120"/>
        <v/>
      </c>
    </row>
    <row r="686" spans="1:40" ht="20.25" customHeight="1" x14ac:dyDescent="0.3">
      <c r="A686" s="127"/>
      <c r="B686" s="164"/>
      <c r="C686" s="139"/>
      <c r="D686" s="140"/>
      <c r="E686" s="139"/>
      <c r="F686" s="139"/>
      <c r="G686" s="140"/>
      <c r="H686" s="139"/>
      <c r="I686" s="129"/>
      <c r="L686" s="128"/>
      <c r="M686" s="128"/>
      <c r="N686" s="128"/>
      <c r="O686" s="128"/>
      <c r="P686" s="128"/>
      <c r="Q686" s="128"/>
      <c r="R686" s="128"/>
      <c r="S686" s="128"/>
      <c r="T686" s="120">
        <f t="shared" si="111"/>
        <v>0</v>
      </c>
      <c r="U686" s="131"/>
      <c r="V686" s="131"/>
      <c r="W686" s="131">
        <f>SUMIFS($F$3:F686,$D$3:D686,D686,$C$3:C686,"Buy")+SUMIFS($F$3:F686,$D$3:D686,D686,$C$3:C686,"Coin Deposit",$E$3:E686,"&lt;&gt;")</f>
        <v>0</v>
      </c>
      <c r="X686" s="131">
        <f t="shared" si="112"/>
        <v>0</v>
      </c>
      <c r="Y686" s="131">
        <f>IF($D686=Y$1,SUMIFS($H$3:$H686,$G$3:$G686,Y$1,$C$3:$C686,"Sell"),0)</f>
        <v>0</v>
      </c>
      <c r="Z686" s="131">
        <f t="shared" si="113"/>
        <v>0</v>
      </c>
      <c r="AA686" s="131">
        <f>IF($D686=AA$1,SUMIFS($H$3:$H686,$G$3:$G686,AA$1,$C$3:$C686,"Sell"),0)</f>
        <v>0</v>
      </c>
      <c r="AB686" s="131">
        <f t="shared" si="114"/>
        <v>0</v>
      </c>
      <c r="AC686" s="131">
        <f>SUMIFS('Deductions and Deposits'!$H:$H,'Deductions and Deposits'!$G:$G,D686,'Deductions and Deposits'!$F:$F,"&lt;="&amp;B686)+SUMIFS($F$3:F686,$D$3:D686,D686,$C$3:C686,"Coin Deposit",$E$3:E686,"")</f>
        <v>0</v>
      </c>
      <c r="AD686" s="131">
        <f>SUMIFS('Deductions and Deposits'!$D:$D,'Deductions and Deposits'!$C:$C,D686)+SUMIFS($F:$F,$D:$D,D686,$C:$C,"Coin Deduction")</f>
        <v>0</v>
      </c>
      <c r="AE686" s="131">
        <f>Table5[[#This Row],[Column4]]+Table5[[#This Row],[Column14]]+Table5[[#This Row],[Column19]]+Table5[[#This Row],[Column12]]</f>
        <v>0</v>
      </c>
      <c r="AF686" s="131">
        <f>Table5[[#This Row],[Column5]]+Table5[[#This Row],[Column13]]+Table5[[#This Row],[Column21]]+Table5[[#This Row],[Column18]]</f>
        <v>0</v>
      </c>
      <c r="AG686" s="131">
        <f t="shared" si="115"/>
        <v>0</v>
      </c>
      <c r="AH686" s="131">
        <f t="shared" si="116"/>
        <v>0</v>
      </c>
      <c r="AI686" s="131">
        <f>Table5[[#This Row],[Column17]]-Table5[[#This Row],[Column20]]</f>
        <v>0</v>
      </c>
      <c r="AJ686" s="131">
        <f t="shared" si="117"/>
        <v>0</v>
      </c>
      <c r="AK686" s="131">
        <f t="shared" si="121"/>
        <v>0</v>
      </c>
      <c r="AL686" s="131">
        <f t="shared" si="118"/>
        <v>0</v>
      </c>
      <c r="AM686" s="131" t="str">
        <f t="shared" si="119"/>
        <v/>
      </c>
      <c r="AN686" s="131" t="str">
        <f t="shared" ca="1" si="120"/>
        <v/>
      </c>
    </row>
    <row r="687" spans="1:40" ht="20.25" customHeight="1" x14ac:dyDescent="0.3">
      <c r="A687" s="127"/>
      <c r="B687" s="164"/>
      <c r="C687" s="139"/>
      <c r="D687" s="140"/>
      <c r="E687" s="139"/>
      <c r="F687" s="139"/>
      <c r="G687" s="140"/>
      <c r="H687" s="139"/>
      <c r="I687" s="129"/>
      <c r="L687" s="128"/>
      <c r="M687" s="128"/>
      <c r="N687" s="128"/>
      <c r="O687" s="128"/>
      <c r="P687" s="128"/>
      <c r="Q687" s="128"/>
      <c r="R687" s="128"/>
      <c r="S687" s="128"/>
      <c r="T687" s="120">
        <f t="shared" si="111"/>
        <v>0</v>
      </c>
      <c r="U687" s="131"/>
      <c r="V687" s="131"/>
      <c r="W687" s="131">
        <f>SUMIFS($F$3:F687,$D$3:D687,D687,$C$3:C687,"Buy")+SUMIFS($F$3:F687,$D$3:D687,D687,$C$3:C687,"Coin Deposit",$E$3:E687,"&lt;&gt;")</f>
        <v>0</v>
      </c>
      <c r="X687" s="131">
        <f t="shared" si="112"/>
        <v>0</v>
      </c>
      <c r="Y687" s="131">
        <f>IF($D687=Y$1,SUMIFS($H$3:$H687,$G$3:$G687,Y$1,$C$3:$C687,"Sell"),0)</f>
        <v>0</v>
      </c>
      <c r="Z687" s="131">
        <f t="shared" si="113"/>
        <v>0</v>
      </c>
      <c r="AA687" s="131">
        <f>IF($D687=AA$1,SUMIFS($H$3:$H687,$G$3:$G687,AA$1,$C$3:$C687,"Sell"),0)</f>
        <v>0</v>
      </c>
      <c r="AB687" s="131">
        <f t="shared" si="114"/>
        <v>0</v>
      </c>
      <c r="AC687" s="131">
        <f>SUMIFS('Deductions and Deposits'!$H:$H,'Deductions and Deposits'!$G:$G,D687,'Deductions and Deposits'!$F:$F,"&lt;="&amp;B687)+SUMIFS($F$3:F687,$D$3:D687,D687,$C$3:C687,"Coin Deposit",$E$3:E687,"")</f>
        <v>0</v>
      </c>
      <c r="AD687" s="131">
        <f>SUMIFS('Deductions and Deposits'!$D:$D,'Deductions and Deposits'!$C:$C,D687)+SUMIFS($F:$F,$D:$D,D687,$C:$C,"Coin Deduction")</f>
        <v>0</v>
      </c>
      <c r="AE687" s="131">
        <f>Table5[[#This Row],[Column4]]+Table5[[#This Row],[Column14]]+Table5[[#This Row],[Column19]]+Table5[[#This Row],[Column12]]</f>
        <v>0</v>
      </c>
      <c r="AF687" s="131">
        <f>Table5[[#This Row],[Column5]]+Table5[[#This Row],[Column13]]+Table5[[#This Row],[Column21]]+Table5[[#This Row],[Column18]]</f>
        <v>0</v>
      </c>
      <c r="AG687" s="131">
        <f t="shared" si="115"/>
        <v>0</v>
      </c>
      <c r="AH687" s="131">
        <f t="shared" si="116"/>
        <v>0</v>
      </c>
      <c r="AI687" s="131">
        <f>Table5[[#This Row],[Column17]]-Table5[[#This Row],[Column20]]</f>
        <v>0</v>
      </c>
      <c r="AJ687" s="131">
        <f t="shared" si="117"/>
        <v>0</v>
      </c>
      <c r="AK687" s="131">
        <f t="shared" si="121"/>
        <v>0</v>
      </c>
      <c r="AL687" s="131">
        <f t="shared" si="118"/>
        <v>0</v>
      </c>
      <c r="AM687" s="131" t="str">
        <f t="shared" si="119"/>
        <v/>
      </c>
      <c r="AN687" s="131" t="str">
        <f t="shared" ca="1" si="120"/>
        <v/>
      </c>
    </row>
    <row r="688" spans="1:40" ht="20.25" customHeight="1" x14ac:dyDescent="0.3">
      <c r="A688" s="127"/>
      <c r="B688" s="164"/>
      <c r="C688" s="139"/>
      <c r="D688" s="140"/>
      <c r="E688" s="139"/>
      <c r="F688" s="139"/>
      <c r="G688" s="140"/>
      <c r="H688" s="139"/>
      <c r="I688" s="129"/>
      <c r="L688" s="128"/>
      <c r="M688" s="128"/>
      <c r="N688" s="128"/>
      <c r="O688" s="128"/>
      <c r="P688" s="128"/>
      <c r="Q688" s="128"/>
      <c r="R688" s="128"/>
      <c r="S688" s="128"/>
      <c r="T688" s="120">
        <f t="shared" si="111"/>
        <v>0</v>
      </c>
      <c r="U688" s="131"/>
      <c r="V688" s="131"/>
      <c r="W688" s="131">
        <f>SUMIFS($F$3:F688,$D$3:D688,D688,$C$3:C688,"Buy")+SUMIFS($F$3:F688,$D$3:D688,D688,$C$3:C688,"Coin Deposit",$E$3:E688,"&lt;&gt;")</f>
        <v>0</v>
      </c>
      <c r="X688" s="131">
        <f t="shared" si="112"/>
        <v>0</v>
      </c>
      <c r="Y688" s="131">
        <f>IF($D688=Y$1,SUMIFS($H$3:$H688,$G$3:$G688,Y$1,$C$3:$C688,"Sell"),0)</f>
        <v>0</v>
      </c>
      <c r="Z688" s="131">
        <f t="shared" si="113"/>
        <v>0</v>
      </c>
      <c r="AA688" s="131">
        <f>IF($D688=AA$1,SUMIFS($H$3:$H688,$G$3:$G688,AA$1,$C$3:$C688,"Sell"),0)</f>
        <v>0</v>
      </c>
      <c r="AB688" s="131">
        <f t="shared" si="114"/>
        <v>0</v>
      </c>
      <c r="AC688" s="131">
        <f>SUMIFS('Deductions and Deposits'!$H:$H,'Deductions and Deposits'!$G:$G,D688,'Deductions and Deposits'!$F:$F,"&lt;="&amp;B688)+SUMIFS($F$3:F688,$D$3:D688,D688,$C$3:C688,"Coin Deposit",$E$3:E688,"")</f>
        <v>0</v>
      </c>
      <c r="AD688" s="131">
        <f>SUMIFS('Deductions and Deposits'!$D:$D,'Deductions and Deposits'!$C:$C,D688)+SUMIFS($F:$F,$D:$D,D688,$C:$C,"Coin Deduction")</f>
        <v>0</v>
      </c>
      <c r="AE688" s="131">
        <f>Table5[[#This Row],[Column4]]+Table5[[#This Row],[Column14]]+Table5[[#This Row],[Column19]]+Table5[[#This Row],[Column12]]</f>
        <v>0</v>
      </c>
      <c r="AF688" s="131">
        <f>Table5[[#This Row],[Column5]]+Table5[[#This Row],[Column13]]+Table5[[#This Row],[Column21]]+Table5[[#This Row],[Column18]]</f>
        <v>0</v>
      </c>
      <c r="AG688" s="131">
        <f t="shared" si="115"/>
        <v>0</v>
      </c>
      <c r="AH688" s="131">
        <f t="shared" si="116"/>
        <v>0</v>
      </c>
      <c r="AI688" s="131">
        <f>Table5[[#This Row],[Column17]]-Table5[[#This Row],[Column20]]</f>
        <v>0</v>
      </c>
      <c r="AJ688" s="131">
        <f t="shared" si="117"/>
        <v>0</v>
      </c>
      <c r="AK688" s="131">
        <f t="shared" si="121"/>
        <v>0</v>
      </c>
      <c r="AL688" s="131">
        <f t="shared" si="118"/>
        <v>0</v>
      </c>
      <c r="AM688" s="131" t="str">
        <f t="shared" si="119"/>
        <v/>
      </c>
      <c r="AN688" s="131" t="str">
        <f t="shared" ca="1" si="120"/>
        <v/>
      </c>
    </row>
    <row r="689" spans="1:40" ht="20.25" customHeight="1" x14ac:dyDescent="0.3">
      <c r="A689" s="127"/>
      <c r="B689" s="164"/>
      <c r="C689" s="139"/>
      <c r="D689" s="140"/>
      <c r="E689" s="139"/>
      <c r="F689" s="139"/>
      <c r="G689" s="140"/>
      <c r="H689" s="139"/>
      <c r="I689" s="129"/>
      <c r="L689" s="128"/>
      <c r="M689" s="128"/>
      <c r="N689" s="128"/>
      <c r="O689" s="128"/>
      <c r="P689" s="128"/>
      <c r="Q689" s="128"/>
      <c r="R689" s="128"/>
      <c r="S689" s="128"/>
      <c r="T689" s="120">
        <f t="shared" si="111"/>
        <v>0</v>
      </c>
      <c r="U689" s="131"/>
      <c r="V689" s="131"/>
      <c r="W689" s="131">
        <f>SUMIFS($F$3:F689,$D$3:D689,D689,$C$3:C689,"Buy")+SUMIFS($F$3:F689,$D$3:D689,D689,$C$3:C689,"Coin Deposit",$E$3:E689,"&lt;&gt;")</f>
        <v>0</v>
      </c>
      <c r="X689" s="131">
        <f t="shared" si="112"/>
        <v>0</v>
      </c>
      <c r="Y689" s="131">
        <f>IF($D689=Y$1,SUMIFS($H$3:$H689,$G$3:$G689,Y$1,$C$3:$C689,"Sell"),0)</f>
        <v>0</v>
      </c>
      <c r="Z689" s="131">
        <f t="shared" si="113"/>
        <v>0</v>
      </c>
      <c r="AA689" s="131">
        <f>IF($D689=AA$1,SUMIFS($H$3:$H689,$G$3:$G689,AA$1,$C$3:$C689,"Sell"),0)</f>
        <v>0</v>
      </c>
      <c r="AB689" s="131">
        <f t="shared" si="114"/>
        <v>0</v>
      </c>
      <c r="AC689" s="131">
        <f>SUMIFS('Deductions and Deposits'!$H:$H,'Deductions and Deposits'!$G:$G,D689,'Deductions and Deposits'!$F:$F,"&lt;="&amp;B689)+SUMIFS($F$3:F689,$D$3:D689,D689,$C$3:C689,"Coin Deposit",$E$3:E689,"")</f>
        <v>0</v>
      </c>
      <c r="AD689" s="131">
        <f>SUMIFS('Deductions and Deposits'!$D:$D,'Deductions and Deposits'!$C:$C,D689)+SUMIFS($F:$F,$D:$D,D689,$C:$C,"Coin Deduction")</f>
        <v>0</v>
      </c>
      <c r="AE689" s="131">
        <f>Table5[[#This Row],[Column4]]+Table5[[#This Row],[Column14]]+Table5[[#This Row],[Column19]]+Table5[[#This Row],[Column12]]</f>
        <v>0</v>
      </c>
      <c r="AF689" s="131">
        <f>Table5[[#This Row],[Column5]]+Table5[[#This Row],[Column13]]+Table5[[#This Row],[Column21]]+Table5[[#This Row],[Column18]]</f>
        <v>0</v>
      </c>
      <c r="AG689" s="131">
        <f t="shared" si="115"/>
        <v>0</v>
      </c>
      <c r="AH689" s="131">
        <f t="shared" si="116"/>
        <v>0</v>
      </c>
      <c r="AI689" s="131">
        <f>Table5[[#This Row],[Column17]]-Table5[[#This Row],[Column20]]</f>
        <v>0</v>
      </c>
      <c r="AJ689" s="131">
        <f t="shared" si="117"/>
        <v>0</v>
      </c>
      <c r="AK689" s="131">
        <f t="shared" si="121"/>
        <v>0</v>
      </c>
      <c r="AL689" s="131">
        <f t="shared" si="118"/>
        <v>0</v>
      </c>
      <c r="AM689" s="131" t="str">
        <f t="shared" si="119"/>
        <v/>
      </c>
      <c r="AN689" s="131" t="str">
        <f t="shared" ca="1" si="120"/>
        <v/>
      </c>
    </row>
    <row r="690" spans="1:40" ht="20.25" customHeight="1" x14ac:dyDescent="0.3">
      <c r="A690" s="127"/>
      <c r="B690" s="164"/>
      <c r="C690" s="139"/>
      <c r="D690" s="140"/>
      <c r="E690" s="139"/>
      <c r="F690" s="139"/>
      <c r="G690" s="140"/>
      <c r="H690" s="139"/>
      <c r="I690" s="129"/>
      <c r="L690" s="128"/>
      <c r="M690" s="128"/>
      <c r="N690" s="128"/>
      <c r="O690" s="128"/>
      <c r="P690" s="128"/>
      <c r="Q690" s="128"/>
      <c r="R690" s="128"/>
      <c r="S690" s="128"/>
      <c r="T690" s="120">
        <f t="shared" si="111"/>
        <v>0</v>
      </c>
      <c r="U690" s="131"/>
      <c r="V690" s="131"/>
      <c r="W690" s="131">
        <f>SUMIFS($F$3:F690,$D$3:D690,D690,$C$3:C690,"Buy")+SUMIFS($F$3:F690,$D$3:D690,D690,$C$3:C690,"Coin Deposit",$E$3:E690,"&lt;&gt;")</f>
        <v>0</v>
      </c>
      <c r="X690" s="131">
        <f t="shared" si="112"/>
        <v>0</v>
      </c>
      <c r="Y690" s="131">
        <f>IF($D690=Y$1,SUMIFS($H$3:$H690,$G$3:$G690,Y$1,$C$3:$C690,"Sell"),0)</f>
        <v>0</v>
      </c>
      <c r="Z690" s="131">
        <f t="shared" si="113"/>
        <v>0</v>
      </c>
      <c r="AA690" s="131">
        <f>IF($D690=AA$1,SUMIFS($H$3:$H690,$G$3:$G690,AA$1,$C$3:$C690,"Sell"),0)</f>
        <v>0</v>
      </c>
      <c r="AB690" s="131">
        <f t="shared" si="114"/>
        <v>0</v>
      </c>
      <c r="AC690" s="131">
        <f>SUMIFS('Deductions and Deposits'!$H:$H,'Deductions and Deposits'!$G:$G,D690,'Deductions and Deposits'!$F:$F,"&lt;="&amp;B690)+SUMIFS($F$3:F690,$D$3:D690,D690,$C$3:C690,"Coin Deposit",$E$3:E690,"")</f>
        <v>0</v>
      </c>
      <c r="AD690" s="131">
        <f>SUMIFS('Deductions and Deposits'!$D:$D,'Deductions and Deposits'!$C:$C,D690)+SUMIFS($F:$F,$D:$D,D690,$C:$C,"Coin Deduction")</f>
        <v>0</v>
      </c>
      <c r="AE690" s="131">
        <f>Table5[[#This Row],[Column4]]+Table5[[#This Row],[Column14]]+Table5[[#This Row],[Column19]]+Table5[[#This Row],[Column12]]</f>
        <v>0</v>
      </c>
      <c r="AF690" s="131">
        <f>Table5[[#This Row],[Column5]]+Table5[[#This Row],[Column13]]+Table5[[#This Row],[Column21]]+Table5[[#This Row],[Column18]]</f>
        <v>0</v>
      </c>
      <c r="AG690" s="131">
        <f t="shared" si="115"/>
        <v>0</v>
      </c>
      <c r="AH690" s="131">
        <f t="shared" si="116"/>
        <v>0</v>
      </c>
      <c r="AI690" s="131">
        <f>Table5[[#This Row],[Column17]]-Table5[[#This Row],[Column20]]</f>
        <v>0</v>
      </c>
      <c r="AJ690" s="131">
        <f t="shared" si="117"/>
        <v>0</v>
      </c>
      <c r="AK690" s="131">
        <f t="shared" si="121"/>
        <v>0</v>
      </c>
      <c r="AL690" s="131">
        <f t="shared" si="118"/>
        <v>0</v>
      </c>
      <c r="AM690" s="131" t="str">
        <f t="shared" si="119"/>
        <v/>
      </c>
      <c r="AN690" s="131" t="str">
        <f t="shared" ca="1" si="120"/>
        <v/>
      </c>
    </row>
    <row r="691" spans="1:40" ht="20.25" customHeight="1" x14ac:dyDescent="0.3">
      <c r="A691" s="127"/>
      <c r="B691" s="164"/>
      <c r="C691" s="139"/>
      <c r="D691" s="140"/>
      <c r="E691" s="139"/>
      <c r="F691" s="139"/>
      <c r="G691" s="140"/>
      <c r="H691" s="139"/>
      <c r="I691" s="129"/>
      <c r="L691" s="128"/>
      <c r="M691" s="128"/>
      <c r="N691" s="128"/>
      <c r="O691" s="128"/>
      <c r="P691" s="128"/>
      <c r="Q691" s="128"/>
      <c r="R691" s="128"/>
      <c r="S691" s="128"/>
      <c r="T691" s="120">
        <f t="shared" si="111"/>
        <v>0</v>
      </c>
      <c r="U691" s="131"/>
      <c r="V691" s="131"/>
      <c r="W691" s="131">
        <f>SUMIFS($F$3:F691,$D$3:D691,D691,$C$3:C691,"Buy")+SUMIFS($F$3:F691,$D$3:D691,D691,$C$3:C691,"Coin Deposit",$E$3:E691,"&lt;&gt;")</f>
        <v>0</v>
      </c>
      <c r="X691" s="131">
        <f t="shared" si="112"/>
        <v>0</v>
      </c>
      <c r="Y691" s="131">
        <f>IF($D691=Y$1,SUMIFS($H$3:$H691,$G$3:$G691,Y$1,$C$3:$C691,"Sell"),0)</f>
        <v>0</v>
      </c>
      <c r="Z691" s="131">
        <f t="shared" si="113"/>
        <v>0</v>
      </c>
      <c r="AA691" s="131">
        <f>IF($D691=AA$1,SUMIFS($H$3:$H691,$G$3:$G691,AA$1,$C$3:$C691,"Sell"),0)</f>
        <v>0</v>
      </c>
      <c r="AB691" s="131">
        <f t="shared" si="114"/>
        <v>0</v>
      </c>
      <c r="AC691" s="131">
        <f>SUMIFS('Deductions and Deposits'!$H:$H,'Deductions and Deposits'!$G:$G,D691,'Deductions and Deposits'!$F:$F,"&lt;="&amp;B691)+SUMIFS($F$3:F691,$D$3:D691,D691,$C$3:C691,"Coin Deposit",$E$3:E691,"")</f>
        <v>0</v>
      </c>
      <c r="AD691" s="131">
        <f>SUMIFS('Deductions and Deposits'!$D:$D,'Deductions and Deposits'!$C:$C,D691)+SUMIFS($F:$F,$D:$D,D691,$C:$C,"Coin Deduction")</f>
        <v>0</v>
      </c>
      <c r="AE691" s="131">
        <f>Table5[[#This Row],[Column4]]+Table5[[#This Row],[Column14]]+Table5[[#This Row],[Column19]]+Table5[[#This Row],[Column12]]</f>
        <v>0</v>
      </c>
      <c r="AF691" s="131">
        <f>Table5[[#This Row],[Column5]]+Table5[[#This Row],[Column13]]+Table5[[#This Row],[Column21]]+Table5[[#This Row],[Column18]]</f>
        <v>0</v>
      </c>
      <c r="AG691" s="131">
        <f t="shared" si="115"/>
        <v>0</v>
      </c>
      <c r="AH691" s="131">
        <f t="shared" si="116"/>
        <v>0</v>
      </c>
      <c r="AI691" s="131">
        <f>Table5[[#This Row],[Column17]]-Table5[[#This Row],[Column20]]</f>
        <v>0</v>
      </c>
      <c r="AJ691" s="131">
        <f t="shared" si="117"/>
        <v>0</v>
      </c>
      <c r="AK691" s="131">
        <f t="shared" si="121"/>
        <v>0</v>
      </c>
      <c r="AL691" s="131">
        <f t="shared" si="118"/>
        <v>0</v>
      </c>
      <c r="AM691" s="131" t="str">
        <f t="shared" si="119"/>
        <v/>
      </c>
      <c r="AN691" s="131" t="str">
        <f t="shared" ca="1" si="120"/>
        <v/>
      </c>
    </row>
    <row r="692" spans="1:40" ht="20.25" customHeight="1" x14ac:dyDescent="0.3">
      <c r="A692" s="127"/>
      <c r="B692" s="164"/>
      <c r="C692" s="139"/>
      <c r="D692" s="140"/>
      <c r="E692" s="139"/>
      <c r="F692" s="139"/>
      <c r="G692" s="140"/>
      <c r="H692" s="139"/>
      <c r="I692" s="129"/>
      <c r="L692" s="128"/>
      <c r="M692" s="128"/>
      <c r="N692" s="128"/>
      <c r="O692" s="128"/>
      <c r="P692" s="128"/>
      <c r="Q692" s="128"/>
      <c r="R692" s="128"/>
      <c r="S692" s="128"/>
      <c r="T692" s="120">
        <f t="shared" si="111"/>
        <v>0</v>
      </c>
      <c r="U692" s="131"/>
      <c r="V692" s="131"/>
      <c r="W692" s="131">
        <f>SUMIFS($F$3:F692,$D$3:D692,D692,$C$3:C692,"Buy")+SUMIFS($F$3:F692,$D$3:D692,D692,$C$3:C692,"Coin Deposit",$E$3:E692,"&lt;&gt;")</f>
        <v>0</v>
      </c>
      <c r="X692" s="131">
        <f t="shared" si="112"/>
        <v>0</v>
      </c>
      <c r="Y692" s="131">
        <f>IF($D692=Y$1,SUMIFS($H$3:$H692,$G$3:$G692,Y$1,$C$3:$C692,"Sell"),0)</f>
        <v>0</v>
      </c>
      <c r="Z692" s="131">
        <f t="shared" si="113"/>
        <v>0</v>
      </c>
      <c r="AA692" s="131">
        <f>IF($D692=AA$1,SUMIFS($H$3:$H692,$G$3:$G692,AA$1,$C$3:$C692,"Sell"),0)</f>
        <v>0</v>
      </c>
      <c r="AB692" s="131">
        <f t="shared" si="114"/>
        <v>0</v>
      </c>
      <c r="AC692" s="131">
        <f>SUMIFS('Deductions and Deposits'!$H:$H,'Deductions and Deposits'!$G:$G,D692,'Deductions and Deposits'!$F:$F,"&lt;="&amp;B692)+SUMIFS($F$3:F692,$D$3:D692,D692,$C$3:C692,"Coin Deposit",$E$3:E692,"")</f>
        <v>0</v>
      </c>
      <c r="AD692" s="131">
        <f>SUMIFS('Deductions and Deposits'!$D:$D,'Deductions and Deposits'!$C:$C,D692)+SUMIFS($F:$F,$D:$D,D692,$C:$C,"Coin Deduction")</f>
        <v>0</v>
      </c>
      <c r="AE692" s="131">
        <f>Table5[[#This Row],[Column4]]+Table5[[#This Row],[Column14]]+Table5[[#This Row],[Column19]]+Table5[[#This Row],[Column12]]</f>
        <v>0</v>
      </c>
      <c r="AF692" s="131">
        <f>Table5[[#This Row],[Column5]]+Table5[[#This Row],[Column13]]+Table5[[#This Row],[Column21]]+Table5[[#This Row],[Column18]]</f>
        <v>0</v>
      </c>
      <c r="AG692" s="131">
        <f t="shared" si="115"/>
        <v>0</v>
      </c>
      <c r="AH692" s="131">
        <f t="shared" si="116"/>
        <v>0</v>
      </c>
      <c r="AI692" s="131">
        <f>Table5[[#This Row],[Column17]]-Table5[[#This Row],[Column20]]</f>
        <v>0</v>
      </c>
      <c r="AJ692" s="131">
        <f t="shared" si="117"/>
        <v>0</v>
      </c>
      <c r="AK692" s="131">
        <f t="shared" si="121"/>
        <v>0</v>
      </c>
      <c r="AL692" s="131">
        <f t="shared" si="118"/>
        <v>0</v>
      </c>
      <c r="AM692" s="131" t="str">
        <f t="shared" si="119"/>
        <v/>
      </c>
      <c r="AN692" s="131" t="str">
        <f t="shared" ca="1" si="120"/>
        <v/>
      </c>
    </row>
    <row r="693" spans="1:40" ht="20.25" customHeight="1" x14ac:dyDescent="0.3">
      <c r="A693" s="127"/>
      <c r="B693" s="164"/>
      <c r="C693" s="139"/>
      <c r="D693" s="140"/>
      <c r="E693" s="139"/>
      <c r="F693" s="139"/>
      <c r="G693" s="140"/>
      <c r="H693" s="139"/>
      <c r="I693" s="129"/>
      <c r="L693" s="128"/>
      <c r="M693" s="128"/>
      <c r="N693" s="128"/>
      <c r="O693" s="128"/>
      <c r="P693" s="128"/>
      <c r="Q693" s="128"/>
      <c r="R693" s="128"/>
      <c r="S693" s="128"/>
      <c r="T693" s="120">
        <f t="shared" si="111"/>
        <v>0</v>
      </c>
      <c r="U693" s="131"/>
      <c r="V693" s="131"/>
      <c r="W693" s="131">
        <f>SUMIFS($F$3:F693,$D$3:D693,D693,$C$3:C693,"Buy")+SUMIFS($F$3:F693,$D$3:D693,D693,$C$3:C693,"Coin Deposit",$E$3:E693,"&lt;&gt;")</f>
        <v>0</v>
      </c>
      <c r="X693" s="131">
        <f t="shared" si="112"/>
        <v>0</v>
      </c>
      <c r="Y693" s="131">
        <f>IF($D693=Y$1,SUMIFS($H$3:$H693,$G$3:$G693,Y$1,$C$3:$C693,"Sell"),0)</f>
        <v>0</v>
      </c>
      <c r="Z693" s="131">
        <f t="shared" si="113"/>
        <v>0</v>
      </c>
      <c r="AA693" s="131">
        <f>IF($D693=AA$1,SUMIFS($H$3:$H693,$G$3:$G693,AA$1,$C$3:$C693,"Sell"),0)</f>
        <v>0</v>
      </c>
      <c r="AB693" s="131">
        <f t="shared" si="114"/>
        <v>0</v>
      </c>
      <c r="AC693" s="131">
        <f>SUMIFS('Deductions and Deposits'!$H:$H,'Deductions and Deposits'!$G:$G,D693,'Deductions and Deposits'!$F:$F,"&lt;="&amp;B693)+SUMIFS($F$3:F693,$D$3:D693,D693,$C$3:C693,"Coin Deposit",$E$3:E693,"")</f>
        <v>0</v>
      </c>
      <c r="AD693" s="131">
        <f>SUMIFS('Deductions and Deposits'!$D:$D,'Deductions and Deposits'!$C:$C,D693)+SUMIFS($F:$F,$D:$D,D693,$C:$C,"Coin Deduction")</f>
        <v>0</v>
      </c>
      <c r="AE693" s="131">
        <f>Table5[[#This Row],[Column4]]+Table5[[#This Row],[Column14]]+Table5[[#This Row],[Column19]]+Table5[[#This Row],[Column12]]</f>
        <v>0</v>
      </c>
      <c r="AF693" s="131">
        <f>Table5[[#This Row],[Column5]]+Table5[[#This Row],[Column13]]+Table5[[#This Row],[Column21]]+Table5[[#This Row],[Column18]]</f>
        <v>0</v>
      </c>
      <c r="AG693" s="131">
        <f t="shared" si="115"/>
        <v>0</v>
      </c>
      <c r="AH693" s="131">
        <f t="shared" si="116"/>
        <v>0</v>
      </c>
      <c r="AI693" s="131">
        <f>Table5[[#This Row],[Column17]]-Table5[[#This Row],[Column20]]</f>
        <v>0</v>
      </c>
      <c r="AJ693" s="131">
        <f t="shared" si="117"/>
        <v>0</v>
      </c>
      <c r="AK693" s="131">
        <f t="shared" si="121"/>
        <v>0</v>
      </c>
      <c r="AL693" s="131">
        <f t="shared" si="118"/>
        <v>0</v>
      </c>
      <c r="AM693" s="131" t="str">
        <f t="shared" si="119"/>
        <v/>
      </c>
      <c r="AN693" s="131" t="str">
        <f t="shared" ca="1" si="120"/>
        <v/>
      </c>
    </row>
    <row r="694" spans="1:40" ht="20.25" customHeight="1" x14ac:dyDescent="0.3">
      <c r="A694" s="127"/>
      <c r="B694" s="164"/>
      <c r="C694" s="139"/>
      <c r="D694" s="140"/>
      <c r="E694" s="139"/>
      <c r="F694" s="139"/>
      <c r="G694" s="140"/>
      <c r="H694" s="139"/>
      <c r="I694" s="129"/>
      <c r="L694" s="128"/>
      <c r="M694" s="128"/>
      <c r="N694" s="128"/>
      <c r="O694" s="128"/>
      <c r="P694" s="128"/>
      <c r="Q694" s="128"/>
      <c r="R694" s="128"/>
      <c r="S694" s="128"/>
      <c r="T694" s="120">
        <f t="shared" si="111"/>
        <v>0</v>
      </c>
      <c r="U694" s="131"/>
      <c r="V694" s="131"/>
      <c r="W694" s="131">
        <f>SUMIFS($F$3:F694,$D$3:D694,D694,$C$3:C694,"Buy")+SUMIFS($F$3:F694,$D$3:D694,D694,$C$3:C694,"Coin Deposit",$E$3:E694,"&lt;&gt;")</f>
        <v>0</v>
      </c>
      <c r="X694" s="131">
        <f t="shared" si="112"/>
        <v>0</v>
      </c>
      <c r="Y694" s="131">
        <f>IF($D694=Y$1,SUMIFS($H$3:$H694,$G$3:$G694,Y$1,$C$3:$C694,"Sell"),0)</f>
        <v>0</v>
      </c>
      <c r="Z694" s="131">
        <f t="shared" si="113"/>
        <v>0</v>
      </c>
      <c r="AA694" s="131">
        <f>IF($D694=AA$1,SUMIFS($H$3:$H694,$G$3:$G694,AA$1,$C$3:$C694,"Sell"),0)</f>
        <v>0</v>
      </c>
      <c r="AB694" s="131">
        <f t="shared" si="114"/>
        <v>0</v>
      </c>
      <c r="AC694" s="131">
        <f>SUMIFS('Deductions and Deposits'!$H:$H,'Deductions and Deposits'!$G:$G,D694,'Deductions and Deposits'!$F:$F,"&lt;="&amp;B694)+SUMIFS($F$3:F694,$D$3:D694,D694,$C$3:C694,"Coin Deposit",$E$3:E694,"")</f>
        <v>0</v>
      </c>
      <c r="AD694" s="131">
        <f>SUMIFS('Deductions and Deposits'!$D:$D,'Deductions and Deposits'!$C:$C,D694)+SUMIFS($F:$F,$D:$D,D694,$C:$C,"Coin Deduction")</f>
        <v>0</v>
      </c>
      <c r="AE694" s="131">
        <f>Table5[[#This Row],[Column4]]+Table5[[#This Row],[Column14]]+Table5[[#This Row],[Column19]]+Table5[[#This Row],[Column12]]</f>
        <v>0</v>
      </c>
      <c r="AF694" s="131">
        <f>Table5[[#This Row],[Column5]]+Table5[[#This Row],[Column13]]+Table5[[#This Row],[Column21]]+Table5[[#This Row],[Column18]]</f>
        <v>0</v>
      </c>
      <c r="AG694" s="131">
        <f t="shared" si="115"/>
        <v>0</v>
      </c>
      <c r="AH694" s="131">
        <f t="shared" si="116"/>
        <v>0</v>
      </c>
      <c r="AI694" s="131">
        <f>Table5[[#This Row],[Column17]]-Table5[[#This Row],[Column20]]</f>
        <v>0</v>
      </c>
      <c r="AJ694" s="131">
        <f t="shared" si="117"/>
        <v>0</v>
      </c>
      <c r="AK694" s="131">
        <f t="shared" si="121"/>
        <v>0</v>
      </c>
      <c r="AL694" s="131">
        <f t="shared" si="118"/>
        <v>0</v>
      </c>
      <c r="AM694" s="131" t="str">
        <f t="shared" si="119"/>
        <v/>
      </c>
      <c r="AN694" s="131" t="str">
        <f t="shared" ca="1" si="120"/>
        <v/>
      </c>
    </row>
    <row r="695" spans="1:40" ht="20.25" customHeight="1" x14ac:dyDescent="0.3">
      <c r="A695" s="127"/>
      <c r="B695" s="164"/>
      <c r="C695" s="139"/>
      <c r="D695" s="140"/>
      <c r="E695" s="139"/>
      <c r="F695" s="139"/>
      <c r="G695" s="140"/>
      <c r="H695" s="139"/>
      <c r="I695" s="129"/>
      <c r="L695" s="128"/>
      <c r="M695" s="128"/>
      <c r="N695" s="128"/>
      <c r="O695" s="128"/>
      <c r="P695" s="128"/>
      <c r="Q695" s="128"/>
      <c r="R695" s="128"/>
      <c r="S695" s="128"/>
      <c r="T695" s="120">
        <f t="shared" si="111"/>
        <v>0</v>
      </c>
      <c r="U695" s="131"/>
      <c r="V695" s="131"/>
      <c r="W695" s="131">
        <f>SUMIFS($F$3:F695,$D$3:D695,D695,$C$3:C695,"Buy")+SUMIFS($F$3:F695,$D$3:D695,D695,$C$3:C695,"Coin Deposit",$E$3:E695,"&lt;&gt;")</f>
        <v>0</v>
      </c>
      <c r="X695" s="131">
        <f t="shared" si="112"/>
        <v>0</v>
      </c>
      <c r="Y695" s="131">
        <f>IF($D695=Y$1,SUMIFS($H$3:$H695,$G$3:$G695,Y$1,$C$3:$C695,"Sell"),0)</f>
        <v>0</v>
      </c>
      <c r="Z695" s="131">
        <f t="shared" si="113"/>
        <v>0</v>
      </c>
      <c r="AA695" s="131">
        <f>IF($D695=AA$1,SUMIFS($H$3:$H695,$G$3:$G695,AA$1,$C$3:$C695,"Sell"),0)</f>
        <v>0</v>
      </c>
      <c r="AB695" s="131">
        <f t="shared" si="114"/>
        <v>0</v>
      </c>
      <c r="AC695" s="131">
        <f>SUMIFS('Deductions and Deposits'!$H:$H,'Deductions and Deposits'!$G:$G,D695,'Deductions and Deposits'!$F:$F,"&lt;="&amp;B695)+SUMIFS($F$3:F695,$D$3:D695,D695,$C$3:C695,"Coin Deposit",$E$3:E695,"")</f>
        <v>0</v>
      </c>
      <c r="AD695" s="131">
        <f>SUMIFS('Deductions and Deposits'!$D:$D,'Deductions and Deposits'!$C:$C,D695)+SUMIFS($F:$F,$D:$D,D695,$C:$C,"Coin Deduction")</f>
        <v>0</v>
      </c>
      <c r="AE695" s="131">
        <f>Table5[[#This Row],[Column4]]+Table5[[#This Row],[Column14]]+Table5[[#This Row],[Column19]]+Table5[[#This Row],[Column12]]</f>
        <v>0</v>
      </c>
      <c r="AF695" s="131">
        <f>Table5[[#This Row],[Column5]]+Table5[[#This Row],[Column13]]+Table5[[#This Row],[Column21]]+Table5[[#This Row],[Column18]]</f>
        <v>0</v>
      </c>
      <c r="AG695" s="131">
        <f t="shared" si="115"/>
        <v>0</v>
      </c>
      <c r="AH695" s="131">
        <f t="shared" si="116"/>
        <v>0</v>
      </c>
      <c r="AI695" s="131">
        <f>Table5[[#This Row],[Column17]]-Table5[[#This Row],[Column20]]</f>
        <v>0</v>
      </c>
      <c r="AJ695" s="131">
        <f t="shared" si="117"/>
        <v>0</v>
      </c>
      <c r="AK695" s="131">
        <f t="shared" si="121"/>
        <v>0</v>
      </c>
      <c r="AL695" s="131">
        <f t="shared" si="118"/>
        <v>0</v>
      </c>
      <c r="AM695" s="131" t="str">
        <f t="shared" si="119"/>
        <v/>
      </c>
      <c r="AN695" s="131" t="str">
        <f t="shared" ca="1" si="120"/>
        <v/>
      </c>
    </row>
    <row r="696" spans="1:40" ht="20.25" customHeight="1" x14ac:dyDescent="0.3">
      <c r="A696" s="127"/>
      <c r="B696" s="164"/>
      <c r="C696" s="139"/>
      <c r="D696" s="140"/>
      <c r="E696" s="139"/>
      <c r="F696" s="139"/>
      <c r="G696" s="140"/>
      <c r="H696" s="139"/>
      <c r="I696" s="129"/>
      <c r="L696" s="128"/>
      <c r="M696" s="128"/>
      <c r="N696" s="128"/>
      <c r="O696" s="128"/>
      <c r="P696" s="128"/>
      <c r="Q696" s="128"/>
      <c r="R696" s="128"/>
      <c r="S696" s="128"/>
      <c r="T696" s="120">
        <f t="shared" si="111"/>
        <v>0</v>
      </c>
      <c r="U696" s="131"/>
      <c r="V696" s="131"/>
      <c r="W696" s="131">
        <f>SUMIFS($F$3:F696,$D$3:D696,D696,$C$3:C696,"Buy")+SUMIFS($F$3:F696,$D$3:D696,D696,$C$3:C696,"Coin Deposit",$E$3:E696,"&lt;&gt;")</f>
        <v>0</v>
      </c>
      <c r="X696" s="131">
        <f t="shared" si="112"/>
        <v>0</v>
      </c>
      <c r="Y696" s="131">
        <f>IF($D696=Y$1,SUMIFS($H$3:$H696,$G$3:$G696,Y$1,$C$3:$C696,"Sell"),0)</f>
        <v>0</v>
      </c>
      <c r="Z696" s="131">
        <f t="shared" si="113"/>
        <v>0</v>
      </c>
      <c r="AA696" s="131">
        <f>IF($D696=AA$1,SUMIFS($H$3:$H696,$G$3:$G696,AA$1,$C$3:$C696,"Sell"),0)</f>
        <v>0</v>
      </c>
      <c r="AB696" s="131">
        <f t="shared" si="114"/>
        <v>0</v>
      </c>
      <c r="AC696" s="131">
        <f>SUMIFS('Deductions and Deposits'!$H:$H,'Deductions and Deposits'!$G:$G,D696,'Deductions and Deposits'!$F:$F,"&lt;="&amp;B696)+SUMIFS($F$3:F696,$D$3:D696,D696,$C$3:C696,"Coin Deposit",$E$3:E696,"")</f>
        <v>0</v>
      </c>
      <c r="AD696" s="131">
        <f>SUMIFS('Deductions and Deposits'!$D:$D,'Deductions and Deposits'!$C:$C,D696)+SUMIFS($F:$F,$D:$D,D696,$C:$C,"Coin Deduction")</f>
        <v>0</v>
      </c>
      <c r="AE696" s="131">
        <f>Table5[[#This Row],[Column4]]+Table5[[#This Row],[Column14]]+Table5[[#This Row],[Column19]]+Table5[[#This Row],[Column12]]</f>
        <v>0</v>
      </c>
      <c r="AF696" s="131">
        <f>Table5[[#This Row],[Column5]]+Table5[[#This Row],[Column13]]+Table5[[#This Row],[Column21]]+Table5[[#This Row],[Column18]]</f>
        <v>0</v>
      </c>
      <c r="AG696" s="131">
        <f t="shared" si="115"/>
        <v>0</v>
      </c>
      <c r="AH696" s="131">
        <f t="shared" si="116"/>
        <v>0</v>
      </c>
      <c r="AI696" s="131">
        <f>Table5[[#This Row],[Column17]]-Table5[[#This Row],[Column20]]</f>
        <v>0</v>
      </c>
      <c r="AJ696" s="131">
        <f t="shared" si="117"/>
        <v>0</v>
      </c>
      <c r="AK696" s="131">
        <f t="shared" si="121"/>
        <v>0</v>
      </c>
      <c r="AL696" s="131">
        <f t="shared" si="118"/>
        <v>0</v>
      </c>
      <c r="AM696" s="131" t="str">
        <f t="shared" si="119"/>
        <v/>
      </c>
      <c r="AN696" s="131" t="str">
        <f t="shared" ca="1" si="120"/>
        <v/>
      </c>
    </row>
    <row r="697" spans="1:40" ht="20.25" customHeight="1" x14ac:dyDescent="0.3">
      <c r="A697" s="127"/>
      <c r="B697" s="164"/>
      <c r="C697" s="139"/>
      <c r="D697" s="140"/>
      <c r="E697" s="139"/>
      <c r="F697" s="139"/>
      <c r="G697" s="140"/>
      <c r="H697" s="139"/>
      <c r="I697" s="129"/>
      <c r="L697" s="128"/>
      <c r="M697" s="128"/>
      <c r="N697" s="128"/>
      <c r="O697" s="128"/>
      <c r="P697" s="128"/>
      <c r="Q697" s="128"/>
      <c r="R697" s="128"/>
      <c r="S697" s="128"/>
      <c r="T697" s="120">
        <f t="shared" si="111"/>
        <v>0</v>
      </c>
      <c r="U697" s="131"/>
      <c r="V697" s="131"/>
      <c r="W697" s="131">
        <f>SUMIFS($F$3:F697,$D$3:D697,D697,$C$3:C697,"Buy")+SUMIFS($F$3:F697,$D$3:D697,D697,$C$3:C697,"Coin Deposit",$E$3:E697,"&lt;&gt;")</f>
        <v>0</v>
      </c>
      <c r="X697" s="131">
        <f t="shared" si="112"/>
        <v>0</v>
      </c>
      <c r="Y697" s="131">
        <f>IF($D697=Y$1,SUMIFS($H$3:$H697,$G$3:$G697,Y$1,$C$3:$C697,"Sell"),0)</f>
        <v>0</v>
      </c>
      <c r="Z697" s="131">
        <f t="shared" si="113"/>
        <v>0</v>
      </c>
      <c r="AA697" s="131">
        <f>IF($D697=AA$1,SUMIFS($H$3:$H697,$G$3:$G697,AA$1,$C$3:$C697,"Sell"),0)</f>
        <v>0</v>
      </c>
      <c r="AB697" s="131">
        <f t="shared" si="114"/>
        <v>0</v>
      </c>
      <c r="AC697" s="131">
        <f>SUMIFS('Deductions and Deposits'!$H:$H,'Deductions and Deposits'!$G:$G,D697,'Deductions and Deposits'!$F:$F,"&lt;="&amp;B697)+SUMIFS($F$3:F697,$D$3:D697,D697,$C$3:C697,"Coin Deposit",$E$3:E697,"")</f>
        <v>0</v>
      </c>
      <c r="AD697" s="131">
        <f>SUMIFS('Deductions and Deposits'!$D:$D,'Deductions and Deposits'!$C:$C,D697)+SUMIFS($F:$F,$D:$D,D697,$C:$C,"Coin Deduction")</f>
        <v>0</v>
      </c>
      <c r="AE697" s="131">
        <f>Table5[[#This Row],[Column4]]+Table5[[#This Row],[Column14]]+Table5[[#This Row],[Column19]]+Table5[[#This Row],[Column12]]</f>
        <v>0</v>
      </c>
      <c r="AF697" s="131">
        <f>Table5[[#This Row],[Column5]]+Table5[[#This Row],[Column13]]+Table5[[#This Row],[Column21]]+Table5[[#This Row],[Column18]]</f>
        <v>0</v>
      </c>
      <c r="AG697" s="131">
        <f t="shared" si="115"/>
        <v>0</v>
      </c>
      <c r="AH697" s="131">
        <f t="shared" si="116"/>
        <v>0</v>
      </c>
      <c r="AI697" s="131">
        <f>Table5[[#This Row],[Column17]]-Table5[[#This Row],[Column20]]</f>
        <v>0</v>
      </c>
      <c r="AJ697" s="131">
        <f t="shared" si="117"/>
        <v>0</v>
      </c>
      <c r="AK697" s="131">
        <f t="shared" si="121"/>
        <v>0</v>
      </c>
      <c r="AL697" s="131">
        <f t="shared" si="118"/>
        <v>0</v>
      </c>
      <c r="AM697" s="131" t="str">
        <f t="shared" si="119"/>
        <v/>
      </c>
      <c r="AN697" s="131" t="str">
        <f t="shared" ca="1" si="120"/>
        <v/>
      </c>
    </row>
    <row r="698" spans="1:40" ht="20.25" customHeight="1" x14ac:dyDescent="0.3">
      <c r="A698" s="127"/>
      <c r="B698" s="164"/>
      <c r="C698" s="139"/>
      <c r="D698" s="140"/>
      <c r="E698" s="139"/>
      <c r="F698" s="139"/>
      <c r="G698" s="140"/>
      <c r="H698" s="139"/>
      <c r="I698" s="129"/>
      <c r="L698" s="128"/>
      <c r="M698" s="128"/>
      <c r="N698" s="128"/>
      <c r="O698" s="128"/>
      <c r="P698" s="128"/>
      <c r="Q698" s="128"/>
      <c r="R698" s="128"/>
      <c r="S698" s="128"/>
      <c r="T698" s="120">
        <f t="shared" si="111"/>
        <v>0</v>
      </c>
      <c r="U698" s="131"/>
      <c r="V698" s="131"/>
      <c r="W698" s="131">
        <f>SUMIFS($F$3:F698,$D$3:D698,D698,$C$3:C698,"Buy")+SUMIFS($F$3:F698,$D$3:D698,D698,$C$3:C698,"Coin Deposit",$E$3:E698,"&lt;&gt;")</f>
        <v>0</v>
      </c>
      <c r="X698" s="131">
        <f t="shared" si="112"/>
        <v>0</v>
      </c>
      <c r="Y698" s="131">
        <f>IF($D698=Y$1,SUMIFS($H$3:$H698,$G$3:$G698,Y$1,$C$3:$C698,"Sell"),0)</f>
        <v>0</v>
      </c>
      <c r="Z698" s="131">
        <f t="shared" si="113"/>
        <v>0</v>
      </c>
      <c r="AA698" s="131">
        <f>IF($D698=AA$1,SUMIFS($H$3:$H698,$G$3:$G698,AA$1,$C$3:$C698,"Sell"),0)</f>
        <v>0</v>
      </c>
      <c r="AB698" s="131">
        <f t="shared" si="114"/>
        <v>0</v>
      </c>
      <c r="AC698" s="131">
        <f>SUMIFS('Deductions and Deposits'!$H:$H,'Deductions and Deposits'!$G:$G,D698,'Deductions and Deposits'!$F:$F,"&lt;="&amp;B698)+SUMIFS($F$3:F698,$D$3:D698,D698,$C$3:C698,"Coin Deposit",$E$3:E698,"")</f>
        <v>0</v>
      </c>
      <c r="AD698" s="131">
        <f>SUMIFS('Deductions and Deposits'!$D:$D,'Deductions and Deposits'!$C:$C,D698)+SUMIFS($F:$F,$D:$D,D698,$C:$C,"Coin Deduction")</f>
        <v>0</v>
      </c>
      <c r="AE698" s="131">
        <f>Table5[[#This Row],[Column4]]+Table5[[#This Row],[Column14]]+Table5[[#This Row],[Column19]]+Table5[[#This Row],[Column12]]</f>
        <v>0</v>
      </c>
      <c r="AF698" s="131">
        <f>Table5[[#This Row],[Column5]]+Table5[[#This Row],[Column13]]+Table5[[#This Row],[Column21]]+Table5[[#This Row],[Column18]]</f>
        <v>0</v>
      </c>
      <c r="AG698" s="131">
        <f t="shared" si="115"/>
        <v>0</v>
      </c>
      <c r="AH698" s="131">
        <f t="shared" si="116"/>
        <v>0</v>
      </c>
      <c r="AI698" s="131">
        <f>Table5[[#This Row],[Column17]]-Table5[[#This Row],[Column20]]</f>
        <v>0</v>
      </c>
      <c r="AJ698" s="131">
        <f t="shared" si="117"/>
        <v>0</v>
      </c>
      <c r="AK698" s="131">
        <f t="shared" si="121"/>
        <v>0</v>
      </c>
      <c r="AL698" s="131">
        <f t="shared" si="118"/>
        <v>0</v>
      </c>
      <c r="AM698" s="131" t="str">
        <f t="shared" si="119"/>
        <v/>
      </c>
      <c r="AN698" s="131" t="str">
        <f t="shared" ca="1" si="120"/>
        <v/>
      </c>
    </row>
    <row r="699" spans="1:40" ht="20.25" customHeight="1" x14ac:dyDescent="0.3">
      <c r="A699" s="127"/>
      <c r="B699" s="164"/>
      <c r="C699" s="139"/>
      <c r="D699" s="140"/>
      <c r="E699" s="139"/>
      <c r="F699" s="139"/>
      <c r="G699" s="140"/>
      <c r="H699" s="139"/>
      <c r="I699" s="129"/>
      <c r="L699" s="128"/>
      <c r="M699" s="128"/>
      <c r="N699" s="128"/>
      <c r="O699" s="128"/>
      <c r="P699" s="128"/>
      <c r="Q699" s="128"/>
      <c r="R699" s="128"/>
      <c r="S699" s="128"/>
      <c r="T699" s="120">
        <f t="shared" si="111"/>
        <v>0</v>
      </c>
      <c r="U699" s="131"/>
      <c r="V699" s="131"/>
      <c r="W699" s="131">
        <f>SUMIFS($F$3:F699,$D$3:D699,D699,$C$3:C699,"Buy")+SUMIFS($F$3:F699,$D$3:D699,D699,$C$3:C699,"Coin Deposit",$E$3:E699,"&lt;&gt;")</f>
        <v>0</v>
      </c>
      <c r="X699" s="131">
        <f t="shared" si="112"/>
        <v>0</v>
      </c>
      <c r="Y699" s="131">
        <f>IF($D699=Y$1,SUMIFS($H$3:$H699,$G$3:$G699,Y$1,$C$3:$C699,"Sell"),0)</f>
        <v>0</v>
      </c>
      <c r="Z699" s="131">
        <f t="shared" si="113"/>
        <v>0</v>
      </c>
      <c r="AA699" s="131">
        <f>IF($D699=AA$1,SUMIFS($H$3:$H699,$G$3:$G699,AA$1,$C$3:$C699,"Sell"),0)</f>
        <v>0</v>
      </c>
      <c r="AB699" s="131">
        <f t="shared" si="114"/>
        <v>0</v>
      </c>
      <c r="AC699" s="131">
        <f>SUMIFS('Deductions and Deposits'!$H:$H,'Deductions and Deposits'!$G:$G,D699,'Deductions and Deposits'!$F:$F,"&lt;="&amp;B699)+SUMIFS($F$3:F699,$D$3:D699,D699,$C$3:C699,"Coin Deposit",$E$3:E699,"")</f>
        <v>0</v>
      </c>
      <c r="AD699" s="131">
        <f>SUMIFS('Deductions and Deposits'!$D:$D,'Deductions and Deposits'!$C:$C,D699)+SUMIFS($F:$F,$D:$D,D699,$C:$C,"Coin Deduction")</f>
        <v>0</v>
      </c>
      <c r="AE699" s="131">
        <f>Table5[[#This Row],[Column4]]+Table5[[#This Row],[Column14]]+Table5[[#This Row],[Column19]]+Table5[[#This Row],[Column12]]</f>
        <v>0</v>
      </c>
      <c r="AF699" s="131">
        <f>Table5[[#This Row],[Column5]]+Table5[[#This Row],[Column13]]+Table5[[#This Row],[Column21]]+Table5[[#This Row],[Column18]]</f>
        <v>0</v>
      </c>
      <c r="AG699" s="131">
        <f t="shared" si="115"/>
        <v>0</v>
      </c>
      <c r="AH699" s="131">
        <f t="shared" si="116"/>
        <v>0</v>
      </c>
      <c r="AI699" s="131">
        <f>Table5[[#This Row],[Column17]]-Table5[[#This Row],[Column20]]</f>
        <v>0</v>
      </c>
      <c r="AJ699" s="131">
        <f t="shared" si="117"/>
        <v>0</v>
      </c>
      <c r="AK699" s="131">
        <f t="shared" si="121"/>
        <v>0</v>
      </c>
      <c r="AL699" s="131">
        <f t="shared" si="118"/>
        <v>0</v>
      </c>
      <c r="AM699" s="131" t="str">
        <f t="shared" si="119"/>
        <v/>
      </c>
      <c r="AN699" s="131" t="str">
        <f t="shared" ca="1" si="120"/>
        <v/>
      </c>
    </row>
    <row r="700" spans="1:40" ht="20.25" customHeight="1" x14ac:dyDescent="0.3">
      <c r="A700" s="127"/>
      <c r="B700" s="164"/>
      <c r="C700" s="139"/>
      <c r="D700" s="140"/>
      <c r="E700" s="139"/>
      <c r="F700" s="139"/>
      <c r="G700" s="140"/>
      <c r="H700" s="139"/>
      <c r="I700" s="129"/>
      <c r="L700" s="128"/>
      <c r="M700" s="128"/>
      <c r="N700" s="128"/>
      <c r="O700" s="128"/>
      <c r="P700" s="128"/>
      <c r="Q700" s="128"/>
      <c r="R700" s="128"/>
      <c r="S700" s="128"/>
      <c r="T700" s="120">
        <f t="shared" si="111"/>
        <v>0</v>
      </c>
      <c r="U700" s="131"/>
      <c r="V700" s="131"/>
      <c r="W700" s="131">
        <f>SUMIFS($F$3:F700,$D$3:D700,D700,$C$3:C700,"Buy")+SUMIFS($F$3:F700,$D$3:D700,D700,$C$3:C700,"Coin Deposit",$E$3:E700,"&lt;&gt;")</f>
        <v>0</v>
      </c>
      <c r="X700" s="131">
        <f t="shared" si="112"/>
        <v>0</v>
      </c>
      <c r="Y700" s="131">
        <f>IF($D700=Y$1,SUMIFS($H$3:$H700,$G$3:$G700,Y$1,$C$3:$C700,"Sell"),0)</f>
        <v>0</v>
      </c>
      <c r="Z700" s="131">
        <f t="shared" si="113"/>
        <v>0</v>
      </c>
      <c r="AA700" s="131">
        <f>IF($D700=AA$1,SUMIFS($H$3:$H700,$G$3:$G700,AA$1,$C$3:$C700,"Sell"),0)</f>
        <v>0</v>
      </c>
      <c r="AB700" s="131">
        <f t="shared" si="114"/>
        <v>0</v>
      </c>
      <c r="AC700" s="131">
        <f>SUMIFS('Deductions and Deposits'!$H:$H,'Deductions and Deposits'!$G:$G,D700,'Deductions and Deposits'!$F:$F,"&lt;="&amp;B700)+SUMIFS($F$3:F700,$D$3:D700,D700,$C$3:C700,"Coin Deposit",$E$3:E700,"")</f>
        <v>0</v>
      </c>
      <c r="AD700" s="131">
        <f>SUMIFS('Deductions and Deposits'!$D:$D,'Deductions and Deposits'!$C:$C,D700)+SUMIFS($F:$F,$D:$D,D700,$C:$C,"Coin Deduction")</f>
        <v>0</v>
      </c>
      <c r="AE700" s="131">
        <f>Table5[[#This Row],[Column4]]+Table5[[#This Row],[Column14]]+Table5[[#This Row],[Column19]]+Table5[[#This Row],[Column12]]</f>
        <v>0</v>
      </c>
      <c r="AF700" s="131">
        <f>Table5[[#This Row],[Column5]]+Table5[[#This Row],[Column13]]+Table5[[#This Row],[Column21]]+Table5[[#This Row],[Column18]]</f>
        <v>0</v>
      </c>
      <c r="AG700" s="131">
        <f t="shared" si="115"/>
        <v>0</v>
      </c>
      <c r="AH700" s="131">
        <f t="shared" si="116"/>
        <v>0</v>
      </c>
      <c r="AI700" s="131">
        <f>Table5[[#This Row],[Column17]]-Table5[[#This Row],[Column20]]</f>
        <v>0</v>
      </c>
      <c r="AJ700" s="131">
        <f t="shared" si="117"/>
        <v>0</v>
      </c>
      <c r="AK700" s="131">
        <f t="shared" si="121"/>
        <v>0</v>
      </c>
      <c r="AL700" s="131">
        <f t="shared" si="118"/>
        <v>0</v>
      </c>
      <c r="AM700" s="131" t="str">
        <f t="shared" si="119"/>
        <v/>
      </c>
      <c r="AN700" s="131" t="str">
        <f t="shared" ca="1" si="120"/>
        <v/>
      </c>
    </row>
    <row r="701" spans="1:40" ht="20.25" customHeight="1" x14ac:dyDescent="0.3">
      <c r="A701" s="127"/>
      <c r="B701" s="164"/>
      <c r="C701" s="139"/>
      <c r="D701" s="140"/>
      <c r="E701" s="139"/>
      <c r="F701" s="139"/>
      <c r="G701" s="140"/>
      <c r="H701" s="139"/>
      <c r="I701" s="129"/>
      <c r="L701" s="128"/>
      <c r="M701" s="128"/>
      <c r="N701" s="128"/>
      <c r="O701" s="128"/>
      <c r="P701" s="128"/>
      <c r="Q701" s="128"/>
      <c r="R701" s="128"/>
      <c r="S701" s="128"/>
      <c r="T701" s="120">
        <f t="shared" si="111"/>
        <v>0</v>
      </c>
      <c r="U701" s="131"/>
      <c r="V701" s="131"/>
      <c r="W701" s="131">
        <f>SUMIFS($F$3:F701,$D$3:D701,D701,$C$3:C701,"Buy")+SUMIFS($F$3:F701,$D$3:D701,D701,$C$3:C701,"Coin Deposit",$E$3:E701,"&lt;&gt;")</f>
        <v>0</v>
      </c>
      <c r="X701" s="131">
        <f t="shared" si="112"/>
        <v>0</v>
      </c>
      <c r="Y701" s="131">
        <f>IF($D701=Y$1,SUMIFS($H$3:$H701,$G$3:$G701,Y$1,$C$3:$C701,"Sell"),0)</f>
        <v>0</v>
      </c>
      <c r="Z701" s="131">
        <f t="shared" si="113"/>
        <v>0</v>
      </c>
      <c r="AA701" s="131">
        <f>IF($D701=AA$1,SUMIFS($H$3:$H701,$G$3:$G701,AA$1,$C$3:$C701,"Sell"),0)</f>
        <v>0</v>
      </c>
      <c r="AB701" s="131">
        <f t="shared" si="114"/>
        <v>0</v>
      </c>
      <c r="AC701" s="131">
        <f>SUMIFS('Deductions and Deposits'!$H:$H,'Deductions and Deposits'!$G:$G,D701,'Deductions and Deposits'!$F:$F,"&lt;="&amp;B701)+SUMIFS($F$3:F701,$D$3:D701,D701,$C$3:C701,"Coin Deposit",$E$3:E701,"")</f>
        <v>0</v>
      </c>
      <c r="AD701" s="131">
        <f>SUMIFS('Deductions and Deposits'!$D:$D,'Deductions and Deposits'!$C:$C,D701)+SUMIFS($F:$F,$D:$D,D701,$C:$C,"Coin Deduction")</f>
        <v>0</v>
      </c>
      <c r="AE701" s="131">
        <f>Table5[[#This Row],[Column4]]+Table5[[#This Row],[Column14]]+Table5[[#This Row],[Column19]]+Table5[[#This Row],[Column12]]</f>
        <v>0</v>
      </c>
      <c r="AF701" s="131">
        <f>Table5[[#This Row],[Column5]]+Table5[[#This Row],[Column13]]+Table5[[#This Row],[Column21]]+Table5[[#This Row],[Column18]]</f>
        <v>0</v>
      </c>
      <c r="AG701" s="131">
        <f t="shared" si="115"/>
        <v>0</v>
      </c>
      <c r="AH701" s="131">
        <f t="shared" si="116"/>
        <v>0</v>
      </c>
      <c r="AI701" s="131">
        <f>Table5[[#This Row],[Column17]]-Table5[[#This Row],[Column20]]</f>
        <v>0</v>
      </c>
      <c r="AJ701" s="131">
        <f t="shared" si="117"/>
        <v>0</v>
      </c>
      <c r="AK701" s="131">
        <f t="shared" si="121"/>
        <v>0</v>
      </c>
      <c r="AL701" s="131">
        <f t="shared" si="118"/>
        <v>0</v>
      </c>
      <c r="AM701" s="131" t="str">
        <f t="shared" si="119"/>
        <v/>
      </c>
      <c r="AN701" s="131" t="str">
        <f t="shared" ca="1" si="120"/>
        <v/>
      </c>
    </row>
    <row r="702" spans="1:40" ht="20.25" customHeight="1" x14ac:dyDescent="0.3">
      <c r="A702" s="127"/>
      <c r="B702" s="164"/>
      <c r="C702" s="139"/>
      <c r="D702" s="140"/>
      <c r="E702" s="139"/>
      <c r="F702" s="139"/>
      <c r="G702" s="140"/>
      <c r="H702" s="139"/>
      <c r="I702" s="129"/>
      <c r="L702" s="128"/>
      <c r="M702" s="128"/>
      <c r="N702" s="128"/>
      <c r="O702" s="128"/>
      <c r="P702" s="128"/>
      <c r="Q702" s="128"/>
      <c r="R702" s="128"/>
      <c r="S702" s="128"/>
      <c r="T702" s="120">
        <f t="shared" si="111"/>
        <v>0</v>
      </c>
      <c r="U702" s="131"/>
      <c r="V702" s="131"/>
      <c r="W702" s="131">
        <f>SUMIFS($F$3:F702,$D$3:D702,D702,$C$3:C702,"Buy")+SUMIFS($F$3:F702,$D$3:D702,D702,$C$3:C702,"Coin Deposit",$E$3:E702,"&lt;&gt;")</f>
        <v>0</v>
      </c>
      <c r="X702" s="131">
        <f t="shared" si="112"/>
        <v>0</v>
      </c>
      <c r="Y702" s="131">
        <f>IF($D702=Y$1,SUMIFS($H$3:$H702,$G$3:$G702,Y$1,$C$3:$C702,"Sell"),0)</f>
        <v>0</v>
      </c>
      <c r="Z702" s="131">
        <f t="shared" si="113"/>
        <v>0</v>
      </c>
      <c r="AA702" s="131">
        <f>IF($D702=AA$1,SUMIFS($H$3:$H702,$G$3:$G702,AA$1,$C$3:$C702,"Sell"),0)</f>
        <v>0</v>
      </c>
      <c r="AB702" s="131">
        <f t="shared" si="114"/>
        <v>0</v>
      </c>
      <c r="AC702" s="131">
        <f>SUMIFS('Deductions and Deposits'!$H:$H,'Deductions and Deposits'!$G:$G,D702,'Deductions and Deposits'!$F:$F,"&lt;="&amp;B702)+SUMIFS($F$3:F702,$D$3:D702,D702,$C$3:C702,"Coin Deposit",$E$3:E702,"")</f>
        <v>0</v>
      </c>
      <c r="AD702" s="131">
        <f>SUMIFS('Deductions and Deposits'!$D:$D,'Deductions and Deposits'!$C:$C,D702)+SUMIFS($F:$F,$D:$D,D702,$C:$C,"Coin Deduction")</f>
        <v>0</v>
      </c>
      <c r="AE702" s="131">
        <f>Table5[[#This Row],[Column4]]+Table5[[#This Row],[Column14]]+Table5[[#This Row],[Column19]]+Table5[[#This Row],[Column12]]</f>
        <v>0</v>
      </c>
      <c r="AF702" s="131">
        <f>Table5[[#This Row],[Column5]]+Table5[[#This Row],[Column13]]+Table5[[#This Row],[Column21]]+Table5[[#This Row],[Column18]]</f>
        <v>0</v>
      </c>
      <c r="AG702" s="131">
        <f t="shared" si="115"/>
        <v>0</v>
      </c>
      <c r="AH702" s="131">
        <f t="shared" si="116"/>
        <v>0</v>
      </c>
      <c r="AI702" s="131">
        <f>Table5[[#This Row],[Column17]]-Table5[[#This Row],[Column20]]</f>
        <v>0</v>
      </c>
      <c r="AJ702" s="131">
        <f t="shared" si="117"/>
        <v>0</v>
      </c>
      <c r="AK702" s="131">
        <f t="shared" si="121"/>
        <v>0</v>
      </c>
      <c r="AL702" s="131">
        <f t="shared" si="118"/>
        <v>0</v>
      </c>
      <c r="AM702" s="131" t="str">
        <f t="shared" si="119"/>
        <v/>
      </c>
      <c r="AN702" s="131" t="str">
        <f t="shared" ca="1" si="120"/>
        <v/>
      </c>
    </row>
    <row r="703" spans="1:40" ht="20.25" customHeight="1" x14ac:dyDescent="0.3">
      <c r="A703" s="127"/>
      <c r="B703" s="164"/>
      <c r="C703" s="139"/>
      <c r="D703" s="140"/>
      <c r="E703" s="139"/>
      <c r="F703" s="139"/>
      <c r="G703" s="140"/>
      <c r="H703" s="139"/>
      <c r="I703" s="129"/>
      <c r="L703" s="128"/>
      <c r="M703" s="128"/>
      <c r="N703" s="128"/>
      <c r="O703" s="128"/>
      <c r="P703" s="128"/>
      <c r="Q703" s="128"/>
      <c r="R703" s="128"/>
      <c r="S703" s="128"/>
      <c r="T703" s="120">
        <f t="shared" si="111"/>
        <v>0</v>
      </c>
      <c r="U703" s="131"/>
      <c r="V703" s="131"/>
      <c r="W703" s="131">
        <f>SUMIFS($F$3:F703,$D$3:D703,D703,$C$3:C703,"Buy")+SUMIFS($F$3:F703,$D$3:D703,D703,$C$3:C703,"Coin Deposit",$E$3:E703,"&lt;&gt;")</f>
        <v>0</v>
      </c>
      <c r="X703" s="131">
        <f t="shared" si="112"/>
        <v>0</v>
      </c>
      <c r="Y703" s="131">
        <f>IF($D703=Y$1,SUMIFS($H$3:$H703,$G$3:$G703,Y$1,$C$3:$C703,"Sell"),0)</f>
        <v>0</v>
      </c>
      <c r="Z703" s="131">
        <f t="shared" si="113"/>
        <v>0</v>
      </c>
      <c r="AA703" s="131">
        <f>IF($D703=AA$1,SUMIFS($H$3:$H703,$G$3:$G703,AA$1,$C$3:$C703,"Sell"),0)</f>
        <v>0</v>
      </c>
      <c r="AB703" s="131">
        <f t="shared" si="114"/>
        <v>0</v>
      </c>
      <c r="AC703" s="131">
        <f>SUMIFS('Deductions and Deposits'!$H:$H,'Deductions and Deposits'!$G:$G,D703,'Deductions and Deposits'!$F:$F,"&lt;="&amp;B703)+SUMIFS($F$3:F703,$D$3:D703,D703,$C$3:C703,"Coin Deposit",$E$3:E703,"")</f>
        <v>0</v>
      </c>
      <c r="AD703" s="131">
        <f>SUMIFS('Deductions and Deposits'!$D:$D,'Deductions and Deposits'!$C:$C,D703)+SUMIFS($F:$F,$D:$D,D703,$C:$C,"Coin Deduction")</f>
        <v>0</v>
      </c>
      <c r="AE703" s="131">
        <f>Table5[[#This Row],[Column4]]+Table5[[#This Row],[Column14]]+Table5[[#This Row],[Column19]]+Table5[[#This Row],[Column12]]</f>
        <v>0</v>
      </c>
      <c r="AF703" s="131">
        <f>Table5[[#This Row],[Column5]]+Table5[[#This Row],[Column13]]+Table5[[#This Row],[Column21]]+Table5[[#This Row],[Column18]]</f>
        <v>0</v>
      </c>
      <c r="AG703" s="131">
        <f t="shared" si="115"/>
        <v>0</v>
      </c>
      <c r="AH703" s="131">
        <f t="shared" si="116"/>
        <v>0</v>
      </c>
      <c r="AI703" s="131">
        <f>Table5[[#This Row],[Column17]]-Table5[[#This Row],[Column20]]</f>
        <v>0</v>
      </c>
      <c r="AJ703" s="131">
        <f t="shared" si="117"/>
        <v>0</v>
      </c>
      <c r="AK703" s="131">
        <f t="shared" si="121"/>
        <v>0</v>
      </c>
      <c r="AL703" s="131">
        <f t="shared" si="118"/>
        <v>0</v>
      </c>
      <c r="AM703" s="131" t="str">
        <f t="shared" si="119"/>
        <v/>
      </c>
      <c r="AN703" s="131" t="str">
        <f t="shared" ca="1" si="120"/>
        <v/>
      </c>
    </row>
    <row r="704" spans="1:40" ht="20.25" customHeight="1" x14ac:dyDescent="0.3">
      <c r="A704" s="127"/>
      <c r="B704" s="164"/>
      <c r="C704" s="139"/>
      <c r="D704" s="140"/>
      <c r="E704" s="139"/>
      <c r="F704" s="139"/>
      <c r="G704" s="140"/>
      <c r="H704" s="139"/>
      <c r="I704" s="129"/>
      <c r="L704" s="128"/>
      <c r="M704" s="128"/>
      <c r="N704" s="128"/>
      <c r="O704" s="128"/>
      <c r="P704" s="128"/>
      <c r="Q704" s="128"/>
      <c r="R704" s="128"/>
      <c r="S704" s="128"/>
      <c r="T704" s="120">
        <f t="shared" si="111"/>
        <v>0</v>
      </c>
      <c r="U704" s="131"/>
      <c r="V704" s="131"/>
      <c r="W704" s="131">
        <f>SUMIFS($F$3:F704,$D$3:D704,D704,$C$3:C704,"Buy")+SUMIFS($F$3:F704,$D$3:D704,D704,$C$3:C704,"Coin Deposit",$E$3:E704,"&lt;&gt;")</f>
        <v>0</v>
      </c>
      <c r="X704" s="131">
        <f t="shared" si="112"/>
        <v>0</v>
      </c>
      <c r="Y704" s="131">
        <f>IF($D704=Y$1,SUMIFS($H$3:$H704,$G$3:$G704,Y$1,$C$3:$C704,"Sell"),0)</f>
        <v>0</v>
      </c>
      <c r="Z704" s="131">
        <f t="shared" si="113"/>
        <v>0</v>
      </c>
      <c r="AA704" s="131">
        <f>IF($D704=AA$1,SUMIFS($H$3:$H704,$G$3:$G704,AA$1,$C$3:$C704,"Sell"),0)</f>
        <v>0</v>
      </c>
      <c r="AB704" s="131">
        <f t="shared" si="114"/>
        <v>0</v>
      </c>
      <c r="AC704" s="131">
        <f>SUMIFS('Deductions and Deposits'!$H:$H,'Deductions and Deposits'!$G:$G,D704,'Deductions and Deposits'!$F:$F,"&lt;="&amp;B704)+SUMIFS($F$3:F704,$D$3:D704,D704,$C$3:C704,"Coin Deposit",$E$3:E704,"")</f>
        <v>0</v>
      </c>
      <c r="AD704" s="131">
        <f>SUMIFS('Deductions and Deposits'!$D:$D,'Deductions and Deposits'!$C:$C,D704)+SUMIFS($F:$F,$D:$D,D704,$C:$C,"Coin Deduction")</f>
        <v>0</v>
      </c>
      <c r="AE704" s="131">
        <f>Table5[[#This Row],[Column4]]+Table5[[#This Row],[Column14]]+Table5[[#This Row],[Column19]]+Table5[[#This Row],[Column12]]</f>
        <v>0</v>
      </c>
      <c r="AF704" s="131">
        <f>Table5[[#This Row],[Column5]]+Table5[[#This Row],[Column13]]+Table5[[#This Row],[Column21]]+Table5[[#This Row],[Column18]]</f>
        <v>0</v>
      </c>
      <c r="AG704" s="131">
        <f t="shared" si="115"/>
        <v>0</v>
      </c>
      <c r="AH704" s="131">
        <f t="shared" si="116"/>
        <v>0</v>
      </c>
      <c r="AI704" s="131">
        <f>Table5[[#This Row],[Column17]]-Table5[[#This Row],[Column20]]</f>
        <v>0</v>
      </c>
      <c r="AJ704" s="131">
        <f t="shared" si="117"/>
        <v>0</v>
      </c>
      <c r="AK704" s="131">
        <f t="shared" si="121"/>
        <v>0</v>
      </c>
      <c r="AL704" s="131">
        <f t="shared" si="118"/>
        <v>0</v>
      </c>
      <c r="AM704" s="131" t="str">
        <f t="shared" si="119"/>
        <v/>
      </c>
      <c r="AN704" s="131" t="str">
        <f t="shared" ca="1" si="120"/>
        <v/>
      </c>
    </row>
    <row r="705" spans="1:40" ht="20.25" customHeight="1" x14ac:dyDescent="0.3">
      <c r="A705" s="127"/>
      <c r="B705" s="164"/>
      <c r="C705" s="139"/>
      <c r="D705" s="140"/>
      <c r="E705" s="139"/>
      <c r="F705" s="139"/>
      <c r="G705" s="140"/>
      <c r="H705" s="139"/>
      <c r="I705" s="129"/>
      <c r="L705" s="128"/>
      <c r="M705" s="128"/>
      <c r="N705" s="128"/>
      <c r="O705" s="128"/>
      <c r="P705" s="128"/>
      <c r="Q705" s="128"/>
      <c r="R705" s="128"/>
      <c r="S705" s="128"/>
      <c r="T705" s="120">
        <f t="shared" si="111"/>
        <v>0</v>
      </c>
      <c r="U705" s="131"/>
      <c r="V705" s="131"/>
      <c r="W705" s="131">
        <f>SUMIFS($F$3:F705,$D$3:D705,D705,$C$3:C705,"Buy")+SUMIFS($F$3:F705,$D$3:D705,D705,$C$3:C705,"Coin Deposit",$E$3:E705,"&lt;&gt;")</f>
        <v>0</v>
      </c>
      <c r="X705" s="131">
        <f t="shared" si="112"/>
        <v>0</v>
      </c>
      <c r="Y705" s="131">
        <f>IF($D705=Y$1,SUMIFS($H$3:$H705,$G$3:$G705,Y$1,$C$3:$C705,"Sell"),0)</f>
        <v>0</v>
      </c>
      <c r="Z705" s="131">
        <f t="shared" si="113"/>
        <v>0</v>
      </c>
      <c r="AA705" s="131">
        <f>IF($D705=AA$1,SUMIFS($H$3:$H705,$G$3:$G705,AA$1,$C$3:$C705,"Sell"),0)</f>
        <v>0</v>
      </c>
      <c r="AB705" s="131">
        <f t="shared" si="114"/>
        <v>0</v>
      </c>
      <c r="AC705" s="131">
        <f>SUMIFS('Deductions and Deposits'!$H:$H,'Deductions and Deposits'!$G:$G,D705,'Deductions and Deposits'!$F:$F,"&lt;="&amp;B705)+SUMIFS($F$3:F705,$D$3:D705,D705,$C$3:C705,"Coin Deposit",$E$3:E705,"")</f>
        <v>0</v>
      </c>
      <c r="AD705" s="131">
        <f>SUMIFS('Deductions and Deposits'!$D:$D,'Deductions and Deposits'!$C:$C,D705)+SUMIFS($F:$F,$D:$D,D705,$C:$C,"Coin Deduction")</f>
        <v>0</v>
      </c>
      <c r="AE705" s="131">
        <f>Table5[[#This Row],[Column4]]+Table5[[#This Row],[Column14]]+Table5[[#This Row],[Column19]]+Table5[[#This Row],[Column12]]</f>
        <v>0</v>
      </c>
      <c r="AF705" s="131">
        <f>Table5[[#This Row],[Column5]]+Table5[[#This Row],[Column13]]+Table5[[#This Row],[Column21]]+Table5[[#This Row],[Column18]]</f>
        <v>0</v>
      </c>
      <c r="AG705" s="131">
        <f t="shared" si="115"/>
        <v>0</v>
      </c>
      <c r="AH705" s="131">
        <f t="shared" si="116"/>
        <v>0</v>
      </c>
      <c r="AI705" s="131">
        <f>Table5[[#This Row],[Column17]]-Table5[[#This Row],[Column20]]</f>
        <v>0</v>
      </c>
      <c r="AJ705" s="131">
        <f t="shared" si="117"/>
        <v>0</v>
      </c>
      <c r="AK705" s="131">
        <f t="shared" si="121"/>
        <v>0</v>
      </c>
      <c r="AL705" s="131">
        <f t="shared" si="118"/>
        <v>0</v>
      </c>
      <c r="AM705" s="131" t="str">
        <f t="shared" si="119"/>
        <v/>
      </c>
      <c r="AN705" s="131" t="str">
        <f t="shared" ca="1" si="120"/>
        <v/>
      </c>
    </row>
    <row r="706" spans="1:40" ht="20.25" customHeight="1" x14ac:dyDescent="0.3">
      <c r="A706" s="127"/>
      <c r="B706" s="164"/>
      <c r="C706" s="139"/>
      <c r="D706" s="140"/>
      <c r="E706" s="139"/>
      <c r="F706" s="139"/>
      <c r="G706" s="140"/>
      <c r="H706" s="139"/>
      <c r="I706" s="129"/>
      <c r="L706" s="128"/>
      <c r="M706" s="128"/>
      <c r="N706" s="128"/>
      <c r="O706" s="128"/>
      <c r="P706" s="128"/>
      <c r="Q706" s="128"/>
      <c r="R706" s="128"/>
      <c r="S706" s="128"/>
      <c r="T706" s="120">
        <f t="shared" si="111"/>
        <v>0</v>
      </c>
      <c r="U706" s="131"/>
      <c r="V706" s="131"/>
      <c r="W706" s="131">
        <f>SUMIFS($F$3:F706,$D$3:D706,D706,$C$3:C706,"Buy")+SUMIFS($F$3:F706,$D$3:D706,D706,$C$3:C706,"Coin Deposit",$E$3:E706,"&lt;&gt;")</f>
        <v>0</v>
      </c>
      <c r="X706" s="131">
        <f t="shared" si="112"/>
        <v>0</v>
      </c>
      <c r="Y706" s="131">
        <f>IF($D706=Y$1,SUMIFS($H$3:$H706,$G$3:$G706,Y$1,$C$3:$C706,"Sell"),0)</f>
        <v>0</v>
      </c>
      <c r="Z706" s="131">
        <f t="shared" si="113"/>
        <v>0</v>
      </c>
      <c r="AA706" s="131">
        <f>IF($D706=AA$1,SUMIFS($H$3:$H706,$G$3:$G706,AA$1,$C$3:$C706,"Sell"),0)</f>
        <v>0</v>
      </c>
      <c r="AB706" s="131">
        <f t="shared" si="114"/>
        <v>0</v>
      </c>
      <c r="AC706" s="131">
        <f>SUMIFS('Deductions and Deposits'!$H:$H,'Deductions and Deposits'!$G:$G,D706,'Deductions and Deposits'!$F:$F,"&lt;="&amp;B706)+SUMIFS($F$3:F706,$D$3:D706,D706,$C$3:C706,"Coin Deposit",$E$3:E706,"")</f>
        <v>0</v>
      </c>
      <c r="AD706" s="131">
        <f>SUMIFS('Deductions and Deposits'!$D:$D,'Deductions and Deposits'!$C:$C,D706)+SUMIFS($F:$F,$D:$D,D706,$C:$C,"Coin Deduction")</f>
        <v>0</v>
      </c>
      <c r="AE706" s="131">
        <f>Table5[[#This Row],[Column4]]+Table5[[#This Row],[Column14]]+Table5[[#This Row],[Column19]]+Table5[[#This Row],[Column12]]</f>
        <v>0</v>
      </c>
      <c r="AF706" s="131">
        <f>Table5[[#This Row],[Column5]]+Table5[[#This Row],[Column13]]+Table5[[#This Row],[Column21]]+Table5[[#This Row],[Column18]]</f>
        <v>0</v>
      </c>
      <c r="AG706" s="131">
        <f t="shared" si="115"/>
        <v>0</v>
      </c>
      <c r="AH706" s="131">
        <f t="shared" si="116"/>
        <v>0</v>
      </c>
      <c r="AI706" s="131">
        <f>Table5[[#This Row],[Column17]]-Table5[[#This Row],[Column20]]</f>
        <v>0</v>
      </c>
      <c r="AJ706" s="131">
        <f t="shared" si="117"/>
        <v>0</v>
      </c>
      <c r="AK706" s="131">
        <f t="shared" si="121"/>
        <v>0</v>
      </c>
      <c r="AL706" s="131">
        <f t="shared" si="118"/>
        <v>0</v>
      </c>
      <c r="AM706" s="131" t="str">
        <f t="shared" si="119"/>
        <v/>
      </c>
      <c r="AN706" s="131" t="str">
        <f t="shared" ca="1" si="120"/>
        <v/>
      </c>
    </row>
    <row r="707" spans="1:40" ht="20.25" customHeight="1" x14ac:dyDescent="0.3">
      <c r="A707" s="127"/>
      <c r="B707" s="164"/>
      <c r="C707" s="139"/>
      <c r="D707" s="140"/>
      <c r="E707" s="139"/>
      <c r="F707" s="139"/>
      <c r="G707" s="140"/>
      <c r="H707" s="139"/>
      <c r="I707" s="129"/>
      <c r="L707" s="128"/>
      <c r="M707" s="128"/>
      <c r="N707" s="128"/>
      <c r="O707" s="128"/>
      <c r="P707" s="128"/>
      <c r="Q707" s="128"/>
      <c r="R707" s="128"/>
      <c r="S707" s="128"/>
      <c r="T707" s="120">
        <f t="shared" ref="T707:T770" si="122">IF(E707&lt;&gt;"",E707,0)</f>
        <v>0</v>
      </c>
      <c r="U707" s="131"/>
      <c r="V707" s="131"/>
      <c r="W707" s="131">
        <f>SUMIFS($F$3:F707,$D$3:D707,D707,$C$3:C707,"Buy")+SUMIFS($F$3:F707,$D$3:D707,D707,$C$3:C707,"Coin Deposit",$E$3:E707,"&lt;&gt;")</f>
        <v>0</v>
      </c>
      <c r="X707" s="131">
        <f t="shared" ref="X707:X770" si="123">IF(OR(C707="buy",AND(C707="Coin Deposit",E707&lt;&gt;"")),SUMIFS($F:$F,$D:$D,D707,$C:$C,"sell"),0)</f>
        <v>0</v>
      </c>
      <c r="Y707" s="131">
        <f>IF($D707=Y$1,SUMIFS($H$3:$H707,$G$3:$G707,Y$1,$C$3:$C707,"Sell"),0)</f>
        <v>0</v>
      </c>
      <c r="Z707" s="131">
        <f t="shared" ref="Z707:Z770" si="124">IF($D707=Z$1,SUMIFS($H:$H,$G:$G,Z$1,$C:$C,"Buy")+SUMIFS($H:$H,$G:$G,Z$1,$C:$C,"Coin Deposit",$E:$E,"&lt;&gt;"),0)</f>
        <v>0</v>
      </c>
      <c r="AA707" s="131">
        <f>IF($D707=AA$1,SUMIFS($H$3:$H707,$G$3:$G707,AA$1,$C$3:$C707,"Sell"),0)</f>
        <v>0</v>
      </c>
      <c r="AB707" s="131">
        <f t="shared" ref="AB707:AB770" si="125">IF($D707=AB$1,SUMIFS($H:$H,$G:$G,AB$1,$C:$C,"Buy")+SUMIFS($H:$H,$G:$G,AB$1,$C:$C,"Coin Deposit",$E:$E,"&lt;&gt;"),0)</f>
        <v>0</v>
      </c>
      <c r="AC707" s="131">
        <f>SUMIFS('Deductions and Deposits'!$H:$H,'Deductions and Deposits'!$G:$G,D707,'Deductions and Deposits'!$F:$F,"&lt;="&amp;B707)+SUMIFS($F$3:F707,$D$3:D707,D707,$C$3:C707,"Coin Deposit",$E$3:E707,"")</f>
        <v>0</v>
      </c>
      <c r="AD707" s="131">
        <f>SUMIFS('Deductions and Deposits'!$D:$D,'Deductions and Deposits'!$C:$C,D707)+SUMIFS($F:$F,$D:$D,D707,$C:$C,"Coin Deduction")</f>
        <v>0</v>
      </c>
      <c r="AE707" s="131">
        <f>Table5[[#This Row],[Column4]]+Table5[[#This Row],[Column14]]+Table5[[#This Row],[Column19]]+Table5[[#This Row],[Column12]]</f>
        <v>0</v>
      </c>
      <c r="AF707" s="131">
        <f>Table5[[#This Row],[Column5]]+Table5[[#This Row],[Column13]]+Table5[[#This Row],[Column21]]+Table5[[#This Row],[Column18]]</f>
        <v>0</v>
      </c>
      <c r="AG707" s="131">
        <f t="shared" ref="AG707:AG770" si="126">IF(AND((AC707+Y707+AA707)&gt;AF707,OR(C707="buy",AND(C707="Coin Deposit",E707&lt;&gt;""))),(AC707+Y707+AA707)-AF707,0)</f>
        <v>0</v>
      </c>
      <c r="AH707" s="131">
        <f t="shared" ref="AH707:AH770" si="127">IF(AND(AE707&gt;AF707,OR(C707="buy",AND(C707="Coin Deposit",E707&lt;&gt;""))),AE707-AF707,0)</f>
        <v>0</v>
      </c>
      <c r="AI707" s="131">
        <f>Table5[[#This Row],[Column17]]-Table5[[#This Row],[Column20]]</f>
        <v>0</v>
      </c>
      <c r="AJ707" s="131">
        <f t="shared" ref="AJ707:AJ770" si="128">IF(AI707&gt;F707,F707,AI707)</f>
        <v>0</v>
      </c>
      <c r="AK707" s="131">
        <f t="shared" si="121"/>
        <v>0</v>
      </c>
      <c r="AL707" s="131">
        <f t="shared" ref="AL707:AL770" si="129">IFERROR(SUMIFS($AK:$AK,$D:$D,D707)/SUMIFS($AJ:$AJ,$D:$D,D707),0)</f>
        <v>0</v>
      </c>
      <c r="AM707" s="131" t="str">
        <f t="shared" ref="AM707:AM770" si="130">C707&amp;D707</f>
        <v/>
      </c>
      <c r="AN707" s="131" t="str">
        <f t="shared" ref="AN707:AN770" ca="1" si="131">OFFSET(AM707,COUNTA($AM:$AM)-ROW()-(ROW()-ROW($AN$2)-1),)</f>
        <v/>
      </c>
    </row>
    <row r="708" spans="1:40" ht="20.25" customHeight="1" x14ac:dyDescent="0.3">
      <c r="A708" s="127"/>
      <c r="B708" s="164"/>
      <c r="C708" s="139"/>
      <c r="D708" s="140"/>
      <c r="E708" s="139"/>
      <c r="F708" s="139"/>
      <c r="G708" s="140"/>
      <c r="H708" s="139"/>
      <c r="I708" s="129"/>
      <c r="L708" s="128"/>
      <c r="M708" s="128"/>
      <c r="N708" s="128"/>
      <c r="O708" s="128"/>
      <c r="P708" s="128"/>
      <c r="Q708" s="128"/>
      <c r="R708" s="128"/>
      <c r="S708" s="128"/>
      <c r="T708" s="120">
        <f t="shared" si="122"/>
        <v>0</v>
      </c>
      <c r="U708" s="131"/>
      <c r="V708" s="131"/>
      <c r="W708" s="131">
        <f>SUMIFS($F$3:F708,$D$3:D708,D708,$C$3:C708,"Buy")+SUMIFS($F$3:F708,$D$3:D708,D708,$C$3:C708,"Coin Deposit",$E$3:E708,"&lt;&gt;")</f>
        <v>0</v>
      </c>
      <c r="X708" s="131">
        <f t="shared" si="123"/>
        <v>0</v>
      </c>
      <c r="Y708" s="131">
        <f>IF($D708=Y$1,SUMIFS($H$3:$H708,$G$3:$G708,Y$1,$C$3:$C708,"Sell"),0)</f>
        <v>0</v>
      </c>
      <c r="Z708" s="131">
        <f t="shared" si="124"/>
        <v>0</v>
      </c>
      <c r="AA708" s="131">
        <f>IF($D708=AA$1,SUMIFS($H$3:$H708,$G$3:$G708,AA$1,$C$3:$C708,"Sell"),0)</f>
        <v>0</v>
      </c>
      <c r="AB708" s="131">
        <f t="shared" si="125"/>
        <v>0</v>
      </c>
      <c r="AC708" s="131">
        <f>SUMIFS('Deductions and Deposits'!$H:$H,'Deductions and Deposits'!$G:$G,D708,'Deductions and Deposits'!$F:$F,"&lt;="&amp;B708)+SUMIFS($F$3:F708,$D$3:D708,D708,$C$3:C708,"Coin Deposit",$E$3:E708,"")</f>
        <v>0</v>
      </c>
      <c r="AD708" s="131">
        <f>SUMIFS('Deductions and Deposits'!$D:$D,'Deductions and Deposits'!$C:$C,D708)+SUMIFS($F:$F,$D:$D,D708,$C:$C,"Coin Deduction")</f>
        <v>0</v>
      </c>
      <c r="AE708" s="131">
        <f>Table5[[#This Row],[Column4]]+Table5[[#This Row],[Column14]]+Table5[[#This Row],[Column19]]+Table5[[#This Row],[Column12]]</f>
        <v>0</v>
      </c>
      <c r="AF708" s="131">
        <f>Table5[[#This Row],[Column5]]+Table5[[#This Row],[Column13]]+Table5[[#This Row],[Column21]]+Table5[[#This Row],[Column18]]</f>
        <v>0</v>
      </c>
      <c r="AG708" s="131">
        <f t="shared" si="126"/>
        <v>0</v>
      </c>
      <c r="AH708" s="131">
        <f t="shared" si="127"/>
        <v>0</v>
      </c>
      <c r="AI708" s="131">
        <f>Table5[[#This Row],[Column17]]-Table5[[#This Row],[Column20]]</f>
        <v>0</v>
      </c>
      <c r="AJ708" s="131">
        <f t="shared" si="128"/>
        <v>0</v>
      </c>
      <c r="AK708" s="131">
        <f t="shared" si="121"/>
        <v>0</v>
      </c>
      <c r="AL708" s="131">
        <f t="shared" si="129"/>
        <v>0</v>
      </c>
      <c r="AM708" s="131" t="str">
        <f t="shared" si="130"/>
        <v/>
      </c>
      <c r="AN708" s="131" t="str">
        <f t="shared" ca="1" si="131"/>
        <v/>
      </c>
    </row>
    <row r="709" spans="1:40" ht="20.25" customHeight="1" x14ac:dyDescent="0.3">
      <c r="A709" s="127"/>
      <c r="B709" s="164"/>
      <c r="C709" s="139"/>
      <c r="D709" s="140"/>
      <c r="E709" s="139"/>
      <c r="F709" s="139"/>
      <c r="G709" s="140"/>
      <c r="H709" s="139"/>
      <c r="I709" s="129"/>
      <c r="L709" s="128"/>
      <c r="M709" s="128"/>
      <c r="N709" s="128"/>
      <c r="O709" s="128"/>
      <c r="P709" s="128"/>
      <c r="Q709" s="128"/>
      <c r="R709" s="128"/>
      <c r="S709" s="128"/>
      <c r="T709" s="120">
        <f t="shared" si="122"/>
        <v>0</v>
      </c>
      <c r="U709" s="131"/>
      <c r="V709" s="131"/>
      <c r="W709" s="131">
        <f>SUMIFS($F$3:F709,$D$3:D709,D709,$C$3:C709,"Buy")+SUMIFS($F$3:F709,$D$3:D709,D709,$C$3:C709,"Coin Deposit",$E$3:E709,"&lt;&gt;")</f>
        <v>0</v>
      </c>
      <c r="X709" s="131">
        <f t="shared" si="123"/>
        <v>0</v>
      </c>
      <c r="Y709" s="131">
        <f>IF($D709=Y$1,SUMIFS($H$3:$H709,$G$3:$G709,Y$1,$C$3:$C709,"Sell"),0)</f>
        <v>0</v>
      </c>
      <c r="Z709" s="131">
        <f t="shared" si="124"/>
        <v>0</v>
      </c>
      <c r="AA709" s="131">
        <f>IF($D709=AA$1,SUMIFS($H$3:$H709,$G$3:$G709,AA$1,$C$3:$C709,"Sell"),0)</f>
        <v>0</v>
      </c>
      <c r="AB709" s="131">
        <f t="shared" si="125"/>
        <v>0</v>
      </c>
      <c r="AC709" s="131">
        <f>SUMIFS('Deductions and Deposits'!$H:$H,'Deductions and Deposits'!$G:$G,D709,'Deductions and Deposits'!$F:$F,"&lt;="&amp;B709)+SUMIFS($F$3:F709,$D$3:D709,D709,$C$3:C709,"Coin Deposit",$E$3:E709,"")</f>
        <v>0</v>
      </c>
      <c r="AD709" s="131">
        <f>SUMIFS('Deductions and Deposits'!$D:$D,'Deductions and Deposits'!$C:$C,D709)+SUMIFS($F:$F,$D:$D,D709,$C:$C,"Coin Deduction")</f>
        <v>0</v>
      </c>
      <c r="AE709" s="131">
        <f>Table5[[#This Row],[Column4]]+Table5[[#This Row],[Column14]]+Table5[[#This Row],[Column19]]+Table5[[#This Row],[Column12]]</f>
        <v>0</v>
      </c>
      <c r="AF709" s="131">
        <f>Table5[[#This Row],[Column5]]+Table5[[#This Row],[Column13]]+Table5[[#This Row],[Column21]]+Table5[[#This Row],[Column18]]</f>
        <v>0</v>
      </c>
      <c r="AG709" s="131">
        <f t="shared" si="126"/>
        <v>0</v>
      </c>
      <c r="AH709" s="131">
        <f t="shared" si="127"/>
        <v>0</v>
      </c>
      <c r="AI709" s="131">
        <f>Table5[[#This Row],[Column17]]-Table5[[#This Row],[Column20]]</f>
        <v>0</v>
      </c>
      <c r="AJ709" s="131">
        <f t="shared" si="128"/>
        <v>0</v>
      </c>
      <c r="AK709" s="131">
        <f t="shared" si="121"/>
        <v>0</v>
      </c>
      <c r="AL709" s="131">
        <f t="shared" si="129"/>
        <v>0</v>
      </c>
      <c r="AM709" s="131" t="str">
        <f t="shared" si="130"/>
        <v/>
      </c>
      <c r="AN709" s="131" t="str">
        <f t="shared" ca="1" si="131"/>
        <v/>
      </c>
    </row>
    <row r="710" spans="1:40" ht="20.25" customHeight="1" x14ac:dyDescent="0.3">
      <c r="A710" s="127"/>
      <c r="B710" s="164"/>
      <c r="C710" s="139"/>
      <c r="D710" s="140"/>
      <c r="E710" s="139"/>
      <c r="F710" s="139"/>
      <c r="G710" s="140"/>
      <c r="H710" s="139"/>
      <c r="I710" s="129"/>
      <c r="L710" s="128"/>
      <c r="M710" s="128"/>
      <c r="N710" s="128"/>
      <c r="O710" s="128"/>
      <c r="P710" s="128"/>
      <c r="Q710" s="128"/>
      <c r="R710" s="128"/>
      <c r="S710" s="128"/>
      <c r="T710" s="120">
        <f t="shared" si="122"/>
        <v>0</v>
      </c>
      <c r="U710" s="131"/>
      <c r="V710" s="131"/>
      <c r="W710" s="131">
        <f>SUMIFS($F$3:F710,$D$3:D710,D710,$C$3:C710,"Buy")+SUMIFS($F$3:F710,$D$3:D710,D710,$C$3:C710,"Coin Deposit",$E$3:E710,"&lt;&gt;")</f>
        <v>0</v>
      </c>
      <c r="X710" s="131">
        <f t="shared" si="123"/>
        <v>0</v>
      </c>
      <c r="Y710" s="131">
        <f>IF($D710=Y$1,SUMIFS($H$3:$H710,$G$3:$G710,Y$1,$C$3:$C710,"Sell"),0)</f>
        <v>0</v>
      </c>
      <c r="Z710" s="131">
        <f t="shared" si="124"/>
        <v>0</v>
      </c>
      <c r="AA710" s="131">
        <f>IF($D710=AA$1,SUMIFS($H$3:$H710,$G$3:$G710,AA$1,$C$3:$C710,"Sell"),0)</f>
        <v>0</v>
      </c>
      <c r="AB710" s="131">
        <f t="shared" si="125"/>
        <v>0</v>
      </c>
      <c r="AC710" s="131">
        <f>SUMIFS('Deductions and Deposits'!$H:$H,'Deductions and Deposits'!$G:$G,D710,'Deductions and Deposits'!$F:$F,"&lt;="&amp;B710)+SUMIFS($F$3:F710,$D$3:D710,D710,$C$3:C710,"Coin Deposit",$E$3:E710,"")</f>
        <v>0</v>
      </c>
      <c r="AD710" s="131">
        <f>SUMIFS('Deductions and Deposits'!$D:$D,'Deductions and Deposits'!$C:$C,D710)+SUMIFS($F:$F,$D:$D,D710,$C:$C,"Coin Deduction")</f>
        <v>0</v>
      </c>
      <c r="AE710" s="131">
        <f>Table5[[#This Row],[Column4]]+Table5[[#This Row],[Column14]]+Table5[[#This Row],[Column19]]+Table5[[#This Row],[Column12]]</f>
        <v>0</v>
      </c>
      <c r="AF710" s="131">
        <f>Table5[[#This Row],[Column5]]+Table5[[#This Row],[Column13]]+Table5[[#This Row],[Column21]]+Table5[[#This Row],[Column18]]</f>
        <v>0</v>
      </c>
      <c r="AG710" s="131">
        <f t="shared" si="126"/>
        <v>0</v>
      </c>
      <c r="AH710" s="131">
        <f t="shared" si="127"/>
        <v>0</v>
      </c>
      <c r="AI710" s="131">
        <f>Table5[[#This Row],[Column17]]-Table5[[#This Row],[Column20]]</f>
        <v>0</v>
      </c>
      <c r="AJ710" s="131">
        <f t="shared" si="128"/>
        <v>0</v>
      </c>
      <c r="AK710" s="131">
        <f t="shared" si="121"/>
        <v>0</v>
      </c>
      <c r="AL710" s="131">
        <f t="shared" si="129"/>
        <v>0</v>
      </c>
      <c r="AM710" s="131" t="str">
        <f t="shared" si="130"/>
        <v/>
      </c>
      <c r="AN710" s="131" t="str">
        <f t="shared" ca="1" si="131"/>
        <v/>
      </c>
    </row>
    <row r="711" spans="1:40" ht="20.25" customHeight="1" x14ac:dyDescent="0.3">
      <c r="A711" s="127"/>
      <c r="B711" s="164"/>
      <c r="C711" s="139"/>
      <c r="D711" s="140"/>
      <c r="E711" s="139"/>
      <c r="F711" s="139"/>
      <c r="G711" s="140"/>
      <c r="H711" s="139"/>
      <c r="I711" s="129"/>
      <c r="L711" s="128"/>
      <c r="M711" s="128"/>
      <c r="N711" s="128"/>
      <c r="O711" s="128"/>
      <c r="P711" s="128"/>
      <c r="Q711" s="128"/>
      <c r="R711" s="128"/>
      <c r="S711" s="128"/>
      <c r="T711" s="120">
        <f t="shared" si="122"/>
        <v>0</v>
      </c>
      <c r="U711" s="131"/>
      <c r="V711" s="131"/>
      <c r="W711" s="131">
        <f>SUMIFS($F$3:F711,$D$3:D711,D711,$C$3:C711,"Buy")+SUMIFS($F$3:F711,$D$3:D711,D711,$C$3:C711,"Coin Deposit",$E$3:E711,"&lt;&gt;")</f>
        <v>0</v>
      </c>
      <c r="X711" s="131">
        <f t="shared" si="123"/>
        <v>0</v>
      </c>
      <c r="Y711" s="131">
        <f>IF($D711=Y$1,SUMIFS($H$3:$H711,$G$3:$G711,Y$1,$C$3:$C711,"Sell"),0)</f>
        <v>0</v>
      </c>
      <c r="Z711" s="131">
        <f t="shared" si="124"/>
        <v>0</v>
      </c>
      <c r="AA711" s="131">
        <f>IF($D711=AA$1,SUMIFS($H$3:$H711,$G$3:$G711,AA$1,$C$3:$C711,"Sell"),0)</f>
        <v>0</v>
      </c>
      <c r="AB711" s="131">
        <f t="shared" si="125"/>
        <v>0</v>
      </c>
      <c r="AC711" s="131">
        <f>SUMIFS('Deductions and Deposits'!$H:$H,'Deductions and Deposits'!$G:$G,D711,'Deductions and Deposits'!$F:$F,"&lt;="&amp;B711)+SUMIFS($F$3:F711,$D$3:D711,D711,$C$3:C711,"Coin Deposit",$E$3:E711,"")</f>
        <v>0</v>
      </c>
      <c r="AD711" s="131">
        <f>SUMIFS('Deductions and Deposits'!$D:$D,'Deductions and Deposits'!$C:$C,D711)+SUMIFS($F:$F,$D:$D,D711,$C:$C,"Coin Deduction")</f>
        <v>0</v>
      </c>
      <c r="AE711" s="131">
        <f>Table5[[#This Row],[Column4]]+Table5[[#This Row],[Column14]]+Table5[[#This Row],[Column19]]+Table5[[#This Row],[Column12]]</f>
        <v>0</v>
      </c>
      <c r="AF711" s="131">
        <f>Table5[[#This Row],[Column5]]+Table5[[#This Row],[Column13]]+Table5[[#This Row],[Column21]]+Table5[[#This Row],[Column18]]</f>
        <v>0</v>
      </c>
      <c r="AG711" s="131">
        <f t="shared" si="126"/>
        <v>0</v>
      </c>
      <c r="AH711" s="131">
        <f t="shared" si="127"/>
        <v>0</v>
      </c>
      <c r="AI711" s="131">
        <f>Table5[[#This Row],[Column17]]-Table5[[#This Row],[Column20]]</f>
        <v>0</v>
      </c>
      <c r="AJ711" s="131">
        <f t="shared" si="128"/>
        <v>0</v>
      </c>
      <c r="AK711" s="131">
        <f t="shared" si="121"/>
        <v>0</v>
      </c>
      <c r="AL711" s="131">
        <f t="shared" si="129"/>
        <v>0</v>
      </c>
      <c r="AM711" s="131" t="str">
        <f t="shared" si="130"/>
        <v/>
      </c>
      <c r="AN711" s="131" t="str">
        <f t="shared" ca="1" si="131"/>
        <v/>
      </c>
    </row>
    <row r="712" spans="1:40" ht="20.25" customHeight="1" x14ac:dyDescent="0.3">
      <c r="A712" s="127"/>
      <c r="B712" s="164"/>
      <c r="C712" s="139"/>
      <c r="D712" s="140"/>
      <c r="E712" s="139"/>
      <c r="F712" s="139"/>
      <c r="G712" s="140"/>
      <c r="H712" s="139"/>
      <c r="I712" s="129"/>
      <c r="L712" s="128"/>
      <c r="M712" s="128"/>
      <c r="N712" s="128"/>
      <c r="O712" s="128"/>
      <c r="P712" s="128"/>
      <c r="Q712" s="128"/>
      <c r="R712" s="128"/>
      <c r="S712" s="128"/>
      <c r="T712" s="120">
        <f t="shared" si="122"/>
        <v>0</v>
      </c>
      <c r="U712" s="131"/>
      <c r="V712" s="131"/>
      <c r="W712" s="131">
        <f>SUMIFS($F$3:F712,$D$3:D712,D712,$C$3:C712,"Buy")+SUMIFS($F$3:F712,$D$3:D712,D712,$C$3:C712,"Coin Deposit",$E$3:E712,"&lt;&gt;")</f>
        <v>0</v>
      </c>
      <c r="X712" s="131">
        <f t="shared" si="123"/>
        <v>0</v>
      </c>
      <c r="Y712" s="131">
        <f>IF($D712=Y$1,SUMIFS($H$3:$H712,$G$3:$G712,Y$1,$C$3:$C712,"Sell"),0)</f>
        <v>0</v>
      </c>
      <c r="Z712" s="131">
        <f t="shared" si="124"/>
        <v>0</v>
      </c>
      <c r="AA712" s="131">
        <f>IF($D712=AA$1,SUMIFS($H$3:$H712,$G$3:$G712,AA$1,$C$3:$C712,"Sell"),0)</f>
        <v>0</v>
      </c>
      <c r="AB712" s="131">
        <f t="shared" si="125"/>
        <v>0</v>
      </c>
      <c r="AC712" s="131">
        <f>SUMIFS('Deductions and Deposits'!$H:$H,'Deductions and Deposits'!$G:$G,D712,'Deductions and Deposits'!$F:$F,"&lt;="&amp;B712)+SUMIFS($F$3:F712,$D$3:D712,D712,$C$3:C712,"Coin Deposit",$E$3:E712,"")</f>
        <v>0</v>
      </c>
      <c r="AD712" s="131">
        <f>SUMIFS('Deductions and Deposits'!$D:$D,'Deductions and Deposits'!$C:$C,D712)+SUMIFS($F:$F,$D:$D,D712,$C:$C,"Coin Deduction")</f>
        <v>0</v>
      </c>
      <c r="AE712" s="131">
        <f>Table5[[#This Row],[Column4]]+Table5[[#This Row],[Column14]]+Table5[[#This Row],[Column19]]+Table5[[#This Row],[Column12]]</f>
        <v>0</v>
      </c>
      <c r="AF712" s="131">
        <f>Table5[[#This Row],[Column5]]+Table5[[#This Row],[Column13]]+Table5[[#This Row],[Column21]]+Table5[[#This Row],[Column18]]</f>
        <v>0</v>
      </c>
      <c r="AG712" s="131">
        <f t="shared" si="126"/>
        <v>0</v>
      </c>
      <c r="AH712" s="131">
        <f t="shared" si="127"/>
        <v>0</v>
      </c>
      <c r="AI712" s="131">
        <f>Table5[[#This Row],[Column17]]-Table5[[#This Row],[Column20]]</f>
        <v>0</v>
      </c>
      <c r="AJ712" s="131">
        <f t="shared" si="128"/>
        <v>0</v>
      </c>
      <c r="AK712" s="131">
        <f t="shared" si="121"/>
        <v>0</v>
      </c>
      <c r="AL712" s="131">
        <f t="shared" si="129"/>
        <v>0</v>
      </c>
      <c r="AM712" s="131" t="str">
        <f t="shared" si="130"/>
        <v/>
      </c>
      <c r="AN712" s="131" t="str">
        <f t="shared" ca="1" si="131"/>
        <v/>
      </c>
    </row>
    <row r="713" spans="1:40" ht="20.25" customHeight="1" x14ac:dyDescent="0.3">
      <c r="A713" s="127"/>
      <c r="B713" s="164"/>
      <c r="C713" s="139"/>
      <c r="D713" s="140"/>
      <c r="E713" s="139"/>
      <c r="F713" s="139"/>
      <c r="G713" s="140"/>
      <c r="H713" s="139"/>
      <c r="I713" s="129"/>
      <c r="L713" s="128"/>
      <c r="M713" s="128"/>
      <c r="N713" s="128"/>
      <c r="O713" s="128"/>
      <c r="P713" s="128"/>
      <c r="Q713" s="128"/>
      <c r="R713" s="128"/>
      <c r="S713" s="128"/>
      <c r="T713" s="120">
        <f t="shared" si="122"/>
        <v>0</v>
      </c>
      <c r="U713" s="131"/>
      <c r="V713" s="131"/>
      <c r="W713" s="131">
        <f>SUMIFS($F$3:F713,$D$3:D713,D713,$C$3:C713,"Buy")+SUMIFS($F$3:F713,$D$3:D713,D713,$C$3:C713,"Coin Deposit",$E$3:E713,"&lt;&gt;")</f>
        <v>0</v>
      </c>
      <c r="X713" s="131">
        <f t="shared" si="123"/>
        <v>0</v>
      </c>
      <c r="Y713" s="131">
        <f>IF($D713=Y$1,SUMIFS($H$3:$H713,$G$3:$G713,Y$1,$C$3:$C713,"Sell"),0)</f>
        <v>0</v>
      </c>
      <c r="Z713" s="131">
        <f t="shared" si="124"/>
        <v>0</v>
      </c>
      <c r="AA713" s="131">
        <f>IF($D713=AA$1,SUMIFS($H$3:$H713,$G$3:$G713,AA$1,$C$3:$C713,"Sell"),0)</f>
        <v>0</v>
      </c>
      <c r="AB713" s="131">
        <f t="shared" si="125"/>
        <v>0</v>
      </c>
      <c r="AC713" s="131">
        <f>SUMIFS('Deductions and Deposits'!$H:$H,'Deductions and Deposits'!$G:$G,D713,'Deductions and Deposits'!$F:$F,"&lt;="&amp;B713)+SUMIFS($F$3:F713,$D$3:D713,D713,$C$3:C713,"Coin Deposit",$E$3:E713,"")</f>
        <v>0</v>
      </c>
      <c r="AD713" s="131">
        <f>SUMIFS('Deductions and Deposits'!$D:$D,'Deductions and Deposits'!$C:$C,D713)+SUMIFS($F:$F,$D:$D,D713,$C:$C,"Coin Deduction")</f>
        <v>0</v>
      </c>
      <c r="AE713" s="131">
        <f>Table5[[#This Row],[Column4]]+Table5[[#This Row],[Column14]]+Table5[[#This Row],[Column19]]+Table5[[#This Row],[Column12]]</f>
        <v>0</v>
      </c>
      <c r="AF713" s="131">
        <f>Table5[[#This Row],[Column5]]+Table5[[#This Row],[Column13]]+Table5[[#This Row],[Column21]]+Table5[[#This Row],[Column18]]</f>
        <v>0</v>
      </c>
      <c r="AG713" s="131">
        <f t="shared" si="126"/>
        <v>0</v>
      </c>
      <c r="AH713" s="131">
        <f t="shared" si="127"/>
        <v>0</v>
      </c>
      <c r="AI713" s="131">
        <f>Table5[[#This Row],[Column17]]-Table5[[#This Row],[Column20]]</f>
        <v>0</v>
      </c>
      <c r="AJ713" s="131">
        <f t="shared" si="128"/>
        <v>0</v>
      </c>
      <c r="AK713" s="131">
        <f t="shared" si="121"/>
        <v>0</v>
      </c>
      <c r="AL713" s="131">
        <f t="shared" si="129"/>
        <v>0</v>
      </c>
      <c r="AM713" s="131" t="str">
        <f t="shared" si="130"/>
        <v/>
      </c>
      <c r="AN713" s="131" t="str">
        <f t="shared" ca="1" si="131"/>
        <v/>
      </c>
    </row>
    <row r="714" spans="1:40" ht="20.25" customHeight="1" x14ac:dyDescent="0.3">
      <c r="A714" s="127"/>
      <c r="B714" s="164"/>
      <c r="C714" s="139"/>
      <c r="D714" s="140"/>
      <c r="E714" s="139"/>
      <c r="F714" s="139"/>
      <c r="G714" s="140"/>
      <c r="H714" s="139"/>
      <c r="I714" s="129"/>
      <c r="L714" s="128"/>
      <c r="M714" s="128"/>
      <c r="N714" s="128"/>
      <c r="O714" s="128"/>
      <c r="P714" s="128"/>
      <c r="Q714" s="128"/>
      <c r="R714" s="128"/>
      <c r="S714" s="128"/>
      <c r="T714" s="120">
        <f t="shared" si="122"/>
        <v>0</v>
      </c>
      <c r="U714" s="131"/>
      <c r="V714" s="131"/>
      <c r="W714" s="131">
        <f>SUMIFS($F$3:F714,$D$3:D714,D714,$C$3:C714,"Buy")+SUMIFS($F$3:F714,$D$3:D714,D714,$C$3:C714,"Coin Deposit",$E$3:E714,"&lt;&gt;")</f>
        <v>0</v>
      </c>
      <c r="X714" s="131">
        <f t="shared" si="123"/>
        <v>0</v>
      </c>
      <c r="Y714" s="131">
        <f>IF($D714=Y$1,SUMIFS($H$3:$H714,$G$3:$G714,Y$1,$C$3:$C714,"Sell"),0)</f>
        <v>0</v>
      </c>
      <c r="Z714" s="131">
        <f t="shared" si="124"/>
        <v>0</v>
      </c>
      <c r="AA714" s="131">
        <f>IF($D714=AA$1,SUMIFS($H$3:$H714,$G$3:$G714,AA$1,$C$3:$C714,"Sell"),0)</f>
        <v>0</v>
      </c>
      <c r="AB714" s="131">
        <f t="shared" si="125"/>
        <v>0</v>
      </c>
      <c r="AC714" s="131">
        <f>SUMIFS('Deductions and Deposits'!$H:$H,'Deductions and Deposits'!$G:$G,D714,'Deductions and Deposits'!$F:$F,"&lt;="&amp;B714)+SUMIFS($F$3:F714,$D$3:D714,D714,$C$3:C714,"Coin Deposit",$E$3:E714,"")</f>
        <v>0</v>
      </c>
      <c r="AD714" s="131">
        <f>SUMIFS('Deductions and Deposits'!$D:$D,'Deductions and Deposits'!$C:$C,D714)+SUMIFS($F:$F,$D:$D,D714,$C:$C,"Coin Deduction")</f>
        <v>0</v>
      </c>
      <c r="AE714" s="131">
        <f>Table5[[#This Row],[Column4]]+Table5[[#This Row],[Column14]]+Table5[[#This Row],[Column19]]+Table5[[#This Row],[Column12]]</f>
        <v>0</v>
      </c>
      <c r="AF714" s="131">
        <f>Table5[[#This Row],[Column5]]+Table5[[#This Row],[Column13]]+Table5[[#This Row],[Column21]]+Table5[[#This Row],[Column18]]</f>
        <v>0</v>
      </c>
      <c r="AG714" s="131">
        <f t="shared" si="126"/>
        <v>0</v>
      </c>
      <c r="AH714" s="131">
        <f t="shared" si="127"/>
        <v>0</v>
      </c>
      <c r="AI714" s="131">
        <f>Table5[[#This Row],[Column17]]-Table5[[#This Row],[Column20]]</f>
        <v>0</v>
      </c>
      <c r="AJ714" s="131">
        <f t="shared" si="128"/>
        <v>0</v>
      </c>
      <c r="AK714" s="131">
        <f t="shared" si="121"/>
        <v>0</v>
      </c>
      <c r="AL714" s="131">
        <f t="shared" si="129"/>
        <v>0</v>
      </c>
      <c r="AM714" s="131" t="str">
        <f t="shared" si="130"/>
        <v/>
      </c>
      <c r="AN714" s="131" t="str">
        <f t="shared" ca="1" si="131"/>
        <v/>
      </c>
    </row>
    <row r="715" spans="1:40" ht="20.25" customHeight="1" x14ac:dyDescent="0.3">
      <c r="A715" s="127"/>
      <c r="B715" s="164"/>
      <c r="C715" s="139"/>
      <c r="D715" s="140"/>
      <c r="E715" s="139"/>
      <c r="F715" s="139"/>
      <c r="G715" s="140"/>
      <c r="H715" s="139"/>
      <c r="I715" s="129"/>
      <c r="L715" s="128"/>
      <c r="M715" s="128"/>
      <c r="N715" s="128"/>
      <c r="O715" s="128"/>
      <c r="P715" s="128"/>
      <c r="Q715" s="128"/>
      <c r="R715" s="128"/>
      <c r="S715" s="128"/>
      <c r="T715" s="120">
        <f t="shared" si="122"/>
        <v>0</v>
      </c>
      <c r="U715" s="131"/>
      <c r="V715" s="131"/>
      <c r="W715" s="131">
        <f>SUMIFS($F$3:F715,$D$3:D715,D715,$C$3:C715,"Buy")+SUMIFS($F$3:F715,$D$3:D715,D715,$C$3:C715,"Coin Deposit",$E$3:E715,"&lt;&gt;")</f>
        <v>0</v>
      </c>
      <c r="X715" s="131">
        <f t="shared" si="123"/>
        <v>0</v>
      </c>
      <c r="Y715" s="131">
        <f>IF($D715=Y$1,SUMIFS($H$3:$H715,$G$3:$G715,Y$1,$C$3:$C715,"Sell"),0)</f>
        <v>0</v>
      </c>
      <c r="Z715" s="131">
        <f t="shared" si="124"/>
        <v>0</v>
      </c>
      <c r="AA715" s="131">
        <f>IF($D715=AA$1,SUMIFS($H$3:$H715,$G$3:$G715,AA$1,$C$3:$C715,"Sell"),0)</f>
        <v>0</v>
      </c>
      <c r="AB715" s="131">
        <f t="shared" si="125"/>
        <v>0</v>
      </c>
      <c r="AC715" s="131">
        <f>SUMIFS('Deductions and Deposits'!$H:$H,'Deductions and Deposits'!$G:$G,D715,'Deductions and Deposits'!$F:$F,"&lt;="&amp;B715)+SUMIFS($F$3:F715,$D$3:D715,D715,$C$3:C715,"Coin Deposit",$E$3:E715,"")</f>
        <v>0</v>
      </c>
      <c r="AD715" s="131">
        <f>SUMIFS('Deductions and Deposits'!$D:$D,'Deductions and Deposits'!$C:$C,D715)+SUMIFS($F:$F,$D:$D,D715,$C:$C,"Coin Deduction")</f>
        <v>0</v>
      </c>
      <c r="AE715" s="131">
        <f>Table5[[#This Row],[Column4]]+Table5[[#This Row],[Column14]]+Table5[[#This Row],[Column19]]+Table5[[#This Row],[Column12]]</f>
        <v>0</v>
      </c>
      <c r="AF715" s="131">
        <f>Table5[[#This Row],[Column5]]+Table5[[#This Row],[Column13]]+Table5[[#This Row],[Column21]]+Table5[[#This Row],[Column18]]</f>
        <v>0</v>
      </c>
      <c r="AG715" s="131">
        <f t="shared" si="126"/>
        <v>0</v>
      </c>
      <c r="AH715" s="131">
        <f t="shared" si="127"/>
        <v>0</v>
      </c>
      <c r="AI715" s="131">
        <f>Table5[[#This Row],[Column17]]-Table5[[#This Row],[Column20]]</f>
        <v>0</v>
      </c>
      <c r="AJ715" s="131">
        <f t="shared" si="128"/>
        <v>0</v>
      </c>
      <c r="AK715" s="131">
        <f t="shared" si="121"/>
        <v>0</v>
      </c>
      <c r="AL715" s="131">
        <f t="shared" si="129"/>
        <v>0</v>
      </c>
      <c r="AM715" s="131" t="str">
        <f t="shared" si="130"/>
        <v/>
      </c>
      <c r="AN715" s="131" t="str">
        <f t="shared" ca="1" si="131"/>
        <v/>
      </c>
    </row>
    <row r="716" spans="1:40" ht="20.25" customHeight="1" x14ac:dyDescent="0.3">
      <c r="A716" s="127"/>
      <c r="B716" s="164"/>
      <c r="C716" s="139"/>
      <c r="D716" s="140"/>
      <c r="E716" s="139"/>
      <c r="F716" s="139"/>
      <c r="G716" s="140"/>
      <c r="H716" s="139"/>
      <c r="I716" s="129"/>
      <c r="L716" s="128"/>
      <c r="M716" s="128"/>
      <c r="N716" s="128"/>
      <c r="O716" s="128"/>
      <c r="P716" s="128"/>
      <c r="Q716" s="128"/>
      <c r="R716" s="128"/>
      <c r="S716" s="128"/>
      <c r="T716" s="120">
        <f t="shared" si="122"/>
        <v>0</v>
      </c>
      <c r="U716" s="131"/>
      <c r="V716" s="131"/>
      <c r="W716" s="131">
        <f>SUMIFS($F$3:F716,$D$3:D716,D716,$C$3:C716,"Buy")+SUMIFS($F$3:F716,$D$3:D716,D716,$C$3:C716,"Coin Deposit",$E$3:E716,"&lt;&gt;")</f>
        <v>0</v>
      </c>
      <c r="X716" s="131">
        <f t="shared" si="123"/>
        <v>0</v>
      </c>
      <c r="Y716" s="131">
        <f>IF($D716=Y$1,SUMIFS($H$3:$H716,$G$3:$G716,Y$1,$C$3:$C716,"Sell"),0)</f>
        <v>0</v>
      </c>
      <c r="Z716" s="131">
        <f t="shared" si="124"/>
        <v>0</v>
      </c>
      <c r="AA716" s="131">
        <f>IF($D716=AA$1,SUMIFS($H$3:$H716,$G$3:$G716,AA$1,$C$3:$C716,"Sell"),0)</f>
        <v>0</v>
      </c>
      <c r="AB716" s="131">
        <f t="shared" si="125"/>
        <v>0</v>
      </c>
      <c r="AC716" s="131">
        <f>SUMIFS('Deductions and Deposits'!$H:$H,'Deductions and Deposits'!$G:$G,D716,'Deductions and Deposits'!$F:$F,"&lt;="&amp;B716)+SUMIFS($F$3:F716,$D$3:D716,D716,$C$3:C716,"Coin Deposit",$E$3:E716,"")</f>
        <v>0</v>
      </c>
      <c r="AD716" s="131">
        <f>SUMIFS('Deductions and Deposits'!$D:$D,'Deductions and Deposits'!$C:$C,D716)+SUMIFS($F:$F,$D:$D,D716,$C:$C,"Coin Deduction")</f>
        <v>0</v>
      </c>
      <c r="AE716" s="131">
        <f>Table5[[#This Row],[Column4]]+Table5[[#This Row],[Column14]]+Table5[[#This Row],[Column19]]+Table5[[#This Row],[Column12]]</f>
        <v>0</v>
      </c>
      <c r="AF716" s="131">
        <f>Table5[[#This Row],[Column5]]+Table5[[#This Row],[Column13]]+Table5[[#This Row],[Column21]]+Table5[[#This Row],[Column18]]</f>
        <v>0</v>
      </c>
      <c r="AG716" s="131">
        <f t="shared" si="126"/>
        <v>0</v>
      </c>
      <c r="AH716" s="131">
        <f t="shared" si="127"/>
        <v>0</v>
      </c>
      <c r="AI716" s="131">
        <f>Table5[[#This Row],[Column17]]-Table5[[#This Row],[Column20]]</f>
        <v>0</v>
      </c>
      <c r="AJ716" s="131">
        <f t="shared" si="128"/>
        <v>0</v>
      </c>
      <c r="AK716" s="131">
        <f t="shared" si="121"/>
        <v>0</v>
      </c>
      <c r="AL716" s="131">
        <f t="shared" si="129"/>
        <v>0</v>
      </c>
      <c r="AM716" s="131" t="str">
        <f t="shared" si="130"/>
        <v/>
      </c>
      <c r="AN716" s="131" t="str">
        <f t="shared" ca="1" si="131"/>
        <v/>
      </c>
    </row>
    <row r="717" spans="1:40" ht="20.25" customHeight="1" x14ac:dyDescent="0.3">
      <c r="A717" s="127"/>
      <c r="B717" s="164"/>
      <c r="C717" s="139"/>
      <c r="D717" s="140"/>
      <c r="E717" s="139"/>
      <c r="F717" s="139"/>
      <c r="G717" s="140"/>
      <c r="H717" s="139"/>
      <c r="I717" s="129"/>
      <c r="L717" s="128"/>
      <c r="M717" s="128"/>
      <c r="N717" s="128"/>
      <c r="O717" s="128"/>
      <c r="P717" s="128"/>
      <c r="Q717" s="128"/>
      <c r="R717" s="128"/>
      <c r="S717" s="128"/>
      <c r="T717" s="120">
        <f t="shared" si="122"/>
        <v>0</v>
      </c>
      <c r="U717" s="131"/>
      <c r="V717" s="131"/>
      <c r="W717" s="131">
        <f>SUMIFS($F$3:F717,$D$3:D717,D717,$C$3:C717,"Buy")+SUMIFS($F$3:F717,$D$3:D717,D717,$C$3:C717,"Coin Deposit",$E$3:E717,"&lt;&gt;")</f>
        <v>0</v>
      </c>
      <c r="X717" s="131">
        <f t="shared" si="123"/>
        <v>0</v>
      </c>
      <c r="Y717" s="131">
        <f>IF($D717=Y$1,SUMIFS($H$3:$H717,$G$3:$G717,Y$1,$C$3:$C717,"Sell"),0)</f>
        <v>0</v>
      </c>
      <c r="Z717" s="131">
        <f t="shared" si="124"/>
        <v>0</v>
      </c>
      <c r="AA717" s="131">
        <f>IF($D717=AA$1,SUMIFS($H$3:$H717,$G$3:$G717,AA$1,$C$3:$C717,"Sell"),0)</f>
        <v>0</v>
      </c>
      <c r="AB717" s="131">
        <f t="shared" si="125"/>
        <v>0</v>
      </c>
      <c r="AC717" s="131">
        <f>SUMIFS('Deductions and Deposits'!$H:$H,'Deductions and Deposits'!$G:$G,D717,'Deductions and Deposits'!$F:$F,"&lt;="&amp;B717)+SUMIFS($F$3:F717,$D$3:D717,D717,$C$3:C717,"Coin Deposit",$E$3:E717,"")</f>
        <v>0</v>
      </c>
      <c r="AD717" s="131">
        <f>SUMIFS('Deductions and Deposits'!$D:$D,'Deductions and Deposits'!$C:$C,D717)+SUMIFS($F:$F,$D:$D,D717,$C:$C,"Coin Deduction")</f>
        <v>0</v>
      </c>
      <c r="AE717" s="131">
        <f>Table5[[#This Row],[Column4]]+Table5[[#This Row],[Column14]]+Table5[[#This Row],[Column19]]+Table5[[#This Row],[Column12]]</f>
        <v>0</v>
      </c>
      <c r="AF717" s="131">
        <f>Table5[[#This Row],[Column5]]+Table5[[#This Row],[Column13]]+Table5[[#This Row],[Column21]]+Table5[[#This Row],[Column18]]</f>
        <v>0</v>
      </c>
      <c r="AG717" s="131">
        <f t="shared" si="126"/>
        <v>0</v>
      </c>
      <c r="AH717" s="131">
        <f t="shared" si="127"/>
        <v>0</v>
      </c>
      <c r="AI717" s="131">
        <f>Table5[[#This Row],[Column17]]-Table5[[#This Row],[Column20]]</f>
        <v>0</v>
      </c>
      <c r="AJ717" s="131">
        <f t="shared" si="128"/>
        <v>0</v>
      </c>
      <c r="AK717" s="131">
        <f t="shared" si="121"/>
        <v>0</v>
      </c>
      <c r="AL717" s="131">
        <f t="shared" si="129"/>
        <v>0</v>
      </c>
      <c r="AM717" s="131" t="str">
        <f t="shared" si="130"/>
        <v/>
      </c>
      <c r="AN717" s="131" t="str">
        <f t="shared" ca="1" si="131"/>
        <v/>
      </c>
    </row>
    <row r="718" spans="1:40" ht="20.25" customHeight="1" x14ac:dyDescent="0.3">
      <c r="A718" s="127"/>
      <c r="B718" s="164"/>
      <c r="C718" s="139"/>
      <c r="D718" s="140"/>
      <c r="E718" s="139"/>
      <c r="F718" s="139"/>
      <c r="G718" s="140"/>
      <c r="H718" s="139"/>
      <c r="I718" s="129"/>
      <c r="L718" s="128"/>
      <c r="M718" s="128"/>
      <c r="N718" s="128"/>
      <c r="O718" s="128"/>
      <c r="P718" s="128"/>
      <c r="Q718" s="128"/>
      <c r="R718" s="128"/>
      <c r="S718" s="128"/>
      <c r="T718" s="120">
        <f t="shared" si="122"/>
        <v>0</v>
      </c>
      <c r="U718" s="131"/>
      <c r="V718" s="131"/>
      <c r="W718" s="131">
        <f>SUMIFS($F$3:F718,$D$3:D718,D718,$C$3:C718,"Buy")+SUMIFS($F$3:F718,$D$3:D718,D718,$C$3:C718,"Coin Deposit",$E$3:E718,"&lt;&gt;")</f>
        <v>0</v>
      </c>
      <c r="X718" s="131">
        <f t="shared" si="123"/>
        <v>0</v>
      </c>
      <c r="Y718" s="131">
        <f>IF($D718=Y$1,SUMIFS($H$3:$H718,$G$3:$G718,Y$1,$C$3:$C718,"Sell"),0)</f>
        <v>0</v>
      </c>
      <c r="Z718" s="131">
        <f t="shared" si="124"/>
        <v>0</v>
      </c>
      <c r="AA718" s="131">
        <f>IF($D718=AA$1,SUMIFS($H$3:$H718,$G$3:$G718,AA$1,$C$3:$C718,"Sell"),0)</f>
        <v>0</v>
      </c>
      <c r="AB718" s="131">
        <f t="shared" si="125"/>
        <v>0</v>
      </c>
      <c r="AC718" s="131">
        <f>SUMIFS('Deductions and Deposits'!$H:$H,'Deductions and Deposits'!$G:$G,D718,'Deductions and Deposits'!$F:$F,"&lt;="&amp;B718)+SUMIFS($F$3:F718,$D$3:D718,D718,$C$3:C718,"Coin Deposit",$E$3:E718,"")</f>
        <v>0</v>
      </c>
      <c r="AD718" s="131">
        <f>SUMIFS('Deductions and Deposits'!$D:$D,'Deductions and Deposits'!$C:$C,D718)+SUMIFS($F:$F,$D:$D,D718,$C:$C,"Coin Deduction")</f>
        <v>0</v>
      </c>
      <c r="AE718" s="131">
        <f>Table5[[#This Row],[Column4]]+Table5[[#This Row],[Column14]]+Table5[[#This Row],[Column19]]+Table5[[#This Row],[Column12]]</f>
        <v>0</v>
      </c>
      <c r="AF718" s="131">
        <f>Table5[[#This Row],[Column5]]+Table5[[#This Row],[Column13]]+Table5[[#This Row],[Column21]]+Table5[[#This Row],[Column18]]</f>
        <v>0</v>
      </c>
      <c r="AG718" s="131">
        <f t="shared" si="126"/>
        <v>0</v>
      </c>
      <c r="AH718" s="131">
        <f t="shared" si="127"/>
        <v>0</v>
      </c>
      <c r="AI718" s="131">
        <f>Table5[[#This Row],[Column17]]-Table5[[#This Row],[Column20]]</f>
        <v>0</v>
      </c>
      <c r="AJ718" s="131">
        <f t="shared" si="128"/>
        <v>0</v>
      </c>
      <c r="AK718" s="131">
        <f t="shared" si="121"/>
        <v>0</v>
      </c>
      <c r="AL718" s="131">
        <f t="shared" si="129"/>
        <v>0</v>
      </c>
      <c r="AM718" s="131" t="str">
        <f t="shared" si="130"/>
        <v/>
      </c>
      <c r="AN718" s="131" t="str">
        <f t="shared" ca="1" si="131"/>
        <v/>
      </c>
    </row>
    <row r="719" spans="1:40" ht="20.25" customHeight="1" x14ac:dyDescent="0.3">
      <c r="A719" s="127"/>
      <c r="B719" s="164"/>
      <c r="C719" s="139"/>
      <c r="D719" s="140"/>
      <c r="E719" s="139"/>
      <c r="F719" s="139"/>
      <c r="G719" s="140"/>
      <c r="H719" s="139"/>
      <c r="I719" s="129"/>
      <c r="L719" s="128"/>
      <c r="M719" s="128"/>
      <c r="N719" s="128"/>
      <c r="O719" s="128"/>
      <c r="P719" s="128"/>
      <c r="Q719" s="128"/>
      <c r="R719" s="128"/>
      <c r="S719" s="128"/>
      <c r="T719" s="120">
        <f t="shared" si="122"/>
        <v>0</v>
      </c>
      <c r="U719" s="131"/>
      <c r="V719" s="131"/>
      <c r="W719" s="131">
        <f>SUMIFS($F$3:F719,$D$3:D719,D719,$C$3:C719,"Buy")+SUMIFS($F$3:F719,$D$3:D719,D719,$C$3:C719,"Coin Deposit",$E$3:E719,"&lt;&gt;")</f>
        <v>0</v>
      </c>
      <c r="X719" s="131">
        <f t="shared" si="123"/>
        <v>0</v>
      </c>
      <c r="Y719" s="131">
        <f>IF($D719=Y$1,SUMIFS($H$3:$H719,$G$3:$G719,Y$1,$C$3:$C719,"Sell"),0)</f>
        <v>0</v>
      </c>
      <c r="Z719" s="131">
        <f t="shared" si="124"/>
        <v>0</v>
      </c>
      <c r="AA719" s="131">
        <f>IF($D719=AA$1,SUMIFS($H$3:$H719,$G$3:$G719,AA$1,$C$3:$C719,"Sell"),0)</f>
        <v>0</v>
      </c>
      <c r="AB719" s="131">
        <f t="shared" si="125"/>
        <v>0</v>
      </c>
      <c r="AC719" s="131">
        <f>SUMIFS('Deductions and Deposits'!$H:$H,'Deductions and Deposits'!$G:$G,D719,'Deductions and Deposits'!$F:$F,"&lt;="&amp;B719)+SUMIFS($F$3:F719,$D$3:D719,D719,$C$3:C719,"Coin Deposit",$E$3:E719,"")</f>
        <v>0</v>
      </c>
      <c r="AD719" s="131">
        <f>SUMIFS('Deductions and Deposits'!$D:$D,'Deductions and Deposits'!$C:$C,D719)+SUMIFS($F:$F,$D:$D,D719,$C:$C,"Coin Deduction")</f>
        <v>0</v>
      </c>
      <c r="AE719" s="131">
        <f>Table5[[#This Row],[Column4]]+Table5[[#This Row],[Column14]]+Table5[[#This Row],[Column19]]+Table5[[#This Row],[Column12]]</f>
        <v>0</v>
      </c>
      <c r="AF719" s="131">
        <f>Table5[[#This Row],[Column5]]+Table5[[#This Row],[Column13]]+Table5[[#This Row],[Column21]]+Table5[[#This Row],[Column18]]</f>
        <v>0</v>
      </c>
      <c r="AG719" s="131">
        <f t="shared" si="126"/>
        <v>0</v>
      </c>
      <c r="AH719" s="131">
        <f t="shared" si="127"/>
        <v>0</v>
      </c>
      <c r="AI719" s="131">
        <f>Table5[[#This Row],[Column17]]-Table5[[#This Row],[Column20]]</f>
        <v>0</v>
      </c>
      <c r="AJ719" s="131">
        <f t="shared" si="128"/>
        <v>0</v>
      </c>
      <c r="AK719" s="131">
        <f t="shared" si="121"/>
        <v>0</v>
      </c>
      <c r="AL719" s="131">
        <f t="shared" si="129"/>
        <v>0</v>
      </c>
      <c r="AM719" s="131" t="str">
        <f t="shared" si="130"/>
        <v/>
      </c>
      <c r="AN719" s="131" t="str">
        <f t="shared" ca="1" si="131"/>
        <v/>
      </c>
    </row>
    <row r="720" spans="1:40" ht="20.25" customHeight="1" x14ac:dyDescent="0.3">
      <c r="A720" s="127"/>
      <c r="B720" s="164"/>
      <c r="C720" s="139"/>
      <c r="D720" s="140"/>
      <c r="E720" s="139"/>
      <c r="F720" s="139"/>
      <c r="G720" s="140"/>
      <c r="H720" s="139"/>
      <c r="I720" s="129"/>
      <c r="L720" s="128"/>
      <c r="M720" s="128"/>
      <c r="N720" s="128"/>
      <c r="O720" s="128"/>
      <c r="P720" s="128"/>
      <c r="Q720" s="128"/>
      <c r="R720" s="128"/>
      <c r="S720" s="128"/>
      <c r="T720" s="120">
        <f t="shared" si="122"/>
        <v>0</v>
      </c>
      <c r="U720" s="131"/>
      <c r="V720" s="131"/>
      <c r="W720" s="131">
        <f>SUMIFS($F$3:F720,$D$3:D720,D720,$C$3:C720,"Buy")+SUMIFS($F$3:F720,$D$3:D720,D720,$C$3:C720,"Coin Deposit",$E$3:E720,"&lt;&gt;")</f>
        <v>0</v>
      </c>
      <c r="X720" s="131">
        <f t="shared" si="123"/>
        <v>0</v>
      </c>
      <c r="Y720" s="131">
        <f>IF($D720=Y$1,SUMIFS($H$3:$H720,$G$3:$G720,Y$1,$C$3:$C720,"Sell"),0)</f>
        <v>0</v>
      </c>
      <c r="Z720" s="131">
        <f t="shared" si="124"/>
        <v>0</v>
      </c>
      <c r="AA720" s="131">
        <f>IF($D720=AA$1,SUMIFS($H$3:$H720,$G$3:$G720,AA$1,$C$3:$C720,"Sell"),0)</f>
        <v>0</v>
      </c>
      <c r="AB720" s="131">
        <f t="shared" si="125"/>
        <v>0</v>
      </c>
      <c r="AC720" s="131">
        <f>SUMIFS('Deductions and Deposits'!$H:$H,'Deductions and Deposits'!$G:$G,D720,'Deductions and Deposits'!$F:$F,"&lt;="&amp;B720)+SUMIFS($F$3:F720,$D$3:D720,D720,$C$3:C720,"Coin Deposit",$E$3:E720,"")</f>
        <v>0</v>
      </c>
      <c r="AD720" s="131">
        <f>SUMIFS('Deductions and Deposits'!$D:$D,'Deductions and Deposits'!$C:$C,D720)+SUMIFS($F:$F,$D:$D,D720,$C:$C,"Coin Deduction")</f>
        <v>0</v>
      </c>
      <c r="AE720" s="131">
        <f>Table5[[#This Row],[Column4]]+Table5[[#This Row],[Column14]]+Table5[[#This Row],[Column19]]+Table5[[#This Row],[Column12]]</f>
        <v>0</v>
      </c>
      <c r="AF720" s="131">
        <f>Table5[[#This Row],[Column5]]+Table5[[#This Row],[Column13]]+Table5[[#This Row],[Column21]]+Table5[[#This Row],[Column18]]</f>
        <v>0</v>
      </c>
      <c r="AG720" s="131">
        <f t="shared" si="126"/>
        <v>0</v>
      </c>
      <c r="AH720" s="131">
        <f t="shared" si="127"/>
        <v>0</v>
      </c>
      <c r="AI720" s="131">
        <f>Table5[[#This Row],[Column17]]-Table5[[#This Row],[Column20]]</f>
        <v>0</v>
      </c>
      <c r="AJ720" s="131">
        <f t="shared" si="128"/>
        <v>0</v>
      </c>
      <c r="AK720" s="131">
        <f t="shared" si="121"/>
        <v>0</v>
      </c>
      <c r="AL720" s="131">
        <f t="shared" si="129"/>
        <v>0</v>
      </c>
      <c r="AM720" s="131" t="str">
        <f t="shared" si="130"/>
        <v/>
      </c>
      <c r="AN720" s="131" t="str">
        <f t="shared" ca="1" si="131"/>
        <v/>
      </c>
    </row>
    <row r="721" spans="1:40" ht="20.25" customHeight="1" x14ac:dyDescent="0.3">
      <c r="A721" s="127"/>
      <c r="B721" s="164"/>
      <c r="C721" s="139"/>
      <c r="D721" s="140"/>
      <c r="E721" s="139"/>
      <c r="F721" s="139"/>
      <c r="G721" s="140"/>
      <c r="H721" s="139"/>
      <c r="I721" s="129"/>
      <c r="L721" s="128"/>
      <c r="M721" s="128"/>
      <c r="N721" s="128"/>
      <c r="O721" s="128"/>
      <c r="P721" s="128"/>
      <c r="Q721" s="128"/>
      <c r="R721" s="128"/>
      <c r="S721" s="128"/>
      <c r="T721" s="120">
        <f t="shared" si="122"/>
        <v>0</v>
      </c>
      <c r="U721" s="131"/>
      <c r="V721" s="131"/>
      <c r="W721" s="131">
        <f>SUMIFS($F$3:F721,$D$3:D721,D721,$C$3:C721,"Buy")+SUMIFS($F$3:F721,$D$3:D721,D721,$C$3:C721,"Coin Deposit",$E$3:E721,"&lt;&gt;")</f>
        <v>0</v>
      </c>
      <c r="X721" s="131">
        <f t="shared" si="123"/>
        <v>0</v>
      </c>
      <c r="Y721" s="131">
        <f>IF($D721=Y$1,SUMIFS($H$3:$H721,$G$3:$G721,Y$1,$C$3:$C721,"Sell"),0)</f>
        <v>0</v>
      </c>
      <c r="Z721" s="131">
        <f t="shared" si="124"/>
        <v>0</v>
      </c>
      <c r="AA721" s="131">
        <f>IF($D721=AA$1,SUMIFS($H$3:$H721,$G$3:$G721,AA$1,$C$3:$C721,"Sell"),0)</f>
        <v>0</v>
      </c>
      <c r="AB721" s="131">
        <f t="shared" si="125"/>
        <v>0</v>
      </c>
      <c r="AC721" s="131">
        <f>SUMIFS('Deductions and Deposits'!$H:$H,'Deductions and Deposits'!$G:$G,D721,'Deductions and Deposits'!$F:$F,"&lt;="&amp;B721)+SUMIFS($F$3:F721,$D$3:D721,D721,$C$3:C721,"Coin Deposit",$E$3:E721,"")</f>
        <v>0</v>
      </c>
      <c r="AD721" s="131">
        <f>SUMIFS('Deductions and Deposits'!$D:$D,'Deductions and Deposits'!$C:$C,D721)+SUMIFS($F:$F,$D:$D,D721,$C:$C,"Coin Deduction")</f>
        <v>0</v>
      </c>
      <c r="AE721" s="131">
        <f>Table5[[#This Row],[Column4]]+Table5[[#This Row],[Column14]]+Table5[[#This Row],[Column19]]+Table5[[#This Row],[Column12]]</f>
        <v>0</v>
      </c>
      <c r="AF721" s="131">
        <f>Table5[[#This Row],[Column5]]+Table5[[#This Row],[Column13]]+Table5[[#This Row],[Column21]]+Table5[[#This Row],[Column18]]</f>
        <v>0</v>
      </c>
      <c r="AG721" s="131">
        <f t="shared" si="126"/>
        <v>0</v>
      </c>
      <c r="AH721" s="131">
        <f t="shared" si="127"/>
        <v>0</v>
      </c>
      <c r="AI721" s="131">
        <f>Table5[[#This Row],[Column17]]-Table5[[#This Row],[Column20]]</f>
        <v>0</v>
      </c>
      <c r="AJ721" s="131">
        <f t="shared" si="128"/>
        <v>0</v>
      </c>
      <c r="AK721" s="131">
        <f t="shared" ref="AK721:AK784" si="132">AJ721*T721</f>
        <v>0</v>
      </c>
      <c r="AL721" s="131">
        <f t="shared" si="129"/>
        <v>0</v>
      </c>
      <c r="AM721" s="131" t="str">
        <f t="shared" si="130"/>
        <v/>
      </c>
      <c r="AN721" s="131" t="str">
        <f t="shared" ca="1" si="131"/>
        <v/>
      </c>
    </row>
    <row r="722" spans="1:40" ht="20.25" customHeight="1" x14ac:dyDescent="0.3">
      <c r="A722" s="127"/>
      <c r="B722" s="164"/>
      <c r="C722" s="139"/>
      <c r="D722" s="140"/>
      <c r="E722" s="139"/>
      <c r="F722" s="139"/>
      <c r="G722" s="140"/>
      <c r="H722" s="139"/>
      <c r="I722" s="129"/>
      <c r="L722" s="128"/>
      <c r="M722" s="128"/>
      <c r="N722" s="128"/>
      <c r="O722" s="128"/>
      <c r="P722" s="128"/>
      <c r="Q722" s="128"/>
      <c r="R722" s="128"/>
      <c r="S722" s="128"/>
      <c r="T722" s="120">
        <f t="shared" si="122"/>
        <v>0</v>
      </c>
      <c r="U722" s="131"/>
      <c r="V722" s="131"/>
      <c r="W722" s="131">
        <f>SUMIFS($F$3:F722,$D$3:D722,D722,$C$3:C722,"Buy")+SUMIFS($F$3:F722,$D$3:D722,D722,$C$3:C722,"Coin Deposit",$E$3:E722,"&lt;&gt;")</f>
        <v>0</v>
      </c>
      <c r="X722" s="131">
        <f t="shared" si="123"/>
        <v>0</v>
      </c>
      <c r="Y722" s="131">
        <f>IF($D722=Y$1,SUMIFS($H$3:$H722,$G$3:$G722,Y$1,$C$3:$C722,"Sell"),0)</f>
        <v>0</v>
      </c>
      <c r="Z722" s="131">
        <f t="shared" si="124"/>
        <v>0</v>
      </c>
      <c r="AA722" s="131">
        <f>IF($D722=AA$1,SUMIFS($H$3:$H722,$G$3:$G722,AA$1,$C$3:$C722,"Sell"),0)</f>
        <v>0</v>
      </c>
      <c r="AB722" s="131">
        <f t="shared" si="125"/>
        <v>0</v>
      </c>
      <c r="AC722" s="131">
        <f>SUMIFS('Deductions and Deposits'!$H:$H,'Deductions and Deposits'!$G:$G,D722,'Deductions and Deposits'!$F:$F,"&lt;="&amp;B722)+SUMIFS($F$3:F722,$D$3:D722,D722,$C$3:C722,"Coin Deposit",$E$3:E722,"")</f>
        <v>0</v>
      </c>
      <c r="AD722" s="131">
        <f>SUMIFS('Deductions and Deposits'!$D:$D,'Deductions and Deposits'!$C:$C,D722)+SUMIFS($F:$F,$D:$D,D722,$C:$C,"Coin Deduction")</f>
        <v>0</v>
      </c>
      <c r="AE722" s="131">
        <f>Table5[[#This Row],[Column4]]+Table5[[#This Row],[Column14]]+Table5[[#This Row],[Column19]]+Table5[[#This Row],[Column12]]</f>
        <v>0</v>
      </c>
      <c r="AF722" s="131">
        <f>Table5[[#This Row],[Column5]]+Table5[[#This Row],[Column13]]+Table5[[#This Row],[Column21]]+Table5[[#This Row],[Column18]]</f>
        <v>0</v>
      </c>
      <c r="AG722" s="131">
        <f t="shared" si="126"/>
        <v>0</v>
      </c>
      <c r="AH722" s="131">
        <f t="shared" si="127"/>
        <v>0</v>
      </c>
      <c r="AI722" s="131">
        <f>Table5[[#This Row],[Column17]]-Table5[[#This Row],[Column20]]</f>
        <v>0</v>
      </c>
      <c r="AJ722" s="131">
        <f t="shared" si="128"/>
        <v>0</v>
      </c>
      <c r="AK722" s="131">
        <f t="shared" si="132"/>
        <v>0</v>
      </c>
      <c r="AL722" s="131">
        <f t="shared" si="129"/>
        <v>0</v>
      </c>
      <c r="AM722" s="131" t="str">
        <f t="shared" si="130"/>
        <v/>
      </c>
      <c r="AN722" s="131" t="str">
        <f t="shared" ca="1" si="131"/>
        <v/>
      </c>
    </row>
    <row r="723" spans="1:40" ht="20.25" customHeight="1" x14ac:dyDescent="0.3">
      <c r="A723" s="127"/>
      <c r="B723" s="164"/>
      <c r="C723" s="139"/>
      <c r="D723" s="140"/>
      <c r="E723" s="139"/>
      <c r="F723" s="139"/>
      <c r="G723" s="140"/>
      <c r="H723" s="139"/>
      <c r="I723" s="129"/>
      <c r="L723" s="128"/>
      <c r="M723" s="128"/>
      <c r="N723" s="128"/>
      <c r="O723" s="128"/>
      <c r="P723" s="128"/>
      <c r="Q723" s="128"/>
      <c r="R723" s="128"/>
      <c r="S723" s="128"/>
      <c r="T723" s="120">
        <f t="shared" si="122"/>
        <v>0</v>
      </c>
      <c r="U723" s="131"/>
      <c r="V723" s="131"/>
      <c r="W723" s="131">
        <f>SUMIFS($F$3:F723,$D$3:D723,D723,$C$3:C723,"Buy")+SUMIFS($F$3:F723,$D$3:D723,D723,$C$3:C723,"Coin Deposit",$E$3:E723,"&lt;&gt;")</f>
        <v>0</v>
      </c>
      <c r="X723" s="131">
        <f t="shared" si="123"/>
        <v>0</v>
      </c>
      <c r="Y723" s="131">
        <f>IF($D723=Y$1,SUMIFS($H$3:$H723,$G$3:$G723,Y$1,$C$3:$C723,"Sell"),0)</f>
        <v>0</v>
      </c>
      <c r="Z723" s="131">
        <f t="shared" si="124"/>
        <v>0</v>
      </c>
      <c r="AA723" s="131">
        <f>IF($D723=AA$1,SUMIFS($H$3:$H723,$G$3:$G723,AA$1,$C$3:$C723,"Sell"),0)</f>
        <v>0</v>
      </c>
      <c r="AB723" s="131">
        <f t="shared" si="125"/>
        <v>0</v>
      </c>
      <c r="AC723" s="131">
        <f>SUMIFS('Deductions and Deposits'!$H:$H,'Deductions and Deposits'!$G:$G,D723,'Deductions and Deposits'!$F:$F,"&lt;="&amp;B723)+SUMIFS($F$3:F723,$D$3:D723,D723,$C$3:C723,"Coin Deposit",$E$3:E723,"")</f>
        <v>0</v>
      </c>
      <c r="AD723" s="131">
        <f>SUMIFS('Deductions and Deposits'!$D:$D,'Deductions and Deposits'!$C:$C,D723)+SUMIFS($F:$F,$D:$D,D723,$C:$C,"Coin Deduction")</f>
        <v>0</v>
      </c>
      <c r="AE723" s="131">
        <f>Table5[[#This Row],[Column4]]+Table5[[#This Row],[Column14]]+Table5[[#This Row],[Column19]]+Table5[[#This Row],[Column12]]</f>
        <v>0</v>
      </c>
      <c r="AF723" s="131">
        <f>Table5[[#This Row],[Column5]]+Table5[[#This Row],[Column13]]+Table5[[#This Row],[Column21]]+Table5[[#This Row],[Column18]]</f>
        <v>0</v>
      </c>
      <c r="AG723" s="131">
        <f t="shared" si="126"/>
        <v>0</v>
      </c>
      <c r="AH723" s="131">
        <f t="shared" si="127"/>
        <v>0</v>
      </c>
      <c r="AI723" s="131">
        <f>Table5[[#This Row],[Column17]]-Table5[[#This Row],[Column20]]</f>
        <v>0</v>
      </c>
      <c r="AJ723" s="131">
        <f t="shared" si="128"/>
        <v>0</v>
      </c>
      <c r="AK723" s="131">
        <f t="shared" si="132"/>
        <v>0</v>
      </c>
      <c r="AL723" s="131">
        <f t="shared" si="129"/>
        <v>0</v>
      </c>
      <c r="AM723" s="131" t="str">
        <f t="shared" si="130"/>
        <v/>
      </c>
      <c r="AN723" s="131" t="str">
        <f t="shared" ca="1" si="131"/>
        <v/>
      </c>
    </row>
    <row r="724" spans="1:40" ht="20.25" customHeight="1" x14ac:dyDescent="0.3">
      <c r="A724" s="127"/>
      <c r="B724" s="164"/>
      <c r="C724" s="139"/>
      <c r="D724" s="140"/>
      <c r="E724" s="139"/>
      <c r="F724" s="139"/>
      <c r="G724" s="140"/>
      <c r="H724" s="139"/>
      <c r="I724" s="129"/>
      <c r="L724" s="128"/>
      <c r="M724" s="128"/>
      <c r="N724" s="128"/>
      <c r="O724" s="128"/>
      <c r="P724" s="128"/>
      <c r="Q724" s="128"/>
      <c r="R724" s="128"/>
      <c r="S724" s="128"/>
      <c r="T724" s="120">
        <f t="shared" si="122"/>
        <v>0</v>
      </c>
      <c r="U724" s="131"/>
      <c r="V724" s="131"/>
      <c r="W724" s="131">
        <f>SUMIFS($F$3:F724,$D$3:D724,D724,$C$3:C724,"Buy")+SUMIFS($F$3:F724,$D$3:D724,D724,$C$3:C724,"Coin Deposit",$E$3:E724,"&lt;&gt;")</f>
        <v>0</v>
      </c>
      <c r="X724" s="131">
        <f t="shared" si="123"/>
        <v>0</v>
      </c>
      <c r="Y724" s="131">
        <f>IF($D724=Y$1,SUMIFS($H$3:$H724,$G$3:$G724,Y$1,$C$3:$C724,"Sell"),0)</f>
        <v>0</v>
      </c>
      <c r="Z724" s="131">
        <f t="shared" si="124"/>
        <v>0</v>
      </c>
      <c r="AA724" s="131">
        <f>IF($D724=AA$1,SUMIFS($H$3:$H724,$G$3:$G724,AA$1,$C$3:$C724,"Sell"),0)</f>
        <v>0</v>
      </c>
      <c r="AB724" s="131">
        <f t="shared" si="125"/>
        <v>0</v>
      </c>
      <c r="AC724" s="131">
        <f>SUMIFS('Deductions and Deposits'!$H:$H,'Deductions and Deposits'!$G:$G,D724,'Deductions and Deposits'!$F:$F,"&lt;="&amp;B724)+SUMIFS($F$3:F724,$D$3:D724,D724,$C$3:C724,"Coin Deposit",$E$3:E724,"")</f>
        <v>0</v>
      </c>
      <c r="AD724" s="131">
        <f>SUMIFS('Deductions and Deposits'!$D:$D,'Deductions and Deposits'!$C:$C,D724)+SUMIFS($F:$F,$D:$D,D724,$C:$C,"Coin Deduction")</f>
        <v>0</v>
      </c>
      <c r="AE724" s="131">
        <f>Table5[[#This Row],[Column4]]+Table5[[#This Row],[Column14]]+Table5[[#This Row],[Column19]]+Table5[[#This Row],[Column12]]</f>
        <v>0</v>
      </c>
      <c r="AF724" s="131">
        <f>Table5[[#This Row],[Column5]]+Table5[[#This Row],[Column13]]+Table5[[#This Row],[Column21]]+Table5[[#This Row],[Column18]]</f>
        <v>0</v>
      </c>
      <c r="AG724" s="131">
        <f t="shared" si="126"/>
        <v>0</v>
      </c>
      <c r="AH724" s="131">
        <f t="shared" si="127"/>
        <v>0</v>
      </c>
      <c r="AI724" s="131">
        <f>Table5[[#This Row],[Column17]]-Table5[[#This Row],[Column20]]</f>
        <v>0</v>
      </c>
      <c r="AJ724" s="131">
        <f t="shared" si="128"/>
        <v>0</v>
      </c>
      <c r="AK724" s="131">
        <f t="shared" si="132"/>
        <v>0</v>
      </c>
      <c r="AL724" s="131">
        <f t="shared" si="129"/>
        <v>0</v>
      </c>
      <c r="AM724" s="131" t="str">
        <f t="shared" si="130"/>
        <v/>
      </c>
      <c r="AN724" s="131" t="str">
        <f t="shared" ca="1" si="131"/>
        <v/>
      </c>
    </row>
    <row r="725" spans="1:40" ht="20.25" customHeight="1" x14ac:dyDescent="0.3">
      <c r="A725" s="127"/>
      <c r="B725" s="164"/>
      <c r="C725" s="139"/>
      <c r="D725" s="140"/>
      <c r="E725" s="139"/>
      <c r="F725" s="139"/>
      <c r="G725" s="140"/>
      <c r="H725" s="139"/>
      <c r="I725" s="129"/>
      <c r="L725" s="128"/>
      <c r="M725" s="128"/>
      <c r="N725" s="128"/>
      <c r="O725" s="128"/>
      <c r="P725" s="128"/>
      <c r="Q725" s="128"/>
      <c r="R725" s="128"/>
      <c r="S725" s="128"/>
      <c r="T725" s="120">
        <f t="shared" si="122"/>
        <v>0</v>
      </c>
      <c r="U725" s="131"/>
      <c r="V725" s="131"/>
      <c r="W725" s="131">
        <f>SUMIFS($F$3:F725,$D$3:D725,D725,$C$3:C725,"Buy")+SUMIFS($F$3:F725,$D$3:D725,D725,$C$3:C725,"Coin Deposit",$E$3:E725,"&lt;&gt;")</f>
        <v>0</v>
      </c>
      <c r="X725" s="131">
        <f t="shared" si="123"/>
        <v>0</v>
      </c>
      <c r="Y725" s="131">
        <f>IF($D725=Y$1,SUMIFS($H$3:$H725,$G$3:$G725,Y$1,$C$3:$C725,"Sell"),0)</f>
        <v>0</v>
      </c>
      <c r="Z725" s="131">
        <f t="shared" si="124"/>
        <v>0</v>
      </c>
      <c r="AA725" s="131">
        <f>IF($D725=AA$1,SUMIFS($H$3:$H725,$G$3:$G725,AA$1,$C$3:$C725,"Sell"),0)</f>
        <v>0</v>
      </c>
      <c r="AB725" s="131">
        <f t="shared" si="125"/>
        <v>0</v>
      </c>
      <c r="AC725" s="131">
        <f>SUMIFS('Deductions and Deposits'!$H:$H,'Deductions and Deposits'!$G:$G,D725,'Deductions and Deposits'!$F:$F,"&lt;="&amp;B725)+SUMIFS($F$3:F725,$D$3:D725,D725,$C$3:C725,"Coin Deposit",$E$3:E725,"")</f>
        <v>0</v>
      </c>
      <c r="AD725" s="131">
        <f>SUMIFS('Deductions and Deposits'!$D:$D,'Deductions and Deposits'!$C:$C,D725)+SUMIFS($F:$F,$D:$D,D725,$C:$C,"Coin Deduction")</f>
        <v>0</v>
      </c>
      <c r="AE725" s="131">
        <f>Table5[[#This Row],[Column4]]+Table5[[#This Row],[Column14]]+Table5[[#This Row],[Column19]]+Table5[[#This Row],[Column12]]</f>
        <v>0</v>
      </c>
      <c r="AF725" s="131">
        <f>Table5[[#This Row],[Column5]]+Table5[[#This Row],[Column13]]+Table5[[#This Row],[Column21]]+Table5[[#This Row],[Column18]]</f>
        <v>0</v>
      </c>
      <c r="AG725" s="131">
        <f t="shared" si="126"/>
        <v>0</v>
      </c>
      <c r="AH725" s="131">
        <f t="shared" si="127"/>
        <v>0</v>
      </c>
      <c r="AI725" s="131">
        <f>Table5[[#This Row],[Column17]]-Table5[[#This Row],[Column20]]</f>
        <v>0</v>
      </c>
      <c r="AJ725" s="131">
        <f t="shared" si="128"/>
        <v>0</v>
      </c>
      <c r="AK725" s="131">
        <f t="shared" si="132"/>
        <v>0</v>
      </c>
      <c r="AL725" s="131">
        <f t="shared" si="129"/>
        <v>0</v>
      </c>
      <c r="AM725" s="131" t="str">
        <f t="shared" si="130"/>
        <v/>
      </c>
      <c r="AN725" s="131" t="str">
        <f t="shared" ca="1" si="131"/>
        <v/>
      </c>
    </row>
    <row r="726" spans="1:40" ht="20.25" customHeight="1" x14ac:dyDescent="0.3">
      <c r="A726" s="127"/>
      <c r="B726" s="164"/>
      <c r="C726" s="139"/>
      <c r="D726" s="140"/>
      <c r="E726" s="139"/>
      <c r="F726" s="139"/>
      <c r="G726" s="140"/>
      <c r="H726" s="139"/>
      <c r="I726" s="129"/>
      <c r="L726" s="128"/>
      <c r="M726" s="128"/>
      <c r="N726" s="128"/>
      <c r="O726" s="128"/>
      <c r="P726" s="128"/>
      <c r="Q726" s="128"/>
      <c r="R726" s="128"/>
      <c r="S726" s="128"/>
      <c r="T726" s="120">
        <f t="shared" si="122"/>
        <v>0</v>
      </c>
      <c r="U726" s="131"/>
      <c r="V726" s="131"/>
      <c r="W726" s="131">
        <f>SUMIFS($F$3:F726,$D$3:D726,D726,$C$3:C726,"Buy")+SUMIFS($F$3:F726,$D$3:D726,D726,$C$3:C726,"Coin Deposit",$E$3:E726,"&lt;&gt;")</f>
        <v>0</v>
      </c>
      <c r="X726" s="131">
        <f t="shared" si="123"/>
        <v>0</v>
      </c>
      <c r="Y726" s="131">
        <f>IF($D726=Y$1,SUMIFS($H$3:$H726,$G$3:$G726,Y$1,$C$3:$C726,"Sell"),0)</f>
        <v>0</v>
      </c>
      <c r="Z726" s="131">
        <f t="shared" si="124"/>
        <v>0</v>
      </c>
      <c r="AA726" s="131">
        <f>IF($D726=AA$1,SUMIFS($H$3:$H726,$G$3:$G726,AA$1,$C$3:$C726,"Sell"),0)</f>
        <v>0</v>
      </c>
      <c r="AB726" s="131">
        <f t="shared" si="125"/>
        <v>0</v>
      </c>
      <c r="AC726" s="131">
        <f>SUMIFS('Deductions and Deposits'!$H:$H,'Deductions and Deposits'!$G:$G,D726,'Deductions and Deposits'!$F:$F,"&lt;="&amp;B726)+SUMIFS($F$3:F726,$D$3:D726,D726,$C$3:C726,"Coin Deposit",$E$3:E726,"")</f>
        <v>0</v>
      </c>
      <c r="AD726" s="131">
        <f>SUMIFS('Deductions and Deposits'!$D:$D,'Deductions and Deposits'!$C:$C,D726)+SUMIFS($F:$F,$D:$D,D726,$C:$C,"Coin Deduction")</f>
        <v>0</v>
      </c>
      <c r="AE726" s="131">
        <f>Table5[[#This Row],[Column4]]+Table5[[#This Row],[Column14]]+Table5[[#This Row],[Column19]]+Table5[[#This Row],[Column12]]</f>
        <v>0</v>
      </c>
      <c r="AF726" s="131">
        <f>Table5[[#This Row],[Column5]]+Table5[[#This Row],[Column13]]+Table5[[#This Row],[Column21]]+Table5[[#This Row],[Column18]]</f>
        <v>0</v>
      </c>
      <c r="AG726" s="131">
        <f t="shared" si="126"/>
        <v>0</v>
      </c>
      <c r="AH726" s="131">
        <f t="shared" si="127"/>
        <v>0</v>
      </c>
      <c r="AI726" s="131">
        <f>Table5[[#This Row],[Column17]]-Table5[[#This Row],[Column20]]</f>
        <v>0</v>
      </c>
      <c r="AJ726" s="131">
        <f t="shared" si="128"/>
        <v>0</v>
      </c>
      <c r="AK726" s="131">
        <f t="shared" si="132"/>
        <v>0</v>
      </c>
      <c r="AL726" s="131">
        <f t="shared" si="129"/>
        <v>0</v>
      </c>
      <c r="AM726" s="131" t="str">
        <f t="shared" si="130"/>
        <v/>
      </c>
      <c r="AN726" s="131" t="str">
        <f t="shared" ca="1" si="131"/>
        <v/>
      </c>
    </row>
    <row r="727" spans="1:40" ht="20.25" customHeight="1" x14ac:dyDescent="0.3">
      <c r="A727" s="127"/>
      <c r="B727" s="164"/>
      <c r="C727" s="139"/>
      <c r="D727" s="140"/>
      <c r="E727" s="139"/>
      <c r="F727" s="139"/>
      <c r="G727" s="140"/>
      <c r="H727" s="139"/>
      <c r="I727" s="129"/>
      <c r="L727" s="128"/>
      <c r="M727" s="128"/>
      <c r="N727" s="128"/>
      <c r="O727" s="128"/>
      <c r="P727" s="128"/>
      <c r="Q727" s="128"/>
      <c r="R727" s="128"/>
      <c r="S727" s="128"/>
      <c r="T727" s="120">
        <f t="shared" si="122"/>
        <v>0</v>
      </c>
      <c r="U727" s="131"/>
      <c r="V727" s="131"/>
      <c r="W727" s="131">
        <f>SUMIFS($F$3:F727,$D$3:D727,D727,$C$3:C727,"Buy")+SUMIFS($F$3:F727,$D$3:D727,D727,$C$3:C727,"Coin Deposit",$E$3:E727,"&lt;&gt;")</f>
        <v>0</v>
      </c>
      <c r="X727" s="131">
        <f t="shared" si="123"/>
        <v>0</v>
      </c>
      <c r="Y727" s="131">
        <f>IF($D727=Y$1,SUMIFS($H$3:$H727,$G$3:$G727,Y$1,$C$3:$C727,"Sell"),0)</f>
        <v>0</v>
      </c>
      <c r="Z727" s="131">
        <f t="shared" si="124"/>
        <v>0</v>
      </c>
      <c r="AA727" s="131">
        <f>IF($D727=AA$1,SUMIFS($H$3:$H727,$G$3:$G727,AA$1,$C$3:$C727,"Sell"),0)</f>
        <v>0</v>
      </c>
      <c r="AB727" s="131">
        <f t="shared" si="125"/>
        <v>0</v>
      </c>
      <c r="AC727" s="131">
        <f>SUMIFS('Deductions and Deposits'!$H:$H,'Deductions and Deposits'!$G:$G,D727,'Deductions and Deposits'!$F:$F,"&lt;="&amp;B727)+SUMIFS($F$3:F727,$D$3:D727,D727,$C$3:C727,"Coin Deposit",$E$3:E727,"")</f>
        <v>0</v>
      </c>
      <c r="AD727" s="131">
        <f>SUMIFS('Deductions and Deposits'!$D:$D,'Deductions and Deposits'!$C:$C,D727)+SUMIFS($F:$F,$D:$D,D727,$C:$C,"Coin Deduction")</f>
        <v>0</v>
      </c>
      <c r="AE727" s="131">
        <f>Table5[[#This Row],[Column4]]+Table5[[#This Row],[Column14]]+Table5[[#This Row],[Column19]]+Table5[[#This Row],[Column12]]</f>
        <v>0</v>
      </c>
      <c r="AF727" s="131">
        <f>Table5[[#This Row],[Column5]]+Table5[[#This Row],[Column13]]+Table5[[#This Row],[Column21]]+Table5[[#This Row],[Column18]]</f>
        <v>0</v>
      </c>
      <c r="AG727" s="131">
        <f t="shared" si="126"/>
        <v>0</v>
      </c>
      <c r="AH727" s="131">
        <f t="shared" si="127"/>
        <v>0</v>
      </c>
      <c r="AI727" s="131">
        <f>Table5[[#This Row],[Column17]]-Table5[[#This Row],[Column20]]</f>
        <v>0</v>
      </c>
      <c r="AJ727" s="131">
        <f t="shared" si="128"/>
        <v>0</v>
      </c>
      <c r="AK727" s="131">
        <f t="shared" si="132"/>
        <v>0</v>
      </c>
      <c r="AL727" s="131">
        <f t="shared" si="129"/>
        <v>0</v>
      </c>
      <c r="AM727" s="131" t="str">
        <f t="shared" si="130"/>
        <v/>
      </c>
      <c r="AN727" s="131" t="str">
        <f t="shared" ca="1" si="131"/>
        <v/>
      </c>
    </row>
    <row r="728" spans="1:40" ht="20.25" customHeight="1" x14ac:dyDescent="0.3">
      <c r="A728" s="127"/>
      <c r="B728" s="164"/>
      <c r="C728" s="139"/>
      <c r="D728" s="140"/>
      <c r="E728" s="139"/>
      <c r="F728" s="139"/>
      <c r="G728" s="140"/>
      <c r="H728" s="139"/>
      <c r="I728" s="129"/>
      <c r="L728" s="128"/>
      <c r="M728" s="128"/>
      <c r="N728" s="128"/>
      <c r="O728" s="128"/>
      <c r="P728" s="128"/>
      <c r="Q728" s="128"/>
      <c r="R728" s="128"/>
      <c r="S728" s="128"/>
      <c r="T728" s="120">
        <f t="shared" si="122"/>
        <v>0</v>
      </c>
      <c r="U728" s="131"/>
      <c r="V728" s="131"/>
      <c r="W728" s="131">
        <f>SUMIFS($F$3:F728,$D$3:D728,D728,$C$3:C728,"Buy")+SUMIFS($F$3:F728,$D$3:D728,D728,$C$3:C728,"Coin Deposit",$E$3:E728,"&lt;&gt;")</f>
        <v>0</v>
      </c>
      <c r="X728" s="131">
        <f t="shared" si="123"/>
        <v>0</v>
      </c>
      <c r="Y728" s="131">
        <f>IF($D728=Y$1,SUMIFS($H$3:$H728,$G$3:$G728,Y$1,$C$3:$C728,"Sell"),0)</f>
        <v>0</v>
      </c>
      <c r="Z728" s="131">
        <f t="shared" si="124"/>
        <v>0</v>
      </c>
      <c r="AA728" s="131">
        <f>IF($D728=AA$1,SUMIFS($H$3:$H728,$G$3:$G728,AA$1,$C$3:$C728,"Sell"),0)</f>
        <v>0</v>
      </c>
      <c r="AB728" s="131">
        <f t="shared" si="125"/>
        <v>0</v>
      </c>
      <c r="AC728" s="131">
        <f>SUMIFS('Deductions and Deposits'!$H:$H,'Deductions and Deposits'!$G:$G,D728,'Deductions and Deposits'!$F:$F,"&lt;="&amp;B728)+SUMIFS($F$3:F728,$D$3:D728,D728,$C$3:C728,"Coin Deposit",$E$3:E728,"")</f>
        <v>0</v>
      </c>
      <c r="AD728" s="131">
        <f>SUMIFS('Deductions and Deposits'!$D:$D,'Deductions and Deposits'!$C:$C,D728)+SUMIFS($F:$F,$D:$D,D728,$C:$C,"Coin Deduction")</f>
        <v>0</v>
      </c>
      <c r="AE728" s="131">
        <f>Table5[[#This Row],[Column4]]+Table5[[#This Row],[Column14]]+Table5[[#This Row],[Column19]]+Table5[[#This Row],[Column12]]</f>
        <v>0</v>
      </c>
      <c r="AF728" s="131">
        <f>Table5[[#This Row],[Column5]]+Table5[[#This Row],[Column13]]+Table5[[#This Row],[Column21]]+Table5[[#This Row],[Column18]]</f>
        <v>0</v>
      </c>
      <c r="AG728" s="131">
        <f t="shared" si="126"/>
        <v>0</v>
      </c>
      <c r="AH728" s="131">
        <f t="shared" si="127"/>
        <v>0</v>
      </c>
      <c r="AI728" s="131">
        <f>Table5[[#This Row],[Column17]]-Table5[[#This Row],[Column20]]</f>
        <v>0</v>
      </c>
      <c r="AJ728" s="131">
        <f t="shared" si="128"/>
        <v>0</v>
      </c>
      <c r="AK728" s="131">
        <f t="shared" si="132"/>
        <v>0</v>
      </c>
      <c r="AL728" s="131">
        <f t="shared" si="129"/>
        <v>0</v>
      </c>
      <c r="AM728" s="131" t="str">
        <f t="shared" si="130"/>
        <v/>
      </c>
      <c r="AN728" s="131" t="str">
        <f t="shared" ca="1" si="131"/>
        <v/>
      </c>
    </row>
    <row r="729" spans="1:40" ht="20.25" customHeight="1" x14ac:dyDescent="0.3">
      <c r="A729" s="127"/>
      <c r="B729" s="164"/>
      <c r="C729" s="139"/>
      <c r="D729" s="140"/>
      <c r="E729" s="139"/>
      <c r="F729" s="139"/>
      <c r="G729" s="140"/>
      <c r="H729" s="139"/>
      <c r="I729" s="129"/>
      <c r="L729" s="128"/>
      <c r="M729" s="128"/>
      <c r="N729" s="128"/>
      <c r="O729" s="128"/>
      <c r="P729" s="128"/>
      <c r="Q729" s="128"/>
      <c r="R729" s="128"/>
      <c r="S729" s="128"/>
      <c r="T729" s="120">
        <f t="shared" si="122"/>
        <v>0</v>
      </c>
      <c r="U729" s="131"/>
      <c r="V729" s="131"/>
      <c r="W729" s="131">
        <f>SUMIFS($F$3:F729,$D$3:D729,D729,$C$3:C729,"Buy")+SUMIFS($F$3:F729,$D$3:D729,D729,$C$3:C729,"Coin Deposit",$E$3:E729,"&lt;&gt;")</f>
        <v>0</v>
      </c>
      <c r="X729" s="131">
        <f t="shared" si="123"/>
        <v>0</v>
      </c>
      <c r="Y729" s="131">
        <f>IF($D729=Y$1,SUMIFS($H$3:$H729,$G$3:$G729,Y$1,$C$3:$C729,"Sell"),0)</f>
        <v>0</v>
      </c>
      <c r="Z729" s="131">
        <f t="shared" si="124"/>
        <v>0</v>
      </c>
      <c r="AA729" s="131">
        <f>IF($D729=AA$1,SUMIFS($H$3:$H729,$G$3:$G729,AA$1,$C$3:$C729,"Sell"),0)</f>
        <v>0</v>
      </c>
      <c r="AB729" s="131">
        <f t="shared" si="125"/>
        <v>0</v>
      </c>
      <c r="AC729" s="131">
        <f>SUMIFS('Deductions and Deposits'!$H:$H,'Deductions and Deposits'!$G:$G,D729,'Deductions and Deposits'!$F:$F,"&lt;="&amp;B729)+SUMIFS($F$3:F729,$D$3:D729,D729,$C$3:C729,"Coin Deposit",$E$3:E729,"")</f>
        <v>0</v>
      </c>
      <c r="AD729" s="131">
        <f>SUMIFS('Deductions and Deposits'!$D:$D,'Deductions and Deposits'!$C:$C,D729)+SUMIFS($F:$F,$D:$D,D729,$C:$C,"Coin Deduction")</f>
        <v>0</v>
      </c>
      <c r="AE729" s="131">
        <f>Table5[[#This Row],[Column4]]+Table5[[#This Row],[Column14]]+Table5[[#This Row],[Column19]]+Table5[[#This Row],[Column12]]</f>
        <v>0</v>
      </c>
      <c r="AF729" s="131">
        <f>Table5[[#This Row],[Column5]]+Table5[[#This Row],[Column13]]+Table5[[#This Row],[Column21]]+Table5[[#This Row],[Column18]]</f>
        <v>0</v>
      </c>
      <c r="AG729" s="131">
        <f t="shared" si="126"/>
        <v>0</v>
      </c>
      <c r="AH729" s="131">
        <f t="shared" si="127"/>
        <v>0</v>
      </c>
      <c r="AI729" s="131">
        <f>Table5[[#This Row],[Column17]]-Table5[[#This Row],[Column20]]</f>
        <v>0</v>
      </c>
      <c r="AJ729" s="131">
        <f t="shared" si="128"/>
        <v>0</v>
      </c>
      <c r="AK729" s="131">
        <f t="shared" si="132"/>
        <v>0</v>
      </c>
      <c r="AL729" s="131">
        <f t="shared" si="129"/>
        <v>0</v>
      </c>
      <c r="AM729" s="131" t="str">
        <f t="shared" si="130"/>
        <v/>
      </c>
      <c r="AN729" s="131" t="str">
        <f t="shared" ca="1" si="131"/>
        <v/>
      </c>
    </row>
    <row r="730" spans="1:40" ht="20.25" customHeight="1" x14ac:dyDescent="0.3">
      <c r="A730" s="127"/>
      <c r="B730" s="164"/>
      <c r="C730" s="139"/>
      <c r="D730" s="140"/>
      <c r="E730" s="139"/>
      <c r="F730" s="139"/>
      <c r="G730" s="140"/>
      <c r="H730" s="139"/>
      <c r="I730" s="129"/>
      <c r="L730" s="128"/>
      <c r="M730" s="128"/>
      <c r="N730" s="128"/>
      <c r="O730" s="128"/>
      <c r="P730" s="128"/>
      <c r="Q730" s="128"/>
      <c r="R730" s="128"/>
      <c r="S730" s="128"/>
      <c r="T730" s="120">
        <f t="shared" si="122"/>
        <v>0</v>
      </c>
      <c r="U730" s="131"/>
      <c r="V730" s="131"/>
      <c r="W730" s="131">
        <f>SUMIFS($F$3:F730,$D$3:D730,D730,$C$3:C730,"Buy")+SUMIFS($F$3:F730,$D$3:D730,D730,$C$3:C730,"Coin Deposit",$E$3:E730,"&lt;&gt;")</f>
        <v>0</v>
      </c>
      <c r="X730" s="131">
        <f t="shared" si="123"/>
        <v>0</v>
      </c>
      <c r="Y730" s="131">
        <f>IF($D730=Y$1,SUMIFS($H$3:$H730,$G$3:$G730,Y$1,$C$3:$C730,"Sell"),0)</f>
        <v>0</v>
      </c>
      <c r="Z730" s="131">
        <f t="shared" si="124"/>
        <v>0</v>
      </c>
      <c r="AA730" s="131">
        <f>IF($D730=AA$1,SUMIFS($H$3:$H730,$G$3:$G730,AA$1,$C$3:$C730,"Sell"),0)</f>
        <v>0</v>
      </c>
      <c r="AB730" s="131">
        <f t="shared" si="125"/>
        <v>0</v>
      </c>
      <c r="AC730" s="131">
        <f>SUMIFS('Deductions and Deposits'!$H:$H,'Deductions and Deposits'!$G:$G,D730,'Deductions and Deposits'!$F:$F,"&lt;="&amp;B730)+SUMIFS($F$3:F730,$D$3:D730,D730,$C$3:C730,"Coin Deposit",$E$3:E730,"")</f>
        <v>0</v>
      </c>
      <c r="AD730" s="131">
        <f>SUMIFS('Deductions and Deposits'!$D:$D,'Deductions and Deposits'!$C:$C,D730)+SUMIFS($F:$F,$D:$D,D730,$C:$C,"Coin Deduction")</f>
        <v>0</v>
      </c>
      <c r="AE730" s="131">
        <f>Table5[[#This Row],[Column4]]+Table5[[#This Row],[Column14]]+Table5[[#This Row],[Column19]]+Table5[[#This Row],[Column12]]</f>
        <v>0</v>
      </c>
      <c r="AF730" s="131">
        <f>Table5[[#This Row],[Column5]]+Table5[[#This Row],[Column13]]+Table5[[#This Row],[Column21]]+Table5[[#This Row],[Column18]]</f>
        <v>0</v>
      </c>
      <c r="AG730" s="131">
        <f t="shared" si="126"/>
        <v>0</v>
      </c>
      <c r="AH730" s="131">
        <f t="shared" si="127"/>
        <v>0</v>
      </c>
      <c r="AI730" s="131">
        <f>Table5[[#This Row],[Column17]]-Table5[[#This Row],[Column20]]</f>
        <v>0</v>
      </c>
      <c r="AJ730" s="131">
        <f t="shared" si="128"/>
        <v>0</v>
      </c>
      <c r="AK730" s="131">
        <f t="shared" si="132"/>
        <v>0</v>
      </c>
      <c r="AL730" s="131">
        <f t="shared" si="129"/>
        <v>0</v>
      </c>
      <c r="AM730" s="131" t="str">
        <f t="shared" si="130"/>
        <v/>
      </c>
      <c r="AN730" s="131" t="str">
        <f t="shared" ca="1" si="131"/>
        <v/>
      </c>
    </row>
    <row r="731" spans="1:40" ht="20.25" customHeight="1" x14ac:dyDescent="0.3">
      <c r="A731" s="127"/>
      <c r="B731" s="164"/>
      <c r="C731" s="139"/>
      <c r="D731" s="140"/>
      <c r="E731" s="139"/>
      <c r="F731" s="139"/>
      <c r="G731" s="140"/>
      <c r="H731" s="139"/>
      <c r="I731" s="129"/>
      <c r="L731" s="128"/>
      <c r="M731" s="128"/>
      <c r="N731" s="128"/>
      <c r="O731" s="128"/>
      <c r="P731" s="128"/>
      <c r="Q731" s="128"/>
      <c r="R731" s="128"/>
      <c r="S731" s="128"/>
      <c r="T731" s="120">
        <f t="shared" si="122"/>
        <v>0</v>
      </c>
      <c r="U731" s="131"/>
      <c r="V731" s="131"/>
      <c r="W731" s="131">
        <f>SUMIFS($F$3:F731,$D$3:D731,D731,$C$3:C731,"Buy")+SUMIFS($F$3:F731,$D$3:D731,D731,$C$3:C731,"Coin Deposit",$E$3:E731,"&lt;&gt;")</f>
        <v>0</v>
      </c>
      <c r="X731" s="131">
        <f t="shared" si="123"/>
        <v>0</v>
      </c>
      <c r="Y731" s="131">
        <f>IF($D731=Y$1,SUMIFS($H$3:$H731,$G$3:$G731,Y$1,$C$3:$C731,"Sell"),0)</f>
        <v>0</v>
      </c>
      <c r="Z731" s="131">
        <f t="shared" si="124"/>
        <v>0</v>
      </c>
      <c r="AA731" s="131">
        <f>IF($D731=AA$1,SUMIFS($H$3:$H731,$G$3:$G731,AA$1,$C$3:$C731,"Sell"),0)</f>
        <v>0</v>
      </c>
      <c r="AB731" s="131">
        <f t="shared" si="125"/>
        <v>0</v>
      </c>
      <c r="AC731" s="131">
        <f>SUMIFS('Deductions and Deposits'!$H:$H,'Deductions and Deposits'!$G:$G,D731,'Deductions and Deposits'!$F:$F,"&lt;="&amp;B731)+SUMIFS($F$3:F731,$D$3:D731,D731,$C$3:C731,"Coin Deposit",$E$3:E731,"")</f>
        <v>0</v>
      </c>
      <c r="AD731" s="131">
        <f>SUMIFS('Deductions and Deposits'!$D:$D,'Deductions and Deposits'!$C:$C,D731)+SUMIFS($F:$F,$D:$D,D731,$C:$C,"Coin Deduction")</f>
        <v>0</v>
      </c>
      <c r="AE731" s="131">
        <f>Table5[[#This Row],[Column4]]+Table5[[#This Row],[Column14]]+Table5[[#This Row],[Column19]]+Table5[[#This Row],[Column12]]</f>
        <v>0</v>
      </c>
      <c r="AF731" s="131">
        <f>Table5[[#This Row],[Column5]]+Table5[[#This Row],[Column13]]+Table5[[#This Row],[Column21]]+Table5[[#This Row],[Column18]]</f>
        <v>0</v>
      </c>
      <c r="AG731" s="131">
        <f t="shared" si="126"/>
        <v>0</v>
      </c>
      <c r="AH731" s="131">
        <f t="shared" si="127"/>
        <v>0</v>
      </c>
      <c r="AI731" s="131">
        <f>Table5[[#This Row],[Column17]]-Table5[[#This Row],[Column20]]</f>
        <v>0</v>
      </c>
      <c r="AJ731" s="131">
        <f t="shared" si="128"/>
        <v>0</v>
      </c>
      <c r="AK731" s="131">
        <f t="shared" si="132"/>
        <v>0</v>
      </c>
      <c r="AL731" s="131">
        <f t="shared" si="129"/>
        <v>0</v>
      </c>
      <c r="AM731" s="131" t="str">
        <f t="shared" si="130"/>
        <v/>
      </c>
      <c r="AN731" s="131" t="str">
        <f t="shared" ca="1" si="131"/>
        <v/>
      </c>
    </row>
    <row r="732" spans="1:40" ht="20.25" customHeight="1" x14ac:dyDescent="0.3">
      <c r="A732" s="127"/>
      <c r="B732" s="164"/>
      <c r="C732" s="139"/>
      <c r="D732" s="140"/>
      <c r="E732" s="139"/>
      <c r="F732" s="139"/>
      <c r="G732" s="140"/>
      <c r="H732" s="139"/>
      <c r="I732" s="129"/>
      <c r="L732" s="128"/>
      <c r="M732" s="128"/>
      <c r="N732" s="128"/>
      <c r="O732" s="128"/>
      <c r="P732" s="128"/>
      <c r="Q732" s="128"/>
      <c r="R732" s="128"/>
      <c r="S732" s="128"/>
      <c r="T732" s="120">
        <f t="shared" si="122"/>
        <v>0</v>
      </c>
      <c r="U732" s="131"/>
      <c r="V732" s="131"/>
      <c r="W732" s="131">
        <f>SUMIFS($F$3:F732,$D$3:D732,D732,$C$3:C732,"Buy")+SUMIFS($F$3:F732,$D$3:D732,D732,$C$3:C732,"Coin Deposit",$E$3:E732,"&lt;&gt;")</f>
        <v>0</v>
      </c>
      <c r="X732" s="131">
        <f t="shared" si="123"/>
        <v>0</v>
      </c>
      <c r="Y732" s="131">
        <f>IF($D732=Y$1,SUMIFS($H$3:$H732,$G$3:$G732,Y$1,$C$3:$C732,"Sell"),0)</f>
        <v>0</v>
      </c>
      <c r="Z732" s="131">
        <f t="shared" si="124"/>
        <v>0</v>
      </c>
      <c r="AA732" s="131">
        <f>IF($D732=AA$1,SUMIFS($H$3:$H732,$G$3:$G732,AA$1,$C$3:$C732,"Sell"),0)</f>
        <v>0</v>
      </c>
      <c r="AB732" s="131">
        <f t="shared" si="125"/>
        <v>0</v>
      </c>
      <c r="AC732" s="131">
        <f>SUMIFS('Deductions and Deposits'!$H:$H,'Deductions and Deposits'!$G:$G,D732,'Deductions and Deposits'!$F:$F,"&lt;="&amp;B732)+SUMIFS($F$3:F732,$D$3:D732,D732,$C$3:C732,"Coin Deposit",$E$3:E732,"")</f>
        <v>0</v>
      </c>
      <c r="AD732" s="131">
        <f>SUMIFS('Deductions and Deposits'!$D:$D,'Deductions and Deposits'!$C:$C,D732)+SUMIFS($F:$F,$D:$D,D732,$C:$C,"Coin Deduction")</f>
        <v>0</v>
      </c>
      <c r="AE732" s="131">
        <f>Table5[[#This Row],[Column4]]+Table5[[#This Row],[Column14]]+Table5[[#This Row],[Column19]]+Table5[[#This Row],[Column12]]</f>
        <v>0</v>
      </c>
      <c r="AF732" s="131">
        <f>Table5[[#This Row],[Column5]]+Table5[[#This Row],[Column13]]+Table5[[#This Row],[Column21]]+Table5[[#This Row],[Column18]]</f>
        <v>0</v>
      </c>
      <c r="AG732" s="131">
        <f t="shared" si="126"/>
        <v>0</v>
      </c>
      <c r="AH732" s="131">
        <f t="shared" si="127"/>
        <v>0</v>
      </c>
      <c r="AI732" s="131">
        <f>Table5[[#This Row],[Column17]]-Table5[[#This Row],[Column20]]</f>
        <v>0</v>
      </c>
      <c r="AJ732" s="131">
        <f t="shared" si="128"/>
        <v>0</v>
      </c>
      <c r="AK732" s="131">
        <f t="shared" si="132"/>
        <v>0</v>
      </c>
      <c r="AL732" s="131">
        <f t="shared" si="129"/>
        <v>0</v>
      </c>
      <c r="AM732" s="131" t="str">
        <f t="shared" si="130"/>
        <v/>
      </c>
      <c r="AN732" s="131" t="str">
        <f t="shared" ca="1" si="131"/>
        <v/>
      </c>
    </row>
    <row r="733" spans="1:40" ht="20.25" customHeight="1" x14ac:dyDescent="0.3">
      <c r="A733" s="127"/>
      <c r="B733" s="164"/>
      <c r="C733" s="139"/>
      <c r="D733" s="140"/>
      <c r="E733" s="139"/>
      <c r="F733" s="139"/>
      <c r="G733" s="140"/>
      <c r="H733" s="139"/>
      <c r="I733" s="129"/>
      <c r="L733" s="128"/>
      <c r="M733" s="128"/>
      <c r="N733" s="128"/>
      <c r="O733" s="128"/>
      <c r="P733" s="128"/>
      <c r="Q733" s="128"/>
      <c r="R733" s="128"/>
      <c r="S733" s="128"/>
      <c r="T733" s="120">
        <f t="shared" si="122"/>
        <v>0</v>
      </c>
      <c r="U733" s="131"/>
      <c r="V733" s="131"/>
      <c r="W733" s="131">
        <f>SUMIFS($F$3:F733,$D$3:D733,D733,$C$3:C733,"Buy")+SUMIFS($F$3:F733,$D$3:D733,D733,$C$3:C733,"Coin Deposit",$E$3:E733,"&lt;&gt;")</f>
        <v>0</v>
      </c>
      <c r="X733" s="131">
        <f t="shared" si="123"/>
        <v>0</v>
      </c>
      <c r="Y733" s="131">
        <f>IF($D733=Y$1,SUMIFS($H$3:$H733,$G$3:$G733,Y$1,$C$3:$C733,"Sell"),0)</f>
        <v>0</v>
      </c>
      <c r="Z733" s="131">
        <f t="shared" si="124"/>
        <v>0</v>
      </c>
      <c r="AA733" s="131">
        <f>IF($D733=AA$1,SUMIFS($H$3:$H733,$G$3:$G733,AA$1,$C$3:$C733,"Sell"),0)</f>
        <v>0</v>
      </c>
      <c r="AB733" s="131">
        <f t="shared" si="125"/>
        <v>0</v>
      </c>
      <c r="AC733" s="131">
        <f>SUMIFS('Deductions and Deposits'!$H:$H,'Deductions and Deposits'!$G:$G,D733,'Deductions and Deposits'!$F:$F,"&lt;="&amp;B733)+SUMIFS($F$3:F733,$D$3:D733,D733,$C$3:C733,"Coin Deposit",$E$3:E733,"")</f>
        <v>0</v>
      </c>
      <c r="AD733" s="131">
        <f>SUMIFS('Deductions and Deposits'!$D:$D,'Deductions and Deposits'!$C:$C,D733)+SUMIFS($F:$F,$D:$D,D733,$C:$C,"Coin Deduction")</f>
        <v>0</v>
      </c>
      <c r="AE733" s="131">
        <f>Table5[[#This Row],[Column4]]+Table5[[#This Row],[Column14]]+Table5[[#This Row],[Column19]]+Table5[[#This Row],[Column12]]</f>
        <v>0</v>
      </c>
      <c r="AF733" s="131">
        <f>Table5[[#This Row],[Column5]]+Table5[[#This Row],[Column13]]+Table5[[#This Row],[Column21]]+Table5[[#This Row],[Column18]]</f>
        <v>0</v>
      </c>
      <c r="AG733" s="131">
        <f t="shared" si="126"/>
        <v>0</v>
      </c>
      <c r="AH733" s="131">
        <f t="shared" si="127"/>
        <v>0</v>
      </c>
      <c r="AI733" s="131">
        <f>Table5[[#This Row],[Column17]]-Table5[[#This Row],[Column20]]</f>
        <v>0</v>
      </c>
      <c r="AJ733" s="131">
        <f t="shared" si="128"/>
        <v>0</v>
      </c>
      <c r="AK733" s="131">
        <f t="shared" si="132"/>
        <v>0</v>
      </c>
      <c r="AL733" s="131">
        <f t="shared" si="129"/>
        <v>0</v>
      </c>
      <c r="AM733" s="131" t="str">
        <f t="shared" si="130"/>
        <v/>
      </c>
      <c r="AN733" s="131" t="str">
        <f t="shared" ca="1" si="131"/>
        <v/>
      </c>
    </row>
    <row r="734" spans="1:40" ht="20.25" customHeight="1" x14ac:dyDescent="0.3">
      <c r="A734" s="127"/>
      <c r="B734" s="164"/>
      <c r="C734" s="139"/>
      <c r="D734" s="140"/>
      <c r="E734" s="139"/>
      <c r="F734" s="139"/>
      <c r="G734" s="140"/>
      <c r="H734" s="139"/>
      <c r="I734" s="129"/>
      <c r="L734" s="128"/>
      <c r="M734" s="128"/>
      <c r="N734" s="128"/>
      <c r="O734" s="128"/>
      <c r="P734" s="128"/>
      <c r="Q734" s="128"/>
      <c r="R734" s="128"/>
      <c r="S734" s="128"/>
      <c r="T734" s="120">
        <f t="shared" si="122"/>
        <v>0</v>
      </c>
      <c r="U734" s="131"/>
      <c r="V734" s="131"/>
      <c r="W734" s="131">
        <f>SUMIFS($F$3:F734,$D$3:D734,D734,$C$3:C734,"Buy")+SUMIFS($F$3:F734,$D$3:D734,D734,$C$3:C734,"Coin Deposit",$E$3:E734,"&lt;&gt;")</f>
        <v>0</v>
      </c>
      <c r="X734" s="131">
        <f t="shared" si="123"/>
        <v>0</v>
      </c>
      <c r="Y734" s="131">
        <f>IF($D734=Y$1,SUMIFS($H$3:$H734,$G$3:$G734,Y$1,$C$3:$C734,"Sell"),0)</f>
        <v>0</v>
      </c>
      <c r="Z734" s="131">
        <f t="shared" si="124"/>
        <v>0</v>
      </c>
      <c r="AA734" s="131">
        <f>IF($D734=AA$1,SUMIFS($H$3:$H734,$G$3:$G734,AA$1,$C$3:$C734,"Sell"),0)</f>
        <v>0</v>
      </c>
      <c r="AB734" s="131">
        <f t="shared" si="125"/>
        <v>0</v>
      </c>
      <c r="AC734" s="131">
        <f>SUMIFS('Deductions and Deposits'!$H:$H,'Deductions and Deposits'!$G:$G,D734,'Deductions and Deposits'!$F:$F,"&lt;="&amp;B734)+SUMIFS($F$3:F734,$D$3:D734,D734,$C$3:C734,"Coin Deposit",$E$3:E734,"")</f>
        <v>0</v>
      </c>
      <c r="AD734" s="131">
        <f>SUMIFS('Deductions and Deposits'!$D:$D,'Deductions and Deposits'!$C:$C,D734)+SUMIFS($F:$F,$D:$D,D734,$C:$C,"Coin Deduction")</f>
        <v>0</v>
      </c>
      <c r="AE734" s="131">
        <f>Table5[[#This Row],[Column4]]+Table5[[#This Row],[Column14]]+Table5[[#This Row],[Column19]]+Table5[[#This Row],[Column12]]</f>
        <v>0</v>
      </c>
      <c r="AF734" s="131">
        <f>Table5[[#This Row],[Column5]]+Table5[[#This Row],[Column13]]+Table5[[#This Row],[Column21]]+Table5[[#This Row],[Column18]]</f>
        <v>0</v>
      </c>
      <c r="AG734" s="131">
        <f t="shared" si="126"/>
        <v>0</v>
      </c>
      <c r="AH734" s="131">
        <f t="shared" si="127"/>
        <v>0</v>
      </c>
      <c r="AI734" s="131">
        <f>Table5[[#This Row],[Column17]]-Table5[[#This Row],[Column20]]</f>
        <v>0</v>
      </c>
      <c r="AJ734" s="131">
        <f t="shared" si="128"/>
        <v>0</v>
      </c>
      <c r="AK734" s="131">
        <f t="shared" si="132"/>
        <v>0</v>
      </c>
      <c r="AL734" s="131">
        <f t="shared" si="129"/>
        <v>0</v>
      </c>
      <c r="AM734" s="131" t="str">
        <f t="shared" si="130"/>
        <v/>
      </c>
      <c r="AN734" s="131" t="str">
        <f t="shared" ca="1" si="131"/>
        <v/>
      </c>
    </row>
    <row r="735" spans="1:40" ht="20.25" customHeight="1" x14ac:dyDescent="0.3">
      <c r="A735" s="127"/>
      <c r="B735" s="164"/>
      <c r="C735" s="139"/>
      <c r="D735" s="140"/>
      <c r="E735" s="139"/>
      <c r="F735" s="139"/>
      <c r="G735" s="140"/>
      <c r="H735" s="139"/>
      <c r="I735" s="129"/>
      <c r="L735" s="128"/>
      <c r="M735" s="128"/>
      <c r="N735" s="128"/>
      <c r="O735" s="128"/>
      <c r="P735" s="128"/>
      <c r="Q735" s="128"/>
      <c r="R735" s="128"/>
      <c r="S735" s="128"/>
      <c r="T735" s="120">
        <f t="shared" si="122"/>
        <v>0</v>
      </c>
      <c r="U735" s="131"/>
      <c r="V735" s="131"/>
      <c r="W735" s="131">
        <f>SUMIFS($F$3:F735,$D$3:D735,D735,$C$3:C735,"Buy")+SUMIFS($F$3:F735,$D$3:D735,D735,$C$3:C735,"Coin Deposit",$E$3:E735,"&lt;&gt;")</f>
        <v>0</v>
      </c>
      <c r="X735" s="131">
        <f t="shared" si="123"/>
        <v>0</v>
      </c>
      <c r="Y735" s="131">
        <f>IF($D735=Y$1,SUMIFS($H$3:$H735,$G$3:$G735,Y$1,$C$3:$C735,"Sell"),0)</f>
        <v>0</v>
      </c>
      <c r="Z735" s="131">
        <f t="shared" si="124"/>
        <v>0</v>
      </c>
      <c r="AA735" s="131">
        <f>IF($D735=AA$1,SUMIFS($H$3:$H735,$G$3:$G735,AA$1,$C$3:$C735,"Sell"),0)</f>
        <v>0</v>
      </c>
      <c r="AB735" s="131">
        <f t="shared" si="125"/>
        <v>0</v>
      </c>
      <c r="AC735" s="131">
        <f>SUMIFS('Deductions and Deposits'!$H:$H,'Deductions and Deposits'!$G:$G,D735,'Deductions and Deposits'!$F:$F,"&lt;="&amp;B735)+SUMIFS($F$3:F735,$D$3:D735,D735,$C$3:C735,"Coin Deposit",$E$3:E735,"")</f>
        <v>0</v>
      </c>
      <c r="AD735" s="131">
        <f>SUMIFS('Deductions and Deposits'!$D:$D,'Deductions and Deposits'!$C:$C,D735)+SUMIFS($F:$F,$D:$D,D735,$C:$C,"Coin Deduction")</f>
        <v>0</v>
      </c>
      <c r="AE735" s="131">
        <f>Table5[[#This Row],[Column4]]+Table5[[#This Row],[Column14]]+Table5[[#This Row],[Column19]]+Table5[[#This Row],[Column12]]</f>
        <v>0</v>
      </c>
      <c r="AF735" s="131">
        <f>Table5[[#This Row],[Column5]]+Table5[[#This Row],[Column13]]+Table5[[#This Row],[Column21]]+Table5[[#This Row],[Column18]]</f>
        <v>0</v>
      </c>
      <c r="AG735" s="131">
        <f t="shared" si="126"/>
        <v>0</v>
      </c>
      <c r="AH735" s="131">
        <f t="shared" si="127"/>
        <v>0</v>
      </c>
      <c r="AI735" s="131">
        <f>Table5[[#This Row],[Column17]]-Table5[[#This Row],[Column20]]</f>
        <v>0</v>
      </c>
      <c r="AJ735" s="131">
        <f t="shared" si="128"/>
        <v>0</v>
      </c>
      <c r="AK735" s="131">
        <f t="shared" si="132"/>
        <v>0</v>
      </c>
      <c r="AL735" s="131">
        <f t="shared" si="129"/>
        <v>0</v>
      </c>
      <c r="AM735" s="131" t="str">
        <f t="shared" si="130"/>
        <v/>
      </c>
      <c r="AN735" s="131" t="str">
        <f t="shared" ca="1" si="131"/>
        <v/>
      </c>
    </row>
    <row r="736" spans="1:40" ht="20.25" customHeight="1" x14ac:dyDescent="0.3">
      <c r="A736" s="127"/>
      <c r="B736" s="164"/>
      <c r="C736" s="139"/>
      <c r="D736" s="140"/>
      <c r="E736" s="139"/>
      <c r="F736" s="139"/>
      <c r="G736" s="140"/>
      <c r="H736" s="139"/>
      <c r="I736" s="129"/>
      <c r="L736" s="128"/>
      <c r="M736" s="128"/>
      <c r="N736" s="128"/>
      <c r="O736" s="128"/>
      <c r="P736" s="128"/>
      <c r="Q736" s="128"/>
      <c r="R736" s="128"/>
      <c r="S736" s="128"/>
      <c r="T736" s="120">
        <f t="shared" si="122"/>
        <v>0</v>
      </c>
      <c r="U736" s="131"/>
      <c r="V736" s="131"/>
      <c r="W736" s="131">
        <f>SUMIFS($F$3:F736,$D$3:D736,D736,$C$3:C736,"Buy")+SUMIFS($F$3:F736,$D$3:D736,D736,$C$3:C736,"Coin Deposit",$E$3:E736,"&lt;&gt;")</f>
        <v>0</v>
      </c>
      <c r="X736" s="131">
        <f t="shared" si="123"/>
        <v>0</v>
      </c>
      <c r="Y736" s="131">
        <f>IF($D736=Y$1,SUMIFS($H$3:$H736,$G$3:$G736,Y$1,$C$3:$C736,"Sell"),0)</f>
        <v>0</v>
      </c>
      <c r="Z736" s="131">
        <f t="shared" si="124"/>
        <v>0</v>
      </c>
      <c r="AA736" s="131">
        <f>IF($D736=AA$1,SUMIFS($H$3:$H736,$G$3:$G736,AA$1,$C$3:$C736,"Sell"),0)</f>
        <v>0</v>
      </c>
      <c r="AB736" s="131">
        <f t="shared" si="125"/>
        <v>0</v>
      </c>
      <c r="AC736" s="131">
        <f>SUMIFS('Deductions and Deposits'!$H:$H,'Deductions and Deposits'!$G:$G,D736,'Deductions and Deposits'!$F:$F,"&lt;="&amp;B736)+SUMIFS($F$3:F736,$D$3:D736,D736,$C$3:C736,"Coin Deposit",$E$3:E736,"")</f>
        <v>0</v>
      </c>
      <c r="AD736" s="131">
        <f>SUMIFS('Deductions and Deposits'!$D:$D,'Deductions and Deposits'!$C:$C,D736)+SUMIFS($F:$F,$D:$D,D736,$C:$C,"Coin Deduction")</f>
        <v>0</v>
      </c>
      <c r="AE736" s="131">
        <f>Table5[[#This Row],[Column4]]+Table5[[#This Row],[Column14]]+Table5[[#This Row],[Column19]]+Table5[[#This Row],[Column12]]</f>
        <v>0</v>
      </c>
      <c r="AF736" s="131">
        <f>Table5[[#This Row],[Column5]]+Table5[[#This Row],[Column13]]+Table5[[#This Row],[Column21]]+Table5[[#This Row],[Column18]]</f>
        <v>0</v>
      </c>
      <c r="AG736" s="131">
        <f t="shared" si="126"/>
        <v>0</v>
      </c>
      <c r="AH736" s="131">
        <f t="shared" si="127"/>
        <v>0</v>
      </c>
      <c r="AI736" s="131">
        <f>Table5[[#This Row],[Column17]]-Table5[[#This Row],[Column20]]</f>
        <v>0</v>
      </c>
      <c r="AJ736" s="131">
        <f t="shared" si="128"/>
        <v>0</v>
      </c>
      <c r="AK736" s="131">
        <f t="shared" si="132"/>
        <v>0</v>
      </c>
      <c r="AL736" s="131">
        <f t="shared" si="129"/>
        <v>0</v>
      </c>
      <c r="AM736" s="131" t="str">
        <f t="shared" si="130"/>
        <v/>
      </c>
      <c r="AN736" s="131" t="str">
        <f t="shared" ca="1" si="131"/>
        <v/>
      </c>
    </row>
    <row r="737" spans="1:40" ht="20.25" customHeight="1" x14ac:dyDescent="0.3">
      <c r="A737" s="127"/>
      <c r="B737" s="164"/>
      <c r="C737" s="139"/>
      <c r="D737" s="140"/>
      <c r="E737" s="139"/>
      <c r="F737" s="139"/>
      <c r="G737" s="140"/>
      <c r="H737" s="139"/>
      <c r="I737" s="129"/>
      <c r="L737" s="128"/>
      <c r="M737" s="128"/>
      <c r="N737" s="128"/>
      <c r="O737" s="128"/>
      <c r="P737" s="128"/>
      <c r="Q737" s="128"/>
      <c r="R737" s="128"/>
      <c r="S737" s="128"/>
      <c r="T737" s="120">
        <f t="shared" si="122"/>
        <v>0</v>
      </c>
      <c r="U737" s="131"/>
      <c r="V737" s="131"/>
      <c r="W737" s="131">
        <f>SUMIFS($F$3:F737,$D$3:D737,D737,$C$3:C737,"Buy")+SUMIFS($F$3:F737,$D$3:D737,D737,$C$3:C737,"Coin Deposit",$E$3:E737,"&lt;&gt;")</f>
        <v>0</v>
      </c>
      <c r="X737" s="131">
        <f t="shared" si="123"/>
        <v>0</v>
      </c>
      <c r="Y737" s="131">
        <f>IF($D737=Y$1,SUMIFS($H$3:$H737,$G$3:$G737,Y$1,$C$3:$C737,"Sell"),0)</f>
        <v>0</v>
      </c>
      <c r="Z737" s="131">
        <f t="shared" si="124"/>
        <v>0</v>
      </c>
      <c r="AA737" s="131">
        <f>IF($D737=AA$1,SUMIFS($H$3:$H737,$G$3:$G737,AA$1,$C$3:$C737,"Sell"),0)</f>
        <v>0</v>
      </c>
      <c r="AB737" s="131">
        <f t="shared" si="125"/>
        <v>0</v>
      </c>
      <c r="AC737" s="131">
        <f>SUMIFS('Deductions and Deposits'!$H:$H,'Deductions and Deposits'!$G:$G,D737,'Deductions and Deposits'!$F:$F,"&lt;="&amp;B737)+SUMIFS($F$3:F737,$D$3:D737,D737,$C$3:C737,"Coin Deposit",$E$3:E737,"")</f>
        <v>0</v>
      </c>
      <c r="AD737" s="131">
        <f>SUMIFS('Deductions and Deposits'!$D:$D,'Deductions and Deposits'!$C:$C,D737)+SUMIFS($F:$F,$D:$D,D737,$C:$C,"Coin Deduction")</f>
        <v>0</v>
      </c>
      <c r="AE737" s="131">
        <f>Table5[[#This Row],[Column4]]+Table5[[#This Row],[Column14]]+Table5[[#This Row],[Column19]]+Table5[[#This Row],[Column12]]</f>
        <v>0</v>
      </c>
      <c r="AF737" s="131">
        <f>Table5[[#This Row],[Column5]]+Table5[[#This Row],[Column13]]+Table5[[#This Row],[Column21]]+Table5[[#This Row],[Column18]]</f>
        <v>0</v>
      </c>
      <c r="AG737" s="131">
        <f t="shared" si="126"/>
        <v>0</v>
      </c>
      <c r="AH737" s="131">
        <f t="shared" si="127"/>
        <v>0</v>
      </c>
      <c r="AI737" s="131">
        <f>Table5[[#This Row],[Column17]]-Table5[[#This Row],[Column20]]</f>
        <v>0</v>
      </c>
      <c r="AJ737" s="131">
        <f t="shared" si="128"/>
        <v>0</v>
      </c>
      <c r="AK737" s="131">
        <f t="shared" si="132"/>
        <v>0</v>
      </c>
      <c r="AL737" s="131">
        <f t="shared" si="129"/>
        <v>0</v>
      </c>
      <c r="AM737" s="131" t="str">
        <f t="shared" si="130"/>
        <v/>
      </c>
      <c r="AN737" s="131" t="str">
        <f t="shared" ca="1" si="131"/>
        <v/>
      </c>
    </row>
    <row r="738" spans="1:40" ht="20.25" customHeight="1" x14ac:dyDescent="0.3">
      <c r="A738" s="127"/>
      <c r="B738" s="164"/>
      <c r="C738" s="139"/>
      <c r="D738" s="140"/>
      <c r="E738" s="139"/>
      <c r="F738" s="139"/>
      <c r="G738" s="140"/>
      <c r="H738" s="139"/>
      <c r="I738" s="129"/>
      <c r="L738" s="128"/>
      <c r="M738" s="128"/>
      <c r="N738" s="128"/>
      <c r="O738" s="128"/>
      <c r="P738" s="128"/>
      <c r="Q738" s="128"/>
      <c r="R738" s="128"/>
      <c r="S738" s="128"/>
      <c r="T738" s="120">
        <f t="shared" si="122"/>
        <v>0</v>
      </c>
      <c r="U738" s="131"/>
      <c r="V738" s="131"/>
      <c r="W738" s="131">
        <f>SUMIFS($F$3:F738,$D$3:D738,D738,$C$3:C738,"Buy")+SUMIFS($F$3:F738,$D$3:D738,D738,$C$3:C738,"Coin Deposit",$E$3:E738,"&lt;&gt;")</f>
        <v>0</v>
      </c>
      <c r="X738" s="131">
        <f t="shared" si="123"/>
        <v>0</v>
      </c>
      <c r="Y738" s="131">
        <f>IF($D738=Y$1,SUMIFS($H$3:$H738,$G$3:$G738,Y$1,$C$3:$C738,"Sell"),0)</f>
        <v>0</v>
      </c>
      <c r="Z738" s="131">
        <f t="shared" si="124"/>
        <v>0</v>
      </c>
      <c r="AA738" s="131">
        <f>IF($D738=AA$1,SUMIFS($H$3:$H738,$G$3:$G738,AA$1,$C$3:$C738,"Sell"),0)</f>
        <v>0</v>
      </c>
      <c r="AB738" s="131">
        <f t="shared" si="125"/>
        <v>0</v>
      </c>
      <c r="AC738" s="131">
        <f>SUMIFS('Deductions and Deposits'!$H:$H,'Deductions and Deposits'!$G:$G,D738,'Deductions and Deposits'!$F:$F,"&lt;="&amp;B738)+SUMIFS($F$3:F738,$D$3:D738,D738,$C$3:C738,"Coin Deposit",$E$3:E738,"")</f>
        <v>0</v>
      </c>
      <c r="AD738" s="131">
        <f>SUMIFS('Deductions and Deposits'!$D:$D,'Deductions and Deposits'!$C:$C,D738)+SUMIFS($F:$F,$D:$D,D738,$C:$C,"Coin Deduction")</f>
        <v>0</v>
      </c>
      <c r="AE738" s="131">
        <f>Table5[[#This Row],[Column4]]+Table5[[#This Row],[Column14]]+Table5[[#This Row],[Column19]]+Table5[[#This Row],[Column12]]</f>
        <v>0</v>
      </c>
      <c r="AF738" s="131">
        <f>Table5[[#This Row],[Column5]]+Table5[[#This Row],[Column13]]+Table5[[#This Row],[Column21]]+Table5[[#This Row],[Column18]]</f>
        <v>0</v>
      </c>
      <c r="AG738" s="131">
        <f t="shared" si="126"/>
        <v>0</v>
      </c>
      <c r="AH738" s="131">
        <f t="shared" si="127"/>
        <v>0</v>
      </c>
      <c r="AI738" s="131">
        <f>Table5[[#This Row],[Column17]]-Table5[[#This Row],[Column20]]</f>
        <v>0</v>
      </c>
      <c r="AJ738" s="131">
        <f t="shared" si="128"/>
        <v>0</v>
      </c>
      <c r="AK738" s="131">
        <f t="shared" si="132"/>
        <v>0</v>
      </c>
      <c r="AL738" s="131">
        <f t="shared" si="129"/>
        <v>0</v>
      </c>
      <c r="AM738" s="131" t="str">
        <f t="shared" si="130"/>
        <v/>
      </c>
      <c r="AN738" s="131" t="str">
        <f t="shared" ca="1" si="131"/>
        <v/>
      </c>
    </row>
    <row r="739" spans="1:40" ht="20.25" customHeight="1" x14ac:dyDescent="0.3">
      <c r="A739" s="127"/>
      <c r="B739" s="164"/>
      <c r="C739" s="139"/>
      <c r="D739" s="140"/>
      <c r="E739" s="139"/>
      <c r="F739" s="139"/>
      <c r="G739" s="140"/>
      <c r="H739" s="139"/>
      <c r="I739" s="129"/>
      <c r="L739" s="128"/>
      <c r="M739" s="128"/>
      <c r="N739" s="128"/>
      <c r="O739" s="128"/>
      <c r="P739" s="128"/>
      <c r="Q739" s="128"/>
      <c r="R739" s="128"/>
      <c r="S739" s="128"/>
      <c r="T739" s="120">
        <f t="shared" si="122"/>
        <v>0</v>
      </c>
      <c r="U739" s="131"/>
      <c r="V739" s="131"/>
      <c r="W739" s="131">
        <f>SUMIFS($F$3:F739,$D$3:D739,D739,$C$3:C739,"Buy")+SUMIFS($F$3:F739,$D$3:D739,D739,$C$3:C739,"Coin Deposit",$E$3:E739,"&lt;&gt;")</f>
        <v>0</v>
      </c>
      <c r="X739" s="131">
        <f t="shared" si="123"/>
        <v>0</v>
      </c>
      <c r="Y739" s="131">
        <f>IF($D739=Y$1,SUMIFS($H$3:$H739,$G$3:$G739,Y$1,$C$3:$C739,"Sell"),0)</f>
        <v>0</v>
      </c>
      <c r="Z739" s="131">
        <f t="shared" si="124"/>
        <v>0</v>
      </c>
      <c r="AA739" s="131">
        <f>IF($D739=AA$1,SUMIFS($H$3:$H739,$G$3:$G739,AA$1,$C$3:$C739,"Sell"),0)</f>
        <v>0</v>
      </c>
      <c r="AB739" s="131">
        <f t="shared" si="125"/>
        <v>0</v>
      </c>
      <c r="AC739" s="131">
        <f>SUMIFS('Deductions and Deposits'!$H:$H,'Deductions and Deposits'!$G:$G,D739,'Deductions and Deposits'!$F:$F,"&lt;="&amp;B739)+SUMIFS($F$3:F739,$D$3:D739,D739,$C$3:C739,"Coin Deposit",$E$3:E739,"")</f>
        <v>0</v>
      </c>
      <c r="AD739" s="131">
        <f>SUMIFS('Deductions and Deposits'!$D:$D,'Deductions and Deposits'!$C:$C,D739)+SUMIFS($F:$F,$D:$D,D739,$C:$C,"Coin Deduction")</f>
        <v>0</v>
      </c>
      <c r="AE739" s="131">
        <f>Table5[[#This Row],[Column4]]+Table5[[#This Row],[Column14]]+Table5[[#This Row],[Column19]]+Table5[[#This Row],[Column12]]</f>
        <v>0</v>
      </c>
      <c r="AF739" s="131">
        <f>Table5[[#This Row],[Column5]]+Table5[[#This Row],[Column13]]+Table5[[#This Row],[Column21]]+Table5[[#This Row],[Column18]]</f>
        <v>0</v>
      </c>
      <c r="AG739" s="131">
        <f t="shared" si="126"/>
        <v>0</v>
      </c>
      <c r="AH739" s="131">
        <f t="shared" si="127"/>
        <v>0</v>
      </c>
      <c r="AI739" s="131">
        <f>Table5[[#This Row],[Column17]]-Table5[[#This Row],[Column20]]</f>
        <v>0</v>
      </c>
      <c r="AJ739" s="131">
        <f t="shared" si="128"/>
        <v>0</v>
      </c>
      <c r="AK739" s="131">
        <f t="shared" si="132"/>
        <v>0</v>
      </c>
      <c r="AL739" s="131">
        <f t="shared" si="129"/>
        <v>0</v>
      </c>
      <c r="AM739" s="131" t="str">
        <f t="shared" si="130"/>
        <v/>
      </c>
      <c r="AN739" s="131" t="str">
        <f t="shared" ca="1" si="131"/>
        <v/>
      </c>
    </row>
    <row r="740" spans="1:40" ht="20.25" customHeight="1" x14ac:dyDescent="0.3">
      <c r="A740" s="127"/>
      <c r="B740" s="164"/>
      <c r="C740" s="139"/>
      <c r="D740" s="140"/>
      <c r="E740" s="139"/>
      <c r="F740" s="139"/>
      <c r="G740" s="140"/>
      <c r="H740" s="139"/>
      <c r="I740" s="129"/>
      <c r="L740" s="128"/>
      <c r="M740" s="128"/>
      <c r="N740" s="128"/>
      <c r="O740" s="128"/>
      <c r="P740" s="128"/>
      <c r="Q740" s="128"/>
      <c r="R740" s="128"/>
      <c r="S740" s="128"/>
      <c r="T740" s="120">
        <f t="shared" si="122"/>
        <v>0</v>
      </c>
      <c r="U740" s="131"/>
      <c r="V740" s="131"/>
      <c r="W740" s="131">
        <f>SUMIFS($F$3:F740,$D$3:D740,D740,$C$3:C740,"Buy")+SUMIFS($F$3:F740,$D$3:D740,D740,$C$3:C740,"Coin Deposit",$E$3:E740,"&lt;&gt;")</f>
        <v>0</v>
      </c>
      <c r="X740" s="131">
        <f t="shared" si="123"/>
        <v>0</v>
      </c>
      <c r="Y740" s="131">
        <f>IF($D740=Y$1,SUMIFS($H$3:$H740,$G$3:$G740,Y$1,$C$3:$C740,"Sell"),0)</f>
        <v>0</v>
      </c>
      <c r="Z740" s="131">
        <f t="shared" si="124"/>
        <v>0</v>
      </c>
      <c r="AA740" s="131">
        <f>IF($D740=AA$1,SUMIFS($H$3:$H740,$G$3:$G740,AA$1,$C$3:$C740,"Sell"),0)</f>
        <v>0</v>
      </c>
      <c r="AB740" s="131">
        <f t="shared" si="125"/>
        <v>0</v>
      </c>
      <c r="AC740" s="131">
        <f>SUMIFS('Deductions and Deposits'!$H:$H,'Deductions and Deposits'!$G:$G,D740,'Deductions and Deposits'!$F:$F,"&lt;="&amp;B740)+SUMIFS($F$3:F740,$D$3:D740,D740,$C$3:C740,"Coin Deposit",$E$3:E740,"")</f>
        <v>0</v>
      </c>
      <c r="AD740" s="131">
        <f>SUMIFS('Deductions and Deposits'!$D:$D,'Deductions and Deposits'!$C:$C,D740)+SUMIFS($F:$F,$D:$D,D740,$C:$C,"Coin Deduction")</f>
        <v>0</v>
      </c>
      <c r="AE740" s="131">
        <f>Table5[[#This Row],[Column4]]+Table5[[#This Row],[Column14]]+Table5[[#This Row],[Column19]]+Table5[[#This Row],[Column12]]</f>
        <v>0</v>
      </c>
      <c r="AF740" s="131">
        <f>Table5[[#This Row],[Column5]]+Table5[[#This Row],[Column13]]+Table5[[#This Row],[Column21]]+Table5[[#This Row],[Column18]]</f>
        <v>0</v>
      </c>
      <c r="AG740" s="131">
        <f t="shared" si="126"/>
        <v>0</v>
      </c>
      <c r="AH740" s="131">
        <f t="shared" si="127"/>
        <v>0</v>
      </c>
      <c r="AI740" s="131">
        <f>Table5[[#This Row],[Column17]]-Table5[[#This Row],[Column20]]</f>
        <v>0</v>
      </c>
      <c r="AJ740" s="131">
        <f t="shared" si="128"/>
        <v>0</v>
      </c>
      <c r="AK740" s="131">
        <f t="shared" si="132"/>
        <v>0</v>
      </c>
      <c r="AL740" s="131">
        <f t="shared" si="129"/>
        <v>0</v>
      </c>
      <c r="AM740" s="131" t="str">
        <f t="shared" si="130"/>
        <v/>
      </c>
      <c r="AN740" s="131" t="str">
        <f t="shared" ca="1" si="131"/>
        <v/>
      </c>
    </row>
    <row r="741" spans="1:40" ht="20.25" customHeight="1" x14ac:dyDescent="0.3">
      <c r="A741" s="127"/>
      <c r="B741" s="164"/>
      <c r="C741" s="139"/>
      <c r="D741" s="140"/>
      <c r="E741" s="139"/>
      <c r="F741" s="139"/>
      <c r="G741" s="140"/>
      <c r="H741" s="139"/>
      <c r="I741" s="129"/>
      <c r="L741" s="128"/>
      <c r="M741" s="128"/>
      <c r="N741" s="128"/>
      <c r="O741" s="128"/>
      <c r="P741" s="128"/>
      <c r="Q741" s="128"/>
      <c r="R741" s="128"/>
      <c r="S741" s="128"/>
      <c r="T741" s="120">
        <f t="shared" si="122"/>
        <v>0</v>
      </c>
      <c r="U741" s="131"/>
      <c r="V741" s="131"/>
      <c r="W741" s="131">
        <f>SUMIFS($F$3:F741,$D$3:D741,D741,$C$3:C741,"Buy")+SUMIFS($F$3:F741,$D$3:D741,D741,$C$3:C741,"Coin Deposit",$E$3:E741,"&lt;&gt;")</f>
        <v>0</v>
      </c>
      <c r="X741" s="131">
        <f t="shared" si="123"/>
        <v>0</v>
      </c>
      <c r="Y741" s="131">
        <f>IF($D741=Y$1,SUMIFS($H$3:$H741,$G$3:$G741,Y$1,$C$3:$C741,"Sell"),0)</f>
        <v>0</v>
      </c>
      <c r="Z741" s="131">
        <f t="shared" si="124"/>
        <v>0</v>
      </c>
      <c r="AA741" s="131">
        <f>IF($D741=AA$1,SUMIFS($H$3:$H741,$G$3:$G741,AA$1,$C$3:$C741,"Sell"),0)</f>
        <v>0</v>
      </c>
      <c r="AB741" s="131">
        <f t="shared" si="125"/>
        <v>0</v>
      </c>
      <c r="AC741" s="131">
        <f>SUMIFS('Deductions and Deposits'!$H:$H,'Deductions and Deposits'!$G:$G,D741,'Deductions and Deposits'!$F:$F,"&lt;="&amp;B741)+SUMIFS($F$3:F741,$D$3:D741,D741,$C$3:C741,"Coin Deposit",$E$3:E741,"")</f>
        <v>0</v>
      </c>
      <c r="AD741" s="131">
        <f>SUMIFS('Deductions and Deposits'!$D:$D,'Deductions and Deposits'!$C:$C,D741)+SUMIFS($F:$F,$D:$D,D741,$C:$C,"Coin Deduction")</f>
        <v>0</v>
      </c>
      <c r="AE741" s="131">
        <f>Table5[[#This Row],[Column4]]+Table5[[#This Row],[Column14]]+Table5[[#This Row],[Column19]]+Table5[[#This Row],[Column12]]</f>
        <v>0</v>
      </c>
      <c r="AF741" s="131">
        <f>Table5[[#This Row],[Column5]]+Table5[[#This Row],[Column13]]+Table5[[#This Row],[Column21]]+Table5[[#This Row],[Column18]]</f>
        <v>0</v>
      </c>
      <c r="AG741" s="131">
        <f t="shared" si="126"/>
        <v>0</v>
      </c>
      <c r="AH741" s="131">
        <f t="shared" si="127"/>
        <v>0</v>
      </c>
      <c r="AI741" s="131">
        <f>Table5[[#This Row],[Column17]]-Table5[[#This Row],[Column20]]</f>
        <v>0</v>
      </c>
      <c r="AJ741" s="131">
        <f t="shared" si="128"/>
        <v>0</v>
      </c>
      <c r="AK741" s="131">
        <f t="shared" si="132"/>
        <v>0</v>
      </c>
      <c r="AL741" s="131">
        <f t="shared" si="129"/>
        <v>0</v>
      </c>
      <c r="AM741" s="131" t="str">
        <f t="shared" si="130"/>
        <v/>
      </c>
      <c r="AN741" s="131" t="str">
        <f t="shared" ca="1" si="131"/>
        <v/>
      </c>
    </row>
    <row r="742" spans="1:40" ht="20.25" customHeight="1" x14ac:dyDescent="0.3">
      <c r="A742" s="127"/>
      <c r="B742" s="164"/>
      <c r="C742" s="139"/>
      <c r="D742" s="140"/>
      <c r="E742" s="139"/>
      <c r="F742" s="139"/>
      <c r="G742" s="140"/>
      <c r="H742" s="139"/>
      <c r="I742" s="129"/>
      <c r="L742" s="128"/>
      <c r="M742" s="128"/>
      <c r="N742" s="128"/>
      <c r="O742" s="128"/>
      <c r="P742" s="128"/>
      <c r="Q742" s="128"/>
      <c r="R742" s="128"/>
      <c r="S742" s="128"/>
      <c r="T742" s="120">
        <f t="shared" si="122"/>
        <v>0</v>
      </c>
      <c r="U742" s="131"/>
      <c r="V742" s="131"/>
      <c r="W742" s="131">
        <f>SUMIFS($F$3:F742,$D$3:D742,D742,$C$3:C742,"Buy")+SUMIFS($F$3:F742,$D$3:D742,D742,$C$3:C742,"Coin Deposit",$E$3:E742,"&lt;&gt;")</f>
        <v>0</v>
      </c>
      <c r="X742" s="131">
        <f t="shared" si="123"/>
        <v>0</v>
      </c>
      <c r="Y742" s="131">
        <f>IF($D742=Y$1,SUMIFS($H$3:$H742,$G$3:$G742,Y$1,$C$3:$C742,"Sell"),0)</f>
        <v>0</v>
      </c>
      <c r="Z742" s="131">
        <f t="shared" si="124"/>
        <v>0</v>
      </c>
      <c r="AA742" s="131">
        <f>IF($D742=AA$1,SUMIFS($H$3:$H742,$G$3:$G742,AA$1,$C$3:$C742,"Sell"),0)</f>
        <v>0</v>
      </c>
      <c r="AB742" s="131">
        <f t="shared" si="125"/>
        <v>0</v>
      </c>
      <c r="AC742" s="131">
        <f>SUMIFS('Deductions and Deposits'!$H:$H,'Deductions and Deposits'!$G:$G,D742,'Deductions and Deposits'!$F:$F,"&lt;="&amp;B742)+SUMIFS($F$3:F742,$D$3:D742,D742,$C$3:C742,"Coin Deposit",$E$3:E742,"")</f>
        <v>0</v>
      </c>
      <c r="AD742" s="131">
        <f>SUMIFS('Deductions and Deposits'!$D:$D,'Deductions and Deposits'!$C:$C,D742)+SUMIFS($F:$F,$D:$D,D742,$C:$C,"Coin Deduction")</f>
        <v>0</v>
      </c>
      <c r="AE742" s="131">
        <f>Table5[[#This Row],[Column4]]+Table5[[#This Row],[Column14]]+Table5[[#This Row],[Column19]]+Table5[[#This Row],[Column12]]</f>
        <v>0</v>
      </c>
      <c r="AF742" s="131">
        <f>Table5[[#This Row],[Column5]]+Table5[[#This Row],[Column13]]+Table5[[#This Row],[Column21]]+Table5[[#This Row],[Column18]]</f>
        <v>0</v>
      </c>
      <c r="AG742" s="131">
        <f t="shared" si="126"/>
        <v>0</v>
      </c>
      <c r="AH742" s="131">
        <f t="shared" si="127"/>
        <v>0</v>
      </c>
      <c r="AI742" s="131">
        <f>Table5[[#This Row],[Column17]]-Table5[[#This Row],[Column20]]</f>
        <v>0</v>
      </c>
      <c r="AJ742" s="131">
        <f t="shared" si="128"/>
        <v>0</v>
      </c>
      <c r="AK742" s="131">
        <f t="shared" si="132"/>
        <v>0</v>
      </c>
      <c r="AL742" s="131">
        <f t="shared" si="129"/>
        <v>0</v>
      </c>
      <c r="AM742" s="131" t="str">
        <f t="shared" si="130"/>
        <v/>
      </c>
      <c r="AN742" s="131" t="str">
        <f t="shared" ca="1" si="131"/>
        <v/>
      </c>
    </row>
    <row r="743" spans="1:40" ht="20.25" customHeight="1" x14ac:dyDescent="0.3">
      <c r="A743" s="127"/>
      <c r="B743" s="164"/>
      <c r="C743" s="139"/>
      <c r="D743" s="140"/>
      <c r="E743" s="139"/>
      <c r="F743" s="139"/>
      <c r="G743" s="140"/>
      <c r="H743" s="139"/>
      <c r="I743" s="129"/>
      <c r="L743" s="128"/>
      <c r="M743" s="128"/>
      <c r="N743" s="128"/>
      <c r="O743" s="128"/>
      <c r="P743" s="128"/>
      <c r="Q743" s="128"/>
      <c r="R743" s="128"/>
      <c r="S743" s="128"/>
      <c r="T743" s="120">
        <f t="shared" si="122"/>
        <v>0</v>
      </c>
      <c r="U743" s="131"/>
      <c r="V743" s="131"/>
      <c r="W743" s="131">
        <f>SUMIFS($F$3:F743,$D$3:D743,D743,$C$3:C743,"Buy")+SUMIFS($F$3:F743,$D$3:D743,D743,$C$3:C743,"Coin Deposit",$E$3:E743,"&lt;&gt;")</f>
        <v>0</v>
      </c>
      <c r="X743" s="131">
        <f t="shared" si="123"/>
        <v>0</v>
      </c>
      <c r="Y743" s="131">
        <f>IF($D743=Y$1,SUMIFS($H$3:$H743,$G$3:$G743,Y$1,$C$3:$C743,"Sell"),0)</f>
        <v>0</v>
      </c>
      <c r="Z743" s="131">
        <f t="shared" si="124"/>
        <v>0</v>
      </c>
      <c r="AA743" s="131">
        <f>IF($D743=AA$1,SUMIFS($H$3:$H743,$G$3:$G743,AA$1,$C$3:$C743,"Sell"),0)</f>
        <v>0</v>
      </c>
      <c r="AB743" s="131">
        <f t="shared" si="125"/>
        <v>0</v>
      </c>
      <c r="AC743" s="131">
        <f>SUMIFS('Deductions and Deposits'!$H:$H,'Deductions and Deposits'!$G:$G,D743,'Deductions and Deposits'!$F:$F,"&lt;="&amp;B743)+SUMIFS($F$3:F743,$D$3:D743,D743,$C$3:C743,"Coin Deposit",$E$3:E743,"")</f>
        <v>0</v>
      </c>
      <c r="AD743" s="131">
        <f>SUMIFS('Deductions and Deposits'!$D:$D,'Deductions and Deposits'!$C:$C,D743)+SUMIFS($F:$F,$D:$D,D743,$C:$C,"Coin Deduction")</f>
        <v>0</v>
      </c>
      <c r="AE743" s="131">
        <f>Table5[[#This Row],[Column4]]+Table5[[#This Row],[Column14]]+Table5[[#This Row],[Column19]]+Table5[[#This Row],[Column12]]</f>
        <v>0</v>
      </c>
      <c r="AF743" s="131">
        <f>Table5[[#This Row],[Column5]]+Table5[[#This Row],[Column13]]+Table5[[#This Row],[Column21]]+Table5[[#This Row],[Column18]]</f>
        <v>0</v>
      </c>
      <c r="AG743" s="131">
        <f t="shared" si="126"/>
        <v>0</v>
      </c>
      <c r="AH743" s="131">
        <f t="shared" si="127"/>
        <v>0</v>
      </c>
      <c r="AI743" s="131">
        <f>Table5[[#This Row],[Column17]]-Table5[[#This Row],[Column20]]</f>
        <v>0</v>
      </c>
      <c r="AJ743" s="131">
        <f t="shared" si="128"/>
        <v>0</v>
      </c>
      <c r="AK743" s="131">
        <f t="shared" si="132"/>
        <v>0</v>
      </c>
      <c r="AL743" s="131">
        <f t="shared" si="129"/>
        <v>0</v>
      </c>
      <c r="AM743" s="131" t="str">
        <f t="shared" si="130"/>
        <v/>
      </c>
      <c r="AN743" s="131" t="str">
        <f t="shared" ca="1" si="131"/>
        <v/>
      </c>
    </row>
    <row r="744" spans="1:40" ht="20.25" customHeight="1" x14ac:dyDescent="0.3">
      <c r="A744" s="127"/>
      <c r="B744" s="164"/>
      <c r="C744" s="139"/>
      <c r="D744" s="140"/>
      <c r="E744" s="139"/>
      <c r="F744" s="139"/>
      <c r="G744" s="140"/>
      <c r="H744" s="139"/>
      <c r="I744" s="129"/>
      <c r="L744" s="128"/>
      <c r="M744" s="128"/>
      <c r="N744" s="128"/>
      <c r="O744" s="128"/>
      <c r="P744" s="128"/>
      <c r="Q744" s="128"/>
      <c r="R744" s="128"/>
      <c r="S744" s="128"/>
      <c r="T744" s="120">
        <f t="shared" si="122"/>
        <v>0</v>
      </c>
      <c r="U744" s="131"/>
      <c r="V744" s="131"/>
      <c r="W744" s="131">
        <f>SUMIFS($F$3:F744,$D$3:D744,D744,$C$3:C744,"Buy")+SUMIFS($F$3:F744,$D$3:D744,D744,$C$3:C744,"Coin Deposit",$E$3:E744,"&lt;&gt;")</f>
        <v>0</v>
      </c>
      <c r="X744" s="131">
        <f t="shared" si="123"/>
        <v>0</v>
      </c>
      <c r="Y744" s="131">
        <f>IF($D744=Y$1,SUMIFS($H$3:$H744,$G$3:$G744,Y$1,$C$3:$C744,"Sell"),0)</f>
        <v>0</v>
      </c>
      <c r="Z744" s="131">
        <f t="shared" si="124"/>
        <v>0</v>
      </c>
      <c r="AA744" s="131">
        <f>IF($D744=AA$1,SUMIFS($H$3:$H744,$G$3:$G744,AA$1,$C$3:$C744,"Sell"),0)</f>
        <v>0</v>
      </c>
      <c r="AB744" s="131">
        <f t="shared" si="125"/>
        <v>0</v>
      </c>
      <c r="AC744" s="131">
        <f>SUMIFS('Deductions and Deposits'!$H:$H,'Deductions and Deposits'!$G:$G,D744,'Deductions and Deposits'!$F:$F,"&lt;="&amp;B744)+SUMIFS($F$3:F744,$D$3:D744,D744,$C$3:C744,"Coin Deposit",$E$3:E744,"")</f>
        <v>0</v>
      </c>
      <c r="AD744" s="131">
        <f>SUMIFS('Deductions and Deposits'!$D:$D,'Deductions and Deposits'!$C:$C,D744)+SUMIFS($F:$F,$D:$D,D744,$C:$C,"Coin Deduction")</f>
        <v>0</v>
      </c>
      <c r="AE744" s="131">
        <f>Table5[[#This Row],[Column4]]+Table5[[#This Row],[Column14]]+Table5[[#This Row],[Column19]]+Table5[[#This Row],[Column12]]</f>
        <v>0</v>
      </c>
      <c r="AF744" s="131">
        <f>Table5[[#This Row],[Column5]]+Table5[[#This Row],[Column13]]+Table5[[#This Row],[Column21]]+Table5[[#This Row],[Column18]]</f>
        <v>0</v>
      </c>
      <c r="AG744" s="131">
        <f t="shared" si="126"/>
        <v>0</v>
      </c>
      <c r="AH744" s="131">
        <f t="shared" si="127"/>
        <v>0</v>
      </c>
      <c r="AI744" s="131">
        <f>Table5[[#This Row],[Column17]]-Table5[[#This Row],[Column20]]</f>
        <v>0</v>
      </c>
      <c r="AJ744" s="131">
        <f t="shared" si="128"/>
        <v>0</v>
      </c>
      <c r="AK744" s="131">
        <f t="shared" si="132"/>
        <v>0</v>
      </c>
      <c r="AL744" s="131">
        <f t="shared" si="129"/>
        <v>0</v>
      </c>
      <c r="AM744" s="131" t="str">
        <f t="shared" si="130"/>
        <v/>
      </c>
      <c r="AN744" s="131" t="str">
        <f t="shared" ca="1" si="131"/>
        <v/>
      </c>
    </row>
    <row r="745" spans="1:40" ht="20.25" customHeight="1" x14ac:dyDescent="0.3">
      <c r="A745" s="127"/>
      <c r="B745" s="164"/>
      <c r="C745" s="139"/>
      <c r="D745" s="140"/>
      <c r="E745" s="139"/>
      <c r="F745" s="139"/>
      <c r="G745" s="140"/>
      <c r="H745" s="139"/>
      <c r="I745" s="129"/>
      <c r="L745" s="128"/>
      <c r="M745" s="128"/>
      <c r="N745" s="128"/>
      <c r="O745" s="128"/>
      <c r="P745" s="128"/>
      <c r="Q745" s="128"/>
      <c r="R745" s="128"/>
      <c r="S745" s="128"/>
      <c r="T745" s="120">
        <f t="shared" si="122"/>
        <v>0</v>
      </c>
      <c r="U745" s="131"/>
      <c r="V745" s="131"/>
      <c r="W745" s="131">
        <f>SUMIFS($F$3:F745,$D$3:D745,D745,$C$3:C745,"Buy")+SUMIFS($F$3:F745,$D$3:D745,D745,$C$3:C745,"Coin Deposit",$E$3:E745,"&lt;&gt;")</f>
        <v>0</v>
      </c>
      <c r="X745" s="131">
        <f t="shared" si="123"/>
        <v>0</v>
      </c>
      <c r="Y745" s="131">
        <f>IF($D745=Y$1,SUMIFS($H$3:$H745,$G$3:$G745,Y$1,$C$3:$C745,"Sell"),0)</f>
        <v>0</v>
      </c>
      <c r="Z745" s="131">
        <f t="shared" si="124"/>
        <v>0</v>
      </c>
      <c r="AA745" s="131">
        <f>IF($D745=AA$1,SUMIFS($H$3:$H745,$G$3:$G745,AA$1,$C$3:$C745,"Sell"),0)</f>
        <v>0</v>
      </c>
      <c r="AB745" s="131">
        <f t="shared" si="125"/>
        <v>0</v>
      </c>
      <c r="AC745" s="131">
        <f>SUMIFS('Deductions and Deposits'!$H:$H,'Deductions and Deposits'!$G:$G,D745,'Deductions and Deposits'!$F:$F,"&lt;="&amp;B745)+SUMIFS($F$3:F745,$D$3:D745,D745,$C$3:C745,"Coin Deposit",$E$3:E745,"")</f>
        <v>0</v>
      </c>
      <c r="AD745" s="131">
        <f>SUMIFS('Deductions and Deposits'!$D:$D,'Deductions and Deposits'!$C:$C,D745)+SUMIFS($F:$F,$D:$D,D745,$C:$C,"Coin Deduction")</f>
        <v>0</v>
      </c>
      <c r="AE745" s="131">
        <f>Table5[[#This Row],[Column4]]+Table5[[#This Row],[Column14]]+Table5[[#This Row],[Column19]]+Table5[[#This Row],[Column12]]</f>
        <v>0</v>
      </c>
      <c r="AF745" s="131">
        <f>Table5[[#This Row],[Column5]]+Table5[[#This Row],[Column13]]+Table5[[#This Row],[Column21]]+Table5[[#This Row],[Column18]]</f>
        <v>0</v>
      </c>
      <c r="AG745" s="131">
        <f t="shared" si="126"/>
        <v>0</v>
      </c>
      <c r="AH745" s="131">
        <f t="shared" si="127"/>
        <v>0</v>
      </c>
      <c r="AI745" s="131">
        <f>Table5[[#This Row],[Column17]]-Table5[[#This Row],[Column20]]</f>
        <v>0</v>
      </c>
      <c r="AJ745" s="131">
        <f t="shared" si="128"/>
        <v>0</v>
      </c>
      <c r="AK745" s="131">
        <f t="shared" si="132"/>
        <v>0</v>
      </c>
      <c r="AL745" s="131">
        <f t="shared" si="129"/>
        <v>0</v>
      </c>
      <c r="AM745" s="131" t="str">
        <f t="shared" si="130"/>
        <v/>
      </c>
      <c r="AN745" s="131" t="str">
        <f t="shared" ca="1" si="131"/>
        <v/>
      </c>
    </row>
    <row r="746" spans="1:40" ht="20.25" customHeight="1" x14ac:dyDescent="0.3">
      <c r="A746" s="127"/>
      <c r="B746" s="164"/>
      <c r="C746" s="139"/>
      <c r="D746" s="140"/>
      <c r="E746" s="139"/>
      <c r="F746" s="139"/>
      <c r="G746" s="140"/>
      <c r="H746" s="139"/>
      <c r="I746" s="129"/>
      <c r="L746" s="128"/>
      <c r="M746" s="128"/>
      <c r="N746" s="128"/>
      <c r="O746" s="128"/>
      <c r="P746" s="128"/>
      <c r="Q746" s="128"/>
      <c r="R746" s="128"/>
      <c r="S746" s="128"/>
      <c r="T746" s="120">
        <f t="shared" si="122"/>
        <v>0</v>
      </c>
      <c r="U746" s="131"/>
      <c r="V746" s="131"/>
      <c r="W746" s="131">
        <f>SUMIFS($F$3:F746,$D$3:D746,D746,$C$3:C746,"Buy")+SUMIFS($F$3:F746,$D$3:D746,D746,$C$3:C746,"Coin Deposit",$E$3:E746,"&lt;&gt;")</f>
        <v>0</v>
      </c>
      <c r="X746" s="131">
        <f t="shared" si="123"/>
        <v>0</v>
      </c>
      <c r="Y746" s="131">
        <f>IF($D746=Y$1,SUMIFS($H$3:$H746,$G$3:$G746,Y$1,$C$3:$C746,"Sell"),0)</f>
        <v>0</v>
      </c>
      <c r="Z746" s="131">
        <f t="shared" si="124"/>
        <v>0</v>
      </c>
      <c r="AA746" s="131">
        <f>IF($D746=AA$1,SUMIFS($H$3:$H746,$G$3:$G746,AA$1,$C$3:$C746,"Sell"),0)</f>
        <v>0</v>
      </c>
      <c r="AB746" s="131">
        <f t="shared" si="125"/>
        <v>0</v>
      </c>
      <c r="AC746" s="131">
        <f>SUMIFS('Deductions and Deposits'!$H:$H,'Deductions and Deposits'!$G:$G,D746,'Deductions and Deposits'!$F:$F,"&lt;="&amp;B746)+SUMIFS($F$3:F746,$D$3:D746,D746,$C$3:C746,"Coin Deposit",$E$3:E746,"")</f>
        <v>0</v>
      </c>
      <c r="AD746" s="131">
        <f>SUMIFS('Deductions and Deposits'!$D:$D,'Deductions and Deposits'!$C:$C,D746)+SUMIFS($F:$F,$D:$D,D746,$C:$C,"Coin Deduction")</f>
        <v>0</v>
      </c>
      <c r="AE746" s="131">
        <f>Table5[[#This Row],[Column4]]+Table5[[#This Row],[Column14]]+Table5[[#This Row],[Column19]]+Table5[[#This Row],[Column12]]</f>
        <v>0</v>
      </c>
      <c r="AF746" s="131">
        <f>Table5[[#This Row],[Column5]]+Table5[[#This Row],[Column13]]+Table5[[#This Row],[Column21]]+Table5[[#This Row],[Column18]]</f>
        <v>0</v>
      </c>
      <c r="AG746" s="131">
        <f t="shared" si="126"/>
        <v>0</v>
      </c>
      <c r="AH746" s="131">
        <f t="shared" si="127"/>
        <v>0</v>
      </c>
      <c r="AI746" s="131">
        <f>Table5[[#This Row],[Column17]]-Table5[[#This Row],[Column20]]</f>
        <v>0</v>
      </c>
      <c r="AJ746" s="131">
        <f t="shared" si="128"/>
        <v>0</v>
      </c>
      <c r="AK746" s="131">
        <f t="shared" si="132"/>
        <v>0</v>
      </c>
      <c r="AL746" s="131">
        <f t="shared" si="129"/>
        <v>0</v>
      </c>
      <c r="AM746" s="131" t="str">
        <f t="shared" si="130"/>
        <v/>
      </c>
      <c r="AN746" s="131" t="str">
        <f t="shared" ca="1" si="131"/>
        <v/>
      </c>
    </row>
    <row r="747" spans="1:40" ht="20.25" customHeight="1" x14ac:dyDescent="0.3">
      <c r="A747" s="127"/>
      <c r="B747" s="164"/>
      <c r="C747" s="139"/>
      <c r="D747" s="140"/>
      <c r="E747" s="139"/>
      <c r="F747" s="139"/>
      <c r="G747" s="140"/>
      <c r="H747" s="139"/>
      <c r="I747" s="129"/>
      <c r="L747" s="128"/>
      <c r="M747" s="128"/>
      <c r="N747" s="128"/>
      <c r="O747" s="128"/>
      <c r="P747" s="128"/>
      <c r="Q747" s="128"/>
      <c r="R747" s="128"/>
      <c r="S747" s="128"/>
      <c r="T747" s="120">
        <f t="shared" si="122"/>
        <v>0</v>
      </c>
      <c r="U747" s="131"/>
      <c r="V747" s="131"/>
      <c r="W747" s="131">
        <f>SUMIFS($F$3:F747,$D$3:D747,D747,$C$3:C747,"Buy")+SUMIFS($F$3:F747,$D$3:D747,D747,$C$3:C747,"Coin Deposit",$E$3:E747,"&lt;&gt;")</f>
        <v>0</v>
      </c>
      <c r="X747" s="131">
        <f t="shared" si="123"/>
        <v>0</v>
      </c>
      <c r="Y747" s="131">
        <f>IF($D747=Y$1,SUMIFS($H$3:$H747,$G$3:$G747,Y$1,$C$3:$C747,"Sell"),0)</f>
        <v>0</v>
      </c>
      <c r="Z747" s="131">
        <f t="shared" si="124"/>
        <v>0</v>
      </c>
      <c r="AA747" s="131">
        <f>IF($D747=AA$1,SUMIFS($H$3:$H747,$G$3:$G747,AA$1,$C$3:$C747,"Sell"),0)</f>
        <v>0</v>
      </c>
      <c r="AB747" s="131">
        <f t="shared" si="125"/>
        <v>0</v>
      </c>
      <c r="AC747" s="131">
        <f>SUMIFS('Deductions and Deposits'!$H:$H,'Deductions and Deposits'!$G:$G,D747,'Deductions and Deposits'!$F:$F,"&lt;="&amp;B747)+SUMIFS($F$3:F747,$D$3:D747,D747,$C$3:C747,"Coin Deposit",$E$3:E747,"")</f>
        <v>0</v>
      </c>
      <c r="AD747" s="131">
        <f>SUMIFS('Deductions and Deposits'!$D:$D,'Deductions and Deposits'!$C:$C,D747)+SUMIFS($F:$F,$D:$D,D747,$C:$C,"Coin Deduction")</f>
        <v>0</v>
      </c>
      <c r="AE747" s="131">
        <f>Table5[[#This Row],[Column4]]+Table5[[#This Row],[Column14]]+Table5[[#This Row],[Column19]]+Table5[[#This Row],[Column12]]</f>
        <v>0</v>
      </c>
      <c r="AF747" s="131">
        <f>Table5[[#This Row],[Column5]]+Table5[[#This Row],[Column13]]+Table5[[#This Row],[Column21]]+Table5[[#This Row],[Column18]]</f>
        <v>0</v>
      </c>
      <c r="AG747" s="131">
        <f t="shared" si="126"/>
        <v>0</v>
      </c>
      <c r="AH747" s="131">
        <f t="shared" si="127"/>
        <v>0</v>
      </c>
      <c r="AI747" s="131">
        <f>Table5[[#This Row],[Column17]]-Table5[[#This Row],[Column20]]</f>
        <v>0</v>
      </c>
      <c r="AJ747" s="131">
        <f t="shared" si="128"/>
        <v>0</v>
      </c>
      <c r="AK747" s="131">
        <f t="shared" si="132"/>
        <v>0</v>
      </c>
      <c r="AL747" s="131">
        <f t="shared" si="129"/>
        <v>0</v>
      </c>
      <c r="AM747" s="131" t="str">
        <f t="shared" si="130"/>
        <v/>
      </c>
      <c r="AN747" s="131" t="str">
        <f t="shared" ca="1" si="131"/>
        <v/>
      </c>
    </row>
    <row r="748" spans="1:40" ht="20.25" customHeight="1" x14ac:dyDescent="0.3">
      <c r="A748" s="127"/>
      <c r="B748" s="164"/>
      <c r="C748" s="139"/>
      <c r="D748" s="140"/>
      <c r="E748" s="139"/>
      <c r="F748" s="139"/>
      <c r="G748" s="140"/>
      <c r="H748" s="139"/>
      <c r="I748" s="129"/>
      <c r="L748" s="128"/>
      <c r="M748" s="128"/>
      <c r="N748" s="128"/>
      <c r="O748" s="128"/>
      <c r="P748" s="128"/>
      <c r="Q748" s="128"/>
      <c r="R748" s="128"/>
      <c r="S748" s="128"/>
      <c r="T748" s="120">
        <f t="shared" si="122"/>
        <v>0</v>
      </c>
      <c r="U748" s="131"/>
      <c r="V748" s="131"/>
      <c r="W748" s="131">
        <f>SUMIFS($F$3:F748,$D$3:D748,D748,$C$3:C748,"Buy")+SUMIFS($F$3:F748,$D$3:D748,D748,$C$3:C748,"Coin Deposit",$E$3:E748,"&lt;&gt;")</f>
        <v>0</v>
      </c>
      <c r="X748" s="131">
        <f t="shared" si="123"/>
        <v>0</v>
      </c>
      <c r="Y748" s="131">
        <f>IF($D748=Y$1,SUMIFS($H$3:$H748,$G$3:$G748,Y$1,$C$3:$C748,"Sell"),0)</f>
        <v>0</v>
      </c>
      <c r="Z748" s="131">
        <f t="shared" si="124"/>
        <v>0</v>
      </c>
      <c r="AA748" s="131">
        <f>IF($D748=AA$1,SUMIFS($H$3:$H748,$G$3:$G748,AA$1,$C$3:$C748,"Sell"),0)</f>
        <v>0</v>
      </c>
      <c r="AB748" s="131">
        <f t="shared" si="125"/>
        <v>0</v>
      </c>
      <c r="AC748" s="131">
        <f>SUMIFS('Deductions and Deposits'!$H:$H,'Deductions and Deposits'!$G:$G,D748,'Deductions and Deposits'!$F:$F,"&lt;="&amp;B748)+SUMIFS($F$3:F748,$D$3:D748,D748,$C$3:C748,"Coin Deposit",$E$3:E748,"")</f>
        <v>0</v>
      </c>
      <c r="AD748" s="131">
        <f>SUMIFS('Deductions and Deposits'!$D:$D,'Deductions and Deposits'!$C:$C,D748)+SUMIFS($F:$F,$D:$D,D748,$C:$C,"Coin Deduction")</f>
        <v>0</v>
      </c>
      <c r="AE748" s="131">
        <f>Table5[[#This Row],[Column4]]+Table5[[#This Row],[Column14]]+Table5[[#This Row],[Column19]]+Table5[[#This Row],[Column12]]</f>
        <v>0</v>
      </c>
      <c r="AF748" s="131">
        <f>Table5[[#This Row],[Column5]]+Table5[[#This Row],[Column13]]+Table5[[#This Row],[Column21]]+Table5[[#This Row],[Column18]]</f>
        <v>0</v>
      </c>
      <c r="AG748" s="131">
        <f t="shared" si="126"/>
        <v>0</v>
      </c>
      <c r="AH748" s="131">
        <f t="shared" si="127"/>
        <v>0</v>
      </c>
      <c r="AI748" s="131">
        <f>Table5[[#This Row],[Column17]]-Table5[[#This Row],[Column20]]</f>
        <v>0</v>
      </c>
      <c r="AJ748" s="131">
        <f t="shared" si="128"/>
        <v>0</v>
      </c>
      <c r="AK748" s="131">
        <f t="shared" si="132"/>
        <v>0</v>
      </c>
      <c r="AL748" s="131">
        <f t="shared" si="129"/>
        <v>0</v>
      </c>
      <c r="AM748" s="131" t="str">
        <f t="shared" si="130"/>
        <v/>
      </c>
      <c r="AN748" s="131" t="str">
        <f t="shared" ca="1" si="131"/>
        <v/>
      </c>
    </row>
    <row r="749" spans="1:40" ht="20.25" customHeight="1" x14ac:dyDescent="0.3">
      <c r="A749" s="127"/>
      <c r="B749" s="164"/>
      <c r="C749" s="139"/>
      <c r="D749" s="140"/>
      <c r="E749" s="139"/>
      <c r="F749" s="139"/>
      <c r="G749" s="140"/>
      <c r="H749" s="139"/>
      <c r="I749" s="129"/>
      <c r="L749" s="128"/>
      <c r="M749" s="128"/>
      <c r="N749" s="128"/>
      <c r="O749" s="128"/>
      <c r="P749" s="128"/>
      <c r="Q749" s="128"/>
      <c r="R749" s="128"/>
      <c r="S749" s="128"/>
      <c r="T749" s="120">
        <f t="shared" si="122"/>
        <v>0</v>
      </c>
      <c r="U749" s="131"/>
      <c r="V749" s="131"/>
      <c r="W749" s="131">
        <f>SUMIFS($F$3:F749,$D$3:D749,D749,$C$3:C749,"Buy")+SUMIFS($F$3:F749,$D$3:D749,D749,$C$3:C749,"Coin Deposit",$E$3:E749,"&lt;&gt;")</f>
        <v>0</v>
      </c>
      <c r="X749" s="131">
        <f t="shared" si="123"/>
        <v>0</v>
      </c>
      <c r="Y749" s="131">
        <f>IF($D749=Y$1,SUMIFS($H$3:$H749,$G$3:$G749,Y$1,$C$3:$C749,"Sell"),0)</f>
        <v>0</v>
      </c>
      <c r="Z749" s="131">
        <f t="shared" si="124"/>
        <v>0</v>
      </c>
      <c r="AA749" s="131">
        <f>IF($D749=AA$1,SUMIFS($H$3:$H749,$G$3:$G749,AA$1,$C$3:$C749,"Sell"),0)</f>
        <v>0</v>
      </c>
      <c r="AB749" s="131">
        <f t="shared" si="125"/>
        <v>0</v>
      </c>
      <c r="AC749" s="131">
        <f>SUMIFS('Deductions and Deposits'!$H:$H,'Deductions and Deposits'!$G:$G,D749,'Deductions and Deposits'!$F:$F,"&lt;="&amp;B749)+SUMIFS($F$3:F749,$D$3:D749,D749,$C$3:C749,"Coin Deposit",$E$3:E749,"")</f>
        <v>0</v>
      </c>
      <c r="AD749" s="131">
        <f>SUMIFS('Deductions and Deposits'!$D:$D,'Deductions and Deposits'!$C:$C,D749)+SUMIFS($F:$F,$D:$D,D749,$C:$C,"Coin Deduction")</f>
        <v>0</v>
      </c>
      <c r="AE749" s="131">
        <f>Table5[[#This Row],[Column4]]+Table5[[#This Row],[Column14]]+Table5[[#This Row],[Column19]]+Table5[[#This Row],[Column12]]</f>
        <v>0</v>
      </c>
      <c r="AF749" s="131">
        <f>Table5[[#This Row],[Column5]]+Table5[[#This Row],[Column13]]+Table5[[#This Row],[Column21]]+Table5[[#This Row],[Column18]]</f>
        <v>0</v>
      </c>
      <c r="AG749" s="131">
        <f t="shared" si="126"/>
        <v>0</v>
      </c>
      <c r="AH749" s="131">
        <f t="shared" si="127"/>
        <v>0</v>
      </c>
      <c r="AI749" s="131">
        <f>Table5[[#This Row],[Column17]]-Table5[[#This Row],[Column20]]</f>
        <v>0</v>
      </c>
      <c r="AJ749" s="131">
        <f t="shared" si="128"/>
        <v>0</v>
      </c>
      <c r="AK749" s="131">
        <f t="shared" si="132"/>
        <v>0</v>
      </c>
      <c r="AL749" s="131">
        <f t="shared" si="129"/>
        <v>0</v>
      </c>
      <c r="AM749" s="131" t="str">
        <f t="shared" si="130"/>
        <v/>
      </c>
      <c r="AN749" s="131" t="str">
        <f t="shared" ca="1" si="131"/>
        <v/>
      </c>
    </row>
    <row r="750" spans="1:40" ht="20.25" customHeight="1" x14ac:dyDescent="0.3">
      <c r="A750" s="127"/>
      <c r="B750" s="164"/>
      <c r="C750" s="139"/>
      <c r="D750" s="140"/>
      <c r="E750" s="139"/>
      <c r="F750" s="139"/>
      <c r="G750" s="140"/>
      <c r="H750" s="139"/>
      <c r="I750" s="129"/>
      <c r="L750" s="128"/>
      <c r="M750" s="128"/>
      <c r="N750" s="128"/>
      <c r="O750" s="128"/>
      <c r="P750" s="128"/>
      <c r="Q750" s="128"/>
      <c r="R750" s="128"/>
      <c r="S750" s="128"/>
      <c r="T750" s="120">
        <f t="shared" si="122"/>
        <v>0</v>
      </c>
      <c r="U750" s="131"/>
      <c r="V750" s="131"/>
      <c r="W750" s="131">
        <f>SUMIFS($F$3:F750,$D$3:D750,D750,$C$3:C750,"Buy")+SUMIFS($F$3:F750,$D$3:D750,D750,$C$3:C750,"Coin Deposit",$E$3:E750,"&lt;&gt;")</f>
        <v>0</v>
      </c>
      <c r="X750" s="131">
        <f t="shared" si="123"/>
        <v>0</v>
      </c>
      <c r="Y750" s="131">
        <f>IF($D750=Y$1,SUMIFS($H$3:$H750,$G$3:$G750,Y$1,$C$3:$C750,"Sell"),0)</f>
        <v>0</v>
      </c>
      <c r="Z750" s="131">
        <f t="shared" si="124"/>
        <v>0</v>
      </c>
      <c r="AA750" s="131">
        <f>IF($D750=AA$1,SUMIFS($H$3:$H750,$G$3:$G750,AA$1,$C$3:$C750,"Sell"),0)</f>
        <v>0</v>
      </c>
      <c r="AB750" s="131">
        <f t="shared" si="125"/>
        <v>0</v>
      </c>
      <c r="AC750" s="131">
        <f>SUMIFS('Deductions and Deposits'!$H:$H,'Deductions and Deposits'!$G:$G,D750,'Deductions and Deposits'!$F:$F,"&lt;="&amp;B750)+SUMIFS($F$3:F750,$D$3:D750,D750,$C$3:C750,"Coin Deposit",$E$3:E750,"")</f>
        <v>0</v>
      </c>
      <c r="AD750" s="131">
        <f>SUMIFS('Deductions and Deposits'!$D:$D,'Deductions and Deposits'!$C:$C,D750)+SUMIFS($F:$F,$D:$D,D750,$C:$C,"Coin Deduction")</f>
        <v>0</v>
      </c>
      <c r="AE750" s="131">
        <f>Table5[[#This Row],[Column4]]+Table5[[#This Row],[Column14]]+Table5[[#This Row],[Column19]]+Table5[[#This Row],[Column12]]</f>
        <v>0</v>
      </c>
      <c r="AF750" s="131">
        <f>Table5[[#This Row],[Column5]]+Table5[[#This Row],[Column13]]+Table5[[#This Row],[Column21]]+Table5[[#This Row],[Column18]]</f>
        <v>0</v>
      </c>
      <c r="AG750" s="131">
        <f t="shared" si="126"/>
        <v>0</v>
      </c>
      <c r="AH750" s="131">
        <f t="shared" si="127"/>
        <v>0</v>
      </c>
      <c r="AI750" s="131">
        <f>Table5[[#This Row],[Column17]]-Table5[[#This Row],[Column20]]</f>
        <v>0</v>
      </c>
      <c r="AJ750" s="131">
        <f t="shared" si="128"/>
        <v>0</v>
      </c>
      <c r="AK750" s="131">
        <f t="shared" si="132"/>
        <v>0</v>
      </c>
      <c r="AL750" s="131">
        <f t="shared" si="129"/>
        <v>0</v>
      </c>
      <c r="AM750" s="131" t="str">
        <f t="shared" si="130"/>
        <v/>
      </c>
      <c r="AN750" s="131" t="str">
        <f t="shared" ca="1" si="131"/>
        <v/>
      </c>
    </row>
    <row r="751" spans="1:40" ht="20.25" customHeight="1" x14ac:dyDescent="0.3">
      <c r="A751" s="127"/>
      <c r="B751" s="164"/>
      <c r="C751" s="139"/>
      <c r="D751" s="140"/>
      <c r="E751" s="139"/>
      <c r="F751" s="139"/>
      <c r="G751" s="140"/>
      <c r="H751" s="139"/>
      <c r="I751" s="129"/>
      <c r="L751" s="128"/>
      <c r="M751" s="128"/>
      <c r="N751" s="128"/>
      <c r="O751" s="128"/>
      <c r="P751" s="128"/>
      <c r="Q751" s="128"/>
      <c r="R751" s="128"/>
      <c r="S751" s="128"/>
      <c r="T751" s="120">
        <f t="shared" si="122"/>
        <v>0</v>
      </c>
      <c r="U751" s="131"/>
      <c r="V751" s="131"/>
      <c r="W751" s="131">
        <f>SUMIFS($F$3:F751,$D$3:D751,D751,$C$3:C751,"Buy")+SUMIFS($F$3:F751,$D$3:D751,D751,$C$3:C751,"Coin Deposit",$E$3:E751,"&lt;&gt;")</f>
        <v>0</v>
      </c>
      <c r="X751" s="131">
        <f t="shared" si="123"/>
        <v>0</v>
      </c>
      <c r="Y751" s="131">
        <f>IF($D751=Y$1,SUMIFS($H$3:$H751,$G$3:$G751,Y$1,$C$3:$C751,"Sell"),0)</f>
        <v>0</v>
      </c>
      <c r="Z751" s="131">
        <f t="shared" si="124"/>
        <v>0</v>
      </c>
      <c r="AA751" s="131">
        <f>IF($D751=AA$1,SUMIFS($H$3:$H751,$G$3:$G751,AA$1,$C$3:$C751,"Sell"),0)</f>
        <v>0</v>
      </c>
      <c r="AB751" s="131">
        <f t="shared" si="125"/>
        <v>0</v>
      </c>
      <c r="AC751" s="131">
        <f>SUMIFS('Deductions and Deposits'!$H:$H,'Deductions and Deposits'!$G:$G,D751,'Deductions and Deposits'!$F:$F,"&lt;="&amp;B751)+SUMIFS($F$3:F751,$D$3:D751,D751,$C$3:C751,"Coin Deposit",$E$3:E751,"")</f>
        <v>0</v>
      </c>
      <c r="AD751" s="131">
        <f>SUMIFS('Deductions and Deposits'!$D:$D,'Deductions and Deposits'!$C:$C,D751)+SUMIFS($F:$F,$D:$D,D751,$C:$C,"Coin Deduction")</f>
        <v>0</v>
      </c>
      <c r="AE751" s="131">
        <f>Table5[[#This Row],[Column4]]+Table5[[#This Row],[Column14]]+Table5[[#This Row],[Column19]]+Table5[[#This Row],[Column12]]</f>
        <v>0</v>
      </c>
      <c r="AF751" s="131">
        <f>Table5[[#This Row],[Column5]]+Table5[[#This Row],[Column13]]+Table5[[#This Row],[Column21]]+Table5[[#This Row],[Column18]]</f>
        <v>0</v>
      </c>
      <c r="AG751" s="131">
        <f t="shared" si="126"/>
        <v>0</v>
      </c>
      <c r="AH751" s="131">
        <f t="shared" si="127"/>
        <v>0</v>
      </c>
      <c r="AI751" s="131">
        <f>Table5[[#This Row],[Column17]]-Table5[[#This Row],[Column20]]</f>
        <v>0</v>
      </c>
      <c r="AJ751" s="131">
        <f t="shared" si="128"/>
        <v>0</v>
      </c>
      <c r="AK751" s="131">
        <f t="shared" si="132"/>
        <v>0</v>
      </c>
      <c r="AL751" s="131">
        <f t="shared" si="129"/>
        <v>0</v>
      </c>
      <c r="AM751" s="131" t="str">
        <f t="shared" si="130"/>
        <v/>
      </c>
      <c r="AN751" s="131" t="str">
        <f t="shared" ca="1" si="131"/>
        <v/>
      </c>
    </row>
    <row r="752" spans="1:40" ht="20.25" customHeight="1" x14ac:dyDescent="0.3">
      <c r="A752" s="127"/>
      <c r="B752" s="164"/>
      <c r="C752" s="139"/>
      <c r="D752" s="140"/>
      <c r="E752" s="139"/>
      <c r="F752" s="139"/>
      <c r="G752" s="140"/>
      <c r="H752" s="139"/>
      <c r="I752" s="129"/>
      <c r="L752" s="128"/>
      <c r="M752" s="128"/>
      <c r="N752" s="128"/>
      <c r="O752" s="128"/>
      <c r="P752" s="128"/>
      <c r="Q752" s="128"/>
      <c r="R752" s="128"/>
      <c r="S752" s="128"/>
      <c r="T752" s="120">
        <f t="shared" si="122"/>
        <v>0</v>
      </c>
      <c r="U752" s="131"/>
      <c r="V752" s="131"/>
      <c r="W752" s="131">
        <f>SUMIFS($F$3:F752,$D$3:D752,D752,$C$3:C752,"Buy")+SUMIFS($F$3:F752,$D$3:D752,D752,$C$3:C752,"Coin Deposit",$E$3:E752,"&lt;&gt;")</f>
        <v>0</v>
      </c>
      <c r="X752" s="131">
        <f t="shared" si="123"/>
        <v>0</v>
      </c>
      <c r="Y752" s="131">
        <f>IF($D752=Y$1,SUMIFS($H$3:$H752,$G$3:$G752,Y$1,$C$3:$C752,"Sell"),0)</f>
        <v>0</v>
      </c>
      <c r="Z752" s="131">
        <f t="shared" si="124"/>
        <v>0</v>
      </c>
      <c r="AA752" s="131">
        <f>IF($D752=AA$1,SUMIFS($H$3:$H752,$G$3:$G752,AA$1,$C$3:$C752,"Sell"),0)</f>
        <v>0</v>
      </c>
      <c r="AB752" s="131">
        <f t="shared" si="125"/>
        <v>0</v>
      </c>
      <c r="AC752" s="131">
        <f>SUMIFS('Deductions and Deposits'!$H:$H,'Deductions and Deposits'!$G:$G,D752,'Deductions and Deposits'!$F:$F,"&lt;="&amp;B752)+SUMIFS($F$3:F752,$D$3:D752,D752,$C$3:C752,"Coin Deposit",$E$3:E752,"")</f>
        <v>0</v>
      </c>
      <c r="AD752" s="131">
        <f>SUMIFS('Deductions and Deposits'!$D:$D,'Deductions and Deposits'!$C:$C,D752)+SUMIFS($F:$F,$D:$D,D752,$C:$C,"Coin Deduction")</f>
        <v>0</v>
      </c>
      <c r="AE752" s="131">
        <f>Table5[[#This Row],[Column4]]+Table5[[#This Row],[Column14]]+Table5[[#This Row],[Column19]]+Table5[[#This Row],[Column12]]</f>
        <v>0</v>
      </c>
      <c r="AF752" s="131">
        <f>Table5[[#This Row],[Column5]]+Table5[[#This Row],[Column13]]+Table5[[#This Row],[Column21]]+Table5[[#This Row],[Column18]]</f>
        <v>0</v>
      </c>
      <c r="AG752" s="131">
        <f t="shared" si="126"/>
        <v>0</v>
      </c>
      <c r="AH752" s="131">
        <f t="shared" si="127"/>
        <v>0</v>
      </c>
      <c r="AI752" s="131">
        <f>Table5[[#This Row],[Column17]]-Table5[[#This Row],[Column20]]</f>
        <v>0</v>
      </c>
      <c r="AJ752" s="131">
        <f t="shared" si="128"/>
        <v>0</v>
      </c>
      <c r="AK752" s="131">
        <f t="shared" si="132"/>
        <v>0</v>
      </c>
      <c r="AL752" s="131">
        <f t="shared" si="129"/>
        <v>0</v>
      </c>
      <c r="AM752" s="131" t="str">
        <f t="shared" si="130"/>
        <v/>
      </c>
      <c r="AN752" s="131" t="str">
        <f t="shared" ca="1" si="131"/>
        <v/>
      </c>
    </row>
    <row r="753" spans="1:40" ht="20.25" customHeight="1" x14ac:dyDescent="0.3">
      <c r="A753" s="127"/>
      <c r="B753" s="164"/>
      <c r="C753" s="139"/>
      <c r="D753" s="140"/>
      <c r="E753" s="139"/>
      <c r="F753" s="139"/>
      <c r="G753" s="140"/>
      <c r="H753" s="139"/>
      <c r="I753" s="129"/>
      <c r="L753" s="128"/>
      <c r="M753" s="128"/>
      <c r="N753" s="128"/>
      <c r="O753" s="128"/>
      <c r="P753" s="128"/>
      <c r="Q753" s="128"/>
      <c r="R753" s="128"/>
      <c r="S753" s="128"/>
      <c r="T753" s="120">
        <f t="shared" si="122"/>
        <v>0</v>
      </c>
      <c r="U753" s="131"/>
      <c r="V753" s="131"/>
      <c r="W753" s="131">
        <f>SUMIFS($F$3:F753,$D$3:D753,D753,$C$3:C753,"Buy")+SUMIFS($F$3:F753,$D$3:D753,D753,$C$3:C753,"Coin Deposit",$E$3:E753,"&lt;&gt;")</f>
        <v>0</v>
      </c>
      <c r="X753" s="131">
        <f t="shared" si="123"/>
        <v>0</v>
      </c>
      <c r="Y753" s="131">
        <f>IF($D753=Y$1,SUMIFS($H$3:$H753,$G$3:$G753,Y$1,$C$3:$C753,"Sell"),0)</f>
        <v>0</v>
      </c>
      <c r="Z753" s="131">
        <f t="shared" si="124"/>
        <v>0</v>
      </c>
      <c r="AA753" s="131">
        <f>IF($D753=AA$1,SUMIFS($H$3:$H753,$G$3:$G753,AA$1,$C$3:$C753,"Sell"),0)</f>
        <v>0</v>
      </c>
      <c r="AB753" s="131">
        <f t="shared" si="125"/>
        <v>0</v>
      </c>
      <c r="AC753" s="131">
        <f>SUMIFS('Deductions and Deposits'!$H:$H,'Deductions and Deposits'!$G:$G,D753,'Deductions and Deposits'!$F:$F,"&lt;="&amp;B753)+SUMIFS($F$3:F753,$D$3:D753,D753,$C$3:C753,"Coin Deposit",$E$3:E753,"")</f>
        <v>0</v>
      </c>
      <c r="AD753" s="131">
        <f>SUMIFS('Deductions and Deposits'!$D:$D,'Deductions and Deposits'!$C:$C,D753)+SUMIFS($F:$F,$D:$D,D753,$C:$C,"Coin Deduction")</f>
        <v>0</v>
      </c>
      <c r="AE753" s="131">
        <f>Table5[[#This Row],[Column4]]+Table5[[#This Row],[Column14]]+Table5[[#This Row],[Column19]]+Table5[[#This Row],[Column12]]</f>
        <v>0</v>
      </c>
      <c r="AF753" s="131">
        <f>Table5[[#This Row],[Column5]]+Table5[[#This Row],[Column13]]+Table5[[#This Row],[Column21]]+Table5[[#This Row],[Column18]]</f>
        <v>0</v>
      </c>
      <c r="AG753" s="131">
        <f t="shared" si="126"/>
        <v>0</v>
      </c>
      <c r="AH753" s="131">
        <f t="shared" si="127"/>
        <v>0</v>
      </c>
      <c r="AI753" s="131">
        <f>Table5[[#This Row],[Column17]]-Table5[[#This Row],[Column20]]</f>
        <v>0</v>
      </c>
      <c r="AJ753" s="131">
        <f t="shared" si="128"/>
        <v>0</v>
      </c>
      <c r="AK753" s="131">
        <f t="shared" si="132"/>
        <v>0</v>
      </c>
      <c r="AL753" s="131">
        <f t="shared" si="129"/>
        <v>0</v>
      </c>
      <c r="AM753" s="131" t="str">
        <f t="shared" si="130"/>
        <v/>
      </c>
      <c r="AN753" s="131" t="str">
        <f t="shared" ca="1" si="131"/>
        <v/>
      </c>
    </row>
    <row r="754" spans="1:40" ht="20.25" customHeight="1" x14ac:dyDescent="0.3">
      <c r="A754" s="127"/>
      <c r="B754" s="164"/>
      <c r="C754" s="139"/>
      <c r="D754" s="140"/>
      <c r="E754" s="139"/>
      <c r="F754" s="139"/>
      <c r="G754" s="140"/>
      <c r="H754" s="139"/>
      <c r="I754" s="129"/>
      <c r="L754" s="128"/>
      <c r="M754" s="128"/>
      <c r="N754" s="128"/>
      <c r="O754" s="128"/>
      <c r="P754" s="128"/>
      <c r="Q754" s="128"/>
      <c r="R754" s="128"/>
      <c r="S754" s="128"/>
      <c r="T754" s="120">
        <f t="shared" si="122"/>
        <v>0</v>
      </c>
      <c r="U754" s="131"/>
      <c r="V754" s="131"/>
      <c r="W754" s="131">
        <f>SUMIFS($F$3:F754,$D$3:D754,D754,$C$3:C754,"Buy")+SUMIFS($F$3:F754,$D$3:D754,D754,$C$3:C754,"Coin Deposit",$E$3:E754,"&lt;&gt;")</f>
        <v>0</v>
      </c>
      <c r="X754" s="131">
        <f t="shared" si="123"/>
        <v>0</v>
      </c>
      <c r="Y754" s="131">
        <f>IF($D754=Y$1,SUMIFS($H$3:$H754,$G$3:$G754,Y$1,$C$3:$C754,"Sell"),0)</f>
        <v>0</v>
      </c>
      <c r="Z754" s="131">
        <f t="shared" si="124"/>
        <v>0</v>
      </c>
      <c r="AA754" s="131">
        <f>IF($D754=AA$1,SUMIFS($H$3:$H754,$G$3:$G754,AA$1,$C$3:$C754,"Sell"),0)</f>
        <v>0</v>
      </c>
      <c r="AB754" s="131">
        <f t="shared" si="125"/>
        <v>0</v>
      </c>
      <c r="AC754" s="131">
        <f>SUMIFS('Deductions and Deposits'!$H:$H,'Deductions and Deposits'!$G:$G,D754,'Deductions and Deposits'!$F:$F,"&lt;="&amp;B754)+SUMIFS($F$3:F754,$D$3:D754,D754,$C$3:C754,"Coin Deposit",$E$3:E754,"")</f>
        <v>0</v>
      </c>
      <c r="AD754" s="131">
        <f>SUMIFS('Deductions and Deposits'!$D:$D,'Deductions and Deposits'!$C:$C,D754)+SUMIFS($F:$F,$D:$D,D754,$C:$C,"Coin Deduction")</f>
        <v>0</v>
      </c>
      <c r="AE754" s="131">
        <f>Table5[[#This Row],[Column4]]+Table5[[#This Row],[Column14]]+Table5[[#This Row],[Column19]]+Table5[[#This Row],[Column12]]</f>
        <v>0</v>
      </c>
      <c r="AF754" s="131">
        <f>Table5[[#This Row],[Column5]]+Table5[[#This Row],[Column13]]+Table5[[#This Row],[Column21]]+Table5[[#This Row],[Column18]]</f>
        <v>0</v>
      </c>
      <c r="AG754" s="131">
        <f t="shared" si="126"/>
        <v>0</v>
      </c>
      <c r="AH754" s="131">
        <f t="shared" si="127"/>
        <v>0</v>
      </c>
      <c r="AI754" s="131">
        <f>Table5[[#This Row],[Column17]]-Table5[[#This Row],[Column20]]</f>
        <v>0</v>
      </c>
      <c r="AJ754" s="131">
        <f t="shared" si="128"/>
        <v>0</v>
      </c>
      <c r="AK754" s="131">
        <f t="shared" si="132"/>
        <v>0</v>
      </c>
      <c r="AL754" s="131">
        <f t="shared" si="129"/>
        <v>0</v>
      </c>
      <c r="AM754" s="131" t="str">
        <f t="shared" si="130"/>
        <v/>
      </c>
      <c r="AN754" s="131" t="str">
        <f t="shared" ca="1" si="131"/>
        <v/>
      </c>
    </row>
    <row r="755" spans="1:40" ht="20.25" customHeight="1" x14ac:dyDescent="0.3">
      <c r="A755" s="127"/>
      <c r="B755" s="164"/>
      <c r="C755" s="139"/>
      <c r="D755" s="140"/>
      <c r="E755" s="139"/>
      <c r="F755" s="139"/>
      <c r="G755" s="140"/>
      <c r="H755" s="139"/>
      <c r="I755" s="129"/>
      <c r="L755" s="128"/>
      <c r="M755" s="128"/>
      <c r="N755" s="128"/>
      <c r="O755" s="128"/>
      <c r="P755" s="128"/>
      <c r="Q755" s="128"/>
      <c r="R755" s="128"/>
      <c r="S755" s="128"/>
      <c r="T755" s="120">
        <f t="shared" si="122"/>
        <v>0</v>
      </c>
      <c r="U755" s="131"/>
      <c r="V755" s="131"/>
      <c r="W755" s="131">
        <f>SUMIFS($F$3:F755,$D$3:D755,D755,$C$3:C755,"Buy")+SUMIFS($F$3:F755,$D$3:D755,D755,$C$3:C755,"Coin Deposit",$E$3:E755,"&lt;&gt;")</f>
        <v>0</v>
      </c>
      <c r="X755" s="131">
        <f t="shared" si="123"/>
        <v>0</v>
      </c>
      <c r="Y755" s="131">
        <f>IF($D755=Y$1,SUMIFS($H$3:$H755,$G$3:$G755,Y$1,$C$3:$C755,"Sell"),0)</f>
        <v>0</v>
      </c>
      <c r="Z755" s="131">
        <f t="shared" si="124"/>
        <v>0</v>
      </c>
      <c r="AA755" s="131">
        <f>IF($D755=AA$1,SUMIFS($H$3:$H755,$G$3:$G755,AA$1,$C$3:$C755,"Sell"),0)</f>
        <v>0</v>
      </c>
      <c r="AB755" s="131">
        <f t="shared" si="125"/>
        <v>0</v>
      </c>
      <c r="AC755" s="131">
        <f>SUMIFS('Deductions and Deposits'!$H:$H,'Deductions and Deposits'!$G:$G,D755,'Deductions and Deposits'!$F:$F,"&lt;="&amp;B755)+SUMIFS($F$3:F755,$D$3:D755,D755,$C$3:C755,"Coin Deposit",$E$3:E755,"")</f>
        <v>0</v>
      </c>
      <c r="AD755" s="131">
        <f>SUMIFS('Deductions and Deposits'!$D:$D,'Deductions and Deposits'!$C:$C,D755)+SUMIFS($F:$F,$D:$D,D755,$C:$C,"Coin Deduction")</f>
        <v>0</v>
      </c>
      <c r="AE755" s="131">
        <f>Table5[[#This Row],[Column4]]+Table5[[#This Row],[Column14]]+Table5[[#This Row],[Column19]]+Table5[[#This Row],[Column12]]</f>
        <v>0</v>
      </c>
      <c r="AF755" s="131">
        <f>Table5[[#This Row],[Column5]]+Table5[[#This Row],[Column13]]+Table5[[#This Row],[Column21]]+Table5[[#This Row],[Column18]]</f>
        <v>0</v>
      </c>
      <c r="AG755" s="131">
        <f t="shared" si="126"/>
        <v>0</v>
      </c>
      <c r="AH755" s="131">
        <f t="shared" si="127"/>
        <v>0</v>
      </c>
      <c r="AI755" s="131">
        <f>Table5[[#This Row],[Column17]]-Table5[[#This Row],[Column20]]</f>
        <v>0</v>
      </c>
      <c r="AJ755" s="131">
        <f t="shared" si="128"/>
        <v>0</v>
      </c>
      <c r="AK755" s="131">
        <f t="shared" si="132"/>
        <v>0</v>
      </c>
      <c r="AL755" s="131">
        <f t="shared" si="129"/>
        <v>0</v>
      </c>
      <c r="AM755" s="131" t="str">
        <f t="shared" si="130"/>
        <v/>
      </c>
      <c r="AN755" s="131" t="str">
        <f t="shared" ca="1" si="131"/>
        <v/>
      </c>
    </row>
    <row r="756" spans="1:40" ht="20.25" customHeight="1" x14ac:dyDescent="0.3">
      <c r="A756" s="127"/>
      <c r="B756" s="164"/>
      <c r="C756" s="139"/>
      <c r="D756" s="140"/>
      <c r="E756" s="139"/>
      <c r="F756" s="139"/>
      <c r="G756" s="140"/>
      <c r="H756" s="139"/>
      <c r="I756" s="129"/>
      <c r="L756" s="128"/>
      <c r="M756" s="128"/>
      <c r="N756" s="128"/>
      <c r="O756" s="128"/>
      <c r="P756" s="128"/>
      <c r="Q756" s="128"/>
      <c r="R756" s="128"/>
      <c r="S756" s="128"/>
      <c r="T756" s="120">
        <f t="shared" si="122"/>
        <v>0</v>
      </c>
      <c r="U756" s="131"/>
      <c r="V756" s="131"/>
      <c r="W756" s="131">
        <f>SUMIFS($F$3:F756,$D$3:D756,D756,$C$3:C756,"Buy")+SUMIFS($F$3:F756,$D$3:D756,D756,$C$3:C756,"Coin Deposit",$E$3:E756,"&lt;&gt;")</f>
        <v>0</v>
      </c>
      <c r="X756" s="131">
        <f t="shared" si="123"/>
        <v>0</v>
      </c>
      <c r="Y756" s="131">
        <f>IF($D756=Y$1,SUMIFS($H$3:$H756,$G$3:$G756,Y$1,$C$3:$C756,"Sell"),0)</f>
        <v>0</v>
      </c>
      <c r="Z756" s="131">
        <f t="shared" si="124"/>
        <v>0</v>
      </c>
      <c r="AA756" s="131">
        <f>IF($D756=AA$1,SUMIFS($H$3:$H756,$G$3:$G756,AA$1,$C$3:$C756,"Sell"),0)</f>
        <v>0</v>
      </c>
      <c r="AB756" s="131">
        <f t="shared" si="125"/>
        <v>0</v>
      </c>
      <c r="AC756" s="131">
        <f>SUMIFS('Deductions and Deposits'!$H:$H,'Deductions and Deposits'!$G:$G,D756,'Deductions and Deposits'!$F:$F,"&lt;="&amp;B756)+SUMIFS($F$3:F756,$D$3:D756,D756,$C$3:C756,"Coin Deposit",$E$3:E756,"")</f>
        <v>0</v>
      </c>
      <c r="AD756" s="131">
        <f>SUMIFS('Deductions and Deposits'!$D:$D,'Deductions and Deposits'!$C:$C,D756)+SUMIFS($F:$F,$D:$D,D756,$C:$C,"Coin Deduction")</f>
        <v>0</v>
      </c>
      <c r="AE756" s="131">
        <f>Table5[[#This Row],[Column4]]+Table5[[#This Row],[Column14]]+Table5[[#This Row],[Column19]]+Table5[[#This Row],[Column12]]</f>
        <v>0</v>
      </c>
      <c r="AF756" s="131">
        <f>Table5[[#This Row],[Column5]]+Table5[[#This Row],[Column13]]+Table5[[#This Row],[Column21]]+Table5[[#This Row],[Column18]]</f>
        <v>0</v>
      </c>
      <c r="AG756" s="131">
        <f t="shared" si="126"/>
        <v>0</v>
      </c>
      <c r="AH756" s="131">
        <f t="shared" si="127"/>
        <v>0</v>
      </c>
      <c r="AI756" s="131">
        <f>Table5[[#This Row],[Column17]]-Table5[[#This Row],[Column20]]</f>
        <v>0</v>
      </c>
      <c r="AJ756" s="131">
        <f t="shared" si="128"/>
        <v>0</v>
      </c>
      <c r="AK756" s="131">
        <f t="shared" si="132"/>
        <v>0</v>
      </c>
      <c r="AL756" s="131">
        <f t="shared" si="129"/>
        <v>0</v>
      </c>
      <c r="AM756" s="131" t="str">
        <f t="shared" si="130"/>
        <v/>
      </c>
      <c r="AN756" s="131" t="str">
        <f t="shared" ca="1" si="131"/>
        <v/>
      </c>
    </row>
    <row r="757" spans="1:40" ht="20.25" customHeight="1" x14ac:dyDescent="0.3">
      <c r="A757" s="127"/>
      <c r="B757" s="164"/>
      <c r="C757" s="139"/>
      <c r="D757" s="140"/>
      <c r="E757" s="139"/>
      <c r="F757" s="139"/>
      <c r="G757" s="140"/>
      <c r="H757" s="139"/>
      <c r="I757" s="129"/>
      <c r="L757" s="128"/>
      <c r="M757" s="128"/>
      <c r="N757" s="128"/>
      <c r="O757" s="128"/>
      <c r="P757" s="128"/>
      <c r="Q757" s="128"/>
      <c r="R757" s="128"/>
      <c r="S757" s="128"/>
      <c r="T757" s="120">
        <f t="shared" si="122"/>
        <v>0</v>
      </c>
      <c r="U757" s="131"/>
      <c r="V757" s="131"/>
      <c r="W757" s="131">
        <f>SUMIFS($F$3:F757,$D$3:D757,D757,$C$3:C757,"Buy")+SUMIFS($F$3:F757,$D$3:D757,D757,$C$3:C757,"Coin Deposit",$E$3:E757,"&lt;&gt;")</f>
        <v>0</v>
      </c>
      <c r="X757" s="131">
        <f t="shared" si="123"/>
        <v>0</v>
      </c>
      <c r="Y757" s="131">
        <f>IF($D757=Y$1,SUMIFS($H$3:$H757,$G$3:$G757,Y$1,$C$3:$C757,"Sell"),0)</f>
        <v>0</v>
      </c>
      <c r="Z757" s="131">
        <f t="shared" si="124"/>
        <v>0</v>
      </c>
      <c r="AA757" s="131">
        <f>IF($D757=AA$1,SUMIFS($H$3:$H757,$G$3:$G757,AA$1,$C$3:$C757,"Sell"),0)</f>
        <v>0</v>
      </c>
      <c r="AB757" s="131">
        <f t="shared" si="125"/>
        <v>0</v>
      </c>
      <c r="AC757" s="131">
        <f>SUMIFS('Deductions and Deposits'!$H:$H,'Deductions and Deposits'!$G:$G,D757,'Deductions and Deposits'!$F:$F,"&lt;="&amp;B757)+SUMIFS($F$3:F757,$D$3:D757,D757,$C$3:C757,"Coin Deposit",$E$3:E757,"")</f>
        <v>0</v>
      </c>
      <c r="AD757" s="131">
        <f>SUMIFS('Deductions and Deposits'!$D:$D,'Deductions and Deposits'!$C:$C,D757)+SUMIFS($F:$F,$D:$D,D757,$C:$C,"Coin Deduction")</f>
        <v>0</v>
      </c>
      <c r="AE757" s="131">
        <f>Table5[[#This Row],[Column4]]+Table5[[#This Row],[Column14]]+Table5[[#This Row],[Column19]]+Table5[[#This Row],[Column12]]</f>
        <v>0</v>
      </c>
      <c r="AF757" s="131">
        <f>Table5[[#This Row],[Column5]]+Table5[[#This Row],[Column13]]+Table5[[#This Row],[Column21]]+Table5[[#This Row],[Column18]]</f>
        <v>0</v>
      </c>
      <c r="AG757" s="131">
        <f t="shared" si="126"/>
        <v>0</v>
      </c>
      <c r="AH757" s="131">
        <f t="shared" si="127"/>
        <v>0</v>
      </c>
      <c r="AI757" s="131">
        <f>Table5[[#This Row],[Column17]]-Table5[[#This Row],[Column20]]</f>
        <v>0</v>
      </c>
      <c r="AJ757" s="131">
        <f t="shared" si="128"/>
        <v>0</v>
      </c>
      <c r="AK757" s="131">
        <f t="shared" si="132"/>
        <v>0</v>
      </c>
      <c r="AL757" s="131">
        <f t="shared" si="129"/>
        <v>0</v>
      </c>
      <c r="AM757" s="131" t="str">
        <f t="shared" si="130"/>
        <v/>
      </c>
      <c r="AN757" s="131" t="str">
        <f t="shared" ca="1" si="131"/>
        <v/>
      </c>
    </row>
    <row r="758" spans="1:40" ht="20.25" customHeight="1" x14ac:dyDescent="0.3">
      <c r="A758" s="127"/>
      <c r="B758" s="164"/>
      <c r="C758" s="139"/>
      <c r="D758" s="140"/>
      <c r="E758" s="139"/>
      <c r="F758" s="139"/>
      <c r="G758" s="140"/>
      <c r="H758" s="139"/>
      <c r="I758" s="129"/>
      <c r="L758" s="128"/>
      <c r="M758" s="128"/>
      <c r="N758" s="128"/>
      <c r="O758" s="128"/>
      <c r="P758" s="128"/>
      <c r="Q758" s="128"/>
      <c r="R758" s="128"/>
      <c r="S758" s="128"/>
      <c r="T758" s="120">
        <f t="shared" si="122"/>
        <v>0</v>
      </c>
      <c r="U758" s="131"/>
      <c r="V758" s="131"/>
      <c r="W758" s="131">
        <f>SUMIFS($F$3:F758,$D$3:D758,D758,$C$3:C758,"Buy")+SUMIFS($F$3:F758,$D$3:D758,D758,$C$3:C758,"Coin Deposit",$E$3:E758,"&lt;&gt;")</f>
        <v>0</v>
      </c>
      <c r="X758" s="131">
        <f t="shared" si="123"/>
        <v>0</v>
      </c>
      <c r="Y758" s="131">
        <f>IF($D758=Y$1,SUMIFS($H$3:$H758,$G$3:$G758,Y$1,$C$3:$C758,"Sell"),0)</f>
        <v>0</v>
      </c>
      <c r="Z758" s="131">
        <f t="shared" si="124"/>
        <v>0</v>
      </c>
      <c r="AA758" s="131">
        <f>IF($D758=AA$1,SUMIFS($H$3:$H758,$G$3:$G758,AA$1,$C$3:$C758,"Sell"),0)</f>
        <v>0</v>
      </c>
      <c r="AB758" s="131">
        <f t="shared" si="125"/>
        <v>0</v>
      </c>
      <c r="AC758" s="131">
        <f>SUMIFS('Deductions and Deposits'!$H:$H,'Deductions and Deposits'!$G:$G,D758,'Deductions and Deposits'!$F:$F,"&lt;="&amp;B758)+SUMIFS($F$3:F758,$D$3:D758,D758,$C$3:C758,"Coin Deposit",$E$3:E758,"")</f>
        <v>0</v>
      </c>
      <c r="AD758" s="131">
        <f>SUMIFS('Deductions and Deposits'!$D:$D,'Deductions and Deposits'!$C:$C,D758)+SUMIFS($F:$F,$D:$D,D758,$C:$C,"Coin Deduction")</f>
        <v>0</v>
      </c>
      <c r="AE758" s="131">
        <f>Table5[[#This Row],[Column4]]+Table5[[#This Row],[Column14]]+Table5[[#This Row],[Column19]]+Table5[[#This Row],[Column12]]</f>
        <v>0</v>
      </c>
      <c r="AF758" s="131">
        <f>Table5[[#This Row],[Column5]]+Table5[[#This Row],[Column13]]+Table5[[#This Row],[Column21]]+Table5[[#This Row],[Column18]]</f>
        <v>0</v>
      </c>
      <c r="AG758" s="131">
        <f t="shared" si="126"/>
        <v>0</v>
      </c>
      <c r="AH758" s="131">
        <f t="shared" si="127"/>
        <v>0</v>
      </c>
      <c r="AI758" s="131">
        <f>Table5[[#This Row],[Column17]]-Table5[[#This Row],[Column20]]</f>
        <v>0</v>
      </c>
      <c r="AJ758" s="131">
        <f t="shared" si="128"/>
        <v>0</v>
      </c>
      <c r="AK758" s="131">
        <f t="shared" si="132"/>
        <v>0</v>
      </c>
      <c r="AL758" s="131">
        <f t="shared" si="129"/>
        <v>0</v>
      </c>
      <c r="AM758" s="131" t="str">
        <f t="shared" si="130"/>
        <v/>
      </c>
      <c r="AN758" s="131" t="str">
        <f t="shared" ca="1" si="131"/>
        <v/>
      </c>
    </row>
    <row r="759" spans="1:40" ht="20.25" customHeight="1" x14ac:dyDescent="0.3">
      <c r="A759" s="127"/>
      <c r="B759" s="164"/>
      <c r="C759" s="139"/>
      <c r="D759" s="140"/>
      <c r="E759" s="139"/>
      <c r="F759" s="139"/>
      <c r="G759" s="140"/>
      <c r="H759" s="139"/>
      <c r="I759" s="129"/>
      <c r="L759" s="128"/>
      <c r="M759" s="128"/>
      <c r="N759" s="128"/>
      <c r="O759" s="128"/>
      <c r="P759" s="128"/>
      <c r="Q759" s="128"/>
      <c r="R759" s="128"/>
      <c r="S759" s="128"/>
      <c r="T759" s="120">
        <f t="shared" si="122"/>
        <v>0</v>
      </c>
      <c r="U759" s="131"/>
      <c r="V759" s="131"/>
      <c r="W759" s="131">
        <f>SUMIFS($F$3:F759,$D$3:D759,D759,$C$3:C759,"Buy")+SUMIFS($F$3:F759,$D$3:D759,D759,$C$3:C759,"Coin Deposit",$E$3:E759,"&lt;&gt;")</f>
        <v>0</v>
      </c>
      <c r="X759" s="131">
        <f t="shared" si="123"/>
        <v>0</v>
      </c>
      <c r="Y759" s="131">
        <f>IF($D759=Y$1,SUMIFS($H$3:$H759,$G$3:$G759,Y$1,$C$3:$C759,"Sell"),0)</f>
        <v>0</v>
      </c>
      <c r="Z759" s="131">
        <f t="shared" si="124"/>
        <v>0</v>
      </c>
      <c r="AA759" s="131">
        <f>IF($D759=AA$1,SUMIFS($H$3:$H759,$G$3:$G759,AA$1,$C$3:$C759,"Sell"),0)</f>
        <v>0</v>
      </c>
      <c r="AB759" s="131">
        <f t="shared" si="125"/>
        <v>0</v>
      </c>
      <c r="AC759" s="131">
        <f>SUMIFS('Deductions and Deposits'!$H:$H,'Deductions and Deposits'!$G:$G,D759,'Deductions and Deposits'!$F:$F,"&lt;="&amp;B759)+SUMIFS($F$3:F759,$D$3:D759,D759,$C$3:C759,"Coin Deposit",$E$3:E759,"")</f>
        <v>0</v>
      </c>
      <c r="AD759" s="131">
        <f>SUMIFS('Deductions and Deposits'!$D:$D,'Deductions and Deposits'!$C:$C,D759)+SUMIFS($F:$F,$D:$D,D759,$C:$C,"Coin Deduction")</f>
        <v>0</v>
      </c>
      <c r="AE759" s="131">
        <f>Table5[[#This Row],[Column4]]+Table5[[#This Row],[Column14]]+Table5[[#This Row],[Column19]]+Table5[[#This Row],[Column12]]</f>
        <v>0</v>
      </c>
      <c r="AF759" s="131">
        <f>Table5[[#This Row],[Column5]]+Table5[[#This Row],[Column13]]+Table5[[#This Row],[Column21]]+Table5[[#This Row],[Column18]]</f>
        <v>0</v>
      </c>
      <c r="AG759" s="131">
        <f t="shared" si="126"/>
        <v>0</v>
      </c>
      <c r="AH759" s="131">
        <f t="shared" si="127"/>
        <v>0</v>
      </c>
      <c r="AI759" s="131">
        <f>Table5[[#This Row],[Column17]]-Table5[[#This Row],[Column20]]</f>
        <v>0</v>
      </c>
      <c r="AJ759" s="131">
        <f t="shared" si="128"/>
        <v>0</v>
      </c>
      <c r="AK759" s="131">
        <f t="shared" si="132"/>
        <v>0</v>
      </c>
      <c r="AL759" s="131">
        <f t="shared" si="129"/>
        <v>0</v>
      </c>
      <c r="AM759" s="131" t="str">
        <f t="shared" si="130"/>
        <v/>
      </c>
      <c r="AN759" s="131" t="str">
        <f t="shared" ca="1" si="131"/>
        <v/>
      </c>
    </row>
    <row r="760" spans="1:40" ht="20.25" customHeight="1" x14ac:dyDescent="0.3">
      <c r="A760" s="127"/>
      <c r="B760" s="164"/>
      <c r="C760" s="139"/>
      <c r="D760" s="140"/>
      <c r="E760" s="139"/>
      <c r="F760" s="139"/>
      <c r="G760" s="140"/>
      <c r="H760" s="139"/>
      <c r="I760" s="129"/>
      <c r="L760" s="128"/>
      <c r="M760" s="128"/>
      <c r="N760" s="128"/>
      <c r="O760" s="128"/>
      <c r="P760" s="128"/>
      <c r="Q760" s="128"/>
      <c r="R760" s="128"/>
      <c r="S760" s="128"/>
      <c r="T760" s="120">
        <f t="shared" si="122"/>
        <v>0</v>
      </c>
      <c r="U760" s="131"/>
      <c r="V760" s="131"/>
      <c r="W760" s="131">
        <f>SUMIFS($F$3:F760,$D$3:D760,D760,$C$3:C760,"Buy")+SUMIFS($F$3:F760,$D$3:D760,D760,$C$3:C760,"Coin Deposit",$E$3:E760,"&lt;&gt;")</f>
        <v>0</v>
      </c>
      <c r="X760" s="131">
        <f t="shared" si="123"/>
        <v>0</v>
      </c>
      <c r="Y760" s="131">
        <f>IF($D760=Y$1,SUMIFS($H$3:$H760,$G$3:$G760,Y$1,$C$3:$C760,"Sell"),0)</f>
        <v>0</v>
      </c>
      <c r="Z760" s="131">
        <f t="shared" si="124"/>
        <v>0</v>
      </c>
      <c r="AA760" s="131">
        <f>IF($D760=AA$1,SUMIFS($H$3:$H760,$G$3:$G760,AA$1,$C$3:$C760,"Sell"),0)</f>
        <v>0</v>
      </c>
      <c r="AB760" s="131">
        <f t="shared" si="125"/>
        <v>0</v>
      </c>
      <c r="AC760" s="131">
        <f>SUMIFS('Deductions and Deposits'!$H:$H,'Deductions and Deposits'!$G:$G,D760,'Deductions and Deposits'!$F:$F,"&lt;="&amp;B760)+SUMIFS($F$3:F760,$D$3:D760,D760,$C$3:C760,"Coin Deposit",$E$3:E760,"")</f>
        <v>0</v>
      </c>
      <c r="AD760" s="131">
        <f>SUMIFS('Deductions and Deposits'!$D:$D,'Deductions and Deposits'!$C:$C,D760)+SUMIFS($F:$F,$D:$D,D760,$C:$C,"Coin Deduction")</f>
        <v>0</v>
      </c>
      <c r="AE760" s="131">
        <f>Table5[[#This Row],[Column4]]+Table5[[#This Row],[Column14]]+Table5[[#This Row],[Column19]]+Table5[[#This Row],[Column12]]</f>
        <v>0</v>
      </c>
      <c r="AF760" s="131">
        <f>Table5[[#This Row],[Column5]]+Table5[[#This Row],[Column13]]+Table5[[#This Row],[Column21]]+Table5[[#This Row],[Column18]]</f>
        <v>0</v>
      </c>
      <c r="AG760" s="131">
        <f t="shared" si="126"/>
        <v>0</v>
      </c>
      <c r="AH760" s="131">
        <f t="shared" si="127"/>
        <v>0</v>
      </c>
      <c r="AI760" s="131">
        <f>Table5[[#This Row],[Column17]]-Table5[[#This Row],[Column20]]</f>
        <v>0</v>
      </c>
      <c r="AJ760" s="131">
        <f t="shared" si="128"/>
        <v>0</v>
      </c>
      <c r="AK760" s="131">
        <f t="shared" si="132"/>
        <v>0</v>
      </c>
      <c r="AL760" s="131">
        <f t="shared" si="129"/>
        <v>0</v>
      </c>
      <c r="AM760" s="131" t="str">
        <f t="shared" si="130"/>
        <v/>
      </c>
      <c r="AN760" s="131" t="str">
        <f t="shared" ca="1" si="131"/>
        <v/>
      </c>
    </row>
    <row r="761" spans="1:40" ht="20.25" customHeight="1" x14ac:dyDescent="0.3">
      <c r="A761" s="127"/>
      <c r="B761" s="164"/>
      <c r="C761" s="139"/>
      <c r="D761" s="140"/>
      <c r="E761" s="139"/>
      <c r="F761" s="139"/>
      <c r="G761" s="140"/>
      <c r="H761" s="139"/>
      <c r="I761" s="129"/>
      <c r="L761" s="128"/>
      <c r="M761" s="128"/>
      <c r="N761" s="128"/>
      <c r="O761" s="128"/>
      <c r="P761" s="128"/>
      <c r="Q761" s="128"/>
      <c r="R761" s="128"/>
      <c r="S761" s="128"/>
      <c r="T761" s="120">
        <f t="shared" si="122"/>
        <v>0</v>
      </c>
      <c r="U761" s="131"/>
      <c r="V761" s="131"/>
      <c r="W761" s="131">
        <f>SUMIFS($F$3:F761,$D$3:D761,D761,$C$3:C761,"Buy")+SUMIFS($F$3:F761,$D$3:D761,D761,$C$3:C761,"Coin Deposit",$E$3:E761,"&lt;&gt;")</f>
        <v>0</v>
      </c>
      <c r="X761" s="131">
        <f t="shared" si="123"/>
        <v>0</v>
      </c>
      <c r="Y761" s="131">
        <f>IF($D761=Y$1,SUMIFS($H$3:$H761,$G$3:$G761,Y$1,$C$3:$C761,"Sell"),0)</f>
        <v>0</v>
      </c>
      <c r="Z761" s="131">
        <f t="shared" si="124"/>
        <v>0</v>
      </c>
      <c r="AA761" s="131">
        <f>IF($D761=AA$1,SUMIFS($H$3:$H761,$G$3:$G761,AA$1,$C$3:$C761,"Sell"),0)</f>
        <v>0</v>
      </c>
      <c r="AB761" s="131">
        <f t="shared" si="125"/>
        <v>0</v>
      </c>
      <c r="AC761" s="131">
        <f>SUMIFS('Deductions and Deposits'!$H:$H,'Deductions and Deposits'!$G:$G,D761,'Deductions and Deposits'!$F:$F,"&lt;="&amp;B761)+SUMIFS($F$3:F761,$D$3:D761,D761,$C$3:C761,"Coin Deposit",$E$3:E761,"")</f>
        <v>0</v>
      </c>
      <c r="AD761" s="131">
        <f>SUMIFS('Deductions and Deposits'!$D:$D,'Deductions and Deposits'!$C:$C,D761)+SUMIFS($F:$F,$D:$D,D761,$C:$C,"Coin Deduction")</f>
        <v>0</v>
      </c>
      <c r="AE761" s="131">
        <f>Table5[[#This Row],[Column4]]+Table5[[#This Row],[Column14]]+Table5[[#This Row],[Column19]]+Table5[[#This Row],[Column12]]</f>
        <v>0</v>
      </c>
      <c r="AF761" s="131">
        <f>Table5[[#This Row],[Column5]]+Table5[[#This Row],[Column13]]+Table5[[#This Row],[Column21]]+Table5[[#This Row],[Column18]]</f>
        <v>0</v>
      </c>
      <c r="AG761" s="131">
        <f t="shared" si="126"/>
        <v>0</v>
      </c>
      <c r="AH761" s="131">
        <f t="shared" si="127"/>
        <v>0</v>
      </c>
      <c r="AI761" s="131">
        <f>Table5[[#This Row],[Column17]]-Table5[[#This Row],[Column20]]</f>
        <v>0</v>
      </c>
      <c r="AJ761" s="131">
        <f t="shared" si="128"/>
        <v>0</v>
      </c>
      <c r="AK761" s="131">
        <f t="shared" si="132"/>
        <v>0</v>
      </c>
      <c r="AL761" s="131">
        <f t="shared" si="129"/>
        <v>0</v>
      </c>
      <c r="AM761" s="131" t="str">
        <f t="shared" si="130"/>
        <v/>
      </c>
      <c r="AN761" s="131" t="str">
        <f t="shared" ca="1" si="131"/>
        <v/>
      </c>
    </row>
    <row r="762" spans="1:40" ht="20.25" customHeight="1" x14ac:dyDescent="0.3">
      <c r="A762" s="127"/>
      <c r="B762" s="164"/>
      <c r="C762" s="139"/>
      <c r="D762" s="140"/>
      <c r="E762" s="139"/>
      <c r="F762" s="139"/>
      <c r="G762" s="140"/>
      <c r="H762" s="139"/>
      <c r="I762" s="129"/>
      <c r="L762" s="128"/>
      <c r="M762" s="128"/>
      <c r="N762" s="128"/>
      <c r="O762" s="128"/>
      <c r="P762" s="128"/>
      <c r="Q762" s="128"/>
      <c r="R762" s="128"/>
      <c r="S762" s="128"/>
      <c r="T762" s="120">
        <f t="shared" si="122"/>
        <v>0</v>
      </c>
      <c r="U762" s="131"/>
      <c r="V762" s="131"/>
      <c r="W762" s="131">
        <f>SUMIFS($F$3:F762,$D$3:D762,D762,$C$3:C762,"Buy")+SUMIFS($F$3:F762,$D$3:D762,D762,$C$3:C762,"Coin Deposit",$E$3:E762,"&lt;&gt;")</f>
        <v>0</v>
      </c>
      <c r="X762" s="131">
        <f t="shared" si="123"/>
        <v>0</v>
      </c>
      <c r="Y762" s="131">
        <f>IF($D762=Y$1,SUMIFS($H$3:$H762,$G$3:$G762,Y$1,$C$3:$C762,"Sell"),0)</f>
        <v>0</v>
      </c>
      <c r="Z762" s="131">
        <f t="shared" si="124"/>
        <v>0</v>
      </c>
      <c r="AA762" s="131">
        <f>IF($D762=AA$1,SUMIFS($H$3:$H762,$G$3:$G762,AA$1,$C$3:$C762,"Sell"),0)</f>
        <v>0</v>
      </c>
      <c r="AB762" s="131">
        <f t="shared" si="125"/>
        <v>0</v>
      </c>
      <c r="AC762" s="131">
        <f>SUMIFS('Deductions and Deposits'!$H:$H,'Deductions and Deposits'!$G:$G,D762,'Deductions and Deposits'!$F:$F,"&lt;="&amp;B762)+SUMIFS($F$3:F762,$D$3:D762,D762,$C$3:C762,"Coin Deposit",$E$3:E762,"")</f>
        <v>0</v>
      </c>
      <c r="AD762" s="131">
        <f>SUMIFS('Deductions and Deposits'!$D:$D,'Deductions and Deposits'!$C:$C,D762)+SUMIFS($F:$F,$D:$D,D762,$C:$C,"Coin Deduction")</f>
        <v>0</v>
      </c>
      <c r="AE762" s="131">
        <f>Table5[[#This Row],[Column4]]+Table5[[#This Row],[Column14]]+Table5[[#This Row],[Column19]]+Table5[[#This Row],[Column12]]</f>
        <v>0</v>
      </c>
      <c r="AF762" s="131">
        <f>Table5[[#This Row],[Column5]]+Table5[[#This Row],[Column13]]+Table5[[#This Row],[Column21]]+Table5[[#This Row],[Column18]]</f>
        <v>0</v>
      </c>
      <c r="AG762" s="131">
        <f t="shared" si="126"/>
        <v>0</v>
      </c>
      <c r="AH762" s="131">
        <f t="shared" si="127"/>
        <v>0</v>
      </c>
      <c r="AI762" s="131">
        <f>Table5[[#This Row],[Column17]]-Table5[[#This Row],[Column20]]</f>
        <v>0</v>
      </c>
      <c r="AJ762" s="131">
        <f t="shared" si="128"/>
        <v>0</v>
      </c>
      <c r="AK762" s="131">
        <f t="shared" si="132"/>
        <v>0</v>
      </c>
      <c r="AL762" s="131">
        <f t="shared" si="129"/>
        <v>0</v>
      </c>
      <c r="AM762" s="131" t="str">
        <f t="shared" si="130"/>
        <v/>
      </c>
      <c r="AN762" s="131" t="str">
        <f t="shared" ca="1" si="131"/>
        <v/>
      </c>
    </row>
    <row r="763" spans="1:40" ht="20.25" customHeight="1" x14ac:dyDescent="0.3">
      <c r="A763" s="127"/>
      <c r="B763" s="164"/>
      <c r="C763" s="139"/>
      <c r="D763" s="140"/>
      <c r="E763" s="139"/>
      <c r="F763" s="139"/>
      <c r="G763" s="140"/>
      <c r="H763" s="139"/>
      <c r="I763" s="129"/>
      <c r="L763" s="128"/>
      <c r="M763" s="128"/>
      <c r="N763" s="128"/>
      <c r="O763" s="128"/>
      <c r="P763" s="128"/>
      <c r="Q763" s="128"/>
      <c r="R763" s="128"/>
      <c r="S763" s="128"/>
      <c r="T763" s="120">
        <f t="shared" si="122"/>
        <v>0</v>
      </c>
      <c r="U763" s="131"/>
      <c r="V763" s="131"/>
      <c r="W763" s="131">
        <f>SUMIFS($F$3:F763,$D$3:D763,D763,$C$3:C763,"Buy")+SUMIFS($F$3:F763,$D$3:D763,D763,$C$3:C763,"Coin Deposit",$E$3:E763,"&lt;&gt;")</f>
        <v>0</v>
      </c>
      <c r="X763" s="131">
        <f t="shared" si="123"/>
        <v>0</v>
      </c>
      <c r="Y763" s="131">
        <f>IF($D763=Y$1,SUMIFS($H$3:$H763,$G$3:$G763,Y$1,$C$3:$C763,"Sell"),0)</f>
        <v>0</v>
      </c>
      <c r="Z763" s="131">
        <f t="shared" si="124"/>
        <v>0</v>
      </c>
      <c r="AA763" s="131">
        <f>IF($D763=AA$1,SUMIFS($H$3:$H763,$G$3:$G763,AA$1,$C$3:$C763,"Sell"),0)</f>
        <v>0</v>
      </c>
      <c r="AB763" s="131">
        <f t="shared" si="125"/>
        <v>0</v>
      </c>
      <c r="AC763" s="131">
        <f>SUMIFS('Deductions and Deposits'!$H:$H,'Deductions and Deposits'!$G:$G,D763,'Deductions and Deposits'!$F:$F,"&lt;="&amp;B763)+SUMIFS($F$3:F763,$D$3:D763,D763,$C$3:C763,"Coin Deposit",$E$3:E763,"")</f>
        <v>0</v>
      </c>
      <c r="AD763" s="131">
        <f>SUMIFS('Deductions and Deposits'!$D:$D,'Deductions and Deposits'!$C:$C,D763)+SUMIFS($F:$F,$D:$D,D763,$C:$C,"Coin Deduction")</f>
        <v>0</v>
      </c>
      <c r="AE763" s="131">
        <f>Table5[[#This Row],[Column4]]+Table5[[#This Row],[Column14]]+Table5[[#This Row],[Column19]]+Table5[[#This Row],[Column12]]</f>
        <v>0</v>
      </c>
      <c r="AF763" s="131">
        <f>Table5[[#This Row],[Column5]]+Table5[[#This Row],[Column13]]+Table5[[#This Row],[Column21]]+Table5[[#This Row],[Column18]]</f>
        <v>0</v>
      </c>
      <c r="AG763" s="131">
        <f t="shared" si="126"/>
        <v>0</v>
      </c>
      <c r="AH763" s="131">
        <f t="shared" si="127"/>
        <v>0</v>
      </c>
      <c r="AI763" s="131">
        <f>Table5[[#This Row],[Column17]]-Table5[[#This Row],[Column20]]</f>
        <v>0</v>
      </c>
      <c r="AJ763" s="131">
        <f t="shared" si="128"/>
        <v>0</v>
      </c>
      <c r="AK763" s="131">
        <f t="shared" si="132"/>
        <v>0</v>
      </c>
      <c r="AL763" s="131">
        <f t="shared" si="129"/>
        <v>0</v>
      </c>
      <c r="AM763" s="131" t="str">
        <f t="shared" si="130"/>
        <v/>
      </c>
      <c r="AN763" s="131" t="str">
        <f t="shared" ca="1" si="131"/>
        <v/>
      </c>
    </row>
    <row r="764" spans="1:40" ht="20.25" customHeight="1" x14ac:dyDescent="0.3">
      <c r="A764" s="127"/>
      <c r="B764" s="164"/>
      <c r="C764" s="139"/>
      <c r="D764" s="140"/>
      <c r="E764" s="139"/>
      <c r="F764" s="139"/>
      <c r="G764" s="140"/>
      <c r="H764" s="139"/>
      <c r="I764" s="129"/>
      <c r="L764" s="128"/>
      <c r="M764" s="128"/>
      <c r="N764" s="128"/>
      <c r="O764" s="128"/>
      <c r="P764" s="128"/>
      <c r="Q764" s="128"/>
      <c r="R764" s="128"/>
      <c r="S764" s="128"/>
      <c r="T764" s="120">
        <f t="shared" si="122"/>
        <v>0</v>
      </c>
      <c r="U764" s="131"/>
      <c r="V764" s="131"/>
      <c r="W764" s="131">
        <f>SUMIFS($F$3:F764,$D$3:D764,D764,$C$3:C764,"Buy")+SUMIFS($F$3:F764,$D$3:D764,D764,$C$3:C764,"Coin Deposit",$E$3:E764,"&lt;&gt;")</f>
        <v>0</v>
      </c>
      <c r="X764" s="131">
        <f t="shared" si="123"/>
        <v>0</v>
      </c>
      <c r="Y764" s="131">
        <f>IF($D764=Y$1,SUMIFS($H$3:$H764,$G$3:$G764,Y$1,$C$3:$C764,"Sell"),0)</f>
        <v>0</v>
      </c>
      <c r="Z764" s="131">
        <f t="shared" si="124"/>
        <v>0</v>
      </c>
      <c r="AA764" s="131">
        <f>IF($D764=AA$1,SUMIFS($H$3:$H764,$G$3:$G764,AA$1,$C$3:$C764,"Sell"),0)</f>
        <v>0</v>
      </c>
      <c r="AB764" s="131">
        <f t="shared" si="125"/>
        <v>0</v>
      </c>
      <c r="AC764" s="131">
        <f>SUMIFS('Deductions and Deposits'!$H:$H,'Deductions and Deposits'!$G:$G,D764,'Deductions and Deposits'!$F:$F,"&lt;="&amp;B764)+SUMIFS($F$3:F764,$D$3:D764,D764,$C$3:C764,"Coin Deposit",$E$3:E764,"")</f>
        <v>0</v>
      </c>
      <c r="AD764" s="131">
        <f>SUMIFS('Deductions and Deposits'!$D:$D,'Deductions and Deposits'!$C:$C,D764)+SUMIFS($F:$F,$D:$D,D764,$C:$C,"Coin Deduction")</f>
        <v>0</v>
      </c>
      <c r="AE764" s="131">
        <f>Table5[[#This Row],[Column4]]+Table5[[#This Row],[Column14]]+Table5[[#This Row],[Column19]]+Table5[[#This Row],[Column12]]</f>
        <v>0</v>
      </c>
      <c r="AF764" s="131">
        <f>Table5[[#This Row],[Column5]]+Table5[[#This Row],[Column13]]+Table5[[#This Row],[Column21]]+Table5[[#This Row],[Column18]]</f>
        <v>0</v>
      </c>
      <c r="AG764" s="131">
        <f t="shared" si="126"/>
        <v>0</v>
      </c>
      <c r="AH764" s="131">
        <f t="shared" si="127"/>
        <v>0</v>
      </c>
      <c r="AI764" s="131">
        <f>Table5[[#This Row],[Column17]]-Table5[[#This Row],[Column20]]</f>
        <v>0</v>
      </c>
      <c r="AJ764" s="131">
        <f t="shared" si="128"/>
        <v>0</v>
      </c>
      <c r="AK764" s="131">
        <f t="shared" si="132"/>
        <v>0</v>
      </c>
      <c r="AL764" s="131">
        <f t="shared" si="129"/>
        <v>0</v>
      </c>
      <c r="AM764" s="131" t="str">
        <f t="shared" si="130"/>
        <v/>
      </c>
      <c r="AN764" s="131" t="str">
        <f t="shared" ca="1" si="131"/>
        <v/>
      </c>
    </row>
    <row r="765" spans="1:40" ht="20.25" customHeight="1" x14ac:dyDescent="0.3">
      <c r="A765" s="127"/>
      <c r="B765" s="164"/>
      <c r="C765" s="139"/>
      <c r="D765" s="140"/>
      <c r="E765" s="139"/>
      <c r="F765" s="139"/>
      <c r="G765" s="140"/>
      <c r="H765" s="139"/>
      <c r="I765" s="129"/>
      <c r="L765" s="128"/>
      <c r="M765" s="128"/>
      <c r="N765" s="128"/>
      <c r="O765" s="128"/>
      <c r="P765" s="128"/>
      <c r="Q765" s="128"/>
      <c r="R765" s="128"/>
      <c r="S765" s="128"/>
      <c r="T765" s="120">
        <f t="shared" si="122"/>
        <v>0</v>
      </c>
      <c r="U765" s="131"/>
      <c r="V765" s="131"/>
      <c r="W765" s="131">
        <f>SUMIFS($F$3:F765,$D$3:D765,D765,$C$3:C765,"Buy")+SUMIFS($F$3:F765,$D$3:D765,D765,$C$3:C765,"Coin Deposit",$E$3:E765,"&lt;&gt;")</f>
        <v>0</v>
      </c>
      <c r="X765" s="131">
        <f t="shared" si="123"/>
        <v>0</v>
      </c>
      <c r="Y765" s="131">
        <f>IF($D765=Y$1,SUMIFS($H$3:$H765,$G$3:$G765,Y$1,$C$3:$C765,"Sell"),0)</f>
        <v>0</v>
      </c>
      <c r="Z765" s="131">
        <f t="shared" si="124"/>
        <v>0</v>
      </c>
      <c r="AA765" s="131">
        <f>IF($D765=AA$1,SUMIFS($H$3:$H765,$G$3:$G765,AA$1,$C$3:$C765,"Sell"),0)</f>
        <v>0</v>
      </c>
      <c r="AB765" s="131">
        <f t="shared" si="125"/>
        <v>0</v>
      </c>
      <c r="AC765" s="131">
        <f>SUMIFS('Deductions and Deposits'!$H:$H,'Deductions and Deposits'!$G:$G,D765,'Deductions and Deposits'!$F:$F,"&lt;="&amp;B765)+SUMIFS($F$3:F765,$D$3:D765,D765,$C$3:C765,"Coin Deposit",$E$3:E765,"")</f>
        <v>0</v>
      </c>
      <c r="AD765" s="131">
        <f>SUMIFS('Deductions and Deposits'!$D:$D,'Deductions and Deposits'!$C:$C,D765)+SUMIFS($F:$F,$D:$D,D765,$C:$C,"Coin Deduction")</f>
        <v>0</v>
      </c>
      <c r="AE765" s="131">
        <f>Table5[[#This Row],[Column4]]+Table5[[#This Row],[Column14]]+Table5[[#This Row],[Column19]]+Table5[[#This Row],[Column12]]</f>
        <v>0</v>
      </c>
      <c r="AF765" s="131">
        <f>Table5[[#This Row],[Column5]]+Table5[[#This Row],[Column13]]+Table5[[#This Row],[Column21]]+Table5[[#This Row],[Column18]]</f>
        <v>0</v>
      </c>
      <c r="AG765" s="131">
        <f t="shared" si="126"/>
        <v>0</v>
      </c>
      <c r="AH765" s="131">
        <f t="shared" si="127"/>
        <v>0</v>
      </c>
      <c r="AI765" s="131">
        <f>Table5[[#This Row],[Column17]]-Table5[[#This Row],[Column20]]</f>
        <v>0</v>
      </c>
      <c r="AJ765" s="131">
        <f t="shared" si="128"/>
        <v>0</v>
      </c>
      <c r="AK765" s="131">
        <f t="shared" si="132"/>
        <v>0</v>
      </c>
      <c r="AL765" s="131">
        <f t="shared" si="129"/>
        <v>0</v>
      </c>
      <c r="AM765" s="131" t="str">
        <f t="shared" si="130"/>
        <v/>
      </c>
      <c r="AN765" s="131" t="str">
        <f t="shared" ca="1" si="131"/>
        <v/>
      </c>
    </row>
    <row r="766" spans="1:40" ht="20.25" customHeight="1" x14ac:dyDescent="0.3">
      <c r="A766" s="127"/>
      <c r="B766" s="164"/>
      <c r="C766" s="139"/>
      <c r="D766" s="140"/>
      <c r="E766" s="139"/>
      <c r="F766" s="139"/>
      <c r="G766" s="140"/>
      <c r="H766" s="139"/>
      <c r="I766" s="129"/>
      <c r="L766" s="128"/>
      <c r="M766" s="128"/>
      <c r="N766" s="128"/>
      <c r="O766" s="128"/>
      <c r="P766" s="128"/>
      <c r="Q766" s="128"/>
      <c r="R766" s="128"/>
      <c r="S766" s="128"/>
      <c r="T766" s="120">
        <f t="shared" si="122"/>
        <v>0</v>
      </c>
      <c r="U766" s="131"/>
      <c r="V766" s="131"/>
      <c r="W766" s="131">
        <f>SUMIFS($F$3:F766,$D$3:D766,D766,$C$3:C766,"Buy")+SUMIFS($F$3:F766,$D$3:D766,D766,$C$3:C766,"Coin Deposit",$E$3:E766,"&lt;&gt;")</f>
        <v>0</v>
      </c>
      <c r="X766" s="131">
        <f t="shared" si="123"/>
        <v>0</v>
      </c>
      <c r="Y766" s="131">
        <f>IF($D766=Y$1,SUMIFS($H$3:$H766,$G$3:$G766,Y$1,$C$3:$C766,"Sell"),0)</f>
        <v>0</v>
      </c>
      <c r="Z766" s="131">
        <f t="shared" si="124"/>
        <v>0</v>
      </c>
      <c r="AA766" s="131">
        <f>IF($D766=AA$1,SUMIFS($H$3:$H766,$G$3:$G766,AA$1,$C$3:$C766,"Sell"),0)</f>
        <v>0</v>
      </c>
      <c r="AB766" s="131">
        <f t="shared" si="125"/>
        <v>0</v>
      </c>
      <c r="AC766" s="131">
        <f>SUMIFS('Deductions and Deposits'!$H:$H,'Deductions and Deposits'!$G:$G,D766,'Deductions and Deposits'!$F:$F,"&lt;="&amp;B766)+SUMIFS($F$3:F766,$D$3:D766,D766,$C$3:C766,"Coin Deposit",$E$3:E766,"")</f>
        <v>0</v>
      </c>
      <c r="AD766" s="131">
        <f>SUMIFS('Deductions and Deposits'!$D:$D,'Deductions and Deposits'!$C:$C,D766)+SUMIFS($F:$F,$D:$D,D766,$C:$C,"Coin Deduction")</f>
        <v>0</v>
      </c>
      <c r="AE766" s="131">
        <f>Table5[[#This Row],[Column4]]+Table5[[#This Row],[Column14]]+Table5[[#This Row],[Column19]]+Table5[[#This Row],[Column12]]</f>
        <v>0</v>
      </c>
      <c r="AF766" s="131">
        <f>Table5[[#This Row],[Column5]]+Table5[[#This Row],[Column13]]+Table5[[#This Row],[Column21]]+Table5[[#This Row],[Column18]]</f>
        <v>0</v>
      </c>
      <c r="AG766" s="131">
        <f t="shared" si="126"/>
        <v>0</v>
      </c>
      <c r="AH766" s="131">
        <f t="shared" si="127"/>
        <v>0</v>
      </c>
      <c r="AI766" s="131">
        <f>Table5[[#This Row],[Column17]]-Table5[[#This Row],[Column20]]</f>
        <v>0</v>
      </c>
      <c r="AJ766" s="131">
        <f t="shared" si="128"/>
        <v>0</v>
      </c>
      <c r="AK766" s="131">
        <f t="shared" si="132"/>
        <v>0</v>
      </c>
      <c r="AL766" s="131">
        <f t="shared" si="129"/>
        <v>0</v>
      </c>
      <c r="AM766" s="131" t="str">
        <f t="shared" si="130"/>
        <v/>
      </c>
      <c r="AN766" s="131" t="str">
        <f t="shared" ca="1" si="131"/>
        <v/>
      </c>
    </row>
    <row r="767" spans="1:40" ht="20.25" customHeight="1" x14ac:dyDescent="0.3">
      <c r="A767" s="127"/>
      <c r="B767" s="164"/>
      <c r="C767" s="139"/>
      <c r="D767" s="140"/>
      <c r="E767" s="139"/>
      <c r="F767" s="139"/>
      <c r="G767" s="140"/>
      <c r="H767" s="139"/>
      <c r="I767" s="129"/>
      <c r="L767" s="128"/>
      <c r="M767" s="128"/>
      <c r="N767" s="128"/>
      <c r="O767" s="128"/>
      <c r="P767" s="128"/>
      <c r="Q767" s="128"/>
      <c r="R767" s="128"/>
      <c r="S767" s="128"/>
      <c r="T767" s="120">
        <f t="shared" si="122"/>
        <v>0</v>
      </c>
      <c r="U767" s="131"/>
      <c r="V767" s="131"/>
      <c r="W767" s="131">
        <f>SUMIFS($F$3:F767,$D$3:D767,D767,$C$3:C767,"Buy")+SUMIFS($F$3:F767,$D$3:D767,D767,$C$3:C767,"Coin Deposit",$E$3:E767,"&lt;&gt;")</f>
        <v>0</v>
      </c>
      <c r="X767" s="131">
        <f t="shared" si="123"/>
        <v>0</v>
      </c>
      <c r="Y767" s="131">
        <f>IF($D767=Y$1,SUMIFS($H$3:$H767,$G$3:$G767,Y$1,$C$3:$C767,"Sell"),0)</f>
        <v>0</v>
      </c>
      <c r="Z767" s="131">
        <f t="shared" si="124"/>
        <v>0</v>
      </c>
      <c r="AA767" s="131">
        <f>IF($D767=AA$1,SUMIFS($H$3:$H767,$G$3:$G767,AA$1,$C$3:$C767,"Sell"),0)</f>
        <v>0</v>
      </c>
      <c r="AB767" s="131">
        <f t="shared" si="125"/>
        <v>0</v>
      </c>
      <c r="AC767" s="131">
        <f>SUMIFS('Deductions and Deposits'!$H:$H,'Deductions and Deposits'!$G:$G,D767,'Deductions and Deposits'!$F:$F,"&lt;="&amp;B767)+SUMIFS($F$3:F767,$D$3:D767,D767,$C$3:C767,"Coin Deposit",$E$3:E767,"")</f>
        <v>0</v>
      </c>
      <c r="AD767" s="131">
        <f>SUMIFS('Deductions and Deposits'!$D:$D,'Deductions and Deposits'!$C:$C,D767)+SUMIFS($F:$F,$D:$D,D767,$C:$C,"Coin Deduction")</f>
        <v>0</v>
      </c>
      <c r="AE767" s="131">
        <f>Table5[[#This Row],[Column4]]+Table5[[#This Row],[Column14]]+Table5[[#This Row],[Column19]]+Table5[[#This Row],[Column12]]</f>
        <v>0</v>
      </c>
      <c r="AF767" s="131">
        <f>Table5[[#This Row],[Column5]]+Table5[[#This Row],[Column13]]+Table5[[#This Row],[Column21]]+Table5[[#This Row],[Column18]]</f>
        <v>0</v>
      </c>
      <c r="AG767" s="131">
        <f t="shared" si="126"/>
        <v>0</v>
      </c>
      <c r="AH767" s="131">
        <f t="shared" si="127"/>
        <v>0</v>
      </c>
      <c r="AI767" s="131">
        <f>Table5[[#This Row],[Column17]]-Table5[[#This Row],[Column20]]</f>
        <v>0</v>
      </c>
      <c r="AJ767" s="131">
        <f t="shared" si="128"/>
        <v>0</v>
      </c>
      <c r="AK767" s="131">
        <f t="shared" si="132"/>
        <v>0</v>
      </c>
      <c r="AL767" s="131">
        <f t="shared" si="129"/>
        <v>0</v>
      </c>
      <c r="AM767" s="131" t="str">
        <f t="shared" si="130"/>
        <v/>
      </c>
      <c r="AN767" s="131" t="str">
        <f t="shared" ca="1" si="131"/>
        <v/>
      </c>
    </row>
    <row r="768" spans="1:40" ht="20.25" customHeight="1" x14ac:dyDescent="0.3">
      <c r="A768" s="127"/>
      <c r="B768" s="164"/>
      <c r="C768" s="139"/>
      <c r="D768" s="140"/>
      <c r="E768" s="139"/>
      <c r="F768" s="139"/>
      <c r="G768" s="140"/>
      <c r="H768" s="139"/>
      <c r="I768" s="129"/>
      <c r="L768" s="128"/>
      <c r="M768" s="128"/>
      <c r="N768" s="128"/>
      <c r="O768" s="128"/>
      <c r="P768" s="128"/>
      <c r="Q768" s="128"/>
      <c r="R768" s="128"/>
      <c r="S768" s="128"/>
      <c r="T768" s="120">
        <f t="shared" si="122"/>
        <v>0</v>
      </c>
      <c r="U768" s="131"/>
      <c r="V768" s="131"/>
      <c r="W768" s="131">
        <f>SUMIFS($F$3:F768,$D$3:D768,D768,$C$3:C768,"Buy")+SUMIFS($F$3:F768,$D$3:D768,D768,$C$3:C768,"Coin Deposit",$E$3:E768,"&lt;&gt;")</f>
        <v>0</v>
      </c>
      <c r="X768" s="131">
        <f t="shared" si="123"/>
        <v>0</v>
      </c>
      <c r="Y768" s="131">
        <f>IF($D768=Y$1,SUMIFS($H$3:$H768,$G$3:$G768,Y$1,$C$3:$C768,"Sell"),0)</f>
        <v>0</v>
      </c>
      <c r="Z768" s="131">
        <f t="shared" si="124"/>
        <v>0</v>
      </c>
      <c r="AA768" s="131">
        <f>IF($D768=AA$1,SUMIFS($H$3:$H768,$G$3:$G768,AA$1,$C$3:$C768,"Sell"),0)</f>
        <v>0</v>
      </c>
      <c r="AB768" s="131">
        <f t="shared" si="125"/>
        <v>0</v>
      </c>
      <c r="AC768" s="131">
        <f>SUMIFS('Deductions and Deposits'!$H:$H,'Deductions and Deposits'!$G:$G,D768,'Deductions and Deposits'!$F:$F,"&lt;="&amp;B768)+SUMIFS($F$3:F768,$D$3:D768,D768,$C$3:C768,"Coin Deposit",$E$3:E768,"")</f>
        <v>0</v>
      </c>
      <c r="AD768" s="131">
        <f>SUMIFS('Deductions and Deposits'!$D:$D,'Deductions and Deposits'!$C:$C,D768)+SUMIFS($F:$F,$D:$D,D768,$C:$C,"Coin Deduction")</f>
        <v>0</v>
      </c>
      <c r="AE768" s="131">
        <f>Table5[[#This Row],[Column4]]+Table5[[#This Row],[Column14]]+Table5[[#This Row],[Column19]]+Table5[[#This Row],[Column12]]</f>
        <v>0</v>
      </c>
      <c r="AF768" s="131">
        <f>Table5[[#This Row],[Column5]]+Table5[[#This Row],[Column13]]+Table5[[#This Row],[Column21]]+Table5[[#This Row],[Column18]]</f>
        <v>0</v>
      </c>
      <c r="AG768" s="131">
        <f t="shared" si="126"/>
        <v>0</v>
      </c>
      <c r="AH768" s="131">
        <f t="shared" si="127"/>
        <v>0</v>
      </c>
      <c r="AI768" s="131">
        <f>Table5[[#This Row],[Column17]]-Table5[[#This Row],[Column20]]</f>
        <v>0</v>
      </c>
      <c r="AJ768" s="131">
        <f t="shared" si="128"/>
        <v>0</v>
      </c>
      <c r="AK768" s="131">
        <f t="shared" si="132"/>
        <v>0</v>
      </c>
      <c r="AL768" s="131">
        <f t="shared" si="129"/>
        <v>0</v>
      </c>
      <c r="AM768" s="131" t="str">
        <f t="shared" si="130"/>
        <v/>
      </c>
      <c r="AN768" s="131" t="str">
        <f t="shared" ca="1" si="131"/>
        <v/>
      </c>
    </row>
    <row r="769" spans="1:40" ht="20.25" customHeight="1" x14ac:dyDescent="0.3">
      <c r="A769" s="127"/>
      <c r="B769" s="164"/>
      <c r="C769" s="139"/>
      <c r="D769" s="140"/>
      <c r="E769" s="139"/>
      <c r="F769" s="139"/>
      <c r="G769" s="140"/>
      <c r="H769" s="139"/>
      <c r="I769" s="129"/>
      <c r="L769" s="128"/>
      <c r="M769" s="128"/>
      <c r="N769" s="128"/>
      <c r="O769" s="128"/>
      <c r="P769" s="128"/>
      <c r="Q769" s="128"/>
      <c r="R769" s="128"/>
      <c r="S769" s="128"/>
      <c r="T769" s="120">
        <f t="shared" si="122"/>
        <v>0</v>
      </c>
      <c r="U769" s="131"/>
      <c r="V769" s="131"/>
      <c r="W769" s="131">
        <f>SUMIFS($F$3:F769,$D$3:D769,D769,$C$3:C769,"Buy")+SUMIFS($F$3:F769,$D$3:D769,D769,$C$3:C769,"Coin Deposit",$E$3:E769,"&lt;&gt;")</f>
        <v>0</v>
      </c>
      <c r="X769" s="131">
        <f t="shared" si="123"/>
        <v>0</v>
      </c>
      <c r="Y769" s="131">
        <f>IF($D769=Y$1,SUMIFS($H$3:$H769,$G$3:$G769,Y$1,$C$3:$C769,"Sell"),0)</f>
        <v>0</v>
      </c>
      <c r="Z769" s="131">
        <f t="shared" si="124"/>
        <v>0</v>
      </c>
      <c r="AA769" s="131">
        <f>IF($D769=AA$1,SUMIFS($H$3:$H769,$G$3:$G769,AA$1,$C$3:$C769,"Sell"),0)</f>
        <v>0</v>
      </c>
      <c r="AB769" s="131">
        <f t="shared" si="125"/>
        <v>0</v>
      </c>
      <c r="AC769" s="131">
        <f>SUMIFS('Deductions and Deposits'!$H:$H,'Deductions and Deposits'!$G:$G,D769,'Deductions and Deposits'!$F:$F,"&lt;="&amp;B769)+SUMIFS($F$3:F769,$D$3:D769,D769,$C$3:C769,"Coin Deposit",$E$3:E769,"")</f>
        <v>0</v>
      </c>
      <c r="AD769" s="131">
        <f>SUMIFS('Deductions and Deposits'!$D:$D,'Deductions and Deposits'!$C:$C,D769)+SUMIFS($F:$F,$D:$D,D769,$C:$C,"Coin Deduction")</f>
        <v>0</v>
      </c>
      <c r="AE769" s="131">
        <f>Table5[[#This Row],[Column4]]+Table5[[#This Row],[Column14]]+Table5[[#This Row],[Column19]]+Table5[[#This Row],[Column12]]</f>
        <v>0</v>
      </c>
      <c r="AF769" s="131">
        <f>Table5[[#This Row],[Column5]]+Table5[[#This Row],[Column13]]+Table5[[#This Row],[Column21]]+Table5[[#This Row],[Column18]]</f>
        <v>0</v>
      </c>
      <c r="AG769" s="131">
        <f t="shared" si="126"/>
        <v>0</v>
      </c>
      <c r="AH769" s="131">
        <f t="shared" si="127"/>
        <v>0</v>
      </c>
      <c r="AI769" s="131">
        <f>Table5[[#This Row],[Column17]]-Table5[[#This Row],[Column20]]</f>
        <v>0</v>
      </c>
      <c r="AJ769" s="131">
        <f t="shared" si="128"/>
        <v>0</v>
      </c>
      <c r="AK769" s="131">
        <f t="shared" si="132"/>
        <v>0</v>
      </c>
      <c r="AL769" s="131">
        <f t="shared" si="129"/>
        <v>0</v>
      </c>
      <c r="AM769" s="131" t="str">
        <f t="shared" si="130"/>
        <v/>
      </c>
      <c r="AN769" s="131" t="str">
        <f t="shared" ca="1" si="131"/>
        <v/>
      </c>
    </row>
    <row r="770" spans="1:40" ht="20.25" customHeight="1" x14ac:dyDescent="0.3">
      <c r="A770" s="127"/>
      <c r="B770" s="164"/>
      <c r="C770" s="139"/>
      <c r="D770" s="140"/>
      <c r="E770" s="139"/>
      <c r="F770" s="139"/>
      <c r="G770" s="140"/>
      <c r="H770" s="139"/>
      <c r="I770" s="129"/>
      <c r="L770" s="128"/>
      <c r="M770" s="128"/>
      <c r="N770" s="128"/>
      <c r="O770" s="128"/>
      <c r="P770" s="128"/>
      <c r="Q770" s="128"/>
      <c r="R770" s="128"/>
      <c r="S770" s="128"/>
      <c r="T770" s="120">
        <f t="shared" si="122"/>
        <v>0</v>
      </c>
      <c r="U770" s="131"/>
      <c r="V770" s="131"/>
      <c r="W770" s="131">
        <f>SUMIFS($F$3:F770,$D$3:D770,D770,$C$3:C770,"Buy")+SUMIFS($F$3:F770,$D$3:D770,D770,$C$3:C770,"Coin Deposit",$E$3:E770,"&lt;&gt;")</f>
        <v>0</v>
      </c>
      <c r="X770" s="131">
        <f t="shared" si="123"/>
        <v>0</v>
      </c>
      <c r="Y770" s="131">
        <f>IF($D770=Y$1,SUMIFS($H$3:$H770,$G$3:$G770,Y$1,$C$3:$C770,"Sell"),0)</f>
        <v>0</v>
      </c>
      <c r="Z770" s="131">
        <f t="shared" si="124"/>
        <v>0</v>
      </c>
      <c r="AA770" s="131">
        <f>IF($D770=AA$1,SUMIFS($H$3:$H770,$G$3:$G770,AA$1,$C$3:$C770,"Sell"),0)</f>
        <v>0</v>
      </c>
      <c r="AB770" s="131">
        <f t="shared" si="125"/>
        <v>0</v>
      </c>
      <c r="AC770" s="131">
        <f>SUMIFS('Deductions and Deposits'!$H:$H,'Deductions and Deposits'!$G:$G,D770,'Deductions and Deposits'!$F:$F,"&lt;="&amp;B770)+SUMIFS($F$3:F770,$D$3:D770,D770,$C$3:C770,"Coin Deposit",$E$3:E770,"")</f>
        <v>0</v>
      </c>
      <c r="AD770" s="131">
        <f>SUMIFS('Deductions and Deposits'!$D:$D,'Deductions and Deposits'!$C:$C,D770)+SUMIFS($F:$F,$D:$D,D770,$C:$C,"Coin Deduction")</f>
        <v>0</v>
      </c>
      <c r="AE770" s="131">
        <f>Table5[[#This Row],[Column4]]+Table5[[#This Row],[Column14]]+Table5[[#This Row],[Column19]]+Table5[[#This Row],[Column12]]</f>
        <v>0</v>
      </c>
      <c r="AF770" s="131">
        <f>Table5[[#This Row],[Column5]]+Table5[[#This Row],[Column13]]+Table5[[#This Row],[Column21]]+Table5[[#This Row],[Column18]]</f>
        <v>0</v>
      </c>
      <c r="AG770" s="131">
        <f t="shared" si="126"/>
        <v>0</v>
      </c>
      <c r="AH770" s="131">
        <f t="shared" si="127"/>
        <v>0</v>
      </c>
      <c r="AI770" s="131">
        <f>Table5[[#This Row],[Column17]]-Table5[[#This Row],[Column20]]</f>
        <v>0</v>
      </c>
      <c r="AJ770" s="131">
        <f t="shared" si="128"/>
        <v>0</v>
      </c>
      <c r="AK770" s="131">
        <f t="shared" si="132"/>
        <v>0</v>
      </c>
      <c r="AL770" s="131">
        <f t="shared" si="129"/>
        <v>0</v>
      </c>
      <c r="AM770" s="131" t="str">
        <f t="shared" si="130"/>
        <v/>
      </c>
      <c r="AN770" s="131" t="str">
        <f t="shared" ca="1" si="131"/>
        <v/>
      </c>
    </row>
    <row r="771" spans="1:40" ht="20.25" customHeight="1" x14ac:dyDescent="0.3">
      <c r="A771" s="127"/>
      <c r="B771" s="164"/>
      <c r="C771" s="139"/>
      <c r="D771" s="140"/>
      <c r="E771" s="139"/>
      <c r="F771" s="139"/>
      <c r="G771" s="140"/>
      <c r="H771" s="139"/>
      <c r="I771" s="129"/>
      <c r="L771" s="128"/>
      <c r="M771" s="128"/>
      <c r="N771" s="128"/>
      <c r="O771" s="128"/>
      <c r="P771" s="128"/>
      <c r="Q771" s="128"/>
      <c r="R771" s="128"/>
      <c r="S771" s="128"/>
      <c r="T771" s="120">
        <f t="shared" ref="T771:T834" si="133">IF(E771&lt;&gt;"",E771,0)</f>
        <v>0</v>
      </c>
      <c r="U771" s="131"/>
      <c r="V771" s="131"/>
      <c r="W771" s="131">
        <f>SUMIFS($F$3:F771,$D$3:D771,D771,$C$3:C771,"Buy")+SUMIFS($F$3:F771,$D$3:D771,D771,$C$3:C771,"Coin Deposit",$E$3:E771,"&lt;&gt;")</f>
        <v>0</v>
      </c>
      <c r="X771" s="131">
        <f t="shared" ref="X771:X834" si="134">IF(OR(C771="buy",AND(C771="Coin Deposit",E771&lt;&gt;"")),SUMIFS($F:$F,$D:$D,D771,$C:$C,"sell"),0)</f>
        <v>0</v>
      </c>
      <c r="Y771" s="131">
        <f>IF($D771=Y$1,SUMIFS($H$3:$H771,$G$3:$G771,Y$1,$C$3:$C771,"Sell"),0)</f>
        <v>0</v>
      </c>
      <c r="Z771" s="131">
        <f t="shared" ref="Z771:Z834" si="135">IF($D771=Z$1,SUMIFS($H:$H,$G:$G,Z$1,$C:$C,"Buy")+SUMIFS($H:$H,$G:$G,Z$1,$C:$C,"Coin Deposit",$E:$E,"&lt;&gt;"),0)</f>
        <v>0</v>
      </c>
      <c r="AA771" s="131">
        <f>IF($D771=AA$1,SUMIFS($H$3:$H771,$G$3:$G771,AA$1,$C$3:$C771,"Sell"),0)</f>
        <v>0</v>
      </c>
      <c r="AB771" s="131">
        <f t="shared" ref="AB771:AB834" si="136">IF($D771=AB$1,SUMIFS($H:$H,$G:$G,AB$1,$C:$C,"Buy")+SUMIFS($H:$H,$G:$G,AB$1,$C:$C,"Coin Deposit",$E:$E,"&lt;&gt;"),0)</f>
        <v>0</v>
      </c>
      <c r="AC771" s="131">
        <f>SUMIFS('Deductions and Deposits'!$H:$H,'Deductions and Deposits'!$G:$G,D771,'Deductions and Deposits'!$F:$F,"&lt;="&amp;B771)+SUMIFS($F$3:F771,$D$3:D771,D771,$C$3:C771,"Coin Deposit",$E$3:E771,"")</f>
        <v>0</v>
      </c>
      <c r="AD771" s="131">
        <f>SUMIFS('Deductions and Deposits'!$D:$D,'Deductions and Deposits'!$C:$C,D771)+SUMIFS($F:$F,$D:$D,D771,$C:$C,"Coin Deduction")</f>
        <v>0</v>
      </c>
      <c r="AE771" s="131">
        <f>Table5[[#This Row],[Column4]]+Table5[[#This Row],[Column14]]+Table5[[#This Row],[Column19]]+Table5[[#This Row],[Column12]]</f>
        <v>0</v>
      </c>
      <c r="AF771" s="131">
        <f>Table5[[#This Row],[Column5]]+Table5[[#This Row],[Column13]]+Table5[[#This Row],[Column21]]+Table5[[#This Row],[Column18]]</f>
        <v>0</v>
      </c>
      <c r="AG771" s="131">
        <f t="shared" ref="AG771:AG834" si="137">IF(AND((AC771+Y771+AA771)&gt;AF771,OR(C771="buy",AND(C771="Coin Deposit",E771&lt;&gt;""))),(AC771+Y771+AA771)-AF771,0)</f>
        <v>0</v>
      </c>
      <c r="AH771" s="131">
        <f t="shared" ref="AH771:AH834" si="138">IF(AND(AE771&gt;AF771,OR(C771="buy",AND(C771="Coin Deposit",E771&lt;&gt;""))),AE771-AF771,0)</f>
        <v>0</v>
      </c>
      <c r="AI771" s="131">
        <f>Table5[[#This Row],[Column17]]-Table5[[#This Row],[Column20]]</f>
        <v>0</v>
      </c>
      <c r="AJ771" s="131">
        <f t="shared" ref="AJ771:AJ834" si="139">IF(AI771&gt;F771,F771,AI771)</f>
        <v>0</v>
      </c>
      <c r="AK771" s="131">
        <f t="shared" si="132"/>
        <v>0</v>
      </c>
      <c r="AL771" s="131">
        <f t="shared" ref="AL771:AL834" si="140">IFERROR(SUMIFS($AK:$AK,$D:$D,D771)/SUMIFS($AJ:$AJ,$D:$D,D771),0)</f>
        <v>0</v>
      </c>
      <c r="AM771" s="131" t="str">
        <f t="shared" ref="AM771:AM834" si="141">C771&amp;D771</f>
        <v/>
      </c>
      <c r="AN771" s="131" t="str">
        <f t="shared" ref="AN771:AN834" ca="1" si="142">OFFSET(AM771,COUNTA($AM:$AM)-ROW()-(ROW()-ROW($AN$2)-1),)</f>
        <v/>
      </c>
    </row>
    <row r="772" spans="1:40" ht="20.25" customHeight="1" x14ac:dyDescent="0.3">
      <c r="A772" s="127"/>
      <c r="B772" s="164"/>
      <c r="C772" s="139"/>
      <c r="D772" s="140"/>
      <c r="E772" s="139"/>
      <c r="F772" s="139"/>
      <c r="G772" s="140"/>
      <c r="H772" s="139"/>
      <c r="I772" s="129"/>
      <c r="L772" s="128"/>
      <c r="M772" s="128"/>
      <c r="N772" s="128"/>
      <c r="O772" s="128"/>
      <c r="P772" s="128"/>
      <c r="Q772" s="128"/>
      <c r="R772" s="128"/>
      <c r="S772" s="128"/>
      <c r="T772" s="120">
        <f t="shared" si="133"/>
        <v>0</v>
      </c>
      <c r="U772" s="131"/>
      <c r="V772" s="131"/>
      <c r="W772" s="131">
        <f>SUMIFS($F$3:F772,$D$3:D772,D772,$C$3:C772,"Buy")+SUMIFS($F$3:F772,$D$3:D772,D772,$C$3:C772,"Coin Deposit",$E$3:E772,"&lt;&gt;")</f>
        <v>0</v>
      </c>
      <c r="X772" s="131">
        <f t="shared" si="134"/>
        <v>0</v>
      </c>
      <c r="Y772" s="131">
        <f>IF($D772=Y$1,SUMIFS($H$3:$H772,$G$3:$G772,Y$1,$C$3:$C772,"Sell"),0)</f>
        <v>0</v>
      </c>
      <c r="Z772" s="131">
        <f t="shared" si="135"/>
        <v>0</v>
      </c>
      <c r="AA772" s="131">
        <f>IF($D772=AA$1,SUMIFS($H$3:$H772,$G$3:$G772,AA$1,$C$3:$C772,"Sell"),0)</f>
        <v>0</v>
      </c>
      <c r="AB772" s="131">
        <f t="shared" si="136"/>
        <v>0</v>
      </c>
      <c r="AC772" s="131">
        <f>SUMIFS('Deductions and Deposits'!$H:$H,'Deductions and Deposits'!$G:$G,D772,'Deductions and Deposits'!$F:$F,"&lt;="&amp;B772)+SUMIFS($F$3:F772,$D$3:D772,D772,$C$3:C772,"Coin Deposit",$E$3:E772,"")</f>
        <v>0</v>
      </c>
      <c r="AD772" s="131">
        <f>SUMIFS('Deductions and Deposits'!$D:$D,'Deductions and Deposits'!$C:$C,D772)+SUMIFS($F:$F,$D:$D,D772,$C:$C,"Coin Deduction")</f>
        <v>0</v>
      </c>
      <c r="AE772" s="131">
        <f>Table5[[#This Row],[Column4]]+Table5[[#This Row],[Column14]]+Table5[[#This Row],[Column19]]+Table5[[#This Row],[Column12]]</f>
        <v>0</v>
      </c>
      <c r="AF772" s="131">
        <f>Table5[[#This Row],[Column5]]+Table5[[#This Row],[Column13]]+Table5[[#This Row],[Column21]]+Table5[[#This Row],[Column18]]</f>
        <v>0</v>
      </c>
      <c r="AG772" s="131">
        <f t="shared" si="137"/>
        <v>0</v>
      </c>
      <c r="AH772" s="131">
        <f t="shared" si="138"/>
        <v>0</v>
      </c>
      <c r="AI772" s="131">
        <f>Table5[[#This Row],[Column17]]-Table5[[#This Row],[Column20]]</f>
        <v>0</v>
      </c>
      <c r="AJ772" s="131">
        <f t="shared" si="139"/>
        <v>0</v>
      </c>
      <c r="AK772" s="131">
        <f t="shared" si="132"/>
        <v>0</v>
      </c>
      <c r="AL772" s="131">
        <f t="shared" si="140"/>
        <v>0</v>
      </c>
      <c r="AM772" s="131" t="str">
        <f t="shared" si="141"/>
        <v/>
      </c>
      <c r="AN772" s="131" t="str">
        <f t="shared" ca="1" si="142"/>
        <v/>
      </c>
    </row>
    <row r="773" spans="1:40" ht="20.25" customHeight="1" x14ac:dyDescent="0.3">
      <c r="A773" s="127"/>
      <c r="B773" s="164"/>
      <c r="C773" s="139"/>
      <c r="D773" s="140"/>
      <c r="E773" s="139"/>
      <c r="F773" s="139"/>
      <c r="G773" s="140"/>
      <c r="H773" s="139"/>
      <c r="I773" s="129"/>
      <c r="L773" s="128"/>
      <c r="M773" s="128"/>
      <c r="N773" s="128"/>
      <c r="O773" s="128"/>
      <c r="P773" s="128"/>
      <c r="Q773" s="128"/>
      <c r="R773" s="128"/>
      <c r="S773" s="128"/>
      <c r="T773" s="120">
        <f t="shared" si="133"/>
        <v>0</v>
      </c>
      <c r="U773" s="131"/>
      <c r="V773" s="131"/>
      <c r="W773" s="131">
        <f>SUMIFS($F$3:F773,$D$3:D773,D773,$C$3:C773,"Buy")+SUMIFS($F$3:F773,$D$3:D773,D773,$C$3:C773,"Coin Deposit",$E$3:E773,"&lt;&gt;")</f>
        <v>0</v>
      </c>
      <c r="X773" s="131">
        <f t="shared" si="134"/>
        <v>0</v>
      </c>
      <c r="Y773" s="131">
        <f>IF($D773=Y$1,SUMIFS($H$3:$H773,$G$3:$G773,Y$1,$C$3:$C773,"Sell"),0)</f>
        <v>0</v>
      </c>
      <c r="Z773" s="131">
        <f t="shared" si="135"/>
        <v>0</v>
      </c>
      <c r="AA773" s="131">
        <f>IF($D773=AA$1,SUMIFS($H$3:$H773,$G$3:$G773,AA$1,$C$3:$C773,"Sell"),0)</f>
        <v>0</v>
      </c>
      <c r="AB773" s="131">
        <f t="shared" si="136"/>
        <v>0</v>
      </c>
      <c r="AC773" s="131">
        <f>SUMIFS('Deductions and Deposits'!$H:$H,'Deductions and Deposits'!$G:$G,D773,'Deductions and Deposits'!$F:$F,"&lt;="&amp;B773)+SUMIFS($F$3:F773,$D$3:D773,D773,$C$3:C773,"Coin Deposit",$E$3:E773,"")</f>
        <v>0</v>
      </c>
      <c r="AD773" s="131">
        <f>SUMIFS('Deductions and Deposits'!$D:$D,'Deductions and Deposits'!$C:$C,D773)+SUMIFS($F:$F,$D:$D,D773,$C:$C,"Coin Deduction")</f>
        <v>0</v>
      </c>
      <c r="AE773" s="131">
        <f>Table5[[#This Row],[Column4]]+Table5[[#This Row],[Column14]]+Table5[[#This Row],[Column19]]+Table5[[#This Row],[Column12]]</f>
        <v>0</v>
      </c>
      <c r="AF773" s="131">
        <f>Table5[[#This Row],[Column5]]+Table5[[#This Row],[Column13]]+Table5[[#This Row],[Column21]]+Table5[[#This Row],[Column18]]</f>
        <v>0</v>
      </c>
      <c r="AG773" s="131">
        <f t="shared" si="137"/>
        <v>0</v>
      </c>
      <c r="AH773" s="131">
        <f t="shared" si="138"/>
        <v>0</v>
      </c>
      <c r="AI773" s="131">
        <f>Table5[[#This Row],[Column17]]-Table5[[#This Row],[Column20]]</f>
        <v>0</v>
      </c>
      <c r="AJ773" s="131">
        <f t="shared" si="139"/>
        <v>0</v>
      </c>
      <c r="AK773" s="131">
        <f t="shared" si="132"/>
        <v>0</v>
      </c>
      <c r="AL773" s="131">
        <f t="shared" si="140"/>
        <v>0</v>
      </c>
      <c r="AM773" s="131" t="str">
        <f t="shared" si="141"/>
        <v/>
      </c>
      <c r="AN773" s="131" t="str">
        <f t="shared" ca="1" si="142"/>
        <v/>
      </c>
    </row>
    <row r="774" spans="1:40" ht="20.25" customHeight="1" x14ac:dyDescent="0.3">
      <c r="A774" s="127"/>
      <c r="B774" s="164"/>
      <c r="C774" s="139"/>
      <c r="D774" s="140"/>
      <c r="E774" s="139"/>
      <c r="F774" s="139"/>
      <c r="G774" s="140"/>
      <c r="H774" s="139"/>
      <c r="I774" s="129"/>
      <c r="L774" s="128"/>
      <c r="M774" s="128"/>
      <c r="N774" s="128"/>
      <c r="O774" s="128"/>
      <c r="P774" s="128"/>
      <c r="Q774" s="128"/>
      <c r="R774" s="128"/>
      <c r="S774" s="128"/>
      <c r="T774" s="120">
        <f t="shared" si="133"/>
        <v>0</v>
      </c>
      <c r="U774" s="131"/>
      <c r="V774" s="131"/>
      <c r="W774" s="131">
        <f>SUMIFS($F$3:F774,$D$3:D774,D774,$C$3:C774,"Buy")+SUMIFS($F$3:F774,$D$3:D774,D774,$C$3:C774,"Coin Deposit",$E$3:E774,"&lt;&gt;")</f>
        <v>0</v>
      </c>
      <c r="X774" s="131">
        <f t="shared" si="134"/>
        <v>0</v>
      </c>
      <c r="Y774" s="131">
        <f>IF($D774=Y$1,SUMIFS($H$3:$H774,$G$3:$G774,Y$1,$C$3:$C774,"Sell"),0)</f>
        <v>0</v>
      </c>
      <c r="Z774" s="131">
        <f t="shared" si="135"/>
        <v>0</v>
      </c>
      <c r="AA774" s="131">
        <f>IF($D774=AA$1,SUMIFS($H$3:$H774,$G$3:$G774,AA$1,$C$3:$C774,"Sell"),0)</f>
        <v>0</v>
      </c>
      <c r="AB774" s="131">
        <f t="shared" si="136"/>
        <v>0</v>
      </c>
      <c r="AC774" s="131">
        <f>SUMIFS('Deductions and Deposits'!$H:$H,'Deductions and Deposits'!$G:$G,D774,'Deductions and Deposits'!$F:$F,"&lt;="&amp;B774)+SUMIFS($F$3:F774,$D$3:D774,D774,$C$3:C774,"Coin Deposit",$E$3:E774,"")</f>
        <v>0</v>
      </c>
      <c r="AD774" s="131">
        <f>SUMIFS('Deductions and Deposits'!$D:$D,'Deductions and Deposits'!$C:$C,D774)+SUMIFS($F:$F,$D:$D,D774,$C:$C,"Coin Deduction")</f>
        <v>0</v>
      </c>
      <c r="AE774" s="131">
        <f>Table5[[#This Row],[Column4]]+Table5[[#This Row],[Column14]]+Table5[[#This Row],[Column19]]+Table5[[#This Row],[Column12]]</f>
        <v>0</v>
      </c>
      <c r="AF774" s="131">
        <f>Table5[[#This Row],[Column5]]+Table5[[#This Row],[Column13]]+Table5[[#This Row],[Column21]]+Table5[[#This Row],[Column18]]</f>
        <v>0</v>
      </c>
      <c r="AG774" s="131">
        <f t="shared" si="137"/>
        <v>0</v>
      </c>
      <c r="AH774" s="131">
        <f t="shared" si="138"/>
        <v>0</v>
      </c>
      <c r="AI774" s="131">
        <f>Table5[[#This Row],[Column17]]-Table5[[#This Row],[Column20]]</f>
        <v>0</v>
      </c>
      <c r="AJ774" s="131">
        <f t="shared" si="139"/>
        <v>0</v>
      </c>
      <c r="AK774" s="131">
        <f t="shared" si="132"/>
        <v>0</v>
      </c>
      <c r="AL774" s="131">
        <f t="shared" si="140"/>
        <v>0</v>
      </c>
      <c r="AM774" s="131" t="str">
        <f t="shared" si="141"/>
        <v/>
      </c>
      <c r="AN774" s="131" t="str">
        <f t="shared" ca="1" si="142"/>
        <v/>
      </c>
    </row>
    <row r="775" spans="1:40" ht="20.25" customHeight="1" x14ac:dyDescent="0.3">
      <c r="A775" s="127"/>
      <c r="B775" s="164"/>
      <c r="C775" s="139"/>
      <c r="D775" s="140"/>
      <c r="E775" s="139"/>
      <c r="F775" s="139"/>
      <c r="G775" s="140"/>
      <c r="H775" s="139"/>
      <c r="I775" s="129"/>
      <c r="L775" s="128"/>
      <c r="M775" s="128"/>
      <c r="N775" s="128"/>
      <c r="O775" s="128"/>
      <c r="P775" s="128"/>
      <c r="Q775" s="128"/>
      <c r="R775" s="128"/>
      <c r="S775" s="128"/>
      <c r="T775" s="120">
        <f t="shared" si="133"/>
        <v>0</v>
      </c>
      <c r="U775" s="131"/>
      <c r="V775" s="131"/>
      <c r="W775" s="131">
        <f>SUMIFS($F$3:F775,$D$3:D775,D775,$C$3:C775,"Buy")+SUMIFS($F$3:F775,$D$3:D775,D775,$C$3:C775,"Coin Deposit",$E$3:E775,"&lt;&gt;")</f>
        <v>0</v>
      </c>
      <c r="X775" s="131">
        <f t="shared" si="134"/>
        <v>0</v>
      </c>
      <c r="Y775" s="131">
        <f>IF($D775=Y$1,SUMIFS($H$3:$H775,$G$3:$G775,Y$1,$C$3:$C775,"Sell"),0)</f>
        <v>0</v>
      </c>
      <c r="Z775" s="131">
        <f t="shared" si="135"/>
        <v>0</v>
      </c>
      <c r="AA775" s="131">
        <f>IF($D775=AA$1,SUMIFS($H$3:$H775,$G$3:$G775,AA$1,$C$3:$C775,"Sell"),0)</f>
        <v>0</v>
      </c>
      <c r="AB775" s="131">
        <f t="shared" si="136"/>
        <v>0</v>
      </c>
      <c r="AC775" s="131">
        <f>SUMIFS('Deductions and Deposits'!$H:$H,'Deductions and Deposits'!$G:$G,D775,'Deductions and Deposits'!$F:$F,"&lt;="&amp;B775)+SUMIFS($F$3:F775,$D$3:D775,D775,$C$3:C775,"Coin Deposit",$E$3:E775,"")</f>
        <v>0</v>
      </c>
      <c r="AD775" s="131">
        <f>SUMIFS('Deductions and Deposits'!$D:$D,'Deductions and Deposits'!$C:$C,D775)+SUMIFS($F:$F,$D:$D,D775,$C:$C,"Coin Deduction")</f>
        <v>0</v>
      </c>
      <c r="AE775" s="131">
        <f>Table5[[#This Row],[Column4]]+Table5[[#This Row],[Column14]]+Table5[[#This Row],[Column19]]+Table5[[#This Row],[Column12]]</f>
        <v>0</v>
      </c>
      <c r="AF775" s="131">
        <f>Table5[[#This Row],[Column5]]+Table5[[#This Row],[Column13]]+Table5[[#This Row],[Column21]]+Table5[[#This Row],[Column18]]</f>
        <v>0</v>
      </c>
      <c r="AG775" s="131">
        <f t="shared" si="137"/>
        <v>0</v>
      </c>
      <c r="AH775" s="131">
        <f t="shared" si="138"/>
        <v>0</v>
      </c>
      <c r="AI775" s="131">
        <f>Table5[[#This Row],[Column17]]-Table5[[#This Row],[Column20]]</f>
        <v>0</v>
      </c>
      <c r="AJ775" s="131">
        <f t="shared" si="139"/>
        <v>0</v>
      </c>
      <c r="AK775" s="131">
        <f t="shared" si="132"/>
        <v>0</v>
      </c>
      <c r="AL775" s="131">
        <f t="shared" si="140"/>
        <v>0</v>
      </c>
      <c r="AM775" s="131" t="str">
        <f t="shared" si="141"/>
        <v/>
      </c>
      <c r="AN775" s="131" t="str">
        <f t="shared" ca="1" si="142"/>
        <v/>
      </c>
    </row>
    <row r="776" spans="1:40" ht="20.25" customHeight="1" x14ac:dyDescent="0.3">
      <c r="A776" s="127"/>
      <c r="B776" s="164"/>
      <c r="C776" s="139"/>
      <c r="D776" s="140"/>
      <c r="E776" s="139"/>
      <c r="F776" s="139"/>
      <c r="G776" s="140"/>
      <c r="H776" s="139"/>
      <c r="I776" s="129"/>
      <c r="L776" s="128"/>
      <c r="M776" s="128"/>
      <c r="N776" s="128"/>
      <c r="O776" s="128"/>
      <c r="P776" s="128"/>
      <c r="Q776" s="128"/>
      <c r="R776" s="128"/>
      <c r="S776" s="128"/>
      <c r="T776" s="120">
        <f t="shared" si="133"/>
        <v>0</v>
      </c>
      <c r="U776" s="131"/>
      <c r="V776" s="131"/>
      <c r="W776" s="131">
        <f>SUMIFS($F$3:F776,$D$3:D776,D776,$C$3:C776,"Buy")+SUMIFS($F$3:F776,$D$3:D776,D776,$C$3:C776,"Coin Deposit",$E$3:E776,"&lt;&gt;")</f>
        <v>0</v>
      </c>
      <c r="X776" s="131">
        <f t="shared" si="134"/>
        <v>0</v>
      </c>
      <c r="Y776" s="131">
        <f>IF($D776=Y$1,SUMIFS($H$3:$H776,$G$3:$G776,Y$1,$C$3:$C776,"Sell"),0)</f>
        <v>0</v>
      </c>
      <c r="Z776" s="131">
        <f t="shared" si="135"/>
        <v>0</v>
      </c>
      <c r="AA776" s="131">
        <f>IF($D776=AA$1,SUMIFS($H$3:$H776,$G$3:$G776,AA$1,$C$3:$C776,"Sell"),0)</f>
        <v>0</v>
      </c>
      <c r="AB776" s="131">
        <f t="shared" si="136"/>
        <v>0</v>
      </c>
      <c r="AC776" s="131">
        <f>SUMIFS('Deductions and Deposits'!$H:$H,'Deductions and Deposits'!$G:$G,D776,'Deductions and Deposits'!$F:$F,"&lt;="&amp;B776)+SUMIFS($F$3:F776,$D$3:D776,D776,$C$3:C776,"Coin Deposit",$E$3:E776,"")</f>
        <v>0</v>
      </c>
      <c r="AD776" s="131">
        <f>SUMIFS('Deductions and Deposits'!$D:$D,'Deductions and Deposits'!$C:$C,D776)+SUMIFS($F:$F,$D:$D,D776,$C:$C,"Coin Deduction")</f>
        <v>0</v>
      </c>
      <c r="AE776" s="131">
        <f>Table5[[#This Row],[Column4]]+Table5[[#This Row],[Column14]]+Table5[[#This Row],[Column19]]+Table5[[#This Row],[Column12]]</f>
        <v>0</v>
      </c>
      <c r="AF776" s="131">
        <f>Table5[[#This Row],[Column5]]+Table5[[#This Row],[Column13]]+Table5[[#This Row],[Column21]]+Table5[[#This Row],[Column18]]</f>
        <v>0</v>
      </c>
      <c r="AG776" s="131">
        <f t="shared" si="137"/>
        <v>0</v>
      </c>
      <c r="AH776" s="131">
        <f t="shared" si="138"/>
        <v>0</v>
      </c>
      <c r="AI776" s="131">
        <f>Table5[[#This Row],[Column17]]-Table5[[#This Row],[Column20]]</f>
        <v>0</v>
      </c>
      <c r="AJ776" s="131">
        <f t="shared" si="139"/>
        <v>0</v>
      </c>
      <c r="AK776" s="131">
        <f t="shared" si="132"/>
        <v>0</v>
      </c>
      <c r="AL776" s="131">
        <f t="shared" si="140"/>
        <v>0</v>
      </c>
      <c r="AM776" s="131" t="str">
        <f t="shared" si="141"/>
        <v/>
      </c>
      <c r="AN776" s="131" t="str">
        <f t="shared" ca="1" si="142"/>
        <v/>
      </c>
    </row>
    <row r="777" spans="1:40" ht="20.25" customHeight="1" x14ac:dyDescent="0.3">
      <c r="A777" s="127"/>
      <c r="B777" s="164"/>
      <c r="C777" s="139"/>
      <c r="D777" s="140"/>
      <c r="E777" s="139"/>
      <c r="F777" s="139"/>
      <c r="G777" s="140"/>
      <c r="H777" s="139"/>
      <c r="I777" s="129"/>
      <c r="L777" s="128"/>
      <c r="M777" s="128"/>
      <c r="N777" s="128"/>
      <c r="O777" s="128"/>
      <c r="P777" s="128"/>
      <c r="Q777" s="128"/>
      <c r="R777" s="128"/>
      <c r="S777" s="128"/>
      <c r="T777" s="120">
        <f t="shared" si="133"/>
        <v>0</v>
      </c>
      <c r="U777" s="131"/>
      <c r="V777" s="131"/>
      <c r="W777" s="131">
        <f>SUMIFS($F$3:F777,$D$3:D777,D777,$C$3:C777,"Buy")+SUMIFS($F$3:F777,$D$3:D777,D777,$C$3:C777,"Coin Deposit",$E$3:E777,"&lt;&gt;")</f>
        <v>0</v>
      </c>
      <c r="X777" s="131">
        <f t="shared" si="134"/>
        <v>0</v>
      </c>
      <c r="Y777" s="131">
        <f>IF($D777=Y$1,SUMIFS($H$3:$H777,$G$3:$G777,Y$1,$C$3:$C777,"Sell"),0)</f>
        <v>0</v>
      </c>
      <c r="Z777" s="131">
        <f t="shared" si="135"/>
        <v>0</v>
      </c>
      <c r="AA777" s="131">
        <f>IF($D777=AA$1,SUMIFS($H$3:$H777,$G$3:$G777,AA$1,$C$3:$C777,"Sell"),0)</f>
        <v>0</v>
      </c>
      <c r="AB777" s="131">
        <f t="shared" si="136"/>
        <v>0</v>
      </c>
      <c r="AC777" s="131">
        <f>SUMIFS('Deductions and Deposits'!$H:$H,'Deductions and Deposits'!$G:$G,D777,'Deductions and Deposits'!$F:$F,"&lt;="&amp;B777)+SUMIFS($F$3:F777,$D$3:D777,D777,$C$3:C777,"Coin Deposit",$E$3:E777,"")</f>
        <v>0</v>
      </c>
      <c r="AD777" s="131">
        <f>SUMIFS('Deductions and Deposits'!$D:$D,'Deductions and Deposits'!$C:$C,D777)+SUMIFS($F:$F,$D:$D,D777,$C:$C,"Coin Deduction")</f>
        <v>0</v>
      </c>
      <c r="AE777" s="131">
        <f>Table5[[#This Row],[Column4]]+Table5[[#This Row],[Column14]]+Table5[[#This Row],[Column19]]+Table5[[#This Row],[Column12]]</f>
        <v>0</v>
      </c>
      <c r="AF777" s="131">
        <f>Table5[[#This Row],[Column5]]+Table5[[#This Row],[Column13]]+Table5[[#This Row],[Column21]]+Table5[[#This Row],[Column18]]</f>
        <v>0</v>
      </c>
      <c r="AG777" s="131">
        <f t="shared" si="137"/>
        <v>0</v>
      </c>
      <c r="AH777" s="131">
        <f t="shared" si="138"/>
        <v>0</v>
      </c>
      <c r="AI777" s="131">
        <f>Table5[[#This Row],[Column17]]-Table5[[#This Row],[Column20]]</f>
        <v>0</v>
      </c>
      <c r="AJ777" s="131">
        <f t="shared" si="139"/>
        <v>0</v>
      </c>
      <c r="AK777" s="131">
        <f t="shared" si="132"/>
        <v>0</v>
      </c>
      <c r="AL777" s="131">
        <f t="shared" si="140"/>
        <v>0</v>
      </c>
      <c r="AM777" s="131" t="str">
        <f t="shared" si="141"/>
        <v/>
      </c>
      <c r="AN777" s="131" t="str">
        <f t="shared" ca="1" si="142"/>
        <v/>
      </c>
    </row>
    <row r="778" spans="1:40" ht="20.25" customHeight="1" x14ac:dyDescent="0.3">
      <c r="A778" s="127"/>
      <c r="B778" s="164"/>
      <c r="C778" s="139"/>
      <c r="D778" s="140"/>
      <c r="E778" s="139"/>
      <c r="F778" s="139"/>
      <c r="G778" s="140"/>
      <c r="H778" s="139"/>
      <c r="I778" s="129"/>
      <c r="L778" s="128"/>
      <c r="M778" s="128"/>
      <c r="N778" s="128"/>
      <c r="O778" s="128"/>
      <c r="P778" s="128"/>
      <c r="Q778" s="128"/>
      <c r="R778" s="128"/>
      <c r="S778" s="128"/>
      <c r="T778" s="120">
        <f t="shared" si="133"/>
        <v>0</v>
      </c>
      <c r="U778" s="131"/>
      <c r="V778" s="131"/>
      <c r="W778" s="131">
        <f>SUMIFS($F$3:F778,$D$3:D778,D778,$C$3:C778,"Buy")+SUMIFS($F$3:F778,$D$3:D778,D778,$C$3:C778,"Coin Deposit",$E$3:E778,"&lt;&gt;")</f>
        <v>0</v>
      </c>
      <c r="X778" s="131">
        <f t="shared" si="134"/>
        <v>0</v>
      </c>
      <c r="Y778" s="131">
        <f>IF($D778=Y$1,SUMIFS($H$3:$H778,$G$3:$G778,Y$1,$C$3:$C778,"Sell"),0)</f>
        <v>0</v>
      </c>
      <c r="Z778" s="131">
        <f t="shared" si="135"/>
        <v>0</v>
      </c>
      <c r="AA778" s="131">
        <f>IF($D778=AA$1,SUMIFS($H$3:$H778,$G$3:$G778,AA$1,$C$3:$C778,"Sell"),0)</f>
        <v>0</v>
      </c>
      <c r="AB778" s="131">
        <f t="shared" si="136"/>
        <v>0</v>
      </c>
      <c r="AC778" s="131">
        <f>SUMIFS('Deductions and Deposits'!$H:$H,'Deductions and Deposits'!$G:$G,D778,'Deductions and Deposits'!$F:$F,"&lt;="&amp;B778)+SUMIFS($F$3:F778,$D$3:D778,D778,$C$3:C778,"Coin Deposit",$E$3:E778,"")</f>
        <v>0</v>
      </c>
      <c r="AD778" s="131">
        <f>SUMIFS('Deductions and Deposits'!$D:$D,'Deductions and Deposits'!$C:$C,D778)+SUMIFS($F:$F,$D:$D,D778,$C:$C,"Coin Deduction")</f>
        <v>0</v>
      </c>
      <c r="AE778" s="131">
        <f>Table5[[#This Row],[Column4]]+Table5[[#This Row],[Column14]]+Table5[[#This Row],[Column19]]+Table5[[#This Row],[Column12]]</f>
        <v>0</v>
      </c>
      <c r="AF778" s="131">
        <f>Table5[[#This Row],[Column5]]+Table5[[#This Row],[Column13]]+Table5[[#This Row],[Column21]]+Table5[[#This Row],[Column18]]</f>
        <v>0</v>
      </c>
      <c r="AG778" s="131">
        <f t="shared" si="137"/>
        <v>0</v>
      </c>
      <c r="AH778" s="131">
        <f t="shared" si="138"/>
        <v>0</v>
      </c>
      <c r="AI778" s="131">
        <f>Table5[[#This Row],[Column17]]-Table5[[#This Row],[Column20]]</f>
        <v>0</v>
      </c>
      <c r="AJ778" s="131">
        <f t="shared" si="139"/>
        <v>0</v>
      </c>
      <c r="AK778" s="131">
        <f t="shared" si="132"/>
        <v>0</v>
      </c>
      <c r="AL778" s="131">
        <f t="shared" si="140"/>
        <v>0</v>
      </c>
      <c r="AM778" s="131" t="str">
        <f t="shared" si="141"/>
        <v/>
      </c>
      <c r="AN778" s="131" t="str">
        <f t="shared" ca="1" si="142"/>
        <v/>
      </c>
    </row>
    <row r="779" spans="1:40" ht="20.25" customHeight="1" x14ac:dyDescent="0.3">
      <c r="A779" s="127"/>
      <c r="B779" s="164"/>
      <c r="C779" s="139"/>
      <c r="D779" s="140"/>
      <c r="E779" s="139"/>
      <c r="F779" s="139"/>
      <c r="G779" s="140"/>
      <c r="H779" s="139"/>
      <c r="I779" s="129"/>
      <c r="L779" s="128"/>
      <c r="M779" s="128"/>
      <c r="N779" s="128"/>
      <c r="O779" s="128"/>
      <c r="P779" s="128"/>
      <c r="Q779" s="128"/>
      <c r="R779" s="128"/>
      <c r="S779" s="128"/>
      <c r="T779" s="120">
        <f t="shared" si="133"/>
        <v>0</v>
      </c>
      <c r="U779" s="131"/>
      <c r="V779" s="131"/>
      <c r="W779" s="131">
        <f>SUMIFS($F$3:F779,$D$3:D779,D779,$C$3:C779,"Buy")+SUMIFS($F$3:F779,$D$3:D779,D779,$C$3:C779,"Coin Deposit",$E$3:E779,"&lt;&gt;")</f>
        <v>0</v>
      </c>
      <c r="X779" s="131">
        <f t="shared" si="134"/>
        <v>0</v>
      </c>
      <c r="Y779" s="131">
        <f>IF($D779=Y$1,SUMIFS($H$3:$H779,$G$3:$G779,Y$1,$C$3:$C779,"Sell"),0)</f>
        <v>0</v>
      </c>
      <c r="Z779" s="131">
        <f t="shared" si="135"/>
        <v>0</v>
      </c>
      <c r="AA779" s="131">
        <f>IF($D779=AA$1,SUMIFS($H$3:$H779,$G$3:$G779,AA$1,$C$3:$C779,"Sell"),0)</f>
        <v>0</v>
      </c>
      <c r="AB779" s="131">
        <f t="shared" si="136"/>
        <v>0</v>
      </c>
      <c r="AC779" s="131">
        <f>SUMIFS('Deductions and Deposits'!$H:$H,'Deductions and Deposits'!$G:$G,D779,'Deductions and Deposits'!$F:$F,"&lt;="&amp;B779)+SUMIFS($F$3:F779,$D$3:D779,D779,$C$3:C779,"Coin Deposit",$E$3:E779,"")</f>
        <v>0</v>
      </c>
      <c r="AD779" s="131">
        <f>SUMIFS('Deductions and Deposits'!$D:$D,'Deductions and Deposits'!$C:$C,D779)+SUMIFS($F:$F,$D:$D,D779,$C:$C,"Coin Deduction")</f>
        <v>0</v>
      </c>
      <c r="AE779" s="131">
        <f>Table5[[#This Row],[Column4]]+Table5[[#This Row],[Column14]]+Table5[[#This Row],[Column19]]+Table5[[#This Row],[Column12]]</f>
        <v>0</v>
      </c>
      <c r="AF779" s="131">
        <f>Table5[[#This Row],[Column5]]+Table5[[#This Row],[Column13]]+Table5[[#This Row],[Column21]]+Table5[[#This Row],[Column18]]</f>
        <v>0</v>
      </c>
      <c r="AG779" s="131">
        <f t="shared" si="137"/>
        <v>0</v>
      </c>
      <c r="AH779" s="131">
        <f t="shared" si="138"/>
        <v>0</v>
      </c>
      <c r="AI779" s="131">
        <f>Table5[[#This Row],[Column17]]-Table5[[#This Row],[Column20]]</f>
        <v>0</v>
      </c>
      <c r="AJ779" s="131">
        <f t="shared" si="139"/>
        <v>0</v>
      </c>
      <c r="AK779" s="131">
        <f t="shared" si="132"/>
        <v>0</v>
      </c>
      <c r="AL779" s="131">
        <f t="shared" si="140"/>
        <v>0</v>
      </c>
      <c r="AM779" s="131" t="str">
        <f t="shared" si="141"/>
        <v/>
      </c>
      <c r="AN779" s="131" t="str">
        <f t="shared" ca="1" si="142"/>
        <v/>
      </c>
    </row>
    <row r="780" spans="1:40" ht="20.25" customHeight="1" x14ac:dyDescent="0.3">
      <c r="A780" s="127"/>
      <c r="B780" s="164"/>
      <c r="C780" s="139"/>
      <c r="D780" s="140"/>
      <c r="E780" s="139"/>
      <c r="F780" s="139"/>
      <c r="G780" s="140"/>
      <c r="H780" s="139"/>
      <c r="I780" s="129"/>
      <c r="L780" s="128"/>
      <c r="M780" s="128"/>
      <c r="N780" s="128"/>
      <c r="O780" s="128"/>
      <c r="P780" s="128"/>
      <c r="Q780" s="128"/>
      <c r="R780" s="128"/>
      <c r="S780" s="128"/>
      <c r="T780" s="120">
        <f t="shared" si="133"/>
        <v>0</v>
      </c>
      <c r="U780" s="131"/>
      <c r="V780" s="131"/>
      <c r="W780" s="131">
        <f>SUMIFS($F$3:F780,$D$3:D780,D780,$C$3:C780,"Buy")+SUMIFS($F$3:F780,$D$3:D780,D780,$C$3:C780,"Coin Deposit",$E$3:E780,"&lt;&gt;")</f>
        <v>0</v>
      </c>
      <c r="X780" s="131">
        <f t="shared" si="134"/>
        <v>0</v>
      </c>
      <c r="Y780" s="131">
        <f>IF($D780=Y$1,SUMIFS($H$3:$H780,$G$3:$G780,Y$1,$C$3:$C780,"Sell"),0)</f>
        <v>0</v>
      </c>
      <c r="Z780" s="131">
        <f t="shared" si="135"/>
        <v>0</v>
      </c>
      <c r="AA780" s="131">
        <f>IF($D780=AA$1,SUMIFS($H$3:$H780,$G$3:$G780,AA$1,$C$3:$C780,"Sell"),0)</f>
        <v>0</v>
      </c>
      <c r="AB780" s="131">
        <f t="shared" si="136"/>
        <v>0</v>
      </c>
      <c r="AC780" s="131">
        <f>SUMIFS('Deductions and Deposits'!$H:$H,'Deductions and Deposits'!$G:$G,D780,'Deductions and Deposits'!$F:$F,"&lt;="&amp;B780)+SUMIFS($F$3:F780,$D$3:D780,D780,$C$3:C780,"Coin Deposit",$E$3:E780,"")</f>
        <v>0</v>
      </c>
      <c r="AD780" s="131">
        <f>SUMIFS('Deductions and Deposits'!$D:$D,'Deductions and Deposits'!$C:$C,D780)+SUMIFS($F:$F,$D:$D,D780,$C:$C,"Coin Deduction")</f>
        <v>0</v>
      </c>
      <c r="AE780" s="131">
        <f>Table5[[#This Row],[Column4]]+Table5[[#This Row],[Column14]]+Table5[[#This Row],[Column19]]+Table5[[#This Row],[Column12]]</f>
        <v>0</v>
      </c>
      <c r="AF780" s="131">
        <f>Table5[[#This Row],[Column5]]+Table5[[#This Row],[Column13]]+Table5[[#This Row],[Column21]]+Table5[[#This Row],[Column18]]</f>
        <v>0</v>
      </c>
      <c r="AG780" s="131">
        <f t="shared" si="137"/>
        <v>0</v>
      </c>
      <c r="AH780" s="131">
        <f t="shared" si="138"/>
        <v>0</v>
      </c>
      <c r="AI780" s="131">
        <f>Table5[[#This Row],[Column17]]-Table5[[#This Row],[Column20]]</f>
        <v>0</v>
      </c>
      <c r="AJ780" s="131">
        <f t="shared" si="139"/>
        <v>0</v>
      </c>
      <c r="AK780" s="131">
        <f t="shared" si="132"/>
        <v>0</v>
      </c>
      <c r="AL780" s="131">
        <f t="shared" si="140"/>
        <v>0</v>
      </c>
      <c r="AM780" s="131" t="str">
        <f t="shared" si="141"/>
        <v/>
      </c>
      <c r="AN780" s="131" t="str">
        <f t="shared" ca="1" si="142"/>
        <v/>
      </c>
    </row>
    <row r="781" spans="1:40" ht="20.25" customHeight="1" x14ac:dyDescent="0.3">
      <c r="A781" s="127"/>
      <c r="B781" s="164"/>
      <c r="C781" s="139"/>
      <c r="D781" s="140"/>
      <c r="E781" s="139"/>
      <c r="F781" s="139"/>
      <c r="G781" s="140"/>
      <c r="H781" s="139"/>
      <c r="I781" s="129"/>
      <c r="L781" s="128"/>
      <c r="M781" s="128"/>
      <c r="N781" s="128"/>
      <c r="O781" s="128"/>
      <c r="P781" s="128"/>
      <c r="Q781" s="128"/>
      <c r="R781" s="128"/>
      <c r="S781" s="128"/>
      <c r="T781" s="120">
        <f t="shared" si="133"/>
        <v>0</v>
      </c>
      <c r="U781" s="131"/>
      <c r="V781" s="131"/>
      <c r="W781" s="131">
        <f>SUMIFS($F$3:F781,$D$3:D781,D781,$C$3:C781,"Buy")+SUMIFS($F$3:F781,$D$3:D781,D781,$C$3:C781,"Coin Deposit",$E$3:E781,"&lt;&gt;")</f>
        <v>0</v>
      </c>
      <c r="X781" s="131">
        <f t="shared" si="134"/>
        <v>0</v>
      </c>
      <c r="Y781" s="131">
        <f>IF($D781=Y$1,SUMIFS($H$3:$H781,$G$3:$G781,Y$1,$C$3:$C781,"Sell"),0)</f>
        <v>0</v>
      </c>
      <c r="Z781" s="131">
        <f t="shared" si="135"/>
        <v>0</v>
      </c>
      <c r="AA781" s="131">
        <f>IF($D781=AA$1,SUMIFS($H$3:$H781,$G$3:$G781,AA$1,$C$3:$C781,"Sell"),0)</f>
        <v>0</v>
      </c>
      <c r="AB781" s="131">
        <f t="shared" si="136"/>
        <v>0</v>
      </c>
      <c r="AC781" s="131">
        <f>SUMIFS('Deductions and Deposits'!$H:$H,'Deductions and Deposits'!$G:$G,D781,'Deductions and Deposits'!$F:$F,"&lt;="&amp;B781)+SUMIFS($F$3:F781,$D$3:D781,D781,$C$3:C781,"Coin Deposit",$E$3:E781,"")</f>
        <v>0</v>
      </c>
      <c r="AD781" s="131">
        <f>SUMIFS('Deductions and Deposits'!$D:$D,'Deductions and Deposits'!$C:$C,D781)+SUMIFS($F:$F,$D:$D,D781,$C:$C,"Coin Deduction")</f>
        <v>0</v>
      </c>
      <c r="AE781" s="131">
        <f>Table5[[#This Row],[Column4]]+Table5[[#This Row],[Column14]]+Table5[[#This Row],[Column19]]+Table5[[#This Row],[Column12]]</f>
        <v>0</v>
      </c>
      <c r="AF781" s="131">
        <f>Table5[[#This Row],[Column5]]+Table5[[#This Row],[Column13]]+Table5[[#This Row],[Column21]]+Table5[[#This Row],[Column18]]</f>
        <v>0</v>
      </c>
      <c r="AG781" s="131">
        <f t="shared" si="137"/>
        <v>0</v>
      </c>
      <c r="AH781" s="131">
        <f t="shared" si="138"/>
        <v>0</v>
      </c>
      <c r="AI781" s="131">
        <f>Table5[[#This Row],[Column17]]-Table5[[#This Row],[Column20]]</f>
        <v>0</v>
      </c>
      <c r="AJ781" s="131">
        <f t="shared" si="139"/>
        <v>0</v>
      </c>
      <c r="AK781" s="131">
        <f t="shared" si="132"/>
        <v>0</v>
      </c>
      <c r="AL781" s="131">
        <f t="shared" si="140"/>
        <v>0</v>
      </c>
      <c r="AM781" s="131" t="str">
        <f t="shared" si="141"/>
        <v/>
      </c>
      <c r="AN781" s="131" t="str">
        <f t="shared" ca="1" si="142"/>
        <v/>
      </c>
    </row>
    <row r="782" spans="1:40" ht="20.25" customHeight="1" x14ac:dyDescent="0.3">
      <c r="A782" s="127"/>
      <c r="B782" s="164"/>
      <c r="C782" s="139"/>
      <c r="D782" s="140"/>
      <c r="E782" s="139"/>
      <c r="F782" s="139"/>
      <c r="G782" s="140"/>
      <c r="H782" s="139"/>
      <c r="I782" s="129"/>
      <c r="L782" s="128"/>
      <c r="M782" s="128"/>
      <c r="N782" s="128"/>
      <c r="O782" s="128"/>
      <c r="P782" s="128"/>
      <c r="Q782" s="128"/>
      <c r="R782" s="128"/>
      <c r="S782" s="128"/>
      <c r="T782" s="120">
        <f t="shared" si="133"/>
        <v>0</v>
      </c>
      <c r="U782" s="131"/>
      <c r="V782" s="131"/>
      <c r="W782" s="131">
        <f>SUMIFS($F$3:F782,$D$3:D782,D782,$C$3:C782,"Buy")+SUMIFS($F$3:F782,$D$3:D782,D782,$C$3:C782,"Coin Deposit",$E$3:E782,"&lt;&gt;")</f>
        <v>0</v>
      </c>
      <c r="X782" s="131">
        <f t="shared" si="134"/>
        <v>0</v>
      </c>
      <c r="Y782" s="131">
        <f>IF($D782=Y$1,SUMIFS($H$3:$H782,$G$3:$G782,Y$1,$C$3:$C782,"Sell"),0)</f>
        <v>0</v>
      </c>
      <c r="Z782" s="131">
        <f t="shared" si="135"/>
        <v>0</v>
      </c>
      <c r="AA782" s="131">
        <f>IF($D782=AA$1,SUMIFS($H$3:$H782,$G$3:$G782,AA$1,$C$3:$C782,"Sell"),0)</f>
        <v>0</v>
      </c>
      <c r="AB782" s="131">
        <f t="shared" si="136"/>
        <v>0</v>
      </c>
      <c r="AC782" s="131">
        <f>SUMIFS('Deductions and Deposits'!$H:$H,'Deductions and Deposits'!$G:$G,D782,'Deductions and Deposits'!$F:$F,"&lt;="&amp;B782)+SUMIFS($F$3:F782,$D$3:D782,D782,$C$3:C782,"Coin Deposit",$E$3:E782,"")</f>
        <v>0</v>
      </c>
      <c r="AD782" s="131">
        <f>SUMIFS('Deductions and Deposits'!$D:$D,'Deductions and Deposits'!$C:$C,D782)+SUMIFS($F:$F,$D:$D,D782,$C:$C,"Coin Deduction")</f>
        <v>0</v>
      </c>
      <c r="AE782" s="131">
        <f>Table5[[#This Row],[Column4]]+Table5[[#This Row],[Column14]]+Table5[[#This Row],[Column19]]+Table5[[#This Row],[Column12]]</f>
        <v>0</v>
      </c>
      <c r="AF782" s="131">
        <f>Table5[[#This Row],[Column5]]+Table5[[#This Row],[Column13]]+Table5[[#This Row],[Column21]]+Table5[[#This Row],[Column18]]</f>
        <v>0</v>
      </c>
      <c r="AG782" s="131">
        <f t="shared" si="137"/>
        <v>0</v>
      </c>
      <c r="AH782" s="131">
        <f t="shared" si="138"/>
        <v>0</v>
      </c>
      <c r="AI782" s="131">
        <f>Table5[[#This Row],[Column17]]-Table5[[#This Row],[Column20]]</f>
        <v>0</v>
      </c>
      <c r="AJ782" s="131">
        <f t="shared" si="139"/>
        <v>0</v>
      </c>
      <c r="AK782" s="131">
        <f t="shared" si="132"/>
        <v>0</v>
      </c>
      <c r="AL782" s="131">
        <f t="shared" si="140"/>
        <v>0</v>
      </c>
      <c r="AM782" s="131" t="str">
        <f t="shared" si="141"/>
        <v/>
      </c>
      <c r="AN782" s="131" t="str">
        <f t="shared" ca="1" si="142"/>
        <v/>
      </c>
    </row>
    <row r="783" spans="1:40" ht="20.25" customHeight="1" x14ac:dyDescent="0.3">
      <c r="A783" s="127"/>
      <c r="B783" s="164"/>
      <c r="C783" s="139"/>
      <c r="D783" s="140"/>
      <c r="E783" s="139"/>
      <c r="F783" s="139"/>
      <c r="G783" s="140"/>
      <c r="H783" s="139"/>
      <c r="I783" s="129"/>
      <c r="L783" s="128"/>
      <c r="M783" s="128"/>
      <c r="N783" s="128"/>
      <c r="O783" s="128"/>
      <c r="P783" s="128"/>
      <c r="Q783" s="128"/>
      <c r="R783" s="128"/>
      <c r="S783" s="128"/>
      <c r="T783" s="120">
        <f t="shared" si="133"/>
        <v>0</v>
      </c>
      <c r="U783" s="131"/>
      <c r="V783" s="131"/>
      <c r="W783" s="131">
        <f>SUMIFS($F$3:F783,$D$3:D783,D783,$C$3:C783,"Buy")+SUMIFS($F$3:F783,$D$3:D783,D783,$C$3:C783,"Coin Deposit",$E$3:E783,"&lt;&gt;")</f>
        <v>0</v>
      </c>
      <c r="X783" s="131">
        <f t="shared" si="134"/>
        <v>0</v>
      </c>
      <c r="Y783" s="131">
        <f>IF($D783=Y$1,SUMIFS($H$3:$H783,$G$3:$G783,Y$1,$C$3:$C783,"Sell"),0)</f>
        <v>0</v>
      </c>
      <c r="Z783" s="131">
        <f t="shared" si="135"/>
        <v>0</v>
      </c>
      <c r="AA783" s="131">
        <f>IF($D783=AA$1,SUMIFS($H$3:$H783,$G$3:$G783,AA$1,$C$3:$C783,"Sell"),0)</f>
        <v>0</v>
      </c>
      <c r="AB783" s="131">
        <f t="shared" si="136"/>
        <v>0</v>
      </c>
      <c r="AC783" s="131">
        <f>SUMIFS('Deductions and Deposits'!$H:$H,'Deductions and Deposits'!$G:$G,D783,'Deductions and Deposits'!$F:$F,"&lt;="&amp;B783)+SUMIFS($F$3:F783,$D$3:D783,D783,$C$3:C783,"Coin Deposit",$E$3:E783,"")</f>
        <v>0</v>
      </c>
      <c r="AD783" s="131">
        <f>SUMIFS('Deductions and Deposits'!$D:$D,'Deductions and Deposits'!$C:$C,D783)+SUMIFS($F:$F,$D:$D,D783,$C:$C,"Coin Deduction")</f>
        <v>0</v>
      </c>
      <c r="AE783" s="131">
        <f>Table5[[#This Row],[Column4]]+Table5[[#This Row],[Column14]]+Table5[[#This Row],[Column19]]+Table5[[#This Row],[Column12]]</f>
        <v>0</v>
      </c>
      <c r="AF783" s="131">
        <f>Table5[[#This Row],[Column5]]+Table5[[#This Row],[Column13]]+Table5[[#This Row],[Column21]]+Table5[[#This Row],[Column18]]</f>
        <v>0</v>
      </c>
      <c r="AG783" s="131">
        <f t="shared" si="137"/>
        <v>0</v>
      </c>
      <c r="AH783" s="131">
        <f t="shared" si="138"/>
        <v>0</v>
      </c>
      <c r="AI783" s="131">
        <f>Table5[[#This Row],[Column17]]-Table5[[#This Row],[Column20]]</f>
        <v>0</v>
      </c>
      <c r="AJ783" s="131">
        <f t="shared" si="139"/>
        <v>0</v>
      </c>
      <c r="AK783" s="131">
        <f t="shared" si="132"/>
        <v>0</v>
      </c>
      <c r="AL783" s="131">
        <f t="shared" si="140"/>
        <v>0</v>
      </c>
      <c r="AM783" s="131" t="str">
        <f t="shared" si="141"/>
        <v/>
      </c>
      <c r="AN783" s="131" t="str">
        <f t="shared" ca="1" si="142"/>
        <v/>
      </c>
    </row>
    <row r="784" spans="1:40" ht="20.25" customHeight="1" x14ac:dyDescent="0.3">
      <c r="A784" s="127"/>
      <c r="B784" s="164"/>
      <c r="C784" s="139"/>
      <c r="D784" s="140"/>
      <c r="E784" s="139"/>
      <c r="F784" s="139"/>
      <c r="G784" s="140"/>
      <c r="H784" s="139"/>
      <c r="I784" s="129"/>
      <c r="L784" s="128"/>
      <c r="M784" s="128"/>
      <c r="N784" s="128"/>
      <c r="O784" s="128"/>
      <c r="P784" s="128"/>
      <c r="Q784" s="128"/>
      <c r="R784" s="128"/>
      <c r="S784" s="128"/>
      <c r="T784" s="120">
        <f t="shared" si="133"/>
        <v>0</v>
      </c>
      <c r="U784" s="131"/>
      <c r="V784" s="131"/>
      <c r="W784" s="131">
        <f>SUMIFS($F$3:F784,$D$3:D784,D784,$C$3:C784,"Buy")+SUMIFS($F$3:F784,$D$3:D784,D784,$C$3:C784,"Coin Deposit",$E$3:E784,"&lt;&gt;")</f>
        <v>0</v>
      </c>
      <c r="X784" s="131">
        <f t="shared" si="134"/>
        <v>0</v>
      </c>
      <c r="Y784" s="131">
        <f>IF($D784=Y$1,SUMIFS($H$3:$H784,$G$3:$G784,Y$1,$C$3:$C784,"Sell"),0)</f>
        <v>0</v>
      </c>
      <c r="Z784" s="131">
        <f t="shared" si="135"/>
        <v>0</v>
      </c>
      <c r="AA784" s="131">
        <f>IF($D784=AA$1,SUMIFS($H$3:$H784,$G$3:$G784,AA$1,$C$3:$C784,"Sell"),0)</f>
        <v>0</v>
      </c>
      <c r="AB784" s="131">
        <f t="shared" si="136"/>
        <v>0</v>
      </c>
      <c r="AC784" s="131">
        <f>SUMIFS('Deductions and Deposits'!$H:$H,'Deductions and Deposits'!$G:$G,D784,'Deductions and Deposits'!$F:$F,"&lt;="&amp;B784)+SUMIFS($F$3:F784,$D$3:D784,D784,$C$3:C784,"Coin Deposit",$E$3:E784,"")</f>
        <v>0</v>
      </c>
      <c r="AD784" s="131">
        <f>SUMIFS('Deductions and Deposits'!$D:$D,'Deductions and Deposits'!$C:$C,D784)+SUMIFS($F:$F,$D:$D,D784,$C:$C,"Coin Deduction")</f>
        <v>0</v>
      </c>
      <c r="AE784" s="131">
        <f>Table5[[#This Row],[Column4]]+Table5[[#This Row],[Column14]]+Table5[[#This Row],[Column19]]+Table5[[#This Row],[Column12]]</f>
        <v>0</v>
      </c>
      <c r="AF784" s="131">
        <f>Table5[[#This Row],[Column5]]+Table5[[#This Row],[Column13]]+Table5[[#This Row],[Column21]]+Table5[[#This Row],[Column18]]</f>
        <v>0</v>
      </c>
      <c r="AG784" s="131">
        <f t="shared" si="137"/>
        <v>0</v>
      </c>
      <c r="AH784" s="131">
        <f t="shared" si="138"/>
        <v>0</v>
      </c>
      <c r="AI784" s="131">
        <f>Table5[[#This Row],[Column17]]-Table5[[#This Row],[Column20]]</f>
        <v>0</v>
      </c>
      <c r="AJ784" s="131">
        <f t="shared" si="139"/>
        <v>0</v>
      </c>
      <c r="AK784" s="131">
        <f t="shared" si="132"/>
        <v>0</v>
      </c>
      <c r="AL784" s="131">
        <f t="shared" si="140"/>
        <v>0</v>
      </c>
      <c r="AM784" s="131" t="str">
        <f t="shared" si="141"/>
        <v/>
      </c>
      <c r="AN784" s="131" t="str">
        <f t="shared" ca="1" si="142"/>
        <v/>
      </c>
    </row>
    <row r="785" spans="1:40" ht="20.25" customHeight="1" x14ac:dyDescent="0.3">
      <c r="A785" s="127"/>
      <c r="B785" s="164"/>
      <c r="C785" s="139"/>
      <c r="D785" s="140"/>
      <c r="E785" s="139"/>
      <c r="F785" s="139"/>
      <c r="G785" s="140"/>
      <c r="H785" s="139"/>
      <c r="I785" s="129"/>
      <c r="L785" s="128"/>
      <c r="M785" s="128"/>
      <c r="N785" s="128"/>
      <c r="O785" s="128"/>
      <c r="P785" s="128"/>
      <c r="Q785" s="128"/>
      <c r="R785" s="128"/>
      <c r="S785" s="128"/>
      <c r="T785" s="120">
        <f t="shared" si="133"/>
        <v>0</v>
      </c>
      <c r="U785" s="131"/>
      <c r="V785" s="131"/>
      <c r="W785" s="131">
        <f>SUMIFS($F$3:F785,$D$3:D785,D785,$C$3:C785,"Buy")+SUMIFS($F$3:F785,$D$3:D785,D785,$C$3:C785,"Coin Deposit",$E$3:E785,"&lt;&gt;")</f>
        <v>0</v>
      </c>
      <c r="X785" s="131">
        <f t="shared" si="134"/>
        <v>0</v>
      </c>
      <c r="Y785" s="131">
        <f>IF($D785=Y$1,SUMIFS($H$3:$H785,$G$3:$G785,Y$1,$C$3:$C785,"Sell"),0)</f>
        <v>0</v>
      </c>
      <c r="Z785" s="131">
        <f t="shared" si="135"/>
        <v>0</v>
      </c>
      <c r="AA785" s="131">
        <f>IF($D785=AA$1,SUMIFS($H$3:$H785,$G$3:$G785,AA$1,$C$3:$C785,"Sell"),0)</f>
        <v>0</v>
      </c>
      <c r="AB785" s="131">
        <f t="shared" si="136"/>
        <v>0</v>
      </c>
      <c r="AC785" s="131">
        <f>SUMIFS('Deductions and Deposits'!$H:$H,'Deductions and Deposits'!$G:$G,D785,'Deductions and Deposits'!$F:$F,"&lt;="&amp;B785)+SUMIFS($F$3:F785,$D$3:D785,D785,$C$3:C785,"Coin Deposit",$E$3:E785,"")</f>
        <v>0</v>
      </c>
      <c r="AD785" s="131">
        <f>SUMIFS('Deductions and Deposits'!$D:$D,'Deductions and Deposits'!$C:$C,D785)+SUMIFS($F:$F,$D:$D,D785,$C:$C,"Coin Deduction")</f>
        <v>0</v>
      </c>
      <c r="AE785" s="131">
        <f>Table5[[#This Row],[Column4]]+Table5[[#This Row],[Column14]]+Table5[[#This Row],[Column19]]+Table5[[#This Row],[Column12]]</f>
        <v>0</v>
      </c>
      <c r="AF785" s="131">
        <f>Table5[[#This Row],[Column5]]+Table5[[#This Row],[Column13]]+Table5[[#This Row],[Column21]]+Table5[[#This Row],[Column18]]</f>
        <v>0</v>
      </c>
      <c r="AG785" s="131">
        <f t="shared" si="137"/>
        <v>0</v>
      </c>
      <c r="AH785" s="131">
        <f t="shared" si="138"/>
        <v>0</v>
      </c>
      <c r="AI785" s="131">
        <f>Table5[[#This Row],[Column17]]-Table5[[#This Row],[Column20]]</f>
        <v>0</v>
      </c>
      <c r="AJ785" s="131">
        <f t="shared" si="139"/>
        <v>0</v>
      </c>
      <c r="AK785" s="131">
        <f t="shared" ref="AK785:AK848" si="143">AJ785*T785</f>
        <v>0</v>
      </c>
      <c r="AL785" s="131">
        <f t="shared" si="140"/>
        <v>0</v>
      </c>
      <c r="AM785" s="131" t="str">
        <f t="shared" si="141"/>
        <v/>
      </c>
      <c r="AN785" s="131" t="str">
        <f t="shared" ca="1" si="142"/>
        <v/>
      </c>
    </row>
    <row r="786" spans="1:40" ht="20.25" customHeight="1" x14ac:dyDescent="0.3">
      <c r="A786" s="127"/>
      <c r="B786" s="164"/>
      <c r="C786" s="139"/>
      <c r="D786" s="140"/>
      <c r="E786" s="139"/>
      <c r="F786" s="139"/>
      <c r="G786" s="140"/>
      <c r="H786" s="139"/>
      <c r="I786" s="129"/>
      <c r="L786" s="128"/>
      <c r="M786" s="128"/>
      <c r="N786" s="128"/>
      <c r="O786" s="128"/>
      <c r="P786" s="128"/>
      <c r="Q786" s="128"/>
      <c r="R786" s="128"/>
      <c r="S786" s="128"/>
      <c r="T786" s="120">
        <f t="shared" si="133"/>
        <v>0</v>
      </c>
      <c r="U786" s="131"/>
      <c r="V786" s="131"/>
      <c r="W786" s="131">
        <f>SUMIFS($F$3:F786,$D$3:D786,D786,$C$3:C786,"Buy")+SUMIFS($F$3:F786,$D$3:D786,D786,$C$3:C786,"Coin Deposit",$E$3:E786,"&lt;&gt;")</f>
        <v>0</v>
      </c>
      <c r="X786" s="131">
        <f t="shared" si="134"/>
        <v>0</v>
      </c>
      <c r="Y786" s="131">
        <f>IF($D786=Y$1,SUMIFS($H$3:$H786,$G$3:$G786,Y$1,$C$3:$C786,"Sell"),0)</f>
        <v>0</v>
      </c>
      <c r="Z786" s="131">
        <f t="shared" si="135"/>
        <v>0</v>
      </c>
      <c r="AA786" s="131">
        <f>IF($D786=AA$1,SUMIFS($H$3:$H786,$G$3:$G786,AA$1,$C$3:$C786,"Sell"),0)</f>
        <v>0</v>
      </c>
      <c r="AB786" s="131">
        <f t="shared" si="136"/>
        <v>0</v>
      </c>
      <c r="AC786" s="131">
        <f>SUMIFS('Deductions and Deposits'!$H:$H,'Deductions and Deposits'!$G:$G,D786,'Deductions and Deposits'!$F:$F,"&lt;="&amp;B786)+SUMIFS($F$3:F786,$D$3:D786,D786,$C$3:C786,"Coin Deposit",$E$3:E786,"")</f>
        <v>0</v>
      </c>
      <c r="AD786" s="131">
        <f>SUMIFS('Deductions and Deposits'!$D:$D,'Deductions and Deposits'!$C:$C,D786)+SUMIFS($F:$F,$D:$D,D786,$C:$C,"Coin Deduction")</f>
        <v>0</v>
      </c>
      <c r="AE786" s="131">
        <f>Table5[[#This Row],[Column4]]+Table5[[#This Row],[Column14]]+Table5[[#This Row],[Column19]]+Table5[[#This Row],[Column12]]</f>
        <v>0</v>
      </c>
      <c r="AF786" s="131">
        <f>Table5[[#This Row],[Column5]]+Table5[[#This Row],[Column13]]+Table5[[#This Row],[Column21]]+Table5[[#This Row],[Column18]]</f>
        <v>0</v>
      </c>
      <c r="AG786" s="131">
        <f t="shared" si="137"/>
        <v>0</v>
      </c>
      <c r="AH786" s="131">
        <f t="shared" si="138"/>
        <v>0</v>
      </c>
      <c r="AI786" s="131">
        <f>Table5[[#This Row],[Column17]]-Table5[[#This Row],[Column20]]</f>
        <v>0</v>
      </c>
      <c r="AJ786" s="131">
        <f t="shared" si="139"/>
        <v>0</v>
      </c>
      <c r="AK786" s="131">
        <f t="shared" si="143"/>
        <v>0</v>
      </c>
      <c r="AL786" s="131">
        <f t="shared" si="140"/>
        <v>0</v>
      </c>
      <c r="AM786" s="131" t="str">
        <f t="shared" si="141"/>
        <v/>
      </c>
      <c r="AN786" s="131" t="str">
        <f t="shared" ca="1" si="142"/>
        <v/>
      </c>
    </row>
    <row r="787" spans="1:40" ht="20.25" customHeight="1" x14ac:dyDescent="0.3">
      <c r="A787" s="127"/>
      <c r="B787" s="164"/>
      <c r="C787" s="139"/>
      <c r="D787" s="140"/>
      <c r="E787" s="139"/>
      <c r="F787" s="139"/>
      <c r="G787" s="140"/>
      <c r="H787" s="139"/>
      <c r="I787" s="129"/>
      <c r="L787" s="128"/>
      <c r="M787" s="128"/>
      <c r="N787" s="128"/>
      <c r="O787" s="128"/>
      <c r="P787" s="128"/>
      <c r="Q787" s="128"/>
      <c r="R787" s="128"/>
      <c r="S787" s="128"/>
      <c r="T787" s="120">
        <f t="shared" si="133"/>
        <v>0</v>
      </c>
      <c r="U787" s="131"/>
      <c r="V787" s="131"/>
      <c r="W787" s="131">
        <f>SUMIFS($F$3:F787,$D$3:D787,D787,$C$3:C787,"Buy")+SUMIFS($F$3:F787,$D$3:D787,D787,$C$3:C787,"Coin Deposit",$E$3:E787,"&lt;&gt;")</f>
        <v>0</v>
      </c>
      <c r="X787" s="131">
        <f t="shared" si="134"/>
        <v>0</v>
      </c>
      <c r="Y787" s="131">
        <f>IF($D787=Y$1,SUMIFS($H$3:$H787,$G$3:$G787,Y$1,$C$3:$C787,"Sell"),0)</f>
        <v>0</v>
      </c>
      <c r="Z787" s="131">
        <f t="shared" si="135"/>
        <v>0</v>
      </c>
      <c r="AA787" s="131">
        <f>IF($D787=AA$1,SUMIFS($H$3:$H787,$G$3:$G787,AA$1,$C$3:$C787,"Sell"),0)</f>
        <v>0</v>
      </c>
      <c r="AB787" s="131">
        <f t="shared" si="136"/>
        <v>0</v>
      </c>
      <c r="AC787" s="131">
        <f>SUMIFS('Deductions and Deposits'!$H:$H,'Deductions and Deposits'!$G:$G,D787,'Deductions and Deposits'!$F:$F,"&lt;="&amp;B787)+SUMIFS($F$3:F787,$D$3:D787,D787,$C$3:C787,"Coin Deposit",$E$3:E787,"")</f>
        <v>0</v>
      </c>
      <c r="AD787" s="131">
        <f>SUMIFS('Deductions and Deposits'!$D:$D,'Deductions and Deposits'!$C:$C,D787)+SUMIFS($F:$F,$D:$D,D787,$C:$C,"Coin Deduction")</f>
        <v>0</v>
      </c>
      <c r="AE787" s="131">
        <f>Table5[[#This Row],[Column4]]+Table5[[#This Row],[Column14]]+Table5[[#This Row],[Column19]]+Table5[[#This Row],[Column12]]</f>
        <v>0</v>
      </c>
      <c r="AF787" s="131">
        <f>Table5[[#This Row],[Column5]]+Table5[[#This Row],[Column13]]+Table5[[#This Row],[Column21]]+Table5[[#This Row],[Column18]]</f>
        <v>0</v>
      </c>
      <c r="AG787" s="131">
        <f t="shared" si="137"/>
        <v>0</v>
      </c>
      <c r="AH787" s="131">
        <f t="shared" si="138"/>
        <v>0</v>
      </c>
      <c r="AI787" s="131">
        <f>Table5[[#This Row],[Column17]]-Table5[[#This Row],[Column20]]</f>
        <v>0</v>
      </c>
      <c r="AJ787" s="131">
        <f t="shared" si="139"/>
        <v>0</v>
      </c>
      <c r="AK787" s="131">
        <f t="shared" si="143"/>
        <v>0</v>
      </c>
      <c r="AL787" s="131">
        <f t="shared" si="140"/>
        <v>0</v>
      </c>
      <c r="AM787" s="131" t="str">
        <f t="shared" si="141"/>
        <v/>
      </c>
      <c r="AN787" s="131" t="str">
        <f t="shared" ca="1" si="142"/>
        <v/>
      </c>
    </row>
    <row r="788" spans="1:40" ht="20.25" customHeight="1" x14ac:dyDescent="0.3">
      <c r="A788" s="127"/>
      <c r="B788" s="164"/>
      <c r="C788" s="139"/>
      <c r="D788" s="140"/>
      <c r="E788" s="139"/>
      <c r="F788" s="139"/>
      <c r="G788" s="140"/>
      <c r="H788" s="139"/>
      <c r="I788" s="129"/>
      <c r="L788" s="128"/>
      <c r="M788" s="128"/>
      <c r="N788" s="128"/>
      <c r="O788" s="128"/>
      <c r="P788" s="128"/>
      <c r="Q788" s="128"/>
      <c r="R788" s="128"/>
      <c r="S788" s="128"/>
      <c r="T788" s="120">
        <f t="shared" si="133"/>
        <v>0</v>
      </c>
      <c r="U788" s="131"/>
      <c r="V788" s="131"/>
      <c r="W788" s="131">
        <f>SUMIFS($F$3:F788,$D$3:D788,D788,$C$3:C788,"Buy")+SUMIFS($F$3:F788,$D$3:D788,D788,$C$3:C788,"Coin Deposit",$E$3:E788,"&lt;&gt;")</f>
        <v>0</v>
      </c>
      <c r="X788" s="131">
        <f t="shared" si="134"/>
        <v>0</v>
      </c>
      <c r="Y788" s="131">
        <f>IF($D788=Y$1,SUMIFS($H$3:$H788,$G$3:$G788,Y$1,$C$3:$C788,"Sell"),0)</f>
        <v>0</v>
      </c>
      <c r="Z788" s="131">
        <f t="shared" si="135"/>
        <v>0</v>
      </c>
      <c r="AA788" s="131">
        <f>IF($D788=AA$1,SUMIFS($H$3:$H788,$G$3:$G788,AA$1,$C$3:$C788,"Sell"),0)</f>
        <v>0</v>
      </c>
      <c r="AB788" s="131">
        <f t="shared" si="136"/>
        <v>0</v>
      </c>
      <c r="AC788" s="131">
        <f>SUMIFS('Deductions and Deposits'!$H:$H,'Deductions and Deposits'!$G:$G,D788,'Deductions and Deposits'!$F:$F,"&lt;="&amp;B788)+SUMIFS($F$3:F788,$D$3:D788,D788,$C$3:C788,"Coin Deposit",$E$3:E788,"")</f>
        <v>0</v>
      </c>
      <c r="AD788" s="131">
        <f>SUMIFS('Deductions and Deposits'!$D:$D,'Deductions and Deposits'!$C:$C,D788)+SUMIFS($F:$F,$D:$D,D788,$C:$C,"Coin Deduction")</f>
        <v>0</v>
      </c>
      <c r="AE788" s="131">
        <f>Table5[[#This Row],[Column4]]+Table5[[#This Row],[Column14]]+Table5[[#This Row],[Column19]]+Table5[[#This Row],[Column12]]</f>
        <v>0</v>
      </c>
      <c r="AF788" s="131">
        <f>Table5[[#This Row],[Column5]]+Table5[[#This Row],[Column13]]+Table5[[#This Row],[Column21]]+Table5[[#This Row],[Column18]]</f>
        <v>0</v>
      </c>
      <c r="AG788" s="131">
        <f t="shared" si="137"/>
        <v>0</v>
      </c>
      <c r="AH788" s="131">
        <f t="shared" si="138"/>
        <v>0</v>
      </c>
      <c r="AI788" s="131">
        <f>Table5[[#This Row],[Column17]]-Table5[[#This Row],[Column20]]</f>
        <v>0</v>
      </c>
      <c r="AJ788" s="131">
        <f t="shared" si="139"/>
        <v>0</v>
      </c>
      <c r="AK788" s="131">
        <f t="shared" si="143"/>
        <v>0</v>
      </c>
      <c r="AL788" s="131">
        <f t="shared" si="140"/>
        <v>0</v>
      </c>
      <c r="AM788" s="131" t="str">
        <f t="shared" si="141"/>
        <v/>
      </c>
      <c r="AN788" s="131" t="str">
        <f t="shared" ca="1" si="142"/>
        <v/>
      </c>
    </row>
    <row r="789" spans="1:40" ht="20.25" customHeight="1" x14ac:dyDescent="0.3">
      <c r="A789" s="127"/>
      <c r="B789" s="164"/>
      <c r="C789" s="139"/>
      <c r="D789" s="140"/>
      <c r="E789" s="139"/>
      <c r="F789" s="139"/>
      <c r="G789" s="140"/>
      <c r="H789" s="139"/>
      <c r="I789" s="129"/>
      <c r="L789" s="128"/>
      <c r="M789" s="128"/>
      <c r="N789" s="128"/>
      <c r="O789" s="128"/>
      <c r="P789" s="128"/>
      <c r="Q789" s="128"/>
      <c r="R789" s="128"/>
      <c r="S789" s="128"/>
      <c r="T789" s="120">
        <f t="shared" si="133"/>
        <v>0</v>
      </c>
      <c r="U789" s="131"/>
      <c r="V789" s="131"/>
      <c r="W789" s="131">
        <f>SUMIFS($F$3:F789,$D$3:D789,D789,$C$3:C789,"Buy")+SUMIFS($F$3:F789,$D$3:D789,D789,$C$3:C789,"Coin Deposit",$E$3:E789,"&lt;&gt;")</f>
        <v>0</v>
      </c>
      <c r="X789" s="131">
        <f t="shared" si="134"/>
        <v>0</v>
      </c>
      <c r="Y789" s="131">
        <f>IF($D789=Y$1,SUMIFS($H$3:$H789,$G$3:$G789,Y$1,$C$3:$C789,"Sell"),0)</f>
        <v>0</v>
      </c>
      <c r="Z789" s="131">
        <f t="shared" si="135"/>
        <v>0</v>
      </c>
      <c r="AA789" s="131">
        <f>IF($D789=AA$1,SUMIFS($H$3:$H789,$G$3:$G789,AA$1,$C$3:$C789,"Sell"),0)</f>
        <v>0</v>
      </c>
      <c r="AB789" s="131">
        <f t="shared" si="136"/>
        <v>0</v>
      </c>
      <c r="AC789" s="131">
        <f>SUMIFS('Deductions and Deposits'!$H:$H,'Deductions and Deposits'!$G:$G,D789,'Deductions and Deposits'!$F:$F,"&lt;="&amp;B789)+SUMIFS($F$3:F789,$D$3:D789,D789,$C$3:C789,"Coin Deposit",$E$3:E789,"")</f>
        <v>0</v>
      </c>
      <c r="AD789" s="131">
        <f>SUMIFS('Deductions and Deposits'!$D:$D,'Deductions and Deposits'!$C:$C,D789)+SUMIFS($F:$F,$D:$D,D789,$C:$C,"Coin Deduction")</f>
        <v>0</v>
      </c>
      <c r="AE789" s="131">
        <f>Table5[[#This Row],[Column4]]+Table5[[#This Row],[Column14]]+Table5[[#This Row],[Column19]]+Table5[[#This Row],[Column12]]</f>
        <v>0</v>
      </c>
      <c r="AF789" s="131">
        <f>Table5[[#This Row],[Column5]]+Table5[[#This Row],[Column13]]+Table5[[#This Row],[Column21]]+Table5[[#This Row],[Column18]]</f>
        <v>0</v>
      </c>
      <c r="AG789" s="131">
        <f t="shared" si="137"/>
        <v>0</v>
      </c>
      <c r="AH789" s="131">
        <f t="shared" si="138"/>
        <v>0</v>
      </c>
      <c r="AI789" s="131">
        <f>Table5[[#This Row],[Column17]]-Table5[[#This Row],[Column20]]</f>
        <v>0</v>
      </c>
      <c r="AJ789" s="131">
        <f t="shared" si="139"/>
        <v>0</v>
      </c>
      <c r="AK789" s="131">
        <f t="shared" si="143"/>
        <v>0</v>
      </c>
      <c r="AL789" s="131">
        <f t="shared" si="140"/>
        <v>0</v>
      </c>
      <c r="AM789" s="131" t="str">
        <f t="shared" si="141"/>
        <v/>
      </c>
      <c r="AN789" s="131" t="str">
        <f t="shared" ca="1" si="142"/>
        <v/>
      </c>
    </row>
    <row r="790" spans="1:40" ht="20.25" customHeight="1" x14ac:dyDescent="0.3">
      <c r="A790" s="127"/>
      <c r="B790" s="164"/>
      <c r="C790" s="139"/>
      <c r="D790" s="140"/>
      <c r="E790" s="139"/>
      <c r="F790" s="139"/>
      <c r="G790" s="140"/>
      <c r="H790" s="139"/>
      <c r="I790" s="129"/>
      <c r="L790" s="128"/>
      <c r="M790" s="128"/>
      <c r="N790" s="128"/>
      <c r="O790" s="128"/>
      <c r="P790" s="128"/>
      <c r="Q790" s="128"/>
      <c r="R790" s="128"/>
      <c r="S790" s="128"/>
      <c r="T790" s="120">
        <f t="shared" si="133"/>
        <v>0</v>
      </c>
      <c r="U790" s="131"/>
      <c r="V790" s="131"/>
      <c r="W790" s="131">
        <f>SUMIFS($F$3:F790,$D$3:D790,D790,$C$3:C790,"Buy")+SUMIFS($F$3:F790,$D$3:D790,D790,$C$3:C790,"Coin Deposit",$E$3:E790,"&lt;&gt;")</f>
        <v>0</v>
      </c>
      <c r="X790" s="131">
        <f t="shared" si="134"/>
        <v>0</v>
      </c>
      <c r="Y790" s="131">
        <f>IF($D790=Y$1,SUMIFS($H$3:$H790,$G$3:$G790,Y$1,$C$3:$C790,"Sell"),0)</f>
        <v>0</v>
      </c>
      <c r="Z790" s="131">
        <f t="shared" si="135"/>
        <v>0</v>
      </c>
      <c r="AA790" s="131">
        <f>IF($D790=AA$1,SUMIFS($H$3:$H790,$G$3:$G790,AA$1,$C$3:$C790,"Sell"),0)</f>
        <v>0</v>
      </c>
      <c r="AB790" s="131">
        <f t="shared" si="136"/>
        <v>0</v>
      </c>
      <c r="AC790" s="131">
        <f>SUMIFS('Deductions and Deposits'!$H:$H,'Deductions and Deposits'!$G:$G,D790,'Deductions and Deposits'!$F:$F,"&lt;="&amp;B790)+SUMIFS($F$3:F790,$D$3:D790,D790,$C$3:C790,"Coin Deposit",$E$3:E790,"")</f>
        <v>0</v>
      </c>
      <c r="AD790" s="131">
        <f>SUMIFS('Deductions and Deposits'!$D:$D,'Deductions and Deposits'!$C:$C,D790)+SUMIFS($F:$F,$D:$D,D790,$C:$C,"Coin Deduction")</f>
        <v>0</v>
      </c>
      <c r="AE790" s="131">
        <f>Table5[[#This Row],[Column4]]+Table5[[#This Row],[Column14]]+Table5[[#This Row],[Column19]]+Table5[[#This Row],[Column12]]</f>
        <v>0</v>
      </c>
      <c r="AF790" s="131">
        <f>Table5[[#This Row],[Column5]]+Table5[[#This Row],[Column13]]+Table5[[#This Row],[Column21]]+Table5[[#This Row],[Column18]]</f>
        <v>0</v>
      </c>
      <c r="AG790" s="131">
        <f t="shared" si="137"/>
        <v>0</v>
      </c>
      <c r="AH790" s="131">
        <f t="shared" si="138"/>
        <v>0</v>
      </c>
      <c r="AI790" s="131">
        <f>Table5[[#This Row],[Column17]]-Table5[[#This Row],[Column20]]</f>
        <v>0</v>
      </c>
      <c r="AJ790" s="131">
        <f t="shared" si="139"/>
        <v>0</v>
      </c>
      <c r="AK790" s="131">
        <f t="shared" si="143"/>
        <v>0</v>
      </c>
      <c r="AL790" s="131">
        <f t="shared" si="140"/>
        <v>0</v>
      </c>
      <c r="AM790" s="131" t="str">
        <f t="shared" si="141"/>
        <v/>
      </c>
      <c r="AN790" s="131" t="str">
        <f t="shared" ca="1" si="142"/>
        <v/>
      </c>
    </row>
    <row r="791" spans="1:40" ht="20.25" customHeight="1" x14ac:dyDescent="0.3">
      <c r="A791" s="127"/>
      <c r="B791" s="164"/>
      <c r="C791" s="139"/>
      <c r="D791" s="140"/>
      <c r="E791" s="139"/>
      <c r="F791" s="139"/>
      <c r="G791" s="140"/>
      <c r="H791" s="139"/>
      <c r="I791" s="129"/>
      <c r="L791" s="128"/>
      <c r="M791" s="128"/>
      <c r="N791" s="128"/>
      <c r="O791" s="128"/>
      <c r="P791" s="128"/>
      <c r="Q791" s="128"/>
      <c r="R791" s="128"/>
      <c r="S791" s="128"/>
      <c r="T791" s="120">
        <f t="shared" si="133"/>
        <v>0</v>
      </c>
      <c r="U791" s="131"/>
      <c r="V791" s="131"/>
      <c r="W791" s="131">
        <f>SUMIFS($F$3:F791,$D$3:D791,D791,$C$3:C791,"Buy")+SUMIFS($F$3:F791,$D$3:D791,D791,$C$3:C791,"Coin Deposit",$E$3:E791,"&lt;&gt;")</f>
        <v>0</v>
      </c>
      <c r="X791" s="131">
        <f t="shared" si="134"/>
        <v>0</v>
      </c>
      <c r="Y791" s="131">
        <f>IF($D791=Y$1,SUMIFS($H$3:$H791,$G$3:$G791,Y$1,$C$3:$C791,"Sell"),0)</f>
        <v>0</v>
      </c>
      <c r="Z791" s="131">
        <f t="shared" si="135"/>
        <v>0</v>
      </c>
      <c r="AA791" s="131">
        <f>IF($D791=AA$1,SUMIFS($H$3:$H791,$G$3:$G791,AA$1,$C$3:$C791,"Sell"),0)</f>
        <v>0</v>
      </c>
      <c r="AB791" s="131">
        <f t="shared" si="136"/>
        <v>0</v>
      </c>
      <c r="AC791" s="131">
        <f>SUMIFS('Deductions and Deposits'!$H:$H,'Deductions and Deposits'!$G:$G,D791,'Deductions and Deposits'!$F:$F,"&lt;="&amp;B791)+SUMIFS($F$3:F791,$D$3:D791,D791,$C$3:C791,"Coin Deposit",$E$3:E791,"")</f>
        <v>0</v>
      </c>
      <c r="AD791" s="131">
        <f>SUMIFS('Deductions and Deposits'!$D:$D,'Deductions and Deposits'!$C:$C,D791)+SUMIFS($F:$F,$D:$D,D791,$C:$C,"Coin Deduction")</f>
        <v>0</v>
      </c>
      <c r="AE791" s="131">
        <f>Table5[[#This Row],[Column4]]+Table5[[#This Row],[Column14]]+Table5[[#This Row],[Column19]]+Table5[[#This Row],[Column12]]</f>
        <v>0</v>
      </c>
      <c r="AF791" s="131">
        <f>Table5[[#This Row],[Column5]]+Table5[[#This Row],[Column13]]+Table5[[#This Row],[Column21]]+Table5[[#This Row],[Column18]]</f>
        <v>0</v>
      </c>
      <c r="AG791" s="131">
        <f t="shared" si="137"/>
        <v>0</v>
      </c>
      <c r="AH791" s="131">
        <f t="shared" si="138"/>
        <v>0</v>
      </c>
      <c r="AI791" s="131">
        <f>Table5[[#This Row],[Column17]]-Table5[[#This Row],[Column20]]</f>
        <v>0</v>
      </c>
      <c r="AJ791" s="131">
        <f t="shared" si="139"/>
        <v>0</v>
      </c>
      <c r="AK791" s="131">
        <f t="shared" si="143"/>
        <v>0</v>
      </c>
      <c r="AL791" s="131">
        <f t="shared" si="140"/>
        <v>0</v>
      </c>
      <c r="AM791" s="131" t="str">
        <f t="shared" si="141"/>
        <v/>
      </c>
      <c r="AN791" s="131" t="str">
        <f t="shared" ca="1" si="142"/>
        <v/>
      </c>
    </row>
    <row r="792" spans="1:40" ht="20.25" customHeight="1" x14ac:dyDescent="0.3">
      <c r="A792" s="127"/>
      <c r="B792" s="164"/>
      <c r="C792" s="139"/>
      <c r="D792" s="140"/>
      <c r="E792" s="139"/>
      <c r="F792" s="139"/>
      <c r="G792" s="140"/>
      <c r="H792" s="139"/>
      <c r="I792" s="129"/>
      <c r="L792" s="128"/>
      <c r="M792" s="128"/>
      <c r="N792" s="128"/>
      <c r="O792" s="128"/>
      <c r="P792" s="128"/>
      <c r="Q792" s="128"/>
      <c r="R792" s="128"/>
      <c r="S792" s="128"/>
      <c r="T792" s="120">
        <f t="shared" si="133"/>
        <v>0</v>
      </c>
      <c r="U792" s="131"/>
      <c r="V792" s="131"/>
      <c r="W792" s="131">
        <f>SUMIFS($F$3:F792,$D$3:D792,D792,$C$3:C792,"Buy")+SUMIFS($F$3:F792,$D$3:D792,D792,$C$3:C792,"Coin Deposit",$E$3:E792,"&lt;&gt;")</f>
        <v>0</v>
      </c>
      <c r="X792" s="131">
        <f t="shared" si="134"/>
        <v>0</v>
      </c>
      <c r="Y792" s="131">
        <f>IF($D792=Y$1,SUMIFS($H$3:$H792,$G$3:$G792,Y$1,$C$3:$C792,"Sell"),0)</f>
        <v>0</v>
      </c>
      <c r="Z792" s="131">
        <f t="shared" si="135"/>
        <v>0</v>
      </c>
      <c r="AA792" s="131">
        <f>IF($D792=AA$1,SUMIFS($H$3:$H792,$G$3:$G792,AA$1,$C$3:$C792,"Sell"),0)</f>
        <v>0</v>
      </c>
      <c r="AB792" s="131">
        <f t="shared" si="136"/>
        <v>0</v>
      </c>
      <c r="AC792" s="131">
        <f>SUMIFS('Deductions and Deposits'!$H:$H,'Deductions and Deposits'!$G:$G,D792,'Deductions and Deposits'!$F:$F,"&lt;="&amp;B792)+SUMIFS($F$3:F792,$D$3:D792,D792,$C$3:C792,"Coin Deposit",$E$3:E792,"")</f>
        <v>0</v>
      </c>
      <c r="AD792" s="131">
        <f>SUMIFS('Deductions and Deposits'!$D:$D,'Deductions and Deposits'!$C:$C,D792)+SUMIFS($F:$F,$D:$D,D792,$C:$C,"Coin Deduction")</f>
        <v>0</v>
      </c>
      <c r="AE792" s="131">
        <f>Table5[[#This Row],[Column4]]+Table5[[#This Row],[Column14]]+Table5[[#This Row],[Column19]]+Table5[[#This Row],[Column12]]</f>
        <v>0</v>
      </c>
      <c r="AF792" s="131">
        <f>Table5[[#This Row],[Column5]]+Table5[[#This Row],[Column13]]+Table5[[#This Row],[Column21]]+Table5[[#This Row],[Column18]]</f>
        <v>0</v>
      </c>
      <c r="AG792" s="131">
        <f t="shared" si="137"/>
        <v>0</v>
      </c>
      <c r="AH792" s="131">
        <f t="shared" si="138"/>
        <v>0</v>
      </c>
      <c r="AI792" s="131">
        <f>Table5[[#This Row],[Column17]]-Table5[[#This Row],[Column20]]</f>
        <v>0</v>
      </c>
      <c r="AJ792" s="131">
        <f t="shared" si="139"/>
        <v>0</v>
      </c>
      <c r="AK792" s="131">
        <f t="shared" si="143"/>
        <v>0</v>
      </c>
      <c r="AL792" s="131">
        <f t="shared" si="140"/>
        <v>0</v>
      </c>
      <c r="AM792" s="131" t="str">
        <f t="shared" si="141"/>
        <v/>
      </c>
      <c r="AN792" s="131" t="str">
        <f t="shared" ca="1" si="142"/>
        <v/>
      </c>
    </row>
    <row r="793" spans="1:40" ht="20.25" customHeight="1" x14ac:dyDescent="0.3">
      <c r="A793" s="127"/>
      <c r="B793" s="164"/>
      <c r="C793" s="139"/>
      <c r="D793" s="140"/>
      <c r="E793" s="139"/>
      <c r="F793" s="139"/>
      <c r="G793" s="140"/>
      <c r="H793" s="139"/>
      <c r="I793" s="129"/>
      <c r="L793" s="128"/>
      <c r="M793" s="128"/>
      <c r="N793" s="128"/>
      <c r="O793" s="128"/>
      <c r="P793" s="128"/>
      <c r="Q793" s="128"/>
      <c r="R793" s="128"/>
      <c r="S793" s="128"/>
      <c r="T793" s="120">
        <f t="shared" si="133"/>
        <v>0</v>
      </c>
      <c r="U793" s="131"/>
      <c r="V793" s="131"/>
      <c r="W793" s="131">
        <f>SUMIFS($F$3:F793,$D$3:D793,D793,$C$3:C793,"Buy")+SUMIFS($F$3:F793,$D$3:D793,D793,$C$3:C793,"Coin Deposit",$E$3:E793,"&lt;&gt;")</f>
        <v>0</v>
      </c>
      <c r="X793" s="131">
        <f t="shared" si="134"/>
        <v>0</v>
      </c>
      <c r="Y793" s="131">
        <f>IF($D793=Y$1,SUMIFS($H$3:$H793,$G$3:$G793,Y$1,$C$3:$C793,"Sell"),0)</f>
        <v>0</v>
      </c>
      <c r="Z793" s="131">
        <f t="shared" si="135"/>
        <v>0</v>
      </c>
      <c r="AA793" s="131">
        <f>IF($D793=AA$1,SUMIFS($H$3:$H793,$G$3:$G793,AA$1,$C$3:$C793,"Sell"),0)</f>
        <v>0</v>
      </c>
      <c r="AB793" s="131">
        <f t="shared" si="136"/>
        <v>0</v>
      </c>
      <c r="AC793" s="131">
        <f>SUMIFS('Deductions and Deposits'!$H:$H,'Deductions and Deposits'!$G:$G,D793,'Deductions and Deposits'!$F:$F,"&lt;="&amp;B793)+SUMIFS($F$3:F793,$D$3:D793,D793,$C$3:C793,"Coin Deposit",$E$3:E793,"")</f>
        <v>0</v>
      </c>
      <c r="AD793" s="131">
        <f>SUMIFS('Deductions and Deposits'!$D:$D,'Deductions and Deposits'!$C:$C,D793)+SUMIFS($F:$F,$D:$D,D793,$C:$C,"Coin Deduction")</f>
        <v>0</v>
      </c>
      <c r="AE793" s="131">
        <f>Table5[[#This Row],[Column4]]+Table5[[#This Row],[Column14]]+Table5[[#This Row],[Column19]]+Table5[[#This Row],[Column12]]</f>
        <v>0</v>
      </c>
      <c r="AF793" s="131">
        <f>Table5[[#This Row],[Column5]]+Table5[[#This Row],[Column13]]+Table5[[#This Row],[Column21]]+Table5[[#This Row],[Column18]]</f>
        <v>0</v>
      </c>
      <c r="AG793" s="131">
        <f t="shared" si="137"/>
        <v>0</v>
      </c>
      <c r="AH793" s="131">
        <f t="shared" si="138"/>
        <v>0</v>
      </c>
      <c r="AI793" s="131">
        <f>Table5[[#This Row],[Column17]]-Table5[[#This Row],[Column20]]</f>
        <v>0</v>
      </c>
      <c r="AJ793" s="131">
        <f t="shared" si="139"/>
        <v>0</v>
      </c>
      <c r="AK793" s="131">
        <f t="shared" si="143"/>
        <v>0</v>
      </c>
      <c r="AL793" s="131">
        <f t="shared" si="140"/>
        <v>0</v>
      </c>
      <c r="AM793" s="131" t="str">
        <f t="shared" si="141"/>
        <v/>
      </c>
      <c r="AN793" s="131" t="str">
        <f t="shared" ca="1" si="142"/>
        <v/>
      </c>
    </row>
    <row r="794" spans="1:40" ht="20.25" customHeight="1" x14ac:dyDescent="0.3">
      <c r="A794" s="127"/>
      <c r="B794" s="164"/>
      <c r="C794" s="139"/>
      <c r="D794" s="140"/>
      <c r="E794" s="139"/>
      <c r="F794" s="139"/>
      <c r="G794" s="140"/>
      <c r="H794" s="139"/>
      <c r="I794" s="129"/>
      <c r="L794" s="128"/>
      <c r="M794" s="128"/>
      <c r="N794" s="128"/>
      <c r="O794" s="128"/>
      <c r="P794" s="128"/>
      <c r="Q794" s="128"/>
      <c r="R794" s="128"/>
      <c r="S794" s="128"/>
      <c r="T794" s="120">
        <f t="shared" si="133"/>
        <v>0</v>
      </c>
      <c r="U794" s="131"/>
      <c r="V794" s="131"/>
      <c r="W794" s="131">
        <f>SUMIFS($F$3:F794,$D$3:D794,D794,$C$3:C794,"Buy")+SUMIFS($F$3:F794,$D$3:D794,D794,$C$3:C794,"Coin Deposit",$E$3:E794,"&lt;&gt;")</f>
        <v>0</v>
      </c>
      <c r="X794" s="131">
        <f t="shared" si="134"/>
        <v>0</v>
      </c>
      <c r="Y794" s="131">
        <f>IF($D794=Y$1,SUMIFS($H$3:$H794,$G$3:$G794,Y$1,$C$3:$C794,"Sell"),0)</f>
        <v>0</v>
      </c>
      <c r="Z794" s="131">
        <f t="shared" si="135"/>
        <v>0</v>
      </c>
      <c r="AA794" s="131">
        <f>IF($D794=AA$1,SUMIFS($H$3:$H794,$G$3:$G794,AA$1,$C$3:$C794,"Sell"),0)</f>
        <v>0</v>
      </c>
      <c r="AB794" s="131">
        <f t="shared" si="136"/>
        <v>0</v>
      </c>
      <c r="AC794" s="131">
        <f>SUMIFS('Deductions and Deposits'!$H:$H,'Deductions and Deposits'!$G:$G,D794,'Deductions and Deposits'!$F:$F,"&lt;="&amp;B794)+SUMIFS($F$3:F794,$D$3:D794,D794,$C$3:C794,"Coin Deposit",$E$3:E794,"")</f>
        <v>0</v>
      </c>
      <c r="AD794" s="131">
        <f>SUMIFS('Deductions and Deposits'!$D:$D,'Deductions and Deposits'!$C:$C,D794)+SUMIFS($F:$F,$D:$D,D794,$C:$C,"Coin Deduction")</f>
        <v>0</v>
      </c>
      <c r="AE794" s="131">
        <f>Table5[[#This Row],[Column4]]+Table5[[#This Row],[Column14]]+Table5[[#This Row],[Column19]]+Table5[[#This Row],[Column12]]</f>
        <v>0</v>
      </c>
      <c r="AF794" s="131">
        <f>Table5[[#This Row],[Column5]]+Table5[[#This Row],[Column13]]+Table5[[#This Row],[Column21]]+Table5[[#This Row],[Column18]]</f>
        <v>0</v>
      </c>
      <c r="AG794" s="131">
        <f t="shared" si="137"/>
        <v>0</v>
      </c>
      <c r="AH794" s="131">
        <f t="shared" si="138"/>
        <v>0</v>
      </c>
      <c r="AI794" s="131">
        <f>Table5[[#This Row],[Column17]]-Table5[[#This Row],[Column20]]</f>
        <v>0</v>
      </c>
      <c r="AJ794" s="131">
        <f t="shared" si="139"/>
        <v>0</v>
      </c>
      <c r="AK794" s="131">
        <f t="shared" si="143"/>
        <v>0</v>
      </c>
      <c r="AL794" s="131">
        <f t="shared" si="140"/>
        <v>0</v>
      </c>
      <c r="AM794" s="131" t="str">
        <f t="shared" si="141"/>
        <v/>
      </c>
      <c r="AN794" s="131" t="str">
        <f t="shared" ca="1" si="142"/>
        <v/>
      </c>
    </row>
    <row r="795" spans="1:40" ht="20.25" customHeight="1" x14ac:dyDescent="0.3">
      <c r="A795" s="127"/>
      <c r="B795" s="164"/>
      <c r="C795" s="139"/>
      <c r="D795" s="140"/>
      <c r="E795" s="139"/>
      <c r="F795" s="139"/>
      <c r="G795" s="140"/>
      <c r="H795" s="139"/>
      <c r="I795" s="129"/>
      <c r="L795" s="128"/>
      <c r="M795" s="128"/>
      <c r="N795" s="128"/>
      <c r="O795" s="128"/>
      <c r="P795" s="128"/>
      <c r="Q795" s="128"/>
      <c r="R795" s="128"/>
      <c r="S795" s="128"/>
      <c r="T795" s="120">
        <f t="shared" si="133"/>
        <v>0</v>
      </c>
      <c r="U795" s="131"/>
      <c r="V795" s="131"/>
      <c r="W795" s="131">
        <f>SUMIFS($F$3:F795,$D$3:D795,D795,$C$3:C795,"Buy")+SUMIFS($F$3:F795,$D$3:D795,D795,$C$3:C795,"Coin Deposit",$E$3:E795,"&lt;&gt;")</f>
        <v>0</v>
      </c>
      <c r="X795" s="131">
        <f t="shared" si="134"/>
        <v>0</v>
      </c>
      <c r="Y795" s="131">
        <f>IF($D795=Y$1,SUMIFS($H$3:$H795,$G$3:$G795,Y$1,$C$3:$C795,"Sell"),0)</f>
        <v>0</v>
      </c>
      <c r="Z795" s="131">
        <f t="shared" si="135"/>
        <v>0</v>
      </c>
      <c r="AA795" s="131">
        <f>IF($D795=AA$1,SUMIFS($H$3:$H795,$G$3:$G795,AA$1,$C$3:$C795,"Sell"),0)</f>
        <v>0</v>
      </c>
      <c r="AB795" s="131">
        <f t="shared" si="136"/>
        <v>0</v>
      </c>
      <c r="AC795" s="131">
        <f>SUMIFS('Deductions and Deposits'!$H:$H,'Deductions and Deposits'!$G:$G,D795,'Deductions and Deposits'!$F:$F,"&lt;="&amp;B795)+SUMIFS($F$3:F795,$D$3:D795,D795,$C$3:C795,"Coin Deposit",$E$3:E795,"")</f>
        <v>0</v>
      </c>
      <c r="AD795" s="131">
        <f>SUMIFS('Deductions and Deposits'!$D:$D,'Deductions and Deposits'!$C:$C,D795)+SUMIFS($F:$F,$D:$D,D795,$C:$C,"Coin Deduction")</f>
        <v>0</v>
      </c>
      <c r="AE795" s="131">
        <f>Table5[[#This Row],[Column4]]+Table5[[#This Row],[Column14]]+Table5[[#This Row],[Column19]]+Table5[[#This Row],[Column12]]</f>
        <v>0</v>
      </c>
      <c r="AF795" s="131">
        <f>Table5[[#This Row],[Column5]]+Table5[[#This Row],[Column13]]+Table5[[#This Row],[Column21]]+Table5[[#This Row],[Column18]]</f>
        <v>0</v>
      </c>
      <c r="AG795" s="131">
        <f t="shared" si="137"/>
        <v>0</v>
      </c>
      <c r="AH795" s="131">
        <f t="shared" si="138"/>
        <v>0</v>
      </c>
      <c r="AI795" s="131">
        <f>Table5[[#This Row],[Column17]]-Table5[[#This Row],[Column20]]</f>
        <v>0</v>
      </c>
      <c r="AJ795" s="131">
        <f t="shared" si="139"/>
        <v>0</v>
      </c>
      <c r="AK795" s="131">
        <f t="shared" si="143"/>
        <v>0</v>
      </c>
      <c r="AL795" s="131">
        <f t="shared" si="140"/>
        <v>0</v>
      </c>
      <c r="AM795" s="131" t="str">
        <f t="shared" si="141"/>
        <v/>
      </c>
      <c r="AN795" s="131" t="str">
        <f t="shared" ca="1" si="142"/>
        <v/>
      </c>
    </row>
    <row r="796" spans="1:40" ht="20.25" customHeight="1" x14ac:dyDescent="0.3">
      <c r="A796" s="127"/>
      <c r="B796" s="164"/>
      <c r="C796" s="139"/>
      <c r="D796" s="140"/>
      <c r="E796" s="139"/>
      <c r="F796" s="139"/>
      <c r="G796" s="140"/>
      <c r="H796" s="139"/>
      <c r="I796" s="129"/>
      <c r="L796" s="128"/>
      <c r="M796" s="128"/>
      <c r="N796" s="128"/>
      <c r="O796" s="128"/>
      <c r="P796" s="128"/>
      <c r="Q796" s="128"/>
      <c r="R796" s="128"/>
      <c r="S796" s="128"/>
      <c r="T796" s="120">
        <f t="shared" si="133"/>
        <v>0</v>
      </c>
      <c r="U796" s="131"/>
      <c r="V796" s="131"/>
      <c r="W796" s="131">
        <f>SUMIFS($F$3:F796,$D$3:D796,D796,$C$3:C796,"Buy")+SUMIFS($F$3:F796,$D$3:D796,D796,$C$3:C796,"Coin Deposit",$E$3:E796,"&lt;&gt;")</f>
        <v>0</v>
      </c>
      <c r="X796" s="131">
        <f t="shared" si="134"/>
        <v>0</v>
      </c>
      <c r="Y796" s="131">
        <f>IF($D796=Y$1,SUMIFS($H$3:$H796,$G$3:$G796,Y$1,$C$3:$C796,"Sell"),0)</f>
        <v>0</v>
      </c>
      <c r="Z796" s="131">
        <f t="shared" si="135"/>
        <v>0</v>
      </c>
      <c r="AA796" s="131">
        <f>IF($D796=AA$1,SUMIFS($H$3:$H796,$G$3:$G796,AA$1,$C$3:$C796,"Sell"),0)</f>
        <v>0</v>
      </c>
      <c r="AB796" s="131">
        <f t="shared" si="136"/>
        <v>0</v>
      </c>
      <c r="AC796" s="131">
        <f>SUMIFS('Deductions and Deposits'!$H:$H,'Deductions and Deposits'!$G:$G,D796,'Deductions and Deposits'!$F:$F,"&lt;="&amp;B796)+SUMIFS($F$3:F796,$D$3:D796,D796,$C$3:C796,"Coin Deposit",$E$3:E796,"")</f>
        <v>0</v>
      </c>
      <c r="AD796" s="131">
        <f>SUMIFS('Deductions and Deposits'!$D:$D,'Deductions and Deposits'!$C:$C,D796)+SUMIFS($F:$F,$D:$D,D796,$C:$C,"Coin Deduction")</f>
        <v>0</v>
      </c>
      <c r="AE796" s="131">
        <f>Table5[[#This Row],[Column4]]+Table5[[#This Row],[Column14]]+Table5[[#This Row],[Column19]]+Table5[[#This Row],[Column12]]</f>
        <v>0</v>
      </c>
      <c r="AF796" s="131">
        <f>Table5[[#This Row],[Column5]]+Table5[[#This Row],[Column13]]+Table5[[#This Row],[Column21]]+Table5[[#This Row],[Column18]]</f>
        <v>0</v>
      </c>
      <c r="AG796" s="131">
        <f t="shared" si="137"/>
        <v>0</v>
      </c>
      <c r="AH796" s="131">
        <f t="shared" si="138"/>
        <v>0</v>
      </c>
      <c r="AI796" s="131">
        <f>Table5[[#This Row],[Column17]]-Table5[[#This Row],[Column20]]</f>
        <v>0</v>
      </c>
      <c r="AJ796" s="131">
        <f t="shared" si="139"/>
        <v>0</v>
      </c>
      <c r="AK796" s="131">
        <f t="shared" si="143"/>
        <v>0</v>
      </c>
      <c r="AL796" s="131">
        <f t="shared" si="140"/>
        <v>0</v>
      </c>
      <c r="AM796" s="131" t="str">
        <f t="shared" si="141"/>
        <v/>
      </c>
      <c r="AN796" s="131" t="str">
        <f t="shared" ca="1" si="142"/>
        <v/>
      </c>
    </row>
    <row r="797" spans="1:40" ht="20.25" customHeight="1" x14ac:dyDescent="0.3">
      <c r="A797" s="127"/>
      <c r="B797" s="164"/>
      <c r="C797" s="139"/>
      <c r="D797" s="140"/>
      <c r="E797" s="139"/>
      <c r="F797" s="139"/>
      <c r="G797" s="140"/>
      <c r="H797" s="139"/>
      <c r="I797" s="129"/>
      <c r="L797" s="128"/>
      <c r="M797" s="128"/>
      <c r="N797" s="128"/>
      <c r="O797" s="128"/>
      <c r="P797" s="128"/>
      <c r="Q797" s="128"/>
      <c r="R797" s="128"/>
      <c r="S797" s="128"/>
      <c r="T797" s="120">
        <f t="shared" si="133"/>
        <v>0</v>
      </c>
      <c r="U797" s="131"/>
      <c r="V797" s="131"/>
      <c r="W797" s="131">
        <f>SUMIFS($F$3:F797,$D$3:D797,D797,$C$3:C797,"Buy")+SUMIFS($F$3:F797,$D$3:D797,D797,$C$3:C797,"Coin Deposit",$E$3:E797,"&lt;&gt;")</f>
        <v>0</v>
      </c>
      <c r="X797" s="131">
        <f t="shared" si="134"/>
        <v>0</v>
      </c>
      <c r="Y797" s="131">
        <f>IF($D797=Y$1,SUMIFS($H$3:$H797,$G$3:$G797,Y$1,$C$3:$C797,"Sell"),0)</f>
        <v>0</v>
      </c>
      <c r="Z797" s="131">
        <f t="shared" si="135"/>
        <v>0</v>
      </c>
      <c r="AA797" s="131">
        <f>IF($D797=AA$1,SUMIFS($H$3:$H797,$G$3:$G797,AA$1,$C$3:$C797,"Sell"),0)</f>
        <v>0</v>
      </c>
      <c r="AB797" s="131">
        <f t="shared" si="136"/>
        <v>0</v>
      </c>
      <c r="AC797" s="131">
        <f>SUMIFS('Deductions and Deposits'!$H:$H,'Deductions and Deposits'!$G:$G,D797,'Deductions and Deposits'!$F:$F,"&lt;="&amp;B797)+SUMIFS($F$3:F797,$D$3:D797,D797,$C$3:C797,"Coin Deposit",$E$3:E797,"")</f>
        <v>0</v>
      </c>
      <c r="AD797" s="131">
        <f>SUMIFS('Deductions and Deposits'!$D:$D,'Deductions and Deposits'!$C:$C,D797)+SUMIFS($F:$F,$D:$D,D797,$C:$C,"Coin Deduction")</f>
        <v>0</v>
      </c>
      <c r="AE797" s="131">
        <f>Table5[[#This Row],[Column4]]+Table5[[#This Row],[Column14]]+Table5[[#This Row],[Column19]]+Table5[[#This Row],[Column12]]</f>
        <v>0</v>
      </c>
      <c r="AF797" s="131">
        <f>Table5[[#This Row],[Column5]]+Table5[[#This Row],[Column13]]+Table5[[#This Row],[Column21]]+Table5[[#This Row],[Column18]]</f>
        <v>0</v>
      </c>
      <c r="AG797" s="131">
        <f t="shared" si="137"/>
        <v>0</v>
      </c>
      <c r="AH797" s="131">
        <f t="shared" si="138"/>
        <v>0</v>
      </c>
      <c r="AI797" s="131">
        <f>Table5[[#This Row],[Column17]]-Table5[[#This Row],[Column20]]</f>
        <v>0</v>
      </c>
      <c r="AJ797" s="131">
        <f t="shared" si="139"/>
        <v>0</v>
      </c>
      <c r="AK797" s="131">
        <f t="shared" si="143"/>
        <v>0</v>
      </c>
      <c r="AL797" s="131">
        <f t="shared" si="140"/>
        <v>0</v>
      </c>
      <c r="AM797" s="131" t="str">
        <f t="shared" si="141"/>
        <v/>
      </c>
      <c r="AN797" s="131" t="str">
        <f t="shared" ca="1" si="142"/>
        <v/>
      </c>
    </row>
    <row r="798" spans="1:40" ht="20.25" customHeight="1" x14ac:dyDescent="0.3">
      <c r="A798" s="127"/>
      <c r="B798" s="164"/>
      <c r="C798" s="139"/>
      <c r="D798" s="140"/>
      <c r="E798" s="139"/>
      <c r="F798" s="139"/>
      <c r="G798" s="140"/>
      <c r="H798" s="139"/>
      <c r="I798" s="129"/>
      <c r="L798" s="128"/>
      <c r="M798" s="128"/>
      <c r="N798" s="128"/>
      <c r="O798" s="128"/>
      <c r="P798" s="128"/>
      <c r="Q798" s="128"/>
      <c r="R798" s="128"/>
      <c r="S798" s="128"/>
      <c r="T798" s="120">
        <f t="shared" si="133"/>
        <v>0</v>
      </c>
      <c r="U798" s="131"/>
      <c r="V798" s="131"/>
      <c r="W798" s="131">
        <f>SUMIFS($F$3:F798,$D$3:D798,D798,$C$3:C798,"Buy")+SUMIFS($F$3:F798,$D$3:D798,D798,$C$3:C798,"Coin Deposit",$E$3:E798,"&lt;&gt;")</f>
        <v>0</v>
      </c>
      <c r="X798" s="131">
        <f t="shared" si="134"/>
        <v>0</v>
      </c>
      <c r="Y798" s="131">
        <f>IF($D798=Y$1,SUMIFS($H$3:$H798,$G$3:$G798,Y$1,$C$3:$C798,"Sell"),0)</f>
        <v>0</v>
      </c>
      <c r="Z798" s="131">
        <f t="shared" si="135"/>
        <v>0</v>
      </c>
      <c r="AA798" s="131">
        <f>IF($D798=AA$1,SUMIFS($H$3:$H798,$G$3:$G798,AA$1,$C$3:$C798,"Sell"),0)</f>
        <v>0</v>
      </c>
      <c r="AB798" s="131">
        <f t="shared" si="136"/>
        <v>0</v>
      </c>
      <c r="AC798" s="131">
        <f>SUMIFS('Deductions and Deposits'!$H:$H,'Deductions and Deposits'!$G:$G,D798,'Deductions and Deposits'!$F:$F,"&lt;="&amp;B798)+SUMIFS($F$3:F798,$D$3:D798,D798,$C$3:C798,"Coin Deposit",$E$3:E798,"")</f>
        <v>0</v>
      </c>
      <c r="AD798" s="131">
        <f>SUMIFS('Deductions and Deposits'!$D:$D,'Deductions and Deposits'!$C:$C,D798)+SUMIFS($F:$F,$D:$D,D798,$C:$C,"Coin Deduction")</f>
        <v>0</v>
      </c>
      <c r="AE798" s="131">
        <f>Table5[[#This Row],[Column4]]+Table5[[#This Row],[Column14]]+Table5[[#This Row],[Column19]]+Table5[[#This Row],[Column12]]</f>
        <v>0</v>
      </c>
      <c r="AF798" s="131">
        <f>Table5[[#This Row],[Column5]]+Table5[[#This Row],[Column13]]+Table5[[#This Row],[Column21]]+Table5[[#This Row],[Column18]]</f>
        <v>0</v>
      </c>
      <c r="AG798" s="131">
        <f t="shared" si="137"/>
        <v>0</v>
      </c>
      <c r="AH798" s="131">
        <f t="shared" si="138"/>
        <v>0</v>
      </c>
      <c r="AI798" s="131">
        <f>Table5[[#This Row],[Column17]]-Table5[[#This Row],[Column20]]</f>
        <v>0</v>
      </c>
      <c r="AJ798" s="131">
        <f t="shared" si="139"/>
        <v>0</v>
      </c>
      <c r="AK798" s="131">
        <f t="shared" si="143"/>
        <v>0</v>
      </c>
      <c r="AL798" s="131">
        <f t="shared" si="140"/>
        <v>0</v>
      </c>
      <c r="AM798" s="131" t="str">
        <f t="shared" si="141"/>
        <v/>
      </c>
      <c r="AN798" s="131" t="str">
        <f t="shared" ca="1" si="142"/>
        <v/>
      </c>
    </row>
    <row r="799" spans="1:40" ht="20.25" customHeight="1" x14ac:dyDescent="0.3">
      <c r="A799" s="127"/>
      <c r="B799" s="164"/>
      <c r="C799" s="139"/>
      <c r="D799" s="140"/>
      <c r="E799" s="139"/>
      <c r="F799" s="139"/>
      <c r="G799" s="140"/>
      <c r="H799" s="139"/>
      <c r="I799" s="129"/>
      <c r="L799" s="128"/>
      <c r="M799" s="128"/>
      <c r="N799" s="128"/>
      <c r="O799" s="128"/>
      <c r="P799" s="128"/>
      <c r="Q799" s="128"/>
      <c r="R799" s="128"/>
      <c r="S799" s="128"/>
      <c r="T799" s="120">
        <f t="shared" si="133"/>
        <v>0</v>
      </c>
      <c r="U799" s="131"/>
      <c r="V799" s="131"/>
      <c r="W799" s="131">
        <f>SUMIFS($F$3:F799,$D$3:D799,D799,$C$3:C799,"Buy")+SUMIFS($F$3:F799,$D$3:D799,D799,$C$3:C799,"Coin Deposit",$E$3:E799,"&lt;&gt;")</f>
        <v>0</v>
      </c>
      <c r="X799" s="131">
        <f t="shared" si="134"/>
        <v>0</v>
      </c>
      <c r="Y799" s="131">
        <f>IF($D799=Y$1,SUMIFS($H$3:$H799,$G$3:$G799,Y$1,$C$3:$C799,"Sell"),0)</f>
        <v>0</v>
      </c>
      <c r="Z799" s="131">
        <f t="shared" si="135"/>
        <v>0</v>
      </c>
      <c r="AA799" s="131">
        <f>IF($D799=AA$1,SUMIFS($H$3:$H799,$G$3:$G799,AA$1,$C$3:$C799,"Sell"),0)</f>
        <v>0</v>
      </c>
      <c r="AB799" s="131">
        <f t="shared" si="136"/>
        <v>0</v>
      </c>
      <c r="AC799" s="131">
        <f>SUMIFS('Deductions and Deposits'!$H:$H,'Deductions and Deposits'!$G:$G,D799,'Deductions and Deposits'!$F:$F,"&lt;="&amp;B799)+SUMIFS($F$3:F799,$D$3:D799,D799,$C$3:C799,"Coin Deposit",$E$3:E799,"")</f>
        <v>0</v>
      </c>
      <c r="AD799" s="131">
        <f>SUMIFS('Deductions and Deposits'!$D:$D,'Deductions and Deposits'!$C:$C,D799)+SUMIFS($F:$F,$D:$D,D799,$C:$C,"Coin Deduction")</f>
        <v>0</v>
      </c>
      <c r="AE799" s="131">
        <f>Table5[[#This Row],[Column4]]+Table5[[#This Row],[Column14]]+Table5[[#This Row],[Column19]]+Table5[[#This Row],[Column12]]</f>
        <v>0</v>
      </c>
      <c r="AF799" s="131">
        <f>Table5[[#This Row],[Column5]]+Table5[[#This Row],[Column13]]+Table5[[#This Row],[Column21]]+Table5[[#This Row],[Column18]]</f>
        <v>0</v>
      </c>
      <c r="AG799" s="131">
        <f t="shared" si="137"/>
        <v>0</v>
      </c>
      <c r="AH799" s="131">
        <f t="shared" si="138"/>
        <v>0</v>
      </c>
      <c r="AI799" s="131">
        <f>Table5[[#This Row],[Column17]]-Table5[[#This Row],[Column20]]</f>
        <v>0</v>
      </c>
      <c r="AJ799" s="131">
        <f t="shared" si="139"/>
        <v>0</v>
      </c>
      <c r="AK799" s="131">
        <f t="shared" si="143"/>
        <v>0</v>
      </c>
      <c r="AL799" s="131">
        <f t="shared" si="140"/>
        <v>0</v>
      </c>
      <c r="AM799" s="131" t="str">
        <f t="shared" si="141"/>
        <v/>
      </c>
      <c r="AN799" s="131" t="str">
        <f t="shared" ca="1" si="142"/>
        <v/>
      </c>
    </row>
    <row r="800" spans="1:40" ht="20.25" customHeight="1" x14ac:dyDescent="0.3">
      <c r="A800" s="127"/>
      <c r="B800" s="164"/>
      <c r="C800" s="139"/>
      <c r="D800" s="140"/>
      <c r="E800" s="139"/>
      <c r="F800" s="139"/>
      <c r="G800" s="140"/>
      <c r="H800" s="139"/>
      <c r="I800" s="129"/>
      <c r="L800" s="128"/>
      <c r="M800" s="128"/>
      <c r="N800" s="128"/>
      <c r="O800" s="128"/>
      <c r="P800" s="128"/>
      <c r="Q800" s="128"/>
      <c r="R800" s="128"/>
      <c r="S800" s="128"/>
      <c r="T800" s="120">
        <f t="shared" si="133"/>
        <v>0</v>
      </c>
      <c r="U800" s="131"/>
      <c r="V800" s="131"/>
      <c r="W800" s="131">
        <f>SUMIFS($F$3:F800,$D$3:D800,D800,$C$3:C800,"Buy")+SUMIFS($F$3:F800,$D$3:D800,D800,$C$3:C800,"Coin Deposit",$E$3:E800,"&lt;&gt;")</f>
        <v>0</v>
      </c>
      <c r="X800" s="131">
        <f t="shared" si="134"/>
        <v>0</v>
      </c>
      <c r="Y800" s="131">
        <f>IF($D800=Y$1,SUMIFS($H$3:$H800,$G$3:$G800,Y$1,$C$3:$C800,"Sell"),0)</f>
        <v>0</v>
      </c>
      <c r="Z800" s="131">
        <f t="shared" si="135"/>
        <v>0</v>
      </c>
      <c r="AA800" s="131">
        <f>IF($D800=AA$1,SUMIFS($H$3:$H800,$G$3:$G800,AA$1,$C$3:$C800,"Sell"),0)</f>
        <v>0</v>
      </c>
      <c r="AB800" s="131">
        <f t="shared" si="136"/>
        <v>0</v>
      </c>
      <c r="AC800" s="131">
        <f>SUMIFS('Deductions and Deposits'!$H:$H,'Deductions and Deposits'!$G:$G,D800,'Deductions and Deposits'!$F:$F,"&lt;="&amp;B800)+SUMIFS($F$3:F800,$D$3:D800,D800,$C$3:C800,"Coin Deposit",$E$3:E800,"")</f>
        <v>0</v>
      </c>
      <c r="AD800" s="131">
        <f>SUMIFS('Deductions and Deposits'!$D:$D,'Deductions and Deposits'!$C:$C,D800)+SUMIFS($F:$F,$D:$D,D800,$C:$C,"Coin Deduction")</f>
        <v>0</v>
      </c>
      <c r="AE800" s="131">
        <f>Table5[[#This Row],[Column4]]+Table5[[#This Row],[Column14]]+Table5[[#This Row],[Column19]]+Table5[[#This Row],[Column12]]</f>
        <v>0</v>
      </c>
      <c r="AF800" s="131">
        <f>Table5[[#This Row],[Column5]]+Table5[[#This Row],[Column13]]+Table5[[#This Row],[Column21]]+Table5[[#This Row],[Column18]]</f>
        <v>0</v>
      </c>
      <c r="AG800" s="131">
        <f t="shared" si="137"/>
        <v>0</v>
      </c>
      <c r="AH800" s="131">
        <f t="shared" si="138"/>
        <v>0</v>
      </c>
      <c r="AI800" s="131">
        <f>Table5[[#This Row],[Column17]]-Table5[[#This Row],[Column20]]</f>
        <v>0</v>
      </c>
      <c r="AJ800" s="131">
        <f t="shared" si="139"/>
        <v>0</v>
      </c>
      <c r="AK800" s="131">
        <f t="shared" si="143"/>
        <v>0</v>
      </c>
      <c r="AL800" s="131">
        <f t="shared" si="140"/>
        <v>0</v>
      </c>
      <c r="AM800" s="131" t="str">
        <f t="shared" si="141"/>
        <v/>
      </c>
      <c r="AN800" s="131" t="str">
        <f t="shared" ca="1" si="142"/>
        <v/>
      </c>
    </row>
    <row r="801" spans="1:40" ht="20.25" customHeight="1" x14ac:dyDescent="0.3">
      <c r="A801" s="127"/>
      <c r="B801" s="164"/>
      <c r="C801" s="139"/>
      <c r="D801" s="140"/>
      <c r="E801" s="139"/>
      <c r="F801" s="139"/>
      <c r="G801" s="140"/>
      <c r="H801" s="139"/>
      <c r="I801" s="129"/>
      <c r="L801" s="128"/>
      <c r="M801" s="128"/>
      <c r="N801" s="128"/>
      <c r="O801" s="128"/>
      <c r="P801" s="128"/>
      <c r="Q801" s="128"/>
      <c r="R801" s="128"/>
      <c r="S801" s="128"/>
      <c r="T801" s="120">
        <f t="shared" si="133"/>
        <v>0</v>
      </c>
      <c r="U801" s="131"/>
      <c r="V801" s="131"/>
      <c r="W801" s="131">
        <f>SUMIFS($F$3:F801,$D$3:D801,D801,$C$3:C801,"Buy")+SUMIFS($F$3:F801,$D$3:D801,D801,$C$3:C801,"Coin Deposit",$E$3:E801,"&lt;&gt;")</f>
        <v>0</v>
      </c>
      <c r="X801" s="131">
        <f t="shared" si="134"/>
        <v>0</v>
      </c>
      <c r="Y801" s="131">
        <f>IF($D801=Y$1,SUMIFS($H$3:$H801,$G$3:$G801,Y$1,$C$3:$C801,"Sell"),0)</f>
        <v>0</v>
      </c>
      <c r="Z801" s="131">
        <f t="shared" si="135"/>
        <v>0</v>
      </c>
      <c r="AA801" s="131">
        <f>IF($D801=AA$1,SUMIFS($H$3:$H801,$G$3:$G801,AA$1,$C$3:$C801,"Sell"),0)</f>
        <v>0</v>
      </c>
      <c r="AB801" s="131">
        <f t="shared" si="136"/>
        <v>0</v>
      </c>
      <c r="AC801" s="131">
        <f>SUMIFS('Deductions and Deposits'!$H:$H,'Deductions and Deposits'!$G:$G,D801,'Deductions and Deposits'!$F:$F,"&lt;="&amp;B801)+SUMIFS($F$3:F801,$D$3:D801,D801,$C$3:C801,"Coin Deposit",$E$3:E801,"")</f>
        <v>0</v>
      </c>
      <c r="AD801" s="131">
        <f>SUMIFS('Deductions and Deposits'!$D:$D,'Deductions and Deposits'!$C:$C,D801)+SUMIFS($F:$F,$D:$D,D801,$C:$C,"Coin Deduction")</f>
        <v>0</v>
      </c>
      <c r="AE801" s="131">
        <f>Table5[[#This Row],[Column4]]+Table5[[#This Row],[Column14]]+Table5[[#This Row],[Column19]]+Table5[[#This Row],[Column12]]</f>
        <v>0</v>
      </c>
      <c r="AF801" s="131">
        <f>Table5[[#This Row],[Column5]]+Table5[[#This Row],[Column13]]+Table5[[#This Row],[Column21]]+Table5[[#This Row],[Column18]]</f>
        <v>0</v>
      </c>
      <c r="AG801" s="131">
        <f t="shared" si="137"/>
        <v>0</v>
      </c>
      <c r="AH801" s="131">
        <f t="shared" si="138"/>
        <v>0</v>
      </c>
      <c r="AI801" s="131">
        <f>Table5[[#This Row],[Column17]]-Table5[[#This Row],[Column20]]</f>
        <v>0</v>
      </c>
      <c r="AJ801" s="131">
        <f t="shared" si="139"/>
        <v>0</v>
      </c>
      <c r="AK801" s="131">
        <f t="shared" si="143"/>
        <v>0</v>
      </c>
      <c r="AL801" s="131">
        <f t="shared" si="140"/>
        <v>0</v>
      </c>
      <c r="AM801" s="131" t="str">
        <f t="shared" si="141"/>
        <v/>
      </c>
      <c r="AN801" s="131" t="str">
        <f t="shared" ca="1" si="142"/>
        <v/>
      </c>
    </row>
    <row r="802" spans="1:40" ht="20.25" customHeight="1" x14ac:dyDescent="0.3">
      <c r="A802" s="127"/>
      <c r="B802" s="164"/>
      <c r="C802" s="139"/>
      <c r="D802" s="140"/>
      <c r="E802" s="139"/>
      <c r="F802" s="139"/>
      <c r="G802" s="140"/>
      <c r="H802" s="139"/>
      <c r="I802" s="129"/>
      <c r="L802" s="128"/>
      <c r="M802" s="128"/>
      <c r="N802" s="128"/>
      <c r="O802" s="128"/>
      <c r="P802" s="128"/>
      <c r="Q802" s="128"/>
      <c r="R802" s="128"/>
      <c r="S802" s="128"/>
      <c r="T802" s="120">
        <f t="shared" si="133"/>
        <v>0</v>
      </c>
      <c r="U802" s="131"/>
      <c r="V802" s="131"/>
      <c r="W802" s="131">
        <f>SUMIFS($F$3:F802,$D$3:D802,D802,$C$3:C802,"Buy")+SUMIFS($F$3:F802,$D$3:D802,D802,$C$3:C802,"Coin Deposit",$E$3:E802,"&lt;&gt;")</f>
        <v>0</v>
      </c>
      <c r="X802" s="131">
        <f t="shared" si="134"/>
        <v>0</v>
      </c>
      <c r="Y802" s="131">
        <f>IF($D802=Y$1,SUMIFS($H$3:$H802,$G$3:$G802,Y$1,$C$3:$C802,"Sell"),0)</f>
        <v>0</v>
      </c>
      <c r="Z802" s="131">
        <f t="shared" si="135"/>
        <v>0</v>
      </c>
      <c r="AA802" s="131">
        <f>IF($D802=AA$1,SUMIFS($H$3:$H802,$G$3:$G802,AA$1,$C$3:$C802,"Sell"),0)</f>
        <v>0</v>
      </c>
      <c r="AB802" s="131">
        <f t="shared" si="136"/>
        <v>0</v>
      </c>
      <c r="AC802" s="131">
        <f>SUMIFS('Deductions and Deposits'!$H:$H,'Deductions and Deposits'!$G:$G,D802,'Deductions and Deposits'!$F:$F,"&lt;="&amp;B802)+SUMIFS($F$3:F802,$D$3:D802,D802,$C$3:C802,"Coin Deposit",$E$3:E802,"")</f>
        <v>0</v>
      </c>
      <c r="AD802" s="131">
        <f>SUMIFS('Deductions and Deposits'!$D:$D,'Deductions and Deposits'!$C:$C,D802)+SUMIFS($F:$F,$D:$D,D802,$C:$C,"Coin Deduction")</f>
        <v>0</v>
      </c>
      <c r="AE802" s="131">
        <f>Table5[[#This Row],[Column4]]+Table5[[#This Row],[Column14]]+Table5[[#This Row],[Column19]]+Table5[[#This Row],[Column12]]</f>
        <v>0</v>
      </c>
      <c r="AF802" s="131">
        <f>Table5[[#This Row],[Column5]]+Table5[[#This Row],[Column13]]+Table5[[#This Row],[Column21]]+Table5[[#This Row],[Column18]]</f>
        <v>0</v>
      </c>
      <c r="AG802" s="131">
        <f t="shared" si="137"/>
        <v>0</v>
      </c>
      <c r="AH802" s="131">
        <f t="shared" si="138"/>
        <v>0</v>
      </c>
      <c r="AI802" s="131">
        <f>Table5[[#This Row],[Column17]]-Table5[[#This Row],[Column20]]</f>
        <v>0</v>
      </c>
      <c r="AJ802" s="131">
        <f t="shared" si="139"/>
        <v>0</v>
      </c>
      <c r="AK802" s="131">
        <f t="shared" si="143"/>
        <v>0</v>
      </c>
      <c r="AL802" s="131">
        <f t="shared" si="140"/>
        <v>0</v>
      </c>
      <c r="AM802" s="131" t="str">
        <f t="shared" si="141"/>
        <v/>
      </c>
      <c r="AN802" s="131" t="str">
        <f t="shared" ca="1" si="142"/>
        <v/>
      </c>
    </row>
    <row r="803" spans="1:40" ht="20.25" customHeight="1" x14ac:dyDescent="0.3">
      <c r="A803" s="127"/>
      <c r="B803" s="164"/>
      <c r="C803" s="139"/>
      <c r="D803" s="140"/>
      <c r="E803" s="139"/>
      <c r="F803" s="139"/>
      <c r="G803" s="140"/>
      <c r="H803" s="139"/>
      <c r="I803" s="129"/>
      <c r="L803" s="128"/>
      <c r="M803" s="128"/>
      <c r="N803" s="128"/>
      <c r="O803" s="128"/>
      <c r="P803" s="128"/>
      <c r="Q803" s="128"/>
      <c r="R803" s="128"/>
      <c r="S803" s="128"/>
      <c r="T803" s="120">
        <f t="shared" si="133"/>
        <v>0</v>
      </c>
      <c r="U803" s="131"/>
      <c r="V803" s="131"/>
      <c r="W803" s="131">
        <f>SUMIFS($F$3:F803,$D$3:D803,D803,$C$3:C803,"Buy")+SUMIFS($F$3:F803,$D$3:D803,D803,$C$3:C803,"Coin Deposit",$E$3:E803,"&lt;&gt;")</f>
        <v>0</v>
      </c>
      <c r="X803" s="131">
        <f t="shared" si="134"/>
        <v>0</v>
      </c>
      <c r="Y803" s="131">
        <f>IF($D803=Y$1,SUMIFS($H$3:$H803,$G$3:$G803,Y$1,$C$3:$C803,"Sell"),0)</f>
        <v>0</v>
      </c>
      <c r="Z803" s="131">
        <f t="shared" si="135"/>
        <v>0</v>
      </c>
      <c r="AA803" s="131">
        <f>IF($D803=AA$1,SUMIFS($H$3:$H803,$G$3:$G803,AA$1,$C$3:$C803,"Sell"),0)</f>
        <v>0</v>
      </c>
      <c r="AB803" s="131">
        <f t="shared" si="136"/>
        <v>0</v>
      </c>
      <c r="AC803" s="131">
        <f>SUMIFS('Deductions and Deposits'!$H:$H,'Deductions and Deposits'!$G:$G,D803,'Deductions and Deposits'!$F:$F,"&lt;="&amp;B803)+SUMIFS($F$3:F803,$D$3:D803,D803,$C$3:C803,"Coin Deposit",$E$3:E803,"")</f>
        <v>0</v>
      </c>
      <c r="AD803" s="131">
        <f>SUMIFS('Deductions and Deposits'!$D:$D,'Deductions and Deposits'!$C:$C,D803)+SUMIFS($F:$F,$D:$D,D803,$C:$C,"Coin Deduction")</f>
        <v>0</v>
      </c>
      <c r="AE803" s="131">
        <f>Table5[[#This Row],[Column4]]+Table5[[#This Row],[Column14]]+Table5[[#This Row],[Column19]]+Table5[[#This Row],[Column12]]</f>
        <v>0</v>
      </c>
      <c r="AF803" s="131">
        <f>Table5[[#This Row],[Column5]]+Table5[[#This Row],[Column13]]+Table5[[#This Row],[Column21]]+Table5[[#This Row],[Column18]]</f>
        <v>0</v>
      </c>
      <c r="AG803" s="131">
        <f t="shared" si="137"/>
        <v>0</v>
      </c>
      <c r="AH803" s="131">
        <f t="shared" si="138"/>
        <v>0</v>
      </c>
      <c r="AI803" s="131">
        <f>Table5[[#This Row],[Column17]]-Table5[[#This Row],[Column20]]</f>
        <v>0</v>
      </c>
      <c r="AJ803" s="131">
        <f t="shared" si="139"/>
        <v>0</v>
      </c>
      <c r="AK803" s="131">
        <f t="shared" si="143"/>
        <v>0</v>
      </c>
      <c r="AL803" s="131">
        <f t="shared" si="140"/>
        <v>0</v>
      </c>
      <c r="AM803" s="131" t="str">
        <f t="shared" si="141"/>
        <v/>
      </c>
      <c r="AN803" s="131" t="str">
        <f t="shared" ca="1" si="142"/>
        <v/>
      </c>
    </row>
    <row r="804" spans="1:40" ht="20.25" customHeight="1" x14ac:dyDescent="0.3">
      <c r="A804" s="127"/>
      <c r="B804" s="164"/>
      <c r="C804" s="139"/>
      <c r="D804" s="140"/>
      <c r="E804" s="139"/>
      <c r="F804" s="139"/>
      <c r="G804" s="140"/>
      <c r="H804" s="139"/>
      <c r="I804" s="129"/>
      <c r="L804" s="128"/>
      <c r="M804" s="128"/>
      <c r="N804" s="128"/>
      <c r="O804" s="128"/>
      <c r="P804" s="128"/>
      <c r="Q804" s="128"/>
      <c r="R804" s="128"/>
      <c r="S804" s="128"/>
      <c r="T804" s="120">
        <f t="shared" si="133"/>
        <v>0</v>
      </c>
      <c r="U804" s="131"/>
      <c r="V804" s="131"/>
      <c r="W804" s="131">
        <f>SUMIFS($F$3:F804,$D$3:D804,D804,$C$3:C804,"Buy")+SUMIFS($F$3:F804,$D$3:D804,D804,$C$3:C804,"Coin Deposit",$E$3:E804,"&lt;&gt;")</f>
        <v>0</v>
      </c>
      <c r="X804" s="131">
        <f t="shared" si="134"/>
        <v>0</v>
      </c>
      <c r="Y804" s="131">
        <f>IF($D804=Y$1,SUMIFS($H$3:$H804,$G$3:$G804,Y$1,$C$3:$C804,"Sell"),0)</f>
        <v>0</v>
      </c>
      <c r="Z804" s="131">
        <f t="shared" si="135"/>
        <v>0</v>
      </c>
      <c r="AA804" s="131">
        <f>IF($D804=AA$1,SUMIFS($H$3:$H804,$G$3:$G804,AA$1,$C$3:$C804,"Sell"),0)</f>
        <v>0</v>
      </c>
      <c r="AB804" s="131">
        <f t="shared" si="136"/>
        <v>0</v>
      </c>
      <c r="AC804" s="131">
        <f>SUMIFS('Deductions and Deposits'!$H:$H,'Deductions and Deposits'!$G:$G,D804,'Deductions and Deposits'!$F:$F,"&lt;="&amp;B804)+SUMIFS($F$3:F804,$D$3:D804,D804,$C$3:C804,"Coin Deposit",$E$3:E804,"")</f>
        <v>0</v>
      </c>
      <c r="AD804" s="131">
        <f>SUMIFS('Deductions and Deposits'!$D:$D,'Deductions and Deposits'!$C:$C,D804)+SUMIFS($F:$F,$D:$D,D804,$C:$C,"Coin Deduction")</f>
        <v>0</v>
      </c>
      <c r="AE804" s="131">
        <f>Table5[[#This Row],[Column4]]+Table5[[#This Row],[Column14]]+Table5[[#This Row],[Column19]]+Table5[[#This Row],[Column12]]</f>
        <v>0</v>
      </c>
      <c r="AF804" s="131">
        <f>Table5[[#This Row],[Column5]]+Table5[[#This Row],[Column13]]+Table5[[#This Row],[Column21]]+Table5[[#This Row],[Column18]]</f>
        <v>0</v>
      </c>
      <c r="AG804" s="131">
        <f t="shared" si="137"/>
        <v>0</v>
      </c>
      <c r="AH804" s="131">
        <f t="shared" si="138"/>
        <v>0</v>
      </c>
      <c r="AI804" s="131">
        <f>Table5[[#This Row],[Column17]]-Table5[[#This Row],[Column20]]</f>
        <v>0</v>
      </c>
      <c r="AJ804" s="131">
        <f t="shared" si="139"/>
        <v>0</v>
      </c>
      <c r="AK804" s="131">
        <f t="shared" si="143"/>
        <v>0</v>
      </c>
      <c r="AL804" s="131">
        <f t="shared" si="140"/>
        <v>0</v>
      </c>
      <c r="AM804" s="131" t="str">
        <f t="shared" si="141"/>
        <v/>
      </c>
      <c r="AN804" s="131" t="str">
        <f t="shared" ca="1" si="142"/>
        <v/>
      </c>
    </row>
    <row r="805" spans="1:40" ht="20.25" customHeight="1" x14ac:dyDescent="0.3">
      <c r="A805" s="127"/>
      <c r="B805" s="164"/>
      <c r="C805" s="139"/>
      <c r="D805" s="140"/>
      <c r="E805" s="139"/>
      <c r="F805" s="139"/>
      <c r="G805" s="140"/>
      <c r="H805" s="139"/>
      <c r="I805" s="129"/>
      <c r="L805" s="128"/>
      <c r="M805" s="128"/>
      <c r="N805" s="128"/>
      <c r="O805" s="128"/>
      <c r="P805" s="128"/>
      <c r="Q805" s="128"/>
      <c r="R805" s="128"/>
      <c r="S805" s="128"/>
      <c r="T805" s="120">
        <f t="shared" si="133"/>
        <v>0</v>
      </c>
      <c r="U805" s="131"/>
      <c r="V805" s="131"/>
      <c r="W805" s="131">
        <f>SUMIFS($F$3:F805,$D$3:D805,D805,$C$3:C805,"Buy")+SUMIFS($F$3:F805,$D$3:D805,D805,$C$3:C805,"Coin Deposit",$E$3:E805,"&lt;&gt;")</f>
        <v>0</v>
      </c>
      <c r="X805" s="131">
        <f t="shared" si="134"/>
        <v>0</v>
      </c>
      <c r="Y805" s="131">
        <f>IF($D805=Y$1,SUMIFS($H$3:$H805,$G$3:$G805,Y$1,$C$3:$C805,"Sell"),0)</f>
        <v>0</v>
      </c>
      <c r="Z805" s="131">
        <f t="shared" si="135"/>
        <v>0</v>
      </c>
      <c r="AA805" s="131">
        <f>IF($D805=AA$1,SUMIFS($H$3:$H805,$G$3:$G805,AA$1,$C$3:$C805,"Sell"),0)</f>
        <v>0</v>
      </c>
      <c r="AB805" s="131">
        <f t="shared" si="136"/>
        <v>0</v>
      </c>
      <c r="AC805" s="131">
        <f>SUMIFS('Deductions and Deposits'!$H:$H,'Deductions and Deposits'!$G:$G,D805,'Deductions and Deposits'!$F:$F,"&lt;="&amp;B805)+SUMIFS($F$3:F805,$D$3:D805,D805,$C$3:C805,"Coin Deposit",$E$3:E805,"")</f>
        <v>0</v>
      </c>
      <c r="AD805" s="131">
        <f>SUMIFS('Deductions and Deposits'!$D:$D,'Deductions and Deposits'!$C:$C,D805)+SUMIFS($F:$F,$D:$D,D805,$C:$C,"Coin Deduction")</f>
        <v>0</v>
      </c>
      <c r="AE805" s="131">
        <f>Table5[[#This Row],[Column4]]+Table5[[#This Row],[Column14]]+Table5[[#This Row],[Column19]]+Table5[[#This Row],[Column12]]</f>
        <v>0</v>
      </c>
      <c r="AF805" s="131">
        <f>Table5[[#This Row],[Column5]]+Table5[[#This Row],[Column13]]+Table5[[#This Row],[Column21]]+Table5[[#This Row],[Column18]]</f>
        <v>0</v>
      </c>
      <c r="AG805" s="131">
        <f t="shared" si="137"/>
        <v>0</v>
      </c>
      <c r="AH805" s="131">
        <f t="shared" si="138"/>
        <v>0</v>
      </c>
      <c r="AI805" s="131">
        <f>Table5[[#This Row],[Column17]]-Table5[[#This Row],[Column20]]</f>
        <v>0</v>
      </c>
      <c r="AJ805" s="131">
        <f t="shared" si="139"/>
        <v>0</v>
      </c>
      <c r="AK805" s="131">
        <f t="shared" si="143"/>
        <v>0</v>
      </c>
      <c r="AL805" s="131">
        <f t="shared" si="140"/>
        <v>0</v>
      </c>
      <c r="AM805" s="131" t="str">
        <f t="shared" si="141"/>
        <v/>
      </c>
      <c r="AN805" s="131" t="str">
        <f t="shared" ca="1" si="142"/>
        <v/>
      </c>
    </row>
    <row r="806" spans="1:40" ht="20.25" customHeight="1" x14ac:dyDescent="0.3">
      <c r="A806" s="127"/>
      <c r="B806" s="164"/>
      <c r="C806" s="139"/>
      <c r="D806" s="140"/>
      <c r="E806" s="139"/>
      <c r="F806" s="139"/>
      <c r="G806" s="140"/>
      <c r="H806" s="139"/>
      <c r="I806" s="129"/>
      <c r="L806" s="128"/>
      <c r="M806" s="128"/>
      <c r="N806" s="128"/>
      <c r="O806" s="128"/>
      <c r="P806" s="128"/>
      <c r="Q806" s="128"/>
      <c r="R806" s="128"/>
      <c r="S806" s="128"/>
      <c r="T806" s="120">
        <f t="shared" si="133"/>
        <v>0</v>
      </c>
      <c r="U806" s="131"/>
      <c r="V806" s="131"/>
      <c r="W806" s="131">
        <f>SUMIFS($F$3:F806,$D$3:D806,D806,$C$3:C806,"Buy")+SUMIFS($F$3:F806,$D$3:D806,D806,$C$3:C806,"Coin Deposit",$E$3:E806,"&lt;&gt;")</f>
        <v>0</v>
      </c>
      <c r="X806" s="131">
        <f t="shared" si="134"/>
        <v>0</v>
      </c>
      <c r="Y806" s="131">
        <f>IF($D806=Y$1,SUMIFS($H$3:$H806,$G$3:$G806,Y$1,$C$3:$C806,"Sell"),0)</f>
        <v>0</v>
      </c>
      <c r="Z806" s="131">
        <f t="shared" si="135"/>
        <v>0</v>
      </c>
      <c r="AA806" s="131">
        <f>IF($D806=AA$1,SUMIFS($H$3:$H806,$G$3:$G806,AA$1,$C$3:$C806,"Sell"),0)</f>
        <v>0</v>
      </c>
      <c r="AB806" s="131">
        <f t="shared" si="136"/>
        <v>0</v>
      </c>
      <c r="AC806" s="131">
        <f>SUMIFS('Deductions and Deposits'!$H:$H,'Deductions and Deposits'!$G:$G,D806,'Deductions and Deposits'!$F:$F,"&lt;="&amp;B806)+SUMIFS($F$3:F806,$D$3:D806,D806,$C$3:C806,"Coin Deposit",$E$3:E806,"")</f>
        <v>0</v>
      </c>
      <c r="AD806" s="131">
        <f>SUMIFS('Deductions and Deposits'!$D:$D,'Deductions and Deposits'!$C:$C,D806)+SUMIFS($F:$F,$D:$D,D806,$C:$C,"Coin Deduction")</f>
        <v>0</v>
      </c>
      <c r="AE806" s="131">
        <f>Table5[[#This Row],[Column4]]+Table5[[#This Row],[Column14]]+Table5[[#This Row],[Column19]]+Table5[[#This Row],[Column12]]</f>
        <v>0</v>
      </c>
      <c r="AF806" s="131">
        <f>Table5[[#This Row],[Column5]]+Table5[[#This Row],[Column13]]+Table5[[#This Row],[Column21]]+Table5[[#This Row],[Column18]]</f>
        <v>0</v>
      </c>
      <c r="AG806" s="131">
        <f t="shared" si="137"/>
        <v>0</v>
      </c>
      <c r="AH806" s="131">
        <f t="shared" si="138"/>
        <v>0</v>
      </c>
      <c r="AI806" s="131">
        <f>Table5[[#This Row],[Column17]]-Table5[[#This Row],[Column20]]</f>
        <v>0</v>
      </c>
      <c r="AJ806" s="131">
        <f t="shared" si="139"/>
        <v>0</v>
      </c>
      <c r="AK806" s="131">
        <f t="shared" si="143"/>
        <v>0</v>
      </c>
      <c r="AL806" s="131">
        <f t="shared" si="140"/>
        <v>0</v>
      </c>
      <c r="AM806" s="131" t="str">
        <f t="shared" si="141"/>
        <v/>
      </c>
      <c r="AN806" s="131" t="str">
        <f t="shared" ca="1" si="142"/>
        <v/>
      </c>
    </row>
    <row r="807" spans="1:40" ht="20.25" customHeight="1" x14ac:dyDescent="0.3">
      <c r="A807" s="127"/>
      <c r="B807" s="164"/>
      <c r="C807" s="139"/>
      <c r="D807" s="140"/>
      <c r="E807" s="139"/>
      <c r="F807" s="139"/>
      <c r="G807" s="140"/>
      <c r="H807" s="139"/>
      <c r="I807" s="129"/>
      <c r="L807" s="128"/>
      <c r="M807" s="128"/>
      <c r="N807" s="128"/>
      <c r="O807" s="128"/>
      <c r="P807" s="128"/>
      <c r="Q807" s="128"/>
      <c r="R807" s="128"/>
      <c r="S807" s="128"/>
      <c r="T807" s="120">
        <f t="shared" si="133"/>
        <v>0</v>
      </c>
      <c r="U807" s="131"/>
      <c r="V807" s="131"/>
      <c r="W807" s="131">
        <f>SUMIFS($F$3:F807,$D$3:D807,D807,$C$3:C807,"Buy")+SUMIFS($F$3:F807,$D$3:D807,D807,$C$3:C807,"Coin Deposit",$E$3:E807,"&lt;&gt;")</f>
        <v>0</v>
      </c>
      <c r="X807" s="131">
        <f t="shared" si="134"/>
        <v>0</v>
      </c>
      <c r="Y807" s="131">
        <f>IF($D807=Y$1,SUMIFS($H$3:$H807,$G$3:$G807,Y$1,$C$3:$C807,"Sell"),0)</f>
        <v>0</v>
      </c>
      <c r="Z807" s="131">
        <f t="shared" si="135"/>
        <v>0</v>
      </c>
      <c r="AA807" s="131">
        <f>IF($D807=AA$1,SUMIFS($H$3:$H807,$G$3:$G807,AA$1,$C$3:$C807,"Sell"),0)</f>
        <v>0</v>
      </c>
      <c r="AB807" s="131">
        <f t="shared" si="136"/>
        <v>0</v>
      </c>
      <c r="AC807" s="131">
        <f>SUMIFS('Deductions and Deposits'!$H:$H,'Deductions and Deposits'!$G:$G,D807,'Deductions and Deposits'!$F:$F,"&lt;="&amp;B807)+SUMIFS($F$3:F807,$D$3:D807,D807,$C$3:C807,"Coin Deposit",$E$3:E807,"")</f>
        <v>0</v>
      </c>
      <c r="AD807" s="131">
        <f>SUMIFS('Deductions and Deposits'!$D:$D,'Deductions and Deposits'!$C:$C,D807)+SUMIFS($F:$F,$D:$D,D807,$C:$C,"Coin Deduction")</f>
        <v>0</v>
      </c>
      <c r="AE807" s="131">
        <f>Table5[[#This Row],[Column4]]+Table5[[#This Row],[Column14]]+Table5[[#This Row],[Column19]]+Table5[[#This Row],[Column12]]</f>
        <v>0</v>
      </c>
      <c r="AF807" s="131">
        <f>Table5[[#This Row],[Column5]]+Table5[[#This Row],[Column13]]+Table5[[#This Row],[Column21]]+Table5[[#This Row],[Column18]]</f>
        <v>0</v>
      </c>
      <c r="AG807" s="131">
        <f t="shared" si="137"/>
        <v>0</v>
      </c>
      <c r="AH807" s="131">
        <f t="shared" si="138"/>
        <v>0</v>
      </c>
      <c r="AI807" s="131">
        <f>Table5[[#This Row],[Column17]]-Table5[[#This Row],[Column20]]</f>
        <v>0</v>
      </c>
      <c r="AJ807" s="131">
        <f t="shared" si="139"/>
        <v>0</v>
      </c>
      <c r="AK807" s="131">
        <f t="shared" si="143"/>
        <v>0</v>
      </c>
      <c r="AL807" s="131">
        <f t="shared" si="140"/>
        <v>0</v>
      </c>
      <c r="AM807" s="131" t="str">
        <f t="shared" si="141"/>
        <v/>
      </c>
      <c r="AN807" s="131" t="str">
        <f t="shared" ca="1" si="142"/>
        <v/>
      </c>
    </row>
    <row r="808" spans="1:40" ht="20.25" customHeight="1" x14ac:dyDescent="0.3">
      <c r="A808" s="127"/>
      <c r="B808" s="164"/>
      <c r="C808" s="139"/>
      <c r="D808" s="140"/>
      <c r="E808" s="139"/>
      <c r="F808" s="139"/>
      <c r="G808" s="140"/>
      <c r="H808" s="139"/>
      <c r="I808" s="129"/>
      <c r="L808" s="128"/>
      <c r="M808" s="128"/>
      <c r="N808" s="128"/>
      <c r="O808" s="128"/>
      <c r="P808" s="128"/>
      <c r="Q808" s="128"/>
      <c r="R808" s="128"/>
      <c r="S808" s="128"/>
      <c r="T808" s="120">
        <f t="shared" si="133"/>
        <v>0</v>
      </c>
      <c r="U808" s="131"/>
      <c r="V808" s="131"/>
      <c r="W808" s="131">
        <f>SUMIFS($F$3:F808,$D$3:D808,D808,$C$3:C808,"Buy")+SUMIFS($F$3:F808,$D$3:D808,D808,$C$3:C808,"Coin Deposit",$E$3:E808,"&lt;&gt;")</f>
        <v>0</v>
      </c>
      <c r="X808" s="131">
        <f t="shared" si="134"/>
        <v>0</v>
      </c>
      <c r="Y808" s="131">
        <f>IF($D808=Y$1,SUMIFS($H$3:$H808,$G$3:$G808,Y$1,$C$3:$C808,"Sell"),0)</f>
        <v>0</v>
      </c>
      <c r="Z808" s="131">
        <f t="shared" si="135"/>
        <v>0</v>
      </c>
      <c r="AA808" s="131">
        <f>IF($D808=AA$1,SUMIFS($H$3:$H808,$G$3:$G808,AA$1,$C$3:$C808,"Sell"),0)</f>
        <v>0</v>
      </c>
      <c r="AB808" s="131">
        <f t="shared" si="136"/>
        <v>0</v>
      </c>
      <c r="AC808" s="131">
        <f>SUMIFS('Deductions and Deposits'!$H:$H,'Deductions and Deposits'!$G:$G,D808,'Deductions and Deposits'!$F:$F,"&lt;="&amp;B808)+SUMIFS($F$3:F808,$D$3:D808,D808,$C$3:C808,"Coin Deposit",$E$3:E808,"")</f>
        <v>0</v>
      </c>
      <c r="AD808" s="131">
        <f>SUMIFS('Deductions and Deposits'!$D:$D,'Deductions and Deposits'!$C:$C,D808)+SUMIFS($F:$F,$D:$D,D808,$C:$C,"Coin Deduction")</f>
        <v>0</v>
      </c>
      <c r="AE808" s="131">
        <f>Table5[[#This Row],[Column4]]+Table5[[#This Row],[Column14]]+Table5[[#This Row],[Column19]]+Table5[[#This Row],[Column12]]</f>
        <v>0</v>
      </c>
      <c r="AF808" s="131">
        <f>Table5[[#This Row],[Column5]]+Table5[[#This Row],[Column13]]+Table5[[#This Row],[Column21]]+Table5[[#This Row],[Column18]]</f>
        <v>0</v>
      </c>
      <c r="AG808" s="131">
        <f t="shared" si="137"/>
        <v>0</v>
      </c>
      <c r="AH808" s="131">
        <f t="shared" si="138"/>
        <v>0</v>
      </c>
      <c r="AI808" s="131">
        <f>Table5[[#This Row],[Column17]]-Table5[[#This Row],[Column20]]</f>
        <v>0</v>
      </c>
      <c r="AJ808" s="131">
        <f t="shared" si="139"/>
        <v>0</v>
      </c>
      <c r="AK808" s="131">
        <f t="shared" si="143"/>
        <v>0</v>
      </c>
      <c r="AL808" s="131">
        <f t="shared" si="140"/>
        <v>0</v>
      </c>
      <c r="AM808" s="131" t="str">
        <f t="shared" si="141"/>
        <v/>
      </c>
      <c r="AN808" s="131" t="str">
        <f t="shared" ca="1" si="142"/>
        <v/>
      </c>
    </row>
    <row r="809" spans="1:40" ht="20.25" customHeight="1" x14ac:dyDescent="0.3">
      <c r="A809" s="127"/>
      <c r="B809" s="164"/>
      <c r="C809" s="139"/>
      <c r="D809" s="140"/>
      <c r="E809" s="139"/>
      <c r="F809" s="139"/>
      <c r="G809" s="140"/>
      <c r="H809" s="139"/>
      <c r="I809" s="129"/>
      <c r="L809" s="128"/>
      <c r="M809" s="128"/>
      <c r="N809" s="128"/>
      <c r="O809" s="128"/>
      <c r="P809" s="128"/>
      <c r="Q809" s="128"/>
      <c r="R809" s="128"/>
      <c r="S809" s="128"/>
      <c r="T809" s="120">
        <f t="shared" si="133"/>
        <v>0</v>
      </c>
      <c r="U809" s="131"/>
      <c r="V809" s="131"/>
      <c r="W809" s="131">
        <f>SUMIFS($F$3:F809,$D$3:D809,D809,$C$3:C809,"Buy")+SUMIFS($F$3:F809,$D$3:D809,D809,$C$3:C809,"Coin Deposit",$E$3:E809,"&lt;&gt;")</f>
        <v>0</v>
      </c>
      <c r="X809" s="131">
        <f t="shared" si="134"/>
        <v>0</v>
      </c>
      <c r="Y809" s="131">
        <f>IF($D809=Y$1,SUMIFS($H$3:$H809,$G$3:$G809,Y$1,$C$3:$C809,"Sell"),0)</f>
        <v>0</v>
      </c>
      <c r="Z809" s="131">
        <f t="shared" si="135"/>
        <v>0</v>
      </c>
      <c r="AA809" s="131">
        <f>IF($D809=AA$1,SUMIFS($H$3:$H809,$G$3:$G809,AA$1,$C$3:$C809,"Sell"),0)</f>
        <v>0</v>
      </c>
      <c r="AB809" s="131">
        <f t="shared" si="136"/>
        <v>0</v>
      </c>
      <c r="AC809" s="131">
        <f>SUMIFS('Deductions and Deposits'!$H:$H,'Deductions and Deposits'!$G:$G,D809,'Deductions and Deposits'!$F:$F,"&lt;="&amp;B809)+SUMIFS($F$3:F809,$D$3:D809,D809,$C$3:C809,"Coin Deposit",$E$3:E809,"")</f>
        <v>0</v>
      </c>
      <c r="AD809" s="131">
        <f>SUMIFS('Deductions and Deposits'!$D:$D,'Deductions and Deposits'!$C:$C,D809)+SUMIFS($F:$F,$D:$D,D809,$C:$C,"Coin Deduction")</f>
        <v>0</v>
      </c>
      <c r="AE809" s="131">
        <f>Table5[[#This Row],[Column4]]+Table5[[#This Row],[Column14]]+Table5[[#This Row],[Column19]]+Table5[[#This Row],[Column12]]</f>
        <v>0</v>
      </c>
      <c r="AF809" s="131">
        <f>Table5[[#This Row],[Column5]]+Table5[[#This Row],[Column13]]+Table5[[#This Row],[Column21]]+Table5[[#This Row],[Column18]]</f>
        <v>0</v>
      </c>
      <c r="AG809" s="131">
        <f t="shared" si="137"/>
        <v>0</v>
      </c>
      <c r="AH809" s="131">
        <f t="shared" si="138"/>
        <v>0</v>
      </c>
      <c r="AI809" s="131">
        <f>Table5[[#This Row],[Column17]]-Table5[[#This Row],[Column20]]</f>
        <v>0</v>
      </c>
      <c r="AJ809" s="131">
        <f t="shared" si="139"/>
        <v>0</v>
      </c>
      <c r="AK809" s="131">
        <f t="shared" si="143"/>
        <v>0</v>
      </c>
      <c r="AL809" s="131">
        <f t="shared" si="140"/>
        <v>0</v>
      </c>
      <c r="AM809" s="131" t="str">
        <f t="shared" si="141"/>
        <v/>
      </c>
      <c r="AN809" s="131" t="str">
        <f t="shared" ca="1" si="142"/>
        <v/>
      </c>
    </row>
    <row r="810" spans="1:40" ht="20.25" customHeight="1" x14ac:dyDescent="0.3">
      <c r="A810" s="127"/>
      <c r="B810" s="164"/>
      <c r="C810" s="139"/>
      <c r="D810" s="140"/>
      <c r="E810" s="139"/>
      <c r="F810" s="139"/>
      <c r="G810" s="140"/>
      <c r="H810" s="139"/>
      <c r="I810" s="129"/>
      <c r="L810" s="128"/>
      <c r="M810" s="128"/>
      <c r="N810" s="128"/>
      <c r="O810" s="128"/>
      <c r="P810" s="128"/>
      <c r="Q810" s="128"/>
      <c r="R810" s="128"/>
      <c r="S810" s="128"/>
      <c r="T810" s="120">
        <f t="shared" si="133"/>
        <v>0</v>
      </c>
      <c r="U810" s="131"/>
      <c r="V810" s="131"/>
      <c r="W810" s="131">
        <f>SUMIFS($F$3:F810,$D$3:D810,D810,$C$3:C810,"Buy")+SUMIFS($F$3:F810,$D$3:D810,D810,$C$3:C810,"Coin Deposit",$E$3:E810,"&lt;&gt;")</f>
        <v>0</v>
      </c>
      <c r="X810" s="131">
        <f t="shared" si="134"/>
        <v>0</v>
      </c>
      <c r="Y810" s="131">
        <f>IF($D810=Y$1,SUMIFS($H$3:$H810,$G$3:$G810,Y$1,$C$3:$C810,"Sell"),0)</f>
        <v>0</v>
      </c>
      <c r="Z810" s="131">
        <f t="shared" si="135"/>
        <v>0</v>
      </c>
      <c r="AA810" s="131">
        <f>IF($D810=AA$1,SUMIFS($H$3:$H810,$G$3:$G810,AA$1,$C$3:$C810,"Sell"),0)</f>
        <v>0</v>
      </c>
      <c r="AB810" s="131">
        <f t="shared" si="136"/>
        <v>0</v>
      </c>
      <c r="AC810" s="131">
        <f>SUMIFS('Deductions and Deposits'!$H:$H,'Deductions and Deposits'!$G:$G,D810,'Deductions and Deposits'!$F:$F,"&lt;="&amp;B810)+SUMIFS($F$3:F810,$D$3:D810,D810,$C$3:C810,"Coin Deposit",$E$3:E810,"")</f>
        <v>0</v>
      </c>
      <c r="AD810" s="131">
        <f>SUMIFS('Deductions and Deposits'!$D:$D,'Deductions and Deposits'!$C:$C,D810)+SUMIFS($F:$F,$D:$D,D810,$C:$C,"Coin Deduction")</f>
        <v>0</v>
      </c>
      <c r="AE810" s="131">
        <f>Table5[[#This Row],[Column4]]+Table5[[#This Row],[Column14]]+Table5[[#This Row],[Column19]]+Table5[[#This Row],[Column12]]</f>
        <v>0</v>
      </c>
      <c r="AF810" s="131">
        <f>Table5[[#This Row],[Column5]]+Table5[[#This Row],[Column13]]+Table5[[#This Row],[Column21]]+Table5[[#This Row],[Column18]]</f>
        <v>0</v>
      </c>
      <c r="AG810" s="131">
        <f t="shared" si="137"/>
        <v>0</v>
      </c>
      <c r="AH810" s="131">
        <f t="shared" si="138"/>
        <v>0</v>
      </c>
      <c r="AI810" s="131">
        <f>Table5[[#This Row],[Column17]]-Table5[[#This Row],[Column20]]</f>
        <v>0</v>
      </c>
      <c r="AJ810" s="131">
        <f t="shared" si="139"/>
        <v>0</v>
      </c>
      <c r="AK810" s="131">
        <f t="shared" si="143"/>
        <v>0</v>
      </c>
      <c r="AL810" s="131">
        <f t="shared" si="140"/>
        <v>0</v>
      </c>
      <c r="AM810" s="131" t="str">
        <f t="shared" si="141"/>
        <v/>
      </c>
      <c r="AN810" s="131" t="str">
        <f t="shared" ca="1" si="142"/>
        <v/>
      </c>
    </row>
    <row r="811" spans="1:40" ht="20.25" customHeight="1" x14ac:dyDescent="0.3">
      <c r="A811" s="127"/>
      <c r="B811" s="164"/>
      <c r="C811" s="139"/>
      <c r="D811" s="140"/>
      <c r="E811" s="139"/>
      <c r="F811" s="139"/>
      <c r="G811" s="140"/>
      <c r="H811" s="139"/>
      <c r="I811" s="129"/>
      <c r="L811" s="128"/>
      <c r="M811" s="128"/>
      <c r="N811" s="128"/>
      <c r="O811" s="128"/>
      <c r="P811" s="128"/>
      <c r="Q811" s="128"/>
      <c r="R811" s="128"/>
      <c r="S811" s="128"/>
      <c r="T811" s="120">
        <f t="shared" si="133"/>
        <v>0</v>
      </c>
      <c r="U811" s="131"/>
      <c r="V811" s="131"/>
      <c r="W811" s="131">
        <f>SUMIFS($F$3:F811,$D$3:D811,D811,$C$3:C811,"Buy")+SUMIFS($F$3:F811,$D$3:D811,D811,$C$3:C811,"Coin Deposit",$E$3:E811,"&lt;&gt;")</f>
        <v>0</v>
      </c>
      <c r="X811" s="131">
        <f t="shared" si="134"/>
        <v>0</v>
      </c>
      <c r="Y811" s="131">
        <f>IF($D811=Y$1,SUMIFS($H$3:$H811,$G$3:$G811,Y$1,$C$3:$C811,"Sell"),0)</f>
        <v>0</v>
      </c>
      <c r="Z811" s="131">
        <f t="shared" si="135"/>
        <v>0</v>
      </c>
      <c r="AA811" s="131">
        <f>IF($D811=AA$1,SUMIFS($H$3:$H811,$G$3:$G811,AA$1,$C$3:$C811,"Sell"),0)</f>
        <v>0</v>
      </c>
      <c r="AB811" s="131">
        <f t="shared" si="136"/>
        <v>0</v>
      </c>
      <c r="AC811" s="131">
        <f>SUMIFS('Deductions and Deposits'!$H:$H,'Deductions and Deposits'!$G:$G,D811,'Deductions and Deposits'!$F:$F,"&lt;="&amp;B811)+SUMIFS($F$3:F811,$D$3:D811,D811,$C$3:C811,"Coin Deposit",$E$3:E811,"")</f>
        <v>0</v>
      </c>
      <c r="AD811" s="131">
        <f>SUMIFS('Deductions and Deposits'!$D:$D,'Deductions and Deposits'!$C:$C,D811)+SUMIFS($F:$F,$D:$D,D811,$C:$C,"Coin Deduction")</f>
        <v>0</v>
      </c>
      <c r="AE811" s="131">
        <f>Table5[[#This Row],[Column4]]+Table5[[#This Row],[Column14]]+Table5[[#This Row],[Column19]]+Table5[[#This Row],[Column12]]</f>
        <v>0</v>
      </c>
      <c r="AF811" s="131">
        <f>Table5[[#This Row],[Column5]]+Table5[[#This Row],[Column13]]+Table5[[#This Row],[Column21]]+Table5[[#This Row],[Column18]]</f>
        <v>0</v>
      </c>
      <c r="AG811" s="131">
        <f t="shared" si="137"/>
        <v>0</v>
      </c>
      <c r="AH811" s="131">
        <f t="shared" si="138"/>
        <v>0</v>
      </c>
      <c r="AI811" s="131">
        <f>Table5[[#This Row],[Column17]]-Table5[[#This Row],[Column20]]</f>
        <v>0</v>
      </c>
      <c r="AJ811" s="131">
        <f t="shared" si="139"/>
        <v>0</v>
      </c>
      <c r="AK811" s="131">
        <f t="shared" si="143"/>
        <v>0</v>
      </c>
      <c r="AL811" s="131">
        <f t="shared" si="140"/>
        <v>0</v>
      </c>
      <c r="AM811" s="131" t="str">
        <f t="shared" si="141"/>
        <v/>
      </c>
      <c r="AN811" s="131" t="str">
        <f t="shared" ca="1" si="142"/>
        <v/>
      </c>
    </row>
    <row r="812" spans="1:40" ht="20.25" customHeight="1" x14ac:dyDescent="0.3">
      <c r="A812" s="127"/>
      <c r="B812" s="164"/>
      <c r="C812" s="139"/>
      <c r="D812" s="140"/>
      <c r="E812" s="139"/>
      <c r="F812" s="139"/>
      <c r="G812" s="140"/>
      <c r="H812" s="139"/>
      <c r="I812" s="129"/>
      <c r="L812" s="128"/>
      <c r="M812" s="128"/>
      <c r="N812" s="128"/>
      <c r="O812" s="128"/>
      <c r="P812" s="128"/>
      <c r="Q812" s="128"/>
      <c r="R812" s="128"/>
      <c r="S812" s="128"/>
      <c r="T812" s="120">
        <f t="shared" si="133"/>
        <v>0</v>
      </c>
      <c r="U812" s="131"/>
      <c r="V812" s="131"/>
      <c r="W812" s="131">
        <f>SUMIFS($F$3:F812,$D$3:D812,D812,$C$3:C812,"Buy")+SUMIFS($F$3:F812,$D$3:D812,D812,$C$3:C812,"Coin Deposit",$E$3:E812,"&lt;&gt;")</f>
        <v>0</v>
      </c>
      <c r="X812" s="131">
        <f t="shared" si="134"/>
        <v>0</v>
      </c>
      <c r="Y812" s="131">
        <f>IF($D812=Y$1,SUMIFS($H$3:$H812,$G$3:$G812,Y$1,$C$3:$C812,"Sell"),0)</f>
        <v>0</v>
      </c>
      <c r="Z812" s="131">
        <f t="shared" si="135"/>
        <v>0</v>
      </c>
      <c r="AA812" s="131">
        <f>IF($D812=AA$1,SUMIFS($H$3:$H812,$G$3:$G812,AA$1,$C$3:$C812,"Sell"),0)</f>
        <v>0</v>
      </c>
      <c r="AB812" s="131">
        <f t="shared" si="136"/>
        <v>0</v>
      </c>
      <c r="AC812" s="131">
        <f>SUMIFS('Deductions and Deposits'!$H:$H,'Deductions and Deposits'!$G:$G,D812,'Deductions and Deposits'!$F:$F,"&lt;="&amp;B812)+SUMIFS($F$3:F812,$D$3:D812,D812,$C$3:C812,"Coin Deposit",$E$3:E812,"")</f>
        <v>0</v>
      </c>
      <c r="AD812" s="131">
        <f>SUMIFS('Deductions and Deposits'!$D:$D,'Deductions and Deposits'!$C:$C,D812)+SUMIFS($F:$F,$D:$D,D812,$C:$C,"Coin Deduction")</f>
        <v>0</v>
      </c>
      <c r="AE812" s="131">
        <f>Table5[[#This Row],[Column4]]+Table5[[#This Row],[Column14]]+Table5[[#This Row],[Column19]]+Table5[[#This Row],[Column12]]</f>
        <v>0</v>
      </c>
      <c r="AF812" s="131">
        <f>Table5[[#This Row],[Column5]]+Table5[[#This Row],[Column13]]+Table5[[#This Row],[Column21]]+Table5[[#This Row],[Column18]]</f>
        <v>0</v>
      </c>
      <c r="AG812" s="131">
        <f t="shared" si="137"/>
        <v>0</v>
      </c>
      <c r="AH812" s="131">
        <f t="shared" si="138"/>
        <v>0</v>
      </c>
      <c r="AI812" s="131">
        <f>Table5[[#This Row],[Column17]]-Table5[[#This Row],[Column20]]</f>
        <v>0</v>
      </c>
      <c r="AJ812" s="131">
        <f t="shared" si="139"/>
        <v>0</v>
      </c>
      <c r="AK812" s="131">
        <f t="shared" si="143"/>
        <v>0</v>
      </c>
      <c r="AL812" s="131">
        <f t="shared" si="140"/>
        <v>0</v>
      </c>
      <c r="AM812" s="131" t="str">
        <f t="shared" si="141"/>
        <v/>
      </c>
      <c r="AN812" s="131" t="str">
        <f t="shared" ca="1" si="142"/>
        <v/>
      </c>
    </row>
    <row r="813" spans="1:40" ht="20.25" customHeight="1" x14ac:dyDescent="0.3">
      <c r="A813" s="127"/>
      <c r="B813" s="164"/>
      <c r="C813" s="139"/>
      <c r="D813" s="140"/>
      <c r="E813" s="139"/>
      <c r="F813" s="139"/>
      <c r="G813" s="140"/>
      <c r="H813" s="139"/>
      <c r="I813" s="129"/>
      <c r="L813" s="128"/>
      <c r="M813" s="128"/>
      <c r="N813" s="128"/>
      <c r="O813" s="128"/>
      <c r="P813" s="128"/>
      <c r="Q813" s="128"/>
      <c r="R813" s="128"/>
      <c r="S813" s="128"/>
      <c r="T813" s="120">
        <f t="shared" si="133"/>
        <v>0</v>
      </c>
      <c r="U813" s="131"/>
      <c r="V813" s="131"/>
      <c r="W813" s="131">
        <f>SUMIFS($F$3:F813,$D$3:D813,D813,$C$3:C813,"Buy")+SUMIFS($F$3:F813,$D$3:D813,D813,$C$3:C813,"Coin Deposit",$E$3:E813,"&lt;&gt;")</f>
        <v>0</v>
      </c>
      <c r="X813" s="131">
        <f t="shared" si="134"/>
        <v>0</v>
      </c>
      <c r="Y813" s="131">
        <f>IF($D813=Y$1,SUMIFS($H$3:$H813,$G$3:$G813,Y$1,$C$3:$C813,"Sell"),0)</f>
        <v>0</v>
      </c>
      <c r="Z813" s="131">
        <f t="shared" si="135"/>
        <v>0</v>
      </c>
      <c r="AA813" s="131">
        <f>IF($D813=AA$1,SUMIFS($H$3:$H813,$G$3:$G813,AA$1,$C$3:$C813,"Sell"),0)</f>
        <v>0</v>
      </c>
      <c r="AB813" s="131">
        <f t="shared" si="136"/>
        <v>0</v>
      </c>
      <c r="AC813" s="131">
        <f>SUMIFS('Deductions and Deposits'!$H:$H,'Deductions and Deposits'!$G:$G,D813,'Deductions and Deposits'!$F:$F,"&lt;="&amp;B813)+SUMIFS($F$3:F813,$D$3:D813,D813,$C$3:C813,"Coin Deposit",$E$3:E813,"")</f>
        <v>0</v>
      </c>
      <c r="AD813" s="131">
        <f>SUMIFS('Deductions and Deposits'!$D:$D,'Deductions and Deposits'!$C:$C,D813)+SUMIFS($F:$F,$D:$D,D813,$C:$C,"Coin Deduction")</f>
        <v>0</v>
      </c>
      <c r="AE813" s="131">
        <f>Table5[[#This Row],[Column4]]+Table5[[#This Row],[Column14]]+Table5[[#This Row],[Column19]]+Table5[[#This Row],[Column12]]</f>
        <v>0</v>
      </c>
      <c r="AF813" s="131">
        <f>Table5[[#This Row],[Column5]]+Table5[[#This Row],[Column13]]+Table5[[#This Row],[Column21]]+Table5[[#This Row],[Column18]]</f>
        <v>0</v>
      </c>
      <c r="AG813" s="131">
        <f t="shared" si="137"/>
        <v>0</v>
      </c>
      <c r="AH813" s="131">
        <f t="shared" si="138"/>
        <v>0</v>
      </c>
      <c r="AI813" s="131">
        <f>Table5[[#This Row],[Column17]]-Table5[[#This Row],[Column20]]</f>
        <v>0</v>
      </c>
      <c r="AJ813" s="131">
        <f t="shared" si="139"/>
        <v>0</v>
      </c>
      <c r="AK813" s="131">
        <f t="shared" si="143"/>
        <v>0</v>
      </c>
      <c r="AL813" s="131">
        <f t="shared" si="140"/>
        <v>0</v>
      </c>
      <c r="AM813" s="131" t="str">
        <f t="shared" si="141"/>
        <v/>
      </c>
      <c r="AN813" s="131" t="str">
        <f t="shared" ca="1" si="142"/>
        <v/>
      </c>
    </row>
    <row r="814" spans="1:40" ht="20.25" customHeight="1" x14ac:dyDescent="0.3">
      <c r="A814" s="127"/>
      <c r="B814" s="164"/>
      <c r="C814" s="139"/>
      <c r="D814" s="140"/>
      <c r="E814" s="139"/>
      <c r="F814" s="139"/>
      <c r="G814" s="140"/>
      <c r="H814" s="139"/>
      <c r="I814" s="129"/>
      <c r="L814" s="128"/>
      <c r="M814" s="128"/>
      <c r="N814" s="128"/>
      <c r="O814" s="128"/>
      <c r="P814" s="128"/>
      <c r="Q814" s="128"/>
      <c r="R814" s="128"/>
      <c r="S814" s="128"/>
      <c r="T814" s="120">
        <f t="shared" si="133"/>
        <v>0</v>
      </c>
      <c r="U814" s="131"/>
      <c r="V814" s="131"/>
      <c r="W814" s="131">
        <f>SUMIFS($F$3:F814,$D$3:D814,D814,$C$3:C814,"Buy")+SUMIFS($F$3:F814,$D$3:D814,D814,$C$3:C814,"Coin Deposit",$E$3:E814,"&lt;&gt;")</f>
        <v>0</v>
      </c>
      <c r="X814" s="131">
        <f t="shared" si="134"/>
        <v>0</v>
      </c>
      <c r="Y814" s="131">
        <f>IF($D814=Y$1,SUMIFS($H$3:$H814,$G$3:$G814,Y$1,$C$3:$C814,"Sell"),0)</f>
        <v>0</v>
      </c>
      <c r="Z814" s="131">
        <f t="shared" si="135"/>
        <v>0</v>
      </c>
      <c r="AA814" s="131">
        <f>IF($D814=AA$1,SUMIFS($H$3:$H814,$G$3:$G814,AA$1,$C$3:$C814,"Sell"),0)</f>
        <v>0</v>
      </c>
      <c r="AB814" s="131">
        <f t="shared" si="136"/>
        <v>0</v>
      </c>
      <c r="AC814" s="131">
        <f>SUMIFS('Deductions and Deposits'!$H:$H,'Deductions and Deposits'!$G:$G,D814,'Deductions and Deposits'!$F:$F,"&lt;="&amp;B814)+SUMIFS($F$3:F814,$D$3:D814,D814,$C$3:C814,"Coin Deposit",$E$3:E814,"")</f>
        <v>0</v>
      </c>
      <c r="AD814" s="131">
        <f>SUMIFS('Deductions and Deposits'!$D:$D,'Deductions and Deposits'!$C:$C,D814)+SUMIFS($F:$F,$D:$D,D814,$C:$C,"Coin Deduction")</f>
        <v>0</v>
      </c>
      <c r="AE814" s="131">
        <f>Table5[[#This Row],[Column4]]+Table5[[#This Row],[Column14]]+Table5[[#This Row],[Column19]]+Table5[[#This Row],[Column12]]</f>
        <v>0</v>
      </c>
      <c r="AF814" s="131">
        <f>Table5[[#This Row],[Column5]]+Table5[[#This Row],[Column13]]+Table5[[#This Row],[Column21]]+Table5[[#This Row],[Column18]]</f>
        <v>0</v>
      </c>
      <c r="AG814" s="131">
        <f t="shared" si="137"/>
        <v>0</v>
      </c>
      <c r="AH814" s="131">
        <f t="shared" si="138"/>
        <v>0</v>
      </c>
      <c r="AI814" s="131">
        <f>Table5[[#This Row],[Column17]]-Table5[[#This Row],[Column20]]</f>
        <v>0</v>
      </c>
      <c r="AJ814" s="131">
        <f t="shared" si="139"/>
        <v>0</v>
      </c>
      <c r="AK814" s="131">
        <f t="shared" si="143"/>
        <v>0</v>
      </c>
      <c r="AL814" s="131">
        <f t="shared" si="140"/>
        <v>0</v>
      </c>
      <c r="AM814" s="131" t="str">
        <f t="shared" si="141"/>
        <v/>
      </c>
      <c r="AN814" s="131" t="str">
        <f t="shared" ca="1" si="142"/>
        <v/>
      </c>
    </row>
    <row r="815" spans="1:40" ht="20.25" customHeight="1" x14ac:dyDescent="0.3">
      <c r="A815" s="127"/>
      <c r="B815" s="164"/>
      <c r="C815" s="139"/>
      <c r="D815" s="140"/>
      <c r="E815" s="139"/>
      <c r="F815" s="139"/>
      <c r="G815" s="140"/>
      <c r="H815" s="139"/>
      <c r="I815" s="129"/>
      <c r="L815" s="128"/>
      <c r="M815" s="128"/>
      <c r="N815" s="128"/>
      <c r="O815" s="128"/>
      <c r="P815" s="128"/>
      <c r="Q815" s="128"/>
      <c r="R815" s="128"/>
      <c r="S815" s="128"/>
      <c r="T815" s="120">
        <f t="shared" si="133"/>
        <v>0</v>
      </c>
      <c r="U815" s="131"/>
      <c r="V815" s="131"/>
      <c r="W815" s="131">
        <f>SUMIFS($F$3:F815,$D$3:D815,D815,$C$3:C815,"Buy")+SUMIFS($F$3:F815,$D$3:D815,D815,$C$3:C815,"Coin Deposit",$E$3:E815,"&lt;&gt;")</f>
        <v>0</v>
      </c>
      <c r="X815" s="131">
        <f t="shared" si="134"/>
        <v>0</v>
      </c>
      <c r="Y815" s="131">
        <f>IF($D815=Y$1,SUMIFS($H$3:$H815,$G$3:$G815,Y$1,$C$3:$C815,"Sell"),0)</f>
        <v>0</v>
      </c>
      <c r="Z815" s="131">
        <f t="shared" si="135"/>
        <v>0</v>
      </c>
      <c r="AA815" s="131">
        <f>IF($D815=AA$1,SUMIFS($H$3:$H815,$G$3:$G815,AA$1,$C$3:$C815,"Sell"),0)</f>
        <v>0</v>
      </c>
      <c r="AB815" s="131">
        <f t="shared" si="136"/>
        <v>0</v>
      </c>
      <c r="AC815" s="131">
        <f>SUMIFS('Deductions and Deposits'!$H:$H,'Deductions and Deposits'!$G:$G,D815,'Deductions and Deposits'!$F:$F,"&lt;="&amp;B815)+SUMIFS($F$3:F815,$D$3:D815,D815,$C$3:C815,"Coin Deposit",$E$3:E815,"")</f>
        <v>0</v>
      </c>
      <c r="AD815" s="131">
        <f>SUMIFS('Deductions and Deposits'!$D:$D,'Deductions and Deposits'!$C:$C,D815)+SUMIFS($F:$F,$D:$D,D815,$C:$C,"Coin Deduction")</f>
        <v>0</v>
      </c>
      <c r="AE815" s="131">
        <f>Table5[[#This Row],[Column4]]+Table5[[#This Row],[Column14]]+Table5[[#This Row],[Column19]]+Table5[[#This Row],[Column12]]</f>
        <v>0</v>
      </c>
      <c r="AF815" s="131">
        <f>Table5[[#This Row],[Column5]]+Table5[[#This Row],[Column13]]+Table5[[#This Row],[Column21]]+Table5[[#This Row],[Column18]]</f>
        <v>0</v>
      </c>
      <c r="AG815" s="131">
        <f t="shared" si="137"/>
        <v>0</v>
      </c>
      <c r="AH815" s="131">
        <f t="shared" si="138"/>
        <v>0</v>
      </c>
      <c r="AI815" s="131">
        <f>Table5[[#This Row],[Column17]]-Table5[[#This Row],[Column20]]</f>
        <v>0</v>
      </c>
      <c r="AJ815" s="131">
        <f t="shared" si="139"/>
        <v>0</v>
      </c>
      <c r="AK815" s="131">
        <f t="shared" si="143"/>
        <v>0</v>
      </c>
      <c r="AL815" s="131">
        <f t="shared" si="140"/>
        <v>0</v>
      </c>
      <c r="AM815" s="131" t="str">
        <f t="shared" si="141"/>
        <v/>
      </c>
      <c r="AN815" s="131" t="str">
        <f t="shared" ca="1" si="142"/>
        <v/>
      </c>
    </row>
    <row r="816" spans="1:40" ht="20.25" customHeight="1" x14ac:dyDescent="0.3">
      <c r="A816" s="127"/>
      <c r="B816" s="164"/>
      <c r="C816" s="139"/>
      <c r="D816" s="140"/>
      <c r="E816" s="139"/>
      <c r="F816" s="139"/>
      <c r="G816" s="140"/>
      <c r="H816" s="139"/>
      <c r="I816" s="129"/>
      <c r="L816" s="128"/>
      <c r="M816" s="128"/>
      <c r="N816" s="128"/>
      <c r="O816" s="128"/>
      <c r="P816" s="128"/>
      <c r="Q816" s="128"/>
      <c r="R816" s="128"/>
      <c r="S816" s="128"/>
      <c r="T816" s="120">
        <f t="shared" si="133"/>
        <v>0</v>
      </c>
      <c r="U816" s="131"/>
      <c r="V816" s="131"/>
      <c r="W816" s="131">
        <f>SUMIFS($F$3:F816,$D$3:D816,D816,$C$3:C816,"Buy")+SUMIFS($F$3:F816,$D$3:D816,D816,$C$3:C816,"Coin Deposit",$E$3:E816,"&lt;&gt;")</f>
        <v>0</v>
      </c>
      <c r="X816" s="131">
        <f t="shared" si="134"/>
        <v>0</v>
      </c>
      <c r="Y816" s="131">
        <f>IF($D816=Y$1,SUMIFS($H$3:$H816,$G$3:$G816,Y$1,$C$3:$C816,"Sell"),0)</f>
        <v>0</v>
      </c>
      <c r="Z816" s="131">
        <f t="shared" si="135"/>
        <v>0</v>
      </c>
      <c r="AA816" s="131">
        <f>IF($D816=AA$1,SUMIFS($H$3:$H816,$G$3:$G816,AA$1,$C$3:$C816,"Sell"),0)</f>
        <v>0</v>
      </c>
      <c r="AB816" s="131">
        <f t="shared" si="136"/>
        <v>0</v>
      </c>
      <c r="AC816" s="131">
        <f>SUMIFS('Deductions and Deposits'!$H:$H,'Deductions and Deposits'!$G:$G,D816,'Deductions and Deposits'!$F:$F,"&lt;="&amp;B816)+SUMIFS($F$3:F816,$D$3:D816,D816,$C$3:C816,"Coin Deposit",$E$3:E816,"")</f>
        <v>0</v>
      </c>
      <c r="AD816" s="131">
        <f>SUMIFS('Deductions and Deposits'!$D:$D,'Deductions and Deposits'!$C:$C,D816)+SUMIFS($F:$F,$D:$D,D816,$C:$C,"Coin Deduction")</f>
        <v>0</v>
      </c>
      <c r="AE816" s="131">
        <f>Table5[[#This Row],[Column4]]+Table5[[#This Row],[Column14]]+Table5[[#This Row],[Column19]]+Table5[[#This Row],[Column12]]</f>
        <v>0</v>
      </c>
      <c r="AF816" s="131">
        <f>Table5[[#This Row],[Column5]]+Table5[[#This Row],[Column13]]+Table5[[#This Row],[Column21]]+Table5[[#This Row],[Column18]]</f>
        <v>0</v>
      </c>
      <c r="AG816" s="131">
        <f t="shared" si="137"/>
        <v>0</v>
      </c>
      <c r="AH816" s="131">
        <f t="shared" si="138"/>
        <v>0</v>
      </c>
      <c r="AI816" s="131">
        <f>Table5[[#This Row],[Column17]]-Table5[[#This Row],[Column20]]</f>
        <v>0</v>
      </c>
      <c r="AJ816" s="131">
        <f t="shared" si="139"/>
        <v>0</v>
      </c>
      <c r="AK816" s="131">
        <f t="shared" si="143"/>
        <v>0</v>
      </c>
      <c r="AL816" s="131">
        <f t="shared" si="140"/>
        <v>0</v>
      </c>
      <c r="AM816" s="131" t="str">
        <f t="shared" si="141"/>
        <v/>
      </c>
      <c r="AN816" s="131" t="str">
        <f t="shared" ca="1" si="142"/>
        <v/>
      </c>
    </row>
    <row r="817" spans="1:40" ht="20.25" customHeight="1" x14ac:dyDescent="0.3">
      <c r="A817" s="127"/>
      <c r="B817" s="164"/>
      <c r="C817" s="139"/>
      <c r="D817" s="140"/>
      <c r="E817" s="139"/>
      <c r="F817" s="139"/>
      <c r="G817" s="140"/>
      <c r="H817" s="139"/>
      <c r="I817" s="129"/>
      <c r="L817" s="128"/>
      <c r="M817" s="128"/>
      <c r="N817" s="128"/>
      <c r="O817" s="128"/>
      <c r="P817" s="128"/>
      <c r="Q817" s="128"/>
      <c r="R817" s="128"/>
      <c r="S817" s="128"/>
      <c r="T817" s="120">
        <f t="shared" si="133"/>
        <v>0</v>
      </c>
      <c r="U817" s="131"/>
      <c r="V817" s="131"/>
      <c r="W817" s="131">
        <f>SUMIFS($F$3:F817,$D$3:D817,D817,$C$3:C817,"Buy")+SUMIFS($F$3:F817,$D$3:D817,D817,$C$3:C817,"Coin Deposit",$E$3:E817,"&lt;&gt;")</f>
        <v>0</v>
      </c>
      <c r="X817" s="131">
        <f t="shared" si="134"/>
        <v>0</v>
      </c>
      <c r="Y817" s="131">
        <f>IF($D817=Y$1,SUMIFS($H$3:$H817,$G$3:$G817,Y$1,$C$3:$C817,"Sell"),0)</f>
        <v>0</v>
      </c>
      <c r="Z817" s="131">
        <f t="shared" si="135"/>
        <v>0</v>
      </c>
      <c r="AA817" s="131">
        <f>IF($D817=AA$1,SUMIFS($H$3:$H817,$G$3:$G817,AA$1,$C$3:$C817,"Sell"),0)</f>
        <v>0</v>
      </c>
      <c r="AB817" s="131">
        <f t="shared" si="136"/>
        <v>0</v>
      </c>
      <c r="AC817" s="131">
        <f>SUMIFS('Deductions and Deposits'!$H:$H,'Deductions and Deposits'!$G:$G,D817,'Deductions and Deposits'!$F:$F,"&lt;="&amp;B817)+SUMIFS($F$3:F817,$D$3:D817,D817,$C$3:C817,"Coin Deposit",$E$3:E817,"")</f>
        <v>0</v>
      </c>
      <c r="AD817" s="131">
        <f>SUMIFS('Deductions and Deposits'!$D:$D,'Deductions and Deposits'!$C:$C,D817)+SUMIFS($F:$F,$D:$D,D817,$C:$C,"Coin Deduction")</f>
        <v>0</v>
      </c>
      <c r="AE817" s="131">
        <f>Table5[[#This Row],[Column4]]+Table5[[#This Row],[Column14]]+Table5[[#This Row],[Column19]]+Table5[[#This Row],[Column12]]</f>
        <v>0</v>
      </c>
      <c r="AF817" s="131">
        <f>Table5[[#This Row],[Column5]]+Table5[[#This Row],[Column13]]+Table5[[#This Row],[Column21]]+Table5[[#This Row],[Column18]]</f>
        <v>0</v>
      </c>
      <c r="AG817" s="131">
        <f t="shared" si="137"/>
        <v>0</v>
      </c>
      <c r="AH817" s="131">
        <f t="shared" si="138"/>
        <v>0</v>
      </c>
      <c r="AI817" s="131">
        <f>Table5[[#This Row],[Column17]]-Table5[[#This Row],[Column20]]</f>
        <v>0</v>
      </c>
      <c r="AJ817" s="131">
        <f t="shared" si="139"/>
        <v>0</v>
      </c>
      <c r="AK817" s="131">
        <f t="shared" si="143"/>
        <v>0</v>
      </c>
      <c r="AL817" s="131">
        <f t="shared" si="140"/>
        <v>0</v>
      </c>
      <c r="AM817" s="131" t="str">
        <f t="shared" si="141"/>
        <v/>
      </c>
      <c r="AN817" s="131" t="str">
        <f t="shared" ca="1" si="142"/>
        <v/>
      </c>
    </row>
    <row r="818" spans="1:40" ht="20.25" customHeight="1" x14ac:dyDescent="0.3">
      <c r="A818" s="127"/>
      <c r="B818" s="164"/>
      <c r="C818" s="139"/>
      <c r="D818" s="140"/>
      <c r="E818" s="139"/>
      <c r="F818" s="139"/>
      <c r="G818" s="140"/>
      <c r="H818" s="139"/>
      <c r="I818" s="129"/>
      <c r="L818" s="128"/>
      <c r="M818" s="128"/>
      <c r="N818" s="128"/>
      <c r="O818" s="128"/>
      <c r="P818" s="128"/>
      <c r="Q818" s="128"/>
      <c r="R818" s="128"/>
      <c r="S818" s="128"/>
      <c r="T818" s="120">
        <f t="shared" si="133"/>
        <v>0</v>
      </c>
      <c r="U818" s="131"/>
      <c r="V818" s="131"/>
      <c r="W818" s="131">
        <f>SUMIFS($F$3:F818,$D$3:D818,D818,$C$3:C818,"Buy")+SUMIFS($F$3:F818,$D$3:D818,D818,$C$3:C818,"Coin Deposit",$E$3:E818,"&lt;&gt;")</f>
        <v>0</v>
      </c>
      <c r="X818" s="131">
        <f t="shared" si="134"/>
        <v>0</v>
      </c>
      <c r="Y818" s="131">
        <f>IF($D818=Y$1,SUMIFS($H$3:$H818,$G$3:$G818,Y$1,$C$3:$C818,"Sell"),0)</f>
        <v>0</v>
      </c>
      <c r="Z818" s="131">
        <f t="shared" si="135"/>
        <v>0</v>
      </c>
      <c r="AA818" s="131">
        <f>IF($D818=AA$1,SUMIFS($H$3:$H818,$G$3:$G818,AA$1,$C$3:$C818,"Sell"),0)</f>
        <v>0</v>
      </c>
      <c r="AB818" s="131">
        <f t="shared" si="136"/>
        <v>0</v>
      </c>
      <c r="AC818" s="131">
        <f>SUMIFS('Deductions and Deposits'!$H:$H,'Deductions and Deposits'!$G:$G,D818,'Deductions and Deposits'!$F:$F,"&lt;="&amp;B818)+SUMIFS($F$3:F818,$D$3:D818,D818,$C$3:C818,"Coin Deposit",$E$3:E818,"")</f>
        <v>0</v>
      </c>
      <c r="AD818" s="131">
        <f>SUMIFS('Deductions and Deposits'!$D:$D,'Deductions and Deposits'!$C:$C,D818)+SUMIFS($F:$F,$D:$D,D818,$C:$C,"Coin Deduction")</f>
        <v>0</v>
      </c>
      <c r="AE818" s="131">
        <f>Table5[[#This Row],[Column4]]+Table5[[#This Row],[Column14]]+Table5[[#This Row],[Column19]]+Table5[[#This Row],[Column12]]</f>
        <v>0</v>
      </c>
      <c r="AF818" s="131">
        <f>Table5[[#This Row],[Column5]]+Table5[[#This Row],[Column13]]+Table5[[#This Row],[Column21]]+Table5[[#This Row],[Column18]]</f>
        <v>0</v>
      </c>
      <c r="AG818" s="131">
        <f t="shared" si="137"/>
        <v>0</v>
      </c>
      <c r="AH818" s="131">
        <f t="shared" si="138"/>
        <v>0</v>
      </c>
      <c r="AI818" s="131">
        <f>Table5[[#This Row],[Column17]]-Table5[[#This Row],[Column20]]</f>
        <v>0</v>
      </c>
      <c r="AJ818" s="131">
        <f t="shared" si="139"/>
        <v>0</v>
      </c>
      <c r="AK818" s="131">
        <f t="shared" si="143"/>
        <v>0</v>
      </c>
      <c r="AL818" s="131">
        <f t="shared" si="140"/>
        <v>0</v>
      </c>
      <c r="AM818" s="131" t="str">
        <f t="shared" si="141"/>
        <v/>
      </c>
      <c r="AN818" s="131" t="str">
        <f t="shared" ca="1" si="142"/>
        <v/>
      </c>
    </row>
    <row r="819" spans="1:40" ht="20.25" customHeight="1" x14ac:dyDescent="0.3">
      <c r="A819" s="127"/>
      <c r="B819" s="164"/>
      <c r="C819" s="139"/>
      <c r="D819" s="140"/>
      <c r="E819" s="139"/>
      <c r="F819" s="139"/>
      <c r="G819" s="140"/>
      <c r="H819" s="139"/>
      <c r="I819" s="129"/>
      <c r="L819" s="128"/>
      <c r="M819" s="128"/>
      <c r="N819" s="128"/>
      <c r="O819" s="128"/>
      <c r="P819" s="128"/>
      <c r="Q819" s="128"/>
      <c r="R819" s="128"/>
      <c r="S819" s="128"/>
      <c r="T819" s="120">
        <f t="shared" si="133"/>
        <v>0</v>
      </c>
      <c r="U819" s="131"/>
      <c r="V819" s="131"/>
      <c r="W819" s="131">
        <f>SUMIFS($F$3:F819,$D$3:D819,D819,$C$3:C819,"Buy")+SUMIFS($F$3:F819,$D$3:D819,D819,$C$3:C819,"Coin Deposit",$E$3:E819,"&lt;&gt;")</f>
        <v>0</v>
      </c>
      <c r="X819" s="131">
        <f t="shared" si="134"/>
        <v>0</v>
      </c>
      <c r="Y819" s="131">
        <f>IF($D819=Y$1,SUMIFS($H$3:$H819,$G$3:$G819,Y$1,$C$3:$C819,"Sell"),0)</f>
        <v>0</v>
      </c>
      <c r="Z819" s="131">
        <f t="shared" si="135"/>
        <v>0</v>
      </c>
      <c r="AA819" s="131">
        <f>IF($D819=AA$1,SUMIFS($H$3:$H819,$G$3:$G819,AA$1,$C$3:$C819,"Sell"),0)</f>
        <v>0</v>
      </c>
      <c r="AB819" s="131">
        <f t="shared" si="136"/>
        <v>0</v>
      </c>
      <c r="AC819" s="131">
        <f>SUMIFS('Deductions and Deposits'!$H:$H,'Deductions and Deposits'!$G:$G,D819,'Deductions and Deposits'!$F:$F,"&lt;="&amp;B819)+SUMIFS($F$3:F819,$D$3:D819,D819,$C$3:C819,"Coin Deposit",$E$3:E819,"")</f>
        <v>0</v>
      </c>
      <c r="AD819" s="131">
        <f>SUMIFS('Deductions and Deposits'!$D:$D,'Deductions and Deposits'!$C:$C,D819)+SUMIFS($F:$F,$D:$D,D819,$C:$C,"Coin Deduction")</f>
        <v>0</v>
      </c>
      <c r="AE819" s="131">
        <f>Table5[[#This Row],[Column4]]+Table5[[#This Row],[Column14]]+Table5[[#This Row],[Column19]]+Table5[[#This Row],[Column12]]</f>
        <v>0</v>
      </c>
      <c r="AF819" s="131">
        <f>Table5[[#This Row],[Column5]]+Table5[[#This Row],[Column13]]+Table5[[#This Row],[Column21]]+Table5[[#This Row],[Column18]]</f>
        <v>0</v>
      </c>
      <c r="AG819" s="131">
        <f t="shared" si="137"/>
        <v>0</v>
      </c>
      <c r="AH819" s="131">
        <f t="shared" si="138"/>
        <v>0</v>
      </c>
      <c r="AI819" s="131">
        <f>Table5[[#This Row],[Column17]]-Table5[[#This Row],[Column20]]</f>
        <v>0</v>
      </c>
      <c r="AJ819" s="131">
        <f t="shared" si="139"/>
        <v>0</v>
      </c>
      <c r="AK819" s="131">
        <f t="shared" si="143"/>
        <v>0</v>
      </c>
      <c r="AL819" s="131">
        <f t="shared" si="140"/>
        <v>0</v>
      </c>
      <c r="AM819" s="131" t="str">
        <f t="shared" si="141"/>
        <v/>
      </c>
      <c r="AN819" s="131" t="str">
        <f t="shared" ca="1" si="142"/>
        <v/>
      </c>
    </row>
    <row r="820" spans="1:40" ht="20.25" customHeight="1" x14ac:dyDescent="0.3">
      <c r="A820" s="127"/>
      <c r="B820" s="164"/>
      <c r="C820" s="139"/>
      <c r="D820" s="140"/>
      <c r="E820" s="139"/>
      <c r="F820" s="139"/>
      <c r="G820" s="140"/>
      <c r="H820" s="139"/>
      <c r="I820" s="129"/>
      <c r="L820" s="128"/>
      <c r="M820" s="128"/>
      <c r="N820" s="128"/>
      <c r="O820" s="128"/>
      <c r="P820" s="128"/>
      <c r="Q820" s="128"/>
      <c r="R820" s="128"/>
      <c r="S820" s="128"/>
      <c r="T820" s="120">
        <f t="shared" si="133"/>
        <v>0</v>
      </c>
      <c r="U820" s="131"/>
      <c r="V820" s="131"/>
      <c r="W820" s="131">
        <f>SUMIFS($F$3:F820,$D$3:D820,D820,$C$3:C820,"Buy")+SUMIFS($F$3:F820,$D$3:D820,D820,$C$3:C820,"Coin Deposit",$E$3:E820,"&lt;&gt;")</f>
        <v>0</v>
      </c>
      <c r="X820" s="131">
        <f t="shared" si="134"/>
        <v>0</v>
      </c>
      <c r="Y820" s="131">
        <f>IF($D820=Y$1,SUMIFS($H$3:$H820,$G$3:$G820,Y$1,$C$3:$C820,"Sell"),0)</f>
        <v>0</v>
      </c>
      <c r="Z820" s="131">
        <f t="shared" si="135"/>
        <v>0</v>
      </c>
      <c r="AA820" s="131">
        <f>IF($D820=AA$1,SUMIFS($H$3:$H820,$G$3:$G820,AA$1,$C$3:$C820,"Sell"),0)</f>
        <v>0</v>
      </c>
      <c r="AB820" s="131">
        <f t="shared" si="136"/>
        <v>0</v>
      </c>
      <c r="AC820" s="131">
        <f>SUMIFS('Deductions and Deposits'!$H:$H,'Deductions and Deposits'!$G:$G,D820,'Deductions and Deposits'!$F:$F,"&lt;="&amp;B820)+SUMIFS($F$3:F820,$D$3:D820,D820,$C$3:C820,"Coin Deposit",$E$3:E820,"")</f>
        <v>0</v>
      </c>
      <c r="AD820" s="131">
        <f>SUMIFS('Deductions and Deposits'!$D:$D,'Deductions and Deposits'!$C:$C,D820)+SUMIFS($F:$F,$D:$D,D820,$C:$C,"Coin Deduction")</f>
        <v>0</v>
      </c>
      <c r="AE820" s="131">
        <f>Table5[[#This Row],[Column4]]+Table5[[#This Row],[Column14]]+Table5[[#This Row],[Column19]]+Table5[[#This Row],[Column12]]</f>
        <v>0</v>
      </c>
      <c r="AF820" s="131">
        <f>Table5[[#This Row],[Column5]]+Table5[[#This Row],[Column13]]+Table5[[#This Row],[Column21]]+Table5[[#This Row],[Column18]]</f>
        <v>0</v>
      </c>
      <c r="AG820" s="131">
        <f t="shared" si="137"/>
        <v>0</v>
      </c>
      <c r="AH820" s="131">
        <f t="shared" si="138"/>
        <v>0</v>
      </c>
      <c r="AI820" s="131">
        <f>Table5[[#This Row],[Column17]]-Table5[[#This Row],[Column20]]</f>
        <v>0</v>
      </c>
      <c r="AJ820" s="131">
        <f t="shared" si="139"/>
        <v>0</v>
      </c>
      <c r="AK820" s="131">
        <f t="shared" si="143"/>
        <v>0</v>
      </c>
      <c r="AL820" s="131">
        <f t="shared" si="140"/>
        <v>0</v>
      </c>
      <c r="AM820" s="131" t="str">
        <f t="shared" si="141"/>
        <v/>
      </c>
      <c r="AN820" s="131" t="str">
        <f t="shared" ca="1" si="142"/>
        <v/>
      </c>
    </row>
    <row r="821" spans="1:40" ht="20.25" customHeight="1" x14ac:dyDescent="0.3">
      <c r="A821" s="127"/>
      <c r="B821" s="164"/>
      <c r="C821" s="139"/>
      <c r="D821" s="140"/>
      <c r="E821" s="139"/>
      <c r="F821" s="139"/>
      <c r="G821" s="140"/>
      <c r="H821" s="139"/>
      <c r="I821" s="129"/>
      <c r="L821" s="128"/>
      <c r="M821" s="128"/>
      <c r="N821" s="128"/>
      <c r="O821" s="128"/>
      <c r="P821" s="128"/>
      <c r="Q821" s="128"/>
      <c r="R821" s="128"/>
      <c r="S821" s="128"/>
      <c r="T821" s="120">
        <f t="shared" si="133"/>
        <v>0</v>
      </c>
      <c r="U821" s="131"/>
      <c r="V821" s="131"/>
      <c r="W821" s="131">
        <f>SUMIFS($F$3:F821,$D$3:D821,D821,$C$3:C821,"Buy")+SUMIFS($F$3:F821,$D$3:D821,D821,$C$3:C821,"Coin Deposit",$E$3:E821,"&lt;&gt;")</f>
        <v>0</v>
      </c>
      <c r="X821" s="131">
        <f t="shared" si="134"/>
        <v>0</v>
      </c>
      <c r="Y821" s="131">
        <f>IF($D821=Y$1,SUMIFS($H$3:$H821,$G$3:$G821,Y$1,$C$3:$C821,"Sell"),0)</f>
        <v>0</v>
      </c>
      <c r="Z821" s="131">
        <f t="shared" si="135"/>
        <v>0</v>
      </c>
      <c r="AA821" s="131">
        <f>IF($D821=AA$1,SUMIFS($H$3:$H821,$G$3:$G821,AA$1,$C$3:$C821,"Sell"),0)</f>
        <v>0</v>
      </c>
      <c r="AB821" s="131">
        <f t="shared" si="136"/>
        <v>0</v>
      </c>
      <c r="AC821" s="131">
        <f>SUMIFS('Deductions and Deposits'!$H:$H,'Deductions and Deposits'!$G:$G,D821,'Deductions and Deposits'!$F:$F,"&lt;="&amp;B821)+SUMIFS($F$3:F821,$D$3:D821,D821,$C$3:C821,"Coin Deposit",$E$3:E821,"")</f>
        <v>0</v>
      </c>
      <c r="AD821" s="131">
        <f>SUMIFS('Deductions and Deposits'!$D:$D,'Deductions and Deposits'!$C:$C,D821)+SUMIFS($F:$F,$D:$D,D821,$C:$C,"Coin Deduction")</f>
        <v>0</v>
      </c>
      <c r="AE821" s="131">
        <f>Table5[[#This Row],[Column4]]+Table5[[#This Row],[Column14]]+Table5[[#This Row],[Column19]]+Table5[[#This Row],[Column12]]</f>
        <v>0</v>
      </c>
      <c r="AF821" s="131">
        <f>Table5[[#This Row],[Column5]]+Table5[[#This Row],[Column13]]+Table5[[#This Row],[Column21]]+Table5[[#This Row],[Column18]]</f>
        <v>0</v>
      </c>
      <c r="AG821" s="131">
        <f t="shared" si="137"/>
        <v>0</v>
      </c>
      <c r="AH821" s="131">
        <f t="shared" si="138"/>
        <v>0</v>
      </c>
      <c r="AI821" s="131">
        <f>Table5[[#This Row],[Column17]]-Table5[[#This Row],[Column20]]</f>
        <v>0</v>
      </c>
      <c r="AJ821" s="131">
        <f t="shared" si="139"/>
        <v>0</v>
      </c>
      <c r="AK821" s="131">
        <f t="shared" si="143"/>
        <v>0</v>
      </c>
      <c r="AL821" s="131">
        <f t="shared" si="140"/>
        <v>0</v>
      </c>
      <c r="AM821" s="131" t="str">
        <f t="shared" si="141"/>
        <v/>
      </c>
      <c r="AN821" s="131" t="str">
        <f t="shared" ca="1" si="142"/>
        <v/>
      </c>
    </row>
    <row r="822" spans="1:40" ht="20.25" customHeight="1" x14ac:dyDescent="0.3">
      <c r="A822" s="127"/>
      <c r="B822" s="164"/>
      <c r="C822" s="139"/>
      <c r="D822" s="140"/>
      <c r="E822" s="139"/>
      <c r="F822" s="139"/>
      <c r="G822" s="140"/>
      <c r="H822" s="139"/>
      <c r="I822" s="129"/>
      <c r="L822" s="128"/>
      <c r="M822" s="128"/>
      <c r="N822" s="128"/>
      <c r="O822" s="128"/>
      <c r="P822" s="128"/>
      <c r="Q822" s="128"/>
      <c r="R822" s="128"/>
      <c r="S822" s="128"/>
      <c r="T822" s="120">
        <f t="shared" si="133"/>
        <v>0</v>
      </c>
      <c r="U822" s="131"/>
      <c r="V822" s="131"/>
      <c r="W822" s="131">
        <f>SUMIFS($F$3:F822,$D$3:D822,D822,$C$3:C822,"Buy")+SUMIFS($F$3:F822,$D$3:D822,D822,$C$3:C822,"Coin Deposit",$E$3:E822,"&lt;&gt;")</f>
        <v>0</v>
      </c>
      <c r="X822" s="131">
        <f t="shared" si="134"/>
        <v>0</v>
      </c>
      <c r="Y822" s="131">
        <f>IF($D822=Y$1,SUMIFS($H$3:$H822,$G$3:$G822,Y$1,$C$3:$C822,"Sell"),0)</f>
        <v>0</v>
      </c>
      <c r="Z822" s="131">
        <f t="shared" si="135"/>
        <v>0</v>
      </c>
      <c r="AA822" s="131">
        <f>IF($D822=AA$1,SUMIFS($H$3:$H822,$G$3:$G822,AA$1,$C$3:$C822,"Sell"),0)</f>
        <v>0</v>
      </c>
      <c r="AB822" s="131">
        <f t="shared" si="136"/>
        <v>0</v>
      </c>
      <c r="AC822" s="131">
        <f>SUMIFS('Deductions and Deposits'!$H:$H,'Deductions and Deposits'!$G:$G,D822,'Deductions and Deposits'!$F:$F,"&lt;="&amp;B822)+SUMIFS($F$3:F822,$D$3:D822,D822,$C$3:C822,"Coin Deposit",$E$3:E822,"")</f>
        <v>0</v>
      </c>
      <c r="AD822" s="131">
        <f>SUMIFS('Deductions and Deposits'!$D:$D,'Deductions and Deposits'!$C:$C,D822)+SUMIFS($F:$F,$D:$D,D822,$C:$C,"Coin Deduction")</f>
        <v>0</v>
      </c>
      <c r="AE822" s="131">
        <f>Table5[[#This Row],[Column4]]+Table5[[#This Row],[Column14]]+Table5[[#This Row],[Column19]]+Table5[[#This Row],[Column12]]</f>
        <v>0</v>
      </c>
      <c r="AF822" s="131">
        <f>Table5[[#This Row],[Column5]]+Table5[[#This Row],[Column13]]+Table5[[#This Row],[Column21]]+Table5[[#This Row],[Column18]]</f>
        <v>0</v>
      </c>
      <c r="AG822" s="131">
        <f t="shared" si="137"/>
        <v>0</v>
      </c>
      <c r="AH822" s="131">
        <f t="shared" si="138"/>
        <v>0</v>
      </c>
      <c r="AI822" s="131">
        <f>Table5[[#This Row],[Column17]]-Table5[[#This Row],[Column20]]</f>
        <v>0</v>
      </c>
      <c r="AJ822" s="131">
        <f t="shared" si="139"/>
        <v>0</v>
      </c>
      <c r="AK822" s="131">
        <f t="shared" si="143"/>
        <v>0</v>
      </c>
      <c r="AL822" s="131">
        <f t="shared" si="140"/>
        <v>0</v>
      </c>
      <c r="AM822" s="131" t="str">
        <f t="shared" si="141"/>
        <v/>
      </c>
      <c r="AN822" s="131" t="str">
        <f t="shared" ca="1" si="142"/>
        <v/>
      </c>
    </row>
    <row r="823" spans="1:40" ht="20.25" customHeight="1" x14ac:dyDescent="0.3">
      <c r="A823" s="127"/>
      <c r="B823" s="164"/>
      <c r="C823" s="139"/>
      <c r="D823" s="140"/>
      <c r="E823" s="139"/>
      <c r="F823" s="139"/>
      <c r="G823" s="140"/>
      <c r="H823" s="139"/>
      <c r="I823" s="129"/>
      <c r="L823" s="128"/>
      <c r="M823" s="128"/>
      <c r="N823" s="128"/>
      <c r="O823" s="128"/>
      <c r="P823" s="128"/>
      <c r="Q823" s="128"/>
      <c r="R823" s="128"/>
      <c r="S823" s="128"/>
      <c r="T823" s="120">
        <f t="shared" si="133"/>
        <v>0</v>
      </c>
      <c r="U823" s="131"/>
      <c r="V823" s="131"/>
      <c r="W823" s="131">
        <f>SUMIFS($F$3:F823,$D$3:D823,D823,$C$3:C823,"Buy")+SUMIFS($F$3:F823,$D$3:D823,D823,$C$3:C823,"Coin Deposit",$E$3:E823,"&lt;&gt;")</f>
        <v>0</v>
      </c>
      <c r="X823" s="131">
        <f t="shared" si="134"/>
        <v>0</v>
      </c>
      <c r="Y823" s="131">
        <f>IF($D823=Y$1,SUMIFS($H$3:$H823,$G$3:$G823,Y$1,$C$3:$C823,"Sell"),0)</f>
        <v>0</v>
      </c>
      <c r="Z823" s="131">
        <f t="shared" si="135"/>
        <v>0</v>
      </c>
      <c r="AA823" s="131">
        <f>IF($D823=AA$1,SUMIFS($H$3:$H823,$G$3:$G823,AA$1,$C$3:$C823,"Sell"),0)</f>
        <v>0</v>
      </c>
      <c r="AB823" s="131">
        <f t="shared" si="136"/>
        <v>0</v>
      </c>
      <c r="AC823" s="131">
        <f>SUMIFS('Deductions and Deposits'!$H:$H,'Deductions and Deposits'!$G:$G,D823,'Deductions and Deposits'!$F:$F,"&lt;="&amp;B823)+SUMIFS($F$3:F823,$D$3:D823,D823,$C$3:C823,"Coin Deposit",$E$3:E823,"")</f>
        <v>0</v>
      </c>
      <c r="AD823" s="131">
        <f>SUMIFS('Deductions and Deposits'!$D:$D,'Deductions and Deposits'!$C:$C,D823)+SUMIFS($F:$F,$D:$D,D823,$C:$C,"Coin Deduction")</f>
        <v>0</v>
      </c>
      <c r="AE823" s="131">
        <f>Table5[[#This Row],[Column4]]+Table5[[#This Row],[Column14]]+Table5[[#This Row],[Column19]]+Table5[[#This Row],[Column12]]</f>
        <v>0</v>
      </c>
      <c r="AF823" s="131">
        <f>Table5[[#This Row],[Column5]]+Table5[[#This Row],[Column13]]+Table5[[#This Row],[Column21]]+Table5[[#This Row],[Column18]]</f>
        <v>0</v>
      </c>
      <c r="AG823" s="131">
        <f t="shared" si="137"/>
        <v>0</v>
      </c>
      <c r="AH823" s="131">
        <f t="shared" si="138"/>
        <v>0</v>
      </c>
      <c r="AI823" s="131">
        <f>Table5[[#This Row],[Column17]]-Table5[[#This Row],[Column20]]</f>
        <v>0</v>
      </c>
      <c r="AJ823" s="131">
        <f t="shared" si="139"/>
        <v>0</v>
      </c>
      <c r="AK823" s="131">
        <f t="shared" si="143"/>
        <v>0</v>
      </c>
      <c r="AL823" s="131">
        <f t="shared" si="140"/>
        <v>0</v>
      </c>
      <c r="AM823" s="131" t="str">
        <f t="shared" si="141"/>
        <v/>
      </c>
      <c r="AN823" s="131" t="str">
        <f t="shared" ca="1" si="142"/>
        <v/>
      </c>
    </row>
    <row r="824" spans="1:40" ht="20.25" customHeight="1" x14ac:dyDescent="0.3">
      <c r="A824" s="127"/>
      <c r="B824" s="164"/>
      <c r="C824" s="139"/>
      <c r="D824" s="140"/>
      <c r="E824" s="139"/>
      <c r="F824" s="139"/>
      <c r="G824" s="140"/>
      <c r="H824" s="139"/>
      <c r="I824" s="129"/>
      <c r="L824" s="128"/>
      <c r="M824" s="128"/>
      <c r="N824" s="128"/>
      <c r="O824" s="128"/>
      <c r="P824" s="128"/>
      <c r="Q824" s="128"/>
      <c r="R824" s="128"/>
      <c r="S824" s="128"/>
      <c r="T824" s="120">
        <f t="shared" si="133"/>
        <v>0</v>
      </c>
      <c r="U824" s="131"/>
      <c r="V824" s="131"/>
      <c r="W824" s="131">
        <f>SUMIFS($F$3:F824,$D$3:D824,D824,$C$3:C824,"Buy")+SUMIFS($F$3:F824,$D$3:D824,D824,$C$3:C824,"Coin Deposit",$E$3:E824,"&lt;&gt;")</f>
        <v>0</v>
      </c>
      <c r="X824" s="131">
        <f t="shared" si="134"/>
        <v>0</v>
      </c>
      <c r="Y824" s="131">
        <f>IF($D824=Y$1,SUMIFS($H$3:$H824,$G$3:$G824,Y$1,$C$3:$C824,"Sell"),0)</f>
        <v>0</v>
      </c>
      <c r="Z824" s="131">
        <f t="shared" si="135"/>
        <v>0</v>
      </c>
      <c r="AA824" s="131">
        <f>IF($D824=AA$1,SUMIFS($H$3:$H824,$G$3:$G824,AA$1,$C$3:$C824,"Sell"),0)</f>
        <v>0</v>
      </c>
      <c r="AB824" s="131">
        <f t="shared" si="136"/>
        <v>0</v>
      </c>
      <c r="AC824" s="131">
        <f>SUMIFS('Deductions and Deposits'!$H:$H,'Deductions and Deposits'!$G:$G,D824,'Deductions and Deposits'!$F:$F,"&lt;="&amp;B824)+SUMIFS($F$3:F824,$D$3:D824,D824,$C$3:C824,"Coin Deposit",$E$3:E824,"")</f>
        <v>0</v>
      </c>
      <c r="AD824" s="131">
        <f>SUMIFS('Deductions and Deposits'!$D:$D,'Deductions and Deposits'!$C:$C,D824)+SUMIFS($F:$F,$D:$D,D824,$C:$C,"Coin Deduction")</f>
        <v>0</v>
      </c>
      <c r="AE824" s="131">
        <f>Table5[[#This Row],[Column4]]+Table5[[#This Row],[Column14]]+Table5[[#This Row],[Column19]]+Table5[[#This Row],[Column12]]</f>
        <v>0</v>
      </c>
      <c r="AF824" s="131">
        <f>Table5[[#This Row],[Column5]]+Table5[[#This Row],[Column13]]+Table5[[#This Row],[Column21]]+Table5[[#This Row],[Column18]]</f>
        <v>0</v>
      </c>
      <c r="AG824" s="131">
        <f t="shared" si="137"/>
        <v>0</v>
      </c>
      <c r="AH824" s="131">
        <f t="shared" si="138"/>
        <v>0</v>
      </c>
      <c r="AI824" s="131">
        <f>Table5[[#This Row],[Column17]]-Table5[[#This Row],[Column20]]</f>
        <v>0</v>
      </c>
      <c r="AJ824" s="131">
        <f t="shared" si="139"/>
        <v>0</v>
      </c>
      <c r="AK824" s="131">
        <f t="shared" si="143"/>
        <v>0</v>
      </c>
      <c r="AL824" s="131">
        <f t="shared" si="140"/>
        <v>0</v>
      </c>
      <c r="AM824" s="131" t="str">
        <f t="shared" si="141"/>
        <v/>
      </c>
      <c r="AN824" s="131" t="str">
        <f t="shared" ca="1" si="142"/>
        <v/>
      </c>
    </row>
    <row r="825" spans="1:40" ht="20.25" customHeight="1" x14ac:dyDescent="0.3">
      <c r="A825" s="127"/>
      <c r="B825" s="164"/>
      <c r="C825" s="139"/>
      <c r="D825" s="140"/>
      <c r="E825" s="139"/>
      <c r="F825" s="139"/>
      <c r="G825" s="140"/>
      <c r="H825" s="139"/>
      <c r="I825" s="129"/>
      <c r="L825" s="128"/>
      <c r="M825" s="128"/>
      <c r="N825" s="128"/>
      <c r="O825" s="128"/>
      <c r="P825" s="128"/>
      <c r="Q825" s="128"/>
      <c r="R825" s="128"/>
      <c r="S825" s="128"/>
      <c r="T825" s="120">
        <f t="shared" si="133"/>
        <v>0</v>
      </c>
      <c r="U825" s="131"/>
      <c r="V825" s="131"/>
      <c r="W825" s="131">
        <f>SUMIFS($F$3:F825,$D$3:D825,D825,$C$3:C825,"Buy")+SUMIFS($F$3:F825,$D$3:D825,D825,$C$3:C825,"Coin Deposit",$E$3:E825,"&lt;&gt;")</f>
        <v>0</v>
      </c>
      <c r="X825" s="131">
        <f t="shared" si="134"/>
        <v>0</v>
      </c>
      <c r="Y825" s="131">
        <f>IF($D825=Y$1,SUMIFS($H$3:$H825,$G$3:$G825,Y$1,$C$3:$C825,"Sell"),0)</f>
        <v>0</v>
      </c>
      <c r="Z825" s="131">
        <f t="shared" si="135"/>
        <v>0</v>
      </c>
      <c r="AA825" s="131">
        <f>IF($D825=AA$1,SUMIFS($H$3:$H825,$G$3:$G825,AA$1,$C$3:$C825,"Sell"),0)</f>
        <v>0</v>
      </c>
      <c r="AB825" s="131">
        <f t="shared" si="136"/>
        <v>0</v>
      </c>
      <c r="AC825" s="131">
        <f>SUMIFS('Deductions and Deposits'!$H:$H,'Deductions and Deposits'!$G:$G,D825,'Deductions and Deposits'!$F:$F,"&lt;="&amp;B825)+SUMIFS($F$3:F825,$D$3:D825,D825,$C$3:C825,"Coin Deposit",$E$3:E825,"")</f>
        <v>0</v>
      </c>
      <c r="AD825" s="131">
        <f>SUMIFS('Deductions and Deposits'!$D:$D,'Deductions and Deposits'!$C:$C,D825)+SUMIFS($F:$F,$D:$D,D825,$C:$C,"Coin Deduction")</f>
        <v>0</v>
      </c>
      <c r="AE825" s="131">
        <f>Table5[[#This Row],[Column4]]+Table5[[#This Row],[Column14]]+Table5[[#This Row],[Column19]]+Table5[[#This Row],[Column12]]</f>
        <v>0</v>
      </c>
      <c r="AF825" s="131">
        <f>Table5[[#This Row],[Column5]]+Table5[[#This Row],[Column13]]+Table5[[#This Row],[Column21]]+Table5[[#This Row],[Column18]]</f>
        <v>0</v>
      </c>
      <c r="AG825" s="131">
        <f t="shared" si="137"/>
        <v>0</v>
      </c>
      <c r="AH825" s="131">
        <f t="shared" si="138"/>
        <v>0</v>
      </c>
      <c r="AI825" s="131">
        <f>Table5[[#This Row],[Column17]]-Table5[[#This Row],[Column20]]</f>
        <v>0</v>
      </c>
      <c r="AJ825" s="131">
        <f t="shared" si="139"/>
        <v>0</v>
      </c>
      <c r="AK825" s="131">
        <f t="shared" si="143"/>
        <v>0</v>
      </c>
      <c r="AL825" s="131">
        <f t="shared" si="140"/>
        <v>0</v>
      </c>
      <c r="AM825" s="131" t="str">
        <f t="shared" si="141"/>
        <v/>
      </c>
      <c r="AN825" s="131" t="str">
        <f t="shared" ca="1" si="142"/>
        <v/>
      </c>
    </row>
    <row r="826" spans="1:40" ht="20.25" customHeight="1" x14ac:dyDescent="0.3">
      <c r="A826" s="127"/>
      <c r="B826" s="164"/>
      <c r="C826" s="139"/>
      <c r="D826" s="140"/>
      <c r="E826" s="139"/>
      <c r="F826" s="139"/>
      <c r="G826" s="140"/>
      <c r="H826" s="139"/>
      <c r="I826" s="129"/>
      <c r="L826" s="128"/>
      <c r="M826" s="128"/>
      <c r="N826" s="128"/>
      <c r="O826" s="128"/>
      <c r="P826" s="128"/>
      <c r="Q826" s="128"/>
      <c r="R826" s="128"/>
      <c r="S826" s="128"/>
      <c r="T826" s="120">
        <f t="shared" si="133"/>
        <v>0</v>
      </c>
      <c r="U826" s="131"/>
      <c r="V826" s="131"/>
      <c r="W826" s="131">
        <f>SUMIFS($F$3:F826,$D$3:D826,D826,$C$3:C826,"Buy")+SUMIFS($F$3:F826,$D$3:D826,D826,$C$3:C826,"Coin Deposit",$E$3:E826,"&lt;&gt;")</f>
        <v>0</v>
      </c>
      <c r="X826" s="131">
        <f t="shared" si="134"/>
        <v>0</v>
      </c>
      <c r="Y826" s="131">
        <f>IF($D826=Y$1,SUMIFS($H$3:$H826,$G$3:$G826,Y$1,$C$3:$C826,"Sell"),0)</f>
        <v>0</v>
      </c>
      <c r="Z826" s="131">
        <f t="shared" si="135"/>
        <v>0</v>
      </c>
      <c r="AA826" s="131">
        <f>IF($D826=AA$1,SUMIFS($H$3:$H826,$G$3:$G826,AA$1,$C$3:$C826,"Sell"),0)</f>
        <v>0</v>
      </c>
      <c r="AB826" s="131">
        <f t="shared" si="136"/>
        <v>0</v>
      </c>
      <c r="AC826" s="131">
        <f>SUMIFS('Deductions and Deposits'!$H:$H,'Deductions and Deposits'!$G:$G,D826,'Deductions and Deposits'!$F:$F,"&lt;="&amp;B826)+SUMIFS($F$3:F826,$D$3:D826,D826,$C$3:C826,"Coin Deposit",$E$3:E826,"")</f>
        <v>0</v>
      </c>
      <c r="AD826" s="131">
        <f>SUMIFS('Deductions and Deposits'!$D:$D,'Deductions and Deposits'!$C:$C,D826)+SUMIFS($F:$F,$D:$D,D826,$C:$C,"Coin Deduction")</f>
        <v>0</v>
      </c>
      <c r="AE826" s="131">
        <f>Table5[[#This Row],[Column4]]+Table5[[#This Row],[Column14]]+Table5[[#This Row],[Column19]]+Table5[[#This Row],[Column12]]</f>
        <v>0</v>
      </c>
      <c r="AF826" s="131">
        <f>Table5[[#This Row],[Column5]]+Table5[[#This Row],[Column13]]+Table5[[#This Row],[Column21]]+Table5[[#This Row],[Column18]]</f>
        <v>0</v>
      </c>
      <c r="AG826" s="131">
        <f t="shared" si="137"/>
        <v>0</v>
      </c>
      <c r="AH826" s="131">
        <f t="shared" si="138"/>
        <v>0</v>
      </c>
      <c r="AI826" s="131">
        <f>Table5[[#This Row],[Column17]]-Table5[[#This Row],[Column20]]</f>
        <v>0</v>
      </c>
      <c r="AJ826" s="131">
        <f t="shared" si="139"/>
        <v>0</v>
      </c>
      <c r="AK826" s="131">
        <f t="shared" si="143"/>
        <v>0</v>
      </c>
      <c r="AL826" s="131">
        <f t="shared" si="140"/>
        <v>0</v>
      </c>
      <c r="AM826" s="131" t="str">
        <f t="shared" si="141"/>
        <v/>
      </c>
      <c r="AN826" s="131" t="str">
        <f t="shared" ca="1" si="142"/>
        <v/>
      </c>
    </row>
    <row r="827" spans="1:40" ht="20.25" customHeight="1" x14ac:dyDescent="0.3">
      <c r="A827" s="127"/>
      <c r="B827" s="164"/>
      <c r="C827" s="139"/>
      <c r="D827" s="140"/>
      <c r="E827" s="139"/>
      <c r="F827" s="139"/>
      <c r="G827" s="140"/>
      <c r="H827" s="139"/>
      <c r="I827" s="129"/>
      <c r="L827" s="128"/>
      <c r="M827" s="128"/>
      <c r="N827" s="128"/>
      <c r="O827" s="128"/>
      <c r="P827" s="128"/>
      <c r="Q827" s="128"/>
      <c r="R827" s="128"/>
      <c r="S827" s="128"/>
      <c r="T827" s="120">
        <f t="shared" si="133"/>
        <v>0</v>
      </c>
      <c r="U827" s="131"/>
      <c r="V827" s="131"/>
      <c r="W827" s="131">
        <f>SUMIFS($F$3:F827,$D$3:D827,D827,$C$3:C827,"Buy")+SUMIFS($F$3:F827,$D$3:D827,D827,$C$3:C827,"Coin Deposit",$E$3:E827,"&lt;&gt;")</f>
        <v>0</v>
      </c>
      <c r="X827" s="131">
        <f t="shared" si="134"/>
        <v>0</v>
      </c>
      <c r="Y827" s="131">
        <f>IF($D827=Y$1,SUMIFS($H$3:$H827,$G$3:$G827,Y$1,$C$3:$C827,"Sell"),0)</f>
        <v>0</v>
      </c>
      <c r="Z827" s="131">
        <f t="shared" si="135"/>
        <v>0</v>
      </c>
      <c r="AA827" s="131">
        <f>IF($D827=AA$1,SUMIFS($H$3:$H827,$G$3:$G827,AA$1,$C$3:$C827,"Sell"),0)</f>
        <v>0</v>
      </c>
      <c r="AB827" s="131">
        <f t="shared" si="136"/>
        <v>0</v>
      </c>
      <c r="AC827" s="131">
        <f>SUMIFS('Deductions and Deposits'!$H:$H,'Deductions and Deposits'!$G:$G,D827,'Deductions and Deposits'!$F:$F,"&lt;="&amp;B827)+SUMIFS($F$3:F827,$D$3:D827,D827,$C$3:C827,"Coin Deposit",$E$3:E827,"")</f>
        <v>0</v>
      </c>
      <c r="AD827" s="131">
        <f>SUMIFS('Deductions and Deposits'!$D:$D,'Deductions and Deposits'!$C:$C,D827)+SUMIFS($F:$F,$D:$D,D827,$C:$C,"Coin Deduction")</f>
        <v>0</v>
      </c>
      <c r="AE827" s="131">
        <f>Table5[[#This Row],[Column4]]+Table5[[#This Row],[Column14]]+Table5[[#This Row],[Column19]]+Table5[[#This Row],[Column12]]</f>
        <v>0</v>
      </c>
      <c r="AF827" s="131">
        <f>Table5[[#This Row],[Column5]]+Table5[[#This Row],[Column13]]+Table5[[#This Row],[Column21]]+Table5[[#This Row],[Column18]]</f>
        <v>0</v>
      </c>
      <c r="AG827" s="131">
        <f t="shared" si="137"/>
        <v>0</v>
      </c>
      <c r="AH827" s="131">
        <f t="shared" si="138"/>
        <v>0</v>
      </c>
      <c r="AI827" s="131">
        <f>Table5[[#This Row],[Column17]]-Table5[[#This Row],[Column20]]</f>
        <v>0</v>
      </c>
      <c r="AJ827" s="131">
        <f t="shared" si="139"/>
        <v>0</v>
      </c>
      <c r="AK827" s="131">
        <f t="shared" si="143"/>
        <v>0</v>
      </c>
      <c r="AL827" s="131">
        <f t="shared" si="140"/>
        <v>0</v>
      </c>
      <c r="AM827" s="131" t="str">
        <f t="shared" si="141"/>
        <v/>
      </c>
      <c r="AN827" s="131" t="str">
        <f t="shared" ca="1" si="142"/>
        <v/>
      </c>
    </row>
    <row r="828" spans="1:40" ht="20.25" customHeight="1" x14ac:dyDescent="0.3">
      <c r="A828" s="127"/>
      <c r="B828" s="164"/>
      <c r="C828" s="139"/>
      <c r="D828" s="140"/>
      <c r="E828" s="139"/>
      <c r="F828" s="139"/>
      <c r="G828" s="140"/>
      <c r="H828" s="139"/>
      <c r="I828" s="129"/>
      <c r="L828" s="128"/>
      <c r="M828" s="128"/>
      <c r="N828" s="128"/>
      <c r="O828" s="128"/>
      <c r="P828" s="128"/>
      <c r="Q828" s="128"/>
      <c r="R828" s="128"/>
      <c r="S828" s="128"/>
      <c r="T828" s="120">
        <f t="shared" si="133"/>
        <v>0</v>
      </c>
      <c r="U828" s="131"/>
      <c r="V828" s="131"/>
      <c r="W828" s="131">
        <f>SUMIFS($F$3:F828,$D$3:D828,D828,$C$3:C828,"Buy")+SUMIFS($F$3:F828,$D$3:D828,D828,$C$3:C828,"Coin Deposit",$E$3:E828,"&lt;&gt;")</f>
        <v>0</v>
      </c>
      <c r="X828" s="131">
        <f t="shared" si="134"/>
        <v>0</v>
      </c>
      <c r="Y828" s="131">
        <f>IF($D828=Y$1,SUMIFS($H$3:$H828,$G$3:$G828,Y$1,$C$3:$C828,"Sell"),0)</f>
        <v>0</v>
      </c>
      <c r="Z828" s="131">
        <f t="shared" si="135"/>
        <v>0</v>
      </c>
      <c r="AA828" s="131">
        <f>IF($D828=AA$1,SUMIFS($H$3:$H828,$G$3:$G828,AA$1,$C$3:$C828,"Sell"),0)</f>
        <v>0</v>
      </c>
      <c r="AB828" s="131">
        <f t="shared" si="136"/>
        <v>0</v>
      </c>
      <c r="AC828" s="131">
        <f>SUMIFS('Deductions and Deposits'!$H:$H,'Deductions and Deposits'!$G:$G,D828,'Deductions and Deposits'!$F:$F,"&lt;="&amp;B828)+SUMIFS($F$3:F828,$D$3:D828,D828,$C$3:C828,"Coin Deposit",$E$3:E828,"")</f>
        <v>0</v>
      </c>
      <c r="AD828" s="131">
        <f>SUMIFS('Deductions and Deposits'!$D:$D,'Deductions and Deposits'!$C:$C,D828)+SUMIFS($F:$F,$D:$D,D828,$C:$C,"Coin Deduction")</f>
        <v>0</v>
      </c>
      <c r="AE828" s="131">
        <f>Table5[[#This Row],[Column4]]+Table5[[#This Row],[Column14]]+Table5[[#This Row],[Column19]]+Table5[[#This Row],[Column12]]</f>
        <v>0</v>
      </c>
      <c r="AF828" s="131">
        <f>Table5[[#This Row],[Column5]]+Table5[[#This Row],[Column13]]+Table5[[#This Row],[Column21]]+Table5[[#This Row],[Column18]]</f>
        <v>0</v>
      </c>
      <c r="AG828" s="131">
        <f t="shared" si="137"/>
        <v>0</v>
      </c>
      <c r="AH828" s="131">
        <f t="shared" si="138"/>
        <v>0</v>
      </c>
      <c r="AI828" s="131">
        <f>Table5[[#This Row],[Column17]]-Table5[[#This Row],[Column20]]</f>
        <v>0</v>
      </c>
      <c r="AJ828" s="131">
        <f t="shared" si="139"/>
        <v>0</v>
      </c>
      <c r="AK828" s="131">
        <f t="shared" si="143"/>
        <v>0</v>
      </c>
      <c r="AL828" s="131">
        <f t="shared" si="140"/>
        <v>0</v>
      </c>
      <c r="AM828" s="131" t="str">
        <f t="shared" si="141"/>
        <v/>
      </c>
      <c r="AN828" s="131" t="str">
        <f t="shared" ca="1" si="142"/>
        <v/>
      </c>
    </row>
    <row r="829" spans="1:40" ht="20.25" customHeight="1" x14ac:dyDescent="0.3">
      <c r="A829" s="127"/>
      <c r="B829" s="164"/>
      <c r="C829" s="139"/>
      <c r="D829" s="140"/>
      <c r="E829" s="139"/>
      <c r="F829" s="139"/>
      <c r="G829" s="140"/>
      <c r="H829" s="139"/>
      <c r="I829" s="129"/>
      <c r="L829" s="128"/>
      <c r="M829" s="128"/>
      <c r="N829" s="128"/>
      <c r="O829" s="128"/>
      <c r="P829" s="128"/>
      <c r="Q829" s="128"/>
      <c r="R829" s="128"/>
      <c r="S829" s="128"/>
      <c r="T829" s="120">
        <f t="shared" si="133"/>
        <v>0</v>
      </c>
      <c r="U829" s="131"/>
      <c r="V829" s="131"/>
      <c r="W829" s="131">
        <f>SUMIFS($F$3:F829,$D$3:D829,D829,$C$3:C829,"Buy")+SUMIFS($F$3:F829,$D$3:D829,D829,$C$3:C829,"Coin Deposit",$E$3:E829,"&lt;&gt;")</f>
        <v>0</v>
      </c>
      <c r="X829" s="131">
        <f t="shared" si="134"/>
        <v>0</v>
      </c>
      <c r="Y829" s="131">
        <f>IF($D829=Y$1,SUMIFS($H$3:$H829,$G$3:$G829,Y$1,$C$3:$C829,"Sell"),0)</f>
        <v>0</v>
      </c>
      <c r="Z829" s="131">
        <f t="shared" si="135"/>
        <v>0</v>
      </c>
      <c r="AA829" s="131">
        <f>IF($D829=AA$1,SUMIFS($H$3:$H829,$G$3:$G829,AA$1,$C$3:$C829,"Sell"),0)</f>
        <v>0</v>
      </c>
      <c r="AB829" s="131">
        <f t="shared" si="136"/>
        <v>0</v>
      </c>
      <c r="AC829" s="131">
        <f>SUMIFS('Deductions and Deposits'!$H:$H,'Deductions and Deposits'!$G:$G,D829,'Deductions and Deposits'!$F:$F,"&lt;="&amp;B829)+SUMIFS($F$3:F829,$D$3:D829,D829,$C$3:C829,"Coin Deposit",$E$3:E829,"")</f>
        <v>0</v>
      </c>
      <c r="AD829" s="131">
        <f>SUMIFS('Deductions and Deposits'!$D:$D,'Deductions and Deposits'!$C:$C,D829)+SUMIFS($F:$F,$D:$D,D829,$C:$C,"Coin Deduction")</f>
        <v>0</v>
      </c>
      <c r="AE829" s="131">
        <f>Table5[[#This Row],[Column4]]+Table5[[#This Row],[Column14]]+Table5[[#This Row],[Column19]]+Table5[[#This Row],[Column12]]</f>
        <v>0</v>
      </c>
      <c r="AF829" s="131">
        <f>Table5[[#This Row],[Column5]]+Table5[[#This Row],[Column13]]+Table5[[#This Row],[Column21]]+Table5[[#This Row],[Column18]]</f>
        <v>0</v>
      </c>
      <c r="AG829" s="131">
        <f t="shared" si="137"/>
        <v>0</v>
      </c>
      <c r="AH829" s="131">
        <f t="shared" si="138"/>
        <v>0</v>
      </c>
      <c r="AI829" s="131">
        <f>Table5[[#This Row],[Column17]]-Table5[[#This Row],[Column20]]</f>
        <v>0</v>
      </c>
      <c r="AJ829" s="131">
        <f t="shared" si="139"/>
        <v>0</v>
      </c>
      <c r="AK829" s="131">
        <f t="shared" si="143"/>
        <v>0</v>
      </c>
      <c r="AL829" s="131">
        <f t="shared" si="140"/>
        <v>0</v>
      </c>
      <c r="AM829" s="131" t="str">
        <f t="shared" si="141"/>
        <v/>
      </c>
      <c r="AN829" s="131" t="str">
        <f t="shared" ca="1" si="142"/>
        <v/>
      </c>
    </row>
    <row r="830" spans="1:40" ht="20.25" customHeight="1" x14ac:dyDescent="0.3">
      <c r="A830" s="127"/>
      <c r="B830" s="164"/>
      <c r="C830" s="139"/>
      <c r="D830" s="140"/>
      <c r="E830" s="139"/>
      <c r="F830" s="139"/>
      <c r="G830" s="140"/>
      <c r="H830" s="139"/>
      <c r="I830" s="129"/>
      <c r="L830" s="128"/>
      <c r="M830" s="128"/>
      <c r="N830" s="128"/>
      <c r="O830" s="128"/>
      <c r="P830" s="128"/>
      <c r="Q830" s="128"/>
      <c r="R830" s="128"/>
      <c r="S830" s="128"/>
      <c r="T830" s="120">
        <f t="shared" si="133"/>
        <v>0</v>
      </c>
      <c r="U830" s="131"/>
      <c r="V830" s="131"/>
      <c r="W830" s="131">
        <f>SUMIFS($F$3:F830,$D$3:D830,D830,$C$3:C830,"Buy")+SUMIFS($F$3:F830,$D$3:D830,D830,$C$3:C830,"Coin Deposit",$E$3:E830,"&lt;&gt;")</f>
        <v>0</v>
      </c>
      <c r="X830" s="131">
        <f t="shared" si="134"/>
        <v>0</v>
      </c>
      <c r="Y830" s="131">
        <f>IF($D830=Y$1,SUMIFS($H$3:$H830,$G$3:$G830,Y$1,$C$3:$C830,"Sell"),0)</f>
        <v>0</v>
      </c>
      <c r="Z830" s="131">
        <f t="shared" si="135"/>
        <v>0</v>
      </c>
      <c r="AA830" s="131">
        <f>IF($D830=AA$1,SUMIFS($H$3:$H830,$G$3:$G830,AA$1,$C$3:$C830,"Sell"),0)</f>
        <v>0</v>
      </c>
      <c r="AB830" s="131">
        <f t="shared" si="136"/>
        <v>0</v>
      </c>
      <c r="AC830" s="131">
        <f>SUMIFS('Deductions and Deposits'!$H:$H,'Deductions and Deposits'!$G:$G,D830,'Deductions and Deposits'!$F:$F,"&lt;="&amp;B830)+SUMIFS($F$3:F830,$D$3:D830,D830,$C$3:C830,"Coin Deposit",$E$3:E830,"")</f>
        <v>0</v>
      </c>
      <c r="AD830" s="131">
        <f>SUMIFS('Deductions and Deposits'!$D:$D,'Deductions and Deposits'!$C:$C,D830)+SUMIFS($F:$F,$D:$D,D830,$C:$C,"Coin Deduction")</f>
        <v>0</v>
      </c>
      <c r="AE830" s="131">
        <f>Table5[[#This Row],[Column4]]+Table5[[#This Row],[Column14]]+Table5[[#This Row],[Column19]]+Table5[[#This Row],[Column12]]</f>
        <v>0</v>
      </c>
      <c r="AF830" s="131">
        <f>Table5[[#This Row],[Column5]]+Table5[[#This Row],[Column13]]+Table5[[#This Row],[Column21]]+Table5[[#This Row],[Column18]]</f>
        <v>0</v>
      </c>
      <c r="AG830" s="131">
        <f t="shared" si="137"/>
        <v>0</v>
      </c>
      <c r="AH830" s="131">
        <f t="shared" si="138"/>
        <v>0</v>
      </c>
      <c r="AI830" s="131">
        <f>Table5[[#This Row],[Column17]]-Table5[[#This Row],[Column20]]</f>
        <v>0</v>
      </c>
      <c r="AJ830" s="131">
        <f t="shared" si="139"/>
        <v>0</v>
      </c>
      <c r="AK830" s="131">
        <f t="shared" si="143"/>
        <v>0</v>
      </c>
      <c r="AL830" s="131">
        <f t="shared" si="140"/>
        <v>0</v>
      </c>
      <c r="AM830" s="131" t="str">
        <f t="shared" si="141"/>
        <v/>
      </c>
      <c r="AN830" s="131" t="str">
        <f t="shared" ca="1" si="142"/>
        <v/>
      </c>
    </row>
    <row r="831" spans="1:40" ht="20.25" customHeight="1" x14ac:dyDescent="0.3">
      <c r="A831" s="127"/>
      <c r="B831" s="164"/>
      <c r="C831" s="139"/>
      <c r="D831" s="140"/>
      <c r="E831" s="139"/>
      <c r="F831" s="139"/>
      <c r="G831" s="140"/>
      <c r="H831" s="139"/>
      <c r="I831" s="129"/>
      <c r="L831" s="128"/>
      <c r="M831" s="128"/>
      <c r="N831" s="128"/>
      <c r="O831" s="128"/>
      <c r="P831" s="128"/>
      <c r="Q831" s="128"/>
      <c r="R831" s="128"/>
      <c r="S831" s="128"/>
      <c r="T831" s="120">
        <f t="shared" si="133"/>
        <v>0</v>
      </c>
      <c r="U831" s="131"/>
      <c r="V831" s="131"/>
      <c r="W831" s="131">
        <f>SUMIFS($F$3:F831,$D$3:D831,D831,$C$3:C831,"Buy")+SUMIFS($F$3:F831,$D$3:D831,D831,$C$3:C831,"Coin Deposit",$E$3:E831,"&lt;&gt;")</f>
        <v>0</v>
      </c>
      <c r="X831" s="131">
        <f t="shared" si="134"/>
        <v>0</v>
      </c>
      <c r="Y831" s="131">
        <f>IF($D831=Y$1,SUMIFS($H$3:$H831,$G$3:$G831,Y$1,$C$3:$C831,"Sell"),0)</f>
        <v>0</v>
      </c>
      <c r="Z831" s="131">
        <f t="shared" si="135"/>
        <v>0</v>
      </c>
      <c r="AA831" s="131">
        <f>IF($D831=AA$1,SUMIFS($H$3:$H831,$G$3:$G831,AA$1,$C$3:$C831,"Sell"),0)</f>
        <v>0</v>
      </c>
      <c r="AB831" s="131">
        <f t="shared" si="136"/>
        <v>0</v>
      </c>
      <c r="AC831" s="131">
        <f>SUMIFS('Deductions and Deposits'!$H:$H,'Deductions and Deposits'!$G:$G,D831,'Deductions and Deposits'!$F:$F,"&lt;="&amp;B831)+SUMIFS($F$3:F831,$D$3:D831,D831,$C$3:C831,"Coin Deposit",$E$3:E831,"")</f>
        <v>0</v>
      </c>
      <c r="AD831" s="131">
        <f>SUMIFS('Deductions and Deposits'!$D:$D,'Deductions and Deposits'!$C:$C,D831)+SUMIFS($F:$F,$D:$D,D831,$C:$C,"Coin Deduction")</f>
        <v>0</v>
      </c>
      <c r="AE831" s="131">
        <f>Table5[[#This Row],[Column4]]+Table5[[#This Row],[Column14]]+Table5[[#This Row],[Column19]]+Table5[[#This Row],[Column12]]</f>
        <v>0</v>
      </c>
      <c r="AF831" s="131">
        <f>Table5[[#This Row],[Column5]]+Table5[[#This Row],[Column13]]+Table5[[#This Row],[Column21]]+Table5[[#This Row],[Column18]]</f>
        <v>0</v>
      </c>
      <c r="AG831" s="131">
        <f t="shared" si="137"/>
        <v>0</v>
      </c>
      <c r="AH831" s="131">
        <f t="shared" si="138"/>
        <v>0</v>
      </c>
      <c r="AI831" s="131">
        <f>Table5[[#This Row],[Column17]]-Table5[[#This Row],[Column20]]</f>
        <v>0</v>
      </c>
      <c r="AJ831" s="131">
        <f t="shared" si="139"/>
        <v>0</v>
      </c>
      <c r="AK831" s="131">
        <f t="shared" si="143"/>
        <v>0</v>
      </c>
      <c r="AL831" s="131">
        <f t="shared" si="140"/>
        <v>0</v>
      </c>
      <c r="AM831" s="131" t="str">
        <f t="shared" si="141"/>
        <v/>
      </c>
      <c r="AN831" s="131" t="str">
        <f t="shared" ca="1" si="142"/>
        <v/>
      </c>
    </row>
    <row r="832" spans="1:40" ht="20.25" customHeight="1" x14ac:dyDescent="0.3">
      <c r="A832" s="127"/>
      <c r="B832" s="164"/>
      <c r="C832" s="139"/>
      <c r="D832" s="140"/>
      <c r="E832" s="139"/>
      <c r="F832" s="139"/>
      <c r="G832" s="140"/>
      <c r="H832" s="139"/>
      <c r="I832" s="129"/>
      <c r="L832" s="128"/>
      <c r="M832" s="128"/>
      <c r="N832" s="128"/>
      <c r="O832" s="128"/>
      <c r="P832" s="128"/>
      <c r="Q832" s="128"/>
      <c r="R832" s="128"/>
      <c r="S832" s="128"/>
      <c r="T832" s="120">
        <f t="shared" si="133"/>
        <v>0</v>
      </c>
      <c r="U832" s="131"/>
      <c r="V832" s="131"/>
      <c r="W832" s="131">
        <f>SUMIFS($F$3:F832,$D$3:D832,D832,$C$3:C832,"Buy")+SUMIFS($F$3:F832,$D$3:D832,D832,$C$3:C832,"Coin Deposit",$E$3:E832,"&lt;&gt;")</f>
        <v>0</v>
      </c>
      <c r="X832" s="131">
        <f t="shared" si="134"/>
        <v>0</v>
      </c>
      <c r="Y832" s="131">
        <f>IF($D832=Y$1,SUMIFS($H$3:$H832,$G$3:$G832,Y$1,$C$3:$C832,"Sell"),0)</f>
        <v>0</v>
      </c>
      <c r="Z832" s="131">
        <f t="shared" si="135"/>
        <v>0</v>
      </c>
      <c r="AA832" s="131">
        <f>IF($D832=AA$1,SUMIFS($H$3:$H832,$G$3:$G832,AA$1,$C$3:$C832,"Sell"),0)</f>
        <v>0</v>
      </c>
      <c r="AB832" s="131">
        <f t="shared" si="136"/>
        <v>0</v>
      </c>
      <c r="AC832" s="131">
        <f>SUMIFS('Deductions and Deposits'!$H:$H,'Deductions and Deposits'!$G:$G,D832,'Deductions and Deposits'!$F:$F,"&lt;="&amp;B832)+SUMIFS($F$3:F832,$D$3:D832,D832,$C$3:C832,"Coin Deposit",$E$3:E832,"")</f>
        <v>0</v>
      </c>
      <c r="AD832" s="131">
        <f>SUMIFS('Deductions and Deposits'!$D:$D,'Deductions and Deposits'!$C:$C,D832)+SUMIFS($F:$F,$D:$D,D832,$C:$C,"Coin Deduction")</f>
        <v>0</v>
      </c>
      <c r="AE832" s="131">
        <f>Table5[[#This Row],[Column4]]+Table5[[#This Row],[Column14]]+Table5[[#This Row],[Column19]]+Table5[[#This Row],[Column12]]</f>
        <v>0</v>
      </c>
      <c r="AF832" s="131">
        <f>Table5[[#This Row],[Column5]]+Table5[[#This Row],[Column13]]+Table5[[#This Row],[Column21]]+Table5[[#This Row],[Column18]]</f>
        <v>0</v>
      </c>
      <c r="AG832" s="131">
        <f t="shared" si="137"/>
        <v>0</v>
      </c>
      <c r="AH832" s="131">
        <f t="shared" si="138"/>
        <v>0</v>
      </c>
      <c r="AI832" s="131">
        <f>Table5[[#This Row],[Column17]]-Table5[[#This Row],[Column20]]</f>
        <v>0</v>
      </c>
      <c r="AJ832" s="131">
        <f t="shared" si="139"/>
        <v>0</v>
      </c>
      <c r="AK832" s="131">
        <f t="shared" si="143"/>
        <v>0</v>
      </c>
      <c r="AL832" s="131">
        <f t="shared" si="140"/>
        <v>0</v>
      </c>
      <c r="AM832" s="131" t="str">
        <f t="shared" si="141"/>
        <v/>
      </c>
      <c r="AN832" s="131" t="str">
        <f t="shared" ca="1" si="142"/>
        <v/>
      </c>
    </row>
    <row r="833" spans="1:40" ht="20.25" customHeight="1" x14ac:dyDescent="0.3">
      <c r="A833" s="127"/>
      <c r="B833" s="164"/>
      <c r="C833" s="139"/>
      <c r="D833" s="140"/>
      <c r="E833" s="139"/>
      <c r="F833" s="139"/>
      <c r="G833" s="140"/>
      <c r="H833" s="139"/>
      <c r="I833" s="129"/>
      <c r="L833" s="128"/>
      <c r="M833" s="128"/>
      <c r="N833" s="128"/>
      <c r="O833" s="128"/>
      <c r="P833" s="128"/>
      <c r="Q833" s="128"/>
      <c r="R833" s="128"/>
      <c r="S833" s="128"/>
      <c r="T833" s="120">
        <f t="shared" si="133"/>
        <v>0</v>
      </c>
      <c r="U833" s="131"/>
      <c r="V833" s="131"/>
      <c r="W833" s="131">
        <f>SUMIFS($F$3:F833,$D$3:D833,D833,$C$3:C833,"Buy")+SUMIFS($F$3:F833,$D$3:D833,D833,$C$3:C833,"Coin Deposit",$E$3:E833,"&lt;&gt;")</f>
        <v>0</v>
      </c>
      <c r="X833" s="131">
        <f t="shared" si="134"/>
        <v>0</v>
      </c>
      <c r="Y833" s="131">
        <f>IF($D833=Y$1,SUMIFS($H$3:$H833,$G$3:$G833,Y$1,$C$3:$C833,"Sell"),0)</f>
        <v>0</v>
      </c>
      <c r="Z833" s="131">
        <f t="shared" si="135"/>
        <v>0</v>
      </c>
      <c r="AA833" s="131">
        <f>IF($D833=AA$1,SUMIFS($H$3:$H833,$G$3:$G833,AA$1,$C$3:$C833,"Sell"),0)</f>
        <v>0</v>
      </c>
      <c r="AB833" s="131">
        <f t="shared" si="136"/>
        <v>0</v>
      </c>
      <c r="AC833" s="131">
        <f>SUMIFS('Deductions and Deposits'!$H:$H,'Deductions and Deposits'!$G:$G,D833,'Deductions and Deposits'!$F:$F,"&lt;="&amp;B833)+SUMIFS($F$3:F833,$D$3:D833,D833,$C$3:C833,"Coin Deposit",$E$3:E833,"")</f>
        <v>0</v>
      </c>
      <c r="AD833" s="131">
        <f>SUMIFS('Deductions and Deposits'!$D:$D,'Deductions and Deposits'!$C:$C,D833)+SUMIFS($F:$F,$D:$D,D833,$C:$C,"Coin Deduction")</f>
        <v>0</v>
      </c>
      <c r="AE833" s="131">
        <f>Table5[[#This Row],[Column4]]+Table5[[#This Row],[Column14]]+Table5[[#This Row],[Column19]]+Table5[[#This Row],[Column12]]</f>
        <v>0</v>
      </c>
      <c r="AF833" s="131">
        <f>Table5[[#This Row],[Column5]]+Table5[[#This Row],[Column13]]+Table5[[#This Row],[Column21]]+Table5[[#This Row],[Column18]]</f>
        <v>0</v>
      </c>
      <c r="AG833" s="131">
        <f t="shared" si="137"/>
        <v>0</v>
      </c>
      <c r="AH833" s="131">
        <f t="shared" si="138"/>
        <v>0</v>
      </c>
      <c r="AI833" s="131">
        <f>Table5[[#This Row],[Column17]]-Table5[[#This Row],[Column20]]</f>
        <v>0</v>
      </c>
      <c r="AJ833" s="131">
        <f t="shared" si="139"/>
        <v>0</v>
      </c>
      <c r="AK833" s="131">
        <f t="shared" si="143"/>
        <v>0</v>
      </c>
      <c r="AL833" s="131">
        <f t="shared" si="140"/>
        <v>0</v>
      </c>
      <c r="AM833" s="131" t="str">
        <f t="shared" si="141"/>
        <v/>
      </c>
      <c r="AN833" s="131" t="str">
        <f t="shared" ca="1" si="142"/>
        <v/>
      </c>
    </row>
    <row r="834" spans="1:40" ht="20.25" customHeight="1" x14ac:dyDescent="0.3">
      <c r="A834" s="127"/>
      <c r="B834" s="164"/>
      <c r="C834" s="139"/>
      <c r="D834" s="140"/>
      <c r="E834" s="139"/>
      <c r="F834" s="139"/>
      <c r="G834" s="140"/>
      <c r="H834" s="139"/>
      <c r="I834" s="129"/>
      <c r="L834" s="128"/>
      <c r="M834" s="128"/>
      <c r="N834" s="128"/>
      <c r="O834" s="128"/>
      <c r="P834" s="128"/>
      <c r="Q834" s="128"/>
      <c r="R834" s="128"/>
      <c r="S834" s="128"/>
      <c r="T834" s="120">
        <f t="shared" si="133"/>
        <v>0</v>
      </c>
      <c r="U834" s="131"/>
      <c r="V834" s="131"/>
      <c r="W834" s="131">
        <f>SUMIFS($F$3:F834,$D$3:D834,D834,$C$3:C834,"Buy")+SUMIFS($F$3:F834,$D$3:D834,D834,$C$3:C834,"Coin Deposit",$E$3:E834,"&lt;&gt;")</f>
        <v>0</v>
      </c>
      <c r="X834" s="131">
        <f t="shared" si="134"/>
        <v>0</v>
      </c>
      <c r="Y834" s="131">
        <f>IF($D834=Y$1,SUMIFS($H$3:$H834,$G$3:$G834,Y$1,$C$3:$C834,"Sell"),0)</f>
        <v>0</v>
      </c>
      <c r="Z834" s="131">
        <f t="shared" si="135"/>
        <v>0</v>
      </c>
      <c r="AA834" s="131">
        <f>IF($D834=AA$1,SUMIFS($H$3:$H834,$G$3:$G834,AA$1,$C$3:$C834,"Sell"),0)</f>
        <v>0</v>
      </c>
      <c r="AB834" s="131">
        <f t="shared" si="136"/>
        <v>0</v>
      </c>
      <c r="AC834" s="131">
        <f>SUMIFS('Deductions and Deposits'!$H:$H,'Deductions and Deposits'!$G:$G,D834,'Deductions and Deposits'!$F:$F,"&lt;="&amp;B834)+SUMIFS($F$3:F834,$D$3:D834,D834,$C$3:C834,"Coin Deposit",$E$3:E834,"")</f>
        <v>0</v>
      </c>
      <c r="AD834" s="131">
        <f>SUMIFS('Deductions and Deposits'!$D:$D,'Deductions and Deposits'!$C:$C,D834)+SUMIFS($F:$F,$D:$D,D834,$C:$C,"Coin Deduction")</f>
        <v>0</v>
      </c>
      <c r="AE834" s="131">
        <f>Table5[[#This Row],[Column4]]+Table5[[#This Row],[Column14]]+Table5[[#This Row],[Column19]]+Table5[[#This Row],[Column12]]</f>
        <v>0</v>
      </c>
      <c r="AF834" s="131">
        <f>Table5[[#This Row],[Column5]]+Table5[[#This Row],[Column13]]+Table5[[#This Row],[Column21]]+Table5[[#This Row],[Column18]]</f>
        <v>0</v>
      </c>
      <c r="AG834" s="131">
        <f t="shared" si="137"/>
        <v>0</v>
      </c>
      <c r="AH834" s="131">
        <f t="shared" si="138"/>
        <v>0</v>
      </c>
      <c r="AI834" s="131">
        <f>Table5[[#This Row],[Column17]]-Table5[[#This Row],[Column20]]</f>
        <v>0</v>
      </c>
      <c r="AJ834" s="131">
        <f t="shared" si="139"/>
        <v>0</v>
      </c>
      <c r="AK834" s="131">
        <f t="shared" si="143"/>
        <v>0</v>
      </c>
      <c r="AL834" s="131">
        <f t="shared" si="140"/>
        <v>0</v>
      </c>
      <c r="AM834" s="131" t="str">
        <f t="shared" si="141"/>
        <v/>
      </c>
      <c r="AN834" s="131" t="str">
        <f t="shared" ca="1" si="142"/>
        <v/>
      </c>
    </row>
    <row r="835" spans="1:40" ht="20.25" customHeight="1" x14ac:dyDescent="0.3">
      <c r="A835" s="127"/>
      <c r="B835" s="164"/>
      <c r="C835" s="139"/>
      <c r="D835" s="140"/>
      <c r="E835" s="139"/>
      <c r="F835" s="139"/>
      <c r="G835" s="140"/>
      <c r="H835" s="139"/>
      <c r="I835" s="129"/>
      <c r="L835" s="128"/>
      <c r="M835" s="128"/>
      <c r="N835" s="128"/>
      <c r="O835" s="128"/>
      <c r="P835" s="128"/>
      <c r="Q835" s="128"/>
      <c r="R835" s="128"/>
      <c r="S835" s="128"/>
      <c r="T835" s="120">
        <f t="shared" ref="T835:T898" si="144">IF(E835&lt;&gt;"",E835,0)</f>
        <v>0</v>
      </c>
      <c r="U835" s="131"/>
      <c r="V835" s="131"/>
      <c r="W835" s="131">
        <f>SUMIFS($F$3:F835,$D$3:D835,D835,$C$3:C835,"Buy")+SUMIFS($F$3:F835,$D$3:D835,D835,$C$3:C835,"Coin Deposit",$E$3:E835,"&lt;&gt;")</f>
        <v>0</v>
      </c>
      <c r="X835" s="131">
        <f t="shared" ref="X835:X898" si="145">IF(OR(C835="buy",AND(C835="Coin Deposit",E835&lt;&gt;"")),SUMIFS($F:$F,$D:$D,D835,$C:$C,"sell"),0)</f>
        <v>0</v>
      </c>
      <c r="Y835" s="131">
        <f>IF($D835=Y$1,SUMIFS($H$3:$H835,$G$3:$G835,Y$1,$C$3:$C835,"Sell"),0)</f>
        <v>0</v>
      </c>
      <c r="Z835" s="131">
        <f t="shared" ref="Z835:Z898" si="146">IF($D835=Z$1,SUMIFS($H:$H,$G:$G,Z$1,$C:$C,"Buy")+SUMIFS($H:$H,$G:$G,Z$1,$C:$C,"Coin Deposit",$E:$E,"&lt;&gt;"),0)</f>
        <v>0</v>
      </c>
      <c r="AA835" s="131">
        <f>IF($D835=AA$1,SUMIFS($H$3:$H835,$G$3:$G835,AA$1,$C$3:$C835,"Sell"),0)</f>
        <v>0</v>
      </c>
      <c r="AB835" s="131">
        <f t="shared" ref="AB835:AB898" si="147">IF($D835=AB$1,SUMIFS($H:$H,$G:$G,AB$1,$C:$C,"Buy")+SUMIFS($H:$H,$G:$G,AB$1,$C:$C,"Coin Deposit",$E:$E,"&lt;&gt;"),0)</f>
        <v>0</v>
      </c>
      <c r="AC835" s="131">
        <f>SUMIFS('Deductions and Deposits'!$H:$H,'Deductions and Deposits'!$G:$G,D835,'Deductions and Deposits'!$F:$F,"&lt;="&amp;B835)+SUMIFS($F$3:F835,$D$3:D835,D835,$C$3:C835,"Coin Deposit",$E$3:E835,"")</f>
        <v>0</v>
      </c>
      <c r="AD835" s="131">
        <f>SUMIFS('Deductions and Deposits'!$D:$D,'Deductions and Deposits'!$C:$C,D835)+SUMIFS($F:$F,$D:$D,D835,$C:$C,"Coin Deduction")</f>
        <v>0</v>
      </c>
      <c r="AE835" s="131">
        <f>Table5[[#This Row],[Column4]]+Table5[[#This Row],[Column14]]+Table5[[#This Row],[Column19]]+Table5[[#This Row],[Column12]]</f>
        <v>0</v>
      </c>
      <c r="AF835" s="131">
        <f>Table5[[#This Row],[Column5]]+Table5[[#This Row],[Column13]]+Table5[[#This Row],[Column21]]+Table5[[#This Row],[Column18]]</f>
        <v>0</v>
      </c>
      <c r="AG835" s="131">
        <f t="shared" ref="AG835:AG898" si="148">IF(AND((AC835+Y835+AA835)&gt;AF835,OR(C835="buy",AND(C835="Coin Deposit",E835&lt;&gt;""))),(AC835+Y835+AA835)-AF835,0)</f>
        <v>0</v>
      </c>
      <c r="AH835" s="131">
        <f t="shared" ref="AH835:AH898" si="149">IF(AND(AE835&gt;AF835,OR(C835="buy",AND(C835="Coin Deposit",E835&lt;&gt;""))),AE835-AF835,0)</f>
        <v>0</v>
      </c>
      <c r="AI835" s="131">
        <f>Table5[[#This Row],[Column17]]-Table5[[#This Row],[Column20]]</f>
        <v>0</v>
      </c>
      <c r="AJ835" s="131">
        <f t="shared" ref="AJ835:AJ898" si="150">IF(AI835&gt;F835,F835,AI835)</f>
        <v>0</v>
      </c>
      <c r="AK835" s="131">
        <f t="shared" si="143"/>
        <v>0</v>
      </c>
      <c r="AL835" s="131">
        <f t="shared" ref="AL835:AL898" si="151">IFERROR(SUMIFS($AK:$AK,$D:$D,D835)/SUMIFS($AJ:$AJ,$D:$D,D835),0)</f>
        <v>0</v>
      </c>
      <c r="AM835" s="131" t="str">
        <f t="shared" ref="AM835:AM898" si="152">C835&amp;D835</f>
        <v/>
      </c>
      <c r="AN835" s="131" t="str">
        <f t="shared" ref="AN835:AN898" ca="1" si="153">OFFSET(AM835,COUNTA($AM:$AM)-ROW()-(ROW()-ROW($AN$2)-1),)</f>
        <v/>
      </c>
    </row>
    <row r="836" spans="1:40" ht="20.25" customHeight="1" x14ac:dyDescent="0.3">
      <c r="A836" s="127"/>
      <c r="B836" s="164"/>
      <c r="C836" s="139"/>
      <c r="D836" s="140"/>
      <c r="E836" s="139"/>
      <c r="F836" s="139"/>
      <c r="G836" s="140"/>
      <c r="H836" s="139"/>
      <c r="I836" s="129"/>
      <c r="L836" s="128"/>
      <c r="M836" s="128"/>
      <c r="N836" s="128"/>
      <c r="O836" s="128"/>
      <c r="P836" s="128"/>
      <c r="Q836" s="128"/>
      <c r="R836" s="128"/>
      <c r="S836" s="128"/>
      <c r="T836" s="120">
        <f t="shared" si="144"/>
        <v>0</v>
      </c>
      <c r="U836" s="131"/>
      <c r="V836" s="131"/>
      <c r="W836" s="131">
        <f>SUMIFS($F$3:F836,$D$3:D836,D836,$C$3:C836,"Buy")+SUMIFS($F$3:F836,$D$3:D836,D836,$C$3:C836,"Coin Deposit",$E$3:E836,"&lt;&gt;")</f>
        <v>0</v>
      </c>
      <c r="X836" s="131">
        <f t="shared" si="145"/>
        <v>0</v>
      </c>
      <c r="Y836" s="131">
        <f>IF($D836=Y$1,SUMIFS($H$3:$H836,$G$3:$G836,Y$1,$C$3:$C836,"Sell"),0)</f>
        <v>0</v>
      </c>
      <c r="Z836" s="131">
        <f t="shared" si="146"/>
        <v>0</v>
      </c>
      <c r="AA836" s="131">
        <f>IF($D836=AA$1,SUMIFS($H$3:$H836,$G$3:$G836,AA$1,$C$3:$C836,"Sell"),0)</f>
        <v>0</v>
      </c>
      <c r="AB836" s="131">
        <f t="shared" si="147"/>
        <v>0</v>
      </c>
      <c r="AC836" s="131">
        <f>SUMIFS('Deductions and Deposits'!$H:$H,'Deductions and Deposits'!$G:$G,D836,'Deductions and Deposits'!$F:$F,"&lt;="&amp;B836)+SUMIFS($F$3:F836,$D$3:D836,D836,$C$3:C836,"Coin Deposit",$E$3:E836,"")</f>
        <v>0</v>
      </c>
      <c r="AD836" s="131">
        <f>SUMIFS('Deductions and Deposits'!$D:$D,'Deductions and Deposits'!$C:$C,D836)+SUMIFS($F:$F,$D:$D,D836,$C:$C,"Coin Deduction")</f>
        <v>0</v>
      </c>
      <c r="AE836" s="131">
        <f>Table5[[#This Row],[Column4]]+Table5[[#This Row],[Column14]]+Table5[[#This Row],[Column19]]+Table5[[#This Row],[Column12]]</f>
        <v>0</v>
      </c>
      <c r="AF836" s="131">
        <f>Table5[[#This Row],[Column5]]+Table5[[#This Row],[Column13]]+Table5[[#This Row],[Column21]]+Table5[[#This Row],[Column18]]</f>
        <v>0</v>
      </c>
      <c r="AG836" s="131">
        <f t="shared" si="148"/>
        <v>0</v>
      </c>
      <c r="AH836" s="131">
        <f t="shared" si="149"/>
        <v>0</v>
      </c>
      <c r="AI836" s="131">
        <f>Table5[[#This Row],[Column17]]-Table5[[#This Row],[Column20]]</f>
        <v>0</v>
      </c>
      <c r="AJ836" s="131">
        <f t="shared" si="150"/>
        <v>0</v>
      </c>
      <c r="AK836" s="131">
        <f t="shared" si="143"/>
        <v>0</v>
      </c>
      <c r="AL836" s="131">
        <f t="shared" si="151"/>
        <v>0</v>
      </c>
      <c r="AM836" s="131" t="str">
        <f t="shared" si="152"/>
        <v/>
      </c>
      <c r="AN836" s="131" t="str">
        <f t="shared" ca="1" si="153"/>
        <v/>
      </c>
    </row>
    <row r="837" spans="1:40" ht="20.25" customHeight="1" x14ac:dyDescent="0.3">
      <c r="A837" s="127"/>
      <c r="B837" s="164"/>
      <c r="C837" s="139"/>
      <c r="D837" s="140"/>
      <c r="E837" s="139"/>
      <c r="F837" s="139"/>
      <c r="G837" s="140"/>
      <c r="H837" s="139"/>
      <c r="I837" s="129"/>
      <c r="L837" s="128"/>
      <c r="M837" s="128"/>
      <c r="N837" s="128"/>
      <c r="O837" s="128"/>
      <c r="P837" s="128"/>
      <c r="Q837" s="128"/>
      <c r="R837" s="128"/>
      <c r="S837" s="128"/>
      <c r="T837" s="120">
        <f t="shared" si="144"/>
        <v>0</v>
      </c>
      <c r="U837" s="131"/>
      <c r="V837" s="131"/>
      <c r="W837" s="131">
        <f>SUMIFS($F$3:F837,$D$3:D837,D837,$C$3:C837,"Buy")+SUMIFS($F$3:F837,$D$3:D837,D837,$C$3:C837,"Coin Deposit",$E$3:E837,"&lt;&gt;")</f>
        <v>0</v>
      </c>
      <c r="X837" s="131">
        <f t="shared" si="145"/>
        <v>0</v>
      </c>
      <c r="Y837" s="131">
        <f>IF($D837=Y$1,SUMIFS($H$3:$H837,$G$3:$G837,Y$1,$C$3:$C837,"Sell"),0)</f>
        <v>0</v>
      </c>
      <c r="Z837" s="131">
        <f t="shared" si="146"/>
        <v>0</v>
      </c>
      <c r="AA837" s="131">
        <f>IF($D837=AA$1,SUMIFS($H$3:$H837,$G$3:$G837,AA$1,$C$3:$C837,"Sell"),0)</f>
        <v>0</v>
      </c>
      <c r="AB837" s="131">
        <f t="shared" si="147"/>
        <v>0</v>
      </c>
      <c r="AC837" s="131">
        <f>SUMIFS('Deductions and Deposits'!$H:$H,'Deductions and Deposits'!$G:$G,D837,'Deductions and Deposits'!$F:$F,"&lt;="&amp;B837)+SUMIFS($F$3:F837,$D$3:D837,D837,$C$3:C837,"Coin Deposit",$E$3:E837,"")</f>
        <v>0</v>
      </c>
      <c r="AD837" s="131">
        <f>SUMIFS('Deductions and Deposits'!$D:$D,'Deductions and Deposits'!$C:$C,D837)+SUMIFS($F:$F,$D:$D,D837,$C:$C,"Coin Deduction")</f>
        <v>0</v>
      </c>
      <c r="AE837" s="131">
        <f>Table5[[#This Row],[Column4]]+Table5[[#This Row],[Column14]]+Table5[[#This Row],[Column19]]+Table5[[#This Row],[Column12]]</f>
        <v>0</v>
      </c>
      <c r="AF837" s="131">
        <f>Table5[[#This Row],[Column5]]+Table5[[#This Row],[Column13]]+Table5[[#This Row],[Column21]]+Table5[[#This Row],[Column18]]</f>
        <v>0</v>
      </c>
      <c r="AG837" s="131">
        <f t="shared" si="148"/>
        <v>0</v>
      </c>
      <c r="AH837" s="131">
        <f t="shared" si="149"/>
        <v>0</v>
      </c>
      <c r="AI837" s="131">
        <f>Table5[[#This Row],[Column17]]-Table5[[#This Row],[Column20]]</f>
        <v>0</v>
      </c>
      <c r="AJ837" s="131">
        <f t="shared" si="150"/>
        <v>0</v>
      </c>
      <c r="AK837" s="131">
        <f t="shared" si="143"/>
        <v>0</v>
      </c>
      <c r="AL837" s="131">
        <f t="shared" si="151"/>
        <v>0</v>
      </c>
      <c r="AM837" s="131" t="str">
        <f t="shared" si="152"/>
        <v/>
      </c>
      <c r="AN837" s="131" t="str">
        <f t="shared" ca="1" si="153"/>
        <v/>
      </c>
    </row>
    <row r="838" spans="1:40" ht="20.25" customHeight="1" x14ac:dyDescent="0.3">
      <c r="A838" s="127"/>
      <c r="B838" s="164"/>
      <c r="C838" s="139"/>
      <c r="D838" s="140"/>
      <c r="E838" s="139"/>
      <c r="F838" s="139"/>
      <c r="G838" s="140"/>
      <c r="H838" s="139"/>
      <c r="I838" s="129"/>
      <c r="L838" s="128"/>
      <c r="M838" s="128"/>
      <c r="N838" s="128"/>
      <c r="O838" s="128"/>
      <c r="P838" s="128"/>
      <c r="Q838" s="128"/>
      <c r="R838" s="128"/>
      <c r="S838" s="128"/>
      <c r="T838" s="120">
        <f t="shared" si="144"/>
        <v>0</v>
      </c>
      <c r="U838" s="131"/>
      <c r="V838" s="131"/>
      <c r="W838" s="131">
        <f>SUMIFS($F$3:F838,$D$3:D838,D838,$C$3:C838,"Buy")+SUMIFS($F$3:F838,$D$3:D838,D838,$C$3:C838,"Coin Deposit",$E$3:E838,"&lt;&gt;")</f>
        <v>0</v>
      </c>
      <c r="X838" s="131">
        <f t="shared" si="145"/>
        <v>0</v>
      </c>
      <c r="Y838" s="131">
        <f>IF($D838=Y$1,SUMIFS($H$3:$H838,$G$3:$G838,Y$1,$C$3:$C838,"Sell"),0)</f>
        <v>0</v>
      </c>
      <c r="Z838" s="131">
        <f t="shared" si="146"/>
        <v>0</v>
      </c>
      <c r="AA838" s="131">
        <f>IF($D838=AA$1,SUMIFS($H$3:$H838,$G$3:$G838,AA$1,$C$3:$C838,"Sell"),0)</f>
        <v>0</v>
      </c>
      <c r="AB838" s="131">
        <f t="shared" si="147"/>
        <v>0</v>
      </c>
      <c r="AC838" s="131">
        <f>SUMIFS('Deductions and Deposits'!$H:$H,'Deductions and Deposits'!$G:$G,D838,'Deductions and Deposits'!$F:$F,"&lt;="&amp;B838)+SUMIFS($F$3:F838,$D$3:D838,D838,$C$3:C838,"Coin Deposit",$E$3:E838,"")</f>
        <v>0</v>
      </c>
      <c r="AD838" s="131">
        <f>SUMIFS('Deductions and Deposits'!$D:$D,'Deductions and Deposits'!$C:$C,D838)+SUMIFS($F:$F,$D:$D,D838,$C:$C,"Coin Deduction")</f>
        <v>0</v>
      </c>
      <c r="AE838" s="131">
        <f>Table5[[#This Row],[Column4]]+Table5[[#This Row],[Column14]]+Table5[[#This Row],[Column19]]+Table5[[#This Row],[Column12]]</f>
        <v>0</v>
      </c>
      <c r="AF838" s="131">
        <f>Table5[[#This Row],[Column5]]+Table5[[#This Row],[Column13]]+Table5[[#This Row],[Column21]]+Table5[[#This Row],[Column18]]</f>
        <v>0</v>
      </c>
      <c r="AG838" s="131">
        <f t="shared" si="148"/>
        <v>0</v>
      </c>
      <c r="AH838" s="131">
        <f t="shared" si="149"/>
        <v>0</v>
      </c>
      <c r="AI838" s="131">
        <f>Table5[[#This Row],[Column17]]-Table5[[#This Row],[Column20]]</f>
        <v>0</v>
      </c>
      <c r="AJ838" s="131">
        <f t="shared" si="150"/>
        <v>0</v>
      </c>
      <c r="AK838" s="131">
        <f t="shared" si="143"/>
        <v>0</v>
      </c>
      <c r="AL838" s="131">
        <f t="shared" si="151"/>
        <v>0</v>
      </c>
      <c r="AM838" s="131" t="str">
        <f t="shared" si="152"/>
        <v/>
      </c>
      <c r="AN838" s="131" t="str">
        <f t="shared" ca="1" si="153"/>
        <v/>
      </c>
    </row>
    <row r="839" spans="1:40" ht="20.25" customHeight="1" x14ac:dyDescent="0.3">
      <c r="A839" s="127"/>
      <c r="B839" s="164"/>
      <c r="C839" s="139"/>
      <c r="D839" s="140"/>
      <c r="E839" s="139"/>
      <c r="F839" s="139"/>
      <c r="G839" s="140"/>
      <c r="H839" s="139"/>
      <c r="I839" s="129"/>
      <c r="L839" s="128"/>
      <c r="M839" s="128"/>
      <c r="N839" s="128"/>
      <c r="O839" s="128"/>
      <c r="P839" s="128"/>
      <c r="Q839" s="128"/>
      <c r="R839" s="128"/>
      <c r="S839" s="128"/>
      <c r="T839" s="120">
        <f t="shared" si="144"/>
        <v>0</v>
      </c>
      <c r="U839" s="131"/>
      <c r="V839" s="131"/>
      <c r="W839" s="131">
        <f>SUMIFS($F$3:F839,$D$3:D839,D839,$C$3:C839,"Buy")+SUMIFS($F$3:F839,$D$3:D839,D839,$C$3:C839,"Coin Deposit",$E$3:E839,"&lt;&gt;")</f>
        <v>0</v>
      </c>
      <c r="X839" s="131">
        <f t="shared" si="145"/>
        <v>0</v>
      </c>
      <c r="Y839" s="131">
        <f>IF($D839=Y$1,SUMIFS($H$3:$H839,$G$3:$G839,Y$1,$C$3:$C839,"Sell"),0)</f>
        <v>0</v>
      </c>
      <c r="Z839" s="131">
        <f t="shared" si="146"/>
        <v>0</v>
      </c>
      <c r="AA839" s="131">
        <f>IF($D839=AA$1,SUMIFS($H$3:$H839,$G$3:$G839,AA$1,$C$3:$C839,"Sell"),0)</f>
        <v>0</v>
      </c>
      <c r="AB839" s="131">
        <f t="shared" si="147"/>
        <v>0</v>
      </c>
      <c r="AC839" s="131">
        <f>SUMIFS('Deductions and Deposits'!$H:$H,'Deductions and Deposits'!$G:$G,D839,'Deductions and Deposits'!$F:$F,"&lt;="&amp;B839)+SUMIFS($F$3:F839,$D$3:D839,D839,$C$3:C839,"Coin Deposit",$E$3:E839,"")</f>
        <v>0</v>
      </c>
      <c r="AD839" s="131">
        <f>SUMIFS('Deductions and Deposits'!$D:$D,'Deductions and Deposits'!$C:$C,D839)+SUMIFS($F:$F,$D:$D,D839,$C:$C,"Coin Deduction")</f>
        <v>0</v>
      </c>
      <c r="AE839" s="131">
        <f>Table5[[#This Row],[Column4]]+Table5[[#This Row],[Column14]]+Table5[[#This Row],[Column19]]+Table5[[#This Row],[Column12]]</f>
        <v>0</v>
      </c>
      <c r="AF839" s="131">
        <f>Table5[[#This Row],[Column5]]+Table5[[#This Row],[Column13]]+Table5[[#This Row],[Column21]]+Table5[[#This Row],[Column18]]</f>
        <v>0</v>
      </c>
      <c r="AG839" s="131">
        <f t="shared" si="148"/>
        <v>0</v>
      </c>
      <c r="AH839" s="131">
        <f t="shared" si="149"/>
        <v>0</v>
      </c>
      <c r="AI839" s="131">
        <f>Table5[[#This Row],[Column17]]-Table5[[#This Row],[Column20]]</f>
        <v>0</v>
      </c>
      <c r="AJ839" s="131">
        <f t="shared" si="150"/>
        <v>0</v>
      </c>
      <c r="AK839" s="131">
        <f t="shared" si="143"/>
        <v>0</v>
      </c>
      <c r="AL839" s="131">
        <f t="shared" si="151"/>
        <v>0</v>
      </c>
      <c r="AM839" s="131" t="str">
        <f t="shared" si="152"/>
        <v/>
      </c>
      <c r="AN839" s="131" t="str">
        <f t="shared" ca="1" si="153"/>
        <v/>
      </c>
    </row>
    <row r="840" spans="1:40" ht="20.25" customHeight="1" x14ac:dyDescent="0.3">
      <c r="A840" s="127"/>
      <c r="B840" s="164"/>
      <c r="C840" s="139"/>
      <c r="D840" s="140"/>
      <c r="E840" s="139"/>
      <c r="F840" s="139"/>
      <c r="G840" s="140"/>
      <c r="H840" s="139"/>
      <c r="I840" s="129"/>
      <c r="L840" s="128"/>
      <c r="M840" s="128"/>
      <c r="N840" s="128"/>
      <c r="O840" s="128"/>
      <c r="P840" s="128"/>
      <c r="Q840" s="128"/>
      <c r="R840" s="128"/>
      <c r="S840" s="128"/>
      <c r="T840" s="120">
        <f t="shared" si="144"/>
        <v>0</v>
      </c>
      <c r="U840" s="131"/>
      <c r="V840" s="131"/>
      <c r="W840" s="131">
        <f>SUMIFS($F$3:F840,$D$3:D840,D840,$C$3:C840,"Buy")+SUMIFS($F$3:F840,$D$3:D840,D840,$C$3:C840,"Coin Deposit",$E$3:E840,"&lt;&gt;")</f>
        <v>0</v>
      </c>
      <c r="X840" s="131">
        <f t="shared" si="145"/>
        <v>0</v>
      </c>
      <c r="Y840" s="131">
        <f>IF($D840=Y$1,SUMIFS($H$3:$H840,$G$3:$G840,Y$1,$C$3:$C840,"Sell"),0)</f>
        <v>0</v>
      </c>
      <c r="Z840" s="131">
        <f t="shared" si="146"/>
        <v>0</v>
      </c>
      <c r="AA840" s="131">
        <f>IF($D840=AA$1,SUMIFS($H$3:$H840,$G$3:$G840,AA$1,$C$3:$C840,"Sell"),0)</f>
        <v>0</v>
      </c>
      <c r="AB840" s="131">
        <f t="shared" si="147"/>
        <v>0</v>
      </c>
      <c r="AC840" s="131">
        <f>SUMIFS('Deductions and Deposits'!$H:$H,'Deductions and Deposits'!$G:$G,D840,'Deductions and Deposits'!$F:$F,"&lt;="&amp;B840)+SUMIFS($F$3:F840,$D$3:D840,D840,$C$3:C840,"Coin Deposit",$E$3:E840,"")</f>
        <v>0</v>
      </c>
      <c r="AD840" s="131">
        <f>SUMIFS('Deductions and Deposits'!$D:$D,'Deductions and Deposits'!$C:$C,D840)+SUMIFS($F:$F,$D:$D,D840,$C:$C,"Coin Deduction")</f>
        <v>0</v>
      </c>
      <c r="AE840" s="131">
        <f>Table5[[#This Row],[Column4]]+Table5[[#This Row],[Column14]]+Table5[[#This Row],[Column19]]+Table5[[#This Row],[Column12]]</f>
        <v>0</v>
      </c>
      <c r="AF840" s="131">
        <f>Table5[[#This Row],[Column5]]+Table5[[#This Row],[Column13]]+Table5[[#This Row],[Column21]]+Table5[[#This Row],[Column18]]</f>
        <v>0</v>
      </c>
      <c r="AG840" s="131">
        <f t="shared" si="148"/>
        <v>0</v>
      </c>
      <c r="AH840" s="131">
        <f t="shared" si="149"/>
        <v>0</v>
      </c>
      <c r="AI840" s="131">
        <f>Table5[[#This Row],[Column17]]-Table5[[#This Row],[Column20]]</f>
        <v>0</v>
      </c>
      <c r="AJ840" s="131">
        <f t="shared" si="150"/>
        <v>0</v>
      </c>
      <c r="AK840" s="131">
        <f t="shared" si="143"/>
        <v>0</v>
      </c>
      <c r="AL840" s="131">
        <f t="shared" si="151"/>
        <v>0</v>
      </c>
      <c r="AM840" s="131" t="str">
        <f t="shared" si="152"/>
        <v/>
      </c>
      <c r="AN840" s="131" t="str">
        <f t="shared" ca="1" si="153"/>
        <v/>
      </c>
    </row>
    <row r="841" spans="1:40" ht="20.25" customHeight="1" x14ac:dyDescent="0.3">
      <c r="A841" s="127"/>
      <c r="B841" s="164"/>
      <c r="C841" s="139"/>
      <c r="D841" s="140"/>
      <c r="E841" s="139"/>
      <c r="F841" s="139"/>
      <c r="G841" s="140"/>
      <c r="H841" s="139"/>
      <c r="I841" s="129"/>
      <c r="L841" s="128"/>
      <c r="M841" s="128"/>
      <c r="N841" s="128"/>
      <c r="O841" s="128"/>
      <c r="P841" s="128"/>
      <c r="Q841" s="128"/>
      <c r="R841" s="128"/>
      <c r="S841" s="128"/>
      <c r="T841" s="120">
        <f t="shared" si="144"/>
        <v>0</v>
      </c>
      <c r="U841" s="131"/>
      <c r="V841" s="131"/>
      <c r="W841" s="131">
        <f>SUMIFS($F$3:F841,$D$3:D841,D841,$C$3:C841,"Buy")+SUMIFS($F$3:F841,$D$3:D841,D841,$C$3:C841,"Coin Deposit",$E$3:E841,"&lt;&gt;")</f>
        <v>0</v>
      </c>
      <c r="X841" s="131">
        <f t="shared" si="145"/>
        <v>0</v>
      </c>
      <c r="Y841" s="131">
        <f>IF($D841=Y$1,SUMIFS($H$3:$H841,$G$3:$G841,Y$1,$C$3:$C841,"Sell"),0)</f>
        <v>0</v>
      </c>
      <c r="Z841" s="131">
        <f t="shared" si="146"/>
        <v>0</v>
      </c>
      <c r="AA841" s="131">
        <f>IF($D841=AA$1,SUMIFS($H$3:$H841,$G$3:$G841,AA$1,$C$3:$C841,"Sell"),0)</f>
        <v>0</v>
      </c>
      <c r="AB841" s="131">
        <f t="shared" si="147"/>
        <v>0</v>
      </c>
      <c r="AC841" s="131">
        <f>SUMIFS('Deductions and Deposits'!$H:$H,'Deductions and Deposits'!$G:$G,D841,'Deductions and Deposits'!$F:$F,"&lt;="&amp;B841)+SUMIFS($F$3:F841,$D$3:D841,D841,$C$3:C841,"Coin Deposit",$E$3:E841,"")</f>
        <v>0</v>
      </c>
      <c r="AD841" s="131">
        <f>SUMIFS('Deductions and Deposits'!$D:$D,'Deductions and Deposits'!$C:$C,D841)+SUMIFS($F:$F,$D:$D,D841,$C:$C,"Coin Deduction")</f>
        <v>0</v>
      </c>
      <c r="AE841" s="131">
        <f>Table5[[#This Row],[Column4]]+Table5[[#This Row],[Column14]]+Table5[[#This Row],[Column19]]+Table5[[#This Row],[Column12]]</f>
        <v>0</v>
      </c>
      <c r="AF841" s="131">
        <f>Table5[[#This Row],[Column5]]+Table5[[#This Row],[Column13]]+Table5[[#This Row],[Column21]]+Table5[[#This Row],[Column18]]</f>
        <v>0</v>
      </c>
      <c r="AG841" s="131">
        <f t="shared" si="148"/>
        <v>0</v>
      </c>
      <c r="AH841" s="131">
        <f t="shared" si="149"/>
        <v>0</v>
      </c>
      <c r="AI841" s="131">
        <f>Table5[[#This Row],[Column17]]-Table5[[#This Row],[Column20]]</f>
        <v>0</v>
      </c>
      <c r="AJ841" s="131">
        <f t="shared" si="150"/>
        <v>0</v>
      </c>
      <c r="AK841" s="131">
        <f t="shared" si="143"/>
        <v>0</v>
      </c>
      <c r="AL841" s="131">
        <f t="shared" si="151"/>
        <v>0</v>
      </c>
      <c r="AM841" s="131" t="str">
        <f t="shared" si="152"/>
        <v/>
      </c>
      <c r="AN841" s="131" t="str">
        <f t="shared" ca="1" si="153"/>
        <v/>
      </c>
    </row>
    <row r="842" spans="1:40" ht="20.25" customHeight="1" x14ac:dyDescent="0.3">
      <c r="A842" s="127"/>
      <c r="B842" s="164"/>
      <c r="C842" s="139"/>
      <c r="D842" s="140"/>
      <c r="E842" s="139"/>
      <c r="F842" s="139"/>
      <c r="G842" s="140"/>
      <c r="H842" s="139"/>
      <c r="I842" s="129"/>
      <c r="L842" s="128"/>
      <c r="M842" s="128"/>
      <c r="N842" s="128"/>
      <c r="O842" s="128"/>
      <c r="P842" s="128"/>
      <c r="Q842" s="128"/>
      <c r="R842" s="128"/>
      <c r="S842" s="128"/>
      <c r="T842" s="120">
        <f t="shared" si="144"/>
        <v>0</v>
      </c>
      <c r="U842" s="131"/>
      <c r="V842" s="131"/>
      <c r="W842" s="131">
        <f>SUMIFS($F$3:F842,$D$3:D842,D842,$C$3:C842,"Buy")+SUMIFS($F$3:F842,$D$3:D842,D842,$C$3:C842,"Coin Deposit",$E$3:E842,"&lt;&gt;")</f>
        <v>0</v>
      </c>
      <c r="X842" s="131">
        <f t="shared" si="145"/>
        <v>0</v>
      </c>
      <c r="Y842" s="131">
        <f>IF($D842=Y$1,SUMIFS($H$3:$H842,$G$3:$G842,Y$1,$C$3:$C842,"Sell"),0)</f>
        <v>0</v>
      </c>
      <c r="Z842" s="131">
        <f t="shared" si="146"/>
        <v>0</v>
      </c>
      <c r="AA842" s="131">
        <f>IF($D842=AA$1,SUMIFS($H$3:$H842,$G$3:$G842,AA$1,$C$3:$C842,"Sell"),0)</f>
        <v>0</v>
      </c>
      <c r="AB842" s="131">
        <f t="shared" si="147"/>
        <v>0</v>
      </c>
      <c r="AC842" s="131">
        <f>SUMIFS('Deductions and Deposits'!$H:$H,'Deductions and Deposits'!$G:$G,D842,'Deductions and Deposits'!$F:$F,"&lt;="&amp;B842)+SUMIFS($F$3:F842,$D$3:D842,D842,$C$3:C842,"Coin Deposit",$E$3:E842,"")</f>
        <v>0</v>
      </c>
      <c r="AD842" s="131">
        <f>SUMIFS('Deductions and Deposits'!$D:$D,'Deductions and Deposits'!$C:$C,D842)+SUMIFS($F:$F,$D:$D,D842,$C:$C,"Coin Deduction")</f>
        <v>0</v>
      </c>
      <c r="AE842" s="131">
        <f>Table5[[#This Row],[Column4]]+Table5[[#This Row],[Column14]]+Table5[[#This Row],[Column19]]+Table5[[#This Row],[Column12]]</f>
        <v>0</v>
      </c>
      <c r="AF842" s="131">
        <f>Table5[[#This Row],[Column5]]+Table5[[#This Row],[Column13]]+Table5[[#This Row],[Column21]]+Table5[[#This Row],[Column18]]</f>
        <v>0</v>
      </c>
      <c r="AG842" s="131">
        <f t="shared" si="148"/>
        <v>0</v>
      </c>
      <c r="AH842" s="131">
        <f t="shared" si="149"/>
        <v>0</v>
      </c>
      <c r="AI842" s="131">
        <f>Table5[[#This Row],[Column17]]-Table5[[#This Row],[Column20]]</f>
        <v>0</v>
      </c>
      <c r="AJ842" s="131">
        <f t="shared" si="150"/>
        <v>0</v>
      </c>
      <c r="AK842" s="131">
        <f t="shared" si="143"/>
        <v>0</v>
      </c>
      <c r="AL842" s="131">
        <f t="shared" si="151"/>
        <v>0</v>
      </c>
      <c r="AM842" s="131" t="str">
        <f t="shared" si="152"/>
        <v/>
      </c>
      <c r="AN842" s="131" t="str">
        <f t="shared" ca="1" si="153"/>
        <v/>
      </c>
    </row>
    <row r="843" spans="1:40" ht="20.25" customHeight="1" x14ac:dyDescent="0.3">
      <c r="A843" s="127"/>
      <c r="B843" s="164"/>
      <c r="C843" s="139"/>
      <c r="D843" s="140"/>
      <c r="E843" s="139"/>
      <c r="F843" s="139"/>
      <c r="G843" s="140"/>
      <c r="H843" s="139"/>
      <c r="I843" s="129"/>
      <c r="L843" s="128"/>
      <c r="M843" s="128"/>
      <c r="N843" s="128"/>
      <c r="O843" s="128"/>
      <c r="P843" s="128"/>
      <c r="Q843" s="128"/>
      <c r="R843" s="128"/>
      <c r="S843" s="128"/>
      <c r="T843" s="120">
        <f t="shared" si="144"/>
        <v>0</v>
      </c>
      <c r="U843" s="131"/>
      <c r="V843" s="131"/>
      <c r="W843" s="131">
        <f>SUMIFS($F$3:F843,$D$3:D843,D843,$C$3:C843,"Buy")+SUMIFS($F$3:F843,$D$3:D843,D843,$C$3:C843,"Coin Deposit",$E$3:E843,"&lt;&gt;")</f>
        <v>0</v>
      </c>
      <c r="X843" s="131">
        <f t="shared" si="145"/>
        <v>0</v>
      </c>
      <c r="Y843" s="131">
        <f>IF($D843=Y$1,SUMIFS($H$3:$H843,$G$3:$G843,Y$1,$C$3:$C843,"Sell"),0)</f>
        <v>0</v>
      </c>
      <c r="Z843" s="131">
        <f t="shared" si="146"/>
        <v>0</v>
      </c>
      <c r="AA843" s="131">
        <f>IF($D843=AA$1,SUMIFS($H$3:$H843,$G$3:$G843,AA$1,$C$3:$C843,"Sell"),0)</f>
        <v>0</v>
      </c>
      <c r="AB843" s="131">
        <f t="shared" si="147"/>
        <v>0</v>
      </c>
      <c r="AC843" s="131">
        <f>SUMIFS('Deductions and Deposits'!$H:$H,'Deductions and Deposits'!$G:$G,D843,'Deductions and Deposits'!$F:$F,"&lt;="&amp;B843)+SUMIFS($F$3:F843,$D$3:D843,D843,$C$3:C843,"Coin Deposit",$E$3:E843,"")</f>
        <v>0</v>
      </c>
      <c r="AD843" s="131">
        <f>SUMIFS('Deductions and Deposits'!$D:$D,'Deductions and Deposits'!$C:$C,D843)+SUMIFS($F:$F,$D:$D,D843,$C:$C,"Coin Deduction")</f>
        <v>0</v>
      </c>
      <c r="AE843" s="131">
        <f>Table5[[#This Row],[Column4]]+Table5[[#This Row],[Column14]]+Table5[[#This Row],[Column19]]+Table5[[#This Row],[Column12]]</f>
        <v>0</v>
      </c>
      <c r="AF843" s="131">
        <f>Table5[[#This Row],[Column5]]+Table5[[#This Row],[Column13]]+Table5[[#This Row],[Column21]]+Table5[[#This Row],[Column18]]</f>
        <v>0</v>
      </c>
      <c r="AG843" s="131">
        <f t="shared" si="148"/>
        <v>0</v>
      </c>
      <c r="AH843" s="131">
        <f t="shared" si="149"/>
        <v>0</v>
      </c>
      <c r="AI843" s="131">
        <f>Table5[[#This Row],[Column17]]-Table5[[#This Row],[Column20]]</f>
        <v>0</v>
      </c>
      <c r="AJ843" s="131">
        <f t="shared" si="150"/>
        <v>0</v>
      </c>
      <c r="AK843" s="131">
        <f t="shared" si="143"/>
        <v>0</v>
      </c>
      <c r="AL843" s="131">
        <f t="shared" si="151"/>
        <v>0</v>
      </c>
      <c r="AM843" s="131" t="str">
        <f t="shared" si="152"/>
        <v/>
      </c>
      <c r="AN843" s="131" t="str">
        <f t="shared" ca="1" si="153"/>
        <v/>
      </c>
    </row>
    <row r="844" spans="1:40" ht="20.25" customHeight="1" x14ac:dyDescent="0.3">
      <c r="A844" s="127"/>
      <c r="B844" s="164"/>
      <c r="C844" s="139"/>
      <c r="D844" s="140"/>
      <c r="E844" s="139"/>
      <c r="F844" s="139"/>
      <c r="G844" s="140"/>
      <c r="H844" s="139"/>
      <c r="I844" s="129"/>
      <c r="L844" s="128"/>
      <c r="M844" s="128"/>
      <c r="N844" s="128"/>
      <c r="O844" s="128"/>
      <c r="P844" s="128"/>
      <c r="Q844" s="128"/>
      <c r="R844" s="128"/>
      <c r="S844" s="128"/>
      <c r="T844" s="120">
        <f t="shared" si="144"/>
        <v>0</v>
      </c>
      <c r="U844" s="131"/>
      <c r="V844" s="131"/>
      <c r="W844" s="131">
        <f>SUMIFS($F$3:F844,$D$3:D844,D844,$C$3:C844,"Buy")+SUMIFS($F$3:F844,$D$3:D844,D844,$C$3:C844,"Coin Deposit",$E$3:E844,"&lt;&gt;")</f>
        <v>0</v>
      </c>
      <c r="X844" s="131">
        <f t="shared" si="145"/>
        <v>0</v>
      </c>
      <c r="Y844" s="131">
        <f>IF($D844=Y$1,SUMIFS($H$3:$H844,$G$3:$G844,Y$1,$C$3:$C844,"Sell"),0)</f>
        <v>0</v>
      </c>
      <c r="Z844" s="131">
        <f t="shared" si="146"/>
        <v>0</v>
      </c>
      <c r="AA844" s="131">
        <f>IF($D844=AA$1,SUMIFS($H$3:$H844,$G$3:$G844,AA$1,$C$3:$C844,"Sell"),0)</f>
        <v>0</v>
      </c>
      <c r="AB844" s="131">
        <f t="shared" si="147"/>
        <v>0</v>
      </c>
      <c r="AC844" s="131">
        <f>SUMIFS('Deductions and Deposits'!$H:$H,'Deductions and Deposits'!$G:$G,D844,'Deductions and Deposits'!$F:$F,"&lt;="&amp;B844)+SUMIFS($F$3:F844,$D$3:D844,D844,$C$3:C844,"Coin Deposit",$E$3:E844,"")</f>
        <v>0</v>
      </c>
      <c r="AD844" s="131">
        <f>SUMIFS('Deductions and Deposits'!$D:$D,'Deductions and Deposits'!$C:$C,D844)+SUMIFS($F:$F,$D:$D,D844,$C:$C,"Coin Deduction")</f>
        <v>0</v>
      </c>
      <c r="AE844" s="131">
        <f>Table5[[#This Row],[Column4]]+Table5[[#This Row],[Column14]]+Table5[[#This Row],[Column19]]+Table5[[#This Row],[Column12]]</f>
        <v>0</v>
      </c>
      <c r="AF844" s="131">
        <f>Table5[[#This Row],[Column5]]+Table5[[#This Row],[Column13]]+Table5[[#This Row],[Column21]]+Table5[[#This Row],[Column18]]</f>
        <v>0</v>
      </c>
      <c r="AG844" s="131">
        <f t="shared" si="148"/>
        <v>0</v>
      </c>
      <c r="AH844" s="131">
        <f t="shared" si="149"/>
        <v>0</v>
      </c>
      <c r="AI844" s="131">
        <f>Table5[[#This Row],[Column17]]-Table5[[#This Row],[Column20]]</f>
        <v>0</v>
      </c>
      <c r="AJ844" s="131">
        <f t="shared" si="150"/>
        <v>0</v>
      </c>
      <c r="AK844" s="131">
        <f t="shared" si="143"/>
        <v>0</v>
      </c>
      <c r="AL844" s="131">
        <f t="shared" si="151"/>
        <v>0</v>
      </c>
      <c r="AM844" s="131" t="str">
        <f t="shared" si="152"/>
        <v/>
      </c>
      <c r="AN844" s="131" t="str">
        <f t="shared" ca="1" si="153"/>
        <v/>
      </c>
    </row>
    <row r="845" spans="1:40" ht="20.25" customHeight="1" x14ac:dyDescent="0.3">
      <c r="A845" s="127"/>
      <c r="B845" s="164"/>
      <c r="C845" s="139"/>
      <c r="D845" s="140"/>
      <c r="E845" s="139"/>
      <c r="F845" s="139"/>
      <c r="G845" s="140"/>
      <c r="H845" s="139"/>
      <c r="I845" s="129"/>
      <c r="L845" s="128"/>
      <c r="M845" s="128"/>
      <c r="N845" s="128"/>
      <c r="O845" s="128"/>
      <c r="P845" s="128"/>
      <c r="Q845" s="128"/>
      <c r="R845" s="128"/>
      <c r="S845" s="128"/>
      <c r="T845" s="120">
        <f t="shared" si="144"/>
        <v>0</v>
      </c>
      <c r="U845" s="131"/>
      <c r="V845" s="131"/>
      <c r="W845" s="131">
        <f>SUMIFS($F$3:F845,$D$3:D845,D845,$C$3:C845,"Buy")+SUMIFS($F$3:F845,$D$3:D845,D845,$C$3:C845,"Coin Deposit",$E$3:E845,"&lt;&gt;")</f>
        <v>0</v>
      </c>
      <c r="X845" s="131">
        <f t="shared" si="145"/>
        <v>0</v>
      </c>
      <c r="Y845" s="131">
        <f>IF($D845=Y$1,SUMIFS($H$3:$H845,$G$3:$G845,Y$1,$C$3:$C845,"Sell"),0)</f>
        <v>0</v>
      </c>
      <c r="Z845" s="131">
        <f t="shared" si="146"/>
        <v>0</v>
      </c>
      <c r="AA845" s="131">
        <f>IF($D845=AA$1,SUMIFS($H$3:$H845,$G$3:$G845,AA$1,$C$3:$C845,"Sell"),0)</f>
        <v>0</v>
      </c>
      <c r="AB845" s="131">
        <f t="shared" si="147"/>
        <v>0</v>
      </c>
      <c r="AC845" s="131">
        <f>SUMIFS('Deductions and Deposits'!$H:$H,'Deductions and Deposits'!$G:$G,D845,'Deductions and Deposits'!$F:$F,"&lt;="&amp;B845)+SUMIFS($F$3:F845,$D$3:D845,D845,$C$3:C845,"Coin Deposit",$E$3:E845,"")</f>
        <v>0</v>
      </c>
      <c r="AD845" s="131">
        <f>SUMIFS('Deductions and Deposits'!$D:$D,'Deductions and Deposits'!$C:$C,D845)+SUMIFS($F:$F,$D:$D,D845,$C:$C,"Coin Deduction")</f>
        <v>0</v>
      </c>
      <c r="AE845" s="131">
        <f>Table5[[#This Row],[Column4]]+Table5[[#This Row],[Column14]]+Table5[[#This Row],[Column19]]+Table5[[#This Row],[Column12]]</f>
        <v>0</v>
      </c>
      <c r="AF845" s="131">
        <f>Table5[[#This Row],[Column5]]+Table5[[#This Row],[Column13]]+Table5[[#This Row],[Column21]]+Table5[[#This Row],[Column18]]</f>
        <v>0</v>
      </c>
      <c r="AG845" s="131">
        <f t="shared" si="148"/>
        <v>0</v>
      </c>
      <c r="AH845" s="131">
        <f t="shared" si="149"/>
        <v>0</v>
      </c>
      <c r="AI845" s="131">
        <f>Table5[[#This Row],[Column17]]-Table5[[#This Row],[Column20]]</f>
        <v>0</v>
      </c>
      <c r="AJ845" s="131">
        <f t="shared" si="150"/>
        <v>0</v>
      </c>
      <c r="AK845" s="131">
        <f t="shared" si="143"/>
        <v>0</v>
      </c>
      <c r="AL845" s="131">
        <f t="shared" si="151"/>
        <v>0</v>
      </c>
      <c r="AM845" s="131" t="str">
        <f t="shared" si="152"/>
        <v/>
      </c>
      <c r="AN845" s="131" t="str">
        <f t="shared" ca="1" si="153"/>
        <v/>
      </c>
    </row>
    <row r="846" spans="1:40" ht="20.25" customHeight="1" x14ac:dyDescent="0.3">
      <c r="A846" s="127"/>
      <c r="B846" s="164"/>
      <c r="C846" s="139"/>
      <c r="D846" s="140"/>
      <c r="E846" s="139"/>
      <c r="F846" s="139"/>
      <c r="G846" s="140"/>
      <c r="H846" s="139"/>
      <c r="I846" s="129"/>
      <c r="L846" s="128"/>
      <c r="M846" s="128"/>
      <c r="N846" s="128"/>
      <c r="O846" s="128"/>
      <c r="P846" s="128"/>
      <c r="Q846" s="128"/>
      <c r="R846" s="128"/>
      <c r="S846" s="128"/>
      <c r="T846" s="120">
        <f t="shared" si="144"/>
        <v>0</v>
      </c>
      <c r="U846" s="131"/>
      <c r="V846" s="131"/>
      <c r="W846" s="131">
        <f>SUMIFS($F$3:F846,$D$3:D846,D846,$C$3:C846,"Buy")+SUMIFS($F$3:F846,$D$3:D846,D846,$C$3:C846,"Coin Deposit",$E$3:E846,"&lt;&gt;")</f>
        <v>0</v>
      </c>
      <c r="X846" s="131">
        <f t="shared" si="145"/>
        <v>0</v>
      </c>
      <c r="Y846" s="131">
        <f>IF($D846=Y$1,SUMIFS($H$3:$H846,$G$3:$G846,Y$1,$C$3:$C846,"Sell"),0)</f>
        <v>0</v>
      </c>
      <c r="Z846" s="131">
        <f t="shared" si="146"/>
        <v>0</v>
      </c>
      <c r="AA846" s="131">
        <f>IF($D846=AA$1,SUMIFS($H$3:$H846,$G$3:$G846,AA$1,$C$3:$C846,"Sell"),0)</f>
        <v>0</v>
      </c>
      <c r="AB846" s="131">
        <f t="shared" si="147"/>
        <v>0</v>
      </c>
      <c r="AC846" s="131">
        <f>SUMIFS('Deductions and Deposits'!$H:$H,'Deductions and Deposits'!$G:$G,D846,'Deductions and Deposits'!$F:$F,"&lt;="&amp;B846)+SUMIFS($F$3:F846,$D$3:D846,D846,$C$3:C846,"Coin Deposit",$E$3:E846,"")</f>
        <v>0</v>
      </c>
      <c r="AD846" s="131">
        <f>SUMIFS('Deductions and Deposits'!$D:$D,'Deductions and Deposits'!$C:$C,D846)+SUMIFS($F:$F,$D:$D,D846,$C:$C,"Coin Deduction")</f>
        <v>0</v>
      </c>
      <c r="AE846" s="131">
        <f>Table5[[#This Row],[Column4]]+Table5[[#This Row],[Column14]]+Table5[[#This Row],[Column19]]+Table5[[#This Row],[Column12]]</f>
        <v>0</v>
      </c>
      <c r="AF846" s="131">
        <f>Table5[[#This Row],[Column5]]+Table5[[#This Row],[Column13]]+Table5[[#This Row],[Column21]]+Table5[[#This Row],[Column18]]</f>
        <v>0</v>
      </c>
      <c r="AG846" s="131">
        <f t="shared" si="148"/>
        <v>0</v>
      </c>
      <c r="AH846" s="131">
        <f t="shared" si="149"/>
        <v>0</v>
      </c>
      <c r="AI846" s="131">
        <f>Table5[[#This Row],[Column17]]-Table5[[#This Row],[Column20]]</f>
        <v>0</v>
      </c>
      <c r="AJ846" s="131">
        <f t="shared" si="150"/>
        <v>0</v>
      </c>
      <c r="AK846" s="131">
        <f t="shared" si="143"/>
        <v>0</v>
      </c>
      <c r="AL846" s="131">
        <f t="shared" si="151"/>
        <v>0</v>
      </c>
      <c r="AM846" s="131" t="str">
        <f t="shared" si="152"/>
        <v/>
      </c>
      <c r="AN846" s="131" t="str">
        <f t="shared" ca="1" si="153"/>
        <v/>
      </c>
    </row>
    <row r="847" spans="1:40" ht="20.25" customHeight="1" x14ac:dyDescent="0.3">
      <c r="A847" s="127"/>
      <c r="B847" s="164"/>
      <c r="C847" s="139"/>
      <c r="D847" s="140"/>
      <c r="E847" s="139"/>
      <c r="F847" s="139"/>
      <c r="G847" s="140"/>
      <c r="H847" s="139"/>
      <c r="I847" s="129"/>
      <c r="L847" s="128"/>
      <c r="M847" s="128"/>
      <c r="N847" s="128"/>
      <c r="O847" s="128"/>
      <c r="P847" s="128"/>
      <c r="Q847" s="128"/>
      <c r="R847" s="128"/>
      <c r="S847" s="128"/>
      <c r="T847" s="120">
        <f t="shared" si="144"/>
        <v>0</v>
      </c>
      <c r="U847" s="131"/>
      <c r="V847" s="131"/>
      <c r="W847" s="131">
        <f>SUMIFS($F$3:F847,$D$3:D847,D847,$C$3:C847,"Buy")+SUMIFS($F$3:F847,$D$3:D847,D847,$C$3:C847,"Coin Deposit",$E$3:E847,"&lt;&gt;")</f>
        <v>0</v>
      </c>
      <c r="X847" s="131">
        <f t="shared" si="145"/>
        <v>0</v>
      </c>
      <c r="Y847" s="131">
        <f>IF($D847=Y$1,SUMIFS($H$3:$H847,$G$3:$G847,Y$1,$C$3:$C847,"Sell"),0)</f>
        <v>0</v>
      </c>
      <c r="Z847" s="131">
        <f t="shared" si="146"/>
        <v>0</v>
      </c>
      <c r="AA847" s="131">
        <f>IF($D847=AA$1,SUMIFS($H$3:$H847,$G$3:$G847,AA$1,$C$3:$C847,"Sell"),0)</f>
        <v>0</v>
      </c>
      <c r="AB847" s="131">
        <f t="shared" si="147"/>
        <v>0</v>
      </c>
      <c r="AC847" s="131">
        <f>SUMIFS('Deductions and Deposits'!$H:$H,'Deductions and Deposits'!$G:$G,D847,'Deductions and Deposits'!$F:$F,"&lt;="&amp;B847)+SUMIFS($F$3:F847,$D$3:D847,D847,$C$3:C847,"Coin Deposit",$E$3:E847,"")</f>
        <v>0</v>
      </c>
      <c r="AD847" s="131">
        <f>SUMIFS('Deductions and Deposits'!$D:$D,'Deductions and Deposits'!$C:$C,D847)+SUMIFS($F:$F,$D:$D,D847,$C:$C,"Coin Deduction")</f>
        <v>0</v>
      </c>
      <c r="AE847" s="131">
        <f>Table5[[#This Row],[Column4]]+Table5[[#This Row],[Column14]]+Table5[[#This Row],[Column19]]+Table5[[#This Row],[Column12]]</f>
        <v>0</v>
      </c>
      <c r="AF847" s="131">
        <f>Table5[[#This Row],[Column5]]+Table5[[#This Row],[Column13]]+Table5[[#This Row],[Column21]]+Table5[[#This Row],[Column18]]</f>
        <v>0</v>
      </c>
      <c r="AG847" s="131">
        <f t="shared" si="148"/>
        <v>0</v>
      </c>
      <c r="AH847" s="131">
        <f t="shared" si="149"/>
        <v>0</v>
      </c>
      <c r="AI847" s="131">
        <f>Table5[[#This Row],[Column17]]-Table5[[#This Row],[Column20]]</f>
        <v>0</v>
      </c>
      <c r="AJ847" s="131">
        <f t="shared" si="150"/>
        <v>0</v>
      </c>
      <c r="AK847" s="131">
        <f t="shared" si="143"/>
        <v>0</v>
      </c>
      <c r="AL847" s="131">
        <f t="shared" si="151"/>
        <v>0</v>
      </c>
      <c r="AM847" s="131" t="str">
        <f t="shared" si="152"/>
        <v/>
      </c>
      <c r="AN847" s="131" t="str">
        <f t="shared" ca="1" si="153"/>
        <v/>
      </c>
    </row>
    <row r="848" spans="1:40" ht="20.25" customHeight="1" x14ac:dyDescent="0.3">
      <c r="A848" s="127"/>
      <c r="B848" s="164"/>
      <c r="C848" s="139"/>
      <c r="D848" s="140"/>
      <c r="E848" s="139"/>
      <c r="F848" s="139"/>
      <c r="G848" s="140"/>
      <c r="H848" s="139"/>
      <c r="I848" s="129"/>
      <c r="L848" s="128"/>
      <c r="M848" s="128"/>
      <c r="N848" s="128"/>
      <c r="O848" s="128"/>
      <c r="P848" s="128"/>
      <c r="Q848" s="128"/>
      <c r="R848" s="128"/>
      <c r="S848" s="128"/>
      <c r="T848" s="120">
        <f t="shared" si="144"/>
        <v>0</v>
      </c>
      <c r="U848" s="131"/>
      <c r="V848" s="131"/>
      <c r="W848" s="131">
        <f>SUMIFS($F$3:F848,$D$3:D848,D848,$C$3:C848,"Buy")+SUMIFS($F$3:F848,$D$3:D848,D848,$C$3:C848,"Coin Deposit",$E$3:E848,"&lt;&gt;")</f>
        <v>0</v>
      </c>
      <c r="X848" s="131">
        <f t="shared" si="145"/>
        <v>0</v>
      </c>
      <c r="Y848" s="131">
        <f>IF($D848=Y$1,SUMIFS($H$3:$H848,$G$3:$G848,Y$1,$C$3:$C848,"Sell"),0)</f>
        <v>0</v>
      </c>
      <c r="Z848" s="131">
        <f t="shared" si="146"/>
        <v>0</v>
      </c>
      <c r="AA848" s="131">
        <f>IF($D848=AA$1,SUMIFS($H$3:$H848,$G$3:$G848,AA$1,$C$3:$C848,"Sell"),0)</f>
        <v>0</v>
      </c>
      <c r="AB848" s="131">
        <f t="shared" si="147"/>
        <v>0</v>
      </c>
      <c r="AC848" s="131">
        <f>SUMIFS('Deductions and Deposits'!$H:$H,'Deductions and Deposits'!$G:$G,D848,'Deductions and Deposits'!$F:$F,"&lt;="&amp;B848)+SUMIFS($F$3:F848,$D$3:D848,D848,$C$3:C848,"Coin Deposit",$E$3:E848,"")</f>
        <v>0</v>
      </c>
      <c r="AD848" s="131">
        <f>SUMIFS('Deductions and Deposits'!$D:$D,'Deductions and Deposits'!$C:$C,D848)+SUMIFS($F:$F,$D:$D,D848,$C:$C,"Coin Deduction")</f>
        <v>0</v>
      </c>
      <c r="AE848" s="131">
        <f>Table5[[#This Row],[Column4]]+Table5[[#This Row],[Column14]]+Table5[[#This Row],[Column19]]+Table5[[#This Row],[Column12]]</f>
        <v>0</v>
      </c>
      <c r="AF848" s="131">
        <f>Table5[[#This Row],[Column5]]+Table5[[#This Row],[Column13]]+Table5[[#This Row],[Column21]]+Table5[[#This Row],[Column18]]</f>
        <v>0</v>
      </c>
      <c r="AG848" s="131">
        <f t="shared" si="148"/>
        <v>0</v>
      </c>
      <c r="AH848" s="131">
        <f t="shared" si="149"/>
        <v>0</v>
      </c>
      <c r="AI848" s="131">
        <f>Table5[[#This Row],[Column17]]-Table5[[#This Row],[Column20]]</f>
        <v>0</v>
      </c>
      <c r="AJ848" s="131">
        <f t="shared" si="150"/>
        <v>0</v>
      </c>
      <c r="AK848" s="131">
        <f t="shared" si="143"/>
        <v>0</v>
      </c>
      <c r="AL848" s="131">
        <f t="shared" si="151"/>
        <v>0</v>
      </c>
      <c r="AM848" s="131" t="str">
        <f t="shared" si="152"/>
        <v/>
      </c>
      <c r="AN848" s="131" t="str">
        <f t="shared" ca="1" si="153"/>
        <v/>
      </c>
    </row>
    <row r="849" spans="1:40" ht="20.25" customHeight="1" x14ac:dyDescent="0.3">
      <c r="A849" s="127"/>
      <c r="B849" s="164"/>
      <c r="C849" s="139"/>
      <c r="D849" s="140"/>
      <c r="E849" s="139"/>
      <c r="F849" s="139"/>
      <c r="G849" s="140"/>
      <c r="H849" s="139"/>
      <c r="I849" s="129"/>
      <c r="L849" s="128"/>
      <c r="M849" s="128"/>
      <c r="N849" s="128"/>
      <c r="O849" s="128"/>
      <c r="P849" s="128"/>
      <c r="Q849" s="128"/>
      <c r="R849" s="128"/>
      <c r="S849" s="128"/>
      <c r="T849" s="120">
        <f t="shared" si="144"/>
        <v>0</v>
      </c>
      <c r="U849" s="131"/>
      <c r="V849" s="131"/>
      <c r="W849" s="131">
        <f>SUMIFS($F$3:F849,$D$3:D849,D849,$C$3:C849,"Buy")+SUMIFS($F$3:F849,$D$3:D849,D849,$C$3:C849,"Coin Deposit",$E$3:E849,"&lt;&gt;")</f>
        <v>0</v>
      </c>
      <c r="X849" s="131">
        <f t="shared" si="145"/>
        <v>0</v>
      </c>
      <c r="Y849" s="131">
        <f>IF($D849=Y$1,SUMIFS($H$3:$H849,$G$3:$G849,Y$1,$C$3:$C849,"Sell"),0)</f>
        <v>0</v>
      </c>
      <c r="Z849" s="131">
        <f t="shared" si="146"/>
        <v>0</v>
      </c>
      <c r="AA849" s="131">
        <f>IF($D849=AA$1,SUMIFS($H$3:$H849,$G$3:$G849,AA$1,$C$3:$C849,"Sell"),0)</f>
        <v>0</v>
      </c>
      <c r="AB849" s="131">
        <f t="shared" si="147"/>
        <v>0</v>
      </c>
      <c r="AC849" s="131">
        <f>SUMIFS('Deductions and Deposits'!$H:$H,'Deductions and Deposits'!$G:$G,D849,'Deductions and Deposits'!$F:$F,"&lt;="&amp;B849)+SUMIFS($F$3:F849,$D$3:D849,D849,$C$3:C849,"Coin Deposit",$E$3:E849,"")</f>
        <v>0</v>
      </c>
      <c r="AD849" s="131">
        <f>SUMIFS('Deductions and Deposits'!$D:$D,'Deductions and Deposits'!$C:$C,D849)+SUMIFS($F:$F,$D:$D,D849,$C:$C,"Coin Deduction")</f>
        <v>0</v>
      </c>
      <c r="AE849" s="131">
        <f>Table5[[#This Row],[Column4]]+Table5[[#This Row],[Column14]]+Table5[[#This Row],[Column19]]+Table5[[#This Row],[Column12]]</f>
        <v>0</v>
      </c>
      <c r="AF849" s="131">
        <f>Table5[[#This Row],[Column5]]+Table5[[#This Row],[Column13]]+Table5[[#This Row],[Column21]]+Table5[[#This Row],[Column18]]</f>
        <v>0</v>
      </c>
      <c r="AG849" s="131">
        <f t="shared" si="148"/>
        <v>0</v>
      </c>
      <c r="AH849" s="131">
        <f t="shared" si="149"/>
        <v>0</v>
      </c>
      <c r="AI849" s="131">
        <f>Table5[[#This Row],[Column17]]-Table5[[#This Row],[Column20]]</f>
        <v>0</v>
      </c>
      <c r="AJ849" s="131">
        <f t="shared" si="150"/>
        <v>0</v>
      </c>
      <c r="AK849" s="131">
        <f t="shared" ref="AK849:AK912" si="154">AJ849*T849</f>
        <v>0</v>
      </c>
      <c r="AL849" s="131">
        <f t="shared" si="151"/>
        <v>0</v>
      </c>
      <c r="AM849" s="131" t="str">
        <f t="shared" si="152"/>
        <v/>
      </c>
      <c r="AN849" s="131" t="str">
        <f t="shared" ca="1" si="153"/>
        <v/>
      </c>
    </row>
    <row r="850" spans="1:40" ht="20.25" customHeight="1" x14ac:dyDescent="0.3">
      <c r="A850" s="127"/>
      <c r="B850" s="164"/>
      <c r="C850" s="139"/>
      <c r="D850" s="140"/>
      <c r="E850" s="139"/>
      <c r="F850" s="139"/>
      <c r="G850" s="140"/>
      <c r="H850" s="139"/>
      <c r="I850" s="129"/>
      <c r="L850" s="128"/>
      <c r="M850" s="128"/>
      <c r="N850" s="128"/>
      <c r="O850" s="128"/>
      <c r="P850" s="128"/>
      <c r="Q850" s="128"/>
      <c r="R850" s="128"/>
      <c r="S850" s="128"/>
      <c r="T850" s="120">
        <f t="shared" si="144"/>
        <v>0</v>
      </c>
      <c r="U850" s="131"/>
      <c r="V850" s="131"/>
      <c r="W850" s="131">
        <f>SUMIFS($F$3:F850,$D$3:D850,D850,$C$3:C850,"Buy")+SUMIFS($F$3:F850,$D$3:D850,D850,$C$3:C850,"Coin Deposit",$E$3:E850,"&lt;&gt;")</f>
        <v>0</v>
      </c>
      <c r="X850" s="131">
        <f t="shared" si="145"/>
        <v>0</v>
      </c>
      <c r="Y850" s="131">
        <f>IF($D850=Y$1,SUMIFS($H$3:$H850,$G$3:$G850,Y$1,$C$3:$C850,"Sell"),0)</f>
        <v>0</v>
      </c>
      <c r="Z850" s="131">
        <f t="shared" si="146"/>
        <v>0</v>
      </c>
      <c r="AA850" s="131">
        <f>IF($D850=AA$1,SUMIFS($H$3:$H850,$G$3:$G850,AA$1,$C$3:$C850,"Sell"),0)</f>
        <v>0</v>
      </c>
      <c r="AB850" s="131">
        <f t="shared" si="147"/>
        <v>0</v>
      </c>
      <c r="AC850" s="131">
        <f>SUMIFS('Deductions and Deposits'!$H:$H,'Deductions and Deposits'!$G:$G,D850,'Deductions and Deposits'!$F:$F,"&lt;="&amp;B850)+SUMIFS($F$3:F850,$D$3:D850,D850,$C$3:C850,"Coin Deposit",$E$3:E850,"")</f>
        <v>0</v>
      </c>
      <c r="AD850" s="131">
        <f>SUMIFS('Deductions and Deposits'!$D:$D,'Deductions and Deposits'!$C:$C,D850)+SUMIFS($F:$F,$D:$D,D850,$C:$C,"Coin Deduction")</f>
        <v>0</v>
      </c>
      <c r="AE850" s="131">
        <f>Table5[[#This Row],[Column4]]+Table5[[#This Row],[Column14]]+Table5[[#This Row],[Column19]]+Table5[[#This Row],[Column12]]</f>
        <v>0</v>
      </c>
      <c r="AF850" s="131">
        <f>Table5[[#This Row],[Column5]]+Table5[[#This Row],[Column13]]+Table5[[#This Row],[Column21]]+Table5[[#This Row],[Column18]]</f>
        <v>0</v>
      </c>
      <c r="AG850" s="131">
        <f t="shared" si="148"/>
        <v>0</v>
      </c>
      <c r="AH850" s="131">
        <f t="shared" si="149"/>
        <v>0</v>
      </c>
      <c r="AI850" s="131">
        <f>Table5[[#This Row],[Column17]]-Table5[[#This Row],[Column20]]</f>
        <v>0</v>
      </c>
      <c r="AJ850" s="131">
        <f t="shared" si="150"/>
        <v>0</v>
      </c>
      <c r="AK850" s="131">
        <f t="shared" si="154"/>
        <v>0</v>
      </c>
      <c r="AL850" s="131">
        <f t="shared" si="151"/>
        <v>0</v>
      </c>
      <c r="AM850" s="131" t="str">
        <f t="shared" si="152"/>
        <v/>
      </c>
      <c r="AN850" s="131" t="str">
        <f t="shared" ca="1" si="153"/>
        <v/>
      </c>
    </row>
    <row r="851" spans="1:40" ht="20.25" customHeight="1" x14ac:dyDescent="0.3">
      <c r="A851" s="127"/>
      <c r="B851" s="164"/>
      <c r="C851" s="139"/>
      <c r="D851" s="140"/>
      <c r="E851" s="139"/>
      <c r="F851" s="139"/>
      <c r="G851" s="140"/>
      <c r="H851" s="139"/>
      <c r="I851" s="129"/>
      <c r="L851" s="128"/>
      <c r="M851" s="128"/>
      <c r="N851" s="128"/>
      <c r="O851" s="128"/>
      <c r="P851" s="128"/>
      <c r="Q851" s="128"/>
      <c r="R851" s="128"/>
      <c r="S851" s="128"/>
      <c r="T851" s="120">
        <f t="shared" si="144"/>
        <v>0</v>
      </c>
      <c r="U851" s="131"/>
      <c r="V851" s="131"/>
      <c r="W851" s="131">
        <f>SUMIFS($F$3:F851,$D$3:D851,D851,$C$3:C851,"Buy")+SUMIFS($F$3:F851,$D$3:D851,D851,$C$3:C851,"Coin Deposit",$E$3:E851,"&lt;&gt;")</f>
        <v>0</v>
      </c>
      <c r="X851" s="131">
        <f t="shared" si="145"/>
        <v>0</v>
      </c>
      <c r="Y851" s="131">
        <f>IF($D851=Y$1,SUMIFS($H$3:$H851,$G$3:$G851,Y$1,$C$3:$C851,"Sell"),0)</f>
        <v>0</v>
      </c>
      <c r="Z851" s="131">
        <f t="shared" si="146"/>
        <v>0</v>
      </c>
      <c r="AA851" s="131">
        <f>IF($D851=AA$1,SUMIFS($H$3:$H851,$G$3:$G851,AA$1,$C$3:$C851,"Sell"),0)</f>
        <v>0</v>
      </c>
      <c r="AB851" s="131">
        <f t="shared" si="147"/>
        <v>0</v>
      </c>
      <c r="AC851" s="131">
        <f>SUMIFS('Deductions and Deposits'!$H:$H,'Deductions and Deposits'!$G:$G,D851,'Deductions and Deposits'!$F:$F,"&lt;="&amp;B851)+SUMIFS($F$3:F851,$D$3:D851,D851,$C$3:C851,"Coin Deposit",$E$3:E851,"")</f>
        <v>0</v>
      </c>
      <c r="AD851" s="131">
        <f>SUMIFS('Deductions and Deposits'!$D:$D,'Deductions and Deposits'!$C:$C,D851)+SUMIFS($F:$F,$D:$D,D851,$C:$C,"Coin Deduction")</f>
        <v>0</v>
      </c>
      <c r="AE851" s="131">
        <f>Table5[[#This Row],[Column4]]+Table5[[#This Row],[Column14]]+Table5[[#This Row],[Column19]]+Table5[[#This Row],[Column12]]</f>
        <v>0</v>
      </c>
      <c r="AF851" s="131">
        <f>Table5[[#This Row],[Column5]]+Table5[[#This Row],[Column13]]+Table5[[#This Row],[Column21]]+Table5[[#This Row],[Column18]]</f>
        <v>0</v>
      </c>
      <c r="AG851" s="131">
        <f t="shared" si="148"/>
        <v>0</v>
      </c>
      <c r="AH851" s="131">
        <f t="shared" si="149"/>
        <v>0</v>
      </c>
      <c r="AI851" s="131">
        <f>Table5[[#This Row],[Column17]]-Table5[[#This Row],[Column20]]</f>
        <v>0</v>
      </c>
      <c r="AJ851" s="131">
        <f t="shared" si="150"/>
        <v>0</v>
      </c>
      <c r="AK851" s="131">
        <f t="shared" si="154"/>
        <v>0</v>
      </c>
      <c r="AL851" s="131">
        <f t="shared" si="151"/>
        <v>0</v>
      </c>
      <c r="AM851" s="131" t="str">
        <f t="shared" si="152"/>
        <v/>
      </c>
      <c r="AN851" s="131" t="str">
        <f t="shared" ca="1" si="153"/>
        <v/>
      </c>
    </row>
    <row r="852" spans="1:40" ht="20.25" customHeight="1" x14ac:dyDescent="0.3">
      <c r="A852" s="127"/>
      <c r="B852" s="164"/>
      <c r="C852" s="139"/>
      <c r="D852" s="140"/>
      <c r="E852" s="139"/>
      <c r="F852" s="139"/>
      <c r="G852" s="140"/>
      <c r="H852" s="139"/>
      <c r="I852" s="129"/>
      <c r="L852" s="128"/>
      <c r="M852" s="128"/>
      <c r="N852" s="128"/>
      <c r="O852" s="128"/>
      <c r="P852" s="128"/>
      <c r="Q852" s="128"/>
      <c r="R852" s="128"/>
      <c r="S852" s="128"/>
      <c r="T852" s="120">
        <f t="shared" si="144"/>
        <v>0</v>
      </c>
      <c r="U852" s="131"/>
      <c r="V852" s="131"/>
      <c r="W852" s="131">
        <f>SUMIFS($F$3:F852,$D$3:D852,D852,$C$3:C852,"Buy")+SUMIFS($F$3:F852,$D$3:D852,D852,$C$3:C852,"Coin Deposit",$E$3:E852,"&lt;&gt;")</f>
        <v>0</v>
      </c>
      <c r="X852" s="131">
        <f t="shared" si="145"/>
        <v>0</v>
      </c>
      <c r="Y852" s="131">
        <f>IF($D852=Y$1,SUMIFS($H$3:$H852,$G$3:$G852,Y$1,$C$3:$C852,"Sell"),0)</f>
        <v>0</v>
      </c>
      <c r="Z852" s="131">
        <f t="shared" si="146"/>
        <v>0</v>
      </c>
      <c r="AA852" s="131">
        <f>IF($D852=AA$1,SUMIFS($H$3:$H852,$G$3:$G852,AA$1,$C$3:$C852,"Sell"),0)</f>
        <v>0</v>
      </c>
      <c r="AB852" s="131">
        <f t="shared" si="147"/>
        <v>0</v>
      </c>
      <c r="AC852" s="131">
        <f>SUMIFS('Deductions and Deposits'!$H:$H,'Deductions and Deposits'!$G:$G,D852,'Deductions and Deposits'!$F:$F,"&lt;="&amp;B852)+SUMIFS($F$3:F852,$D$3:D852,D852,$C$3:C852,"Coin Deposit",$E$3:E852,"")</f>
        <v>0</v>
      </c>
      <c r="AD852" s="131">
        <f>SUMIFS('Deductions and Deposits'!$D:$D,'Deductions and Deposits'!$C:$C,D852)+SUMIFS($F:$F,$D:$D,D852,$C:$C,"Coin Deduction")</f>
        <v>0</v>
      </c>
      <c r="AE852" s="131">
        <f>Table5[[#This Row],[Column4]]+Table5[[#This Row],[Column14]]+Table5[[#This Row],[Column19]]+Table5[[#This Row],[Column12]]</f>
        <v>0</v>
      </c>
      <c r="AF852" s="131">
        <f>Table5[[#This Row],[Column5]]+Table5[[#This Row],[Column13]]+Table5[[#This Row],[Column21]]+Table5[[#This Row],[Column18]]</f>
        <v>0</v>
      </c>
      <c r="AG852" s="131">
        <f t="shared" si="148"/>
        <v>0</v>
      </c>
      <c r="AH852" s="131">
        <f t="shared" si="149"/>
        <v>0</v>
      </c>
      <c r="AI852" s="131">
        <f>Table5[[#This Row],[Column17]]-Table5[[#This Row],[Column20]]</f>
        <v>0</v>
      </c>
      <c r="AJ852" s="131">
        <f t="shared" si="150"/>
        <v>0</v>
      </c>
      <c r="AK852" s="131">
        <f t="shared" si="154"/>
        <v>0</v>
      </c>
      <c r="AL852" s="131">
        <f t="shared" si="151"/>
        <v>0</v>
      </c>
      <c r="AM852" s="131" t="str">
        <f t="shared" si="152"/>
        <v/>
      </c>
      <c r="AN852" s="131" t="str">
        <f t="shared" ca="1" si="153"/>
        <v/>
      </c>
    </row>
    <row r="853" spans="1:40" ht="20.25" customHeight="1" x14ac:dyDescent="0.3">
      <c r="A853" s="127"/>
      <c r="B853" s="164"/>
      <c r="C853" s="139"/>
      <c r="D853" s="140"/>
      <c r="E853" s="139"/>
      <c r="F853" s="139"/>
      <c r="G853" s="140"/>
      <c r="H853" s="139"/>
      <c r="I853" s="129"/>
      <c r="L853" s="128"/>
      <c r="M853" s="128"/>
      <c r="N853" s="128"/>
      <c r="O853" s="128"/>
      <c r="P853" s="128"/>
      <c r="Q853" s="128"/>
      <c r="R853" s="128"/>
      <c r="S853" s="128"/>
      <c r="T853" s="120">
        <f t="shared" si="144"/>
        <v>0</v>
      </c>
      <c r="U853" s="131"/>
      <c r="V853" s="131"/>
      <c r="W853" s="131">
        <f>SUMIFS($F$3:F853,$D$3:D853,D853,$C$3:C853,"Buy")+SUMIFS($F$3:F853,$D$3:D853,D853,$C$3:C853,"Coin Deposit",$E$3:E853,"&lt;&gt;")</f>
        <v>0</v>
      </c>
      <c r="X853" s="131">
        <f t="shared" si="145"/>
        <v>0</v>
      </c>
      <c r="Y853" s="131">
        <f>IF($D853=Y$1,SUMIFS($H$3:$H853,$G$3:$G853,Y$1,$C$3:$C853,"Sell"),0)</f>
        <v>0</v>
      </c>
      <c r="Z853" s="131">
        <f t="shared" si="146"/>
        <v>0</v>
      </c>
      <c r="AA853" s="131">
        <f>IF($D853=AA$1,SUMIFS($H$3:$H853,$G$3:$G853,AA$1,$C$3:$C853,"Sell"),0)</f>
        <v>0</v>
      </c>
      <c r="AB853" s="131">
        <f t="shared" si="147"/>
        <v>0</v>
      </c>
      <c r="AC853" s="131">
        <f>SUMIFS('Deductions and Deposits'!$H:$H,'Deductions and Deposits'!$G:$G,D853,'Deductions and Deposits'!$F:$F,"&lt;="&amp;B853)+SUMIFS($F$3:F853,$D$3:D853,D853,$C$3:C853,"Coin Deposit",$E$3:E853,"")</f>
        <v>0</v>
      </c>
      <c r="AD853" s="131">
        <f>SUMIFS('Deductions and Deposits'!$D:$D,'Deductions and Deposits'!$C:$C,D853)+SUMIFS($F:$F,$D:$D,D853,$C:$C,"Coin Deduction")</f>
        <v>0</v>
      </c>
      <c r="AE853" s="131">
        <f>Table5[[#This Row],[Column4]]+Table5[[#This Row],[Column14]]+Table5[[#This Row],[Column19]]+Table5[[#This Row],[Column12]]</f>
        <v>0</v>
      </c>
      <c r="AF853" s="131">
        <f>Table5[[#This Row],[Column5]]+Table5[[#This Row],[Column13]]+Table5[[#This Row],[Column21]]+Table5[[#This Row],[Column18]]</f>
        <v>0</v>
      </c>
      <c r="AG853" s="131">
        <f t="shared" si="148"/>
        <v>0</v>
      </c>
      <c r="AH853" s="131">
        <f t="shared" si="149"/>
        <v>0</v>
      </c>
      <c r="AI853" s="131">
        <f>Table5[[#This Row],[Column17]]-Table5[[#This Row],[Column20]]</f>
        <v>0</v>
      </c>
      <c r="AJ853" s="131">
        <f t="shared" si="150"/>
        <v>0</v>
      </c>
      <c r="AK853" s="131">
        <f t="shared" si="154"/>
        <v>0</v>
      </c>
      <c r="AL853" s="131">
        <f t="shared" si="151"/>
        <v>0</v>
      </c>
      <c r="AM853" s="131" t="str">
        <f t="shared" si="152"/>
        <v/>
      </c>
      <c r="AN853" s="131" t="str">
        <f t="shared" ca="1" si="153"/>
        <v/>
      </c>
    </row>
    <row r="854" spans="1:40" ht="20.25" customHeight="1" x14ac:dyDescent="0.3">
      <c r="A854" s="127"/>
      <c r="B854" s="164"/>
      <c r="C854" s="139"/>
      <c r="D854" s="140"/>
      <c r="E854" s="139"/>
      <c r="F854" s="139"/>
      <c r="G854" s="140"/>
      <c r="H854" s="139"/>
      <c r="I854" s="129"/>
      <c r="L854" s="128"/>
      <c r="M854" s="128"/>
      <c r="N854" s="128"/>
      <c r="O854" s="128"/>
      <c r="P854" s="128"/>
      <c r="Q854" s="128"/>
      <c r="R854" s="128"/>
      <c r="S854" s="128"/>
      <c r="T854" s="120">
        <f t="shared" si="144"/>
        <v>0</v>
      </c>
      <c r="U854" s="131"/>
      <c r="V854" s="131"/>
      <c r="W854" s="131">
        <f>SUMIFS($F$3:F854,$D$3:D854,D854,$C$3:C854,"Buy")+SUMIFS($F$3:F854,$D$3:D854,D854,$C$3:C854,"Coin Deposit",$E$3:E854,"&lt;&gt;")</f>
        <v>0</v>
      </c>
      <c r="X854" s="131">
        <f t="shared" si="145"/>
        <v>0</v>
      </c>
      <c r="Y854" s="131">
        <f>IF($D854=Y$1,SUMIFS($H$3:$H854,$G$3:$G854,Y$1,$C$3:$C854,"Sell"),0)</f>
        <v>0</v>
      </c>
      <c r="Z854" s="131">
        <f t="shared" si="146"/>
        <v>0</v>
      </c>
      <c r="AA854" s="131">
        <f>IF($D854=AA$1,SUMIFS($H$3:$H854,$G$3:$G854,AA$1,$C$3:$C854,"Sell"),0)</f>
        <v>0</v>
      </c>
      <c r="AB854" s="131">
        <f t="shared" si="147"/>
        <v>0</v>
      </c>
      <c r="AC854" s="131">
        <f>SUMIFS('Deductions and Deposits'!$H:$H,'Deductions and Deposits'!$G:$G,D854,'Deductions and Deposits'!$F:$F,"&lt;="&amp;B854)+SUMIFS($F$3:F854,$D$3:D854,D854,$C$3:C854,"Coin Deposit",$E$3:E854,"")</f>
        <v>0</v>
      </c>
      <c r="AD854" s="131">
        <f>SUMIFS('Deductions and Deposits'!$D:$D,'Deductions and Deposits'!$C:$C,D854)+SUMIFS($F:$F,$D:$D,D854,$C:$C,"Coin Deduction")</f>
        <v>0</v>
      </c>
      <c r="AE854" s="131">
        <f>Table5[[#This Row],[Column4]]+Table5[[#This Row],[Column14]]+Table5[[#This Row],[Column19]]+Table5[[#This Row],[Column12]]</f>
        <v>0</v>
      </c>
      <c r="AF854" s="131">
        <f>Table5[[#This Row],[Column5]]+Table5[[#This Row],[Column13]]+Table5[[#This Row],[Column21]]+Table5[[#This Row],[Column18]]</f>
        <v>0</v>
      </c>
      <c r="AG854" s="131">
        <f t="shared" si="148"/>
        <v>0</v>
      </c>
      <c r="AH854" s="131">
        <f t="shared" si="149"/>
        <v>0</v>
      </c>
      <c r="AI854" s="131">
        <f>Table5[[#This Row],[Column17]]-Table5[[#This Row],[Column20]]</f>
        <v>0</v>
      </c>
      <c r="AJ854" s="131">
        <f t="shared" si="150"/>
        <v>0</v>
      </c>
      <c r="AK854" s="131">
        <f t="shared" si="154"/>
        <v>0</v>
      </c>
      <c r="AL854" s="131">
        <f t="shared" si="151"/>
        <v>0</v>
      </c>
      <c r="AM854" s="131" t="str">
        <f t="shared" si="152"/>
        <v/>
      </c>
      <c r="AN854" s="131" t="str">
        <f t="shared" ca="1" si="153"/>
        <v/>
      </c>
    </row>
    <row r="855" spans="1:40" ht="20.25" customHeight="1" x14ac:dyDescent="0.3">
      <c r="A855" s="127"/>
      <c r="B855" s="164"/>
      <c r="C855" s="139"/>
      <c r="D855" s="140"/>
      <c r="E855" s="139"/>
      <c r="F855" s="139"/>
      <c r="G855" s="140"/>
      <c r="H855" s="139"/>
      <c r="I855" s="129"/>
      <c r="L855" s="128"/>
      <c r="M855" s="128"/>
      <c r="N855" s="128"/>
      <c r="O855" s="128"/>
      <c r="P855" s="128"/>
      <c r="Q855" s="128"/>
      <c r="R855" s="128"/>
      <c r="S855" s="128"/>
      <c r="T855" s="120">
        <f t="shared" si="144"/>
        <v>0</v>
      </c>
      <c r="U855" s="131"/>
      <c r="V855" s="131"/>
      <c r="W855" s="131">
        <f>SUMIFS($F$3:F855,$D$3:D855,D855,$C$3:C855,"Buy")+SUMIFS($F$3:F855,$D$3:D855,D855,$C$3:C855,"Coin Deposit",$E$3:E855,"&lt;&gt;")</f>
        <v>0</v>
      </c>
      <c r="X855" s="131">
        <f t="shared" si="145"/>
        <v>0</v>
      </c>
      <c r="Y855" s="131">
        <f>IF($D855=Y$1,SUMIFS($H$3:$H855,$G$3:$G855,Y$1,$C$3:$C855,"Sell"),0)</f>
        <v>0</v>
      </c>
      <c r="Z855" s="131">
        <f t="shared" si="146"/>
        <v>0</v>
      </c>
      <c r="AA855" s="131">
        <f>IF($D855=AA$1,SUMIFS($H$3:$H855,$G$3:$G855,AA$1,$C$3:$C855,"Sell"),0)</f>
        <v>0</v>
      </c>
      <c r="AB855" s="131">
        <f t="shared" si="147"/>
        <v>0</v>
      </c>
      <c r="AC855" s="131">
        <f>SUMIFS('Deductions and Deposits'!$H:$H,'Deductions and Deposits'!$G:$G,D855,'Deductions and Deposits'!$F:$F,"&lt;="&amp;B855)+SUMIFS($F$3:F855,$D$3:D855,D855,$C$3:C855,"Coin Deposit",$E$3:E855,"")</f>
        <v>0</v>
      </c>
      <c r="AD855" s="131">
        <f>SUMIFS('Deductions and Deposits'!$D:$D,'Deductions and Deposits'!$C:$C,D855)+SUMIFS($F:$F,$D:$D,D855,$C:$C,"Coin Deduction")</f>
        <v>0</v>
      </c>
      <c r="AE855" s="131">
        <f>Table5[[#This Row],[Column4]]+Table5[[#This Row],[Column14]]+Table5[[#This Row],[Column19]]+Table5[[#This Row],[Column12]]</f>
        <v>0</v>
      </c>
      <c r="AF855" s="131">
        <f>Table5[[#This Row],[Column5]]+Table5[[#This Row],[Column13]]+Table5[[#This Row],[Column21]]+Table5[[#This Row],[Column18]]</f>
        <v>0</v>
      </c>
      <c r="AG855" s="131">
        <f t="shared" si="148"/>
        <v>0</v>
      </c>
      <c r="AH855" s="131">
        <f t="shared" si="149"/>
        <v>0</v>
      </c>
      <c r="AI855" s="131">
        <f>Table5[[#This Row],[Column17]]-Table5[[#This Row],[Column20]]</f>
        <v>0</v>
      </c>
      <c r="AJ855" s="131">
        <f t="shared" si="150"/>
        <v>0</v>
      </c>
      <c r="AK855" s="131">
        <f t="shared" si="154"/>
        <v>0</v>
      </c>
      <c r="AL855" s="131">
        <f t="shared" si="151"/>
        <v>0</v>
      </c>
      <c r="AM855" s="131" t="str">
        <f t="shared" si="152"/>
        <v/>
      </c>
      <c r="AN855" s="131" t="str">
        <f t="shared" ca="1" si="153"/>
        <v/>
      </c>
    </row>
    <row r="856" spans="1:40" ht="20.25" customHeight="1" x14ac:dyDescent="0.3">
      <c r="A856" s="127"/>
      <c r="B856" s="164"/>
      <c r="C856" s="139"/>
      <c r="D856" s="140"/>
      <c r="E856" s="139"/>
      <c r="F856" s="139"/>
      <c r="G856" s="140"/>
      <c r="H856" s="139"/>
      <c r="I856" s="129"/>
      <c r="L856" s="128"/>
      <c r="M856" s="128"/>
      <c r="N856" s="128"/>
      <c r="O856" s="128"/>
      <c r="P856" s="128"/>
      <c r="Q856" s="128"/>
      <c r="R856" s="128"/>
      <c r="S856" s="128"/>
      <c r="T856" s="120">
        <f t="shared" si="144"/>
        <v>0</v>
      </c>
      <c r="U856" s="131"/>
      <c r="V856" s="131"/>
      <c r="W856" s="131">
        <f>SUMIFS($F$3:F856,$D$3:D856,D856,$C$3:C856,"Buy")+SUMIFS($F$3:F856,$D$3:D856,D856,$C$3:C856,"Coin Deposit",$E$3:E856,"&lt;&gt;")</f>
        <v>0</v>
      </c>
      <c r="X856" s="131">
        <f t="shared" si="145"/>
        <v>0</v>
      </c>
      <c r="Y856" s="131">
        <f>IF($D856=Y$1,SUMIFS($H$3:$H856,$G$3:$G856,Y$1,$C$3:$C856,"Sell"),0)</f>
        <v>0</v>
      </c>
      <c r="Z856" s="131">
        <f t="shared" si="146"/>
        <v>0</v>
      </c>
      <c r="AA856" s="131">
        <f>IF($D856=AA$1,SUMIFS($H$3:$H856,$G$3:$G856,AA$1,$C$3:$C856,"Sell"),0)</f>
        <v>0</v>
      </c>
      <c r="AB856" s="131">
        <f t="shared" si="147"/>
        <v>0</v>
      </c>
      <c r="AC856" s="131">
        <f>SUMIFS('Deductions and Deposits'!$H:$H,'Deductions and Deposits'!$G:$G,D856,'Deductions and Deposits'!$F:$F,"&lt;="&amp;B856)+SUMIFS($F$3:F856,$D$3:D856,D856,$C$3:C856,"Coin Deposit",$E$3:E856,"")</f>
        <v>0</v>
      </c>
      <c r="AD856" s="131">
        <f>SUMIFS('Deductions and Deposits'!$D:$D,'Deductions and Deposits'!$C:$C,D856)+SUMIFS($F:$F,$D:$D,D856,$C:$C,"Coin Deduction")</f>
        <v>0</v>
      </c>
      <c r="AE856" s="131">
        <f>Table5[[#This Row],[Column4]]+Table5[[#This Row],[Column14]]+Table5[[#This Row],[Column19]]+Table5[[#This Row],[Column12]]</f>
        <v>0</v>
      </c>
      <c r="AF856" s="131">
        <f>Table5[[#This Row],[Column5]]+Table5[[#This Row],[Column13]]+Table5[[#This Row],[Column21]]+Table5[[#This Row],[Column18]]</f>
        <v>0</v>
      </c>
      <c r="AG856" s="131">
        <f t="shared" si="148"/>
        <v>0</v>
      </c>
      <c r="AH856" s="131">
        <f t="shared" si="149"/>
        <v>0</v>
      </c>
      <c r="AI856" s="131">
        <f>Table5[[#This Row],[Column17]]-Table5[[#This Row],[Column20]]</f>
        <v>0</v>
      </c>
      <c r="AJ856" s="131">
        <f t="shared" si="150"/>
        <v>0</v>
      </c>
      <c r="AK856" s="131">
        <f t="shared" si="154"/>
        <v>0</v>
      </c>
      <c r="AL856" s="131">
        <f t="shared" si="151"/>
        <v>0</v>
      </c>
      <c r="AM856" s="131" t="str">
        <f t="shared" si="152"/>
        <v/>
      </c>
      <c r="AN856" s="131" t="str">
        <f t="shared" ca="1" si="153"/>
        <v/>
      </c>
    </row>
    <row r="857" spans="1:40" ht="20.25" customHeight="1" x14ac:dyDescent="0.3">
      <c r="A857" s="127"/>
      <c r="B857" s="164"/>
      <c r="C857" s="139"/>
      <c r="D857" s="140"/>
      <c r="E857" s="139"/>
      <c r="F857" s="139"/>
      <c r="G857" s="140"/>
      <c r="H857" s="139"/>
      <c r="I857" s="129"/>
      <c r="L857" s="128"/>
      <c r="M857" s="128"/>
      <c r="N857" s="128"/>
      <c r="O857" s="128"/>
      <c r="P857" s="128"/>
      <c r="Q857" s="128"/>
      <c r="R857" s="128"/>
      <c r="S857" s="128"/>
      <c r="T857" s="120">
        <f t="shared" si="144"/>
        <v>0</v>
      </c>
      <c r="U857" s="131"/>
      <c r="V857" s="131"/>
      <c r="W857" s="131">
        <f>SUMIFS($F$3:F857,$D$3:D857,D857,$C$3:C857,"Buy")+SUMIFS($F$3:F857,$D$3:D857,D857,$C$3:C857,"Coin Deposit",$E$3:E857,"&lt;&gt;")</f>
        <v>0</v>
      </c>
      <c r="X857" s="131">
        <f t="shared" si="145"/>
        <v>0</v>
      </c>
      <c r="Y857" s="131">
        <f>IF($D857=Y$1,SUMIFS($H$3:$H857,$G$3:$G857,Y$1,$C$3:$C857,"Sell"),0)</f>
        <v>0</v>
      </c>
      <c r="Z857" s="131">
        <f t="shared" si="146"/>
        <v>0</v>
      </c>
      <c r="AA857" s="131">
        <f>IF($D857=AA$1,SUMIFS($H$3:$H857,$G$3:$G857,AA$1,$C$3:$C857,"Sell"),0)</f>
        <v>0</v>
      </c>
      <c r="AB857" s="131">
        <f t="shared" si="147"/>
        <v>0</v>
      </c>
      <c r="AC857" s="131">
        <f>SUMIFS('Deductions and Deposits'!$H:$H,'Deductions and Deposits'!$G:$G,D857,'Deductions and Deposits'!$F:$F,"&lt;="&amp;B857)+SUMIFS($F$3:F857,$D$3:D857,D857,$C$3:C857,"Coin Deposit",$E$3:E857,"")</f>
        <v>0</v>
      </c>
      <c r="AD857" s="131">
        <f>SUMIFS('Deductions and Deposits'!$D:$D,'Deductions and Deposits'!$C:$C,D857)+SUMIFS($F:$F,$D:$D,D857,$C:$C,"Coin Deduction")</f>
        <v>0</v>
      </c>
      <c r="AE857" s="131">
        <f>Table5[[#This Row],[Column4]]+Table5[[#This Row],[Column14]]+Table5[[#This Row],[Column19]]+Table5[[#This Row],[Column12]]</f>
        <v>0</v>
      </c>
      <c r="AF857" s="131">
        <f>Table5[[#This Row],[Column5]]+Table5[[#This Row],[Column13]]+Table5[[#This Row],[Column21]]+Table5[[#This Row],[Column18]]</f>
        <v>0</v>
      </c>
      <c r="AG857" s="131">
        <f t="shared" si="148"/>
        <v>0</v>
      </c>
      <c r="AH857" s="131">
        <f t="shared" si="149"/>
        <v>0</v>
      </c>
      <c r="AI857" s="131">
        <f>Table5[[#This Row],[Column17]]-Table5[[#This Row],[Column20]]</f>
        <v>0</v>
      </c>
      <c r="AJ857" s="131">
        <f t="shared" si="150"/>
        <v>0</v>
      </c>
      <c r="AK857" s="131">
        <f t="shared" si="154"/>
        <v>0</v>
      </c>
      <c r="AL857" s="131">
        <f t="shared" si="151"/>
        <v>0</v>
      </c>
      <c r="AM857" s="131" t="str">
        <f t="shared" si="152"/>
        <v/>
      </c>
      <c r="AN857" s="131" t="str">
        <f t="shared" ca="1" si="153"/>
        <v/>
      </c>
    </row>
    <row r="858" spans="1:40" ht="20.25" customHeight="1" x14ac:dyDescent="0.3">
      <c r="A858" s="127"/>
      <c r="B858" s="164"/>
      <c r="C858" s="139"/>
      <c r="D858" s="140"/>
      <c r="E858" s="139"/>
      <c r="F858" s="139"/>
      <c r="G858" s="140"/>
      <c r="H858" s="139"/>
      <c r="I858" s="129"/>
      <c r="L858" s="128"/>
      <c r="M858" s="128"/>
      <c r="N858" s="128"/>
      <c r="O858" s="128"/>
      <c r="P858" s="128"/>
      <c r="Q858" s="128"/>
      <c r="R858" s="128"/>
      <c r="S858" s="128"/>
      <c r="T858" s="120">
        <f t="shared" si="144"/>
        <v>0</v>
      </c>
      <c r="U858" s="131"/>
      <c r="V858" s="131"/>
      <c r="W858" s="131">
        <f>SUMIFS($F$3:F858,$D$3:D858,D858,$C$3:C858,"Buy")+SUMIFS($F$3:F858,$D$3:D858,D858,$C$3:C858,"Coin Deposit",$E$3:E858,"&lt;&gt;")</f>
        <v>0</v>
      </c>
      <c r="X858" s="131">
        <f t="shared" si="145"/>
        <v>0</v>
      </c>
      <c r="Y858" s="131">
        <f>IF($D858=Y$1,SUMIFS($H$3:$H858,$G$3:$G858,Y$1,$C$3:$C858,"Sell"),0)</f>
        <v>0</v>
      </c>
      <c r="Z858" s="131">
        <f t="shared" si="146"/>
        <v>0</v>
      </c>
      <c r="AA858" s="131">
        <f>IF($D858=AA$1,SUMIFS($H$3:$H858,$G$3:$G858,AA$1,$C$3:$C858,"Sell"),0)</f>
        <v>0</v>
      </c>
      <c r="AB858" s="131">
        <f t="shared" si="147"/>
        <v>0</v>
      </c>
      <c r="AC858" s="131">
        <f>SUMIFS('Deductions and Deposits'!$H:$H,'Deductions and Deposits'!$G:$G,D858,'Deductions and Deposits'!$F:$F,"&lt;="&amp;B858)+SUMIFS($F$3:F858,$D$3:D858,D858,$C$3:C858,"Coin Deposit",$E$3:E858,"")</f>
        <v>0</v>
      </c>
      <c r="AD858" s="131">
        <f>SUMIFS('Deductions and Deposits'!$D:$D,'Deductions and Deposits'!$C:$C,D858)+SUMIFS($F:$F,$D:$D,D858,$C:$C,"Coin Deduction")</f>
        <v>0</v>
      </c>
      <c r="AE858" s="131">
        <f>Table5[[#This Row],[Column4]]+Table5[[#This Row],[Column14]]+Table5[[#This Row],[Column19]]+Table5[[#This Row],[Column12]]</f>
        <v>0</v>
      </c>
      <c r="AF858" s="131">
        <f>Table5[[#This Row],[Column5]]+Table5[[#This Row],[Column13]]+Table5[[#This Row],[Column21]]+Table5[[#This Row],[Column18]]</f>
        <v>0</v>
      </c>
      <c r="AG858" s="131">
        <f t="shared" si="148"/>
        <v>0</v>
      </c>
      <c r="AH858" s="131">
        <f t="shared" si="149"/>
        <v>0</v>
      </c>
      <c r="AI858" s="131">
        <f>Table5[[#This Row],[Column17]]-Table5[[#This Row],[Column20]]</f>
        <v>0</v>
      </c>
      <c r="AJ858" s="131">
        <f t="shared" si="150"/>
        <v>0</v>
      </c>
      <c r="AK858" s="131">
        <f t="shared" si="154"/>
        <v>0</v>
      </c>
      <c r="AL858" s="131">
        <f t="shared" si="151"/>
        <v>0</v>
      </c>
      <c r="AM858" s="131" t="str">
        <f t="shared" si="152"/>
        <v/>
      </c>
      <c r="AN858" s="131" t="str">
        <f t="shared" ca="1" si="153"/>
        <v/>
      </c>
    </row>
    <row r="859" spans="1:40" ht="20.25" customHeight="1" x14ac:dyDescent="0.3">
      <c r="A859" s="127"/>
      <c r="B859" s="164"/>
      <c r="C859" s="139"/>
      <c r="D859" s="140"/>
      <c r="E859" s="139"/>
      <c r="F859" s="139"/>
      <c r="G859" s="140"/>
      <c r="H859" s="139"/>
      <c r="I859" s="129"/>
      <c r="L859" s="128"/>
      <c r="M859" s="128"/>
      <c r="N859" s="128"/>
      <c r="O859" s="128"/>
      <c r="P859" s="128"/>
      <c r="Q859" s="128"/>
      <c r="R859" s="128"/>
      <c r="S859" s="128"/>
      <c r="T859" s="120">
        <f t="shared" si="144"/>
        <v>0</v>
      </c>
      <c r="U859" s="131"/>
      <c r="V859" s="131"/>
      <c r="W859" s="131">
        <f>SUMIFS($F$3:F859,$D$3:D859,D859,$C$3:C859,"Buy")+SUMIFS($F$3:F859,$D$3:D859,D859,$C$3:C859,"Coin Deposit",$E$3:E859,"&lt;&gt;")</f>
        <v>0</v>
      </c>
      <c r="X859" s="131">
        <f t="shared" si="145"/>
        <v>0</v>
      </c>
      <c r="Y859" s="131">
        <f>IF($D859=Y$1,SUMIFS($H$3:$H859,$G$3:$G859,Y$1,$C$3:$C859,"Sell"),0)</f>
        <v>0</v>
      </c>
      <c r="Z859" s="131">
        <f t="shared" si="146"/>
        <v>0</v>
      </c>
      <c r="AA859" s="131">
        <f>IF($D859=AA$1,SUMIFS($H$3:$H859,$G$3:$G859,AA$1,$C$3:$C859,"Sell"),0)</f>
        <v>0</v>
      </c>
      <c r="AB859" s="131">
        <f t="shared" si="147"/>
        <v>0</v>
      </c>
      <c r="AC859" s="131">
        <f>SUMIFS('Deductions and Deposits'!$H:$H,'Deductions and Deposits'!$G:$G,D859,'Deductions and Deposits'!$F:$F,"&lt;="&amp;B859)+SUMIFS($F$3:F859,$D$3:D859,D859,$C$3:C859,"Coin Deposit",$E$3:E859,"")</f>
        <v>0</v>
      </c>
      <c r="AD859" s="131">
        <f>SUMIFS('Deductions and Deposits'!$D:$D,'Deductions and Deposits'!$C:$C,D859)+SUMIFS($F:$F,$D:$D,D859,$C:$C,"Coin Deduction")</f>
        <v>0</v>
      </c>
      <c r="AE859" s="131">
        <f>Table5[[#This Row],[Column4]]+Table5[[#This Row],[Column14]]+Table5[[#This Row],[Column19]]+Table5[[#This Row],[Column12]]</f>
        <v>0</v>
      </c>
      <c r="AF859" s="131">
        <f>Table5[[#This Row],[Column5]]+Table5[[#This Row],[Column13]]+Table5[[#This Row],[Column21]]+Table5[[#This Row],[Column18]]</f>
        <v>0</v>
      </c>
      <c r="AG859" s="131">
        <f t="shared" si="148"/>
        <v>0</v>
      </c>
      <c r="AH859" s="131">
        <f t="shared" si="149"/>
        <v>0</v>
      </c>
      <c r="AI859" s="131">
        <f>Table5[[#This Row],[Column17]]-Table5[[#This Row],[Column20]]</f>
        <v>0</v>
      </c>
      <c r="AJ859" s="131">
        <f t="shared" si="150"/>
        <v>0</v>
      </c>
      <c r="AK859" s="131">
        <f t="shared" si="154"/>
        <v>0</v>
      </c>
      <c r="AL859" s="131">
        <f t="shared" si="151"/>
        <v>0</v>
      </c>
      <c r="AM859" s="131" t="str">
        <f t="shared" si="152"/>
        <v/>
      </c>
      <c r="AN859" s="131" t="str">
        <f t="shared" ca="1" si="153"/>
        <v/>
      </c>
    </row>
    <row r="860" spans="1:40" ht="20.25" customHeight="1" x14ac:dyDescent="0.3">
      <c r="A860" s="127"/>
      <c r="B860" s="164"/>
      <c r="C860" s="139"/>
      <c r="D860" s="140"/>
      <c r="E860" s="139"/>
      <c r="F860" s="139"/>
      <c r="G860" s="140"/>
      <c r="H860" s="139"/>
      <c r="I860" s="129"/>
      <c r="L860" s="128"/>
      <c r="M860" s="128"/>
      <c r="N860" s="128"/>
      <c r="O860" s="128"/>
      <c r="P860" s="128"/>
      <c r="Q860" s="128"/>
      <c r="R860" s="128"/>
      <c r="S860" s="128"/>
      <c r="T860" s="120">
        <f t="shared" si="144"/>
        <v>0</v>
      </c>
      <c r="U860" s="131"/>
      <c r="V860" s="131"/>
      <c r="W860" s="131">
        <f>SUMIFS($F$3:F860,$D$3:D860,D860,$C$3:C860,"Buy")+SUMIFS($F$3:F860,$D$3:D860,D860,$C$3:C860,"Coin Deposit",$E$3:E860,"&lt;&gt;")</f>
        <v>0</v>
      </c>
      <c r="X860" s="131">
        <f t="shared" si="145"/>
        <v>0</v>
      </c>
      <c r="Y860" s="131">
        <f>IF($D860=Y$1,SUMIFS($H$3:$H860,$G$3:$G860,Y$1,$C$3:$C860,"Sell"),0)</f>
        <v>0</v>
      </c>
      <c r="Z860" s="131">
        <f t="shared" si="146"/>
        <v>0</v>
      </c>
      <c r="AA860" s="131">
        <f>IF($D860=AA$1,SUMIFS($H$3:$H860,$G$3:$G860,AA$1,$C$3:$C860,"Sell"),0)</f>
        <v>0</v>
      </c>
      <c r="AB860" s="131">
        <f t="shared" si="147"/>
        <v>0</v>
      </c>
      <c r="AC860" s="131">
        <f>SUMIFS('Deductions and Deposits'!$H:$H,'Deductions and Deposits'!$G:$G,D860,'Deductions and Deposits'!$F:$F,"&lt;="&amp;B860)+SUMIFS($F$3:F860,$D$3:D860,D860,$C$3:C860,"Coin Deposit",$E$3:E860,"")</f>
        <v>0</v>
      </c>
      <c r="AD860" s="131">
        <f>SUMIFS('Deductions and Deposits'!$D:$D,'Deductions and Deposits'!$C:$C,D860)+SUMIFS($F:$F,$D:$D,D860,$C:$C,"Coin Deduction")</f>
        <v>0</v>
      </c>
      <c r="AE860" s="131">
        <f>Table5[[#This Row],[Column4]]+Table5[[#This Row],[Column14]]+Table5[[#This Row],[Column19]]+Table5[[#This Row],[Column12]]</f>
        <v>0</v>
      </c>
      <c r="AF860" s="131">
        <f>Table5[[#This Row],[Column5]]+Table5[[#This Row],[Column13]]+Table5[[#This Row],[Column21]]+Table5[[#This Row],[Column18]]</f>
        <v>0</v>
      </c>
      <c r="AG860" s="131">
        <f t="shared" si="148"/>
        <v>0</v>
      </c>
      <c r="AH860" s="131">
        <f t="shared" si="149"/>
        <v>0</v>
      </c>
      <c r="AI860" s="131">
        <f>Table5[[#This Row],[Column17]]-Table5[[#This Row],[Column20]]</f>
        <v>0</v>
      </c>
      <c r="AJ860" s="131">
        <f t="shared" si="150"/>
        <v>0</v>
      </c>
      <c r="AK860" s="131">
        <f t="shared" si="154"/>
        <v>0</v>
      </c>
      <c r="AL860" s="131">
        <f t="shared" si="151"/>
        <v>0</v>
      </c>
      <c r="AM860" s="131" t="str">
        <f t="shared" si="152"/>
        <v/>
      </c>
      <c r="AN860" s="131" t="str">
        <f t="shared" ca="1" si="153"/>
        <v/>
      </c>
    </row>
    <row r="861" spans="1:40" ht="20.25" customHeight="1" x14ac:dyDescent="0.3">
      <c r="A861" s="127"/>
      <c r="B861" s="164"/>
      <c r="C861" s="139"/>
      <c r="D861" s="140"/>
      <c r="E861" s="139"/>
      <c r="F861" s="139"/>
      <c r="G861" s="140"/>
      <c r="H861" s="139"/>
      <c r="I861" s="129"/>
      <c r="L861" s="128"/>
      <c r="M861" s="128"/>
      <c r="N861" s="128"/>
      <c r="O861" s="128"/>
      <c r="P861" s="128"/>
      <c r="Q861" s="128"/>
      <c r="R861" s="128"/>
      <c r="S861" s="128"/>
      <c r="T861" s="120">
        <f t="shared" si="144"/>
        <v>0</v>
      </c>
      <c r="U861" s="131"/>
      <c r="V861" s="131"/>
      <c r="W861" s="131">
        <f>SUMIFS($F$3:F861,$D$3:D861,D861,$C$3:C861,"Buy")+SUMIFS($F$3:F861,$D$3:D861,D861,$C$3:C861,"Coin Deposit",$E$3:E861,"&lt;&gt;")</f>
        <v>0</v>
      </c>
      <c r="X861" s="131">
        <f t="shared" si="145"/>
        <v>0</v>
      </c>
      <c r="Y861" s="131">
        <f>IF($D861=Y$1,SUMIFS($H$3:$H861,$G$3:$G861,Y$1,$C$3:$C861,"Sell"),0)</f>
        <v>0</v>
      </c>
      <c r="Z861" s="131">
        <f t="shared" si="146"/>
        <v>0</v>
      </c>
      <c r="AA861" s="131">
        <f>IF($D861=AA$1,SUMIFS($H$3:$H861,$G$3:$G861,AA$1,$C$3:$C861,"Sell"),0)</f>
        <v>0</v>
      </c>
      <c r="AB861" s="131">
        <f t="shared" si="147"/>
        <v>0</v>
      </c>
      <c r="AC861" s="131">
        <f>SUMIFS('Deductions and Deposits'!$H:$H,'Deductions and Deposits'!$G:$G,D861,'Deductions and Deposits'!$F:$F,"&lt;="&amp;B861)+SUMIFS($F$3:F861,$D$3:D861,D861,$C$3:C861,"Coin Deposit",$E$3:E861,"")</f>
        <v>0</v>
      </c>
      <c r="AD861" s="131">
        <f>SUMIFS('Deductions and Deposits'!$D:$D,'Deductions and Deposits'!$C:$C,D861)+SUMIFS($F:$F,$D:$D,D861,$C:$C,"Coin Deduction")</f>
        <v>0</v>
      </c>
      <c r="AE861" s="131">
        <f>Table5[[#This Row],[Column4]]+Table5[[#This Row],[Column14]]+Table5[[#This Row],[Column19]]+Table5[[#This Row],[Column12]]</f>
        <v>0</v>
      </c>
      <c r="AF861" s="131">
        <f>Table5[[#This Row],[Column5]]+Table5[[#This Row],[Column13]]+Table5[[#This Row],[Column21]]+Table5[[#This Row],[Column18]]</f>
        <v>0</v>
      </c>
      <c r="AG861" s="131">
        <f t="shared" si="148"/>
        <v>0</v>
      </c>
      <c r="AH861" s="131">
        <f t="shared" si="149"/>
        <v>0</v>
      </c>
      <c r="AI861" s="131">
        <f>Table5[[#This Row],[Column17]]-Table5[[#This Row],[Column20]]</f>
        <v>0</v>
      </c>
      <c r="AJ861" s="131">
        <f t="shared" si="150"/>
        <v>0</v>
      </c>
      <c r="AK861" s="131">
        <f t="shared" si="154"/>
        <v>0</v>
      </c>
      <c r="AL861" s="131">
        <f t="shared" si="151"/>
        <v>0</v>
      </c>
      <c r="AM861" s="131" t="str">
        <f t="shared" si="152"/>
        <v/>
      </c>
      <c r="AN861" s="131" t="str">
        <f t="shared" ca="1" si="153"/>
        <v/>
      </c>
    </row>
    <row r="862" spans="1:40" ht="20.25" customHeight="1" x14ac:dyDescent="0.3">
      <c r="A862" s="127"/>
      <c r="B862" s="164"/>
      <c r="C862" s="139"/>
      <c r="D862" s="140"/>
      <c r="E862" s="139"/>
      <c r="F862" s="139"/>
      <c r="G862" s="140"/>
      <c r="H862" s="139"/>
      <c r="I862" s="129"/>
      <c r="L862" s="128"/>
      <c r="M862" s="128"/>
      <c r="N862" s="128"/>
      <c r="O862" s="128"/>
      <c r="P862" s="128"/>
      <c r="Q862" s="128"/>
      <c r="R862" s="128"/>
      <c r="S862" s="128"/>
      <c r="T862" s="120">
        <f t="shared" si="144"/>
        <v>0</v>
      </c>
      <c r="U862" s="131"/>
      <c r="V862" s="131"/>
      <c r="W862" s="131">
        <f>SUMIFS($F$3:F862,$D$3:D862,D862,$C$3:C862,"Buy")+SUMIFS($F$3:F862,$D$3:D862,D862,$C$3:C862,"Coin Deposit",$E$3:E862,"&lt;&gt;")</f>
        <v>0</v>
      </c>
      <c r="X862" s="131">
        <f t="shared" si="145"/>
        <v>0</v>
      </c>
      <c r="Y862" s="131">
        <f>IF($D862=Y$1,SUMIFS($H$3:$H862,$G$3:$G862,Y$1,$C$3:$C862,"Sell"),0)</f>
        <v>0</v>
      </c>
      <c r="Z862" s="131">
        <f t="shared" si="146"/>
        <v>0</v>
      </c>
      <c r="AA862" s="131">
        <f>IF($D862=AA$1,SUMIFS($H$3:$H862,$G$3:$G862,AA$1,$C$3:$C862,"Sell"),0)</f>
        <v>0</v>
      </c>
      <c r="AB862" s="131">
        <f t="shared" si="147"/>
        <v>0</v>
      </c>
      <c r="AC862" s="131">
        <f>SUMIFS('Deductions and Deposits'!$H:$H,'Deductions and Deposits'!$G:$G,D862,'Deductions and Deposits'!$F:$F,"&lt;="&amp;B862)+SUMIFS($F$3:F862,$D$3:D862,D862,$C$3:C862,"Coin Deposit",$E$3:E862,"")</f>
        <v>0</v>
      </c>
      <c r="AD862" s="131">
        <f>SUMIFS('Deductions and Deposits'!$D:$D,'Deductions and Deposits'!$C:$C,D862)+SUMIFS($F:$F,$D:$D,D862,$C:$C,"Coin Deduction")</f>
        <v>0</v>
      </c>
      <c r="AE862" s="131">
        <f>Table5[[#This Row],[Column4]]+Table5[[#This Row],[Column14]]+Table5[[#This Row],[Column19]]+Table5[[#This Row],[Column12]]</f>
        <v>0</v>
      </c>
      <c r="AF862" s="131">
        <f>Table5[[#This Row],[Column5]]+Table5[[#This Row],[Column13]]+Table5[[#This Row],[Column21]]+Table5[[#This Row],[Column18]]</f>
        <v>0</v>
      </c>
      <c r="AG862" s="131">
        <f t="shared" si="148"/>
        <v>0</v>
      </c>
      <c r="AH862" s="131">
        <f t="shared" si="149"/>
        <v>0</v>
      </c>
      <c r="AI862" s="131">
        <f>Table5[[#This Row],[Column17]]-Table5[[#This Row],[Column20]]</f>
        <v>0</v>
      </c>
      <c r="AJ862" s="131">
        <f t="shared" si="150"/>
        <v>0</v>
      </c>
      <c r="AK862" s="131">
        <f t="shared" si="154"/>
        <v>0</v>
      </c>
      <c r="AL862" s="131">
        <f t="shared" si="151"/>
        <v>0</v>
      </c>
      <c r="AM862" s="131" t="str">
        <f t="shared" si="152"/>
        <v/>
      </c>
      <c r="AN862" s="131" t="str">
        <f t="shared" ca="1" si="153"/>
        <v/>
      </c>
    </row>
    <row r="863" spans="1:40" ht="20.25" customHeight="1" x14ac:dyDescent="0.3">
      <c r="A863" s="127"/>
      <c r="B863" s="164"/>
      <c r="C863" s="139"/>
      <c r="D863" s="140"/>
      <c r="E863" s="139"/>
      <c r="F863" s="139"/>
      <c r="G863" s="140"/>
      <c r="H863" s="139"/>
      <c r="I863" s="129"/>
      <c r="L863" s="128"/>
      <c r="M863" s="128"/>
      <c r="N863" s="128"/>
      <c r="O863" s="128"/>
      <c r="P863" s="128"/>
      <c r="Q863" s="128"/>
      <c r="R863" s="128"/>
      <c r="S863" s="128"/>
      <c r="T863" s="120">
        <f t="shared" si="144"/>
        <v>0</v>
      </c>
      <c r="U863" s="131"/>
      <c r="V863" s="131"/>
      <c r="W863" s="131">
        <f>SUMIFS($F$3:F863,$D$3:D863,D863,$C$3:C863,"Buy")+SUMIFS($F$3:F863,$D$3:D863,D863,$C$3:C863,"Coin Deposit",$E$3:E863,"&lt;&gt;")</f>
        <v>0</v>
      </c>
      <c r="X863" s="131">
        <f t="shared" si="145"/>
        <v>0</v>
      </c>
      <c r="Y863" s="131">
        <f>IF($D863=Y$1,SUMIFS($H$3:$H863,$G$3:$G863,Y$1,$C$3:$C863,"Sell"),0)</f>
        <v>0</v>
      </c>
      <c r="Z863" s="131">
        <f t="shared" si="146"/>
        <v>0</v>
      </c>
      <c r="AA863" s="131">
        <f>IF($D863=AA$1,SUMIFS($H$3:$H863,$G$3:$G863,AA$1,$C$3:$C863,"Sell"),0)</f>
        <v>0</v>
      </c>
      <c r="AB863" s="131">
        <f t="shared" si="147"/>
        <v>0</v>
      </c>
      <c r="AC863" s="131">
        <f>SUMIFS('Deductions and Deposits'!$H:$H,'Deductions and Deposits'!$G:$G,D863,'Deductions and Deposits'!$F:$F,"&lt;="&amp;B863)+SUMIFS($F$3:F863,$D$3:D863,D863,$C$3:C863,"Coin Deposit",$E$3:E863,"")</f>
        <v>0</v>
      </c>
      <c r="AD863" s="131">
        <f>SUMIFS('Deductions and Deposits'!$D:$D,'Deductions and Deposits'!$C:$C,D863)+SUMIFS($F:$F,$D:$D,D863,$C:$C,"Coin Deduction")</f>
        <v>0</v>
      </c>
      <c r="AE863" s="131">
        <f>Table5[[#This Row],[Column4]]+Table5[[#This Row],[Column14]]+Table5[[#This Row],[Column19]]+Table5[[#This Row],[Column12]]</f>
        <v>0</v>
      </c>
      <c r="AF863" s="131">
        <f>Table5[[#This Row],[Column5]]+Table5[[#This Row],[Column13]]+Table5[[#This Row],[Column21]]+Table5[[#This Row],[Column18]]</f>
        <v>0</v>
      </c>
      <c r="AG863" s="131">
        <f t="shared" si="148"/>
        <v>0</v>
      </c>
      <c r="AH863" s="131">
        <f t="shared" si="149"/>
        <v>0</v>
      </c>
      <c r="AI863" s="131">
        <f>Table5[[#This Row],[Column17]]-Table5[[#This Row],[Column20]]</f>
        <v>0</v>
      </c>
      <c r="AJ863" s="131">
        <f t="shared" si="150"/>
        <v>0</v>
      </c>
      <c r="AK863" s="131">
        <f t="shared" si="154"/>
        <v>0</v>
      </c>
      <c r="AL863" s="131">
        <f t="shared" si="151"/>
        <v>0</v>
      </c>
      <c r="AM863" s="131" t="str">
        <f t="shared" si="152"/>
        <v/>
      </c>
      <c r="AN863" s="131" t="str">
        <f t="shared" ca="1" si="153"/>
        <v/>
      </c>
    </row>
    <row r="864" spans="1:40" ht="20.25" customHeight="1" x14ac:dyDescent="0.3">
      <c r="A864" s="127"/>
      <c r="B864" s="164"/>
      <c r="C864" s="139"/>
      <c r="D864" s="140"/>
      <c r="E864" s="139"/>
      <c r="F864" s="139"/>
      <c r="G864" s="140"/>
      <c r="H864" s="139"/>
      <c r="I864" s="129"/>
      <c r="L864" s="128"/>
      <c r="M864" s="128"/>
      <c r="N864" s="128"/>
      <c r="O864" s="128"/>
      <c r="P864" s="128"/>
      <c r="Q864" s="128"/>
      <c r="R864" s="128"/>
      <c r="S864" s="128"/>
      <c r="T864" s="120">
        <f t="shared" si="144"/>
        <v>0</v>
      </c>
      <c r="U864" s="131"/>
      <c r="V864" s="131"/>
      <c r="W864" s="131">
        <f>SUMIFS($F$3:F864,$D$3:D864,D864,$C$3:C864,"Buy")+SUMIFS($F$3:F864,$D$3:D864,D864,$C$3:C864,"Coin Deposit",$E$3:E864,"&lt;&gt;")</f>
        <v>0</v>
      </c>
      <c r="X864" s="131">
        <f t="shared" si="145"/>
        <v>0</v>
      </c>
      <c r="Y864" s="131">
        <f>IF($D864=Y$1,SUMIFS($H$3:$H864,$G$3:$G864,Y$1,$C$3:$C864,"Sell"),0)</f>
        <v>0</v>
      </c>
      <c r="Z864" s="131">
        <f t="shared" si="146"/>
        <v>0</v>
      </c>
      <c r="AA864" s="131">
        <f>IF($D864=AA$1,SUMIFS($H$3:$H864,$G$3:$G864,AA$1,$C$3:$C864,"Sell"),0)</f>
        <v>0</v>
      </c>
      <c r="AB864" s="131">
        <f t="shared" si="147"/>
        <v>0</v>
      </c>
      <c r="AC864" s="131">
        <f>SUMIFS('Deductions and Deposits'!$H:$H,'Deductions and Deposits'!$G:$G,D864,'Deductions and Deposits'!$F:$F,"&lt;="&amp;B864)+SUMIFS($F$3:F864,$D$3:D864,D864,$C$3:C864,"Coin Deposit",$E$3:E864,"")</f>
        <v>0</v>
      </c>
      <c r="AD864" s="131">
        <f>SUMIFS('Deductions and Deposits'!$D:$D,'Deductions and Deposits'!$C:$C,D864)+SUMIFS($F:$F,$D:$D,D864,$C:$C,"Coin Deduction")</f>
        <v>0</v>
      </c>
      <c r="AE864" s="131">
        <f>Table5[[#This Row],[Column4]]+Table5[[#This Row],[Column14]]+Table5[[#This Row],[Column19]]+Table5[[#This Row],[Column12]]</f>
        <v>0</v>
      </c>
      <c r="AF864" s="131">
        <f>Table5[[#This Row],[Column5]]+Table5[[#This Row],[Column13]]+Table5[[#This Row],[Column21]]+Table5[[#This Row],[Column18]]</f>
        <v>0</v>
      </c>
      <c r="AG864" s="131">
        <f t="shared" si="148"/>
        <v>0</v>
      </c>
      <c r="AH864" s="131">
        <f t="shared" si="149"/>
        <v>0</v>
      </c>
      <c r="AI864" s="131">
        <f>Table5[[#This Row],[Column17]]-Table5[[#This Row],[Column20]]</f>
        <v>0</v>
      </c>
      <c r="AJ864" s="131">
        <f t="shared" si="150"/>
        <v>0</v>
      </c>
      <c r="AK864" s="131">
        <f t="shared" si="154"/>
        <v>0</v>
      </c>
      <c r="AL864" s="131">
        <f t="shared" si="151"/>
        <v>0</v>
      </c>
      <c r="AM864" s="131" t="str">
        <f t="shared" si="152"/>
        <v/>
      </c>
      <c r="AN864" s="131" t="str">
        <f t="shared" ca="1" si="153"/>
        <v/>
      </c>
    </row>
    <row r="865" spans="1:40" ht="20.25" customHeight="1" x14ac:dyDescent="0.3">
      <c r="A865" s="127"/>
      <c r="B865" s="164"/>
      <c r="C865" s="139"/>
      <c r="D865" s="140"/>
      <c r="E865" s="139"/>
      <c r="F865" s="139"/>
      <c r="G865" s="140"/>
      <c r="H865" s="139"/>
      <c r="I865" s="129"/>
      <c r="L865" s="128"/>
      <c r="M865" s="128"/>
      <c r="N865" s="128"/>
      <c r="O865" s="128"/>
      <c r="P865" s="128"/>
      <c r="Q865" s="128"/>
      <c r="R865" s="128"/>
      <c r="S865" s="128"/>
      <c r="T865" s="120">
        <f t="shared" si="144"/>
        <v>0</v>
      </c>
      <c r="U865" s="131"/>
      <c r="V865" s="131"/>
      <c r="W865" s="131">
        <f>SUMIFS($F$3:F865,$D$3:D865,D865,$C$3:C865,"Buy")+SUMIFS($F$3:F865,$D$3:D865,D865,$C$3:C865,"Coin Deposit",$E$3:E865,"&lt;&gt;")</f>
        <v>0</v>
      </c>
      <c r="X865" s="131">
        <f t="shared" si="145"/>
        <v>0</v>
      </c>
      <c r="Y865" s="131">
        <f>IF($D865=Y$1,SUMIFS($H$3:$H865,$G$3:$G865,Y$1,$C$3:$C865,"Sell"),0)</f>
        <v>0</v>
      </c>
      <c r="Z865" s="131">
        <f t="shared" si="146"/>
        <v>0</v>
      </c>
      <c r="AA865" s="131">
        <f>IF($D865=AA$1,SUMIFS($H$3:$H865,$G$3:$G865,AA$1,$C$3:$C865,"Sell"),0)</f>
        <v>0</v>
      </c>
      <c r="AB865" s="131">
        <f t="shared" si="147"/>
        <v>0</v>
      </c>
      <c r="AC865" s="131">
        <f>SUMIFS('Deductions and Deposits'!$H:$H,'Deductions and Deposits'!$G:$G,D865,'Deductions and Deposits'!$F:$F,"&lt;="&amp;B865)+SUMIFS($F$3:F865,$D$3:D865,D865,$C$3:C865,"Coin Deposit",$E$3:E865,"")</f>
        <v>0</v>
      </c>
      <c r="AD865" s="131">
        <f>SUMIFS('Deductions and Deposits'!$D:$D,'Deductions and Deposits'!$C:$C,D865)+SUMIFS($F:$F,$D:$D,D865,$C:$C,"Coin Deduction")</f>
        <v>0</v>
      </c>
      <c r="AE865" s="131">
        <f>Table5[[#This Row],[Column4]]+Table5[[#This Row],[Column14]]+Table5[[#This Row],[Column19]]+Table5[[#This Row],[Column12]]</f>
        <v>0</v>
      </c>
      <c r="AF865" s="131">
        <f>Table5[[#This Row],[Column5]]+Table5[[#This Row],[Column13]]+Table5[[#This Row],[Column21]]+Table5[[#This Row],[Column18]]</f>
        <v>0</v>
      </c>
      <c r="AG865" s="131">
        <f t="shared" si="148"/>
        <v>0</v>
      </c>
      <c r="AH865" s="131">
        <f t="shared" si="149"/>
        <v>0</v>
      </c>
      <c r="AI865" s="131">
        <f>Table5[[#This Row],[Column17]]-Table5[[#This Row],[Column20]]</f>
        <v>0</v>
      </c>
      <c r="AJ865" s="131">
        <f t="shared" si="150"/>
        <v>0</v>
      </c>
      <c r="AK865" s="131">
        <f t="shared" si="154"/>
        <v>0</v>
      </c>
      <c r="AL865" s="131">
        <f t="shared" si="151"/>
        <v>0</v>
      </c>
      <c r="AM865" s="131" t="str">
        <f t="shared" si="152"/>
        <v/>
      </c>
      <c r="AN865" s="131" t="str">
        <f t="shared" ca="1" si="153"/>
        <v/>
      </c>
    </row>
    <row r="866" spans="1:40" ht="20.25" customHeight="1" x14ac:dyDescent="0.3">
      <c r="A866" s="127"/>
      <c r="B866" s="164"/>
      <c r="C866" s="139"/>
      <c r="D866" s="140"/>
      <c r="E866" s="139"/>
      <c r="F866" s="139"/>
      <c r="G866" s="140"/>
      <c r="H866" s="139"/>
      <c r="I866" s="129"/>
      <c r="L866" s="128"/>
      <c r="M866" s="128"/>
      <c r="N866" s="128"/>
      <c r="O866" s="128"/>
      <c r="P866" s="128"/>
      <c r="Q866" s="128"/>
      <c r="R866" s="128"/>
      <c r="S866" s="128"/>
      <c r="T866" s="120">
        <f t="shared" si="144"/>
        <v>0</v>
      </c>
      <c r="U866" s="131"/>
      <c r="V866" s="131"/>
      <c r="W866" s="131">
        <f>SUMIFS($F$3:F866,$D$3:D866,D866,$C$3:C866,"Buy")+SUMIFS($F$3:F866,$D$3:D866,D866,$C$3:C866,"Coin Deposit",$E$3:E866,"&lt;&gt;")</f>
        <v>0</v>
      </c>
      <c r="X866" s="131">
        <f t="shared" si="145"/>
        <v>0</v>
      </c>
      <c r="Y866" s="131">
        <f>IF($D866=Y$1,SUMIFS($H$3:$H866,$G$3:$G866,Y$1,$C$3:$C866,"Sell"),0)</f>
        <v>0</v>
      </c>
      <c r="Z866" s="131">
        <f t="shared" si="146"/>
        <v>0</v>
      </c>
      <c r="AA866" s="131">
        <f>IF($D866=AA$1,SUMIFS($H$3:$H866,$G$3:$G866,AA$1,$C$3:$C866,"Sell"),0)</f>
        <v>0</v>
      </c>
      <c r="AB866" s="131">
        <f t="shared" si="147"/>
        <v>0</v>
      </c>
      <c r="AC866" s="131">
        <f>SUMIFS('Deductions and Deposits'!$H:$H,'Deductions and Deposits'!$G:$G,D866,'Deductions and Deposits'!$F:$F,"&lt;="&amp;B866)+SUMIFS($F$3:F866,$D$3:D866,D866,$C$3:C866,"Coin Deposit",$E$3:E866,"")</f>
        <v>0</v>
      </c>
      <c r="AD866" s="131">
        <f>SUMIFS('Deductions and Deposits'!$D:$D,'Deductions and Deposits'!$C:$C,D866)+SUMIFS($F:$F,$D:$D,D866,$C:$C,"Coin Deduction")</f>
        <v>0</v>
      </c>
      <c r="AE866" s="131">
        <f>Table5[[#This Row],[Column4]]+Table5[[#This Row],[Column14]]+Table5[[#This Row],[Column19]]+Table5[[#This Row],[Column12]]</f>
        <v>0</v>
      </c>
      <c r="AF866" s="131">
        <f>Table5[[#This Row],[Column5]]+Table5[[#This Row],[Column13]]+Table5[[#This Row],[Column21]]+Table5[[#This Row],[Column18]]</f>
        <v>0</v>
      </c>
      <c r="AG866" s="131">
        <f t="shared" si="148"/>
        <v>0</v>
      </c>
      <c r="AH866" s="131">
        <f t="shared" si="149"/>
        <v>0</v>
      </c>
      <c r="AI866" s="131">
        <f>Table5[[#This Row],[Column17]]-Table5[[#This Row],[Column20]]</f>
        <v>0</v>
      </c>
      <c r="AJ866" s="131">
        <f t="shared" si="150"/>
        <v>0</v>
      </c>
      <c r="AK866" s="131">
        <f t="shared" si="154"/>
        <v>0</v>
      </c>
      <c r="AL866" s="131">
        <f t="shared" si="151"/>
        <v>0</v>
      </c>
      <c r="AM866" s="131" t="str">
        <f t="shared" si="152"/>
        <v/>
      </c>
      <c r="AN866" s="131" t="str">
        <f t="shared" ca="1" si="153"/>
        <v/>
      </c>
    </row>
    <row r="867" spans="1:40" ht="20.25" customHeight="1" x14ac:dyDescent="0.3">
      <c r="A867" s="127"/>
      <c r="B867" s="164"/>
      <c r="C867" s="139"/>
      <c r="D867" s="140"/>
      <c r="E867" s="139"/>
      <c r="F867" s="139"/>
      <c r="G867" s="140"/>
      <c r="H867" s="139"/>
      <c r="I867" s="129"/>
      <c r="L867" s="128"/>
      <c r="M867" s="128"/>
      <c r="N867" s="128"/>
      <c r="O867" s="128"/>
      <c r="P867" s="128"/>
      <c r="Q867" s="128"/>
      <c r="R867" s="128"/>
      <c r="S867" s="128"/>
      <c r="T867" s="120">
        <f t="shared" si="144"/>
        <v>0</v>
      </c>
      <c r="U867" s="131"/>
      <c r="V867" s="131"/>
      <c r="W867" s="131">
        <f>SUMIFS($F$3:F867,$D$3:D867,D867,$C$3:C867,"Buy")+SUMIFS($F$3:F867,$D$3:D867,D867,$C$3:C867,"Coin Deposit",$E$3:E867,"&lt;&gt;")</f>
        <v>0</v>
      </c>
      <c r="X867" s="131">
        <f t="shared" si="145"/>
        <v>0</v>
      </c>
      <c r="Y867" s="131">
        <f>IF($D867=Y$1,SUMIFS($H$3:$H867,$G$3:$G867,Y$1,$C$3:$C867,"Sell"),0)</f>
        <v>0</v>
      </c>
      <c r="Z867" s="131">
        <f t="shared" si="146"/>
        <v>0</v>
      </c>
      <c r="AA867" s="131">
        <f>IF($D867=AA$1,SUMIFS($H$3:$H867,$G$3:$G867,AA$1,$C$3:$C867,"Sell"),0)</f>
        <v>0</v>
      </c>
      <c r="AB867" s="131">
        <f t="shared" si="147"/>
        <v>0</v>
      </c>
      <c r="AC867" s="131">
        <f>SUMIFS('Deductions and Deposits'!$H:$H,'Deductions and Deposits'!$G:$G,D867,'Deductions and Deposits'!$F:$F,"&lt;="&amp;B867)+SUMIFS($F$3:F867,$D$3:D867,D867,$C$3:C867,"Coin Deposit",$E$3:E867,"")</f>
        <v>0</v>
      </c>
      <c r="AD867" s="131">
        <f>SUMIFS('Deductions and Deposits'!$D:$D,'Deductions and Deposits'!$C:$C,D867)+SUMIFS($F:$F,$D:$D,D867,$C:$C,"Coin Deduction")</f>
        <v>0</v>
      </c>
      <c r="AE867" s="131">
        <f>Table5[[#This Row],[Column4]]+Table5[[#This Row],[Column14]]+Table5[[#This Row],[Column19]]+Table5[[#This Row],[Column12]]</f>
        <v>0</v>
      </c>
      <c r="AF867" s="131">
        <f>Table5[[#This Row],[Column5]]+Table5[[#This Row],[Column13]]+Table5[[#This Row],[Column21]]+Table5[[#This Row],[Column18]]</f>
        <v>0</v>
      </c>
      <c r="AG867" s="131">
        <f t="shared" si="148"/>
        <v>0</v>
      </c>
      <c r="AH867" s="131">
        <f t="shared" si="149"/>
        <v>0</v>
      </c>
      <c r="AI867" s="131">
        <f>Table5[[#This Row],[Column17]]-Table5[[#This Row],[Column20]]</f>
        <v>0</v>
      </c>
      <c r="AJ867" s="131">
        <f t="shared" si="150"/>
        <v>0</v>
      </c>
      <c r="AK867" s="131">
        <f t="shared" si="154"/>
        <v>0</v>
      </c>
      <c r="AL867" s="131">
        <f t="shared" si="151"/>
        <v>0</v>
      </c>
      <c r="AM867" s="131" t="str">
        <f t="shared" si="152"/>
        <v/>
      </c>
      <c r="AN867" s="131" t="str">
        <f t="shared" ca="1" si="153"/>
        <v/>
      </c>
    </row>
    <row r="868" spans="1:40" ht="20.25" customHeight="1" x14ac:dyDescent="0.3">
      <c r="A868" s="127"/>
      <c r="B868" s="164"/>
      <c r="C868" s="139"/>
      <c r="D868" s="140"/>
      <c r="E868" s="139"/>
      <c r="F868" s="139"/>
      <c r="G868" s="140"/>
      <c r="H868" s="139"/>
      <c r="I868" s="129"/>
      <c r="L868" s="128"/>
      <c r="M868" s="128"/>
      <c r="N868" s="128"/>
      <c r="O868" s="128"/>
      <c r="P868" s="128"/>
      <c r="Q868" s="128"/>
      <c r="R868" s="128"/>
      <c r="S868" s="128"/>
      <c r="T868" s="120">
        <f t="shared" si="144"/>
        <v>0</v>
      </c>
      <c r="U868" s="131"/>
      <c r="V868" s="131"/>
      <c r="W868" s="131">
        <f>SUMIFS($F$3:F868,$D$3:D868,D868,$C$3:C868,"Buy")+SUMIFS($F$3:F868,$D$3:D868,D868,$C$3:C868,"Coin Deposit",$E$3:E868,"&lt;&gt;")</f>
        <v>0</v>
      </c>
      <c r="X868" s="131">
        <f t="shared" si="145"/>
        <v>0</v>
      </c>
      <c r="Y868" s="131">
        <f>IF($D868=Y$1,SUMIFS($H$3:$H868,$G$3:$G868,Y$1,$C$3:$C868,"Sell"),0)</f>
        <v>0</v>
      </c>
      <c r="Z868" s="131">
        <f t="shared" si="146"/>
        <v>0</v>
      </c>
      <c r="AA868" s="131">
        <f>IF($D868=AA$1,SUMIFS($H$3:$H868,$G$3:$G868,AA$1,$C$3:$C868,"Sell"),0)</f>
        <v>0</v>
      </c>
      <c r="AB868" s="131">
        <f t="shared" si="147"/>
        <v>0</v>
      </c>
      <c r="AC868" s="131">
        <f>SUMIFS('Deductions and Deposits'!$H:$H,'Deductions and Deposits'!$G:$G,D868,'Deductions and Deposits'!$F:$F,"&lt;="&amp;B868)+SUMIFS($F$3:F868,$D$3:D868,D868,$C$3:C868,"Coin Deposit",$E$3:E868,"")</f>
        <v>0</v>
      </c>
      <c r="AD868" s="131">
        <f>SUMIFS('Deductions and Deposits'!$D:$D,'Deductions and Deposits'!$C:$C,D868)+SUMIFS($F:$F,$D:$D,D868,$C:$C,"Coin Deduction")</f>
        <v>0</v>
      </c>
      <c r="AE868" s="131">
        <f>Table5[[#This Row],[Column4]]+Table5[[#This Row],[Column14]]+Table5[[#This Row],[Column19]]+Table5[[#This Row],[Column12]]</f>
        <v>0</v>
      </c>
      <c r="AF868" s="131">
        <f>Table5[[#This Row],[Column5]]+Table5[[#This Row],[Column13]]+Table5[[#This Row],[Column21]]+Table5[[#This Row],[Column18]]</f>
        <v>0</v>
      </c>
      <c r="AG868" s="131">
        <f t="shared" si="148"/>
        <v>0</v>
      </c>
      <c r="AH868" s="131">
        <f t="shared" si="149"/>
        <v>0</v>
      </c>
      <c r="AI868" s="131">
        <f>Table5[[#This Row],[Column17]]-Table5[[#This Row],[Column20]]</f>
        <v>0</v>
      </c>
      <c r="AJ868" s="131">
        <f t="shared" si="150"/>
        <v>0</v>
      </c>
      <c r="AK868" s="131">
        <f t="shared" si="154"/>
        <v>0</v>
      </c>
      <c r="AL868" s="131">
        <f t="shared" si="151"/>
        <v>0</v>
      </c>
      <c r="AM868" s="131" t="str">
        <f t="shared" si="152"/>
        <v/>
      </c>
      <c r="AN868" s="131" t="str">
        <f t="shared" ca="1" si="153"/>
        <v/>
      </c>
    </row>
    <row r="869" spans="1:40" ht="20.25" customHeight="1" x14ac:dyDescent="0.3">
      <c r="A869" s="127"/>
      <c r="B869" s="164"/>
      <c r="C869" s="139"/>
      <c r="D869" s="140"/>
      <c r="E869" s="139"/>
      <c r="F869" s="139"/>
      <c r="G869" s="140"/>
      <c r="H869" s="139"/>
      <c r="I869" s="129"/>
      <c r="L869" s="128"/>
      <c r="M869" s="128"/>
      <c r="N869" s="128"/>
      <c r="O869" s="128"/>
      <c r="P869" s="128"/>
      <c r="Q869" s="128"/>
      <c r="R869" s="128"/>
      <c r="S869" s="128"/>
      <c r="T869" s="120">
        <f t="shared" si="144"/>
        <v>0</v>
      </c>
      <c r="U869" s="131"/>
      <c r="V869" s="131"/>
      <c r="W869" s="131">
        <f>SUMIFS($F$3:F869,$D$3:D869,D869,$C$3:C869,"Buy")+SUMIFS($F$3:F869,$D$3:D869,D869,$C$3:C869,"Coin Deposit",$E$3:E869,"&lt;&gt;")</f>
        <v>0</v>
      </c>
      <c r="X869" s="131">
        <f t="shared" si="145"/>
        <v>0</v>
      </c>
      <c r="Y869" s="131">
        <f>IF($D869=Y$1,SUMIFS($H$3:$H869,$G$3:$G869,Y$1,$C$3:$C869,"Sell"),0)</f>
        <v>0</v>
      </c>
      <c r="Z869" s="131">
        <f t="shared" si="146"/>
        <v>0</v>
      </c>
      <c r="AA869" s="131">
        <f>IF($D869=AA$1,SUMIFS($H$3:$H869,$G$3:$G869,AA$1,$C$3:$C869,"Sell"),0)</f>
        <v>0</v>
      </c>
      <c r="AB869" s="131">
        <f t="shared" si="147"/>
        <v>0</v>
      </c>
      <c r="AC869" s="131">
        <f>SUMIFS('Deductions and Deposits'!$H:$H,'Deductions and Deposits'!$G:$G,D869,'Deductions and Deposits'!$F:$F,"&lt;="&amp;B869)+SUMIFS($F$3:F869,$D$3:D869,D869,$C$3:C869,"Coin Deposit",$E$3:E869,"")</f>
        <v>0</v>
      </c>
      <c r="AD869" s="131">
        <f>SUMIFS('Deductions and Deposits'!$D:$D,'Deductions and Deposits'!$C:$C,D869)+SUMIFS($F:$F,$D:$D,D869,$C:$C,"Coin Deduction")</f>
        <v>0</v>
      </c>
      <c r="AE869" s="131">
        <f>Table5[[#This Row],[Column4]]+Table5[[#This Row],[Column14]]+Table5[[#This Row],[Column19]]+Table5[[#This Row],[Column12]]</f>
        <v>0</v>
      </c>
      <c r="AF869" s="131">
        <f>Table5[[#This Row],[Column5]]+Table5[[#This Row],[Column13]]+Table5[[#This Row],[Column21]]+Table5[[#This Row],[Column18]]</f>
        <v>0</v>
      </c>
      <c r="AG869" s="131">
        <f t="shared" si="148"/>
        <v>0</v>
      </c>
      <c r="AH869" s="131">
        <f t="shared" si="149"/>
        <v>0</v>
      </c>
      <c r="AI869" s="131">
        <f>Table5[[#This Row],[Column17]]-Table5[[#This Row],[Column20]]</f>
        <v>0</v>
      </c>
      <c r="AJ869" s="131">
        <f t="shared" si="150"/>
        <v>0</v>
      </c>
      <c r="AK869" s="131">
        <f t="shared" si="154"/>
        <v>0</v>
      </c>
      <c r="AL869" s="131">
        <f t="shared" si="151"/>
        <v>0</v>
      </c>
      <c r="AM869" s="131" t="str">
        <f t="shared" si="152"/>
        <v/>
      </c>
      <c r="AN869" s="131" t="str">
        <f t="shared" ca="1" si="153"/>
        <v/>
      </c>
    </row>
    <row r="870" spans="1:40" ht="20.25" customHeight="1" x14ac:dyDescent="0.3">
      <c r="A870" s="127"/>
      <c r="B870" s="164"/>
      <c r="C870" s="139"/>
      <c r="D870" s="140"/>
      <c r="E870" s="139"/>
      <c r="F870" s="139"/>
      <c r="G870" s="140"/>
      <c r="H870" s="139"/>
      <c r="I870" s="129"/>
      <c r="L870" s="128"/>
      <c r="M870" s="128"/>
      <c r="N870" s="128"/>
      <c r="O870" s="128"/>
      <c r="P870" s="128"/>
      <c r="Q870" s="128"/>
      <c r="R870" s="128"/>
      <c r="S870" s="128"/>
      <c r="T870" s="120">
        <f t="shared" si="144"/>
        <v>0</v>
      </c>
      <c r="U870" s="131"/>
      <c r="V870" s="131"/>
      <c r="W870" s="131">
        <f>SUMIFS($F$3:F870,$D$3:D870,D870,$C$3:C870,"Buy")+SUMIFS($F$3:F870,$D$3:D870,D870,$C$3:C870,"Coin Deposit",$E$3:E870,"&lt;&gt;")</f>
        <v>0</v>
      </c>
      <c r="X870" s="131">
        <f t="shared" si="145"/>
        <v>0</v>
      </c>
      <c r="Y870" s="131">
        <f>IF($D870=Y$1,SUMIFS($H$3:$H870,$G$3:$G870,Y$1,$C$3:$C870,"Sell"),0)</f>
        <v>0</v>
      </c>
      <c r="Z870" s="131">
        <f t="shared" si="146"/>
        <v>0</v>
      </c>
      <c r="AA870" s="131">
        <f>IF($D870=AA$1,SUMIFS($H$3:$H870,$G$3:$G870,AA$1,$C$3:$C870,"Sell"),0)</f>
        <v>0</v>
      </c>
      <c r="AB870" s="131">
        <f t="shared" si="147"/>
        <v>0</v>
      </c>
      <c r="AC870" s="131">
        <f>SUMIFS('Deductions and Deposits'!$H:$H,'Deductions and Deposits'!$G:$G,D870,'Deductions and Deposits'!$F:$F,"&lt;="&amp;B870)+SUMIFS($F$3:F870,$D$3:D870,D870,$C$3:C870,"Coin Deposit",$E$3:E870,"")</f>
        <v>0</v>
      </c>
      <c r="AD870" s="131">
        <f>SUMIFS('Deductions and Deposits'!$D:$D,'Deductions and Deposits'!$C:$C,D870)+SUMIFS($F:$F,$D:$D,D870,$C:$C,"Coin Deduction")</f>
        <v>0</v>
      </c>
      <c r="AE870" s="131">
        <f>Table5[[#This Row],[Column4]]+Table5[[#This Row],[Column14]]+Table5[[#This Row],[Column19]]+Table5[[#This Row],[Column12]]</f>
        <v>0</v>
      </c>
      <c r="AF870" s="131">
        <f>Table5[[#This Row],[Column5]]+Table5[[#This Row],[Column13]]+Table5[[#This Row],[Column21]]+Table5[[#This Row],[Column18]]</f>
        <v>0</v>
      </c>
      <c r="AG870" s="131">
        <f t="shared" si="148"/>
        <v>0</v>
      </c>
      <c r="AH870" s="131">
        <f t="shared" si="149"/>
        <v>0</v>
      </c>
      <c r="AI870" s="131">
        <f>Table5[[#This Row],[Column17]]-Table5[[#This Row],[Column20]]</f>
        <v>0</v>
      </c>
      <c r="AJ870" s="131">
        <f t="shared" si="150"/>
        <v>0</v>
      </c>
      <c r="AK870" s="131">
        <f t="shared" si="154"/>
        <v>0</v>
      </c>
      <c r="AL870" s="131">
        <f t="shared" si="151"/>
        <v>0</v>
      </c>
      <c r="AM870" s="131" t="str">
        <f t="shared" si="152"/>
        <v/>
      </c>
      <c r="AN870" s="131" t="str">
        <f t="shared" ca="1" si="153"/>
        <v/>
      </c>
    </row>
    <row r="871" spans="1:40" ht="20.25" customHeight="1" x14ac:dyDescent="0.3">
      <c r="A871" s="127"/>
      <c r="B871" s="164"/>
      <c r="C871" s="139"/>
      <c r="D871" s="140"/>
      <c r="E871" s="139"/>
      <c r="F871" s="139"/>
      <c r="G871" s="140"/>
      <c r="H871" s="139"/>
      <c r="I871" s="129"/>
      <c r="L871" s="128"/>
      <c r="M871" s="128"/>
      <c r="N871" s="128"/>
      <c r="O871" s="128"/>
      <c r="P871" s="128"/>
      <c r="Q871" s="128"/>
      <c r="R871" s="128"/>
      <c r="S871" s="128"/>
      <c r="T871" s="120">
        <f t="shared" si="144"/>
        <v>0</v>
      </c>
      <c r="U871" s="131"/>
      <c r="V871" s="131"/>
      <c r="W871" s="131">
        <f>SUMIFS($F$3:F871,$D$3:D871,D871,$C$3:C871,"Buy")+SUMIFS($F$3:F871,$D$3:D871,D871,$C$3:C871,"Coin Deposit",$E$3:E871,"&lt;&gt;")</f>
        <v>0</v>
      </c>
      <c r="X871" s="131">
        <f t="shared" si="145"/>
        <v>0</v>
      </c>
      <c r="Y871" s="131">
        <f>IF($D871=Y$1,SUMIFS($H$3:$H871,$G$3:$G871,Y$1,$C$3:$C871,"Sell"),0)</f>
        <v>0</v>
      </c>
      <c r="Z871" s="131">
        <f t="shared" si="146"/>
        <v>0</v>
      </c>
      <c r="AA871" s="131">
        <f>IF($D871=AA$1,SUMIFS($H$3:$H871,$G$3:$G871,AA$1,$C$3:$C871,"Sell"),0)</f>
        <v>0</v>
      </c>
      <c r="AB871" s="131">
        <f t="shared" si="147"/>
        <v>0</v>
      </c>
      <c r="AC871" s="131">
        <f>SUMIFS('Deductions and Deposits'!$H:$H,'Deductions and Deposits'!$G:$G,D871,'Deductions and Deposits'!$F:$F,"&lt;="&amp;B871)+SUMIFS($F$3:F871,$D$3:D871,D871,$C$3:C871,"Coin Deposit",$E$3:E871,"")</f>
        <v>0</v>
      </c>
      <c r="AD871" s="131">
        <f>SUMIFS('Deductions and Deposits'!$D:$D,'Deductions and Deposits'!$C:$C,D871)+SUMIFS($F:$F,$D:$D,D871,$C:$C,"Coin Deduction")</f>
        <v>0</v>
      </c>
      <c r="AE871" s="131">
        <f>Table5[[#This Row],[Column4]]+Table5[[#This Row],[Column14]]+Table5[[#This Row],[Column19]]+Table5[[#This Row],[Column12]]</f>
        <v>0</v>
      </c>
      <c r="AF871" s="131">
        <f>Table5[[#This Row],[Column5]]+Table5[[#This Row],[Column13]]+Table5[[#This Row],[Column21]]+Table5[[#This Row],[Column18]]</f>
        <v>0</v>
      </c>
      <c r="AG871" s="131">
        <f t="shared" si="148"/>
        <v>0</v>
      </c>
      <c r="AH871" s="131">
        <f t="shared" si="149"/>
        <v>0</v>
      </c>
      <c r="AI871" s="131">
        <f>Table5[[#This Row],[Column17]]-Table5[[#This Row],[Column20]]</f>
        <v>0</v>
      </c>
      <c r="AJ871" s="131">
        <f t="shared" si="150"/>
        <v>0</v>
      </c>
      <c r="AK871" s="131">
        <f t="shared" si="154"/>
        <v>0</v>
      </c>
      <c r="AL871" s="131">
        <f t="shared" si="151"/>
        <v>0</v>
      </c>
      <c r="AM871" s="131" t="str">
        <f t="shared" si="152"/>
        <v/>
      </c>
      <c r="AN871" s="131" t="str">
        <f t="shared" ca="1" si="153"/>
        <v/>
      </c>
    </row>
    <row r="872" spans="1:40" ht="20.25" customHeight="1" x14ac:dyDescent="0.3">
      <c r="A872" s="127"/>
      <c r="B872" s="164"/>
      <c r="C872" s="139"/>
      <c r="D872" s="140"/>
      <c r="E872" s="139"/>
      <c r="F872" s="139"/>
      <c r="G872" s="140"/>
      <c r="H872" s="139"/>
      <c r="I872" s="129"/>
      <c r="L872" s="128"/>
      <c r="M872" s="128"/>
      <c r="N872" s="128"/>
      <c r="O872" s="128"/>
      <c r="P872" s="128"/>
      <c r="Q872" s="128"/>
      <c r="R872" s="128"/>
      <c r="S872" s="128"/>
      <c r="T872" s="120">
        <f t="shared" si="144"/>
        <v>0</v>
      </c>
      <c r="U872" s="131"/>
      <c r="V872" s="131"/>
      <c r="W872" s="131">
        <f>SUMIFS($F$3:F872,$D$3:D872,D872,$C$3:C872,"Buy")+SUMIFS($F$3:F872,$D$3:D872,D872,$C$3:C872,"Coin Deposit",$E$3:E872,"&lt;&gt;")</f>
        <v>0</v>
      </c>
      <c r="X872" s="131">
        <f t="shared" si="145"/>
        <v>0</v>
      </c>
      <c r="Y872" s="131">
        <f>IF($D872=Y$1,SUMIFS($H$3:$H872,$G$3:$G872,Y$1,$C$3:$C872,"Sell"),0)</f>
        <v>0</v>
      </c>
      <c r="Z872" s="131">
        <f t="shared" si="146"/>
        <v>0</v>
      </c>
      <c r="AA872" s="131">
        <f>IF($D872=AA$1,SUMIFS($H$3:$H872,$G$3:$G872,AA$1,$C$3:$C872,"Sell"),0)</f>
        <v>0</v>
      </c>
      <c r="AB872" s="131">
        <f t="shared" si="147"/>
        <v>0</v>
      </c>
      <c r="AC872" s="131">
        <f>SUMIFS('Deductions and Deposits'!$H:$H,'Deductions and Deposits'!$G:$G,D872,'Deductions and Deposits'!$F:$F,"&lt;="&amp;B872)+SUMIFS($F$3:F872,$D$3:D872,D872,$C$3:C872,"Coin Deposit",$E$3:E872,"")</f>
        <v>0</v>
      </c>
      <c r="AD872" s="131">
        <f>SUMIFS('Deductions and Deposits'!$D:$D,'Deductions and Deposits'!$C:$C,D872)+SUMIFS($F:$F,$D:$D,D872,$C:$C,"Coin Deduction")</f>
        <v>0</v>
      </c>
      <c r="AE872" s="131">
        <f>Table5[[#This Row],[Column4]]+Table5[[#This Row],[Column14]]+Table5[[#This Row],[Column19]]+Table5[[#This Row],[Column12]]</f>
        <v>0</v>
      </c>
      <c r="AF872" s="131">
        <f>Table5[[#This Row],[Column5]]+Table5[[#This Row],[Column13]]+Table5[[#This Row],[Column21]]+Table5[[#This Row],[Column18]]</f>
        <v>0</v>
      </c>
      <c r="AG872" s="131">
        <f t="shared" si="148"/>
        <v>0</v>
      </c>
      <c r="AH872" s="131">
        <f t="shared" si="149"/>
        <v>0</v>
      </c>
      <c r="AI872" s="131">
        <f>Table5[[#This Row],[Column17]]-Table5[[#This Row],[Column20]]</f>
        <v>0</v>
      </c>
      <c r="AJ872" s="131">
        <f t="shared" si="150"/>
        <v>0</v>
      </c>
      <c r="AK872" s="131">
        <f t="shared" si="154"/>
        <v>0</v>
      </c>
      <c r="AL872" s="131">
        <f t="shared" si="151"/>
        <v>0</v>
      </c>
      <c r="AM872" s="131" t="str">
        <f t="shared" si="152"/>
        <v/>
      </c>
      <c r="AN872" s="131" t="str">
        <f t="shared" ca="1" si="153"/>
        <v/>
      </c>
    </row>
    <row r="873" spans="1:40" ht="20.25" customHeight="1" x14ac:dyDescent="0.3">
      <c r="A873" s="127"/>
      <c r="B873" s="164"/>
      <c r="C873" s="139"/>
      <c r="D873" s="140"/>
      <c r="E873" s="139"/>
      <c r="F873" s="139"/>
      <c r="G873" s="140"/>
      <c r="H873" s="139"/>
      <c r="I873" s="129"/>
      <c r="L873" s="128"/>
      <c r="M873" s="128"/>
      <c r="N873" s="128"/>
      <c r="O873" s="128"/>
      <c r="P873" s="128"/>
      <c r="Q873" s="128"/>
      <c r="R873" s="128"/>
      <c r="S873" s="128"/>
      <c r="T873" s="120">
        <f t="shared" si="144"/>
        <v>0</v>
      </c>
      <c r="U873" s="131"/>
      <c r="V873" s="131"/>
      <c r="W873" s="131">
        <f>SUMIFS($F$3:F873,$D$3:D873,D873,$C$3:C873,"Buy")+SUMIFS($F$3:F873,$D$3:D873,D873,$C$3:C873,"Coin Deposit",$E$3:E873,"&lt;&gt;")</f>
        <v>0</v>
      </c>
      <c r="X873" s="131">
        <f t="shared" si="145"/>
        <v>0</v>
      </c>
      <c r="Y873" s="131">
        <f>IF($D873=Y$1,SUMIFS($H$3:$H873,$G$3:$G873,Y$1,$C$3:$C873,"Sell"),0)</f>
        <v>0</v>
      </c>
      <c r="Z873" s="131">
        <f t="shared" si="146"/>
        <v>0</v>
      </c>
      <c r="AA873" s="131">
        <f>IF($D873=AA$1,SUMIFS($H$3:$H873,$G$3:$G873,AA$1,$C$3:$C873,"Sell"),0)</f>
        <v>0</v>
      </c>
      <c r="AB873" s="131">
        <f t="shared" si="147"/>
        <v>0</v>
      </c>
      <c r="AC873" s="131">
        <f>SUMIFS('Deductions and Deposits'!$H:$H,'Deductions and Deposits'!$G:$G,D873,'Deductions and Deposits'!$F:$F,"&lt;="&amp;B873)+SUMIFS($F$3:F873,$D$3:D873,D873,$C$3:C873,"Coin Deposit",$E$3:E873,"")</f>
        <v>0</v>
      </c>
      <c r="AD873" s="131">
        <f>SUMIFS('Deductions and Deposits'!$D:$D,'Deductions and Deposits'!$C:$C,D873)+SUMIFS($F:$F,$D:$D,D873,$C:$C,"Coin Deduction")</f>
        <v>0</v>
      </c>
      <c r="AE873" s="131">
        <f>Table5[[#This Row],[Column4]]+Table5[[#This Row],[Column14]]+Table5[[#This Row],[Column19]]+Table5[[#This Row],[Column12]]</f>
        <v>0</v>
      </c>
      <c r="AF873" s="131">
        <f>Table5[[#This Row],[Column5]]+Table5[[#This Row],[Column13]]+Table5[[#This Row],[Column21]]+Table5[[#This Row],[Column18]]</f>
        <v>0</v>
      </c>
      <c r="AG873" s="131">
        <f t="shared" si="148"/>
        <v>0</v>
      </c>
      <c r="AH873" s="131">
        <f t="shared" si="149"/>
        <v>0</v>
      </c>
      <c r="AI873" s="131">
        <f>Table5[[#This Row],[Column17]]-Table5[[#This Row],[Column20]]</f>
        <v>0</v>
      </c>
      <c r="AJ873" s="131">
        <f t="shared" si="150"/>
        <v>0</v>
      </c>
      <c r="AK873" s="131">
        <f t="shared" si="154"/>
        <v>0</v>
      </c>
      <c r="AL873" s="131">
        <f t="shared" si="151"/>
        <v>0</v>
      </c>
      <c r="AM873" s="131" t="str">
        <f t="shared" si="152"/>
        <v/>
      </c>
      <c r="AN873" s="131" t="str">
        <f t="shared" ca="1" si="153"/>
        <v/>
      </c>
    </row>
    <row r="874" spans="1:40" ht="20.25" customHeight="1" x14ac:dyDescent="0.3">
      <c r="A874" s="127"/>
      <c r="B874" s="164"/>
      <c r="C874" s="139"/>
      <c r="D874" s="140"/>
      <c r="E874" s="139"/>
      <c r="F874" s="139"/>
      <c r="G874" s="140"/>
      <c r="H874" s="139"/>
      <c r="I874" s="129"/>
      <c r="L874" s="128"/>
      <c r="M874" s="128"/>
      <c r="N874" s="128"/>
      <c r="O874" s="128"/>
      <c r="P874" s="128"/>
      <c r="Q874" s="128"/>
      <c r="R874" s="128"/>
      <c r="S874" s="128"/>
      <c r="T874" s="120">
        <f t="shared" si="144"/>
        <v>0</v>
      </c>
      <c r="U874" s="131"/>
      <c r="V874" s="131"/>
      <c r="W874" s="131">
        <f>SUMIFS($F$3:F874,$D$3:D874,D874,$C$3:C874,"Buy")+SUMIFS($F$3:F874,$D$3:D874,D874,$C$3:C874,"Coin Deposit",$E$3:E874,"&lt;&gt;")</f>
        <v>0</v>
      </c>
      <c r="X874" s="131">
        <f t="shared" si="145"/>
        <v>0</v>
      </c>
      <c r="Y874" s="131">
        <f>IF($D874=Y$1,SUMIFS($H$3:$H874,$G$3:$G874,Y$1,$C$3:$C874,"Sell"),0)</f>
        <v>0</v>
      </c>
      <c r="Z874" s="131">
        <f t="shared" si="146"/>
        <v>0</v>
      </c>
      <c r="AA874" s="131">
        <f>IF($D874=AA$1,SUMIFS($H$3:$H874,$G$3:$G874,AA$1,$C$3:$C874,"Sell"),0)</f>
        <v>0</v>
      </c>
      <c r="AB874" s="131">
        <f t="shared" si="147"/>
        <v>0</v>
      </c>
      <c r="AC874" s="131">
        <f>SUMIFS('Deductions and Deposits'!$H:$H,'Deductions and Deposits'!$G:$G,D874,'Deductions and Deposits'!$F:$F,"&lt;="&amp;B874)+SUMIFS($F$3:F874,$D$3:D874,D874,$C$3:C874,"Coin Deposit",$E$3:E874,"")</f>
        <v>0</v>
      </c>
      <c r="AD874" s="131">
        <f>SUMIFS('Deductions and Deposits'!$D:$D,'Deductions and Deposits'!$C:$C,D874)+SUMIFS($F:$F,$D:$D,D874,$C:$C,"Coin Deduction")</f>
        <v>0</v>
      </c>
      <c r="AE874" s="131">
        <f>Table5[[#This Row],[Column4]]+Table5[[#This Row],[Column14]]+Table5[[#This Row],[Column19]]+Table5[[#This Row],[Column12]]</f>
        <v>0</v>
      </c>
      <c r="AF874" s="131">
        <f>Table5[[#This Row],[Column5]]+Table5[[#This Row],[Column13]]+Table5[[#This Row],[Column21]]+Table5[[#This Row],[Column18]]</f>
        <v>0</v>
      </c>
      <c r="AG874" s="131">
        <f t="shared" si="148"/>
        <v>0</v>
      </c>
      <c r="AH874" s="131">
        <f t="shared" si="149"/>
        <v>0</v>
      </c>
      <c r="AI874" s="131">
        <f>Table5[[#This Row],[Column17]]-Table5[[#This Row],[Column20]]</f>
        <v>0</v>
      </c>
      <c r="AJ874" s="131">
        <f t="shared" si="150"/>
        <v>0</v>
      </c>
      <c r="AK874" s="131">
        <f t="shared" si="154"/>
        <v>0</v>
      </c>
      <c r="AL874" s="131">
        <f t="shared" si="151"/>
        <v>0</v>
      </c>
      <c r="AM874" s="131" t="str">
        <f t="shared" si="152"/>
        <v/>
      </c>
      <c r="AN874" s="131" t="str">
        <f t="shared" ca="1" si="153"/>
        <v/>
      </c>
    </row>
    <row r="875" spans="1:40" ht="20.25" customHeight="1" x14ac:dyDescent="0.3">
      <c r="A875" s="127"/>
      <c r="B875" s="164"/>
      <c r="C875" s="139"/>
      <c r="D875" s="140"/>
      <c r="E875" s="139"/>
      <c r="F875" s="139"/>
      <c r="G875" s="140"/>
      <c r="H875" s="139"/>
      <c r="I875" s="129"/>
      <c r="L875" s="128"/>
      <c r="M875" s="128"/>
      <c r="N875" s="128"/>
      <c r="O875" s="128"/>
      <c r="P875" s="128"/>
      <c r="Q875" s="128"/>
      <c r="R875" s="128"/>
      <c r="S875" s="128"/>
      <c r="T875" s="120">
        <f t="shared" si="144"/>
        <v>0</v>
      </c>
      <c r="U875" s="131"/>
      <c r="V875" s="131"/>
      <c r="W875" s="131">
        <f>SUMIFS($F$3:F875,$D$3:D875,D875,$C$3:C875,"Buy")+SUMIFS($F$3:F875,$D$3:D875,D875,$C$3:C875,"Coin Deposit",$E$3:E875,"&lt;&gt;")</f>
        <v>0</v>
      </c>
      <c r="X875" s="131">
        <f t="shared" si="145"/>
        <v>0</v>
      </c>
      <c r="Y875" s="131">
        <f>IF($D875=Y$1,SUMIFS($H$3:$H875,$G$3:$G875,Y$1,$C$3:$C875,"Sell"),0)</f>
        <v>0</v>
      </c>
      <c r="Z875" s="131">
        <f t="shared" si="146"/>
        <v>0</v>
      </c>
      <c r="AA875" s="131">
        <f>IF($D875=AA$1,SUMIFS($H$3:$H875,$G$3:$G875,AA$1,$C$3:$C875,"Sell"),0)</f>
        <v>0</v>
      </c>
      <c r="AB875" s="131">
        <f t="shared" si="147"/>
        <v>0</v>
      </c>
      <c r="AC875" s="131">
        <f>SUMIFS('Deductions and Deposits'!$H:$H,'Deductions and Deposits'!$G:$G,D875,'Deductions and Deposits'!$F:$F,"&lt;="&amp;B875)+SUMIFS($F$3:F875,$D$3:D875,D875,$C$3:C875,"Coin Deposit",$E$3:E875,"")</f>
        <v>0</v>
      </c>
      <c r="AD875" s="131">
        <f>SUMIFS('Deductions and Deposits'!$D:$D,'Deductions and Deposits'!$C:$C,D875)+SUMIFS($F:$F,$D:$D,D875,$C:$C,"Coin Deduction")</f>
        <v>0</v>
      </c>
      <c r="AE875" s="131">
        <f>Table5[[#This Row],[Column4]]+Table5[[#This Row],[Column14]]+Table5[[#This Row],[Column19]]+Table5[[#This Row],[Column12]]</f>
        <v>0</v>
      </c>
      <c r="AF875" s="131">
        <f>Table5[[#This Row],[Column5]]+Table5[[#This Row],[Column13]]+Table5[[#This Row],[Column21]]+Table5[[#This Row],[Column18]]</f>
        <v>0</v>
      </c>
      <c r="AG875" s="131">
        <f t="shared" si="148"/>
        <v>0</v>
      </c>
      <c r="AH875" s="131">
        <f t="shared" si="149"/>
        <v>0</v>
      </c>
      <c r="AI875" s="131">
        <f>Table5[[#This Row],[Column17]]-Table5[[#This Row],[Column20]]</f>
        <v>0</v>
      </c>
      <c r="AJ875" s="131">
        <f t="shared" si="150"/>
        <v>0</v>
      </c>
      <c r="AK875" s="131">
        <f t="shared" si="154"/>
        <v>0</v>
      </c>
      <c r="AL875" s="131">
        <f t="shared" si="151"/>
        <v>0</v>
      </c>
      <c r="AM875" s="131" t="str">
        <f t="shared" si="152"/>
        <v/>
      </c>
      <c r="AN875" s="131" t="str">
        <f t="shared" ca="1" si="153"/>
        <v/>
      </c>
    </row>
    <row r="876" spans="1:40" ht="20.25" customHeight="1" x14ac:dyDescent="0.3">
      <c r="A876" s="127"/>
      <c r="B876" s="164"/>
      <c r="C876" s="139"/>
      <c r="D876" s="140"/>
      <c r="E876" s="139"/>
      <c r="F876" s="139"/>
      <c r="G876" s="140"/>
      <c r="H876" s="139"/>
      <c r="I876" s="129"/>
      <c r="L876" s="128"/>
      <c r="M876" s="128"/>
      <c r="N876" s="128"/>
      <c r="O876" s="128"/>
      <c r="P876" s="128"/>
      <c r="Q876" s="128"/>
      <c r="R876" s="128"/>
      <c r="S876" s="128"/>
      <c r="T876" s="120">
        <f t="shared" si="144"/>
        <v>0</v>
      </c>
      <c r="U876" s="131"/>
      <c r="V876" s="131"/>
      <c r="W876" s="131">
        <f>SUMIFS($F$3:F876,$D$3:D876,D876,$C$3:C876,"Buy")+SUMIFS($F$3:F876,$D$3:D876,D876,$C$3:C876,"Coin Deposit",$E$3:E876,"&lt;&gt;")</f>
        <v>0</v>
      </c>
      <c r="X876" s="131">
        <f t="shared" si="145"/>
        <v>0</v>
      </c>
      <c r="Y876" s="131">
        <f>IF($D876=Y$1,SUMIFS($H$3:$H876,$G$3:$G876,Y$1,$C$3:$C876,"Sell"),0)</f>
        <v>0</v>
      </c>
      <c r="Z876" s="131">
        <f t="shared" si="146"/>
        <v>0</v>
      </c>
      <c r="AA876" s="131">
        <f>IF($D876=AA$1,SUMIFS($H$3:$H876,$G$3:$G876,AA$1,$C$3:$C876,"Sell"),0)</f>
        <v>0</v>
      </c>
      <c r="AB876" s="131">
        <f t="shared" si="147"/>
        <v>0</v>
      </c>
      <c r="AC876" s="131">
        <f>SUMIFS('Deductions and Deposits'!$H:$H,'Deductions and Deposits'!$G:$G,D876,'Deductions and Deposits'!$F:$F,"&lt;="&amp;B876)+SUMIFS($F$3:F876,$D$3:D876,D876,$C$3:C876,"Coin Deposit",$E$3:E876,"")</f>
        <v>0</v>
      </c>
      <c r="AD876" s="131">
        <f>SUMIFS('Deductions and Deposits'!$D:$D,'Deductions and Deposits'!$C:$C,D876)+SUMIFS($F:$F,$D:$D,D876,$C:$C,"Coin Deduction")</f>
        <v>0</v>
      </c>
      <c r="AE876" s="131">
        <f>Table5[[#This Row],[Column4]]+Table5[[#This Row],[Column14]]+Table5[[#This Row],[Column19]]+Table5[[#This Row],[Column12]]</f>
        <v>0</v>
      </c>
      <c r="AF876" s="131">
        <f>Table5[[#This Row],[Column5]]+Table5[[#This Row],[Column13]]+Table5[[#This Row],[Column21]]+Table5[[#This Row],[Column18]]</f>
        <v>0</v>
      </c>
      <c r="AG876" s="131">
        <f t="shared" si="148"/>
        <v>0</v>
      </c>
      <c r="AH876" s="131">
        <f t="shared" si="149"/>
        <v>0</v>
      </c>
      <c r="AI876" s="131">
        <f>Table5[[#This Row],[Column17]]-Table5[[#This Row],[Column20]]</f>
        <v>0</v>
      </c>
      <c r="AJ876" s="131">
        <f t="shared" si="150"/>
        <v>0</v>
      </c>
      <c r="AK876" s="131">
        <f t="shared" si="154"/>
        <v>0</v>
      </c>
      <c r="AL876" s="131">
        <f t="shared" si="151"/>
        <v>0</v>
      </c>
      <c r="AM876" s="131" t="str">
        <f t="shared" si="152"/>
        <v/>
      </c>
      <c r="AN876" s="131" t="str">
        <f t="shared" ca="1" si="153"/>
        <v/>
      </c>
    </row>
    <row r="877" spans="1:40" ht="20.25" customHeight="1" x14ac:dyDescent="0.3">
      <c r="A877" s="127"/>
      <c r="B877" s="164"/>
      <c r="C877" s="139"/>
      <c r="D877" s="140"/>
      <c r="E877" s="139"/>
      <c r="F877" s="139"/>
      <c r="G877" s="140"/>
      <c r="H877" s="139"/>
      <c r="I877" s="129"/>
      <c r="L877" s="128"/>
      <c r="M877" s="128"/>
      <c r="N877" s="128"/>
      <c r="O877" s="128"/>
      <c r="P877" s="128"/>
      <c r="Q877" s="128"/>
      <c r="R877" s="128"/>
      <c r="S877" s="128"/>
      <c r="T877" s="120">
        <f t="shared" si="144"/>
        <v>0</v>
      </c>
      <c r="U877" s="131"/>
      <c r="V877" s="131"/>
      <c r="W877" s="131">
        <f>SUMIFS($F$3:F877,$D$3:D877,D877,$C$3:C877,"Buy")+SUMIFS($F$3:F877,$D$3:D877,D877,$C$3:C877,"Coin Deposit",$E$3:E877,"&lt;&gt;")</f>
        <v>0</v>
      </c>
      <c r="X877" s="131">
        <f t="shared" si="145"/>
        <v>0</v>
      </c>
      <c r="Y877" s="131">
        <f>IF($D877=Y$1,SUMIFS($H$3:$H877,$G$3:$G877,Y$1,$C$3:$C877,"Sell"),0)</f>
        <v>0</v>
      </c>
      <c r="Z877" s="131">
        <f t="shared" si="146"/>
        <v>0</v>
      </c>
      <c r="AA877" s="131">
        <f>IF($D877=AA$1,SUMIFS($H$3:$H877,$G$3:$G877,AA$1,$C$3:$C877,"Sell"),0)</f>
        <v>0</v>
      </c>
      <c r="AB877" s="131">
        <f t="shared" si="147"/>
        <v>0</v>
      </c>
      <c r="AC877" s="131">
        <f>SUMIFS('Deductions and Deposits'!$H:$H,'Deductions and Deposits'!$G:$G,D877,'Deductions and Deposits'!$F:$F,"&lt;="&amp;B877)+SUMIFS($F$3:F877,$D$3:D877,D877,$C$3:C877,"Coin Deposit",$E$3:E877,"")</f>
        <v>0</v>
      </c>
      <c r="AD877" s="131">
        <f>SUMIFS('Deductions and Deposits'!$D:$D,'Deductions and Deposits'!$C:$C,D877)+SUMIFS($F:$F,$D:$D,D877,$C:$C,"Coin Deduction")</f>
        <v>0</v>
      </c>
      <c r="AE877" s="131">
        <f>Table5[[#This Row],[Column4]]+Table5[[#This Row],[Column14]]+Table5[[#This Row],[Column19]]+Table5[[#This Row],[Column12]]</f>
        <v>0</v>
      </c>
      <c r="AF877" s="131">
        <f>Table5[[#This Row],[Column5]]+Table5[[#This Row],[Column13]]+Table5[[#This Row],[Column21]]+Table5[[#This Row],[Column18]]</f>
        <v>0</v>
      </c>
      <c r="AG877" s="131">
        <f t="shared" si="148"/>
        <v>0</v>
      </c>
      <c r="AH877" s="131">
        <f t="shared" si="149"/>
        <v>0</v>
      </c>
      <c r="AI877" s="131">
        <f>Table5[[#This Row],[Column17]]-Table5[[#This Row],[Column20]]</f>
        <v>0</v>
      </c>
      <c r="AJ877" s="131">
        <f t="shared" si="150"/>
        <v>0</v>
      </c>
      <c r="AK877" s="131">
        <f t="shared" si="154"/>
        <v>0</v>
      </c>
      <c r="AL877" s="131">
        <f t="shared" si="151"/>
        <v>0</v>
      </c>
      <c r="AM877" s="131" t="str">
        <f t="shared" si="152"/>
        <v/>
      </c>
      <c r="AN877" s="131" t="str">
        <f t="shared" ca="1" si="153"/>
        <v/>
      </c>
    </row>
    <row r="878" spans="1:40" ht="20.25" customHeight="1" x14ac:dyDescent="0.3">
      <c r="A878" s="127"/>
      <c r="B878" s="164"/>
      <c r="C878" s="139"/>
      <c r="D878" s="140"/>
      <c r="E878" s="139"/>
      <c r="F878" s="139"/>
      <c r="G878" s="140"/>
      <c r="H878" s="139"/>
      <c r="I878" s="129"/>
      <c r="L878" s="128"/>
      <c r="M878" s="128"/>
      <c r="N878" s="128"/>
      <c r="O878" s="128"/>
      <c r="P878" s="128"/>
      <c r="Q878" s="128"/>
      <c r="R878" s="128"/>
      <c r="S878" s="128"/>
      <c r="T878" s="120">
        <f t="shared" si="144"/>
        <v>0</v>
      </c>
      <c r="U878" s="131"/>
      <c r="V878" s="131"/>
      <c r="W878" s="131">
        <f>SUMIFS($F$3:F878,$D$3:D878,D878,$C$3:C878,"Buy")+SUMIFS($F$3:F878,$D$3:D878,D878,$C$3:C878,"Coin Deposit",$E$3:E878,"&lt;&gt;")</f>
        <v>0</v>
      </c>
      <c r="X878" s="131">
        <f t="shared" si="145"/>
        <v>0</v>
      </c>
      <c r="Y878" s="131">
        <f>IF($D878=Y$1,SUMIFS($H$3:$H878,$G$3:$G878,Y$1,$C$3:$C878,"Sell"),0)</f>
        <v>0</v>
      </c>
      <c r="Z878" s="131">
        <f t="shared" si="146"/>
        <v>0</v>
      </c>
      <c r="AA878" s="131">
        <f>IF($D878=AA$1,SUMIFS($H$3:$H878,$G$3:$G878,AA$1,$C$3:$C878,"Sell"),0)</f>
        <v>0</v>
      </c>
      <c r="AB878" s="131">
        <f t="shared" si="147"/>
        <v>0</v>
      </c>
      <c r="AC878" s="131">
        <f>SUMIFS('Deductions and Deposits'!$H:$H,'Deductions and Deposits'!$G:$G,D878,'Deductions and Deposits'!$F:$F,"&lt;="&amp;B878)+SUMIFS($F$3:F878,$D$3:D878,D878,$C$3:C878,"Coin Deposit",$E$3:E878,"")</f>
        <v>0</v>
      </c>
      <c r="AD878" s="131">
        <f>SUMIFS('Deductions and Deposits'!$D:$D,'Deductions and Deposits'!$C:$C,D878)+SUMIFS($F:$F,$D:$D,D878,$C:$C,"Coin Deduction")</f>
        <v>0</v>
      </c>
      <c r="AE878" s="131">
        <f>Table5[[#This Row],[Column4]]+Table5[[#This Row],[Column14]]+Table5[[#This Row],[Column19]]+Table5[[#This Row],[Column12]]</f>
        <v>0</v>
      </c>
      <c r="AF878" s="131">
        <f>Table5[[#This Row],[Column5]]+Table5[[#This Row],[Column13]]+Table5[[#This Row],[Column21]]+Table5[[#This Row],[Column18]]</f>
        <v>0</v>
      </c>
      <c r="AG878" s="131">
        <f t="shared" si="148"/>
        <v>0</v>
      </c>
      <c r="AH878" s="131">
        <f t="shared" si="149"/>
        <v>0</v>
      </c>
      <c r="AI878" s="131">
        <f>Table5[[#This Row],[Column17]]-Table5[[#This Row],[Column20]]</f>
        <v>0</v>
      </c>
      <c r="AJ878" s="131">
        <f t="shared" si="150"/>
        <v>0</v>
      </c>
      <c r="AK878" s="131">
        <f t="shared" si="154"/>
        <v>0</v>
      </c>
      <c r="AL878" s="131">
        <f t="shared" si="151"/>
        <v>0</v>
      </c>
      <c r="AM878" s="131" t="str">
        <f t="shared" si="152"/>
        <v/>
      </c>
      <c r="AN878" s="131" t="str">
        <f t="shared" ca="1" si="153"/>
        <v/>
      </c>
    </row>
    <row r="879" spans="1:40" ht="20.25" customHeight="1" x14ac:dyDescent="0.3">
      <c r="A879" s="127"/>
      <c r="B879" s="164"/>
      <c r="C879" s="139"/>
      <c r="D879" s="140"/>
      <c r="E879" s="139"/>
      <c r="F879" s="139"/>
      <c r="G879" s="140"/>
      <c r="H879" s="139"/>
      <c r="I879" s="129"/>
      <c r="L879" s="128"/>
      <c r="M879" s="128"/>
      <c r="N879" s="128"/>
      <c r="O879" s="128"/>
      <c r="P879" s="128"/>
      <c r="Q879" s="128"/>
      <c r="R879" s="128"/>
      <c r="S879" s="128"/>
      <c r="T879" s="120">
        <f t="shared" si="144"/>
        <v>0</v>
      </c>
      <c r="U879" s="131"/>
      <c r="V879" s="131"/>
      <c r="W879" s="131">
        <f>SUMIFS($F$3:F879,$D$3:D879,D879,$C$3:C879,"Buy")+SUMIFS($F$3:F879,$D$3:D879,D879,$C$3:C879,"Coin Deposit",$E$3:E879,"&lt;&gt;")</f>
        <v>0</v>
      </c>
      <c r="X879" s="131">
        <f t="shared" si="145"/>
        <v>0</v>
      </c>
      <c r="Y879" s="131">
        <f>IF($D879=Y$1,SUMIFS($H$3:$H879,$G$3:$G879,Y$1,$C$3:$C879,"Sell"),0)</f>
        <v>0</v>
      </c>
      <c r="Z879" s="131">
        <f t="shared" si="146"/>
        <v>0</v>
      </c>
      <c r="AA879" s="131">
        <f>IF($D879=AA$1,SUMIFS($H$3:$H879,$G$3:$G879,AA$1,$C$3:$C879,"Sell"),0)</f>
        <v>0</v>
      </c>
      <c r="AB879" s="131">
        <f t="shared" si="147"/>
        <v>0</v>
      </c>
      <c r="AC879" s="131">
        <f>SUMIFS('Deductions and Deposits'!$H:$H,'Deductions and Deposits'!$G:$G,D879,'Deductions and Deposits'!$F:$F,"&lt;="&amp;B879)+SUMIFS($F$3:F879,$D$3:D879,D879,$C$3:C879,"Coin Deposit",$E$3:E879,"")</f>
        <v>0</v>
      </c>
      <c r="AD879" s="131">
        <f>SUMIFS('Deductions and Deposits'!$D:$D,'Deductions and Deposits'!$C:$C,D879)+SUMIFS($F:$F,$D:$D,D879,$C:$C,"Coin Deduction")</f>
        <v>0</v>
      </c>
      <c r="AE879" s="131">
        <f>Table5[[#This Row],[Column4]]+Table5[[#This Row],[Column14]]+Table5[[#This Row],[Column19]]+Table5[[#This Row],[Column12]]</f>
        <v>0</v>
      </c>
      <c r="AF879" s="131">
        <f>Table5[[#This Row],[Column5]]+Table5[[#This Row],[Column13]]+Table5[[#This Row],[Column21]]+Table5[[#This Row],[Column18]]</f>
        <v>0</v>
      </c>
      <c r="AG879" s="131">
        <f t="shared" si="148"/>
        <v>0</v>
      </c>
      <c r="AH879" s="131">
        <f t="shared" si="149"/>
        <v>0</v>
      </c>
      <c r="AI879" s="131">
        <f>Table5[[#This Row],[Column17]]-Table5[[#This Row],[Column20]]</f>
        <v>0</v>
      </c>
      <c r="AJ879" s="131">
        <f t="shared" si="150"/>
        <v>0</v>
      </c>
      <c r="AK879" s="131">
        <f t="shared" si="154"/>
        <v>0</v>
      </c>
      <c r="AL879" s="131">
        <f t="shared" si="151"/>
        <v>0</v>
      </c>
      <c r="AM879" s="131" t="str">
        <f t="shared" si="152"/>
        <v/>
      </c>
      <c r="AN879" s="131" t="str">
        <f t="shared" ca="1" si="153"/>
        <v/>
      </c>
    </row>
    <row r="880" spans="1:40" ht="20.25" customHeight="1" x14ac:dyDescent="0.3">
      <c r="A880" s="127"/>
      <c r="B880" s="164"/>
      <c r="C880" s="139"/>
      <c r="D880" s="140"/>
      <c r="E880" s="139"/>
      <c r="F880" s="139"/>
      <c r="G880" s="140"/>
      <c r="H880" s="139"/>
      <c r="I880" s="129"/>
      <c r="L880" s="128"/>
      <c r="M880" s="128"/>
      <c r="N880" s="128"/>
      <c r="O880" s="128"/>
      <c r="P880" s="128"/>
      <c r="Q880" s="128"/>
      <c r="R880" s="128"/>
      <c r="S880" s="128"/>
      <c r="T880" s="120">
        <f t="shared" si="144"/>
        <v>0</v>
      </c>
      <c r="U880" s="131"/>
      <c r="V880" s="131"/>
      <c r="W880" s="131">
        <f>SUMIFS($F$3:F880,$D$3:D880,D880,$C$3:C880,"Buy")+SUMIFS($F$3:F880,$D$3:D880,D880,$C$3:C880,"Coin Deposit",$E$3:E880,"&lt;&gt;")</f>
        <v>0</v>
      </c>
      <c r="X880" s="131">
        <f t="shared" si="145"/>
        <v>0</v>
      </c>
      <c r="Y880" s="131">
        <f>IF($D880=Y$1,SUMIFS($H$3:$H880,$G$3:$G880,Y$1,$C$3:$C880,"Sell"),0)</f>
        <v>0</v>
      </c>
      <c r="Z880" s="131">
        <f t="shared" si="146"/>
        <v>0</v>
      </c>
      <c r="AA880" s="131">
        <f>IF($D880=AA$1,SUMIFS($H$3:$H880,$G$3:$G880,AA$1,$C$3:$C880,"Sell"),0)</f>
        <v>0</v>
      </c>
      <c r="AB880" s="131">
        <f t="shared" si="147"/>
        <v>0</v>
      </c>
      <c r="AC880" s="131">
        <f>SUMIFS('Deductions and Deposits'!$H:$H,'Deductions and Deposits'!$G:$G,D880,'Deductions and Deposits'!$F:$F,"&lt;="&amp;B880)+SUMIFS($F$3:F880,$D$3:D880,D880,$C$3:C880,"Coin Deposit",$E$3:E880,"")</f>
        <v>0</v>
      </c>
      <c r="AD880" s="131">
        <f>SUMIFS('Deductions and Deposits'!$D:$D,'Deductions and Deposits'!$C:$C,D880)+SUMIFS($F:$F,$D:$D,D880,$C:$C,"Coin Deduction")</f>
        <v>0</v>
      </c>
      <c r="AE880" s="131">
        <f>Table5[[#This Row],[Column4]]+Table5[[#This Row],[Column14]]+Table5[[#This Row],[Column19]]+Table5[[#This Row],[Column12]]</f>
        <v>0</v>
      </c>
      <c r="AF880" s="131">
        <f>Table5[[#This Row],[Column5]]+Table5[[#This Row],[Column13]]+Table5[[#This Row],[Column21]]+Table5[[#This Row],[Column18]]</f>
        <v>0</v>
      </c>
      <c r="AG880" s="131">
        <f t="shared" si="148"/>
        <v>0</v>
      </c>
      <c r="AH880" s="131">
        <f t="shared" si="149"/>
        <v>0</v>
      </c>
      <c r="AI880" s="131">
        <f>Table5[[#This Row],[Column17]]-Table5[[#This Row],[Column20]]</f>
        <v>0</v>
      </c>
      <c r="AJ880" s="131">
        <f t="shared" si="150"/>
        <v>0</v>
      </c>
      <c r="AK880" s="131">
        <f t="shared" si="154"/>
        <v>0</v>
      </c>
      <c r="AL880" s="131">
        <f t="shared" si="151"/>
        <v>0</v>
      </c>
      <c r="AM880" s="131" t="str">
        <f t="shared" si="152"/>
        <v/>
      </c>
      <c r="AN880" s="131" t="str">
        <f t="shared" ca="1" si="153"/>
        <v/>
      </c>
    </row>
    <row r="881" spans="1:40" ht="20.25" customHeight="1" x14ac:dyDescent="0.3">
      <c r="A881" s="127"/>
      <c r="B881" s="164"/>
      <c r="C881" s="139"/>
      <c r="D881" s="140"/>
      <c r="E881" s="139"/>
      <c r="F881" s="139"/>
      <c r="G881" s="140"/>
      <c r="H881" s="139"/>
      <c r="I881" s="129"/>
      <c r="L881" s="128"/>
      <c r="M881" s="128"/>
      <c r="N881" s="128"/>
      <c r="O881" s="128"/>
      <c r="P881" s="128"/>
      <c r="Q881" s="128"/>
      <c r="R881" s="128"/>
      <c r="S881" s="128"/>
      <c r="T881" s="120">
        <f t="shared" si="144"/>
        <v>0</v>
      </c>
      <c r="U881" s="131"/>
      <c r="V881" s="131"/>
      <c r="W881" s="131">
        <f>SUMIFS($F$3:F881,$D$3:D881,D881,$C$3:C881,"Buy")+SUMIFS($F$3:F881,$D$3:D881,D881,$C$3:C881,"Coin Deposit",$E$3:E881,"&lt;&gt;")</f>
        <v>0</v>
      </c>
      <c r="X881" s="131">
        <f t="shared" si="145"/>
        <v>0</v>
      </c>
      <c r="Y881" s="131">
        <f>IF($D881=Y$1,SUMIFS($H$3:$H881,$G$3:$G881,Y$1,$C$3:$C881,"Sell"),0)</f>
        <v>0</v>
      </c>
      <c r="Z881" s="131">
        <f t="shared" si="146"/>
        <v>0</v>
      </c>
      <c r="AA881" s="131">
        <f>IF($D881=AA$1,SUMIFS($H$3:$H881,$G$3:$G881,AA$1,$C$3:$C881,"Sell"),0)</f>
        <v>0</v>
      </c>
      <c r="AB881" s="131">
        <f t="shared" si="147"/>
        <v>0</v>
      </c>
      <c r="AC881" s="131">
        <f>SUMIFS('Deductions and Deposits'!$H:$H,'Deductions and Deposits'!$G:$G,D881,'Deductions and Deposits'!$F:$F,"&lt;="&amp;B881)+SUMIFS($F$3:F881,$D$3:D881,D881,$C$3:C881,"Coin Deposit",$E$3:E881,"")</f>
        <v>0</v>
      </c>
      <c r="AD881" s="131">
        <f>SUMIFS('Deductions and Deposits'!$D:$D,'Deductions and Deposits'!$C:$C,D881)+SUMIFS($F:$F,$D:$D,D881,$C:$C,"Coin Deduction")</f>
        <v>0</v>
      </c>
      <c r="AE881" s="131">
        <f>Table5[[#This Row],[Column4]]+Table5[[#This Row],[Column14]]+Table5[[#This Row],[Column19]]+Table5[[#This Row],[Column12]]</f>
        <v>0</v>
      </c>
      <c r="AF881" s="131">
        <f>Table5[[#This Row],[Column5]]+Table5[[#This Row],[Column13]]+Table5[[#This Row],[Column21]]+Table5[[#This Row],[Column18]]</f>
        <v>0</v>
      </c>
      <c r="AG881" s="131">
        <f t="shared" si="148"/>
        <v>0</v>
      </c>
      <c r="AH881" s="131">
        <f t="shared" si="149"/>
        <v>0</v>
      </c>
      <c r="AI881" s="131">
        <f>Table5[[#This Row],[Column17]]-Table5[[#This Row],[Column20]]</f>
        <v>0</v>
      </c>
      <c r="AJ881" s="131">
        <f t="shared" si="150"/>
        <v>0</v>
      </c>
      <c r="AK881" s="131">
        <f t="shared" si="154"/>
        <v>0</v>
      </c>
      <c r="AL881" s="131">
        <f t="shared" si="151"/>
        <v>0</v>
      </c>
      <c r="AM881" s="131" t="str">
        <f t="shared" si="152"/>
        <v/>
      </c>
      <c r="AN881" s="131" t="str">
        <f t="shared" ca="1" si="153"/>
        <v/>
      </c>
    </row>
    <row r="882" spans="1:40" ht="20.25" customHeight="1" x14ac:dyDescent="0.3">
      <c r="A882" s="127"/>
      <c r="B882" s="164"/>
      <c r="C882" s="139"/>
      <c r="D882" s="140"/>
      <c r="E882" s="139"/>
      <c r="F882" s="139"/>
      <c r="G882" s="140"/>
      <c r="H882" s="139"/>
      <c r="I882" s="129"/>
      <c r="L882" s="128"/>
      <c r="M882" s="128"/>
      <c r="N882" s="128"/>
      <c r="O882" s="128"/>
      <c r="P882" s="128"/>
      <c r="Q882" s="128"/>
      <c r="R882" s="128"/>
      <c r="S882" s="128"/>
      <c r="T882" s="120">
        <f t="shared" si="144"/>
        <v>0</v>
      </c>
      <c r="U882" s="131"/>
      <c r="V882" s="131"/>
      <c r="W882" s="131">
        <f>SUMIFS($F$3:F882,$D$3:D882,D882,$C$3:C882,"Buy")+SUMIFS($F$3:F882,$D$3:D882,D882,$C$3:C882,"Coin Deposit",$E$3:E882,"&lt;&gt;")</f>
        <v>0</v>
      </c>
      <c r="X882" s="131">
        <f t="shared" si="145"/>
        <v>0</v>
      </c>
      <c r="Y882" s="131">
        <f>IF($D882=Y$1,SUMIFS($H$3:$H882,$G$3:$G882,Y$1,$C$3:$C882,"Sell"),0)</f>
        <v>0</v>
      </c>
      <c r="Z882" s="131">
        <f t="shared" si="146"/>
        <v>0</v>
      </c>
      <c r="AA882" s="131">
        <f>IF($D882=AA$1,SUMIFS($H$3:$H882,$G$3:$G882,AA$1,$C$3:$C882,"Sell"),0)</f>
        <v>0</v>
      </c>
      <c r="AB882" s="131">
        <f t="shared" si="147"/>
        <v>0</v>
      </c>
      <c r="AC882" s="131">
        <f>SUMIFS('Deductions and Deposits'!$H:$H,'Deductions and Deposits'!$G:$G,D882,'Deductions and Deposits'!$F:$F,"&lt;="&amp;B882)+SUMIFS($F$3:F882,$D$3:D882,D882,$C$3:C882,"Coin Deposit",$E$3:E882,"")</f>
        <v>0</v>
      </c>
      <c r="AD882" s="131">
        <f>SUMIFS('Deductions and Deposits'!$D:$D,'Deductions and Deposits'!$C:$C,D882)+SUMIFS($F:$F,$D:$D,D882,$C:$C,"Coin Deduction")</f>
        <v>0</v>
      </c>
      <c r="AE882" s="131">
        <f>Table5[[#This Row],[Column4]]+Table5[[#This Row],[Column14]]+Table5[[#This Row],[Column19]]+Table5[[#This Row],[Column12]]</f>
        <v>0</v>
      </c>
      <c r="AF882" s="131">
        <f>Table5[[#This Row],[Column5]]+Table5[[#This Row],[Column13]]+Table5[[#This Row],[Column21]]+Table5[[#This Row],[Column18]]</f>
        <v>0</v>
      </c>
      <c r="AG882" s="131">
        <f t="shared" si="148"/>
        <v>0</v>
      </c>
      <c r="AH882" s="131">
        <f t="shared" si="149"/>
        <v>0</v>
      </c>
      <c r="AI882" s="131">
        <f>Table5[[#This Row],[Column17]]-Table5[[#This Row],[Column20]]</f>
        <v>0</v>
      </c>
      <c r="AJ882" s="131">
        <f t="shared" si="150"/>
        <v>0</v>
      </c>
      <c r="AK882" s="131">
        <f t="shared" si="154"/>
        <v>0</v>
      </c>
      <c r="AL882" s="131">
        <f t="shared" si="151"/>
        <v>0</v>
      </c>
      <c r="AM882" s="131" t="str">
        <f t="shared" si="152"/>
        <v/>
      </c>
      <c r="AN882" s="131" t="str">
        <f t="shared" ca="1" si="153"/>
        <v/>
      </c>
    </row>
    <row r="883" spans="1:40" ht="20.25" customHeight="1" x14ac:dyDescent="0.3">
      <c r="A883" s="127"/>
      <c r="B883" s="164"/>
      <c r="C883" s="139"/>
      <c r="D883" s="140"/>
      <c r="E883" s="139"/>
      <c r="F883" s="139"/>
      <c r="G883" s="140"/>
      <c r="H883" s="139"/>
      <c r="I883" s="129"/>
      <c r="L883" s="128"/>
      <c r="M883" s="128"/>
      <c r="N883" s="128"/>
      <c r="O883" s="128"/>
      <c r="P883" s="128"/>
      <c r="Q883" s="128"/>
      <c r="R883" s="128"/>
      <c r="S883" s="128"/>
      <c r="T883" s="120">
        <f t="shared" si="144"/>
        <v>0</v>
      </c>
      <c r="U883" s="131"/>
      <c r="V883" s="131"/>
      <c r="W883" s="131">
        <f>SUMIFS($F$3:F883,$D$3:D883,D883,$C$3:C883,"Buy")+SUMIFS($F$3:F883,$D$3:D883,D883,$C$3:C883,"Coin Deposit",$E$3:E883,"&lt;&gt;")</f>
        <v>0</v>
      </c>
      <c r="X883" s="131">
        <f t="shared" si="145"/>
        <v>0</v>
      </c>
      <c r="Y883" s="131">
        <f>IF($D883=Y$1,SUMIFS($H$3:$H883,$G$3:$G883,Y$1,$C$3:$C883,"Sell"),0)</f>
        <v>0</v>
      </c>
      <c r="Z883" s="131">
        <f t="shared" si="146"/>
        <v>0</v>
      </c>
      <c r="AA883" s="131">
        <f>IF($D883=AA$1,SUMIFS($H$3:$H883,$G$3:$G883,AA$1,$C$3:$C883,"Sell"),0)</f>
        <v>0</v>
      </c>
      <c r="AB883" s="131">
        <f t="shared" si="147"/>
        <v>0</v>
      </c>
      <c r="AC883" s="131">
        <f>SUMIFS('Deductions and Deposits'!$H:$H,'Deductions and Deposits'!$G:$G,D883,'Deductions and Deposits'!$F:$F,"&lt;="&amp;B883)+SUMIFS($F$3:F883,$D$3:D883,D883,$C$3:C883,"Coin Deposit",$E$3:E883,"")</f>
        <v>0</v>
      </c>
      <c r="AD883" s="131">
        <f>SUMIFS('Deductions and Deposits'!$D:$D,'Deductions and Deposits'!$C:$C,D883)+SUMIFS($F:$F,$D:$D,D883,$C:$C,"Coin Deduction")</f>
        <v>0</v>
      </c>
      <c r="AE883" s="131">
        <f>Table5[[#This Row],[Column4]]+Table5[[#This Row],[Column14]]+Table5[[#This Row],[Column19]]+Table5[[#This Row],[Column12]]</f>
        <v>0</v>
      </c>
      <c r="AF883" s="131">
        <f>Table5[[#This Row],[Column5]]+Table5[[#This Row],[Column13]]+Table5[[#This Row],[Column21]]+Table5[[#This Row],[Column18]]</f>
        <v>0</v>
      </c>
      <c r="AG883" s="131">
        <f t="shared" si="148"/>
        <v>0</v>
      </c>
      <c r="AH883" s="131">
        <f t="shared" si="149"/>
        <v>0</v>
      </c>
      <c r="AI883" s="131">
        <f>Table5[[#This Row],[Column17]]-Table5[[#This Row],[Column20]]</f>
        <v>0</v>
      </c>
      <c r="AJ883" s="131">
        <f t="shared" si="150"/>
        <v>0</v>
      </c>
      <c r="AK883" s="131">
        <f t="shared" si="154"/>
        <v>0</v>
      </c>
      <c r="AL883" s="131">
        <f t="shared" si="151"/>
        <v>0</v>
      </c>
      <c r="AM883" s="131" t="str">
        <f t="shared" si="152"/>
        <v/>
      </c>
      <c r="AN883" s="131" t="str">
        <f t="shared" ca="1" si="153"/>
        <v/>
      </c>
    </row>
    <row r="884" spans="1:40" ht="20.25" customHeight="1" x14ac:dyDescent="0.3">
      <c r="A884" s="127"/>
      <c r="B884" s="164"/>
      <c r="C884" s="139"/>
      <c r="D884" s="140"/>
      <c r="E884" s="139"/>
      <c r="F884" s="139"/>
      <c r="G884" s="140"/>
      <c r="H884" s="139"/>
      <c r="I884" s="129"/>
      <c r="L884" s="128"/>
      <c r="M884" s="128"/>
      <c r="N884" s="128"/>
      <c r="O884" s="128"/>
      <c r="P884" s="128"/>
      <c r="Q884" s="128"/>
      <c r="R884" s="128"/>
      <c r="S884" s="128"/>
      <c r="T884" s="120">
        <f t="shared" si="144"/>
        <v>0</v>
      </c>
      <c r="U884" s="131"/>
      <c r="V884" s="131"/>
      <c r="W884" s="131">
        <f>SUMIFS($F$3:F884,$D$3:D884,D884,$C$3:C884,"Buy")+SUMIFS($F$3:F884,$D$3:D884,D884,$C$3:C884,"Coin Deposit",$E$3:E884,"&lt;&gt;")</f>
        <v>0</v>
      </c>
      <c r="X884" s="131">
        <f t="shared" si="145"/>
        <v>0</v>
      </c>
      <c r="Y884" s="131">
        <f>IF($D884=Y$1,SUMIFS($H$3:$H884,$G$3:$G884,Y$1,$C$3:$C884,"Sell"),0)</f>
        <v>0</v>
      </c>
      <c r="Z884" s="131">
        <f t="shared" si="146"/>
        <v>0</v>
      </c>
      <c r="AA884" s="131">
        <f>IF($D884=AA$1,SUMIFS($H$3:$H884,$G$3:$G884,AA$1,$C$3:$C884,"Sell"),0)</f>
        <v>0</v>
      </c>
      <c r="AB884" s="131">
        <f t="shared" si="147"/>
        <v>0</v>
      </c>
      <c r="AC884" s="131">
        <f>SUMIFS('Deductions and Deposits'!$H:$H,'Deductions and Deposits'!$G:$G,D884,'Deductions and Deposits'!$F:$F,"&lt;="&amp;B884)+SUMIFS($F$3:F884,$D$3:D884,D884,$C$3:C884,"Coin Deposit",$E$3:E884,"")</f>
        <v>0</v>
      </c>
      <c r="AD884" s="131">
        <f>SUMIFS('Deductions and Deposits'!$D:$D,'Deductions and Deposits'!$C:$C,D884)+SUMIFS($F:$F,$D:$D,D884,$C:$C,"Coin Deduction")</f>
        <v>0</v>
      </c>
      <c r="AE884" s="131">
        <f>Table5[[#This Row],[Column4]]+Table5[[#This Row],[Column14]]+Table5[[#This Row],[Column19]]+Table5[[#This Row],[Column12]]</f>
        <v>0</v>
      </c>
      <c r="AF884" s="131">
        <f>Table5[[#This Row],[Column5]]+Table5[[#This Row],[Column13]]+Table5[[#This Row],[Column21]]+Table5[[#This Row],[Column18]]</f>
        <v>0</v>
      </c>
      <c r="AG884" s="131">
        <f t="shared" si="148"/>
        <v>0</v>
      </c>
      <c r="AH884" s="131">
        <f t="shared" si="149"/>
        <v>0</v>
      </c>
      <c r="AI884" s="131">
        <f>Table5[[#This Row],[Column17]]-Table5[[#This Row],[Column20]]</f>
        <v>0</v>
      </c>
      <c r="AJ884" s="131">
        <f t="shared" si="150"/>
        <v>0</v>
      </c>
      <c r="AK884" s="131">
        <f t="shared" si="154"/>
        <v>0</v>
      </c>
      <c r="AL884" s="131">
        <f t="shared" si="151"/>
        <v>0</v>
      </c>
      <c r="AM884" s="131" t="str">
        <f t="shared" si="152"/>
        <v/>
      </c>
      <c r="AN884" s="131" t="str">
        <f t="shared" ca="1" si="153"/>
        <v/>
      </c>
    </row>
    <row r="885" spans="1:40" ht="20.25" customHeight="1" x14ac:dyDescent="0.3">
      <c r="A885" s="127"/>
      <c r="B885" s="164"/>
      <c r="C885" s="139"/>
      <c r="D885" s="140"/>
      <c r="E885" s="139"/>
      <c r="F885" s="139"/>
      <c r="G885" s="140"/>
      <c r="H885" s="139"/>
      <c r="I885" s="129"/>
      <c r="L885" s="128"/>
      <c r="M885" s="128"/>
      <c r="N885" s="128"/>
      <c r="O885" s="128"/>
      <c r="P885" s="128"/>
      <c r="Q885" s="128"/>
      <c r="R885" s="128"/>
      <c r="S885" s="128"/>
      <c r="T885" s="120">
        <f t="shared" si="144"/>
        <v>0</v>
      </c>
      <c r="U885" s="131"/>
      <c r="V885" s="131"/>
      <c r="W885" s="131">
        <f>SUMIFS($F$3:F885,$D$3:D885,D885,$C$3:C885,"Buy")+SUMIFS($F$3:F885,$D$3:D885,D885,$C$3:C885,"Coin Deposit",$E$3:E885,"&lt;&gt;")</f>
        <v>0</v>
      </c>
      <c r="X885" s="131">
        <f t="shared" si="145"/>
        <v>0</v>
      </c>
      <c r="Y885" s="131">
        <f>IF($D885=Y$1,SUMIFS($H$3:$H885,$G$3:$G885,Y$1,$C$3:$C885,"Sell"),0)</f>
        <v>0</v>
      </c>
      <c r="Z885" s="131">
        <f t="shared" si="146"/>
        <v>0</v>
      </c>
      <c r="AA885" s="131">
        <f>IF($D885=AA$1,SUMIFS($H$3:$H885,$G$3:$G885,AA$1,$C$3:$C885,"Sell"),0)</f>
        <v>0</v>
      </c>
      <c r="AB885" s="131">
        <f t="shared" si="147"/>
        <v>0</v>
      </c>
      <c r="AC885" s="131">
        <f>SUMIFS('Deductions and Deposits'!$H:$H,'Deductions and Deposits'!$G:$G,D885,'Deductions and Deposits'!$F:$F,"&lt;="&amp;B885)+SUMIFS($F$3:F885,$D$3:D885,D885,$C$3:C885,"Coin Deposit",$E$3:E885,"")</f>
        <v>0</v>
      </c>
      <c r="AD885" s="131">
        <f>SUMIFS('Deductions and Deposits'!$D:$D,'Deductions and Deposits'!$C:$C,D885)+SUMIFS($F:$F,$D:$D,D885,$C:$C,"Coin Deduction")</f>
        <v>0</v>
      </c>
      <c r="AE885" s="131">
        <f>Table5[[#This Row],[Column4]]+Table5[[#This Row],[Column14]]+Table5[[#This Row],[Column19]]+Table5[[#This Row],[Column12]]</f>
        <v>0</v>
      </c>
      <c r="AF885" s="131">
        <f>Table5[[#This Row],[Column5]]+Table5[[#This Row],[Column13]]+Table5[[#This Row],[Column21]]+Table5[[#This Row],[Column18]]</f>
        <v>0</v>
      </c>
      <c r="AG885" s="131">
        <f t="shared" si="148"/>
        <v>0</v>
      </c>
      <c r="AH885" s="131">
        <f t="shared" si="149"/>
        <v>0</v>
      </c>
      <c r="AI885" s="131">
        <f>Table5[[#This Row],[Column17]]-Table5[[#This Row],[Column20]]</f>
        <v>0</v>
      </c>
      <c r="AJ885" s="131">
        <f t="shared" si="150"/>
        <v>0</v>
      </c>
      <c r="AK885" s="131">
        <f t="shared" si="154"/>
        <v>0</v>
      </c>
      <c r="AL885" s="131">
        <f t="shared" si="151"/>
        <v>0</v>
      </c>
      <c r="AM885" s="131" t="str">
        <f t="shared" si="152"/>
        <v/>
      </c>
      <c r="AN885" s="131" t="str">
        <f t="shared" ca="1" si="153"/>
        <v/>
      </c>
    </row>
    <row r="886" spans="1:40" ht="20.25" customHeight="1" x14ac:dyDescent="0.3">
      <c r="A886" s="127"/>
      <c r="B886" s="164"/>
      <c r="C886" s="139"/>
      <c r="D886" s="140"/>
      <c r="E886" s="139"/>
      <c r="F886" s="139"/>
      <c r="G886" s="140"/>
      <c r="H886" s="139"/>
      <c r="I886" s="129"/>
      <c r="L886" s="128"/>
      <c r="M886" s="128"/>
      <c r="N886" s="128"/>
      <c r="O886" s="128"/>
      <c r="P886" s="128"/>
      <c r="Q886" s="128"/>
      <c r="R886" s="128"/>
      <c r="S886" s="128"/>
      <c r="T886" s="120">
        <f t="shared" si="144"/>
        <v>0</v>
      </c>
      <c r="U886" s="131"/>
      <c r="V886" s="131"/>
      <c r="W886" s="131">
        <f>SUMIFS($F$3:F886,$D$3:D886,D886,$C$3:C886,"Buy")+SUMIFS($F$3:F886,$D$3:D886,D886,$C$3:C886,"Coin Deposit",$E$3:E886,"&lt;&gt;")</f>
        <v>0</v>
      </c>
      <c r="X886" s="131">
        <f t="shared" si="145"/>
        <v>0</v>
      </c>
      <c r="Y886" s="131">
        <f>IF($D886=Y$1,SUMIFS($H$3:$H886,$G$3:$G886,Y$1,$C$3:$C886,"Sell"),0)</f>
        <v>0</v>
      </c>
      <c r="Z886" s="131">
        <f t="shared" si="146"/>
        <v>0</v>
      </c>
      <c r="AA886" s="131">
        <f>IF($D886=AA$1,SUMIFS($H$3:$H886,$G$3:$G886,AA$1,$C$3:$C886,"Sell"),0)</f>
        <v>0</v>
      </c>
      <c r="AB886" s="131">
        <f t="shared" si="147"/>
        <v>0</v>
      </c>
      <c r="AC886" s="131">
        <f>SUMIFS('Deductions and Deposits'!$H:$H,'Deductions and Deposits'!$G:$G,D886,'Deductions and Deposits'!$F:$F,"&lt;="&amp;B886)+SUMIFS($F$3:F886,$D$3:D886,D886,$C$3:C886,"Coin Deposit",$E$3:E886,"")</f>
        <v>0</v>
      </c>
      <c r="AD886" s="131">
        <f>SUMIFS('Deductions and Deposits'!$D:$D,'Deductions and Deposits'!$C:$C,D886)+SUMIFS($F:$F,$D:$D,D886,$C:$C,"Coin Deduction")</f>
        <v>0</v>
      </c>
      <c r="AE886" s="131">
        <f>Table5[[#This Row],[Column4]]+Table5[[#This Row],[Column14]]+Table5[[#This Row],[Column19]]+Table5[[#This Row],[Column12]]</f>
        <v>0</v>
      </c>
      <c r="AF886" s="131">
        <f>Table5[[#This Row],[Column5]]+Table5[[#This Row],[Column13]]+Table5[[#This Row],[Column21]]+Table5[[#This Row],[Column18]]</f>
        <v>0</v>
      </c>
      <c r="AG886" s="131">
        <f t="shared" si="148"/>
        <v>0</v>
      </c>
      <c r="AH886" s="131">
        <f t="shared" si="149"/>
        <v>0</v>
      </c>
      <c r="AI886" s="131">
        <f>Table5[[#This Row],[Column17]]-Table5[[#This Row],[Column20]]</f>
        <v>0</v>
      </c>
      <c r="AJ886" s="131">
        <f t="shared" si="150"/>
        <v>0</v>
      </c>
      <c r="AK886" s="131">
        <f t="shared" si="154"/>
        <v>0</v>
      </c>
      <c r="AL886" s="131">
        <f t="shared" si="151"/>
        <v>0</v>
      </c>
      <c r="AM886" s="131" t="str">
        <f t="shared" si="152"/>
        <v/>
      </c>
      <c r="AN886" s="131" t="str">
        <f t="shared" ca="1" si="153"/>
        <v/>
      </c>
    </row>
    <row r="887" spans="1:40" ht="20.25" customHeight="1" x14ac:dyDescent="0.3">
      <c r="A887" s="127"/>
      <c r="B887" s="164"/>
      <c r="C887" s="139"/>
      <c r="D887" s="140"/>
      <c r="E887" s="139"/>
      <c r="F887" s="139"/>
      <c r="G887" s="140"/>
      <c r="H887" s="139"/>
      <c r="I887" s="129"/>
      <c r="L887" s="128"/>
      <c r="M887" s="128"/>
      <c r="N887" s="128"/>
      <c r="O887" s="128"/>
      <c r="P887" s="128"/>
      <c r="Q887" s="128"/>
      <c r="R887" s="128"/>
      <c r="S887" s="128"/>
      <c r="T887" s="120">
        <f t="shared" si="144"/>
        <v>0</v>
      </c>
      <c r="U887" s="131"/>
      <c r="V887" s="131"/>
      <c r="W887" s="131">
        <f>SUMIFS($F$3:F887,$D$3:D887,D887,$C$3:C887,"Buy")+SUMIFS($F$3:F887,$D$3:D887,D887,$C$3:C887,"Coin Deposit",$E$3:E887,"&lt;&gt;")</f>
        <v>0</v>
      </c>
      <c r="X887" s="131">
        <f t="shared" si="145"/>
        <v>0</v>
      </c>
      <c r="Y887" s="131">
        <f>IF($D887=Y$1,SUMIFS($H$3:$H887,$G$3:$G887,Y$1,$C$3:$C887,"Sell"),0)</f>
        <v>0</v>
      </c>
      <c r="Z887" s="131">
        <f t="shared" si="146"/>
        <v>0</v>
      </c>
      <c r="AA887" s="131">
        <f>IF($D887=AA$1,SUMIFS($H$3:$H887,$G$3:$G887,AA$1,$C$3:$C887,"Sell"),0)</f>
        <v>0</v>
      </c>
      <c r="AB887" s="131">
        <f t="shared" si="147"/>
        <v>0</v>
      </c>
      <c r="AC887" s="131">
        <f>SUMIFS('Deductions and Deposits'!$H:$H,'Deductions and Deposits'!$G:$G,D887,'Deductions and Deposits'!$F:$F,"&lt;="&amp;B887)+SUMIFS($F$3:F887,$D$3:D887,D887,$C$3:C887,"Coin Deposit",$E$3:E887,"")</f>
        <v>0</v>
      </c>
      <c r="AD887" s="131">
        <f>SUMIFS('Deductions and Deposits'!$D:$D,'Deductions and Deposits'!$C:$C,D887)+SUMIFS($F:$F,$D:$D,D887,$C:$C,"Coin Deduction")</f>
        <v>0</v>
      </c>
      <c r="AE887" s="131">
        <f>Table5[[#This Row],[Column4]]+Table5[[#This Row],[Column14]]+Table5[[#This Row],[Column19]]+Table5[[#This Row],[Column12]]</f>
        <v>0</v>
      </c>
      <c r="AF887" s="131">
        <f>Table5[[#This Row],[Column5]]+Table5[[#This Row],[Column13]]+Table5[[#This Row],[Column21]]+Table5[[#This Row],[Column18]]</f>
        <v>0</v>
      </c>
      <c r="AG887" s="131">
        <f t="shared" si="148"/>
        <v>0</v>
      </c>
      <c r="AH887" s="131">
        <f t="shared" si="149"/>
        <v>0</v>
      </c>
      <c r="AI887" s="131">
        <f>Table5[[#This Row],[Column17]]-Table5[[#This Row],[Column20]]</f>
        <v>0</v>
      </c>
      <c r="AJ887" s="131">
        <f t="shared" si="150"/>
        <v>0</v>
      </c>
      <c r="AK887" s="131">
        <f t="shared" si="154"/>
        <v>0</v>
      </c>
      <c r="AL887" s="131">
        <f t="shared" si="151"/>
        <v>0</v>
      </c>
      <c r="AM887" s="131" t="str">
        <f t="shared" si="152"/>
        <v/>
      </c>
      <c r="AN887" s="131" t="str">
        <f t="shared" ca="1" si="153"/>
        <v/>
      </c>
    </row>
    <row r="888" spans="1:40" ht="20.25" customHeight="1" x14ac:dyDescent="0.3">
      <c r="A888" s="127"/>
      <c r="B888" s="164"/>
      <c r="C888" s="139"/>
      <c r="D888" s="140"/>
      <c r="E888" s="139"/>
      <c r="F888" s="139"/>
      <c r="G888" s="140"/>
      <c r="H888" s="139"/>
      <c r="I888" s="129"/>
      <c r="L888" s="128"/>
      <c r="M888" s="128"/>
      <c r="N888" s="128"/>
      <c r="O888" s="128"/>
      <c r="P888" s="128"/>
      <c r="Q888" s="128"/>
      <c r="R888" s="128"/>
      <c r="S888" s="128"/>
      <c r="T888" s="120">
        <f t="shared" si="144"/>
        <v>0</v>
      </c>
      <c r="U888" s="131"/>
      <c r="V888" s="131"/>
      <c r="W888" s="131">
        <f>SUMIFS($F$3:F888,$D$3:D888,D888,$C$3:C888,"Buy")+SUMIFS($F$3:F888,$D$3:D888,D888,$C$3:C888,"Coin Deposit",$E$3:E888,"&lt;&gt;")</f>
        <v>0</v>
      </c>
      <c r="X888" s="131">
        <f t="shared" si="145"/>
        <v>0</v>
      </c>
      <c r="Y888" s="131">
        <f>IF($D888=Y$1,SUMIFS($H$3:$H888,$G$3:$G888,Y$1,$C$3:$C888,"Sell"),0)</f>
        <v>0</v>
      </c>
      <c r="Z888" s="131">
        <f t="shared" si="146"/>
        <v>0</v>
      </c>
      <c r="AA888" s="131">
        <f>IF($D888=AA$1,SUMIFS($H$3:$H888,$G$3:$G888,AA$1,$C$3:$C888,"Sell"),0)</f>
        <v>0</v>
      </c>
      <c r="AB888" s="131">
        <f t="shared" si="147"/>
        <v>0</v>
      </c>
      <c r="AC888" s="131">
        <f>SUMIFS('Deductions and Deposits'!$H:$H,'Deductions and Deposits'!$G:$G,D888,'Deductions and Deposits'!$F:$F,"&lt;="&amp;B888)+SUMIFS($F$3:F888,$D$3:D888,D888,$C$3:C888,"Coin Deposit",$E$3:E888,"")</f>
        <v>0</v>
      </c>
      <c r="AD888" s="131">
        <f>SUMIFS('Deductions and Deposits'!$D:$D,'Deductions and Deposits'!$C:$C,D888)+SUMIFS($F:$F,$D:$D,D888,$C:$C,"Coin Deduction")</f>
        <v>0</v>
      </c>
      <c r="AE888" s="131">
        <f>Table5[[#This Row],[Column4]]+Table5[[#This Row],[Column14]]+Table5[[#This Row],[Column19]]+Table5[[#This Row],[Column12]]</f>
        <v>0</v>
      </c>
      <c r="AF888" s="131">
        <f>Table5[[#This Row],[Column5]]+Table5[[#This Row],[Column13]]+Table5[[#This Row],[Column21]]+Table5[[#This Row],[Column18]]</f>
        <v>0</v>
      </c>
      <c r="AG888" s="131">
        <f t="shared" si="148"/>
        <v>0</v>
      </c>
      <c r="AH888" s="131">
        <f t="shared" si="149"/>
        <v>0</v>
      </c>
      <c r="AI888" s="131">
        <f>Table5[[#This Row],[Column17]]-Table5[[#This Row],[Column20]]</f>
        <v>0</v>
      </c>
      <c r="AJ888" s="131">
        <f t="shared" si="150"/>
        <v>0</v>
      </c>
      <c r="AK888" s="131">
        <f t="shared" si="154"/>
        <v>0</v>
      </c>
      <c r="AL888" s="131">
        <f t="shared" si="151"/>
        <v>0</v>
      </c>
      <c r="AM888" s="131" t="str">
        <f t="shared" si="152"/>
        <v/>
      </c>
      <c r="AN888" s="131" t="str">
        <f t="shared" ca="1" si="153"/>
        <v/>
      </c>
    </row>
    <row r="889" spans="1:40" ht="20.25" customHeight="1" x14ac:dyDescent="0.3">
      <c r="A889" s="127"/>
      <c r="B889" s="164"/>
      <c r="C889" s="139"/>
      <c r="D889" s="140"/>
      <c r="E889" s="139"/>
      <c r="F889" s="139"/>
      <c r="G889" s="140"/>
      <c r="H889" s="139"/>
      <c r="I889" s="129"/>
      <c r="L889" s="128"/>
      <c r="M889" s="128"/>
      <c r="N889" s="128"/>
      <c r="O889" s="128"/>
      <c r="P889" s="128"/>
      <c r="Q889" s="128"/>
      <c r="R889" s="128"/>
      <c r="S889" s="128"/>
      <c r="T889" s="120">
        <f t="shared" si="144"/>
        <v>0</v>
      </c>
      <c r="U889" s="131"/>
      <c r="V889" s="131"/>
      <c r="W889" s="131">
        <f>SUMIFS($F$3:F889,$D$3:D889,D889,$C$3:C889,"Buy")+SUMIFS($F$3:F889,$D$3:D889,D889,$C$3:C889,"Coin Deposit",$E$3:E889,"&lt;&gt;")</f>
        <v>0</v>
      </c>
      <c r="X889" s="131">
        <f t="shared" si="145"/>
        <v>0</v>
      </c>
      <c r="Y889" s="131">
        <f>IF($D889=Y$1,SUMIFS($H$3:$H889,$G$3:$G889,Y$1,$C$3:$C889,"Sell"),0)</f>
        <v>0</v>
      </c>
      <c r="Z889" s="131">
        <f t="shared" si="146"/>
        <v>0</v>
      </c>
      <c r="AA889" s="131">
        <f>IF($D889=AA$1,SUMIFS($H$3:$H889,$G$3:$G889,AA$1,$C$3:$C889,"Sell"),0)</f>
        <v>0</v>
      </c>
      <c r="AB889" s="131">
        <f t="shared" si="147"/>
        <v>0</v>
      </c>
      <c r="AC889" s="131">
        <f>SUMIFS('Deductions and Deposits'!$H:$H,'Deductions and Deposits'!$G:$G,D889,'Deductions and Deposits'!$F:$F,"&lt;="&amp;B889)+SUMIFS($F$3:F889,$D$3:D889,D889,$C$3:C889,"Coin Deposit",$E$3:E889,"")</f>
        <v>0</v>
      </c>
      <c r="AD889" s="131">
        <f>SUMIFS('Deductions and Deposits'!$D:$D,'Deductions and Deposits'!$C:$C,D889)+SUMIFS($F:$F,$D:$D,D889,$C:$C,"Coin Deduction")</f>
        <v>0</v>
      </c>
      <c r="AE889" s="131">
        <f>Table5[[#This Row],[Column4]]+Table5[[#This Row],[Column14]]+Table5[[#This Row],[Column19]]+Table5[[#This Row],[Column12]]</f>
        <v>0</v>
      </c>
      <c r="AF889" s="131">
        <f>Table5[[#This Row],[Column5]]+Table5[[#This Row],[Column13]]+Table5[[#This Row],[Column21]]+Table5[[#This Row],[Column18]]</f>
        <v>0</v>
      </c>
      <c r="AG889" s="131">
        <f t="shared" si="148"/>
        <v>0</v>
      </c>
      <c r="AH889" s="131">
        <f t="shared" si="149"/>
        <v>0</v>
      </c>
      <c r="AI889" s="131">
        <f>Table5[[#This Row],[Column17]]-Table5[[#This Row],[Column20]]</f>
        <v>0</v>
      </c>
      <c r="AJ889" s="131">
        <f t="shared" si="150"/>
        <v>0</v>
      </c>
      <c r="AK889" s="131">
        <f t="shared" si="154"/>
        <v>0</v>
      </c>
      <c r="AL889" s="131">
        <f t="shared" si="151"/>
        <v>0</v>
      </c>
      <c r="AM889" s="131" t="str">
        <f t="shared" si="152"/>
        <v/>
      </c>
      <c r="AN889" s="131" t="str">
        <f t="shared" ca="1" si="153"/>
        <v/>
      </c>
    </row>
    <row r="890" spans="1:40" ht="20.25" customHeight="1" x14ac:dyDescent="0.3">
      <c r="A890" s="127"/>
      <c r="B890" s="164"/>
      <c r="C890" s="139"/>
      <c r="D890" s="140"/>
      <c r="E890" s="139"/>
      <c r="F890" s="139"/>
      <c r="G890" s="140"/>
      <c r="H890" s="139"/>
      <c r="I890" s="129"/>
      <c r="L890" s="128"/>
      <c r="M890" s="128"/>
      <c r="N890" s="128"/>
      <c r="O890" s="128"/>
      <c r="P890" s="128"/>
      <c r="Q890" s="128"/>
      <c r="R890" s="128"/>
      <c r="S890" s="128"/>
      <c r="T890" s="120">
        <f t="shared" si="144"/>
        <v>0</v>
      </c>
      <c r="U890" s="131"/>
      <c r="V890" s="131"/>
      <c r="W890" s="131">
        <f>SUMIFS($F$3:F890,$D$3:D890,D890,$C$3:C890,"Buy")+SUMIFS($F$3:F890,$D$3:D890,D890,$C$3:C890,"Coin Deposit",$E$3:E890,"&lt;&gt;")</f>
        <v>0</v>
      </c>
      <c r="X890" s="131">
        <f t="shared" si="145"/>
        <v>0</v>
      </c>
      <c r="Y890" s="131">
        <f>IF($D890=Y$1,SUMIFS($H$3:$H890,$G$3:$G890,Y$1,$C$3:$C890,"Sell"),0)</f>
        <v>0</v>
      </c>
      <c r="Z890" s="131">
        <f t="shared" si="146"/>
        <v>0</v>
      </c>
      <c r="AA890" s="131">
        <f>IF($D890=AA$1,SUMIFS($H$3:$H890,$G$3:$G890,AA$1,$C$3:$C890,"Sell"),0)</f>
        <v>0</v>
      </c>
      <c r="AB890" s="131">
        <f t="shared" si="147"/>
        <v>0</v>
      </c>
      <c r="AC890" s="131">
        <f>SUMIFS('Deductions and Deposits'!$H:$H,'Deductions and Deposits'!$G:$G,D890,'Deductions and Deposits'!$F:$F,"&lt;="&amp;B890)+SUMIFS($F$3:F890,$D$3:D890,D890,$C$3:C890,"Coin Deposit",$E$3:E890,"")</f>
        <v>0</v>
      </c>
      <c r="AD890" s="131">
        <f>SUMIFS('Deductions and Deposits'!$D:$D,'Deductions and Deposits'!$C:$C,D890)+SUMIFS($F:$F,$D:$D,D890,$C:$C,"Coin Deduction")</f>
        <v>0</v>
      </c>
      <c r="AE890" s="131">
        <f>Table5[[#This Row],[Column4]]+Table5[[#This Row],[Column14]]+Table5[[#This Row],[Column19]]+Table5[[#This Row],[Column12]]</f>
        <v>0</v>
      </c>
      <c r="AF890" s="131">
        <f>Table5[[#This Row],[Column5]]+Table5[[#This Row],[Column13]]+Table5[[#This Row],[Column21]]+Table5[[#This Row],[Column18]]</f>
        <v>0</v>
      </c>
      <c r="AG890" s="131">
        <f t="shared" si="148"/>
        <v>0</v>
      </c>
      <c r="AH890" s="131">
        <f t="shared" si="149"/>
        <v>0</v>
      </c>
      <c r="AI890" s="131">
        <f>Table5[[#This Row],[Column17]]-Table5[[#This Row],[Column20]]</f>
        <v>0</v>
      </c>
      <c r="AJ890" s="131">
        <f t="shared" si="150"/>
        <v>0</v>
      </c>
      <c r="AK890" s="131">
        <f t="shared" si="154"/>
        <v>0</v>
      </c>
      <c r="AL890" s="131">
        <f t="shared" si="151"/>
        <v>0</v>
      </c>
      <c r="AM890" s="131" t="str">
        <f t="shared" si="152"/>
        <v/>
      </c>
      <c r="AN890" s="131" t="str">
        <f t="shared" ca="1" si="153"/>
        <v/>
      </c>
    </row>
    <row r="891" spans="1:40" ht="20.25" customHeight="1" x14ac:dyDescent="0.3">
      <c r="A891" s="127"/>
      <c r="B891" s="164"/>
      <c r="C891" s="139"/>
      <c r="D891" s="140"/>
      <c r="E891" s="139"/>
      <c r="F891" s="139"/>
      <c r="G891" s="140"/>
      <c r="H891" s="139"/>
      <c r="I891" s="129"/>
      <c r="L891" s="128"/>
      <c r="M891" s="128"/>
      <c r="N891" s="128"/>
      <c r="O891" s="128"/>
      <c r="P891" s="128"/>
      <c r="Q891" s="128"/>
      <c r="R891" s="128"/>
      <c r="S891" s="128"/>
      <c r="T891" s="120">
        <f t="shared" si="144"/>
        <v>0</v>
      </c>
      <c r="U891" s="131"/>
      <c r="V891" s="131"/>
      <c r="W891" s="131">
        <f>SUMIFS($F$3:F891,$D$3:D891,D891,$C$3:C891,"Buy")+SUMIFS($F$3:F891,$D$3:D891,D891,$C$3:C891,"Coin Deposit",$E$3:E891,"&lt;&gt;")</f>
        <v>0</v>
      </c>
      <c r="X891" s="131">
        <f t="shared" si="145"/>
        <v>0</v>
      </c>
      <c r="Y891" s="131">
        <f>IF($D891=Y$1,SUMIFS($H$3:$H891,$G$3:$G891,Y$1,$C$3:$C891,"Sell"),0)</f>
        <v>0</v>
      </c>
      <c r="Z891" s="131">
        <f t="shared" si="146"/>
        <v>0</v>
      </c>
      <c r="AA891" s="131">
        <f>IF($D891=AA$1,SUMIFS($H$3:$H891,$G$3:$G891,AA$1,$C$3:$C891,"Sell"),0)</f>
        <v>0</v>
      </c>
      <c r="AB891" s="131">
        <f t="shared" si="147"/>
        <v>0</v>
      </c>
      <c r="AC891" s="131">
        <f>SUMIFS('Deductions and Deposits'!$H:$H,'Deductions and Deposits'!$G:$G,D891,'Deductions and Deposits'!$F:$F,"&lt;="&amp;B891)+SUMIFS($F$3:F891,$D$3:D891,D891,$C$3:C891,"Coin Deposit",$E$3:E891,"")</f>
        <v>0</v>
      </c>
      <c r="AD891" s="131">
        <f>SUMIFS('Deductions and Deposits'!$D:$D,'Deductions and Deposits'!$C:$C,D891)+SUMIFS($F:$F,$D:$D,D891,$C:$C,"Coin Deduction")</f>
        <v>0</v>
      </c>
      <c r="AE891" s="131">
        <f>Table5[[#This Row],[Column4]]+Table5[[#This Row],[Column14]]+Table5[[#This Row],[Column19]]+Table5[[#This Row],[Column12]]</f>
        <v>0</v>
      </c>
      <c r="AF891" s="131">
        <f>Table5[[#This Row],[Column5]]+Table5[[#This Row],[Column13]]+Table5[[#This Row],[Column21]]+Table5[[#This Row],[Column18]]</f>
        <v>0</v>
      </c>
      <c r="AG891" s="131">
        <f t="shared" si="148"/>
        <v>0</v>
      </c>
      <c r="AH891" s="131">
        <f t="shared" si="149"/>
        <v>0</v>
      </c>
      <c r="AI891" s="131">
        <f>Table5[[#This Row],[Column17]]-Table5[[#This Row],[Column20]]</f>
        <v>0</v>
      </c>
      <c r="AJ891" s="131">
        <f t="shared" si="150"/>
        <v>0</v>
      </c>
      <c r="AK891" s="131">
        <f t="shared" si="154"/>
        <v>0</v>
      </c>
      <c r="AL891" s="131">
        <f t="shared" si="151"/>
        <v>0</v>
      </c>
      <c r="AM891" s="131" t="str">
        <f t="shared" si="152"/>
        <v/>
      </c>
      <c r="AN891" s="131" t="str">
        <f t="shared" ca="1" si="153"/>
        <v/>
      </c>
    </row>
    <row r="892" spans="1:40" ht="20.25" customHeight="1" x14ac:dyDescent="0.3">
      <c r="A892" s="127"/>
      <c r="B892" s="164"/>
      <c r="C892" s="139"/>
      <c r="D892" s="140"/>
      <c r="E892" s="139"/>
      <c r="F892" s="139"/>
      <c r="G892" s="140"/>
      <c r="H892" s="139"/>
      <c r="I892" s="129"/>
      <c r="L892" s="128"/>
      <c r="M892" s="128"/>
      <c r="N892" s="128"/>
      <c r="O892" s="128"/>
      <c r="P892" s="128"/>
      <c r="Q892" s="128"/>
      <c r="R892" s="128"/>
      <c r="S892" s="128"/>
      <c r="T892" s="120">
        <f t="shared" si="144"/>
        <v>0</v>
      </c>
      <c r="U892" s="131"/>
      <c r="V892" s="131"/>
      <c r="W892" s="131">
        <f>SUMIFS($F$3:F892,$D$3:D892,D892,$C$3:C892,"Buy")+SUMIFS($F$3:F892,$D$3:D892,D892,$C$3:C892,"Coin Deposit",$E$3:E892,"&lt;&gt;")</f>
        <v>0</v>
      </c>
      <c r="X892" s="131">
        <f t="shared" si="145"/>
        <v>0</v>
      </c>
      <c r="Y892" s="131">
        <f>IF($D892=Y$1,SUMIFS($H$3:$H892,$G$3:$G892,Y$1,$C$3:$C892,"Sell"),0)</f>
        <v>0</v>
      </c>
      <c r="Z892" s="131">
        <f t="shared" si="146"/>
        <v>0</v>
      </c>
      <c r="AA892" s="131">
        <f>IF($D892=AA$1,SUMIFS($H$3:$H892,$G$3:$G892,AA$1,$C$3:$C892,"Sell"),0)</f>
        <v>0</v>
      </c>
      <c r="AB892" s="131">
        <f t="shared" si="147"/>
        <v>0</v>
      </c>
      <c r="AC892" s="131">
        <f>SUMIFS('Deductions and Deposits'!$H:$H,'Deductions and Deposits'!$G:$G,D892,'Deductions and Deposits'!$F:$F,"&lt;="&amp;B892)+SUMIFS($F$3:F892,$D$3:D892,D892,$C$3:C892,"Coin Deposit",$E$3:E892,"")</f>
        <v>0</v>
      </c>
      <c r="AD892" s="131">
        <f>SUMIFS('Deductions and Deposits'!$D:$D,'Deductions and Deposits'!$C:$C,D892)+SUMIFS($F:$F,$D:$D,D892,$C:$C,"Coin Deduction")</f>
        <v>0</v>
      </c>
      <c r="AE892" s="131">
        <f>Table5[[#This Row],[Column4]]+Table5[[#This Row],[Column14]]+Table5[[#This Row],[Column19]]+Table5[[#This Row],[Column12]]</f>
        <v>0</v>
      </c>
      <c r="AF892" s="131">
        <f>Table5[[#This Row],[Column5]]+Table5[[#This Row],[Column13]]+Table5[[#This Row],[Column21]]+Table5[[#This Row],[Column18]]</f>
        <v>0</v>
      </c>
      <c r="AG892" s="131">
        <f t="shared" si="148"/>
        <v>0</v>
      </c>
      <c r="AH892" s="131">
        <f t="shared" si="149"/>
        <v>0</v>
      </c>
      <c r="AI892" s="131">
        <f>Table5[[#This Row],[Column17]]-Table5[[#This Row],[Column20]]</f>
        <v>0</v>
      </c>
      <c r="AJ892" s="131">
        <f t="shared" si="150"/>
        <v>0</v>
      </c>
      <c r="AK892" s="131">
        <f t="shared" si="154"/>
        <v>0</v>
      </c>
      <c r="AL892" s="131">
        <f t="shared" si="151"/>
        <v>0</v>
      </c>
      <c r="AM892" s="131" t="str">
        <f t="shared" si="152"/>
        <v/>
      </c>
      <c r="AN892" s="131" t="str">
        <f t="shared" ca="1" si="153"/>
        <v/>
      </c>
    </row>
    <row r="893" spans="1:40" ht="20.25" customHeight="1" x14ac:dyDescent="0.3">
      <c r="A893" s="127"/>
      <c r="B893" s="164"/>
      <c r="C893" s="139"/>
      <c r="D893" s="140"/>
      <c r="E893" s="139"/>
      <c r="F893" s="139"/>
      <c r="G893" s="140"/>
      <c r="H893" s="139"/>
      <c r="I893" s="129"/>
      <c r="L893" s="128"/>
      <c r="M893" s="128"/>
      <c r="N893" s="128"/>
      <c r="O893" s="128"/>
      <c r="P893" s="128"/>
      <c r="Q893" s="128"/>
      <c r="R893" s="128"/>
      <c r="S893" s="128"/>
      <c r="T893" s="120">
        <f t="shared" si="144"/>
        <v>0</v>
      </c>
      <c r="U893" s="131"/>
      <c r="V893" s="131"/>
      <c r="W893" s="131">
        <f>SUMIFS($F$3:F893,$D$3:D893,D893,$C$3:C893,"Buy")+SUMIFS($F$3:F893,$D$3:D893,D893,$C$3:C893,"Coin Deposit",$E$3:E893,"&lt;&gt;")</f>
        <v>0</v>
      </c>
      <c r="X893" s="131">
        <f t="shared" si="145"/>
        <v>0</v>
      </c>
      <c r="Y893" s="131">
        <f>IF($D893=Y$1,SUMIFS($H$3:$H893,$G$3:$G893,Y$1,$C$3:$C893,"Sell"),0)</f>
        <v>0</v>
      </c>
      <c r="Z893" s="131">
        <f t="shared" si="146"/>
        <v>0</v>
      </c>
      <c r="AA893" s="131">
        <f>IF($D893=AA$1,SUMIFS($H$3:$H893,$G$3:$G893,AA$1,$C$3:$C893,"Sell"),0)</f>
        <v>0</v>
      </c>
      <c r="AB893" s="131">
        <f t="shared" si="147"/>
        <v>0</v>
      </c>
      <c r="AC893" s="131">
        <f>SUMIFS('Deductions and Deposits'!$H:$H,'Deductions and Deposits'!$G:$G,D893,'Deductions and Deposits'!$F:$F,"&lt;="&amp;B893)+SUMIFS($F$3:F893,$D$3:D893,D893,$C$3:C893,"Coin Deposit",$E$3:E893,"")</f>
        <v>0</v>
      </c>
      <c r="AD893" s="131">
        <f>SUMIFS('Deductions and Deposits'!$D:$D,'Deductions and Deposits'!$C:$C,D893)+SUMIFS($F:$F,$D:$D,D893,$C:$C,"Coin Deduction")</f>
        <v>0</v>
      </c>
      <c r="AE893" s="131">
        <f>Table5[[#This Row],[Column4]]+Table5[[#This Row],[Column14]]+Table5[[#This Row],[Column19]]+Table5[[#This Row],[Column12]]</f>
        <v>0</v>
      </c>
      <c r="AF893" s="131">
        <f>Table5[[#This Row],[Column5]]+Table5[[#This Row],[Column13]]+Table5[[#This Row],[Column21]]+Table5[[#This Row],[Column18]]</f>
        <v>0</v>
      </c>
      <c r="AG893" s="131">
        <f t="shared" si="148"/>
        <v>0</v>
      </c>
      <c r="AH893" s="131">
        <f t="shared" si="149"/>
        <v>0</v>
      </c>
      <c r="AI893" s="131">
        <f>Table5[[#This Row],[Column17]]-Table5[[#This Row],[Column20]]</f>
        <v>0</v>
      </c>
      <c r="AJ893" s="131">
        <f t="shared" si="150"/>
        <v>0</v>
      </c>
      <c r="AK893" s="131">
        <f t="shared" si="154"/>
        <v>0</v>
      </c>
      <c r="AL893" s="131">
        <f t="shared" si="151"/>
        <v>0</v>
      </c>
      <c r="AM893" s="131" t="str">
        <f t="shared" si="152"/>
        <v/>
      </c>
      <c r="AN893" s="131" t="str">
        <f t="shared" ca="1" si="153"/>
        <v/>
      </c>
    </row>
    <row r="894" spans="1:40" ht="20.25" customHeight="1" x14ac:dyDescent="0.3">
      <c r="A894" s="127"/>
      <c r="B894" s="164"/>
      <c r="C894" s="139"/>
      <c r="D894" s="140"/>
      <c r="E894" s="139"/>
      <c r="F894" s="139"/>
      <c r="G894" s="140"/>
      <c r="H894" s="139"/>
      <c r="I894" s="129"/>
      <c r="L894" s="128"/>
      <c r="M894" s="128"/>
      <c r="N894" s="128"/>
      <c r="O894" s="128"/>
      <c r="P894" s="128"/>
      <c r="Q894" s="128"/>
      <c r="R894" s="128"/>
      <c r="S894" s="128"/>
      <c r="T894" s="120">
        <f t="shared" si="144"/>
        <v>0</v>
      </c>
      <c r="U894" s="131"/>
      <c r="V894" s="131"/>
      <c r="W894" s="131">
        <f>SUMIFS($F$3:F894,$D$3:D894,D894,$C$3:C894,"Buy")+SUMIFS($F$3:F894,$D$3:D894,D894,$C$3:C894,"Coin Deposit",$E$3:E894,"&lt;&gt;")</f>
        <v>0</v>
      </c>
      <c r="X894" s="131">
        <f t="shared" si="145"/>
        <v>0</v>
      </c>
      <c r="Y894" s="131">
        <f>IF($D894=Y$1,SUMIFS($H$3:$H894,$G$3:$G894,Y$1,$C$3:$C894,"Sell"),0)</f>
        <v>0</v>
      </c>
      <c r="Z894" s="131">
        <f t="shared" si="146"/>
        <v>0</v>
      </c>
      <c r="AA894" s="131">
        <f>IF($D894=AA$1,SUMIFS($H$3:$H894,$G$3:$G894,AA$1,$C$3:$C894,"Sell"),0)</f>
        <v>0</v>
      </c>
      <c r="AB894" s="131">
        <f t="shared" si="147"/>
        <v>0</v>
      </c>
      <c r="AC894" s="131">
        <f>SUMIFS('Deductions and Deposits'!$H:$H,'Deductions and Deposits'!$G:$G,D894,'Deductions and Deposits'!$F:$F,"&lt;="&amp;B894)+SUMIFS($F$3:F894,$D$3:D894,D894,$C$3:C894,"Coin Deposit",$E$3:E894,"")</f>
        <v>0</v>
      </c>
      <c r="AD894" s="131">
        <f>SUMIFS('Deductions and Deposits'!$D:$D,'Deductions and Deposits'!$C:$C,D894)+SUMIFS($F:$F,$D:$D,D894,$C:$C,"Coin Deduction")</f>
        <v>0</v>
      </c>
      <c r="AE894" s="131">
        <f>Table5[[#This Row],[Column4]]+Table5[[#This Row],[Column14]]+Table5[[#This Row],[Column19]]+Table5[[#This Row],[Column12]]</f>
        <v>0</v>
      </c>
      <c r="AF894" s="131">
        <f>Table5[[#This Row],[Column5]]+Table5[[#This Row],[Column13]]+Table5[[#This Row],[Column21]]+Table5[[#This Row],[Column18]]</f>
        <v>0</v>
      </c>
      <c r="AG894" s="131">
        <f t="shared" si="148"/>
        <v>0</v>
      </c>
      <c r="AH894" s="131">
        <f t="shared" si="149"/>
        <v>0</v>
      </c>
      <c r="AI894" s="131">
        <f>Table5[[#This Row],[Column17]]-Table5[[#This Row],[Column20]]</f>
        <v>0</v>
      </c>
      <c r="AJ894" s="131">
        <f t="shared" si="150"/>
        <v>0</v>
      </c>
      <c r="AK894" s="131">
        <f t="shared" si="154"/>
        <v>0</v>
      </c>
      <c r="AL894" s="131">
        <f t="shared" si="151"/>
        <v>0</v>
      </c>
      <c r="AM894" s="131" t="str">
        <f t="shared" si="152"/>
        <v/>
      </c>
      <c r="AN894" s="131" t="str">
        <f t="shared" ca="1" si="153"/>
        <v/>
      </c>
    </row>
    <row r="895" spans="1:40" ht="20.25" customHeight="1" x14ac:dyDescent="0.3">
      <c r="A895" s="127"/>
      <c r="B895" s="164"/>
      <c r="C895" s="139"/>
      <c r="D895" s="140"/>
      <c r="E895" s="139"/>
      <c r="F895" s="139"/>
      <c r="G895" s="140"/>
      <c r="H895" s="139"/>
      <c r="I895" s="129"/>
      <c r="L895" s="128"/>
      <c r="M895" s="128"/>
      <c r="N895" s="128"/>
      <c r="O895" s="128"/>
      <c r="P895" s="128"/>
      <c r="Q895" s="128"/>
      <c r="R895" s="128"/>
      <c r="S895" s="128"/>
      <c r="T895" s="120">
        <f t="shared" si="144"/>
        <v>0</v>
      </c>
      <c r="U895" s="131"/>
      <c r="V895" s="131"/>
      <c r="W895" s="131">
        <f>SUMIFS($F$3:F895,$D$3:D895,D895,$C$3:C895,"Buy")+SUMIFS($F$3:F895,$D$3:D895,D895,$C$3:C895,"Coin Deposit",$E$3:E895,"&lt;&gt;")</f>
        <v>0</v>
      </c>
      <c r="X895" s="131">
        <f t="shared" si="145"/>
        <v>0</v>
      </c>
      <c r="Y895" s="131">
        <f>IF($D895=Y$1,SUMIFS($H$3:$H895,$G$3:$G895,Y$1,$C$3:$C895,"Sell"),0)</f>
        <v>0</v>
      </c>
      <c r="Z895" s="131">
        <f t="shared" si="146"/>
        <v>0</v>
      </c>
      <c r="AA895" s="131">
        <f>IF($D895=AA$1,SUMIFS($H$3:$H895,$G$3:$G895,AA$1,$C$3:$C895,"Sell"),0)</f>
        <v>0</v>
      </c>
      <c r="AB895" s="131">
        <f t="shared" si="147"/>
        <v>0</v>
      </c>
      <c r="AC895" s="131">
        <f>SUMIFS('Deductions and Deposits'!$H:$H,'Deductions and Deposits'!$G:$G,D895,'Deductions and Deposits'!$F:$F,"&lt;="&amp;B895)+SUMIFS($F$3:F895,$D$3:D895,D895,$C$3:C895,"Coin Deposit",$E$3:E895,"")</f>
        <v>0</v>
      </c>
      <c r="AD895" s="131">
        <f>SUMIFS('Deductions and Deposits'!$D:$D,'Deductions and Deposits'!$C:$C,D895)+SUMIFS($F:$F,$D:$D,D895,$C:$C,"Coin Deduction")</f>
        <v>0</v>
      </c>
      <c r="AE895" s="131">
        <f>Table5[[#This Row],[Column4]]+Table5[[#This Row],[Column14]]+Table5[[#This Row],[Column19]]+Table5[[#This Row],[Column12]]</f>
        <v>0</v>
      </c>
      <c r="AF895" s="131">
        <f>Table5[[#This Row],[Column5]]+Table5[[#This Row],[Column13]]+Table5[[#This Row],[Column21]]+Table5[[#This Row],[Column18]]</f>
        <v>0</v>
      </c>
      <c r="AG895" s="131">
        <f t="shared" si="148"/>
        <v>0</v>
      </c>
      <c r="AH895" s="131">
        <f t="shared" si="149"/>
        <v>0</v>
      </c>
      <c r="AI895" s="131">
        <f>Table5[[#This Row],[Column17]]-Table5[[#This Row],[Column20]]</f>
        <v>0</v>
      </c>
      <c r="AJ895" s="131">
        <f t="shared" si="150"/>
        <v>0</v>
      </c>
      <c r="AK895" s="131">
        <f t="shared" si="154"/>
        <v>0</v>
      </c>
      <c r="AL895" s="131">
        <f t="shared" si="151"/>
        <v>0</v>
      </c>
      <c r="AM895" s="131" t="str">
        <f t="shared" si="152"/>
        <v/>
      </c>
      <c r="AN895" s="131" t="str">
        <f t="shared" ca="1" si="153"/>
        <v/>
      </c>
    </row>
    <row r="896" spans="1:40" ht="20.25" customHeight="1" x14ac:dyDescent="0.3">
      <c r="A896" s="127"/>
      <c r="B896" s="164"/>
      <c r="C896" s="139"/>
      <c r="D896" s="140"/>
      <c r="E896" s="139"/>
      <c r="F896" s="139"/>
      <c r="G896" s="140"/>
      <c r="H896" s="139"/>
      <c r="I896" s="129"/>
      <c r="L896" s="128"/>
      <c r="M896" s="128"/>
      <c r="N896" s="128"/>
      <c r="O896" s="128"/>
      <c r="P896" s="128"/>
      <c r="Q896" s="128"/>
      <c r="R896" s="128"/>
      <c r="S896" s="128"/>
      <c r="T896" s="120">
        <f t="shared" si="144"/>
        <v>0</v>
      </c>
      <c r="U896" s="131"/>
      <c r="V896" s="131"/>
      <c r="W896" s="131">
        <f>SUMIFS($F$3:F896,$D$3:D896,D896,$C$3:C896,"Buy")+SUMIFS($F$3:F896,$D$3:D896,D896,$C$3:C896,"Coin Deposit",$E$3:E896,"&lt;&gt;")</f>
        <v>0</v>
      </c>
      <c r="X896" s="131">
        <f t="shared" si="145"/>
        <v>0</v>
      </c>
      <c r="Y896" s="131">
        <f>IF($D896=Y$1,SUMIFS($H$3:$H896,$G$3:$G896,Y$1,$C$3:$C896,"Sell"),0)</f>
        <v>0</v>
      </c>
      <c r="Z896" s="131">
        <f t="shared" si="146"/>
        <v>0</v>
      </c>
      <c r="AA896" s="131">
        <f>IF($D896=AA$1,SUMIFS($H$3:$H896,$G$3:$G896,AA$1,$C$3:$C896,"Sell"),0)</f>
        <v>0</v>
      </c>
      <c r="AB896" s="131">
        <f t="shared" si="147"/>
        <v>0</v>
      </c>
      <c r="AC896" s="131">
        <f>SUMIFS('Deductions and Deposits'!$H:$H,'Deductions and Deposits'!$G:$G,D896,'Deductions and Deposits'!$F:$F,"&lt;="&amp;B896)+SUMIFS($F$3:F896,$D$3:D896,D896,$C$3:C896,"Coin Deposit",$E$3:E896,"")</f>
        <v>0</v>
      </c>
      <c r="AD896" s="131">
        <f>SUMIFS('Deductions and Deposits'!$D:$D,'Deductions and Deposits'!$C:$C,D896)+SUMIFS($F:$F,$D:$D,D896,$C:$C,"Coin Deduction")</f>
        <v>0</v>
      </c>
      <c r="AE896" s="131">
        <f>Table5[[#This Row],[Column4]]+Table5[[#This Row],[Column14]]+Table5[[#This Row],[Column19]]+Table5[[#This Row],[Column12]]</f>
        <v>0</v>
      </c>
      <c r="AF896" s="131">
        <f>Table5[[#This Row],[Column5]]+Table5[[#This Row],[Column13]]+Table5[[#This Row],[Column21]]+Table5[[#This Row],[Column18]]</f>
        <v>0</v>
      </c>
      <c r="AG896" s="131">
        <f t="shared" si="148"/>
        <v>0</v>
      </c>
      <c r="AH896" s="131">
        <f t="shared" si="149"/>
        <v>0</v>
      </c>
      <c r="AI896" s="131">
        <f>Table5[[#This Row],[Column17]]-Table5[[#This Row],[Column20]]</f>
        <v>0</v>
      </c>
      <c r="AJ896" s="131">
        <f t="shared" si="150"/>
        <v>0</v>
      </c>
      <c r="AK896" s="131">
        <f t="shared" si="154"/>
        <v>0</v>
      </c>
      <c r="AL896" s="131">
        <f t="shared" si="151"/>
        <v>0</v>
      </c>
      <c r="AM896" s="131" t="str">
        <f t="shared" si="152"/>
        <v/>
      </c>
      <c r="AN896" s="131" t="str">
        <f t="shared" ca="1" si="153"/>
        <v/>
      </c>
    </row>
    <row r="897" spans="1:40" ht="20.25" customHeight="1" x14ac:dyDescent="0.3">
      <c r="A897" s="127"/>
      <c r="B897" s="164"/>
      <c r="C897" s="139"/>
      <c r="D897" s="140"/>
      <c r="E897" s="139"/>
      <c r="F897" s="139"/>
      <c r="G897" s="140"/>
      <c r="H897" s="139"/>
      <c r="I897" s="129"/>
      <c r="L897" s="128"/>
      <c r="M897" s="128"/>
      <c r="N897" s="128"/>
      <c r="O897" s="128"/>
      <c r="P897" s="128"/>
      <c r="Q897" s="128"/>
      <c r="R897" s="128"/>
      <c r="S897" s="128"/>
      <c r="T897" s="120">
        <f t="shared" si="144"/>
        <v>0</v>
      </c>
      <c r="U897" s="131"/>
      <c r="V897" s="131"/>
      <c r="W897" s="131">
        <f>SUMIFS($F$3:F897,$D$3:D897,D897,$C$3:C897,"Buy")+SUMIFS($F$3:F897,$D$3:D897,D897,$C$3:C897,"Coin Deposit",$E$3:E897,"&lt;&gt;")</f>
        <v>0</v>
      </c>
      <c r="X897" s="131">
        <f t="shared" si="145"/>
        <v>0</v>
      </c>
      <c r="Y897" s="131">
        <f>IF($D897=Y$1,SUMIFS($H$3:$H897,$G$3:$G897,Y$1,$C$3:$C897,"Sell"),0)</f>
        <v>0</v>
      </c>
      <c r="Z897" s="131">
        <f t="shared" si="146"/>
        <v>0</v>
      </c>
      <c r="AA897" s="131">
        <f>IF($D897=AA$1,SUMIFS($H$3:$H897,$G$3:$G897,AA$1,$C$3:$C897,"Sell"),0)</f>
        <v>0</v>
      </c>
      <c r="AB897" s="131">
        <f t="shared" si="147"/>
        <v>0</v>
      </c>
      <c r="AC897" s="131">
        <f>SUMIFS('Deductions and Deposits'!$H:$H,'Deductions and Deposits'!$G:$G,D897,'Deductions and Deposits'!$F:$F,"&lt;="&amp;B897)+SUMIFS($F$3:F897,$D$3:D897,D897,$C$3:C897,"Coin Deposit",$E$3:E897,"")</f>
        <v>0</v>
      </c>
      <c r="AD897" s="131">
        <f>SUMIFS('Deductions and Deposits'!$D:$D,'Deductions and Deposits'!$C:$C,D897)+SUMIFS($F:$F,$D:$D,D897,$C:$C,"Coin Deduction")</f>
        <v>0</v>
      </c>
      <c r="AE897" s="131">
        <f>Table5[[#This Row],[Column4]]+Table5[[#This Row],[Column14]]+Table5[[#This Row],[Column19]]+Table5[[#This Row],[Column12]]</f>
        <v>0</v>
      </c>
      <c r="AF897" s="131">
        <f>Table5[[#This Row],[Column5]]+Table5[[#This Row],[Column13]]+Table5[[#This Row],[Column21]]+Table5[[#This Row],[Column18]]</f>
        <v>0</v>
      </c>
      <c r="AG897" s="131">
        <f t="shared" si="148"/>
        <v>0</v>
      </c>
      <c r="AH897" s="131">
        <f t="shared" si="149"/>
        <v>0</v>
      </c>
      <c r="AI897" s="131">
        <f>Table5[[#This Row],[Column17]]-Table5[[#This Row],[Column20]]</f>
        <v>0</v>
      </c>
      <c r="AJ897" s="131">
        <f t="shared" si="150"/>
        <v>0</v>
      </c>
      <c r="AK897" s="131">
        <f t="shared" si="154"/>
        <v>0</v>
      </c>
      <c r="AL897" s="131">
        <f t="shared" si="151"/>
        <v>0</v>
      </c>
      <c r="AM897" s="131" t="str">
        <f t="shared" si="152"/>
        <v/>
      </c>
      <c r="AN897" s="131" t="str">
        <f t="shared" ca="1" si="153"/>
        <v/>
      </c>
    </row>
    <row r="898" spans="1:40" ht="20.25" customHeight="1" x14ac:dyDescent="0.3">
      <c r="A898" s="127"/>
      <c r="B898" s="164"/>
      <c r="C898" s="139"/>
      <c r="D898" s="140"/>
      <c r="E898" s="139"/>
      <c r="F898" s="139"/>
      <c r="G898" s="140"/>
      <c r="H898" s="139"/>
      <c r="I898" s="129"/>
      <c r="L898" s="128"/>
      <c r="M898" s="128"/>
      <c r="N898" s="128"/>
      <c r="O898" s="128"/>
      <c r="P898" s="128"/>
      <c r="Q898" s="128"/>
      <c r="R898" s="128"/>
      <c r="S898" s="128"/>
      <c r="T898" s="120">
        <f t="shared" si="144"/>
        <v>0</v>
      </c>
      <c r="U898" s="131"/>
      <c r="V898" s="131"/>
      <c r="W898" s="131">
        <f>SUMIFS($F$3:F898,$D$3:D898,D898,$C$3:C898,"Buy")+SUMIFS($F$3:F898,$D$3:D898,D898,$C$3:C898,"Coin Deposit",$E$3:E898,"&lt;&gt;")</f>
        <v>0</v>
      </c>
      <c r="X898" s="131">
        <f t="shared" si="145"/>
        <v>0</v>
      </c>
      <c r="Y898" s="131">
        <f>IF($D898=Y$1,SUMIFS($H$3:$H898,$G$3:$G898,Y$1,$C$3:$C898,"Sell"),0)</f>
        <v>0</v>
      </c>
      <c r="Z898" s="131">
        <f t="shared" si="146"/>
        <v>0</v>
      </c>
      <c r="AA898" s="131">
        <f>IF($D898=AA$1,SUMIFS($H$3:$H898,$G$3:$G898,AA$1,$C$3:$C898,"Sell"),0)</f>
        <v>0</v>
      </c>
      <c r="AB898" s="131">
        <f t="shared" si="147"/>
        <v>0</v>
      </c>
      <c r="AC898" s="131">
        <f>SUMIFS('Deductions and Deposits'!$H:$H,'Deductions and Deposits'!$G:$G,D898,'Deductions and Deposits'!$F:$F,"&lt;="&amp;B898)+SUMIFS($F$3:F898,$D$3:D898,D898,$C$3:C898,"Coin Deposit",$E$3:E898,"")</f>
        <v>0</v>
      </c>
      <c r="AD898" s="131">
        <f>SUMIFS('Deductions and Deposits'!$D:$D,'Deductions and Deposits'!$C:$C,D898)+SUMIFS($F:$F,$D:$D,D898,$C:$C,"Coin Deduction")</f>
        <v>0</v>
      </c>
      <c r="AE898" s="131">
        <f>Table5[[#This Row],[Column4]]+Table5[[#This Row],[Column14]]+Table5[[#This Row],[Column19]]+Table5[[#This Row],[Column12]]</f>
        <v>0</v>
      </c>
      <c r="AF898" s="131">
        <f>Table5[[#This Row],[Column5]]+Table5[[#This Row],[Column13]]+Table5[[#This Row],[Column21]]+Table5[[#This Row],[Column18]]</f>
        <v>0</v>
      </c>
      <c r="AG898" s="131">
        <f t="shared" si="148"/>
        <v>0</v>
      </c>
      <c r="AH898" s="131">
        <f t="shared" si="149"/>
        <v>0</v>
      </c>
      <c r="AI898" s="131">
        <f>Table5[[#This Row],[Column17]]-Table5[[#This Row],[Column20]]</f>
        <v>0</v>
      </c>
      <c r="AJ898" s="131">
        <f t="shared" si="150"/>
        <v>0</v>
      </c>
      <c r="AK898" s="131">
        <f t="shared" si="154"/>
        <v>0</v>
      </c>
      <c r="AL898" s="131">
        <f t="shared" si="151"/>
        <v>0</v>
      </c>
      <c r="AM898" s="131" t="str">
        <f t="shared" si="152"/>
        <v/>
      </c>
      <c r="AN898" s="131" t="str">
        <f t="shared" ca="1" si="153"/>
        <v/>
      </c>
    </row>
    <row r="899" spans="1:40" ht="20.25" customHeight="1" x14ac:dyDescent="0.3">
      <c r="A899" s="127"/>
      <c r="B899" s="164"/>
      <c r="C899" s="139"/>
      <c r="D899" s="140"/>
      <c r="E899" s="139"/>
      <c r="F899" s="139"/>
      <c r="G899" s="140"/>
      <c r="H899" s="139"/>
      <c r="I899" s="129"/>
      <c r="L899" s="128"/>
      <c r="M899" s="128"/>
      <c r="N899" s="128"/>
      <c r="O899" s="128"/>
      <c r="P899" s="128"/>
      <c r="Q899" s="128"/>
      <c r="R899" s="128"/>
      <c r="S899" s="128"/>
      <c r="T899" s="120">
        <f t="shared" ref="T899:T962" si="155">IF(E899&lt;&gt;"",E899,0)</f>
        <v>0</v>
      </c>
      <c r="U899" s="131"/>
      <c r="V899" s="131"/>
      <c r="W899" s="131">
        <f>SUMIFS($F$3:F899,$D$3:D899,D899,$C$3:C899,"Buy")+SUMIFS($F$3:F899,$D$3:D899,D899,$C$3:C899,"Coin Deposit",$E$3:E899,"&lt;&gt;")</f>
        <v>0</v>
      </c>
      <c r="X899" s="131">
        <f t="shared" ref="X899:X962" si="156">IF(OR(C899="buy",AND(C899="Coin Deposit",E899&lt;&gt;"")),SUMIFS($F:$F,$D:$D,D899,$C:$C,"sell"),0)</f>
        <v>0</v>
      </c>
      <c r="Y899" s="131">
        <f>IF($D899=Y$1,SUMIFS($H$3:$H899,$G$3:$G899,Y$1,$C$3:$C899,"Sell"),0)</f>
        <v>0</v>
      </c>
      <c r="Z899" s="131">
        <f t="shared" ref="Z899:Z962" si="157">IF($D899=Z$1,SUMIFS($H:$H,$G:$G,Z$1,$C:$C,"Buy")+SUMIFS($H:$H,$G:$G,Z$1,$C:$C,"Coin Deposit",$E:$E,"&lt;&gt;"),0)</f>
        <v>0</v>
      </c>
      <c r="AA899" s="131">
        <f>IF($D899=AA$1,SUMIFS($H$3:$H899,$G$3:$G899,AA$1,$C$3:$C899,"Sell"),0)</f>
        <v>0</v>
      </c>
      <c r="AB899" s="131">
        <f t="shared" ref="AB899:AB962" si="158">IF($D899=AB$1,SUMIFS($H:$H,$G:$G,AB$1,$C:$C,"Buy")+SUMIFS($H:$H,$G:$G,AB$1,$C:$C,"Coin Deposit",$E:$E,"&lt;&gt;"),0)</f>
        <v>0</v>
      </c>
      <c r="AC899" s="131">
        <f>SUMIFS('Deductions and Deposits'!$H:$H,'Deductions and Deposits'!$G:$G,D899,'Deductions and Deposits'!$F:$F,"&lt;="&amp;B899)+SUMIFS($F$3:F899,$D$3:D899,D899,$C$3:C899,"Coin Deposit",$E$3:E899,"")</f>
        <v>0</v>
      </c>
      <c r="AD899" s="131">
        <f>SUMIFS('Deductions and Deposits'!$D:$D,'Deductions and Deposits'!$C:$C,D899)+SUMIFS($F:$F,$D:$D,D899,$C:$C,"Coin Deduction")</f>
        <v>0</v>
      </c>
      <c r="AE899" s="131">
        <f>Table5[[#This Row],[Column4]]+Table5[[#This Row],[Column14]]+Table5[[#This Row],[Column19]]+Table5[[#This Row],[Column12]]</f>
        <v>0</v>
      </c>
      <c r="AF899" s="131">
        <f>Table5[[#This Row],[Column5]]+Table5[[#This Row],[Column13]]+Table5[[#This Row],[Column21]]+Table5[[#This Row],[Column18]]</f>
        <v>0</v>
      </c>
      <c r="AG899" s="131">
        <f t="shared" ref="AG899:AG962" si="159">IF(AND((AC899+Y899+AA899)&gt;AF899,OR(C899="buy",AND(C899="Coin Deposit",E899&lt;&gt;""))),(AC899+Y899+AA899)-AF899,0)</f>
        <v>0</v>
      </c>
      <c r="AH899" s="131">
        <f t="shared" ref="AH899:AH962" si="160">IF(AND(AE899&gt;AF899,OR(C899="buy",AND(C899="Coin Deposit",E899&lt;&gt;""))),AE899-AF899,0)</f>
        <v>0</v>
      </c>
      <c r="AI899" s="131">
        <f>Table5[[#This Row],[Column17]]-Table5[[#This Row],[Column20]]</f>
        <v>0</v>
      </c>
      <c r="AJ899" s="131">
        <f t="shared" ref="AJ899:AJ962" si="161">IF(AI899&gt;F899,F899,AI899)</f>
        <v>0</v>
      </c>
      <c r="AK899" s="131">
        <f t="shared" si="154"/>
        <v>0</v>
      </c>
      <c r="AL899" s="131">
        <f t="shared" ref="AL899:AL962" si="162">IFERROR(SUMIFS($AK:$AK,$D:$D,D899)/SUMIFS($AJ:$AJ,$D:$D,D899),0)</f>
        <v>0</v>
      </c>
      <c r="AM899" s="131" t="str">
        <f t="shared" ref="AM899:AM962" si="163">C899&amp;D899</f>
        <v/>
      </c>
      <c r="AN899" s="131" t="str">
        <f t="shared" ref="AN899:AN962" ca="1" si="164">OFFSET(AM899,COUNTA($AM:$AM)-ROW()-(ROW()-ROW($AN$2)-1),)</f>
        <v/>
      </c>
    </row>
    <row r="900" spans="1:40" ht="20.25" customHeight="1" x14ac:dyDescent="0.3">
      <c r="A900" s="127"/>
      <c r="B900" s="164"/>
      <c r="C900" s="139"/>
      <c r="D900" s="140"/>
      <c r="E900" s="139"/>
      <c r="F900" s="139"/>
      <c r="G900" s="140"/>
      <c r="H900" s="139"/>
      <c r="I900" s="129"/>
      <c r="L900" s="128"/>
      <c r="M900" s="128"/>
      <c r="N900" s="128"/>
      <c r="O900" s="128"/>
      <c r="P900" s="128"/>
      <c r="Q900" s="128"/>
      <c r="R900" s="128"/>
      <c r="S900" s="128"/>
      <c r="T900" s="120">
        <f t="shared" si="155"/>
        <v>0</v>
      </c>
      <c r="U900" s="131"/>
      <c r="V900" s="131"/>
      <c r="W900" s="131">
        <f>SUMIFS($F$3:F900,$D$3:D900,D900,$C$3:C900,"Buy")+SUMIFS($F$3:F900,$D$3:D900,D900,$C$3:C900,"Coin Deposit",$E$3:E900,"&lt;&gt;")</f>
        <v>0</v>
      </c>
      <c r="X900" s="131">
        <f t="shared" si="156"/>
        <v>0</v>
      </c>
      <c r="Y900" s="131">
        <f>IF($D900=Y$1,SUMIFS($H$3:$H900,$G$3:$G900,Y$1,$C$3:$C900,"Sell"),0)</f>
        <v>0</v>
      </c>
      <c r="Z900" s="131">
        <f t="shared" si="157"/>
        <v>0</v>
      </c>
      <c r="AA900" s="131">
        <f>IF($D900=AA$1,SUMIFS($H$3:$H900,$G$3:$G900,AA$1,$C$3:$C900,"Sell"),0)</f>
        <v>0</v>
      </c>
      <c r="AB900" s="131">
        <f t="shared" si="158"/>
        <v>0</v>
      </c>
      <c r="AC900" s="131">
        <f>SUMIFS('Deductions and Deposits'!$H:$H,'Deductions and Deposits'!$G:$G,D900,'Deductions and Deposits'!$F:$F,"&lt;="&amp;B900)+SUMIFS($F$3:F900,$D$3:D900,D900,$C$3:C900,"Coin Deposit",$E$3:E900,"")</f>
        <v>0</v>
      </c>
      <c r="AD900" s="131">
        <f>SUMIFS('Deductions and Deposits'!$D:$D,'Deductions and Deposits'!$C:$C,D900)+SUMIFS($F:$F,$D:$D,D900,$C:$C,"Coin Deduction")</f>
        <v>0</v>
      </c>
      <c r="AE900" s="131">
        <f>Table5[[#This Row],[Column4]]+Table5[[#This Row],[Column14]]+Table5[[#This Row],[Column19]]+Table5[[#This Row],[Column12]]</f>
        <v>0</v>
      </c>
      <c r="AF900" s="131">
        <f>Table5[[#This Row],[Column5]]+Table5[[#This Row],[Column13]]+Table5[[#This Row],[Column21]]+Table5[[#This Row],[Column18]]</f>
        <v>0</v>
      </c>
      <c r="AG900" s="131">
        <f t="shared" si="159"/>
        <v>0</v>
      </c>
      <c r="AH900" s="131">
        <f t="shared" si="160"/>
        <v>0</v>
      </c>
      <c r="AI900" s="131">
        <f>Table5[[#This Row],[Column17]]-Table5[[#This Row],[Column20]]</f>
        <v>0</v>
      </c>
      <c r="AJ900" s="131">
        <f t="shared" si="161"/>
        <v>0</v>
      </c>
      <c r="AK900" s="131">
        <f t="shared" si="154"/>
        <v>0</v>
      </c>
      <c r="AL900" s="131">
        <f t="shared" si="162"/>
        <v>0</v>
      </c>
      <c r="AM900" s="131" t="str">
        <f t="shared" si="163"/>
        <v/>
      </c>
      <c r="AN900" s="131" t="str">
        <f t="shared" ca="1" si="164"/>
        <v/>
      </c>
    </row>
    <row r="901" spans="1:40" ht="20.25" customHeight="1" x14ac:dyDescent="0.3">
      <c r="A901" s="127"/>
      <c r="B901" s="164"/>
      <c r="C901" s="139"/>
      <c r="D901" s="140"/>
      <c r="E901" s="139"/>
      <c r="F901" s="139"/>
      <c r="G901" s="140"/>
      <c r="H901" s="139"/>
      <c r="I901" s="129"/>
      <c r="L901" s="128"/>
      <c r="M901" s="128"/>
      <c r="N901" s="128"/>
      <c r="O901" s="128"/>
      <c r="P901" s="128"/>
      <c r="Q901" s="128"/>
      <c r="R901" s="128"/>
      <c r="S901" s="128"/>
      <c r="T901" s="120">
        <f t="shared" si="155"/>
        <v>0</v>
      </c>
      <c r="U901" s="131"/>
      <c r="V901" s="131"/>
      <c r="W901" s="131">
        <f>SUMIFS($F$3:F901,$D$3:D901,D901,$C$3:C901,"Buy")+SUMIFS($F$3:F901,$D$3:D901,D901,$C$3:C901,"Coin Deposit",$E$3:E901,"&lt;&gt;")</f>
        <v>0</v>
      </c>
      <c r="X901" s="131">
        <f t="shared" si="156"/>
        <v>0</v>
      </c>
      <c r="Y901" s="131">
        <f>IF($D901=Y$1,SUMIFS($H$3:$H901,$G$3:$G901,Y$1,$C$3:$C901,"Sell"),0)</f>
        <v>0</v>
      </c>
      <c r="Z901" s="131">
        <f t="shared" si="157"/>
        <v>0</v>
      </c>
      <c r="AA901" s="131">
        <f>IF($D901=AA$1,SUMIFS($H$3:$H901,$G$3:$G901,AA$1,$C$3:$C901,"Sell"),0)</f>
        <v>0</v>
      </c>
      <c r="AB901" s="131">
        <f t="shared" si="158"/>
        <v>0</v>
      </c>
      <c r="AC901" s="131">
        <f>SUMIFS('Deductions and Deposits'!$H:$H,'Deductions and Deposits'!$G:$G,D901,'Deductions and Deposits'!$F:$F,"&lt;="&amp;B901)+SUMIFS($F$3:F901,$D$3:D901,D901,$C$3:C901,"Coin Deposit",$E$3:E901,"")</f>
        <v>0</v>
      </c>
      <c r="AD901" s="131">
        <f>SUMIFS('Deductions and Deposits'!$D:$D,'Deductions and Deposits'!$C:$C,D901)+SUMIFS($F:$F,$D:$D,D901,$C:$C,"Coin Deduction")</f>
        <v>0</v>
      </c>
      <c r="AE901" s="131">
        <f>Table5[[#This Row],[Column4]]+Table5[[#This Row],[Column14]]+Table5[[#This Row],[Column19]]+Table5[[#This Row],[Column12]]</f>
        <v>0</v>
      </c>
      <c r="AF901" s="131">
        <f>Table5[[#This Row],[Column5]]+Table5[[#This Row],[Column13]]+Table5[[#This Row],[Column21]]+Table5[[#This Row],[Column18]]</f>
        <v>0</v>
      </c>
      <c r="AG901" s="131">
        <f t="shared" si="159"/>
        <v>0</v>
      </c>
      <c r="AH901" s="131">
        <f t="shared" si="160"/>
        <v>0</v>
      </c>
      <c r="AI901" s="131">
        <f>Table5[[#This Row],[Column17]]-Table5[[#This Row],[Column20]]</f>
        <v>0</v>
      </c>
      <c r="AJ901" s="131">
        <f t="shared" si="161"/>
        <v>0</v>
      </c>
      <c r="AK901" s="131">
        <f t="shared" si="154"/>
        <v>0</v>
      </c>
      <c r="AL901" s="131">
        <f t="shared" si="162"/>
        <v>0</v>
      </c>
      <c r="AM901" s="131" t="str">
        <f t="shared" si="163"/>
        <v/>
      </c>
      <c r="AN901" s="131" t="str">
        <f t="shared" ca="1" si="164"/>
        <v/>
      </c>
    </row>
    <row r="902" spans="1:40" ht="20.25" customHeight="1" x14ac:dyDescent="0.3">
      <c r="A902" s="127"/>
      <c r="B902" s="164"/>
      <c r="C902" s="139"/>
      <c r="D902" s="140"/>
      <c r="E902" s="139"/>
      <c r="F902" s="139"/>
      <c r="G902" s="140"/>
      <c r="H902" s="139"/>
      <c r="I902" s="129"/>
      <c r="L902" s="128"/>
      <c r="M902" s="128"/>
      <c r="N902" s="128"/>
      <c r="O902" s="128"/>
      <c r="P902" s="128"/>
      <c r="Q902" s="128"/>
      <c r="R902" s="128"/>
      <c r="S902" s="128"/>
      <c r="T902" s="120">
        <f t="shared" si="155"/>
        <v>0</v>
      </c>
      <c r="U902" s="131"/>
      <c r="V902" s="131"/>
      <c r="W902" s="131">
        <f>SUMIFS($F$3:F902,$D$3:D902,D902,$C$3:C902,"Buy")+SUMIFS($F$3:F902,$D$3:D902,D902,$C$3:C902,"Coin Deposit",$E$3:E902,"&lt;&gt;")</f>
        <v>0</v>
      </c>
      <c r="X902" s="131">
        <f t="shared" si="156"/>
        <v>0</v>
      </c>
      <c r="Y902" s="131">
        <f>IF($D902=Y$1,SUMIFS($H$3:$H902,$G$3:$G902,Y$1,$C$3:$C902,"Sell"),0)</f>
        <v>0</v>
      </c>
      <c r="Z902" s="131">
        <f t="shared" si="157"/>
        <v>0</v>
      </c>
      <c r="AA902" s="131">
        <f>IF($D902=AA$1,SUMIFS($H$3:$H902,$G$3:$G902,AA$1,$C$3:$C902,"Sell"),0)</f>
        <v>0</v>
      </c>
      <c r="AB902" s="131">
        <f t="shared" si="158"/>
        <v>0</v>
      </c>
      <c r="AC902" s="131">
        <f>SUMIFS('Deductions and Deposits'!$H:$H,'Deductions and Deposits'!$G:$G,D902,'Deductions and Deposits'!$F:$F,"&lt;="&amp;B902)+SUMIFS($F$3:F902,$D$3:D902,D902,$C$3:C902,"Coin Deposit",$E$3:E902,"")</f>
        <v>0</v>
      </c>
      <c r="AD902" s="131">
        <f>SUMIFS('Deductions and Deposits'!$D:$D,'Deductions and Deposits'!$C:$C,D902)+SUMIFS($F:$F,$D:$D,D902,$C:$C,"Coin Deduction")</f>
        <v>0</v>
      </c>
      <c r="AE902" s="131">
        <f>Table5[[#This Row],[Column4]]+Table5[[#This Row],[Column14]]+Table5[[#This Row],[Column19]]+Table5[[#This Row],[Column12]]</f>
        <v>0</v>
      </c>
      <c r="AF902" s="131">
        <f>Table5[[#This Row],[Column5]]+Table5[[#This Row],[Column13]]+Table5[[#This Row],[Column21]]+Table5[[#This Row],[Column18]]</f>
        <v>0</v>
      </c>
      <c r="AG902" s="131">
        <f t="shared" si="159"/>
        <v>0</v>
      </c>
      <c r="AH902" s="131">
        <f t="shared" si="160"/>
        <v>0</v>
      </c>
      <c r="AI902" s="131">
        <f>Table5[[#This Row],[Column17]]-Table5[[#This Row],[Column20]]</f>
        <v>0</v>
      </c>
      <c r="AJ902" s="131">
        <f t="shared" si="161"/>
        <v>0</v>
      </c>
      <c r="AK902" s="131">
        <f t="shared" si="154"/>
        <v>0</v>
      </c>
      <c r="AL902" s="131">
        <f t="shared" si="162"/>
        <v>0</v>
      </c>
      <c r="AM902" s="131" t="str">
        <f t="shared" si="163"/>
        <v/>
      </c>
      <c r="AN902" s="131" t="str">
        <f t="shared" ca="1" si="164"/>
        <v/>
      </c>
    </row>
    <row r="903" spans="1:40" ht="20.25" customHeight="1" x14ac:dyDescent="0.3">
      <c r="A903" s="127"/>
      <c r="B903" s="164"/>
      <c r="C903" s="139"/>
      <c r="D903" s="140"/>
      <c r="E903" s="139"/>
      <c r="F903" s="139"/>
      <c r="G903" s="140"/>
      <c r="H903" s="139"/>
      <c r="I903" s="129"/>
      <c r="L903" s="128"/>
      <c r="M903" s="128"/>
      <c r="N903" s="128"/>
      <c r="O903" s="128"/>
      <c r="P903" s="128"/>
      <c r="Q903" s="128"/>
      <c r="R903" s="128"/>
      <c r="S903" s="128"/>
      <c r="T903" s="120">
        <f t="shared" si="155"/>
        <v>0</v>
      </c>
      <c r="U903" s="131"/>
      <c r="V903" s="131"/>
      <c r="W903" s="131">
        <f>SUMIFS($F$3:F903,$D$3:D903,D903,$C$3:C903,"Buy")+SUMIFS($F$3:F903,$D$3:D903,D903,$C$3:C903,"Coin Deposit",$E$3:E903,"&lt;&gt;")</f>
        <v>0</v>
      </c>
      <c r="X903" s="131">
        <f t="shared" si="156"/>
        <v>0</v>
      </c>
      <c r="Y903" s="131">
        <f>IF($D903=Y$1,SUMIFS($H$3:$H903,$G$3:$G903,Y$1,$C$3:$C903,"Sell"),0)</f>
        <v>0</v>
      </c>
      <c r="Z903" s="131">
        <f t="shared" si="157"/>
        <v>0</v>
      </c>
      <c r="AA903" s="131">
        <f>IF($D903=AA$1,SUMIFS($H$3:$H903,$G$3:$G903,AA$1,$C$3:$C903,"Sell"),0)</f>
        <v>0</v>
      </c>
      <c r="AB903" s="131">
        <f t="shared" si="158"/>
        <v>0</v>
      </c>
      <c r="AC903" s="131">
        <f>SUMIFS('Deductions and Deposits'!$H:$H,'Deductions and Deposits'!$G:$G,D903,'Deductions and Deposits'!$F:$F,"&lt;="&amp;B903)+SUMIFS($F$3:F903,$D$3:D903,D903,$C$3:C903,"Coin Deposit",$E$3:E903,"")</f>
        <v>0</v>
      </c>
      <c r="AD903" s="131">
        <f>SUMIFS('Deductions and Deposits'!$D:$D,'Deductions and Deposits'!$C:$C,D903)+SUMIFS($F:$F,$D:$D,D903,$C:$C,"Coin Deduction")</f>
        <v>0</v>
      </c>
      <c r="AE903" s="131">
        <f>Table5[[#This Row],[Column4]]+Table5[[#This Row],[Column14]]+Table5[[#This Row],[Column19]]+Table5[[#This Row],[Column12]]</f>
        <v>0</v>
      </c>
      <c r="AF903" s="131">
        <f>Table5[[#This Row],[Column5]]+Table5[[#This Row],[Column13]]+Table5[[#This Row],[Column21]]+Table5[[#This Row],[Column18]]</f>
        <v>0</v>
      </c>
      <c r="AG903" s="131">
        <f t="shared" si="159"/>
        <v>0</v>
      </c>
      <c r="AH903" s="131">
        <f t="shared" si="160"/>
        <v>0</v>
      </c>
      <c r="AI903" s="131">
        <f>Table5[[#This Row],[Column17]]-Table5[[#This Row],[Column20]]</f>
        <v>0</v>
      </c>
      <c r="AJ903" s="131">
        <f t="shared" si="161"/>
        <v>0</v>
      </c>
      <c r="AK903" s="131">
        <f t="shared" si="154"/>
        <v>0</v>
      </c>
      <c r="AL903" s="131">
        <f t="shared" si="162"/>
        <v>0</v>
      </c>
      <c r="AM903" s="131" t="str">
        <f t="shared" si="163"/>
        <v/>
      </c>
      <c r="AN903" s="131" t="str">
        <f t="shared" ca="1" si="164"/>
        <v/>
      </c>
    </row>
    <row r="904" spans="1:40" ht="20.25" customHeight="1" x14ac:dyDescent="0.3">
      <c r="A904" s="127"/>
      <c r="B904" s="164"/>
      <c r="C904" s="139"/>
      <c r="D904" s="140"/>
      <c r="E904" s="139"/>
      <c r="F904" s="139"/>
      <c r="G904" s="140"/>
      <c r="H904" s="139"/>
      <c r="I904" s="129"/>
      <c r="L904" s="128"/>
      <c r="M904" s="128"/>
      <c r="N904" s="128"/>
      <c r="O904" s="128"/>
      <c r="P904" s="128"/>
      <c r="Q904" s="128"/>
      <c r="R904" s="128"/>
      <c r="S904" s="128"/>
      <c r="T904" s="120">
        <f t="shared" si="155"/>
        <v>0</v>
      </c>
      <c r="U904" s="131"/>
      <c r="V904" s="131"/>
      <c r="W904" s="131">
        <f>SUMIFS($F$3:F904,$D$3:D904,D904,$C$3:C904,"Buy")+SUMIFS($F$3:F904,$D$3:D904,D904,$C$3:C904,"Coin Deposit",$E$3:E904,"&lt;&gt;")</f>
        <v>0</v>
      </c>
      <c r="X904" s="131">
        <f t="shared" si="156"/>
        <v>0</v>
      </c>
      <c r="Y904" s="131">
        <f>IF($D904=Y$1,SUMIFS($H$3:$H904,$G$3:$G904,Y$1,$C$3:$C904,"Sell"),0)</f>
        <v>0</v>
      </c>
      <c r="Z904" s="131">
        <f t="shared" si="157"/>
        <v>0</v>
      </c>
      <c r="AA904" s="131">
        <f>IF($D904=AA$1,SUMIFS($H$3:$H904,$G$3:$G904,AA$1,$C$3:$C904,"Sell"),0)</f>
        <v>0</v>
      </c>
      <c r="AB904" s="131">
        <f t="shared" si="158"/>
        <v>0</v>
      </c>
      <c r="AC904" s="131">
        <f>SUMIFS('Deductions and Deposits'!$H:$H,'Deductions and Deposits'!$G:$G,D904,'Deductions and Deposits'!$F:$F,"&lt;="&amp;B904)+SUMIFS($F$3:F904,$D$3:D904,D904,$C$3:C904,"Coin Deposit",$E$3:E904,"")</f>
        <v>0</v>
      </c>
      <c r="AD904" s="131">
        <f>SUMIFS('Deductions and Deposits'!$D:$D,'Deductions and Deposits'!$C:$C,D904)+SUMIFS($F:$F,$D:$D,D904,$C:$C,"Coin Deduction")</f>
        <v>0</v>
      </c>
      <c r="AE904" s="131">
        <f>Table5[[#This Row],[Column4]]+Table5[[#This Row],[Column14]]+Table5[[#This Row],[Column19]]+Table5[[#This Row],[Column12]]</f>
        <v>0</v>
      </c>
      <c r="AF904" s="131">
        <f>Table5[[#This Row],[Column5]]+Table5[[#This Row],[Column13]]+Table5[[#This Row],[Column21]]+Table5[[#This Row],[Column18]]</f>
        <v>0</v>
      </c>
      <c r="AG904" s="131">
        <f t="shared" si="159"/>
        <v>0</v>
      </c>
      <c r="AH904" s="131">
        <f t="shared" si="160"/>
        <v>0</v>
      </c>
      <c r="AI904" s="131">
        <f>Table5[[#This Row],[Column17]]-Table5[[#This Row],[Column20]]</f>
        <v>0</v>
      </c>
      <c r="AJ904" s="131">
        <f t="shared" si="161"/>
        <v>0</v>
      </c>
      <c r="AK904" s="131">
        <f t="shared" si="154"/>
        <v>0</v>
      </c>
      <c r="AL904" s="131">
        <f t="shared" si="162"/>
        <v>0</v>
      </c>
      <c r="AM904" s="131" t="str">
        <f t="shared" si="163"/>
        <v/>
      </c>
      <c r="AN904" s="131" t="str">
        <f t="shared" ca="1" si="164"/>
        <v/>
      </c>
    </row>
    <row r="905" spans="1:40" ht="20.25" customHeight="1" x14ac:dyDescent="0.3">
      <c r="A905" s="127"/>
      <c r="B905" s="164"/>
      <c r="C905" s="139"/>
      <c r="D905" s="140"/>
      <c r="E905" s="139"/>
      <c r="F905" s="139"/>
      <c r="G905" s="140"/>
      <c r="H905" s="139"/>
      <c r="I905" s="129"/>
      <c r="L905" s="128"/>
      <c r="M905" s="128"/>
      <c r="N905" s="128"/>
      <c r="O905" s="128"/>
      <c r="P905" s="128"/>
      <c r="Q905" s="128"/>
      <c r="R905" s="128"/>
      <c r="S905" s="128"/>
      <c r="T905" s="120">
        <f t="shared" si="155"/>
        <v>0</v>
      </c>
      <c r="U905" s="131"/>
      <c r="V905" s="131"/>
      <c r="W905" s="131">
        <f>SUMIFS($F$3:F905,$D$3:D905,D905,$C$3:C905,"Buy")+SUMIFS($F$3:F905,$D$3:D905,D905,$C$3:C905,"Coin Deposit",$E$3:E905,"&lt;&gt;")</f>
        <v>0</v>
      </c>
      <c r="X905" s="131">
        <f t="shared" si="156"/>
        <v>0</v>
      </c>
      <c r="Y905" s="131">
        <f>IF($D905=Y$1,SUMIFS($H$3:$H905,$G$3:$G905,Y$1,$C$3:$C905,"Sell"),0)</f>
        <v>0</v>
      </c>
      <c r="Z905" s="131">
        <f t="shared" si="157"/>
        <v>0</v>
      </c>
      <c r="AA905" s="131">
        <f>IF($D905=AA$1,SUMIFS($H$3:$H905,$G$3:$G905,AA$1,$C$3:$C905,"Sell"),0)</f>
        <v>0</v>
      </c>
      <c r="AB905" s="131">
        <f t="shared" si="158"/>
        <v>0</v>
      </c>
      <c r="AC905" s="131">
        <f>SUMIFS('Deductions and Deposits'!$H:$H,'Deductions and Deposits'!$G:$G,D905,'Deductions and Deposits'!$F:$F,"&lt;="&amp;B905)+SUMIFS($F$3:F905,$D$3:D905,D905,$C$3:C905,"Coin Deposit",$E$3:E905,"")</f>
        <v>0</v>
      </c>
      <c r="AD905" s="131">
        <f>SUMIFS('Deductions and Deposits'!$D:$D,'Deductions and Deposits'!$C:$C,D905)+SUMIFS($F:$F,$D:$D,D905,$C:$C,"Coin Deduction")</f>
        <v>0</v>
      </c>
      <c r="AE905" s="131">
        <f>Table5[[#This Row],[Column4]]+Table5[[#This Row],[Column14]]+Table5[[#This Row],[Column19]]+Table5[[#This Row],[Column12]]</f>
        <v>0</v>
      </c>
      <c r="AF905" s="131">
        <f>Table5[[#This Row],[Column5]]+Table5[[#This Row],[Column13]]+Table5[[#This Row],[Column21]]+Table5[[#This Row],[Column18]]</f>
        <v>0</v>
      </c>
      <c r="AG905" s="131">
        <f t="shared" si="159"/>
        <v>0</v>
      </c>
      <c r="AH905" s="131">
        <f t="shared" si="160"/>
        <v>0</v>
      </c>
      <c r="AI905" s="131">
        <f>Table5[[#This Row],[Column17]]-Table5[[#This Row],[Column20]]</f>
        <v>0</v>
      </c>
      <c r="AJ905" s="131">
        <f t="shared" si="161"/>
        <v>0</v>
      </c>
      <c r="AK905" s="131">
        <f t="shared" si="154"/>
        <v>0</v>
      </c>
      <c r="AL905" s="131">
        <f t="shared" si="162"/>
        <v>0</v>
      </c>
      <c r="AM905" s="131" t="str">
        <f t="shared" si="163"/>
        <v/>
      </c>
      <c r="AN905" s="131" t="str">
        <f t="shared" ca="1" si="164"/>
        <v/>
      </c>
    </row>
    <row r="906" spans="1:40" ht="20.25" customHeight="1" x14ac:dyDescent="0.3">
      <c r="A906" s="127"/>
      <c r="B906" s="164"/>
      <c r="C906" s="139"/>
      <c r="D906" s="140"/>
      <c r="E906" s="139"/>
      <c r="F906" s="139"/>
      <c r="G906" s="140"/>
      <c r="H906" s="139"/>
      <c r="I906" s="129"/>
      <c r="L906" s="128"/>
      <c r="M906" s="128"/>
      <c r="N906" s="128"/>
      <c r="O906" s="128"/>
      <c r="P906" s="128"/>
      <c r="Q906" s="128"/>
      <c r="R906" s="128"/>
      <c r="S906" s="128"/>
      <c r="T906" s="120">
        <f t="shared" si="155"/>
        <v>0</v>
      </c>
      <c r="U906" s="131"/>
      <c r="V906" s="131"/>
      <c r="W906" s="131">
        <f>SUMIFS($F$3:F906,$D$3:D906,D906,$C$3:C906,"Buy")+SUMIFS($F$3:F906,$D$3:D906,D906,$C$3:C906,"Coin Deposit",$E$3:E906,"&lt;&gt;")</f>
        <v>0</v>
      </c>
      <c r="X906" s="131">
        <f t="shared" si="156"/>
        <v>0</v>
      </c>
      <c r="Y906" s="131">
        <f>IF($D906=Y$1,SUMIFS($H$3:$H906,$G$3:$G906,Y$1,$C$3:$C906,"Sell"),0)</f>
        <v>0</v>
      </c>
      <c r="Z906" s="131">
        <f t="shared" si="157"/>
        <v>0</v>
      </c>
      <c r="AA906" s="131">
        <f>IF($D906=AA$1,SUMIFS($H$3:$H906,$G$3:$G906,AA$1,$C$3:$C906,"Sell"),0)</f>
        <v>0</v>
      </c>
      <c r="AB906" s="131">
        <f t="shared" si="158"/>
        <v>0</v>
      </c>
      <c r="AC906" s="131">
        <f>SUMIFS('Deductions and Deposits'!$H:$H,'Deductions and Deposits'!$G:$G,D906,'Deductions and Deposits'!$F:$F,"&lt;="&amp;B906)+SUMIFS($F$3:F906,$D$3:D906,D906,$C$3:C906,"Coin Deposit",$E$3:E906,"")</f>
        <v>0</v>
      </c>
      <c r="AD906" s="131">
        <f>SUMIFS('Deductions and Deposits'!$D:$D,'Deductions and Deposits'!$C:$C,D906)+SUMIFS($F:$F,$D:$D,D906,$C:$C,"Coin Deduction")</f>
        <v>0</v>
      </c>
      <c r="AE906" s="131">
        <f>Table5[[#This Row],[Column4]]+Table5[[#This Row],[Column14]]+Table5[[#This Row],[Column19]]+Table5[[#This Row],[Column12]]</f>
        <v>0</v>
      </c>
      <c r="AF906" s="131">
        <f>Table5[[#This Row],[Column5]]+Table5[[#This Row],[Column13]]+Table5[[#This Row],[Column21]]+Table5[[#This Row],[Column18]]</f>
        <v>0</v>
      </c>
      <c r="AG906" s="131">
        <f t="shared" si="159"/>
        <v>0</v>
      </c>
      <c r="AH906" s="131">
        <f t="shared" si="160"/>
        <v>0</v>
      </c>
      <c r="AI906" s="131">
        <f>Table5[[#This Row],[Column17]]-Table5[[#This Row],[Column20]]</f>
        <v>0</v>
      </c>
      <c r="AJ906" s="131">
        <f t="shared" si="161"/>
        <v>0</v>
      </c>
      <c r="AK906" s="131">
        <f t="shared" si="154"/>
        <v>0</v>
      </c>
      <c r="AL906" s="131">
        <f t="shared" si="162"/>
        <v>0</v>
      </c>
      <c r="AM906" s="131" t="str">
        <f t="shared" si="163"/>
        <v/>
      </c>
      <c r="AN906" s="131" t="str">
        <f t="shared" ca="1" si="164"/>
        <v/>
      </c>
    </row>
    <row r="907" spans="1:40" ht="20.25" customHeight="1" x14ac:dyDescent="0.3">
      <c r="A907" s="127"/>
      <c r="B907" s="164"/>
      <c r="C907" s="139"/>
      <c r="D907" s="140"/>
      <c r="E907" s="139"/>
      <c r="F907" s="139"/>
      <c r="G907" s="140"/>
      <c r="H907" s="139"/>
      <c r="I907" s="129"/>
      <c r="L907" s="128"/>
      <c r="M907" s="128"/>
      <c r="N907" s="128"/>
      <c r="O907" s="128"/>
      <c r="P907" s="128"/>
      <c r="Q907" s="128"/>
      <c r="R907" s="128"/>
      <c r="S907" s="128"/>
      <c r="T907" s="120">
        <f t="shared" si="155"/>
        <v>0</v>
      </c>
      <c r="U907" s="131"/>
      <c r="V907" s="131"/>
      <c r="W907" s="131">
        <f>SUMIFS($F$3:F907,$D$3:D907,D907,$C$3:C907,"Buy")+SUMIFS($F$3:F907,$D$3:D907,D907,$C$3:C907,"Coin Deposit",$E$3:E907,"&lt;&gt;")</f>
        <v>0</v>
      </c>
      <c r="X907" s="131">
        <f t="shared" si="156"/>
        <v>0</v>
      </c>
      <c r="Y907" s="131">
        <f>IF($D907=Y$1,SUMIFS($H$3:$H907,$G$3:$G907,Y$1,$C$3:$C907,"Sell"),0)</f>
        <v>0</v>
      </c>
      <c r="Z907" s="131">
        <f t="shared" si="157"/>
        <v>0</v>
      </c>
      <c r="AA907" s="131">
        <f>IF($D907=AA$1,SUMIFS($H$3:$H907,$G$3:$G907,AA$1,$C$3:$C907,"Sell"),0)</f>
        <v>0</v>
      </c>
      <c r="AB907" s="131">
        <f t="shared" si="158"/>
        <v>0</v>
      </c>
      <c r="AC907" s="131">
        <f>SUMIFS('Deductions and Deposits'!$H:$H,'Deductions and Deposits'!$G:$G,D907,'Deductions and Deposits'!$F:$F,"&lt;="&amp;B907)+SUMIFS($F$3:F907,$D$3:D907,D907,$C$3:C907,"Coin Deposit",$E$3:E907,"")</f>
        <v>0</v>
      </c>
      <c r="AD907" s="131">
        <f>SUMIFS('Deductions and Deposits'!$D:$D,'Deductions and Deposits'!$C:$C,D907)+SUMIFS($F:$F,$D:$D,D907,$C:$C,"Coin Deduction")</f>
        <v>0</v>
      </c>
      <c r="AE907" s="131">
        <f>Table5[[#This Row],[Column4]]+Table5[[#This Row],[Column14]]+Table5[[#This Row],[Column19]]+Table5[[#This Row],[Column12]]</f>
        <v>0</v>
      </c>
      <c r="AF907" s="131">
        <f>Table5[[#This Row],[Column5]]+Table5[[#This Row],[Column13]]+Table5[[#This Row],[Column21]]+Table5[[#This Row],[Column18]]</f>
        <v>0</v>
      </c>
      <c r="AG907" s="131">
        <f t="shared" si="159"/>
        <v>0</v>
      </c>
      <c r="AH907" s="131">
        <f t="shared" si="160"/>
        <v>0</v>
      </c>
      <c r="AI907" s="131">
        <f>Table5[[#This Row],[Column17]]-Table5[[#This Row],[Column20]]</f>
        <v>0</v>
      </c>
      <c r="AJ907" s="131">
        <f t="shared" si="161"/>
        <v>0</v>
      </c>
      <c r="AK907" s="131">
        <f t="shared" si="154"/>
        <v>0</v>
      </c>
      <c r="AL907" s="131">
        <f t="shared" si="162"/>
        <v>0</v>
      </c>
      <c r="AM907" s="131" t="str">
        <f t="shared" si="163"/>
        <v/>
      </c>
      <c r="AN907" s="131" t="str">
        <f t="shared" ca="1" si="164"/>
        <v/>
      </c>
    </row>
    <row r="908" spans="1:40" ht="20.25" customHeight="1" x14ac:dyDescent="0.3">
      <c r="A908" s="127"/>
      <c r="B908" s="164"/>
      <c r="C908" s="139"/>
      <c r="D908" s="140"/>
      <c r="E908" s="139"/>
      <c r="F908" s="139"/>
      <c r="G908" s="140"/>
      <c r="H908" s="139"/>
      <c r="I908" s="129"/>
      <c r="L908" s="128"/>
      <c r="M908" s="128"/>
      <c r="N908" s="128"/>
      <c r="O908" s="128"/>
      <c r="P908" s="128"/>
      <c r="Q908" s="128"/>
      <c r="R908" s="128"/>
      <c r="S908" s="128"/>
      <c r="T908" s="120">
        <f t="shared" si="155"/>
        <v>0</v>
      </c>
      <c r="U908" s="131"/>
      <c r="V908" s="131"/>
      <c r="W908" s="131">
        <f>SUMIFS($F$3:F908,$D$3:D908,D908,$C$3:C908,"Buy")+SUMIFS($F$3:F908,$D$3:D908,D908,$C$3:C908,"Coin Deposit",$E$3:E908,"&lt;&gt;")</f>
        <v>0</v>
      </c>
      <c r="X908" s="131">
        <f t="shared" si="156"/>
        <v>0</v>
      </c>
      <c r="Y908" s="131">
        <f>IF($D908=Y$1,SUMIFS($H$3:$H908,$G$3:$G908,Y$1,$C$3:$C908,"Sell"),0)</f>
        <v>0</v>
      </c>
      <c r="Z908" s="131">
        <f t="shared" si="157"/>
        <v>0</v>
      </c>
      <c r="AA908" s="131">
        <f>IF($D908=AA$1,SUMIFS($H$3:$H908,$G$3:$G908,AA$1,$C$3:$C908,"Sell"),0)</f>
        <v>0</v>
      </c>
      <c r="AB908" s="131">
        <f t="shared" si="158"/>
        <v>0</v>
      </c>
      <c r="AC908" s="131">
        <f>SUMIFS('Deductions and Deposits'!$H:$H,'Deductions and Deposits'!$G:$G,D908,'Deductions and Deposits'!$F:$F,"&lt;="&amp;B908)+SUMIFS($F$3:F908,$D$3:D908,D908,$C$3:C908,"Coin Deposit",$E$3:E908,"")</f>
        <v>0</v>
      </c>
      <c r="AD908" s="131">
        <f>SUMIFS('Deductions and Deposits'!$D:$D,'Deductions and Deposits'!$C:$C,D908)+SUMIFS($F:$F,$D:$D,D908,$C:$C,"Coin Deduction")</f>
        <v>0</v>
      </c>
      <c r="AE908" s="131">
        <f>Table5[[#This Row],[Column4]]+Table5[[#This Row],[Column14]]+Table5[[#This Row],[Column19]]+Table5[[#This Row],[Column12]]</f>
        <v>0</v>
      </c>
      <c r="AF908" s="131">
        <f>Table5[[#This Row],[Column5]]+Table5[[#This Row],[Column13]]+Table5[[#This Row],[Column21]]+Table5[[#This Row],[Column18]]</f>
        <v>0</v>
      </c>
      <c r="AG908" s="131">
        <f t="shared" si="159"/>
        <v>0</v>
      </c>
      <c r="AH908" s="131">
        <f t="shared" si="160"/>
        <v>0</v>
      </c>
      <c r="AI908" s="131">
        <f>Table5[[#This Row],[Column17]]-Table5[[#This Row],[Column20]]</f>
        <v>0</v>
      </c>
      <c r="AJ908" s="131">
        <f t="shared" si="161"/>
        <v>0</v>
      </c>
      <c r="AK908" s="131">
        <f t="shared" si="154"/>
        <v>0</v>
      </c>
      <c r="AL908" s="131">
        <f t="shared" si="162"/>
        <v>0</v>
      </c>
      <c r="AM908" s="131" t="str">
        <f t="shared" si="163"/>
        <v/>
      </c>
      <c r="AN908" s="131" t="str">
        <f t="shared" ca="1" si="164"/>
        <v/>
      </c>
    </row>
    <row r="909" spans="1:40" ht="20.25" customHeight="1" x14ac:dyDescent="0.3">
      <c r="A909" s="127"/>
      <c r="B909" s="164"/>
      <c r="C909" s="139"/>
      <c r="D909" s="140"/>
      <c r="E909" s="139"/>
      <c r="F909" s="139"/>
      <c r="G909" s="140"/>
      <c r="H909" s="139"/>
      <c r="I909" s="129"/>
      <c r="L909" s="128"/>
      <c r="M909" s="128"/>
      <c r="N909" s="128"/>
      <c r="O909" s="128"/>
      <c r="P909" s="128"/>
      <c r="Q909" s="128"/>
      <c r="R909" s="128"/>
      <c r="S909" s="128"/>
      <c r="T909" s="120">
        <f t="shared" si="155"/>
        <v>0</v>
      </c>
      <c r="U909" s="131"/>
      <c r="V909" s="131"/>
      <c r="W909" s="131">
        <f>SUMIFS($F$3:F909,$D$3:D909,D909,$C$3:C909,"Buy")+SUMIFS($F$3:F909,$D$3:D909,D909,$C$3:C909,"Coin Deposit",$E$3:E909,"&lt;&gt;")</f>
        <v>0</v>
      </c>
      <c r="X909" s="131">
        <f t="shared" si="156"/>
        <v>0</v>
      </c>
      <c r="Y909" s="131">
        <f>IF($D909=Y$1,SUMIFS($H$3:$H909,$G$3:$G909,Y$1,$C$3:$C909,"Sell"),0)</f>
        <v>0</v>
      </c>
      <c r="Z909" s="131">
        <f t="shared" si="157"/>
        <v>0</v>
      </c>
      <c r="AA909" s="131">
        <f>IF($D909=AA$1,SUMIFS($H$3:$H909,$G$3:$G909,AA$1,$C$3:$C909,"Sell"),0)</f>
        <v>0</v>
      </c>
      <c r="AB909" s="131">
        <f t="shared" si="158"/>
        <v>0</v>
      </c>
      <c r="AC909" s="131">
        <f>SUMIFS('Deductions and Deposits'!$H:$H,'Deductions and Deposits'!$G:$G,D909,'Deductions and Deposits'!$F:$F,"&lt;="&amp;B909)+SUMIFS($F$3:F909,$D$3:D909,D909,$C$3:C909,"Coin Deposit",$E$3:E909,"")</f>
        <v>0</v>
      </c>
      <c r="AD909" s="131">
        <f>SUMIFS('Deductions and Deposits'!$D:$D,'Deductions and Deposits'!$C:$C,D909)+SUMIFS($F:$F,$D:$D,D909,$C:$C,"Coin Deduction")</f>
        <v>0</v>
      </c>
      <c r="AE909" s="131">
        <f>Table5[[#This Row],[Column4]]+Table5[[#This Row],[Column14]]+Table5[[#This Row],[Column19]]+Table5[[#This Row],[Column12]]</f>
        <v>0</v>
      </c>
      <c r="AF909" s="131">
        <f>Table5[[#This Row],[Column5]]+Table5[[#This Row],[Column13]]+Table5[[#This Row],[Column21]]+Table5[[#This Row],[Column18]]</f>
        <v>0</v>
      </c>
      <c r="AG909" s="131">
        <f t="shared" si="159"/>
        <v>0</v>
      </c>
      <c r="AH909" s="131">
        <f t="shared" si="160"/>
        <v>0</v>
      </c>
      <c r="AI909" s="131">
        <f>Table5[[#This Row],[Column17]]-Table5[[#This Row],[Column20]]</f>
        <v>0</v>
      </c>
      <c r="AJ909" s="131">
        <f t="shared" si="161"/>
        <v>0</v>
      </c>
      <c r="AK909" s="131">
        <f t="shared" si="154"/>
        <v>0</v>
      </c>
      <c r="AL909" s="131">
        <f t="shared" si="162"/>
        <v>0</v>
      </c>
      <c r="AM909" s="131" t="str">
        <f t="shared" si="163"/>
        <v/>
      </c>
      <c r="AN909" s="131" t="str">
        <f t="shared" ca="1" si="164"/>
        <v/>
      </c>
    </row>
    <row r="910" spans="1:40" ht="20.25" customHeight="1" x14ac:dyDescent="0.3">
      <c r="A910" s="127"/>
      <c r="B910" s="164"/>
      <c r="C910" s="139"/>
      <c r="D910" s="140"/>
      <c r="E910" s="139"/>
      <c r="F910" s="139"/>
      <c r="G910" s="140"/>
      <c r="H910" s="139"/>
      <c r="I910" s="129"/>
      <c r="L910" s="128"/>
      <c r="M910" s="128"/>
      <c r="N910" s="128"/>
      <c r="O910" s="128"/>
      <c r="P910" s="128"/>
      <c r="Q910" s="128"/>
      <c r="R910" s="128"/>
      <c r="S910" s="128"/>
      <c r="T910" s="120">
        <f t="shared" si="155"/>
        <v>0</v>
      </c>
      <c r="U910" s="131"/>
      <c r="V910" s="131"/>
      <c r="W910" s="131">
        <f>SUMIFS($F$3:F910,$D$3:D910,D910,$C$3:C910,"Buy")+SUMIFS($F$3:F910,$D$3:D910,D910,$C$3:C910,"Coin Deposit",$E$3:E910,"&lt;&gt;")</f>
        <v>0</v>
      </c>
      <c r="X910" s="131">
        <f t="shared" si="156"/>
        <v>0</v>
      </c>
      <c r="Y910" s="131">
        <f>IF($D910=Y$1,SUMIFS($H$3:$H910,$G$3:$G910,Y$1,$C$3:$C910,"Sell"),0)</f>
        <v>0</v>
      </c>
      <c r="Z910" s="131">
        <f t="shared" si="157"/>
        <v>0</v>
      </c>
      <c r="AA910" s="131">
        <f>IF($D910=AA$1,SUMIFS($H$3:$H910,$G$3:$G910,AA$1,$C$3:$C910,"Sell"),0)</f>
        <v>0</v>
      </c>
      <c r="AB910" s="131">
        <f t="shared" si="158"/>
        <v>0</v>
      </c>
      <c r="AC910" s="131">
        <f>SUMIFS('Deductions and Deposits'!$H:$H,'Deductions and Deposits'!$G:$G,D910,'Deductions and Deposits'!$F:$F,"&lt;="&amp;B910)+SUMIFS($F$3:F910,$D$3:D910,D910,$C$3:C910,"Coin Deposit",$E$3:E910,"")</f>
        <v>0</v>
      </c>
      <c r="AD910" s="131">
        <f>SUMIFS('Deductions and Deposits'!$D:$D,'Deductions and Deposits'!$C:$C,D910)+SUMIFS($F:$F,$D:$D,D910,$C:$C,"Coin Deduction")</f>
        <v>0</v>
      </c>
      <c r="AE910" s="131">
        <f>Table5[[#This Row],[Column4]]+Table5[[#This Row],[Column14]]+Table5[[#This Row],[Column19]]+Table5[[#This Row],[Column12]]</f>
        <v>0</v>
      </c>
      <c r="AF910" s="131">
        <f>Table5[[#This Row],[Column5]]+Table5[[#This Row],[Column13]]+Table5[[#This Row],[Column21]]+Table5[[#This Row],[Column18]]</f>
        <v>0</v>
      </c>
      <c r="AG910" s="131">
        <f t="shared" si="159"/>
        <v>0</v>
      </c>
      <c r="AH910" s="131">
        <f t="shared" si="160"/>
        <v>0</v>
      </c>
      <c r="AI910" s="131">
        <f>Table5[[#This Row],[Column17]]-Table5[[#This Row],[Column20]]</f>
        <v>0</v>
      </c>
      <c r="AJ910" s="131">
        <f t="shared" si="161"/>
        <v>0</v>
      </c>
      <c r="AK910" s="131">
        <f t="shared" si="154"/>
        <v>0</v>
      </c>
      <c r="AL910" s="131">
        <f t="shared" si="162"/>
        <v>0</v>
      </c>
      <c r="AM910" s="131" t="str">
        <f t="shared" si="163"/>
        <v/>
      </c>
      <c r="AN910" s="131" t="str">
        <f t="shared" ca="1" si="164"/>
        <v/>
      </c>
    </row>
    <row r="911" spans="1:40" ht="20.25" customHeight="1" x14ac:dyDescent="0.3">
      <c r="A911" s="127"/>
      <c r="B911" s="164"/>
      <c r="C911" s="139"/>
      <c r="D911" s="140"/>
      <c r="E911" s="139"/>
      <c r="F911" s="139"/>
      <c r="G911" s="140"/>
      <c r="H911" s="139"/>
      <c r="I911" s="129"/>
      <c r="L911" s="128"/>
      <c r="M911" s="128"/>
      <c r="N911" s="128"/>
      <c r="O911" s="128"/>
      <c r="P911" s="128"/>
      <c r="Q911" s="128"/>
      <c r="R911" s="128"/>
      <c r="S911" s="128"/>
      <c r="T911" s="120">
        <f t="shared" si="155"/>
        <v>0</v>
      </c>
      <c r="U911" s="131"/>
      <c r="V911" s="131"/>
      <c r="W911" s="131">
        <f>SUMIFS($F$3:F911,$D$3:D911,D911,$C$3:C911,"Buy")+SUMIFS($F$3:F911,$D$3:D911,D911,$C$3:C911,"Coin Deposit",$E$3:E911,"&lt;&gt;")</f>
        <v>0</v>
      </c>
      <c r="X911" s="131">
        <f t="shared" si="156"/>
        <v>0</v>
      </c>
      <c r="Y911" s="131">
        <f>IF($D911=Y$1,SUMIFS($H$3:$H911,$G$3:$G911,Y$1,$C$3:$C911,"Sell"),0)</f>
        <v>0</v>
      </c>
      <c r="Z911" s="131">
        <f t="shared" si="157"/>
        <v>0</v>
      </c>
      <c r="AA911" s="131">
        <f>IF($D911=AA$1,SUMIFS($H$3:$H911,$G$3:$G911,AA$1,$C$3:$C911,"Sell"),0)</f>
        <v>0</v>
      </c>
      <c r="AB911" s="131">
        <f t="shared" si="158"/>
        <v>0</v>
      </c>
      <c r="AC911" s="131">
        <f>SUMIFS('Deductions and Deposits'!$H:$H,'Deductions and Deposits'!$G:$G,D911,'Deductions and Deposits'!$F:$F,"&lt;="&amp;B911)+SUMIFS($F$3:F911,$D$3:D911,D911,$C$3:C911,"Coin Deposit",$E$3:E911,"")</f>
        <v>0</v>
      </c>
      <c r="AD911" s="131">
        <f>SUMIFS('Deductions and Deposits'!$D:$D,'Deductions and Deposits'!$C:$C,D911)+SUMIFS($F:$F,$D:$D,D911,$C:$C,"Coin Deduction")</f>
        <v>0</v>
      </c>
      <c r="AE911" s="131">
        <f>Table5[[#This Row],[Column4]]+Table5[[#This Row],[Column14]]+Table5[[#This Row],[Column19]]+Table5[[#This Row],[Column12]]</f>
        <v>0</v>
      </c>
      <c r="AF911" s="131">
        <f>Table5[[#This Row],[Column5]]+Table5[[#This Row],[Column13]]+Table5[[#This Row],[Column21]]+Table5[[#This Row],[Column18]]</f>
        <v>0</v>
      </c>
      <c r="AG911" s="131">
        <f t="shared" si="159"/>
        <v>0</v>
      </c>
      <c r="AH911" s="131">
        <f t="shared" si="160"/>
        <v>0</v>
      </c>
      <c r="AI911" s="131">
        <f>Table5[[#This Row],[Column17]]-Table5[[#This Row],[Column20]]</f>
        <v>0</v>
      </c>
      <c r="AJ911" s="131">
        <f t="shared" si="161"/>
        <v>0</v>
      </c>
      <c r="AK911" s="131">
        <f t="shared" si="154"/>
        <v>0</v>
      </c>
      <c r="AL911" s="131">
        <f t="shared" si="162"/>
        <v>0</v>
      </c>
      <c r="AM911" s="131" t="str">
        <f t="shared" si="163"/>
        <v/>
      </c>
      <c r="AN911" s="131" t="str">
        <f t="shared" ca="1" si="164"/>
        <v/>
      </c>
    </row>
    <row r="912" spans="1:40" ht="20.25" customHeight="1" x14ac:dyDescent="0.3">
      <c r="A912" s="127"/>
      <c r="B912" s="164"/>
      <c r="C912" s="139"/>
      <c r="D912" s="140"/>
      <c r="E912" s="139"/>
      <c r="F912" s="139"/>
      <c r="G912" s="140"/>
      <c r="H912" s="139"/>
      <c r="I912" s="129"/>
      <c r="L912" s="128"/>
      <c r="M912" s="128"/>
      <c r="N912" s="128"/>
      <c r="O912" s="128"/>
      <c r="P912" s="128"/>
      <c r="Q912" s="128"/>
      <c r="R912" s="128"/>
      <c r="S912" s="128"/>
      <c r="T912" s="120">
        <f t="shared" si="155"/>
        <v>0</v>
      </c>
      <c r="U912" s="131"/>
      <c r="V912" s="131"/>
      <c r="W912" s="131">
        <f>SUMIFS($F$3:F912,$D$3:D912,D912,$C$3:C912,"Buy")+SUMIFS($F$3:F912,$D$3:D912,D912,$C$3:C912,"Coin Deposit",$E$3:E912,"&lt;&gt;")</f>
        <v>0</v>
      </c>
      <c r="X912" s="131">
        <f t="shared" si="156"/>
        <v>0</v>
      </c>
      <c r="Y912" s="131">
        <f>IF($D912=Y$1,SUMIFS($H$3:$H912,$G$3:$G912,Y$1,$C$3:$C912,"Sell"),0)</f>
        <v>0</v>
      </c>
      <c r="Z912" s="131">
        <f t="shared" si="157"/>
        <v>0</v>
      </c>
      <c r="AA912" s="131">
        <f>IF($D912=AA$1,SUMIFS($H$3:$H912,$G$3:$G912,AA$1,$C$3:$C912,"Sell"),0)</f>
        <v>0</v>
      </c>
      <c r="AB912" s="131">
        <f t="shared" si="158"/>
        <v>0</v>
      </c>
      <c r="AC912" s="131">
        <f>SUMIFS('Deductions and Deposits'!$H:$H,'Deductions and Deposits'!$G:$G,D912,'Deductions and Deposits'!$F:$F,"&lt;="&amp;B912)+SUMIFS($F$3:F912,$D$3:D912,D912,$C$3:C912,"Coin Deposit",$E$3:E912,"")</f>
        <v>0</v>
      </c>
      <c r="AD912" s="131">
        <f>SUMIFS('Deductions and Deposits'!$D:$D,'Deductions and Deposits'!$C:$C,D912)+SUMIFS($F:$F,$D:$D,D912,$C:$C,"Coin Deduction")</f>
        <v>0</v>
      </c>
      <c r="AE912" s="131">
        <f>Table5[[#This Row],[Column4]]+Table5[[#This Row],[Column14]]+Table5[[#This Row],[Column19]]+Table5[[#This Row],[Column12]]</f>
        <v>0</v>
      </c>
      <c r="AF912" s="131">
        <f>Table5[[#This Row],[Column5]]+Table5[[#This Row],[Column13]]+Table5[[#This Row],[Column21]]+Table5[[#This Row],[Column18]]</f>
        <v>0</v>
      </c>
      <c r="AG912" s="131">
        <f t="shared" si="159"/>
        <v>0</v>
      </c>
      <c r="AH912" s="131">
        <f t="shared" si="160"/>
        <v>0</v>
      </c>
      <c r="AI912" s="131">
        <f>Table5[[#This Row],[Column17]]-Table5[[#This Row],[Column20]]</f>
        <v>0</v>
      </c>
      <c r="AJ912" s="131">
        <f t="shared" si="161"/>
        <v>0</v>
      </c>
      <c r="AK912" s="131">
        <f t="shared" si="154"/>
        <v>0</v>
      </c>
      <c r="AL912" s="131">
        <f t="shared" si="162"/>
        <v>0</v>
      </c>
      <c r="AM912" s="131" t="str">
        <f t="shared" si="163"/>
        <v/>
      </c>
      <c r="AN912" s="131" t="str">
        <f t="shared" ca="1" si="164"/>
        <v/>
      </c>
    </row>
    <row r="913" spans="1:40" ht="20.25" customHeight="1" x14ac:dyDescent="0.3">
      <c r="A913" s="127"/>
      <c r="B913" s="164"/>
      <c r="C913" s="139"/>
      <c r="D913" s="140"/>
      <c r="E913" s="139"/>
      <c r="F913" s="139"/>
      <c r="G913" s="140"/>
      <c r="H913" s="139"/>
      <c r="I913" s="129"/>
      <c r="L913" s="128"/>
      <c r="M913" s="128"/>
      <c r="N913" s="128"/>
      <c r="O913" s="128"/>
      <c r="P913" s="128"/>
      <c r="Q913" s="128"/>
      <c r="R913" s="128"/>
      <c r="S913" s="128"/>
      <c r="T913" s="120">
        <f t="shared" si="155"/>
        <v>0</v>
      </c>
      <c r="U913" s="131"/>
      <c r="V913" s="131"/>
      <c r="W913" s="131">
        <f>SUMIFS($F$3:F913,$D$3:D913,D913,$C$3:C913,"Buy")+SUMIFS($F$3:F913,$D$3:D913,D913,$C$3:C913,"Coin Deposit",$E$3:E913,"&lt;&gt;")</f>
        <v>0</v>
      </c>
      <c r="X913" s="131">
        <f t="shared" si="156"/>
        <v>0</v>
      </c>
      <c r="Y913" s="131">
        <f>IF($D913=Y$1,SUMIFS($H$3:$H913,$G$3:$G913,Y$1,$C$3:$C913,"Sell"),0)</f>
        <v>0</v>
      </c>
      <c r="Z913" s="131">
        <f t="shared" si="157"/>
        <v>0</v>
      </c>
      <c r="AA913" s="131">
        <f>IF($D913=AA$1,SUMIFS($H$3:$H913,$G$3:$G913,AA$1,$C$3:$C913,"Sell"),0)</f>
        <v>0</v>
      </c>
      <c r="AB913" s="131">
        <f t="shared" si="158"/>
        <v>0</v>
      </c>
      <c r="AC913" s="131">
        <f>SUMIFS('Deductions and Deposits'!$H:$H,'Deductions and Deposits'!$G:$G,D913,'Deductions and Deposits'!$F:$F,"&lt;="&amp;B913)+SUMIFS($F$3:F913,$D$3:D913,D913,$C$3:C913,"Coin Deposit",$E$3:E913,"")</f>
        <v>0</v>
      </c>
      <c r="AD913" s="131">
        <f>SUMIFS('Deductions and Deposits'!$D:$D,'Deductions and Deposits'!$C:$C,D913)+SUMIFS($F:$F,$D:$D,D913,$C:$C,"Coin Deduction")</f>
        <v>0</v>
      </c>
      <c r="AE913" s="131">
        <f>Table5[[#This Row],[Column4]]+Table5[[#This Row],[Column14]]+Table5[[#This Row],[Column19]]+Table5[[#This Row],[Column12]]</f>
        <v>0</v>
      </c>
      <c r="AF913" s="131">
        <f>Table5[[#This Row],[Column5]]+Table5[[#This Row],[Column13]]+Table5[[#This Row],[Column21]]+Table5[[#This Row],[Column18]]</f>
        <v>0</v>
      </c>
      <c r="AG913" s="131">
        <f t="shared" si="159"/>
        <v>0</v>
      </c>
      <c r="AH913" s="131">
        <f t="shared" si="160"/>
        <v>0</v>
      </c>
      <c r="AI913" s="131">
        <f>Table5[[#This Row],[Column17]]-Table5[[#This Row],[Column20]]</f>
        <v>0</v>
      </c>
      <c r="AJ913" s="131">
        <f t="shared" si="161"/>
        <v>0</v>
      </c>
      <c r="AK913" s="131">
        <f t="shared" ref="AK913:AK976" si="165">AJ913*T913</f>
        <v>0</v>
      </c>
      <c r="AL913" s="131">
        <f t="shared" si="162"/>
        <v>0</v>
      </c>
      <c r="AM913" s="131" t="str">
        <f t="shared" si="163"/>
        <v/>
      </c>
      <c r="AN913" s="131" t="str">
        <f t="shared" ca="1" si="164"/>
        <v/>
      </c>
    </row>
    <row r="914" spans="1:40" ht="20.25" customHeight="1" x14ac:dyDescent="0.3">
      <c r="A914" s="127"/>
      <c r="B914" s="164"/>
      <c r="C914" s="139"/>
      <c r="D914" s="140"/>
      <c r="E914" s="139"/>
      <c r="F914" s="139"/>
      <c r="G914" s="140"/>
      <c r="H914" s="139"/>
      <c r="I914" s="129"/>
      <c r="L914" s="128"/>
      <c r="M914" s="128"/>
      <c r="N914" s="128"/>
      <c r="O914" s="128"/>
      <c r="P914" s="128"/>
      <c r="Q914" s="128"/>
      <c r="R914" s="128"/>
      <c r="S914" s="128"/>
      <c r="T914" s="120">
        <f t="shared" si="155"/>
        <v>0</v>
      </c>
      <c r="U914" s="131"/>
      <c r="V914" s="131"/>
      <c r="W914" s="131">
        <f>SUMIFS($F$3:F914,$D$3:D914,D914,$C$3:C914,"Buy")+SUMIFS($F$3:F914,$D$3:D914,D914,$C$3:C914,"Coin Deposit",$E$3:E914,"&lt;&gt;")</f>
        <v>0</v>
      </c>
      <c r="X914" s="131">
        <f t="shared" si="156"/>
        <v>0</v>
      </c>
      <c r="Y914" s="131">
        <f>IF($D914=Y$1,SUMIFS($H$3:$H914,$G$3:$G914,Y$1,$C$3:$C914,"Sell"),0)</f>
        <v>0</v>
      </c>
      <c r="Z914" s="131">
        <f t="shared" si="157"/>
        <v>0</v>
      </c>
      <c r="AA914" s="131">
        <f>IF($D914=AA$1,SUMIFS($H$3:$H914,$G$3:$G914,AA$1,$C$3:$C914,"Sell"),0)</f>
        <v>0</v>
      </c>
      <c r="AB914" s="131">
        <f t="shared" si="158"/>
        <v>0</v>
      </c>
      <c r="AC914" s="131">
        <f>SUMIFS('Deductions and Deposits'!$H:$H,'Deductions and Deposits'!$G:$G,D914,'Deductions and Deposits'!$F:$F,"&lt;="&amp;B914)+SUMIFS($F$3:F914,$D$3:D914,D914,$C$3:C914,"Coin Deposit",$E$3:E914,"")</f>
        <v>0</v>
      </c>
      <c r="AD914" s="131">
        <f>SUMIFS('Deductions and Deposits'!$D:$D,'Deductions and Deposits'!$C:$C,D914)+SUMIFS($F:$F,$D:$D,D914,$C:$C,"Coin Deduction")</f>
        <v>0</v>
      </c>
      <c r="AE914" s="131">
        <f>Table5[[#This Row],[Column4]]+Table5[[#This Row],[Column14]]+Table5[[#This Row],[Column19]]+Table5[[#This Row],[Column12]]</f>
        <v>0</v>
      </c>
      <c r="AF914" s="131">
        <f>Table5[[#This Row],[Column5]]+Table5[[#This Row],[Column13]]+Table5[[#This Row],[Column21]]+Table5[[#This Row],[Column18]]</f>
        <v>0</v>
      </c>
      <c r="AG914" s="131">
        <f t="shared" si="159"/>
        <v>0</v>
      </c>
      <c r="AH914" s="131">
        <f t="shared" si="160"/>
        <v>0</v>
      </c>
      <c r="AI914" s="131">
        <f>Table5[[#This Row],[Column17]]-Table5[[#This Row],[Column20]]</f>
        <v>0</v>
      </c>
      <c r="AJ914" s="131">
        <f t="shared" si="161"/>
        <v>0</v>
      </c>
      <c r="AK914" s="131">
        <f t="shared" si="165"/>
        <v>0</v>
      </c>
      <c r="AL914" s="131">
        <f t="shared" si="162"/>
        <v>0</v>
      </c>
      <c r="AM914" s="131" t="str">
        <f t="shared" si="163"/>
        <v/>
      </c>
      <c r="AN914" s="131" t="str">
        <f t="shared" ca="1" si="164"/>
        <v/>
      </c>
    </row>
    <row r="915" spans="1:40" ht="20.25" customHeight="1" x14ac:dyDescent="0.3">
      <c r="A915" s="127"/>
      <c r="B915" s="164"/>
      <c r="C915" s="139"/>
      <c r="D915" s="140"/>
      <c r="E915" s="139"/>
      <c r="F915" s="139"/>
      <c r="G915" s="140"/>
      <c r="H915" s="139"/>
      <c r="I915" s="129"/>
      <c r="L915" s="128"/>
      <c r="M915" s="128"/>
      <c r="N915" s="128"/>
      <c r="O915" s="128"/>
      <c r="P915" s="128"/>
      <c r="Q915" s="128"/>
      <c r="R915" s="128"/>
      <c r="S915" s="128"/>
      <c r="T915" s="120">
        <f t="shared" si="155"/>
        <v>0</v>
      </c>
      <c r="U915" s="131"/>
      <c r="V915" s="131"/>
      <c r="W915" s="131">
        <f>SUMIFS($F$3:F915,$D$3:D915,D915,$C$3:C915,"Buy")+SUMIFS($F$3:F915,$D$3:D915,D915,$C$3:C915,"Coin Deposit",$E$3:E915,"&lt;&gt;")</f>
        <v>0</v>
      </c>
      <c r="X915" s="131">
        <f t="shared" si="156"/>
        <v>0</v>
      </c>
      <c r="Y915" s="131">
        <f>IF($D915=Y$1,SUMIFS($H$3:$H915,$G$3:$G915,Y$1,$C$3:$C915,"Sell"),0)</f>
        <v>0</v>
      </c>
      <c r="Z915" s="131">
        <f t="shared" si="157"/>
        <v>0</v>
      </c>
      <c r="AA915" s="131">
        <f>IF($D915=AA$1,SUMIFS($H$3:$H915,$G$3:$G915,AA$1,$C$3:$C915,"Sell"),0)</f>
        <v>0</v>
      </c>
      <c r="AB915" s="131">
        <f t="shared" si="158"/>
        <v>0</v>
      </c>
      <c r="AC915" s="131">
        <f>SUMIFS('Deductions and Deposits'!$H:$H,'Deductions and Deposits'!$G:$G,D915,'Deductions and Deposits'!$F:$F,"&lt;="&amp;B915)+SUMIFS($F$3:F915,$D$3:D915,D915,$C$3:C915,"Coin Deposit",$E$3:E915,"")</f>
        <v>0</v>
      </c>
      <c r="AD915" s="131">
        <f>SUMIFS('Deductions and Deposits'!$D:$D,'Deductions and Deposits'!$C:$C,D915)+SUMIFS($F:$F,$D:$D,D915,$C:$C,"Coin Deduction")</f>
        <v>0</v>
      </c>
      <c r="AE915" s="131">
        <f>Table5[[#This Row],[Column4]]+Table5[[#This Row],[Column14]]+Table5[[#This Row],[Column19]]+Table5[[#This Row],[Column12]]</f>
        <v>0</v>
      </c>
      <c r="AF915" s="131">
        <f>Table5[[#This Row],[Column5]]+Table5[[#This Row],[Column13]]+Table5[[#This Row],[Column21]]+Table5[[#This Row],[Column18]]</f>
        <v>0</v>
      </c>
      <c r="AG915" s="131">
        <f t="shared" si="159"/>
        <v>0</v>
      </c>
      <c r="AH915" s="131">
        <f t="shared" si="160"/>
        <v>0</v>
      </c>
      <c r="AI915" s="131">
        <f>Table5[[#This Row],[Column17]]-Table5[[#This Row],[Column20]]</f>
        <v>0</v>
      </c>
      <c r="AJ915" s="131">
        <f t="shared" si="161"/>
        <v>0</v>
      </c>
      <c r="AK915" s="131">
        <f t="shared" si="165"/>
        <v>0</v>
      </c>
      <c r="AL915" s="131">
        <f t="shared" si="162"/>
        <v>0</v>
      </c>
      <c r="AM915" s="131" t="str">
        <f t="shared" si="163"/>
        <v/>
      </c>
      <c r="AN915" s="131" t="str">
        <f t="shared" ca="1" si="164"/>
        <v/>
      </c>
    </row>
    <row r="916" spans="1:40" ht="20.25" customHeight="1" x14ac:dyDescent="0.3">
      <c r="A916" s="127"/>
      <c r="B916" s="164"/>
      <c r="C916" s="139"/>
      <c r="D916" s="140"/>
      <c r="E916" s="139"/>
      <c r="F916" s="139"/>
      <c r="G916" s="140"/>
      <c r="H916" s="139"/>
      <c r="I916" s="129"/>
      <c r="L916" s="128"/>
      <c r="M916" s="128"/>
      <c r="N916" s="128"/>
      <c r="O916" s="128"/>
      <c r="P916" s="128"/>
      <c r="Q916" s="128"/>
      <c r="R916" s="128"/>
      <c r="S916" s="128"/>
      <c r="T916" s="120">
        <f t="shared" si="155"/>
        <v>0</v>
      </c>
      <c r="U916" s="131"/>
      <c r="V916" s="131"/>
      <c r="W916" s="131">
        <f>SUMIFS($F$3:F916,$D$3:D916,D916,$C$3:C916,"Buy")+SUMIFS($F$3:F916,$D$3:D916,D916,$C$3:C916,"Coin Deposit",$E$3:E916,"&lt;&gt;")</f>
        <v>0</v>
      </c>
      <c r="X916" s="131">
        <f t="shared" si="156"/>
        <v>0</v>
      </c>
      <c r="Y916" s="131">
        <f>IF($D916=Y$1,SUMIFS($H$3:$H916,$G$3:$G916,Y$1,$C$3:$C916,"Sell"),0)</f>
        <v>0</v>
      </c>
      <c r="Z916" s="131">
        <f t="shared" si="157"/>
        <v>0</v>
      </c>
      <c r="AA916" s="131">
        <f>IF($D916=AA$1,SUMIFS($H$3:$H916,$G$3:$G916,AA$1,$C$3:$C916,"Sell"),0)</f>
        <v>0</v>
      </c>
      <c r="AB916" s="131">
        <f t="shared" si="158"/>
        <v>0</v>
      </c>
      <c r="AC916" s="131">
        <f>SUMIFS('Deductions and Deposits'!$H:$H,'Deductions and Deposits'!$G:$G,D916,'Deductions and Deposits'!$F:$F,"&lt;="&amp;B916)+SUMIFS($F$3:F916,$D$3:D916,D916,$C$3:C916,"Coin Deposit",$E$3:E916,"")</f>
        <v>0</v>
      </c>
      <c r="AD916" s="131">
        <f>SUMIFS('Deductions and Deposits'!$D:$D,'Deductions and Deposits'!$C:$C,D916)+SUMIFS($F:$F,$D:$D,D916,$C:$C,"Coin Deduction")</f>
        <v>0</v>
      </c>
      <c r="AE916" s="131">
        <f>Table5[[#This Row],[Column4]]+Table5[[#This Row],[Column14]]+Table5[[#This Row],[Column19]]+Table5[[#This Row],[Column12]]</f>
        <v>0</v>
      </c>
      <c r="AF916" s="131">
        <f>Table5[[#This Row],[Column5]]+Table5[[#This Row],[Column13]]+Table5[[#This Row],[Column21]]+Table5[[#This Row],[Column18]]</f>
        <v>0</v>
      </c>
      <c r="AG916" s="131">
        <f t="shared" si="159"/>
        <v>0</v>
      </c>
      <c r="AH916" s="131">
        <f t="shared" si="160"/>
        <v>0</v>
      </c>
      <c r="AI916" s="131">
        <f>Table5[[#This Row],[Column17]]-Table5[[#This Row],[Column20]]</f>
        <v>0</v>
      </c>
      <c r="AJ916" s="131">
        <f t="shared" si="161"/>
        <v>0</v>
      </c>
      <c r="AK916" s="131">
        <f t="shared" si="165"/>
        <v>0</v>
      </c>
      <c r="AL916" s="131">
        <f t="shared" si="162"/>
        <v>0</v>
      </c>
      <c r="AM916" s="131" t="str">
        <f t="shared" si="163"/>
        <v/>
      </c>
      <c r="AN916" s="131" t="str">
        <f t="shared" ca="1" si="164"/>
        <v/>
      </c>
    </row>
    <row r="917" spans="1:40" ht="20.25" customHeight="1" x14ac:dyDescent="0.3">
      <c r="A917" s="127"/>
      <c r="B917" s="164"/>
      <c r="C917" s="139"/>
      <c r="D917" s="140"/>
      <c r="E917" s="139"/>
      <c r="F917" s="139"/>
      <c r="G917" s="140"/>
      <c r="H917" s="139"/>
      <c r="I917" s="129"/>
      <c r="L917" s="128"/>
      <c r="M917" s="128"/>
      <c r="N917" s="128"/>
      <c r="O917" s="128"/>
      <c r="P917" s="128"/>
      <c r="Q917" s="128"/>
      <c r="R917" s="128"/>
      <c r="S917" s="128"/>
      <c r="T917" s="120">
        <f t="shared" si="155"/>
        <v>0</v>
      </c>
      <c r="U917" s="131"/>
      <c r="V917" s="131"/>
      <c r="W917" s="131">
        <f>SUMIFS($F$3:F917,$D$3:D917,D917,$C$3:C917,"Buy")+SUMIFS($F$3:F917,$D$3:D917,D917,$C$3:C917,"Coin Deposit",$E$3:E917,"&lt;&gt;")</f>
        <v>0</v>
      </c>
      <c r="X917" s="131">
        <f t="shared" si="156"/>
        <v>0</v>
      </c>
      <c r="Y917" s="131">
        <f>IF($D917=Y$1,SUMIFS($H$3:$H917,$G$3:$G917,Y$1,$C$3:$C917,"Sell"),0)</f>
        <v>0</v>
      </c>
      <c r="Z917" s="131">
        <f t="shared" si="157"/>
        <v>0</v>
      </c>
      <c r="AA917" s="131">
        <f>IF($D917=AA$1,SUMIFS($H$3:$H917,$G$3:$G917,AA$1,$C$3:$C917,"Sell"),0)</f>
        <v>0</v>
      </c>
      <c r="AB917" s="131">
        <f t="shared" si="158"/>
        <v>0</v>
      </c>
      <c r="AC917" s="131">
        <f>SUMIFS('Deductions and Deposits'!$H:$H,'Deductions and Deposits'!$G:$G,D917,'Deductions and Deposits'!$F:$F,"&lt;="&amp;B917)+SUMIFS($F$3:F917,$D$3:D917,D917,$C$3:C917,"Coin Deposit",$E$3:E917,"")</f>
        <v>0</v>
      </c>
      <c r="AD917" s="131">
        <f>SUMIFS('Deductions and Deposits'!$D:$D,'Deductions and Deposits'!$C:$C,D917)+SUMIFS($F:$F,$D:$D,D917,$C:$C,"Coin Deduction")</f>
        <v>0</v>
      </c>
      <c r="AE917" s="131">
        <f>Table5[[#This Row],[Column4]]+Table5[[#This Row],[Column14]]+Table5[[#This Row],[Column19]]+Table5[[#This Row],[Column12]]</f>
        <v>0</v>
      </c>
      <c r="AF917" s="131">
        <f>Table5[[#This Row],[Column5]]+Table5[[#This Row],[Column13]]+Table5[[#This Row],[Column21]]+Table5[[#This Row],[Column18]]</f>
        <v>0</v>
      </c>
      <c r="AG917" s="131">
        <f t="shared" si="159"/>
        <v>0</v>
      </c>
      <c r="AH917" s="131">
        <f t="shared" si="160"/>
        <v>0</v>
      </c>
      <c r="AI917" s="131">
        <f>Table5[[#This Row],[Column17]]-Table5[[#This Row],[Column20]]</f>
        <v>0</v>
      </c>
      <c r="AJ917" s="131">
        <f t="shared" si="161"/>
        <v>0</v>
      </c>
      <c r="AK917" s="131">
        <f t="shared" si="165"/>
        <v>0</v>
      </c>
      <c r="AL917" s="131">
        <f t="shared" si="162"/>
        <v>0</v>
      </c>
      <c r="AM917" s="131" t="str">
        <f t="shared" si="163"/>
        <v/>
      </c>
      <c r="AN917" s="131" t="str">
        <f t="shared" ca="1" si="164"/>
        <v/>
      </c>
    </row>
    <row r="918" spans="1:40" ht="20.25" customHeight="1" x14ac:dyDescent="0.3">
      <c r="A918" s="127"/>
      <c r="B918" s="164"/>
      <c r="C918" s="139"/>
      <c r="D918" s="140"/>
      <c r="E918" s="139"/>
      <c r="F918" s="139"/>
      <c r="G918" s="140"/>
      <c r="H918" s="139"/>
      <c r="I918" s="129"/>
      <c r="L918" s="128"/>
      <c r="M918" s="128"/>
      <c r="N918" s="128"/>
      <c r="O918" s="128"/>
      <c r="P918" s="128"/>
      <c r="Q918" s="128"/>
      <c r="R918" s="128"/>
      <c r="S918" s="128"/>
      <c r="T918" s="120">
        <f t="shared" si="155"/>
        <v>0</v>
      </c>
      <c r="U918" s="131"/>
      <c r="V918" s="131"/>
      <c r="W918" s="131">
        <f>SUMIFS($F$3:F918,$D$3:D918,D918,$C$3:C918,"Buy")+SUMIFS($F$3:F918,$D$3:D918,D918,$C$3:C918,"Coin Deposit",$E$3:E918,"&lt;&gt;")</f>
        <v>0</v>
      </c>
      <c r="X918" s="131">
        <f t="shared" si="156"/>
        <v>0</v>
      </c>
      <c r="Y918" s="131">
        <f>IF($D918=Y$1,SUMIFS($H$3:$H918,$G$3:$G918,Y$1,$C$3:$C918,"Sell"),0)</f>
        <v>0</v>
      </c>
      <c r="Z918" s="131">
        <f t="shared" si="157"/>
        <v>0</v>
      </c>
      <c r="AA918" s="131">
        <f>IF($D918=AA$1,SUMIFS($H$3:$H918,$G$3:$G918,AA$1,$C$3:$C918,"Sell"),0)</f>
        <v>0</v>
      </c>
      <c r="AB918" s="131">
        <f t="shared" si="158"/>
        <v>0</v>
      </c>
      <c r="AC918" s="131">
        <f>SUMIFS('Deductions and Deposits'!$H:$H,'Deductions and Deposits'!$G:$G,D918,'Deductions and Deposits'!$F:$F,"&lt;="&amp;B918)+SUMIFS($F$3:F918,$D$3:D918,D918,$C$3:C918,"Coin Deposit",$E$3:E918,"")</f>
        <v>0</v>
      </c>
      <c r="AD918" s="131">
        <f>SUMIFS('Deductions and Deposits'!$D:$D,'Deductions and Deposits'!$C:$C,D918)+SUMIFS($F:$F,$D:$D,D918,$C:$C,"Coin Deduction")</f>
        <v>0</v>
      </c>
      <c r="AE918" s="131">
        <f>Table5[[#This Row],[Column4]]+Table5[[#This Row],[Column14]]+Table5[[#This Row],[Column19]]+Table5[[#This Row],[Column12]]</f>
        <v>0</v>
      </c>
      <c r="AF918" s="131">
        <f>Table5[[#This Row],[Column5]]+Table5[[#This Row],[Column13]]+Table5[[#This Row],[Column21]]+Table5[[#This Row],[Column18]]</f>
        <v>0</v>
      </c>
      <c r="AG918" s="131">
        <f t="shared" si="159"/>
        <v>0</v>
      </c>
      <c r="AH918" s="131">
        <f t="shared" si="160"/>
        <v>0</v>
      </c>
      <c r="AI918" s="131">
        <f>Table5[[#This Row],[Column17]]-Table5[[#This Row],[Column20]]</f>
        <v>0</v>
      </c>
      <c r="AJ918" s="131">
        <f t="shared" si="161"/>
        <v>0</v>
      </c>
      <c r="AK918" s="131">
        <f t="shared" si="165"/>
        <v>0</v>
      </c>
      <c r="AL918" s="131">
        <f t="shared" si="162"/>
        <v>0</v>
      </c>
      <c r="AM918" s="131" t="str">
        <f t="shared" si="163"/>
        <v/>
      </c>
      <c r="AN918" s="131" t="str">
        <f t="shared" ca="1" si="164"/>
        <v/>
      </c>
    </row>
    <row r="919" spans="1:40" ht="20.25" customHeight="1" x14ac:dyDescent="0.3">
      <c r="A919" s="127"/>
      <c r="B919" s="164"/>
      <c r="C919" s="139"/>
      <c r="D919" s="140"/>
      <c r="E919" s="139"/>
      <c r="F919" s="139"/>
      <c r="G919" s="140"/>
      <c r="H919" s="139"/>
      <c r="I919" s="129"/>
      <c r="L919" s="128"/>
      <c r="M919" s="128"/>
      <c r="N919" s="128"/>
      <c r="O919" s="128"/>
      <c r="P919" s="128"/>
      <c r="Q919" s="128"/>
      <c r="R919" s="128"/>
      <c r="S919" s="128"/>
      <c r="T919" s="120">
        <f t="shared" si="155"/>
        <v>0</v>
      </c>
      <c r="U919" s="131"/>
      <c r="V919" s="131"/>
      <c r="W919" s="131">
        <f>SUMIFS($F$3:F919,$D$3:D919,D919,$C$3:C919,"Buy")+SUMIFS($F$3:F919,$D$3:D919,D919,$C$3:C919,"Coin Deposit",$E$3:E919,"&lt;&gt;")</f>
        <v>0</v>
      </c>
      <c r="X919" s="131">
        <f t="shared" si="156"/>
        <v>0</v>
      </c>
      <c r="Y919" s="131">
        <f>IF($D919=Y$1,SUMIFS($H$3:$H919,$G$3:$G919,Y$1,$C$3:$C919,"Sell"),0)</f>
        <v>0</v>
      </c>
      <c r="Z919" s="131">
        <f t="shared" si="157"/>
        <v>0</v>
      </c>
      <c r="AA919" s="131">
        <f>IF($D919=AA$1,SUMIFS($H$3:$H919,$G$3:$G919,AA$1,$C$3:$C919,"Sell"),0)</f>
        <v>0</v>
      </c>
      <c r="AB919" s="131">
        <f t="shared" si="158"/>
        <v>0</v>
      </c>
      <c r="AC919" s="131">
        <f>SUMIFS('Deductions and Deposits'!$H:$H,'Deductions and Deposits'!$G:$G,D919,'Deductions and Deposits'!$F:$F,"&lt;="&amp;B919)+SUMIFS($F$3:F919,$D$3:D919,D919,$C$3:C919,"Coin Deposit",$E$3:E919,"")</f>
        <v>0</v>
      </c>
      <c r="AD919" s="131">
        <f>SUMIFS('Deductions and Deposits'!$D:$D,'Deductions and Deposits'!$C:$C,D919)+SUMIFS($F:$F,$D:$D,D919,$C:$C,"Coin Deduction")</f>
        <v>0</v>
      </c>
      <c r="AE919" s="131">
        <f>Table5[[#This Row],[Column4]]+Table5[[#This Row],[Column14]]+Table5[[#This Row],[Column19]]+Table5[[#This Row],[Column12]]</f>
        <v>0</v>
      </c>
      <c r="AF919" s="131">
        <f>Table5[[#This Row],[Column5]]+Table5[[#This Row],[Column13]]+Table5[[#This Row],[Column21]]+Table5[[#This Row],[Column18]]</f>
        <v>0</v>
      </c>
      <c r="AG919" s="131">
        <f t="shared" si="159"/>
        <v>0</v>
      </c>
      <c r="AH919" s="131">
        <f t="shared" si="160"/>
        <v>0</v>
      </c>
      <c r="AI919" s="131">
        <f>Table5[[#This Row],[Column17]]-Table5[[#This Row],[Column20]]</f>
        <v>0</v>
      </c>
      <c r="AJ919" s="131">
        <f t="shared" si="161"/>
        <v>0</v>
      </c>
      <c r="AK919" s="131">
        <f t="shared" si="165"/>
        <v>0</v>
      </c>
      <c r="AL919" s="131">
        <f t="shared" si="162"/>
        <v>0</v>
      </c>
      <c r="AM919" s="131" t="str">
        <f t="shared" si="163"/>
        <v/>
      </c>
      <c r="AN919" s="131" t="str">
        <f t="shared" ca="1" si="164"/>
        <v/>
      </c>
    </row>
    <row r="920" spans="1:40" ht="20.25" customHeight="1" x14ac:dyDescent="0.3">
      <c r="A920" s="127"/>
      <c r="B920" s="164"/>
      <c r="C920" s="139"/>
      <c r="D920" s="140"/>
      <c r="E920" s="139"/>
      <c r="F920" s="139"/>
      <c r="G920" s="140"/>
      <c r="H920" s="139"/>
      <c r="I920" s="129"/>
      <c r="L920" s="128"/>
      <c r="M920" s="128"/>
      <c r="N920" s="128"/>
      <c r="O920" s="128"/>
      <c r="P920" s="128"/>
      <c r="Q920" s="128"/>
      <c r="R920" s="128"/>
      <c r="S920" s="128"/>
      <c r="T920" s="120">
        <f t="shared" si="155"/>
        <v>0</v>
      </c>
      <c r="U920" s="131"/>
      <c r="V920" s="131"/>
      <c r="W920" s="131">
        <f>SUMIFS($F$3:F920,$D$3:D920,D920,$C$3:C920,"Buy")+SUMIFS($F$3:F920,$D$3:D920,D920,$C$3:C920,"Coin Deposit",$E$3:E920,"&lt;&gt;")</f>
        <v>0</v>
      </c>
      <c r="X920" s="131">
        <f t="shared" si="156"/>
        <v>0</v>
      </c>
      <c r="Y920" s="131">
        <f>IF($D920=Y$1,SUMIFS($H$3:$H920,$G$3:$G920,Y$1,$C$3:$C920,"Sell"),0)</f>
        <v>0</v>
      </c>
      <c r="Z920" s="131">
        <f t="shared" si="157"/>
        <v>0</v>
      </c>
      <c r="AA920" s="131">
        <f>IF($D920=AA$1,SUMIFS($H$3:$H920,$G$3:$G920,AA$1,$C$3:$C920,"Sell"),0)</f>
        <v>0</v>
      </c>
      <c r="AB920" s="131">
        <f t="shared" si="158"/>
        <v>0</v>
      </c>
      <c r="AC920" s="131">
        <f>SUMIFS('Deductions and Deposits'!$H:$H,'Deductions and Deposits'!$G:$G,D920,'Deductions and Deposits'!$F:$F,"&lt;="&amp;B920)+SUMIFS($F$3:F920,$D$3:D920,D920,$C$3:C920,"Coin Deposit",$E$3:E920,"")</f>
        <v>0</v>
      </c>
      <c r="AD920" s="131">
        <f>SUMIFS('Deductions and Deposits'!$D:$D,'Deductions and Deposits'!$C:$C,D920)+SUMIFS($F:$F,$D:$D,D920,$C:$C,"Coin Deduction")</f>
        <v>0</v>
      </c>
      <c r="AE920" s="131">
        <f>Table5[[#This Row],[Column4]]+Table5[[#This Row],[Column14]]+Table5[[#This Row],[Column19]]+Table5[[#This Row],[Column12]]</f>
        <v>0</v>
      </c>
      <c r="AF920" s="131">
        <f>Table5[[#This Row],[Column5]]+Table5[[#This Row],[Column13]]+Table5[[#This Row],[Column21]]+Table5[[#This Row],[Column18]]</f>
        <v>0</v>
      </c>
      <c r="AG920" s="131">
        <f t="shared" si="159"/>
        <v>0</v>
      </c>
      <c r="AH920" s="131">
        <f t="shared" si="160"/>
        <v>0</v>
      </c>
      <c r="AI920" s="131">
        <f>Table5[[#This Row],[Column17]]-Table5[[#This Row],[Column20]]</f>
        <v>0</v>
      </c>
      <c r="AJ920" s="131">
        <f t="shared" si="161"/>
        <v>0</v>
      </c>
      <c r="AK920" s="131">
        <f t="shared" si="165"/>
        <v>0</v>
      </c>
      <c r="AL920" s="131">
        <f t="shared" si="162"/>
        <v>0</v>
      </c>
      <c r="AM920" s="131" t="str">
        <f t="shared" si="163"/>
        <v/>
      </c>
      <c r="AN920" s="131" t="str">
        <f t="shared" ca="1" si="164"/>
        <v/>
      </c>
    </row>
    <row r="921" spans="1:40" ht="20.25" customHeight="1" x14ac:dyDescent="0.3">
      <c r="A921" s="127"/>
      <c r="B921" s="164"/>
      <c r="C921" s="139"/>
      <c r="D921" s="140"/>
      <c r="E921" s="139"/>
      <c r="F921" s="139"/>
      <c r="G921" s="140"/>
      <c r="H921" s="139"/>
      <c r="I921" s="129"/>
      <c r="L921" s="128"/>
      <c r="M921" s="128"/>
      <c r="N921" s="128"/>
      <c r="O921" s="128"/>
      <c r="P921" s="128"/>
      <c r="Q921" s="128"/>
      <c r="R921" s="128"/>
      <c r="S921" s="128"/>
      <c r="T921" s="120">
        <f t="shared" si="155"/>
        <v>0</v>
      </c>
      <c r="U921" s="131"/>
      <c r="V921" s="131"/>
      <c r="W921" s="131">
        <f>SUMIFS($F$3:F921,$D$3:D921,D921,$C$3:C921,"Buy")+SUMIFS($F$3:F921,$D$3:D921,D921,$C$3:C921,"Coin Deposit",$E$3:E921,"&lt;&gt;")</f>
        <v>0</v>
      </c>
      <c r="X921" s="131">
        <f t="shared" si="156"/>
        <v>0</v>
      </c>
      <c r="Y921" s="131">
        <f>IF($D921=Y$1,SUMIFS($H$3:$H921,$G$3:$G921,Y$1,$C$3:$C921,"Sell"),0)</f>
        <v>0</v>
      </c>
      <c r="Z921" s="131">
        <f t="shared" si="157"/>
        <v>0</v>
      </c>
      <c r="AA921" s="131">
        <f>IF($D921=AA$1,SUMIFS($H$3:$H921,$G$3:$G921,AA$1,$C$3:$C921,"Sell"),0)</f>
        <v>0</v>
      </c>
      <c r="AB921" s="131">
        <f t="shared" si="158"/>
        <v>0</v>
      </c>
      <c r="AC921" s="131">
        <f>SUMIFS('Deductions and Deposits'!$H:$H,'Deductions and Deposits'!$G:$G,D921,'Deductions and Deposits'!$F:$F,"&lt;="&amp;B921)+SUMIFS($F$3:F921,$D$3:D921,D921,$C$3:C921,"Coin Deposit",$E$3:E921,"")</f>
        <v>0</v>
      </c>
      <c r="AD921" s="131">
        <f>SUMIFS('Deductions and Deposits'!$D:$D,'Deductions and Deposits'!$C:$C,D921)+SUMIFS($F:$F,$D:$D,D921,$C:$C,"Coin Deduction")</f>
        <v>0</v>
      </c>
      <c r="AE921" s="131">
        <f>Table5[[#This Row],[Column4]]+Table5[[#This Row],[Column14]]+Table5[[#This Row],[Column19]]+Table5[[#This Row],[Column12]]</f>
        <v>0</v>
      </c>
      <c r="AF921" s="131">
        <f>Table5[[#This Row],[Column5]]+Table5[[#This Row],[Column13]]+Table5[[#This Row],[Column21]]+Table5[[#This Row],[Column18]]</f>
        <v>0</v>
      </c>
      <c r="AG921" s="131">
        <f t="shared" si="159"/>
        <v>0</v>
      </c>
      <c r="AH921" s="131">
        <f t="shared" si="160"/>
        <v>0</v>
      </c>
      <c r="AI921" s="131">
        <f>Table5[[#This Row],[Column17]]-Table5[[#This Row],[Column20]]</f>
        <v>0</v>
      </c>
      <c r="AJ921" s="131">
        <f t="shared" si="161"/>
        <v>0</v>
      </c>
      <c r="AK921" s="131">
        <f t="shared" si="165"/>
        <v>0</v>
      </c>
      <c r="AL921" s="131">
        <f t="shared" si="162"/>
        <v>0</v>
      </c>
      <c r="AM921" s="131" t="str">
        <f t="shared" si="163"/>
        <v/>
      </c>
      <c r="AN921" s="131" t="str">
        <f t="shared" ca="1" si="164"/>
        <v/>
      </c>
    </row>
    <row r="922" spans="1:40" ht="20.25" customHeight="1" x14ac:dyDescent="0.3">
      <c r="A922" s="127"/>
      <c r="B922" s="164"/>
      <c r="C922" s="139"/>
      <c r="D922" s="140"/>
      <c r="E922" s="139"/>
      <c r="F922" s="139"/>
      <c r="G922" s="140"/>
      <c r="H922" s="139"/>
      <c r="I922" s="129"/>
      <c r="L922" s="128"/>
      <c r="M922" s="128"/>
      <c r="N922" s="128"/>
      <c r="O922" s="128"/>
      <c r="P922" s="128"/>
      <c r="Q922" s="128"/>
      <c r="R922" s="128"/>
      <c r="S922" s="128"/>
      <c r="T922" s="120">
        <f t="shared" si="155"/>
        <v>0</v>
      </c>
      <c r="U922" s="131"/>
      <c r="V922" s="131"/>
      <c r="W922" s="131">
        <f>SUMIFS($F$3:F922,$D$3:D922,D922,$C$3:C922,"Buy")+SUMIFS($F$3:F922,$D$3:D922,D922,$C$3:C922,"Coin Deposit",$E$3:E922,"&lt;&gt;")</f>
        <v>0</v>
      </c>
      <c r="X922" s="131">
        <f t="shared" si="156"/>
        <v>0</v>
      </c>
      <c r="Y922" s="131">
        <f>IF($D922=Y$1,SUMIFS($H$3:$H922,$G$3:$G922,Y$1,$C$3:$C922,"Sell"),0)</f>
        <v>0</v>
      </c>
      <c r="Z922" s="131">
        <f t="shared" si="157"/>
        <v>0</v>
      </c>
      <c r="AA922" s="131">
        <f>IF($D922=AA$1,SUMIFS($H$3:$H922,$G$3:$G922,AA$1,$C$3:$C922,"Sell"),0)</f>
        <v>0</v>
      </c>
      <c r="AB922" s="131">
        <f t="shared" si="158"/>
        <v>0</v>
      </c>
      <c r="AC922" s="131">
        <f>SUMIFS('Deductions and Deposits'!$H:$H,'Deductions and Deposits'!$G:$G,D922,'Deductions and Deposits'!$F:$F,"&lt;="&amp;B922)+SUMIFS($F$3:F922,$D$3:D922,D922,$C$3:C922,"Coin Deposit",$E$3:E922,"")</f>
        <v>0</v>
      </c>
      <c r="AD922" s="131">
        <f>SUMIFS('Deductions and Deposits'!$D:$D,'Deductions and Deposits'!$C:$C,D922)+SUMIFS($F:$F,$D:$D,D922,$C:$C,"Coin Deduction")</f>
        <v>0</v>
      </c>
      <c r="AE922" s="131">
        <f>Table5[[#This Row],[Column4]]+Table5[[#This Row],[Column14]]+Table5[[#This Row],[Column19]]+Table5[[#This Row],[Column12]]</f>
        <v>0</v>
      </c>
      <c r="AF922" s="131">
        <f>Table5[[#This Row],[Column5]]+Table5[[#This Row],[Column13]]+Table5[[#This Row],[Column21]]+Table5[[#This Row],[Column18]]</f>
        <v>0</v>
      </c>
      <c r="AG922" s="131">
        <f t="shared" si="159"/>
        <v>0</v>
      </c>
      <c r="AH922" s="131">
        <f t="shared" si="160"/>
        <v>0</v>
      </c>
      <c r="AI922" s="131">
        <f>Table5[[#This Row],[Column17]]-Table5[[#This Row],[Column20]]</f>
        <v>0</v>
      </c>
      <c r="AJ922" s="131">
        <f t="shared" si="161"/>
        <v>0</v>
      </c>
      <c r="AK922" s="131">
        <f t="shared" si="165"/>
        <v>0</v>
      </c>
      <c r="AL922" s="131">
        <f t="shared" si="162"/>
        <v>0</v>
      </c>
      <c r="AM922" s="131" t="str">
        <f t="shared" si="163"/>
        <v/>
      </c>
      <c r="AN922" s="131" t="str">
        <f t="shared" ca="1" si="164"/>
        <v/>
      </c>
    </row>
    <row r="923" spans="1:40" ht="20.25" customHeight="1" x14ac:dyDescent="0.3">
      <c r="A923" s="127"/>
      <c r="B923" s="164"/>
      <c r="C923" s="139"/>
      <c r="D923" s="140"/>
      <c r="E923" s="139"/>
      <c r="F923" s="139"/>
      <c r="G923" s="140"/>
      <c r="H923" s="139"/>
      <c r="I923" s="129"/>
      <c r="L923" s="128"/>
      <c r="M923" s="128"/>
      <c r="N923" s="128"/>
      <c r="O923" s="128"/>
      <c r="P923" s="128"/>
      <c r="Q923" s="128"/>
      <c r="R923" s="128"/>
      <c r="S923" s="128"/>
      <c r="T923" s="120">
        <f t="shared" si="155"/>
        <v>0</v>
      </c>
      <c r="U923" s="131"/>
      <c r="V923" s="131"/>
      <c r="W923" s="131">
        <f>SUMIFS($F$3:F923,$D$3:D923,D923,$C$3:C923,"Buy")+SUMIFS($F$3:F923,$D$3:D923,D923,$C$3:C923,"Coin Deposit",$E$3:E923,"&lt;&gt;")</f>
        <v>0</v>
      </c>
      <c r="X923" s="131">
        <f t="shared" si="156"/>
        <v>0</v>
      </c>
      <c r="Y923" s="131">
        <f>IF($D923=Y$1,SUMIFS($H$3:$H923,$G$3:$G923,Y$1,$C$3:$C923,"Sell"),0)</f>
        <v>0</v>
      </c>
      <c r="Z923" s="131">
        <f t="shared" si="157"/>
        <v>0</v>
      </c>
      <c r="AA923" s="131">
        <f>IF($D923=AA$1,SUMIFS($H$3:$H923,$G$3:$G923,AA$1,$C$3:$C923,"Sell"),0)</f>
        <v>0</v>
      </c>
      <c r="AB923" s="131">
        <f t="shared" si="158"/>
        <v>0</v>
      </c>
      <c r="AC923" s="131">
        <f>SUMIFS('Deductions and Deposits'!$H:$H,'Deductions and Deposits'!$G:$G,D923,'Deductions and Deposits'!$F:$F,"&lt;="&amp;B923)+SUMIFS($F$3:F923,$D$3:D923,D923,$C$3:C923,"Coin Deposit",$E$3:E923,"")</f>
        <v>0</v>
      </c>
      <c r="AD923" s="131">
        <f>SUMIFS('Deductions and Deposits'!$D:$D,'Deductions and Deposits'!$C:$C,D923)+SUMIFS($F:$F,$D:$D,D923,$C:$C,"Coin Deduction")</f>
        <v>0</v>
      </c>
      <c r="AE923" s="131">
        <f>Table5[[#This Row],[Column4]]+Table5[[#This Row],[Column14]]+Table5[[#This Row],[Column19]]+Table5[[#This Row],[Column12]]</f>
        <v>0</v>
      </c>
      <c r="AF923" s="131">
        <f>Table5[[#This Row],[Column5]]+Table5[[#This Row],[Column13]]+Table5[[#This Row],[Column21]]+Table5[[#This Row],[Column18]]</f>
        <v>0</v>
      </c>
      <c r="AG923" s="131">
        <f t="shared" si="159"/>
        <v>0</v>
      </c>
      <c r="AH923" s="131">
        <f t="shared" si="160"/>
        <v>0</v>
      </c>
      <c r="AI923" s="131">
        <f>Table5[[#This Row],[Column17]]-Table5[[#This Row],[Column20]]</f>
        <v>0</v>
      </c>
      <c r="AJ923" s="131">
        <f t="shared" si="161"/>
        <v>0</v>
      </c>
      <c r="AK923" s="131">
        <f t="shared" si="165"/>
        <v>0</v>
      </c>
      <c r="AL923" s="131">
        <f t="shared" si="162"/>
        <v>0</v>
      </c>
      <c r="AM923" s="131" t="str">
        <f t="shared" si="163"/>
        <v/>
      </c>
      <c r="AN923" s="131" t="str">
        <f t="shared" ca="1" si="164"/>
        <v/>
      </c>
    </row>
    <row r="924" spans="1:40" ht="20.25" customHeight="1" x14ac:dyDescent="0.3">
      <c r="A924" s="127"/>
      <c r="B924" s="164"/>
      <c r="C924" s="139"/>
      <c r="D924" s="140"/>
      <c r="E924" s="139"/>
      <c r="F924" s="139"/>
      <c r="G924" s="140"/>
      <c r="H924" s="139"/>
      <c r="I924" s="129"/>
      <c r="L924" s="128"/>
      <c r="M924" s="128"/>
      <c r="N924" s="128"/>
      <c r="O924" s="128"/>
      <c r="P924" s="128"/>
      <c r="Q924" s="128"/>
      <c r="R924" s="128"/>
      <c r="S924" s="128"/>
      <c r="T924" s="120">
        <f t="shared" si="155"/>
        <v>0</v>
      </c>
      <c r="U924" s="131"/>
      <c r="V924" s="131"/>
      <c r="W924" s="131">
        <f>SUMIFS($F$3:F924,$D$3:D924,D924,$C$3:C924,"Buy")+SUMIFS($F$3:F924,$D$3:D924,D924,$C$3:C924,"Coin Deposit",$E$3:E924,"&lt;&gt;")</f>
        <v>0</v>
      </c>
      <c r="X924" s="131">
        <f t="shared" si="156"/>
        <v>0</v>
      </c>
      <c r="Y924" s="131">
        <f>IF($D924=Y$1,SUMIFS($H$3:$H924,$G$3:$G924,Y$1,$C$3:$C924,"Sell"),0)</f>
        <v>0</v>
      </c>
      <c r="Z924" s="131">
        <f t="shared" si="157"/>
        <v>0</v>
      </c>
      <c r="AA924" s="131">
        <f>IF($D924=AA$1,SUMIFS($H$3:$H924,$G$3:$G924,AA$1,$C$3:$C924,"Sell"),0)</f>
        <v>0</v>
      </c>
      <c r="AB924" s="131">
        <f t="shared" si="158"/>
        <v>0</v>
      </c>
      <c r="AC924" s="131">
        <f>SUMIFS('Deductions and Deposits'!$H:$H,'Deductions and Deposits'!$G:$G,D924,'Deductions and Deposits'!$F:$F,"&lt;="&amp;B924)+SUMIFS($F$3:F924,$D$3:D924,D924,$C$3:C924,"Coin Deposit",$E$3:E924,"")</f>
        <v>0</v>
      </c>
      <c r="AD924" s="131">
        <f>SUMIFS('Deductions and Deposits'!$D:$D,'Deductions and Deposits'!$C:$C,D924)+SUMIFS($F:$F,$D:$D,D924,$C:$C,"Coin Deduction")</f>
        <v>0</v>
      </c>
      <c r="AE924" s="131">
        <f>Table5[[#This Row],[Column4]]+Table5[[#This Row],[Column14]]+Table5[[#This Row],[Column19]]+Table5[[#This Row],[Column12]]</f>
        <v>0</v>
      </c>
      <c r="AF924" s="131">
        <f>Table5[[#This Row],[Column5]]+Table5[[#This Row],[Column13]]+Table5[[#This Row],[Column21]]+Table5[[#This Row],[Column18]]</f>
        <v>0</v>
      </c>
      <c r="AG924" s="131">
        <f t="shared" si="159"/>
        <v>0</v>
      </c>
      <c r="AH924" s="131">
        <f t="shared" si="160"/>
        <v>0</v>
      </c>
      <c r="AI924" s="131">
        <f>Table5[[#This Row],[Column17]]-Table5[[#This Row],[Column20]]</f>
        <v>0</v>
      </c>
      <c r="AJ924" s="131">
        <f t="shared" si="161"/>
        <v>0</v>
      </c>
      <c r="AK924" s="131">
        <f t="shared" si="165"/>
        <v>0</v>
      </c>
      <c r="AL924" s="131">
        <f t="shared" si="162"/>
        <v>0</v>
      </c>
      <c r="AM924" s="131" t="str">
        <f t="shared" si="163"/>
        <v/>
      </c>
      <c r="AN924" s="131" t="str">
        <f t="shared" ca="1" si="164"/>
        <v/>
      </c>
    </row>
    <row r="925" spans="1:40" ht="20.25" customHeight="1" x14ac:dyDescent="0.3">
      <c r="A925" s="127"/>
      <c r="B925" s="164"/>
      <c r="C925" s="139"/>
      <c r="D925" s="140"/>
      <c r="E925" s="139"/>
      <c r="F925" s="139"/>
      <c r="G925" s="140"/>
      <c r="H925" s="139"/>
      <c r="I925" s="129"/>
      <c r="L925" s="128"/>
      <c r="M925" s="128"/>
      <c r="N925" s="128"/>
      <c r="O925" s="128"/>
      <c r="P925" s="128"/>
      <c r="Q925" s="128"/>
      <c r="R925" s="128"/>
      <c r="S925" s="128"/>
      <c r="T925" s="120">
        <f t="shared" si="155"/>
        <v>0</v>
      </c>
      <c r="U925" s="131"/>
      <c r="V925" s="131"/>
      <c r="W925" s="131">
        <f>SUMIFS($F$3:F925,$D$3:D925,D925,$C$3:C925,"Buy")+SUMIFS($F$3:F925,$D$3:D925,D925,$C$3:C925,"Coin Deposit",$E$3:E925,"&lt;&gt;")</f>
        <v>0</v>
      </c>
      <c r="X925" s="131">
        <f t="shared" si="156"/>
        <v>0</v>
      </c>
      <c r="Y925" s="131">
        <f>IF($D925=Y$1,SUMIFS($H$3:$H925,$G$3:$G925,Y$1,$C$3:$C925,"Sell"),0)</f>
        <v>0</v>
      </c>
      <c r="Z925" s="131">
        <f t="shared" si="157"/>
        <v>0</v>
      </c>
      <c r="AA925" s="131">
        <f>IF($D925=AA$1,SUMIFS($H$3:$H925,$G$3:$G925,AA$1,$C$3:$C925,"Sell"),0)</f>
        <v>0</v>
      </c>
      <c r="AB925" s="131">
        <f t="shared" si="158"/>
        <v>0</v>
      </c>
      <c r="AC925" s="131">
        <f>SUMIFS('Deductions and Deposits'!$H:$H,'Deductions and Deposits'!$G:$G,D925,'Deductions and Deposits'!$F:$F,"&lt;="&amp;B925)+SUMIFS($F$3:F925,$D$3:D925,D925,$C$3:C925,"Coin Deposit",$E$3:E925,"")</f>
        <v>0</v>
      </c>
      <c r="AD925" s="131">
        <f>SUMIFS('Deductions and Deposits'!$D:$D,'Deductions and Deposits'!$C:$C,D925)+SUMIFS($F:$F,$D:$D,D925,$C:$C,"Coin Deduction")</f>
        <v>0</v>
      </c>
      <c r="AE925" s="131">
        <f>Table5[[#This Row],[Column4]]+Table5[[#This Row],[Column14]]+Table5[[#This Row],[Column19]]+Table5[[#This Row],[Column12]]</f>
        <v>0</v>
      </c>
      <c r="AF925" s="131">
        <f>Table5[[#This Row],[Column5]]+Table5[[#This Row],[Column13]]+Table5[[#This Row],[Column21]]+Table5[[#This Row],[Column18]]</f>
        <v>0</v>
      </c>
      <c r="AG925" s="131">
        <f t="shared" si="159"/>
        <v>0</v>
      </c>
      <c r="AH925" s="131">
        <f t="shared" si="160"/>
        <v>0</v>
      </c>
      <c r="AI925" s="131">
        <f>Table5[[#This Row],[Column17]]-Table5[[#This Row],[Column20]]</f>
        <v>0</v>
      </c>
      <c r="AJ925" s="131">
        <f t="shared" si="161"/>
        <v>0</v>
      </c>
      <c r="AK925" s="131">
        <f t="shared" si="165"/>
        <v>0</v>
      </c>
      <c r="AL925" s="131">
        <f t="shared" si="162"/>
        <v>0</v>
      </c>
      <c r="AM925" s="131" t="str">
        <f t="shared" si="163"/>
        <v/>
      </c>
      <c r="AN925" s="131" t="str">
        <f t="shared" ca="1" si="164"/>
        <v/>
      </c>
    </row>
    <row r="926" spans="1:40" ht="20.25" customHeight="1" x14ac:dyDescent="0.3">
      <c r="A926" s="127"/>
      <c r="B926" s="164"/>
      <c r="C926" s="139"/>
      <c r="D926" s="140"/>
      <c r="E926" s="139"/>
      <c r="F926" s="139"/>
      <c r="G926" s="140"/>
      <c r="H926" s="139"/>
      <c r="I926" s="129"/>
      <c r="L926" s="128"/>
      <c r="M926" s="128"/>
      <c r="N926" s="128"/>
      <c r="O926" s="128"/>
      <c r="P926" s="128"/>
      <c r="Q926" s="128"/>
      <c r="R926" s="128"/>
      <c r="S926" s="128"/>
      <c r="T926" s="120">
        <f t="shared" si="155"/>
        <v>0</v>
      </c>
      <c r="U926" s="131"/>
      <c r="V926" s="131"/>
      <c r="W926" s="131">
        <f>SUMIFS($F$3:F926,$D$3:D926,D926,$C$3:C926,"Buy")+SUMIFS($F$3:F926,$D$3:D926,D926,$C$3:C926,"Coin Deposit",$E$3:E926,"&lt;&gt;")</f>
        <v>0</v>
      </c>
      <c r="X926" s="131">
        <f t="shared" si="156"/>
        <v>0</v>
      </c>
      <c r="Y926" s="131">
        <f>IF($D926=Y$1,SUMIFS($H$3:$H926,$G$3:$G926,Y$1,$C$3:$C926,"Sell"),0)</f>
        <v>0</v>
      </c>
      <c r="Z926" s="131">
        <f t="shared" si="157"/>
        <v>0</v>
      </c>
      <c r="AA926" s="131">
        <f>IF($D926=AA$1,SUMIFS($H$3:$H926,$G$3:$G926,AA$1,$C$3:$C926,"Sell"),0)</f>
        <v>0</v>
      </c>
      <c r="AB926" s="131">
        <f t="shared" si="158"/>
        <v>0</v>
      </c>
      <c r="AC926" s="131">
        <f>SUMIFS('Deductions and Deposits'!$H:$H,'Deductions and Deposits'!$G:$G,D926,'Deductions and Deposits'!$F:$F,"&lt;="&amp;B926)+SUMIFS($F$3:F926,$D$3:D926,D926,$C$3:C926,"Coin Deposit",$E$3:E926,"")</f>
        <v>0</v>
      </c>
      <c r="AD926" s="131">
        <f>SUMIFS('Deductions and Deposits'!$D:$D,'Deductions and Deposits'!$C:$C,D926)+SUMIFS($F:$F,$D:$D,D926,$C:$C,"Coin Deduction")</f>
        <v>0</v>
      </c>
      <c r="AE926" s="131">
        <f>Table5[[#This Row],[Column4]]+Table5[[#This Row],[Column14]]+Table5[[#This Row],[Column19]]+Table5[[#This Row],[Column12]]</f>
        <v>0</v>
      </c>
      <c r="AF926" s="131">
        <f>Table5[[#This Row],[Column5]]+Table5[[#This Row],[Column13]]+Table5[[#This Row],[Column21]]+Table5[[#This Row],[Column18]]</f>
        <v>0</v>
      </c>
      <c r="AG926" s="131">
        <f t="shared" si="159"/>
        <v>0</v>
      </c>
      <c r="AH926" s="131">
        <f t="shared" si="160"/>
        <v>0</v>
      </c>
      <c r="AI926" s="131">
        <f>Table5[[#This Row],[Column17]]-Table5[[#This Row],[Column20]]</f>
        <v>0</v>
      </c>
      <c r="AJ926" s="131">
        <f t="shared" si="161"/>
        <v>0</v>
      </c>
      <c r="AK926" s="131">
        <f t="shared" si="165"/>
        <v>0</v>
      </c>
      <c r="AL926" s="131">
        <f t="shared" si="162"/>
        <v>0</v>
      </c>
      <c r="AM926" s="131" t="str">
        <f t="shared" si="163"/>
        <v/>
      </c>
      <c r="AN926" s="131" t="str">
        <f t="shared" ca="1" si="164"/>
        <v/>
      </c>
    </row>
    <row r="927" spans="1:40" ht="20.25" customHeight="1" x14ac:dyDescent="0.3">
      <c r="A927" s="127"/>
      <c r="B927" s="164"/>
      <c r="C927" s="139"/>
      <c r="D927" s="140"/>
      <c r="E927" s="139"/>
      <c r="F927" s="139"/>
      <c r="G927" s="140"/>
      <c r="H927" s="139"/>
      <c r="I927" s="129"/>
      <c r="L927" s="128"/>
      <c r="M927" s="128"/>
      <c r="N927" s="128"/>
      <c r="O927" s="128"/>
      <c r="P927" s="128"/>
      <c r="Q927" s="128"/>
      <c r="R927" s="128"/>
      <c r="S927" s="128"/>
      <c r="T927" s="120">
        <f t="shared" si="155"/>
        <v>0</v>
      </c>
      <c r="U927" s="131"/>
      <c r="V927" s="131"/>
      <c r="W927" s="131">
        <f>SUMIFS($F$3:F927,$D$3:D927,D927,$C$3:C927,"Buy")+SUMIFS($F$3:F927,$D$3:D927,D927,$C$3:C927,"Coin Deposit",$E$3:E927,"&lt;&gt;")</f>
        <v>0</v>
      </c>
      <c r="X927" s="131">
        <f t="shared" si="156"/>
        <v>0</v>
      </c>
      <c r="Y927" s="131">
        <f>IF($D927=Y$1,SUMIFS($H$3:$H927,$G$3:$G927,Y$1,$C$3:$C927,"Sell"),0)</f>
        <v>0</v>
      </c>
      <c r="Z927" s="131">
        <f t="shared" si="157"/>
        <v>0</v>
      </c>
      <c r="AA927" s="131">
        <f>IF($D927=AA$1,SUMIFS($H$3:$H927,$G$3:$G927,AA$1,$C$3:$C927,"Sell"),0)</f>
        <v>0</v>
      </c>
      <c r="AB927" s="131">
        <f t="shared" si="158"/>
        <v>0</v>
      </c>
      <c r="AC927" s="131">
        <f>SUMIFS('Deductions and Deposits'!$H:$H,'Deductions and Deposits'!$G:$G,D927,'Deductions and Deposits'!$F:$F,"&lt;="&amp;B927)+SUMIFS($F$3:F927,$D$3:D927,D927,$C$3:C927,"Coin Deposit",$E$3:E927,"")</f>
        <v>0</v>
      </c>
      <c r="AD927" s="131">
        <f>SUMIFS('Deductions and Deposits'!$D:$D,'Deductions and Deposits'!$C:$C,D927)+SUMIFS($F:$F,$D:$D,D927,$C:$C,"Coin Deduction")</f>
        <v>0</v>
      </c>
      <c r="AE927" s="131">
        <f>Table5[[#This Row],[Column4]]+Table5[[#This Row],[Column14]]+Table5[[#This Row],[Column19]]+Table5[[#This Row],[Column12]]</f>
        <v>0</v>
      </c>
      <c r="AF927" s="131">
        <f>Table5[[#This Row],[Column5]]+Table5[[#This Row],[Column13]]+Table5[[#This Row],[Column21]]+Table5[[#This Row],[Column18]]</f>
        <v>0</v>
      </c>
      <c r="AG927" s="131">
        <f t="shared" si="159"/>
        <v>0</v>
      </c>
      <c r="AH927" s="131">
        <f t="shared" si="160"/>
        <v>0</v>
      </c>
      <c r="AI927" s="131">
        <f>Table5[[#This Row],[Column17]]-Table5[[#This Row],[Column20]]</f>
        <v>0</v>
      </c>
      <c r="AJ927" s="131">
        <f t="shared" si="161"/>
        <v>0</v>
      </c>
      <c r="AK927" s="131">
        <f t="shared" si="165"/>
        <v>0</v>
      </c>
      <c r="AL927" s="131">
        <f t="shared" si="162"/>
        <v>0</v>
      </c>
      <c r="AM927" s="131" t="str">
        <f t="shared" si="163"/>
        <v/>
      </c>
      <c r="AN927" s="131" t="str">
        <f t="shared" ca="1" si="164"/>
        <v/>
      </c>
    </row>
    <row r="928" spans="1:40" ht="20.25" customHeight="1" x14ac:dyDescent="0.3">
      <c r="A928" s="127"/>
      <c r="B928" s="164"/>
      <c r="C928" s="139"/>
      <c r="D928" s="140"/>
      <c r="E928" s="139"/>
      <c r="F928" s="139"/>
      <c r="G928" s="140"/>
      <c r="H928" s="139"/>
      <c r="I928" s="129"/>
      <c r="L928" s="128"/>
      <c r="M928" s="128"/>
      <c r="N928" s="128"/>
      <c r="O928" s="128"/>
      <c r="P928" s="128"/>
      <c r="Q928" s="128"/>
      <c r="R928" s="128"/>
      <c r="S928" s="128"/>
      <c r="T928" s="120">
        <f t="shared" si="155"/>
        <v>0</v>
      </c>
      <c r="U928" s="131"/>
      <c r="V928" s="131"/>
      <c r="W928" s="131">
        <f>SUMIFS($F$3:F928,$D$3:D928,D928,$C$3:C928,"Buy")+SUMIFS($F$3:F928,$D$3:D928,D928,$C$3:C928,"Coin Deposit",$E$3:E928,"&lt;&gt;")</f>
        <v>0</v>
      </c>
      <c r="X928" s="131">
        <f t="shared" si="156"/>
        <v>0</v>
      </c>
      <c r="Y928" s="131">
        <f>IF($D928=Y$1,SUMIFS($H$3:$H928,$G$3:$G928,Y$1,$C$3:$C928,"Sell"),0)</f>
        <v>0</v>
      </c>
      <c r="Z928" s="131">
        <f t="shared" si="157"/>
        <v>0</v>
      </c>
      <c r="AA928" s="131">
        <f>IF($D928=AA$1,SUMIFS($H$3:$H928,$G$3:$G928,AA$1,$C$3:$C928,"Sell"),0)</f>
        <v>0</v>
      </c>
      <c r="AB928" s="131">
        <f t="shared" si="158"/>
        <v>0</v>
      </c>
      <c r="AC928" s="131">
        <f>SUMIFS('Deductions and Deposits'!$H:$H,'Deductions and Deposits'!$G:$G,D928,'Deductions and Deposits'!$F:$F,"&lt;="&amp;B928)+SUMIFS($F$3:F928,$D$3:D928,D928,$C$3:C928,"Coin Deposit",$E$3:E928,"")</f>
        <v>0</v>
      </c>
      <c r="AD928" s="131">
        <f>SUMIFS('Deductions and Deposits'!$D:$D,'Deductions and Deposits'!$C:$C,D928)+SUMIFS($F:$F,$D:$D,D928,$C:$C,"Coin Deduction")</f>
        <v>0</v>
      </c>
      <c r="AE928" s="131">
        <f>Table5[[#This Row],[Column4]]+Table5[[#This Row],[Column14]]+Table5[[#This Row],[Column19]]+Table5[[#This Row],[Column12]]</f>
        <v>0</v>
      </c>
      <c r="AF928" s="131">
        <f>Table5[[#This Row],[Column5]]+Table5[[#This Row],[Column13]]+Table5[[#This Row],[Column21]]+Table5[[#This Row],[Column18]]</f>
        <v>0</v>
      </c>
      <c r="AG928" s="131">
        <f t="shared" si="159"/>
        <v>0</v>
      </c>
      <c r="AH928" s="131">
        <f t="shared" si="160"/>
        <v>0</v>
      </c>
      <c r="AI928" s="131">
        <f>Table5[[#This Row],[Column17]]-Table5[[#This Row],[Column20]]</f>
        <v>0</v>
      </c>
      <c r="AJ928" s="131">
        <f t="shared" si="161"/>
        <v>0</v>
      </c>
      <c r="AK928" s="131">
        <f t="shared" si="165"/>
        <v>0</v>
      </c>
      <c r="AL928" s="131">
        <f t="shared" si="162"/>
        <v>0</v>
      </c>
      <c r="AM928" s="131" t="str">
        <f t="shared" si="163"/>
        <v/>
      </c>
      <c r="AN928" s="131" t="str">
        <f t="shared" ca="1" si="164"/>
        <v/>
      </c>
    </row>
    <row r="929" spans="1:40" ht="20.25" customHeight="1" x14ac:dyDescent="0.3">
      <c r="A929" s="127"/>
      <c r="B929" s="164"/>
      <c r="C929" s="139"/>
      <c r="D929" s="140"/>
      <c r="E929" s="139"/>
      <c r="F929" s="139"/>
      <c r="G929" s="140"/>
      <c r="H929" s="139"/>
      <c r="I929" s="129"/>
      <c r="L929" s="128"/>
      <c r="M929" s="128"/>
      <c r="N929" s="128"/>
      <c r="O929" s="128"/>
      <c r="P929" s="128"/>
      <c r="Q929" s="128"/>
      <c r="R929" s="128"/>
      <c r="S929" s="128"/>
      <c r="T929" s="120">
        <f t="shared" si="155"/>
        <v>0</v>
      </c>
      <c r="U929" s="131"/>
      <c r="V929" s="131"/>
      <c r="W929" s="131">
        <f>SUMIFS($F$3:F929,$D$3:D929,D929,$C$3:C929,"Buy")+SUMIFS($F$3:F929,$D$3:D929,D929,$C$3:C929,"Coin Deposit",$E$3:E929,"&lt;&gt;")</f>
        <v>0</v>
      </c>
      <c r="X929" s="131">
        <f t="shared" si="156"/>
        <v>0</v>
      </c>
      <c r="Y929" s="131">
        <f>IF($D929=Y$1,SUMIFS($H$3:$H929,$G$3:$G929,Y$1,$C$3:$C929,"Sell"),0)</f>
        <v>0</v>
      </c>
      <c r="Z929" s="131">
        <f t="shared" si="157"/>
        <v>0</v>
      </c>
      <c r="AA929" s="131">
        <f>IF($D929=AA$1,SUMIFS($H$3:$H929,$G$3:$G929,AA$1,$C$3:$C929,"Sell"),0)</f>
        <v>0</v>
      </c>
      <c r="AB929" s="131">
        <f t="shared" si="158"/>
        <v>0</v>
      </c>
      <c r="AC929" s="131">
        <f>SUMIFS('Deductions and Deposits'!$H:$H,'Deductions and Deposits'!$G:$G,D929,'Deductions and Deposits'!$F:$F,"&lt;="&amp;B929)+SUMIFS($F$3:F929,$D$3:D929,D929,$C$3:C929,"Coin Deposit",$E$3:E929,"")</f>
        <v>0</v>
      </c>
      <c r="AD929" s="131">
        <f>SUMIFS('Deductions and Deposits'!$D:$D,'Deductions and Deposits'!$C:$C,D929)+SUMIFS($F:$F,$D:$D,D929,$C:$C,"Coin Deduction")</f>
        <v>0</v>
      </c>
      <c r="AE929" s="131">
        <f>Table5[[#This Row],[Column4]]+Table5[[#This Row],[Column14]]+Table5[[#This Row],[Column19]]+Table5[[#This Row],[Column12]]</f>
        <v>0</v>
      </c>
      <c r="AF929" s="131">
        <f>Table5[[#This Row],[Column5]]+Table5[[#This Row],[Column13]]+Table5[[#This Row],[Column21]]+Table5[[#This Row],[Column18]]</f>
        <v>0</v>
      </c>
      <c r="AG929" s="131">
        <f t="shared" si="159"/>
        <v>0</v>
      </c>
      <c r="AH929" s="131">
        <f t="shared" si="160"/>
        <v>0</v>
      </c>
      <c r="AI929" s="131">
        <f>Table5[[#This Row],[Column17]]-Table5[[#This Row],[Column20]]</f>
        <v>0</v>
      </c>
      <c r="AJ929" s="131">
        <f t="shared" si="161"/>
        <v>0</v>
      </c>
      <c r="AK929" s="131">
        <f t="shared" si="165"/>
        <v>0</v>
      </c>
      <c r="AL929" s="131">
        <f t="shared" si="162"/>
        <v>0</v>
      </c>
      <c r="AM929" s="131" t="str">
        <f t="shared" si="163"/>
        <v/>
      </c>
      <c r="AN929" s="131" t="str">
        <f t="shared" ca="1" si="164"/>
        <v/>
      </c>
    </row>
    <row r="930" spans="1:40" ht="20.25" customHeight="1" x14ac:dyDescent="0.3">
      <c r="A930" s="127"/>
      <c r="B930" s="164"/>
      <c r="C930" s="139"/>
      <c r="D930" s="140"/>
      <c r="E930" s="139"/>
      <c r="F930" s="139"/>
      <c r="G930" s="140"/>
      <c r="H930" s="139"/>
      <c r="I930" s="129"/>
      <c r="L930" s="128"/>
      <c r="M930" s="128"/>
      <c r="N930" s="128"/>
      <c r="O930" s="128"/>
      <c r="P930" s="128"/>
      <c r="Q930" s="128"/>
      <c r="R930" s="128"/>
      <c r="S930" s="128"/>
      <c r="T930" s="120">
        <f t="shared" si="155"/>
        <v>0</v>
      </c>
      <c r="U930" s="131"/>
      <c r="V930" s="131"/>
      <c r="W930" s="131">
        <f>SUMIFS($F$3:F930,$D$3:D930,D930,$C$3:C930,"Buy")+SUMIFS($F$3:F930,$D$3:D930,D930,$C$3:C930,"Coin Deposit",$E$3:E930,"&lt;&gt;")</f>
        <v>0</v>
      </c>
      <c r="X930" s="131">
        <f t="shared" si="156"/>
        <v>0</v>
      </c>
      <c r="Y930" s="131">
        <f>IF($D930=Y$1,SUMIFS($H$3:$H930,$G$3:$G930,Y$1,$C$3:$C930,"Sell"),0)</f>
        <v>0</v>
      </c>
      <c r="Z930" s="131">
        <f t="shared" si="157"/>
        <v>0</v>
      </c>
      <c r="AA930" s="131">
        <f>IF($D930=AA$1,SUMIFS($H$3:$H930,$G$3:$G930,AA$1,$C$3:$C930,"Sell"),0)</f>
        <v>0</v>
      </c>
      <c r="AB930" s="131">
        <f t="shared" si="158"/>
        <v>0</v>
      </c>
      <c r="AC930" s="131">
        <f>SUMIFS('Deductions and Deposits'!$H:$H,'Deductions and Deposits'!$G:$G,D930,'Deductions and Deposits'!$F:$F,"&lt;="&amp;B930)+SUMIFS($F$3:F930,$D$3:D930,D930,$C$3:C930,"Coin Deposit",$E$3:E930,"")</f>
        <v>0</v>
      </c>
      <c r="AD930" s="131">
        <f>SUMIFS('Deductions and Deposits'!$D:$D,'Deductions and Deposits'!$C:$C,D930)+SUMIFS($F:$F,$D:$D,D930,$C:$C,"Coin Deduction")</f>
        <v>0</v>
      </c>
      <c r="AE930" s="131">
        <f>Table5[[#This Row],[Column4]]+Table5[[#This Row],[Column14]]+Table5[[#This Row],[Column19]]+Table5[[#This Row],[Column12]]</f>
        <v>0</v>
      </c>
      <c r="AF930" s="131">
        <f>Table5[[#This Row],[Column5]]+Table5[[#This Row],[Column13]]+Table5[[#This Row],[Column21]]+Table5[[#This Row],[Column18]]</f>
        <v>0</v>
      </c>
      <c r="AG930" s="131">
        <f t="shared" si="159"/>
        <v>0</v>
      </c>
      <c r="AH930" s="131">
        <f t="shared" si="160"/>
        <v>0</v>
      </c>
      <c r="AI930" s="131">
        <f>Table5[[#This Row],[Column17]]-Table5[[#This Row],[Column20]]</f>
        <v>0</v>
      </c>
      <c r="AJ930" s="131">
        <f t="shared" si="161"/>
        <v>0</v>
      </c>
      <c r="AK930" s="131">
        <f t="shared" si="165"/>
        <v>0</v>
      </c>
      <c r="AL930" s="131">
        <f t="shared" si="162"/>
        <v>0</v>
      </c>
      <c r="AM930" s="131" t="str">
        <f t="shared" si="163"/>
        <v/>
      </c>
      <c r="AN930" s="131" t="str">
        <f t="shared" ca="1" si="164"/>
        <v/>
      </c>
    </row>
    <row r="931" spans="1:40" ht="20.25" customHeight="1" x14ac:dyDescent="0.3">
      <c r="A931" s="127"/>
      <c r="B931" s="164"/>
      <c r="C931" s="139"/>
      <c r="D931" s="140"/>
      <c r="E931" s="139"/>
      <c r="F931" s="139"/>
      <c r="G931" s="140"/>
      <c r="H931" s="139"/>
      <c r="I931" s="129"/>
      <c r="L931" s="128"/>
      <c r="M931" s="128"/>
      <c r="N931" s="128"/>
      <c r="O931" s="128"/>
      <c r="P931" s="128"/>
      <c r="Q931" s="128"/>
      <c r="R931" s="128"/>
      <c r="S931" s="128"/>
      <c r="T931" s="120">
        <f t="shared" si="155"/>
        <v>0</v>
      </c>
      <c r="U931" s="131"/>
      <c r="V931" s="131"/>
      <c r="W931" s="131">
        <f>SUMIFS($F$3:F931,$D$3:D931,D931,$C$3:C931,"Buy")+SUMIFS($F$3:F931,$D$3:D931,D931,$C$3:C931,"Coin Deposit",$E$3:E931,"&lt;&gt;")</f>
        <v>0</v>
      </c>
      <c r="X931" s="131">
        <f t="shared" si="156"/>
        <v>0</v>
      </c>
      <c r="Y931" s="131">
        <f>IF($D931=Y$1,SUMIFS($H$3:$H931,$G$3:$G931,Y$1,$C$3:$C931,"Sell"),0)</f>
        <v>0</v>
      </c>
      <c r="Z931" s="131">
        <f t="shared" si="157"/>
        <v>0</v>
      </c>
      <c r="AA931" s="131">
        <f>IF($D931=AA$1,SUMIFS($H$3:$H931,$G$3:$G931,AA$1,$C$3:$C931,"Sell"),0)</f>
        <v>0</v>
      </c>
      <c r="AB931" s="131">
        <f t="shared" si="158"/>
        <v>0</v>
      </c>
      <c r="AC931" s="131">
        <f>SUMIFS('Deductions and Deposits'!$H:$H,'Deductions and Deposits'!$G:$G,D931,'Deductions and Deposits'!$F:$F,"&lt;="&amp;B931)+SUMIFS($F$3:F931,$D$3:D931,D931,$C$3:C931,"Coin Deposit",$E$3:E931,"")</f>
        <v>0</v>
      </c>
      <c r="AD931" s="131">
        <f>SUMIFS('Deductions and Deposits'!$D:$D,'Deductions and Deposits'!$C:$C,D931)+SUMIFS($F:$F,$D:$D,D931,$C:$C,"Coin Deduction")</f>
        <v>0</v>
      </c>
      <c r="AE931" s="131">
        <f>Table5[[#This Row],[Column4]]+Table5[[#This Row],[Column14]]+Table5[[#This Row],[Column19]]+Table5[[#This Row],[Column12]]</f>
        <v>0</v>
      </c>
      <c r="AF931" s="131">
        <f>Table5[[#This Row],[Column5]]+Table5[[#This Row],[Column13]]+Table5[[#This Row],[Column21]]+Table5[[#This Row],[Column18]]</f>
        <v>0</v>
      </c>
      <c r="AG931" s="131">
        <f t="shared" si="159"/>
        <v>0</v>
      </c>
      <c r="AH931" s="131">
        <f t="shared" si="160"/>
        <v>0</v>
      </c>
      <c r="AI931" s="131">
        <f>Table5[[#This Row],[Column17]]-Table5[[#This Row],[Column20]]</f>
        <v>0</v>
      </c>
      <c r="AJ931" s="131">
        <f t="shared" si="161"/>
        <v>0</v>
      </c>
      <c r="AK931" s="131">
        <f t="shared" si="165"/>
        <v>0</v>
      </c>
      <c r="AL931" s="131">
        <f t="shared" si="162"/>
        <v>0</v>
      </c>
      <c r="AM931" s="131" t="str">
        <f t="shared" si="163"/>
        <v/>
      </c>
      <c r="AN931" s="131" t="str">
        <f t="shared" ca="1" si="164"/>
        <v/>
      </c>
    </row>
    <row r="932" spans="1:40" ht="20.25" customHeight="1" x14ac:dyDescent="0.3">
      <c r="A932" s="127"/>
      <c r="B932" s="164"/>
      <c r="C932" s="139"/>
      <c r="D932" s="140"/>
      <c r="E932" s="139"/>
      <c r="F932" s="139"/>
      <c r="G932" s="140"/>
      <c r="H932" s="139"/>
      <c r="I932" s="129"/>
      <c r="L932" s="128"/>
      <c r="M932" s="128"/>
      <c r="N932" s="128"/>
      <c r="O932" s="128"/>
      <c r="P932" s="128"/>
      <c r="Q932" s="128"/>
      <c r="R932" s="128"/>
      <c r="S932" s="128"/>
      <c r="T932" s="120">
        <f t="shared" si="155"/>
        <v>0</v>
      </c>
      <c r="U932" s="131"/>
      <c r="V932" s="131"/>
      <c r="W932" s="131">
        <f>SUMIFS($F$3:F932,$D$3:D932,D932,$C$3:C932,"Buy")+SUMIFS($F$3:F932,$D$3:D932,D932,$C$3:C932,"Coin Deposit",$E$3:E932,"&lt;&gt;")</f>
        <v>0</v>
      </c>
      <c r="X932" s="131">
        <f t="shared" si="156"/>
        <v>0</v>
      </c>
      <c r="Y932" s="131">
        <f>IF($D932=Y$1,SUMIFS($H$3:$H932,$G$3:$G932,Y$1,$C$3:$C932,"Sell"),0)</f>
        <v>0</v>
      </c>
      <c r="Z932" s="131">
        <f t="shared" si="157"/>
        <v>0</v>
      </c>
      <c r="AA932" s="131">
        <f>IF($D932=AA$1,SUMIFS($H$3:$H932,$G$3:$G932,AA$1,$C$3:$C932,"Sell"),0)</f>
        <v>0</v>
      </c>
      <c r="AB932" s="131">
        <f t="shared" si="158"/>
        <v>0</v>
      </c>
      <c r="AC932" s="131">
        <f>SUMIFS('Deductions and Deposits'!$H:$H,'Deductions and Deposits'!$G:$G,D932,'Deductions and Deposits'!$F:$F,"&lt;="&amp;B932)+SUMIFS($F$3:F932,$D$3:D932,D932,$C$3:C932,"Coin Deposit",$E$3:E932,"")</f>
        <v>0</v>
      </c>
      <c r="AD932" s="131">
        <f>SUMIFS('Deductions and Deposits'!$D:$D,'Deductions and Deposits'!$C:$C,D932)+SUMIFS($F:$F,$D:$D,D932,$C:$C,"Coin Deduction")</f>
        <v>0</v>
      </c>
      <c r="AE932" s="131">
        <f>Table5[[#This Row],[Column4]]+Table5[[#This Row],[Column14]]+Table5[[#This Row],[Column19]]+Table5[[#This Row],[Column12]]</f>
        <v>0</v>
      </c>
      <c r="AF932" s="131">
        <f>Table5[[#This Row],[Column5]]+Table5[[#This Row],[Column13]]+Table5[[#This Row],[Column21]]+Table5[[#This Row],[Column18]]</f>
        <v>0</v>
      </c>
      <c r="AG932" s="131">
        <f t="shared" si="159"/>
        <v>0</v>
      </c>
      <c r="AH932" s="131">
        <f t="shared" si="160"/>
        <v>0</v>
      </c>
      <c r="AI932" s="131">
        <f>Table5[[#This Row],[Column17]]-Table5[[#This Row],[Column20]]</f>
        <v>0</v>
      </c>
      <c r="AJ932" s="131">
        <f t="shared" si="161"/>
        <v>0</v>
      </c>
      <c r="AK932" s="131">
        <f t="shared" si="165"/>
        <v>0</v>
      </c>
      <c r="AL932" s="131">
        <f t="shared" si="162"/>
        <v>0</v>
      </c>
      <c r="AM932" s="131" t="str">
        <f t="shared" si="163"/>
        <v/>
      </c>
      <c r="AN932" s="131" t="str">
        <f t="shared" ca="1" si="164"/>
        <v/>
      </c>
    </row>
    <row r="933" spans="1:40" ht="20.25" customHeight="1" x14ac:dyDescent="0.3">
      <c r="A933" s="127"/>
      <c r="B933" s="164"/>
      <c r="C933" s="139"/>
      <c r="D933" s="140"/>
      <c r="E933" s="139"/>
      <c r="F933" s="139"/>
      <c r="G933" s="140"/>
      <c r="H933" s="139"/>
      <c r="I933" s="129"/>
      <c r="L933" s="128"/>
      <c r="M933" s="128"/>
      <c r="N933" s="128"/>
      <c r="O933" s="128"/>
      <c r="P933" s="128"/>
      <c r="Q933" s="128"/>
      <c r="R933" s="128"/>
      <c r="S933" s="128"/>
      <c r="T933" s="120">
        <f t="shared" si="155"/>
        <v>0</v>
      </c>
      <c r="U933" s="131"/>
      <c r="V933" s="131"/>
      <c r="W933" s="131">
        <f>SUMIFS($F$3:F933,$D$3:D933,D933,$C$3:C933,"Buy")+SUMIFS($F$3:F933,$D$3:D933,D933,$C$3:C933,"Coin Deposit",$E$3:E933,"&lt;&gt;")</f>
        <v>0</v>
      </c>
      <c r="X933" s="131">
        <f t="shared" si="156"/>
        <v>0</v>
      </c>
      <c r="Y933" s="131">
        <f>IF($D933=Y$1,SUMIFS($H$3:$H933,$G$3:$G933,Y$1,$C$3:$C933,"Sell"),0)</f>
        <v>0</v>
      </c>
      <c r="Z933" s="131">
        <f t="shared" si="157"/>
        <v>0</v>
      </c>
      <c r="AA933" s="131">
        <f>IF($D933=AA$1,SUMIFS($H$3:$H933,$G$3:$G933,AA$1,$C$3:$C933,"Sell"),0)</f>
        <v>0</v>
      </c>
      <c r="AB933" s="131">
        <f t="shared" si="158"/>
        <v>0</v>
      </c>
      <c r="AC933" s="131">
        <f>SUMIFS('Deductions and Deposits'!$H:$H,'Deductions and Deposits'!$G:$G,D933,'Deductions and Deposits'!$F:$F,"&lt;="&amp;B933)+SUMIFS($F$3:F933,$D$3:D933,D933,$C$3:C933,"Coin Deposit",$E$3:E933,"")</f>
        <v>0</v>
      </c>
      <c r="AD933" s="131">
        <f>SUMIFS('Deductions and Deposits'!$D:$D,'Deductions and Deposits'!$C:$C,D933)+SUMIFS($F:$F,$D:$D,D933,$C:$C,"Coin Deduction")</f>
        <v>0</v>
      </c>
      <c r="AE933" s="131">
        <f>Table5[[#This Row],[Column4]]+Table5[[#This Row],[Column14]]+Table5[[#This Row],[Column19]]+Table5[[#This Row],[Column12]]</f>
        <v>0</v>
      </c>
      <c r="AF933" s="131">
        <f>Table5[[#This Row],[Column5]]+Table5[[#This Row],[Column13]]+Table5[[#This Row],[Column21]]+Table5[[#This Row],[Column18]]</f>
        <v>0</v>
      </c>
      <c r="AG933" s="131">
        <f t="shared" si="159"/>
        <v>0</v>
      </c>
      <c r="AH933" s="131">
        <f t="shared" si="160"/>
        <v>0</v>
      </c>
      <c r="AI933" s="131">
        <f>Table5[[#This Row],[Column17]]-Table5[[#This Row],[Column20]]</f>
        <v>0</v>
      </c>
      <c r="AJ933" s="131">
        <f t="shared" si="161"/>
        <v>0</v>
      </c>
      <c r="AK933" s="131">
        <f t="shared" si="165"/>
        <v>0</v>
      </c>
      <c r="AL933" s="131">
        <f t="shared" si="162"/>
        <v>0</v>
      </c>
      <c r="AM933" s="131" t="str">
        <f t="shared" si="163"/>
        <v/>
      </c>
      <c r="AN933" s="131" t="str">
        <f t="shared" ca="1" si="164"/>
        <v/>
      </c>
    </row>
    <row r="934" spans="1:40" ht="20.25" customHeight="1" x14ac:dyDescent="0.3">
      <c r="A934" s="127"/>
      <c r="B934" s="164"/>
      <c r="C934" s="139"/>
      <c r="D934" s="140"/>
      <c r="E934" s="139"/>
      <c r="F934" s="139"/>
      <c r="G934" s="140"/>
      <c r="H934" s="139"/>
      <c r="I934" s="129"/>
      <c r="L934" s="128"/>
      <c r="M934" s="128"/>
      <c r="N934" s="128"/>
      <c r="O934" s="128"/>
      <c r="P934" s="128"/>
      <c r="Q934" s="128"/>
      <c r="R934" s="128"/>
      <c r="S934" s="128"/>
      <c r="T934" s="120">
        <f t="shared" si="155"/>
        <v>0</v>
      </c>
      <c r="U934" s="131"/>
      <c r="V934" s="131"/>
      <c r="W934" s="131">
        <f>SUMIFS($F$3:F934,$D$3:D934,D934,$C$3:C934,"Buy")+SUMIFS($F$3:F934,$D$3:D934,D934,$C$3:C934,"Coin Deposit",$E$3:E934,"&lt;&gt;")</f>
        <v>0</v>
      </c>
      <c r="X934" s="131">
        <f t="shared" si="156"/>
        <v>0</v>
      </c>
      <c r="Y934" s="131">
        <f>IF($D934=Y$1,SUMIFS($H$3:$H934,$G$3:$G934,Y$1,$C$3:$C934,"Sell"),0)</f>
        <v>0</v>
      </c>
      <c r="Z934" s="131">
        <f t="shared" si="157"/>
        <v>0</v>
      </c>
      <c r="AA934" s="131">
        <f>IF($D934=AA$1,SUMIFS($H$3:$H934,$G$3:$G934,AA$1,$C$3:$C934,"Sell"),0)</f>
        <v>0</v>
      </c>
      <c r="AB934" s="131">
        <f t="shared" si="158"/>
        <v>0</v>
      </c>
      <c r="AC934" s="131">
        <f>SUMIFS('Deductions and Deposits'!$H:$H,'Deductions and Deposits'!$G:$G,D934,'Deductions and Deposits'!$F:$F,"&lt;="&amp;B934)+SUMIFS($F$3:F934,$D$3:D934,D934,$C$3:C934,"Coin Deposit",$E$3:E934,"")</f>
        <v>0</v>
      </c>
      <c r="AD934" s="131">
        <f>SUMIFS('Deductions and Deposits'!$D:$D,'Deductions and Deposits'!$C:$C,D934)+SUMIFS($F:$F,$D:$D,D934,$C:$C,"Coin Deduction")</f>
        <v>0</v>
      </c>
      <c r="AE934" s="131">
        <f>Table5[[#This Row],[Column4]]+Table5[[#This Row],[Column14]]+Table5[[#This Row],[Column19]]+Table5[[#This Row],[Column12]]</f>
        <v>0</v>
      </c>
      <c r="AF934" s="131">
        <f>Table5[[#This Row],[Column5]]+Table5[[#This Row],[Column13]]+Table5[[#This Row],[Column21]]+Table5[[#This Row],[Column18]]</f>
        <v>0</v>
      </c>
      <c r="AG934" s="131">
        <f t="shared" si="159"/>
        <v>0</v>
      </c>
      <c r="AH934" s="131">
        <f t="shared" si="160"/>
        <v>0</v>
      </c>
      <c r="AI934" s="131">
        <f>Table5[[#This Row],[Column17]]-Table5[[#This Row],[Column20]]</f>
        <v>0</v>
      </c>
      <c r="AJ934" s="131">
        <f t="shared" si="161"/>
        <v>0</v>
      </c>
      <c r="AK934" s="131">
        <f t="shared" si="165"/>
        <v>0</v>
      </c>
      <c r="AL934" s="131">
        <f t="shared" si="162"/>
        <v>0</v>
      </c>
      <c r="AM934" s="131" t="str">
        <f t="shared" si="163"/>
        <v/>
      </c>
      <c r="AN934" s="131" t="str">
        <f t="shared" ca="1" si="164"/>
        <v/>
      </c>
    </row>
    <row r="935" spans="1:40" ht="20.25" customHeight="1" x14ac:dyDescent="0.3">
      <c r="A935" s="127"/>
      <c r="B935" s="164"/>
      <c r="C935" s="139"/>
      <c r="D935" s="140"/>
      <c r="E935" s="139"/>
      <c r="F935" s="139"/>
      <c r="G935" s="140"/>
      <c r="H935" s="139"/>
      <c r="I935" s="129"/>
      <c r="L935" s="128"/>
      <c r="M935" s="128"/>
      <c r="N935" s="128"/>
      <c r="O935" s="128"/>
      <c r="P935" s="128"/>
      <c r="Q935" s="128"/>
      <c r="R935" s="128"/>
      <c r="S935" s="128"/>
      <c r="T935" s="120">
        <f t="shared" si="155"/>
        <v>0</v>
      </c>
      <c r="U935" s="131"/>
      <c r="V935" s="131"/>
      <c r="W935" s="131">
        <f>SUMIFS($F$3:F935,$D$3:D935,D935,$C$3:C935,"Buy")+SUMIFS($F$3:F935,$D$3:D935,D935,$C$3:C935,"Coin Deposit",$E$3:E935,"&lt;&gt;")</f>
        <v>0</v>
      </c>
      <c r="X935" s="131">
        <f t="shared" si="156"/>
        <v>0</v>
      </c>
      <c r="Y935" s="131">
        <f>IF($D935=Y$1,SUMIFS($H$3:$H935,$G$3:$G935,Y$1,$C$3:$C935,"Sell"),0)</f>
        <v>0</v>
      </c>
      <c r="Z935" s="131">
        <f t="shared" si="157"/>
        <v>0</v>
      </c>
      <c r="AA935" s="131">
        <f>IF($D935=AA$1,SUMIFS($H$3:$H935,$G$3:$G935,AA$1,$C$3:$C935,"Sell"),0)</f>
        <v>0</v>
      </c>
      <c r="AB935" s="131">
        <f t="shared" si="158"/>
        <v>0</v>
      </c>
      <c r="AC935" s="131">
        <f>SUMIFS('Deductions and Deposits'!$H:$H,'Deductions and Deposits'!$G:$G,D935,'Deductions and Deposits'!$F:$F,"&lt;="&amp;B935)+SUMIFS($F$3:F935,$D$3:D935,D935,$C$3:C935,"Coin Deposit",$E$3:E935,"")</f>
        <v>0</v>
      </c>
      <c r="AD935" s="131">
        <f>SUMIFS('Deductions and Deposits'!$D:$D,'Deductions and Deposits'!$C:$C,D935)+SUMIFS($F:$F,$D:$D,D935,$C:$C,"Coin Deduction")</f>
        <v>0</v>
      </c>
      <c r="AE935" s="131">
        <f>Table5[[#This Row],[Column4]]+Table5[[#This Row],[Column14]]+Table5[[#This Row],[Column19]]+Table5[[#This Row],[Column12]]</f>
        <v>0</v>
      </c>
      <c r="AF935" s="131">
        <f>Table5[[#This Row],[Column5]]+Table5[[#This Row],[Column13]]+Table5[[#This Row],[Column21]]+Table5[[#This Row],[Column18]]</f>
        <v>0</v>
      </c>
      <c r="AG935" s="131">
        <f t="shared" si="159"/>
        <v>0</v>
      </c>
      <c r="AH935" s="131">
        <f t="shared" si="160"/>
        <v>0</v>
      </c>
      <c r="AI935" s="131">
        <f>Table5[[#This Row],[Column17]]-Table5[[#This Row],[Column20]]</f>
        <v>0</v>
      </c>
      <c r="AJ935" s="131">
        <f t="shared" si="161"/>
        <v>0</v>
      </c>
      <c r="AK935" s="131">
        <f t="shared" si="165"/>
        <v>0</v>
      </c>
      <c r="AL935" s="131">
        <f t="shared" si="162"/>
        <v>0</v>
      </c>
      <c r="AM935" s="131" t="str">
        <f t="shared" si="163"/>
        <v/>
      </c>
      <c r="AN935" s="131" t="str">
        <f t="shared" ca="1" si="164"/>
        <v/>
      </c>
    </row>
    <row r="936" spans="1:40" ht="20.25" customHeight="1" x14ac:dyDescent="0.3">
      <c r="A936" s="127"/>
      <c r="B936" s="164"/>
      <c r="C936" s="139"/>
      <c r="D936" s="140"/>
      <c r="E936" s="139"/>
      <c r="F936" s="139"/>
      <c r="G936" s="140"/>
      <c r="H936" s="139"/>
      <c r="I936" s="129"/>
      <c r="L936" s="128"/>
      <c r="M936" s="128"/>
      <c r="N936" s="128"/>
      <c r="O936" s="128"/>
      <c r="P936" s="128"/>
      <c r="Q936" s="128"/>
      <c r="R936" s="128"/>
      <c r="S936" s="128"/>
      <c r="T936" s="120">
        <f t="shared" si="155"/>
        <v>0</v>
      </c>
      <c r="U936" s="131"/>
      <c r="V936" s="131"/>
      <c r="W936" s="131">
        <f>SUMIFS($F$3:F936,$D$3:D936,D936,$C$3:C936,"Buy")+SUMIFS($F$3:F936,$D$3:D936,D936,$C$3:C936,"Coin Deposit",$E$3:E936,"&lt;&gt;")</f>
        <v>0</v>
      </c>
      <c r="X936" s="131">
        <f t="shared" si="156"/>
        <v>0</v>
      </c>
      <c r="Y936" s="131">
        <f>IF($D936=Y$1,SUMIFS($H$3:$H936,$G$3:$G936,Y$1,$C$3:$C936,"Sell"),0)</f>
        <v>0</v>
      </c>
      <c r="Z936" s="131">
        <f t="shared" si="157"/>
        <v>0</v>
      </c>
      <c r="AA936" s="131">
        <f>IF($D936=AA$1,SUMIFS($H$3:$H936,$G$3:$G936,AA$1,$C$3:$C936,"Sell"),0)</f>
        <v>0</v>
      </c>
      <c r="AB936" s="131">
        <f t="shared" si="158"/>
        <v>0</v>
      </c>
      <c r="AC936" s="131">
        <f>SUMIFS('Deductions and Deposits'!$H:$H,'Deductions and Deposits'!$G:$G,D936,'Deductions and Deposits'!$F:$F,"&lt;="&amp;B936)+SUMIFS($F$3:F936,$D$3:D936,D936,$C$3:C936,"Coin Deposit",$E$3:E936,"")</f>
        <v>0</v>
      </c>
      <c r="AD936" s="131">
        <f>SUMIFS('Deductions and Deposits'!$D:$D,'Deductions and Deposits'!$C:$C,D936)+SUMIFS($F:$F,$D:$D,D936,$C:$C,"Coin Deduction")</f>
        <v>0</v>
      </c>
      <c r="AE936" s="131">
        <f>Table5[[#This Row],[Column4]]+Table5[[#This Row],[Column14]]+Table5[[#This Row],[Column19]]+Table5[[#This Row],[Column12]]</f>
        <v>0</v>
      </c>
      <c r="AF936" s="131">
        <f>Table5[[#This Row],[Column5]]+Table5[[#This Row],[Column13]]+Table5[[#This Row],[Column21]]+Table5[[#This Row],[Column18]]</f>
        <v>0</v>
      </c>
      <c r="AG936" s="131">
        <f t="shared" si="159"/>
        <v>0</v>
      </c>
      <c r="AH936" s="131">
        <f t="shared" si="160"/>
        <v>0</v>
      </c>
      <c r="AI936" s="131">
        <f>Table5[[#This Row],[Column17]]-Table5[[#This Row],[Column20]]</f>
        <v>0</v>
      </c>
      <c r="AJ936" s="131">
        <f t="shared" si="161"/>
        <v>0</v>
      </c>
      <c r="AK936" s="131">
        <f t="shared" si="165"/>
        <v>0</v>
      </c>
      <c r="AL936" s="131">
        <f t="shared" si="162"/>
        <v>0</v>
      </c>
      <c r="AM936" s="131" t="str">
        <f t="shared" si="163"/>
        <v/>
      </c>
      <c r="AN936" s="131" t="str">
        <f t="shared" ca="1" si="164"/>
        <v/>
      </c>
    </row>
    <row r="937" spans="1:40" ht="20.25" customHeight="1" x14ac:dyDescent="0.3">
      <c r="A937" s="127"/>
      <c r="B937" s="164"/>
      <c r="C937" s="139"/>
      <c r="D937" s="140"/>
      <c r="E937" s="139"/>
      <c r="F937" s="139"/>
      <c r="G937" s="140"/>
      <c r="H937" s="139"/>
      <c r="I937" s="129"/>
      <c r="L937" s="128"/>
      <c r="M937" s="128"/>
      <c r="N937" s="128"/>
      <c r="O937" s="128"/>
      <c r="P937" s="128"/>
      <c r="Q937" s="128"/>
      <c r="R937" s="128"/>
      <c r="S937" s="128"/>
      <c r="T937" s="120">
        <f t="shared" si="155"/>
        <v>0</v>
      </c>
      <c r="U937" s="131"/>
      <c r="V937" s="131"/>
      <c r="W937" s="131">
        <f>SUMIFS($F$3:F937,$D$3:D937,D937,$C$3:C937,"Buy")+SUMIFS($F$3:F937,$D$3:D937,D937,$C$3:C937,"Coin Deposit",$E$3:E937,"&lt;&gt;")</f>
        <v>0</v>
      </c>
      <c r="X937" s="131">
        <f t="shared" si="156"/>
        <v>0</v>
      </c>
      <c r="Y937" s="131">
        <f>IF($D937=Y$1,SUMIFS($H$3:$H937,$G$3:$G937,Y$1,$C$3:$C937,"Sell"),0)</f>
        <v>0</v>
      </c>
      <c r="Z937" s="131">
        <f t="shared" si="157"/>
        <v>0</v>
      </c>
      <c r="AA937" s="131">
        <f>IF($D937=AA$1,SUMIFS($H$3:$H937,$G$3:$G937,AA$1,$C$3:$C937,"Sell"),0)</f>
        <v>0</v>
      </c>
      <c r="AB937" s="131">
        <f t="shared" si="158"/>
        <v>0</v>
      </c>
      <c r="AC937" s="131">
        <f>SUMIFS('Deductions and Deposits'!$H:$H,'Deductions and Deposits'!$G:$G,D937,'Deductions and Deposits'!$F:$F,"&lt;="&amp;B937)+SUMIFS($F$3:F937,$D$3:D937,D937,$C$3:C937,"Coin Deposit",$E$3:E937,"")</f>
        <v>0</v>
      </c>
      <c r="AD937" s="131">
        <f>SUMIFS('Deductions and Deposits'!$D:$D,'Deductions and Deposits'!$C:$C,D937)+SUMIFS($F:$F,$D:$D,D937,$C:$C,"Coin Deduction")</f>
        <v>0</v>
      </c>
      <c r="AE937" s="131">
        <f>Table5[[#This Row],[Column4]]+Table5[[#This Row],[Column14]]+Table5[[#This Row],[Column19]]+Table5[[#This Row],[Column12]]</f>
        <v>0</v>
      </c>
      <c r="AF937" s="131">
        <f>Table5[[#This Row],[Column5]]+Table5[[#This Row],[Column13]]+Table5[[#This Row],[Column21]]+Table5[[#This Row],[Column18]]</f>
        <v>0</v>
      </c>
      <c r="AG937" s="131">
        <f t="shared" si="159"/>
        <v>0</v>
      </c>
      <c r="AH937" s="131">
        <f t="shared" si="160"/>
        <v>0</v>
      </c>
      <c r="AI937" s="131">
        <f>Table5[[#This Row],[Column17]]-Table5[[#This Row],[Column20]]</f>
        <v>0</v>
      </c>
      <c r="AJ937" s="131">
        <f t="shared" si="161"/>
        <v>0</v>
      </c>
      <c r="AK937" s="131">
        <f t="shared" si="165"/>
        <v>0</v>
      </c>
      <c r="AL937" s="131">
        <f t="shared" si="162"/>
        <v>0</v>
      </c>
      <c r="AM937" s="131" t="str">
        <f t="shared" si="163"/>
        <v/>
      </c>
      <c r="AN937" s="131" t="str">
        <f t="shared" ca="1" si="164"/>
        <v/>
      </c>
    </row>
    <row r="938" spans="1:40" ht="20.25" customHeight="1" x14ac:dyDescent="0.3">
      <c r="A938" s="127"/>
      <c r="B938" s="164"/>
      <c r="C938" s="139"/>
      <c r="D938" s="140"/>
      <c r="E938" s="139"/>
      <c r="F938" s="139"/>
      <c r="G938" s="140"/>
      <c r="H938" s="139"/>
      <c r="I938" s="129"/>
      <c r="L938" s="128"/>
      <c r="M938" s="128"/>
      <c r="N938" s="128"/>
      <c r="O938" s="128"/>
      <c r="P938" s="128"/>
      <c r="Q938" s="128"/>
      <c r="R938" s="128"/>
      <c r="S938" s="128"/>
      <c r="T938" s="120">
        <f t="shared" si="155"/>
        <v>0</v>
      </c>
      <c r="U938" s="131"/>
      <c r="V938" s="131"/>
      <c r="W938" s="131">
        <f>SUMIFS($F$3:F938,$D$3:D938,D938,$C$3:C938,"Buy")+SUMIFS($F$3:F938,$D$3:D938,D938,$C$3:C938,"Coin Deposit",$E$3:E938,"&lt;&gt;")</f>
        <v>0</v>
      </c>
      <c r="X938" s="131">
        <f t="shared" si="156"/>
        <v>0</v>
      </c>
      <c r="Y938" s="131">
        <f>IF($D938=Y$1,SUMIFS($H$3:$H938,$G$3:$G938,Y$1,$C$3:$C938,"Sell"),0)</f>
        <v>0</v>
      </c>
      <c r="Z938" s="131">
        <f t="shared" si="157"/>
        <v>0</v>
      </c>
      <c r="AA938" s="131">
        <f>IF($D938=AA$1,SUMIFS($H$3:$H938,$G$3:$G938,AA$1,$C$3:$C938,"Sell"),0)</f>
        <v>0</v>
      </c>
      <c r="AB938" s="131">
        <f t="shared" si="158"/>
        <v>0</v>
      </c>
      <c r="AC938" s="131">
        <f>SUMIFS('Deductions and Deposits'!$H:$H,'Deductions and Deposits'!$G:$G,D938,'Deductions and Deposits'!$F:$F,"&lt;="&amp;B938)+SUMIFS($F$3:F938,$D$3:D938,D938,$C$3:C938,"Coin Deposit",$E$3:E938,"")</f>
        <v>0</v>
      </c>
      <c r="AD938" s="131">
        <f>SUMIFS('Deductions and Deposits'!$D:$D,'Deductions and Deposits'!$C:$C,D938)+SUMIFS($F:$F,$D:$D,D938,$C:$C,"Coin Deduction")</f>
        <v>0</v>
      </c>
      <c r="AE938" s="131">
        <f>Table5[[#This Row],[Column4]]+Table5[[#This Row],[Column14]]+Table5[[#This Row],[Column19]]+Table5[[#This Row],[Column12]]</f>
        <v>0</v>
      </c>
      <c r="AF938" s="131">
        <f>Table5[[#This Row],[Column5]]+Table5[[#This Row],[Column13]]+Table5[[#This Row],[Column21]]+Table5[[#This Row],[Column18]]</f>
        <v>0</v>
      </c>
      <c r="AG938" s="131">
        <f t="shared" si="159"/>
        <v>0</v>
      </c>
      <c r="AH938" s="131">
        <f t="shared" si="160"/>
        <v>0</v>
      </c>
      <c r="AI938" s="131">
        <f>Table5[[#This Row],[Column17]]-Table5[[#This Row],[Column20]]</f>
        <v>0</v>
      </c>
      <c r="AJ938" s="131">
        <f t="shared" si="161"/>
        <v>0</v>
      </c>
      <c r="AK938" s="131">
        <f t="shared" si="165"/>
        <v>0</v>
      </c>
      <c r="AL938" s="131">
        <f t="shared" si="162"/>
        <v>0</v>
      </c>
      <c r="AM938" s="131" t="str">
        <f t="shared" si="163"/>
        <v/>
      </c>
      <c r="AN938" s="131" t="str">
        <f t="shared" ca="1" si="164"/>
        <v/>
      </c>
    </row>
    <row r="939" spans="1:40" ht="20.25" customHeight="1" x14ac:dyDescent="0.3">
      <c r="A939" s="127"/>
      <c r="B939" s="164"/>
      <c r="C939" s="139"/>
      <c r="D939" s="140"/>
      <c r="E939" s="139"/>
      <c r="F939" s="139"/>
      <c r="G939" s="140"/>
      <c r="H939" s="139"/>
      <c r="I939" s="129"/>
      <c r="L939" s="128"/>
      <c r="M939" s="128"/>
      <c r="N939" s="128"/>
      <c r="O939" s="128"/>
      <c r="P939" s="128"/>
      <c r="Q939" s="128"/>
      <c r="R939" s="128"/>
      <c r="S939" s="128"/>
      <c r="T939" s="120">
        <f t="shared" si="155"/>
        <v>0</v>
      </c>
      <c r="U939" s="131"/>
      <c r="V939" s="131"/>
      <c r="W939" s="131">
        <f>SUMIFS($F$3:F939,$D$3:D939,D939,$C$3:C939,"Buy")+SUMIFS($F$3:F939,$D$3:D939,D939,$C$3:C939,"Coin Deposit",$E$3:E939,"&lt;&gt;")</f>
        <v>0</v>
      </c>
      <c r="X939" s="131">
        <f t="shared" si="156"/>
        <v>0</v>
      </c>
      <c r="Y939" s="131">
        <f>IF($D939=Y$1,SUMIFS($H$3:$H939,$G$3:$G939,Y$1,$C$3:$C939,"Sell"),0)</f>
        <v>0</v>
      </c>
      <c r="Z939" s="131">
        <f t="shared" si="157"/>
        <v>0</v>
      </c>
      <c r="AA939" s="131">
        <f>IF($D939=AA$1,SUMIFS($H$3:$H939,$G$3:$G939,AA$1,$C$3:$C939,"Sell"),0)</f>
        <v>0</v>
      </c>
      <c r="AB939" s="131">
        <f t="shared" si="158"/>
        <v>0</v>
      </c>
      <c r="AC939" s="131">
        <f>SUMIFS('Deductions and Deposits'!$H:$H,'Deductions and Deposits'!$G:$G,D939,'Deductions and Deposits'!$F:$F,"&lt;="&amp;B939)+SUMIFS($F$3:F939,$D$3:D939,D939,$C$3:C939,"Coin Deposit",$E$3:E939,"")</f>
        <v>0</v>
      </c>
      <c r="AD939" s="131">
        <f>SUMIFS('Deductions and Deposits'!$D:$D,'Deductions and Deposits'!$C:$C,D939)+SUMIFS($F:$F,$D:$D,D939,$C:$C,"Coin Deduction")</f>
        <v>0</v>
      </c>
      <c r="AE939" s="131">
        <f>Table5[[#This Row],[Column4]]+Table5[[#This Row],[Column14]]+Table5[[#This Row],[Column19]]+Table5[[#This Row],[Column12]]</f>
        <v>0</v>
      </c>
      <c r="AF939" s="131">
        <f>Table5[[#This Row],[Column5]]+Table5[[#This Row],[Column13]]+Table5[[#This Row],[Column21]]+Table5[[#This Row],[Column18]]</f>
        <v>0</v>
      </c>
      <c r="AG939" s="131">
        <f t="shared" si="159"/>
        <v>0</v>
      </c>
      <c r="AH939" s="131">
        <f t="shared" si="160"/>
        <v>0</v>
      </c>
      <c r="AI939" s="131">
        <f>Table5[[#This Row],[Column17]]-Table5[[#This Row],[Column20]]</f>
        <v>0</v>
      </c>
      <c r="AJ939" s="131">
        <f t="shared" si="161"/>
        <v>0</v>
      </c>
      <c r="AK939" s="131">
        <f t="shared" si="165"/>
        <v>0</v>
      </c>
      <c r="AL939" s="131">
        <f t="shared" si="162"/>
        <v>0</v>
      </c>
      <c r="AM939" s="131" t="str">
        <f t="shared" si="163"/>
        <v/>
      </c>
      <c r="AN939" s="131" t="str">
        <f t="shared" ca="1" si="164"/>
        <v/>
      </c>
    </row>
    <row r="940" spans="1:40" ht="20.25" customHeight="1" x14ac:dyDescent="0.3">
      <c r="A940" s="127"/>
      <c r="B940" s="164"/>
      <c r="C940" s="139"/>
      <c r="D940" s="140"/>
      <c r="E940" s="139"/>
      <c r="F940" s="139"/>
      <c r="G940" s="140"/>
      <c r="H940" s="139"/>
      <c r="I940" s="129"/>
      <c r="L940" s="128"/>
      <c r="M940" s="128"/>
      <c r="N940" s="128"/>
      <c r="O940" s="128"/>
      <c r="P940" s="128"/>
      <c r="Q940" s="128"/>
      <c r="R940" s="128"/>
      <c r="S940" s="128"/>
      <c r="T940" s="120">
        <f t="shared" si="155"/>
        <v>0</v>
      </c>
      <c r="U940" s="131"/>
      <c r="V940" s="131"/>
      <c r="W940" s="131">
        <f>SUMIFS($F$3:F940,$D$3:D940,D940,$C$3:C940,"Buy")+SUMIFS($F$3:F940,$D$3:D940,D940,$C$3:C940,"Coin Deposit",$E$3:E940,"&lt;&gt;")</f>
        <v>0</v>
      </c>
      <c r="X940" s="131">
        <f t="shared" si="156"/>
        <v>0</v>
      </c>
      <c r="Y940" s="131">
        <f>IF($D940=Y$1,SUMIFS($H$3:$H940,$G$3:$G940,Y$1,$C$3:$C940,"Sell"),0)</f>
        <v>0</v>
      </c>
      <c r="Z940" s="131">
        <f t="shared" si="157"/>
        <v>0</v>
      </c>
      <c r="AA940" s="131">
        <f>IF($D940=AA$1,SUMIFS($H$3:$H940,$G$3:$G940,AA$1,$C$3:$C940,"Sell"),0)</f>
        <v>0</v>
      </c>
      <c r="AB940" s="131">
        <f t="shared" si="158"/>
        <v>0</v>
      </c>
      <c r="AC940" s="131">
        <f>SUMIFS('Deductions and Deposits'!$H:$H,'Deductions and Deposits'!$G:$G,D940,'Deductions and Deposits'!$F:$F,"&lt;="&amp;B940)+SUMIFS($F$3:F940,$D$3:D940,D940,$C$3:C940,"Coin Deposit",$E$3:E940,"")</f>
        <v>0</v>
      </c>
      <c r="AD940" s="131">
        <f>SUMIFS('Deductions and Deposits'!$D:$D,'Deductions and Deposits'!$C:$C,D940)+SUMIFS($F:$F,$D:$D,D940,$C:$C,"Coin Deduction")</f>
        <v>0</v>
      </c>
      <c r="AE940" s="131">
        <f>Table5[[#This Row],[Column4]]+Table5[[#This Row],[Column14]]+Table5[[#This Row],[Column19]]+Table5[[#This Row],[Column12]]</f>
        <v>0</v>
      </c>
      <c r="AF940" s="131">
        <f>Table5[[#This Row],[Column5]]+Table5[[#This Row],[Column13]]+Table5[[#This Row],[Column21]]+Table5[[#This Row],[Column18]]</f>
        <v>0</v>
      </c>
      <c r="AG940" s="131">
        <f t="shared" si="159"/>
        <v>0</v>
      </c>
      <c r="AH940" s="131">
        <f t="shared" si="160"/>
        <v>0</v>
      </c>
      <c r="AI940" s="131">
        <f>Table5[[#This Row],[Column17]]-Table5[[#This Row],[Column20]]</f>
        <v>0</v>
      </c>
      <c r="AJ940" s="131">
        <f t="shared" si="161"/>
        <v>0</v>
      </c>
      <c r="AK940" s="131">
        <f t="shared" si="165"/>
        <v>0</v>
      </c>
      <c r="AL940" s="131">
        <f t="shared" si="162"/>
        <v>0</v>
      </c>
      <c r="AM940" s="131" t="str">
        <f t="shared" si="163"/>
        <v/>
      </c>
      <c r="AN940" s="131" t="str">
        <f t="shared" ca="1" si="164"/>
        <v/>
      </c>
    </row>
    <row r="941" spans="1:40" ht="20.25" customHeight="1" x14ac:dyDescent="0.3">
      <c r="A941" s="127"/>
      <c r="B941" s="164"/>
      <c r="C941" s="139"/>
      <c r="D941" s="140"/>
      <c r="E941" s="139"/>
      <c r="F941" s="139"/>
      <c r="G941" s="140"/>
      <c r="H941" s="139"/>
      <c r="I941" s="129"/>
      <c r="L941" s="128"/>
      <c r="M941" s="128"/>
      <c r="N941" s="128"/>
      <c r="O941" s="128"/>
      <c r="P941" s="128"/>
      <c r="Q941" s="128"/>
      <c r="R941" s="128"/>
      <c r="S941" s="128"/>
      <c r="T941" s="120">
        <f t="shared" si="155"/>
        <v>0</v>
      </c>
      <c r="U941" s="131"/>
      <c r="V941" s="131"/>
      <c r="W941" s="131">
        <f>SUMIFS($F$3:F941,$D$3:D941,D941,$C$3:C941,"Buy")+SUMIFS($F$3:F941,$D$3:D941,D941,$C$3:C941,"Coin Deposit",$E$3:E941,"&lt;&gt;")</f>
        <v>0</v>
      </c>
      <c r="X941" s="131">
        <f t="shared" si="156"/>
        <v>0</v>
      </c>
      <c r="Y941" s="131">
        <f>IF($D941=Y$1,SUMIFS($H$3:$H941,$G$3:$G941,Y$1,$C$3:$C941,"Sell"),0)</f>
        <v>0</v>
      </c>
      <c r="Z941" s="131">
        <f t="shared" si="157"/>
        <v>0</v>
      </c>
      <c r="AA941" s="131">
        <f>IF($D941=AA$1,SUMIFS($H$3:$H941,$G$3:$G941,AA$1,$C$3:$C941,"Sell"),0)</f>
        <v>0</v>
      </c>
      <c r="AB941" s="131">
        <f t="shared" si="158"/>
        <v>0</v>
      </c>
      <c r="AC941" s="131">
        <f>SUMIFS('Deductions and Deposits'!$H:$H,'Deductions and Deposits'!$G:$G,D941,'Deductions and Deposits'!$F:$F,"&lt;="&amp;B941)+SUMIFS($F$3:F941,$D$3:D941,D941,$C$3:C941,"Coin Deposit",$E$3:E941,"")</f>
        <v>0</v>
      </c>
      <c r="AD941" s="131">
        <f>SUMIFS('Deductions and Deposits'!$D:$D,'Deductions and Deposits'!$C:$C,D941)+SUMIFS($F:$F,$D:$D,D941,$C:$C,"Coin Deduction")</f>
        <v>0</v>
      </c>
      <c r="AE941" s="131">
        <f>Table5[[#This Row],[Column4]]+Table5[[#This Row],[Column14]]+Table5[[#This Row],[Column19]]+Table5[[#This Row],[Column12]]</f>
        <v>0</v>
      </c>
      <c r="AF941" s="131">
        <f>Table5[[#This Row],[Column5]]+Table5[[#This Row],[Column13]]+Table5[[#This Row],[Column21]]+Table5[[#This Row],[Column18]]</f>
        <v>0</v>
      </c>
      <c r="AG941" s="131">
        <f t="shared" si="159"/>
        <v>0</v>
      </c>
      <c r="AH941" s="131">
        <f t="shared" si="160"/>
        <v>0</v>
      </c>
      <c r="AI941" s="131">
        <f>Table5[[#This Row],[Column17]]-Table5[[#This Row],[Column20]]</f>
        <v>0</v>
      </c>
      <c r="AJ941" s="131">
        <f t="shared" si="161"/>
        <v>0</v>
      </c>
      <c r="AK941" s="131">
        <f t="shared" si="165"/>
        <v>0</v>
      </c>
      <c r="AL941" s="131">
        <f t="shared" si="162"/>
        <v>0</v>
      </c>
      <c r="AM941" s="131" t="str">
        <f t="shared" si="163"/>
        <v/>
      </c>
      <c r="AN941" s="131" t="str">
        <f t="shared" ca="1" si="164"/>
        <v/>
      </c>
    </row>
    <row r="942" spans="1:40" ht="20.25" customHeight="1" x14ac:dyDescent="0.3">
      <c r="A942" s="127"/>
      <c r="B942" s="164"/>
      <c r="C942" s="139"/>
      <c r="D942" s="140"/>
      <c r="E942" s="139"/>
      <c r="F942" s="139"/>
      <c r="G942" s="140"/>
      <c r="H942" s="139"/>
      <c r="I942" s="129"/>
      <c r="L942" s="128"/>
      <c r="M942" s="128"/>
      <c r="N942" s="128"/>
      <c r="O942" s="128"/>
      <c r="P942" s="128"/>
      <c r="Q942" s="128"/>
      <c r="R942" s="128"/>
      <c r="S942" s="128"/>
      <c r="T942" s="120">
        <f t="shared" si="155"/>
        <v>0</v>
      </c>
      <c r="U942" s="131"/>
      <c r="V942" s="131"/>
      <c r="W942" s="131">
        <f>SUMIFS($F$3:F942,$D$3:D942,D942,$C$3:C942,"Buy")+SUMIFS($F$3:F942,$D$3:D942,D942,$C$3:C942,"Coin Deposit",$E$3:E942,"&lt;&gt;")</f>
        <v>0</v>
      </c>
      <c r="X942" s="131">
        <f t="shared" si="156"/>
        <v>0</v>
      </c>
      <c r="Y942" s="131">
        <f>IF($D942=Y$1,SUMIFS($H$3:$H942,$G$3:$G942,Y$1,$C$3:$C942,"Sell"),0)</f>
        <v>0</v>
      </c>
      <c r="Z942" s="131">
        <f t="shared" si="157"/>
        <v>0</v>
      </c>
      <c r="AA942" s="131">
        <f>IF($D942=AA$1,SUMIFS($H$3:$H942,$G$3:$G942,AA$1,$C$3:$C942,"Sell"),0)</f>
        <v>0</v>
      </c>
      <c r="AB942" s="131">
        <f t="shared" si="158"/>
        <v>0</v>
      </c>
      <c r="AC942" s="131">
        <f>SUMIFS('Deductions and Deposits'!$H:$H,'Deductions and Deposits'!$G:$G,D942,'Deductions and Deposits'!$F:$F,"&lt;="&amp;B942)+SUMIFS($F$3:F942,$D$3:D942,D942,$C$3:C942,"Coin Deposit",$E$3:E942,"")</f>
        <v>0</v>
      </c>
      <c r="AD942" s="131">
        <f>SUMIFS('Deductions and Deposits'!$D:$D,'Deductions and Deposits'!$C:$C,D942)+SUMIFS($F:$F,$D:$D,D942,$C:$C,"Coin Deduction")</f>
        <v>0</v>
      </c>
      <c r="AE942" s="131">
        <f>Table5[[#This Row],[Column4]]+Table5[[#This Row],[Column14]]+Table5[[#This Row],[Column19]]+Table5[[#This Row],[Column12]]</f>
        <v>0</v>
      </c>
      <c r="AF942" s="131">
        <f>Table5[[#This Row],[Column5]]+Table5[[#This Row],[Column13]]+Table5[[#This Row],[Column21]]+Table5[[#This Row],[Column18]]</f>
        <v>0</v>
      </c>
      <c r="AG942" s="131">
        <f t="shared" si="159"/>
        <v>0</v>
      </c>
      <c r="AH942" s="131">
        <f t="shared" si="160"/>
        <v>0</v>
      </c>
      <c r="AI942" s="131">
        <f>Table5[[#This Row],[Column17]]-Table5[[#This Row],[Column20]]</f>
        <v>0</v>
      </c>
      <c r="AJ942" s="131">
        <f t="shared" si="161"/>
        <v>0</v>
      </c>
      <c r="AK942" s="131">
        <f t="shared" si="165"/>
        <v>0</v>
      </c>
      <c r="AL942" s="131">
        <f t="shared" si="162"/>
        <v>0</v>
      </c>
      <c r="AM942" s="131" t="str">
        <f t="shared" si="163"/>
        <v/>
      </c>
      <c r="AN942" s="131" t="str">
        <f t="shared" ca="1" si="164"/>
        <v/>
      </c>
    </row>
    <row r="943" spans="1:40" ht="20.25" customHeight="1" x14ac:dyDescent="0.3">
      <c r="A943" s="127"/>
      <c r="B943" s="164"/>
      <c r="C943" s="139"/>
      <c r="D943" s="140"/>
      <c r="E943" s="139"/>
      <c r="F943" s="139"/>
      <c r="G943" s="140"/>
      <c r="H943" s="139"/>
      <c r="I943" s="129"/>
      <c r="L943" s="128"/>
      <c r="M943" s="128"/>
      <c r="N943" s="128"/>
      <c r="O943" s="128"/>
      <c r="P943" s="128"/>
      <c r="Q943" s="128"/>
      <c r="R943" s="128"/>
      <c r="S943" s="128"/>
      <c r="T943" s="120">
        <f t="shared" si="155"/>
        <v>0</v>
      </c>
      <c r="U943" s="131"/>
      <c r="V943" s="131"/>
      <c r="W943" s="131">
        <f>SUMIFS($F$3:F943,$D$3:D943,D943,$C$3:C943,"Buy")+SUMIFS($F$3:F943,$D$3:D943,D943,$C$3:C943,"Coin Deposit",$E$3:E943,"&lt;&gt;")</f>
        <v>0</v>
      </c>
      <c r="X943" s="131">
        <f t="shared" si="156"/>
        <v>0</v>
      </c>
      <c r="Y943" s="131">
        <f>IF($D943=Y$1,SUMIFS($H$3:$H943,$G$3:$G943,Y$1,$C$3:$C943,"Sell"),0)</f>
        <v>0</v>
      </c>
      <c r="Z943" s="131">
        <f t="shared" si="157"/>
        <v>0</v>
      </c>
      <c r="AA943" s="131">
        <f>IF($D943=AA$1,SUMIFS($H$3:$H943,$G$3:$G943,AA$1,$C$3:$C943,"Sell"),0)</f>
        <v>0</v>
      </c>
      <c r="AB943" s="131">
        <f t="shared" si="158"/>
        <v>0</v>
      </c>
      <c r="AC943" s="131">
        <f>SUMIFS('Deductions and Deposits'!$H:$H,'Deductions and Deposits'!$G:$G,D943,'Deductions and Deposits'!$F:$F,"&lt;="&amp;B943)+SUMIFS($F$3:F943,$D$3:D943,D943,$C$3:C943,"Coin Deposit",$E$3:E943,"")</f>
        <v>0</v>
      </c>
      <c r="AD943" s="131">
        <f>SUMIFS('Deductions and Deposits'!$D:$D,'Deductions and Deposits'!$C:$C,D943)+SUMIFS($F:$F,$D:$D,D943,$C:$C,"Coin Deduction")</f>
        <v>0</v>
      </c>
      <c r="AE943" s="131">
        <f>Table5[[#This Row],[Column4]]+Table5[[#This Row],[Column14]]+Table5[[#This Row],[Column19]]+Table5[[#This Row],[Column12]]</f>
        <v>0</v>
      </c>
      <c r="AF943" s="131">
        <f>Table5[[#This Row],[Column5]]+Table5[[#This Row],[Column13]]+Table5[[#This Row],[Column21]]+Table5[[#This Row],[Column18]]</f>
        <v>0</v>
      </c>
      <c r="AG943" s="131">
        <f t="shared" si="159"/>
        <v>0</v>
      </c>
      <c r="AH943" s="131">
        <f t="shared" si="160"/>
        <v>0</v>
      </c>
      <c r="AI943" s="131">
        <f>Table5[[#This Row],[Column17]]-Table5[[#This Row],[Column20]]</f>
        <v>0</v>
      </c>
      <c r="AJ943" s="131">
        <f t="shared" si="161"/>
        <v>0</v>
      </c>
      <c r="AK943" s="131">
        <f t="shared" si="165"/>
        <v>0</v>
      </c>
      <c r="AL943" s="131">
        <f t="shared" si="162"/>
        <v>0</v>
      </c>
      <c r="AM943" s="131" t="str">
        <f t="shared" si="163"/>
        <v/>
      </c>
      <c r="AN943" s="131" t="str">
        <f t="shared" ca="1" si="164"/>
        <v/>
      </c>
    </row>
    <row r="944" spans="1:40" ht="20.25" customHeight="1" x14ac:dyDescent="0.3">
      <c r="A944" s="127"/>
      <c r="B944" s="164"/>
      <c r="C944" s="139"/>
      <c r="D944" s="140"/>
      <c r="E944" s="139"/>
      <c r="F944" s="139"/>
      <c r="G944" s="140"/>
      <c r="H944" s="139"/>
      <c r="I944" s="129"/>
      <c r="L944" s="128"/>
      <c r="M944" s="128"/>
      <c r="N944" s="128"/>
      <c r="O944" s="128"/>
      <c r="P944" s="128"/>
      <c r="Q944" s="128"/>
      <c r="R944" s="128"/>
      <c r="S944" s="128"/>
      <c r="T944" s="120">
        <f t="shared" si="155"/>
        <v>0</v>
      </c>
      <c r="U944" s="131"/>
      <c r="V944" s="131"/>
      <c r="W944" s="131">
        <f>SUMIFS($F$3:F944,$D$3:D944,D944,$C$3:C944,"Buy")+SUMIFS($F$3:F944,$D$3:D944,D944,$C$3:C944,"Coin Deposit",$E$3:E944,"&lt;&gt;")</f>
        <v>0</v>
      </c>
      <c r="X944" s="131">
        <f t="shared" si="156"/>
        <v>0</v>
      </c>
      <c r="Y944" s="131">
        <f>IF($D944=Y$1,SUMIFS($H$3:$H944,$G$3:$G944,Y$1,$C$3:$C944,"Sell"),0)</f>
        <v>0</v>
      </c>
      <c r="Z944" s="131">
        <f t="shared" si="157"/>
        <v>0</v>
      </c>
      <c r="AA944" s="131">
        <f>IF($D944=AA$1,SUMIFS($H$3:$H944,$G$3:$G944,AA$1,$C$3:$C944,"Sell"),0)</f>
        <v>0</v>
      </c>
      <c r="AB944" s="131">
        <f t="shared" si="158"/>
        <v>0</v>
      </c>
      <c r="AC944" s="131">
        <f>SUMIFS('Deductions and Deposits'!$H:$H,'Deductions and Deposits'!$G:$G,D944,'Deductions and Deposits'!$F:$F,"&lt;="&amp;B944)+SUMIFS($F$3:F944,$D$3:D944,D944,$C$3:C944,"Coin Deposit",$E$3:E944,"")</f>
        <v>0</v>
      </c>
      <c r="AD944" s="131">
        <f>SUMIFS('Deductions and Deposits'!$D:$D,'Deductions and Deposits'!$C:$C,D944)+SUMIFS($F:$F,$D:$D,D944,$C:$C,"Coin Deduction")</f>
        <v>0</v>
      </c>
      <c r="AE944" s="131">
        <f>Table5[[#This Row],[Column4]]+Table5[[#This Row],[Column14]]+Table5[[#This Row],[Column19]]+Table5[[#This Row],[Column12]]</f>
        <v>0</v>
      </c>
      <c r="AF944" s="131">
        <f>Table5[[#This Row],[Column5]]+Table5[[#This Row],[Column13]]+Table5[[#This Row],[Column21]]+Table5[[#This Row],[Column18]]</f>
        <v>0</v>
      </c>
      <c r="AG944" s="131">
        <f t="shared" si="159"/>
        <v>0</v>
      </c>
      <c r="AH944" s="131">
        <f t="shared" si="160"/>
        <v>0</v>
      </c>
      <c r="AI944" s="131">
        <f>Table5[[#This Row],[Column17]]-Table5[[#This Row],[Column20]]</f>
        <v>0</v>
      </c>
      <c r="AJ944" s="131">
        <f t="shared" si="161"/>
        <v>0</v>
      </c>
      <c r="AK944" s="131">
        <f t="shared" si="165"/>
        <v>0</v>
      </c>
      <c r="AL944" s="131">
        <f t="shared" si="162"/>
        <v>0</v>
      </c>
      <c r="AM944" s="131" t="str">
        <f t="shared" si="163"/>
        <v/>
      </c>
      <c r="AN944" s="131" t="str">
        <f t="shared" ca="1" si="164"/>
        <v/>
      </c>
    </row>
    <row r="945" spans="1:40" ht="20.25" customHeight="1" x14ac:dyDescent="0.3">
      <c r="A945" s="127"/>
      <c r="B945" s="164"/>
      <c r="C945" s="139"/>
      <c r="D945" s="140"/>
      <c r="E945" s="139"/>
      <c r="F945" s="139"/>
      <c r="G945" s="140"/>
      <c r="H945" s="139"/>
      <c r="I945" s="129"/>
      <c r="L945" s="128"/>
      <c r="M945" s="128"/>
      <c r="N945" s="128"/>
      <c r="O945" s="128"/>
      <c r="P945" s="128"/>
      <c r="Q945" s="128"/>
      <c r="R945" s="128"/>
      <c r="S945" s="128"/>
      <c r="T945" s="120">
        <f t="shared" si="155"/>
        <v>0</v>
      </c>
      <c r="U945" s="131"/>
      <c r="V945" s="131"/>
      <c r="W945" s="131">
        <f>SUMIFS($F$3:F945,$D$3:D945,D945,$C$3:C945,"Buy")+SUMIFS($F$3:F945,$D$3:D945,D945,$C$3:C945,"Coin Deposit",$E$3:E945,"&lt;&gt;")</f>
        <v>0</v>
      </c>
      <c r="X945" s="131">
        <f t="shared" si="156"/>
        <v>0</v>
      </c>
      <c r="Y945" s="131">
        <f>IF($D945=Y$1,SUMIFS($H$3:$H945,$G$3:$G945,Y$1,$C$3:$C945,"Sell"),0)</f>
        <v>0</v>
      </c>
      <c r="Z945" s="131">
        <f t="shared" si="157"/>
        <v>0</v>
      </c>
      <c r="AA945" s="131">
        <f>IF($D945=AA$1,SUMIFS($H$3:$H945,$G$3:$G945,AA$1,$C$3:$C945,"Sell"),0)</f>
        <v>0</v>
      </c>
      <c r="AB945" s="131">
        <f t="shared" si="158"/>
        <v>0</v>
      </c>
      <c r="AC945" s="131">
        <f>SUMIFS('Deductions and Deposits'!$H:$H,'Deductions and Deposits'!$G:$G,D945,'Deductions and Deposits'!$F:$F,"&lt;="&amp;B945)+SUMIFS($F$3:F945,$D$3:D945,D945,$C$3:C945,"Coin Deposit",$E$3:E945,"")</f>
        <v>0</v>
      </c>
      <c r="AD945" s="131">
        <f>SUMIFS('Deductions and Deposits'!$D:$D,'Deductions and Deposits'!$C:$C,D945)+SUMIFS($F:$F,$D:$D,D945,$C:$C,"Coin Deduction")</f>
        <v>0</v>
      </c>
      <c r="AE945" s="131">
        <f>Table5[[#This Row],[Column4]]+Table5[[#This Row],[Column14]]+Table5[[#This Row],[Column19]]+Table5[[#This Row],[Column12]]</f>
        <v>0</v>
      </c>
      <c r="AF945" s="131">
        <f>Table5[[#This Row],[Column5]]+Table5[[#This Row],[Column13]]+Table5[[#This Row],[Column21]]+Table5[[#This Row],[Column18]]</f>
        <v>0</v>
      </c>
      <c r="AG945" s="131">
        <f t="shared" si="159"/>
        <v>0</v>
      </c>
      <c r="AH945" s="131">
        <f t="shared" si="160"/>
        <v>0</v>
      </c>
      <c r="AI945" s="131">
        <f>Table5[[#This Row],[Column17]]-Table5[[#This Row],[Column20]]</f>
        <v>0</v>
      </c>
      <c r="AJ945" s="131">
        <f t="shared" si="161"/>
        <v>0</v>
      </c>
      <c r="AK945" s="131">
        <f t="shared" si="165"/>
        <v>0</v>
      </c>
      <c r="AL945" s="131">
        <f t="shared" si="162"/>
        <v>0</v>
      </c>
      <c r="AM945" s="131" t="str">
        <f t="shared" si="163"/>
        <v/>
      </c>
      <c r="AN945" s="131" t="str">
        <f t="shared" ca="1" si="164"/>
        <v/>
      </c>
    </row>
    <row r="946" spans="1:40" ht="20.25" customHeight="1" x14ac:dyDescent="0.3">
      <c r="A946" s="127"/>
      <c r="B946" s="164"/>
      <c r="C946" s="139"/>
      <c r="D946" s="140"/>
      <c r="E946" s="139"/>
      <c r="F946" s="139"/>
      <c r="G946" s="140"/>
      <c r="H946" s="139"/>
      <c r="I946" s="129"/>
      <c r="L946" s="128"/>
      <c r="M946" s="128"/>
      <c r="N946" s="128"/>
      <c r="O946" s="128"/>
      <c r="P946" s="128"/>
      <c r="Q946" s="128"/>
      <c r="R946" s="128"/>
      <c r="S946" s="128"/>
      <c r="T946" s="120">
        <f t="shared" si="155"/>
        <v>0</v>
      </c>
      <c r="U946" s="131"/>
      <c r="V946" s="131"/>
      <c r="W946" s="131">
        <f>SUMIFS($F$3:F946,$D$3:D946,D946,$C$3:C946,"Buy")+SUMIFS($F$3:F946,$D$3:D946,D946,$C$3:C946,"Coin Deposit",$E$3:E946,"&lt;&gt;")</f>
        <v>0</v>
      </c>
      <c r="X946" s="131">
        <f t="shared" si="156"/>
        <v>0</v>
      </c>
      <c r="Y946" s="131">
        <f>IF($D946=Y$1,SUMIFS($H$3:$H946,$G$3:$G946,Y$1,$C$3:$C946,"Sell"),0)</f>
        <v>0</v>
      </c>
      <c r="Z946" s="131">
        <f t="shared" si="157"/>
        <v>0</v>
      </c>
      <c r="AA946" s="131">
        <f>IF($D946=AA$1,SUMIFS($H$3:$H946,$G$3:$G946,AA$1,$C$3:$C946,"Sell"),0)</f>
        <v>0</v>
      </c>
      <c r="AB946" s="131">
        <f t="shared" si="158"/>
        <v>0</v>
      </c>
      <c r="AC946" s="131">
        <f>SUMIFS('Deductions and Deposits'!$H:$H,'Deductions and Deposits'!$G:$G,D946,'Deductions and Deposits'!$F:$F,"&lt;="&amp;B946)+SUMIFS($F$3:F946,$D$3:D946,D946,$C$3:C946,"Coin Deposit",$E$3:E946,"")</f>
        <v>0</v>
      </c>
      <c r="AD946" s="131">
        <f>SUMIFS('Deductions and Deposits'!$D:$D,'Deductions and Deposits'!$C:$C,D946)+SUMIFS($F:$F,$D:$D,D946,$C:$C,"Coin Deduction")</f>
        <v>0</v>
      </c>
      <c r="AE946" s="131">
        <f>Table5[[#This Row],[Column4]]+Table5[[#This Row],[Column14]]+Table5[[#This Row],[Column19]]+Table5[[#This Row],[Column12]]</f>
        <v>0</v>
      </c>
      <c r="AF946" s="131">
        <f>Table5[[#This Row],[Column5]]+Table5[[#This Row],[Column13]]+Table5[[#This Row],[Column21]]+Table5[[#This Row],[Column18]]</f>
        <v>0</v>
      </c>
      <c r="AG946" s="131">
        <f t="shared" si="159"/>
        <v>0</v>
      </c>
      <c r="AH946" s="131">
        <f t="shared" si="160"/>
        <v>0</v>
      </c>
      <c r="AI946" s="131">
        <f>Table5[[#This Row],[Column17]]-Table5[[#This Row],[Column20]]</f>
        <v>0</v>
      </c>
      <c r="AJ946" s="131">
        <f t="shared" si="161"/>
        <v>0</v>
      </c>
      <c r="AK946" s="131">
        <f t="shared" si="165"/>
        <v>0</v>
      </c>
      <c r="AL946" s="131">
        <f t="shared" si="162"/>
        <v>0</v>
      </c>
      <c r="AM946" s="131" t="str">
        <f t="shared" si="163"/>
        <v/>
      </c>
      <c r="AN946" s="131" t="str">
        <f t="shared" ca="1" si="164"/>
        <v/>
      </c>
    </row>
    <row r="947" spans="1:40" ht="20.25" customHeight="1" x14ac:dyDescent="0.3">
      <c r="A947" s="127"/>
      <c r="B947" s="164"/>
      <c r="C947" s="139"/>
      <c r="D947" s="140"/>
      <c r="E947" s="139"/>
      <c r="F947" s="139"/>
      <c r="G947" s="140"/>
      <c r="H947" s="139"/>
      <c r="I947" s="129"/>
      <c r="L947" s="128"/>
      <c r="M947" s="128"/>
      <c r="N947" s="128"/>
      <c r="O947" s="128"/>
      <c r="P947" s="128"/>
      <c r="Q947" s="128"/>
      <c r="R947" s="128"/>
      <c r="S947" s="128"/>
      <c r="T947" s="120">
        <f t="shared" si="155"/>
        <v>0</v>
      </c>
      <c r="U947" s="131"/>
      <c r="V947" s="131"/>
      <c r="W947" s="131">
        <f>SUMIFS($F$3:F947,$D$3:D947,D947,$C$3:C947,"Buy")+SUMIFS($F$3:F947,$D$3:D947,D947,$C$3:C947,"Coin Deposit",$E$3:E947,"&lt;&gt;")</f>
        <v>0</v>
      </c>
      <c r="X947" s="131">
        <f t="shared" si="156"/>
        <v>0</v>
      </c>
      <c r="Y947" s="131">
        <f>IF($D947=Y$1,SUMIFS($H$3:$H947,$G$3:$G947,Y$1,$C$3:$C947,"Sell"),0)</f>
        <v>0</v>
      </c>
      <c r="Z947" s="131">
        <f t="shared" si="157"/>
        <v>0</v>
      </c>
      <c r="AA947" s="131">
        <f>IF($D947=AA$1,SUMIFS($H$3:$H947,$G$3:$G947,AA$1,$C$3:$C947,"Sell"),0)</f>
        <v>0</v>
      </c>
      <c r="AB947" s="131">
        <f t="shared" si="158"/>
        <v>0</v>
      </c>
      <c r="AC947" s="131">
        <f>SUMIFS('Deductions and Deposits'!$H:$H,'Deductions and Deposits'!$G:$G,D947,'Deductions and Deposits'!$F:$F,"&lt;="&amp;B947)+SUMIFS($F$3:F947,$D$3:D947,D947,$C$3:C947,"Coin Deposit",$E$3:E947,"")</f>
        <v>0</v>
      </c>
      <c r="AD947" s="131">
        <f>SUMIFS('Deductions and Deposits'!$D:$D,'Deductions and Deposits'!$C:$C,D947)+SUMIFS($F:$F,$D:$D,D947,$C:$C,"Coin Deduction")</f>
        <v>0</v>
      </c>
      <c r="AE947" s="131">
        <f>Table5[[#This Row],[Column4]]+Table5[[#This Row],[Column14]]+Table5[[#This Row],[Column19]]+Table5[[#This Row],[Column12]]</f>
        <v>0</v>
      </c>
      <c r="AF947" s="131">
        <f>Table5[[#This Row],[Column5]]+Table5[[#This Row],[Column13]]+Table5[[#This Row],[Column21]]+Table5[[#This Row],[Column18]]</f>
        <v>0</v>
      </c>
      <c r="AG947" s="131">
        <f t="shared" si="159"/>
        <v>0</v>
      </c>
      <c r="AH947" s="131">
        <f t="shared" si="160"/>
        <v>0</v>
      </c>
      <c r="AI947" s="131">
        <f>Table5[[#This Row],[Column17]]-Table5[[#This Row],[Column20]]</f>
        <v>0</v>
      </c>
      <c r="AJ947" s="131">
        <f t="shared" si="161"/>
        <v>0</v>
      </c>
      <c r="AK947" s="131">
        <f t="shared" si="165"/>
        <v>0</v>
      </c>
      <c r="AL947" s="131">
        <f t="shared" si="162"/>
        <v>0</v>
      </c>
      <c r="AM947" s="131" t="str">
        <f t="shared" si="163"/>
        <v/>
      </c>
      <c r="AN947" s="131" t="str">
        <f t="shared" ca="1" si="164"/>
        <v/>
      </c>
    </row>
    <row r="948" spans="1:40" ht="20.25" customHeight="1" x14ac:dyDescent="0.3">
      <c r="A948" s="127"/>
      <c r="B948" s="164"/>
      <c r="C948" s="139"/>
      <c r="D948" s="140"/>
      <c r="E948" s="139"/>
      <c r="F948" s="139"/>
      <c r="G948" s="140"/>
      <c r="H948" s="139"/>
      <c r="I948" s="129"/>
      <c r="L948" s="128"/>
      <c r="M948" s="128"/>
      <c r="N948" s="128"/>
      <c r="O948" s="128"/>
      <c r="P948" s="128"/>
      <c r="Q948" s="128"/>
      <c r="R948" s="128"/>
      <c r="S948" s="128"/>
      <c r="T948" s="120">
        <f t="shared" si="155"/>
        <v>0</v>
      </c>
      <c r="U948" s="131"/>
      <c r="V948" s="131"/>
      <c r="W948" s="131">
        <f>SUMIFS($F$3:F948,$D$3:D948,D948,$C$3:C948,"Buy")+SUMIFS($F$3:F948,$D$3:D948,D948,$C$3:C948,"Coin Deposit",$E$3:E948,"&lt;&gt;")</f>
        <v>0</v>
      </c>
      <c r="X948" s="131">
        <f t="shared" si="156"/>
        <v>0</v>
      </c>
      <c r="Y948" s="131">
        <f>IF($D948=Y$1,SUMIFS($H$3:$H948,$G$3:$G948,Y$1,$C$3:$C948,"Sell"),0)</f>
        <v>0</v>
      </c>
      <c r="Z948" s="131">
        <f t="shared" si="157"/>
        <v>0</v>
      </c>
      <c r="AA948" s="131">
        <f>IF($D948=AA$1,SUMIFS($H$3:$H948,$G$3:$G948,AA$1,$C$3:$C948,"Sell"),0)</f>
        <v>0</v>
      </c>
      <c r="AB948" s="131">
        <f t="shared" si="158"/>
        <v>0</v>
      </c>
      <c r="AC948" s="131">
        <f>SUMIFS('Deductions and Deposits'!$H:$H,'Deductions and Deposits'!$G:$G,D948,'Deductions and Deposits'!$F:$F,"&lt;="&amp;B948)+SUMIFS($F$3:F948,$D$3:D948,D948,$C$3:C948,"Coin Deposit",$E$3:E948,"")</f>
        <v>0</v>
      </c>
      <c r="AD948" s="131">
        <f>SUMIFS('Deductions and Deposits'!$D:$D,'Deductions and Deposits'!$C:$C,D948)+SUMIFS($F:$F,$D:$D,D948,$C:$C,"Coin Deduction")</f>
        <v>0</v>
      </c>
      <c r="AE948" s="131">
        <f>Table5[[#This Row],[Column4]]+Table5[[#This Row],[Column14]]+Table5[[#This Row],[Column19]]+Table5[[#This Row],[Column12]]</f>
        <v>0</v>
      </c>
      <c r="AF948" s="131">
        <f>Table5[[#This Row],[Column5]]+Table5[[#This Row],[Column13]]+Table5[[#This Row],[Column21]]+Table5[[#This Row],[Column18]]</f>
        <v>0</v>
      </c>
      <c r="AG948" s="131">
        <f t="shared" si="159"/>
        <v>0</v>
      </c>
      <c r="AH948" s="131">
        <f t="shared" si="160"/>
        <v>0</v>
      </c>
      <c r="AI948" s="131">
        <f>Table5[[#This Row],[Column17]]-Table5[[#This Row],[Column20]]</f>
        <v>0</v>
      </c>
      <c r="AJ948" s="131">
        <f t="shared" si="161"/>
        <v>0</v>
      </c>
      <c r="AK948" s="131">
        <f t="shared" si="165"/>
        <v>0</v>
      </c>
      <c r="AL948" s="131">
        <f t="shared" si="162"/>
        <v>0</v>
      </c>
      <c r="AM948" s="131" t="str">
        <f t="shared" si="163"/>
        <v/>
      </c>
      <c r="AN948" s="131" t="str">
        <f t="shared" ca="1" si="164"/>
        <v/>
      </c>
    </row>
    <row r="949" spans="1:40" ht="20.25" customHeight="1" x14ac:dyDescent="0.3">
      <c r="A949" s="127"/>
      <c r="B949" s="164"/>
      <c r="C949" s="139"/>
      <c r="D949" s="140"/>
      <c r="E949" s="139"/>
      <c r="F949" s="139"/>
      <c r="G949" s="140"/>
      <c r="H949" s="139"/>
      <c r="I949" s="129"/>
      <c r="L949" s="128"/>
      <c r="M949" s="128"/>
      <c r="N949" s="128"/>
      <c r="O949" s="128"/>
      <c r="P949" s="128"/>
      <c r="Q949" s="128"/>
      <c r="R949" s="128"/>
      <c r="S949" s="128"/>
      <c r="T949" s="120">
        <f t="shared" si="155"/>
        <v>0</v>
      </c>
      <c r="U949" s="131"/>
      <c r="V949" s="131"/>
      <c r="W949" s="131">
        <f>SUMIFS($F$3:F949,$D$3:D949,D949,$C$3:C949,"Buy")+SUMIFS($F$3:F949,$D$3:D949,D949,$C$3:C949,"Coin Deposit",$E$3:E949,"&lt;&gt;")</f>
        <v>0</v>
      </c>
      <c r="X949" s="131">
        <f t="shared" si="156"/>
        <v>0</v>
      </c>
      <c r="Y949" s="131">
        <f>IF($D949=Y$1,SUMIFS($H$3:$H949,$G$3:$G949,Y$1,$C$3:$C949,"Sell"),0)</f>
        <v>0</v>
      </c>
      <c r="Z949" s="131">
        <f t="shared" si="157"/>
        <v>0</v>
      </c>
      <c r="AA949" s="131">
        <f>IF($D949=AA$1,SUMIFS($H$3:$H949,$G$3:$G949,AA$1,$C$3:$C949,"Sell"),0)</f>
        <v>0</v>
      </c>
      <c r="AB949" s="131">
        <f t="shared" si="158"/>
        <v>0</v>
      </c>
      <c r="AC949" s="131">
        <f>SUMIFS('Deductions and Deposits'!$H:$H,'Deductions and Deposits'!$G:$G,D949,'Deductions and Deposits'!$F:$F,"&lt;="&amp;B949)+SUMIFS($F$3:F949,$D$3:D949,D949,$C$3:C949,"Coin Deposit",$E$3:E949,"")</f>
        <v>0</v>
      </c>
      <c r="AD949" s="131">
        <f>SUMIFS('Deductions and Deposits'!$D:$D,'Deductions and Deposits'!$C:$C,D949)+SUMIFS($F:$F,$D:$D,D949,$C:$C,"Coin Deduction")</f>
        <v>0</v>
      </c>
      <c r="AE949" s="131">
        <f>Table5[[#This Row],[Column4]]+Table5[[#This Row],[Column14]]+Table5[[#This Row],[Column19]]+Table5[[#This Row],[Column12]]</f>
        <v>0</v>
      </c>
      <c r="AF949" s="131">
        <f>Table5[[#This Row],[Column5]]+Table5[[#This Row],[Column13]]+Table5[[#This Row],[Column21]]+Table5[[#This Row],[Column18]]</f>
        <v>0</v>
      </c>
      <c r="AG949" s="131">
        <f t="shared" si="159"/>
        <v>0</v>
      </c>
      <c r="AH949" s="131">
        <f t="shared" si="160"/>
        <v>0</v>
      </c>
      <c r="AI949" s="131">
        <f>Table5[[#This Row],[Column17]]-Table5[[#This Row],[Column20]]</f>
        <v>0</v>
      </c>
      <c r="AJ949" s="131">
        <f t="shared" si="161"/>
        <v>0</v>
      </c>
      <c r="AK949" s="131">
        <f t="shared" si="165"/>
        <v>0</v>
      </c>
      <c r="AL949" s="131">
        <f t="shared" si="162"/>
        <v>0</v>
      </c>
      <c r="AM949" s="131" t="str">
        <f t="shared" si="163"/>
        <v/>
      </c>
      <c r="AN949" s="131" t="str">
        <f t="shared" ca="1" si="164"/>
        <v/>
      </c>
    </row>
    <row r="950" spans="1:40" ht="20.25" customHeight="1" x14ac:dyDescent="0.3">
      <c r="A950" s="127"/>
      <c r="B950" s="164"/>
      <c r="C950" s="139"/>
      <c r="D950" s="140"/>
      <c r="E950" s="139"/>
      <c r="F950" s="139"/>
      <c r="G950" s="140"/>
      <c r="H950" s="139"/>
      <c r="I950" s="129"/>
      <c r="L950" s="128"/>
      <c r="M950" s="128"/>
      <c r="N950" s="128"/>
      <c r="O950" s="128"/>
      <c r="P950" s="128"/>
      <c r="Q950" s="128"/>
      <c r="R950" s="128"/>
      <c r="S950" s="128"/>
      <c r="T950" s="120">
        <f t="shared" si="155"/>
        <v>0</v>
      </c>
      <c r="U950" s="131"/>
      <c r="V950" s="131"/>
      <c r="W950" s="131">
        <f>SUMIFS($F$3:F950,$D$3:D950,D950,$C$3:C950,"Buy")+SUMIFS($F$3:F950,$D$3:D950,D950,$C$3:C950,"Coin Deposit",$E$3:E950,"&lt;&gt;")</f>
        <v>0</v>
      </c>
      <c r="X950" s="131">
        <f t="shared" si="156"/>
        <v>0</v>
      </c>
      <c r="Y950" s="131">
        <f>IF($D950=Y$1,SUMIFS($H$3:$H950,$G$3:$G950,Y$1,$C$3:$C950,"Sell"),0)</f>
        <v>0</v>
      </c>
      <c r="Z950" s="131">
        <f t="shared" si="157"/>
        <v>0</v>
      </c>
      <c r="AA950" s="131">
        <f>IF($D950=AA$1,SUMIFS($H$3:$H950,$G$3:$G950,AA$1,$C$3:$C950,"Sell"),0)</f>
        <v>0</v>
      </c>
      <c r="AB950" s="131">
        <f t="shared" si="158"/>
        <v>0</v>
      </c>
      <c r="AC950" s="131">
        <f>SUMIFS('Deductions and Deposits'!$H:$H,'Deductions and Deposits'!$G:$G,D950,'Deductions and Deposits'!$F:$F,"&lt;="&amp;B950)+SUMIFS($F$3:F950,$D$3:D950,D950,$C$3:C950,"Coin Deposit",$E$3:E950,"")</f>
        <v>0</v>
      </c>
      <c r="AD950" s="131">
        <f>SUMIFS('Deductions and Deposits'!$D:$D,'Deductions and Deposits'!$C:$C,D950)+SUMIFS($F:$F,$D:$D,D950,$C:$C,"Coin Deduction")</f>
        <v>0</v>
      </c>
      <c r="AE950" s="131">
        <f>Table5[[#This Row],[Column4]]+Table5[[#This Row],[Column14]]+Table5[[#This Row],[Column19]]+Table5[[#This Row],[Column12]]</f>
        <v>0</v>
      </c>
      <c r="AF950" s="131">
        <f>Table5[[#This Row],[Column5]]+Table5[[#This Row],[Column13]]+Table5[[#This Row],[Column21]]+Table5[[#This Row],[Column18]]</f>
        <v>0</v>
      </c>
      <c r="AG950" s="131">
        <f t="shared" si="159"/>
        <v>0</v>
      </c>
      <c r="AH950" s="131">
        <f t="shared" si="160"/>
        <v>0</v>
      </c>
      <c r="AI950" s="131">
        <f>Table5[[#This Row],[Column17]]-Table5[[#This Row],[Column20]]</f>
        <v>0</v>
      </c>
      <c r="AJ950" s="131">
        <f t="shared" si="161"/>
        <v>0</v>
      </c>
      <c r="AK950" s="131">
        <f t="shared" si="165"/>
        <v>0</v>
      </c>
      <c r="AL950" s="131">
        <f t="shared" si="162"/>
        <v>0</v>
      </c>
      <c r="AM950" s="131" t="str">
        <f t="shared" si="163"/>
        <v/>
      </c>
      <c r="AN950" s="131" t="str">
        <f t="shared" ca="1" si="164"/>
        <v/>
      </c>
    </row>
    <row r="951" spans="1:40" ht="20.25" customHeight="1" x14ac:dyDescent="0.3">
      <c r="A951" s="127"/>
      <c r="B951" s="164"/>
      <c r="C951" s="139"/>
      <c r="D951" s="140"/>
      <c r="E951" s="139"/>
      <c r="F951" s="139"/>
      <c r="G951" s="140"/>
      <c r="H951" s="139"/>
      <c r="I951" s="129"/>
      <c r="L951" s="128"/>
      <c r="M951" s="128"/>
      <c r="N951" s="128"/>
      <c r="O951" s="128"/>
      <c r="P951" s="128"/>
      <c r="Q951" s="128"/>
      <c r="R951" s="128"/>
      <c r="S951" s="128"/>
      <c r="T951" s="120">
        <f t="shared" si="155"/>
        <v>0</v>
      </c>
      <c r="U951" s="131"/>
      <c r="V951" s="131"/>
      <c r="W951" s="131">
        <f>SUMIFS($F$3:F951,$D$3:D951,D951,$C$3:C951,"Buy")+SUMIFS($F$3:F951,$D$3:D951,D951,$C$3:C951,"Coin Deposit",$E$3:E951,"&lt;&gt;")</f>
        <v>0</v>
      </c>
      <c r="X951" s="131">
        <f t="shared" si="156"/>
        <v>0</v>
      </c>
      <c r="Y951" s="131">
        <f>IF($D951=Y$1,SUMIFS($H$3:$H951,$G$3:$G951,Y$1,$C$3:$C951,"Sell"),0)</f>
        <v>0</v>
      </c>
      <c r="Z951" s="131">
        <f t="shared" si="157"/>
        <v>0</v>
      </c>
      <c r="AA951" s="131">
        <f>IF($D951=AA$1,SUMIFS($H$3:$H951,$G$3:$G951,AA$1,$C$3:$C951,"Sell"),0)</f>
        <v>0</v>
      </c>
      <c r="AB951" s="131">
        <f t="shared" si="158"/>
        <v>0</v>
      </c>
      <c r="AC951" s="131">
        <f>SUMIFS('Deductions and Deposits'!$H:$H,'Deductions and Deposits'!$G:$G,D951,'Deductions and Deposits'!$F:$F,"&lt;="&amp;B951)+SUMIFS($F$3:F951,$D$3:D951,D951,$C$3:C951,"Coin Deposit",$E$3:E951,"")</f>
        <v>0</v>
      </c>
      <c r="AD951" s="131">
        <f>SUMIFS('Deductions and Deposits'!$D:$D,'Deductions and Deposits'!$C:$C,D951)+SUMIFS($F:$F,$D:$D,D951,$C:$C,"Coin Deduction")</f>
        <v>0</v>
      </c>
      <c r="AE951" s="131">
        <f>Table5[[#This Row],[Column4]]+Table5[[#This Row],[Column14]]+Table5[[#This Row],[Column19]]+Table5[[#This Row],[Column12]]</f>
        <v>0</v>
      </c>
      <c r="AF951" s="131">
        <f>Table5[[#This Row],[Column5]]+Table5[[#This Row],[Column13]]+Table5[[#This Row],[Column21]]+Table5[[#This Row],[Column18]]</f>
        <v>0</v>
      </c>
      <c r="AG951" s="131">
        <f t="shared" si="159"/>
        <v>0</v>
      </c>
      <c r="AH951" s="131">
        <f t="shared" si="160"/>
        <v>0</v>
      </c>
      <c r="AI951" s="131">
        <f>Table5[[#This Row],[Column17]]-Table5[[#This Row],[Column20]]</f>
        <v>0</v>
      </c>
      <c r="AJ951" s="131">
        <f t="shared" si="161"/>
        <v>0</v>
      </c>
      <c r="AK951" s="131">
        <f t="shared" si="165"/>
        <v>0</v>
      </c>
      <c r="AL951" s="131">
        <f t="shared" si="162"/>
        <v>0</v>
      </c>
      <c r="AM951" s="131" t="str">
        <f t="shared" si="163"/>
        <v/>
      </c>
      <c r="AN951" s="131" t="str">
        <f t="shared" ca="1" si="164"/>
        <v/>
      </c>
    </row>
    <row r="952" spans="1:40" ht="20.25" customHeight="1" x14ac:dyDescent="0.3">
      <c r="A952" s="127"/>
      <c r="B952" s="164"/>
      <c r="C952" s="139"/>
      <c r="D952" s="140"/>
      <c r="E952" s="139"/>
      <c r="F952" s="139"/>
      <c r="G952" s="140"/>
      <c r="H952" s="139"/>
      <c r="I952" s="129"/>
      <c r="L952" s="128"/>
      <c r="M952" s="128"/>
      <c r="N952" s="128"/>
      <c r="O952" s="128"/>
      <c r="P952" s="128"/>
      <c r="Q952" s="128"/>
      <c r="R952" s="128"/>
      <c r="S952" s="128"/>
      <c r="T952" s="120">
        <f t="shared" si="155"/>
        <v>0</v>
      </c>
      <c r="U952" s="131"/>
      <c r="V952" s="131"/>
      <c r="W952" s="131">
        <f>SUMIFS($F$3:F952,$D$3:D952,D952,$C$3:C952,"Buy")+SUMIFS($F$3:F952,$D$3:D952,D952,$C$3:C952,"Coin Deposit",$E$3:E952,"&lt;&gt;")</f>
        <v>0</v>
      </c>
      <c r="X952" s="131">
        <f t="shared" si="156"/>
        <v>0</v>
      </c>
      <c r="Y952" s="131">
        <f>IF($D952=Y$1,SUMIFS($H$3:$H952,$G$3:$G952,Y$1,$C$3:$C952,"Sell"),0)</f>
        <v>0</v>
      </c>
      <c r="Z952" s="131">
        <f t="shared" si="157"/>
        <v>0</v>
      </c>
      <c r="AA952" s="131">
        <f>IF($D952=AA$1,SUMIFS($H$3:$H952,$G$3:$G952,AA$1,$C$3:$C952,"Sell"),0)</f>
        <v>0</v>
      </c>
      <c r="AB952" s="131">
        <f t="shared" si="158"/>
        <v>0</v>
      </c>
      <c r="AC952" s="131">
        <f>SUMIFS('Deductions and Deposits'!$H:$H,'Deductions and Deposits'!$G:$G,D952,'Deductions and Deposits'!$F:$F,"&lt;="&amp;B952)+SUMIFS($F$3:F952,$D$3:D952,D952,$C$3:C952,"Coin Deposit",$E$3:E952,"")</f>
        <v>0</v>
      </c>
      <c r="AD952" s="131">
        <f>SUMIFS('Deductions and Deposits'!$D:$D,'Deductions and Deposits'!$C:$C,D952)+SUMIFS($F:$F,$D:$D,D952,$C:$C,"Coin Deduction")</f>
        <v>0</v>
      </c>
      <c r="AE952" s="131">
        <f>Table5[[#This Row],[Column4]]+Table5[[#This Row],[Column14]]+Table5[[#This Row],[Column19]]+Table5[[#This Row],[Column12]]</f>
        <v>0</v>
      </c>
      <c r="AF952" s="131">
        <f>Table5[[#This Row],[Column5]]+Table5[[#This Row],[Column13]]+Table5[[#This Row],[Column21]]+Table5[[#This Row],[Column18]]</f>
        <v>0</v>
      </c>
      <c r="AG952" s="131">
        <f t="shared" si="159"/>
        <v>0</v>
      </c>
      <c r="AH952" s="131">
        <f t="shared" si="160"/>
        <v>0</v>
      </c>
      <c r="AI952" s="131">
        <f>Table5[[#This Row],[Column17]]-Table5[[#This Row],[Column20]]</f>
        <v>0</v>
      </c>
      <c r="AJ952" s="131">
        <f t="shared" si="161"/>
        <v>0</v>
      </c>
      <c r="AK952" s="131">
        <f t="shared" si="165"/>
        <v>0</v>
      </c>
      <c r="AL952" s="131">
        <f t="shared" si="162"/>
        <v>0</v>
      </c>
      <c r="AM952" s="131" t="str">
        <f t="shared" si="163"/>
        <v/>
      </c>
      <c r="AN952" s="131" t="str">
        <f t="shared" ca="1" si="164"/>
        <v/>
      </c>
    </row>
    <row r="953" spans="1:40" ht="20.25" customHeight="1" x14ac:dyDescent="0.3">
      <c r="A953" s="127"/>
      <c r="B953" s="164"/>
      <c r="C953" s="139"/>
      <c r="D953" s="140"/>
      <c r="E953" s="139"/>
      <c r="F953" s="139"/>
      <c r="G953" s="140"/>
      <c r="H953" s="139"/>
      <c r="I953" s="129"/>
      <c r="L953" s="128"/>
      <c r="M953" s="128"/>
      <c r="N953" s="128"/>
      <c r="O953" s="128"/>
      <c r="P953" s="128"/>
      <c r="Q953" s="128"/>
      <c r="R953" s="128"/>
      <c r="S953" s="128"/>
      <c r="T953" s="120">
        <f t="shared" si="155"/>
        <v>0</v>
      </c>
      <c r="U953" s="131"/>
      <c r="V953" s="131"/>
      <c r="W953" s="131">
        <f>SUMIFS($F$3:F953,$D$3:D953,D953,$C$3:C953,"Buy")+SUMIFS($F$3:F953,$D$3:D953,D953,$C$3:C953,"Coin Deposit",$E$3:E953,"&lt;&gt;")</f>
        <v>0</v>
      </c>
      <c r="X953" s="131">
        <f t="shared" si="156"/>
        <v>0</v>
      </c>
      <c r="Y953" s="131">
        <f>IF($D953=Y$1,SUMIFS($H$3:$H953,$G$3:$G953,Y$1,$C$3:$C953,"Sell"),0)</f>
        <v>0</v>
      </c>
      <c r="Z953" s="131">
        <f t="shared" si="157"/>
        <v>0</v>
      </c>
      <c r="AA953" s="131">
        <f>IF($D953=AA$1,SUMIFS($H$3:$H953,$G$3:$G953,AA$1,$C$3:$C953,"Sell"),0)</f>
        <v>0</v>
      </c>
      <c r="AB953" s="131">
        <f t="shared" si="158"/>
        <v>0</v>
      </c>
      <c r="AC953" s="131">
        <f>SUMIFS('Deductions and Deposits'!$H:$H,'Deductions and Deposits'!$G:$G,D953,'Deductions and Deposits'!$F:$F,"&lt;="&amp;B953)+SUMIFS($F$3:F953,$D$3:D953,D953,$C$3:C953,"Coin Deposit",$E$3:E953,"")</f>
        <v>0</v>
      </c>
      <c r="AD953" s="131">
        <f>SUMIFS('Deductions and Deposits'!$D:$D,'Deductions and Deposits'!$C:$C,D953)+SUMIFS($F:$F,$D:$D,D953,$C:$C,"Coin Deduction")</f>
        <v>0</v>
      </c>
      <c r="AE953" s="131">
        <f>Table5[[#This Row],[Column4]]+Table5[[#This Row],[Column14]]+Table5[[#This Row],[Column19]]+Table5[[#This Row],[Column12]]</f>
        <v>0</v>
      </c>
      <c r="AF953" s="131">
        <f>Table5[[#This Row],[Column5]]+Table5[[#This Row],[Column13]]+Table5[[#This Row],[Column21]]+Table5[[#This Row],[Column18]]</f>
        <v>0</v>
      </c>
      <c r="AG953" s="131">
        <f t="shared" si="159"/>
        <v>0</v>
      </c>
      <c r="AH953" s="131">
        <f t="shared" si="160"/>
        <v>0</v>
      </c>
      <c r="AI953" s="131">
        <f>Table5[[#This Row],[Column17]]-Table5[[#This Row],[Column20]]</f>
        <v>0</v>
      </c>
      <c r="AJ953" s="131">
        <f t="shared" si="161"/>
        <v>0</v>
      </c>
      <c r="AK953" s="131">
        <f t="shared" si="165"/>
        <v>0</v>
      </c>
      <c r="AL953" s="131">
        <f t="shared" si="162"/>
        <v>0</v>
      </c>
      <c r="AM953" s="131" t="str">
        <f t="shared" si="163"/>
        <v/>
      </c>
      <c r="AN953" s="131" t="str">
        <f t="shared" ca="1" si="164"/>
        <v/>
      </c>
    </row>
    <row r="954" spans="1:40" ht="20.25" customHeight="1" x14ac:dyDescent="0.3">
      <c r="A954" s="127"/>
      <c r="B954" s="164"/>
      <c r="C954" s="139"/>
      <c r="D954" s="140"/>
      <c r="E954" s="139"/>
      <c r="F954" s="139"/>
      <c r="G954" s="140"/>
      <c r="H954" s="139"/>
      <c r="I954" s="129"/>
      <c r="L954" s="128"/>
      <c r="M954" s="128"/>
      <c r="N954" s="128"/>
      <c r="O954" s="128"/>
      <c r="P954" s="128"/>
      <c r="Q954" s="128"/>
      <c r="R954" s="128"/>
      <c r="S954" s="128"/>
      <c r="T954" s="120">
        <f t="shared" si="155"/>
        <v>0</v>
      </c>
      <c r="U954" s="131"/>
      <c r="V954" s="131"/>
      <c r="W954" s="131">
        <f>SUMIFS($F$3:F954,$D$3:D954,D954,$C$3:C954,"Buy")+SUMIFS($F$3:F954,$D$3:D954,D954,$C$3:C954,"Coin Deposit",$E$3:E954,"&lt;&gt;")</f>
        <v>0</v>
      </c>
      <c r="X954" s="131">
        <f t="shared" si="156"/>
        <v>0</v>
      </c>
      <c r="Y954" s="131">
        <f>IF($D954=Y$1,SUMIFS($H$3:$H954,$G$3:$G954,Y$1,$C$3:$C954,"Sell"),0)</f>
        <v>0</v>
      </c>
      <c r="Z954" s="131">
        <f t="shared" si="157"/>
        <v>0</v>
      </c>
      <c r="AA954" s="131">
        <f>IF($D954=AA$1,SUMIFS($H$3:$H954,$G$3:$G954,AA$1,$C$3:$C954,"Sell"),0)</f>
        <v>0</v>
      </c>
      <c r="AB954" s="131">
        <f t="shared" si="158"/>
        <v>0</v>
      </c>
      <c r="AC954" s="131">
        <f>SUMIFS('Deductions and Deposits'!$H:$H,'Deductions and Deposits'!$G:$G,D954,'Deductions and Deposits'!$F:$F,"&lt;="&amp;B954)+SUMIFS($F$3:F954,$D$3:D954,D954,$C$3:C954,"Coin Deposit",$E$3:E954,"")</f>
        <v>0</v>
      </c>
      <c r="AD954" s="131">
        <f>SUMIFS('Deductions and Deposits'!$D:$D,'Deductions and Deposits'!$C:$C,D954)+SUMIFS($F:$F,$D:$D,D954,$C:$C,"Coin Deduction")</f>
        <v>0</v>
      </c>
      <c r="AE954" s="131">
        <f>Table5[[#This Row],[Column4]]+Table5[[#This Row],[Column14]]+Table5[[#This Row],[Column19]]+Table5[[#This Row],[Column12]]</f>
        <v>0</v>
      </c>
      <c r="AF954" s="131">
        <f>Table5[[#This Row],[Column5]]+Table5[[#This Row],[Column13]]+Table5[[#This Row],[Column21]]+Table5[[#This Row],[Column18]]</f>
        <v>0</v>
      </c>
      <c r="AG954" s="131">
        <f t="shared" si="159"/>
        <v>0</v>
      </c>
      <c r="AH954" s="131">
        <f t="shared" si="160"/>
        <v>0</v>
      </c>
      <c r="AI954" s="131">
        <f>Table5[[#This Row],[Column17]]-Table5[[#This Row],[Column20]]</f>
        <v>0</v>
      </c>
      <c r="AJ954" s="131">
        <f t="shared" si="161"/>
        <v>0</v>
      </c>
      <c r="AK954" s="131">
        <f t="shared" si="165"/>
        <v>0</v>
      </c>
      <c r="AL954" s="131">
        <f t="shared" si="162"/>
        <v>0</v>
      </c>
      <c r="AM954" s="131" t="str">
        <f t="shared" si="163"/>
        <v/>
      </c>
      <c r="AN954" s="131" t="str">
        <f t="shared" ca="1" si="164"/>
        <v/>
      </c>
    </row>
    <row r="955" spans="1:40" ht="20.25" customHeight="1" x14ac:dyDescent="0.3">
      <c r="A955" s="127"/>
      <c r="B955" s="164"/>
      <c r="C955" s="139"/>
      <c r="D955" s="140"/>
      <c r="E955" s="139"/>
      <c r="F955" s="139"/>
      <c r="G955" s="140"/>
      <c r="H955" s="139"/>
      <c r="I955" s="129"/>
      <c r="L955" s="128"/>
      <c r="M955" s="128"/>
      <c r="N955" s="128"/>
      <c r="O955" s="128"/>
      <c r="P955" s="128"/>
      <c r="Q955" s="128"/>
      <c r="R955" s="128"/>
      <c r="S955" s="128"/>
      <c r="T955" s="120">
        <f t="shared" si="155"/>
        <v>0</v>
      </c>
      <c r="U955" s="131"/>
      <c r="V955" s="131"/>
      <c r="W955" s="131">
        <f>SUMIFS($F$3:F955,$D$3:D955,D955,$C$3:C955,"Buy")+SUMIFS($F$3:F955,$D$3:D955,D955,$C$3:C955,"Coin Deposit",$E$3:E955,"&lt;&gt;")</f>
        <v>0</v>
      </c>
      <c r="X955" s="131">
        <f t="shared" si="156"/>
        <v>0</v>
      </c>
      <c r="Y955" s="131">
        <f>IF($D955=Y$1,SUMIFS($H$3:$H955,$G$3:$G955,Y$1,$C$3:$C955,"Sell"),0)</f>
        <v>0</v>
      </c>
      <c r="Z955" s="131">
        <f t="shared" si="157"/>
        <v>0</v>
      </c>
      <c r="AA955" s="131">
        <f>IF($D955=AA$1,SUMIFS($H$3:$H955,$G$3:$G955,AA$1,$C$3:$C955,"Sell"),0)</f>
        <v>0</v>
      </c>
      <c r="AB955" s="131">
        <f t="shared" si="158"/>
        <v>0</v>
      </c>
      <c r="AC955" s="131">
        <f>SUMIFS('Deductions and Deposits'!$H:$H,'Deductions and Deposits'!$G:$G,D955,'Deductions and Deposits'!$F:$F,"&lt;="&amp;B955)+SUMIFS($F$3:F955,$D$3:D955,D955,$C$3:C955,"Coin Deposit",$E$3:E955,"")</f>
        <v>0</v>
      </c>
      <c r="AD955" s="131">
        <f>SUMIFS('Deductions and Deposits'!$D:$D,'Deductions and Deposits'!$C:$C,D955)+SUMIFS($F:$F,$D:$D,D955,$C:$C,"Coin Deduction")</f>
        <v>0</v>
      </c>
      <c r="AE955" s="131">
        <f>Table5[[#This Row],[Column4]]+Table5[[#This Row],[Column14]]+Table5[[#This Row],[Column19]]+Table5[[#This Row],[Column12]]</f>
        <v>0</v>
      </c>
      <c r="AF955" s="131">
        <f>Table5[[#This Row],[Column5]]+Table5[[#This Row],[Column13]]+Table5[[#This Row],[Column21]]+Table5[[#This Row],[Column18]]</f>
        <v>0</v>
      </c>
      <c r="AG955" s="131">
        <f t="shared" si="159"/>
        <v>0</v>
      </c>
      <c r="AH955" s="131">
        <f t="shared" si="160"/>
        <v>0</v>
      </c>
      <c r="AI955" s="131">
        <f>Table5[[#This Row],[Column17]]-Table5[[#This Row],[Column20]]</f>
        <v>0</v>
      </c>
      <c r="AJ955" s="131">
        <f t="shared" si="161"/>
        <v>0</v>
      </c>
      <c r="AK955" s="131">
        <f t="shared" si="165"/>
        <v>0</v>
      </c>
      <c r="AL955" s="131">
        <f t="shared" si="162"/>
        <v>0</v>
      </c>
      <c r="AM955" s="131" t="str">
        <f t="shared" si="163"/>
        <v/>
      </c>
      <c r="AN955" s="131" t="str">
        <f t="shared" ca="1" si="164"/>
        <v/>
      </c>
    </row>
    <row r="956" spans="1:40" ht="20.25" customHeight="1" x14ac:dyDescent="0.3">
      <c r="A956" s="127"/>
      <c r="B956" s="164"/>
      <c r="C956" s="139"/>
      <c r="D956" s="140"/>
      <c r="E956" s="139"/>
      <c r="F956" s="139"/>
      <c r="G956" s="140"/>
      <c r="H956" s="139"/>
      <c r="I956" s="129"/>
      <c r="L956" s="128"/>
      <c r="M956" s="128"/>
      <c r="N956" s="128"/>
      <c r="O956" s="128"/>
      <c r="P956" s="128"/>
      <c r="Q956" s="128"/>
      <c r="R956" s="128"/>
      <c r="S956" s="128"/>
      <c r="T956" s="120">
        <f t="shared" si="155"/>
        <v>0</v>
      </c>
      <c r="U956" s="131"/>
      <c r="V956" s="131"/>
      <c r="W956" s="131">
        <f>SUMIFS($F$3:F956,$D$3:D956,D956,$C$3:C956,"Buy")+SUMIFS($F$3:F956,$D$3:D956,D956,$C$3:C956,"Coin Deposit",$E$3:E956,"&lt;&gt;")</f>
        <v>0</v>
      </c>
      <c r="X956" s="131">
        <f t="shared" si="156"/>
        <v>0</v>
      </c>
      <c r="Y956" s="131">
        <f>IF($D956=Y$1,SUMIFS($H$3:$H956,$G$3:$G956,Y$1,$C$3:$C956,"Sell"),0)</f>
        <v>0</v>
      </c>
      <c r="Z956" s="131">
        <f t="shared" si="157"/>
        <v>0</v>
      </c>
      <c r="AA956" s="131">
        <f>IF($D956=AA$1,SUMIFS($H$3:$H956,$G$3:$G956,AA$1,$C$3:$C956,"Sell"),0)</f>
        <v>0</v>
      </c>
      <c r="AB956" s="131">
        <f t="shared" si="158"/>
        <v>0</v>
      </c>
      <c r="AC956" s="131">
        <f>SUMIFS('Deductions and Deposits'!$H:$H,'Deductions and Deposits'!$G:$G,D956,'Deductions and Deposits'!$F:$F,"&lt;="&amp;B956)+SUMIFS($F$3:F956,$D$3:D956,D956,$C$3:C956,"Coin Deposit",$E$3:E956,"")</f>
        <v>0</v>
      </c>
      <c r="AD956" s="131">
        <f>SUMIFS('Deductions and Deposits'!$D:$D,'Deductions and Deposits'!$C:$C,D956)+SUMIFS($F:$F,$D:$D,D956,$C:$C,"Coin Deduction")</f>
        <v>0</v>
      </c>
      <c r="AE956" s="131">
        <f>Table5[[#This Row],[Column4]]+Table5[[#This Row],[Column14]]+Table5[[#This Row],[Column19]]+Table5[[#This Row],[Column12]]</f>
        <v>0</v>
      </c>
      <c r="AF956" s="131">
        <f>Table5[[#This Row],[Column5]]+Table5[[#This Row],[Column13]]+Table5[[#This Row],[Column21]]+Table5[[#This Row],[Column18]]</f>
        <v>0</v>
      </c>
      <c r="AG956" s="131">
        <f t="shared" si="159"/>
        <v>0</v>
      </c>
      <c r="AH956" s="131">
        <f t="shared" si="160"/>
        <v>0</v>
      </c>
      <c r="AI956" s="131">
        <f>Table5[[#This Row],[Column17]]-Table5[[#This Row],[Column20]]</f>
        <v>0</v>
      </c>
      <c r="AJ956" s="131">
        <f t="shared" si="161"/>
        <v>0</v>
      </c>
      <c r="AK956" s="131">
        <f t="shared" si="165"/>
        <v>0</v>
      </c>
      <c r="AL956" s="131">
        <f t="shared" si="162"/>
        <v>0</v>
      </c>
      <c r="AM956" s="131" t="str">
        <f t="shared" si="163"/>
        <v/>
      </c>
      <c r="AN956" s="131" t="str">
        <f t="shared" ca="1" si="164"/>
        <v/>
      </c>
    </row>
    <row r="957" spans="1:40" ht="20.25" customHeight="1" x14ac:dyDescent="0.3">
      <c r="A957" s="127"/>
      <c r="B957" s="164"/>
      <c r="C957" s="139"/>
      <c r="D957" s="140"/>
      <c r="E957" s="139"/>
      <c r="F957" s="139"/>
      <c r="G957" s="140"/>
      <c r="H957" s="139"/>
      <c r="I957" s="129"/>
      <c r="L957" s="128"/>
      <c r="M957" s="128"/>
      <c r="N957" s="128"/>
      <c r="O957" s="128"/>
      <c r="P957" s="128"/>
      <c r="Q957" s="128"/>
      <c r="R957" s="128"/>
      <c r="S957" s="128"/>
      <c r="T957" s="120">
        <f t="shared" si="155"/>
        <v>0</v>
      </c>
      <c r="U957" s="131"/>
      <c r="V957" s="131"/>
      <c r="W957" s="131">
        <f>SUMIFS($F$3:F957,$D$3:D957,D957,$C$3:C957,"Buy")+SUMIFS($F$3:F957,$D$3:D957,D957,$C$3:C957,"Coin Deposit",$E$3:E957,"&lt;&gt;")</f>
        <v>0</v>
      </c>
      <c r="X957" s="131">
        <f t="shared" si="156"/>
        <v>0</v>
      </c>
      <c r="Y957" s="131">
        <f>IF($D957=Y$1,SUMIFS($H$3:$H957,$G$3:$G957,Y$1,$C$3:$C957,"Sell"),0)</f>
        <v>0</v>
      </c>
      <c r="Z957" s="131">
        <f t="shared" si="157"/>
        <v>0</v>
      </c>
      <c r="AA957" s="131">
        <f>IF($D957=AA$1,SUMIFS($H$3:$H957,$G$3:$G957,AA$1,$C$3:$C957,"Sell"),0)</f>
        <v>0</v>
      </c>
      <c r="AB957" s="131">
        <f t="shared" si="158"/>
        <v>0</v>
      </c>
      <c r="AC957" s="131">
        <f>SUMIFS('Deductions and Deposits'!$H:$H,'Deductions and Deposits'!$G:$G,D957,'Deductions and Deposits'!$F:$F,"&lt;="&amp;B957)+SUMIFS($F$3:F957,$D$3:D957,D957,$C$3:C957,"Coin Deposit",$E$3:E957,"")</f>
        <v>0</v>
      </c>
      <c r="AD957" s="131">
        <f>SUMIFS('Deductions and Deposits'!$D:$D,'Deductions and Deposits'!$C:$C,D957)+SUMIFS($F:$F,$D:$D,D957,$C:$C,"Coin Deduction")</f>
        <v>0</v>
      </c>
      <c r="AE957" s="131">
        <f>Table5[[#This Row],[Column4]]+Table5[[#This Row],[Column14]]+Table5[[#This Row],[Column19]]+Table5[[#This Row],[Column12]]</f>
        <v>0</v>
      </c>
      <c r="AF957" s="131">
        <f>Table5[[#This Row],[Column5]]+Table5[[#This Row],[Column13]]+Table5[[#This Row],[Column21]]+Table5[[#This Row],[Column18]]</f>
        <v>0</v>
      </c>
      <c r="AG957" s="131">
        <f t="shared" si="159"/>
        <v>0</v>
      </c>
      <c r="AH957" s="131">
        <f t="shared" si="160"/>
        <v>0</v>
      </c>
      <c r="AI957" s="131">
        <f>Table5[[#This Row],[Column17]]-Table5[[#This Row],[Column20]]</f>
        <v>0</v>
      </c>
      <c r="AJ957" s="131">
        <f t="shared" si="161"/>
        <v>0</v>
      </c>
      <c r="AK957" s="131">
        <f t="shared" si="165"/>
        <v>0</v>
      </c>
      <c r="AL957" s="131">
        <f t="shared" si="162"/>
        <v>0</v>
      </c>
      <c r="AM957" s="131" t="str">
        <f t="shared" si="163"/>
        <v/>
      </c>
      <c r="AN957" s="131" t="str">
        <f t="shared" ca="1" si="164"/>
        <v/>
      </c>
    </row>
    <row r="958" spans="1:40" ht="20.25" customHeight="1" x14ac:dyDescent="0.3">
      <c r="A958" s="127"/>
      <c r="B958" s="164"/>
      <c r="C958" s="139"/>
      <c r="D958" s="140"/>
      <c r="E958" s="139"/>
      <c r="F958" s="139"/>
      <c r="G958" s="140"/>
      <c r="H958" s="139"/>
      <c r="I958" s="129"/>
      <c r="L958" s="128"/>
      <c r="M958" s="128"/>
      <c r="N958" s="128"/>
      <c r="O958" s="128"/>
      <c r="P958" s="128"/>
      <c r="Q958" s="128"/>
      <c r="R958" s="128"/>
      <c r="S958" s="128"/>
      <c r="T958" s="120">
        <f t="shared" si="155"/>
        <v>0</v>
      </c>
      <c r="U958" s="131"/>
      <c r="V958" s="131"/>
      <c r="W958" s="131">
        <f>SUMIFS($F$3:F958,$D$3:D958,D958,$C$3:C958,"Buy")+SUMIFS($F$3:F958,$D$3:D958,D958,$C$3:C958,"Coin Deposit",$E$3:E958,"&lt;&gt;")</f>
        <v>0</v>
      </c>
      <c r="X958" s="131">
        <f t="shared" si="156"/>
        <v>0</v>
      </c>
      <c r="Y958" s="131">
        <f>IF($D958=Y$1,SUMIFS($H$3:$H958,$G$3:$G958,Y$1,$C$3:$C958,"Sell"),0)</f>
        <v>0</v>
      </c>
      <c r="Z958" s="131">
        <f t="shared" si="157"/>
        <v>0</v>
      </c>
      <c r="AA958" s="131">
        <f>IF($D958=AA$1,SUMIFS($H$3:$H958,$G$3:$G958,AA$1,$C$3:$C958,"Sell"),0)</f>
        <v>0</v>
      </c>
      <c r="AB958" s="131">
        <f t="shared" si="158"/>
        <v>0</v>
      </c>
      <c r="AC958" s="131">
        <f>SUMIFS('Deductions and Deposits'!$H:$H,'Deductions and Deposits'!$G:$G,D958,'Deductions and Deposits'!$F:$F,"&lt;="&amp;B958)+SUMIFS($F$3:F958,$D$3:D958,D958,$C$3:C958,"Coin Deposit",$E$3:E958,"")</f>
        <v>0</v>
      </c>
      <c r="AD958" s="131">
        <f>SUMIFS('Deductions and Deposits'!$D:$D,'Deductions and Deposits'!$C:$C,D958)+SUMIFS($F:$F,$D:$D,D958,$C:$C,"Coin Deduction")</f>
        <v>0</v>
      </c>
      <c r="AE958" s="131">
        <f>Table5[[#This Row],[Column4]]+Table5[[#This Row],[Column14]]+Table5[[#This Row],[Column19]]+Table5[[#This Row],[Column12]]</f>
        <v>0</v>
      </c>
      <c r="AF958" s="131">
        <f>Table5[[#This Row],[Column5]]+Table5[[#This Row],[Column13]]+Table5[[#This Row],[Column21]]+Table5[[#This Row],[Column18]]</f>
        <v>0</v>
      </c>
      <c r="AG958" s="131">
        <f t="shared" si="159"/>
        <v>0</v>
      </c>
      <c r="AH958" s="131">
        <f t="shared" si="160"/>
        <v>0</v>
      </c>
      <c r="AI958" s="131">
        <f>Table5[[#This Row],[Column17]]-Table5[[#This Row],[Column20]]</f>
        <v>0</v>
      </c>
      <c r="AJ958" s="131">
        <f t="shared" si="161"/>
        <v>0</v>
      </c>
      <c r="AK958" s="131">
        <f t="shared" si="165"/>
        <v>0</v>
      </c>
      <c r="AL958" s="131">
        <f t="shared" si="162"/>
        <v>0</v>
      </c>
      <c r="AM958" s="131" t="str">
        <f t="shared" si="163"/>
        <v/>
      </c>
      <c r="AN958" s="131" t="str">
        <f t="shared" ca="1" si="164"/>
        <v/>
      </c>
    </row>
    <row r="959" spans="1:40" ht="20.25" customHeight="1" x14ac:dyDescent="0.3">
      <c r="A959" s="127"/>
      <c r="B959" s="164"/>
      <c r="C959" s="139"/>
      <c r="D959" s="140"/>
      <c r="E959" s="139"/>
      <c r="F959" s="139"/>
      <c r="G959" s="140"/>
      <c r="H959" s="139"/>
      <c r="I959" s="129"/>
      <c r="L959" s="128"/>
      <c r="M959" s="128"/>
      <c r="N959" s="128"/>
      <c r="O959" s="128"/>
      <c r="P959" s="128"/>
      <c r="Q959" s="128"/>
      <c r="R959" s="128"/>
      <c r="S959" s="128"/>
      <c r="T959" s="120">
        <f t="shared" si="155"/>
        <v>0</v>
      </c>
      <c r="U959" s="131"/>
      <c r="V959" s="131"/>
      <c r="W959" s="131">
        <f>SUMIFS($F$3:F959,$D$3:D959,D959,$C$3:C959,"Buy")+SUMIFS($F$3:F959,$D$3:D959,D959,$C$3:C959,"Coin Deposit",$E$3:E959,"&lt;&gt;")</f>
        <v>0</v>
      </c>
      <c r="X959" s="131">
        <f t="shared" si="156"/>
        <v>0</v>
      </c>
      <c r="Y959" s="131">
        <f>IF($D959=Y$1,SUMIFS($H$3:$H959,$G$3:$G959,Y$1,$C$3:$C959,"Sell"),0)</f>
        <v>0</v>
      </c>
      <c r="Z959" s="131">
        <f t="shared" si="157"/>
        <v>0</v>
      </c>
      <c r="AA959" s="131">
        <f>IF($D959=AA$1,SUMIFS($H$3:$H959,$G$3:$G959,AA$1,$C$3:$C959,"Sell"),0)</f>
        <v>0</v>
      </c>
      <c r="AB959" s="131">
        <f t="shared" si="158"/>
        <v>0</v>
      </c>
      <c r="AC959" s="131">
        <f>SUMIFS('Deductions and Deposits'!$H:$H,'Deductions and Deposits'!$G:$G,D959,'Deductions and Deposits'!$F:$F,"&lt;="&amp;B959)+SUMIFS($F$3:F959,$D$3:D959,D959,$C$3:C959,"Coin Deposit",$E$3:E959,"")</f>
        <v>0</v>
      </c>
      <c r="AD959" s="131">
        <f>SUMIFS('Deductions and Deposits'!$D:$D,'Deductions and Deposits'!$C:$C,D959)+SUMIFS($F:$F,$D:$D,D959,$C:$C,"Coin Deduction")</f>
        <v>0</v>
      </c>
      <c r="AE959" s="131">
        <f>Table5[[#This Row],[Column4]]+Table5[[#This Row],[Column14]]+Table5[[#This Row],[Column19]]+Table5[[#This Row],[Column12]]</f>
        <v>0</v>
      </c>
      <c r="AF959" s="131">
        <f>Table5[[#This Row],[Column5]]+Table5[[#This Row],[Column13]]+Table5[[#This Row],[Column21]]+Table5[[#This Row],[Column18]]</f>
        <v>0</v>
      </c>
      <c r="AG959" s="131">
        <f t="shared" si="159"/>
        <v>0</v>
      </c>
      <c r="AH959" s="131">
        <f t="shared" si="160"/>
        <v>0</v>
      </c>
      <c r="AI959" s="131">
        <f>Table5[[#This Row],[Column17]]-Table5[[#This Row],[Column20]]</f>
        <v>0</v>
      </c>
      <c r="AJ959" s="131">
        <f t="shared" si="161"/>
        <v>0</v>
      </c>
      <c r="AK959" s="131">
        <f t="shared" si="165"/>
        <v>0</v>
      </c>
      <c r="AL959" s="131">
        <f t="shared" si="162"/>
        <v>0</v>
      </c>
      <c r="AM959" s="131" t="str">
        <f t="shared" si="163"/>
        <v/>
      </c>
      <c r="AN959" s="131" t="str">
        <f t="shared" ca="1" si="164"/>
        <v/>
      </c>
    </row>
    <row r="960" spans="1:40" ht="20.25" customHeight="1" x14ac:dyDescent="0.3">
      <c r="A960" s="127"/>
      <c r="B960" s="164"/>
      <c r="C960" s="139"/>
      <c r="D960" s="140"/>
      <c r="E960" s="139"/>
      <c r="F960" s="139"/>
      <c r="G960" s="140"/>
      <c r="H960" s="139"/>
      <c r="I960" s="129"/>
      <c r="L960" s="128"/>
      <c r="M960" s="128"/>
      <c r="N960" s="128"/>
      <c r="O960" s="128"/>
      <c r="P960" s="128"/>
      <c r="Q960" s="128"/>
      <c r="R960" s="128"/>
      <c r="S960" s="128"/>
      <c r="T960" s="120">
        <f t="shared" si="155"/>
        <v>0</v>
      </c>
      <c r="U960" s="131"/>
      <c r="V960" s="131"/>
      <c r="W960" s="131">
        <f>SUMIFS($F$3:F960,$D$3:D960,D960,$C$3:C960,"Buy")+SUMIFS($F$3:F960,$D$3:D960,D960,$C$3:C960,"Coin Deposit",$E$3:E960,"&lt;&gt;")</f>
        <v>0</v>
      </c>
      <c r="X960" s="131">
        <f t="shared" si="156"/>
        <v>0</v>
      </c>
      <c r="Y960" s="131">
        <f>IF($D960=Y$1,SUMIFS($H$3:$H960,$G$3:$G960,Y$1,$C$3:$C960,"Sell"),0)</f>
        <v>0</v>
      </c>
      <c r="Z960" s="131">
        <f t="shared" si="157"/>
        <v>0</v>
      </c>
      <c r="AA960" s="131">
        <f>IF($D960=AA$1,SUMIFS($H$3:$H960,$G$3:$G960,AA$1,$C$3:$C960,"Sell"),0)</f>
        <v>0</v>
      </c>
      <c r="AB960" s="131">
        <f t="shared" si="158"/>
        <v>0</v>
      </c>
      <c r="AC960" s="131">
        <f>SUMIFS('Deductions and Deposits'!$H:$H,'Deductions and Deposits'!$G:$G,D960,'Deductions and Deposits'!$F:$F,"&lt;="&amp;B960)+SUMIFS($F$3:F960,$D$3:D960,D960,$C$3:C960,"Coin Deposit",$E$3:E960,"")</f>
        <v>0</v>
      </c>
      <c r="AD960" s="131">
        <f>SUMIFS('Deductions and Deposits'!$D:$D,'Deductions and Deposits'!$C:$C,D960)+SUMIFS($F:$F,$D:$D,D960,$C:$C,"Coin Deduction")</f>
        <v>0</v>
      </c>
      <c r="AE960" s="131">
        <f>Table5[[#This Row],[Column4]]+Table5[[#This Row],[Column14]]+Table5[[#This Row],[Column19]]+Table5[[#This Row],[Column12]]</f>
        <v>0</v>
      </c>
      <c r="AF960" s="131">
        <f>Table5[[#This Row],[Column5]]+Table5[[#This Row],[Column13]]+Table5[[#This Row],[Column21]]+Table5[[#This Row],[Column18]]</f>
        <v>0</v>
      </c>
      <c r="AG960" s="131">
        <f t="shared" si="159"/>
        <v>0</v>
      </c>
      <c r="AH960" s="131">
        <f t="shared" si="160"/>
        <v>0</v>
      </c>
      <c r="AI960" s="131">
        <f>Table5[[#This Row],[Column17]]-Table5[[#This Row],[Column20]]</f>
        <v>0</v>
      </c>
      <c r="AJ960" s="131">
        <f t="shared" si="161"/>
        <v>0</v>
      </c>
      <c r="AK960" s="131">
        <f t="shared" si="165"/>
        <v>0</v>
      </c>
      <c r="AL960" s="131">
        <f t="shared" si="162"/>
        <v>0</v>
      </c>
      <c r="AM960" s="131" t="str">
        <f t="shared" si="163"/>
        <v/>
      </c>
      <c r="AN960" s="131" t="str">
        <f t="shared" ca="1" si="164"/>
        <v/>
      </c>
    </row>
    <row r="961" spans="1:40" ht="20.25" customHeight="1" x14ac:dyDescent="0.3">
      <c r="A961" s="127"/>
      <c r="B961" s="164"/>
      <c r="C961" s="139"/>
      <c r="D961" s="140"/>
      <c r="E961" s="139"/>
      <c r="F961" s="139"/>
      <c r="G961" s="140"/>
      <c r="H961" s="139"/>
      <c r="I961" s="129"/>
      <c r="L961" s="128"/>
      <c r="M961" s="128"/>
      <c r="N961" s="128"/>
      <c r="O961" s="128"/>
      <c r="P961" s="128"/>
      <c r="Q961" s="128"/>
      <c r="R961" s="128"/>
      <c r="S961" s="128"/>
      <c r="T961" s="120">
        <f t="shared" si="155"/>
        <v>0</v>
      </c>
      <c r="U961" s="131"/>
      <c r="V961" s="131"/>
      <c r="W961" s="131">
        <f>SUMIFS($F$3:F961,$D$3:D961,D961,$C$3:C961,"Buy")+SUMIFS($F$3:F961,$D$3:D961,D961,$C$3:C961,"Coin Deposit",$E$3:E961,"&lt;&gt;")</f>
        <v>0</v>
      </c>
      <c r="X961" s="131">
        <f t="shared" si="156"/>
        <v>0</v>
      </c>
      <c r="Y961" s="131">
        <f>IF($D961=Y$1,SUMIFS($H$3:$H961,$G$3:$G961,Y$1,$C$3:$C961,"Sell"),0)</f>
        <v>0</v>
      </c>
      <c r="Z961" s="131">
        <f t="shared" si="157"/>
        <v>0</v>
      </c>
      <c r="AA961" s="131">
        <f>IF($D961=AA$1,SUMIFS($H$3:$H961,$G$3:$G961,AA$1,$C$3:$C961,"Sell"),0)</f>
        <v>0</v>
      </c>
      <c r="AB961" s="131">
        <f t="shared" si="158"/>
        <v>0</v>
      </c>
      <c r="AC961" s="131">
        <f>SUMIFS('Deductions and Deposits'!$H:$H,'Deductions and Deposits'!$G:$G,D961,'Deductions and Deposits'!$F:$F,"&lt;="&amp;B961)+SUMIFS($F$3:F961,$D$3:D961,D961,$C$3:C961,"Coin Deposit",$E$3:E961,"")</f>
        <v>0</v>
      </c>
      <c r="AD961" s="131">
        <f>SUMIFS('Deductions and Deposits'!$D:$D,'Deductions and Deposits'!$C:$C,D961)+SUMIFS($F:$F,$D:$D,D961,$C:$C,"Coin Deduction")</f>
        <v>0</v>
      </c>
      <c r="AE961" s="131">
        <f>Table5[[#This Row],[Column4]]+Table5[[#This Row],[Column14]]+Table5[[#This Row],[Column19]]+Table5[[#This Row],[Column12]]</f>
        <v>0</v>
      </c>
      <c r="AF961" s="131">
        <f>Table5[[#This Row],[Column5]]+Table5[[#This Row],[Column13]]+Table5[[#This Row],[Column21]]+Table5[[#This Row],[Column18]]</f>
        <v>0</v>
      </c>
      <c r="AG961" s="131">
        <f t="shared" si="159"/>
        <v>0</v>
      </c>
      <c r="AH961" s="131">
        <f t="shared" si="160"/>
        <v>0</v>
      </c>
      <c r="AI961" s="131">
        <f>Table5[[#This Row],[Column17]]-Table5[[#This Row],[Column20]]</f>
        <v>0</v>
      </c>
      <c r="AJ961" s="131">
        <f t="shared" si="161"/>
        <v>0</v>
      </c>
      <c r="AK961" s="131">
        <f t="shared" si="165"/>
        <v>0</v>
      </c>
      <c r="AL961" s="131">
        <f t="shared" si="162"/>
        <v>0</v>
      </c>
      <c r="AM961" s="131" t="str">
        <f t="shared" si="163"/>
        <v/>
      </c>
      <c r="AN961" s="131" t="str">
        <f t="shared" ca="1" si="164"/>
        <v/>
      </c>
    </row>
    <row r="962" spans="1:40" ht="20.25" customHeight="1" x14ac:dyDescent="0.3">
      <c r="A962" s="127"/>
      <c r="B962" s="164"/>
      <c r="C962" s="139"/>
      <c r="D962" s="140"/>
      <c r="E962" s="139"/>
      <c r="F962" s="139"/>
      <c r="G962" s="140"/>
      <c r="H962" s="139"/>
      <c r="I962" s="129"/>
      <c r="L962" s="128"/>
      <c r="M962" s="128"/>
      <c r="N962" s="128"/>
      <c r="O962" s="128"/>
      <c r="P962" s="128"/>
      <c r="Q962" s="128"/>
      <c r="R962" s="128"/>
      <c r="S962" s="128"/>
      <c r="T962" s="120">
        <f t="shared" si="155"/>
        <v>0</v>
      </c>
      <c r="U962" s="131"/>
      <c r="V962" s="131"/>
      <c r="W962" s="131">
        <f>SUMIFS($F$3:F962,$D$3:D962,D962,$C$3:C962,"Buy")+SUMIFS($F$3:F962,$D$3:D962,D962,$C$3:C962,"Coin Deposit",$E$3:E962,"&lt;&gt;")</f>
        <v>0</v>
      </c>
      <c r="X962" s="131">
        <f t="shared" si="156"/>
        <v>0</v>
      </c>
      <c r="Y962" s="131">
        <f>IF($D962=Y$1,SUMIFS($H$3:$H962,$G$3:$G962,Y$1,$C$3:$C962,"Sell"),0)</f>
        <v>0</v>
      </c>
      <c r="Z962" s="131">
        <f t="shared" si="157"/>
        <v>0</v>
      </c>
      <c r="AA962" s="131">
        <f>IF($D962=AA$1,SUMIFS($H$3:$H962,$G$3:$G962,AA$1,$C$3:$C962,"Sell"),0)</f>
        <v>0</v>
      </c>
      <c r="AB962" s="131">
        <f t="shared" si="158"/>
        <v>0</v>
      </c>
      <c r="AC962" s="131">
        <f>SUMIFS('Deductions and Deposits'!$H:$H,'Deductions and Deposits'!$G:$G,D962,'Deductions and Deposits'!$F:$F,"&lt;="&amp;B962)+SUMIFS($F$3:F962,$D$3:D962,D962,$C$3:C962,"Coin Deposit",$E$3:E962,"")</f>
        <v>0</v>
      </c>
      <c r="AD962" s="131">
        <f>SUMIFS('Deductions and Deposits'!$D:$D,'Deductions and Deposits'!$C:$C,D962)+SUMIFS($F:$F,$D:$D,D962,$C:$C,"Coin Deduction")</f>
        <v>0</v>
      </c>
      <c r="AE962" s="131">
        <f>Table5[[#This Row],[Column4]]+Table5[[#This Row],[Column14]]+Table5[[#This Row],[Column19]]+Table5[[#This Row],[Column12]]</f>
        <v>0</v>
      </c>
      <c r="AF962" s="131">
        <f>Table5[[#This Row],[Column5]]+Table5[[#This Row],[Column13]]+Table5[[#This Row],[Column21]]+Table5[[#This Row],[Column18]]</f>
        <v>0</v>
      </c>
      <c r="AG962" s="131">
        <f t="shared" si="159"/>
        <v>0</v>
      </c>
      <c r="AH962" s="131">
        <f t="shared" si="160"/>
        <v>0</v>
      </c>
      <c r="AI962" s="131">
        <f>Table5[[#This Row],[Column17]]-Table5[[#This Row],[Column20]]</f>
        <v>0</v>
      </c>
      <c r="AJ962" s="131">
        <f t="shared" si="161"/>
        <v>0</v>
      </c>
      <c r="AK962" s="131">
        <f t="shared" si="165"/>
        <v>0</v>
      </c>
      <c r="AL962" s="131">
        <f t="shared" si="162"/>
        <v>0</v>
      </c>
      <c r="AM962" s="131" t="str">
        <f t="shared" si="163"/>
        <v/>
      </c>
      <c r="AN962" s="131" t="str">
        <f t="shared" ca="1" si="164"/>
        <v/>
      </c>
    </row>
    <row r="963" spans="1:40" ht="20.25" customHeight="1" x14ac:dyDescent="0.3">
      <c r="A963" s="127"/>
      <c r="B963" s="164"/>
      <c r="C963" s="139"/>
      <c r="D963" s="140"/>
      <c r="E963" s="139"/>
      <c r="F963" s="139"/>
      <c r="G963" s="140"/>
      <c r="H963" s="139"/>
      <c r="I963" s="129"/>
      <c r="L963" s="128"/>
      <c r="M963" s="128"/>
      <c r="N963" s="128"/>
      <c r="O963" s="128"/>
      <c r="P963" s="128"/>
      <c r="Q963" s="128"/>
      <c r="R963" s="128"/>
      <c r="S963" s="128"/>
      <c r="T963" s="120">
        <f t="shared" ref="T963:T1026" si="166">IF(E963&lt;&gt;"",E963,0)</f>
        <v>0</v>
      </c>
      <c r="U963" s="131"/>
      <c r="V963" s="131"/>
      <c r="W963" s="131">
        <f>SUMIFS($F$3:F963,$D$3:D963,D963,$C$3:C963,"Buy")+SUMIFS($F$3:F963,$D$3:D963,D963,$C$3:C963,"Coin Deposit",$E$3:E963,"&lt;&gt;")</f>
        <v>0</v>
      </c>
      <c r="X963" s="131">
        <f t="shared" ref="X963:X1026" si="167">IF(OR(C963="buy",AND(C963="Coin Deposit",E963&lt;&gt;"")),SUMIFS($F:$F,$D:$D,D963,$C:$C,"sell"),0)</f>
        <v>0</v>
      </c>
      <c r="Y963" s="131">
        <f>IF($D963=Y$1,SUMIFS($H$3:$H963,$G$3:$G963,Y$1,$C$3:$C963,"Sell"),0)</f>
        <v>0</v>
      </c>
      <c r="Z963" s="131">
        <f t="shared" ref="Z963:Z1026" si="168">IF($D963=Z$1,SUMIFS($H:$H,$G:$G,Z$1,$C:$C,"Buy")+SUMIFS($H:$H,$G:$G,Z$1,$C:$C,"Coin Deposit",$E:$E,"&lt;&gt;"),0)</f>
        <v>0</v>
      </c>
      <c r="AA963" s="131">
        <f>IF($D963=AA$1,SUMIFS($H$3:$H963,$G$3:$G963,AA$1,$C$3:$C963,"Sell"),0)</f>
        <v>0</v>
      </c>
      <c r="AB963" s="131">
        <f t="shared" ref="AB963:AB1026" si="169">IF($D963=AB$1,SUMIFS($H:$H,$G:$G,AB$1,$C:$C,"Buy")+SUMIFS($H:$H,$G:$G,AB$1,$C:$C,"Coin Deposit",$E:$E,"&lt;&gt;"),0)</f>
        <v>0</v>
      </c>
      <c r="AC963" s="131">
        <f>SUMIFS('Deductions and Deposits'!$H:$H,'Deductions and Deposits'!$G:$G,D963,'Deductions and Deposits'!$F:$F,"&lt;="&amp;B963)+SUMIFS($F$3:F963,$D$3:D963,D963,$C$3:C963,"Coin Deposit",$E$3:E963,"")</f>
        <v>0</v>
      </c>
      <c r="AD963" s="131">
        <f>SUMIFS('Deductions and Deposits'!$D:$D,'Deductions and Deposits'!$C:$C,D963)+SUMIFS($F:$F,$D:$D,D963,$C:$C,"Coin Deduction")</f>
        <v>0</v>
      </c>
      <c r="AE963" s="131">
        <f>Table5[[#This Row],[Column4]]+Table5[[#This Row],[Column14]]+Table5[[#This Row],[Column19]]+Table5[[#This Row],[Column12]]</f>
        <v>0</v>
      </c>
      <c r="AF963" s="131">
        <f>Table5[[#This Row],[Column5]]+Table5[[#This Row],[Column13]]+Table5[[#This Row],[Column21]]+Table5[[#This Row],[Column18]]</f>
        <v>0</v>
      </c>
      <c r="AG963" s="131">
        <f t="shared" ref="AG963:AG1026" si="170">IF(AND((AC963+Y963+AA963)&gt;AF963,OR(C963="buy",AND(C963="Coin Deposit",E963&lt;&gt;""))),(AC963+Y963+AA963)-AF963,0)</f>
        <v>0</v>
      </c>
      <c r="AH963" s="131">
        <f t="shared" ref="AH963:AH1026" si="171">IF(AND(AE963&gt;AF963,OR(C963="buy",AND(C963="Coin Deposit",E963&lt;&gt;""))),AE963-AF963,0)</f>
        <v>0</v>
      </c>
      <c r="AI963" s="131">
        <f>Table5[[#This Row],[Column17]]-Table5[[#This Row],[Column20]]</f>
        <v>0</v>
      </c>
      <c r="AJ963" s="131">
        <f t="shared" ref="AJ963:AJ1026" si="172">IF(AI963&gt;F963,F963,AI963)</f>
        <v>0</v>
      </c>
      <c r="AK963" s="131">
        <f t="shared" si="165"/>
        <v>0</v>
      </c>
      <c r="AL963" s="131">
        <f t="shared" ref="AL963:AL1026" si="173">IFERROR(SUMIFS($AK:$AK,$D:$D,D963)/SUMIFS($AJ:$AJ,$D:$D,D963),0)</f>
        <v>0</v>
      </c>
      <c r="AM963" s="131" t="str">
        <f t="shared" ref="AM963:AM1026" si="174">C963&amp;D963</f>
        <v/>
      </c>
      <c r="AN963" s="131" t="str">
        <f t="shared" ref="AN963:AN1026" ca="1" si="175">OFFSET(AM963,COUNTA($AM:$AM)-ROW()-(ROW()-ROW($AN$2)-1),)</f>
        <v/>
      </c>
    </row>
    <row r="964" spans="1:40" ht="20.25" customHeight="1" x14ac:dyDescent="0.3">
      <c r="A964" s="127"/>
      <c r="B964" s="164"/>
      <c r="C964" s="139"/>
      <c r="D964" s="140"/>
      <c r="E964" s="139"/>
      <c r="F964" s="139"/>
      <c r="G964" s="140"/>
      <c r="H964" s="139"/>
      <c r="I964" s="129"/>
      <c r="L964" s="128"/>
      <c r="M964" s="128"/>
      <c r="N964" s="128"/>
      <c r="O964" s="128"/>
      <c r="P964" s="128"/>
      <c r="Q964" s="128"/>
      <c r="R964" s="128"/>
      <c r="S964" s="128"/>
      <c r="T964" s="120">
        <f t="shared" si="166"/>
        <v>0</v>
      </c>
      <c r="U964" s="131"/>
      <c r="V964" s="131"/>
      <c r="W964" s="131">
        <f>SUMIFS($F$3:F964,$D$3:D964,D964,$C$3:C964,"Buy")+SUMIFS($F$3:F964,$D$3:D964,D964,$C$3:C964,"Coin Deposit",$E$3:E964,"&lt;&gt;")</f>
        <v>0</v>
      </c>
      <c r="X964" s="131">
        <f t="shared" si="167"/>
        <v>0</v>
      </c>
      <c r="Y964" s="131">
        <f>IF($D964=Y$1,SUMIFS($H$3:$H964,$G$3:$G964,Y$1,$C$3:$C964,"Sell"),0)</f>
        <v>0</v>
      </c>
      <c r="Z964" s="131">
        <f t="shared" si="168"/>
        <v>0</v>
      </c>
      <c r="AA964" s="131">
        <f>IF($D964=AA$1,SUMIFS($H$3:$H964,$G$3:$G964,AA$1,$C$3:$C964,"Sell"),0)</f>
        <v>0</v>
      </c>
      <c r="AB964" s="131">
        <f t="shared" si="169"/>
        <v>0</v>
      </c>
      <c r="AC964" s="131">
        <f>SUMIFS('Deductions and Deposits'!$H:$H,'Deductions and Deposits'!$G:$G,D964,'Deductions and Deposits'!$F:$F,"&lt;="&amp;B964)+SUMIFS($F$3:F964,$D$3:D964,D964,$C$3:C964,"Coin Deposit",$E$3:E964,"")</f>
        <v>0</v>
      </c>
      <c r="AD964" s="131">
        <f>SUMIFS('Deductions and Deposits'!$D:$D,'Deductions and Deposits'!$C:$C,D964)+SUMIFS($F:$F,$D:$D,D964,$C:$C,"Coin Deduction")</f>
        <v>0</v>
      </c>
      <c r="AE964" s="131">
        <f>Table5[[#This Row],[Column4]]+Table5[[#This Row],[Column14]]+Table5[[#This Row],[Column19]]+Table5[[#This Row],[Column12]]</f>
        <v>0</v>
      </c>
      <c r="AF964" s="131">
        <f>Table5[[#This Row],[Column5]]+Table5[[#This Row],[Column13]]+Table5[[#This Row],[Column21]]+Table5[[#This Row],[Column18]]</f>
        <v>0</v>
      </c>
      <c r="AG964" s="131">
        <f t="shared" si="170"/>
        <v>0</v>
      </c>
      <c r="AH964" s="131">
        <f t="shared" si="171"/>
        <v>0</v>
      </c>
      <c r="AI964" s="131">
        <f>Table5[[#This Row],[Column17]]-Table5[[#This Row],[Column20]]</f>
        <v>0</v>
      </c>
      <c r="AJ964" s="131">
        <f t="shared" si="172"/>
        <v>0</v>
      </c>
      <c r="AK964" s="131">
        <f t="shared" si="165"/>
        <v>0</v>
      </c>
      <c r="AL964" s="131">
        <f t="shared" si="173"/>
        <v>0</v>
      </c>
      <c r="AM964" s="131" t="str">
        <f t="shared" si="174"/>
        <v/>
      </c>
      <c r="AN964" s="131" t="str">
        <f t="shared" ca="1" si="175"/>
        <v/>
      </c>
    </row>
    <row r="965" spans="1:40" ht="20.25" customHeight="1" x14ac:dyDescent="0.3">
      <c r="A965" s="127"/>
      <c r="B965" s="164"/>
      <c r="C965" s="139"/>
      <c r="D965" s="140"/>
      <c r="E965" s="139"/>
      <c r="F965" s="139"/>
      <c r="G965" s="140"/>
      <c r="H965" s="139"/>
      <c r="I965" s="129"/>
      <c r="L965" s="128"/>
      <c r="M965" s="128"/>
      <c r="N965" s="128"/>
      <c r="O965" s="128"/>
      <c r="P965" s="128"/>
      <c r="Q965" s="128"/>
      <c r="R965" s="128"/>
      <c r="S965" s="128"/>
      <c r="T965" s="120">
        <f t="shared" si="166"/>
        <v>0</v>
      </c>
      <c r="U965" s="131"/>
      <c r="V965" s="131"/>
      <c r="W965" s="131">
        <f>SUMIFS($F$3:F965,$D$3:D965,D965,$C$3:C965,"Buy")+SUMIFS($F$3:F965,$D$3:D965,D965,$C$3:C965,"Coin Deposit",$E$3:E965,"&lt;&gt;")</f>
        <v>0</v>
      </c>
      <c r="X965" s="131">
        <f t="shared" si="167"/>
        <v>0</v>
      </c>
      <c r="Y965" s="131">
        <f>IF($D965=Y$1,SUMIFS($H$3:$H965,$G$3:$G965,Y$1,$C$3:$C965,"Sell"),0)</f>
        <v>0</v>
      </c>
      <c r="Z965" s="131">
        <f t="shared" si="168"/>
        <v>0</v>
      </c>
      <c r="AA965" s="131">
        <f>IF($D965=AA$1,SUMIFS($H$3:$H965,$G$3:$G965,AA$1,$C$3:$C965,"Sell"),0)</f>
        <v>0</v>
      </c>
      <c r="AB965" s="131">
        <f t="shared" si="169"/>
        <v>0</v>
      </c>
      <c r="AC965" s="131">
        <f>SUMIFS('Deductions and Deposits'!$H:$H,'Deductions and Deposits'!$G:$G,D965,'Deductions and Deposits'!$F:$F,"&lt;="&amp;B965)+SUMIFS($F$3:F965,$D$3:D965,D965,$C$3:C965,"Coin Deposit",$E$3:E965,"")</f>
        <v>0</v>
      </c>
      <c r="AD965" s="131">
        <f>SUMIFS('Deductions and Deposits'!$D:$D,'Deductions and Deposits'!$C:$C,D965)+SUMIFS($F:$F,$D:$D,D965,$C:$C,"Coin Deduction")</f>
        <v>0</v>
      </c>
      <c r="AE965" s="131">
        <f>Table5[[#This Row],[Column4]]+Table5[[#This Row],[Column14]]+Table5[[#This Row],[Column19]]+Table5[[#This Row],[Column12]]</f>
        <v>0</v>
      </c>
      <c r="AF965" s="131">
        <f>Table5[[#This Row],[Column5]]+Table5[[#This Row],[Column13]]+Table5[[#This Row],[Column21]]+Table5[[#This Row],[Column18]]</f>
        <v>0</v>
      </c>
      <c r="AG965" s="131">
        <f t="shared" si="170"/>
        <v>0</v>
      </c>
      <c r="AH965" s="131">
        <f t="shared" si="171"/>
        <v>0</v>
      </c>
      <c r="AI965" s="131">
        <f>Table5[[#This Row],[Column17]]-Table5[[#This Row],[Column20]]</f>
        <v>0</v>
      </c>
      <c r="AJ965" s="131">
        <f t="shared" si="172"/>
        <v>0</v>
      </c>
      <c r="AK965" s="131">
        <f t="shared" si="165"/>
        <v>0</v>
      </c>
      <c r="AL965" s="131">
        <f t="shared" si="173"/>
        <v>0</v>
      </c>
      <c r="AM965" s="131" t="str">
        <f t="shared" si="174"/>
        <v/>
      </c>
      <c r="AN965" s="131" t="str">
        <f t="shared" ca="1" si="175"/>
        <v/>
      </c>
    </row>
    <row r="966" spans="1:40" ht="20.25" customHeight="1" x14ac:dyDescent="0.3">
      <c r="A966" s="127"/>
      <c r="B966" s="164"/>
      <c r="C966" s="139"/>
      <c r="D966" s="140"/>
      <c r="E966" s="139"/>
      <c r="F966" s="139"/>
      <c r="G966" s="140"/>
      <c r="H966" s="139"/>
      <c r="I966" s="129"/>
      <c r="L966" s="128"/>
      <c r="M966" s="128"/>
      <c r="N966" s="128"/>
      <c r="O966" s="128"/>
      <c r="P966" s="128"/>
      <c r="Q966" s="128"/>
      <c r="R966" s="128"/>
      <c r="S966" s="128"/>
      <c r="T966" s="120">
        <f t="shared" si="166"/>
        <v>0</v>
      </c>
      <c r="U966" s="131"/>
      <c r="V966" s="131"/>
      <c r="W966" s="131">
        <f>SUMIFS($F$3:F966,$D$3:D966,D966,$C$3:C966,"Buy")+SUMIFS($F$3:F966,$D$3:D966,D966,$C$3:C966,"Coin Deposit",$E$3:E966,"&lt;&gt;")</f>
        <v>0</v>
      </c>
      <c r="X966" s="131">
        <f t="shared" si="167"/>
        <v>0</v>
      </c>
      <c r="Y966" s="131">
        <f>IF($D966=Y$1,SUMIFS($H$3:$H966,$G$3:$G966,Y$1,$C$3:$C966,"Sell"),0)</f>
        <v>0</v>
      </c>
      <c r="Z966" s="131">
        <f t="shared" si="168"/>
        <v>0</v>
      </c>
      <c r="AA966" s="131">
        <f>IF($D966=AA$1,SUMIFS($H$3:$H966,$G$3:$G966,AA$1,$C$3:$C966,"Sell"),0)</f>
        <v>0</v>
      </c>
      <c r="AB966" s="131">
        <f t="shared" si="169"/>
        <v>0</v>
      </c>
      <c r="AC966" s="131">
        <f>SUMIFS('Deductions and Deposits'!$H:$H,'Deductions and Deposits'!$G:$G,D966,'Deductions and Deposits'!$F:$F,"&lt;="&amp;B966)+SUMIFS($F$3:F966,$D$3:D966,D966,$C$3:C966,"Coin Deposit",$E$3:E966,"")</f>
        <v>0</v>
      </c>
      <c r="AD966" s="131">
        <f>SUMIFS('Deductions and Deposits'!$D:$D,'Deductions and Deposits'!$C:$C,D966)+SUMIFS($F:$F,$D:$D,D966,$C:$C,"Coin Deduction")</f>
        <v>0</v>
      </c>
      <c r="AE966" s="131">
        <f>Table5[[#This Row],[Column4]]+Table5[[#This Row],[Column14]]+Table5[[#This Row],[Column19]]+Table5[[#This Row],[Column12]]</f>
        <v>0</v>
      </c>
      <c r="AF966" s="131">
        <f>Table5[[#This Row],[Column5]]+Table5[[#This Row],[Column13]]+Table5[[#This Row],[Column21]]+Table5[[#This Row],[Column18]]</f>
        <v>0</v>
      </c>
      <c r="AG966" s="131">
        <f t="shared" si="170"/>
        <v>0</v>
      </c>
      <c r="AH966" s="131">
        <f t="shared" si="171"/>
        <v>0</v>
      </c>
      <c r="AI966" s="131">
        <f>Table5[[#This Row],[Column17]]-Table5[[#This Row],[Column20]]</f>
        <v>0</v>
      </c>
      <c r="AJ966" s="131">
        <f t="shared" si="172"/>
        <v>0</v>
      </c>
      <c r="AK966" s="131">
        <f t="shared" si="165"/>
        <v>0</v>
      </c>
      <c r="AL966" s="131">
        <f t="shared" si="173"/>
        <v>0</v>
      </c>
      <c r="AM966" s="131" t="str">
        <f t="shared" si="174"/>
        <v/>
      </c>
      <c r="AN966" s="131" t="str">
        <f t="shared" ca="1" si="175"/>
        <v/>
      </c>
    </row>
    <row r="967" spans="1:40" ht="20.25" customHeight="1" x14ac:dyDescent="0.3">
      <c r="A967" s="127"/>
      <c r="B967" s="164"/>
      <c r="C967" s="139"/>
      <c r="D967" s="140"/>
      <c r="E967" s="139"/>
      <c r="F967" s="139"/>
      <c r="G967" s="140"/>
      <c r="H967" s="139"/>
      <c r="I967" s="129"/>
      <c r="L967" s="128"/>
      <c r="M967" s="128"/>
      <c r="N967" s="128"/>
      <c r="O967" s="128"/>
      <c r="P967" s="128"/>
      <c r="Q967" s="128"/>
      <c r="R967" s="128"/>
      <c r="S967" s="128"/>
      <c r="T967" s="120">
        <f t="shared" si="166"/>
        <v>0</v>
      </c>
      <c r="U967" s="131"/>
      <c r="V967" s="131"/>
      <c r="W967" s="131">
        <f>SUMIFS($F$3:F967,$D$3:D967,D967,$C$3:C967,"Buy")+SUMIFS($F$3:F967,$D$3:D967,D967,$C$3:C967,"Coin Deposit",$E$3:E967,"&lt;&gt;")</f>
        <v>0</v>
      </c>
      <c r="X967" s="131">
        <f t="shared" si="167"/>
        <v>0</v>
      </c>
      <c r="Y967" s="131">
        <f>IF($D967=Y$1,SUMIFS($H$3:$H967,$G$3:$G967,Y$1,$C$3:$C967,"Sell"),0)</f>
        <v>0</v>
      </c>
      <c r="Z967" s="131">
        <f t="shared" si="168"/>
        <v>0</v>
      </c>
      <c r="AA967" s="131">
        <f>IF($D967=AA$1,SUMIFS($H$3:$H967,$G$3:$G967,AA$1,$C$3:$C967,"Sell"),0)</f>
        <v>0</v>
      </c>
      <c r="AB967" s="131">
        <f t="shared" si="169"/>
        <v>0</v>
      </c>
      <c r="AC967" s="131">
        <f>SUMIFS('Deductions and Deposits'!$H:$H,'Deductions and Deposits'!$G:$G,D967,'Deductions and Deposits'!$F:$F,"&lt;="&amp;B967)+SUMIFS($F$3:F967,$D$3:D967,D967,$C$3:C967,"Coin Deposit",$E$3:E967,"")</f>
        <v>0</v>
      </c>
      <c r="AD967" s="131">
        <f>SUMIFS('Deductions and Deposits'!$D:$D,'Deductions and Deposits'!$C:$C,D967)+SUMIFS($F:$F,$D:$D,D967,$C:$C,"Coin Deduction")</f>
        <v>0</v>
      </c>
      <c r="AE967" s="131">
        <f>Table5[[#This Row],[Column4]]+Table5[[#This Row],[Column14]]+Table5[[#This Row],[Column19]]+Table5[[#This Row],[Column12]]</f>
        <v>0</v>
      </c>
      <c r="AF967" s="131">
        <f>Table5[[#This Row],[Column5]]+Table5[[#This Row],[Column13]]+Table5[[#This Row],[Column21]]+Table5[[#This Row],[Column18]]</f>
        <v>0</v>
      </c>
      <c r="AG967" s="131">
        <f t="shared" si="170"/>
        <v>0</v>
      </c>
      <c r="AH967" s="131">
        <f t="shared" si="171"/>
        <v>0</v>
      </c>
      <c r="AI967" s="131">
        <f>Table5[[#This Row],[Column17]]-Table5[[#This Row],[Column20]]</f>
        <v>0</v>
      </c>
      <c r="AJ967" s="131">
        <f t="shared" si="172"/>
        <v>0</v>
      </c>
      <c r="AK967" s="131">
        <f t="shared" si="165"/>
        <v>0</v>
      </c>
      <c r="AL967" s="131">
        <f t="shared" si="173"/>
        <v>0</v>
      </c>
      <c r="AM967" s="131" t="str">
        <f t="shared" si="174"/>
        <v/>
      </c>
      <c r="AN967" s="131" t="str">
        <f t="shared" ca="1" si="175"/>
        <v/>
      </c>
    </row>
    <row r="968" spans="1:40" ht="20.25" customHeight="1" x14ac:dyDescent="0.3">
      <c r="A968" s="127"/>
      <c r="B968" s="164"/>
      <c r="C968" s="139"/>
      <c r="D968" s="140"/>
      <c r="E968" s="139"/>
      <c r="F968" s="139"/>
      <c r="G968" s="140"/>
      <c r="H968" s="139"/>
      <c r="I968" s="129"/>
      <c r="L968" s="128"/>
      <c r="M968" s="128"/>
      <c r="N968" s="128"/>
      <c r="O968" s="128"/>
      <c r="P968" s="128"/>
      <c r="Q968" s="128"/>
      <c r="R968" s="128"/>
      <c r="S968" s="128"/>
      <c r="T968" s="120">
        <f t="shared" si="166"/>
        <v>0</v>
      </c>
      <c r="U968" s="131"/>
      <c r="V968" s="131"/>
      <c r="W968" s="131">
        <f>SUMIFS($F$3:F968,$D$3:D968,D968,$C$3:C968,"Buy")+SUMIFS($F$3:F968,$D$3:D968,D968,$C$3:C968,"Coin Deposit",$E$3:E968,"&lt;&gt;")</f>
        <v>0</v>
      </c>
      <c r="X968" s="131">
        <f t="shared" si="167"/>
        <v>0</v>
      </c>
      <c r="Y968" s="131">
        <f>IF($D968=Y$1,SUMIFS($H$3:$H968,$G$3:$G968,Y$1,$C$3:$C968,"Sell"),0)</f>
        <v>0</v>
      </c>
      <c r="Z968" s="131">
        <f t="shared" si="168"/>
        <v>0</v>
      </c>
      <c r="AA968" s="131">
        <f>IF($D968=AA$1,SUMIFS($H$3:$H968,$G$3:$G968,AA$1,$C$3:$C968,"Sell"),0)</f>
        <v>0</v>
      </c>
      <c r="AB968" s="131">
        <f t="shared" si="169"/>
        <v>0</v>
      </c>
      <c r="AC968" s="131">
        <f>SUMIFS('Deductions and Deposits'!$H:$H,'Deductions and Deposits'!$G:$G,D968,'Deductions and Deposits'!$F:$F,"&lt;="&amp;B968)+SUMIFS($F$3:F968,$D$3:D968,D968,$C$3:C968,"Coin Deposit",$E$3:E968,"")</f>
        <v>0</v>
      </c>
      <c r="AD968" s="131">
        <f>SUMIFS('Deductions and Deposits'!$D:$D,'Deductions and Deposits'!$C:$C,D968)+SUMIFS($F:$F,$D:$D,D968,$C:$C,"Coin Deduction")</f>
        <v>0</v>
      </c>
      <c r="AE968" s="131">
        <f>Table5[[#This Row],[Column4]]+Table5[[#This Row],[Column14]]+Table5[[#This Row],[Column19]]+Table5[[#This Row],[Column12]]</f>
        <v>0</v>
      </c>
      <c r="AF968" s="131">
        <f>Table5[[#This Row],[Column5]]+Table5[[#This Row],[Column13]]+Table5[[#This Row],[Column21]]+Table5[[#This Row],[Column18]]</f>
        <v>0</v>
      </c>
      <c r="AG968" s="131">
        <f t="shared" si="170"/>
        <v>0</v>
      </c>
      <c r="AH968" s="131">
        <f t="shared" si="171"/>
        <v>0</v>
      </c>
      <c r="AI968" s="131">
        <f>Table5[[#This Row],[Column17]]-Table5[[#This Row],[Column20]]</f>
        <v>0</v>
      </c>
      <c r="AJ968" s="131">
        <f t="shared" si="172"/>
        <v>0</v>
      </c>
      <c r="AK968" s="131">
        <f t="shared" si="165"/>
        <v>0</v>
      </c>
      <c r="AL968" s="131">
        <f t="shared" si="173"/>
        <v>0</v>
      </c>
      <c r="AM968" s="131" t="str">
        <f t="shared" si="174"/>
        <v/>
      </c>
      <c r="AN968" s="131" t="str">
        <f t="shared" ca="1" si="175"/>
        <v/>
      </c>
    </row>
    <row r="969" spans="1:40" ht="20.25" customHeight="1" x14ac:dyDescent="0.3">
      <c r="A969" s="127"/>
      <c r="B969" s="164"/>
      <c r="C969" s="139"/>
      <c r="D969" s="140"/>
      <c r="E969" s="139"/>
      <c r="F969" s="139"/>
      <c r="G969" s="140"/>
      <c r="H969" s="139"/>
      <c r="I969" s="129"/>
      <c r="L969" s="128"/>
      <c r="M969" s="128"/>
      <c r="N969" s="128"/>
      <c r="O969" s="128"/>
      <c r="P969" s="128"/>
      <c r="Q969" s="128"/>
      <c r="R969" s="128"/>
      <c r="S969" s="128"/>
      <c r="T969" s="120">
        <f t="shared" si="166"/>
        <v>0</v>
      </c>
      <c r="U969" s="131"/>
      <c r="V969" s="131"/>
      <c r="W969" s="131">
        <f>SUMIFS($F$3:F969,$D$3:D969,D969,$C$3:C969,"Buy")+SUMIFS($F$3:F969,$D$3:D969,D969,$C$3:C969,"Coin Deposit",$E$3:E969,"&lt;&gt;")</f>
        <v>0</v>
      </c>
      <c r="X969" s="131">
        <f t="shared" si="167"/>
        <v>0</v>
      </c>
      <c r="Y969" s="131">
        <f>IF($D969=Y$1,SUMIFS($H$3:$H969,$G$3:$G969,Y$1,$C$3:$C969,"Sell"),0)</f>
        <v>0</v>
      </c>
      <c r="Z969" s="131">
        <f t="shared" si="168"/>
        <v>0</v>
      </c>
      <c r="AA969" s="131">
        <f>IF($D969=AA$1,SUMIFS($H$3:$H969,$G$3:$G969,AA$1,$C$3:$C969,"Sell"),0)</f>
        <v>0</v>
      </c>
      <c r="AB969" s="131">
        <f t="shared" si="169"/>
        <v>0</v>
      </c>
      <c r="AC969" s="131">
        <f>SUMIFS('Deductions and Deposits'!$H:$H,'Deductions and Deposits'!$G:$G,D969,'Deductions and Deposits'!$F:$F,"&lt;="&amp;B969)+SUMIFS($F$3:F969,$D$3:D969,D969,$C$3:C969,"Coin Deposit",$E$3:E969,"")</f>
        <v>0</v>
      </c>
      <c r="AD969" s="131">
        <f>SUMIFS('Deductions and Deposits'!$D:$D,'Deductions and Deposits'!$C:$C,D969)+SUMIFS($F:$F,$D:$D,D969,$C:$C,"Coin Deduction")</f>
        <v>0</v>
      </c>
      <c r="AE969" s="131">
        <f>Table5[[#This Row],[Column4]]+Table5[[#This Row],[Column14]]+Table5[[#This Row],[Column19]]+Table5[[#This Row],[Column12]]</f>
        <v>0</v>
      </c>
      <c r="AF969" s="131">
        <f>Table5[[#This Row],[Column5]]+Table5[[#This Row],[Column13]]+Table5[[#This Row],[Column21]]+Table5[[#This Row],[Column18]]</f>
        <v>0</v>
      </c>
      <c r="AG969" s="131">
        <f t="shared" si="170"/>
        <v>0</v>
      </c>
      <c r="AH969" s="131">
        <f t="shared" si="171"/>
        <v>0</v>
      </c>
      <c r="AI969" s="131">
        <f>Table5[[#This Row],[Column17]]-Table5[[#This Row],[Column20]]</f>
        <v>0</v>
      </c>
      <c r="AJ969" s="131">
        <f t="shared" si="172"/>
        <v>0</v>
      </c>
      <c r="AK969" s="131">
        <f t="shared" si="165"/>
        <v>0</v>
      </c>
      <c r="AL969" s="131">
        <f t="shared" si="173"/>
        <v>0</v>
      </c>
      <c r="AM969" s="131" t="str">
        <f t="shared" si="174"/>
        <v/>
      </c>
      <c r="AN969" s="131" t="str">
        <f t="shared" ca="1" si="175"/>
        <v/>
      </c>
    </row>
    <row r="970" spans="1:40" ht="20.25" customHeight="1" x14ac:dyDescent="0.3">
      <c r="A970" s="127"/>
      <c r="B970" s="164"/>
      <c r="C970" s="139"/>
      <c r="D970" s="140"/>
      <c r="E970" s="139"/>
      <c r="F970" s="139"/>
      <c r="G970" s="140"/>
      <c r="H970" s="139"/>
      <c r="I970" s="129"/>
      <c r="L970" s="128"/>
      <c r="M970" s="128"/>
      <c r="N970" s="128"/>
      <c r="O970" s="128"/>
      <c r="P970" s="128"/>
      <c r="Q970" s="128"/>
      <c r="R970" s="128"/>
      <c r="S970" s="128"/>
      <c r="T970" s="120">
        <f t="shared" si="166"/>
        <v>0</v>
      </c>
      <c r="U970" s="131"/>
      <c r="V970" s="131"/>
      <c r="W970" s="131">
        <f>SUMIFS($F$3:F970,$D$3:D970,D970,$C$3:C970,"Buy")+SUMIFS($F$3:F970,$D$3:D970,D970,$C$3:C970,"Coin Deposit",$E$3:E970,"&lt;&gt;")</f>
        <v>0</v>
      </c>
      <c r="X970" s="131">
        <f t="shared" si="167"/>
        <v>0</v>
      </c>
      <c r="Y970" s="131">
        <f>IF($D970=Y$1,SUMIFS($H$3:$H970,$G$3:$G970,Y$1,$C$3:$C970,"Sell"),0)</f>
        <v>0</v>
      </c>
      <c r="Z970" s="131">
        <f t="shared" si="168"/>
        <v>0</v>
      </c>
      <c r="AA970" s="131">
        <f>IF($D970=AA$1,SUMIFS($H$3:$H970,$G$3:$G970,AA$1,$C$3:$C970,"Sell"),0)</f>
        <v>0</v>
      </c>
      <c r="AB970" s="131">
        <f t="shared" si="169"/>
        <v>0</v>
      </c>
      <c r="AC970" s="131">
        <f>SUMIFS('Deductions and Deposits'!$H:$H,'Deductions and Deposits'!$G:$G,D970,'Deductions and Deposits'!$F:$F,"&lt;="&amp;B970)+SUMIFS($F$3:F970,$D$3:D970,D970,$C$3:C970,"Coin Deposit",$E$3:E970,"")</f>
        <v>0</v>
      </c>
      <c r="AD970" s="131">
        <f>SUMIFS('Deductions and Deposits'!$D:$D,'Deductions and Deposits'!$C:$C,D970)+SUMIFS($F:$F,$D:$D,D970,$C:$C,"Coin Deduction")</f>
        <v>0</v>
      </c>
      <c r="AE970" s="131">
        <f>Table5[[#This Row],[Column4]]+Table5[[#This Row],[Column14]]+Table5[[#This Row],[Column19]]+Table5[[#This Row],[Column12]]</f>
        <v>0</v>
      </c>
      <c r="AF970" s="131">
        <f>Table5[[#This Row],[Column5]]+Table5[[#This Row],[Column13]]+Table5[[#This Row],[Column21]]+Table5[[#This Row],[Column18]]</f>
        <v>0</v>
      </c>
      <c r="AG970" s="131">
        <f t="shared" si="170"/>
        <v>0</v>
      </c>
      <c r="AH970" s="131">
        <f t="shared" si="171"/>
        <v>0</v>
      </c>
      <c r="AI970" s="131">
        <f>Table5[[#This Row],[Column17]]-Table5[[#This Row],[Column20]]</f>
        <v>0</v>
      </c>
      <c r="AJ970" s="131">
        <f t="shared" si="172"/>
        <v>0</v>
      </c>
      <c r="AK970" s="131">
        <f t="shared" si="165"/>
        <v>0</v>
      </c>
      <c r="AL970" s="131">
        <f t="shared" si="173"/>
        <v>0</v>
      </c>
      <c r="AM970" s="131" t="str">
        <f t="shared" si="174"/>
        <v/>
      </c>
      <c r="AN970" s="131" t="str">
        <f t="shared" ca="1" si="175"/>
        <v/>
      </c>
    </row>
    <row r="971" spans="1:40" ht="20.25" customHeight="1" x14ac:dyDescent="0.3">
      <c r="A971" s="127"/>
      <c r="B971" s="164"/>
      <c r="C971" s="139"/>
      <c r="D971" s="140"/>
      <c r="E971" s="139"/>
      <c r="F971" s="139"/>
      <c r="G971" s="140"/>
      <c r="H971" s="139"/>
      <c r="I971" s="129"/>
      <c r="L971" s="128"/>
      <c r="M971" s="128"/>
      <c r="N971" s="128"/>
      <c r="O971" s="128"/>
      <c r="P971" s="128"/>
      <c r="Q971" s="128"/>
      <c r="R971" s="128"/>
      <c r="S971" s="128"/>
      <c r="T971" s="120">
        <f t="shared" si="166"/>
        <v>0</v>
      </c>
      <c r="U971" s="131"/>
      <c r="V971" s="131"/>
      <c r="W971" s="131">
        <f>SUMIFS($F$3:F971,$D$3:D971,D971,$C$3:C971,"Buy")+SUMIFS($F$3:F971,$D$3:D971,D971,$C$3:C971,"Coin Deposit",$E$3:E971,"&lt;&gt;")</f>
        <v>0</v>
      </c>
      <c r="X971" s="131">
        <f t="shared" si="167"/>
        <v>0</v>
      </c>
      <c r="Y971" s="131">
        <f>IF($D971=Y$1,SUMIFS($H$3:$H971,$G$3:$G971,Y$1,$C$3:$C971,"Sell"),0)</f>
        <v>0</v>
      </c>
      <c r="Z971" s="131">
        <f t="shared" si="168"/>
        <v>0</v>
      </c>
      <c r="AA971" s="131">
        <f>IF($D971=AA$1,SUMIFS($H$3:$H971,$G$3:$G971,AA$1,$C$3:$C971,"Sell"),0)</f>
        <v>0</v>
      </c>
      <c r="AB971" s="131">
        <f t="shared" si="169"/>
        <v>0</v>
      </c>
      <c r="AC971" s="131">
        <f>SUMIFS('Deductions and Deposits'!$H:$H,'Deductions and Deposits'!$G:$G,D971,'Deductions and Deposits'!$F:$F,"&lt;="&amp;B971)+SUMIFS($F$3:F971,$D$3:D971,D971,$C$3:C971,"Coin Deposit",$E$3:E971,"")</f>
        <v>0</v>
      </c>
      <c r="AD971" s="131">
        <f>SUMIFS('Deductions and Deposits'!$D:$D,'Deductions and Deposits'!$C:$C,D971)+SUMIFS($F:$F,$D:$D,D971,$C:$C,"Coin Deduction")</f>
        <v>0</v>
      </c>
      <c r="AE971" s="131">
        <f>Table5[[#This Row],[Column4]]+Table5[[#This Row],[Column14]]+Table5[[#This Row],[Column19]]+Table5[[#This Row],[Column12]]</f>
        <v>0</v>
      </c>
      <c r="AF971" s="131">
        <f>Table5[[#This Row],[Column5]]+Table5[[#This Row],[Column13]]+Table5[[#This Row],[Column21]]+Table5[[#This Row],[Column18]]</f>
        <v>0</v>
      </c>
      <c r="AG971" s="131">
        <f t="shared" si="170"/>
        <v>0</v>
      </c>
      <c r="AH971" s="131">
        <f t="shared" si="171"/>
        <v>0</v>
      </c>
      <c r="AI971" s="131">
        <f>Table5[[#This Row],[Column17]]-Table5[[#This Row],[Column20]]</f>
        <v>0</v>
      </c>
      <c r="AJ971" s="131">
        <f t="shared" si="172"/>
        <v>0</v>
      </c>
      <c r="AK971" s="131">
        <f t="shared" si="165"/>
        <v>0</v>
      </c>
      <c r="AL971" s="131">
        <f t="shared" si="173"/>
        <v>0</v>
      </c>
      <c r="AM971" s="131" t="str">
        <f t="shared" si="174"/>
        <v/>
      </c>
      <c r="AN971" s="131" t="str">
        <f t="shared" ca="1" si="175"/>
        <v/>
      </c>
    </row>
    <row r="972" spans="1:40" ht="20.25" customHeight="1" x14ac:dyDescent="0.3">
      <c r="A972" s="127"/>
      <c r="B972" s="164"/>
      <c r="C972" s="139"/>
      <c r="D972" s="140"/>
      <c r="E972" s="139"/>
      <c r="F972" s="139"/>
      <c r="G972" s="140"/>
      <c r="H972" s="139"/>
      <c r="I972" s="129"/>
      <c r="L972" s="128"/>
      <c r="M972" s="128"/>
      <c r="N972" s="128"/>
      <c r="O972" s="128"/>
      <c r="P972" s="128"/>
      <c r="Q972" s="128"/>
      <c r="R972" s="128"/>
      <c r="S972" s="128"/>
      <c r="T972" s="120">
        <f t="shared" si="166"/>
        <v>0</v>
      </c>
      <c r="U972" s="131"/>
      <c r="V972" s="131"/>
      <c r="W972" s="131">
        <f>SUMIFS($F$3:F972,$D$3:D972,D972,$C$3:C972,"Buy")+SUMIFS($F$3:F972,$D$3:D972,D972,$C$3:C972,"Coin Deposit",$E$3:E972,"&lt;&gt;")</f>
        <v>0</v>
      </c>
      <c r="X972" s="131">
        <f t="shared" si="167"/>
        <v>0</v>
      </c>
      <c r="Y972" s="131">
        <f>IF($D972=Y$1,SUMIFS($H$3:$H972,$G$3:$G972,Y$1,$C$3:$C972,"Sell"),0)</f>
        <v>0</v>
      </c>
      <c r="Z972" s="131">
        <f t="shared" si="168"/>
        <v>0</v>
      </c>
      <c r="AA972" s="131">
        <f>IF($D972=AA$1,SUMIFS($H$3:$H972,$G$3:$G972,AA$1,$C$3:$C972,"Sell"),0)</f>
        <v>0</v>
      </c>
      <c r="AB972" s="131">
        <f t="shared" si="169"/>
        <v>0</v>
      </c>
      <c r="AC972" s="131">
        <f>SUMIFS('Deductions and Deposits'!$H:$H,'Deductions and Deposits'!$G:$G,D972,'Deductions and Deposits'!$F:$F,"&lt;="&amp;B972)+SUMIFS($F$3:F972,$D$3:D972,D972,$C$3:C972,"Coin Deposit",$E$3:E972,"")</f>
        <v>0</v>
      </c>
      <c r="AD972" s="131">
        <f>SUMIFS('Deductions and Deposits'!$D:$D,'Deductions and Deposits'!$C:$C,D972)+SUMIFS($F:$F,$D:$D,D972,$C:$C,"Coin Deduction")</f>
        <v>0</v>
      </c>
      <c r="AE972" s="131">
        <f>Table5[[#This Row],[Column4]]+Table5[[#This Row],[Column14]]+Table5[[#This Row],[Column19]]+Table5[[#This Row],[Column12]]</f>
        <v>0</v>
      </c>
      <c r="AF972" s="131">
        <f>Table5[[#This Row],[Column5]]+Table5[[#This Row],[Column13]]+Table5[[#This Row],[Column21]]+Table5[[#This Row],[Column18]]</f>
        <v>0</v>
      </c>
      <c r="AG972" s="131">
        <f t="shared" si="170"/>
        <v>0</v>
      </c>
      <c r="AH972" s="131">
        <f t="shared" si="171"/>
        <v>0</v>
      </c>
      <c r="AI972" s="131">
        <f>Table5[[#This Row],[Column17]]-Table5[[#This Row],[Column20]]</f>
        <v>0</v>
      </c>
      <c r="AJ972" s="131">
        <f t="shared" si="172"/>
        <v>0</v>
      </c>
      <c r="AK972" s="131">
        <f t="shared" si="165"/>
        <v>0</v>
      </c>
      <c r="AL972" s="131">
        <f t="shared" si="173"/>
        <v>0</v>
      </c>
      <c r="AM972" s="131" t="str">
        <f t="shared" si="174"/>
        <v/>
      </c>
      <c r="AN972" s="131" t="str">
        <f t="shared" ca="1" si="175"/>
        <v/>
      </c>
    </row>
    <row r="973" spans="1:40" ht="20.25" customHeight="1" x14ac:dyDescent="0.3">
      <c r="A973" s="127"/>
      <c r="B973" s="164"/>
      <c r="C973" s="139"/>
      <c r="D973" s="140"/>
      <c r="E973" s="139"/>
      <c r="F973" s="139"/>
      <c r="G973" s="140"/>
      <c r="H973" s="139"/>
      <c r="I973" s="129"/>
      <c r="L973" s="128"/>
      <c r="M973" s="128"/>
      <c r="N973" s="128"/>
      <c r="O973" s="128"/>
      <c r="P973" s="128"/>
      <c r="Q973" s="128"/>
      <c r="R973" s="128"/>
      <c r="S973" s="128"/>
      <c r="T973" s="120">
        <f t="shared" si="166"/>
        <v>0</v>
      </c>
      <c r="U973" s="131"/>
      <c r="V973" s="131"/>
      <c r="W973" s="131">
        <f>SUMIFS($F$3:F973,$D$3:D973,D973,$C$3:C973,"Buy")+SUMIFS($F$3:F973,$D$3:D973,D973,$C$3:C973,"Coin Deposit",$E$3:E973,"&lt;&gt;")</f>
        <v>0</v>
      </c>
      <c r="X973" s="131">
        <f t="shared" si="167"/>
        <v>0</v>
      </c>
      <c r="Y973" s="131">
        <f>IF($D973=Y$1,SUMIFS($H$3:$H973,$G$3:$G973,Y$1,$C$3:$C973,"Sell"),0)</f>
        <v>0</v>
      </c>
      <c r="Z973" s="131">
        <f t="shared" si="168"/>
        <v>0</v>
      </c>
      <c r="AA973" s="131">
        <f>IF($D973=AA$1,SUMIFS($H$3:$H973,$G$3:$G973,AA$1,$C$3:$C973,"Sell"),0)</f>
        <v>0</v>
      </c>
      <c r="AB973" s="131">
        <f t="shared" si="169"/>
        <v>0</v>
      </c>
      <c r="AC973" s="131">
        <f>SUMIFS('Deductions and Deposits'!$H:$H,'Deductions and Deposits'!$G:$G,D973,'Deductions and Deposits'!$F:$F,"&lt;="&amp;B973)+SUMIFS($F$3:F973,$D$3:D973,D973,$C$3:C973,"Coin Deposit",$E$3:E973,"")</f>
        <v>0</v>
      </c>
      <c r="AD973" s="131">
        <f>SUMIFS('Deductions and Deposits'!$D:$D,'Deductions and Deposits'!$C:$C,D973)+SUMIFS($F:$F,$D:$D,D973,$C:$C,"Coin Deduction")</f>
        <v>0</v>
      </c>
      <c r="AE973" s="131">
        <f>Table5[[#This Row],[Column4]]+Table5[[#This Row],[Column14]]+Table5[[#This Row],[Column19]]+Table5[[#This Row],[Column12]]</f>
        <v>0</v>
      </c>
      <c r="AF973" s="131">
        <f>Table5[[#This Row],[Column5]]+Table5[[#This Row],[Column13]]+Table5[[#This Row],[Column21]]+Table5[[#This Row],[Column18]]</f>
        <v>0</v>
      </c>
      <c r="AG973" s="131">
        <f t="shared" si="170"/>
        <v>0</v>
      </c>
      <c r="AH973" s="131">
        <f t="shared" si="171"/>
        <v>0</v>
      </c>
      <c r="AI973" s="131">
        <f>Table5[[#This Row],[Column17]]-Table5[[#This Row],[Column20]]</f>
        <v>0</v>
      </c>
      <c r="AJ973" s="131">
        <f t="shared" si="172"/>
        <v>0</v>
      </c>
      <c r="AK973" s="131">
        <f t="shared" si="165"/>
        <v>0</v>
      </c>
      <c r="AL973" s="131">
        <f t="shared" si="173"/>
        <v>0</v>
      </c>
      <c r="AM973" s="131" t="str">
        <f t="shared" si="174"/>
        <v/>
      </c>
      <c r="AN973" s="131" t="str">
        <f t="shared" ca="1" si="175"/>
        <v/>
      </c>
    </row>
    <row r="974" spans="1:40" ht="20.25" customHeight="1" x14ac:dyDescent="0.3">
      <c r="A974" s="127"/>
      <c r="B974" s="164"/>
      <c r="C974" s="139"/>
      <c r="D974" s="140"/>
      <c r="E974" s="139"/>
      <c r="F974" s="139"/>
      <c r="G974" s="140"/>
      <c r="H974" s="139"/>
      <c r="I974" s="129"/>
      <c r="L974" s="128"/>
      <c r="M974" s="128"/>
      <c r="N974" s="128"/>
      <c r="O974" s="128"/>
      <c r="P974" s="128"/>
      <c r="Q974" s="128"/>
      <c r="R974" s="128"/>
      <c r="S974" s="128"/>
      <c r="T974" s="120">
        <f t="shared" si="166"/>
        <v>0</v>
      </c>
      <c r="U974" s="131"/>
      <c r="V974" s="131"/>
      <c r="W974" s="131">
        <f>SUMIFS($F$3:F974,$D$3:D974,D974,$C$3:C974,"Buy")+SUMIFS($F$3:F974,$D$3:D974,D974,$C$3:C974,"Coin Deposit",$E$3:E974,"&lt;&gt;")</f>
        <v>0</v>
      </c>
      <c r="X974" s="131">
        <f t="shared" si="167"/>
        <v>0</v>
      </c>
      <c r="Y974" s="131">
        <f>IF($D974=Y$1,SUMIFS($H$3:$H974,$G$3:$G974,Y$1,$C$3:$C974,"Sell"),0)</f>
        <v>0</v>
      </c>
      <c r="Z974" s="131">
        <f t="shared" si="168"/>
        <v>0</v>
      </c>
      <c r="AA974" s="131">
        <f>IF($D974=AA$1,SUMIFS($H$3:$H974,$G$3:$G974,AA$1,$C$3:$C974,"Sell"),0)</f>
        <v>0</v>
      </c>
      <c r="AB974" s="131">
        <f t="shared" si="169"/>
        <v>0</v>
      </c>
      <c r="AC974" s="131">
        <f>SUMIFS('Deductions and Deposits'!$H:$H,'Deductions and Deposits'!$G:$G,D974,'Deductions and Deposits'!$F:$F,"&lt;="&amp;B974)+SUMIFS($F$3:F974,$D$3:D974,D974,$C$3:C974,"Coin Deposit",$E$3:E974,"")</f>
        <v>0</v>
      </c>
      <c r="AD974" s="131">
        <f>SUMIFS('Deductions and Deposits'!$D:$D,'Deductions and Deposits'!$C:$C,D974)+SUMIFS($F:$F,$D:$D,D974,$C:$C,"Coin Deduction")</f>
        <v>0</v>
      </c>
      <c r="AE974" s="131">
        <f>Table5[[#This Row],[Column4]]+Table5[[#This Row],[Column14]]+Table5[[#This Row],[Column19]]+Table5[[#This Row],[Column12]]</f>
        <v>0</v>
      </c>
      <c r="AF974" s="131">
        <f>Table5[[#This Row],[Column5]]+Table5[[#This Row],[Column13]]+Table5[[#This Row],[Column21]]+Table5[[#This Row],[Column18]]</f>
        <v>0</v>
      </c>
      <c r="AG974" s="131">
        <f t="shared" si="170"/>
        <v>0</v>
      </c>
      <c r="AH974" s="131">
        <f t="shared" si="171"/>
        <v>0</v>
      </c>
      <c r="AI974" s="131">
        <f>Table5[[#This Row],[Column17]]-Table5[[#This Row],[Column20]]</f>
        <v>0</v>
      </c>
      <c r="AJ974" s="131">
        <f t="shared" si="172"/>
        <v>0</v>
      </c>
      <c r="AK974" s="131">
        <f t="shared" si="165"/>
        <v>0</v>
      </c>
      <c r="AL974" s="131">
        <f t="shared" si="173"/>
        <v>0</v>
      </c>
      <c r="AM974" s="131" t="str">
        <f t="shared" si="174"/>
        <v/>
      </c>
      <c r="AN974" s="131" t="str">
        <f t="shared" ca="1" si="175"/>
        <v/>
      </c>
    </row>
    <row r="975" spans="1:40" ht="20.25" customHeight="1" x14ac:dyDescent="0.3">
      <c r="A975" s="127"/>
      <c r="B975" s="164"/>
      <c r="C975" s="139"/>
      <c r="D975" s="140"/>
      <c r="E975" s="139"/>
      <c r="F975" s="139"/>
      <c r="G975" s="140"/>
      <c r="H975" s="139"/>
      <c r="I975" s="129"/>
      <c r="L975" s="128"/>
      <c r="M975" s="128"/>
      <c r="N975" s="128"/>
      <c r="O975" s="128"/>
      <c r="P975" s="128"/>
      <c r="Q975" s="128"/>
      <c r="R975" s="128"/>
      <c r="S975" s="128"/>
      <c r="T975" s="120">
        <f t="shared" si="166"/>
        <v>0</v>
      </c>
      <c r="U975" s="131"/>
      <c r="V975" s="131"/>
      <c r="W975" s="131">
        <f>SUMIFS($F$3:F975,$D$3:D975,D975,$C$3:C975,"Buy")+SUMIFS($F$3:F975,$D$3:D975,D975,$C$3:C975,"Coin Deposit",$E$3:E975,"&lt;&gt;")</f>
        <v>0</v>
      </c>
      <c r="X975" s="131">
        <f t="shared" si="167"/>
        <v>0</v>
      </c>
      <c r="Y975" s="131">
        <f>IF($D975=Y$1,SUMIFS($H$3:$H975,$G$3:$G975,Y$1,$C$3:$C975,"Sell"),0)</f>
        <v>0</v>
      </c>
      <c r="Z975" s="131">
        <f t="shared" si="168"/>
        <v>0</v>
      </c>
      <c r="AA975" s="131">
        <f>IF($D975=AA$1,SUMIFS($H$3:$H975,$G$3:$G975,AA$1,$C$3:$C975,"Sell"),0)</f>
        <v>0</v>
      </c>
      <c r="AB975" s="131">
        <f t="shared" si="169"/>
        <v>0</v>
      </c>
      <c r="AC975" s="131">
        <f>SUMIFS('Deductions and Deposits'!$H:$H,'Deductions and Deposits'!$G:$G,D975,'Deductions and Deposits'!$F:$F,"&lt;="&amp;B975)+SUMIFS($F$3:F975,$D$3:D975,D975,$C$3:C975,"Coin Deposit",$E$3:E975,"")</f>
        <v>0</v>
      </c>
      <c r="AD975" s="131">
        <f>SUMIFS('Deductions and Deposits'!$D:$D,'Deductions and Deposits'!$C:$C,D975)+SUMIFS($F:$F,$D:$D,D975,$C:$C,"Coin Deduction")</f>
        <v>0</v>
      </c>
      <c r="AE975" s="131">
        <f>Table5[[#This Row],[Column4]]+Table5[[#This Row],[Column14]]+Table5[[#This Row],[Column19]]+Table5[[#This Row],[Column12]]</f>
        <v>0</v>
      </c>
      <c r="AF975" s="131">
        <f>Table5[[#This Row],[Column5]]+Table5[[#This Row],[Column13]]+Table5[[#This Row],[Column21]]+Table5[[#This Row],[Column18]]</f>
        <v>0</v>
      </c>
      <c r="AG975" s="131">
        <f t="shared" si="170"/>
        <v>0</v>
      </c>
      <c r="AH975" s="131">
        <f t="shared" si="171"/>
        <v>0</v>
      </c>
      <c r="AI975" s="131">
        <f>Table5[[#This Row],[Column17]]-Table5[[#This Row],[Column20]]</f>
        <v>0</v>
      </c>
      <c r="AJ975" s="131">
        <f t="shared" si="172"/>
        <v>0</v>
      </c>
      <c r="AK975" s="131">
        <f t="shared" si="165"/>
        <v>0</v>
      </c>
      <c r="AL975" s="131">
        <f t="shared" si="173"/>
        <v>0</v>
      </c>
      <c r="AM975" s="131" t="str">
        <f t="shared" si="174"/>
        <v/>
      </c>
      <c r="AN975" s="131" t="str">
        <f t="shared" ca="1" si="175"/>
        <v/>
      </c>
    </row>
    <row r="976" spans="1:40" ht="20.25" customHeight="1" x14ac:dyDescent="0.3">
      <c r="A976" s="127"/>
      <c r="B976" s="164"/>
      <c r="C976" s="139"/>
      <c r="D976" s="140"/>
      <c r="E976" s="139"/>
      <c r="F976" s="139"/>
      <c r="G976" s="140"/>
      <c r="H976" s="139"/>
      <c r="I976" s="129"/>
      <c r="L976" s="128"/>
      <c r="M976" s="128"/>
      <c r="N976" s="128"/>
      <c r="O976" s="128"/>
      <c r="P976" s="128"/>
      <c r="Q976" s="128"/>
      <c r="R976" s="128"/>
      <c r="S976" s="128"/>
      <c r="T976" s="120">
        <f t="shared" si="166"/>
        <v>0</v>
      </c>
      <c r="U976" s="131"/>
      <c r="V976" s="131"/>
      <c r="W976" s="131">
        <f>SUMIFS($F$3:F976,$D$3:D976,D976,$C$3:C976,"Buy")+SUMIFS($F$3:F976,$D$3:D976,D976,$C$3:C976,"Coin Deposit",$E$3:E976,"&lt;&gt;")</f>
        <v>0</v>
      </c>
      <c r="X976" s="131">
        <f t="shared" si="167"/>
        <v>0</v>
      </c>
      <c r="Y976" s="131">
        <f>IF($D976=Y$1,SUMIFS($H$3:$H976,$G$3:$G976,Y$1,$C$3:$C976,"Sell"),0)</f>
        <v>0</v>
      </c>
      <c r="Z976" s="131">
        <f t="shared" si="168"/>
        <v>0</v>
      </c>
      <c r="AA976" s="131">
        <f>IF($D976=AA$1,SUMIFS($H$3:$H976,$G$3:$G976,AA$1,$C$3:$C976,"Sell"),0)</f>
        <v>0</v>
      </c>
      <c r="AB976" s="131">
        <f t="shared" si="169"/>
        <v>0</v>
      </c>
      <c r="AC976" s="131">
        <f>SUMIFS('Deductions and Deposits'!$H:$H,'Deductions and Deposits'!$G:$G,D976,'Deductions and Deposits'!$F:$F,"&lt;="&amp;B976)+SUMIFS($F$3:F976,$D$3:D976,D976,$C$3:C976,"Coin Deposit",$E$3:E976,"")</f>
        <v>0</v>
      </c>
      <c r="AD976" s="131">
        <f>SUMIFS('Deductions and Deposits'!$D:$D,'Deductions and Deposits'!$C:$C,D976)+SUMIFS($F:$F,$D:$D,D976,$C:$C,"Coin Deduction")</f>
        <v>0</v>
      </c>
      <c r="AE976" s="131">
        <f>Table5[[#This Row],[Column4]]+Table5[[#This Row],[Column14]]+Table5[[#This Row],[Column19]]+Table5[[#This Row],[Column12]]</f>
        <v>0</v>
      </c>
      <c r="AF976" s="131">
        <f>Table5[[#This Row],[Column5]]+Table5[[#This Row],[Column13]]+Table5[[#This Row],[Column21]]+Table5[[#This Row],[Column18]]</f>
        <v>0</v>
      </c>
      <c r="AG976" s="131">
        <f t="shared" si="170"/>
        <v>0</v>
      </c>
      <c r="AH976" s="131">
        <f t="shared" si="171"/>
        <v>0</v>
      </c>
      <c r="AI976" s="131">
        <f>Table5[[#This Row],[Column17]]-Table5[[#This Row],[Column20]]</f>
        <v>0</v>
      </c>
      <c r="AJ976" s="131">
        <f t="shared" si="172"/>
        <v>0</v>
      </c>
      <c r="AK976" s="131">
        <f t="shared" si="165"/>
        <v>0</v>
      </c>
      <c r="AL976" s="131">
        <f t="shared" si="173"/>
        <v>0</v>
      </c>
      <c r="AM976" s="131" t="str">
        <f t="shared" si="174"/>
        <v/>
      </c>
      <c r="AN976" s="131" t="str">
        <f t="shared" ca="1" si="175"/>
        <v/>
      </c>
    </row>
    <row r="977" spans="1:40" ht="20.25" customHeight="1" x14ac:dyDescent="0.3">
      <c r="A977" s="127"/>
      <c r="B977" s="164"/>
      <c r="C977" s="139"/>
      <c r="D977" s="140"/>
      <c r="E977" s="139"/>
      <c r="F977" s="139"/>
      <c r="G977" s="140"/>
      <c r="H977" s="139"/>
      <c r="I977" s="129"/>
      <c r="L977" s="128"/>
      <c r="M977" s="128"/>
      <c r="N977" s="128"/>
      <c r="O977" s="128"/>
      <c r="P977" s="128"/>
      <c r="Q977" s="128"/>
      <c r="R977" s="128"/>
      <c r="S977" s="128"/>
      <c r="T977" s="120">
        <f t="shared" si="166"/>
        <v>0</v>
      </c>
      <c r="U977" s="131"/>
      <c r="V977" s="131"/>
      <c r="W977" s="131">
        <f>SUMIFS($F$3:F977,$D$3:D977,D977,$C$3:C977,"Buy")+SUMIFS($F$3:F977,$D$3:D977,D977,$C$3:C977,"Coin Deposit",$E$3:E977,"&lt;&gt;")</f>
        <v>0</v>
      </c>
      <c r="X977" s="131">
        <f t="shared" si="167"/>
        <v>0</v>
      </c>
      <c r="Y977" s="131">
        <f>IF($D977=Y$1,SUMIFS($H$3:$H977,$G$3:$G977,Y$1,$C$3:$C977,"Sell"),0)</f>
        <v>0</v>
      </c>
      <c r="Z977" s="131">
        <f t="shared" si="168"/>
        <v>0</v>
      </c>
      <c r="AA977" s="131">
        <f>IF($D977=AA$1,SUMIFS($H$3:$H977,$G$3:$G977,AA$1,$C$3:$C977,"Sell"),0)</f>
        <v>0</v>
      </c>
      <c r="AB977" s="131">
        <f t="shared" si="169"/>
        <v>0</v>
      </c>
      <c r="AC977" s="131">
        <f>SUMIFS('Deductions and Deposits'!$H:$H,'Deductions and Deposits'!$G:$G,D977,'Deductions and Deposits'!$F:$F,"&lt;="&amp;B977)+SUMIFS($F$3:F977,$D$3:D977,D977,$C$3:C977,"Coin Deposit",$E$3:E977,"")</f>
        <v>0</v>
      </c>
      <c r="AD977" s="131">
        <f>SUMIFS('Deductions and Deposits'!$D:$D,'Deductions and Deposits'!$C:$C,D977)+SUMIFS($F:$F,$D:$D,D977,$C:$C,"Coin Deduction")</f>
        <v>0</v>
      </c>
      <c r="AE977" s="131">
        <f>Table5[[#This Row],[Column4]]+Table5[[#This Row],[Column14]]+Table5[[#This Row],[Column19]]+Table5[[#This Row],[Column12]]</f>
        <v>0</v>
      </c>
      <c r="AF977" s="131">
        <f>Table5[[#This Row],[Column5]]+Table5[[#This Row],[Column13]]+Table5[[#This Row],[Column21]]+Table5[[#This Row],[Column18]]</f>
        <v>0</v>
      </c>
      <c r="AG977" s="131">
        <f t="shared" si="170"/>
        <v>0</v>
      </c>
      <c r="AH977" s="131">
        <f t="shared" si="171"/>
        <v>0</v>
      </c>
      <c r="AI977" s="131">
        <f>Table5[[#This Row],[Column17]]-Table5[[#This Row],[Column20]]</f>
        <v>0</v>
      </c>
      <c r="AJ977" s="131">
        <f t="shared" si="172"/>
        <v>0</v>
      </c>
      <c r="AK977" s="131">
        <f t="shared" ref="AK977:AK1040" si="176">AJ977*T977</f>
        <v>0</v>
      </c>
      <c r="AL977" s="131">
        <f t="shared" si="173"/>
        <v>0</v>
      </c>
      <c r="AM977" s="131" t="str">
        <f t="shared" si="174"/>
        <v/>
      </c>
      <c r="AN977" s="131" t="str">
        <f t="shared" ca="1" si="175"/>
        <v/>
      </c>
    </row>
    <row r="978" spans="1:40" ht="20.25" customHeight="1" x14ac:dyDescent="0.3">
      <c r="A978" s="127"/>
      <c r="B978" s="164"/>
      <c r="C978" s="139"/>
      <c r="D978" s="140"/>
      <c r="E978" s="139"/>
      <c r="F978" s="139"/>
      <c r="G978" s="140"/>
      <c r="H978" s="139"/>
      <c r="I978" s="129"/>
      <c r="L978" s="128"/>
      <c r="M978" s="128"/>
      <c r="N978" s="128"/>
      <c r="O978" s="128"/>
      <c r="P978" s="128"/>
      <c r="Q978" s="128"/>
      <c r="R978" s="128"/>
      <c r="S978" s="128"/>
      <c r="T978" s="120">
        <f t="shared" si="166"/>
        <v>0</v>
      </c>
      <c r="U978" s="131"/>
      <c r="V978" s="131"/>
      <c r="W978" s="131">
        <f>SUMIFS($F$3:F978,$D$3:D978,D978,$C$3:C978,"Buy")+SUMIFS($F$3:F978,$D$3:D978,D978,$C$3:C978,"Coin Deposit",$E$3:E978,"&lt;&gt;")</f>
        <v>0</v>
      </c>
      <c r="X978" s="131">
        <f t="shared" si="167"/>
        <v>0</v>
      </c>
      <c r="Y978" s="131">
        <f>IF($D978=Y$1,SUMIFS($H$3:$H978,$G$3:$G978,Y$1,$C$3:$C978,"Sell"),0)</f>
        <v>0</v>
      </c>
      <c r="Z978" s="131">
        <f t="shared" si="168"/>
        <v>0</v>
      </c>
      <c r="AA978" s="131">
        <f>IF($D978=AA$1,SUMIFS($H$3:$H978,$G$3:$G978,AA$1,$C$3:$C978,"Sell"),0)</f>
        <v>0</v>
      </c>
      <c r="AB978" s="131">
        <f t="shared" si="169"/>
        <v>0</v>
      </c>
      <c r="AC978" s="131">
        <f>SUMIFS('Deductions and Deposits'!$H:$H,'Deductions and Deposits'!$G:$G,D978,'Deductions and Deposits'!$F:$F,"&lt;="&amp;B978)+SUMIFS($F$3:F978,$D$3:D978,D978,$C$3:C978,"Coin Deposit",$E$3:E978,"")</f>
        <v>0</v>
      </c>
      <c r="AD978" s="131">
        <f>SUMIFS('Deductions and Deposits'!$D:$D,'Deductions and Deposits'!$C:$C,D978)+SUMIFS($F:$F,$D:$D,D978,$C:$C,"Coin Deduction")</f>
        <v>0</v>
      </c>
      <c r="AE978" s="131">
        <f>Table5[[#This Row],[Column4]]+Table5[[#This Row],[Column14]]+Table5[[#This Row],[Column19]]+Table5[[#This Row],[Column12]]</f>
        <v>0</v>
      </c>
      <c r="AF978" s="131">
        <f>Table5[[#This Row],[Column5]]+Table5[[#This Row],[Column13]]+Table5[[#This Row],[Column21]]+Table5[[#This Row],[Column18]]</f>
        <v>0</v>
      </c>
      <c r="AG978" s="131">
        <f t="shared" si="170"/>
        <v>0</v>
      </c>
      <c r="AH978" s="131">
        <f t="shared" si="171"/>
        <v>0</v>
      </c>
      <c r="AI978" s="131">
        <f>Table5[[#This Row],[Column17]]-Table5[[#This Row],[Column20]]</f>
        <v>0</v>
      </c>
      <c r="AJ978" s="131">
        <f t="shared" si="172"/>
        <v>0</v>
      </c>
      <c r="AK978" s="131">
        <f t="shared" si="176"/>
        <v>0</v>
      </c>
      <c r="AL978" s="131">
        <f t="shared" si="173"/>
        <v>0</v>
      </c>
      <c r="AM978" s="131" t="str">
        <f t="shared" si="174"/>
        <v/>
      </c>
      <c r="AN978" s="131" t="str">
        <f t="shared" ca="1" si="175"/>
        <v/>
      </c>
    </row>
    <row r="979" spans="1:40" ht="20.25" customHeight="1" x14ac:dyDescent="0.3">
      <c r="A979" s="127"/>
      <c r="B979" s="164"/>
      <c r="C979" s="139"/>
      <c r="D979" s="140"/>
      <c r="E979" s="139"/>
      <c r="F979" s="139"/>
      <c r="G979" s="140"/>
      <c r="H979" s="139"/>
      <c r="I979" s="129"/>
      <c r="L979" s="128"/>
      <c r="M979" s="128"/>
      <c r="N979" s="128"/>
      <c r="O979" s="128"/>
      <c r="P979" s="128"/>
      <c r="Q979" s="128"/>
      <c r="R979" s="128"/>
      <c r="S979" s="128"/>
      <c r="T979" s="120">
        <f t="shared" si="166"/>
        <v>0</v>
      </c>
      <c r="U979" s="131"/>
      <c r="V979" s="131"/>
      <c r="W979" s="131">
        <f>SUMIFS($F$3:F979,$D$3:D979,D979,$C$3:C979,"Buy")+SUMIFS($F$3:F979,$D$3:D979,D979,$C$3:C979,"Coin Deposit",$E$3:E979,"&lt;&gt;")</f>
        <v>0</v>
      </c>
      <c r="X979" s="131">
        <f t="shared" si="167"/>
        <v>0</v>
      </c>
      <c r="Y979" s="131">
        <f>IF($D979=Y$1,SUMIFS($H$3:$H979,$G$3:$G979,Y$1,$C$3:$C979,"Sell"),0)</f>
        <v>0</v>
      </c>
      <c r="Z979" s="131">
        <f t="shared" si="168"/>
        <v>0</v>
      </c>
      <c r="AA979" s="131">
        <f>IF($D979=AA$1,SUMIFS($H$3:$H979,$G$3:$G979,AA$1,$C$3:$C979,"Sell"),0)</f>
        <v>0</v>
      </c>
      <c r="AB979" s="131">
        <f t="shared" si="169"/>
        <v>0</v>
      </c>
      <c r="AC979" s="131">
        <f>SUMIFS('Deductions and Deposits'!$H:$H,'Deductions and Deposits'!$G:$G,D979,'Deductions and Deposits'!$F:$F,"&lt;="&amp;B979)+SUMIFS($F$3:F979,$D$3:D979,D979,$C$3:C979,"Coin Deposit",$E$3:E979,"")</f>
        <v>0</v>
      </c>
      <c r="AD979" s="131">
        <f>SUMIFS('Deductions and Deposits'!$D:$D,'Deductions and Deposits'!$C:$C,D979)+SUMIFS($F:$F,$D:$D,D979,$C:$C,"Coin Deduction")</f>
        <v>0</v>
      </c>
      <c r="AE979" s="131">
        <f>Table5[[#This Row],[Column4]]+Table5[[#This Row],[Column14]]+Table5[[#This Row],[Column19]]+Table5[[#This Row],[Column12]]</f>
        <v>0</v>
      </c>
      <c r="AF979" s="131">
        <f>Table5[[#This Row],[Column5]]+Table5[[#This Row],[Column13]]+Table5[[#This Row],[Column21]]+Table5[[#This Row],[Column18]]</f>
        <v>0</v>
      </c>
      <c r="AG979" s="131">
        <f t="shared" si="170"/>
        <v>0</v>
      </c>
      <c r="AH979" s="131">
        <f t="shared" si="171"/>
        <v>0</v>
      </c>
      <c r="AI979" s="131">
        <f>Table5[[#This Row],[Column17]]-Table5[[#This Row],[Column20]]</f>
        <v>0</v>
      </c>
      <c r="AJ979" s="131">
        <f t="shared" si="172"/>
        <v>0</v>
      </c>
      <c r="AK979" s="131">
        <f t="shared" si="176"/>
        <v>0</v>
      </c>
      <c r="AL979" s="131">
        <f t="shared" si="173"/>
        <v>0</v>
      </c>
      <c r="AM979" s="131" t="str">
        <f t="shared" si="174"/>
        <v/>
      </c>
      <c r="AN979" s="131" t="str">
        <f t="shared" ca="1" si="175"/>
        <v/>
      </c>
    </row>
    <row r="980" spans="1:40" ht="20.25" customHeight="1" x14ac:dyDescent="0.3">
      <c r="A980" s="127"/>
      <c r="B980" s="164"/>
      <c r="C980" s="139"/>
      <c r="D980" s="140"/>
      <c r="E980" s="139"/>
      <c r="F980" s="139"/>
      <c r="G980" s="140"/>
      <c r="H980" s="139"/>
      <c r="I980" s="129"/>
      <c r="L980" s="128"/>
      <c r="M980" s="128"/>
      <c r="N980" s="128"/>
      <c r="O980" s="128"/>
      <c r="P980" s="128"/>
      <c r="Q980" s="128"/>
      <c r="R980" s="128"/>
      <c r="S980" s="128"/>
      <c r="T980" s="120">
        <f t="shared" si="166"/>
        <v>0</v>
      </c>
      <c r="U980" s="131"/>
      <c r="V980" s="131"/>
      <c r="W980" s="131">
        <f>SUMIFS($F$3:F980,$D$3:D980,D980,$C$3:C980,"Buy")+SUMIFS($F$3:F980,$D$3:D980,D980,$C$3:C980,"Coin Deposit",$E$3:E980,"&lt;&gt;")</f>
        <v>0</v>
      </c>
      <c r="X980" s="131">
        <f t="shared" si="167"/>
        <v>0</v>
      </c>
      <c r="Y980" s="131">
        <f>IF($D980=Y$1,SUMIFS($H$3:$H980,$G$3:$G980,Y$1,$C$3:$C980,"Sell"),0)</f>
        <v>0</v>
      </c>
      <c r="Z980" s="131">
        <f t="shared" si="168"/>
        <v>0</v>
      </c>
      <c r="AA980" s="131">
        <f>IF($D980=AA$1,SUMIFS($H$3:$H980,$G$3:$G980,AA$1,$C$3:$C980,"Sell"),0)</f>
        <v>0</v>
      </c>
      <c r="AB980" s="131">
        <f t="shared" si="169"/>
        <v>0</v>
      </c>
      <c r="AC980" s="131">
        <f>SUMIFS('Deductions and Deposits'!$H:$H,'Deductions and Deposits'!$G:$G,D980,'Deductions and Deposits'!$F:$F,"&lt;="&amp;B980)+SUMIFS($F$3:F980,$D$3:D980,D980,$C$3:C980,"Coin Deposit",$E$3:E980,"")</f>
        <v>0</v>
      </c>
      <c r="AD980" s="131">
        <f>SUMIFS('Deductions and Deposits'!$D:$D,'Deductions and Deposits'!$C:$C,D980)+SUMIFS($F:$F,$D:$D,D980,$C:$C,"Coin Deduction")</f>
        <v>0</v>
      </c>
      <c r="AE980" s="131">
        <f>Table5[[#This Row],[Column4]]+Table5[[#This Row],[Column14]]+Table5[[#This Row],[Column19]]+Table5[[#This Row],[Column12]]</f>
        <v>0</v>
      </c>
      <c r="AF980" s="131">
        <f>Table5[[#This Row],[Column5]]+Table5[[#This Row],[Column13]]+Table5[[#This Row],[Column21]]+Table5[[#This Row],[Column18]]</f>
        <v>0</v>
      </c>
      <c r="AG980" s="131">
        <f t="shared" si="170"/>
        <v>0</v>
      </c>
      <c r="AH980" s="131">
        <f t="shared" si="171"/>
        <v>0</v>
      </c>
      <c r="AI980" s="131">
        <f>Table5[[#This Row],[Column17]]-Table5[[#This Row],[Column20]]</f>
        <v>0</v>
      </c>
      <c r="AJ980" s="131">
        <f t="shared" si="172"/>
        <v>0</v>
      </c>
      <c r="AK980" s="131">
        <f t="shared" si="176"/>
        <v>0</v>
      </c>
      <c r="AL980" s="131">
        <f t="shared" si="173"/>
        <v>0</v>
      </c>
      <c r="AM980" s="131" t="str">
        <f t="shared" si="174"/>
        <v/>
      </c>
      <c r="AN980" s="131" t="str">
        <f t="shared" ca="1" si="175"/>
        <v/>
      </c>
    </row>
    <row r="981" spans="1:40" ht="20.25" customHeight="1" x14ac:dyDescent="0.3">
      <c r="A981" s="127"/>
      <c r="B981" s="164"/>
      <c r="C981" s="139"/>
      <c r="D981" s="140"/>
      <c r="E981" s="139"/>
      <c r="F981" s="139"/>
      <c r="G981" s="140"/>
      <c r="H981" s="139"/>
      <c r="I981" s="129"/>
      <c r="L981" s="128"/>
      <c r="M981" s="128"/>
      <c r="N981" s="128"/>
      <c r="O981" s="128"/>
      <c r="P981" s="128"/>
      <c r="Q981" s="128"/>
      <c r="R981" s="128"/>
      <c r="S981" s="128"/>
      <c r="T981" s="120">
        <f t="shared" si="166"/>
        <v>0</v>
      </c>
      <c r="U981" s="131"/>
      <c r="V981" s="131"/>
      <c r="W981" s="131">
        <f>SUMIFS($F$3:F981,$D$3:D981,D981,$C$3:C981,"Buy")+SUMIFS($F$3:F981,$D$3:D981,D981,$C$3:C981,"Coin Deposit",$E$3:E981,"&lt;&gt;")</f>
        <v>0</v>
      </c>
      <c r="X981" s="131">
        <f t="shared" si="167"/>
        <v>0</v>
      </c>
      <c r="Y981" s="131">
        <f>IF($D981=Y$1,SUMIFS($H$3:$H981,$G$3:$G981,Y$1,$C$3:$C981,"Sell"),0)</f>
        <v>0</v>
      </c>
      <c r="Z981" s="131">
        <f t="shared" si="168"/>
        <v>0</v>
      </c>
      <c r="AA981" s="131">
        <f>IF($D981=AA$1,SUMIFS($H$3:$H981,$G$3:$G981,AA$1,$C$3:$C981,"Sell"),0)</f>
        <v>0</v>
      </c>
      <c r="AB981" s="131">
        <f t="shared" si="169"/>
        <v>0</v>
      </c>
      <c r="AC981" s="131">
        <f>SUMIFS('Deductions and Deposits'!$H:$H,'Deductions and Deposits'!$G:$G,D981,'Deductions and Deposits'!$F:$F,"&lt;="&amp;B981)+SUMIFS($F$3:F981,$D$3:D981,D981,$C$3:C981,"Coin Deposit",$E$3:E981,"")</f>
        <v>0</v>
      </c>
      <c r="AD981" s="131">
        <f>SUMIFS('Deductions and Deposits'!$D:$D,'Deductions and Deposits'!$C:$C,D981)+SUMIFS($F:$F,$D:$D,D981,$C:$C,"Coin Deduction")</f>
        <v>0</v>
      </c>
      <c r="AE981" s="131">
        <f>Table5[[#This Row],[Column4]]+Table5[[#This Row],[Column14]]+Table5[[#This Row],[Column19]]+Table5[[#This Row],[Column12]]</f>
        <v>0</v>
      </c>
      <c r="AF981" s="131">
        <f>Table5[[#This Row],[Column5]]+Table5[[#This Row],[Column13]]+Table5[[#This Row],[Column21]]+Table5[[#This Row],[Column18]]</f>
        <v>0</v>
      </c>
      <c r="AG981" s="131">
        <f t="shared" si="170"/>
        <v>0</v>
      </c>
      <c r="AH981" s="131">
        <f t="shared" si="171"/>
        <v>0</v>
      </c>
      <c r="AI981" s="131">
        <f>Table5[[#This Row],[Column17]]-Table5[[#This Row],[Column20]]</f>
        <v>0</v>
      </c>
      <c r="AJ981" s="131">
        <f t="shared" si="172"/>
        <v>0</v>
      </c>
      <c r="AK981" s="131">
        <f t="shared" si="176"/>
        <v>0</v>
      </c>
      <c r="AL981" s="131">
        <f t="shared" si="173"/>
        <v>0</v>
      </c>
      <c r="AM981" s="131" t="str">
        <f t="shared" si="174"/>
        <v/>
      </c>
      <c r="AN981" s="131" t="str">
        <f t="shared" ca="1" si="175"/>
        <v/>
      </c>
    </row>
    <row r="982" spans="1:40" ht="20.25" customHeight="1" x14ac:dyDescent="0.3">
      <c r="A982" s="127"/>
      <c r="B982" s="164"/>
      <c r="C982" s="139"/>
      <c r="D982" s="140"/>
      <c r="E982" s="139"/>
      <c r="F982" s="139"/>
      <c r="G982" s="140"/>
      <c r="H982" s="139"/>
      <c r="I982" s="129"/>
      <c r="L982" s="128"/>
      <c r="M982" s="128"/>
      <c r="N982" s="128"/>
      <c r="O982" s="128"/>
      <c r="P982" s="128"/>
      <c r="Q982" s="128"/>
      <c r="R982" s="128"/>
      <c r="S982" s="128"/>
      <c r="T982" s="120">
        <f t="shared" si="166"/>
        <v>0</v>
      </c>
      <c r="U982" s="131"/>
      <c r="V982" s="131"/>
      <c r="W982" s="131">
        <f>SUMIFS($F$3:F982,$D$3:D982,D982,$C$3:C982,"Buy")+SUMIFS($F$3:F982,$D$3:D982,D982,$C$3:C982,"Coin Deposit",$E$3:E982,"&lt;&gt;")</f>
        <v>0</v>
      </c>
      <c r="X982" s="131">
        <f t="shared" si="167"/>
        <v>0</v>
      </c>
      <c r="Y982" s="131">
        <f>IF($D982=Y$1,SUMIFS($H$3:$H982,$G$3:$G982,Y$1,$C$3:$C982,"Sell"),0)</f>
        <v>0</v>
      </c>
      <c r="Z982" s="131">
        <f t="shared" si="168"/>
        <v>0</v>
      </c>
      <c r="AA982" s="131">
        <f>IF($D982=AA$1,SUMIFS($H$3:$H982,$G$3:$G982,AA$1,$C$3:$C982,"Sell"),0)</f>
        <v>0</v>
      </c>
      <c r="AB982" s="131">
        <f t="shared" si="169"/>
        <v>0</v>
      </c>
      <c r="AC982" s="131">
        <f>SUMIFS('Deductions and Deposits'!$H:$H,'Deductions and Deposits'!$G:$G,D982,'Deductions and Deposits'!$F:$F,"&lt;="&amp;B982)+SUMIFS($F$3:F982,$D$3:D982,D982,$C$3:C982,"Coin Deposit",$E$3:E982,"")</f>
        <v>0</v>
      </c>
      <c r="AD982" s="131">
        <f>SUMIFS('Deductions and Deposits'!$D:$D,'Deductions and Deposits'!$C:$C,D982)+SUMIFS($F:$F,$D:$D,D982,$C:$C,"Coin Deduction")</f>
        <v>0</v>
      </c>
      <c r="AE982" s="131">
        <f>Table5[[#This Row],[Column4]]+Table5[[#This Row],[Column14]]+Table5[[#This Row],[Column19]]+Table5[[#This Row],[Column12]]</f>
        <v>0</v>
      </c>
      <c r="AF982" s="131">
        <f>Table5[[#This Row],[Column5]]+Table5[[#This Row],[Column13]]+Table5[[#This Row],[Column21]]+Table5[[#This Row],[Column18]]</f>
        <v>0</v>
      </c>
      <c r="AG982" s="131">
        <f t="shared" si="170"/>
        <v>0</v>
      </c>
      <c r="AH982" s="131">
        <f t="shared" si="171"/>
        <v>0</v>
      </c>
      <c r="AI982" s="131">
        <f>Table5[[#This Row],[Column17]]-Table5[[#This Row],[Column20]]</f>
        <v>0</v>
      </c>
      <c r="AJ982" s="131">
        <f t="shared" si="172"/>
        <v>0</v>
      </c>
      <c r="AK982" s="131">
        <f t="shared" si="176"/>
        <v>0</v>
      </c>
      <c r="AL982" s="131">
        <f t="shared" si="173"/>
        <v>0</v>
      </c>
      <c r="AM982" s="131" t="str">
        <f t="shared" si="174"/>
        <v/>
      </c>
      <c r="AN982" s="131" t="str">
        <f t="shared" ca="1" si="175"/>
        <v/>
      </c>
    </row>
    <row r="983" spans="1:40" ht="20.25" customHeight="1" x14ac:dyDescent="0.3">
      <c r="A983" s="127"/>
      <c r="B983" s="164"/>
      <c r="C983" s="139"/>
      <c r="D983" s="140"/>
      <c r="E983" s="139"/>
      <c r="F983" s="139"/>
      <c r="G983" s="140"/>
      <c r="H983" s="139"/>
      <c r="I983" s="129"/>
      <c r="L983" s="128"/>
      <c r="M983" s="128"/>
      <c r="N983" s="128"/>
      <c r="O983" s="128"/>
      <c r="P983" s="128"/>
      <c r="Q983" s="128"/>
      <c r="R983" s="128"/>
      <c r="S983" s="128"/>
      <c r="T983" s="120">
        <f t="shared" si="166"/>
        <v>0</v>
      </c>
      <c r="U983" s="131"/>
      <c r="V983" s="131"/>
      <c r="W983" s="131">
        <f>SUMIFS($F$3:F983,$D$3:D983,D983,$C$3:C983,"Buy")+SUMIFS($F$3:F983,$D$3:D983,D983,$C$3:C983,"Coin Deposit",$E$3:E983,"&lt;&gt;")</f>
        <v>0</v>
      </c>
      <c r="X983" s="131">
        <f t="shared" si="167"/>
        <v>0</v>
      </c>
      <c r="Y983" s="131">
        <f>IF($D983=Y$1,SUMIFS($H$3:$H983,$G$3:$G983,Y$1,$C$3:$C983,"Sell"),0)</f>
        <v>0</v>
      </c>
      <c r="Z983" s="131">
        <f t="shared" si="168"/>
        <v>0</v>
      </c>
      <c r="AA983" s="131">
        <f>IF($D983=AA$1,SUMIFS($H$3:$H983,$G$3:$G983,AA$1,$C$3:$C983,"Sell"),0)</f>
        <v>0</v>
      </c>
      <c r="AB983" s="131">
        <f t="shared" si="169"/>
        <v>0</v>
      </c>
      <c r="AC983" s="131">
        <f>SUMIFS('Deductions and Deposits'!$H:$H,'Deductions and Deposits'!$G:$G,D983,'Deductions and Deposits'!$F:$F,"&lt;="&amp;B983)+SUMIFS($F$3:F983,$D$3:D983,D983,$C$3:C983,"Coin Deposit",$E$3:E983,"")</f>
        <v>0</v>
      </c>
      <c r="AD983" s="131">
        <f>SUMIFS('Deductions and Deposits'!$D:$D,'Deductions and Deposits'!$C:$C,D983)+SUMIFS($F:$F,$D:$D,D983,$C:$C,"Coin Deduction")</f>
        <v>0</v>
      </c>
      <c r="AE983" s="131">
        <f>Table5[[#This Row],[Column4]]+Table5[[#This Row],[Column14]]+Table5[[#This Row],[Column19]]+Table5[[#This Row],[Column12]]</f>
        <v>0</v>
      </c>
      <c r="AF983" s="131">
        <f>Table5[[#This Row],[Column5]]+Table5[[#This Row],[Column13]]+Table5[[#This Row],[Column21]]+Table5[[#This Row],[Column18]]</f>
        <v>0</v>
      </c>
      <c r="AG983" s="131">
        <f t="shared" si="170"/>
        <v>0</v>
      </c>
      <c r="AH983" s="131">
        <f t="shared" si="171"/>
        <v>0</v>
      </c>
      <c r="AI983" s="131">
        <f>Table5[[#This Row],[Column17]]-Table5[[#This Row],[Column20]]</f>
        <v>0</v>
      </c>
      <c r="AJ983" s="131">
        <f t="shared" si="172"/>
        <v>0</v>
      </c>
      <c r="AK983" s="131">
        <f t="shared" si="176"/>
        <v>0</v>
      </c>
      <c r="AL983" s="131">
        <f t="shared" si="173"/>
        <v>0</v>
      </c>
      <c r="AM983" s="131" t="str">
        <f t="shared" si="174"/>
        <v/>
      </c>
      <c r="AN983" s="131" t="str">
        <f t="shared" ca="1" si="175"/>
        <v/>
      </c>
    </row>
    <row r="984" spans="1:40" ht="20.25" customHeight="1" x14ac:dyDescent="0.3">
      <c r="A984" s="127"/>
      <c r="B984" s="164"/>
      <c r="C984" s="139"/>
      <c r="D984" s="140"/>
      <c r="E984" s="139"/>
      <c r="F984" s="139"/>
      <c r="G984" s="140"/>
      <c r="H984" s="139"/>
      <c r="I984" s="129"/>
      <c r="L984" s="128"/>
      <c r="M984" s="128"/>
      <c r="N984" s="128"/>
      <c r="O984" s="128"/>
      <c r="P984" s="128"/>
      <c r="Q984" s="128"/>
      <c r="R984" s="128"/>
      <c r="S984" s="128"/>
      <c r="T984" s="120">
        <f t="shared" si="166"/>
        <v>0</v>
      </c>
      <c r="U984" s="131"/>
      <c r="V984" s="131"/>
      <c r="W984" s="131">
        <f>SUMIFS($F$3:F984,$D$3:D984,D984,$C$3:C984,"Buy")+SUMIFS($F$3:F984,$D$3:D984,D984,$C$3:C984,"Coin Deposit",$E$3:E984,"&lt;&gt;")</f>
        <v>0</v>
      </c>
      <c r="X984" s="131">
        <f t="shared" si="167"/>
        <v>0</v>
      </c>
      <c r="Y984" s="131">
        <f>IF($D984=Y$1,SUMIFS($H$3:$H984,$G$3:$G984,Y$1,$C$3:$C984,"Sell"),0)</f>
        <v>0</v>
      </c>
      <c r="Z984" s="131">
        <f t="shared" si="168"/>
        <v>0</v>
      </c>
      <c r="AA984" s="131">
        <f>IF($D984=AA$1,SUMIFS($H$3:$H984,$G$3:$G984,AA$1,$C$3:$C984,"Sell"),0)</f>
        <v>0</v>
      </c>
      <c r="AB984" s="131">
        <f t="shared" si="169"/>
        <v>0</v>
      </c>
      <c r="AC984" s="131">
        <f>SUMIFS('Deductions and Deposits'!$H:$H,'Deductions and Deposits'!$G:$G,D984,'Deductions and Deposits'!$F:$F,"&lt;="&amp;B984)+SUMIFS($F$3:F984,$D$3:D984,D984,$C$3:C984,"Coin Deposit",$E$3:E984,"")</f>
        <v>0</v>
      </c>
      <c r="AD984" s="131">
        <f>SUMIFS('Deductions and Deposits'!$D:$D,'Deductions and Deposits'!$C:$C,D984)+SUMIFS($F:$F,$D:$D,D984,$C:$C,"Coin Deduction")</f>
        <v>0</v>
      </c>
      <c r="AE984" s="131">
        <f>Table5[[#This Row],[Column4]]+Table5[[#This Row],[Column14]]+Table5[[#This Row],[Column19]]+Table5[[#This Row],[Column12]]</f>
        <v>0</v>
      </c>
      <c r="AF984" s="131">
        <f>Table5[[#This Row],[Column5]]+Table5[[#This Row],[Column13]]+Table5[[#This Row],[Column21]]+Table5[[#This Row],[Column18]]</f>
        <v>0</v>
      </c>
      <c r="AG984" s="131">
        <f t="shared" si="170"/>
        <v>0</v>
      </c>
      <c r="AH984" s="131">
        <f t="shared" si="171"/>
        <v>0</v>
      </c>
      <c r="AI984" s="131">
        <f>Table5[[#This Row],[Column17]]-Table5[[#This Row],[Column20]]</f>
        <v>0</v>
      </c>
      <c r="AJ984" s="131">
        <f t="shared" si="172"/>
        <v>0</v>
      </c>
      <c r="AK984" s="131">
        <f t="shared" si="176"/>
        <v>0</v>
      </c>
      <c r="AL984" s="131">
        <f t="shared" si="173"/>
        <v>0</v>
      </c>
      <c r="AM984" s="131" t="str">
        <f t="shared" si="174"/>
        <v/>
      </c>
      <c r="AN984" s="131" t="str">
        <f t="shared" ca="1" si="175"/>
        <v/>
      </c>
    </row>
    <row r="985" spans="1:40" ht="20.25" customHeight="1" x14ac:dyDescent="0.3">
      <c r="A985" s="127"/>
      <c r="B985" s="164"/>
      <c r="C985" s="139"/>
      <c r="D985" s="140"/>
      <c r="E985" s="139"/>
      <c r="F985" s="139"/>
      <c r="G985" s="140"/>
      <c r="H985" s="139"/>
      <c r="I985" s="129"/>
      <c r="L985" s="128"/>
      <c r="M985" s="128"/>
      <c r="N985" s="128"/>
      <c r="O985" s="128"/>
      <c r="P985" s="128"/>
      <c r="Q985" s="128"/>
      <c r="R985" s="128"/>
      <c r="S985" s="128"/>
      <c r="T985" s="120">
        <f t="shared" si="166"/>
        <v>0</v>
      </c>
      <c r="U985" s="131"/>
      <c r="V985" s="131"/>
      <c r="W985" s="131">
        <f>SUMIFS($F$3:F985,$D$3:D985,D985,$C$3:C985,"Buy")+SUMIFS($F$3:F985,$D$3:D985,D985,$C$3:C985,"Coin Deposit",$E$3:E985,"&lt;&gt;")</f>
        <v>0</v>
      </c>
      <c r="X985" s="131">
        <f t="shared" si="167"/>
        <v>0</v>
      </c>
      <c r="Y985" s="131">
        <f>IF($D985=Y$1,SUMIFS($H$3:$H985,$G$3:$G985,Y$1,$C$3:$C985,"Sell"),0)</f>
        <v>0</v>
      </c>
      <c r="Z985" s="131">
        <f t="shared" si="168"/>
        <v>0</v>
      </c>
      <c r="AA985" s="131">
        <f>IF($D985=AA$1,SUMIFS($H$3:$H985,$G$3:$G985,AA$1,$C$3:$C985,"Sell"),0)</f>
        <v>0</v>
      </c>
      <c r="AB985" s="131">
        <f t="shared" si="169"/>
        <v>0</v>
      </c>
      <c r="AC985" s="131">
        <f>SUMIFS('Deductions and Deposits'!$H:$H,'Deductions and Deposits'!$G:$G,D985,'Deductions and Deposits'!$F:$F,"&lt;="&amp;B985)+SUMIFS($F$3:F985,$D$3:D985,D985,$C$3:C985,"Coin Deposit",$E$3:E985,"")</f>
        <v>0</v>
      </c>
      <c r="AD985" s="131">
        <f>SUMIFS('Deductions and Deposits'!$D:$D,'Deductions and Deposits'!$C:$C,D985)+SUMIFS($F:$F,$D:$D,D985,$C:$C,"Coin Deduction")</f>
        <v>0</v>
      </c>
      <c r="AE985" s="131">
        <f>Table5[[#This Row],[Column4]]+Table5[[#This Row],[Column14]]+Table5[[#This Row],[Column19]]+Table5[[#This Row],[Column12]]</f>
        <v>0</v>
      </c>
      <c r="AF985" s="131">
        <f>Table5[[#This Row],[Column5]]+Table5[[#This Row],[Column13]]+Table5[[#This Row],[Column21]]+Table5[[#This Row],[Column18]]</f>
        <v>0</v>
      </c>
      <c r="AG985" s="131">
        <f t="shared" si="170"/>
        <v>0</v>
      </c>
      <c r="AH985" s="131">
        <f t="shared" si="171"/>
        <v>0</v>
      </c>
      <c r="AI985" s="131">
        <f>Table5[[#This Row],[Column17]]-Table5[[#This Row],[Column20]]</f>
        <v>0</v>
      </c>
      <c r="AJ985" s="131">
        <f t="shared" si="172"/>
        <v>0</v>
      </c>
      <c r="AK985" s="131">
        <f t="shared" si="176"/>
        <v>0</v>
      </c>
      <c r="AL985" s="131">
        <f t="shared" si="173"/>
        <v>0</v>
      </c>
      <c r="AM985" s="131" t="str">
        <f t="shared" si="174"/>
        <v/>
      </c>
      <c r="AN985" s="131" t="str">
        <f t="shared" ca="1" si="175"/>
        <v/>
      </c>
    </row>
    <row r="986" spans="1:40" ht="20.25" customHeight="1" x14ac:dyDescent="0.3">
      <c r="A986" s="127"/>
      <c r="B986" s="164"/>
      <c r="C986" s="139"/>
      <c r="D986" s="140"/>
      <c r="E986" s="139"/>
      <c r="F986" s="139"/>
      <c r="G986" s="140"/>
      <c r="H986" s="139"/>
      <c r="I986" s="129"/>
      <c r="L986" s="128"/>
      <c r="M986" s="128"/>
      <c r="N986" s="128"/>
      <c r="O986" s="128"/>
      <c r="P986" s="128"/>
      <c r="Q986" s="128"/>
      <c r="R986" s="128"/>
      <c r="S986" s="128"/>
      <c r="T986" s="120">
        <f t="shared" si="166"/>
        <v>0</v>
      </c>
      <c r="U986" s="131"/>
      <c r="V986" s="131"/>
      <c r="W986" s="131">
        <f>SUMIFS($F$3:F986,$D$3:D986,D986,$C$3:C986,"Buy")+SUMIFS($F$3:F986,$D$3:D986,D986,$C$3:C986,"Coin Deposit",$E$3:E986,"&lt;&gt;")</f>
        <v>0</v>
      </c>
      <c r="X986" s="131">
        <f t="shared" si="167"/>
        <v>0</v>
      </c>
      <c r="Y986" s="131">
        <f>IF($D986=Y$1,SUMIFS($H$3:$H986,$G$3:$G986,Y$1,$C$3:$C986,"Sell"),0)</f>
        <v>0</v>
      </c>
      <c r="Z986" s="131">
        <f t="shared" si="168"/>
        <v>0</v>
      </c>
      <c r="AA986" s="131">
        <f>IF($D986=AA$1,SUMIFS($H$3:$H986,$G$3:$G986,AA$1,$C$3:$C986,"Sell"),0)</f>
        <v>0</v>
      </c>
      <c r="AB986" s="131">
        <f t="shared" si="169"/>
        <v>0</v>
      </c>
      <c r="AC986" s="131">
        <f>SUMIFS('Deductions and Deposits'!$H:$H,'Deductions and Deposits'!$G:$G,D986,'Deductions and Deposits'!$F:$F,"&lt;="&amp;B986)+SUMIFS($F$3:F986,$D$3:D986,D986,$C$3:C986,"Coin Deposit",$E$3:E986,"")</f>
        <v>0</v>
      </c>
      <c r="AD986" s="131">
        <f>SUMIFS('Deductions and Deposits'!$D:$D,'Deductions and Deposits'!$C:$C,D986)+SUMIFS($F:$F,$D:$D,D986,$C:$C,"Coin Deduction")</f>
        <v>0</v>
      </c>
      <c r="AE986" s="131">
        <f>Table5[[#This Row],[Column4]]+Table5[[#This Row],[Column14]]+Table5[[#This Row],[Column19]]+Table5[[#This Row],[Column12]]</f>
        <v>0</v>
      </c>
      <c r="AF986" s="131">
        <f>Table5[[#This Row],[Column5]]+Table5[[#This Row],[Column13]]+Table5[[#This Row],[Column21]]+Table5[[#This Row],[Column18]]</f>
        <v>0</v>
      </c>
      <c r="AG986" s="131">
        <f t="shared" si="170"/>
        <v>0</v>
      </c>
      <c r="AH986" s="131">
        <f t="shared" si="171"/>
        <v>0</v>
      </c>
      <c r="AI986" s="131">
        <f>Table5[[#This Row],[Column17]]-Table5[[#This Row],[Column20]]</f>
        <v>0</v>
      </c>
      <c r="AJ986" s="131">
        <f t="shared" si="172"/>
        <v>0</v>
      </c>
      <c r="AK986" s="131">
        <f t="shared" si="176"/>
        <v>0</v>
      </c>
      <c r="AL986" s="131">
        <f t="shared" si="173"/>
        <v>0</v>
      </c>
      <c r="AM986" s="131" t="str">
        <f t="shared" si="174"/>
        <v/>
      </c>
      <c r="AN986" s="131" t="str">
        <f t="shared" ca="1" si="175"/>
        <v/>
      </c>
    </row>
    <row r="987" spans="1:40" ht="20.25" customHeight="1" x14ac:dyDescent="0.3">
      <c r="A987" s="127"/>
      <c r="B987" s="164"/>
      <c r="C987" s="139"/>
      <c r="D987" s="140"/>
      <c r="E987" s="139"/>
      <c r="F987" s="139"/>
      <c r="G987" s="140"/>
      <c r="H987" s="139"/>
      <c r="I987" s="129"/>
      <c r="L987" s="128"/>
      <c r="M987" s="128"/>
      <c r="N987" s="128"/>
      <c r="O987" s="128"/>
      <c r="P987" s="128"/>
      <c r="Q987" s="128"/>
      <c r="R987" s="128"/>
      <c r="S987" s="128"/>
      <c r="T987" s="120">
        <f t="shared" si="166"/>
        <v>0</v>
      </c>
      <c r="U987" s="131"/>
      <c r="V987" s="131"/>
      <c r="W987" s="131">
        <f>SUMIFS($F$3:F987,$D$3:D987,D987,$C$3:C987,"Buy")+SUMIFS($F$3:F987,$D$3:D987,D987,$C$3:C987,"Coin Deposit",$E$3:E987,"&lt;&gt;")</f>
        <v>0</v>
      </c>
      <c r="X987" s="131">
        <f t="shared" si="167"/>
        <v>0</v>
      </c>
      <c r="Y987" s="131">
        <f>IF($D987=Y$1,SUMIFS($H$3:$H987,$G$3:$G987,Y$1,$C$3:$C987,"Sell"),0)</f>
        <v>0</v>
      </c>
      <c r="Z987" s="131">
        <f t="shared" si="168"/>
        <v>0</v>
      </c>
      <c r="AA987" s="131">
        <f>IF($D987=AA$1,SUMIFS($H$3:$H987,$G$3:$G987,AA$1,$C$3:$C987,"Sell"),0)</f>
        <v>0</v>
      </c>
      <c r="AB987" s="131">
        <f t="shared" si="169"/>
        <v>0</v>
      </c>
      <c r="AC987" s="131">
        <f>SUMIFS('Deductions and Deposits'!$H:$H,'Deductions and Deposits'!$G:$G,D987,'Deductions and Deposits'!$F:$F,"&lt;="&amp;B987)+SUMIFS($F$3:F987,$D$3:D987,D987,$C$3:C987,"Coin Deposit",$E$3:E987,"")</f>
        <v>0</v>
      </c>
      <c r="AD987" s="131">
        <f>SUMIFS('Deductions and Deposits'!$D:$D,'Deductions and Deposits'!$C:$C,D987)+SUMIFS($F:$F,$D:$D,D987,$C:$C,"Coin Deduction")</f>
        <v>0</v>
      </c>
      <c r="AE987" s="131">
        <f>Table5[[#This Row],[Column4]]+Table5[[#This Row],[Column14]]+Table5[[#This Row],[Column19]]+Table5[[#This Row],[Column12]]</f>
        <v>0</v>
      </c>
      <c r="AF987" s="131">
        <f>Table5[[#This Row],[Column5]]+Table5[[#This Row],[Column13]]+Table5[[#This Row],[Column21]]+Table5[[#This Row],[Column18]]</f>
        <v>0</v>
      </c>
      <c r="AG987" s="131">
        <f t="shared" si="170"/>
        <v>0</v>
      </c>
      <c r="AH987" s="131">
        <f t="shared" si="171"/>
        <v>0</v>
      </c>
      <c r="AI987" s="131">
        <f>Table5[[#This Row],[Column17]]-Table5[[#This Row],[Column20]]</f>
        <v>0</v>
      </c>
      <c r="AJ987" s="131">
        <f t="shared" si="172"/>
        <v>0</v>
      </c>
      <c r="AK987" s="131">
        <f t="shared" si="176"/>
        <v>0</v>
      </c>
      <c r="AL987" s="131">
        <f t="shared" si="173"/>
        <v>0</v>
      </c>
      <c r="AM987" s="131" t="str">
        <f t="shared" si="174"/>
        <v/>
      </c>
      <c r="AN987" s="131" t="str">
        <f t="shared" ca="1" si="175"/>
        <v/>
      </c>
    </row>
    <row r="988" spans="1:40" ht="20.25" customHeight="1" x14ac:dyDescent="0.3">
      <c r="A988" s="127"/>
      <c r="B988" s="164"/>
      <c r="C988" s="139"/>
      <c r="D988" s="140"/>
      <c r="E988" s="139"/>
      <c r="F988" s="139"/>
      <c r="G988" s="140"/>
      <c r="H988" s="139"/>
      <c r="I988" s="129"/>
      <c r="L988" s="128"/>
      <c r="M988" s="128"/>
      <c r="N988" s="128"/>
      <c r="O988" s="128"/>
      <c r="P988" s="128"/>
      <c r="Q988" s="128"/>
      <c r="R988" s="128"/>
      <c r="S988" s="128"/>
      <c r="T988" s="120">
        <f t="shared" si="166"/>
        <v>0</v>
      </c>
      <c r="U988" s="131"/>
      <c r="V988" s="131"/>
      <c r="W988" s="131">
        <f>SUMIFS($F$3:F988,$D$3:D988,D988,$C$3:C988,"Buy")+SUMIFS($F$3:F988,$D$3:D988,D988,$C$3:C988,"Coin Deposit",$E$3:E988,"&lt;&gt;")</f>
        <v>0</v>
      </c>
      <c r="X988" s="131">
        <f t="shared" si="167"/>
        <v>0</v>
      </c>
      <c r="Y988" s="131">
        <f>IF($D988=Y$1,SUMIFS($H$3:$H988,$G$3:$G988,Y$1,$C$3:$C988,"Sell"),0)</f>
        <v>0</v>
      </c>
      <c r="Z988" s="131">
        <f t="shared" si="168"/>
        <v>0</v>
      </c>
      <c r="AA988" s="131">
        <f>IF($D988=AA$1,SUMIFS($H$3:$H988,$G$3:$G988,AA$1,$C$3:$C988,"Sell"),0)</f>
        <v>0</v>
      </c>
      <c r="AB988" s="131">
        <f t="shared" si="169"/>
        <v>0</v>
      </c>
      <c r="AC988" s="131">
        <f>SUMIFS('Deductions and Deposits'!$H:$H,'Deductions and Deposits'!$G:$G,D988,'Deductions and Deposits'!$F:$F,"&lt;="&amp;B988)+SUMIFS($F$3:F988,$D$3:D988,D988,$C$3:C988,"Coin Deposit",$E$3:E988,"")</f>
        <v>0</v>
      </c>
      <c r="AD988" s="131">
        <f>SUMIFS('Deductions and Deposits'!$D:$D,'Deductions and Deposits'!$C:$C,D988)+SUMIFS($F:$F,$D:$D,D988,$C:$C,"Coin Deduction")</f>
        <v>0</v>
      </c>
      <c r="AE988" s="131">
        <f>Table5[[#This Row],[Column4]]+Table5[[#This Row],[Column14]]+Table5[[#This Row],[Column19]]+Table5[[#This Row],[Column12]]</f>
        <v>0</v>
      </c>
      <c r="AF988" s="131">
        <f>Table5[[#This Row],[Column5]]+Table5[[#This Row],[Column13]]+Table5[[#This Row],[Column21]]+Table5[[#This Row],[Column18]]</f>
        <v>0</v>
      </c>
      <c r="AG988" s="131">
        <f t="shared" si="170"/>
        <v>0</v>
      </c>
      <c r="AH988" s="131">
        <f t="shared" si="171"/>
        <v>0</v>
      </c>
      <c r="AI988" s="131">
        <f>Table5[[#This Row],[Column17]]-Table5[[#This Row],[Column20]]</f>
        <v>0</v>
      </c>
      <c r="AJ988" s="131">
        <f t="shared" si="172"/>
        <v>0</v>
      </c>
      <c r="AK988" s="131">
        <f t="shared" si="176"/>
        <v>0</v>
      </c>
      <c r="AL988" s="131">
        <f t="shared" si="173"/>
        <v>0</v>
      </c>
      <c r="AM988" s="131" t="str">
        <f t="shared" si="174"/>
        <v/>
      </c>
      <c r="AN988" s="131" t="str">
        <f t="shared" ca="1" si="175"/>
        <v/>
      </c>
    </row>
    <row r="989" spans="1:40" ht="20.25" customHeight="1" x14ac:dyDescent="0.3">
      <c r="A989" s="127"/>
      <c r="B989" s="164"/>
      <c r="C989" s="139"/>
      <c r="D989" s="140"/>
      <c r="E989" s="139"/>
      <c r="F989" s="139"/>
      <c r="G989" s="140"/>
      <c r="H989" s="139"/>
      <c r="I989" s="129"/>
      <c r="L989" s="128"/>
      <c r="M989" s="128"/>
      <c r="N989" s="128"/>
      <c r="O989" s="128"/>
      <c r="P989" s="128"/>
      <c r="Q989" s="128"/>
      <c r="R989" s="128"/>
      <c r="S989" s="128"/>
      <c r="T989" s="120">
        <f t="shared" si="166"/>
        <v>0</v>
      </c>
      <c r="U989" s="131"/>
      <c r="V989" s="131"/>
      <c r="W989" s="131">
        <f>SUMIFS($F$3:F989,$D$3:D989,D989,$C$3:C989,"Buy")+SUMIFS($F$3:F989,$D$3:D989,D989,$C$3:C989,"Coin Deposit",$E$3:E989,"&lt;&gt;")</f>
        <v>0</v>
      </c>
      <c r="X989" s="131">
        <f t="shared" si="167"/>
        <v>0</v>
      </c>
      <c r="Y989" s="131">
        <f>IF($D989=Y$1,SUMIFS($H$3:$H989,$G$3:$G989,Y$1,$C$3:$C989,"Sell"),0)</f>
        <v>0</v>
      </c>
      <c r="Z989" s="131">
        <f t="shared" si="168"/>
        <v>0</v>
      </c>
      <c r="AA989" s="131">
        <f>IF($D989=AA$1,SUMIFS($H$3:$H989,$G$3:$G989,AA$1,$C$3:$C989,"Sell"),0)</f>
        <v>0</v>
      </c>
      <c r="AB989" s="131">
        <f t="shared" si="169"/>
        <v>0</v>
      </c>
      <c r="AC989" s="131">
        <f>SUMIFS('Deductions and Deposits'!$H:$H,'Deductions and Deposits'!$G:$G,D989,'Deductions and Deposits'!$F:$F,"&lt;="&amp;B989)+SUMIFS($F$3:F989,$D$3:D989,D989,$C$3:C989,"Coin Deposit",$E$3:E989,"")</f>
        <v>0</v>
      </c>
      <c r="AD989" s="131">
        <f>SUMIFS('Deductions and Deposits'!$D:$D,'Deductions and Deposits'!$C:$C,D989)+SUMIFS($F:$F,$D:$D,D989,$C:$C,"Coin Deduction")</f>
        <v>0</v>
      </c>
      <c r="AE989" s="131">
        <f>Table5[[#This Row],[Column4]]+Table5[[#This Row],[Column14]]+Table5[[#This Row],[Column19]]+Table5[[#This Row],[Column12]]</f>
        <v>0</v>
      </c>
      <c r="AF989" s="131">
        <f>Table5[[#This Row],[Column5]]+Table5[[#This Row],[Column13]]+Table5[[#This Row],[Column21]]+Table5[[#This Row],[Column18]]</f>
        <v>0</v>
      </c>
      <c r="AG989" s="131">
        <f t="shared" si="170"/>
        <v>0</v>
      </c>
      <c r="AH989" s="131">
        <f t="shared" si="171"/>
        <v>0</v>
      </c>
      <c r="AI989" s="131">
        <f>Table5[[#This Row],[Column17]]-Table5[[#This Row],[Column20]]</f>
        <v>0</v>
      </c>
      <c r="AJ989" s="131">
        <f t="shared" si="172"/>
        <v>0</v>
      </c>
      <c r="AK989" s="131">
        <f t="shared" si="176"/>
        <v>0</v>
      </c>
      <c r="AL989" s="131">
        <f t="shared" si="173"/>
        <v>0</v>
      </c>
      <c r="AM989" s="131" t="str">
        <f t="shared" si="174"/>
        <v/>
      </c>
      <c r="AN989" s="131" t="str">
        <f t="shared" ca="1" si="175"/>
        <v/>
      </c>
    </row>
    <row r="990" spans="1:40" ht="20.25" customHeight="1" x14ac:dyDescent="0.3">
      <c r="A990" s="127"/>
      <c r="B990" s="164"/>
      <c r="C990" s="139"/>
      <c r="D990" s="140"/>
      <c r="E990" s="139"/>
      <c r="F990" s="139"/>
      <c r="G990" s="140"/>
      <c r="H990" s="139"/>
      <c r="I990" s="129"/>
      <c r="L990" s="128"/>
      <c r="M990" s="128"/>
      <c r="N990" s="128"/>
      <c r="O990" s="128"/>
      <c r="P990" s="128"/>
      <c r="Q990" s="128"/>
      <c r="R990" s="128"/>
      <c r="S990" s="128"/>
      <c r="T990" s="120">
        <f t="shared" si="166"/>
        <v>0</v>
      </c>
      <c r="U990" s="131"/>
      <c r="V990" s="131"/>
      <c r="W990" s="131">
        <f>SUMIFS($F$3:F990,$D$3:D990,D990,$C$3:C990,"Buy")+SUMIFS($F$3:F990,$D$3:D990,D990,$C$3:C990,"Coin Deposit",$E$3:E990,"&lt;&gt;")</f>
        <v>0</v>
      </c>
      <c r="X990" s="131">
        <f t="shared" si="167"/>
        <v>0</v>
      </c>
      <c r="Y990" s="131">
        <f>IF($D990=Y$1,SUMIFS($H$3:$H990,$G$3:$G990,Y$1,$C$3:$C990,"Sell"),0)</f>
        <v>0</v>
      </c>
      <c r="Z990" s="131">
        <f t="shared" si="168"/>
        <v>0</v>
      </c>
      <c r="AA990" s="131">
        <f>IF($D990=AA$1,SUMIFS($H$3:$H990,$G$3:$G990,AA$1,$C$3:$C990,"Sell"),0)</f>
        <v>0</v>
      </c>
      <c r="AB990" s="131">
        <f t="shared" si="169"/>
        <v>0</v>
      </c>
      <c r="AC990" s="131">
        <f>SUMIFS('Deductions and Deposits'!$H:$H,'Deductions and Deposits'!$G:$G,D990,'Deductions and Deposits'!$F:$F,"&lt;="&amp;B990)+SUMIFS($F$3:F990,$D$3:D990,D990,$C$3:C990,"Coin Deposit",$E$3:E990,"")</f>
        <v>0</v>
      </c>
      <c r="AD990" s="131">
        <f>SUMIFS('Deductions and Deposits'!$D:$D,'Deductions and Deposits'!$C:$C,D990)+SUMIFS($F:$F,$D:$D,D990,$C:$C,"Coin Deduction")</f>
        <v>0</v>
      </c>
      <c r="AE990" s="131">
        <f>Table5[[#This Row],[Column4]]+Table5[[#This Row],[Column14]]+Table5[[#This Row],[Column19]]+Table5[[#This Row],[Column12]]</f>
        <v>0</v>
      </c>
      <c r="AF990" s="131">
        <f>Table5[[#This Row],[Column5]]+Table5[[#This Row],[Column13]]+Table5[[#This Row],[Column21]]+Table5[[#This Row],[Column18]]</f>
        <v>0</v>
      </c>
      <c r="AG990" s="131">
        <f t="shared" si="170"/>
        <v>0</v>
      </c>
      <c r="AH990" s="131">
        <f t="shared" si="171"/>
        <v>0</v>
      </c>
      <c r="AI990" s="131">
        <f>Table5[[#This Row],[Column17]]-Table5[[#This Row],[Column20]]</f>
        <v>0</v>
      </c>
      <c r="AJ990" s="131">
        <f t="shared" si="172"/>
        <v>0</v>
      </c>
      <c r="AK990" s="131">
        <f t="shared" si="176"/>
        <v>0</v>
      </c>
      <c r="AL990" s="131">
        <f t="shared" si="173"/>
        <v>0</v>
      </c>
      <c r="AM990" s="131" t="str">
        <f t="shared" si="174"/>
        <v/>
      </c>
      <c r="AN990" s="131" t="str">
        <f t="shared" ca="1" si="175"/>
        <v/>
      </c>
    </row>
    <row r="991" spans="1:40" ht="20.25" customHeight="1" x14ac:dyDescent="0.3">
      <c r="A991" s="127"/>
      <c r="B991" s="164"/>
      <c r="C991" s="139"/>
      <c r="D991" s="140"/>
      <c r="E991" s="139"/>
      <c r="F991" s="139"/>
      <c r="G991" s="140"/>
      <c r="H991" s="139"/>
      <c r="I991" s="129"/>
      <c r="L991" s="128"/>
      <c r="M991" s="128"/>
      <c r="N991" s="128"/>
      <c r="O991" s="128"/>
      <c r="P991" s="128"/>
      <c r="Q991" s="128"/>
      <c r="R991" s="128"/>
      <c r="S991" s="128"/>
      <c r="T991" s="120">
        <f t="shared" si="166"/>
        <v>0</v>
      </c>
      <c r="U991" s="131"/>
      <c r="V991" s="131"/>
      <c r="W991" s="131">
        <f>SUMIFS($F$3:F991,$D$3:D991,D991,$C$3:C991,"Buy")+SUMIFS($F$3:F991,$D$3:D991,D991,$C$3:C991,"Coin Deposit",$E$3:E991,"&lt;&gt;")</f>
        <v>0</v>
      </c>
      <c r="X991" s="131">
        <f t="shared" si="167"/>
        <v>0</v>
      </c>
      <c r="Y991" s="131">
        <f>IF($D991=Y$1,SUMIFS($H$3:$H991,$G$3:$G991,Y$1,$C$3:$C991,"Sell"),0)</f>
        <v>0</v>
      </c>
      <c r="Z991" s="131">
        <f t="shared" si="168"/>
        <v>0</v>
      </c>
      <c r="AA991" s="131">
        <f>IF($D991=AA$1,SUMIFS($H$3:$H991,$G$3:$G991,AA$1,$C$3:$C991,"Sell"),0)</f>
        <v>0</v>
      </c>
      <c r="AB991" s="131">
        <f t="shared" si="169"/>
        <v>0</v>
      </c>
      <c r="AC991" s="131">
        <f>SUMIFS('Deductions and Deposits'!$H:$H,'Deductions and Deposits'!$G:$G,D991,'Deductions and Deposits'!$F:$F,"&lt;="&amp;B991)+SUMIFS($F$3:F991,$D$3:D991,D991,$C$3:C991,"Coin Deposit",$E$3:E991,"")</f>
        <v>0</v>
      </c>
      <c r="AD991" s="131">
        <f>SUMIFS('Deductions and Deposits'!$D:$D,'Deductions and Deposits'!$C:$C,D991)+SUMIFS($F:$F,$D:$D,D991,$C:$C,"Coin Deduction")</f>
        <v>0</v>
      </c>
      <c r="AE991" s="131">
        <f>Table5[[#This Row],[Column4]]+Table5[[#This Row],[Column14]]+Table5[[#This Row],[Column19]]+Table5[[#This Row],[Column12]]</f>
        <v>0</v>
      </c>
      <c r="AF991" s="131">
        <f>Table5[[#This Row],[Column5]]+Table5[[#This Row],[Column13]]+Table5[[#This Row],[Column21]]+Table5[[#This Row],[Column18]]</f>
        <v>0</v>
      </c>
      <c r="AG991" s="131">
        <f t="shared" si="170"/>
        <v>0</v>
      </c>
      <c r="AH991" s="131">
        <f t="shared" si="171"/>
        <v>0</v>
      </c>
      <c r="AI991" s="131">
        <f>Table5[[#This Row],[Column17]]-Table5[[#This Row],[Column20]]</f>
        <v>0</v>
      </c>
      <c r="AJ991" s="131">
        <f t="shared" si="172"/>
        <v>0</v>
      </c>
      <c r="AK991" s="131">
        <f t="shared" si="176"/>
        <v>0</v>
      </c>
      <c r="AL991" s="131">
        <f t="shared" si="173"/>
        <v>0</v>
      </c>
      <c r="AM991" s="131" t="str">
        <f t="shared" si="174"/>
        <v/>
      </c>
      <c r="AN991" s="131" t="str">
        <f t="shared" ca="1" si="175"/>
        <v/>
      </c>
    </row>
    <row r="992" spans="1:40" ht="20.25" customHeight="1" x14ac:dyDescent="0.3">
      <c r="A992" s="127"/>
      <c r="B992" s="164"/>
      <c r="C992" s="139"/>
      <c r="D992" s="140"/>
      <c r="E992" s="139"/>
      <c r="F992" s="139"/>
      <c r="G992" s="140"/>
      <c r="H992" s="139"/>
      <c r="I992" s="129"/>
      <c r="L992" s="128"/>
      <c r="M992" s="128"/>
      <c r="N992" s="128"/>
      <c r="O992" s="128"/>
      <c r="P992" s="128"/>
      <c r="Q992" s="128"/>
      <c r="R992" s="128"/>
      <c r="S992" s="128"/>
      <c r="T992" s="120">
        <f t="shared" si="166"/>
        <v>0</v>
      </c>
      <c r="U992" s="131"/>
      <c r="V992" s="131"/>
      <c r="W992" s="131">
        <f>SUMIFS($F$3:F992,$D$3:D992,D992,$C$3:C992,"Buy")+SUMIFS($F$3:F992,$D$3:D992,D992,$C$3:C992,"Coin Deposit",$E$3:E992,"&lt;&gt;")</f>
        <v>0</v>
      </c>
      <c r="X992" s="131">
        <f t="shared" si="167"/>
        <v>0</v>
      </c>
      <c r="Y992" s="131">
        <f>IF($D992=Y$1,SUMIFS($H$3:$H992,$G$3:$G992,Y$1,$C$3:$C992,"Sell"),0)</f>
        <v>0</v>
      </c>
      <c r="Z992" s="131">
        <f t="shared" si="168"/>
        <v>0</v>
      </c>
      <c r="AA992" s="131">
        <f>IF($D992=AA$1,SUMIFS($H$3:$H992,$G$3:$G992,AA$1,$C$3:$C992,"Sell"),0)</f>
        <v>0</v>
      </c>
      <c r="AB992" s="131">
        <f t="shared" si="169"/>
        <v>0</v>
      </c>
      <c r="AC992" s="131">
        <f>SUMIFS('Deductions and Deposits'!$H:$H,'Deductions and Deposits'!$G:$G,D992,'Deductions and Deposits'!$F:$F,"&lt;="&amp;B992)+SUMIFS($F$3:F992,$D$3:D992,D992,$C$3:C992,"Coin Deposit",$E$3:E992,"")</f>
        <v>0</v>
      </c>
      <c r="AD992" s="131">
        <f>SUMIFS('Deductions and Deposits'!$D:$D,'Deductions and Deposits'!$C:$C,D992)+SUMIFS($F:$F,$D:$D,D992,$C:$C,"Coin Deduction")</f>
        <v>0</v>
      </c>
      <c r="AE992" s="131">
        <f>Table5[[#This Row],[Column4]]+Table5[[#This Row],[Column14]]+Table5[[#This Row],[Column19]]+Table5[[#This Row],[Column12]]</f>
        <v>0</v>
      </c>
      <c r="AF992" s="131">
        <f>Table5[[#This Row],[Column5]]+Table5[[#This Row],[Column13]]+Table5[[#This Row],[Column21]]+Table5[[#This Row],[Column18]]</f>
        <v>0</v>
      </c>
      <c r="AG992" s="131">
        <f t="shared" si="170"/>
        <v>0</v>
      </c>
      <c r="AH992" s="131">
        <f t="shared" si="171"/>
        <v>0</v>
      </c>
      <c r="AI992" s="131">
        <f>Table5[[#This Row],[Column17]]-Table5[[#This Row],[Column20]]</f>
        <v>0</v>
      </c>
      <c r="AJ992" s="131">
        <f t="shared" si="172"/>
        <v>0</v>
      </c>
      <c r="AK992" s="131">
        <f t="shared" si="176"/>
        <v>0</v>
      </c>
      <c r="AL992" s="131">
        <f t="shared" si="173"/>
        <v>0</v>
      </c>
      <c r="AM992" s="131" t="str">
        <f t="shared" si="174"/>
        <v/>
      </c>
      <c r="AN992" s="131" t="str">
        <f t="shared" ca="1" si="175"/>
        <v/>
      </c>
    </row>
    <row r="993" spans="1:40" ht="20.25" customHeight="1" x14ac:dyDescent="0.3">
      <c r="A993" s="127"/>
      <c r="B993" s="164"/>
      <c r="C993" s="139"/>
      <c r="D993" s="140"/>
      <c r="E993" s="139"/>
      <c r="F993" s="139"/>
      <c r="G993" s="140"/>
      <c r="H993" s="139"/>
      <c r="I993" s="129"/>
      <c r="L993" s="128"/>
      <c r="M993" s="128"/>
      <c r="N993" s="128"/>
      <c r="O993" s="128"/>
      <c r="P993" s="128"/>
      <c r="Q993" s="128"/>
      <c r="R993" s="128"/>
      <c r="S993" s="128"/>
      <c r="T993" s="120">
        <f t="shared" si="166"/>
        <v>0</v>
      </c>
      <c r="U993" s="131"/>
      <c r="V993" s="131"/>
      <c r="W993" s="131">
        <f>SUMIFS($F$3:F993,$D$3:D993,D993,$C$3:C993,"Buy")+SUMIFS($F$3:F993,$D$3:D993,D993,$C$3:C993,"Coin Deposit",$E$3:E993,"&lt;&gt;")</f>
        <v>0</v>
      </c>
      <c r="X993" s="131">
        <f t="shared" si="167"/>
        <v>0</v>
      </c>
      <c r="Y993" s="131">
        <f>IF($D993=Y$1,SUMIFS($H$3:$H993,$G$3:$G993,Y$1,$C$3:$C993,"Sell"),0)</f>
        <v>0</v>
      </c>
      <c r="Z993" s="131">
        <f t="shared" si="168"/>
        <v>0</v>
      </c>
      <c r="AA993" s="131">
        <f>IF($D993=AA$1,SUMIFS($H$3:$H993,$G$3:$G993,AA$1,$C$3:$C993,"Sell"),0)</f>
        <v>0</v>
      </c>
      <c r="AB993" s="131">
        <f t="shared" si="169"/>
        <v>0</v>
      </c>
      <c r="AC993" s="131">
        <f>SUMIFS('Deductions and Deposits'!$H:$H,'Deductions and Deposits'!$G:$G,D993,'Deductions and Deposits'!$F:$F,"&lt;="&amp;B993)+SUMIFS($F$3:F993,$D$3:D993,D993,$C$3:C993,"Coin Deposit",$E$3:E993,"")</f>
        <v>0</v>
      </c>
      <c r="AD993" s="131">
        <f>SUMIFS('Deductions and Deposits'!$D:$D,'Deductions and Deposits'!$C:$C,D993)+SUMIFS($F:$F,$D:$D,D993,$C:$C,"Coin Deduction")</f>
        <v>0</v>
      </c>
      <c r="AE993" s="131">
        <f>Table5[[#This Row],[Column4]]+Table5[[#This Row],[Column14]]+Table5[[#This Row],[Column19]]+Table5[[#This Row],[Column12]]</f>
        <v>0</v>
      </c>
      <c r="AF993" s="131">
        <f>Table5[[#This Row],[Column5]]+Table5[[#This Row],[Column13]]+Table5[[#This Row],[Column21]]+Table5[[#This Row],[Column18]]</f>
        <v>0</v>
      </c>
      <c r="AG993" s="131">
        <f t="shared" si="170"/>
        <v>0</v>
      </c>
      <c r="AH993" s="131">
        <f t="shared" si="171"/>
        <v>0</v>
      </c>
      <c r="AI993" s="131">
        <f>Table5[[#This Row],[Column17]]-Table5[[#This Row],[Column20]]</f>
        <v>0</v>
      </c>
      <c r="AJ993" s="131">
        <f t="shared" si="172"/>
        <v>0</v>
      </c>
      <c r="AK993" s="131">
        <f t="shared" si="176"/>
        <v>0</v>
      </c>
      <c r="AL993" s="131">
        <f t="shared" si="173"/>
        <v>0</v>
      </c>
      <c r="AM993" s="131" t="str">
        <f t="shared" si="174"/>
        <v/>
      </c>
      <c r="AN993" s="131" t="str">
        <f t="shared" ca="1" si="175"/>
        <v/>
      </c>
    </row>
    <row r="994" spans="1:40" ht="20.25" customHeight="1" x14ac:dyDescent="0.3">
      <c r="A994" s="127"/>
      <c r="B994" s="164"/>
      <c r="C994" s="139"/>
      <c r="D994" s="140"/>
      <c r="E994" s="139"/>
      <c r="F994" s="139"/>
      <c r="G994" s="140"/>
      <c r="H994" s="139"/>
      <c r="I994" s="129"/>
      <c r="L994" s="128"/>
      <c r="M994" s="128"/>
      <c r="N994" s="128"/>
      <c r="O994" s="128"/>
      <c r="P994" s="128"/>
      <c r="Q994" s="128"/>
      <c r="R994" s="128"/>
      <c r="S994" s="128"/>
      <c r="T994" s="120">
        <f t="shared" si="166"/>
        <v>0</v>
      </c>
      <c r="U994" s="131"/>
      <c r="V994" s="131"/>
      <c r="W994" s="131">
        <f>SUMIFS($F$3:F994,$D$3:D994,D994,$C$3:C994,"Buy")+SUMIFS($F$3:F994,$D$3:D994,D994,$C$3:C994,"Coin Deposit",$E$3:E994,"&lt;&gt;")</f>
        <v>0</v>
      </c>
      <c r="X994" s="131">
        <f t="shared" si="167"/>
        <v>0</v>
      </c>
      <c r="Y994" s="131">
        <f>IF($D994=Y$1,SUMIFS($H$3:$H994,$G$3:$G994,Y$1,$C$3:$C994,"Sell"),0)</f>
        <v>0</v>
      </c>
      <c r="Z994" s="131">
        <f t="shared" si="168"/>
        <v>0</v>
      </c>
      <c r="AA994" s="131">
        <f>IF($D994=AA$1,SUMIFS($H$3:$H994,$G$3:$G994,AA$1,$C$3:$C994,"Sell"),0)</f>
        <v>0</v>
      </c>
      <c r="AB994" s="131">
        <f t="shared" si="169"/>
        <v>0</v>
      </c>
      <c r="AC994" s="131">
        <f>SUMIFS('Deductions and Deposits'!$H:$H,'Deductions and Deposits'!$G:$G,D994,'Deductions and Deposits'!$F:$F,"&lt;="&amp;B994)+SUMIFS($F$3:F994,$D$3:D994,D994,$C$3:C994,"Coin Deposit",$E$3:E994,"")</f>
        <v>0</v>
      </c>
      <c r="AD994" s="131">
        <f>SUMIFS('Deductions and Deposits'!$D:$D,'Deductions and Deposits'!$C:$C,D994)+SUMIFS($F:$F,$D:$D,D994,$C:$C,"Coin Deduction")</f>
        <v>0</v>
      </c>
      <c r="AE994" s="131">
        <f>Table5[[#This Row],[Column4]]+Table5[[#This Row],[Column14]]+Table5[[#This Row],[Column19]]+Table5[[#This Row],[Column12]]</f>
        <v>0</v>
      </c>
      <c r="AF994" s="131">
        <f>Table5[[#This Row],[Column5]]+Table5[[#This Row],[Column13]]+Table5[[#This Row],[Column21]]+Table5[[#This Row],[Column18]]</f>
        <v>0</v>
      </c>
      <c r="AG994" s="131">
        <f t="shared" si="170"/>
        <v>0</v>
      </c>
      <c r="AH994" s="131">
        <f t="shared" si="171"/>
        <v>0</v>
      </c>
      <c r="AI994" s="131">
        <f>Table5[[#This Row],[Column17]]-Table5[[#This Row],[Column20]]</f>
        <v>0</v>
      </c>
      <c r="AJ994" s="131">
        <f t="shared" si="172"/>
        <v>0</v>
      </c>
      <c r="AK994" s="131">
        <f t="shared" si="176"/>
        <v>0</v>
      </c>
      <c r="AL994" s="131">
        <f t="shared" si="173"/>
        <v>0</v>
      </c>
      <c r="AM994" s="131" t="str">
        <f t="shared" si="174"/>
        <v/>
      </c>
      <c r="AN994" s="131" t="str">
        <f t="shared" ca="1" si="175"/>
        <v/>
      </c>
    </row>
    <row r="995" spans="1:40" ht="20.25" customHeight="1" x14ac:dyDescent="0.3">
      <c r="A995" s="127"/>
      <c r="B995" s="164"/>
      <c r="C995" s="139"/>
      <c r="D995" s="140"/>
      <c r="E995" s="139"/>
      <c r="F995" s="139"/>
      <c r="G995" s="140"/>
      <c r="H995" s="139"/>
      <c r="I995" s="129"/>
      <c r="L995" s="128"/>
      <c r="M995" s="128"/>
      <c r="N995" s="128"/>
      <c r="O995" s="128"/>
      <c r="P995" s="128"/>
      <c r="Q995" s="128"/>
      <c r="R995" s="128"/>
      <c r="S995" s="128"/>
      <c r="T995" s="120">
        <f t="shared" si="166"/>
        <v>0</v>
      </c>
      <c r="U995" s="131"/>
      <c r="V995" s="131"/>
      <c r="W995" s="131">
        <f>SUMIFS($F$3:F995,$D$3:D995,D995,$C$3:C995,"Buy")+SUMIFS($F$3:F995,$D$3:D995,D995,$C$3:C995,"Coin Deposit",$E$3:E995,"&lt;&gt;")</f>
        <v>0</v>
      </c>
      <c r="X995" s="131">
        <f t="shared" si="167"/>
        <v>0</v>
      </c>
      <c r="Y995" s="131">
        <f>IF($D995=Y$1,SUMIFS($H$3:$H995,$G$3:$G995,Y$1,$C$3:$C995,"Sell"),0)</f>
        <v>0</v>
      </c>
      <c r="Z995" s="131">
        <f t="shared" si="168"/>
        <v>0</v>
      </c>
      <c r="AA995" s="131">
        <f>IF($D995=AA$1,SUMIFS($H$3:$H995,$G$3:$G995,AA$1,$C$3:$C995,"Sell"),0)</f>
        <v>0</v>
      </c>
      <c r="AB995" s="131">
        <f t="shared" si="169"/>
        <v>0</v>
      </c>
      <c r="AC995" s="131">
        <f>SUMIFS('Deductions and Deposits'!$H:$H,'Deductions and Deposits'!$G:$G,D995,'Deductions and Deposits'!$F:$F,"&lt;="&amp;B995)+SUMIFS($F$3:F995,$D$3:D995,D995,$C$3:C995,"Coin Deposit",$E$3:E995,"")</f>
        <v>0</v>
      </c>
      <c r="AD995" s="131">
        <f>SUMIFS('Deductions and Deposits'!$D:$D,'Deductions and Deposits'!$C:$C,D995)+SUMIFS($F:$F,$D:$D,D995,$C:$C,"Coin Deduction")</f>
        <v>0</v>
      </c>
      <c r="AE995" s="131">
        <f>Table5[[#This Row],[Column4]]+Table5[[#This Row],[Column14]]+Table5[[#This Row],[Column19]]+Table5[[#This Row],[Column12]]</f>
        <v>0</v>
      </c>
      <c r="AF995" s="131">
        <f>Table5[[#This Row],[Column5]]+Table5[[#This Row],[Column13]]+Table5[[#This Row],[Column21]]+Table5[[#This Row],[Column18]]</f>
        <v>0</v>
      </c>
      <c r="AG995" s="131">
        <f t="shared" si="170"/>
        <v>0</v>
      </c>
      <c r="AH995" s="131">
        <f t="shared" si="171"/>
        <v>0</v>
      </c>
      <c r="AI995" s="131">
        <f>Table5[[#This Row],[Column17]]-Table5[[#This Row],[Column20]]</f>
        <v>0</v>
      </c>
      <c r="AJ995" s="131">
        <f t="shared" si="172"/>
        <v>0</v>
      </c>
      <c r="AK995" s="131">
        <f t="shared" si="176"/>
        <v>0</v>
      </c>
      <c r="AL995" s="131">
        <f t="shared" si="173"/>
        <v>0</v>
      </c>
      <c r="AM995" s="131" t="str">
        <f t="shared" si="174"/>
        <v/>
      </c>
      <c r="AN995" s="131" t="str">
        <f t="shared" ca="1" si="175"/>
        <v/>
      </c>
    </row>
    <row r="996" spans="1:40" ht="20.25" customHeight="1" x14ac:dyDescent="0.3">
      <c r="A996" s="127"/>
      <c r="B996" s="164"/>
      <c r="C996" s="139"/>
      <c r="D996" s="140"/>
      <c r="E996" s="139"/>
      <c r="F996" s="139"/>
      <c r="G996" s="140"/>
      <c r="H996" s="139"/>
      <c r="I996" s="129"/>
      <c r="L996" s="128"/>
      <c r="M996" s="128"/>
      <c r="N996" s="128"/>
      <c r="O996" s="128"/>
      <c r="P996" s="128"/>
      <c r="Q996" s="128"/>
      <c r="R996" s="128"/>
      <c r="S996" s="128"/>
      <c r="T996" s="120">
        <f t="shared" si="166"/>
        <v>0</v>
      </c>
      <c r="U996" s="131"/>
      <c r="V996" s="131"/>
      <c r="W996" s="131">
        <f>SUMIFS($F$3:F996,$D$3:D996,D996,$C$3:C996,"Buy")+SUMIFS($F$3:F996,$D$3:D996,D996,$C$3:C996,"Coin Deposit",$E$3:E996,"&lt;&gt;")</f>
        <v>0</v>
      </c>
      <c r="X996" s="131">
        <f t="shared" si="167"/>
        <v>0</v>
      </c>
      <c r="Y996" s="131">
        <f>IF($D996=Y$1,SUMIFS($H$3:$H996,$G$3:$G996,Y$1,$C$3:$C996,"Sell"),0)</f>
        <v>0</v>
      </c>
      <c r="Z996" s="131">
        <f t="shared" si="168"/>
        <v>0</v>
      </c>
      <c r="AA996" s="131">
        <f>IF($D996=AA$1,SUMIFS($H$3:$H996,$G$3:$G996,AA$1,$C$3:$C996,"Sell"),0)</f>
        <v>0</v>
      </c>
      <c r="AB996" s="131">
        <f t="shared" si="169"/>
        <v>0</v>
      </c>
      <c r="AC996" s="131">
        <f>SUMIFS('Deductions and Deposits'!$H:$H,'Deductions and Deposits'!$G:$G,D996,'Deductions and Deposits'!$F:$F,"&lt;="&amp;B996)+SUMIFS($F$3:F996,$D$3:D996,D996,$C$3:C996,"Coin Deposit",$E$3:E996,"")</f>
        <v>0</v>
      </c>
      <c r="AD996" s="131">
        <f>SUMIFS('Deductions and Deposits'!$D:$D,'Deductions and Deposits'!$C:$C,D996)+SUMIFS($F:$F,$D:$D,D996,$C:$C,"Coin Deduction")</f>
        <v>0</v>
      </c>
      <c r="AE996" s="131">
        <f>Table5[[#This Row],[Column4]]+Table5[[#This Row],[Column14]]+Table5[[#This Row],[Column19]]+Table5[[#This Row],[Column12]]</f>
        <v>0</v>
      </c>
      <c r="AF996" s="131">
        <f>Table5[[#This Row],[Column5]]+Table5[[#This Row],[Column13]]+Table5[[#This Row],[Column21]]+Table5[[#This Row],[Column18]]</f>
        <v>0</v>
      </c>
      <c r="AG996" s="131">
        <f t="shared" si="170"/>
        <v>0</v>
      </c>
      <c r="AH996" s="131">
        <f t="shared" si="171"/>
        <v>0</v>
      </c>
      <c r="AI996" s="131">
        <f>Table5[[#This Row],[Column17]]-Table5[[#This Row],[Column20]]</f>
        <v>0</v>
      </c>
      <c r="AJ996" s="131">
        <f t="shared" si="172"/>
        <v>0</v>
      </c>
      <c r="AK996" s="131">
        <f t="shared" si="176"/>
        <v>0</v>
      </c>
      <c r="AL996" s="131">
        <f t="shared" si="173"/>
        <v>0</v>
      </c>
      <c r="AM996" s="131" t="str">
        <f t="shared" si="174"/>
        <v/>
      </c>
      <c r="AN996" s="131" t="str">
        <f t="shared" ca="1" si="175"/>
        <v/>
      </c>
    </row>
    <row r="997" spans="1:40" ht="20.25" customHeight="1" x14ac:dyDescent="0.3">
      <c r="A997" s="127"/>
      <c r="B997" s="164"/>
      <c r="C997" s="139"/>
      <c r="D997" s="140"/>
      <c r="E997" s="139"/>
      <c r="F997" s="139"/>
      <c r="G997" s="140"/>
      <c r="H997" s="139"/>
      <c r="I997" s="129"/>
      <c r="L997" s="128"/>
      <c r="M997" s="128"/>
      <c r="N997" s="128"/>
      <c r="O997" s="128"/>
      <c r="P997" s="128"/>
      <c r="Q997" s="128"/>
      <c r="R997" s="128"/>
      <c r="S997" s="128"/>
      <c r="T997" s="120">
        <f t="shared" si="166"/>
        <v>0</v>
      </c>
      <c r="U997" s="131"/>
      <c r="V997" s="131"/>
      <c r="W997" s="131">
        <f>SUMIFS($F$3:F997,$D$3:D997,D997,$C$3:C997,"Buy")+SUMIFS($F$3:F997,$D$3:D997,D997,$C$3:C997,"Coin Deposit",$E$3:E997,"&lt;&gt;")</f>
        <v>0</v>
      </c>
      <c r="X997" s="131">
        <f t="shared" si="167"/>
        <v>0</v>
      </c>
      <c r="Y997" s="131">
        <f>IF($D997=Y$1,SUMIFS($H$3:$H997,$G$3:$G997,Y$1,$C$3:$C997,"Sell"),0)</f>
        <v>0</v>
      </c>
      <c r="Z997" s="131">
        <f t="shared" si="168"/>
        <v>0</v>
      </c>
      <c r="AA997" s="131">
        <f>IF($D997=AA$1,SUMIFS($H$3:$H997,$G$3:$G997,AA$1,$C$3:$C997,"Sell"),0)</f>
        <v>0</v>
      </c>
      <c r="AB997" s="131">
        <f t="shared" si="169"/>
        <v>0</v>
      </c>
      <c r="AC997" s="131">
        <f>SUMIFS('Deductions and Deposits'!$H:$H,'Deductions and Deposits'!$G:$G,D997,'Deductions and Deposits'!$F:$F,"&lt;="&amp;B997)+SUMIFS($F$3:F997,$D$3:D997,D997,$C$3:C997,"Coin Deposit",$E$3:E997,"")</f>
        <v>0</v>
      </c>
      <c r="AD997" s="131">
        <f>SUMIFS('Deductions and Deposits'!$D:$D,'Deductions and Deposits'!$C:$C,D997)+SUMIFS($F:$F,$D:$D,D997,$C:$C,"Coin Deduction")</f>
        <v>0</v>
      </c>
      <c r="AE997" s="131">
        <f>Table5[[#This Row],[Column4]]+Table5[[#This Row],[Column14]]+Table5[[#This Row],[Column19]]+Table5[[#This Row],[Column12]]</f>
        <v>0</v>
      </c>
      <c r="AF997" s="131">
        <f>Table5[[#This Row],[Column5]]+Table5[[#This Row],[Column13]]+Table5[[#This Row],[Column21]]+Table5[[#This Row],[Column18]]</f>
        <v>0</v>
      </c>
      <c r="AG997" s="131">
        <f t="shared" si="170"/>
        <v>0</v>
      </c>
      <c r="AH997" s="131">
        <f t="shared" si="171"/>
        <v>0</v>
      </c>
      <c r="AI997" s="131">
        <f>Table5[[#This Row],[Column17]]-Table5[[#This Row],[Column20]]</f>
        <v>0</v>
      </c>
      <c r="AJ997" s="131">
        <f t="shared" si="172"/>
        <v>0</v>
      </c>
      <c r="AK997" s="131">
        <f t="shared" si="176"/>
        <v>0</v>
      </c>
      <c r="AL997" s="131">
        <f t="shared" si="173"/>
        <v>0</v>
      </c>
      <c r="AM997" s="131" t="str">
        <f t="shared" si="174"/>
        <v/>
      </c>
      <c r="AN997" s="131" t="str">
        <f t="shared" ca="1" si="175"/>
        <v/>
      </c>
    </row>
    <row r="998" spans="1:40" ht="20.25" customHeight="1" x14ac:dyDescent="0.3">
      <c r="A998" s="127"/>
      <c r="B998" s="164"/>
      <c r="C998" s="139"/>
      <c r="D998" s="140"/>
      <c r="E998" s="139"/>
      <c r="F998" s="139"/>
      <c r="G998" s="140"/>
      <c r="H998" s="139"/>
      <c r="I998" s="129"/>
      <c r="L998" s="128"/>
      <c r="M998" s="128"/>
      <c r="N998" s="128"/>
      <c r="O998" s="128"/>
      <c r="P998" s="128"/>
      <c r="Q998" s="128"/>
      <c r="R998" s="128"/>
      <c r="S998" s="128"/>
      <c r="T998" s="120">
        <f t="shared" si="166"/>
        <v>0</v>
      </c>
      <c r="U998" s="131"/>
      <c r="V998" s="131"/>
      <c r="W998" s="131">
        <f>SUMIFS($F$3:F998,$D$3:D998,D998,$C$3:C998,"Buy")+SUMIFS($F$3:F998,$D$3:D998,D998,$C$3:C998,"Coin Deposit",$E$3:E998,"&lt;&gt;")</f>
        <v>0</v>
      </c>
      <c r="X998" s="131">
        <f t="shared" si="167"/>
        <v>0</v>
      </c>
      <c r="Y998" s="131">
        <f>IF($D998=Y$1,SUMIFS($H$3:$H998,$G$3:$G998,Y$1,$C$3:$C998,"Sell"),0)</f>
        <v>0</v>
      </c>
      <c r="Z998" s="131">
        <f t="shared" si="168"/>
        <v>0</v>
      </c>
      <c r="AA998" s="131">
        <f>IF($D998=AA$1,SUMIFS($H$3:$H998,$G$3:$G998,AA$1,$C$3:$C998,"Sell"),0)</f>
        <v>0</v>
      </c>
      <c r="AB998" s="131">
        <f t="shared" si="169"/>
        <v>0</v>
      </c>
      <c r="AC998" s="131">
        <f>SUMIFS('Deductions and Deposits'!$H:$H,'Deductions and Deposits'!$G:$G,D998,'Deductions and Deposits'!$F:$F,"&lt;="&amp;B998)+SUMIFS($F$3:F998,$D$3:D998,D998,$C$3:C998,"Coin Deposit",$E$3:E998,"")</f>
        <v>0</v>
      </c>
      <c r="AD998" s="131">
        <f>SUMIFS('Deductions and Deposits'!$D:$D,'Deductions and Deposits'!$C:$C,D998)+SUMIFS($F:$F,$D:$D,D998,$C:$C,"Coin Deduction")</f>
        <v>0</v>
      </c>
      <c r="AE998" s="131">
        <f>Table5[[#This Row],[Column4]]+Table5[[#This Row],[Column14]]+Table5[[#This Row],[Column19]]+Table5[[#This Row],[Column12]]</f>
        <v>0</v>
      </c>
      <c r="AF998" s="131">
        <f>Table5[[#This Row],[Column5]]+Table5[[#This Row],[Column13]]+Table5[[#This Row],[Column21]]+Table5[[#This Row],[Column18]]</f>
        <v>0</v>
      </c>
      <c r="AG998" s="131">
        <f t="shared" si="170"/>
        <v>0</v>
      </c>
      <c r="AH998" s="131">
        <f t="shared" si="171"/>
        <v>0</v>
      </c>
      <c r="AI998" s="131">
        <f>Table5[[#This Row],[Column17]]-Table5[[#This Row],[Column20]]</f>
        <v>0</v>
      </c>
      <c r="AJ998" s="131">
        <f t="shared" si="172"/>
        <v>0</v>
      </c>
      <c r="AK998" s="131">
        <f t="shared" si="176"/>
        <v>0</v>
      </c>
      <c r="AL998" s="131">
        <f t="shared" si="173"/>
        <v>0</v>
      </c>
      <c r="AM998" s="131" t="str">
        <f t="shared" si="174"/>
        <v/>
      </c>
      <c r="AN998" s="131" t="str">
        <f t="shared" ca="1" si="175"/>
        <v/>
      </c>
    </row>
    <row r="999" spans="1:40" ht="20.25" customHeight="1" x14ac:dyDescent="0.3">
      <c r="A999" s="127"/>
      <c r="B999" s="164"/>
      <c r="C999" s="139"/>
      <c r="D999" s="140"/>
      <c r="E999" s="139"/>
      <c r="F999" s="139"/>
      <c r="G999" s="140"/>
      <c r="H999" s="139"/>
      <c r="I999" s="129"/>
      <c r="L999" s="128"/>
      <c r="M999" s="128"/>
      <c r="N999" s="128"/>
      <c r="O999" s="128"/>
      <c r="P999" s="128"/>
      <c r="Q999" s="128"/>
      <c r="R999" s="128"/>
      <c r="S999" s="128"/>
      <c r="T999" s="120">
        <f t="shared" si="166"/>
        <v>0</v>
      </c>
      <c r="U999" s="131"/>
      <c r="V999" s="131"/>
      <c r="W999" s="131">
        <f>SUMIFS($F$3:F999,$D$3:D999,D999,$C$3:C999,"Buy")+SUMIFS($F$3:F999,$D$3:D999,D999,$C$3:C999,"Coin Deposit",$E$3:E999,"&lt;&gt;")</f>
        <v>0</v>
      </c>
      <c r="X999" s="131">
        <f t="shared" si="167"/>
        <v>0</v>
      </c>
      <c r="Y999" s="131">
        <f>IF($D999=Y$1,SUMIFS($H$3:$H999,$G$3:$G999,Y$1,$C$3:$C999,"Sell"),0)</f>
        <v>0</v>
      </c>
      <c r="Z999" s="131">
        <f t="shared" si="168"/>
        <v>0</v>
      </c>
      <c r="AA999" s="131">
        <f>IF($D999=AA$1,SUMIFS($H$3:$H999,$G$3:$G999,AA$1,$C$3:$C999,"Sell"),0)</f>
        <v>0</v>
      </c>
      <c r="AB999" s="131">
        <f t="shared" si="169"/>
        <v>0</v>
      </c>
      <c r="AC999" s="131">
        <f>SUMIFS('Deductions and Deposits'!$H:$H,'Deductions and Deposits'!$G:$G,D999,'Deductions and Deposits'!$F:$F,"&lt;="&amp;B999)+SUMIFS($F$3:F999,$D$3:D999,D999,$C$3:C999,"Coin Deposit",$E$3:E999,"")</f>
        <v>0</v>
      </c>
      <c r="AD999" s="131">
        <f>SUMIFS('Deductions and Deposits'!$D:$D,'Deductions and Deposits'!$C:$C,D999)+SUMIFS($F:$F,$D:$D,D999,$C:$C,"Coin Deduction")</f>
        <v>0</v>
      </c>
      <c r="AE999" s="131">
        <f>Table5[[#This Row],[Column4]]+Table5[[#This Row],[Column14]]+Table5[[#This Row],[Column19]]+Table5[[#This Row],[Column12]]</f>
        <v>0</v>
      </c>
      <c r="AF999" s="131">
        <f>Table5[[#This Row],[Column5]]+Table5[[#This Row],[Column13]]+Table5[[#This Row],[Column21]]+Table5[[#This Row],[Column18]]</f>
        <v>0</v>
      </c>
      <c r="AG999" s="131">
        <f t="shared" si="170"/>
        <v>0</v>
      </c>
      <c r="AH999" s="131">
        <f t="shared" si="171"/>
        <v>0</v>
      </c>
      <c r="AI999" s="131">
        <f>Table5[[#This Row],[Column17]]-Table5[[#This Row],[Column20]]</f>
        <v>0</v>
      </c>
      <c r="AJ999" s="131">
        <f t="shared" si="172"/>
        <v>0</v>
      </c>
      <c r="AK999" s="131">
        <f t="shared" si="176"/>
        <v>0</v>
      </c>
      <c r="AL999" s="131">
        <f t="shared" si="173"/>
        <v>0</v>
      </c>
      <c r="AM999" s="131" t="str">
        <f t="shared" si="174"/>
        <v/>
      </c>
      <c r="AN999" s="131" t="str">
        <f t="shared" ca="1" si="175"/>
        <v/>
      </c>
    </row>
    <row r="1000" spans="1:40" ht="20.25" customHeight="1" x14ac:dyDescent="0.3">
      <c r="A1000" s="127"/>
      <c r="B1000" s="164"/>
      <c r="C1000" s="139"/>
      <c r="D1000" s="140"/>
      <c r="E1000" s="139"/>
      <c r="F1000" s="139"/>
      <c r="G1000" s="140"/>
      <c r="H1000" s="139"/>
      <c r="I1000" s="129"/>
      <c r="L1000" s="128"/>
      <c r="M1000" s="128"/>
      <c r="N1000" s="128"/>
      <c r="O1000" s="128"/>
      <c r="P1000" s="128"/>
      <c r="Q1000" s="128"/>
      <c r="R1000" s="128"/>
      <c r="S1000" s="128"/>
      <c r="T1000" s="120">
        <f t="shared" si="166"/>
        <v>0</v>
      </c>
      <c r="U1000" s="131"/>
      <c r="V1000" s="131"/>
      <c r="W1000" s="131">
        <f>SUMIFS($F$3:F1000,$D$3:D1000,D1000,$C$3:C1000,"Buy")+SUMIFS($F$3:F1000,$D$3:D1000,D1000,$C$3:C1000,"Coin Deposit",$E$3:E1000,"&lt;&gt;")</f>
        <v>0</v>
      </c>
      <c r="X1000" s="131">
        <f t="shared" si="167"/>
        <v>0</v>
      </c>
      <c r="Y1000" s="131">
        <f>IF($D1000=Y$1,SUMIFS($H$3:$H1000,$G$3:$G1000,Y$1,$C$3:$C1000,"Sell"),0)</f>
        <v>0</v>
      </c>
      <c r="Z1000" s="131">
        <f t="shared" si="168"/>
        <v>0</v>
      </c>
      <c r="AA1000" s="131">
        <f>IF($D1000=AA$1,SUMIFS($H$3:$H1000,$G$3:$G1000,AA$1,$C$3:$C1000,"Sell"),0)</f>
        <v>0</v>
      </c>
      <c r="AB1000" s="131">
        <f t="shared" si="169"/>
        <v>0</v>
      </c>
      <c r="AC1000" s="131">
        <f>SUMIFS('Deductions and Deposits'!$H:$H,'Deductions and Deposits'!$G:$G,D1000,'Deductions and Deposits'!$F:$F,"&lt;="&amp;B1000)+SUMIFS($F$3:F1000,$D$3:D1000,D1000,$C$3:C1000,"Coin Deposit",$E$3:E1000,"")</f>
        <v>0</v>
      </c>
      <c r="AD1000" s="131">
        <f>SUMIFS('Deductions and Deposits'!$D:$D,'Deductions and Deposits'!$C:$C,D1000)+SUMIFS($F:$F,$D:$D,D1000,$C:$C,"Coin Deduction")</f>
        <v>0</v>
      </c>
      <c r="AE1000" s="131">
        <f>Table5[[#This Row],[Column4]]+Table5[[#This Row],[Column14]]+Table5[[#This Row],[Column19]]+Table5[[#This Row],[Column12]]</f>
        <v>0</v>
      </c>
      <c r="AF1000" s="131">
        <f>Table5[[#This Row],[Column5]]+Table5[[#This Row],[Column13]]+Table5[[#This Row],[Column21]]+Table5[[#This Row],[Column18]]</f>
        <v>0</v>
      </c>
      <c r="AG1000" s="131">
        <f t="shared" si="170"/>
        <v>0</v>
      </c>
      <c r="AH1000" s="131">
        <f t="shared" si="171"/>
        <v>0</v>
      </c>
      <c r="AI1000" s="131">
        <f>Table5[[#This Row],[Column17]]-Table5[[#This Row],[Column20]]</f>
        <v>0</v>
      </c>
      <c r="AJ1000" s="131">
        <f t="shared" si="172"/>
        <v>0</v>
      </c>
      <c r="AK1000" s="131">
        <f t="shared" si="176"/>
        <v>0</v>
      </c>
      <c r="AL1000" s="131">
        <f t="shared" si="173"/>
        <v>0</v>
      </c>
      <c r="AM1000" s="131" t="str">
        <f t="shared" si="174"/>
        <v/>
      </c>
      <c r="AN1000" s="131" t="str">
        <f t="shared" ca="1" si="175"/>
        <v/>
      </c>
    </row>
    <row r="1001" spans="1:40" ht="20.25" customHeight="1" x14ac:dyDescent="0.3">
      <c r="A1001" s="127"/>
      <c r="B1001" s="164"/>
      <c r="C1001" s="139"/>
      <c r="D1001" s="140"/>
      <c r="E1001" s="139"/>
      <c r="F1001" s="139"/>
      <c r="G1001" s="140"/>
      <c r="H1001" s="139"/>
      <c r="I1001" s="129"/>
      <c r="L1001" s="128"/>
      <c r="M1001" s="128"/>
      <c r="N1001" s="128"/>
      <c r="O1001" s="128"/>
      <c r="P1001" s="128"/>
      <c r="Q1001" s="128"/>
      <c r="R1001" s="128"/>
      <c r="S1001" s="128"/>
      <c r="T1001" s="120">
        <f t="shared" si="166"/>
        <v>0</v>
      </c>
      <c r="U1001" s="131"/>
      <c r="V1001" s="131"/>
      <c r="W1001" s="131">
        <f>SUMIFS($F$3:F1001,$D$3:D1001,D1001,$C$3:C1001,"Buy")+SUMIFS($F$3:F1001,$D$3:D1001,D1001,$C$3:C1001,"Coin Deposit",$E$3:E1001,"&lt;&gt;")</f>
        <v>0</v>
      </c>
      <c r="X1001" s="131">
        <f t="shared" si="167"/>
        <v>0</v>
      </c>
      <c r="Y1001" s="131">
        <f>IF($D1001=Y$1,SUMIFS($H$3:$H1001,$G$3:$G1001,Y$1,$C$3:$C1001,"Sell"),0)</f>
        <v>0</v>
      </c>
      <c r="Z1001" s="131">
        <f t="shared" si="168"/>
        <v>0</v>
      </c>
      <c r="AA1001" s="131">
        <f>IF($D1001=AA$1,SUMIFS($H$3:$H1001,$G$3:$G1001,AA$1,$C$3:$C1001,"Sell"),0)</f>
        <v>0</v>
      </c>
      <c r="AB1001" s="131">
        <f t="shared" si="169"/>
        <v>0</v>
      </c>
      <c r="AC1001" s="131">
        <f>SUMIFS('Deductions and Deposits'!$H:$H,'Deductions and Deposits'!$G:$G,D1001,'Deductions and Deposits'!$F:$F,"&lt;="&amp;B1001)+SUMIFS($F$3:F1001,$D$3:D1001,D1001,$C$3:C1001,"Coin Deposit",$E$3:E1001,"")</f>
        <v>0</v>
      </c>
      <c r="AD1001" s="131">
        <f>SUMIFS('Deductions and Deposits'!$D:$D,'Deductions and Deposits'!$C:$C,D1001)+SUMIFS($F:$F,$D:$D,D1001,$C:$C,"Coin Deduction")</f>
        <v>0</v>
      </c>
      <c r="AE1001" s="131">
        <f>Table5[[#This Row],[Column4]]+Table5[[#This Row],[Column14]]+Table5[[#This Row],[Column19]]+Table5[[#This Row],[Column12]]</f>
        <v>0</v>
      </c>
      <c r="AF1001" s="131">
        <f>Table5[[#This Row],[Column5]]+Table5[[#This Row],[Column13]]+Table5[[#This Row],[Column21]]+Table5[[#This Row],[Column18]]</f>
        <v>0</v>
      </c>
      <c r="AG1001" s="131">
        <f t="shared" si="170"/>
        <v>0</v>
      </c>
      <c r="AH1001" s="131">
        <f t="shared" si="171"/>
        <v>0</v>
      </c>
      <c r="AI1001" s="131">
        <f>Table5[[#This Row],[Column17]]-Table5[[#This Row],[Column20]]</f>
        <v>0</v>
      </c>
      <c r="AJ1001" s="131">
        <f t="shared" si="172"/>
        <v>0</v>
      </c>
      <c r="AK1001" s="131">
        <f t="shared" si="176"/>
        <v>0</v>
      </c>
      <c r="AL1001" s="131">
        <f t="shared" si="173"/>
        <v>0</v>
      </c>
      <c r="AM1001" s="131" t="str">
        <f t="shared" si="174"/>
        <v/>
      </c>
      <c r="AN1001" s="131" t="str">
        <f t="shared" ca="1" si="175"/>
        <v/>
      </c>
    </row>
    <row r="1002" spans="1:40" ht="20.25" customHeight="1" x14ac:dyDescent="0.3">
      <c r="A1002" s="127"/>
      <c r="B1002" s="164"/>
      <c r="C1002" s="139"/>
      <c r="D1002" s="140"/>
      <c r="E1002" s="139"/>
      <c r="F1002" s="139"/>
      <c r="G1002" s="140"/>
      <c r="H1002" s="139"/>
      <c r="I1002" s="129"/>
      <c r="L1002" s="128"/>
      <c r="M1002" s="128"/>
      <c r="N1002" s="128"/>
      <c r="O1002" s="128"/>
      <c r="P1002" s="128"/>
      <c r="Q1002" s="128"/>
      <c r="R1002" s="128"/>
      <c r="S1002" s="128"/>
      <c r="T1002" s="120">
        <f t="shared" si="166"/>
        <v>0</v>
      </c>
      <c r="U1002" s="131"/>
      <c r="V1002" s="131"/>
      <c r="W1002" s="131">
        <f>SUMIFS($F$3:F1002,$D$3:D1002,D1002,$C$3:C1002,"Buy")+SUMIFS($F$3:F1002,$D$3:D1002,D1002,$C$3:C1002,"Coin Deposit",$E$3:E1002,"&lt;&gt;")</f>
        <v>0</v>
      </c>
      <c r="X1002" s="131">
        <f t="shared" si="167"/>
        <v>0</v>
      </c>
      <c r="Y1002" s="131">
        <f>IF($D1002=Y$1,SUMIFS($H$3:$H1002,$G$3:$G1002,Y$1,$C$3:$C1002,"Sell"),0)</f>
        <v>0</v>
      </c>
      <c r="Z1002" s="131">
        <f t="shared" si="168"/>
        <v>0</v>
      </c>
      <c r="AA1002" s="131">
        <f>IF($D1002=AA$1,SUMIFS($H$3:$H1002,$G$3:$G1002,AA$1,$C$3:$C1002,"Sell"),0)</f>
        <v>0</v>
      </c>
      <c r="AB1002" s="131">
        <f t="shared" si="169"/>
        <v>0</v>
      </c>
      <c r="AC1002" s="131">
        <f>SUMIFS('Deductions and Deposits'!$H:$H,'Deductions and Deposits'!$G:$G,D1002,'Deductions and Deposits'!$F:$F,"&lt;="&amp;B1002)+SUMIFS($F$3:F1002,$D$3:D1002,D1002,$C$3:C1002,"Coin Deposit",$E$3:E1002,"")</f>
        <v>0</v>
      </c>
      <c r="AD1002" s="131">
        <f>SUMIFS('Deductions and Deposits'!$D:$D,'Deductions and Deposits'!$C:$C,D1002)+SUMIFS($F:$F,$D:$D,D1002,$C:$C,"Coin Deduction")</f>
        <v>0</v>
      </c>
      <c r="AE1002" s="131">
        <f>Table5[[#This Row],[Column4]]+Table5[[#This Row],[Column14]]+Table5[[#This Row],[Column19]]+Table5[[#This Row],[Column12]]</f>
        <v>0</v>
      </c>
      <c r="AF1002" s="131">
        <f>Table5[[#This Row],[Column5]]+Table5[[#This Row],[Column13]]+Table5[[#This Row],[Column21]]+Table5[[#This Row],[Column18]]</f>
        <v>0</v>
      </c>
      <c r="AG1002" s="131">
        <f t="shared" si="170"/>
        <v>0</v>
      </c>
      <c r="AH1002" s="131">
        <f t="shared" si="171"/>
        <v>0</v>
      </c>
      <c r="AI1002" s="131">
        <f>Table5[[#This Row],[Column17]]-Table5[[#This Row],[Column20]]</f>
        <v>0</v>
      </c>
      <c r="AJ1002" s="131">
        <f t="shared" si="172"/>
        <v>0</v>
      </c>
      <c r="AK1002" s="131">
        <f t="shared" si="176"/>
        <v>0</v>
      </c>
      <c r="AL1002" s="131">
        <f t="shared" si="173"/>
        <v>0</v>
      </c>
      <c r="AM1002" s="131" t="str">
        <f t="shared" si="174"/>
        <v/>
      </c>
      <c r="AN1002" s="131" t="str">
        <f t="shared" ca="1" si="175"/>
        <v/>
      </c>
    </row>
    <row r="1003" spans="1:40" ht="20.25" customHeight="1" x14ac:dyDescent="0.3">
      <c r="A1003" s="127"/>
      <c r="B1003" s="164"/>
      <c r="C1003" s="139"/>
      <c r="D1003" s="140"/>
      <c r="E1003" s="139"/>
      <c r="F1003" s="139"/>
      <c r="G1003" s="140"/>
      <c r="H1003" s="139"/>
      <c r="I1003" s="129"/>
      <c r="L1003" s="128"/>
      <c r="M1003" s="128"/>
      <c r="N1003" s="128"/>
      <c r="O1003" s="128"/>
      <c r="P1003" s="128"/>
      <c r="Q1003" s="128"/>
      <c r="R1003" s="128"/>
      <c r="S1003" s="128"/>
      <c r="T1003" s="120">
        <f t="shared" si="166"/>
        <v>0</v>
      </c>
      <c r="U1003" s="131"/>
      <c r="V1003" s="131"/>
      <c r="W1003" s="131">
        <f>SUMIFS($F$3:F1003,$D$3:D1003,D1003,$C$3:C1003,"Buy")+SUMIFS($F$3:F1003,$D$3:D1003,D1003,$C$3:C1003,"Coin Deposit",$E$3:E1003,"&lt;&gt;")</f>
        <v>0</v>
      </c>
      <c r="X1003" s="131">
        <f t="shared" si="167"/>
        <v>0</v>
      </c>
      <c r="Y1003" s="131">
        <f>IF($D1003=Y$1,SUMIFS($H$3:$H1003,$G$3:$G1003,Y$1,$C$3:$C1003,"Sell"),0)</f>
        <v>0</v>
      </c>
      <c r="Z1003" s="131">
        <f t="shared" si="168"/>
        <v>0</v>
      </c>
      <c r="AA1003" s="131">
        <f>IF($D1003=AA$1,SUMIFS($H$3:$H1003,$G$3:$G1003,AA$1,$C$3:$C1003,"Sell"),0)</f>
        <v>0</v>
      </c>
      <c r="AB1003" s="131">
        <f t="shared" si="169"/>
        <v>0</v>
      </c>
      <c r="AC1003" s="131">
        <f>SUMIFS('Deductions and Deposits'!$H:$H,'Deductions and Deposits'!$G:$G,D1003,'Deductions and Deposits'!$F:$F,"&lt;="&amp;B1003)+SUMIFS($F$3:F1003,$D$3:D1003,D1003,$C$3:C1003,"Coin Deposit",$E$3:E1003,"")</f>
        <v>0</v>
      </c>
      <c r="AD1003" s="131">
        <f>SUMIFS('Deductions and Deposits'!$D:$D,'Deductions and Deposits'!$C:$C,D1003)+SUMIFS($F:$F,$D:$D,D1003,$C:$C,"Coin Deduction")</f>
        <v>0</v>
      </c>
      <c r="AE1003" s="131">
        <f>Table5[[#This Row],[Column4]]+Table5[[#This Row],[Column14]]+Table5[[#This Row],[Column19]]+Table5[[#This Row],[Column12]]</f>
        <v>0</v>
      </c>
      <c r="AF1003" s="131">
        <f>Table5[[#This Row],[Column5]]+Table5[[#This Row],[Column13]]+Table5[[#This Row],[Column21]]+Table5[[#This Row],[Column18]]</f>
        <v>0</v>
      </c>
      <c r="AG1003" s="131">
        <f t="shared" si="170"/>
        <v>0</v>
      </c>
      <c r="AH1003" s="131">
        <f t="shared" si="171"/>
        <v>0</v>
      </c>
      <c r="AI1003" s="131">
        <f>Table5[[#This Row],[Column17]]-Table5[[#This Row],[Column20]]</f>
        <v>0</v>
      </c>
      <c r="AJ1003" s="131">
        <f t="shared" si="172"/>
        <v>0</v>
      </c>
      <c r="AK1003" s="131">
        <f t="shared" si="176"/>
        <v>0</v>
      </c>
      <c r="AL1003" s="131">
        <f t="shared" si="173"/>
        <v>0</v>
      </c>
      <c r="AM1003" s="131" t="str">
        <f t="shared" si="174"/>
        <v/>
      </c>
      <c r="AN1003" s="131" t="str">
        <f t="shared" ca="1" si="175"/>
        <v/>
      </c>
    </row>
    <row r="1004" spans="1:40" ht="20.25" customHeight="1" x14ac:dyDescent="0.3">
      <c r="A1004" s="127"/>
      <c r="B1004" s="164"/>
      <c r="C1004" s="139"/>
      <c r="D1004" s="140"/>
      <c r="E1004" s="139"/>
      <c r="F1004" s="139"/>
      <c r="G1004" s="140"/>
      <c r="H1004" s="139"/>
      <c r="I1004" s="129"/>
      <c r="L1004" s="128"/>
      <c r="M1004" s="128"/>
      <c r="N1004" s="128"/>
      <c r="O1004" s="128"/>
      <c r="P1004" s="128"/>
      <c r="Q1004" s="128"/>
      <c r="R1004" s="128"/>
      <c r="S1004" s="128"/>
      <c r="T1004" s="120">
        <f t="shared" si="166"/>
        <v>0</v>
      </c>
      <c r="U1004" s="131"/>
      <c r="V1004" s="131"/>
      <c r="W1004" s="131">
        <f>SUMIFS($F$3:F1004,$D$3:D1004,D1004,$C$3:C1004,"Buy")+SUMIFS($F$3:F1004,$D$3:D1004,D1004,$C$3:C1004,"Coin Deposit",$E$3:E1004,"&lt;&gt;")</f>
        <v>0</v>
      </c>
      <c r="X1004" s="131">
        <f t="shared" si="167"/>
        <v>0</v>
      </c>
      <c r="Y1004" s="131">
        <f>IF($D1004=Y$1,SUMIFS($H$3:$H1004,$G$3:$G1004,Y$1,$C$3:$C1004,"Sell"),0)</f>
        <v>0</v>
      </c>
      <c r="Z1004" s="131">
        <f t="shared" si="168"/>
        <v>0</v>
      </c>
      <c r="AA1004" s="131">
        <f>IF($D1004=AA$1,SUMIFS($H$3:$H1004,$G$3:$G1004,AA$1,$C$3:$C1004,"Sell"),0)</f>
        <v>0</v>
      </c>
      <c r="AB1004" s="131">
        <f t="shared" si="169"/>
        <v>0</v>
      </c>
      <c r="AC1004" s="131">
        <f>SUMIFS('Deductions and Deposits'!$H:$H,'Deductions and Deposits'!$G:$G,D1004,'Deductions and Deposits'!$F:$F,"&lt;="&amp;B1004)+SUMIFS($F$3:F1004,$D$3:D1004,D1004,$C$3:C1004,"Coin Deposit",$E$3:E1004,"")</f>
        <v>0</v>
      </c>
      <c r="AD1004" s="131">
        <f>SUMIFS('Deductions and Deposits'!$D:$D,'Deductions and Deposits'!$C:$C,D1004)+SUMIFS($F:$F,$D:$D,D1004,$C:$C,"Coin Deduction")</f>
        <v>0</v>
      </c>
      <c r="AE1004" s="131">
        <f>Table5[[#This Row],[Column4]]+Table5[[#This Row],[Column14]]+Table5[[#This Row],[Column19]]+Table5[[#This Row],[Column12]]</f>
        <v>0</v>
      </c>
      <c r="AF1004" s="131">
        <f>Table5[[#This Row],[Column5]]+Table5[[#This Row],[Column13]]+Table5[[#This Row],[Column21]]+Table5[[#This Row],[Column18]]</f>
        <v>0</v>
      </c>
      <c r="AG1004" s="131">
        <f t="shared" si="170"/>
        <v>0</v>
      </c>
      <c r="AH1004" s="131">
        <f t="shared" si="171"/>
        <v>0</v>
      </c>
      <c r="AI1004" s="131">
        <f>Table5[[#This Row],[Column17]]-Table5[[#This Row],[Column20]]</f>
        <v>0</v>
      </c>
      <c r="AJ1004" s="131">
        <f t="shared" si="172"/>
        <v>0</v>
      </c>
      <c r="AK1004" s="131">
        <f t="shared" si="176"/>
        <v>0</v>
      </c>
      <c r="AL1004" s="131">
        <f t="shared" si="173"/>
        <v>0</v>
      </c>
      <c r="AM1004" s="131" t="str">
        <f t="shared" si="174"/>
        <v/>
      </c>
      <c r="AN1004" s="131" t="str">
        <f t="shared" ca="1" si="175"/>
        <v/>
      </c>
    </row>
    <row r="1005" spans="1:40" ht="20.25" customHeight="1" x14ac:dyDescent="0.3">
      <c r="A1005" s="127"/>
      <c r="B1005" s="164"/>
      <c r="C1005" s="139"/>
      <c r="D1005" s="140"/>
      <c r="E1005" s="139"/>
      <c r="F1005" s="139"/>
      <c r="G1005" s="140"/>
      <c r="H1005" s="139"/>
      <c r="I1005" s="129"/>
      <c r="L1005" s="128"/>
      <c r="M1005" s="128"/>
      <c r="N1005" s="128"/>
      <c r="O1005" s="128"/>
      <c r="P1005" s="128"/>
      <c r="Q1005" s="128"/>
      <c r="R1005" s="128"/>
      <c r="S1005" s="128"/>
      <c r="T1005" s="120">
        <f t="shared" si="166"/>
        <v>0</v>
      </c>
      <c r="U1005" s="131"/>
      <c r="V1005" s="131"/>
      <c r="W1005" s="131">
        <f>SUMIFS($F$3:F1005,$D$3:D1005,D1005,$C$3:C1005,"Buy")+SUMIFS($F$3:F1005,$D$3:D1005,D1005,$C$3:C1005,"Coin Deposit",$E$3:E1005,"&lt;&gt;")</f>
        <v>0</v>
      </c>
      <c r="X1005" s="131">
        <f t="shared" si="167"/>
        <v>0</v>
      </c>
      <c r="Y1005" s="131">
        <f>IF($D1005=Y$1,SUMIFS($H$3:$H1005,$G$3:$G1005,Y$1,$C$3:$C1005,"Sell"),0)</f>
        <v>0</v>
      </c>
      <c r="Z1005" s="131">
        <f t="shared" si="168"/>
        <v>0</v>
      </c>
      <c r="AA1005" s="131">
        <f>IF($D1005=AA$1,SUMIFS($H$3:$H1005,$G$3:$G1005,AA$1,$C$3:$C1005,"Sell"),0)</f>
        <v>0</v>
      </c>
      <c r="AB1005" s="131">
        <f t="shared" si="169"/>
        <v>0</v>
      </c>
      <c r="AC1005" s="131">
        <f>SUMIFS('Deductions and Deposits'!$H:$H,'Deductions and Deposits'!$G:$G,D1005,'Deductions and Deposits'!$F:$F,"&lt;="&amp;B1005)+SUMIFS($F$3:F1005,$D$3:D1005,D1005,$C$3:C1005,"Coin Deposit",$E$3:E1005,"")</f>
        <v>0</v>
      </c>
      <c r="AD1005" s="131">
        <f>SUMIFS('Deductions and Deposits'!$D:$D,'Deductions and Deposits'!$C:$C,D1005)+SUMIFS($F:$F,$D:$D,D1005,$C:$C,"Coin Deduction")</f>
        <v>0</v>
      </c>
      <c r="AE1005" s="131">
        <f>Table5[[#This Row],[Column4]]+Table5[[#This Row],[Column14]]+Table5[[#This Row],[Column19]]+Table5[[#This Row],[Column12]]</f>
        <v>0</v>
      </c>
      <c r="AF1005" s="131">
        <f>Table5[[#This Row],[Column5]]+Table5[[#This Row],[Column13]]+Table5[[#This Row],[Column21]]+Table5[[#This Row],[Column18]]</f>
        <v>0</v>
      </c>
      <c r="AG1005" s="131">
        <f t="shared" si="170"/>
        <v>0</v>
      </c>
      <c r="AH1005" s="131">
        <f t="shared" si="171"/>
        <v>0</v>
      </c>
      <c r="AI1005" s="131">
        <f>Table5[[#This Row],[Column17]]-Table5[[#This Row],[Column20]]</f>
        <v>0</v>
      </c>
      <c r="AJ1005" s="131">
        <f t="shared" si="172"/>
        <v>0</v>
      </c>
      <c r="AK1005" s="131">
        <f t="shared" si="176"/>
        <v>0</v>
      </c>
      <c r="AL1005" s="131">
        <f t="shared" si="173"/>
        <v>0</v>
      </c>
      <c r="AM1005" s="131" t="str">
        <f t="shared" si="174"/>
        <v/>
      </c>
      <c r="AN1005" s="131" t="str">
        <f t="shared" ca="1" si="175"/>
        <v/>
      </c>
    </row>
    <row r="1006" spans="1:40" ht="20.25" customHeight="1" x14ac:dyDescent="0.3">
      <c r="A1006" s="127"/>
      <c r="B1006" s="164"/>
      <c r="C1006" s="139"/>
      <c r="D1006" s="140"/>
      <c r="E1006" s="139"/>
      <c r="F1006" s="139"/>
      <c r="G1006" s="140"/>
      <c r="H1006" s="139"/>
      <c r="I1006" s="129"/>
      <c r="L1006" s="128"/>
      <c r="M1006" s="128"/>
      <c r="N1006" s="128"/>
      <c r="O1006" s="128"/>
      <c r="P1006" s="128"/>
      <c r="Q1006" s="128"/>
      <c r="R1006" s="128"/>
      <c r="S1006" s="128"/>
      <c r="T1006" s="120">
        <f t="shared" si="166"/>
        <v>0</v>
      </c>
      <c r="U1006" s="131"/>
      <c r="V1006" s="131"/>
      <c r="W1006" s="131">
        <f>SUMIFS($F$3:F1006,$D$3:D1006,D1006,$C$3:C1006,"Buy")+SUMIFS($F$3:F1006,$D$3:D1006,D1006,$C$3:C1006,"Coin Deposit",$E$3:E1006,"&lt;&gt;")</f>
        <v>0</v>
      </c>
      <c r="X1006" s="131">
        <f t="shared" si="167"/>
        <v>0</v>
      </c>
      <c r="Y1006" s="131">
        <f>IF($D1006=Y$1,SUMIFS($H$3:$H1006,$G$3:$G1006,Y$1,$C$3:$C1006,"Sell"),0)</f>
        <v>0</v>
      </c>
      <c r="Z1006" s="131">
        <f t="shared" si="168"/>
        <v>0</v>
      </c>
      <c r="AA1006" s="131">
        <f>IF($D1006=AA$1,SUMIFS($H$3:$H1006,$G$3:$G1006,AA$1,$C$3:$C1006,"Sell"),0)</f>
        <v>0</v>
      </c>
      <c r="AB1006" s="131">
        <f t="shared" si="169"/>
        <v>0</v>
      </c>
      <c r="AC1006" s="131">
        <f>SUMIFS('Deductions and Deposits'!$H:$H,'Deductions and Deposits'!$G:$G,D1006,'Deductions and Deposits'!$F:$F,"&lt;="&amp;B1006)+SUMIFS($F$3:F1006,$D$3:D1006,D1006,$C$3:C1006,"Coin Deposit",$E$3:E1006,"")</f>
        <v>0</v>
      </c>
      <c r="AD1006" s="131">
        <f>SUMIFS('Deductions and Deposits'!$D:$D,'Deductions and Deposits'!$C:$C,D1006)+SUMIFS($F:$F,$D:$D,D1006,$C:$C,"Coin Deduction")</f>
        <v>0</v>
      </c>
      <c r="AE1006" s="131">
        <f>Table5[[#This Row],[Column4]]+Table5[[#This Row],[Column14]]+Table5[[#This Row],[Column19]]+Table5[[#This Row],[Column12]]</f>
        <v>0</v>
      </c>
      <c r="AF1006" s="131">
        <f>Table5[[#This Row],[Column5]]+Table5[[#This Row],[Column13]]+Table5[[#This Row],[Column21]]+Table5[[#This Row],[Column18]]</f>
        <v>0</v>
      </c>
      <c r="AG1006" s="131">
        <f t="shared" si="170"/>
        <v>0</v>
      </c>
      <c r="AH1006" s="131">
        <f t="shared" si="171"/>
        <v>0</v>
      </c>
      <c r="AI1006" s="131">
        <f>Table5[[#This Row],[Column17]]-Table5[[#This Row],[Column20]]</f>
        <v>0</v>
      </c>
      <c r="AJ1006" s="131">
        <f t="shared" si="172"/>
        <v>0</v>
      </c>
      <c r="AK1006" s="131">
        <f t="shared" si="176"/>
        <v>0</v>
      </c>
      <c r="AL1006" s="131">
        <f t="shared" si="173"/>
        <v>0</v>
      </c>
      <c r="AM1006" s="131" t="str">
        <f t="shared" si="174"/>
        <v/>
      </c>
      <c r="AN1006" s="131" t="str">
        <f t="shared" ca="1" si="175"/>
        <v/>
      </c>
    </row>
    <row r="1007" spans="1:40" ht="20.25" customHeight="1" x14ac:dyDescent="0.3">
      <c r="A1007" s="127"/>
      <c r="B1007" s="164"/>
      <c r="C1007" s="139"/>
      <c r="D1007" s="140"/>
      <c r="E1007" s="139"/>
      <c r="F1007" s="139"/>
      <c r="G1007" s="140"/>
      <c r="H1007" s="139"/>
      <c r="I1007" s="129"/>
      <c r="L1007" s="128"/>
      <c r="M1007" s="128"/>
      <c r="N1007" s="128"/>
      <c r="O1007" s="128"/>
      <c r="P1007" s="128"/>
      <c r="Q1007" s="128"/>
      <c r="R1007" s="128"/>
      <c r="S1007" s="128"/>
      <c r="T1007" s="120">
        <f t="shared" si="166"/>
        <v>0</v>
      </c>
      <c r="U1007" s="131"/>
      <c r="V1007" s="131"/>
      <c r="W1007" s="131">
        <f>SUMIFS($F$3:F1007,$D$3:D1007,D1007,$C$3:C1007,"Buy")+SUMIFS($F$3:F1007,$D$3:D1007,D1007,$C$3:C1007,"Coin Deposit",$E$3:E1007,"&lt;&gt;")</f>
        <v>0</v>
      </c>
      <c r="X1007" s="131">
        <f t="shared" si="167"/>
        <v>0</v>
      </c>
      <c r="Y1007" s="131">
        <f>IF($D1007=Y$1,SUMIFS($H$3:$H1007,$G$3:$G1007,Y$1,$C$3:$C1007,"Sell"),0)</f>
        <v>0</v>
      </c>
      <c r="Z1007" s="131">
        <f t="shared" si="168"/>
        <v>0</v>
      </c>
      <c r="AA1007" s="131">
        <f>IF($D1007=AA$1,SUMIFS($H$3:$H1007,$G$3:$G1007,AA$1,$C$3:$C1007,"Sell"),0)</f>
        <v>0</v>
      </c>
      <c r="AB1007" s="131">
        <f t="shared" si="169"/>
        <v>0</v>
      </c>
      <c r="AC1007" s="131">
        <f>SUMIFS('Deductions and Deposits'!$H:$H,'Deductions and Deposits'!$G:$G,D1007,'Deductions and Deposits'!$F:$F,"&lt;="&amp;B1007)+SUMIFS($F$3:F1007,$D$3:D1007,D1007,$C$3:C1007,"Coin Deposit",$E$3:E1007,"")</f>
        <v>0</v>
      </c>
      <c r="AD1007" s="131">
        <f>SUMIFS('Deductions and Deposits'!$D:$D,'Deductions and Deposits'!$C:$C,D1007)+SUMIFS($F:$F,$D:$D,D1007,$C:$C,"Coin Deduction")</f>
        <v>0</v>
      </c>
      <c r="AE1007" s="131">
        <f>Table5[[#This Row],[Column4]]+Table5[[#This Row],[Column14]]+Table5[[#This Row],[Column19]]+Table5[[#This Row],[Column12]]</f>
        <v>0</v>
      </c>
      <c r="AF1007" s="131">
        <f>Table5[[#This Row],[Column5]]+Table5[[#This Row],[Column13]]+Table5[[#This Row],[Column21]]+Table5[[#This Row],[Column18]]</f>
        <v>0</v>
      </c>
      <c r="AG1007" s="131">
        <f t="shared" si="170"/>
        <v>0</v>
      </c>
      <c r="AH1007" s="131">
        <f t="shared" si="171"/>
        <v>0</v>
      </c>
      <c r="AI1007" s="131">
        <f>Table5[[#This Row],[Column17]]-Table5[[#This Row],[Column20]]</f>
        <v>0</v>
      </c>
      <c r="AJ1007" s="131">
        <f t="shared" si="172"/>
        <v>0</v>
      </c>
      <c r="AK1007" s="131">
        <f t="shared" si="176"/>
        <v>0</v>
      </c>
      <c r="AL1007" s="131">
        <f t="shared" si="173"/>
        <v>0</v>
      </c>
      <c r="AM1007" s="131" t="str">
        <f t="shared" si="174"/>
        <v/>
      </c>
      <c r="AN1007" s="131" t="str">
        <f t="shared" ca="1" si="175"/>
        <v/>
      </c>
    </row>
    <row r="1008" spans="1:40" ht="20.25" customHeight="1" x14ac:dyDescent="0.3">
      <c r="A1008" s="127"/>
      <c r="B1008" s="164"/>
      <c r="C1008" s="139"/>
      <c r="D1008" s="140"/>
      <c r="E1008" s="139"/>
      <c r="F1008" s="139"/>
      <c r="G1008" s="140"/>
      <c r="H1008" s="139"/>
      <c r="I1008" s="129"/>
      <c r="L1008" s="128"/>
      <c r="M1008" s="128"/>
      <c r="N1008" s="128"/>
      <c r="O1008" s="128"/>
      <c r="P1008" s="128"/>
      <c r="Q1008" s="128"/>
      <c r="R1008" s="128"/>
      <c r="S1008" s="128"/>
      <c r="T1008" s="120">
        <f t="shared" si="166"/>
        <v>0</v>
      </c>
      <c r="U1008" s="131"/>
      <c r="V1008" s="131"/>
      <c r="W1008" s="131">
        <f>SUMIFS($F$3:F1008,$D$3:D1008,D1008,$C$3:C1008,"Buy")+SUMIFS($F$3:F1008,$D$3:D1008,D1008,$C$3:C1008,"Coin Deposit",$E$3:E1008,"&lt;&gt;")</f>
        <v>0</v>
      </c>
      <c r="X1008" s="131">
        <f t="shared" si="167"/>
        <v>0</v>
      </c>
      <c r="Y1008" s="131">
        <f>IF($D1008=Y$1,SUMIFS($H$3:$H1008,$G$3:$G1008,Y$1,$C$3:$C1008,"Sell"),0)</f>
        <v>0</v>
      </c>
      <c r="Z1008" s="131">
        <f t="shared" si="168"/>
        <v>0</v>
      </c>
      <c r="AA1008" s="131">
        <f>IF($D1008=AA$1,SUMIFS($H$3:$H1008,$G$3:$G1008,AA$1,$C$3:$C1008,"Sell"),0)</f>
        <v>0</v>
      </c>
      <c r="AB1008" s="131">
        <f t="shared" si="169"/>
        <v>0</v>
      </c>
      <c r="AC1008" s="131">
        <f>SUMIFS('Deductions and Deposits'!$H:$H,'Deductions and Deposits'!$G:$G,D1008,'Deductions and Deposits'!$F:$F,"&lt;="&amp;B1008)+SUMIFS($F$3:F1008,$D$3:D1008,D1008,$C$3:C1008,"Coin Deposit",$E$3:E1008,"")</f>
        <v>0</v>
      </c>
      <c r="AD1008" s="131">
        <f>SUMIFS('Deductions and Deposits'!$D:$D,'Deductions and Deposits'!$C:$C,D1008)+SUMIFS($F:$F,$D:$D,D1008,$C:$C,"Coin Deduction")</f>
        <v>0</v>
      </c>
      <c r="AE1008" s="131">
        <f>Table5[[#This Row],[Column4]]+Table5[[#This Row],[Column14]]+Table5[[#This Row],[Column19]]+Table5[[#This Row],[Column12]]</f>
        <v>0</v>
      </c>
      <c r="AF1008" s="131">
        <f>Table5[[#This Row],[Column5]]+Table5[[#This Row],[Column13]]+Table5[[#This Row],[Column21]]+Table5[[#This Row],[Column18]]</f>
        <v>0</v>
      </c>
      <c r="AG1008" s="131">
        <f t="shared" si="170"/>
        <v>0</v>
      </c>
      <c r="AH1008" s="131">
        <f t="shared" si="171"/>
        <v>0</v>
      </c>
      <c r="AI1008" s="131">
        <f>Table5[[#This Row],[Column17]]-Table5[[#This Row],[Column20]]</f>
        <v>0</v>
      </c>
      <c r="AJ1008" s="131">
        <f t="shared" si="172"/>
        <v>0</v>
      </c>
      <c r="AK1008" s="131">
        <f t="shared" si="176"/>
        <v>0</v>
      </c>
      <c r="AL1008" s="131">
        <f t="shared" si="173"/>
        <v>0</v>
      </c>
      <c r="AM1008" s="131" t="str">
        <f t="shared" si="174"/>
        <v/>
      </c>
      <c r="AN1008" s="131" t="str">
        <f t="shared" ca="1" si="175"/>
        <v/>
      </c>
    </row>
    <row r="1009" spans="1:40" ht="20.25" customHeight="1" x14ac:dyDescent="0.3">
      <c r="A1009" s="127"/>
      <c r="B1009" s="164"/>
      <c r="C1009" s="139"/>
      <c r="D1009" s="140"/>
      <c r="E1009" s="139"/>
      <c r="F1009" s="139"/>
      <c r="G1009" s="140"/>
      <c r="H1009" s="139"/>
      <c r="I1009" s="129"/>
      <c r="L1009" s="128"/>
      <c r="M1009" s="128"/>
      <c r="N1009" s="128"/>
      <c r="O1009" s="128"/>
      <c r="P1009" s="128"/>
      <c r="Q1009" s="128"/>
      <c r="R1009" s="128"/>
      <c r="S1009" s="128"/>
      <c r="T1009" s="120">
        <f t="shared" si="166"/>
        <v>0</v>
      </c>
      <c r="U1009" s="131"/>
      <c r="V1009" s="131"/>
      <c r="W1009" s="131">
        <f>SUMIFS($F$3:F1009,$D$3:D1009,D1009,$C$3:C1009,"Buy")+SUMIFS($F$3:F1009,$D$3:D1009,D1009,$C$3:C1009,"Coin Deposit",$E$3:E1009,"&lt;&gt;")</f>
        <v>0</v>
      </c>
      <c r="X1009" s="131">
        <f t="shared" si="167"/>
        <v>0</v>
      </c>
      <c r="Y1009" s="131">
        <f>IF($D1009=Y$1,SUMIFS($H$3:$H1009,$G$3:$G1009,Y$1,$C$3:$C1009,"Sell"),0)</f>
        <v>0</v>
      </c>
      <c r="Z1009" s="131">
        <f t="shared" si="168"/>
        <v>0</v>
      </c>
      <c r="AA1009" s="131">
        <f>IF($D1009=AA$1,SUMIFS($H$3:$H1009,$G$3:$G1009,AA$1,$C$3:$C1009,"Sell"),0)</f>
        <v>0</v>
      </c>
      <c r="AB1009" s="131">
        <f t="shared" si="169"/>
        <v>0</v>
      </c>
      <c r="AC1009" s="131">
        <f>SUMIFS('Deductions and Deposits'!$H:$H,'Deductions and Deposits'!$G:$G,D1009,'Deductions and Deposits'!$F:$F,"&lt;="&amp;B1009)+SUMIFS($F$3:F1009,$D$3:D1009,D1009,$C$3:C1009,"Coin Deposit",$E$3:E1009,"")</f>
        <v>0</v>
      </c>
      <c r="AD1009" s="131">
        <f>SUMIFS('Deductions and Deposits'!$D:$D,'Deductions and Deposits'!$C:$C,D1009)+SUMIFS($F:$F,$D:$D,D1009,$C:$C,"Coin Deduction")</f>
        <v>0</v>
      </c>
      <c r="AE1009" s="131">
        <f>Table5[[#This Row],[Column4]]+Table5[[#This Row],[Column14]]+Table5[[#This Row],[Column19]]+Table5[[#This Row],[Column12]]</f>
        <v>0</v>
      </c>
      <c r="AF1009" s="131">
        <f>Table5[[#This Row],[Column5]]+Table5[[#This Row],[Column13]]+Table5[[#This Row],[Column21]]+Table5[[#This Row],[Column18]]</f>
        <v>0</v>
      </c>
      <c r="AG1009" s="131">
        <f t="shared" si="170"/>
        <v>0</v>
      </c>
      <c r="AH1009" s="131">
        <f t="shared" si="171"/>
        <v>0</v>
      </c>
      <c r="AI1009" s="131">
        <f>Table5[[#This Row],[Column17]]-Table5[[#This Row],[Column20]]</f>
        <v>0</v>
      </c>
      <c r="AJ1009" s="131">
        <f t="shared" si="172"/>
        <v>0</v>
      </c>
      <c r="AK1009" s="131">
        <f t="shared" si="176"/>
        <v>0</v>
      </c>
      <c r="AL1009" s="131">
        <f t="shared" si="173"/>
        <v>0</v>
      </c>
      <c r="AM1009" s="131" t="str">
        <f t="shared" si="174"/>
        <v/>
      </c>
      <c r="AN1009" s="131" t="str">
        <f t="shared" ca="1" si="175"/>
        <v/>
      </c>
    </row>
    <row r="1010" spans="1:40" ht="20.25" customHeight="1" x14ac:dyDescent="0.3">
      <c r="A1010" s="127"/>
      <c r="B1010" s="164"/>
      <c r="C1010" s="139"/>
      <c r="D1010" s="140"/>
      <c r="E1010" s="139"/>
      <c r="F1010" s="139"/>
      <c r="G1010" s="140"/>
      <c r="H1010" s="139"/>
      <c r="I1010" s="129"/>
      <c r="L1010" s="128"/>
      <c r="M1010" s="128"/>
      <c r="N1010" s="128"/>
      <c r="O1010" s="128"/>
      <c r="P1010" s="128"/>
      <c r="Q1010" s="128"/>
      <c r="R1010" s="128"/>
      <c r="S1010" s="128"/>
      <c r="T1010" s="120">
        <f t="shared" si="166"/>
        <v>0</v>
      </c>
      <c r="U1010" s="131"/>
      <c r="V1010" s="131"/>
      <c r="W1010" s="131">
        <f>SUMIFS($F$3:F1010,$D$3:D1010,D1010,$C$3:C1010,"Buy")+SUMIFS($F$3:F1010,$D$3:D1010,D1010,$C$3:C1010,"Coin Deposit",$E$3:E1010,"&lt;&gt;")</f>
        <v>0</v>
      </c>
      <c r="X1010" s="131">
        <f t="shared" si="167"/>
        <v>0</v>
      </c>
      <c r="Y1010" s="131">
        <f>IF($D1010=Y$1,SUMIFS($H$3:$H1010,$G$3:$G1010,Y$1,$C$3:$C1010,"Sell"),0)</f>
        <v>0</v>
      </c>
      <c r="Z1010" s="131">
        <f t="shared" si="168"/>
        <v>0</v>
      </c>
      <c r="AA1010" s="131">
        <f>IF($D1010=AA$1,SUMIFS($H$3:$H1010,$G$3:$G1010,AA$1,$C$3:$C1010,"Sell"),0)</f>
        <v>0</v>
      </c>
      <c r="AB1010" s="131">
        <f t="shared" si="169"/>
        <v>0</v>
      </c>
      <c r="AC1010" s="131">
        <f>SUMIFS('Deductions and Deposits'!$H:$H,'Deductions and Deposits'!$G:$G,D1010,'Deductions and Deposits'!$F:$F,"&lt;="&amp;B1010)+SUMIFS($F$3:F1010,$D$3:D1010,D1010,$C$3:C1010,"Coin Deposit",$E$3:E1010,"")</f>
        <v>0</v>
      </c>
      <c r="AD1010" s="131">
        <f>SUMIFS('Deductions and Deposits'!$D:$D,'Deductions and Deposits'!$C:$C,D1010)+SUMIFS($F:$F,$D:$D,D1010,$C:$C,"Coin Deduction")</f>
        <v>0</v>
      </c>
      <c r="AE1010" s="131">
        <f>Table5[[#This Row],[Column4]]+Table5[[#This Row],[Column14]]+Table5[[#This Row],[Column19]]+Table5[[#This Row],[Column12]]</f>
        <v>0</v>
      </c>
      <c r="AF1010" s="131">
        <f>Table5[[#This Row],[Column5]]+Table5[[#This Row],[Column13]]+Table5[[#This Row],[Column21]]+Table5[[#This Row],[Column18]]</f>
        <v>0</v>
      </c>
      <c r="AG1010" s="131">
        <f t="shared" si="170"/>
        <v>0</v>
      </c>
      <c r="AH1010" s="131">
        <f t="shared" si="171"/>
        <v>0</v>
      </c>
      <c r="AI1010" s="131">
        <f>Table5[[#This Row],[Column17]]-Table5[[#This Row],[Column20]]</f>
        <v>0</v>
      </c>
      <c r="AJ1010" s="131">
        <f t="shared" si="172"/>
        <v>0</v>
      </c>
      <c r="AK1010" s="131">
        <f t="shared" si="176"/>
        <v>0</v>
      </c>
      <c r="AL1010" s="131">
        <f t="shared" si="173"/>
        <v>0</v>
      </c>
      <c r="AM1010" s="131" t="str">
        <f t="shared" si="174"/>
        <v/>
      </c>
      <c r="AN1010" s="131" t="str">
        <f t="shared" ca="1" si="175"/>
        <v/>
      </c>
    </row>
    <row r="1011" spans="1:40" ht="20.25" customHeight="1" x14ac:dyDescent="0.3">
      <c r="A1011" s="127"/>
      <c r="B1011" s="164"/>
      <c r="C1011" s="139"/>
      <c r="D1011" s="140"/>
      <c r="E1011" s="139"/>
      <c r="F1011" s="139"/>
      <c r="G1011" s="140"/>
      <c r="H1011" s="139"/>
      <c r="I1011" s="129"/>
      <c r="L1011" s="128"/>
      <c r="M1011" s="128"/>
      <c r="N1011" s="128"/>
      <c r="O1011" s="128"/>
      <c r="P1011" s="128"/>
      <c r="Q1011" s="128"/>
      <c r="R1011" s="128"/>
      <c r="S1011" s="128"/>
      <c r="T1011" s="120">
        <f t="shared" si="166"/>
        <v>0</v>
      </c>
      <c r="U1011" s="131"/>
      <c r="V1011" s="131"/>
      <c r="W1011" s="131">
        <f>SUMIFS($F$3:F1011,$D$3:D1011,D1011,$C$3:C1011,"Buy")+SUMIFS($F$3:F1011,$D$3:D1011,D1011,$C$3:C1011,"Coin Deposit",$E$3:E1011,"&lt;&gt;")</f>
        <v>0</v>
      </c>
      <c r="X1011" s="131">
        <f t="shared" si="167"/>
        <v>0</v>
      </c>
      <c r="Y1011" s="131">
        <f>IF($D1011=Y$1,SUMIFS($H$3:$H1011,$G$3:$G1011,Y$1,$C$3:$C1011,"Sell"),0)</f>
        <v>0</v>
      </c>
      <c r="Z1011" s="131">
        <f t="shared" si="168"/>
        <v>0</v>
      </c>
      <c r="AA1011" s="131">
        <f>IF($D1011=AA$1,SUMIFS($H$3:$H1011,$G$3:$G1011,AA$1,$C$3:$C1011,"Sell"),0)</f>
        <v>0</v>
      </c>
      <c r="AB1011" s="131">
        <f t="shared" si="169"/>
        <v>0</v>
      </c>
      <c r="AC1011" s="131">
        <f>SUMIFS('Deductions and Deposits'!$H:$H,'Deductions and Deposits'!$G:$G,D1011,'Deductions and Deposits'!$F:$F,"&lt;="&amp;B1011)+SUMIFS($F$3:F1011,$D$3:D1011,D1011,$C$3:C1011,"Coin Deposit",$E$3:E1011,"")</f>
        <v>0</v>
      </c>
      <c r="AD1011" s="131">
        <f>SUMIFS('Deductions and Deposits'!$D:$D,'Deductions and Deposits'!$C:$C,D1011)+SUMIFS($F:$F,$D:$D,D1011,$C:$C,"Coin Deduction")</f>
        <v>0</v>
      </c>
      <c r="AE1011" s="131">
        <f>Table5[[#This Row],[Column4]]+Table5[[#This Row],[Column14]]+Table5[[#This Row],[Column19]]+Table5[[#This Row],[Column12]]</f>
        <v>0</v>
      </c>
      <c r="AF1011" s="131">
        <f>Table5[[#This Row],[Column5]]+Table5[[#This Row],[Column13]]+Table5[[#This Row],[Column21]]+Table5[[#This Row],[Column18]]</f>
        <v>0</v>
      </c>
      <c r="AG1011" s="131">
        <f t="shared" si="170"/>
        <v>0</v>
      </c>
      <c r="AH1011" s="131">
        <f t="shared" si="171"/>
        <v>0</v>
      </c>
      <c r="AI1011" s="131">
        <f>Table5[[#This Row],[Column17]]-Table5[[#This Row],[Column20]]</f>
        <v>0</v>
      </c>
      <c r="AJ1011" s="131">
        <f t="shared" si="172"/>
        <v>0</v>
      </c>
      <c r="AK1011" s="131">
        <f t="shared" si="176"/>
        <v>0</v>
      </c>
      <c r="AL1011" s="131">
        <f t="shared" si="173"/>
        <v>0</v>
      </c>
      <c r="AM1011" s="131" t="str">
        <f t="shared" si="174"/>
        <v/>
      </c>
      <c r="AN1011" s="131" t="str">
        <f t="shared" ca="1" si="175"/>
        <v/>
      </c>
    </row>
    <row r="1012" spans="1:40" ht="20.25" customHeight="1" x14ac:dyDescent="0.3">
      <c r="A1012" s="127"/>
      <c r="B1012" s="164"/>
      <c r="C1012" s="139"/>
      <c r="D1012" s="140"/>
      <c r="E1012" s="139"/>
      <c r="F1012" s="139"/>
      <c r="G1012" s="140"/>
      <c r="H1012" s="139"/>
      <c r="I1012" s="129"/>
      <c r="L1012" s="128"/>
      <c r="M1012" s="128"/>
      <c r="N1012" s="128"/>
      <c r="O1012" s="128"/>
      <c r="P1012" s="128"/>
      <c r="Q1012" s="128"/>
      <c r="R1012" s="128"/>
      <c r="S1012" s="128"/>
      <c r="T1012" s="120">
        <f t="shared" si="166"/>
        <v>0</v>
      </c>
      <c r="U1012" s="131"/>
      <c r="V1012" s="131"/>
      <c r="W1012" s="131">
        <f>SUMIFS($F$3:F1012,$D$3:D1012,D1012,$C$3:C1012,"Buy")+SUMIFS($F$3:F1012,$D$3:D1012,D1012,$C$3:C1012,"Coin Deposit",$E$3:E1012,"&lt;&gt;")</f>
        <v>0</v>
      </c>
      <c r="X1012" s="131">
        <f t="shared" si="167"/>
        <v>0</v>
      </c>
      <c r="Y1012" s="131">
        <f>IF($D1012=Y$1,SUMIFS($H$3:$H1012,$G$3:$G1012,Y$1,$C$3:$C1012,"Sell"),0)</f>
        <v>0</v>
      </c>
      <c r="Z1012" s="131">
        <f t="shared" si="168"/>
        <v>0</v>
      </c>
      <c r="AA1012" s="131">
        <f>IF($D1012=AA$1,SUMIFS($H$3:$H1012,$G$3:$G1012,AA$1,$C$3:$C1012,"Sell"),0)</f>
        <v>0</v>
      </c>
      <c r="AB1012" s="131">
        <f t="shared" si="169"/>
        <v>0</v>
      </c>
      <c r="AC1012" s="131">
        <f>SUMIFS('Deductions and Deposits'!$H:$H,'Deductions and Deposits'!$G:$G,D1012,'Deductions and Deposits'!$F:$F,"&lt;="&amp;B1012)+SUMIFS($F$3:F1012,$D$3:D1012,D1012,$C$3:C1012,"Coin Deposit",$E$3:E1012,"")</f>
        <v>0</v>
      </c>
      <c r="AD1012" s="131">
        <f>SUMIFS('Deductions and Deposits'!$D:$D,'Deductions and Deposits'!$C:$C,D1012)+SUMIFS($F:$F,$D:$D,D1012,$C:$C,"Coin Deduction")</f>
        <v>0</v>
      </c>
      <c r="AE1012" s="131">
        <f>Table5[[#This Row],[Column4]]+Table5[[#This Row],[Column14]]+Table5[[#This Row],[Column19]]+Table5[[#This Row],[Column12]]</f>
        <v>0</v>
      </c>
      <c r="AF1012" s="131">
        <f>Table5[[#This Row],[Column5]]+Table5[[#This Row],[Column13]]+Table5[[#This Row],[Column21]]+Table5[[#This Row],[Column18]]</f>
        <v>0</v>
      </c>
      <c r="AG1012" s="131">
        <f t="shared" si="170"/>
        <v>0</v>
      </c>
      <c r="AH1012" s="131">
        <f t="shared" si="171"/>
        <v>0</v>
      </c>
      <c r="AI1012" s="131">
        <f>Table5[[#This Row],[Column17]]-Table5[[#This Row],[Column20]]</f>
        <v>0</v>
      </c>
      <c r="AJ1012" s="131">
        <f t="shared" si="172"/>
        <v>0</v>
      </c>
      <c r="AK1012" s="131">
        <f t="shared" si="176"/>
        <v>0</v>
      </c>
      <c r="AL1012" s="131">
        <f t="shared" si="173"/>
        <v>0</v>
      </c>
      <c r="AM1012" s="131" t="str">
        <f t="shared" si="174"/>
        <v/>
      </c>
      <c r="AN1012" s="131" t="str">
        <f t="shared" ca="1" si="175"/>
        <v/>
      </c>
    </row>
    <row r="1013" spans="1:40" ht="20.25" customHeight="1" x14ac:dyDescent="0.3">
      <c r="A1013" s="127"/>
      <c r="B1013" s="164"/>
      <c r="C1013" s="139"/>
      <c r="D1013" s="140"/>
      <c r="E1013" s="139"/>
      <c r="F1013" s="139"/>
      <c r="G1013" s="140"/>
      <c r="H1013" s="139"/>
      <c r="I1013" s="129"/>
      <c r="L1013" s="128"/>
      <c r="M1013" s="128"/>
      <c r="N1013" s="128"/>
      <c r="O1013" s="128"/>
      <c r="P1013" s="128"/>
      <c r="Q1013" s="128"/>
      <c r="R1013" s="128"/>
      <c r="S1013" s="128"/>
      <c r="T1013" s="120">
        <f t="shared" si="166"/>
        <v>0</v>
      </c>
      <c r="U1013" s="131"/>
      <c r="V1013" s="131"/>
      <c r="W1013" s="131">
        <f>SUMIFS($F$3:F1013,$D$3:D1013,D1013,$C$3:C1013,"Buy")+SUMIFS($F$3:F1013,$D$3:D1013,D1013,$C$3:C1013,"Coin Deposit",$E$3:E1013,"&lt;&gt;")</f>
        <v>0</v>
      </c>
      <c r="X1013" s="131">
        <f t="shared" si="167"/>
        <v>0</v>
      </c>
      <c r="Y1013" s="131">
        <f>IF($D1013=Y$1,SUMIFS($H$3:$H1013,$G$3:$G1013,Y$1,$C$3:$C1013,"Sell"),0)</f>
        <v>0</v>
      </c>
      <c r="Z1013" s="131">
        <f t="shared" si="168"/>
        <v>0</v>
      </c>
      <c r="AA1013" s="131">
        <f>IF($D1013=AA$1,SUMIFS($H$3:$H1013,$G$3:$G1013,AA$1,$C$3:$C1013,"Sell"),0)</f>
        <v>0</v>
      </c>
      <c r="AB1013" s="131">
        <f t="shared" si="169"/>
        <v>0</v>
      </c>
      <c r="AC1013" s="131">
        <f>SUMIFS('Deductions and Deposits'!$H:$H,'Deductions and Deposits'!$G:$G,D1013,'Deductions and Deposits'!$F:$F,"&lt;="&amp;B1013)+SUMIFS($F$3:F1013,$D$3:D1013,D1013,$C$3:C1013,"Coin Deposit",$E$3:E1013,"")</f>
        <v>0</v>
      </c>
      <c r="AD1013" s="131">
        <f>SUMIFS('Deductions and Deposits'!$D:$D,'Deductions and Deposits'!$C:$C,D1013)+SUMIFS($F:$F,$D:$D,D1013,$C:$C,"Coin Deduction")</f>
        <v>0</v>
      </c>
      <c r="AE1013" s="131">
        <f>Table5[[#This Row],[Column4]]+Table5[[#This Row],[Column14]]+Table5[[#This Row],[Column19]]+Table5[[#This Row],[Column12]]</f>
        <v>0</v>
      </c>
      <c r="AF1013" s="131">
        <f>Table5[[#This Row],[Column5]]+Table5[[#This Row],[Column13]]+Table5[[#This Row],[Column21]]+Table5[[#This Row],[Column18]]</f>
        <v>0</v>
      </c>
      <c r="AG1013" s="131">
        <f t="shared" si="170"/>
        <v>0</v>
      </c>
      <c r="AH1013" s="131">
        <f t="shared" si="171"/>
        <v>0</v>
      </c>
      <c r="AI1013" s="131">
        <f>Table5[[#This Row],[Column17]]-Table5[[#This Row],[Column20]]</f>
        <v>0</v>
      </c>
      <c r="AJ1013" s="131">
        <f t="shared" si="172"/>
        <v>0</v>
      </c>
      <c r="AK1013" s="131">
        <f t="shared" si="176"/>
        <v>0</v>
      </c>
      <c r="AL1013" s="131">
        <f t="shared" si="173"/>
        <v>0</v>
      </c>
      <c r="AM1013" s="131" t="str">
        <f t="shared" si="174"/>
        <v/>
      </c>
      <c r="AN1013" s="131" t="str">
        <f t="shared" ca="1" si="175"/>
        <v/>
      </c>
    </row>
    <row r="1014" spans="1:40" ht="20.25" customHeight="1" x14ac:dyDescent="0.3">
      <c r="A1014" s="127"/>
      <c r="B1014" s="164"/>
      <c r="C1014" s="139"/>
      <c r="D1014" s="140"/>
      <c r="E1014" s="139"/>
      <c r="F1014" s="139"/>
      <c r="G1014" s="140"/>
      <c r="H1014" s="139"/>
      <c r="I1014" s="129"/>
      <c r="L1014" s="128"/>
      <c r="M1014" s="128"/>
      <c r="N1014" s="128"/>
      <c r="O1014" s="128"/>
      <c r="P1014" s="128"/>
      <c r="Q1014" s="128"/>
      <c r="R1014" s="128"/>
      <c r="S1014" s="128"/>
      <c r="T1014" s="120">
        <f t="shared" si="166"/>
        <v>0</v>
      </c>
      <c r="U1014" s="131"/>
      <c r="V1014" s="131"/>
      <c r="W1014" s="131">
        <f>SUMIFS($F$3:F1014,$D$3:D1014,D1014,$C$3:C1014,"Buy")+SUMIFS($F$3:F1014,$D$3:D1014,D1014,$C$3:C1014,"Coin Deposit",$E$3:E1014,"&lt;&gt;")</f>
        <v>0</v>
      </c>
      <c r="X1014" s="131">
        <f t="shared" si="167"/>
        <v>0</v>
      </c>
      <c r="Y1014" s="131">
        <f>IF($D1014=Y$1,SUMIFS($H$3:$H1014,$G$3:$G1014,Y$1,$C$3:$C1014,"Sell"),0)</f>
        <v>0</v>
      </c>
      <c r="Z1014" s="131">
        <f t="shared" si="168"/>
        <v>0</v>
      </c>
      <c r="AA1014" s="131">
        <f>IF($D1014=AA$1,SUMIFS($H$3:$H1014,$G$3:$G1014,AA$1,$C$3:$C1014,"Sell"),0)</f>
        <v>0</v>
      </c>
      <c r="AB1014" s="131">
        <f t="shared" si="169"/>
        <v>0</v>
      </c>
      <c r="AC1014" s="131">
        <f>SUMIFS('Deductions and Deposits'!$H:$H,'Deductions and Deposits'!$G:$G,D1014,'Deductions and Deposits'!$F:$F,"&lt;="&amp;B1014)+SUMIFS($F$3:F1014,$D$3:D1014,D1014,$C$3:C1014,"Coin Deposit",$E$3:E1014,"")</f>
        <v>0</v>
      </c>
      <c r="AD1014" s="131">
        <f>SUMIFS('Deductions and Deposits'!$D:$D,'Deductions and Deposits'!$C:$C,D1014)+SUMIFS($F:$F,$D:$D,D1014,$C:$C,"Coin Deduction")</f>
        <v>0</v>
      </c>
      <c r="AE1014" s="131">
        <f>Table5[[#This Row],[Column4]]+Table5[[#This Row],[Column14]]+Table5[[#This Row],[Column19]]+Table5[[#This Row],[Column12]]</f>
        <v>0</v>
      </c>
      <c r="AF1014" s="131">
        <f>Table5[[#This Row],[Column5]]+Table5[[#This Row],[Column13]]+Table5[[#This Row],[Column21]]+Table5[[#This Row],[Column18]]</f>
        <v>0</v>
      </c>
      <c r="AG1014" s="131">
        <f t="shared" si="170"/>
        <v>0</v>
      </c>
      <c r="AH1014" s="131">
        <f t="shared" si="171"/>
        <v>0</v>
      </c>
      <c r="AI1014" s="131">
        <f>Table5[[#This Row],[Column17]]-Table5[[#This Row],[Column20]]</f>
        <v>0</v>
      </c>
      <c r="AJ1014" s="131">
        <f t="shared" si="172"/>
        <v>0</v>
      </c>
      <c r="AK1014" s="131">
        <f t="shared" si="176"/>
        <v>0</v>
      </c>
      <c r="AL1014" s="131">
        <f t="shared" si="173"/>
        <v>0</v>
      </c>
      <c r="AM1014" s="131" t="str">
        <f t="shared" si="174"/>
        <v/>
      </c>
      <c r="AN1014" s="131" t="str">
        <f t="shared" ca="1" si="175"/>
        <v/>
      </c>
    </row>
    <row r="1015" spans="1:40" ht="20.25" customHeight="1" x14ac:dyDescent="0.3">
      <c r="A1015" s="127"/>
      <c r="B1015" s="164"/>
      <c r="C1015" s="139"/>
      <c r="D1015" s="140"/>
      <c r="E1015" s="139"/>
      <c r="F1015" s="139"/>
      <c r="G1015" s="140"/>
      <c r="H1015" s="139"/>
      <c r="I1015" s="129"/>
      <c r="L1015" s="128"/>
      <c r="M1015" s="128"/>
      <c r="N1015" s="128"/>
      <c r="O1015" s="128"/>
      <c r="P1015" s="128"/>
      <c r="Q1015" s="128"/>
      <c r="R1015" s="128"/>
      <c r="S1015" s="128"/>
      <c r="T1015" s="120">
        <f t="shared" si="166"/>
        <v>0</v>
      </c>
      <c r="U1015" s="131"/>
      <c r="V1015" s="131"/>
      <c r="W1015" s="131">
        <f>SUMIFS($F$3:F1015,$D$3:D1015,D1015,$C$3:C1015,"Buy")+SUMIFS($F$3:F1015,$D$3:D1015,D1015,$C$3:C1015,"Coin Deposit",$E$3:E1015,"&lt;&gt;")</f>
        <v>0</v>
      </c>
      <c r="X1015" s="131">
        <f t="shared" si="167"/>
        <v>0</v>
      </c>
      <c r="Y1015" s="131">
        <f>IF($D1015=Y$1,SUMIFS($H$3:$H1015,$G$3:$G1015,Y$1,$C$3:$C1015,"Sell"),0)</f>
        <v>0</v>
      </c>
      <c r="Z1015" s="131">
        <f t="shared" si="168"/>
        <v>0</v>
      </c>
      <c r="AA1015" s="131">
        <f>IF($D1015=AA$1,SUMIFS($H$3:$H1015,$G$3:$G1015,AA$1,$C$3:$C1015,"Sell"),0)</f>
        <v>0</v>
      </c>
      <c r="AB1015" s="131">
        <f t="shared" si="169"/>
        <v>0</v>
      </c>
      <c r="AC1015" s="131">
        <f>SUMIFS('Deductions and Deposits'!$H:$H,'Deductions and Deposits'!$G:$G,D1015,'Deductions and Deposits'!$F:$F,"&lt;="&amp;B1015)+SUMIFS($F$3:F1015,$D$3:D1015,D1015,$C$3:C1015,"Coin Deposit",$E$3:E1015,"")</f>
        <v>0</v>
      </c>
      <c r="AD1015" s="131">
        <f>SUMIFS('Deductions and Deposits'!$D:$D,'Deductions and Deposits'!$C:$C,D1015)+SUMIFS($F:$F,$D:$D,D1015,$C:$C,"Coin Deduction")</f>
        <v>0</v>
      </c>
      <c r="AE1015" s="131">
        <f>Table5[[#This Row],[Column4]]+Table5[[#This Row],[Column14]]+Table5[[#This Row],[Column19]]+Table5[[#This Row],[Column12]]</f>
        <v>0</v>
      </c>
      <c r="AF1015" s="131">
        <f>Table5[[#This Row],[Column5]]+Table5[[#This Row],[Column13]]+Table5[[#This Row],[Column21]]+Table5[[#This Row],[Column18]]</f>
        <v>0</v>
      </c>
      <c r="AG1015" s="131">
        <f t="shared" si="170"/>
        <v>0</v>
      </c>
      <c r="AH1015" s="131">
        <f t="shared" si="171"/>
        <v>0</v>
      </c>
      <c r="AI1015" s="131">
        <f>Table5[[#This Row],[Column17]]-Table5[[#This Row],[Column20]]</f>
        <v>0</v>
      </c>
      <c r="AJ1015" s="131">
        <f t="shared" si="172"/>
        <v>0</v>
      </c>
      <c r="AK1015" s="131">
        <f t="shared" si="176"/>
        <v>0</v>
      </c>
      <c r="AL1015" s="131">
        <f t="shared" si="173"/>
        <v>0</v>
      </c>
      <c r="AM1015" s="131" t="str">
        <f t="shared" si="174"/>
        <v/>
      </c>
      <c r="AN1015" s="131" t="str">
        <f t="shared" ca="1" si="175"/>
        <v/>
      </c>
    </row>
    <row r="1016" spans="1:40" ht="20.25" customHeight="1" x14ac:dyDescent="0.3">
      <c r="A1016" s="127"/>
      <c r="B1016" s="164"/>
      <c r="C1016" s="139"/>
      <c r="D1016" s="140"/>
      <c r="E1016" s="139"/>
      <c r="F1016" s="139"/>
      <c r="G1016" s="140"/>
      <c r="H1016" s="139"/>
      <c r="I1016" s="129"/>
      <c r="L1016" s="128"/>
      <c r="M1016" s="128"/>
      <c r="N1016" s="128"/>
      <c r="O1016" s="128"/>
      <c r="P1016" s="128"/>
      <c r="Q1016" s="128"/>
      <c r="R1016" s="128"/>
      <c r="S1016" s="128"/>
      <c r="T1016" s="120">
        <f t="shared" si="166"/>
        <v>0</v>
      </c>
      <c r="U1016" s="131"/>
      <c r="V1016" s="131"/>
      <c r="W1016" s="131">
        <f>SUMIFS($F$3:F1016,$D$3:D1016,D1016,$C$3:C1016,"Buy")+SUMIFS($F$3:F1016,$D$3:D1016,D1016,$C$3:C1016,"Coin Deposit",$E$3:E1016,"&lt;&gt;")</f>
        <v>0</v>
      </c>
      <c r="X1016" s="131">
        <f t="shared" si="167"/>
        <v>0</v>
      </c>
      <c r="Y1016" s="131">
        <f>IF($D1016=Y$1,SUMIFS($H$3:$H1016,$G$3:$G1016,Y$1,$C$3:$C1016,"Sell"),0)</f>
        <v>0</v>
      </c>
      <c r="Z1016" s="131">
        <f t="shared" si="168"/>
        <v>0</v>
      </c>
      <c r="AA1016" s="131">
        <f>IF($D1016=AA$1,SUMIFS($H$3:$H1016,$G$3:$G1016,AA$1,$C$3:$C1016,"Sell"),0)</f>
        <v>0</v>
      </c>
      <c r="AB1016" s="131">
        <f t="shared" si="169"/>
        <v>0</v>
      </c>
      <c r="AC1016" s="131">
        <f>SUMIFS('Deductions and Deposits'!$H:$H,'Deductions and Deposits'!$G:$G,D1016,'Deductions and Deposits'!$F:$F,"&lt;="&amp;B1016)+SUMIFS($F$3:F1016,$D$3:D1016,D1016,$C$3:C1016,"Coin Deposit",$E$3:E1016,"")</f>
        <v>0</v>
      </c>
      <c r="AD1016" s="131">
        <f>SUMIFS('Deductions and Deposits'!$D:$D,'Deductions and Deposits'!$C:$C,D1016)+SUMIFS($F:$F,$D:$D,D1016,$C:$C,"Coin Deduction")</f>
        <v>0</v>
      </c>
      <c r="AE1016" s="131">
        <f>Table5[[#This Row],[Column4]]+Table5[[#This Row],[Column14]]+Table5[[#This Row],[Column19]]+Table5[[#This Row],[Column12]]</f>
        <v>0</v>
      </c>
      <c r="AF1016" s="131">
        <f>Table5[[#This Row],[Column5]]+Table5[[#This Row],[Column13]]+Table5[[#This Row],[Column21]]+Table5[[#This Row],[Column18]]</f>
        <v>0</v>
      </c>
      <c r="AG1016" s="131">
        <f t="shared" si="170"/>
        <v>0</v>
      </c>
      <c r="AH1016" s="131">
        <f t="shared" si="171"/>
        <v>0</v>
      </c>
      <c r="AI1016" s="131">
        <f>Table5[[#This Row],[Column17]]-Table5[[#This Row],[Column20]]</f>
        <v>0</v>
      </c>
      <c r="AJ1016" s="131">
        <f t="shared" si="172"/>
        <v>0</v>
      </c>
      <c r="AK1016" s="131">
        <f t="shared" si="176"/>
        <v>0</v>
      </c>
      <c r="AL1016" s="131">
        <f t="shared" si="173"/>
        <v>0</v>
      </c>
      <c r="AM1016" s="131" t="str">
        <f t="shared" si="174"/>
        <v/>
      </c>
      <c r="AN1016" s="131" t="str">
        <f t="shared" ca="1" si="175"/>
        <v/>
      </c>
    </row>
    <row r="1017" spans="1:40" ht="20.25" customHeight="1" x14ac:dyDescent="0.3">
      <c r="A1017" s="127"/>
      <c r="B1017" s="164"/>
      <c r="C1017" s="139"/>
      <c r="D1017" s="140"/>
      <c r="E1017" s="139"/>
      <c r="F1017" s="139"/>
      <c r="G1017" s="140"/>
      <c r="H1017" s="139"/>
      <c r="I1017" s="129"/>
      <c r="L1017" s="128"/>
      <c r="M1017" s="128"/>
      <c r="N1017" s="128"/>
      <c r="O1017" s="128"/>
      <c r="P1017" s="128"/>
      <c r="Q1017" s="128"/>
      <c r="R1017" s="128"/>
      <c r="S1017" s="128"/>
      <c r="T1017" s="120">
        <f t="shared" si="166"/>
        <v>0</v>
      </c>
      <c r="U1017" s="131"/>
      <c r="V1017" s="131"/>
      <c r="W1017" s="131">
        <f>SUMIFS($F$3:F1017,$D$3:D1017,D1017,$C$3:C1017,"Buy")+SUMIFS($F$3:F1017,$D$3:D1017,D1017,$C$3:C1017,"Coin Deposit",$E$3:E1017,"&lt;&gt;")</f>
        <v>0</v>
      </c>
      <c r="X1017" s="131">
        <f t="shared" si="167"/>
        <v>0</v>
      </c>
      <c r="Y1017" s="131">
        <f>IF($D1017=Y$1,SUMIFS($H$3:$H1017,$G$3:$G1017,Y$1,$C$3:$C1017,"Sell"),0)</f>
        <v>0</v>
      </c>
      <c r="Z1017" s="131">
        <f t="shared" si="168"/>
        <v>0</v>
      </c>
      <c r="AA1017" s="131">
        <f>IF($D1017=AA$1,SUMIFS($H$3:$H1017,$G$3:$G1017,AA$1,$C$3:$C1017,"Sell"),0)</f>
        <v>0</v>
      </c>
      <c r="AB1017" s="131">
        <f t="shared" si="169"/>
        <v>0</v>
      </c>
      <c r="AC1017" s="131">
        <f>SUMIFS('Deductions and Deposits'!$H:$H,'Deductions and Deposits'!$G:$G,D1017,'Deductions and Deposits'!$F:$F,"&lt;="&amp;B1017)+SUMIFS($F$3:F1017,$D$3:D1017,D1017,$C$3:C1017,"Coin Deposit",$E$3:E1017,"")</f>
        <v>0</v>
      </c>
      <c r="AD1017" s="131">
        <f>SUMIFS('Deductions and Deposits'!$D:$D,'Deductions and Deposits'!$C:$C,D1017)+SUMIFS($F:$F,$D:$D,D1017,$C:$C,"Coin Deduction")</f>
        <v>0</v>
      </c>
      <c r="AE1017" s="131">
        <f>Table5[[#This Row],[Column4]]+Table5[[#This Row],[Column14]]+Table5[[#This Row],[Column19]]+Table5[[#This Row],[Column12]]</f>
        <v>0</v>
      </c>
      <c r="AF1017" s="131">
        <f>Table5[[#This Row],[Column5]]+Table5[[#This Row],[Column13]]+Table5[[#This Row],[Column21]]+Table5[[#This Row],[Column18]]</f>
        <v>0</v>
      </c>
      <c r="AG1017" s="131">
        <f t="shared" si="170"/>
        <v>0</v>
      </c>
      <c r="AH1017" s="131">
        <f t="shared" si="171"/>
        <v>0</v>
      </c>
      <c r="AI1017" s="131">
        <f>Table5[[#This Row],[Column17]]-Table5[[#This Row],[Column20]]</f>
        <v>0</v>
      </c>
      <c r="AJ1017" s="131">
        <f t="shared" si="172"/>
        <v>0</v>
      </c>
      <c r="AK1017" s="131">
        <f t="shared" si="176"/>
        <v>0</v>
      </c>
      <c r="AL1017" s="131">
        <f t="shared" si="173"/>
        <v>0</v>
      </c>
      <c r="AM1017" s="131" t="str">
        <f t="shared" si="174"/>
        <v/>
      </c>
      <c r="AN1017" s="131" t="str">
        <f t="shared" ca="1" si="175"/>
        <v/>
      </c>
    </row>
    <row r="1018" spans="1:40" ht="20.25" customHeight="1" x14ac:dyDescent="0.3">
      <c r="A1018" s="127"/>
      <c r="B1018" s="164"/>
      <c r="C1018" s="139"/>
      <c r="D1018" s="140"/>
      <c r="E1018" s="139"/>
      <c r="F1018" s="139"/>
      <c r="G1018" s="140"/>
      <c r="H1018" s="139"/>
      <c r="I1018" s="129"/>
      <c r="L1018" s="128"/>
      <c r="M1018" s="128"/>
      <c r="N1018" s="128"/>
      <c r="O1018" s="128"/>
      <c r="P1018" s="128"/>
      <c r="Q1018" s="128"/>
      <c r="R1018" s="128"/>
      <c r="S1018" s="128"/>
      <c r="T1018" s="120">
        <f t="shared" si="166"/>
        <v>0</v>
      </c>
      <c r="U1018" s="131"/>
      <c r="V1018" s="131"/>
      <c r="W1018" s="131">
        <f>SUMIFS($F$3:F1018,$D$3:D1018,D1018,$C$3:C1018,"Buy")+SUMIFS($F$3:F1018,$D$3:D1018,D1018,$C$3:C1018,"Coin Deposit",$E$3:E1018,"&lt;&gt;")</f>
        <v>0</v>
      </c>
      <c r="X1018" s="131">
        <f t="shared" si="167"/>
        <v>0</v>
      </c>
      <c r="Y1018" s="131">
        <f>IF($D1018=Y$1,SUMIFS($H$3:$H1018,$G$3:$G1018,Y$1,$C$3:$C1018,"Sell"),0)</f>
        <v>0</v>
      </c>
      <c r="Z1018" s="131">
        <f t="shared" si="168"/>
        <v>0</v>
      </c>
      <c r="AA1018" s="131">
        <f>IF($D1018=AA$1,SUMIFS($H$3:$H1018,$G$3:$G1018,AA$1,$C$3:$C1018,"Sell"),0)</f>
        <v>0</v>
      </c>
      <c r="AB1018" s="131">
        <f t="shared" si="169"/>
        <v>0</v>
      </c>
      <c r="AC1018" s="131">
        <f>SUMIFS('Deductions and Deposits'!$H:$H,'Deductions and Deposits'!$G:$G,D1018,'Deductions and Deposits'!$F:$F,"&lt;="&amp;B1018)+SUMIFS($F$3:F1018,$D$3:D1018,D1018,$C$3:C1018,"Coin Deposit",$E$3:E1018,"")</f>
        <v>0</v>
      </c>
      <c r="AD1018" s="131">
        <f>SUMIFS('Deductions and Deposits'!$D:$D,'Deductions and Deposits'!$C:$C,D1018)+SUMIFS($F:$F,$D:$D,D1018,$C:$C,"Coin Deduction")</f>
        <v>0</v>
      </c>
      <c r="AE1018" s="131">
        <f>Table5[[#This Row],[Column4]]+Table5[[#This Row],[Column14]]+Table5[[#This Row],[Column19]]+Table5[[#This Row],[Column12]]</f>
        <v>0</v>
      </c>
      <c r="AF1018" s="131">
        <f>Table5[[#This Row],[Column5]]+Table5[[#This Row],[Column13]]+Table5[[#This Row],[Column21]]+Table5[[#This Row],[Column18]]</f>
        <v>0</v>
      </c>
      <c r="AG1018" s="131">
        <f t="shared" si="170"/>
        <v>0</v>
      </c>
      <c r="AH1018" s="131">
        <f t="shared" si="171"/>
        <v>0</v>
      </c>
      <c r="AI1018" s="131">
        <f>Table5[[#This Row],[Column17]]-Table5[[#This Row],[Column20]]</f>
        <v>0</v>
      </c>
      <c r="AJ1018" s="131">
        <f t="shared" si="172"/>
        <v>0</v>
      </c>
      <c r="AK1018" s="131">
        <f t="shared" si="176"/>
        <v>0</v>
      </c>
      <c r="AL1018" s="131">
        <f t="shared" si="173"/>
        <v>0</v>
      </c>
      <c r="AM1018" s="131" t="str">
        <f t="shared" si="174"/>
        <v/>
      </c>
      <c r="AN1018" s="131" t="str">
        <f t="shared" ca="1" si="175"/>
        <v/>
      </c>
    </row>
    <row r="1019" spans="1:40" ht="20.25" customHeight="1" x14ac:dyDescent="0.3">
      <c r="A1019" s="127"/>
      <c r="B1019" s="164"/>
      <c r="C1019" s="139"/>
      <c r="D1019" s="140"/>
      <c r="E1019" s="139"/>
      <c r="F1019" s="139"/>
      <c r="G1019" s="140"/>
      <c r="H1019" s="139"/>
      <c r="I1019" s="129"/>
      <c r="L1019" s="128"/>
      <c r="M1019" s="128"/>
      <c r="N1019" s="128"/>
      <c r="O1019" s="128"/>
      <c r="P1019" s="128"/>
      <c r="Q1019" s="128"/>
      <c r="R1019" s="128"/>
      <c r="S1019" s="128"/>
      <c r="T1019" s="120">
        <f t="shared" si="166"/>
        <v>0</v>
      </c>
      <c r="U1019" s="131"/>
      <c r="V1019" s="131"/>
      <c r="W1019" s="131">
        <f>SUMIFS($F$3:F1019,$D$3:D1019,D1019,$C$3:C1019,"Buy")+SUMIFS($F$3:F1019,$D$3:D1019,D1019,$C$3:C1019,"Coin Deposit",$E$3:E1019,"&lt;&gt;")</f>
        <v>0</v>
      </c>
      <c r="X1019" s="131">
        <f t="shared" si="167"/>
        <v>0</v>
      </c>
      <c r="Y1019" s="131">
        <f>IF($D1019=Y$1,SUMIFS($H$3:$H1019,$G$3:$G1019,Y$1,$C$3:$C1019,"Sell"),0)</f>
        <v>0</v>
      </c>
      <c r="Z1019" s="131">
        <f t="shared" si="168"/>
        <v>0</v>
      </c>
      <c r="AA1019" s="131">
        <f>IF($D1019=AA$1,SUMIFS($H$3:$H1019,$G$3:$G1019,AA$1,$C$3:$C1019,"Sell"),0)</f>
        <v>0</v>
      </c>
      <c r="AB1019" s="131">
        <f t="shared" si="169"/>
        <v>0</v>
      </c>
      <c r="AC1019" s="131">
        <f>SUMIFS('Deductions and Deposits'!$H:$H,'Deductions and Deposits'!$G:$G,D1019,'Deductions and Deposits'!$F:$F,"&lt;="&amp;B1019)+SUMIFS($F$3:F1019,$D$3:D1019,D1019,$C$3:C1019,"Coin Deposit",$E$3:E1019,"")</f>
        <v>0</v>
      </c>
      <c r="AD1019" s="131">
        <f>SUMIFS('Deductions and Deposits'!$D:$D,'Deductions and Deposits'!$C:$C,D1019)+SUMIFS($F:$F,$D:$D,D1019,$C:$C,"Coin Deduction")</f>
        <v>0</v>
      </c>
      <c r="AE1019" s="131">
        <f>Table5[[#This Row],[Column4]]+Table5[[#This Row],[Column14]]+Table5[[#This Row],[Column19]]+Table5[[#This Row],[Column12]]</f>
        <v>0</v>
      </c>
      <c r="AF1019" s="131">
        <f>Table5[[#This Row],[Column5]]+Table5[[#This Row],[Column13]]+Table5[[#This Row],[Column21]]+Table5[[#This Row],[Column18]]</f>
        <v>0</v>
      </c>
      <c r="AG1019" s="131">
        <f t="shared" si="170"/>
        <v>0</v>
      </c>
      <c r="AH1019" s="131">
        <f t="shared" si="171"/>
        <v>0</v>
      </c>
      <c r="AI1019" s="131">
        <f>Table5[[#This Row],[Column17]]-Table5[[#This Row],[Column20]]</f>
        <v>0</v>
      </c>
      <c r="AJ1019" s="131">
        <f t="shared" si="172"/>
        <v>0</v>
      </c>
      <c r="AK1019" s="131">
        <f t="shared" si="176"/>
        <v>0</v>
      </c>
      <c r="AL1019" s="131">
        <f t="shared" si="173"/>
        <v>0</v>
      </c>
      <c r="AM1019" s="131" t="str">
        <f t="shared" si="174"/>
        <v/>
      </c>
      <c r="AN1019" s="131" t="str">
        <f t="shared" ca="1" si="175"/>
        <v/>
      </c>
    </row>
    <row r="1020" spans="1:40" ht="20.25" customHeight="1" x14ac:dyDescent="0.3">
      <c r="A1020" s="127"/>
      <c r="B1020" s="164"/>
      <c r="C1020" s="139"/>
      <c r="D1020" s="140"/>
      <c r="E1020" s="139"/>
      <c r="F1020" s="139"/>
      <c r="G1020" s="140"/>
      <c r="H1020" s="139"/>
      <c r="I1020" s="129"/>
      <c r="L1020" s="128"/>
      <c r="M1020" s="128"/>
      <c r="N1020" s="128"/>
      <c r="O1020" s="128"/>
      <c r="P1020" s="128"/>
      <c r="Q1020" s="128"/>
      <c r="R1020" s="128"/>
      <c r="S1020" s="128"/>
      <c r="T1020" s="120">
        <f t="shared" si="166"/>
        <v>0</v>
      </c>
      <c r="U1020" s="131"/>
      <c r="V1020" s="131"/>
      <c r="W1020" s="131">
        <f>SUMIFS($F$3:F1020,$D$3:D1020,D1020,$C$3:C1020,"Buy")+SUMIFS($F$3:F1020,$D$3:D1020,D1020,$C$3:C1020,"Coin Deposit",$E$3:E1020,"&lt;&gt;")</f>
        <v>0</v>
      </c>
      <c r="X1020" s="131">
        <f t="shared" si="167"/>
        <v>0</v>
      </c>
      <c r="Y1020" s="131">
        <f>IF($D1020=Y$1,SUMIFS($H$3:$H1020,$G$3:$G1020,Y$1,$C$3:$C1020,"Sell"),0)</f>
        <v>0</v>
      </c>
      <c r="Z1020" s="131">
        <f t="shared" si="168"/>
        <v>0</v>
      </c>
      <c r="AA1020" s="131">
        <f>IF($D1020=AA$1,SUMIFS($H$3:$H1020,$G$3:$G1020,AA$1,$C$3:$C1020,"Sell"),0)</f>
        <v>0</v>
      </c>
      <c r="AB1020" s="131">
        <f t="shared" si="169"/>
        <v>0</v>
      </c>
      <c r="AC1020" s="131">
        <f>SUMIFS('Deductions and Deposits'!$H:$H,'Deductions and Deposits'!$G:$G,D1020,'Deductions and Deposits'!$F:$F,"&lt;="&amp;B1020)+SUMIFS($F$3:F1020,$D$3:D1020,D1020,$C$3:C1020,"Coin Deposit",$E$3:E1020,"")</f>
        <v>0</v>
      </c>
      <c r="AD1020" s="131">
        <f>SUMIFS('Deductions and Deposits'!$D:$D,'Deductions and Deposits'!$C:$C,D1020)+SUMIFS($F:$F,$D:$D,D1020,$C:$C,"Coin Deduction")</f>
        <v>0</v>
      </c>
      <c r="AE1020" s="131">
        <f>Table5[[#This Row],[Column4]]+Table5[[#This Row],[Column14]]+Table5[[#This Row],[Column19]]+Table5[[#This Row],[Column12]]</f>
        <v>0</v>
      </c>
      <c r="AF1020" s="131">
        <f>Table5[[#This Row],[Column5]]+Table5[[#This Row],[Column13]]+Table5[[#This Row],[Column21]]+Table5[[#This Row],[Column18]]</f>
        <v>0</v>
      </c>
      <c r="AG1020" s="131">
        <f t="shared" si="170"/>
        <v>0</v>
      </c>
      <c r="AH1020" s="131">
        <f t="shared" si="171"/>
        <v>0</v>
      </c>
      <c r="AI1020" s="131">
        <f>Table5[[#This Row],[Column17]]-Table5[[#This Row],[Column20]]</f>
        <v>0</v>
      </c>
      <c r="AJ1020" s="131">
        <f t="shared" si="172"/>
        <v>0</v>
      </c>
      <c r="AK1020" s="131">
        <f t="shared" si="176"/>
        <v>0</v>
      </c>
      <c r="AL1020" s="131">
        <f t="shared" si="173"/>
        <v>0</v>
      </c>
      <c r="AM1020" s="131" t="str">
        <f t="shared" si="174"/>
        <v/>
      </c>
      <c r="AN1020" s="131" t="str">
        <f t="shared" ca="1" si="175"/>
        <v/>
      </c>
    </row>
    <row r="1021" spans="1:40" ht="20.25" customHeight="1" x14ac:dyDescent="0.3">
      <c r="A1021" s="127"/>
      <c r="B1021" s="164"/>
      <c r="C1021" s="139"/>
      <c r="D1021" s="140"/>
      <c r="E1021" s="139"/>
      <c r="F1021" s="139"/>
      <c r="G1021" s="140"/>
      <c r="H1021" s="139"/>
      <c r="I1021" s="129"/>
      <c r="L1021" s="128"/>
      <c r="M1021" s="128"/>
      <c r="N1021" s="128"/>
      <c r="O1021" s="128"/>
      <c r="P1021" s="128"/>
      <c r="Q1021" s="128"/>
      <c r="R1021" s="128"/>
      <c r="S1021" s="128"/>
      <c r="T1021" s="120">
        <f t="shared" si="166"/>
        <v>0</v>
      </c>
      <c r="U1021" s="131"/>
      <c r="V1021" s="131"/>
      <c r="W1021" s="131">
        <f>SUMIFS($F$3:F1021,$D$3:D1021,D1021,$C$3:C1021,"Buy")+SUMIFS($F$3:F1021,$D$3:D1021,D1021,$C$3:C1021,"Coin Deposit",$E$3:E1021,"&lt;&gt;")</f>
        <v>0</v>
      </c>
      <c r="X1021" s="131">
        <f t="shared" si="167"/>
        <v>0</v>
      </c>
      <c r="Y1021" s="131">
        <f>IF($D1021=Y$1,SUMIFS($H$3:$H1021,$G$3:$G1021,Y$1,$C$3:$C1021,"Sell"),0)</f>
        <v>0</v>
      </c>
      <c r="Z1021" s="131">
        <f t="shared" si="168"/>
        <v>0</v>
      </c>
      <c r="AA1021" s="131">
        <f>IF($D1021=AA$1,SUMIFS($H$3:$H1021,$G$3:$G1021,AA$1,$C$3:$C1021,"Sell"),0)</f>
        <v>0</v>
      </c>
      <c r="AB1021" s="131">
        <f t="shared" si="169"/>
        <v>0</v>
      </c>
      <c r="AC1021" s="131">
        <f>SUMIFS('Deductions and Deposits'!$H:$H,'Deductions and Deposits'!$G:$G,D1021,'Deductions and Deposits'!$F:$F,"&lt;="&amp;B1021)+SUMIFS($F$3:F1021,$D$3:D1021,D1021,$C$3:C1021,"Coin Deposit",$E$3:E1021,"")</f>
        <v>0</v>
      </c>
      <c r="AD1021" s="131">
        <f>SUMIFS('Deductions and Deposits'!$D:$D,'Deductions and Deposits'!$C:$C,D1021)+SUMIFS($F:$F,$D:$D,D1021,$C:$C,"Coin Deduction")</f>
        <v>0</v>
      </c>
      <c r="AE1021" s="131">
        <f>Table5[[#This Row],[Column4]]+Table5[[#This Row],[Column14]]+Table5[[#This Row],[Column19]]+Table5[[#This Row],[Column12]]</f>
        <v>0</v>
      </c>
      <c r="AF1021" s="131">
        <f>Table5[[#This Row],[Column5]]+Table5[[#This Row],[Column13]]+Table5[[#This Row],[Column21]]+Table5[[#This Row],[Column18]]</f>
        <v>0</v>
      </c>
      <c r="AG1021" s="131">
        <f t="shared" si="170"/>
        <v>0</v>
      </c>
      <c r="AH1021" s="131">
        <f t="shared" si="171"/>
        <v>0</v>
      </c>
      <c r="AI1021" s="131">
        <f>Table5[[#This Row],[Column17]]-Table5[[#This Row],[Column20]]</f>
        <v>0</v>
      </c>
      <c r="AJ1021" s="131">
        <f t="shared" si="172"/>
        <v>0</v>
      </c>
      <c r="AK1021" s="131">
        <f t="shared" si="176"/>
        <v>0</v>
      </c>
      <c r="AL1021" s="131">
        <f t="shared" si="173"/>
        <v>0</v>
      </c>
      <c r="AM1021" s="131" t="str">
        <f t="shared" si="174"/>
        <v/>
      </c>
      <c r="AN1021" s="131" t="str">
        <f t="shared" ca="1" si="175"/>
        <v/>
      </c>
    </row>
    <row r="1022" spans="1:40" ht="20.25" customHeight="1" x14ac:dyDescent="0.3">
      <c r="A1022" s="127"/>
      <c r="B1022" s="164"/>
      <c r="C1022" s="139"/>
      <c r="D1022" s="140"/>
      <c r="E1022" s="139"/>
      <c r="F1022" s="139"/>
      <c r="G1022" s="140"/>
      <c r="H1022" s="139"/>
      <c r="I1022" s="129"/>
      <c r="L1022" s="128"/>
      <c r="M1022" s="128"/>
      <c r="N1022" s="128"/>
      <c r="O1022" s="128"/>
      <c r="P1022" s="128"/>
      <c r="Q1022" s="128"/>
      <c r="R1022" s="128"/>
      <c r="S1022" s="128"/>
      <c r="T1022" s="120">
        <f t="shared" si="166"/>
        <v>0</v>
      </c>
      <c r="U1022" s="131"/>
      <c r="V1022" s="131"/>
      <c r="W1022" s="131">
        <f>SUMIFS($F$3:F1022,$D$3:D1022,D1022,$C$3:C1022,"Buy")+SUMIFS($F$3:F1022,$D$3:D1022,D1022,$C$3:C1022,"Coin Deposit",$E$3:E1022,"&lt;&gt;")</f>
        <v>0</v>
      </c>
      <c r="X1022" s="131">
        <f t="shared" si="167"/>
        <v>0</v>
      </c>
      <c r="Y1022" s="131">
        <f>IF($D1022=Y$1,SUMIFS($H$3:$H1022,$G$3:$G1022,Y$1,$C$3:$C1022,"Sell"),0)</f>
        <v>0</v>
      </c>
      <c r="Z1022" s="131">
        <f t="shared" si="168"/>
        <v>0</v>
      </c>
      <c r="AA1022" s="131">
        <f>IF($D1022=AA$1,SUMIFS($H$3:$H1022,$G$3:$G1022,AA$1,$C$3:$C1022,"Sell"),0)</f>
        <v>0</v>
      </c>
      <c r="AB1022" s="131">
        <f t="shared" si="169"/>
        <v>0</v>
      </c>
      <c r="AC1022" s="131">
        <f>SUMIFS('Deductions and Deposits'!$H:$H,'Deductions and Deposits'!$G:$G,D1022,'Deductions and Deposits'!$F:$F,"&lt;="&amp;B1022)+SUMIFS($F$3:F1022,$D$3:D1022,D1022,$C$3:C1022,"Coin Deposit",$E$3:E1022,"")</f>
        <v>0</v>
      </c>
      <c r="AD1022" s="131">
        <f>SUMIFS('Deductions and Deposits'!$D:$D,'Deductions and Deposits'!$C:$C,D1022)+SUMIFS($F:$F,$D:$D,D1022,$C:$C,"Coin Deduction")</f>
        <v>0</v>
      </c>
      <c r="AE1022" s="131">
        <f>Table5[[#This Row],[Column4]]+Table5[[#This Row],[Column14]]+Table5[[#This Row],[Column19]]+Table5[[#This Row],[Column12]]</f>
        <v>0</v>
      </c>
      <c r="AF1022" s="131">
        <f>Table5[[#This Row],[Column5]]+Table5[[#This Row],[Column13]]+Table5[[#This Row],[Column21]]+Table5[[#This Row],[Column18]]</f>
        <v>0</v>
      </c>
      <c r="AG1022" s="131">
        <f t="shared" si="170"/>
        <v>0</v>
      </c>
      <c r="AH1022" s="131">
        <f t="shared" si="171"/>
        <v>0</v>
      </c>
      <c r="AI1022" s="131">
        <f>Table5[[#This Row],[Column17]]-Table5[[#This Row],[Column20]]</f>
        <v>0</v>
      </c>
      <c r="AJ1022" s="131">
        <f t="shared" si="172"/>
        <v>0</v>
      </c>
      <c r="AK1022" s="131">
        <f t="shared" si="176"/>
        <v>0</v>
      </c>
      <c r="AL1022" s="131">
        <f t="shared" si="173"/>
        <v>0</v>
      </c>
      <c r="AM1022" s="131" t="str">
        <f t="shared" si="174"/>
        <v/>
      </c>
      <c r="AN1022" s="131" t="str">
        <f t="shared" ca="1" si="175"/>
        <v/>
      </c>
    </row>
    <row r="1023" spans="1:40" ht="20.25" customHeight="1" x14ac:dyDescent="0.3">
      <c r="A1023" s="127"/>
      <c r="B1023" s="164"/>
      <c r="C1023" s="139"/>
      <c r="D1023" s="140"/>
      <c r="E1023" s="139"/>
      <c r="F1023" s="139"/>
      <c r="G1023" s="140"/>
      <c r="H1023" s="139"/>
      <c r="I1023" s="129"/>
      <c r="L1023" s="128"/>
      <c r="M1023" s="128"/>
      <c r="N1023" s="128"/>
      <c r="O1023" s="128"/>
      <c r="P1023" s="128"/>
      <c r="Q1023" s="128"/>
      <c r="R1023" s="128"/>
      <c r="S1023" s="128"/>
      <c r="T1023" s="120">
        <f t="shared" si="166"/>
        <v>0</v>
      </c>
      <c r="U1023" s="131"/>
      <c r="V1023" s="131"/>
      <c r="W1023" s="131">
        <f>SUMIFS($F$3:F1023,$D$3:D1023,D1023,$C$3:C1023,"Buy")+SUMIFS($F$3:F1023,$D$3:D1023,D1023,$C$3:C1023,"Coin Deposit",$E$3:E1023,"&lt;&gt;")</f>
        <v>0</v>
      </c>
      <c r="X1023" s="131">
        <f t="shared" si="167"/>
        <v>0</v>
      </c>
      <c r="Y1023" s="131">
        <f>IF($D1023=Y$1,SUMIFS($H$3:$H1023,$G$3:$G1023,Y$1,$C$3:$C1023,"Sell"),0)</f>
        <v>0</v>
      </c>
      <c r="Z1023" s="131">
        <f t="shared" si="168"/>
        <v>0</v>
      </c>
      <c r="AA1023" s="131">
        <f>IF($D1023=AA$1,SUMIFS($H$3:$H1023,$G$3:$G1023,AA$1,$C$3:$C1023,"Sell"),0)</f>
        <v>0</v>
      </c>
      <c r="AB1023" s="131">
        <f t="shared" si="169"/>
        <v>0</v>
      </c>
      <c r="AC1023" s="131">
        <f>SUMIFS('Deductions and Deposits'!$H:$H,'Deductions and Deposits'!$G:$G,D1023,'Deductions and Deposits'!$F:$F,"&lt;="&amp;B1023)+SUMIFS($F$3:F1023,$D$3:D1023,D1023,$C$3:C1023,"Coin Deposit",$E$3:E1023,"")</f>
        <v>0</v>
      </c>
      <c r="AD1023" s="131">
        <f>SUMIFS('Deductions and Deposits'!$D:$D,'Deductions and Deposits'!$C:$C,D1023)+SUMIFS($F:$F,$D:$D,D1023,$C:$C,"Coin Deduction")</f>
        <v>0</v>
      </c>
      <c r="AE1023" s="131">
        <f>Table5[[#This Row],[Column4]]+Table5[[#This Row],[Column14]]+Table5[[#This Row],[Column19]]+Table5[[#This Row],[Column12]]</f>
        <v>0</v>
      </c>
      <c r="AF1023" s="131">
        <f>Table5[[#This Row],[Column5]]+Table5[[#This Row],[Column13]]+Table5[[#This Row],[Column21]]+Table5[[#This Row],[Column18]]</f>
        <v>0</v>
      </c>
      <c r="AG1023" s="131">
        <f t="shared" si="170"/>
        <v>0</v>
      </c>
      <c r="AH1023" s="131">
        <f t="shared" si="171"/>
        <v>0</v>
      </c>
      <c r="AI1023" s="131">
        <f>Table5[[#This Row],[Column17]]-Table5[[#This Row],[Column20]]</f>
        <v>0</v>
      </c>
      <c r="AJ1023" s="131">
        <f t="shared" si="172"/>
        <v>0</v>
      </c>
      <c r="AK1023" s="131">
        <f t="shared" si="176"/>
        <v>0</v>
      </c>
      <c r="AL1023" s="131">
        <f t="shared" si="173"/>
        <v>0</v>
      </c>
      <c r="AM1023" s="131" t="str">
        <f t="shared" si="174"/>
        <v/>
      </c>
      <c r="AN1023" s="131" t="str">
        <f t="shared" ca="1" si="175"/>
        <v/>
      </c>
    </row>
    <row r="1024" spans="1:40" ht="20.25" customHeight="1" x14ac:dyDescent="0.3">
      <c r="A1024" s="127"/>
      <c r="B1024" s="164"/>
      <c r="C1024" s="139"/>
      <c r="D1024" s="140"/>
      <c r="E1024" s="139"/>
      <c r="F1024" s="139"/>
      <c r="G1024" s="140"/>
      <c r="H1024" s="139"/>
      <c r="I1024" s="129"/>
      <c r="L1024" s="128"/>
      <c r="M1024" s="128"/>
      <c r="N1024" s="128"/>
      <c r="O1024" s="128"/>
      <c r="P1024" s="128"/>
      <c r="Q1024" s="128"/>
      <c r="R1024" s="128"/>
      <c r="S1024" s="128"/>
      <c r="T1024" s="120">
        <f t="shared" si="166"/>
        <v>0</v>
      </c>
      <c r="U1024" s="131"/>
      <c r="V1024" s="131"/>
      <c r="W1024" s="131">
        <f>SUMIFS($F$3:F1024,$D$3:D1024,D1024,$C$3:C1024,"Buy")+SUMIFS($F$3:F1024,$D$3:D1024,D1024,$C$3:C1024,"Coin Deposit",$E$3:E1024,"&lt;&gt;")</f>
        <v>0</v>
      </c>
      <c r="X1024" s="131">
        <f t="shared" si="167"/>
        <v>0</v>
      </c>
      <c r="Y1024" s="131">
        <f>IF($D1024=Y$1,SUMIFS($H$3:$H1024,$G$3:$G1024,Y$1,$C$3:$C1024,"Sell"),0)</f>
        <v>0</v>
      </c>
      <c r="Z1024" s="131">
        <f t="shared" si="168"/>
        <v>0</v>
      </c>
      <c r="AA1024" s="131">
        <f>IF($D1024=AA$1,SUMIFS($H$3:$H1024,$G$3:$G1024,AA$1,$C$3:$C1024,"Sell"),0)</f>
        <v>0</v>
      </c>
      <c r="AB1024" s="131">
        <f t="shared" si="169"/>
        <v>0</v>
      </c>
      <c r="AC1024" s="131">
        <f>SUMIFS('Deductions and Deposits'!$H:$H,'Deductions and Deposits'!$G:$G,D1024,'Deductions and Deposits'!$F:$F,"&lt;="&amp;B1024)+SUMIFS($F$3:F1024,$D$3:D1024,D1024,$C$3:C1024,"Coin Deposit",$E$3:E1024,"")</f>
        <v>0</v>
      </c>
      <c r="AD1024" s="131">
        <f>SUMIFS('Deductions and Deposits'!$D:$D,'Deductions and Deposits'!$C:$C,D1024)+SUMIFS($F:$F,$D:$D,D1024,$C:$C,"Coin Deduction")</f>
        <v>0</v>
      </c>
      <c r="AE1024" s="131">
        <f>Table5[[#This Row],[Column4]]+Table5[[#This Row],[Column14]]+Table5[[#This Row],[Column19]]+Table5[[#This Row],[Column12]]</f>
        <v>0</v>
      </c>
      <c r="AF1024" s="131">
        <f>Table5[[#This Row],[Column5]]+Table5[[#This Row],[Column13]]+Table5[[#This Row],[Column21]]+Table5[[#This Row],[Column18]]</f>
        <v>0</v>
      </c>
      <c r="AG1024" s="131">
        <f t="shared" si="170"/>
        <v>0</v>
      </c>
      <c r="AH1024" s="131">
        <f t="shared" si="171"/>
        <v>0</v>
      </c>
      <c r="AI1024" s="131">
        <f>Table5[[#This Row],[Column17]]-Table5[[#This Row],[Column20]]</f>
        <v>0</v>
      </c>
      <c r="AJ1024" s="131">
        <f t="shared" si="172"/>
        <v>0</v>
      </c>
      <c r="AK1024" s="131">
        <f t="shared" si="176"/>
        <v>0</v>
      </c>
      <c r="AL1024" s="131">
        <f t="shared" si="173"/>
        <v>0</v>
      </c>
      <c r="AM1024" s="131" t="str">
        <f t="shared" si="174"/>
        <v/>
      </c>
      <c r="AN1024" s="131" t="str">
        <f t="shared" ca="1" si="175"/>
        <v/>
      </c>
    </row>
    <row r="1025" spans="1:40" ht="20.25" customHeight="1" x14ac:dyDescent="0.3">
      <c r="A1025" s="127"/>
      <c r="B1025" s="164"/>
      <c r="C1025" s="139"/>
      <c r="D1025" s="140"/>
      <c r="E1025" s="139"/>
      <c r="F1025" s="139"/>
      <c r="G1025" s="140"/>
      <c r="H1025" s="139"/>
      <c r="I1025" s="129"/>
      <c r="L1025" s="128"/>
      <c r="M1025" s="128"/>
      <c r="N1025" s="128"/>
      <c r="O1025" s="128"/>
      <c r="P1025" s="128"/>
      <c r="Q1025" s="128"/>
      <c r="R1025" s="128"/>
      <c r="S1025" s="128"/>
      <c r="T1025" s="120">
        <f t="shared" si="166"/>
        <v>0</v>
      </c>
      <c r="U1025" s="131"/>
      <c r="V1025" s="131"/>
      <c r="W1025" s="131">
        <f>SUMIFS($F$3:F1025,$D$3:D1025,D1025,$C$3:C1025,"Buy")+SUMIFS($F$3:F1025,$D$3:D1025,D1025,$C$3:C1025,"Coin Deposit",$E$3:E1025,"&lt;&gt;")</f>
        <v>0</v>
      </c>
      <c r="X1025" s="131">
        <f t="shared" si="167"/>
        <v>0</v>
      </c>
      <c r="Y1025" s="131">
        <f>IF($D1025=Y$1,SUMIFS($H$3:$H1025,$G$3:$G1025,Y$1,$C$3:$C1025,"Sell"),0)</f>
        <v>0</v>
      </c>
      <c r="Z1025" s="131">
        <f t="shared" si="168"/>
        <v>0</v>
      </c>
      <c r="AA1025" s="131">
        <f>IF($D1025=AA$1,SUMIFS($H$3:$H1025,$G$3:$G1025,AA$1,$C$3:$C1025,"Sell"),0)</f>
        <v>0</v>
      </c>
      <c r="AB1025" s="131">
        <f t="shared" si="169"/>
        <v>0</v>
      </c>
      <c r="AC1025" s="131">
        <f>SUMIFS('Deductions and Deposits'!$H:$H,'Deductions and Deposits'!$G:$G,D1025,'Deductions and Deposits'!$F:$F,"&lt;="&amp;B1025)+SUMIFS($F$3:F1025,$D$3:D1025,D1025,$C$3:C1025,"Coin Deposit",$E$3:E1025,"")</f>
        <v>0</v>
      </c>
      <c r="AD1025" s="131">
        <f>SUMIFS('Deductions and Deposits'!$D:$D,'Deductions and Deposits'!$C:$C,D1025)+SUMIFS($F:$F,$D:$D,D1025,$C:$C,"Coin Deduction")</f>
        <v>0</v>
      </c>
      <c r="AE1025" s="131">
        <f>Table5[[#This Row],[Column4]]+Table5[[#This Row],[Column14]]+Table5[[#This Row],[Column19]]+Table5[[#This Row],[Column12]]</f>
        <v>0</v>
      </c>
      <c r="AF1025" s="131">
        <f>Table5[[#This Row],[Column5]]+Table5[[#This Row],[Column13]]+Table5[[#This Row],[Column21]]+Table5[[#This Row],[Column18]]</f>
        <v>0</v>
      </c>
      <c r="AG1025" s="131">
        <f t="shared" si="170"/>
        <v>0</v>
      </c>
      <c r="AH1025" s="131">
        <f t="shared" si="171"/>
        <v>0</v>
      </c>
      <c r="AI1025" s="131">
        <f>Table5[[#This Row],[Column17]]-Table5[[#This Row],[Column20]]</f>
        <v>0</v>
      </c>
      <c r="AJ1025" s="131">
        <f t="shared" si="172"/>
        <v>0</v>
      </c>
      <c r="AK1025" s="131">
        <f t="shared" si="176"/>
        <v>0</v>
      </c>
      <c r="AL1025" s="131">
        <f t="shared" si="173"/>
        <v>0</v>
      </c>
      <c r="AM1025" s="131" t="str">
        <f t="shared" si="174"/>
        <v/>
      </c>
      <c r="AN1025" s="131" t="str">
        <f t="shared" ca="1" si="175"/>
        <v/>
      </c>
    </row>
    <row r="1026" spans="1:40" ht="20.25" customHeight="1" x14ac:dyDescent="0.3">
      <c r="A1026" s="127"/>
      <c r="B1026" s="164"/>
      <c r="C1026" s="139"/>
      <c r="D1026" s="140"/>
      <c r="E1026" s="139"/>
      <c r="F1026" s="139"/>
      <c r="G1026" s="140"/>
      <c r="H1026" s="139"/>
      <c r="I1026" s="129"/>
      <c r="L1026" s="128"/>
      <c r="M1026" s="128"/>
      <c r="N1026" s="128"/>
      <c r="O1026" s="128"/>
      <c r="P1026" s="128"/>
      <c r="Q1026" s="128"/>
      <c r="R1026" s="128"/>
      <c r="S1026" s="128"/>
      <c r="T1026" s="120">
        <f t="shared" si="166"/>
        <v>0</v>
      </c>
      <c r="U1026" s="131"/>
      <c r="V1026" s="131"/>
      <c r="W1026" s="131">
        <f>SUMIFS($F$3:F1026,$D$3:D1026,D1026,$C$3:C1026,"Buy")+SUMIFS($F$3:F1026,$D$3:D1026,D1026,$C$3:C1026,"Coin Deposit",$E$3:E1026,"&lt;&gt;")</f>
        <v>0</v>
      </c>
      <c r="X1026" s="131">
        <f t="shared" si="167"/>
        <v>0</v>
      </c>
      <c r="Y1026" s="131">
        <f>IF($D1026=Y$1,SUMIFS($H$3:$H1026,$G$3:$G1026,Y$1,$C$3:$C1026,"Sell"),0)</f>
        <v>0</v>
      </c>
      <c r="Z1026" s="131">
        <f t="shared" si="168"/>
        <v>0</v>
      </c>
      <c r="AA1026" s="131">
        <f>IF($D1026=AA$1,SUMIFS($H$3:$H1026,$G$3:$G1026,AA$1,$C$3:$C1026,"Sell"),0)</f>
        <v>0</v>
      </c>
      <c r="AB1026" s="131">
        <f t="shared" si="169"/>
        <v>0</v>
      </c>
      <c r="AC1026" s="131">
        <f>SUMIFS('Deductions and Deposits'!$H:$H,'Deductions and Deposits'!$G:$G,D1026,'Deductions and Deposits'!$F:$F,"&lt;="&amp;B1026)+SUMIFS($F$3:F1026,$D$3:D1026,D1026,$C$3:C1026,"Coin Deposit",$E$3:E1026,"")</f>
        <v>0</v>
      </c>
      <c r="AD1026" s="131">
        <f>SUMIFS('Deductions and Deposits'!$D:$D,'Deductions and Deposits'!$C:$C,D1026)+SUMIFS($F:$F,$D:$D,D1026,$C:$C,"Coin Deduction")</f>
        <v>0</v>
      </c>
      <c r="AE1026" s="131">
        <f>Table5[[#This Row],[Column4]]+Table5[[#This Row],[Column14]]+Table5[[#This Row],[Column19]]+Table5[[#This Row],[Column12]]</f>
        <v>0</v>
      </c>
      <c r="AF1026" s="131">
        <f>Table5[[#This Row],[Column5]]+Table5[[#This Row],[Column13]]+Table5[[#This Row],[Column21]]+Table5[[#This Row],[Column18]]</f>
        <v>0</v>
      </c>
      <c r="AG1026" s="131">
        <f t="shared" si="170"/>
        <v>0</v>
      </c>
      <c r="AH1026" s="131">
        <f t="shared" si="171"/>
        <v>0</v>
      </c>
      <c r="AI1026" s="131">
        <f>Table5[[#This Row],[Column17]]-Table5[[#This Row],[Column20]]</f>
        <v>0</v>
      </c>
      <c r="AJ1026" s="131">
        <f t="shared" si="172"/>
        <v>0</v>
      </c>
      <c r="AK1026" s="131">
        <f t="shared" si="176"/>
        <v>0</v>
      </c>
      <c r="AL1026" s="131">
        <f t="shared" si="173"/>
        <v>0</v>
      </c>
      <c r="AM1026" s="131" t="str">
        <f t="shared" si="174"/>
        <v/>
      </c>
      <c r="AN1026" s="131" t="str">
        <f t="shared" ca="1" si="175"/>
        <v/>
      </c>
    </row>
    <row r="1027" spans="1:40" ht="20.25" customHeight="1" x14ac:dyDescent="0.3">
      <c r="A1027" s="127"/>
      <c r="B1027" s="164"/>
      <c r="C1027" s="139"/>
      <c r="D1027" s="140"/>
      <c r="E1027" s="139"/>
      <c r="F1027" s="139"/>
      <c r="G1027" s="140"/>
      <c r="H1027" s="139"/>
      <c r="I1027" s="129"/>
      <c r="L1027" s="128"/>
      <c r="M1027" s="128"/>
      <c r="N1027" s="128"/>
      <c r="O1027" s="128"/>
      <c r="P1027" s="128"/>
      <c r="Q1027" s="128"/>
      <c r="R1027" s="128"/>
      <c r="S1027" s="128"/>
      <c r="T1027" s="120">
        <f t="shared" ref="T1027:T1090" si="177">IF(E1027&lt;&gt;"",E1027,0)</f>
        <v>0</v>
      </c>
      <c r="U1027" s="131"/>
      <c r="V1027" s="131"/>
      <c r="W1027" s="131">
        <f>SUMIFS($F$3:F1027,$D$3:D1027,D1027,$C$3:C1027,"Buy")+SUMIFS($F$3:F1027,$D$3:D1027,D1027,$C$3:C1027,"Coin Deposit",$E$3:E1027,"&lt;&gt;")</f>
        <v>0</v>
      </c>
      <c r="X1027" s="131">
        <f t="shared" ref="X1027:X1090" si="178">IF(OR(C1027="buy",AND(C1027="Coin Deposit",E1027&lt;&gt;"")),SUMIFS($F:$F,$D:$D,D1027,$C:$C,"sell"),0)</f>
        <v>0</v>
      </c>
      <c r="Y1027" s="131">
        <f>IF($D1027=Y$1,SUMIFS($H$3:$H1027,$G$3:$G1027,Y$1,$C$3:$C1027,"Sell"),0)</f>
        <v>0</v>
      </c>
      <c r="Z1027" s="131">
        <f t="shared" ref="Z1027:Z1090" si="179">IF($D1027=Z$1,SUMIFS($H:$H,$G:$G,Z$1,$C:$C,"Buy")+SUMIFS($H:$H,$G:$G,Z$1,$C:$C,"Coin Deposit",$E:$E,"&lt;&gt;"),0)</f>
        <v>0</v>
      </c>
      <c r="AA1027" s="131">
        <f>IF($D1027=AA$1,SUMIFS($H$3:$H1027,$G$3:$G1027,AA$1,$C$3:$C1027,"Sell"),0)</f>
        <v>0</v>
      </c>
      <c r="AB1027" s="131">
        <f t="shared" ref="AB1027:AB1090" si="180">IF($D1027=AB$1,SUMIFS($H:$H,$G:$G,AB$1,$C:$C,"Buy")+SUMIFS($H:$H,$G:$G,AB$1,$C:$C,"Coin Deposit",$E:$E,"&lt;&gt;"),0)</f>
        <v>0</v>
      </c>
      <c r="AC1027" s="131">
        <f>SUMIFS('Deductions and Deposits'!$H:$H,'Deductions and Deposits'!$G:$G,D1027,'Deductions and Deposits'!$F:$F,"&lt;="&amp;B1027)+SUMIFS($F$3:F1027,$D$3:D1027,D1027,$C$3:C1027,"Coin Deposit",$E$3:E1027,"")</f>
        <v>0</v>
      </c>
      <c r="AD1027" s="131">
        <f>SUMIFS('Deductions and Deposits'!$D:$D,'Deductions and Deposits'!$C:$C,D1027)+SUMIFS($F:$F,$D:$D,D1027,$C:$C,"Coin Deduction")</f>
        <v>0</v>
      </c>
      <c r="AE1027" s="131">
        <f>Table5[[#This Row],[Column4]]+Table5[[#This Row],[Column14]]+Table5[[#This Row],[Column19]]+Table5[[#This Row],[Column12]]</f>
        <v>0</v>
      </c>
      <c r="AF1027" s="131">
        <f>Table5[[#This Row],[Column5]]+Table5[[#This Row],[Column13]]+Table5[[#This Row],[Column21]]+Table5[[#This Row],[Column18]]</f>
        <v>0</v>
      </c>
      <c r="AG1027" s="131">
        <f t="shared" ref="AG1027:AG1090" si="181">IF(AND((AC1027+Y1027+AA1027)&gt;AF1027,OR(C1027="buy",AND(C1027="Coin Deposit",E1027&lt;&gt;""))),(AC1027+Y1027+AA1027)-AF1027,0)</f>
        <v>0</v>
      </c>
      <c r="AH1027" s="131">
        <f t="shared" ref="AH1027:AH1090" si="182">IF(AND(AE1027&gt;AF1027,OR(C1027="buy",AND(C1027="Coin Deposit",E1027&lt;&gt;""))),AE1027-AF1027,0)</f>
        <v>0</v>
      </c>
      <c r="AI1027" s="131">
        <f>Table5[[#This Row],[Column17]]-Table5[[#This Row],[Column20]]</f>
        <v>0</v>
      </c>
      <c r="AJ1027" s="131">
        <f t="shared" ref="AJ1027:AJ1090" si="183">IF(AI1027&gt;F1027,F1027,AI1027)</f>
        <v>0</v>
      </c>
      <c r="AK1027" s="131">
        <f t="shared" si="176"/>
        <v>0</v>
      </c>
      <c r="AL1027" s="131">
        <f t="shared" ref="AL1027:AL1090" si="184">IFERROR(SUMIFS($AK:$AK,$D:$D,D1027)/SUMIFS($AJ:$AJ,$D:$D,D1027),0)</f>
        <v>0</v>
      </c>
      <c r="AM1027" s="131" t="str">
        <f t="shared" ref="AM1027:AM1090" si="185">C1027&amp;D1027</f>
        <v/>
      </c>
      <c r="AN1027" s="131" t="str">
        <f t="shared" ref="AN1027:AN1090" ca="1" si="186">OFFSET(AM1027,COUNTA($AM:$AM)-ROW()-(ROW()-ROW($AN$2)-1),)</f>
        <v/>
      </c>
    </row>
    <row r="1028" spans="1:40" ht="20.25" customHeight="1" x14ac:dyDescent="0.3">
      <c r="A1028" s="127"/>
      <c r="B1028" s="164"/>
      <c r="C1028" s="139"/>
      <c r="D1028" s="140"/>
      <c r="E1028" s="139"/>
      <c r="F1028" s="139"/>
      <c r="G1028" s="140"/>
      <c r="H1028" s="139"/>
      <c r="I1028" s="129"/>
      <c r="L1028" s="128"/>
      <c r="M1028" s="128"/>
      <c r="N1028" s="128"/>
      <c r="O1028" s="128"/>
      <c r="P1028" s="128"/>
      <c r="Q1028" s="128"/>
      <c r="R1028" s="128"/>
      <c r="S1028" s="128"/>
      <c r="T1028" s="120">
        <f t="shared" si="177"/>
        <v>0</v>
      </c>
      <c r="U1028" s="131"/>
      <c r="V1028" s="131"/>
      <c r="W1028" s="131">
        <f>SUMIFS($F$3:F1028,$D$3:D1028,D1028,$C$3:C1028,"Buy")+SUMIFS($F$3:F1028,$D$3:D1028,D1028,$C$3:C1028,"Coin Deposit",$E$3:E1028,"&lt;&gt;")</f>
        <v>0</v>
      </c>
      <c r="X1028" s="131">
        <f t="shared" si="178"/>
        <v>0</v>
      </c>
      <c r="Y1028" s="131">
        <f>IF($D1028=Y$1,SUMIFS($H$3:$H1028,$G$3:$G1028,Y$1,$C$3:$C1028,"Sell"),0)</f>
        <v>0</v>
      </c>
      <c r="Z1028" s="131">
        <f t="shared" si="179"/>
        <v>0</v>
      </c>
      <c r="AA1028" s="131">
        <f>IF($D1028=AA$1,SUMIFS($H$3:$H1028,$G$3:$G1028,AA$1,$C$3:$C1028,"Sell"),0)</f>
        <v>0</v>
      </c>
      <c r="AB1028" s="131">
        <f t="shared" si="180"/>
        <v>0</v>
      </c>
      <c r="AC1028" s="131">
        <f>SUMIFS('Deductions and Deposits'!$H:$H,'Deductions and Deposits'!$G:$G,D1028,'Deductions and Deposits'!$F:$F,"&lt;="&amp;B1028)+SUMIFS($F$3:F1028,$D$3:D1028,D1028,$C$3:C1028,"Coin Deposit",$E$3:E1028,"")</f>
        <v>0</v>
      </c>
      <c r="AD1028" s="131">
        <f>SUMIFS('Deductions and Deposits'!$D:$D,'Deductions and Deposits'!$C:$C,D1028)+SUMIFS($F:$F,$D:$D,D1028,$C:$C,"Coin Deduction")</f>
        <v>0</v>
      </c>
      <c r="AE1028" s="131">
        <f>Table5[[#This Row],[Column4]]+Table5[[#This Row],[Column14]]+Table5[[#This Row],[Column19]]+Table5[[#This Row],[Column12]]</f>
        <v>0</v>
      </c>
      <c r="AF1028" s="131">
        <f>Table5[[#This Row],[Column5]]+Table5[[#This Row],[Column13]]+Table5[[#This Row],[Column21]]+Table5[[#This Row],[Column18]]</f>
        <v>0</v>
      </c>
      <c r="AG1028" s="131">
        <f t="shared" si="181"/>
        <v>0</v>
      </c>
      <c r="AH1028" s="131">
        <f t="shared" si="182"/>
        <v>0</v>
      </c>
      <c r="AI1028" s="131">
        <f>Table5[[#This Row],[Column17]]-Table5[[#This Row],[Column20]]</f>
        <v>0</v>
      </c>
      <c r="AJ1028" s="131">
        <f t="shared" si="183"/>
        <v>0</v>
      </c>
      <c r="AK1028" s="131">
        <f t="shared" si="176"/>
        <v>0</v>
      </c>
      <c r="AL1028" s="131">
        <f t="shared" si="184"/>
        <v>0</v>
      </c>
      <c r="AM1028" s="131" t="str">
        <f t="shared" si="185"/>
        <v/>
      </c>
      <c r="AN1028" s="131" t="str">
        <f t="shared" ca="1" si="186"/>
        <v/>
      </c>
    </row>
    <row r="1029" spans="1:40" ht="20.25" customHeight="1" x14ac:dyDescent="0.3">
      <c r="A1029" s="127"/>
      <c r="B1029" s="164"/>
      <c r="C1029" s="139"/>
      <c r="D1029" s="140"/>
      <c r="E1029" s="139"/>
      <c r="F1029" s="139"/>
      <c r="G1029" s="140"/>
      <c r="H1029" s="139"/>
      <c r="I1029" s="129"/>
      <c r="L1029" s="128"/>
      <c r="M1029" s="128"/>
      <c r="N1029" s="128"/>
      <c r="O1029" s="128"/>
      <c r="P1029" s="128"/>
      <c r="Q1029" s="128"/>
      <c r="R1029" s="128"/>
      <c r="S1029" s="128"/>
      <c r="T1029" s="120">
        <f t="shared" si="177"/>
        <v>0</v>
      </c>
      <c r="U1029" s="131"/>
      <c r="V1029" s="131"/>
      <c r="W1029" s="131">
        <f>SUMIFS($F$3:F1029,$D$3:D1029,D1029,$C$3:C1029,"Buy")+SUMIFS($F$3:F1029,$D$3:D1029,D1029,$C$3:C1029,"Coin Deposit",$E$3:E1029,"&lt;&gt;")</f>
        <v>0</v>
      </c>
      <c r="X1029" s="131">
        <f t="shared" si="178"/>
        <v>0</v>
      </c>
      <c r="Y1029" s="131">
        <f>IF($D1029=Y$1,SUMIFS($H$3:$H1029,$G$3:$G1029,Y$1,$C$3:$C1029,"Sell"),0)</f>
        <v>0</v>
      </c>
      <c r="Z1029" s="131">
        <f t="shared" si="179"/>
        <v>0</v>
      </c>
      <c r="AA1029" s="131">
        <f>IF($D1029=AA$1,SUMIFS($H$3:$H1029,$G$3:$G1029,AA$1,$C$3:$C1029,"Sell"),0)</f>
        <v>0</v>
      </c>
      <c r="AB1029" s="131">
        <f t="shared" si="180"/>
        <v>0</v>
      </c>
      <c r="AC1029" s="131">
        <f>SUMIFS('Deductions and Deposits'!$H:$H,'Deductions and Deposits'!$G:$G,D1029,'Deductions and Deposits'!$F:$F,"&lt;="&amp;B1029)+SUMIFS($F$3:F1029,$D$3:D1029,D1029,$C$3:C1029,"Coin Deposit",$E$3:E1029,"")</f>
        <v>0</v>
      </c>
      <c r="AD1029" s="131">
        <f>SUMIFS('Deductions and Deposits'!$D:$D,'Deductions and Deposits'!$C:$C,D1029)+SUMIFS($F:$F,$D:$D,D1029,$C:$C,"Coin Deduction")</f>
        <v>0</v>
      </c>
      <c r="AE1029" s="131">
        <f>Table5[[#This Row],[Column4]]+Table5[[#This Row],[Column14]]+Table5[[#This Row],[Column19]]+Table5[[#This Row],[Column12]]</f>
        <v>0</v>
      </c>
      <c r="AF1029" s="131">
        <f>Table5[[#This Row],[Column5]]+Table5[[#This Row],[Column13]]+Table5[[#This Row],[Column21]]+Table5[[#This Row],[Column18]]</f>
        <v>0</v>
      </c>
      <c r="AG1029" s="131">
        <f t="shared" si="181"/>
        <v>0</v>
      </c>
      <c r="AH1029" s="131">
        <f t="shared" si="182"/>
        <v>0</v>
      </c>
      <c r="AI1029" s="131">
        <f>Table5[[#This Row],[Column17]]-Table5[[#This Row],[Column20]]</f>
        <v>0</v>
      </c>
      <c r="AJ1029" s="131">
        <f t="shared" si="183"/>
        <v>0</v>
      </c>
      <c r="AK1029" s="131">
        <f t="shared" si="176"/>
        <v>0</v>
      </c>
      <c r="AL1029" s="131">
        <f t="shared" si="184"/>
        <v>0</v>
      </c>
      <c r="AM1029" s="131" t="str">
        <f t="shared" si="185"/>
        <v/>
      </c>
      <c r="AN1029" s="131" t="str">
        <f t="shared" ca="1" si="186"/>
        <v/>
      </c>
    </row>
    <row r="1030" spans="1:40" ht="20.25" customHeight="1" x14ac:dyDescent="0.3">
      <c r="A1030" s="127"/>
      <c r="B1030" s="164"/>
      <c r="C1030" s="139"/>
      <c r="D1030" s="140"/>
      <c r="E1030" s="139"/>
      <c r="F1030" s="139"/>
      <c r="G1030" s="140"/>
      <c r="H1030" s="139"/>
      <c r="I1030" s="129"/>
      <c r="L1030" s="128"/>
      <c r="M1030" s="128"/>
      <c r="N1030" s="128"/>
      <c r="O1030" s="128"/>
      <c r="P1030" s="128"/>
      <c r="Q1030" s="128"/>
      <c r="R1030" s="128"/>
      <c r="S1030" s="128"/>
      <c r="T1030" s="120">
        <f t="shared" si="177"/>
        <v>0</v>
      </c>
      <c r="U1030" s="131"/>
      <c r="V1030" s="131"/>
      <c r="W1030" s="131">
        <f>SUMIFS($F$3:F1030,$D$3:D1030,D1030,$C$3:C1030,"Buy")+SUMIFS($F$3:F1030,$D$3:D1030,D1030,$C$3:C1030,"Coin Deposit",$E$3:E1030,"&lt;&gt;")</f>
        <v>0</v>
      </c>
      <c r="X1030" s="131">
        <f t="shared" si="178"/>
        <v>0</v>
      </c>
      <c r="Y1030" s="131">
        <f>IF($D1030=Y$1,SUMIFS($H$3:$H1030,$G$3:$G1030,Y$1,$C$3:$C1030,"Sell"),0)</f>
        <v>0</v>
      </c>
      <c r="Z1030" s="131">
        <f t="shared" si="179"/>
        <v>0</v>
      </c>
      <c r="AA1030" s="131">
        <f>IF($D1030=AA$1,SUMIFS($H$3:$H1030,$G$3:$G1030,AA$1,$C$3:$C1030,"Sell"),0)</f>
        <v>0</v>
      </c>
      <c r="AB1030" s="131">
        <f t="shared" si="180"/>
        <v>0</v>
      </c>
      <c r="AC1030" s="131">
        <f>SUMIFS('Deductions and Deposits'!$H:$H,'Deductions and Deposits'!$G:$G,D1030,'Deductions and Deposits'!$F:$F,"&lt;="&amp;B1030)+SUMIFS($F$3:F1030,$D$3:D1030,D1030,$C$3:C1030,"Coin Deposit",$E$3:E1030,"")</f>
        <v>0</v>
      </c>
      <c r="AD1030" s="131">
        <f>SUMIFS('Deductions and Deposits'!$D:$D,'Deductions and Deposits'!$C:$C,D1030)+SUMIFS($F:$F,$D:$D,D1030,$C:$C,"Coin Deduction")</f>
        <v>0</v>
      </c>
      <c r="AE1030" s="131">
        <f>Table5[[#This Row],[Column4]]+Table5[[#This Row],[Column14]]+Table5[[#This Row],[Column19]]+Table5[[#This Row],[Column12]]</f>
        <v>0</v>
      </c>
      <c r="AF1030" s="131">
        <f>Table5[[#This Row],[Column5]]+Table5[[#This Row],[Column13]]+Table5[[#This Row],[Column21]]+Table5[[#This Row],[Column18]]</f>
        <v>0</v>
      </c>
      <c r="AG1030" s="131">
        <f t="shared" si="181"/>
        <v>0</v>
      </c>
      <c r="AH1030" s="131">
        <f t="shared" si="182"/>
        <v>0</v>
      </c>
      <c r="AI1030" s="131">
        <f>Table5[[#This Row],[Column17]]-Table5[[#This Row],[Column20]]</f>
        <v>0</v>
      </c>
      <c r="AJ1030" s="131">
        <f t="shared" si="183"/>
        <v>0</v>
      </c>
      <c r="AK1030" s="131">
        <f t="shared" si="176"/>
        <v>0</v>
      </c>
      <c r="AL1030" s="131">
        <f t="shared" si="184"/>
        <v>0</v>
      </c>
      <c r="AM1030" s="131" t="str">
        <f t="shared" si="185"/>
        <v/>
      </c>
      <c r="AN1030" s="131" t="str">
        <f t="shared" ca="1" si="186"/>
        <v/>
      </c>
    </row>
    <row r="1031" spans="1:40" ht="20.25" customHeight="1" x14ac:dyDescent="0.3">
      <c r="A1031" s="127"/>
      <c r="B1031" s="164"/>
      <c r="C1031" s="139"/>
      <c r="D1031" s="140"/>
      <c r="E1031" s="139"/>
      <c r="F1031" s="139"/>
      <c r="G1031" s="140"/>
      <c r="H1031" s="139"/>
      <c r="I1031" s="129"/>
      <c r="L1031" s="128"/>
      <c r="M1031" s="128"/>
      <c r="N1031" s="128"/>
      <c r="O1031" s="128"/>
      <c r="P1031" s="128"/>
      <c r="Q1031" s="128"/>
      <c r="R1031" s="128"/>
      <c r="S1031" s="128"/>
      <c r="T1031" s="120">
        <f t="shared" si="177"/>
        <v>0</v>
      </c>
      <c r="U1031" s="131"/>
      <c r="V1031" s="131"/>
      <c r="W1031" s="131">
        <f>SUMIFS($F$3:F1031,$D$3:D1031,D1031,$C$3:C1031,"Buy")+SUMIFS($F$3:F1031,$D$3:D1031,D1031,$C$3:C1031,"Coin Deposit",$E$3:E1031,"&lt;&gt;")</f>
        <v>0</v>
      </c>
      <c r="X1031" s="131">
        <f t="shared" si="178"/>
        <v>0</v>
      </c>
      <c r="Y1031" s="131">
        <f>IF($D1031=Y$1,SUMIFS($H$3:$H1031,$G$3:$G1031,Y$1,$C$3:$C1031,"Sell"),0)</f>
        <v>0</v>
      </c>
      <c r="Z1031" s="131">
        <f t="shared" si="179"/>
        <v>0</v>
      </c>
      <c r="AA1031" s="131">
        <f>IF($D1031=AA$1,SUMIFS($H$3:$H1031,$G$3:$G1031,AA$1,$C$3:$C1031,"Sell"),0)</f>
        <v>0</v>
      </c>
      <c r="AB1031" s="131">
        <f t="shared" si="180"/>
        <v>0</v>
      </c>
      <c r="AC1031" s="131">
        <f>SUMIFS('Deductions and Deposits'!$H:$H,'Deductions and Deposits'!$G:$G,D1031,'Deductions and Deposits'!$F:$F,"&lt;="&amp;B1031)+SUMIFS($F$3:F1031,$D$3:D1031,D1031,$C$3:C1031,"Coin Deposit",$E$3:E1031,"")</f>
        <v>0</v>
      </c>
      <c r="AD1031" s="131">
        <f>SUMIFS('Deductions and Deposits'!$D:$D,'Deductions and Deposits'!$C:$C,D1031)+SUMIFS($F:$F,$D:$D,D1031,$C:$C,"Coin Deduction")</f>
        <v>0</v>
      </c>
      <c r="AE1031" s="131">
        <f>Table5[[#This Row],[Column4]]+Table5[[#This Row],[Column14]]+Table5[[#This Row],[Column19]]+Table5[[#This Row],[Column12]]</f>
        <v>0</v>
      </c>
      <c r="AF1031" s="131">
        <f>Table5[[#This Row],[Column5]]+Table5[[#This Row],[Column13]]+Table5[[#This Row],[Column21]]+Table5[[#This Row],[Column18]]</f>
        <v>0</v>
      </c>
      <c r="AG1031" s="131">
        <f t="shared" si="181"/>
        <v>0</v>
      </c>
      <c r="AH1031" s="131">
        <f t="shared" si="182"/>
        <v>0</v>
      </c>
      <c r="AI1031" s="131">
        <f>Table5[[#This Row],[Column17]]-Table5[[#This Row],[Column20]]</f>
        <v>0</v>
      </c>
      <c r="AJ1031" s="131">
        <f t="shared" si="183"/>
        <v>0</v>
      </c>
      <c r="AK1031" s="131">
        <f t="shared" si="176"/>
        <v>0</v>
      </c>
      <c r="AL1031" s="131">
        <f t="shared" si="184"/>
        <v>0</v>
      </c>
      <c r="AM1031" s="131" t="str">
        <f t="shared" si="185"/>
        <v/>
      </c>
      <c r="AN1031" s="131" t="str">
        <f t="shared" ca="1" si="186"/>
        <v/>
      </c>
    </row>
    <row r="1032" spans="1:40" ht="20.25" customHeight="1" x14ac:dyDescent="0.3">
      <c r="A1032" s="127"/>
      <c r="B1032" s="164"/>
      <c r="C1032" s="139"/>
      <c r="D1032" s="140"/>
      <c r="E1032" s="139"/>
      <c r="F1032" s="139"/>
      <c r="G1032" s="140"/>
      <c r="H1032" s="139"/>
      <c r="I1032" s="129"/>
      <c r="L1032" s="128"/>
      <c r="M1032" s="128"/>
      <c r="N1032" s="128"/>
      <c r="O1032" s="128"/>
      <c r="P1032" s="128"/>
      <c r="Q1032" s="128"/>
      <c r="R1032" s="128"/>
      <c r="S1032" s="128"/>
      <c r="T1032" s="120">
        <f t="shared" si="177"/>
        <v>0</v>
      </c>
      <c r="U1032" s="131"/>
      <c r="V1032" s="131"/>
      <c r="W1032" s="131">
        <f>SUMIFS($F$3:F1032,$D$3:D1032,D1032,$C$3:C1032,"Buy")+SUMIFS($F$3:F1032,$D$3:D1032,D1032,$C$3:C1032,"Coin Deposit",$E$3:E1032,"&lt;&gt;")</f>
        <v>0</v>
      </c>
      <c r="X1032" s="131">
        <f t="shared" si="178"/>
        <v>0</v>
      </c>
      <c r="Y1032" s="131">
        <f>IF($D1032=Y$1,SUMIFS($H$3:$H1032,$G$3:$G1032,Y$1,$C$3:$C1032,"Sell"),0)</f>
        <v>0</v>
      </c>
      <c r="Z1032" s="131">
        <f t="shared" si="179"/>
        <v>0</v>
      </c>
      <c r="AA1032" s="131">
        <f>IF($D1032=AA$1,SUMIFS($H$3:$H1032,$G$3:$G1032,AA$1,$C$3:$C1032,"Sell"),0)</f>
        <v>0</v>
      </c>
      <c r="AB1032" s="131">
        <f t="shared" si="180"/>
        <v>0</v>
      </c>
      <c r="AC1032" s="131">
        <f>SUMIFS('Deductions and Deposits'!$H:$H,'Deductions and Deposits'!$G:$G,D1032,'Deductions and Deposits'!$F:$F,"&lt;="&amp;B1032)+SUMIFS($F$3:F1032,$D$3:D1032,D1032,$C$3:C1032,"Coin Deposit",$E$3:E1032,"")</f>
        <v>0</v>
      </c>
      <c r="AD1032" s="131">
        <f>SUMIFS('Deductions and Deposits'!$D:$D,'Deductions and Deposits'!$C:$C,D1032)+SUMIFS($F:$F,$D:$D,D1032,$C:$C,"Coin Deduction")</f>
        <v>0</v>
      </c>
      <c r="AE1032" s="131">
        <f>Table5[[#This Row],[Column4]]+Table5[[#This Row],[Column14]]+Table5[[#This Row],[Column19]]+Table5[[#This Row],[Column12]]</f>
        <v>0</v>
      </c>
      <c r="AF1032" s="131">
        <f>Table5[[#This Row],[Column5]]+Table5[[#This Row],[Column13]]+Table5[[#This Row],[Column21]]+Table5[[#This Row],[Column18]]</f>
        <v>0</v>
      </c>
      <c r="AG1032" s="131">
        <f t="shared" si="181"/>
        <v>0</v>
      </c>
      <c r="AH1032" s="131">
        <f t="shared" si="182"/>
        <v>0</v>
      </c>
      <c r="AI1032" s="131">
        <f>Table5[[#This Row],[Column17]]-Table5[[#This Row],[Column20]]</f>
        <v>0</v>
      </c>
      <c r="AJ1032" s="131">
        <f t="shared" si="183"/>
        <v>0</v>
      </c>
      <c r="AK1032" s="131">
        <f t="shared" si="176"/>
        <v>0</v>
      </c>
      <c r="AL1032" s="131">
        <f t="shared" si="184"/>
        <v>0</v>
      </c>
      <c r="AM1032" s="131" t="str">
        <f t="shared" si="185"/>
        <v/>
      </c>
      <c r="AN1032" s="131" t="str">
        <f t="shared" ca="1" si="186"/>
        <v/>
      </c>
    </row>
    <row r="1033" spans="1:40" ht="20.25" customHeight="1" x14ac:dyDescent="0.3">
      <c r="A1033" s="127"/>
      <c r="B1033" s="164"/>
      <c r="C1033" s="139"/>
      <c r="D1033" s="140"/>
      <c r="E1033" s="139"/>
      <c r="F1033" s="139"/>
      <c r="G1033" s="140"/>
      <c r="H1033" s="139"/>
      <c r="I1033" s="129"/>
      <c r="L1033" s="128"/>
      <c r="M1033" s="128"/>
      <c r="N1033" s="128"/>
      <c r="O1033" s="128"/>
      <c r="P1033" s="128"/>
      <c r="Q1033" s="128"/>
      <c r="R1033" s="128"/>
      <c r="S1033" s="128"/>
      <c r="T1033" s="120">
        <f t="shared" si="177"/>
        <v>0</v>
      </c>
      <c r="U1033" s="131"/>
      <c r="V1033" s="131"/>
      <c r="W1033" s="131">
        <f>SUMIFS($F$3:F1033,$D$3:D1033,D1033,$C$3:C1033,"Buy")+SUMIFS($F$3:F1033,$D$3:D1033,D1033,$C$3:C1033,"Coin Deposit",$E$3:E1033,"&lt;&gt;")</f>
        <v>0</v>
      </c>
      <c r="X1033" s="131">
        <f t="shared" si="178"/>
        <v>0</v>
      </c>
      <c r="Y1033" s="131">
        <f>IF($D1033=Y$1,SUMIFS($H$3:$H1033,$G$3:$G1033,Y$1,$C$3:$C1033,"Sell"),0)</f>
        <v>0</v>
      </c>
      <c r="Z1033" s="131">
        <f t="shared" si="179"/>
        <v>0</v>
      </c>
      <c r="AA1033" s="131">
        <f>IF($D1033=AA$1,SUMIFS($H$3:$H1033,$G$3:$G1033,AA$1,$C$3:$C1033,"Sell"),0)</f>
        <v>0</v>
      </c>
      <c r="AB1033" s="131">
        <f t="shared" si="180"/>
        <v>0</v>
      </c>
      <c r="AC1033" s="131">
        <f>SUMIFS('Deductions and Deposits'!$H:$H,'Deductions and Deposits'!$G:$G,D1033,'Deductions and Deposits'!$F:$F,"&lt;="&amp;B1033)+SUMIFS($F$3:F1033,$D$3:D1033,D1033,$C$3:C1033,"Coin Deposit",$E$3:E1033,"")</f>
        <v>0</v>
      </c>
      <c r="AD1033" s="131">
        <f>SUMIFS('Deductions and Deposits'!$D:$D,'Deductions and Deposits'!$C:$C,D1033)+SUMIFS($F:$F,$D:$D,D1033,$C:$C,"Coin Deduction")</f>
        <v>0</v>
      </c>
      <c r="AE1033" s="131">
        <f>Table5[[#This Row],[Column4]]+Table5[[#This Row],[Column14]]+Table5[[#This Row],[Column19]]+Table5[[#This Row],[Column12]]</f>
        <v>0</v>
      </c>
      <c r="AF1033" s="131">
        <f>Table5[[#This Row],[Column5]]+Table5[[#This Row],[Column13]]+Table5[[#This Row],[Column21]]+Table5[[#This Row],[Column18]]</f>
        <v>0</v>
      </c>
      <c r="AG1033" s="131">
        <f t="shared" si="181"/>
        <v>0</v>
      </c>
      <c r="AH1033" s="131">
        <f t="shared" si="182"/>
        <v>0</v>
      </c>
      <c r="AI1033" s="131">
        <f>Table5[[#This Row],[Column17]]-Table5[[#This Row],[Column20]]</f>
        <v>0</v>
      </c>
      <c r="AJ1033" s="131">
        <f t="shared" si="183"/>
        <v>0</v>
      </c>
      <c r="AK1033" s="131">
        <f t="shared" si="176"/>
        <v>0</v>
      </c>
      <c r="AL1033" s="131">
        <f t="shared" si="184"/>
        <v>0</v>
      </c>
      <c r="AM1033" s="131" t="str">
        <f t="shared" si="185"/>
        <v/>
      </c>
      <c r="AN1033" s="131" t="str">
        <f t="shared" ca="1" si="186"/>
        <v/>
      </c>
    </row>
    <row r="1034" spans="1:40" ht="20.25" customHeight="1" x14ac:dyDescent="0.3">
      <c r="A1034" s="127"/>
      <c r="B1034" s="164"/>
      <c r="C1034" s="139"/>
      <c r="D1034" s="140"/>
      <c r="E1034" s="139"/>
      <c r="F1034" s="139"/>
      <c r="G1034" s="140"/>
      <c r="H1034" s="139"/>
      <c r="I1034" s="129"/>
      <c r="L1034" s="128"/>
      <c r="M1034" s="128"/>
      <c r="N1034" s="128"/>
      <c r="O1034" s="128"/>
      <c r="P1034" s="128"/>
      <c r="Q1034" s="128"/>
      <c r="R1034" s="128"/>
      <c r="S1034" s="128"/>
      <c r="T1034" s="120">
        <f t="shared" si="177"/>
        <v>0</v>
      </c>
      <c r="U1034" s="131"/>
      <c r="V1034" s="131"/>
      <c r="W1034" s="131">
        <f>SUMIFS($F$3:F1034,$D$3:D1034,D1034,$C$3:C1034,"Buy")+SUMIFS($F$3:F1034,$D$3:D1034,D1034,$C$3:C1034,"Coin Deposit",$E$3:E1034,"&lt;&gt;")</f>
        <v>0</v>
      </c>
      <c r="X1034" s="131">
        <f t="shared" si="178"/>
        <v>0</v>
      </c>
      <c r="Y1034" s="131">
        <f>IF($D1034=Y$1,SUMIFS($H$3:$H1034,$G$3:$G1034,Y$1,$C$3:$C1034,"Sell"),0)</f>
        <v>0</v>
      </c>
      <c r="Z1034" s="131">
        <f t="shared" si="179"/>
        <v>0</v>
      </c>
      <c r="AA1034" s="131">
        <f>IF($D1034=AA$1,SUMIFS($H$3:$H1034,$G$3:$G1034,AA$1,$C$3:$C1034,"Sell"),0)</f>
        <v>0</v>
      </c>
      <c r="AB1034" s="131">
        <f t="shared" si="180"/>
        <v>0</v>
      </c>
      <c r="AC1034" s="131">
        <f>SUMIFS('Deductions and Deposits'!$H:$H,'Deductions and Deposits'!$G:$G,D1034,'Deductions and Deposits'!$F:$F,"&lt;="&amp;B1034)+SUMIFS($F$3:F1034,$D$3:D1034,D1034,$C$3:C1034,"Coin Deposit",$E$3:E1034,"")</f>
        <v>0</v>
      </c>
      <c r="AD1034" s="131">
        <f>SUMIFS('Deductions and Deposits'!$D:$D,'Deductions and Deposits'!$C:$C,D1034)+SUMIFS($F:$F,$D:$D,D1034,$C:$C,"Coin Deduction")</f>
        <v>0</v>
      </c>
      <c r="AE1034" s="131">
        <f>Table5[[#This Row],[Column4]]+Table5[[#This Row],[Column14]]+Table5[[#This Row],[Column19]]+Table5[[#This Row],[Column12]]</f>
        <v>0</v>
      </c>
      <c r="AF1034" s="131">
        <f>Table5[[#This Row],[Column5]]+Table5[[#This Row],[Column13]]+Table5[[#This Row],[Column21]]+Table5[[#This Row],[Column18]]</f>
        <v>0</v>
      </c>
      <c r="AG1034" s="131">
        <f t="shared" si="181"/>
        <v>0</v>
      </c>
      <c r="AH1034" s="131">
        <f t="shared" si="182"/>
        <v>0</v>
      </c>
      <c r="AI1034" s="131">
        <f>Table5[[#This Row],[Column17]]-Table5[[#This Row],[Column20]]</f>
        <v>0</v>
      </c>
      <c r="AJ1034" s="131">
        <f t="shared" si="183"/>
        <v>0</v>
      </c>
      <c r="AK1034" s="131">
        <f t="shared" si="176"/>
        <v>0</v>
      </c>
      <c r="AL1034" s="131">
        <f t="shared" si="184"/>
        <v>0</v>
      </c>
      <c r="AM1034" s="131" t="str">
        <f t="shared" si="185"/>
        <v/>
      </c>
      <c r="AN1034" s="131" t="str">
        <f t="shared" ca="1" si="186"/>
        <v/>
      </c>
    </row>
    <row r="1035" spans="1:40" ht="20.25" customHeight="1" x14ac:dyDescent="0.3">
      <c r="A1035" s="127"/>
      <c r="B1035" s="164"/>
      <c r="C1035" s="139"/>
      <c r="D1035" s="140"/>
      <c r="E1035" s="139"/>
      <c r="F1035" s="139"/>
      <c r="G1035" s="140"/>
      <c r="H1035" s="139"/>
      <c r="I1035" s="129"/>
      <c r="L1035" s="128"/>
      <c r="M1035" s="128"/>
      <c r="N1035" s="128"/>
      <c r="O1035" s="128"/>
      <c r="P1035" s="128"/>
      <c r="Q1035" s="128"/>
      <c r="R1035" s="128"/>
      <c r="S1035" s="128"/>
      <c r="T1035" s="120">
        <f t="shared" si="177"/>
        <v>0</v>
      </c>
      <c r="U1035" s="131"/>
      <c r="V1035" s="131"/>
      <c r="W1035" s="131">
        <f>SUMIFS($F$3:F1035,$D$3:D1035,D1035,$C$3:C1035,"Buy")+SUMIFS($F$3:F1035,$D$3:D1035,D1035,$C$3:C1035,"Coin Deposit",$E$3:E1035,"&lt;&gt;")</f>
        <v>0</v>
      </c>
      <c r="X1035" s="131">
        <f t="shared" si="178"/>
        <v>0</v>
      </c>
      <c r="Y1035" s="131">
        <f>IF($D1035=Y$1,SUMIFS($H$3:$H1035,$G$3:$G1035,Y$1,$C$3:$C1035,"Sell"),0)</f>
        <v>0</v>
      </c>
      <c r="Z1035" s="131">
        <f t="shared" si="179"/>
        <v>0</v>
      </c>
      <c r="AA1035" s="131">
        <f>IF($D1035=AA$1,SUMIFS($H$3:$H1035,$G$3:$G1035,AA$1,$C$3:$C1035,"Sell"),0)</f>
        <v>0</v>
      </c>
      <c r="AB1035" s="131">
        <f t="shared" si="180"/>
        <v>0</v>
      </c>
      <c r="AC1035" s="131">
        <f>SUMIFS('Deductions and Deposits'!$H:$H,'Deductions and Deposits'!$G:$G,D1035,'Deductions and Deposits'!$F:$F,"&lt;="&amp;B1035)+SUMIFS($F$3:F1035,$D$3:D1035,D1035,$C$3:C1035,"Coin Deposit",$E$3:E1035,"")</f>
        <v>0</v>
      </c>
      <c r="AD1035" s="131">
        <f>SUMIFS('Deductions and Deposits'!$D:$D,'Deductions and Deposits'!$C:$C,D1035)+SUMIFS($F:$F,$D:$D,D1035,$C:$C,"Coin Deduction")</f>
        <v>0</v>
      </c>
      <c r="AE1035" s="131">
        <f>Table5[[#This Row],[Column4]]+Table5[[#This Row],[Column14]]+Table5[[#This Row],[Column19]]+Table5[[#This Row],[Column12]]</f>
        <v>0</v>
      </c>
      <c r="AF1035" s="131">
        <f>Table5[[#This Row],[Column5]]+Table5[[#This Row],[Column13]]+Table5[[#This Row],[Column21]]+Table5[[#This Row],[Column18]]</f>
        <v>0</v>
      </c>
      <c r="AG1035" s="131">
        <f t="shared" si="181"/>
        <v>0</v>
      </c>
      <c r="AH1035" s="131">
        <f t="shared" si="182"/>
        <v>0</v>
      </c>
      <c r="AI1035" s="131">
        <f>Table5[[#This Row],[Column17]]-Table5[[#This Row],[Column20]]</f>
        <v>0</v>
      </c>
      <c r="AJ1035" s="131">
        <f t="shared" si="183"/>
        <v>0</v>
      </c>
      <c r="AK1035" s="131">
        <f t="shared" si="176"/>
        <v>0</v>
      </c>
      <c r="AL1035" s="131">
        <f t="shared" si="184"/>
        <v>0</v>
      </c>
      <c r="AM1035" s="131" t="str">
        <f t="shared" si="185"/>
        <v/>
      </c>
      <c r="AN1035" s="131" t="str">
        <f t="shared" ca="1" si="186"/>
        <v/>
      </c>
    </row>
    <row r="1036" spans="1:40" ht="20.25" customHeight="1" x14ac:dyDescent="0.3">
      <c r="A1036" s="127"/>
      <c r="B1036" s="164"/>
      <c r="C1036" s="139"/>
      <c r="D1036" s="140"/>
      <c r="E1036" s="139"/>
      <c r="F1036" s="139"/>
      <c r="G1036" s="140"/>
      <c r="H1036" s="139"/>
      <c r="I1036" s="129"/>
      <c r="L1036" s="128"/>
      <c r="M1036" s="128"/>
      <c r="N1036" s="128"/>
      <c r="O1036" s="128"/>
      <c r="P1036" s="128"/>
      <c r="Q1036" s="128"/>
      <c r="R1036" s="128"/>
      <c r="S1036" s="128"/>
      <c r="T1036" s="120">
        <f t="shared" si="177"/>
        <v>0</v>
      </c>
      <c r="U1036" s="131"/>
      <c r="V1036" s="131"/>
      <c r="W1036" s="131">
        <f>SUMIFS($F$3:F1036,$D$3:D1036,D1036,$C$3:C1036,"Buy")+SUMIFS($F$3:F1036,$D$3:D1036,D1036,$C$3:C1036,"Coin Deposit",$E$3:E1036,"&lt;&gt;")</f>
        <v>0</v>
      </c>
      <c r="X1036" s="131">
        <f t="shared" si="178"/>
        <v>0</v>
      </c>
      <c r="Y1036" s="131">
        <f>IF($D1036=Y$1,SUMIFS($H$3:$H1036,$G$3:$G1036,Y$1,$C$3:$C1036,"Sell"),0)</f>
        <v>0</v>
      </c>
      <c r="Z1036" s="131">
        <f t="shared" si="179"/>
        <v>0</v>
      </c>
      <c r="AA1036" s="131">
        <f>IF($D1036=AA$1,SUMIFS($H$3:$H1036,$G$3:$G1036,AA$1,$C$3:$C1036,"Sell"),0)</f>
        <v>0</v>
      </c>
      <c r="AB1036" s="131">
        <f t="shared" si="180"/>
        <v>0</v>
      </c>
      <c r="AC1036" s="131">
        <f>SUMIFS('Deductions and Deposits'!$H:$H,'Deductions and Deposits'!$G:$G,D1036,'Deductions and Deposits'!$F:$F,"&lt;="&amp;B1036)+SUMIFS($F$3:F1036,$D$3:D1036,D1036,$C$3:C1036,"Coin Deposit",$E$3:E1036,"")</f>
        <v>0</v>
      </c>
      <c r="AD1036" s="131">
        <f>SUMIFS('Deductions and Deposits'!$D:$D,'Deductions and Deposits'!$C:$C,D1036)+SUMIFS($F:$F,$D:$D,D1036,$C:$C,"Coin Deduction")</f>
        <v>0</v>
      </c>
      <c r="AE1036" s="131">
        <f>Table5[[#This Row],[Column4]]+Table5[[#This Row],[Column14]]+Table5[[#This Row],[Column19]]+Table5[[#This Row],[Column12]]</f>
        <v>0</v>
      </c>
      <c r="AF1036" s="131">
        <f>Table5[[#This Row],[Column5]]+Table5[[#This Row],[Column13]]+Table5[[#This Row],[Column21]]+Table5[[#This Row],[Column18]]</f>
        <v>0</v>
      </c>
      <c r="AG1036" s="131">
        <f t="shared" si="181"/>
        <v>0</v>
      </c>
      <c r="AH1036" s="131">
        <f t="shared" si="182"/>
        <v>0</v>
      </c>
      <c r="AI1036" s="131">
        <f>Table5[[#This Row],[Column17]]-Table5[[#This Row],[Column20]]</f>
        <v>0</v>
      </c>
      <c r="AJ1036" s="131">
        <f t="shared" si="183"/>
        <v>0</v>
      </c>
      <c r="AK1036" s="131">
        <f t="shared" si="176"/>
        <v>0</v>
      </c>
      <c r="AL1036" s="131">
        <f t="shared" si="184"/>
        <v>0</v>
      </c>
      <c r="AM1036" s="131" t="str">
        <f t="shared" si="185"/>
        <v/>
      </c>
      <c r="AN1036" s="131" t="str">
        <f t="shared" ca="1" si="186"/>
        <v/>
      </c>
    </row>
    <row r="1037" spans="1:40" ht="20.25" customHeight="1" x14ac:dyDescent="0.3">
      <c r="A1037" s="127"/>
      <c r="B1037" s="164"/>
      <c r="C1037" s="139"/>
      <c r="D1037" s="140"/>
      <c r="E1037" s="139"/>
      <c r="F1037" s="139"/>
      <c r="G1037" s="140"/>
      <c r="H1037" s="139"/>
      <c r="I1037" s="129"/>
      <c r="L1037" s="128"/>
      <c r="M1037" s="128"/>
      <c r="N1037" s="128"/>
      <c r="O1037" s="128"/>
      <c r="P1037" s="128"/>
      <c r="Q1037" s="128"/>
      <c r="R1037" s="128"/>
      <c r="S1037" s="128"/>
      <c r="T1037" s="120">
        <f t="shared" si="177"/>
        <v>0</v>
      </c>
      <c r="U1037" s="131"/>
      <c r="V1037" s="131"/>
      <c r="W1037" s="131">
        <f>SUMIFS($F$3:F1037,$D$3:D1037,D1037,$C$3:C1037,"Buy")+SUMIFS($F$3:F1037,$D$3:D1037,D1037,$C$3:C1037,"Coin Deposit",$E$3:E1037,"&lt;&gt;")</f>
        <v>0</v>
      </c>
      <c r="X1037" s="131">
        <f t="shared" si="178"/>
        <v>0</v>
      </c>
      <c r="Y1037" s="131">
        <f>IF($D1037=Y$1,SUMIFS($H$3:$H1037,$G$3:$G1037,Y$1,$C$3:$C1037,"Sell"),0)</f>
        <v>0</v>
      </c>
      <c r="Z1037" s="131">
        <f t="shared" si="179"/>
        <v>0</v>
      </c>
      <c r="AA1037" s="131">
        <f>IF($D1037=AA$1,SUMIFS($H$3:$H1037,$G$3:$G1037,AA$1,$C$3:$C1037,"Sell"),0)</f>
        <v>0</v>
      </c>
      <c r="AB1037" s="131">
        <f t="shared" si="180"/>
        <v>0</v>
      </c>
      <c r="AC1037" s="131">
        <f>SUMIFS('Deductions and Deposits'!$H:$H,'Deductions and Deposits'!$G:$G,D1037,'Deductions and Deposits'!$F:$F,"&lt;="&amp;B1037)+SUMIFS($F$3:F1037,$D$3:D1037,D1037,$C$3:C1037,"Coin Deposit",$E$3:E1037,"")</f>
        <v>0</v>
      </c>
      <c r="AD1037" s="131">
        <f>SUMIFS('Deductions and Deposits'!$D:$D,'Deductions and Deposits'!$C:$C,D1037)+SUMIFS($F:$F,$D:$D,D1037,$C:$C,"Coin Deduction")</f>
        <v>0</v>
      </c>
      <c r="AE1037" s="131">
        <f>Table5[[#This Row],[Column4]]+Table5[[#This Row],[Column14]]+Table5[[#This Row],[Column19]]+Table5[[#This Row],[Column12]]</f>
        <v>0</v>
      </c>
      <c r="AF1037" s="131">
        <f>Table5[[#This Row],[Column5]]+Table5[[#This Row],[Column13]]+Table5[[#This Row],[Column21]]+Table5[[#This Row],[Column18]]</f>
        <v>0</v>
      </c>
      <c r="AG1037" s="131">
        <f t="shared" si="181"/>
        <v>0</v>
      </c>
      <c r="AH1037" s="131">
        <f t="shared" si="182"/>
        <v>0</v>
      </c>
      <c r="AI1037" s="131">
        <f>Table5[[#This Row],[Column17]]-Table5[[#This Row],[Column20]]</f>
        <v>0</v>
      </c>
      <c r="AJ1037" s="131">
        <f t="shared" si="183"/>
        <v>0</v>
      </c>
      <c r="AK1037" s="131">
        <f t="shared" si="176"/>
        <v>0</v>
      </c>
      <c r="AL1037" s="131">
        <f t="shared" si="184"/>
        <v>0</v>
      </c>
      <c r="AM1037" s="131" t="str">
        <f t="shared" si="185"/>
        <v/>
      </c>
      <c r="AN1037" s="131" t="str">
        <f t="shared" ca="1" si="186"/>
        <v/>
      </c>
    </row>
    <row r="1038" spans="1:40" ht="20.25" customHeight="1" x14ac:dyDescent="0.3">
      <c r="A1038" s="127"/>
      <c r="B1038" s="164"/>
      <c r="C1038" s="139"/>
      <c r="D1038" s="140"/>
      <c r="E1038" s="139"/>
      <c r="F1038" s="139"/>
      <c r="G1038" s="140"/>
      <c r="H1038" s="139"/>
      <c r="I1038" s="129"/>
      <c r="L1038" s="128"/>
      <c r="M1038" s="128"/>
      <c r="N1038" s="128"/>
      <c r="O1038" s="128"/>
      <c r="P1038" s="128"/>
      <c r="Q1038" s="128"/>
      <c r="R1038" s="128"/>
      <c r="S1038" s="128"/>
      <c r="T1038" s="120">
        <f t="shared" si="177"/>
        <v>0</v>
      </c>
      <c r="U1038" s="131"/>
      <c r="V1038" s="131"/>
      <c r="W1038" s="131">
        <f>SUMIFS($F$3:F1038,$D$3:D1038,D1038,$C$3:C1038,"Buy")+SUMIFS($F$3:F1038,$D$3:D1038,D1038,$C$3:C1038,"Coin Deposit",$E$3:E1038,"&lt;&gt;")</f>
        <v>0</v>
      </c>
      <c r="X1038" s="131">
        <f t="shared" si="178"/>
        <v>0</v>
      </c>
      <c r="Y1038" s="131">
        <f>IF($D1038=Y$1,SUMIFS($H$3:$H1038,$G$3:$G1038,Y$1,$C$3:$C1038,"Sell"),0)</f>
        <v>0</v>
      </c>
      <c r="Z1038" s="131">
        <f t="shared" si="179"/>
        <v>0</v>
      </c>
      <c r="AA1038" s="131">
        <f>IF($D1038=AA$1,SUMIFS($H$3:$H1038,$G$3:$G1038,AA$1,$C$3:$C1038,"Sell"),0)</f>
        <v>0</v>
      </c>
      <c r="AB1038" s="131">
        <f t="shared" si="180"/>
        <v>0</v>
      </c>
      <c r="AC1038" s="131">
        <f>SUMIFS('Deductions and Deposits'!$H:$H,'Deductions and Deposits'!$G:$G,D1038,'Deductions and Deposits'!$F:$F,"&lt;="&amp;B1038)+SUMIFS($F$3:F1038,$D$3:D1038,D1038,$C$3:C1038,"Coin Deposit",$E$3:E1038,"")</f>
        <v>0</v>
      </c>
      <c r="AD1038" s="131">
        <f>SUMIFS('Deductions and Deposits'!$D:$D,'Deductions and Deposits'!$C:$C,D1038)+SUMIFS($F:$F,$D:$D,D1038,$C:$C,"Coin Deduction")</f>
        <v>0</v>
      </c>
      <c r="AE1038" s="131">
        <f>Table5[[#This Row],[Column4]]+Table5[[#This Row],[Column14]]+Table5[[#This Row],[Column19]]+Table5[[#This Row],[Column12]]</f>
        <v>0</v>
      </c>
      <c r="AF1038" s="131">
        <f>Table5[[#This Row],[Column5]]+Table5[[#This Row],[Column13]]+Table5[[#This Row],[Column21]]+Table5[[#This Row],[Column18]]</f>
        <v>0</v>
      </c>
      <c r="AG1038" s="131">
        <f t="shared" si="181"/>
        <v>0</v>
      </c>
      <c r="AH1038" s="131">
        <f t="shared" si="182"/>
        <v>0</v>
      </c>
      <c r="AI1038" s="131">
        <f>Table5[[#This Row],[Column17]]-Table5[[#This Row],[Column20]]</f>
        <v>0</v>
      </c>
      <c r="AJ1038" s="131">
        <f t="shared" si="183"/>
        <v>0</v>
      </c>
      <c r="AK1038" s="131">
        <f t="shared" si="176"/>
        <v>0</v>
      </c>
      <c r="AL1038" s="131">
        <f t="shared" si="184"/>
        <v>0</v>
      </c>
      <c r="AM1038" s="131" t="str">
        <f t="shared" si="185"/>
        <v/>
      </c>
      <c r="AN1038" s="131" t="str">
        <f t="shared" ca="1" si="186"/>
        <v/>
      </c>
    </row>
    <row r="1039" spans="1:40" ht="20.25" customHeight="1" x14ac:dyDescent="0.3">
      <c r="A1039" s="127"/>
      <c r="B1039" s="164"/>
      <c r="C1039" s="139"/>
      <c r="D1039" s="140"/>
      <c r="E1039" s="139"/>
      <c r="F1039" s="139"/>
      <c r="G1039" s="140"/>
      <c r="H1039" s="139"/>
      <c r="I1039" s="129"/>
      <c r="L1039" s="128"/>
      <c r="M1039" s="128"/>
      <c r="N1039" s="128"/>
      <c r="O1039" s="128"/>
      <c r="P1039" s="128"/>
      <c r="Q1039" s="128"/>
      <c r="R1039" s="128"/>
      <c r="S1039" s="128"/>
      <c r="T1039" s="120">
        <f t="shared" si="177"/>
        <v>0</v>
      </c>
      <c r="U1039" s="131"/>
      <c r="V1039" s="131"/>
      <c r="W1039" s="131">
        <f>SUMIFS($F$3:F1039,$D$3:D1039,D1039,$C$3:C1039,"Buy")+SUMIFS($F$3:F1039,$D$3:D1039,D1039,$C$3:C1039,"Coin Deposit",$E$3:E1039,"&lt;&gt;")</f>
        <v>0</v>
      </c>
      <c r="X1039" s="131">
        <f t="shared" si="178"/>
        <v>0</v>
      </c>
      <c r="Y1039" s="131">
        <f>IF($D1039=Y$1,SUMIFS($H$3:$H1039,$G$3:$G1039,Y$1,$C$3:$C1039,"Sell"),0)</f>
        <v>0</v>
      </c>
      <c r="Z1039" s="131">
        <f t="shared" si="179"/>
        <v>0</v>
      </c>
      <c r="AA1039" s="131">
        <f>IF($D1039=AA$1,SUMIFS($H$3:$H1039,$G$3:$G1039,AA$1,$C$3:$C1039,"Sell"),0)</f>
        <v>0</v>
      </c>
      <c r="AB1039" s="131">
        <f t="shared" si="180"/>
        <v>0</v>
      </c>
      <c r="AC1039" s="131">
        <f>SUMIFS('Deductions and Deposits'!$H:$H,'Deductions and Deposits'!$G:$G,D1039,'Deductions and Deposits'!$F:$F,"&lt;="&amp;B1039)+SUMIFS($F$3:F1039,$D$3:D1039,D1039,$C$3:C1039,"Coin Deposit",$E$3:E1039,"")</f>
        <v>0</v>
      </c>
      <c r="AD1039" s="131">
        <f>SUMIFS('Deductions and Deposits'!$D:$D,'Deductions and Deposits'!$C:$C,D1039)+SUMIFS($F:$F,$D:$D,D1039,$C:$C,"Coin Deduction")</f>
        <v>0</v>
      </c>
      <c r="AE1039" s="131">
        <f>Table5[[#This Row],[Column4]]+Table5[[#This Row],[Column14]]+Table5[[#This Row],[Column19]]+Table5[[#This Row],[Column12]]</f>
        <v>0</v>
      </c>
      <c r="AF1039" s="131">
        <f>Table5[[#This Row],[Column5]]+Table5[[#This Row],[Column13]]+Table5[[#This Row],[Column21]]+Table5[[#This Row],[Column18]]</f>
        <v>0</v>
      </c>
      <c r="AG1039" s="131">
        <f t="shared" si="181"/>
        <v>0</v>
      </c>
      <c r="AH1039" s="131">
        <f t="shared" si="182"/>
        <v>0</v>
      </c>
      <c r="AI1039" s="131">
        <f>Table5[[#This Row],[Column17]]-Table5[[#This Row],[Column20]]</f>
        <v>0</v>
      </c>
      <c r="AJ1039" s="131">
        <f t="shared" si="183"/>
        <v>0</v>
      </c>
      <c r="AK1039" s="131">
        <f t="shared" si="176"/>
        <v>0</v>
      </c>
      <c r="AL1039" s="131">
        <f t="shared" si="184"/>
        <v>0</v>
      </c>
      <c r="AM1039" s="131" t="str">
        <f t="shared" si="185"/>
        <v/>
      </c>
      <c r="AN1039" s="131" t="str">
        <f t="shared" ca="1" si="186"/>
        <v/>
      </c>
    </row>
    <row r="1040" spans="1:40" ht="20.25" customHeight="1" x14ac:dyDescent="0.3">
      <c r="A1040" s="127"/>
      <c r="B1040" s="164"/>
      <c r="C1040" s="139"/>
      <c r="D1040" s="140"/>
      <c r="E1040" s="139"/>
      <c r="F1040" s="139"/>
      <c r="G1040" s="140"/>
      <c r="H1040" s="139"/>
      <c r="I1040" s="129"/>
      <c r="L1040" s="128"/>
      <c r="M1040" s="128"/>
      <c r="N1040" s="128"/>
      <c r="O1040" s="128"/>
      <c r="P1040" s="128"/>
      <c r="Q1040" s="128"/>
      <c r="R1040" s="128"/>
      <c r="S1040" s="128"/>
      <c r="T1040" s="120">
        <f t="shared" si="177"/>
        <v>0</v>
      </c>
      <c r="U1040" s="131"/>
      <c r="V1040" s="131"/>
      <c r="W1040" s="131">
        <f>SUMIFS($F$3:F1040,$D$3:D1040,D1040,$C$3:C1040,"Buy")+SUMIFS($F$3:F1040,$D$3:D1040,D1040,$C$3:C1040,"Coin Deposit",$E$3:E1040,"&lt;&gt;")</f>
        <v>0</v>
      </c>
      <c r="X1040" s="131">
        <f t="shared" si="178"/>
        <v>0</v>
      </c>
      <c r="Y1040" s="131">
        <f>IF($D1040=Y$1,SUMIFS($H$3:$H1040,$G$3:$G1040,Y$1,$C$3:$C1040,"Sell"),0)</f>
        <v>0</v>
      </c>
      <c r="Z1040" s="131">
        <f t="shared" si="179"/>
        <v>0</v>
      </c>
      <c r="AA1040" s="131">
        <f>IF($D1040=AA$1,SUMIFS($H$3:$H1040,$G$3:$G1040,AA$1,$C$3:$C1040,"Sell"),0)</f>
        <v>0</v>
      </c>
      <c r="AB1040" s="131">
        <f t="shared" si="180"/>
        <v>0</v>
      </c>
      <c r="AC1040" s="131">
        <f>SUMIFS('Deductions and Deposits'!$H:$H,'Deductions and Deposits'!$G:$G,D1040,'Deductions and Deposits'!$F:$F,"&lt;="&amp;B1040)+SUMIFS($F$3:F1040,$D$3:D1040,D1040,$C$3:C1040,"Coin Deposit",$E$3:E1040,"")</f>
        <v>0</v>
      </c>
      <c r="AD1040" s="131">
        <f>SUMIFS('Deductions and Deposits'!$D:$D,'Deductions and Deposits'!$C:$C,D1040)+SUMIFS($F:$F,$D:$D,D1040,$C:$C,"Coin Deduction")</f>
        <v>0</v>
      </c>
      <c r="AE1040" s="131">
        <f>Table5[[#This Row],[Column4]]+Table5[[#This Row],[Column14]]+Table5[[#This Row],[Column19]]+Table5[[#This Row],[Column12]]</f>
        <v>0</v>
      </c>
      <c r="AF1040" s="131">
        <f>Table5[[#This Row],[Column5]]+Table5[[#This Row],[Column13]]+Table5[[#This Row],[Column21]]+Table5[[#This Row],[Column18]]</f>
        <v>0</v>
      </c>
      <c r="AG1040" s="131">
        <f t="shared" si="181"/>
        <v>0</v>
      </c>
      <c r="AH1040" s="131">
        <f t="shared" si="182"/>
        <v>0</v>
      </c>
      <c r="AI1040" s="131">
        <f>Table5[[#This Row],[Column17]]-Table5[[#This Row],[Column20]]</f>
        <v>0</v>
      </c>
      <c r="AJ1040" s="131">
        <f t="shared" si="183"/>
        <v>0</v>
      </c>
      <c r="AK1040" s="131">
        <f t="shared" si="176"/>
        <v>0</v>
      </c>
      <c r="AL1040" s="131">
        <f t="shared" si="184"/>
        <v>0</v>
      </c>
      <c r="AM1040" s="131" t="str">
        <f t="shared" si="185"/>
        <v/>
      </c>
      <c r="AN1040" s="131" t="str">
        <f t="shared" ca="1" si="186"/>
        <v/>
      </c>
    </row>
    <row r="1041" spans="1:40" ht="20.25" customHeight="1" x14ac:dyDescent="0.3">
      <c r="A1041" s="127"/>
      <c r="B1041" s="164"/>
      <c r="C1041" s="139"/>
      <c r="D1041" s="140"/>
      <c r="E1041" s="139"/>
      <c r="F1041" s="139"/>
      <c r="G1041" s="140"/>
      <c r="H1041" s="139"/>
      <c r="I1041" s="129"/>
      <c r="L1041" s="128"/>
      <c r="M1041" s="128"/>
      <c r="N1041" s="128"/>
      <c r="O1041" s="128"/>
      <c r="P1041" s="128"/>
      <c r="Q1041" s="128"/>
      <c r="R1041" s="128"/>
      <c r="S1041" s="128"/>
      <c r="T1041" s="120">
        <f t="shared" si="177"/>
        <v>0</v>
      </c>
      <c r="U1041" s="131"/>
      <c r="V1041" s="131"/>
      <c r="W1041" s="131">
        <f>SUMIFS($F$3:F1041,$D$3:D1041,D1041,$C$3:C1041,"Buy")+SUMIFS($F$3:F1041,$D$3:D1041,D1041,$C$3:C1041,"Coin Deposit",$E$3:E1041,"&lt;&gt;")</f>
        <v>0</v>
      </c>
      <c r="X1041" s="131">
        <f t="shared" si="178"/>
        <v>0</v>
      </c>
      <c r="Y1041" s="131">
        <f>IF($D1041=Y$1,SUMIFS($H$3:$H1041,$G$3:$G1041,Y$1,$C$3:$C1041,"Sell"),0)</f>
        <v>0</v>
      </c>
      <c r="Z1041" s="131">
        <f t="shared" si="179"/>
        <v>0</v>
      </c>
      <c r="AA1041" s="131">
        <f>IF($D1041=AA$1,SUMIFS($H$3:$H1041,$G$3:$G1041,AA$1,$C$3:$C1041,"Sell"),0)</f>
        <v>0</v>
      </c>
      <c r="AB1041" s="131">
        <f t="shared" si="180"/>
        <v>0</v>
      </c>
      <c r="AC1041" s="131">
        <f>SUMIFS('Deductions and Deposits'!$H:$H,'Deductions and Deposits'!$G:$G,D1041,'Deductions and Deposits'!$F:$F,"&lt;="&amp;B1041)+SUMIFS($F$3:F1041,$D$3:D1041,D1041,$C$3:C1041,"Coin Deposit",$E$3:E1041,"")</f>
        <v>0</v>
      </c>
      <c r="AD1041" s="131">
        <f>SUMIFS('Deductions and Deposits'!$D:$D,'Deductions and Deposits'!$C:$C,D1041)+SUMIFS($F:$F,$D:$D,D1041,$C:$C,"Coin Deduction")</f>
        <v>0</v>
      </c>
      <c r="AE1041" s="131">
        <f>Table5[[#This Row],[Column4]]+Table5[[#This Row],[Column14]]+Table5[[#This Row],[Column19]]+Table5[[#This Row],[Column12]]</f>
        <v>0</v>
      </c>
      <c r="AF1041" s="131">
        <f>Table5[[#This Row],[Column5]]+Table5[[#This Row],[Column13]]+Table5[[#This Row],[Column21]]+Table5[[#This Row],[Column18]]</f>
        <v>0</v>
      </c>
      <c r="AG1041" s="131">
        <f t="shared" si="181"/>
        <v>0</v>
      </c>
      <c r="AH1041" s="131">
        <f t="shared" si="182"/>
        <v>0</v>
      </c>
      <c r="AI1041" s="131">
        <f>Table5[[#This Row],[Column17]]-Table5[[#This Row],[Column20]]</f>
        <v>0</v>
      </c>
      <c r="AJ1041" s="131">
        <f t="shared" si="183"/>
        <v>0</v>
      </c>
      <c r="AK1041" s="131">
        <f t="shared" ref="AK1041:AK1104" si="187">AJ1041*T1041</f>
        <v>0</v>
      </c>
      <c r="AL1041" s="131">
        <f t="shared" si="184"/>
        <v>0</v>
      </c>
      <c r="AM1041" s="131" t="str">
        <f t="shared" si="185"/>
        <v/>
      </c>
      <c r="AN1041" s="131" t="str">
        <f t="shared" ca="1" si="186"/>
        <v/>
      </c>
    </row>
    <row r="1042" spans="1:40" ht="20.25" customHeight="1" x14ac:dyDescent="0.3">
      <c r="A1042" s="127"/>
      <c r="B1042" s="164"/>
      <c r="C1042" s="139"/>
      <c r="D1042" s="140"/>
      <c r="E1042" s="139"/>
      <c r="F1042" s="139"/>
      <c r="G1042" s="140"/>
      <c r="H1042" s="139"/>
      <c r="I1042" s="129"/>
      <c r="L1042" s="128"/>
      <c r="M1042" s="128"/>
      <c r="N1042" s="128"/>
      <c r="O1042" s="128"/>
      <c r="P1042" s="128"/>
      <c r="Q1042" s="128"/>
      <c r="R1042" s="128"/>
      <c r="S1042" s="128"/>
      <c r="T1042" s="120">
        <f t="shared" si="177"/>
        <v>0</v>
      </c>
      <c r="U1042" s="131"/>
      <c r="V1042" s="131"/>
      <c r="W1042" s="131">
        <f>SUMIFS($F$3:F1042,$D$3:D1042,D1042,$C$3:C1042,"Buy")+SUMIFS($F$3:F1042,$D$3:D1042,D1042,$C$3:C1042,"Coin Deposit",$E$3:E1042,"&lt;&gt;")</f>
        <v>0</v>
      </c>
      <c r="X1042" s="131">
        <f t="shared" si="178"/>
        <v>0</v>
      </c>
      <c r="Y1042" s="131">
        <f>IF($D1042=Y$1,SUMIFS($H$3:$H1042,$G$3:$G1042,Y$1,$C$3:$C1042,"Sell"),0)</f>
        <v>0</v>
      </c>
      <c r="Z1042" s="131">
        <f t="shared" si="179"/>
        <v>0</v>
      </c>
      <c r="AA1042" s="131">
        <f>IF($D1042=AA$1,SUMIFS($H$3:$H1042,$G$3:$G1042,AA$1,$C$3:$C1042,"Sell"),0)</f>
        <v>0</v>
      </c>
      <c r="AB1042" s="131">
        <f t="shared" si="180"/>
        <v>0</v>
      </c>
      <c r="AC1042" s="131">
        <f>SUMIFS('Deductions and Deposits'!$H:$H,'Deductions and Deposits'!$G:$G,D1042,'Deductions and Deposits'!$F:$F,"&lt;="&amp;B1042)+SUMIFS($F$3:F1042,$D$3:D1042,D1042,$C$3:C1042,"Coin Deposit",$E$3:E1042,"")</f>
        <v>0</v>
      </c>
      <c r="AD1042" s="131">
        <f>SUMIFS('Deductions and Deposits'!$D:$D,'Deductions and Deposits'!$C:$C,D1042)+SUMIFS($F:$F,$D:$D,D1042,$C:$C,"Coin Deduction")</f>
        <v>0</v>
      </c>
      <c r="AE1042" s="131">
        <f>Table5[[#This Row],[Column4]]+Table5[[#This Row],[Column14]]+Table5[[#This Row],[Column19]]+Table5[[#This Row],[Column12]]</f>
        <v>0</v>
      </c>
      <c r="AF1042" s="131">
        <f>Table5[[#This Row],[Column5]]+Table5[[#This Row],[Column13]]+Table5[[#This Row],[Column21]]+Table5[[#This Row],[Column18]]</f>
        <v>0</v>
      </c>
      <c r="AG1042" s="131">
        <f t="shared" si="181"/>
        <v>0</v>
      </c>
      <c r="AH1042" s="131">
        <f t="shared" si="182"/>
        <v>0</v>
      </c>
      <c r="AI1042" s="131">
        <f>Table5[[#This Row],[Column17]]-Table5[[#This Row],[Column20]]</f>
        <v>0</v>
      </c>
      <c r="AJ1042" s="131">
        <f t="shared" si="183"/>
        <v>0</v>
      </c>
      <c r="AK1042" s="131">
        <f t="shared" si="187"/>
        <v>0</v>
      </c>
      <c r="AL1042" s="131">
        <f t="shared" si="184"/>
        <v>0</v>
      </c>
      <c r="AM1042" s="131" t="str">
        <f t="shared" si="185"/>
        <v/>
      </c>
      <c r="AN1042" s="131" t="str">
        <f t="shared" ca="1" si="186"/>
        <v/>
      </c>
    </row>
    <row r="1043" spans="1:40" ht="20.25" customHeight="1" x14ac:dyDescent="0.3">
      <c r="A1043" s="127"/>
      <c r="B1043" s="164"/>
      <c r="C1043" s="139"/>
      <c r="D1043" s="140"/>
      <c r="E1043" s="139"/>
      <c r="F1043" s="139"/>
      <c r="G1043" s="140"/>
      <c r="H1043" s="139"/>
      <c r="I1043" s="129"/>
      <c r="L1043" s="128"/>
      <c r="M1043" s="128"/>
      <c r="N1043" s="128"/>
      <c r="O1043" s="128"/>
      <c r="P1043" s="128"/>
      <c r="Q1043" s="128"/>
      <c r="R1043" s="128"/>
      <c r="S1043" s="128"/>
      <c r="T1043" s="120">
        <f t="shared" si="177"/>
        <v>0</v>
      </c>
      <c r="U1043" s="131"/>
      <c r="V1043" s="131"/>
      <c r="W1043" s="131">
        <f>SUMIFS($F$3:F1043,$D$3:D1043,D1043,$C$3:C1043,"Buy")+SUMIFS($F$3:F1043,$D$3:D1043,D1043,$C$3:C1043,"Coin Deposit",$E$3:E1043,"&lt;&gt;")</f>
        <v>0</v>
      </c>
      <c r="X1043" s="131">
        <f t="shared" si="178"/>
        <v>0</v>
      </c>
      <c r="Y1043" s="131">
        <f>IF($D1043=Y$1,SUMIFS($H$3:$H1043,$G$3:$G1043,Y$1,$C$3:$C1043,"Sell"),0)</f>
        <v>0</v>
      </c>
      <c r="Z1043" s="131">
        <f t="shared" si="179"/>
        <v>0</v>
      </c>
      <c r="AA1043" s="131">
        <f>IF($D1043=AA$1,SUMIFS($H$3:$H1043,$G$3:$G1043,AA$1,$C$3:$C1043,"Sell"),0)</f>
        <v>0</v>
      </c>
      <c r="AB1043" s="131">
        <f t="shared" si="180"/>
        <v>0</v>
      </c>
      <c r="AC1043" s="131">
        <f>SUMIFS('Deductions and Deposits'!$H:$H,'Deductions and Deposits'!$G:$G,D1043,'Deductions and Deposits'!$F:$F,"&lt;="&amp;B1043)+SUMIFS($F$3:F1043,$D$3:D1043,D1043,$C$3:C1043,"Coin Deposit",$E$3:E1043,"")</f>
        <v>0</v>
      </c>
      <c r="AD1043" s="131">
        <f>SUMIFS('Deductions and Deposits'!$D:$D,'Deductions and Deposits'!$C:$C,D1043)+SUMIFS($F:$F,$D:$D,D1043,$C:$C,"Coin Deduction")</f>
        <v>0</v>
      </c>
      <c r="AE1043" s="131">
        <f>Table5[[#This Row],[Column4]]+Table5[[#This Row],[Column14]]+Table5[[#This Row],[Column19]]+Table5[[#This Row],[Column12]]</f>
        <v>0</v>
      </c>
      <c r="AF1043" s="131">
        <f>Table5[[#This Row],[Column5]]+Table5[[#This Row],[Column13]]+Table5[[#This Row],[Column21]]+Table5[[#This Row],[Column18]]</f>
        <v>0</v>
      </c>
      <c r="AG1043" s="131">
        <f t="shared" si="181"/>
        <v>0</v>
      </c>
      <c r="AH1043" s="131">
        <f t="shared" si="182"/>
        <v>0</v>
      </c>
      <c r="AI1043" s="131">
        <f>Table5[[#This Row],[Column17]]-Table5[[#This Row],[Column20]]</f>
        <v>0</v>
      </c>
      <c r="AJ1043" s="131">
        <f t="shared" si="183"/>
        <v>0</v>
      </c>
      <c r="AK1043" s="131">
        <f t="shared" si="187"/>
        <v>0</v>
      </c>
      <c r="AL1043" s="131">
        <f t="shared" si="184"/>
        <v>0</v>
      </c>
      <c r="AM1043" s="131" t="str">
        <f t="shared" si="185"/>
        <v/>
      </c>
      <c r="AN1043" s="131" t="str">
        <f t="shared" ca="1" si="186"/>
        <v/>
      </c>
    </row>
    <row r="1044" spans="1:40" ht="20.25" customHeight="1" x14ac:dyDescent="0.3">
      <c r="A1044" s="127"/>
      <c r="B1044" s="164"/>
      <c r="C1044" s="139"/>
      <c r="D1044" s="140"/>
      <c r="E1044" s="139"/>
      <c r="F1044" s="139"/>
      <c r="G1044" s="140"/>
      <c r="H1044" s="139"/>
      <c r="I1044" s="129"/>
      <c r="L1044" s="128"/>
      <c r="M1044" s="128"/>
      <c r="N1044" s="128"/>
      <c r="O1044" s="128"/>
      <c r="P1044" s="128"/>
      <c r="Q1044" s="128"/>
      <c r="R1044" s="128"/>
      <c r="S1044" s="128"/>
      <c r="T1044" s="120">
        <f t="shared" si="177"/>
        <v>0</v>
      </c>
      <c r="U1044" s="131"/>
      <c r="V1044" s="131"/>
      <c r="W1044" s="131">
        <f>SUMIFS($F$3:F1044,$D$3:D1044,D1044,$C$3:C1044,"Buy")+SUMIFS($F$3:F1044,$D$3:D1044,D1044,$C$3:C1044,"Coin Deposit",$E$3:E1044,"&lt;&gt;")</f>
        <v>0</v>
      </c>
      <c r="X1044" s="131">
        <f t="shared" si="178"/>
        <v>0</v>
      </c>
      <c r="Y1044" s="131">
        <f>IF($D1044=Y$1,SUMIFS($H$3:$H1044,$G$3:$G1044,Y$1,$C$3:$C1044,"Sell"),0)</f>
        <v>0</v>
      </c>
      <c r="Z1044" s="131">
        <f t="shared" si="179"/>
        <v>0</v>
      </c>
      <c r="AA1044" s="131">
        <f>IF($D1044=AA$1,SUMIFS($H$3:$H1044,$G$3:$G1044,AA$1,$C$3:$C1044,"Sell"),0)</f>
        <v>0</v>
      </c>
      <c r="AB1044" s="131">
        <f t="shared" si="180"/>
        <v>0</v>
      </c>
      <c r="AC1044" s="131">
        <f>SUMIFS('Deductions and Deposits'!$H:$H,'Deductions and Deposits'!$G:$G,D1044,'Deductions and Deposits'!$F:$F,"&lt;="&amp;B1044)+SUMIFS($F$3:F1044,$D$3:D1044,D1044,$C$3:C1044,"Coin Deposit",$E$3:E1044,"")</f>
        <v>0</v>
      </c>
      <c r="AD1044" s="131">
        <f>SUMIFS('Deductions and Deposits'!$D:$D,'Deductions and Deposits'!$C:$C,D1044)+SUMIFS($F:$F,$D:$D,D1044,$C:$C,"Coin Deduction")</f>
        <v>0</v>
      </c>
      <c r="AE1044" s="131">
        <f>Table5[[#This Row],[Column4]]+Table5[[#This Row],[Column14]]+Table5[[#This Row],[Column19]]+Table5[[#This Row],[Column12]]</f>
        <v>0</v>
      </c>
      <c r="AF1044" s="131">
        <f>Table5[[#This Row],[Column5]]+Table5[[#This Row],[Column13]]+Table5[[#This Row],[Column21]]+Table5[[#This Row],[Column18]]</f>
        <v>0</v>
      </c>
      <c r="AG1044" s="131">
        <f t="shared" si="181"/>
        <v>0</v>
      </c>
      <c r="AH1044" s="131">
        <f t="shared" si="182"/>
        <v>0</v>
      </c>
      <c r="AI1044" s="131">
        <f>Table5[[#This Row],[Column17]]-Table5[[#This Row],[Column20]]</f>
        <v>0</v>
      </c>
      <c r="AJ1044" s="131">
        <f t="shared" si="183"/>
        <v>0</v>
      </c>
      <c r="AK1044" s="131">
        <f t="shared" si="187"/>
        <v>0</v>
      </c>
      <c r="AL1044" s="131">
        <f t="shared" si="184"/>
        <v>0</v>
      </c>
      <c r="AM1044" s="131" t="str">
        <f t="shared" si="185"/>
        <v/>
      </c>
      <c r="AN1044" s="131" t="str">
        <f t="shared" ca="1" si="186"/>
        <v/>
      </c>
    </row>
    <row r="1045" spans="1:40" ht="20.25" customHeight="1" x14ac:dyDescent="0.3">
      <c r="A1045" s="127"/>
      <c r="B1045" s="164"/>
      <c r="C1045" s="139"/>
      <c r="D1045" s="140"/>
      <c r="E1045" s="139"/>
      <c r="F1045" s="139"/>
      <c r="G1045" s="140"/>
      <c r="H1045" s="139"/>
      <c r="I1045" s="129"/>
      <c r="L1045" s="128"/>
      <c r="M1045" s="128"/>
      <c r="N1045" s="128"/>
      <c r="O1045" s="128"/>
      <c r="P1045" s="128"/>
      <c r="Q1045" s="128"/>
      <c r="R1045" s="128"/>
      <c r="S1045" s="128"/>
      <c r="T1045" s="120">
        <f t="shared" si="177"/>
        <v>0</v>
      </c>
      <c r="U1045" s="131"/>
      <c r="V1045" s="131"/>
      <c r="W1045" s="131">
        <f>SUMIFS($F$3:F1045,$D$3:D1045,D1045,$C$3:C1045,"Buy")+SUMIFS($F$3:F1045,$D$3:D1045,D1045,$C$3:C1045,"Coin Deposit",$E$3:E1045,"&lt;&gt;")</f>
        <v>0</v>
      </c>
      <c r="X1045" s="131">
        <f t="shared" si="178"/>
        <v>0</v>
      </c>
      <c r="Y1045" s="131">
        <f>IF($D1045=Y$1,SUMIFS($H$3:$H1045,$G$3:$G1045,Y$1,$C$3:$C1045,"Sell"),0)</f>
        <v>0</v>
      </c>
      <c r="Z1045" s="131">
        <f t="shared" si="179"/>
        <v>0</v>
      </c>
      <c r="AA1045" s="131">
        <f>IF($D1045=AA$1,SUMIFS($H$3:$H1045,$G$3:$G1045,AA$1,$C$3:$C1045,"Sell"),0)</f>
        <v>0</v>
      </c>
      <c r="AB1045" s="131">
        <f t="shared" si="180"/>
        <v>0</v>
      </c>
      <c r="AC1045" s="131">
        <f>SUMIFS('Deductions and Deposits'!$H:$H,'Deductions and Deposits'!$G:$G,D1045,'Deductions and Deposits'!$F:$F,"&lt;="&amp;B1045)+SUMIFS($F$3:F1045,$D$3:D1045,D1045,$C$3:C1045,"Coin Deposit",$E$3:E1045,"")</f>
        <v>0</v>
      </c>
      <c r="AD1045" s="131">
        <f>SUMIFS('Deductions and Deposits'!$D:$D,'Deductions and Deposits'!$C:$C,D1045)+SUMIFS($F:$F,$D:$D,D1045,$C:$C,"Coin Deduction")</f>
        <v>0</v>
      </c>
      <c r="AE1045" s="131">
        <f>Table5[[#This Row],[Column4]]+Table5[[#This Row],[Column14]]+Table5[[#This Row],[Column19]]+Table5[[#This Row],[Column12]]</f>
        <v>0</v>
      </c>
      <c r="AF1045" s="131">
        <f>Table5[[#This Row],[Column5]]+Table5[[#This Row],[Column13]]+Table5[[#This Row],[Column21]]+Table5[[#This Row],[Column18]]</f>
        <v>0</v>
      </c>
      <c r="AG1045" s="131">
        <f t="shared" si="181"/>
        <v>0</v>
      </c>
      <c r="AH1045" s="131">
        <f t="shared" si="182"/>
        <v>0</v>
      </c>
      <c r="AI1045" s="131">
        <f>Table5[[#This Row],[Column17]]-Table5[[#This Row],[Column20]]</f>
        <v>0</v>
      </c>
      <c r="AJ1045" s="131">
        <f t="shared" si="183"/>
        <v>0</v>
      </c>
      <c r="AK1045" s="131">
        <f t="shared" si="187"/>
        <v>0</v>
      </c>
      <c r="AL1045" s="131">
        <f t="shared" si="184"/>
        <v>0</v>
      </c>
      <c r="AM1045" s="131" t="str">
        <f t="shared" si="185"/>
        <v/>
      </c>
      <c r="AN1045" s="131" t="str">
        <f t="shared" ca="1" si="186"/>
        <v/>
      </c>
    </row>
    <row r="1046" spans="1:40" ht="20.25" customHeight="1" x14ac:dyDescent="0.3">
      <c r="A1046" s="127"/>
      <c r="B1046" s="164"/>
      <c r="C1046" s="139"/>
      <c r="D1046" s="140"/>
      <c r="E1046" s="139"/>
      <c r="F1046" s="139"/>
      <c r="G1046" s="140"/>
      <c r="H1046" s="139"/>
      <c r="I1046" s="129"/>
      <c r="L1046" s="128"/>
      <c r="M1046" s="128"/>
      <c r="N1046" s="128"/>
      <c r="O1046" s="128"/>
      <c r="P1046" s="128"/>
      <c r="Q1046" s="128"/>
      <c r="R1046" s="128"/>
      <c r="S1046" s="128"/>
      <c r="T1046" s="120">
        <f t="shared" si="177"/>
        <v>0</v>
      </c>
      <c r="U1046" s="131"/>
      <c r="V1046" s="131"/>
      <c r="W1046" s="131">
        <f>SUMIFS($F$3:F1046,$D$3:D1046,D1046,$C$3:C1046,"Buy")+SUMIFS($F$3:F1046,$D$3:D1046,D1046,$C$3:C1046,"Coin Deposit",$E$3:E1046,"&lt;&gt;")</f>
        <v>0</v>
      </c>
      <c r="X1046" s="131">
        <f t="shared" si="178"/>
        <v>0</v>
      </c>
      <c r="Y1046" s="131">
        <f>IF($D1046=Y$1,SUMIFS($H$3:$H1046,$G$3:$G1046,Y$1,$C$3:$C1046,"Sell"),0)</f>
        <v>0</v>
      </c>
      <c r="Z1046" s="131">
        <f t="shared" si="179"/>
        <v>0</v>
      </c>
      <c r="AA1046" s="131">
        <f>IF($D1046=AA$1,SUMIFS($H$3:$H1046,$G$3:$G1046,AA$1,$C$3:$C1046,"Sell"),0)</f>
        <v>0</v>
      </c>
      <c r="AB1046" s="131">
        <f t="shared" si="180"/>
        <v>0</v>
      </c>
      <c r="AC1046" s="131">
        <f>SUMIFS('Deductions and Deposits'!$H:$H,'Deductions and Deposits'!$G:$G,D1046,'Deductions and Deposits'!$F:$F,"&lt;="&amp;B1046)+SUMIFS($F$3:F1046,$D$3:D1046,D1046,$C$3:C1046,"Coin Deposit",$E$3:E1046,"")</f>
        <v>0</v>
      </c>
      <c r="AD1046" s="131">
        <f>SUMIFS('Deductions and Deposits'!$D:$D,'Deductions and Deposits'!$C:$C,D1046)+SUMIFS($F:$F,$D:$D,D1046,$C:$C,"Coin Deduction")</f>
        <v>0</v>
      </c>
      <c r="AE1046" s="131">
        <f>Table5[[#This Row],[Column4]]+Table5[[#This Row],[Column14]]+Table5[[#This Row],[Column19]]+Table5[[#This Row],[Column12]]</f>
        <v>0</v>
      </c>
      <c r="AF1046" s="131">
        <f>Table5[[#This Row],[Column5]]+Table5[[#This Row],[Column13]]+Table5[[#This Row],[Column21]]+Table5[[#This Row],[Column18]]</f>
        <v>0</v>
      </c>
      <c r="AG1046" s="131">
        <f t="shared" si="181"/>
        <v>0</v>
      </c>
      <c r="AH1046" s="131">
        <f t="shared" si="182"/>
        <v>0</v>
      </c>
      <c r="AI1046" s="131">
        <f>Table5[[#This Row],[Column17]]-Table5[[#This Row],[Column20]]</f>
        <v>0</v>
      </c>
      <c r="AJ1046" s="131">
        <f t="shared" si="183"/>
        <v>0</v>
      </c>
      <c r="AK1046" s="131">
        <f t="shared" si="187"/>
        <v>0</v>
      </c>
      <c r="AL1046" s="131">
        <f t="shared" si="184"/>
        <v>0</v>
      </c>
      <c r="AM1046" s="131" t="str">
        <f t="shared" si="185"/>
        <v/>
      </c>
      <c r="AN1046" s="131" t="str">
        <f t="shared" ca="1" si="186"/>
        <v/>
      </c>
    </row>
    <row r="1047" spans="1:40" ht="20.25" customHeight="1" x14ac:dyDescent="0.3">
      <c r="A1047" s="127"/>
      <c r="B1047" s="164"/>
      <c r="C1047" s="139"/>
      <c r="D1047" s="140"/>
      <c r="E1047" s="139"/>
      <c r="F1047" s="139"/>
      <c r="G1047" s="140"/>
      <c r="H1047" s="139"/>
      <c r="I1047" s="129"/>
      <c r="L1047" s="128"/>
      <c r="M1047" s="128"/>
      <c r="N1047" s="128"/>
      <c r="O1047" s="128"/>
      <c r="P1047" s="128"/>
      <c r="Q1047" s="128"/>
      <c r="R1047" s="128"/>
      <c r="S1047" s="128"/>
      <c r="T1047" s="120">
        <f t="shared" si="177"/>
        <v>0</v>
      </c>
      <c r="U1047" s="131"/>
      <c r="V1047" s="131"/>
      <c r="W1047" s="131">
        <f>SUMIFS($F$3:F1047,$D$3:D1047,D1047,$C$3:C1047,"Buy")+SUMIFS($F$3:F1047,$D$3:D1047,D1047,$C$3:C1047,"Coin Deposit",$E$3:E1047,"&lt;&gt;")</f>
        <v>0</v>
      </c>
      <c r="X1047" s="131">
        <f t="shared" si="178"/>
        <v>0</v>
      </c>
      <c r="Y1047" s="131">
        <f>IF($D1047=Y$1,SUMIFS($H$3:$H1047,$G$3:$G1047,Y$1,$C$3:$C1047,"Sell"),0)</f>
        <v>0</v>
      </c>
      <c r="Z1047" s="131">
        <f t="shared" si="179"/>
        <v>0</v>
      </c>
      <c r="AA1047" s="131">
        <f>IF($D1047=AA$1,SUMIFS($H$3:$H1047,$G$3:$G1047,AA$1,$C$3:$C1047,"Sell"),0)</f>
        <v>0</v>
      </c>
      <c r="AB1047" s="131">
        <f t="shared" si="180"/>
        <v>0</v>
      </c>
      <c r="AC1047" s="131">
        <f>SUMIFS('Deductions and Deposits'!$H:$H,'Deductions and Deposits'!$G:$G,D1047,'Deductions and Deposits'!$F:$F,"&lt;="&amp;B1047)+SUMIFS($F$3:F1047,$D$3:D1047,D1047,$C$3:C1047,"Coin Deposit",$E$3:E1047,"")</f>
        <v>0</v>
      </c>
      <c r="AD1047" s="131">
        <f>SUMIFS('Deductions and Deposits'!$D:$D,'Deductions and Deposits'!$C:$C,D1047)+SUMIFS($F:$F,$D:$D,D1047,$C:$C,"Coin Deduction")</f>
        <v>0</v>
      </c>
      <c r="AE1047" s="131">
        <f>Table5[[#This Row],[Column4]]+Table5[[#This Row],[Column14]]+Table5[[#This Row],[Column19]]+Table5[[#This Row],[Column12]]</f>
        <v>0</v>
      </c>
      <c r="AF1047" s="131">
        <f>Table5[[#This Row],[Column5]]+Table5[[#This Row],[Column13]]+Table5[[#This Row],[Column21]]+Table5[[#This Row],[Column18]]</f>
        <v>0</v>
      </c>
      <c r="AG1047" s="131">
        <f t="shared" si="181"/>
        <v>0</v>
      </c>
      <c r="AH1047" s="131">
        <f t="shared" si="182"/>
        <v>0</v>
      </c>
      <c r="AI1047" s="131">
        <f>Table5[[#This Row],[Column17]]-Table5[[#This Row],[Column20]]</f>
        <v>0</v>
      </c>
      <c r="AJ1047" s="131">
        <f t="shared" si="183"/>
        <v>0</v>
      </c>
      <c r="AK1047" s="131">
        <f t="shared" si="187"/>
        <v>0</v>
      </c>
      <c r="AL1047" s="131">
        <f t="shared" si="184"/>
        <v>0</v>
      </c>
      <c r="AM1047" s="131" t="str">
        <f t="shared" si="185"/>
        <v/>
      </c>
      <c r="AN1047" s="131" t="str">
        <f t="shared" ca="1" si="186"/>
        <v/>
      </c>
    </row>
    <row r="1048" spans="1:40" ht="20.25" customHeight="1" x14ac:dyDescent="0.3">
      <c r="A1048" s="127"/>
      <c r="B1048" s="164"/>
      <c r="C1048" s="139"/>
      <c r="D1048" s="140"/>
      <c r="E1048" s="139"/>
      <c r="F1048" s="139"/>
      <c r="G1048" s="140"/>
      <c r="H1048" s="139"/>
      <c r="I1048" s="129"/>
      <c r="L1048" s="128"/>
      <c r="M1048" s="128"/>
      <c r="N1048" s="128"/>
      <c r="O1048" s="128"/>
      <c r="P1048" s="128"/>
      <c r="Q1048" s="128"/>
      <c r="R1048" s="128"/>
      <c r="S1048" s="128"/>
      <c r="T1048" s="120">
        <f t="shared" si="177"/>
        <v>0</v>
      </c>
      <c r="U1048" s="131"/>
      <c r="V1048" s="131"/>
      <c r="W1048" s="131">
        <f>SUMIFS($F$3:F1048,$D$3:D1048,D1048,$C$3:C1048,"Buy")+SUMIFS($F$3:F1048,$D$3:D1048,D1048,$C$3:C1048,"Coin Deposit",$E$3:E1048,"&lt;&gt;")</f>
        <v>0</v>
      </c>
      <c r="X1048" s="131">
        <f t="shared" si="178"/>
        <v>0</v>
      </c>
      <c r="Y1048" s="131">
        <f>IF($D1048=Y$1,SUMIFS($H$3:$H1048,$G$3:$G1048,Y$1,$C$3:$C1048,"Sell"),0)</f>
        <v>0</v>
      </c>
      <c r="Z1048" s="131">
        <f t="shared" si="179"/>
        <v>0</v>
      </c>
      <c r="AA1048" s="131">
        <f>IF($D1048=AA$1,SUMIFS($H$3:$H1048,$G$3:$G1048,AA$1,$C$3:$C1048,"Sell"),0)</f>
        <v>0</v>
      </c>
      <c r="AB1048" s="131">
        <f t="shared" si="180"/>
        <v>0</v>
      </c>
      <c r="AC1048" s="131">
        <f>SUMIFS('Deductions and Deposits'!$H:$H,'Deductions and Deposits'!$G:$G,D1048,'Deductions and Deposits'!$F:$F,"&lt;="&amp;B1048)+SUMIFS($F$3:F1048,$D$3:D1048,D1048,$C$3:C1048,"Coin Deposit",$E$3:E1048,"")</f>
        <v>0</v>
      </c>
      <c r="AD1048" s="131">
        <f>SUMIFS('Deductions and Deposits'!$D:$D,'Deductions and Deposits'!$C:$C,D1048)+SUMIFS($F:$F,$D:$D,D1048,$C:$C,"Coin Deduction")</f>
        <v>0</v>
      </c>
      <c r="AE1048" s="131">
        <f>Table5[[#This Row],[Column4]]+Table5[[#This Row],[Column14]]+Table5[[#This Row],[Column19]]+Table5[[#This Row],[Column12]]</f>
        <v>0</v>
      </c>
      <c r="AF1048" s="131">
        <f>Table5[[#This Row],[Column5]]+Table5[[#This Row],[Column13]]+Table5[[#This Row],[Column21]]+Table5[[#This Row],[Column18]]</f>
        <v>0</v>
      </c>
      <c r="AG1048" s="131">
        <f t="shared" si="181"/>
        <v>0</v>
      </c>
      <c r="AH1048" s="131">
        <f t="shared" si="182"/>
        <v>0</v>
      </c>
      <c r="AI1048" s="131">
        <f>Table5[[#This Row],[Column17]]-Table5[[#This Row],[Column20]]</f>
        <v>0</v>
      </c>
      <c r="AJ1048" s="131">
        <f t="shared" si="183"/>
        <v>0</v>
      </c>
      <c r="AK1048" s="131">
        <f t="shared" si="187"/>
        <v>0</v>
      </c>
      <c r="AL1048" s="131">
        <f t="shared" si="184"/>
        <v>0</v>
      </c>
      <c r="AM1048" s="131" t="str">
        <f t="shared" si="185"/>
        <v/>
      </c>
      <c r="AN1048" s="131" t="str">
        <f t="shared" ca="1" si="186"/>
        <v/>
      </c>
    </row>
    <row r="1049" spans="1:40" ht="20.25" customHeight="1" x14ac:dyDescent="0.3">
      <c r="A1049" s="127"/>
      <c r="B1049" s="164"/>
      <c r="C1049" s="139"/>
      <c r="D1049" s="140"/>
      <c r="E1049" s="139"/>
      <c r="F1049" s="139"/>
      <c r="G1049" s="140"/>
      <c r="H1049" s="139"/>
      <c r="I1049" s="129"/>
      <c r="L1049" s="128"/>
      <c r="M1049" s="128"/>
      <c r="N1049" s="128"/>
      <c r="O1049" s="128"/>
      <c r="P1049" s="128"/>
      <c r="Q1049" s="128"/>
      <c r="R1049" s="128"/>
      <c r="S1049" s="128"/>
      <c r="T1049" s="120">
        <f t="shared" si="177"/>
        <v>0</v>
      </c>
      <c r="U1049" s="131"/>
      <c r="V1049" s="131"/>
      <c r="W1049" s="131">
        <f>SUMIFS($F$3:F1049,$D$3:D1049,D1049,$C$3:C1049,"Buy")+SUMIFS($F$3:F1049,$D$3:D1049,D1049,$C$3:C1049,"Coin Deposit",$E$3:E1049,"&lt;&gt;")</f>
        <v>0</v>
      </c>
      <c r="X1049" s="131">
        <f t="shared" si="178"/>
        <v>0</v>
      </c>
      <c r="Y1049" s="131">
        <f>IF($D1049=Y$1,SUMIFS($H$3:$H1049,$G$3:$G1049,Y$1,$C$3:$C1049,"Sell"),0)</f>
        <v>0</v>
      </c>
      <c r="Z1049" s="131">
        <f t="shared" si="179"/>
        <v>0</v>
      </c>
      <c r="AA1049" s="131">
        <f>IF($D1049=AA$1,SUMIFS($H$3:$H1049,$G$3:$G1049,AA$1,$C$3:$C1049,"Sell"),0)</f>
        <v>0</v>
      </c>
      <c r="AB1049" s="131">
        <f t="shared" si="180"/>
        <v>0</v>
      </c>
      <c r="AC1049" s="131">
        <f>SUMIFS('Deductions and Deposits'!$H:$H,'Deductions and Deposits'!$G:$G,D1049,'Deductions and Deposits'!$F:$F,"&lt;="&amp;B1049)+SUMIFS($F$3:F1049,$D$3:D1049,D1049,$C$3:C1049,"Coin Deposit",$E$3:E1049,"")</f>
        <v>0</v>
      </c>
      <c r="AD1049" s="131">
        <f>SUMIFS('Deductions and Deposits'!$D:$D,'Deductions and Deposits'!$C:$C,D1049)+SUMIFS($F:$F,$D:$D,D1049,$C:$C,"Coin Deduction")</f>
        <v>0</v>
      </c>
      <c r="AE1049" s="131">
        <f>Table5[[#This Row],[Column4]]+Table5[[#This Row],[Column14]]+Table5[[#This Row],[Column19]]+Table5[[#This Row],[Column12]]</f>
        <v>0</v>
      </c>
      <c r="AF1049" s="131">
        <f>Table5[[#This Row],[Column5]]+Table5[[#This Row],[Column13]]+Table5[[#This Row],[Column21]]+Table5[[#This Row],[Column18]]</f>
        <v>0</v>
      </c>
      <c r="AG1049" s="131">
        <f t="shared" si="181"/>
        <v>0</v>
      </c>
      <c r="AH1049" s="131">
        <f t="shared" si="182"/>
        <v>0</v>
      </c>
      <c r="AI1049" s="131">
        <f>Table5[[#This Row],[Column17]]-Table5[[#This Row],[Column20]]</f>
        <v>0</v>
      </c>
      <c r="AJ1049" s="131">
        <f t="shared" si="183"/>
        <v>0</v>
      </c>
      <c r="AK1049" s="131">
        <f t="shared" si="187"/>
        <v>0</v>
      </c>
      <c r="AL1049" s="131">
        <f t="shared" si="184"/>
        <v>0</v>
      </c>
      <c r="AM1049" s="131" t="str">
        <f t="shared" si="185"/>
        <v/>
      </c>
      <c r="AN1049" s="131" t="str">
        <f t="shared" ca="1" si="186"/>
        <v/>
      </c>
    </row>
    <row r="1050" spans="1:40" ht="20.25" customHeight="1" x14ac:dyDescent="0.3">
      <c r="A1050" s="127"/>
      <c r="B1050" s="164"/>
      <c r="C1050" s="139"/>
      <c r="D1050" s="140"/>
      <c r="E1050" s="139"/>
      <c r="F1050" s="139"/>
      <c r="G1050" s="140"/>
      <c r="H1050" s="139"/>
      <c r="I1050" s="129"/>
      <c r="L1050" s="128"/>
      <c r="M1050" s="128"/>
      <c r="N1050" s="128"/>
      <c r="O1050" s="128"/>
      <c r="P1050" s="128"/>
      <c r="Q1050" s="128"/>
      <c r="R1050" s="128"/>
      <c r="S1050" s="128"/>
      <c r="T1050" s="120">
        <f t="shared" si="177"/>
        <v>0</v>
      </c>
      <c r="U1050" s="131"/>
      <c r="V1050" s="131"/>
      <c r="W1050" s="131">
        <f>SUMIFS($F$3:F1050,$D$3:D1050,D1050,$C$3:C1050,"Buy")+SUMIFS($F$3:F1050,$D$3:D1050,D1050,$C$3:C1050,"Coin Deposit",$E$3:E1050,"&lt;&gt;")</f>
        <v>0</v>
      </c>
      <c r="X1050" s="131">
        <f t="shared" si="178"/>
        <v>0</v>
      </c>
      <c r="Y1050" s="131">
        <f>IF($D1050=Y$1,SUMIFS($H$3:$H1050,$G$3:$G1050,Y$1,$C$3:$C1050,"Sell"),0)</f>
        <v>0</v>
      </c>
      <c r="Z1050" s="131">
        <f t="shared" si="179"/>
        <v>0</v>
      </c>
      <c r="AA1050" s="131">
        <f>IF($D1050=AA$1,SUMIFS($H$3:$H1050,$G$3:$G1050,AA$1,$C$3:$C1050,"Sell"),0)</f>
        <v>0</v>
      </c>
      <c r="AB1050" s="131">
        <f t="shared" si="180"/>
        <v>0</v>
      </c>
      <c r="AC1050" s="131">
        <f>SUMIFS('Deductions and Deposits'!$H:$H,'Deductions and Deposits'!$G:$G,D1050,'Deductions and Deposits'!$F:$F,"&lt;="&amp;B1050)+SUMIFS($F$3:F1050,$D$3:D1050,D1050,$C$3:C1050,"Coin Deposit",$E$3:E1050,"")</f>
        <v>0</v>
      </c>
      <c r="AD1050" s="131">
        <f>SUMIFS('Deductions and Deposits'!$D:$D,'Deductions and Deposits'!$C:$C,D1050)+SUMIFS($F:$F,$D:$D,D1050,$C:$C,"Coin Deduction")</f>
        <v>0</v>
      </c>
      <c r="AE1050" s="131">
        <f>Table5[[#This Row],[Column4]]+Table5[[#This Row],[Column14]]+Table5[[#This Row],[Column19]]+Table5[[#This Row],[Column12]]</f>
        <v>0</v>
      </c>
      <c r="AF1050" s="131">
        <f>Table5[[#This Row],[Column5]]+Table5[[#This Row],[Column13]]+Table5[[#This Row],[Column21]]+Table5[[#This Row],[Column18]]</f>
        <v>0</v>
      </c>
      <c r="AG1050" s="131">
        <f t="shared" si="181"/>
        <v>0</v>
      </c>
      <c r="AH1050" s="131">
        <f t="shared" si="182"/>
        <v>0</v>
      </c>
      <c r="AI1050" s="131">
        <f>Table5[[#This Row],[Column17]]-Table5[[#This Row],[Column20]]</f>
        <v>0</v>
      </c>
      <c r="AJ1050" s="131">
        <f t="shared" si="183"/>
        <v>0</v>
      </c>
      <c r="AK1050" s="131">
        <f t="shared" si="187"/>
        <v>0</v>
      </c>
      <c r="AL1050" s="131">
        <f t="shared" si="184"/>
        <v>0</v>
      </c>
      <c r="AM1050" s="131" t="str">
        <f t="shared" si="185"/>
        <v/>
      </c>
      <c r="AN1050" s="131" t="str">
        <f t="shared" ca="1" si="186"/>
        <v/>
      </c>
    </row>
    <row r="1051" spans="1:40" ht="20.25" customHeight="1" x14ac:dyDescent="0.3">
      <c r="A1051" s="127"/>
      <c r="B1051" s="164"/>
      <c r="C1051" s="139"/>
      <c r="D1051" s="140"/>
      <c r="E1051" s="139"/>
      <c r="F1051" s="139"/>
      <c r="G1051" s="140"/>
      <c r="H1051" s="139"/>
      <c r="I1051" s="129"/>
      <c r="L1051" s="128"/>
      <c r="M1051" s="128"/>
      <c r="N1051" s="128"/>
      <c r="O1051" s="128"/>
      <c r="P1051" s="128"/>
      <c r="Q1051" s="128"/>
      <c r="R1051" s="128"/>
      <c r="S1051" s="128"/>
      <c r="T1051" s="120">
        <f t="shared" si="177"/>
        <v>0</v>
      </c>
      <c r="U1051" s="131"/>
      <c r="V1051" s="131"/>
      <c r="W1051" s="131">
        <f>SUMIFS($F$3:F1051,$D$3:D1051,D1051,$C$3:C1051,"Buy")+SUMIFS($F$3:F1051,$D$3:D1051,D1051,$C$3:C1051,"Coin Deposit",$E$3:E1051,"&lt;&gt;")</f>
        <v>0</v>
      </c>
      <c r="X1051" s="131">
        <f t="shared" si="178"/>
        <v>0</v>
      </c>
      <c r="Y1051" s="131">
        <f>IF($D1051=Y$1,SUMIFS($H$3:$H1051,$G$3:$G1051,Y$1,$C$3:$C1051,"Sell"),0)</f>
        <v>0</v>
      </c>
      <c r="Z1051" s="131">
        <f t="shared" si="179"/>
        <v>0</v>
      </c>
      <c r="AA1051" s="131">
        <f>IF($D1051=AA$1,SUMIFS($H$3:$H1051,$G$3:$G1051,AA$1,$C$3:$C1051,"Sell"),0)</f>
        <v>0</v>
      </c>
      <c r="AB1051" s="131">
        <f t="shared" si="180"/>
        <v>0</v>
      </c>
      <c r="AC1051" s="131">
        <f>SUMIFS('Deductions and Deposits'!$H:$H,'Deductions and Deposits'!$G:$G,D1051,'Deductions and Deposits'!$F:$F,"&lt;="&amp;B1051)+SUMIFS($F$3:F1051,$D$3:D1051,D1051,$C$3:C1051,"Coin Deposit",$E$3:E1051,"")</f>
        <v>0</v>
      </c>
      <c r="AD1051" s="131">
        <f>SUMIFS('Deductions and Deposits'!$D:$D,'Deductions and Deposits'!$C:$C,D1051)+SUMIFS($F:$F,$D:$D,D1051,$C:$C,"Coin Deduction")</f>
        <v>0</v>
      </c>
      <c r="AE1051" s="131">
        <f>Table5[[#This Row],[Column4]]+Table5[[#This Row],[Column14]]+Table5[[#This Row],[Column19]]+Table5[[#This Row],[Column12]]</f>
        <v>0</v>
      </c>
      <c r="AF1051" s="131">
        <f>Table5[[#This Row],[Column5]]+Table5[[#This Row],[Column13]]+Table5[[#This Row],[Column21]]+Table5[[#This Row],[Column18]]</f>
        <v>0</v>
      </c>
      <c r="AG1051" s="131">
        <f t="shared" si="181"/>
        <v>0</v>
      </c>
      <c r="AH1051" s="131">
        <f t="shared" si="182"/>
        <v>0</v>
      </c>
      <c r="AI1051" s="131">
        <f>Table5[[#This Row],[Column17]]-Table5[[#This Row],[Column20]]</f>
        <v>0</v>
      </c>
      <c r="AJ1051" s="131">
        <f t="shared" si="183"/>
        <v>0</v>
      </c>
      <c r="AK1051" s="131">
        <f t="shared" si="187"/>
        <v>0</v>
      </c>
      <c r="AL1051" s="131">
        <f t="shared" si="184"/>
        <v>0</v>
      </c>
      <c r="AM1051" s="131" t="str">
        <f t="shared" si="185"/>
        <v/>
      </c>
      <c r="AN1051" s="131" t="str">
        <f t="shared" ca="1" si="186"/>
        <v/>
      </c>
    </row>
    <row r="1052" spans="1:40" ht="20.25" customHeight="1" x14ac:dyDescent="0.3">
      <c r="A1052" s="127"/>
      <c r="B1052" s="164"/>
      <c r="C1052" s="139"/>
      <c r="D1052" s="140"/>
      <c r="E1052" s="139"/>
      <c r="F1052" s="139"/>
      <c r="G1052" s="140"/>
      <c r="H1052" s="139"/>
      <c r="I1052" s="129"/>
      <c r="L1052" s="128"/>
      <c r="M1052" s="128"/>
      <c r="N1052" s="128"/>
      <c r="O1052" s="128"/>
      <c r="P1052" s="128"/>
      <c r="Q1052" s="128"/>
      <c r="R1052" s="128"/>
      <c r="S1052" s="128"/>
      <c r="T1052" s="120">
        <f t="shared" si="177"/>
        <v>0</v>
      </c>
      <c r="U1052" s="131"/>
      <c r="V1052" s="131"/>
      <c r="W1052" s="131">
        <f>SUMIFS($F$3:F1052,$D$3:D1052,D1052,$C$3:C1052,"Buy")+SUMIFS($F$3:F1052,$D$3:D1052,D1052,$C$3:C1052,"Coin Deposit",$E$3:E1052,"&lt;&gt;")</f>
        <v>0</v>
      </c>
      <c r="X1052" s="131">
        <f t="shared" si="178"/>
        <v>0</v>
      </c>
      <c r="Y1052" s="131">
        <f>IF($D1052=Y$1,SUMIFS($H$3:$H1052,$G$3:$G1052,Y$1,$C$3:$C1052,"Sell"),0)</f>
        <v>0</v>
      </c>
      <c r="Z1052" s="131">
        <f t="shared" si="179"/>
        <v>0</v>
      </c>
      <c r="AA1052" s="131">
        <f>IF($D1052=AA$1,SUMIFS($H$3:$H1052,$G$3:$G1052,AA$1,$C$3:$C1052,"Sell"),0)</f>
        <v>0</v>
      </c>
      <c r="AB1052" s="131">
        <f t="shared" si="180"/>
        <v>0</v>
      </c>
      <c r="AC1052" s="131">
        <f>SUMIFS('Deductions and Deposits'!$H:$H,'Deductions and Deposits'!$G:$G,D1052,'Deductions and Deposits'!$F:$F,"&lt;="&amp;B1052)+SUMIFS($F$3:F1052,$D$3:D1052,D1052,$C$3:C1052,"Coin Deposit",$E$3:E1052,"")</f>
        <v>0</v>
      </c>
      <c r="AD1052" s="131">
        <f>SUMIFS('Deductions and Deposits'!$D:$D,'Deductions and Deposits'!$C:$C,D1052)+SUMIFS($F:$F,$D:$D,D1052,$C:$C,"Coin Deduction")</f>
        <v>0</v>
      </c>
      <c r="AE1052" s="131">
        <f>Table5[[#This Row],[Column4]]+Table5[[#This Row],[Column14]]+Table5[[#This Row],[Column19]]+Table5[[#This Row],[Column12]]</f>
        <v>0</v>
      </c>
      <c r="AF1052" s="131">
        <f>Table5[[#This Row],[Column5]]+Table5[[#This Row],[Column13]]+Table5[[#This Row],[Column21]]+Table5[[#This Row],[Column18]]</f>
        <v>0</v>
      </c>
      <c r="AG1052" s="131">
        <f t="shared" si="181"/>
        <v>0</v>
      </c>
      <c r="AH1052" s="131">
        <f t="shared" si="182"/>
        <v>0</v>
      </c>
      <c r="AI1052" s="131">
        <f>Table5[[#This Row],[Column17]]-Table5[[#This Row],[Column20]]</f>
        <v>0</v>
      </c>
      <c r="AJ1052" s="131">
        <f t="shared" si="183"/>
        <v>0</v>
      </c>
      <c r="AK1052" s="131">
        <f t="shared" si="187"/>
        <v>0</v>
      </c>
      <c r="AL1052" s="131">
        <f t="shared" si="184"/>
        <v>0</v>
      </c>
      <c r="AM1052" s="131" t="str">
        <f t="shared" si="185"/>
        <v/>
      </c>
      <c r="AN1052" s="131" t="str">
        <f t="shared" ca="1" si="186"/>
        <v/>
      </c>
    </row>
    <row r="1053" spans="1:40" ht="20.25" customHeight="1" x14ac:dyDescent="0.3">
      <c r="A1053" s="127"/>
      <c r="B1053" s="164"/>
      <c r="C1053" s="139"/>
      <c r="D1053" s="140"/>
      <c r="E1053" s="139"/>
      <c r="F1053" s="139"/>
      <c r="G1053" s="140"/>
      <c r="H1053" s="139"/>
      <c r="I1053" s="129"/>
      <c r="L1053" s="128"/>
      <c r="M1053" s="128"/>
      <c r="N1053" s="128"/>
      <c r="O1053" s="128"/>
      <c r="P1053" s="128"/>
      <c r="Q1053" s="128"/>
      <c r="R1053" s="128"/>
      <c r="S1053" s="128"/>
      <c r="T1053" s="120">
        <f t="shared" si="177"/>
        <v>0</v>
      </c>
      <c r="U1053" s="131"/>
      <c r="V1053" s="131"/>
      <c r="W1053" s="131">
        <f>SUMIFS($F$3:F1053,$D$3:D1053,D1053,$C$3:C1053,"Buy")+SUMIFS($F$3:F1053,$D$3:D1053,D1053,$C$3:C1053,"Coin Deposit",$E$3:E1053,"&lt;&gt;")</f>
        <v>0</v>
      </c>
      <c r="X1053" s="131">
        <f t="shared" si="178"/>
        <v>0</v>
      </c>
      <c r="Y1053" s="131">
        <f>IF($D1053=Y$1,SUMIFS($H$3:$H1053,$G$3:$G1053,Y$1,$C$3:$C1053,"Sell"),0)</f>
        <v>0</v>
      </c>
      <c r="Z1053" s="131">
        <f t="shared" si="179"/>
        <v>0</v>
      </c>
      <c r="AA1053" s="131">
        <f>IF($D1053=AA$1,SUMIFS($H$3:$H1053,$G$3:$G1053,AA$1,$C$3:$C1053,"Sell"),0)</f>
        <v>0</v>
      </c>
      <c r="AB1053" s="131">
        <f t="shared" si="180"/>
        <v>0</v>
      </c>
      <c r="AC1053" s="131">
        <f>SUMIFS('Deductions and Deposits'!$H:$H,'Deductions and Deposits'!$G:$G,D1053,'Deductions and Deposits'!$F:$F,"&lt;="&amp;B1053)+SUMIFS($F$3:F1053,$D$3:D1053,D1053,$C$3:C1053,"Coin Deposit",$E$3:E1053,"")</f>
        <v>0</v>
      </c>
      <c r="AD1053" s="131">
        <f>SUMIFS('Deductions and Deposits'!$D:$D,'Deductions and Deposits'!$C:$C,D1053)+SUMIFS($F:$F,$D:$D,D1053,$C:$C,"Coin Deduction")</f>
        <v>0</v>
      </c>
      <c r="AE1053" s="131">
        <f>Table5[[#This Row],[Column4]]+Table5[[#This Row],[Column14]]+Table5[[#This Row],[Column19]]+Table5[[#This Row],[Column12]]</f>
        <v>0</v>
      </c>
      <c r="AF1053" s="131">
        <f>Table5[[#This Row],[Column5]]+Table5[[#This Row],[Column13]]+Table5[[#This Row],[Column21]]+Table5[[#This Row],[Column18]]</f>
        <v>0</v>
      </c>
      <c r="AG1053" s="131">
        <f t="shared" si="181"/>
        <v>0</v>
      </c>
      <c r="AH1053" s="131">
        <f t="shared" si="182"/>
        <v>0</v>
      </c>
      <c r="AI1053" s="131">
        <f>Table5[[#This Row],[Column17]]-Table5[[#This Row],[Column20]]</f>
        <v>0</v>
      </c>
      <c r="AJ1053" s="131">
        <f t="shared" si="183"/>
        <v>0</v>
      </c>
      <c r="AK1053" s="131">
        <f t="shared" si="187"/>
        <v>0</v>
      </c>
      <c r="AL1053" s="131">
        <f t="shared" si="184"/>
        <v>0</v>
      </c>
      <c r="AM1053" s="131" t="str">
        <f t="shared" si="185"/>
        <v/>
      </c>
      <c r="AN1053" s="131" t="str">
        <f t="shared" ca="1" si="186"/>
        <v/>
      </c>
    </row>
    <row r="1054" spans="1:40" ht="20.25" customHeight="1" x14ac:dyDescent="0.3">
      <c r="A1054" s="127"/>
      <c r="B1054" s="164"/>
      <c r="C1054" s="139"/>
      <c r="D1054" s="140"/>
      <c r="E1054" s="139"/>
      <c r="F1054" s="139"/>
      <c r="G1054" s="140"/>
      <c r="H1054" s="139"/>
      <c r="I1054" s="129"/>
      <c r="L1054" s="128"/>
      <c r="M1054" s="128"/>
      <c r="N1054" s="128"/>
      <c r="O1054" s="128"/>
      <c r="P1054" s="128"/>
      <c r="Q1054" s="128"/>
      <c r="R1054" s="128"/>
      <c r="S1054" s="128"/>
      <c r="T1054" s="120">
        <f t="shared" si="177"/>
        <v>0</v>
      </c>
      <c r="U1054" s="131"/>
      <c r="V1054" s="131"/>
      <c r="W1054" s="131">
        <f>SUMIFS($F$3:F1054,$D$3:D1054,D1054,$C$3:C1054,"Buy")+SUMIFS($F$3:F1054,$D$3:D1054,D1054,$C$3:C1054,"Coin Deposit",$E$3:E1054,"&lt;&gt;")</f>
        <v>0</v>
      </c>
      <c r="X1054" s="131">
        <f t="shared" si="178"/>
        <v>0</v>
      </c>
      <c r="Y1054" s="131">
        <f>IF($D1054=Y$1,SUMIFS($H$3:$H1054,$G$3:$G1054,Y$1,$C$3:$C1054,"Sell"),0)</f>
        <v>0</v>
      </c>
      <c r="Z1054" s="131">
        <f t="shared" si="179"/>
        <v>0</v>
      </c>
      <c r="AA1054" s="131">
        <f>IF($D1054=AA$1,SUMIFS($H$3:$H1054,$G$3:$G1054,AA$1,$C$3:$C1054,"Sell"),0)</f>
        <v>0</v>
      </c>
      <c r="AB1054" s="131">
        <f t="shared" si="180"/>
        <v>0</v>
      </c>
      <c r="AC1054" s="131">
        <f>SUMIFS('Deductions and Deposits'!$H:$H,'Deductions and Deposits'!$G:$G,D1054,'Deductions and Deposits'!$F:$F,"&lt;="&amp;B1054)+SUMIFS($F$3:F1054,$D$3:D1054,D1054,$C$3:C1054,"Coin Deposit",$E$3:E1054,"")</f>
        <v>0</v>
      </c>
      <c r="AD1054" s="131">
        <f>SUMIFS('Deductions and Deposits'!$D:$D,'Deductions and Deposits'!$C:$C,D1054)+SUMIFS($F:$F,$D:$D,D1054,$C:$C,"Coin Deduction")</f>
        <v>0</v>
      </c>
      <c r="AE1054" s="131">
        <f>Table5[[#This Row],[Column4]]+Table5[[#This Row],[Column14]]+Table5[[#This Row],[Column19]]+Table5[[#This Row],[Column12]]</f>
        <v>0</v>
      </c>
      <c r="AF1054" s="131">
        <f>Table5[[#This Row],[Column5]]+Table5[[#This Row],[Column13]]+Table5[[#This Row],[Column21]]+Table5[[#This Row],[Column18]]</f>
        <v>0</v>
      </c>
      <c r="AG1054" s="131">
        <f t="shared" si="181"/>
        <v>0</v>
      </c>
      <c r="AH1054" s="131">
        <f t="shared" si="182"/>
        <v>0</v>
      </c>
      <c r="AI1054" s="131">
        <f>Table5[[#This Row],[Column17]]-Table5[[#This Row],[Column20]]</f>
        <v>0</v>
      </c>
      <c r="AJ1054" s="131">
        <f t="shared" si="183"/>
        <v>0</v>
      </c>
      <c r="AK1054" s="131">
        <f t="shared" si="187"/>
        <v>0</v>
      </c>
      <c r="AL1054" s="131">
        <f t="shared" si="184"/>
        <v>0</v>
      </c>
      <c r="AM1054" s="131" t="str">
        <f t="shared" si="185"/>
        <v/>
      </c>
      <c r="AN1054" s="131" t="str">
        <f t="shared" ca="1" si="186"/>
        <v/>
      </c>
    </row>
    <row r="1055" spans="1:40" ht="20.25" customHeight="1" x14ac:dyDescent="0.3">
      <c r="A1055" s="127"/>
      <c r="B1055" s="164"/>
      <c r="C1055" s="139"/>
      <c r="D1055" s="140"/>
      <c r="E1055" s="139"/>
      <c r="F1055" s="139"/>
      <c r="G1055" s="140"/>
      <c r="H1055" s="139"/>
      <c r="I1055" s="129"/>
      <c r="L1055" s="128"/>
      <c r="M1055" s="128"/>
      <c r="N1055" s="128"/>
      <c r="O1055" s="128"/>
      <c r="P1055" s="128"/>
      <c r="Q1055" s="128"/>
      <c r="R1055" s="128"/>
      <c r="S1055" s="128"/>
      <c r="T1055" s="120">
        <f t="shared" si="177"/>
        <v>0</v>
      </c>
      <c r="U1055" s="131"/>
      <c r="V1055" s="131"/>
      <c r="W1055" s="131">
        <f>SUMIFS($F$3:F1055,$D$3:D1055,D1055,$C$3:C1055,"Buy")+SUMIFS($F$3:F1055,$D$3:D1055,D1055,$C$3:C1055,"Coin Deposit",$E$3:E1055,"&lt;&gt;")</f>
        <v>0</v>
      </c>
      <c r="X1055" s="131">
        <f t="shared" si="178"/>
        <v>0</v>
      </c>
      <c r="Y1055" s="131">
        <f>IF($D1055=Y$1,SUMIFS($H$3:$H1055,$G$3:$G1055,Y$1,$C$3:$C1055,"Sell"),0)</f>
        <v>0</v>
      </c>
      <c r="Z1055" s="131">
        <f t="shared" si="179"/>
        <v>0</v>
      </c>
      <c r="AA1055" s="131">
        <f>IF($D1055=AA$1,SUMIFS($H$3:$H1055,$G$3:$G1055,AA$1,$C$3:$C1055,"Sell"),0)</f>
        <v>0</v>
      </c>
      <c r="AB1055" s="131">
        <f t="shared" si="180"/>
        <v>0</v>
      </c>
      <c r="AC1055" s="131">
        <f>SUMIFS('Deductions and Deposits'!$H:$H,'Deductions and Deposits'!$G:$G,D1055,'Deductions and Deposits'!$F:$F,"&lt;="&amp;B1055)+SUMIFS($F$3:F1055,$D$3:D1055,D1055,$C$3:C1055,"Coin Deposit",$E$3:E1055,"")</f>
        <v>0</v>
      </c>
      <c r="AD1055" s="131">
        <f>SUMIFS('Deductions and Deposits'!$D:$D,'Deductions and Deposits'!$C:$C,D1055)+SUMIFS($F:$F,$D:$D,D1055,$C:$C,"Coin Deduction")</f>
        <v>0</v>
      </c>
      <c r="AE1055" s="131">
        <f>Table5[[#This Row],[Column4]]+Table5[[#This Row],[Column14]]+Table5[[#This Row],[Column19]]+Table5[[#This Row],[Column12]]</f>
        <v>0</v>
      </c>
      <c r="AF1055" s="131">
        <f>Table5[[#This Row],[Column5]]+Table5[[#This Row],[Column13]]+Table5[[#This Row],[Column21]]+Table5[[#This Row],[Column18]]</f>
        <v>0</v>
      </c>
      <c r="AG1055" s="131">
        <f t="shared" si="181"/>
        <v>0</v>
      </c>
      <c r="AH1055" s="131">
        <f t="shared" si="182"/>
        <v>0</v>
      </c>
      <c r="AI1055" s="131">
        <f>Table5[[#This Row],[Column17]]-Table5[[#This Row],[Column20]]</f>
        <v>0</v>
      </c>
      <c r="AJ1055" s="131">
        <f t="shared" si="183"/>
        <v>0</v>
      </c>
      <c r="AK1055" s="131">
        <f t="shared" si="187"/>
        <v>0</v>
      </c>
      <c r="AL1055" s="131">
        <f t="shared" si="184"/>
        <v>0</v>
      </c>
      <c r="AM1055" s="131" t="str">
        <f t="shared" si="185"/>
        <v/>
      </c>
      <c r="AN1055" s="131" t="str">
        <f t="shared" ca="1" si="186"/>
        <v/>
      </c>
    </row>
    <row r="1056" spans="1:40" ht="20.25" customHeight="1" x14ac:dyDescent="0.3">
      <c r="A1056" s="127"/>
      <c r="B1056" s="164"/>
      <c r="C1056" s="139"/>
      <c r="D1056" s="140"/>
      <c r="E1056" s="139"/>
      <c r="F1056" s="139"/>
      <c r="G1056" s="140"/>
      <c r="H1056" s="139"/>
      <c r="I1056" s="129"/>
      <c r="L1056" s="128"/>
      <c r="M1056" s="128"/>
      <c r="N1056" s="128"/>
      <c r="O1056" s="128"/>
      <c r="P1056" s="128"/>
      <c r="Q1056" s="128"/>
      <c r="R1056" s="128"/>
      <c r="S1056" s="128"/>
      <c r="T1056" s="120">
        <f t="shared" si="177"/>
        <v>0</v>
      </c>
      <c r="U1056" s="131"/>
      <c r="V1056" s="131"/>
      <c r="W1056" s="131">
        <f>SUMIFS($F$3:F1056,$D$3:D1056,D1056,$C$3:C1056,"Buy")+SUMIFS($F$3:F1056,$D$3:D1056,D1056,$C$3:C1056,"Coin Deposit",$E$3:E1056,"&lt;&gt;")</f>
        <v>0</v>
      </c>
      <c r="X1056" s="131">
        <f t="shared" si="178"/>
        <v>0</v>
      </c>
      <c r="Y1056" s="131">
        <f>IF($D1056=Y$1,SUMIFS($H$3:$H1056,$G$3:$G1056,Y$1,$C$3:$C1056,"Sell"),0)</f>
        <v>0</v>
      </c>
      <c r="Z1056" s="131">
        <f t="shared" si="179"/>
        <v>0</v>
      </c>
      <c r="AA1056" s="131">
        <f>IF($D1056=AA$1,SUMIFS($H$3:$H1056,$G$3:$G1056,AA$1,$C$3:$C1056,"Sell"),0)</f>
        <v>0</v>
      </c>
      <c r="AB1056" s="131">
        <f t="shared" si="180"/>
        <v>0</v>
      </c>
      <c r="AC1056" s="131">
        <f>SUMIFS('Deductions and Deposits'!$H:$H,'Deductions and Deposits'!$G:$G,D1056,'Deductions and Deposits'!$F:$F,"&lt;="&amp;B1056)+SUMIFS($F$3:F1056,$D$3:D1056,D1056,$C$3:C1056,"Coin Deposit",$E$3:E1056,"")</f>
        <v>0</v>
      </c>
      <c r="AD1056" s="131">
        <f>SUMIFS('Deductions and Deposits'!$D:$D,'Deductions and Deposits'!$C:$C,D1056)+SUMIFS($F:$F,$D:$D,D1056,$C:$C,"Coin Deduction")</f>
        <v>0</v>
      </c>
      <c r="AE1056" s="131">
        <f>Table5[[#This Row],[Column4]]+Table5[[#This Row],[Column14]]+Table5[[#This Row],[Column19]]+Table5[[#This Row],[Column12]]</f>
        <v>0</v>
      </c>
      <c r="AF1056" s="131">
        <f>Table5[[#This Row],[Column5]]+Table5[[#This Row],[Column13]]+Table5[[#This Row],[Column21]]+Table5[[#This Row],[Column18]]</f>
        <v>0</v>
      </c>
      <c r="AG1056" s="131">
        <f t="shared" si="181"/>
        <v>0</v>
      </c>
      <c r="AH1056" s="131">
        <f t="shared" si="182"/>
        <v>0</v>
      </c>
      <c r="AI1056" s="131">
        <f>Table5[[#This Row],[Column17]]-Table5[[#This Row],[Column20]]</f>
        <v>0</v>
      </c>
      <c r="AJ1056" s="131">
        <f t="shared" si="183"/>
        <v>0</v>
      </c>
      <c r="AK1056" s="131">
        <f t="shared" si="187"/>
        <v>0</v>
      </c>
      <c r="AL1056" s="131">
        <f t="shared" si="184"/>
        <v>0</v>
      </c>
      <c r="AM1056" s="131" t="str">
        <f t="shared" si="185"/>
        <v/>
      </c>
      <c r="AN1056" s="131" t="str">
        <f t="shared" ca="1" si="186"/>
        <v/>
      </c>
    </row>
    <row r="1057" spans="1:40" ht="20.25" customHeight="1" x14ac:dyDescent="0.3">
      <c r="A1057" s="127"/>
      <c r="B1057" s="164"/>
      <c r="C1057" s="139"/>
      <c r="D1057" s="140"/>
      <c r="E1057" s="139"/>
      <c r="F1057" s="139"/>
      <c r="G1057" s="140"/>
      <c r="H1057" s="139"/>
      <c r="I1057" s="129"/>
      <c r="L1057" s="128"/>
      <c r="M1057" s="128"/>
      <c r="N1057" s="128"/>
      <c r="O1057" s="128"/>
      <c r="P1057" s="128"/>
      <c r="Q1057" s="128"/>
      <c r="R1057" s="128"/>
      <c r="S1057" s="128"/>
      <c r="T1057" s="120">
        <f t="shared" si="177"/>
        <v>0</v>
      </c>
      <c r="U1057" s="131"/>
      <c r="V1057" s="131"/>
      <c r="W1057" s="131">
        <f>SUMIFS($F$3:F1057,$D$3:D1057,D1057,$C$3:C1057,"Buy")+SUMIFS($F$3:F1057,$D$3:D1057,D1057,$C$3:C1057,"Coin Deposit",$E$3:E1057,"&lt;&gt;")</f>
        <v>0</v>
      </c>
      <c r="X1057" s="131">
        <f t="shared" si="178"/>
        <v>0</v>
      </c>
      <c r="Y1057" s="131">
        <f>IF($D1057=Y$1,SUMIFS($H$3:$H1057,$G$3:$G1057,Y$1,$C$3:$C1057,"Sell"),0)</f>
        <v>0</v>
      </c>
      <c r="Z1057" s="131">
        <f t="shared" si="179"/>
        <v>0</v>
      </c>
      <c r="AA1057" s="131">
        <f>IF($D1057=AA$1,SUMIFS($H$3:$H1057,$G$3:$G1057,AA$1,$C$3:$C1057,"Sell"),0)</f>
        <v>0</v>
      </c>
      <c r="AB1057" s="131">
        <f t="shared" si="180"/>
        <v>0</v>
      </c>
      <c r="AC1057" s="131">
        <f>SUMIFS('Deductions and Deposits'!$H:$H,'Deductions and Deposits'!$G:$G,D1057,'Deductions and Deposits'!$F:$F,"&lt;="&amp;B1057)+SUMIFS($F$3:F1057,$D$3:D1057,D1057,$C$3:C1057,"Coin Deposit",$E$3:E1057,"")</f>
        <v>0</v>
      </c>
      <c r="AD1057" s="131">
        <f>SUMIFS('Deductions and Deposits'!$D:$D,'Deductions and Deposits'!$C:$C,D1057)+SUMIFS($F:$F,$D:$D,D1057,$C:$C,"Coin Deduction")</f>
        <v>0</v>
      </c>
      <c r="AE1057" s="131">
        <f>Table5[[#This Row],[Column4]]+Table5[[#This Row],[Column14]]+Table5[[#This Row],[Column19]]+Table5[[#This Row],[Column12]]</f>
        <v>0</v>
      </c>
      <c r="AF1057" s="131">
        <f>Table5[[#This Row],[Column5]]+Table5[[#This Row],[Column13]]+Table5[[#This Row],[Column21]]+Table5[[#This Row],[Column18]]</f>
        <v>0</v>
      </c>
      <c r="AG1057" s="131">
        <f t="shared" si="181"/>
        <v>0</v>
      </c>
      <c r="AH1057" s="131">
        <f t="shared" si="182"/>
        <v>0</v>
      </c>
      <c r="AI1057" s="131">
        <f>Table5[[#This Row],[Column17]]-Table5[[#This Row],[Column20]]</f>
        <v>0</v>
      </c>
      <c r="AJ1057" s="131">
        <f t="shared" si="183"/>
        <v>0</v>
      </c>
      <c r="AK1057" s="131">
        <f t="shared" si="187"/>
        <v>0</v>
      </c>
      <c r="AL1057" s="131">
        <f t="shared" si="184"/>
        <v>0</v>
      </c>
      <c r="AM1057" s="131" t="str">
        <f t="shared" si="185"/>
        <v/>
      </c>
      <c r="AN1057" s="131" t="str">
        <f t="shared" ca="1" si="186"/>
        <v/>
      </c>
    </row>
    <row r="1058" spans="1:40" ht="20.25" customHeight="1" x14ac:dyDescent="0.3">
      <c r="A1058" s="127"/>
      <c r="B1058" s="164"/>
      <c r="C1058" s="139"/>
      <c r="D1058" s="140"/>
      <c r="E1058" s="139"/>
      <c r="F1058" s="139"/>
      <c r="G1058" s="140"/>
      <c r="H1058" s="139"/>
      <c r="I1058" s="129"/>
      <c r="L1058" s="128"/>
      <c r="M1058" s="128"/>
      <c r="N1058" s="128"/>
      <c r="O1058" s="128"/>
      <c r="P1058" s="128"/>
      <c r="Q1058" s="128"/>
      <c r="R1058" s="128"/>
      <c r="S1058" s="128"/>
      <c r="T1058" s="120">
        <f t="shared" si="177"/>
        <v>0</v>
      </c>
      <c r="U1058" s="131"/>
      <c r="V1058" s="131"/>
      <c r="W1058" s="131">
        <f>SUMIFS($F$3:F1058,$D$3:D1058,D1058,$C$3:C1058,"Buy")+SUMIFS($F$3:F1058,$D$3:D1058,D1058,$C$3:C1058,"Coin Deposit",$E$3:E1058,"&lt;&gt;")</f>
        <v>0</v>
      </c>
      <c r="X1058" s="131">
        <f t="shared" si="178"/>
        <v>0</v>
      </c>
      <c r="Y1058" s="131">
        <f>IF($D1058=Y$1,SUMIFS($H$3:$H1058,$G$3:$G1058,Y$1,$C$3:$C1058,"Sell"),0)</f>
        <v>0</v>
      </c>
      <c r="Z1058" s="131">
        <f t="shared" si="179"/>
        <v>0</v>
      </c>
      <c r="AA1058" s="131">
        <f>IF($D1058=AA$1,SUMIFS($H$3:$H1058,$G$3:$G1058,AA$1,$C$3:$C1058,"Sell"),0)</f>
        <v>0</v>
      </c>
      <c r="AB1058" s="131">
        <f t="shared" si="180"/>
        <v>0</v>
      </c>
      <c r="AC1058" s="131">
        <f>SUMIFS('Deductions and Deposits'!$H:$H,'Deductions and Deposits'!$G:$G,D1058,'Deductions and Deposits'!$F:$F,"&lt;="&amp;B1058)+SUMIFS($F$3:F1058,$D$3:D1058,D1058,$C$3:C1058,"Coin Deposit",$E$3:E1058,"")</f>
        <v>0</v>
      </c>
      <c r="AD1058" s="131">
        <f>SUMIFS('Deductions and Deposits'!$D:$D,'Deductions and Deposits'!$C:$C,D1058)+SUMIFS($F:$F,$D:$D,D1058,$C:$C,"Coin Deduction")</f>
        <v>0</v>
      </c>
      <c r="AE1058" s="131">
        <f>Table5[[#This Row],[Column4]]+Table5[[#This Row],[Column14]]+Table5[[#This Row],[Column19]]+Table5[[#This Row],[Column12]]</f>
        <v>0</v>
      </c>
      <c r="AF1058" s="131">
        <f>Table5[[#This Row],[Column5]]+Table5[[#This Row],[Column13]]+Table5[[#This Row],[Column21]]+Table5[[#This Row],[Column18]]</f>
        <v>0</v>
      </c>
      <c r="AG1058" s="131">
        <f t="shared" si="181"/>
        <v>0</v>
      </c>
      <c r="AH1058" s="131">
        <f t="shared" si="182"/>
        <v>0</v>
      </c>
      <c r="AI1058" s="131">
        <f>Table5[[#This Row],[Column17]]-Table5[[#This Row],[Column20]]</f>
        <v>0</v>
      </c>
      <c r="AJ1058" s="131">
        <f t="shared" si="183"/>
        <v>0</v>
      </c>
      <c r="AK1058" s="131">
        <f t="shared" si="187"/>
        <v>0</v>
      </c>
      <c r="AL1058" s="131">
        <f t="shared" si="184"/>
        <v>0</v>
      </c>
      <c r="AM1058" s="131" t="str">
        <f t="shared" si="185"/>
        <v/>
      </c>
      <c r="AN1058" s="131" t="str">
        <f t="shared" ca="1" si="186"/>
        <v/>
      </c>
    </row>
    <row r="1059" spans="1:40" ht="20.25" customHeight="1" x14ac:dyDescent="0.3">
      <c r="A1059" s="127"/>
      <c r="B1059" s="164"/>
      <c r="C1059" s="139"/>
      <c r="D1059" s="140"/>
      <c r="E1059" s="139"/>
      <c r="F1059" s="139"/>
      <c r="G1059" s="140"/>
      <c r="H1059" s="139"/>
      <c r="I1059" s="129"/>
      <c r="L1059" s="128"/>
      <c r="M1059" s="128"/>
      <c r="N1059" s="128"/>
      <c r="O1059" s="128"/>
      <c r="P1059" s="128"/>
      <c r="Q1059" s="128"/>
      <c r="R1059" s="128"/>
      <c r="S1059" s="128"/>
      <c r="T1059" s="120">
        <f t="shared" si="177"/>
        <v>0</v>
      </c>
      <c r="U1059" s="131"/>
      <c r="V1059" s="131"/>
      <c r="W1059" s="131">
        <f>SUMIFS($F$3:F1059,$D$3:D1059,D1059,$C$3:C1059,"Buy")+SUMIFS($F$3:F1059,$D$3:D1059,D1059,$C$3:C1059,"Coin Deposit",$E$3:E1059,"&lt;&gt;")</f>
        <v>0</v>
      </c>
      <c r="X1059" s="131">
        <f t="shared" si="178"/>
        <v>0</v>
      </c>
      <c r="Y1059" s="131">
        <f>IF($D1059=Y$1,SUMIFS($H$3:$H1059,$G$3:$G1059,Y$1,$C$3:$C1059,"Sell"),0)</f>
        <v>0</v>
      </c>
      <c r="Z1059" s="131">
        <f t="shared" si="179"/>
        <v>0</v>
      </c>
      <c r="AA1059" s="131">
        <f>IF($D1059=AA$1,SUMIFS($H$3:$H1059,$G$3:$G1059,AA$1,$C$3:$C1059,"Sell"),0)</f>
        <v>0</v>
      </c>
      <c r="AB1059" s="131">
        <f t="shared" si="180"/>
        <v>0</v>
      </c>
      <c r="AC1059" s="131">
        <f>SUMIFS('Deductions and Deposits'!$H:$H,'Deductions and Deposits'!$G:$G,D1059,'Deductions and Deposits'!$F:$F,"&lt;="&amp;B1059)+SUMIFS($F$3:F1059,$D$3:D1059,D1059,$C$3:C1059,"Coin Deposit",$E$3:E1059,"")</f>
        <v>0</v>
      </c>
      <c r="AD1059" s="131">
        <f>SUMIFS('Deductions and Deposits'!$D:$D,'Deductions and Deposits'!$C:$C,D1059)+SUMIFS($F:$F,$D:$D,D1059,$C:$C,"Coin Deduction")</f>
        <v>0</v>
      </c>
      <c r="AE1059" s="131">
        <f>Table5[[#This Row],[Column4]]+Table5[[#This Row],[Column14]]+Table5[[#This Row],[Column19]]+Table5[[#This Row],[Column12]]</f>
        <v>0</v>
      </c>
      <c r="AF1059" s="131">
        <f>Table5[[#This Row],[Column5]]+Table5[[#This Row],[Column13]]+Table5[[#This Row],[Column21]]+Table5[[#This Row],[Column18]]</f>
        <v>0</v>
      </c>
      <c r="AG1059" s="131">
        <f t="shared" si="181"/>
        <v>0</v>
      </c>
      <c r="AH1059" s="131">
        <f t="shared" si="182"/>
        <v>0</v>
      </c>
      <c r="AI1059" s="131">
        <f>Table5[[#This Row],[Column17]]-Table5[[#This Row],[Column20]]</f>
        <v>0</v>
      </c>
      <c r="AJ1059" s="131">
        <f t="shared" si="183"/>
        <v>0</v>
      </c>
      <c r="AK1059" s="131">
        <f t="shared" si="187"/>
        <v>0</v>
      </c>
      <c r="AL1059" s="131">
        <f t="shared" si="184"/>
        <v>0</v>
      </c>
      <c r="AM1059" s="131" t="str">
        <f t="shared" si="185"/>
        <v/>
      </c>
      <c r="AN1059" s="131" t="str">
        <f t="shared" ca="1" si="186"/>
        <v/>
      </c>
    </row>
    <row r="1060" spans="1:40" ht="20.25" customHeight="1" x14ac:dyDescent="0.3">
      <c r="A1060" s="127"/>
      <c r="B1060" s="164"/>
      <c r="C1060" s="139"/>
      <c r="D1060" s="140"/>
      <c r="E1060" s="139"/>
      <c r="F1060" s="139"/>
      <c r="G1060" s="140"/>
      <c r="H1060" s="139"/>
      <c r="I1060" s="129"/>
      <c r="L1060" s="128"/>
      <c r="M1060" s="128"/>
      <c r="N1060" s="128"/>
      <c r="O1060" s="128"/>
      <c r="P1060" s="128"/>
      <c r="Q1060" s="128"/>
      <c r="R1060" s="128"/>
      <c r="S1060" s="128"/>
      <c r="T1060" s="120">
        <f t="shared" si="177"/>
        <v>0</v>
      </c>
      <c r="U1060" s="131"/>
      <c r="V1060" s="131"/>
      <c r="W1060" s="131">
        <f>SUMIFS($F$3:F1060,$D$3:D1060,D1060,$C$3:C1060,"Buy")+SUMIFS($F$3:F1060,$D$3:D1060,D1060,$C$3:C1060,"Coin Deposit",$E$3:E1060,"&lt;&gt;")</f>
        <v>0</v>
      </c>
      <c r="X1060" s="131">
        <f t="shared" si="178"/>
        <v>0</v>
      </c>
      <c r="Y1060" s="131">
        <f>IF($D1060=Y$1,SUMIFS($H$3:$H1060,$G$3:$G1060,Y$1,$C$3:$C1060,"Sell"),0)</f>
        <v>0</v>
      </c>
      <c r="Z1060" s="131">
        <f t="shared" si="179"/>
        <v>0</v>
      </c>
      <c r="AA1060" s="131">
        <f>IF($D1060=AA$1,SUMIFS($H$3:$H1060,$G$3:$G1060,AA$1,$C$3:$C1060,"Sell"),0)</f>
        <v>0</v>
      </c>
      <c r="AB1060" s="131">
        <f t="shared" si="180"/>
        <v>0</v>
      </c>
      <c r="AC1060" s="131">
        <f>SUMIFS('Deductions and Deposits'!$H:$H,'Deductions and Deposits'!$G:$G,D1060,'Deductions and Deposits'!$F:$F,"&lt;="&amp;B1060)+SUMIFS($F$3:F1060,$D$3:D1060,D1060,$C$3:C1060,"Coin Deposit",$E$3:E1060,"")</f>
        <v>0</v>
      </c>
      <c r="AD1060" s="131">
        <f>SUMIFS('Deductions and Deposits'!$D:$D,'Deductions and Deposits'!$C:$C,D1060)+SUMIFS($F:$F,$D:$D,D1060,$C:$C,"Coin Deduction")</f>
        <v>0</v>
      </c>
      <c r="AE1060" s="131">
        <f>Table5[[#This Row],[Column4]]+Table5[[#This Row],[Column14]]+Table5[[#This Row],[Column19]]+Table5[[#This Row],[Column12]]</f>
        <v>0</v>
      </c>
      <c r="AF1060" s="131">
        <f>Table5[[#This Row],[Column5]]+Table5[[#This Row],[Column13]]+Table5[[#This Row],[Column21]]+Table5[[#This Row],[Column18]]</f>
        <v>0</v>
      </c>
      <c r="AG1060" s="131">
        <f t="shared" si="181"/>
        <v>0</v>
      </c>
      <c r="AH1060" s="131">
        <f t="shared" si="182"/>
        <v>0</v>
      </c>
      <c r="AI1060" s="131">
        <f>Table5[[#This Row],[Column17]]-Table5[[#This Row],[Column20]]</f>
        <v>0</v>
      </c>
      <c r="AJ1060" s="131">
        <f t="shared" si="183"/>
        <v>0</v>
      </c>
      <c r="AK1060" s="131">
        <f t="shared" si="187"/>
        <v>0</v>
      </c>
      <c r="AL1060" s="131">
        <f t="shared" si="184"/>
        <v>0</v>
      </c>
      <c r="AM1060" s="131" t="str">
        <f t="shared" si="185"/>
        <v/>
      </c>
      <c r="AN1060" s="131" t="str">
        <f t="shared" ca="1" si="186"/>
        <v/>
      </c>
    </row>
    <row r="1061" spans="1:40" ht="20.25" customHeight="1" x14ac:dyDescent="0.3">
      <c r="A1061" s="127"/>
      <c r="B1061" s="164"/>
      <c r="C1061" s="139"/>
      <c r="D1061" s="140"/>
      <c r="E1061" s="139"/>
      <c r="F1061" s="139"/>
      <c r="G1061" s="140"/>
      <c r="H1061" s="139"/>
      <c r="I1061" s="129"/>
      <c r="L1061" s="128"/>
      <c r="M1061" s="128"/>
      <c r="N1061" s="128"/>
      <c r="O1061" s="128"/>
      <c r="P1061" s="128"/>
      <c r="Q1061" s="128"/>
      <c r="R1061" s="128"/>
      <c r="S1061" s="128"/>
      <c r="T1061" s="120">
        <f t="shared" si="177"/>
        <v>0</v>
      </c>
      <c r="U1061" s="131"/>
      <c r="V1061" s="131"/>
      <c r="W1061" s="131">
        <f>SUMIFS($F$3:F1061,$D$3:D1061,D1061,$C$3:C1061,"Buy")+SUMIFS($F$3:F1061,$D$3:D1061,D1061,$C$3:C1061,"Coin Deposit",$E$3:E1061,"&lt;&gt;")</f>
        <v>0</v>
      </c>
      <c r="X1061" s="131">
        <f t="shared" si="178"/>
        <v>0</v>
      </c>
      <c r="Y1061" s="131">
        <f>IF($D1061=Y$1,SUMIFS($H$3:$H1061,$G$3:$G1061,Y$1,$C$3:$C1061,"Sell"),0)</f>
        <v>0</v>
      </c>
      <c r="Z1061" s="131">
        <f t="shared" si="179"/>
        <v>0</v>
      </c>
      <c r="AA1061" s="131">
        <f>IF($D1061=AA$1,SUMIFS($H$3:$H1061,$G$3:$G1061,AA$1,$C$3:$C1061,"Sell"),0)</f>
        <v>0</v>
      </c>
      <c r="AB1061" s="131">
        <f t="shared" si="180"/>
        <v>0</v>
      </c>
      <c r="AC1061" s="131">
        <f>SUMIFS('Deductions and Deposits'!$H:$H,'Deductions and Deposits'!$G:$G,D1061,'Deductions and Deposits'!$F:$F,"&lt;="&amp;B1061)+SUMIFS($F$3:F1061,$D$3:D1061,D1061,$C$3:C1061,"Coin Deposit",$E$3:E1061,"")</f>
        <v>0</v>
      </c>
      <c r="AD1061" s="131">
        <f>SUMIFS('Deductions and Deposits'!$D:$D,'Deductions and Deposits'!$C:$C,D1061)+SUMIFS($F:$F,$D:$D,D1061,$C:$C,"Coin Deduction")</f>
        <v>0</v>
      </c>
      <c r="AE1061" s="131">
        <f>Table5[[#This Row],[Column4]]+Table5[[#This Row],[Column14]]+Table5[[#This Row],[Column19]]+Table5[[#This Row],[Column12]]</f>
        <v>0</v>
      </c>
      <c r="AF1061" s="131">
        <f>Table5[[#This Row],[Column5]]+Table5[[#This Row],[Column13]]+Table5[[#This Row],[Column21]]+Table5[[#This Row],[Column18]]</f>
        <v>0</v>
      </c>
      <c r="AG1061" s="131">
        <f t="shared" si="181"/>
        <v>0</v>
      </c>
      <c r="AH1061" s="131">
        <f t="shared" si="182"/>
        <v>0</v>
      </c>
      <c r="AI1061" s="131">
        <f>Table5[[#This Row],[Column17]]-Table5[[#This Row],[Column20]]</f>
        <v>0</v>
      </c>
      <c r="AJ1061" s="131">
        <f t="shared" si="183"/>
        <v>0</v>
      </c>
      <c r="AK1061" s="131">
        <f t="shared" si="187"/>
        <v>0</v>
      </c>
      <c r="AL1061" s="131">
        <f t="shared" si="184"/>
        <v>0</v>
      </c>
      <c r="AM1061" s="131" t="str">
        <f t="shared" si="185"/>
        <v/>
      </c>
      <c r="AN1061" s="131" t="str">
        <f t="shared" ca="1" si="186"/>
        <v/>
      </c>
    </row>
    <row r="1062" spans="1:40" ht="20.25" customHeight="1" x14ac:dyDescent="0.3">
      <c r="A1062" s="127"/>
      <c r="B1062" s="164"/>
      <c r="C1062" s="139"/>
      <c r="D1062" s="140"/>
      <c r="E1062" s="139"/>
      <c r="F1062" s="139"/>
      <c r="G1062" s="140"/>
      <c r="H1062" s="139"/>
      <c r="I1062" s="129"/>
      <c r="L1062" s="128"/>
      <c r="M1062" s="128"/>
      <c r="N1062" s="128"/>
      <c r="O1062" s="128"/>
      <c r="P1062" s="128"/>
      <c r="Q1062" s="128"/>
      <c r="R1062" s="128"/>
      <c r="S1062" s="128"/>
      <c r="T1062" s="120">
        <f t="shared" si="177"/>
        <v>0</v>
      </c>
      <c r="U1062" s="131"/>
      <c r="V1062" s="131"/>
      <c r="W1062" s="131">
        <f>SUMIFS($F$3:F1062,$D$3:D1062,D1062,$C$3:C1062,"Buy")+SUMIFS($F$3:F1062,$D$3:D1062,D1062,$C$3:C1062,"Coin Deposit",$E$3:E1062,"&lt;&gt;")</f>
        <v>0</v>
      </c>
      <c r="X1062" s="131">
        <f t="shared" si="178"/>
        <v>0</v>
      </c>
      <c r="Y1062" s="131">
        <f>IF($D1062=Y$1,SUMIFS($H$3:$H1062,$G$3:$G1062,Y$1,$C$3:$C1062,"Sell"),0)</f>
        <v>0</v>
      </c>
      <c r="Z1062" s="131">
        <f t="shared" si="179"/>
        <v>0</v>
      </c>
      <c r="AA1062" s="131">
        <f>IF($D1062=AA$1,SUMIFS($H$3:$H1062,$G$3:$G1062,AA$1,$C$3:$C1062,"Sell"),0)</f>
        <v>0</v>
      </c>
      <c r="AB1062" s="131">
        <f t="shared" si="180"/>
        <v>0</v>
      </c>
      <c r="AC1062" s="131">
        <f>SUMIFS('Deductions and Deposits'!$H:$H,'Deductions and Deposits'!$G:$G,D1062,'Deductions and Deposits'!$F:$F,"&lt;="&amp;B1062)+SUMIFS($F$3:F1062,$D$3:D1062,D1062,$C$3:C1062,"Coin Deposit",$E$3:E1062,"")</f>
        <v>0</v>
      </c>
      <c r="AD1062" s="131">
        <f>SUMIFS('Deductions and Deposits'!$D:$D,'Deductions and Deposits'!$C:$C,D1062)+SUMIFS($F:$F,$D:$D,D1062,$C:$C,"Coin Deduction")</f>
        <v>0</v>
      </c>
      <c r="AE1062" s="131">
        <f>Table5[[#This Row],[Column4]]+Table5[[#This Row],[Column14]]+Table5[[#This Row],[Column19]]+Table5[[#This Row],[Column12]]</f>
        <v>0</v>
      </c>
      <c r="AF1062" s="131">
        <f>Table5[[#This Row],[Column5]]+Table5[[#This Row],[Column13]]+Table5[[#This Row],[Column21]]+Table5[[#This Row],[Column18]]</f>
        <v>0</v>
      </c>
      <c r="AG1062" s="131">
        <f t="shared" si="181"/>
        <v>0</v>
      </c>
      <c r="AH1062" s="131">
        <f t="shared" si="182"/>
        <v>0</v>
      </c>
      <c r="AI1062" s="131">
        <f>Table5[[#This Row],[Column17]]-Table5[[#This Row],[Column20]]</f>
        <v>0</v>
      </c>
      <c r="AJ1062" s="131">
        <f t="shared" si="183"/>
        <v>0</v>
      </c>
      <c r="AK1062" s="131">
        <f t="shared" si="187"/>
        <v>0</v>
      </c>
      <c r="AL1062" s="131">
        <f t="shared" si="184"/>
        <v>0</v>
      </c>
      <c r="AM1062" s="131" t="str">
        <f t="shared" si="185"/>
        <v/>
      </c>
      <c r="AN1062" s="131" t="str">
        <f t="shared" ca="1" si="186"/>
        <v/>
      </c>
    </row>
    <row r="1063" spans="1:40" ht="20.25" customHeight="1" x14ac:dyDescent="0.3">
      <c r="A1063" s="127"/>
      <c r="B1063" s="164"/>
      <c r="C1063" s="139"/>
      <c r="D1063" s="140"/>
      <c r="E1063" s="139"/>
      <c r="F1063" s="139"/>
      <c r="G1063" s="140"/>
      <c r="H1063" s="139"/>
      <c r="I1063" s="129"/>
      <c r="L1063" s="128"/>
      <c r="M1063" s="128"/>
      <c r="N1063" s="128"/>
      <c r="O1063" s="128"/>
      <c r="P1063" s="128"/>
      <c r="Q1063" s="128"/>
      <c r="R1063" s="128"/>
      <c r="S1063" s="128"/>
      <c r="T1063" s="120">
        <f t="shared" si="177"/>
        <v>0</v>
      </c>
      <c r="U1063" s="131"/>
      <c r="V1063" s="131"/>
      <c r="W1063" s="131">
        <f>SUMIFS($F$3:F1063,$D$3:D1063,D1063,$C$3:C1063,"Buy")+SUMIFS($F$3:F1063,$D$3:D1063,D1063,$C$3:C1063,"Coin Deposit",$E$3:E1063,"&lt;&gt;")</f>
        <v>0</v>
      </c>
      <c r="X1063" s="131">
        <f t="shared" si="178"/>
        <v>0</v>
      </c>
      <c r="Y1063" s="131">
        <f>IF($D1063=Y$1,SUMIFS($H$3:$H1063,$G$3:$G1063,Y$1,$C$3:$C1063,"Sell"),0)</f>
        <v>0</v>
      </c>
      <c r="Z1063" s="131">
        <f t="shared" si="179"/>
        <v>0</v>
      </c>
      <c r="AA1063" s="131">
        <f>IF($D1063=AA$1,SUMIFS($H$3:$H1063,$G$3:$G1063,AA$1,$C$3:$C1063,"Sell"),0)</f>
        <v>0</v>
      </c>
      <c r="AB1063" s="131">
        <f t="shared" si="180"/>
        <v>0</v>
      </c>
      <c r="AC1063" s="131">
        <f>SUMIFS('Deductions and Deposits'!$H:$H,'Deductions and Deposits'!$G:$G,D1063,'Deductions and Deposits'!$F:$F,"&lt;="&amp;B1063)+SUMIFS($F$3:F1063,$D$3:D1063,D1063,$C$3:C1063,"Coin Deposit",$E$3:E1063,"")</f>
        <v>0</v>
      </c>
      <c r="AD1063" s="131">
        <f>SUMIFS('Deductions and Deposits'!$D:$D,'Deductions and Deposits'!$C:$C,D1063)+SUMIFS($F:$F,$D:$D,D1063,$C:$C,"Coin Deduction")</f>
        <v>0</v>
      </c>
      <c r="AE1063" s="131">
        <f>Table5[[#This Row],[Column4]]+Table5[[#This Row],[Column14]]+Table5[[#This Row],[Column19]]+Table5[[#This Row],[Column12]]</f>
        <v>0</v>
      </c>
      <c r="AF1063" s="131">
        <f>Table5[[#This Row],[Column5]]+Table5[[#This Row],[Column13]]+Table5[[#This Row],[Column21]]+Table5[[#This Row],[Column18]]</f>
        <v>0</v>
      </c>
      <c r="AG1063" s="131">
        <f t="shared" si="181"/>
        <v>0</v>
      </c>
      <c r="AH1063" s="131">
        <f t="shared" si="182"/>
        <v>0</v>
      </c>
      <c r="AI1063" s="131">
        <f>Table5[[#This Row],[Column17]]-Table5[[#This Row],[Column20]]</f>
        <v>0</v>
      </c>
      <c r="AJ1063" s="131">
        <f t="shared" si="183"/>
        <v>0</v>
      </c>
      <c r="AK1063" s="131">
        <f t="shared" si="187"/>
        <v>0</v>
      </c>
      <c r="AL1063" s="131">
        <f t="shared" si="184"/>
        <v>0</v>
      </c>
      <c r="AM1063" s="131" t="str">
        <f t="shared" si="185"/>
        <v/>
      </c>
      <c r="AN1063" s="131" t="str">
        <f t="shared" ca="1" si="186"/>
        <v/>
      </c>
    </row>
    <row r="1064" spans="1:40" ht="20.25" customHeight="1" x14ac:dyDescent="0.3">
      <c r="A1064" s="127"/>
      <c r="B1064" s="164"/>
      <c r="C1064" s="139"/>
      <c r="D1064" s="140"/>
      <c r="E1064" s="139"/>
      <c r="F1064" s="139"/>
      <c r="G1064" s="140"/>
      <c r="H1064" s="139"/>
      <c r="I1064" s="129"/>
      <c r="L1064" s="128"/>
      <c r="M1064" s="128"/>
      <c r="N1064" s="128"/>
      <c r="O1064" s="128"/>
      <c r="P1064" s="128"/>
      <c r="Q1064" s="128"/>
      <c r="R1064" s="128"/>
      <c r="S1064" s="128"/>
      <c r="T1064" s="120">
        <f t="shared" si="177"/>
        <v>0</v>
      </c>
      <c r="U1064" s="131"/>
      <c r="V1064" s="131"/>
      <c r="W1064" s="131">
        <f>SUMIFS($F$3:F1064,$D$3:D1064,D1064,$C$3:C1064,"Buy")+SUMIFS($F$3:F1064,$D$3:D1064,D1064,$C$3:C1064,"Coin Deposit",$E$3:E1064,"&lt;&gt;")</f>
        <v>0</v>
      </c>
      <c r="X1064" s="131">
        <f t="shared" si="178"/>
        <v>0</v>
      </c>
      <c r="Y1064" s="131">
        <f>IF($D1064=Y$1,SUMIFS($H$3:$H1064,$G$3:$G1064,Y$1,$C$3:$C1064,"Sell"),0)</f>
        <v>0</v>
      </c>
      <c r="Z1064" s="131">
        <f t="shared" si="179"/>
        <v>0</v>
      </c>
      <c r="AA1064" s="131">
        <f>IF($D1064=AA$1,SUMIFS($H$3:$H1064,$G$3:$G1064,AA$1,$C$3:$C1064,"Sell"),0)</f>
        <v>0</v>
      </c>
      <c r="AB1064" s="131">
        <f t="shared" si="180"/>
        <v>0</v>
      </c>
      <c r="AC1064" s="131">
        <f>SUMIFS('Deductions and Deposits'!$H:$H,'Deductions and Deposits'!$G:$G,D1064,'Deductions and Deposits'!$F:$F,"&lt;="&amp;B1064)+SUMIFS($F$3:F1064,$D$3:D1064,D1064,$C$3:C1064,"Coin Deposit",$E$3:E1064,"")</f>
        <v>0</v>
      </c>
      <c r="AD1064" s="131">
        <f>SUMIFS('Deductions and Deposits'!$D:$D,'Deductions and Deposits'!$C:$C,D1064)+SUMIFS($F:$F,$D:$D,D1064,$C:$C,"Coin Deduction")</f>
        <v>0</v>
      </c>
      <c r="AE1064" s="131">
        <f>Table5[[#This Row],[Column4]]+Table5[[#This Row],[Column14]]+Table5[[#This Row],[Column19]]+Table5[[#This Row],[Column12]]</f>
        <v>0</v>
      </c>
      <c r="AF1064" s="131">
        <f>Table5[[#This Row],[Column5]]+Table5[[#This Row],[Column13]]+Table5[[#This Row],[Column21]]+Table5[[#This Row],[Column18]]</f>
        <v>0</v>
      </c>
      <c r="AG1064" s="131">
        <f t="shared" si="181"/>
        <v>0</v>
      </c>
      <c r="AH1064" s="131">
        <f t="shared" si="182"/>
        <v>0</v>
      </c>
      <c r="AI1064" s="131">
        <f>Table5[[#This Row],[Column17]]-Table5[[#This Row],[Column20]]</f>
        <v>0</v>
      </c>
      <c r="AJ1064" s="131">
        <f t="shared" si="183"/>
        <v>0</v>
      </c>
      <c r="AK1064" s="131">
        <f t="shared" si="187"/>
        <v>0</v>
      </c>
      <c r="AL1064" s="131">
        <f t="shared" si="184"/>
        <v>0</v>
      </c>
      <c r="AM1064" s="131" t="str">
        <f t="shared" si="185"/>
        <v/>
      </c>
      <c r="AN1064" s="131" t="str">
        <f t="shared" ca="1" si="186"/>
        <v/>
      </c>
    </row>
    <row r="1065" spans="1:40" ht="20.25" customHeight="1" x14ac:dyDescent="0.3">
      <c r="A1065" s="127"/>
      <c r="B1065" s="164"/>
      <c r="C1065" s="139"/>
      <c r="D1065" s="140"/>
      <c r="E1065" s="139"/>
      <c r="F1065" s="139"/>
      <c r="G1065" s="140"/>
      <c r="H1065" s="139"/>
      <c r="I1065" s="129"/>
      <c r="L1065" s="128"/>
      <c r="M1065" s="128"/>
      <c r="N1065" s="128"/>
      <c r="O1065" s="128"/>
      <c r="P1065" s="128"/>
      <c r="Q1065" s="128"/>
      <c r="R1065" s="128"/>
      <c r="S1065" s="128"/>
      <c r="T1065" s="120">
        <f t="shared" si="177"/>
        <v>0</v>
      </c>
      <c r="U1065" s="131"/>
      <c r="V1065" s="131"/>
      <c r="W1065" s="131">
        <f>SUMIFS($F$3:F1065,$D$3:D1065,D1065,$C$3:C1065,"Buy")+SUMIFS($F$3:F1065,$D$3:D1065,D1065,$C$3:C1065,"Coin Deposit",$E$3:E1065,"&lt;&gt;")</f>
        <v>0</v>
      </c>
      <c r="X1065" s="131">
        <f t="shared" si="178"/>
        <v>0</v>
      </c>
      <c r="Y1065" s="131">
        <f>IF($D1065=Y$1,SUMIFS($H$3:$H1065,$G$3:$G1065,Y$1,$C$3:$C1065,"Sell"),0)</f>
        <v>0</v>
      </c>
      <c r="Z1065" s="131">
        <f t="shared" si="179"/>
        <v>0</v>
      </c>
      <c r="AA1065" s="131">
        <f>IF($D1065=AA$1,SUMIFS($H$3:$H1065,$G$3:$G1065,AA$1,$C$3:$C1065,"Sell"),0)</f>
        <v>0</v>
      </c>
      <c r="AB1065" s="131">
        <f t="shared" si="180"/>
        <v>0</v>
      </c>
      <c r="AC1065" s="131">
        <f>SUMIFS('Deductions and Deposits'!$H:$H,'Deductions and Deposits'!$G:$G,D1065,'Deductions and Deposits'!$F:$F,"&lt;="&amp;B1065)+SUMIFS($F$3:F1065,$D$3:D1065,D1065,$C$3:C1065,"Coin Deposit",$E$3:E1065,"")</f>
        <v>0</v>
      </c>
      <c r="AD1065" s="131">
        <f>SUMIFS('Deductions and Deposits'!$D:$D,'Deductions and Deposits'!$C:$C,D1065)+SUMIFS($F:$F,$D:$D,D1065,$C:$C,"Coin Deduction")</f>
        <v>0</v>
      </c>
      <c r="AE1065" s="131">
        <f>Table5[[#This Row],[Column4]]+Table5[[#This Row],[Column14]]+Table5[[#This Row],[Column19]]+Table5[[#This Row],[Column12]]</f>
        <v>0</v>
      </c>
      <c r="AF1065" s="131">
        <f>Table5[[#This Row],[Column5]]+Table5[[#This Row],[Column13]]+Table5[[#This Row],[Column21]]+Table5[[#This Row],[Column18]]</f>
        <v>0</v>
      </c>
      <c r="AG1065" s="131">
        <f t="shared" si="181"/>
        <v>0</v>
      </c>
      <c r="AH1065" s="131">
        <f t="shared" si="182"/>
        <v>0</v>
      </c>
      <c r="AI1065" s="131">
        <f>Table5[[#This Row],[Column17]]-Table5[[#This Row],[Column20]]</f>
        <v>0</v>
      </c>
      <c r="AJ1065" s="131">
        <f t="shared" si="183"/>
        <v>0</v>
      </c>
      <c r="AK1065" s="131">
        <f t="shared" si="187"/>
        <v>0</v>
      </c>
      <c r="AL1065" s="131">
        <f t="shared" si="184"/>
        <v>0</v>
      </c>
      <c r="AM1065" s="131" t="str">
        <f t="shared" si="185"/>
        <v/>
      </c>
      <c r="AN1065" s="131" t="str">
        <f t="shared" ca="1" si="186"/>
        <v/>
      </c>
    </row>
    <row r="1066" spans="1:40" ht="20.25" customHeight="1" x14ac:dyDescent="0.3">
      <c r="A1066" s="127"/>
      <c r="B1066" s="164"/>
      <c r="C1066" s="139"/>
      <c r="D1066" s="140"/>
      <c r="E1066" s="139"/>
      <c r="F1066" s="139"/>
      <c r="G1066" s="140"/>
      <c r="H1066" s="139"/>
      <c r="I1066" s="129"/>
      <c r="L1066" s="128"/>
      <c r="M1066" s="128"/>
      <c r="N1066" s="128"/>
      <c r="O1066" s="128"/>
      <c r="P1066" s="128"/>
      <c r="Q1066" s="128"/>
      <c r="R1066" s="128"/>
      <c r="S1066" s="128"/>
      <c r="T1066" s="120">
        <f t="shared" si="177"/>
        <v>0</v>
      </c>
      <c r="U1066" s="131"/>
      <c r="V1066" s="131"/>
      <c r="W1066" s="131">
        <f>SUMIFS($F$3:F1066,$D$3:D1066,D1066,$C$3:C1066,"Buy")+SUMIFS($F$3:F1066,$D$3:D1066,D1066,$C$3:C1066,"Coin Deposit",$E$3:E1066,"&lt;&gt;")</f>
        <v>0</v>
      </c>
      <c r="X1066" s="131">
        <f t="shared" si="178"/>
        <v>0</v>
      </c>
      <c r="Y1066" s="131">
        <f>IF($D1066=Y$1,SUMIFS($H$3:$H1066,$G$3:$G1066,Y$1,$C$3:$C1066,"Sell"),0)</f>
        <v>0</v>
      </c>
      <c r="Z1066" s="131">
        <f t="shared" si="179"/>
        <v>0</v>
      </c>
      <c r="AA1066" s="131">
        <f>IF($D1066=AA$1,SUMIFS($H$3:$H1066,$G$3:$G1066,AA$1,$C$3:$C1066,"Sell"),0)</f>
        <v>0</v>
      </c>
      <c r="AB1066" s="131">
        <f t="shared" si="180"/>
        <v>0</v>
      </c>
      <c r="AC1066" s="131">
        <f>SUMIFS('Deductions and Deposits'!$H:$H,'Deductions and Deposits'!$G:$G,D1066,'Deductions and Deposits'!$F:$F,"&lt;="&amp;B1066)+SUMIFS($F$3:F1066,$D$3:D1066,D1066,$C$3:C1066,"Coin Deposit",$E$3:E1066,"")</f>
        <v>0</v>
      </c>
      <c r="AD1066" s="131">
        <f>SUMIFS('Deductions and Deposits'!$D:$D,'Deductions and Deposits'!$C:$C,D1066)+SUMIFS($F:$F,$D:$D,D1066,$C:$C,"Coin Deduction")</f>
        <v>0</v>
      </c>
      <c r="AE1066" s="131">
        <f>Table5[[#This Row],[Column4]]+Table5[[#This Row],[Column14]]+Table5[[#This Row],[Column19]]+Table5[[#This Row],[Column12]]</f>
        <v>0</v>
      </c>
      <c r="AF1066" s="131">
        <f>Table5[[#This Row],[Column5]]+Table5[[#This Row],[Column13]]+Table5[[#This Row],[Column21]]+Table5[[#This Row],[Column18]]</f>
        <v>0</v>
      </c>
      <c r="AG1066" s="131">
        <f t="shared" si="181"/>
        <v>0</v>
      </c>
      <c r="AH1066" s="131">
        <f t="shared" si="182"/>
        <v>0</v>
      </c>
      <c r="AI1066" s="131">
        <f>Table5[[#This Row],[Column17]]-Table5[[#This Row],[Column20]]</f>
        <v>0</v>
      </c>
      <c r="AJ1066" s="131">
        <f t="shared" si="183"/>
        <v>0</v>
      </c>
      <c r="AK1066" s="131">
        <f t="shared" si="187"/>
        <v>0</v>
      </c>
      <c r="AL1066" s="131">
        <f t="shared" si="184"/>
        <v>0</v>
      </c>
      <c r="AM1066" s="131" t="str">
        <f t="shared" si="185"/>
        <v/>
      </c>
      <c r="AN1066" s="131" t="str">
        <f t="shared" ca="1" si="186"/>
        <v/>
      </c>
    </row>
    <row r="1067" spans="1:40" ht="20.25" customHeight="1" x14ac:dyDescent="0.3">
      <c r="A1067" s="127"/>
      <c r="B1067" s="164"/>
      <c r="C1067" s="139"/>
      <c r="D1067" s="140"/>
      <c r="E1067" s="139"/>
      <c r="F1067" s="139"/>
      <c r="G1067" s="140"/>
      <c r="H1067" s="139"/>
      <c r="I1067" s="129"/>
      <c r="L1067" s="128"/>
      <c r="M1067" s="128"/>
      <c r="N1067" s="128"/>
      <c r="O1067" s="128"/>
      <c r="P1067" s="128"/>
      <c r="Q1067" s="128"/>
      <c r="R1067" s="128"/>
      <c r="S1067" s="128"/>
      <c r="T1067" s="120">
        <f t="shared" si="177"/>
        <v>0</v>
      </c>
      <c r="U1067" s="131"/>
      <c r="V1067" s="131"/>
      <c r="W1067" s="131">
        <f>SUMIFS($F$3:F1067,$D$3:D1067,D1067,$C$3:C1067,"Buy")+SUMIFS($F$3:F1067,$D$3:D1067,D1067,$C$3:C1067,"Coin Deposit",$E$3:E1067,"&lt;&gt;")</f>
        <v>0</v>
      </c>
      <c r="X1067" s="131">
        <f t="shared" si="178"/>
        <v>0</v>
      </c>
      <c r="Y1067" s="131">
        <f>IF($D1067=Y$1,SUMIFS($H$3:$H1067,$G$3:$G1067,Y$1,$C$3:$C1067,"Sell"),0)</f>
        <v>0</v>
      </c>
      <c r="Z1067" s="131">
        <f t="shared" si="179"/>
        <v>0</v>
      </c>
      <c r="AA1067" s="131">
        <f>IF($D1067=AA$1,SUMIFS($H$3:$H1067,$G$3:$G1067,AA$1,$C$3:$C1067,"Sell"),0)</f>
        <v>0</v>
      </c>
      <c r="AB1067" s="131">
        <f t="shared" si="180"/>
        <v>0</v>
      </c>
      <c r="AC1067" s="131">
        <f>SUMIFS('Deductions and Deposits'!$H:$H,'Deductions and Deposits'!$G:$G,D1067,'Deductions and Deposits'!$F:$F,"&lt;="&amp;B1067)+SUMIFS($F$3:F1067,$D$3:D1067,D1067,$C$3:C1067,"Coin Deposit",$E$3:E1067,"")</f>
        <v>0</v>
      </c>
      <c r="AD1067" s="131">
        <f>SUMIFS('Deductions and Deposits'!$D:$D,'Deductions and Deposits'!$C:$C,D1067)+SUMIFS($F:$F,$D:$D,D1067,$C:$C,"Coin Deduction")</f>
        <v>0</v>
      </c>
      <c r="AE1067" s="131">
        <f>Table5[[#This Row],[Column4]]+Table5[[#This Row],[Column14]]+Table5[[#This Row],[Column19]]+Table5[[#This Row],[Column12]]</f>
        <v>0</v>
      </c>
      <c r="AF1067" s="131">
        <f>Table5[[#This Row],[Column5]]+Table5[[#This Row],[Column13]]+Table5[[#This Row],[Column21]]+Table5[[#This Row],[Column18]]</f>
        <v>0</v>
      </c>
      <c r="AG1067" s="131">
        <f t="shared" si="181"/>
        <v>0</v>
      </c>
      <c r="AH1067" s="131">
        <f t="shared" si="182"/>
        <v>0</v>
      </c>
      <c r="AI1067" s="131">
        <f>Table5[[#This Row],[Column17]]-Table5[[#This Row],[Column20]]</f>
        <v>0</v>
      </c>
      <c r="AJ1067" s="131">
        <f t="shared" si="183"/>
        <v>0</v>
      </c>
      <c r="AK1067" s="131">
        <f t="shared" si="187"/>
        <v>0</v>
      </c>
      <c r="AL1067" s="131">
        <f t="shared" si="184"/>
        <v>0</v>
      </c>
      <c r="AM1067" s="131" t="str">
        <f t="shared" si="185"/>
        <v/>
      </c>
      <c r="AN1067" s="131" t="str">
        <f t="shared" ca="1" si="186"/>
        <v/>
      </c>
    </row>
    <row r="1068" spans="1:40" ht="20.25" customHeight="1" x14ac:dyDescent="0.3">
      <c r="A1068" s="127"/>
      <c r="B1068" s="164"/>
      <c r="C1068" s="139"/>
      <c r="D1068" s="140"/>
      <c r="E1068" s="139"/>
      <c r="F1068" s="139"/>
      <c r="G1068" s="140"/>
      <c r="H1068" s="139"/>
      <c r="I1068" s="129"/>
      <c r="L1068" s="128"/>
      <c r="M1068" s="128"/>
      <c r="N1068" s="128"/>
      <c r="O1068" s="128"/>
      <c r="P1068" s="128"/>
      <c r="Q1068" s="128"/>
      <c r="R1068" s="128"/>
      <c r="S1068" s="128"/>
      <c r="T1068" s="120">
        <f t="shared" si="177"/>
        <v>0</v>
      </c>
      <c r="U1068" s="131"/>
      <c r="V1068" s="131"/>
      <c r="W1068" s="131">
        <f>SUMIFS($F$3:F1068,$D$3:D1068,D1068,$C$3:C1068,"Buy")+SUMIFS($F$3:F1068,$D$3:D1068,D1068,$C$3:C1068,"Coin Deposit",$E$3:E1068,"&lt;&gt;")</f>
        <v>0</v>
      </c>
      <c r="X1068" s="131">
        <f t="shared" si="178"/>
        <v>0</v>
      </c>
      <c r="Y1068" s="131">
        <f>IF($D1068=Y$1,SUMIFS($H$3:$H1068,$G$3:$G1068,Y$1,$C$3:$C1068,"Sell"),0)</f>
        <v>0</v>
      </c>
      <c r="Z1068" s="131">
        <f t="shared" si="179"/>
        <v>0</v>
      </c>
      <c r="AA1068" s="131">
        <f>IF($D1068=AA$1,SUMIFS($H$3:$H1068,$G$3:$G1068,AA$1,$C$3:$C1068,"Sell"),0)</f>
        <v>0</v>
      </c>
      <c r="AB1068" s="131">
        <f t="shared" si="180"/>
        <v>0</v>
      </c>
      <c r="AC1068" s="131">
        <f>SUMIFS('Deductions and Deposits'!$H:$H,'Deductions and Deposits'!$G:$G,D1068,'Deductions and Deposits'!$F:$F,"&lt;="&amp;B1068)+SUMIFS($F$3:F1068,$D$3:D1068,D1068,$C$3:C1068,"Coin Deposit",$E$3:E1068,"")</f>
        <v>0</v>
      </c>
      <c r="AD1068" s="131">
        <f>SUMIFS('Deductions and Deposits'!$D:$D,'Deductions and Deposits'!$C:$C,D1068)+SUMIFS($F:$F,$D:$D,D1068,$C:$C,"Coin Deduction")</f>
        <v>0</v>
      </c>
      <c r="AE1068" s="131">
        <f>Table5[[#This Row],[Column4]]+Table5[[#This Row],[Column14]]+Table5[[#This Row],[Column19]]+Table5[[#This Row],[Column12]]</f>
        <v>0</v>
      </c>
      <c r="AF1068" s="131">
        <f>Table5[[#This Row],[Column5]]+Table5[[#This Row],[Column13]]+Table5[[#This Row],[Column21]]+Table5[[#This Row],[Column18]]</f>
        <v>0</v>
      </c>
      <c r="AG1068" s="131">
        <f t="shared" si="181"/>
        <v>0</v>
      </c>
      <c r="AH1068" s="131">
        <f t="shared" si="182"/>
        <v>0</v>
      </c>
      <c r="AI1068" s="131">
        <f>Table5[[#This Row],[Column17]]-Table5[[#This Row],[Column20]]</f>
        <v>0</v>
      </c>
      <c r="AJ1068" s="131">
        <f t="shared" si="183"/>
        <v>0</v>
      </c>
      <c r="AK1068" s="131">
        <f t="shared" si="187"/>
        <v>0</v>
      </c>
      <c r="AL1068" s="131">
        <f t="shared" si="184"/>
        <v>0</v>
      </c>
      <c r="AM1068" s="131" t="str">
        <f t="shared" si="185"/>
        <v/>
      </c>
      <c r="AN1068" s="131" t="str">
        <f t="shared" ca="1" si="186"/>
        <v/>
      </c>
    </row>
    <row r="1069" spans="1:40" ht="20.25" customHeight="1" x14ac:dyDescent="0.3">
      <c r="A1069" s="127"/>
      <c r="B1069" s="164"/>
      <c r="C1069" s="139"/>
      <c r="D1069" s="140"/>
      <c r="E1069" s="139"/>
      <c r="F1069" s="139"/>
      <c r="G1069" s="140"/>
      <c r="H1069" s="139"/>
      <c r="I1069" s="129"/>
      <c r="L1069" s="128"/>
      <c r="M1069" s="128"/>
      <c r="N1069" s="128"/>
      <c r="O1069" s="128"/>
      <c r="P1069" s="128"/>
      <c r="Q1069" s="128"/>
      <c r="R1069" s="128"/>
      <c r="S1069" s="128"/>
      <c r="T1069" s="120">
        <f t="shared" si="177"/>
        <v>0</v>
      </c>
      <c r="U1069" s="131"/>
      <c r="V1069" s="131"/>
      <c r="W1069" s="131">
        <f>SUMIFS($F$3:F1069,$D$3:D1069,D1069,$C$3:C1069,"Buy")+SUMIFS($F$3:F1069,$D$3:D1069,D1069,$C$3:C1069,"Coin Deposit",$E$3:E1069,"&lt;&gt;")</f>
        <v>0</v>
      </c>
      <c r="X1069" s="131">
        <f t="shared" si="178"/>
        <v>0</v>
      </c>
      <c r="Y1069" s="131">
        <f>IF($D1069=Y$1,SUMIFS($H$3:$H1069,$G$3:$G1069,Y$1,$C$3:$C1069,"Sell"),0)</f>
        <v>0</v>
      </c>
      <c r="Z1069" s="131">
        <f t="shared" si="179"/>
        <v>0</v>
      </c>
      <c r="AA1069" s="131">
        <f>IF($D1069=AA$1,SUMIFS($H$3:$H1069,$G$3:$G1069,AA$1,$C$3:$C1069,"Sell"),0)</f>
        <v>0</v>
      </c>
      <c r="AB1069" s="131">
        <f t="shared" si="180"/>
        <v>0</v>
      </c>
      <c r="AC1069" s="131">
        <f>SUMIFS('Deductions and Deposits'!$H:$H,'Deductions and Deposits'!$G:$G,D1069,'Deductions and Deposits'!$F:$F,"&lt;="&amp;B1069)+SUMIFS($F$3:F1069,$D$3:D1069,D1069,$C$3:C1069,"Coin Deposit",$E$3:E1069,"")</f>
        <v>0</v>
      </c>
      <c r="AD1069" s="131">
        <f>SUMIFS('Deductions and Deposits'!$D:$D,'Deductions and Deposits'!$C:$C,D1069)+SUMIFS($F:$F,$D:$D,D1069,$C:$C,"Coin Deduction")</f>
        <v>0</v>
      </c>
      <c r="AE1069" s="131">
        <f>Table5[[#This Row],[Column4]]+Table5[[#This Row],[Column14]]+Table5[[#This Row],[Column19]]+Table5[[#This Row],[Column12]]</f>
        <v>0</v>
      </c>
      <c r="AF1069" s="131">
        <f>Table5[[#This Row],[Column5]]+Table5[[#This Row],[Column13]]+Table5[[#This Row],[Column21]]+Table5[[#This Row],[Column18]]</f>
        <v>0</v>
      </c>
      <c r="AG1069" s="131">
        <f t="shared" si="181"/>
        <v>0</v>
      </c>
      <c r="AH1069" s="131">
        <f t="shared" si="182"/>
        <v>0</v>
      </c>
      <c r="AI1069" s="131">
        <f>Table5[[#This Row],[Column17]]-Table5[[#This Row],[Column20]]</f>
        <v>0</v>
      </c>
      <c r="AJ1069" s="131">
        <f t="shared" si="183"/>
        <v>0</v>
      </c>
      <c r="AK1069" s="131">
        <f t="shared" si="187"/>
        <v>0</v>
      </c>
      <c r="AL1069" s="131">
        <f t="shared" si="184"/>
        <v>0</v>
      </c>
      <c r="AM1069" s="131" t="str">
        <f t="shared" si="185"/>
        <v/>
      </c>
      <c r="AN1069" s="131" t="str">
        <f t="shared" ca="1" si="186"/>
        <v/>
      </c>
    </row>
    <row r="1070" spans="1:40" ht="20.25" customHeight="1" x14ac:dyDescent="0.3">
      <c r="A1070" s="127"/>
      <c r="B1070" s="164"/>
      <c r="C1070" s="139"/>
      <c r="D1070" s="140"/>
      <c r="E1070" s="139"/>
      <c r="F1070" s="139"/>
      <c r="G1070" s="140"/>
      <c r="H1070" s="139"/>
      <c r="I1070" s="129"/>
      <c r="L1070" s="128"/>
      <c r="M1070" s="128"/>
      <c r="N1070" s="128"/>
      <c r="O1070" s="128"/>
      <c r="P1070" s="128"/>
      <c r="Q1070" s="128"/>
      <c r="R1070" s="128"/>
      <c r="S1070" s="128"/>
      <c r="T1070" s="120">
        <f t="shared" si="177"/>
        <v>0</v>
      </c>
      <c r="U1070" s="131"/>
      <c r="V1070" s="131"/>
      <c r="W1070" s="131">
        <f>SUMIFS($F$3:F1070,$D$3:D1070,D1070,$C$3:C1070,"Buy")+SUMIFS($F$3:F1070,$D$3:D1070,D1070,$C$3:C1070,"Coin Deposit",$E$3:E1070,"&lt;&gt;")</f>
        <v>0</v>
      </c>
      <c r="X1070" s="131">
        <f t="shared" si="178"/>
        <v>0</v>
      </c>
      <c r="Y1070" s="131">
        <f>IF($D1070=Y$1,SUMIFS($H$3:$H1070,$G$3:$G1070,Y$1,$C$3:$C1070,"Sell"),0)</f>
        <v>0</v>
      </c>
      <c r="Z1070" s="131">
        <f t="shared" si="179"/>
        <v>0</v>
      </c>
      <c r="AA1070" s="131">
        <f>IF($D1070=AA$1,SUMIFS($H$3:$H1070,$G$3:$G1070,AA$1,$C$3:$C1070,"Sell"),0)</f>
        <v>0</v>
      </c>
      <c r="AB1070" s="131">
        <f t="shared" si="180"/>
        <v>0</v>
      </c>
      <c r="AC1070" s="131">
        <f>SUMIFS('Deductions and Deposits'!$H:$H,'Deductions and Deposits'!$G:$G,D1070,'Deductions and Deposits'!$F:$F,"&lt;="&amp;B1070)+SUMIFS($F$3:F1070,$D$3:D1070,D1070,$C$3:C1070,"Coin Deposit",$E$3:E1070,"")</f>
        <v>0</v>
      </c>
      <c r="AD1070" s="131">
        <f>SUMIFS('Deductions and Deposits'!$D:$D,'Deductions and Deposits'!$C:$C,D1070)+SUMIFS($F:$F,$D:$D,D1070,$C:$C,"Coin Deduction")</f>
        <v>0</v>
      </c>
      <c r="AE1070" s="131">
        <f>Table5[[#This Row],[Column4]]+Table5[[#This Row],[Column14]]+Table5[[#This Row],[Column19]]+Table5[[#This Row],[Column12]]</f>
        <v>0</v>
      </c>
      <c r="AF1070" s="131">
        <f>Table5[[#This Row],[Column5]]+Table5[[#This Row],[Column13]]+Table5[[#This Row],[Column21]]+Table5[[#This Row],[Column18]]</f>
        <v>0</v>
      </c>
      <c r="AG1070" s="131">
        <f t="shared" si="181"/>
        <v>0</v>
      </c>
      <c r="AH1070" s="131">
        <f t="shared" si="182"/>
        <v>0</v>
      </c>
      <c r="AI1070" s="131">
        <f>Table5[[#This Row],[Column17]]-Table5[[#This Row],[Column20]]</f>
        <v>0</v>
      </c>
      <c r="AJ1070" s="131">
        <f t="shared" si="183"/>
        <v>0</v>
      </c>
      <c r="AK1070" s="131">
        <f t="shared" si="187"/>
        <v>0</v>
      </c>
      <c r="AL1070" s="131">
        <f t="shared" si="184"/>
        <v>0</v>
      </c>
      <c r="AM1070" s="131" t="str">
        <f t="shared" si="185"/>
        <v/>
      </c>
      <c r="AN1070" s="131" t="str">
        <f t="shared" ca="1" si="186"/>
        <v/>
      </c>
    </row>
    <row r="1071" spans="1:40" ht="20.25" customHeight="1" x14ac:dyDescent="0.3">
      <c r="A1071" s="127"/>
      <c r="B1071" s="164"/>
      <c r="C1071" s="139"/>
      <c r="D1071" s="140"/>
      <c r="E1071" s="139"/>
      <c r="F1071" s="139"/>
      <c r="G1071" s="140"/>
      <c r="H1071" s="139"/>
      <c r="I1071" s="129"/>
      <c r="L1071" s="128"/>
      <c r="M1071" s="128"/>
      <c r="N1071" s="128"/>
      <c r="O1071" s="128"/>
      <c r="P1071" s="128"/>
      <c r="Q1071" s="128"/>
      <c r="R1071" s="128"/>
      <c r="S1071" s="128"/>
      <c r="T1071" s="120">
        <f t="shared" si="177"/>
        <v>0</v>
      </c>
      <c r="U1071" s="131"/>
      <c r="V1071" s="131"/>
      <c r="W1071" s="131">
        <f>SUMIFS($F$3:F1071,$D$3:D1071,D1071,$C$3:C1071,"Buy")+SUMIFS($F$3:F1071,$D$3:D1071,D1071,$C$3:C1071,"Coin Deposit",$E$3:E1071,"&lt;&gt;")</f>
        <v>0</v>
      </c>
      <c r="X1071" s="131">
        <f t="shared" si="178"/>
        <v>0</v>
      </c>
      <c r="Y1071" s="131">
        <f>IF($D1071=Y$1,SUMIFS($H$3:$H1071,$G$3:$G1071,Y$1,$C$3:$C1071,"Sell"),0)</f>
        <v>0</v>
      </c>
      <c r="Z1071" s="131">
        <f t="shared" si="179"/>
        <v>0</v>
      </c>
      <c r="AA1071" s="131">
        <f>IF($D1071=AA$1,SUMIFS($H$3:$H1071,$G$3:$G1071,AA$1,$C$3:$C1071,"Sell"),0)</f>
        <v>0</v>
      </c>
      <c r="AB1071" s="131">
        <f t="shared" si="180"/>
        <v>0</v>
      </c>
      <c r="AC1071" s="131">
        <f>SUMIFS('Deductions and Deposits'!$H:$H,'Deductions and Deposits'!$G:$G,D1071,'Deductions and Deposits'!$F:$F,"&lt;="&amp;B1071)+SUMIFS($F$3:F1071,$D$3:D1071,D1071,$C$3:C1071,"Coin Deposit",$E$3:E1071,"")</f>
        <v>0</v>
      </c>
      <c r="AD1071" s="131">
        <f>SUMIFS('Deductions and Deposits'!$D:$D,'Deductions and Deposits'!$C:$C,D1071)+SUMIFS($F:$F,$D:$D,D1071,$C:$C,"Coin Deduction")</f>
        <v>0</v>
      </c>
      <c r="AE1071" s="131">
        <f>Table5[[#This Row],[Column4]]+Table5[[#This Row],[Column14]]+Table5[[#This Row],[Column19]]+Table5[[#This Row],[Column12]]</f>
        <v>0</v>
      </c>
      <c r="AF1071" s="131">
        <f>Table5[[#This Row],[Column5]]+Table5[[#This Row],[Column13]]+Table5[[#This Row],[Column21]]+Table5[[#This Row],[Column18]]</f>
        <v>0</v>
      </c>
      <c r="AG1071" s="131">
        <f t="shared" si="181"/>
        <v>0</v>
      </c>
      <c r="AH1071" s="131">
        <f t="shared" si="182"/>
        <v>0</v>
      </c>
      <c r="AI1071" s="131">
        <f>Table5[[#This Row],[Column17]]-Table5[[#This Row],[Column20]]</f>
        <v>0</v>
      </c>
      <c r="AJ1071" s="131">
        <f t="shared" si="183"/>
        <v>0</v>
      </c>
      <c r="AK1071" s="131">
        <f t="shared" si="187"/>
        <v>0</v>
      </c>
      <c r="AL1071" s="131">
        <f t="shared" si="184"/>
        <v>0</v>
      </c>
      <c r="AM1071" s="131" t="str">
        <f t="shared" si="185"/>
        <v/>
      </c>
      <c r="AN1071" s="131" t="str">
        <f t="shared" ca="1" si="186"/>
        <v/>
      </c>
    </row>
    <row r="1072" spans="1:40" ht="20.25" customHeight="1" x14ac:dyDescent="0.3">
      <c r="A1072" s="127"/>
      <c r="B1072" s="164"/>
      <c r="C1072" s="139"/>
      <c r="D1072" s="140"/>
      <c r="E1072" s="139"/>
      <c r="F1072" s="139"/>
      <c r="G1072" s="140"/>
      <c r="H1072" s="139"/>
      <c r="I1072" s="129"/>
      <c r="L1072" s="128"/>
      <c r="M1072" s="128"/>
      <c r="N1072" s="128"/>
      <c r="O1072" s="128"/>
      <c r="P1072" s="128"/>
      <c r="Q1072" s="128"/>
      <c r="R1072" s="128"/>
      <c r="S1072" s="128"/>
      <c r="T1072" s="120">
        <f t="shared" si="177"/>
        <v>0</v>
      </c>
      <c r="U1072" s="131"/>
      <c r="V1072" s="131"/>
      <c r="W1072" s="131">
        <f>SUMIFS($F$3:F1072,$D$3:D1072,D1072,$C$3:C1072,"Buy")+SUMIFS($F$3:F1072,$D$3:D1072,D1072,$C$3:C1072,"Coin Deposit",$E$3:E1072,"&lt;&gt;")</f>
        <v>0</v>
      </c>
      <c r="X1072" s="131">
        <f t="shared" si="178"/>
        <v>0</v>
      </c>
      <c r="Y1072" s="131">
        <f>IF($D1072=Y$1,SUMIFS($H$3:$H1072,$G$3:$G1072,Y$1,$C$3:$C1072,"Sell"),0)</f>
        <v>0</v>
      </c>
      <c r="Z1072" s="131">
        <f t="shared" si="179"/>
        <v>0</v>
      </c>
      <c r="AA1072" s="131">
        <f>IF($D1072=AA$1,SUMIFS($H$3:$H1072,$G$3:$G1072,AA$1,$C$3:$C1072,"Sell"),0)</f>
        <v>0</v>
      </c>
      <c r="AB1072" s="131">
        <f t="shared" si="180"/>
        <v>0</v>
      </c>
      <c r="AC1072" s="131">
        <f>SUMIFS('Deductions and Deposits'!$H:$H,'Deductions and Deposits'!$G:$G,D1072,'Deductions and Deposits'!$F:$F,"&lt;="&amp;B1072)+SUMIFS($F$3:F1072,$D$3:D1072,D1072,$C$3:C1072,"Coin Deposit",$E$3:E1072,"")</f>
        <v>0</v>
      </c>
      <c r="AD1072" s="131">
        <f>SUMIFS('Deductions and Deposits'!$D:$D,'Deductions and Deposits'!$C:$C,D1072)+SUMIFS($F:$F,$D:$D,D1072,$C:$C,"Coin Deduction")</f>
        <v>0</v>
      </c>
      <c r="AE1072" s="131">
        <f>Table5[[#This Row],[Column4]]+Table5[[#This Row],[Column14]]+Table5[[#This Row],[Column19]]+Table5[[#This Row],[Column12]]</f>
        <v>0</v>
      </c>
      <c r="AF1072" s="131">
        <f>Table5[[#This Row],[Column5]]+Table5[[#This Row],[Column13]]+Table5[[#This Row],[Column21]]+Table5[[#This Row],[Column18]]</f>
        <v>0</v>
      </c>
      <c r="AG1072" s="131">
        <f t="shared" si="181"/>
        <v>0</v>
      </c>
      <c r="AH1072" s="131">
        <f t="shared" si="182"/>
        <v>0</v>
      </c>
      <c r="AI1072" s="131">
        <f>Table5[[#This Row],[Column17]]-Table5[[#This Row],[Column20]]</f>
        <v>0</v>
      </c>
      <c r="AJ1072" s="131">
        <f t="shared" si="183"/>
        <v>0</v>
      </c>
      <c r="AK1072" s="131">
        <f t="shared" si="187"/>
        <v>0</v>
      </c>
      <c r="AL1072" s="131">
        <f t="shared" si="184"/>
        <v>0</v>
      </c>
      <c r="AM1072" s="131" t="str">
        <f t="shared" si="185"/>
        <v/>
      </c>
      <c r="AN1072" s="131" t="str">
        <f t="shared" ca="1" si="186"/>
        <v/>
      </c>
    </row>
    <row r="1073" spans="1:40" ht="20.25" customHeight="1" x14ac:dyDescent="0.3">
      <c r="A1073" s="127"/>
      <c r="B1073" s="164"/>
      <c r="C1073" s="139"/>
      <c r="D1073" s="140"/>
      <c r="E1073" s="139"/>
      <c r="F1073" s="139"/>
      <c r="G1073" s="140"/>
      <c r="H1073" s="139"/>
      <c r="I1073" s="129"/>
      <c r="L1073" s="128"/>
      <c r="M1073" s="128"/>
      <c r="N1073" s="128"/>
      <c r="O1073" s="128"/>
      <c r="P1073" s="128"/>
      <c r="Q1073" s="128"/>
      <c r="R1073" s="128"/>
      <c r="S1073" s="128"/>
      <c r="T1073" s="120">
        <f t="shared" si="177"/>
        <v>0</v>
      </c>
      <c r="U1073" s="131"/>
      <c r="V1073" s="131"/>
      <c r="W1073" s="131">
        <f>SUMIFS($F$3:F1073,$D$3:D1073,D1073,$C$3:C1073,"Buy")+SUMIFS($F$3:F1073,$D$3:D1073,D1073,$C$3:C1073,"Coin Deposit",$E$3:E1073,"&lt;&gt;")</f>
        <v>0</v>
      </c>
      <c r="X1073" s="131">
        <f t="shared" si="178"/>
        <v>0</v>
      </c>
      <c r="Y1073" s="131">
        <f>IF($D1073=Y$1,SUMIFS($H$3:$H1073,$G$3:$G1073,Y$1,$C$3:$C1073,"Sell"),0)</f>
        <v>0</v>
      </c>
      <c r="Z1073" s="131">
        <f t="shared" si="179"/>
        <v>0</v>
      </c>
      <c r="AA1073" s="131">
        <f>IF($D1073=AA$1,SUMIFS($H$3:$H1073,$G$3:$G1073,AA$1,$C$3:$C1073,"Sell"),0)</f>
        <v>0</v>
      </c>
      <c r="AB1073" s="131">
        <f t="shared" si="180"/>
        <v>0</v>
      </c>
      <c r="AC1073" s="131">
        <f>SUMIFS('Deductions and Deposits'!$H:$H,'Deductions and Deposits'!$G:$G,D1073,'Deductions and Deposits'!$F:$F,"&lt;="&amp;B1073)+SUMIFS($F$3:F1073,$D$3:D1073,D1073,$C$3:C1073,"Coin Deposit",$E$3:E1073,"")</f>
        <v>0</v>
      </c>
      <c r="AD1073" s="131">
        <f>SUMIFS('Deductions and Deposits'!$D:$D,'Deductions and Deposits'!$C:$C,D1073)+SUMIFS($F:$F,$D:$D,D1073,$C:$C,"Coin Deduction")</f>
        <v>0</v>
      </c>
      <c r="AE1073" s="131">
        <f>Table5[[#This Row],[Column4]]+Table5[[#This Row],[Column14]]+Table5[[#This Row],[Column19]]+Table5[[#This Row],[Column12]]</f>
        <v>0</v>
      </c>
      <c r="AF1073" s="131">
        <f>Table5[[#This Row],[Column5]]+Table5[[#This Row],[Column13]]+Table5[[#This Row],[Column21]]+Table5[[#This Row],[Column18]]</f>
        <v>0</v>
      </c>
      <c r="AG1073" s="131">
        <f t="shared" si="181"/>
        <v>0</v>
      </c>
      <c r="AH1073" s="131">
        <f t="shared" si="182"/>
        <v>0</v>
      </c>
      <c r="AI1073" s="131">
        <f>Table5[[#This Row],[Column17]]-Table5[[#This Row],[Column20]]</f>
        <v>0</v>
      </c>
      <c r="AJ1073" s="131">
        <f t="shared" si="183"/>
        <v>0</v>
      </c>
      <c r="AK1073" s="131">
        <f t="shared" si="187"/>
        <v>0</v>
      </c>
      <c r="AL1073" s="131">
        <f t="shared" si="184"/>
        <v>0</v>
      </c>
      <c r="AM1073" s="131" t="str">
        <f t="shared" si="185"/>
        <v/>
      </c>
      <c r="AN1073" s="131" t="str">
        <f t="shared" ca="1" si="186"/>
        <v/>
      </c>
    </row>
    <row r="1074" spans="1:40" ht="20.25" customHeight="1" x14ac:dyDescent="0.3">
      <c r="A1074" s="127"/>
      <c r="B1074" s="164"/>
      <c r="C1074" s="139"/>
      <c r="D1074" s="140"/>
      <c r="E1074" s="139"/>
      <c r="F1074" s="139"/>
      <c r="G1074" s="140"/>
      <c r="H1074" s="139"/>
      <c r="I1074" s="129"/>
      <c r="L1074" s="128"/>
      <c r="M1074" s="128"/>
      <c r="N1074" s="128"/>
      <c r="O1074" s="128"/>
      <c r="P1074" s="128"/>
      <c r="Q1074" s="128"/>
      <c r="R1074" s="128"/>
      <c r="S1074" s="128"/>
      <c r="T1074" s="120">
        <f t="shared" si="177"/>
        <v>0</v>
      </c>
      <c r="U1074" s="131"/>
      <c r="V1074" s="131"/>
      <c r="W1074" s="131">
        <f>SUMIFS($F$3:F1074,$D$3:D1074,D1074,$C$3:C1074,"Buy")+SUMIFS($F$3:F1074,$D$3:D1074,D1074,$C$3:C1074,"Coin Deposit",$E$3:E1074,"&lt;&gt;")</f>
        <v>0</v>
      </c>
      <c r="X1074" s="131">
        <f t="shared" si="178"/>
        <v>0</v>
      </c>
      <c r="Y1074" s="131">
        <f>IF($D1074=Y$1,SUMIFS($H$3:$H1074,$G$3:$G1074,Y$1,$C$3:$C1074,"Sell"),0)</f>
        <v>0</v>
      </c>
      <c r="Z1074" s="131">
        <f t="shared" si="179"/>
        <v>0</v>
      </c>
      <c r="AA1074" s="131">
        <f>IF($D1074=AA$1,SUMIFS($H$3:$H1074,$G$3:$G1074,AA$1,$C$3:$C1074,"Sell"),0)</f>
        <v>0</v>
      </c>
      <c r="AB1074" s="131">
        <f t="shared" si="180"/>
        <v>0</v>
      </c>
      <c r="AC1074" s="131">
        <f>SUMIFS('Deductions and Deposits'!$H:$H,'Deductions and Deposits'!$G:$G,D1074,'Deductions and Deposits'!$F:$F,"&lt;="&amp;B1074)+SUMIFS($F$3:F1074,$D$3:D1074,D1074,$C$3:C1074,"Coin Deposit",$E$3:E1074,"")</f>
        <v>0</v>
      </c>
      <c r="AD1074" s="131">
        <f>SUMIFS('Deductions and Deposits'!$D:$D,'Deductions and Deposits'!$C:$C,D1074)+SUMIFS($F:$F,$D:$D,D1074,$C:$C,"Coin Deduction")</f>
        <v>0</v>
      </c>
      <c r="AE1074" s="131">
        <f>Table5[[#This Row],[Column4]]+Table5[[#This Row],[Column14]]+Table5[[#This Row],[Column19]]+Table5[[#This Row],[Column12]]</f>
        <v>0</v>
      </c>
      <c r="AF1074" s="131">
        <f>Table5[[#This Row],[Column5]]+Table5[[#This Row],[Column13]]+Table5[[#This Row],[Column21]]+Table5[[#This Row],[Column18]]</f>
        <v>0</v>
      </c>
      <c r="AG1074" s="131">
        <f t="shared" si="181"/>
        <v>0</v>
      </c>
      <c r="AH1074" s="131">
        <f t="shared" si="182"/>
        <v>0</v>
      </c>
      <c r="AI1074" s="131">
        <f>Table5[[#This Row],[Column17]]-Table5[[#This Row],[Column20]]</f>
        <v>0</v>
      </c>
      <c r="AJ1074" s="131">
        <f t="shared" si="183"/>
        <v>0</v>
      </c>
      <c r="AK1074" s="131">
        <f t="shared" si="187"/>
        <v>0</v>
      </c>
      <c r="AL1074" s="131">
        <f t="shared" si="184"/>
        <v>0</v>
      </c>
      <c r="AM1074" s="131" t="str">
        <f t="shared" si="185"/>
        <v/>
      </c>
      <c r="AN1074" s="131" t="str">
        <f t="shared" ca="1" si="186"/>
        <v/>
      </c>
    </row>
    <row r="1075" spans="1:40" ht="20.25" customHeight="1" x14ac:dyDescent="0.3">
      <c r="A1075" s="127"/>
      <c r="B1075" s="164"/>
      <c r="C1075" s="139"/>
      <c r="D1075" s="140"/>
      <c r="E1075" s="139"/>
      <c r="F1075" s="139"/>
      <c r="G1075" s="140"/>
      <c r="H1075" s="139"/>
      <c r="I1075" s="129"/>
      <c r="L1075" s="128"/>
      <c r="M1075" s="128"/>
      <c r="N1075" s="128"/>
      <c r="O1075" s="128"/>
      <c r="P1075" s="128"/>
      <c r="Q1075" s="128"/>
      <c r="R1075" s="128"/>
      <c r="S1075" s="128"/>
      <c r="T1075" s="120">
        <f t="shared" si="177"/>
        <v>0</v>
      </c>
      <c r="U1075" s="131"/>
      <c r="V1075" s="131"/>
      <c r="W1075" s="131">
        <f>SUMIFS($F$3:F1075,$D$3:D1075,D1075,$C$3:C1075,"Buy")+SUMIFS($F$3:F1075,$D$3:D1075,D1075,$C$3:C1075,"Coin Deposit",$E$3:E1075,"&lt;&gt;")</f>
        <v>0</v>
      </c>
      <c r="X1075" s="131">
        <f t="shared" si="178"/>
        <v>0</v>
      </c>
      <c r="Y1075" s="131">
        <f>IF($D1075=Y$1,SUMIFS($H$3:$H1075,$G$3:$G1075,Y$1,$C$3:$C1075,"Sell"),0)</f>
        <v>0</v>
      </c>
      <c r="Z1075" s="131">
        <f t="shared" si="179"/>
        <v>0</v>
      </c>
      <c r="AA1075" s="131">
        <f>IF($D1075=AA$1,SUMIFS($H$3:$H1075,$G$3:$G1075,AA$1,$C$3:$C1075,"Sell"),0)</f>
        <v>0</v>
      </c>
      <c r="AB1075" s="131">
        <f t="shared" si="180"/>
        <v>0</v>
      </c>
      <c r="AC1075" s="131">
        <f>SUMIFS('Deductions and Deposits'!$H:$H,'Deductions and Deposits'!$G:$G,D1075,'Deductions and Deposits'!$F:$F,"&lt;="&amp;B1075)+SUMIFS($F$3:F1075,$D$3:D1075,D1075,$C$3:C1075,"Coin Deposit",$E$3:E1075,"")</f>
        <v>0</v>
      </c>
      <c r="AD1075" s="131">
        <f>SUMIFS('Deductions and Deposits'!$D:$D,'Deductions and Deposits'!$C:$C,D1075)+SUMIFS($F:$F,$D:$D,D1075,$C:$C,"Coin Deduction")</f>
        <v>0</v>
      </c>
      <c r="AE1075" s="131">
        <f>Table5[[#This Row],[Column4]]+Table5[[#This Row],[Column14]]+Table5[[#This Row],[Column19]]+Table5[[#This Row],[Column12]]</f>
        <v>0</v>
      </c>
      <c r="AF1075" s="131">
        <f>Table5[[#This Row],[Column5]]+Table5[[#This Row],[Column13]]+Table5[[#This Row],[Column21]]+Table5[[#This Row],[Column18]]</f>
        <v>0</v>
      </c>
      <c r="AG1075" s="131">
        <f t="shared" si="181"/>
        <v>0</v>
      </c>
      <c r="AH1075" s="131">
        <f t="shared" si="182"/>
        <v>0</v>
      </c>
      <c r="AI1075" s="131">
        <f>Table5[[#This Row],[Column17]]-Table5[[#This Row],[Column20]]</f>
        <v>0</v>
      </c>
      <c r="AJ1075" s="131">
        <f t="shared" si="183"/>
        <v>0</v>
      </c>
      <c r="AK1075" s="131">
        <f t="shared" si="187"/>
        <v>0</v>
      </c>
      <c r="AL1075" s="131">
        <f t="shared" si="184"/>
        <v>0</v>
      </c>
      <c r="AM1075" s="131" t="str">
        <f t="shared" si="185"/>
        <v/>
      </c>
      <c r="AN1075" s="131" t="str">
        <f t="shared" ca="1" si="186"/>
        <v/>
      </c>
    </row>
    <row r="1076" spans="1:40" ht="20.25" customHeight="1" x14ac:dyDescent="0.3">
      <c r="A1076" s="127"/>
      <c r="B1076" s="164"/>
      <c r="C1076" s="139"/>
      <c r="D1076" s="140"/>
      <c r="E1076" s="139"/>
      <c r="F1076" s="139"/>
      <c r="G1076" s="140"/>
      <c r="H1076" s="139"/>
      <c r="I1076" s="129"/>
      <c r="L1076" s="128"/>
      <c r="M1076" s="128"/>
      <c r="N1076" s="128"/>
      <c r="O1076" s="128"/>
      <c r="P1076" s="128"/>
      <c r="Q1076" s="128"/>
      <c r="R1076" s="128"/>
      <c r="S1076" s="128"/>
      <c r="T1076" s="120">
        <f t="shared" si="177"/>
        <v>0</v>
      </c>
      <c r="U1076" s="131"/>
      <c r="V1076" s="131"/>
      <c r="W1076" s="131">
        <f>SUMIFS($F$3:F1076,$D$3:D1076,D1076,$C$3:C1076,"Buy")+SUMIFS($F$3:F1076,$D$3:D1076,D1076,$C$3:C1076,"Coin Deposit",$E$3:E1076,"&lt;&gt;")</f>
        <v>0</v>
      </c>
      <c r="X1076" s="131">
        <f t="shared" si="178"/>
        <v>0</v>
      </c>
      <c r="Y1076" s="131">
        <f>IF($D1076=Y$1,SUMIFS($H$3:$H1076,$G$3:$G1076,Y$1,$C$3:$C1076,"Sell"),0)</f>
        <v>0</v>
      </c>
      <c r="Z1076" s="131">
        <f t="shared" si="179"/>
        <v>0</v>
      </c>
      <c r="AA1076" s="131">
        <f>IF($D1076=AA$1,SUMIFS($H$3:$H1076,$G$3:$G1076,AA$1,$C$3:$C1076,"Sell"),0)</f>
        <v>0</v>
      </c>
      <c r="AB1076" s="131">
        <f t="shared" si="180"/>
        <v>0</v>
      </c>
      <c r="AC1076" s="131">
        <f>SUMIFS('Deductions and Deposits'!$H:$H,'Deductions and Deposits'!$G:$G,D1076,'Deductions and Deposits'!$F:$F,"&lt;="&amp;B1076)+SUMIFS($F$3:F1076,$D$3:D1076,D1076,$C$3:C1076,"Coin Deposit",$E$3:E1076,"")</f>
        <v>0</v>
      </c>
      <c r="AD1076" s="131">
        <f>SUMIFS('Deductions and Deposits'!$D:$D,'Deductions and Deposits'!$C:$C,D1076)+SUMIFS($F:$F,$D:$D,D1076,$C:$C,"Coin Deduction")</f>
        <v>0</v>
      </c>
      <c r="AE1076" s="131">
        <f>Table5[[#This Row],[Column4]]+Table5[[#This Row],[Column14]]+Table5[[#This Row],[Column19]]+Table5[[#This Row],[Column12]]</f>
        <v>0</v>
      </c>
      <c r="AF1076" s="131">
        <f>Table5[[#This Row],[Column5]]+Table5[[#This Row],[Column13]]+Table5[[#This Row],[Column21]]+Table5[[#This Row],[Column18]]</f>
        <v>0</v>
      </c>
      <c r="AG1076" s="131">
        <f t="shared" si="181"/>
        <v>0</v>
      </c>
      <c r="AH1076" s="131">
        <f t="shared" si="182"/>
        <v>0</v>
      </c>
      <c r="AI1076" s="131">
        <f>Table5[[#This Row],[Column17]]-Table5[[#This Row],[Column20]]</f>
        <v>0</v>
      </c>
      <c r="AJ1076" s="131">
        <f t="shared" si="183"/>
        <v>0</v>
      </c>
      <c r="AK1076" s="131">
        <f t="shared" si="187"/>
        <v>0</v>
      </c>
      <c r="AL1076" s="131">
        <f t="shared" si="184"/>
        <v>0</v>
      </c>
      <c r="AM1076" s="131" t="str">
        <f t="shared" si="185"/>
        <v/>
      </c>
      <c r="AN1076" s="131" t="str">
        <f t="shared" ca="1" si="186"/>
        <v/>
      </c>
    </row>
    <row r="1077" spans="1:40" ht="20.25" customHeight="1" x14ac:dyDescent="0.3">
      <c r="A1077" s="127"/>
      <c r="B1077" s="164"/>
      <c r="C1077" s="139"/>
      <c r="D1077" s="140"/>
      <c r="E1077" s="139"/>
      <c r="F1077" s="139"/>
      <c r="G1077" s="140"/>
      <c r="H1077" s="139"/>
      <c r="I1077" s="129"/>
      <c r="L1077" s="128"/>
      <c r="M1077" s="128"/>
      <c r="N1077" s="128"/>
      <c r="O1077" s="128"/>
      <c r="P1077" s="128"/>
      <c r="Q1077" s="128"/>
      <c r="R1077" s="128"/>
      <c r="S1077" s="128"/>
      <c r="T1077" s="120">
        <f t="shared" si="177"/>
        <v>0</v>
      </c>
      <c r="U1077" s="131"/>
      <c r="V1077" s="131"/>
      <c r="W1077" s="131">
        <f>SUMIFS($F$3:F1077,$D$3:D1077,D1077,$C$3:C1077,"Buy")+SUMIFS($F$3:F1077,$D$3:D1077,D1077,$C$3:C1077,"Coin Deposit",$E$3:E1077,"&lt;&gt;")</f>
        <v>0</v>
      </c>
      <c r="X1077" s="131">
        <f t="shared" si="178"/>
        <v>0</v>
      </c>
      <c r="Y1077" s="131">
        <f>IF($D1077=Y$1,SUMIFS($H$3:$H1077,$G$3:$G1077,Y$1,$C$3:$C1077,"Sell"),0)</f>
        <v>0</v>
      </c>
      <c r="Z1077" s="131">
        <f t="shared" si="179"/>
        <v>0</v>
      </c>
      <c r="AA1077" s="131">
        <f>IF($D1077=AA$1,SUMIFS($H$3:$H1077,$G$3:$G1077,AA$1,$C$3:$C1077,"Sell"),0)</f>
        <v>0</v>
      </c>
      <c r="AB1077" s="131">
        <f t="shared" si="180"/>
        <v>0</v>
      </c>
      <c r="AC1077" s="131">
        <f>SUMIFS('Deductions and Deposits'!$H:$H,'Deductions and Deposits'!$G:$G,D1077,'Deductions and Deposits'!$F:$F,"&lt;="&amp;B1077)+SUMIFS($F$3:F1077,$D$3:D1077,D1077,$C$3:C1077,"Coin Deposit",$E$3:E1077,"")</f>
        <v>0</v>
      </c>
      <c r="AD1077" s="131">
        <f>SUMIFS('Deductions and Deposits'!$D:$D,'Deductions and Deposits'!$C:$C,D1077)+SUMIFS($F:$F,$D:$D,D1077,$C:$C,"Coin Deduction")</f>
        <v>0</v>
      </c>
      <c r="AE1077" s="131">
        <f>Table5[[#This Row],[Column4]]+Table5[[#This Row],[Column14]]+Table5[[#This Row],[Column19]]+Table5[[#This Row],[Column12]]</f>
        <v>0</v>
      </c>
      <c r="AF1077" s="131">
        <f>Table5[[#This Row],[Column5]]+Table5[[#This Row],[Column13]]+Table5[[#This Row],[Column21]]+Table5[[#This Row],[Column18]]</f>
        <v>0</v>
      </c>
      <c r="AG1077" s="131">
        <f t="shared" si="181"/>
        <v>0</v>
      </c>
      <c r="AH1077" s="131">
        <f t="shared" si="182"/>
        <v>0</v>
      </c>
      <c r="AI1077" s="131">
        <f>Table5[[#This Row],[Column17]]-Table5[[#This Row],[Column20]]</f>
        <v>0</v>
      </c>
      <c r="AJ1077" s="131">
        <f t="shared" si="183"/>
        <v>0</v>
      </c>
      <c r="AK1077" s="131">
        <f t="shared" si="187"/>
        <v>0</v>
      </c>
      <c r="AL1077" s="131">
        <f t="shared" si="184"/>
        <v>0</v>
      </c>
      <c r="AM1077" s="131" t="str">
        <f t="shared" si="185"/>
        <v/>
      </c>
      <c r="AN1077" s="131" t="str">
        <f t="shared" ca="1" si="186"/>
        <v/>
      </c>
    </row>
    <row r="1078" spans="1:40" ht="20.25" customHeight="1" x14ac:dyDescent="0.3">
      <c r="A1078" s="127"/>
      <c r="B1078" s="164"/>
      <c r="C1078" s="139"/>
      <c r="D1078" s="140"/>
      <c r="E1078" s="139"/>
      <c r="F1078" s="139"/>
      <c r="G1078" s="140"/>
      <c r="H1078" s="139"/>
      <c r="I1078" s="129"/>
      <c r="L1078" s="128"/>
      <c r="M1078" s="128"/>
      <c r="N1078" s="128"/>
      <c r="O1078" s="128"/>
      <c r="P1078" s="128"/>
      <c r="Q1078" s="128"/>
      <c r="R1078" s="128"/>
      <c r="S1078" s="128"/>
      <c r="T1078" s="120">
        <f t="shared" si="177"/>
        <v>0</v>
      </c>
      <c r="U1078" s="131"/>
      <c r="V1078" s="131"/>
      <c r="W1078" s="131">
        <f>SUMIFS($F$3:F1078,$D$3:D1078,D1078,$C$3:C1078,"Buy")+SUMIFS($F$3:F1078,$D$3:D1078,D1078,$C$3:C1078,"Coin Deposit",$E$3:E1078,"&lt;&gt;")</f>
        <v>0</v>
      </c>
      <c r="X1078" s="131">
        <f t="shared" si="178"/>
        <v>0</v>
      </c>
      <c r="Y1078" s="131">
        <f>IF($D1078=Y$1,SUMIFS($H$3:$H1078,$G$3:$G1078,Y$1,$C$3:$C1078,"Sell"),0)</f>
        <v>0</v>
      </c>
      <c r="Z1078" s="131">
        <f t="shared" si="179"/>
        <v>0</v>
      </c>
      <c r="AA1078" s="131">
        <f>IF($D1078=AA$1,SUMIFS($H$3:$H1078,$G$3:$G1078,AA$1,$C$3:$C1078,"Sell"),0)</f>
        <v>0</v>
      </c>
      <c r="AB1078" s="131">
        <f t="shared" si="180"/>
        <v>0</v>
      </c>
      <c r="AC1078" s="131">
        <f>SUMIFS('Deductions and Deposits'!$H:$H,'Deductions and Deposits'!$G:$G,D1078,'Deductions and Deposits'!$F:$F,"&lt;="&amp;B1078)+SUMIFS($F$3:F1078,$D$3:D1078,D1078,$C$3:C1078,"Coin Deposit",$E$3:E1078,"")</f>
        <v>0</v>
      </c>
      <c r="AD1078" s="131">
        <f>SUMIFS('Deductions and Deposits'!$D:$D,'Deductions and Deposits'!$C:$C,D1078)+SUMIFS($F:$F,$D:$D,D1078,$C:$C,"Coin Deduction")</f>
        <v>0</v>
      </c>
      <c r="AE1078" s="131">
        <f>Table5[[#This Row],[Column4]]+Table5[[#This Row],[Column14]]+Table5[[#This Row],[Column19]]+Table5[[#This Row],[Column12]]</f>
        <v>0</v>
      </c>
      <c r="AF1078" s="131">
        <f>Table5[[#This Row],[Column5]]+Table5[[#This Row],[Column13]]+Table5[[#This Row],[Column21]]+Table5[[#This Row],[Column18]]</f>
        <v>0</v>
      </c>
      <c r="AG1078" s="131">
        <f t="shared" si="181"/>
        <v>0</v>
      </c>
      <c r="AH1078" s="131">
        <f t="shared" si="182"/>
        <v>0</v>
      </c>
      <c r="AI1078" s="131">
        <f>Table5[[#This Row],[Column17]]-Table5[[#This Row],[Column20]]</f>
        <v>0</v>
      </c>
      <c r="AJ1078" s="131">
        <f t="shared" si="183"/>
        <v>0</v>
      </c>
      <c r="AK1078" s="131">
        <f t="shared" si="187"/>
        <v>0</v>
      </c>
      <c r="AL1078" s="131">
        <f t="shared" si="184"/>
        <v>0</v>
      </c>
      <c r="AM1078" s="131" t="str">
        <f t="shared" si="185"/>
        <v/>
      </c>
      <c r="AN1078" s="131" t="str">
        <f t="shared" ca="1" si="186"/>
        <v/>
      </c>
    </row>
    <row r="1079" spans="1:40" ht="20.25" customHeight="1" x14ac:dyDescent="0.3">
      <c r="A1079" s="127"/>
      <c r="B1079" s="164"/>
      <c r="C1079" s="139"/>
      <c r="D1079" s="140"/>
      <c r="E1079" s="139"/>
      <c r="F1079" s="139"/>
      <c r="G1079" s="140"/>
      <c r="H1079" s="139"/>
      <c r="I1079" s="129"/>
      <c r="L1079" s="128"/>
      <c r="M1079" s="128"/>
      <c r="N1079" s="128"/>
      <c r="O1079" s="128"/>
      <c r="P1079" s="128"/>
      <c r="Q1079" s="128"/>
      <c r="R1079" s="128"/>
      <c r="S1079" s="128"/>
      <c r="T1079" s="120">
        <f t="shared" si="177"/>
        <v>0</v>
      </c>
      <c r="U1079" s="131"/>
      <c r="V1079" s="131"/>
      <c r="W1079" s="131">
        <f>SUMIFS($F$3:F1079,$D$3:D1079,D1079,$C$3:C1079,"Buy")+SUMIFS($F$3:F1079,$D$3:D1079,D1079,$C$3:C1079,"Coin Deposit",$E$3:E1079,"&lt;&gt;")</f>
        <v>0</v>
      </c>
      <c r="X1079" s="131">
        <f t="shared" si="178"/>
        <v>0</v>
      </c>
      <c r="Y1079" s="131">
        <f>IF($D1079=Y$1,SUMIFS($H$3:$H1079,$G$3:$G1079,Y$1,$C$3:$C1079,"Sell"),0)</f>
        <v>0</v>
      </c>
      <c r="Z1079" s="131">
        <f t="shared" si="179"/>
        <v>0</v>
      </c>
      <c r="AA1079" s="131">
        <f>IF($D1079=AA$1,SUMIFS($H$3:$H1079,$G$3:$G1079,AA$1,$C$3:$C1079,"Sell"),0)</f>
        <v>0</v>
      </c>
      <c r="AB1079" s="131">
        <f t="shared" si="180"/>
        <v>0</v>
      </c>
      <c r="AC1079" s="131">
        <f>SUMIFS('Deductions and Deposits'!$H:$H,'Deductions and Deposits'!$G:$G,D1079,'Deductions and Deposits'!$F:$F,"&lt;="&amp;B1079)+SUMIFS($F$3:F1079,$D$3:D1079,D1079,$C$3:C1079,"Coin Deposit",$E$3:E1079,"")</f>
        <v>0</v>
      </c>
      <c r="AD1079" s="131">
        <f>SUMIFS('Deductions and Deposits'!$D:$D,'Deductions and Deposits'!$C:$C,D1079)+SUMIFS($F:$F,$D:$D,D1079,$C:$C,"Coin Deduction")</f>
        <v>0</v>
      </c>
      <c r="AE1079" s="131">
        <f>Table5[[#This Row],[Column4]]+Table5[[#This Row],[Column14]]+Table5[[#This Row],[Column19]]+Table5[[#This Row],[Column12]]</f>
        <v>0</v>
      </c>
      <c r="AF1079" s="131">
        <f>Table5[[#This Row],[Column5]]+Table5[[#This Row],[Column13]]+Table5[[#This Row],[Column21]]+Table5[[#This Row],[Column18]]</f>
        <v>0</v>
      </c>
      <c r="AG1079" s="131">
        <f t="shared" si="181"/>
        <v>0</v>
      </c>
      <c r="AH1079" s="131">
        <f t="shared" si="182"/>
        <v>0</v>
      </c>
      <c r="AI1079" s="131">
        <f>Table5[[#This Row],[Column17]]-Table5[[#This Row],[Column20]]</f>
        <v>0</v>
      </c>
      <c r="AJ1079" s="131">
        <f t="shared" si="183"/>
        <v>0</v>
      </c>
      <c r="AK1079" s="131">
        <f t="shared" si="187"/>
        <v>0</v>
      </c>
      <c r="AL1079" s="131">
        <f t="shared" si="184"/>
        <v>0</v>
      </c>
      <c r="AM1079" s="131" t="str">
        <f t="shared" si="185"/>
        <v/>
      </c>
      <c r="AN1079" s="131" t="str">
        <f t="shared" ca="1" si="186"/>
        <v/>
      </c>
    </row>
    <row r="1080" spans="1:40" ht="20.25" customHeight="1" x14ac:dyDescent="0.3">
      <c r="A1080" s="127"/>
      <c r="B1080" s="164"/>
      <c r="C1080" s="139"/>
      <c r="D1080" s="140"/>
      <c r="E1080" s="139"/>
      <c r="F1080" s="139"/>
      <c r="G1080" s="140"/>
      <c r="H1080" s="139"/>
      <c r="I1080" s="129"/>
      <c r="L1080" s="128"/>
      <c r="M1080" s="128"/>
      <c r="N1080" s="128"/>
      <c r="O1080" s="128"/>
      <c r="P1080" s="128"/>
      <c r="Q1080" s="128"/>
      <c r="R1080" s="128"/>
      <c r="S1080" s="128"/>
      <c r="T1080" s="120">
        <f t="shared" si="177"/>
        <v>0</v>
      </c>
      <c r="U1080" s="131"/>
      <c r="V1080" s="131"/>
      <c r="W1080" s="131">
        <f>SUMIFS($F$3:F1080,$D$3:D1080,D1080,$C$3:C1080,"Buy")+SUMIFS($F$3:F1080,$D$3:D1080,D1080,$C$3:C1080,"Coin Deposit",$E$3:E1080,"&lt;&gt;")</f>
        <v>0</v>
      </c>
      <c r="X1080" s="131">
        <f t="shared" si="178"/>
        <v>0</v>
      </c>
      <c r="Y1080" s="131">
        <f>IF($D1080=Y$1,SUMIFS($H$3:$H1080,$G$3:$G1080,Y$1,$C$3:$C1080,"Sell"),0)</f>
        <v>0</v>
      </c>
      <c r="Z1080" s="131">
        <f t="shared" si="179"/>
        <v>0</v>
      </c>
      <c r="AA1080" s="131">
        <f>IF($D1080=AA$1,SUMIFS($H$3:$H1080,$G$3:$G1080,AA$1,$C$3:$C1080,"Sell"),0)</f>
        <v>0</v>
      </c>
      <c r="AB1080" s="131">
        <f t="shared" si="180"/>
        <v>0</v>
      </c>
      <c r="AC1080" s="131">
        <f>SUMIFS('Deductions and Deposits'!$H:$H,'Deductions and Deposits'!$G:$G,D1080,'Deductions and Deposits'!$F:$F,"&lt;="&amp;B1080)+SUMIFS($F$3:F1080,$D$3:D1080,D1080,$C$3:C1080,"Coin Deposit",$E$3:E1080,"")</f>
        <v>0</v>
      </c>
      <c r="AD1080" s="131">
        <f>SUMIFS('Deductions and Deposits'!$D:$D,'Deductions and Deposits'!$C:$C,D1080)+SUMIFS($F:$F,$D:$D,D1080,$C:$C,"Coin Deduction")</f>
        <v>0</v>
      </c>
      <c r="AE1080" s="131">
        <f>Table5[[#This Row],[Column4]]+Table5[[#This Row],[Column14]]+Table5[[#This Row],[Column19]]+Table5[[#This Row],[Column12]]</f>
        <v>0</v>
      </c>
      <c r="AF1080" s="131">
        <f>Table5[[#This Row],[Column5]]+Table5[[#This Row],[Column13]]+Table5[[#This Row],[Column21]]+Table5[[#This Row],[Column18]]</f>
        <v>0</v>
      </c>
      <c r="AG1080" s="131">
        <f t="shared" si="181"/>
        <v>0</v>
      </c>
      <c r="AH1080" s="131">
        <f t="shared" si="182"/>
        <v>0</v>
      </c>
      <c r="AI1080" s="131">
        <f>Table5[[#This Row],[Column17]]-Table5[[#This Row],[Column20]]</f>
        <v>0</v>
      </c>
      <c r="AJ1080" s="131">
        <f t="shared" si="183"/>
        <v>0</v>
      </c>
      <c r="AK1080" s="131">
        <f t="shared" si="187"/>
        <v>0</v>
      </c>
      <c r="AL1080" s="131">
        <f t="shared" si="184"/>
        <v>0</v>
      </c>
      <c r="AM1080" s="131" t="str">
        <f t="shared" si="185"/>
        <v/>
      </c>
      <c r="AN1080" s="131" t="str">
        <f t="shared" ca="1" si="186"/>
        <v/>
      </c>
    </row>
    <row r="1081" spans="1:40" ht="20.25" customHeight="1" x14ac:dyDescent="0.3">
      <c r="A1081" s="127"/>
      <c r="B1081" s="164"/>
      <c r="C1081" s="139"/>
      <c r="D1081" s="140"/>
      <c r="E1081" s="139"/>
      <c r="F1081" s="139"/>
      <c r="G1081" s="140"/>
      <c r="H1081" s="139"/>
      <c r="I1081" s="129"/>
      <c r="L1081" s="128"/>
      <c r="M1081" s="128"/>
      <c r="N1081" s="128"/>
      <c r="O1081" s="128"/>
      <c r="P1081" s="128"/>
      <c r="Q1081" s="128"/>
      <c r="R1081" s="128"/>
      <c r="S1081" s="128"/>
      <c r="T1081" s="120">
        <f t="shared" si="177"/>
        <v>0</v>
      </c>
      <c r="U1081" s="131"/>
      <c r="V1081" s="131"/>
      <c r="W1081" s="131">
        <f>SUMIFS($F$3:F1081,$D$3:D1081,D1081,$C$3:C1081,"Buy")+SUMIFS($F$3:F1081,$D$3:D1081,D1081,$C$3:C1081,"Coin Deposit",$E$3:E1081,"&lt;&gt;")</f>
        <v>0</v>
      </c>
      <c r="X1081" s="131">
        <f t="shared" si="178"/>
        <v>0</v>
      </c>
      <c r="Y1081" s="131">
        <f>IF($D1081=Y$1,SUMIFS($H$3:$H1081,$G$3:$G1081,Y$1,$C$3:$C1081,"Sell"),0)</f>
        <v>0</v>
      </c>
      <c r="Z1081" s="131">
        <f t="shared" si="179"/>
        <v>0</v>
      </c>
      <c r="AA1081" s="131">
        <f>IF($D1081=AA$1,SUMIFS($H$3:$H1081,$G$3:$G1081,AA$1,$C$3:$C1081,"Sell"),0)</f>
        <v>0</v>
      </c>
      <c r="AB1081" s="131">
        <f t="shared" si="180"/>
        <v>0</v>
      </c>
      <c r="AC1081" s="131">
        <f>SUMIFS('Deductions and Deposits'!$H:$H,'Deductions and Deposits'!$G:$G,D1081,'Deductions and Deposits'!$F:$F,"&lt;="&amp;B1081)+SUMIFS($F$3:F1081,$D$3:D1081,D1081,$C$3:C1081,"Coin Deposit",$E$3:E1081,"")</f>
        <v>0</v>
      </c>
      <c r="AD1081" s="131">
        <f>SUMIFS('Deductions and Deposits'!$D:$D,'Deductions and Deposits'!$C:$C,D1081)+SUMIFS($F:$F,$D:$D,D1081,$C:$C,"Coin Deduction")</f>
        <v>0</v>
      </c>
      <c r="AE1081" s="131">
        <f>Table5[[#This Row],[Column4]]+Table5[[#This Row],[Column14]]+Table5[[#This Row],[Column19]]+Table5[[#This Row],[Column12]]</f>
        <v>0</v>
      </c>
      <c r="AF1081" s="131">
        <f>Table5[[#This Row],[Column5]]+Table5[[#This Row],[Column13]]+Table5[[#This Row],[Column21]]+Table5[[#This Row],[Column18]]</f>
        <v>0</v>
      </c>
      <c r="AG1081" s="131">
        <f t="shared" si="181"/>
        <v>0</v>
      </c>
      <c r="AH1081" s="131">
        <f t="shared" si="182"/>
        <v>0</v>
      </c>
      <c r="AI1081" s="131">
        <f>Table5[[#This Row],[Column17]]-Table5[[#This Row],[Column20]]</f>
        <v>0</v>
      </c>
      <c r="AJ1081" s="131">
        <f t="shared" si="183"/>
        <v>0</v>
      </c>
      <c r="AK1081" s="131">
        <f t="shared" si="187"/>
        <v>0</v>
      </c>
      <c r="AL1081" s="131">
        <f t="shared" si="184"/>
        <v>0</v>
      </c>
      <c r="AM1081" s="131" t="str">
        <f t="shared" si="185"/>
        <v/>
      </c>
      <c r="AN1081" s="131" t="str">
        <f t="shared" ca="1" si="186"/>
        <v/>
      </c>
    </row>
    <row r="1082" spans="1:40" ht="20.25" customHeight="1" x14ac:dyDescent="0.3">
      <c r="A1082" s="127"/>
      <c r="B1082" s="164"/>
      <c r="C1082" s="139"/>
      <c r="D1082" s="140"/>
      <c r="E1082" s="139"/>
      <c r="F1082" s="139"/>
      <c r="G1082" s="140"/>
      <c r="H1082" s="139"/>
      <c r="I1082" s="129"/>
      <c r="L1082" s="128"/>
      <c r="M1082" s="128"/>
      <c r="N1082" s="128"/>
      <c r="O1082" s="128"/>
      <c r="P1082" s="128"/>
      <c r="Q1082" s="128"/>
      <c r="R1082" s="128"/>
      <c r="S1082" s="128"/>
      <c r="T1082" s="120">
        <f t="shared" si="177"/>
        <v>0</v>
      </c>
      <c r="U1082" s="131"/>
      <c r="V1082" s="131"/>
      <c r="W1082" s="131">
        <f>SUMIFS($F$3:F1082,$D$3:D1082,D1082,$C$3:C1082,"Buy")+SUMIFS($F$3:F1082,$D$3:D1082,D1082,$C$3:C1082,"Coin Deposit",$E$3:E1082,"&lt;&gt;")</f>
        <v>0</v>
      </c>
      <c r="X1082" s="131">
        <f t="shared" si="178"/>
        <v>0</v>
      </c>
      <c r="Y1082" s="131">
        <f>IF($D1082=Y$1,SUMIFS($H$3:$H1082,$G$3:$G1082,Y$1,$C$3:$C1082,"Sell"),0)</f>
        <v>0</v>
      </c>
      <c r="Z1082" s="131">
        <f t="shared" si="179"/>
        <v>0</v>
      </c>
      <c r="AA1082" s="131">
        <f>IF($D1082=AA$1,SUMIFS($H$3:$H1082,$G$3:$G1082,AA$1,$C$3:$C1082,"Sell"),0)</f>
        <v>0</v>
      </c>
      <c r="AB1082" s="131">
        <f t="shared" si="180"/>
        <v>0</v>
      </c>
      <c r="AC1082" s="131">
        <f>SUMIFS('Deductions and Deposits'!$H:$H,'Deductions and Deposits'!$G:$G,D1082,'Deductions and Deposits'!$F:$F,"&lt;="&amp;B1082)+SUMIFS($F$3:F1082,$D$3:D1082,D1082,$C$3:C1082,"Coin Deposit",$E$3:E1082,"")</f>
        <v>0</v>
      </c>
      <c r="AD1082" s="131">
        <f>SUMIFS('Deductions and Deposits'!$D:$D,'Deductions and Deposits'!$C:$C,D1082)+SUMIFS($F:$F,$D:$D,D1082,$C:$C,"Coin Deduction")</f>
        <v>0</v>
      </c>
      <c r="AE1082" s="131">
        <f>Table5[[#This Row],[Column4]]+Table5[[#This Row],[Column14]]+Table5[[#This Row],[Column19]]+Table5[[#This Row],[Column12]]</f>
        <v>0</v>
      </c>
      <c r="AF1082" s="131">
        <f>Table5[[#This Row],[Column5]]+Table5[[#This Row],[Column13]]+Table5[[#This Row],[Column21]]+Table5[[#This Row],[Column18]]</f>
        <v>0</v>
      </c>
      <c r="AG1082" s="131">
        <f t="shared" si="181"/>
        <v>0</v>
      </c>
      <c r="AH1082" s="131">
        <f t="shared" si="182"/>
        <v>0</v>
      </c>
      <c r="AI1082" s="131">
        <f>Table5[[#This Row],[Column17]]-Table5[[#This Row],[Column20]]</f>
        <v>0</v>
      </c>
      <c r="AJ1082" s="131">
        <f t="shared" si="183"/>
        <v>0</v>
      </c>
      <c r="AK1082" s="131">
        <f t="shared" si="187"/>
        <v>0</v>
      </c>
      <c r="AL1082" s="131">
        <f t="shared" si="184"/>
        <v>0</v>
      </c>
      <c r="AM1082" s="131" t="str">
        <f t="shared" si="185"/>
        <v/>
      </c>
      <c r="AN1082" s="131" t="str">
        <f t="shared" ca="1" si="186"/>
        <v/>
      </c>
    </row>
    <row r="1083" spans="1:40" ht="20.25" customHeight="1" x14ac:dyDescent="0.3">
      <c r="A1083" s="127"/>
      <c r="B1083" s="164"/>
      <c r="C1083" s="139"/>
      <c r="D1083" s="140"/>
      <c r="E1083" s="139"/>
      <c r="F1083" s="139"/>
      <c r="G1083" s="140"/>
      <c r="H1083" s="139"/>
      <c r="I1083" s="129"/>
      <c r="L1083" s="128"/>
      <c r="M1083" s="128"/>
      <c r="N1083" s="128"/>
      <c r="O1083" s="128"/>
      <c r="P1083" s="128"/>
      <c r="Q1083" s="128"/>
      <c r="R1083" s="128"/>
      <c r="S1083" s="128"/>
      <c r="T1083" s="120">
        <f t="shared" si="177"/>
        <v>0</v>
      </c>
      <c r="U1083" s="131"/>
      <c r="V1083" s="131"/>
      <c r="W1083" s="131">
        <f>SUMIFS($F$3:F1083,$D$3:D1083,D1083,$C$3:C1083,"Buy")+SUMIFS($F$3:F1083,$D$3:D1083,D1083,$C$3:C1083,"Coin Deposit",$E$3:E1083,"&lt;&gt;")</f>
        <v>0</v>
      </c>
      <c r="X1083" s="131">
        <f t="shared" si="178"/>
        <v>0</v>
      </c>
      <c r="Y1083" s="131">
        <f>IF($D1083=Y$1,SUMIFS($H$3:$H1083,$G$3:$G1083,Y$1,$C$3:$C1083,"Sell"),0)</f>
        <v>0</v>
      </c>
      <c r="Z1083" s="131">
        <f t="shared" si="179"/>
        <v>0</v>
      </c>
      <c r="AA1083" s="131">
        <f>IF($D1083=AA$1,SUMIFS($H$3:$H1083,$G$3:$G1083,AA$1,$C$3:$C1083,"Sell"),0)</f>
        <v>0</v>
      </c>
      <c r="AB1083" s="131">
        <f t="shared" si="180"/>
        <v>0</v>
      </c>
      <c r="AC1083" s="131">
        <f>SUMIFS('Deductions and Deposits'!$H:$H,'Deductions and Deposits'!$G:$G,D1083,'Deductions and Deposits'!$F:$F,"&lt;="&amp;B1083)+SUMIFS($F$3:F1083,$D$3:D1083,D1083,$C$3:C1083,"Coin Deposit",$E$3:E1083,"")</f>
        <v>0</v>
      </c>
      <c r="AD1083" s="131">
        <f>SUMIFS('Deductions and Deposits'!$D:$D,'Deductions and Deposits'!$C:$C,D1083)+SUMIFS($F:$F,$D:$D,D1083,$C:$C,"Coin Deduction")</f>
        <v>0</v>
      </c>
      <c r="AE1083" s="131">
        <f>Table5[[#This Row],[Column4]]+Table5[[#This Row],[Column14]]+Table5[[#This Row],[Column19]]+Table5[[#This Row],[Column12]]</f>
        <v>0</v>
      </c>
      <c r="AF1083" s="131">
        <f>Table5[[#This Row],[Column5]]+Table5[[#This Row],[Column13]]+Table5[[#This Row],[Column21]]+Table5[[#This Row],[Column18]]</f>
        <v>0</v>
      </c>
      <c r="AG1083" s="131">
        <f t="shared" si="181"/>
        <v>0</v>
      </c>
      <c r="AH1083" s="131">
        <f t="shared" si="182"/>
        <v>0</v>
      </c>
      <c r="AI1083" s="131">
        <f>Table5[[#This Row],[Column17]]-Table5[[#This Row],[Column20]]</f>
        <v>0</v>
      </c>
      <c r="AJ1083" s="131">
        <f t="shared" si="183"/>
        <v>0</v>
      </c>
      <c r="AK1083" s="131">
        <f t="shared" si="187"/>
        <v>0</v>
      </c>
      <c r="AL1083" s="131">
        <f t="shared" si="184"/>
        <v>0</v>
      </c>
      <c r="AM1083" s="131" t="str">
        <f t="shared" si="185"/>
        <v/>
      </c>
      <c r="AN1083" s="131" t="str">
        <f t="shared" ca="1" si="186"/>
        <v/>
      </c>
    </row>
    <row r="1084" spans="1:40" ht="20.25" customHeight="1" x14ac:dyDescent="0.3">
      <c r="A1084" s="127"/>
      <c r="B1084" s="164"/>
      <c r="C1084" s="139"/>
      <c r="D1084" s="140"/>
      <c r="E1084" s="139"/>
      <c r="F1084" s="139"/>
      <c r="G1084" s="140"/>
      <c r="H1084" s="139"/>
      <c r="I1084" s="129"/>
      <c r="L1084" s="128"/>
      <c r="M1084" s="128"/>
      <c r="N1084" s="128"/>
      <c r="O1084" s="128"/>
      <c r="P1084" s="128"/>
      <c r="Q1084" s="128"/>
      <c r="R1084" s="128"/>
      <c r="S1084" s="128"/>
      <c r="T1084" s="120">
        <f t="shared" si="177"/>
        <v>0</v>
      </c>
      <c r="U1084" s="131"/>
      <c r="V1084" s="131"/>
      <c r="W1084" s="131">
        <f>SUMIFS($F$3:F1084,$D$3:D1084,D1084,$C$3:C1084,"Buy")+SUMIFS($F$3:F1084,$D$3:D1084,D1084,$C$3:C1084,"Coin Deposit",$E$3:E1084,"&lt;&gt;")</f>
        <v>0</v>
      </c>
      <c r="X1084" s="131">
        <f t="shared" si="178"/>
        <v>0</v>
      </c>
      <c r="Y1084" s="131">
        <f>IF($D1084=Y$1,SUMIFS($H$3:$H1084,$G$3:$G1084,Y$1,$C$3:$C1084,"Sell"),0)</f>
        <v>0</v>
      </c>
      <c r="Z1084" s="131">
        <f t="shared" si="179"/>
        <v>0</v>
      </c>
      <c r="AA1084" s="131">
        <f>IF($D1084=AA$1,SUMIFS($H$3:$H1084,$G$3:$G1084,AA$1,$C$3:$C1084,"Sell"),0)</f>
        <v>0</v>
      </c>
      <c r="AB1084" s="131">
        <f t="shared" si="180"/>
        <v>0</v>
      </c>
      <c r="AC1084" s="131">
        <f>SUMIFS('Deductions and Deposits'!$H:$H,'Deductions and Deposits'!$G:$G,D1084,'Deductions and Deposits'!$F:$F,"&lt;="&amp;B1084)+SUMIFS($F$3:F1084,$D$3:D1084,D1084,$C$3:C1084,"Coin Deposit",$E$3:E1084,"")</f>
        <v>0</v>
      </c>
      <c r="AD1084" s="131">
        <f>SUMIFS('Deductions and Deposits'!$D:$D,'Deductions and Deposits'!$C:$C,D1084)+SUMIFS($F:$F,$D:$D,D1084,$C:$C,"Coin Deduction")</f>
        <v>0</v>
      </c>
      <c r="AE1084" s="131">
        <f>Table5[[#This Row],[Column4]]+Table5[[#This Row],[Column14]]+Table5[[#This Row],[Column19]]+Table5[[#This Row],[Column12]]</f>
        <v>0</v>
      </c>
      <c r="AF1084" s="131">
        <f>Table5[[#This Row],[Column5]]+Table5[[#This Row],[Column13]]+Table5[[#This Row],[Column21]]+Table5[[#This Row],[Column18]]</f>
        <v>0</v>
      </c>
      <c r="AG1084" s="131">
        <f t="shared" si="181"/>
        <v>0</v>
      </c>
      <c r="AH1084" s="131">
        <f t="shared" si="182"/>
        <v>0</v>
      </c>
      <c r="AI1084" s="131">
        <f>Table5[[#This Row],[Column17]]-Table5[[#This Row],[Column20]]</f>
        <v>0</v>
      </c>
      <c r="AJ1084" s="131">
        <f t="shared" si="183"/>
        <v>0</v>
      </c>
      <c r="AK1084" s="131">
        <f t="shared" si="187"/>
        <v>0</v>
      </c>
      <c r="AL1084" s="131">
        <f t="shared" si="184"/>
        <v>0</v>
      </c>
      <c r="AM1084" s="131" t="str">
        <f t="shared" si="185"/>
        <v/>
      </c>
      <c r="AN1084" s="131" t="str">
        <f t="shared" ca="1" si="186"/>
        <v/>
      </c>
    </row>
    <row r="1085" spans="1:40" ht="20.25" customHeight="1" x14ac:dyDescent="0.3">
      <c r="A1085" s="127"/>
      <c r="B1085" s="164"/>
      <c r="C1085" s="139"/>
      <c r="D1085" s="140"/>
      <c r="E1085" s="139"/>
      <c r="F1085" s="139"/>
      <c r="G1085" s="140"/>
      <c r="H1085" s="139"/>
      <c r="I1085" s="129"/>
      <c r="L1085" s="128"/>
      <c r="M1085" s="128"/>
      <c r="N1085" s="128"/>
      <c r="O1085" s="128"/>
      <c r="P1085" s="128"/>
      <c r="Q1085" s="128"/>
      <c r="R1085" s="128"/>
      <c r="S1085" s="128"/>
      <c r="T1085" s="120">
        <f t="shared" si="177"/>
        <v>0</v>
      </c>
      <c r="U1085" s="131"/>
      <c r="V1085" s="131"/>
      <c r="W1085" s="131">
        <f>SUMIFS($F$3:F1085,$D$3:D1085,D1085,$C$3:C1085,"Buy")+SUMIFS($F$3:F1085,$D$3:D1085,D1085,$C$3:C1085,"Coin Deposit",$E$3:E1085,"&lt;&gt;")</f>
        <v>0</v>
      </c>
      <c r="X1085" s="131">
        <f t="shared" si="178"/>
        <v>0</v>
      </c>
      <c r="Y1085" s="131">
        <f>IF($D1085=Y$1,SUMIFS($H$3:$H1085,$G$3:$G1085,Y$1,$C$3:$C1085,"Sell"),0)</f>
        <v>0</v>
      </c>
      <c r="Z1085" s="131">
        <f t="shared" si="179"/>
        <v>0</v>
      </c>
      <c r="AA1085" s="131">
        <f>IF($D1085=AA$1,SUMIFS($H$3:$H1085,$G$3:$G1085,AA$1,$C$3:$C1085,"Sell"),0)</f>
        <v>0</v>
      </c>
      <c r="AB1085" s="131">
        <f t="shared" si="180"/>
        <v>0</v>
      </c>
      <c r="AC1085" s="131">
        <f>SUMIFS('Deductions and Deposits'!$H:$H,'Deductions and Deposits'!$G:$G,D1085,'Deductions and Deposits'!$F:$F,"&lt;="&amp;B1085)+SUMIFS($F$3:F1085,$D$3:D1085,D1085,$C$3:C1085,"Coin Deposit",$E$3:E1085,"")</f>
        <v>0</v>
      </c>
      <c r="AD1085" s="131">
        <f>SUMIFS('Deductions and Deposits'!$D:$D,'Deductions and Deposits'!$C:$C,D1085)+SUMIFS($F:$F,$D:$D,D1085,$C:$C,"Coin Deduction")</f>
        <v>0</v>
      </c>
      <c r="AE1085" s="131">
        <f>Table5[[#This Row],[Column4]]+Table5[[#This Row],[Column14]]+Table5[[#This Row],[Column19]]+Table5[[#This Row],[Column12]]</f>
        <v>0</v>
      </c>
      <c r="AF1085" s="131">
        <f>Table5[[#This Row],[Column5]]+Table5[[#This Row],[Column13]]+Table5[[#This Row],[Column21]]+Table5[[#This Row],[Column18]]</f>
        <v>0</v>
      </c>
      <c r="AG1085" s="131">
        <f t="shared" si="181"/>
        <v>0</v>
      </c>
      <c r="AH1085" s="131">
        <f t="shared" si="182"/>
        <v>0</v>
      </c>
      <c r="AI1085" s="131">
        <f>Table5[[#This Row],[Column17]]-Table5[[#This Row],[Column20]]</f>
        <v>0</v>
      </c>
      <c r="AJ1085" s="131">
        <f t="shared" si="183"/>
        <v>0</v>
      </c>
      <c r="AK1085" s="131">
        <f t="shared" si="187"/>
        <v>0</v>
      </c>
      <c r="AL1085" s="131">
        <f t="shared" si="184"/>
        <v>0</v>
      </c>
      <c r="AM1085" s="131" t="str">
        <f t="shared" si="185"/>
        <v/>
      </c>
      <c r="AN1085" s="131" t="str">
        <f t="shared" ca="1" si="186"/>
        <v/>
      </c>
    </row>
    <row r="1086" spans="1:40" ht="20.25" customHeight="1" x14ac:dyDescent="0.3">
      <c r="A1086" s="127"/>
      <c r="B1086" s="164"/>
      <c r="C1086" s="139"/>
      <c r="D1086" s="140"/>
      <c r="E1086" s="139"/>
      <c r="F1086" s="139"/>
      <c r="G1086" s="140"/>
      <c r="H1086" s="139"/>
      <c r="I1086" s="129"/>
      <c r="L1086" s="128"/>
      <c r="M1086" s="128"/>
      <c r="N1086" s="128"/>
      <c r="O1086" s="128"/>
      <c r="P1086" s="128"/>
      <c r="Q1086" s="128"/>
      <c r="R1086" s="128"/>
      <c r="S1086" s="128"/>
      <c r="T1086" s="120">
        <f t="shared" si="177"/>
        <v>0</v>
      </c>
      <c r="U1086" s="131"/>
      <c r="V1086" s="131"/>
      <c r="W1086" s="131">
        <f>SUMIFS($F$3:F1086,$D$3:D1086,D1086,$C$3:C1086,"Buy")+SUMIFS($F$3:F1086,$D$3:D1086,D1086,$C$3:C1086,"Coin Deposit",$E$3:E1086,"&lt;&gt;")</f>
        <v>0</v>
      </c>
      <c r="X1086" s="131">
        <f t="shared" si="178"/>
        <v>0</v>
      </c>
      <c r="Y1086" s="131">
        <f>IF($D1086=Y$1,SUMIFS($H$3:$H1086,$G$3:$G1086,Y$1,$C$3:$C1086,"Sell"),0)</f>
        <v>0</v>
      </c>
      <c r="Z1086" s="131">
        <f t="shared" si="179"/>
        <v>0</v>
      </c>
      <c r="AA1086" s="131">
        <f>IF($D1086=AA$1,SUMIFS($H$3:$H1086,$G$3:$G1086,AA$1,$C$3:$C1086,"Sell"),0)</f>
        <v>0</v>
      </c>
      <c r="AB1086" s="131">
        <f t="shared" si="180"/>
        <v>0</v>
      </c>
      <c r="AC1086" s="131">
        <f>SUMIFS('Deductions and Deposits'!$H:$H,'Deductions and Deposits'!$G:$G,D1086,'Deductions and Deposits'!$F:$F,"&lt;="&amp;B1086)+SUMIFS($F$3:F1086,$D$3:D1086,D1086,$C$3:C1086,"Coin Deposit",$E$3:E1086,"")</f>
        <v>0</v>
      </c>
      <c r="AD1086" s="131">
        <f>SUMIFS('Deductions and Deposits'!$D:$D,'Deductions and Deposits'!$C:$C,D1086)+SUMIFS($F:$F,$D:$D,D1086,$C:$C,"Coin Deduction")</f>
        <v>0</v>
      </c>
      <c r="AE1086" s="131">
        <f>Table5[[#This Row],[Column4]]+Table5[[#This Row],[Column14]]+Table5[[#This Row],[Column19]]+Table5[[#This Row],[Column12]]</f>
        <v>0</v>
      </c>
      <c r="AF1086" s="131">
        <f>Table5[[#This Row],[Column5]]+Table5[[#This Row],[Column13]]+Table5[[#This Row],[Column21]]+Table5[[#This Row],[Column18]]</f>
        <v>0</v>
      </c>
      <c r="AG1086" s="131">
        <f t="shared" si="181"/>
        <v>0</v>
      </c>
      <c r="AH1086" s="131">
        <f t="shared" si="182"/>
        <v>0</v>
      </c>
      <c r="AI1086" s="131">
        <f>Table5[[#This Row],[Column17]]-Table5[[#This Row],[Column20]]</f>
        <v>0</v>
      </c>
      <c r="AJ1086" s="131">
        <f t="shared" si="183"/>
        <v>0</v>
      </c>
      <c r="AK1086" s="131">
        <f t="shared" si="187"/>
        <v>0</v>
      </c>
      <c r="AL1086" s="131">
        <f t="shared" si="184"/>
        <v>0</v>
      </c>
      <c r="AM1086" s="131" t="str">
        <f t="shared" si="185"/>
        <v/>
      </c>
      <c r="AN1086" s="131" t="str">
        <f t="shared" ca="1" si="186"/>
        <v/>
      </c>
    </row>
    <row r="1087" spans="1:40" ht="20.25" customHeight="1" x14ac:dyDescent="0.3">
      <c r="A1087" s="127"/>
      <c r="B1087" s="164"/>
      <c r="C1087" s="139"/>
      <c r="D1087" s="140"/>
      <c r="E1087" s="139"/>
      <c r="F1087" s="139"/>
      <c r="G1087" s="140"/>
      <c r="H1087" s="139"/>
      <c r="I1087" s="129"/>
      <c r="L1087" s="128"/>
      <c r="M1087" s="128"/>
      <c r="N1087" s="128"/>
      <c r="O1087" s="128"/>
      <c r="P1087" s="128"/>
      <c r="Q1087" s="128"/>
      <c r="R1087" s="128"/>
      <c r="S1087" s="128"/>
      <c r="T1087" s="120">
        <f t="shared" si="177"/>
        <v>0</v>
      </c>
      <c r="U1087" s="131"/>
      <c r="V1087" s="131"/>
      <c r="W1087" s="131">
        <f>SUMIFS($F$3:F1087,$D$3:D1087,D1087,$C$3:C1087,"Buy")+SUMIFS($F$3:F1087,$D$3:D1087,D1087,$C$3:C1087,"Coin Deposit",$E$3:E1087,"&lt;&gt;")</f>
        <v>0</v>
      </c>
      <c r="X1087" s="131">
        <f t="shared" si="178"/>
        <v>0</v>
      </c>
      <c r="Y1087" s="131">
        <f>IF($D1087=Y$1,SUMIFS($H$3:$H1087,$G$3:$G1087,Y$1,$C$3:$C1087,"Sell"),0)</f>
        <v>0</v>
      </c>
      <c r="Z1087" s="131">
        <f t="shared" si="179"/>
        <v>0</v>
      </c>
      <c r="AA1087" s="131">
        <f>IF($D1087=AA$1,SUMIFS($H$3:$H1087,$G$3:$G1087,AA$1,$C$3:$C1087,"Sell"),0)</f>
        <v>0</v>
      </c>
      <c r="AB1087" s="131">
        <f t="shared" si="180"/>
        <v>0</v>
      </c>
      <c r="AC1087" s="131">
        <f>SUMIFS('Deductions and Deposits'!$H:$H,'Deductions and Deposits'!$G:$G,D1087,'Deductions and Deposits'!$F:$F,"&lt;="&amp;B1087)+SUMIFS($F$3:F1087,$D$3:D1087,D1087,$C$3:C1087,"Coin Deposit",$E$3:E1087,"")</f>
        <v>0</v>
      </c>
      <c r="AD1087" s="131">
        <f>SUMIFS('Deductions and Deposits'!$D:$D,'Deductions and Deposits'!$C:$C,D1087)+SUMIFS($F:$F,$D:$D,D1087,$C:$C,"Coin Deduction")</f>
        <v>0</v>
      </c>
      <c r="AE1087" s="131">
        <f>Table5[[#This Row],[Column4]]+Table5[[#This Row],[Column14]]+Table5[[#This Row],[Column19]]+Table5[[#This Row],[Column12]]</f>
        <v>0</v>
      </c>
      <c r="AF1087" s="131">
        <f>Table5[[#This Row],[Column5]]+Table5[[#This Row],[Column13]]+Table5[[#This Row],[Column21]]+Table5[[#This Row],[Column18]]</f>
        <v>0</v>
      </c>
      <c r="AG1087" s="131">
        <f t="shared" si="181"/>
        <v>0</v>
      </c>
      <c r="AH1087" s="131">
        <f t="shared" si="182"/>
        <v>0</v>
      </c>
      <c r="AI1087" s="131">
        <f>Table5[[#This Row],[Column17]]-Table5[[#This Row],[Column20]]</f>
        <v>0</v>
      </c>
      <c r="AJ1087" s="131">
        <f t="shared" si="183"/>
        <v>0</v>
      </c>
      <c r="AK1087" s="131">
        <f t="shared" si="187"/>
        <v>0</v>
      </c>
      <c r="AL1087" s="131">
        <f t="shared" si="184"/>
        <v>0</v>
      </c>
      <c r="AM1087" s="131" t="str">
        <f t="shared" si="185"/>
        <v/>
      </c>
      <c r="AN1087" s="131" t="str">
        <f t="shared" ca="1" si="186"/>
        <v/>
      </c>
    </row>
    <row r="1088" spans="1:40" ht="20.25" customHeight="1" x14ac:dyDescent="0.3">
      <c r="A1088" s="127"/>
      <c r="B1088" s="164"/>
      <c r="C1088" s="139"/>
      <c r="D1088" s="140"/>
      <c r="E1088" s="139"/>
      <c r="F1088" s="139"/>
      <c r="G1088" s="140"/>
      <c r="H1088" s="139"/>
      <c r="I1088" s="129"/>
      <c r="L1088" s="128"/>
      <c r="M1088" s="128"/>
      <c r="N1088" s="128"/>
      <c r="O1088" s="128"/>
      <c r="P1088" s="128"/>
      <c r="Q1088" s="128"/>
      <c r="R1088" s="128"/>
      <c r="S1088" s="128"/>
      <c r="T1088" s="120">
        <f t="shared" si="177"/>
        <v>0</v>
      </c>
      <c r="U1088" s="131"/>
      <c r="V1088" s="131"/>
      <c r="W1088" s="131">
        <f>SUMIFS($F$3:F1088,$D$3:D1088,D1088,$C$3:C1088,"Buy")+SUMIFS($F$3:F1088,$D$3:D1088,D1088,$C$3:C1088,"Coin Deposit",$E$3:E1088,"&lt;&gt;")</f>
        <v>0</v>
      </c>
      <c r="X1088" s="131">
        <f t="shared" si="178"/>
        <v>0</v>
      </c>
      <c r="Y1088" s="131">
        <f>IF($D1088=Y$1,SUMIFS($H$3:$H1088,$G$3:$G1088,Y$1,$C$3:$C1088,"Sell"),0)</f>
        <v>0</v>
      </c>
      <c r="Z1088" s="131">
        <f t="shared" si="179"/>
        <v>0</v>
      </c>
      <c r="AA1088" s="131">
        <f>IF($D1088=AA$1,SUMIFS($H$3:$H1088,$G$3:$G1088,AA$1,$C$3:$C1088,"Sell"),0)</f>
        <v>0</v>
      </c>
      <c r="AB1088" s="131">
        <f t="shared" si="180"/>
        <v>0</v>
      </c>
      <c r="AC1088" s="131">
        <f>SUMIFS('Deductions and Deposits'!$H:$H,'Deductions and Deposits'!$G:$G,D1088,'Deductions and Deposits'!$F:$F,"&lt;="&amp;B1088)+SUMIFS($F$3:F1088,$D$3:D1088,D1088,$C$3:C1088,"Coin Deposit",$E$3:E1088,"")</f>
        <v>0</v>
      </c>
      <c r="AD1088" s="131">
        <f>SUMIFS('Deductions and Deposits'!$D:$D,'Deductions and Deposits'!$C:$C,D1088)+SUMIFS($F:$F,$D:$D,D1088,$C:$C,"Coin Deduction")</f>
        <v>0</v>
      </c>
      <c r="AE1088" s="131">
        <f>Table5[[#This Row],[Column4]]+Table5[[#This Row],[Column14]]+Table5[[#This Row],[Column19]]+Table5[[#This Row],[Column12]]</f>
        <v>0</v>
      </c>
      <c r="AF1088" s="131">
        <f>Table5[[#This Row],[Column5]]+Table5[[#This Row],[Column13]]+Table5[[#This Row],[Column21]]+Table5[[#This Row],[Column18]]</f>
        <v>0</v>
      </c>
      <c r="AG1088" s="131">
        <f t="shared" si="181"/>
        <v>0</v>
      </c>
      <c r="AH1088" s="131">
        <f t="shared" si="182"/>
        <v>0</v>
      </c>
      <c r="AI1088" s="131">
        <f>Table5[[#This Row],[Column17]]-Table5[[#This Row],[Column20]]</f>
        <v>0</v>
      </c>
      <c r="AJ1088" s="131">
        <f t="shared" si="183"/>
        <v>0</v>
      </c>
      <c r="AK1088" s="131">
        <f t="shared" si="187"/>
        <v>0</v>
      </c>
      <c r="AL1088" s="131">
        <f t="shared" si="184"/>
        <v>0</v>
      </c>
      <c r="AM1088" s="131" t="str">
        <f t="shared" si="185"/>
        <v/>
      </c>
      <c r="AN1088" s="131" t="str">
        <f t="shared" ca="1" si="186"/>
        <v/>
      </c>
    </row>
    <row r="1089" spans="1:40" ht="20.25" customHeight="1" x14ac:dyDescent="0.3">
      <c r="A1089" s="127"/>
      <c r="B1089" s="164"/>
      <c r="C1089" s="139"/>
      <c r="D1089" s="140"/>
      <c r="E1089" s="139"/>
      <c r="F1089" s="139"/>
      <c r="G1089" s="140"/>
      <c r="H1089" s="139"/>
      <c r="I1089" s="129"/>
      <c r="L1089" s="128"/>
      <c r="M1089" s="128"/>
      <c r="N1089" s="128"/>
      <c r="O1089" s="128"/>
      <c r="P1089" s="128"/>
      <c r="Q1089" s="128"/>
      <c r="R1089" s="128"/>
      <c r="S1089" s="128"/>
      <c r="T1089" s="120">
        <f t="shared" si="177"/>
        <v>0</v>
      </c>
      <c r="U1089" s="131"/>
      <c r="V1089" s="131"/>
      <c r="W1089" s="131">
        <f>SUMIFS($F$3:F1089,$D$3:D1089,D1089,$C$3:C1089,"Buy")+SUMIFS($F$3:F1089,$D$3:D1089,D1089,$C$3:C1089,"Coin Deposit",$E$3:E1089,"&lt;&gt;")</f>
        <v>0</v>
      </c>
      <c r="X1089" s="131">
        <f t="shared" si="178"/>
        <v>0</v>
      </c>
      <c r="Y1089" s="131">
        <f>IF($D1089=Y$1,SUMIFS($H$3:$H1089,$G$3:$G1089,Y$1,$C$3:$C1089,"Sell"),0)</f>
        <v>0</v>
      </c>
      <c r="Z1089" s="131">
        <f t="shared" si="179"/>
        <v>0</v>
      </c>
      <c r="AA1089" s="131">
        <f>IF($D1089=AA$1,SUMIFS($H$3:$H1089,$G$3:$G1089,AA$1,$C$3:$C1089,"Sell"),0)</f>
        <v>0</v>
      </c>
      <c r="AB1089" s="131">
        <f t="shared" si="180"/>
        <v>0</v>
      </c>
      <c r="AC1089" s="131">
        <f>SUMIFS('Deductions and Deposits'!$H:$H,'Deductions and Deposits'!$G:$G,D1089,'Deductions and Deposits'!$F:$F,"&lt;="&amp;B1089)+SUMIFS($F$3:F1089,$D$3:D1089,D1089,$C$3:C1089,"Coin Deposit",$E$3:E1089,"")</f>
        <v>0</v>
      </c>
      <c r="AD1089" s="131">
        <f>SUMIFS('Deductions and Deposits'!$D:$D,'Deductions and Deposits'!$C:$C,D1089)+SUMIFS($F:$F,$D:$D,D1089,$C:$C,"Coin Deduction")</f>
        <v>0</v>
      </c>
      <c r="AE1089" s="131">
        <f>Table5[[#This Row],[Column4]]+Table5[[#This Row],[Column14]]+Table5[[#This Row],[Column19]]+Table5[[#This Row],[Column12]]</f>
        <v>0</v>
      </c>
      <c r="AF1089" s="131">
        <f>Table5[[#This Row],[Column5]]+Table5[[#This Row],[Column13]]+Table5[[#This Row],[Column21]]+Table5[[#This Row],[Column18]]</f>
        <v>0</v>
      </c>
      <c r="AG1089" s="131">
        <f t="shared" si="181"/>
        <v>0</v>
      </c>
      <c r="AH1089" s="131">
        <f t="shared" si="182"/>
        <v>0</v>
      </c>
      <c r="AI1089" s="131">
        <f>Table5[[#This Row],[Column17]]-Table5[[#This Row],[Column20]]</f>
        <v>0</v>
      </c>
      <c r="AJ1089" s="131">
        <f t="shared" si="183"/>
        <v>0</v>
      </c>
      <c r="AK1089" s="131">
        <f t="shared" si="187"/>
        <v>0</v>
      </c>
      <c r="AL1089" s="131">
        <f t="shared" si="184"/>
        <v>0</v>
      </c>
      <c r="AM1089" s="131" t="str">
        <f t="shared" si="185"/>
        <v/>
      </c>
      <c r="AN1089" s="131" t="str">
        <f t="shared" ca="1" si="186"/>
        <v/>
      </c>
    </row>
    <row r="1090" spans="1:40" ht="20.25" customHeight="1" x14ac:dyDescent="0.3">
      <c r="A1090" s="127"/>
      <c r="B1090" s="164"/>
      <c r="C1090" s="139"/>
      <c r="D1090" s="140"/>
      <c r="E1090" s="139"/>
      <c r="F1090" s="139"/>
      <c r="G1090" s="140"/>
      <c r="H1090" s="139"/>
      <c r="I1090" s="129"/>
      <c r="L1090" s="128"/>
      <c r="M1090" s="128"/>
      <c r="N1090" s="128"/>
      <c r="O1090" s="128"/>
      <c r="P1090" s="128"/>
      <c r="Q1090" s="128"/>
      <c r="R1090" s="128"/>
      <c r="S1090" s="128"/>
      <c r="T1090" s="120">
        <f t="shared" si="177"/>
        <v>0</v>
      </c>
      <c r="U1090" s="131"/>
      <c r="V1090" s="131"/>
      <c r="W1090" s="131">
        <f>SUMIFS($F$3:F1090,$D$3:D1090,D1090,$C$3:C1090,"Buy")+SUMIFS($F$3:F1090,$D$3:D1090,D1090,$C$3:C1090,"Coin Deposit",$E$3:E1090,"&lt;&gt;")</f>
        <v>0</v>
      </c>
      <c r="X1090" s="131">
        <f t="shared" si="178"/>
        <v>0</v>
      </c>
      <c r="Y1090" s="131">
        <f>IF($D1090=Y$1,SUMIFS($H$3:$H1090,$G$3:$G1090,Y$1,$C$3:$C1090,"Sell"),0)</f>
        <v>0</v>
      </c>
      <c r="Z1090" s="131">
        <f t="shared" si="179"/>
        <v>0</v>
      </c>
      <c r="AA1090" s="131">
        <f>IF($D1090=AA$1,SUMIFS($H$3:$H1090,$G$3:$G1090,AA$1,$C$3:$C1090,"Sell"),0)</f>
        <v>0</v>
      </c>
      <c r="AB1090" s="131">
        <f t="shared" si="180"/>
        <v>0</v>
      </c>
      <c r="AC1090" s="131">
        <f>SUMIFS('Deductions and Deposits'!$H:$H,'Deductions and Deposits'!$G:$G,D1090,'Deductions and Deposits'!$F:$F,"&lt;="&amp;B1090)+SUMIFS($F$3:F1090,$D$3:D1090,D1090,$C$3:C1090,"Coin Deposit",$E$3:E1090,"")</f>
        <v>0</v>
      </c>
      <c r="AD1090" s="131">
        <f>SUMIFS('Deductions and Deposits'!$D:$D,'Deductions and Deposits'!$C:$C,D1090)+SUMIFS($F:$F,$D:$D,D1090,$C:$C,"Coin Deduction")</f>
        <v>0</v>
      </c>
      <c r="AE1090" s="131">
        <f>Table5[[#This Row],[Column4]]+Table5[[#This Row],[Column14]]+Table5[[#This Row],[Column19]]+Table5[[#This Row],[Column12]]</f>
        <v>0</v>
      </c>
      <c r="AF1090" s="131">
        <f>Table5[[#This Row],[Column5]]+Table5[[#This Row],[Column13]]+Table5[[#This Row],[Column21]]+Table5[[#This Row],[Column18]]</f>
        <v>0</v>
      </c>
      <c r="AG1090" s="131">
        <f t="shared" si="181"/>
        <v>0</v>
      </c>
      <c r="AH1090" s="131">
        <f t="shared" si="182"/>
        <v>0</v>
      </c>
      <c r="AI1090" s="131">
        <f>Table5[[#This Row],[Column17]]-Table5[[#This Row],[Column20]]</f>
        <v>0</v>
      </c>
      <c r="AJ1090" s="131">
        <f t="shared" si="183"/>
        <v>0</v>
      </c>
      <c r="AK1090" s="131">
        <f t="shared" si="187"/>
        <v>0</v>
      </c>
      <c r="AL1090" s="131">
        <f t="shared" si="184"/>
        <v>0</v>
      </c>
      <c r="AM1090" s="131" t="str">
        <f t="shared" si="185"/>
        <v/>
      </c>
      <c r="AN1090" s="131" t="str">
        <f t="shared" ca="1" si="186"/>
        <v/>
      </c>
    </row>
    <row r="1091" spans="1:40" ht="20.25" customHeight="1" x14ac:dyDescent="0.3">
      <c r="A1091" s="127"/>
      <c r="B1091" s="164"/>
      <c r="C1091" s="139"/>
      <c r="D1091" s="140"/>
      <c r="E1091" s="139"/>
      <c r="F1091" s="139"/>
      <c r="G1091" s="140"/>
      <c r="H1091" s="139"/>
      <c r="I1091" s="129"/>
      <c r="L1091" s="128"/>
      <c r="M1091" s="128"/>
      <c r="N1091" s="128"/>
      <c r="O1091" s="128"/>
      <c r="P1091" s="128"/>
      <c r="Q1091" s="128"/>
      <c r="R1091" s="128"/>
      <c r="S1091" s="128"/>
      <c r="T1091" s="120">
        <f t="shared" ref="T1091:T1154" si="188">IF(E1091&lt;&gt;"",E1091,0)</f>
        <v>0</v>
      </c>
      <c r="U1091" s="131"/>
      <c r="V1091" s="131"/>
      <c r="W1091" s="131">
        <f>SUMIFS($F$3:F1091,$D$3:D1091,D1091,$C$3:C1091,"Buy")+SUMIFS($F$3:F1091,$D$3:D1091,D1091,$C$3:C1091,"Coin Deposit",$E$3:E1091,"&lt;&gt;")</f>
        <v>0</v>
      </c>
      <c r="X1091" s="131">
        <f t="shared" ref="X1091:X1154" si="189">IF(OR(C1091="buy",AND(C1091="Coin Deposit",E1091&lt;&gt;"")),SUMIFS($F:$F,$D:$D,D1091,$C:$C,"sell"),0)</f>
        <v>0</v>
      </c>
      <c r="Y1091" s="131">
        <f>IF($D1091=Y$1,SUMIFS($H$3:$H1091,$G$3:$G1091,Y$1,$C$3:$C1091,"Sell"),0)</f>
        <v>0</v>
      </c>
      <c r="Z1091" s="131">
        <f t="shared" ref="Z1091:Z1154" si="190">IF($D1091=Z$1,SUMIFS($H:$H,$G:$G,Z$1,$C:$C,"Buy")+SUMIFS($H:$H,$G:$G,Z$1,$C:$C,"Coin Deposit",$E:$E,"&lt;&gt;"),0)</f>
        <v>0</v>
      </c>
      <c r="AA1091" s="131">
        <f>IF($D1091=AA$1,SUMIFS($H$3:$H1091,$G$3:$G1091,AA$1,$C$3:$C1091,"Sell"),0)</f>
        <v>0</v>
      </c>
      <c r="AB1091" s="131">
        <f t="shared" ref="AB1091:AB1154" si="191">IF($D1091=AB$1,SUMIFS($H:$H,$G:$G,AB$1,$C:$C,"Buy")+SUMIFS($H:$H,$G:$G,AB$1,$C:$C,"Coin Deposit",$E:$E,"&lt;&gt;"),0)</f>
        <v>0</v>
      </c>
      <c r="AC1091" s="131">
        <f>SUMIFS('Deductions and Deposits'!$H:$H,'Deductions and Deposits'!$G:$G,D1091,'Deductions and Deposits'!$F:$F,"&lt;="&amp;B1091)+SUMIFS($F$3:F1091,$D$3:D1091,D1091,$C$3:C1091,"Coin Deposit",$E$3:E1091,"")</f>
        <v>0</v>
      </c>
      <c r="AD1091" s="131">
        <f>SUMIFS('Deductions and Deposits'!$D:$D,'Deductions and Deposits'!$C:$C,D1091)+SUMIFS($F:$F,$D:$D,D1091,$C:$C,"Coin Deduction")</f>
        <v>0</v>
      </c>
      <c r="AE1091" s="131">
        <f>Table5[[#This Row],[Column4]]+Table5[[#This Row],[Column14]]+Table5[[#This Row],[Column19]]+Table5[[#This Row],[Column12]]</f>
        <v>0</v>
      </c>
      <c r="AF1091" s="131">
        <f>Table5[[#This Row],[Column5]]+Table5[[#This Row],[Column13]]+Table5[[#This Row],[Column21]]+Table5[[#This Row],[Column18]]</f>
        <v>0</v>
      </c>
      <c r="AG1091" s="131">
        <f t="shared" ref="AG1091:AG1154" si="192">IF(AND((AC1091+Y1091+AA1091)&gt;AF1091,OR(C1091="buy",AND(C1091="Coin Deposit",E1091&lt;&gt;""))),(AC1091+Y1091+AA1091)-AF1091,0)</f>
        <v>0</v>
      </c>
      <c r="AH1091" s="131">
        <f t="shared" ref="AH1091:AH1154" si="193">IF(AND(AE1091&gt;AF1091,OR(C1091="buy",AND(C1091="Coin Deposit",E1091&lt;&gt;""))),AE1091-AF1091,0)</f>
        <v>0</v>
      </c>
      <c r="AI1091" s="131">
        <f>Table5[[#This Row],[Column17]]-Table5[[#This Row],[Column20]]</f>
        <v>0</v>
      </c>
      <c r="AJ1091" s="131">
        <f t="shared" ref="AJ1091:AJ1154" si="194">IF(AI1091&gt;F1091,F1091,AI1091)</f>
        <v>0</v>
      </c>
      <c r="AK1091" s="131">
        <f t="shared" si="187"/>
        <v>0</v>
      </c>
      <c r="AL1091" s="131">
        <f t="shared" ref="AL1091:AL1154" si="195">IFERROR(SUMIFS($AK:$AK,$D:$D,D1091)/SUMIFS($AJ:$AJ,$D:$D,D1091),0)</f>
        <v>0</v>
      </c>
      <c r="AM1091" s="131" t="str">
        <f t="shared" ref="AM1091:AM1154" si="196">C1091&amp;D1091</f>
        <v/>
      </c>
      <c r="AN1091" s="131" t="str">
        <f t="shared" ref="AN1091:AN1154" ca="1" si="197">OFFSET(AM1091,COUNTA($AM:$AM)-ROW()-(ROW()-ROW($AN$2)-1),)</f>
        <v/>
      </c>
    </row>
    <row r="1092" spans="1:40" ht="20.25" customHeight="1" x14ac:dyDescent="0.3">
      <c r="A1092" s="127"/>
      <c r="B1092" s="164"/>
      <c r="C1092" s="139"/>
      <c r="D1092" s="140"/>
      <c r="E1092" s="139"/>
      <c r="F1092" s="139"/>
      <c r="G1092" s="140"/>
      <c r="H1092" s="139"/>
      <c r="I1092" s="129"/>
      <c r="L1092" s="128"/>
      <c r="M1092" s="128"/>
      <c r="N1092" s="128"/>
      <c r="O1092" s="128"/>
      <c r="P1092" s="128"/>
      <c r="Q1092" s="128"/>
      <c r="R1092" s="128"/>
      <c r="S1092" s="128"/>
      <c r="T1092" s="120">
        <f t="shared" si="188"/>
        <v>0</v>
      </c>
      <c r="U1092" s="131"/>
      <c r="V1092" s="131"/>
      <c r="W1092" s="131">
        <f>SUMIFS($F$3:F1092,$D$3:D1092,D1092,$C$3:C1092,"Buy")+SUMIFS($F$3:F1092,$D$3:D1092,D1092,$C$3:C1092,"Coin Deposit",$E$3:E1092,"&lt;&gt;")</f>
        <v>0</v>
      </c>
      <c r="X1092" s="131">
        <f t="shared" si="189"/>
        <v>0</v>
      </c>
      <c r="Y1092" s="131">
        <f>IF($D1092=Y$1,SUMIFS($H$3:$H1092,$G$3:$G1092,Y$1,$C$3:$C1092,"Sell"),0)</f>
        <v>0</v>
      </c>
      <c r="Z1092" s="131">
        <f t="shared" si="190"/>
        <v>0</v>
      </c>
      <c r="AA1092" s="131">
        <f>IF($D1092=AA$1,SUMIFS($H$3:$H1092,$G$3:$G1092,AA$1,$C$3:$C1092,"Sell"),0)</f>
        <v>0</v>
      </c>
      <c r="AB1092" s="131">
        <f t="shared" si="191"/>
        <v>0</v>
      </c>
      <c r="AC1092" s="131">
        <f>SUMIFS('Deductions and Deposits'!$H:$H,'Deductions and Deposits'!$G:$G,D1092,'Deductions and Deposits'!$F:$F,"&lt;="&amp;B1092)+SUMIFS($F$3:F1092,$D$3:D1092,D1092,$C$3:C1092,"Coin Deposit",$E$3:E1092,"")</f>
        <v>0</v>
      </c>
      <c r="AD1092" s="131">
        <f>SUMIFS('Deductions and Deposits'!$D:$D,'Deductions and Deposits'!$C:$C,D1092)+SUMIFS($F:$F,$D:$D,D1092,$C:$C,"Coin Deduction")</f>
        <v>0</v>
      </c>
      <c r="AE1092" s="131">
        <f>Table5[[#This Row],[Column4]]+Table5[[#This Row],[Column14]]+Table5[[#This Row],[Column19]]+Table5[[#This Row],[Column12]]</f>
        <v>0</v>
      </c>
      <c r="AF1092" s="131">
        <f>Table5[[#This Row],[Column5]]+Table5[[#This Row],[Column13]]+Table5[[#This Row],[Column21]]+Table5[[#This Row],[Column18]]</f>
        <v>0</v>
      </c>
      <c r="AG1092" s="131">
        <f t="shared" si="192"/>
        <v>0</v>
      </c>
      <c r="AH1092" s="131">
        <f t="shared" si="193"/>
        <v>0</v>
      </c>
      <c r="AI1092" s="131">
        <f>Table5[[#This Row],[Column17]]-Table5[[#This Row],[Column20]]</f>
        <v>0</v>
      </c>
      <c r="AJ1092" s="131">
        <f t="shared" si="194"/>
        <v>0</v>
      </c>
      <c r="AK1092" s="131">
        <f t="shared" si="187"/>
        <v>0</v>
      </c>
      <c r="AL1092" s="131">
        <f t="shared" si="195"/>
        <v>0</v>
      </c>
      <c r="AM1092" s="131" t="str">
        <f t="shared" si="196"/>
        <v/>
      </c>
      <c r="AN1092" s="131" t="str">
        <f t="shared" ca="1" si="197"/>
        <v/>
      </c>
    </row>
    <row r="1093" spans="1:40" ht="20.25" customHeight="1" x14ac:dyDescent="0.3">
      <c r="A1093" s="127"/>
      <c r="B1093" s="164"/>
      <c r="C1093" s="139"/>
      <c r="D1093" s="140"/>
      <c r="E1093" s="139"/>
      <c r="F1093" s="139"/>
      <c r="G1093" s="140"/>
      <c r="H1093" s="139"/>
      <c r="I1093" s="129"/>
      <c r="L1093" s="128"/>
      <c r="M1093" s="128"/>
      <c r="N1093" s="128"/>
      <c r="O1093" s="128"/>
      <c r="P1093" s="128"/>
      <c r="Q1093" s="128"/>
      <c r="R1093" s="128"/>
      <c r="S1093" s="128"/>
      <c r="T1093" s="120">
        <f t="shared" si="188"/>
        <v>0</v>
      </c>
      <c r="U1093" s="131"/>
      <c r="V1093" s="131"/>
      <c r="W1093" s="131">
        <f>SUMIFS($F$3:F1093,$D$3:D1093,D1093,$C$3:C1093,"Buy")+SUMIFS($F$3:F1093,$D$3:D1093,D1093,$C$3:C1093,"Coin Deposit",$E$3:E1093,"&lt;&gt;")</f>
        <v>0</v>
      </c>
      <c r="X1093" s="131">
        <f t="shared" si="189"/>
        <v>0</v>
      </c>
      <c r="Y1093" s="131">
        <f>IF($D1093=Y$1,SUMIFS($H$3:$H1093,$G$3:$G1093,Y$1,$C$3:$C1093,"Sell"),0)</f>
        <v>0</v>
      </c>
      <c r="Z1093" s="131">
        <f t="shared" si="190"/>
        <v>0</v>
      </c>
      <c r="AA1093" s="131">
        <f>IF($D1093=AA$1,SUMIFS($H$3:$H1093,$G$3:$G1093,AA$1,$C$3:$C1093,"Sell"),0)</f>
        <v>0</v>
      </c>
      <c r="AB1093" s="131">
        <f t="shared" si="191"/>
        <v>0</v>
      </c>
      <c r="AC1093" s="131">
        <f>SUMIFS('Deductions and Deposits'!$H:$H,'Deductions and Deposits'!$G:$G,D1093,'Deductions and Deposits'!$F:$F,"&lt;="&amp;B1093)+SUMIFS($F$3:F1093,$D$3:D1093,D1093,$C$3:C1093,"Coin Deposit",$E$3:E1093,"")</f>
        <v>0</v>
      </c>
      <c r="AD1093" s="131">
        <f>SUMIFS('Deductions and Deposits'!$D:$D,'Deductions and Deposits'!$C:$C,D1093)+SUMIFS($F:$F,$D:$D,D1093,$C:$C,"Coin Deduction")</f>
        <v>0</v>
      </c>
      <c r="AE1093" s="131">
        <f>Table5[[#This Row],[Column4]]+Table5[[#This Row],[Column14]]+Table5[[#This Row],[Column19]]+Table5[[#This Row],[Column12]]</f>
        <v>0</v>
      </c>
      <c r="AF1093" s="131">
        <f>Table5[[#This Row],[Column5]]+Table5[[#This Row],[Column13]]+Table5[[#This Row],[Column21]]+Table5[[#This Row],[Column18]]</f>
        <v>0</v>
      </c>
      <c r="AG1093" s="131">
        <f t="shared" si="192"/>
        <v>0</v>
      </c>
      <c r="AH1093" s="131">
        <f t="shared" si="193"/>
        <v>0</v>
      </c>
      <c r="AI1093" s="131">
        <f>Table5[[#This Row],[Column17]]-Table5[[#This Row],[Column20]]</f>
        <v>0</v>
      </c>
      <c r="AJ1093" s="131">
        <f t="shared" si="194"/>
        <v>0</v>
      </c>
      <c r="AK1093" s="131">
        <f t="shared" si="187"/>
        <v>0</v>
      </c>
      <c r="AL1093" s="131">
        <f t="shared" si="195"/>
        <v>0</v>
      </c>
      <c r="AM1093" s="131" t="str">
        <f t="shared" si="196"/>
        <v/>
      </c>
      <c r="AN1093" s="131" t="str">
        <f t="shared" ca="1" si="197"/>
        <v/>
      </c>
    </row>
    <row r="1094" spans="1:40" ht="20.25" customHeight="1" x14ac:dyDescent="0.3">
      <c r="A1094" s="127"/>
      <c r="B1094" s="164"/>
      <c r="C1094" s="139"/>
      <c r="D1094" s="140"/>
      <c r="E1094" s="139"/>
      <c r="F1094" s="139"/>
      <c r="G1094" s="140"/>
      <c r="H1094" s="139"/>
      <c r="I1094" s="129"/>
      <c r="L1094" s="128"/>
      <c r="M1094" s="128"/>
      <c r="N1094" s="128"/>
      <c r="O1094" s="128"/>
      <c r="P1094" s="128"/>
      <c r="Q1094" s="128"/>
      <c r="R1094" s="128"/>
      <c r="S1094" s="128"/>
      <c r="T1094" s="120">
        <f t="shared" si="188"/>
        <v>0</v>
      </c>
      <c r="U1094" s="131"/>
      <c r="V1094" s="131"/>
      <c r="W1094" s="131">
        <f>SUMIFS($F$3:F1094,$D$3:D1094,D1094,$C$3:C1094,"Buy")+SUMIFS($F$3:F1094,$D$3:D1094,D1094,$C$3:C1094,"Coin Deposit",$E$3:E1094,"&lt;&gt;")</f>
        <v>0</v>
      </c>
      <c r="X1094" s="131">
        <f t="shared" si="189"/>
        <v>0</v>
      </c>
      <c r="Y1094" s="131">
        <f>IF($D1094=Y$1,SUMIFS($H$3:$H1094,$G$3:$G1094,Y$1,$C$3:$C1094,"Sell"),0)</f>
        <v>0</v>
      </c>
      <c r="Z1094" s="131">
        <f t="shared" si="190"/>
        <v>0</v>
      </c>
      <c r="AA1094" s="131">
        <f>IF($D1094=AA$1,SUMIFS($H$3:$H1094,$G$3:$G1094,AA$1,$C$3:$C1094,"Sell"),0)</f>
        <v>0</v>
      </c>
      <c r="AB1094" s="131">
        <f t="shared" si="191"/>
        <v>0</v>
      </c>
      <c r="AC1094" s="131">
        <f>SUMIFS('Deductions and Deposits'!$H:$H,'Deductions and Deposits'!$G:$G,D1094,'Deductions and Deposits'!$F:$F,"&lt;="&amp;B1094)+SUMIFS($F$3:F1094,$D$3:D1094,D1094,$C$3:C1094,"Coin Deposit",$E$3:E1094,"")</f>
        <v>0</v>
      </c>
      <c r="AD1094" s="131">
        <f>SUMIFS('Deductions and Deposits'!$D:$D,'Deductions and Deposits'!$C:$C,D1094)+SUMIFS($F:$F,$D:$D,D1094,$C:$C,"Coin Deduction")</f>
        <v>0</v>
      </c>
      <c r="AE1094" s="131">
        <f>Table5[[#This Row],[Column4]]+Table5[[#This Row],[Column14]]+Table5[[#This Row],[Column19]]+Table5[[#This Row],[Column12]]</f>
        <v>0</v>
      </c>
      <c r="AF1094" s="131">
        <f>Table5[[#This Row],[Column5]]+Table5[[#This Row],[Column13]]+Table5[[#This Row],[Column21]]+Table5[[#This Row],[Column18]]</f>
        <v>0</v>
      </c>
      <c r="AG1094" s="131">
        <f t="shared" si="192"/>
        <v>0</v>
      </c>
      <c r="AH1094" s="131">
        <f t="shared" si="193"/>
        <v>0</v>
      </c>
      <c r="AI1094" s="131">
        <f>Table5[[#This Row],[Column17]]-Table5[[#This Row],[Column20]]</f>
        <v>0</v>
      </c>
      <c r="AJ1094" s="131">
        <f t="shared" si="194"/>
        <v>0</v>
      </c>
      <c r="AK1094" s="131">
        <f t="shared" si="187"/>
        <v>0</v>
      </c>
      <c r="AL1094" s="131">
        <f t="shared" si="195"/>
        <v>0</v>
      </c>
      <c r="AM1094" s="131" t="str">
        <f t="shared" si="196"/>
        <v/>
      </c>
      <c r="AN1094" s="131" t="str">
        <f t="shared" ca="1" si="197"/>
        <v/>
      </c>
    </row>
    <row r="1095" spans="1:40" ht="20.25" customHeight="1" x14ac:dyDescent="0.3">
      <c r="A1095" s="127"/>
      <c r="B1095" s="164"/>
      <c r="C1095" s="139"/>
      <c r="D1095" s="140"/>
      <c r="E1095" s="139"/>
      <c r="F1095" s="139"/>
      <c r="G1095" s="140"/>
      <c r="H1095" s="139"/>
      <c r="I1095" s="129"/>
      <c r="L1095" s="128"/>
      <c r="M1095" s="128"/>
      <c r="N1095" s="128"/>
      <c r="O1095" s="128"/>
      <c r="P1095" s="128"/>
      <c r="Q1095" s="128"/>
      <c r="R1095" s="128"/>
      <c r="S1095" s="128"/>
      <c r="T1095" s="120">
        <f t="shared" si="188"/>
        <v>0</v>
      </c>
      <c r="U1095" s="131"/>
      <c r="V1095" s="131"/>
      <c r="W1095" s="131">
        <f>SUMIFS($F$3:F1095,$D$3:D1095,D1095,$C$3:C1095,"Buy")+SUMIFS($F$3:F1095,$D$3:D1095,D1095,$C$3:C1095,"Coin Deposit",$E$3:E1095,"&lt;&gt;")</f>
        <v>0</v>
      </c>
      <c r="X1095" s="131">
        <f t="shared" si="189"/>
        <v>0</v>
      </c>
      <c r="Y1095" s="131">
        <f>IF($D1095=Y$1,SUMIFS($H$3:$H1095,$G$3:$G1095,Y$1,$C$3:$C1095,"Sell"),0)</f>
        <v>0</v>
      </c>
      <c r="Z1095" s="131">
        <f t="shared" si="190"/>
        <v>0</v>
      </c>
      <c r="AA1095" s="131">
        <f>IF($D1095=AA$1,SUMIFS($H$3:$H1095,$G$3:$G1095,AA$1,$C$3:$C1095,"Sell"),0)</f>
        <v>0</v>
      </c>
      <c r="AB1095" s="131">
        <f t="shared" si="191"/>
        <v>0</v>
      </c>
      <c r="AC1095" s="131">
        <f>SUMIFS('Deductions and Deposits'!$H:$H,'Deductions and Deposits'!$G:$G,D1095,'Deductions and Deposits'!$F:$F,"&lt;="&amp;B1095)+SUMIFS($F$3:F1095,$D$3:D1095,D1095,$C$3:C1095,"Coin Deposit",$E$3:E1095,"")</f>
        <v>0</v>
      </c>
      <c r="AD1095" s="131">
        <f>SUMIFS('Deductions and Deposits'!$D:$D,'Deductions and Deposits'!$C:$C,D1095)+SUMIFS($F:$F,$D:$D,D1095,$C:$C,"Coin Deduction")</f>
        <v>0</v>
      </c>
      <c r="AE1095" s="131">
        <f>Table5[[#This Row],[Column4]]+Table5[[#This Row],[Column14]]+Table5[[#This Row],[Column19]]+Table5[[#This Row],[Column12]]</f>
        <v>0</v>
      </c>
      <c r="AF1095" s="131">
        <f>Table5[[#This Row],[Column5]]+Table5[[#This Row],[Column13]]+Table5[[#This Row],[Column21]]+Table5[[#This Row],[Column18]]</f>
        <v>0</v>
      </c>
      <c r="AG1095" s="131">
        <f t="shared" si="192"/>
        <v>0</v>
      </c>
      <c r="AH1095" s="131">
        <f t="shared" si="193"/>
        <v>0</v>
      </c>
      <c r="AI1095" s="131">
        <f>Table5[[#This Row],[Column17]]-Table5[[#This Row],[Column20]]</f>
        <v>0</v>
      </c>
      <c r="AJ1095" s="131">
        <f t="shared" si="194"/>
        <v>0</v>
      </c>
      <c r="AK1095" s="131">
        <f t="shared" si="187"/>
        <v>0</v>
      </c>
      <c r="AL1095" s="131">
        <f t="shared" si="195"/>
        <v>0</v>
      </c>
      <c r="AM1095" s="131" t="str">
        <f t="shared" si="196"/>
        <v/>
      </c>
      <c r="AN1095" s="131" t="str">
        <f t="shared" ca="1" si="197"/>
        <v/>
      </c>
    </row>
    <row r="1096" spans="1:40" ht="20.25" customHeight="1" x14ac:dyDescent="0.3">
      <c r="A1096" s="127"/>
      <c r="B1096" s="164"/>
      <c r="C1096" s="139"/>
      <c r="D1096" s="140"/>
      <c r="E1096" s="139"/>
      <c r="F1096" s="139"/>
      <c r="G1096" s="140"/>
      <c r="H1096" s="139"/>
      <c r="I1096" s="129"/>
      <c r="L1096" s="128"/>
      <c r="M1096" s="128"/>
      <c r="N1096" s="128"/>
      <c r="O1096" s="128"/>
      <c r="P1096" s="128"/>
      <c r="Q1096" s="128"/>
      <c r="R1096" s="128"/>
      <c r="S1096" s="128"/>
      <c r="T1096" s="120">
        <f t="shared" si="188"/>
        <v>0</v>
      </c>
      <c r="U1096" s="131"/>
      <c r="V1096" s="131"/>
      <c r="W1096" s="131">
        <f>SUMIFS($F$3:F1096,$D$3:D1096,D1096,$C$3:C1096,"Buy")+SUMIFS($F$3:F1096,$D$3:D1096,D1096,$C$3:C1096,"Coin Deposit",$E$3:E1096,"&lt;&gt;")</f>
        <v>0</v>
      </c>
      <c r="X1096" s="131">
        <f t="shared" si="189"/>
        <v>0</v>
      </c>
      <c r="Y1096" s="131">
        <f>IF($D1096=Y$1,SUMIFS($H$3:$H1096,$G$3:$G1096,Y$1,$C$3:$C1096,"Sell"),0)</f>
        <v>0</v>
      </c>
      <c r="Z1096" s="131">
        <f t="shared" si="190"/>
        <v>0</v>
      </c>
      <c r="AA1096" s="131">
        <f>IF($D1096=AA$1,SUMIFS($H$3:$H1096,$G$3:$G1096,AA$1,$C$3:$C1096,"Sell"),0)</f>
        <v>0</v>
      </c>
      <c r="AB1096" s="131">
        <f t="shared" si="191"/>
        <v>0</v>
      </c>
      <c r="AC1096" s="131">
        <f>SUMIFS('Deductions and Deposits'!$H:$H,'Deductions and Deposits'!$G:$G,D1096,'Deductions and Deposits'!$F:$F,"&lt;="&amp;B1096)+SUMIFS($F$3:F1096,$D$3:D1096,D1096,$C$3:C1096,"Coin Deposit",$E$3:E1096,"")</f>
        <v>0</v>
      </c>
      <c r="AD1096" s="131">
        <f>SUMIFS('Deductions and Deposits'!$D:$D,'Deductions and Deposits'!$C:$C,D1096)+SUMIFS($F:$F,$D:$D,D1096,$C:$C,"Coin Deduction")</f>
        <v>0</v>
      </c>
      <c r="AE1096" s="131">
        <f>Table5[[#This Row],[Column4]]+Table5[[#This Row],[Column14]]+Table5[[#This Row],[Column19]]+Table5[[#This Row],[Column12]]</f>
        <v>0</v>
      </c>
      <c r="AF1096" s="131">
        <f>Table5[[#This Row],[Column5]]+Table5[[#This Row],[Column13]]+Table5[[#This Row],[Column21]]+Table5[[#This Row],[Column18]]</f>
        <v>0</v>
      </c>
      <c r="AG1096" s="131">
        <f t="shared" si="192"/>
        <v>0</v>
      </c>
      <c r="AH1096" s="131">
        <f t="shared" si="193"/>
        <v>0</v>
      </c>
      <c r="AI1096" s="131">
        <f>Table5[[#This Row],[Column17]]-Table5[[#This Row],[Column20]]</f>
        <v>0</v>
      </c>
      <c r="AJ1096" s="131">
        <f t="shared" si="194"/>
        <v>0</v>
      </c>
      <c r="AK1096" s="131">
        <f t="shared" si="187"/>
        <v>0</v>
      </c>
      <c r="AL1096" s="131">
        <f t="shared" si="195"/>
        <v>0</v>
      </c>
      <c r="AM1096" s="131" t="str">
        <f t="shared" si="196"/>
        <v/>
      </c>
      <c r="AN1096" s="131" t="str">
        <f t="shared" ca="1" si="197"/>
        <v/>
      </c>
    </row>
    <row r="1097" spans="1:40" ht="20.25" customHeight="1" x14ac:dyDescent="0.3">
      <c r="A1097" s="127"/>
      <c r="B1097" s="164"/>
      <c r="C1097" s="139"/>
      <c r="D1097" s="140"/>
      <c r="E1097" s="139"/>
      <c r="F1097" s="139"/>
      <c r="G1097" s="140"/>
      <c r="H1097" s="139"/>
      <c r="I1097" s="129"/>
      <c r="L1097" s="128"/>
      <c r="M1097" s="128"/>
      <c r="N1097" s="128"/>
      <c r="O1097" s="128"/>
      <c r="P1097" s="128"/>
      <c r="Q1097" s="128"/>
      <c r="R1097" s="128"/>
      <c r="S1097" s="128"/>
      <c r="T1097" s="120">
        <f t="shared" si="188"/>
        <v>0</v>
      </c>
      <c r="U1097" s="131"/>
      <c r="V1097" s="131"/>
      <c r="W1097" s="131">
        <f>SUMIFS($F$3:F1097,$D$3:D1097,D1097,$C$3:C1097,"Buy")+SUMIFS($F$3:F1097,$D$3:D1097,D1097,$C$3:C1097,"Coin Deposit",$E$3:E1097,"&lt;&gt;")</f>
        <v>0</v>
      </c>
      <c r="X1097" s="131">
        <f t="shared" si="189"/>
        <v>0</v>
      </c>
      <c r="Y1097" s="131">
        <f>IF($D1097=Y$1,SUMIFS($H$3:$H1097,$G$3:$G1097,Y$1,$C$3:$C1097,"Sell"),0)</f>
        <v>0</v>
      </c>
      <c r="Z1097" s="131">
        <f t="shared" si="190"/>
        <v>0</v>
      </c>
      <c r="AA1097" s="131">
        <f>IF($D1097=AA$1,SUMIFS($H$3:$H1097,$G$3:$G1097,AA$1,$C$3:$C1097,"Sell"),0)</f>
        <v>0</v>
      </c>
      <c r="AB1097" s="131">
        <f t="shared" si="191"/>
        <v>0</v>
      </c>
      <c r="AC1097" s="131">
        <f>SUMIFS('Deductions and Deposits'!$H:$H,'Deductions and Deposits'!$G:$G,D1097,'Deductions and Deposits'!$F:$F,"&lt;="&amp;B1097)+SUMIFS($F$3:F1097,$D$3:D1097,D1097,$C$3:C1097,"Coin Deposit",$E$3:E1097,"")</f>
        <v>0</v>
      </c>
      <c r="AD1097" s="131">
        <f>SUMIFS('Deductions and Deposits'!$D:$D,'Deductions and Deposits'!$C:$C,D1097)+SUMIFS($F:$F,$D:$D,D1097,$C:$C,"Coin Deduction")</f>
        <v>0</v>
      </c>
      <c r="AE1097" s="131">
        <f>Table5[[#This Row],[Column4]]+Table5[[#This Row],[Column14]]+Table5[[#This Row],[Column19]]+Table5[[#This Row],[Column12]]</f>
        <v>0</v>
      </c>
      <c r="AF1097" s="131">
        <f>Table5[[#This Row],[Column5]]+Table5[[#This Row],[Column13]]+Table5[[#This Row],[Column21]]+Table5[[#This Row],[Column18]]</f>
        <v>0</v>
      </c>
      <c r="AG1097" s="131">
        <f t="shared" si="192"/>
        <v>0</v>
      </c>
      <c r="AH1097" s="131">
        <f t="shared" si="193"/>
        <v>0</v>
      </c>
      <c r="AI1097" s="131">
        <f>Table5[[#This Row],[Column17]]-Table5[[#This Row],[Column20]]</f>
        <v>0</v>
      </c>
      <c r="AJ1097" s="131">
        <f t="shared" si="194"/>
        <v>0</v>
      </c>
      <c r="AK1097" s="131">
        <f t="shared" si="187"/>
        <v>0</v>
      </c>
      <c r="AL1097" s="131">
        <f t="shared" si="195"/>
        <v>0</v>
      </c>
      <c r="AM1097" s="131" t="str">
        <f t="shared" si="196"/>
        <v/>
      </c>
      <c r="AN1097" s="131" t="str">
        <f t="shared" ca="1" si="197"/>
        <v/>
      </c>
    </row>
    <row r="1098" spans="1:40" ht="20.25" customHeight="1" x14ac:dyDescent="0.3">
      <c r="A1098" s="127"/>
      <c r="B1098" s="164"/>
      <c r="C1098" s="139"/>
      <c r="D1098" s="140"/>
      <c r="E1098" s="139"/>
      <c r="F1098" s="139"/>
      <c r="G1098" s="140"/>
      <c r="H1098" s="139"/>
      <c r="I1098" s="129"/>
      <c r="L1098" s="128"/>
      <c r="M1098" s="128"/>
      <c r="N1098" s="128"/>
      <c r="O1098" s="128"/>
      <c r="P1098" s="128"/>
      <c r="Q1098" s="128"/>
      <c r="R1098" s="128"/>
      <c r="S1098" s="128"/>
      <c r="T1098" s="120">
        <f t="shared" si="188"/>
        <v>0</v>
      </c>
      <c r="U1098" s="131"/>
      <c r="V1098" s="131"/>
      <c r="W1098" s="131">
        <f>SUMIFS($F$3:F1098,$D$3:D1098,D1098,$C$3:C1098,"Buy")+SUMIFS($F$3:F1098,$D$3:D1098,D1098,$C$3:C1098,"Coin Deposit",$E$3:E1098,"&lt;&gt;")</f>
        <v>0</v>
      </c>
      <c r="X1098" s="131">
        <f t="shared" si="189"/>
        <v>0</v>
      </c>
      <c r="Y1098" s="131">
        <f>IF($D1098=Y$1,SUMIFS($H$3:$H1098,$G$3:$G1098,Y$1,$C$3:$C1098,"Sell"),0)</f>
        <v>0</v>
      </c>
      <c r="Z1098" s="131">
        <f t="shared" si="190"/>
        <v>0</v>
      </c>
      <c r="AA1098" s="131">
        <f>IF($D1098=AA$1,SUMIFS($H$3:$H1098,$G$3:$G1098,AA$1,$C$3:$C1098,"Sell"),0)</f>
        <v>0</v>
      </c>
      <c r="AB1098" s="131">
        <f t="shared" si="191"/>
        <v>0</v>
      </c>
      <c r="AC1098" s="131">
        <f>SUMIFS('Deductions and Deposits'!$H:$H,'Deductions and Deposits'!$G:$G,D1098,'Deductions and Deposits'!$F:$F,"&lt;="&amp;B1098)+SUMIFS($F$3:F1098,$D$3:D1098,D1098,$C$3:C1098,"Coin Deposit",$E$3:E1098,"")</f>
        <v>0</v>
      </c>
      <c r="AD1098" s="131">
        <f>SUMIFS('Deductions and Deposits'!$D:$D,'Deductions and Deposits'!$C:$C,D1098)+SUMIFS($F:$F,$D:$D,D1098,$C:$C,"Coin Deduction")</f>
        <v>0</v>
      </c>
      <c r="AE1098" s="131">
        <f>Table5[[#This Row],[Column4]]+Table5[[#This Row],[Column14]]+Table5[[#This Row],[Column19]]+Table5[[#This Row],[Column12]]</f>
        <v>0</v>
      </c>
      <c r="AF1098" s="131">
        <f>Table5[[#This Row],[Column5]]+Table5[[#This Row],[Column13]]+Table5[[#This Row],[Column21]]+Table5[[#This Row],[Column18]]</f>
        <v>0</v>
      </c>
      <c r="AG1098" s="131">
        <f t="shared" si="192"/>
        <v>0</v>
      </c>
      <c r="AH1098" s="131">
        <f t="shared" si="193"/>
        <v>0</v>
      </c>
      <c r="AI1098" s="131">
        <f>Table5[[#This Row],[Column17]]-Table5[[#This Row],[Column20]]</f>
        <v>0</v>
      </c>
      <c r="AJ1098" s="131">
        <f t="shared" si="194"/>
        <v>0</v>
      </c>
      <c r="AK1098" s="131">
        <f t="shared" si="187"/>
        <v>0</v>
      </c>
      <c r="AL1098" s="131">
        <f t="shared" si="195"/>
        <v>0</v>
      </c>
      <c r="AM1098" s="131" t="str">
        <f t="shared" si="196"/>
        <v/>
      </c>
      <c r="AN1098" s="131" t="str">
        <f t="shared" ca="1" si="197"/>
        <v/>
      </c>
    </row>
    <row r="1099" spans="1:40" ht="20.25" customHeight="1" x14ac:dyDescent="0.3">
      <c r="A1099" s="127"/>
      <c r="B1099" s="164"/>
      <c r="C1099" s="139"/>
      <c r="D1099" s="140"/>
      <c r="E1099" s="139"/>
      <c r="F1099" s="139"/>
      <c r="G1099" s="140"/>
      <c r="H1099" s="139"/>
      <c r="I1099" s="129"/>
      <c r="L1099" s="128"/>
      <c r="M1099" s="128"/>
      <c r="N1099" s="128"/>
      <c r="O1099" s="128"/>
      <c r="P1099" s="128"/>
      <c r="Q1099" s="128"/>
      <c r="R1099" s="128"/>
      <c r="S1099" s="128"/>
      <c r="T1099" s="120">
        <f t="shared" si="188"/>
        <v>0</v>
      </c>
      <c r="U1099" s="131"/>
      <c r="V1099" s="131"/>
      <c r="W1099" s="131">
        <f>SUMIFS($F$3:F1099,$D$3:D1099,D1099,$C$3:C1099,"Buy")+SUMIFS($F$3:F1099,$D$3:D1099,D1099,$C$3:C1099,"Coin Deposit",$E$3:E1099,"&lt;&gt;")</f>
        <v>0</v>
      </c>
      <c r="X1099" s="131">
        <f t="shared" si="189"/>
        <v>0</v>
      </c>
      <c r="Y1099" s="131">
        <f>IF($D1099=Y$1,SUMIFS($H$3:$H1099,$G$3:$G1099,Y$1,$C$3:$C1099,"Sell"),0)</f>
        <v>0</v>
      </c>
      <c r="Z1099" s="131">
        <f t="shared" si="190"/>
        <v>0</v>
      </c>
      <c r="AA1099" s="131">
        <f>IF($D1099=AA$1,SUMIFS($H$3:$H1099,$G$3:$G1099,AA$1,$C$3:$C1099,"Sell"),0)</f>
        <v>0</v>
      </c>
      <c r="AB1099" s="131">
        <f t="shared" si="191"/>
        <v>0</v>
      </c>
      <c r="AC1099" s="131">
        <f>SUMIFS('Deductions and Deposits'!$H:$H,'Deductions and Deposits'!$G:$G,D1099,'Deductions and Deposits'!$F:$F,"&lt;="&amp;B1099)+SUMIFS($F$3:F1099,$D$3:D1099,D1099,$C$3:C1099,"Coin Deposit",$E$3:E1099,"")</f>
        <v>0</v>
      </c>
      <c r="AD1099" s="131">
        <f>SUMIFS('Deductions and Deposits'!$D:$D,'Deductions and Deposits'!$C:$C,D1099)+SUMIFS($F:$F,$D:$D,D1099,$C:$C,"Coin Deduction")</f>
        <v>0</v>
      </c>
      <c r="AE1099" s="131">
        <f>Table5[[#This Row],[Column4]]+Table5[[#This Row],[Column14]]+Table5[[#This Row],[Column19]]+Table5[[#This Row],[Column12]]</f>
        <v>0</v>
      </c>
      <c r="AF1099" s="131">
        <f>Table5[[#This Row],[Column5]]+Table5[[#This Row],[Column13]]+Table5[[#This Row],[Column21]]+Table5[[#This Row],[Column18]]</f>
        <v>0</v>
      </c>
      <c r="AG1099" s="131">
        <f t="shared" si="192"/>
        <v>0</v>
      </c>
      <c r="AH1099" s="131">
        <f t="shared" si="193"/>
        <v>0</v>
      </c>
      <c r="AI1099" s="131">
        <f>Table5[[#This Row],[Column17]]-Table5[[#This Row],[Column20]]</f>
        <v>0</v>
      </c>
      <c r="AJ1099" s="131">
        <f t="shared" si="194"/>
        <v>0</v>
      </c>
      <c r="AK1099" s="131">
        <f t="shared" si="187"/>
        <v>0</v>
      </c>
      <c r="AL1099" s="131">
        <f t="shared" si="195"/>
        <v>0</v>
      </c>
      <c r="AM1099" s="131" t="str">
        <f t="shared" si="196"/>
        <v/>
      </c>
      <c r="AN1099" s="131" t="str">
        <f t="shared" ca="1" si="197"/>
        <v/>
      </c>
    </row>
    <row r="1100" spans="1:40" ht="20.25" customHeight="1" x14ac:dyDescent="0.3">
      <c r="A1100" s="127"/>
      <c r="B1100" s="164"/>
      <c r="C1100" s="139"/>
      <c r="D1100" s="140"/>
      <c r="E1100" s="139"/>
      <c r="F1100" s="139"/>
      <c r="G1100" s="140"/>
      <c r="H1100" s="139"/>
      <c r="I1100" s="129"/>
      <c r="L1100" s="128"/>
      <c r="M1100" s="128"/>
      <c r="N1100" s="128"/>
      <c r="O1100" s="128"/>
      <c r="P1100" s="128"/>
      <c r="Q1100" s="128"/>
      <c r="R1100" s="128"/>
      <c r="S1100" s="128"/>
      <c r="T1100" s="120">
        <f t="shared" si="188"/>
        <v>0</v>
      </c>
      <c r="U1100" s="131"/>
      <c r="V1100" s="131"/>
      <c r="W1100" s="131">
        <f>SUMIFS($F$3:F1100,$D$3:D1100,D1100,$C$3:C1100,"Buy")+SUMIFS($F$3:F1100,$D$3:D1100,D1100,$C$3:C1100,"Coin Deposit",$E$3:E1100,"&lt;&gt;")</f>
        <v>0</v>
      </c>
      <c r="X1100" s="131">
        <f t="shared" si="189"/>
        <v>0</v>
      </c>
      <c r="Y1100" s="131">
        <f>IF($D1100=Y$1,SUMIFS($H$3:$H1100,$G$3:$G1100,Y$1,$C$3:$C1100,"Sell"),0)</f>
        <v>0</v>
      </c>
      <c r="Z1100" s="131">
        <f t="shared" si="190"/>
        <v>0</v>
      </c>
      <c r="AA1100" s="131">
        <f>IF($D1100=AA$1,SUMIFS($H$3:$H1100,$G$3:$G1100,AA$1,$C$3:$C1100,"Sell"),0)</f>
        <v>0</v>
      </c>
      <c r="AB1100" s="131">
        <f t="shared" si="191"/>
        <v>0</v>
      </c>
      <c r="AC1100" s="131">
        <f>SUMIFS('Deductions and Deposits'!$H:$H,'Deductions and Deposits'!$G:$G,D1100,'Deductions and Deposits'!$F:$F,"&lt;="&amp;B1100)+SUMIFS($F$3:F1100,$D$3:D1100,D1100,$C$3:C1100,"Coin Deposit",$E$3:E1100,"")</f>
        <v>0</v>
      </c>
      <c r="AD1100" s="131">
        <f>SUMIFS('Deductions and Deposits'!$D:$D,'Deductions and Deposits'!$C:$C,D1100)+SUMIFS($F:$F,$D:$D,D1100,$C:$C,"Coin Deduction")</f>
        <v>0</v>
      </c>
      <c r="AE1100" s="131">
        <f>Table5[[#This Row],[Column4]]+Table5[[#This Row],[Column14]]+Table5[[#This Row],[Column19]]+Table5[[#This Row],[Column12]]</f>
        <v>0</v>
      </c>
      <c r="AF1100" s="131">
        <f>Table5[[#This Row],[Column5]]+Table5[[#This Row],[Column13]]+Table5[[#This Row],[Column21]]+Table5[[#This Row],[Column18]]</f>
        <v>0</v>
      </c>
      <c r="AG1100" s="131">
        <f t="shared" si="192"/>
        <v>0</v>
      </c>
      <c r="AH1100" s="131">
        <f t="shared" si="193"/>
        <v>0</v>
      </c>
      <c r="AI1100" s="131">
        <f>Table5[[#This Row],[Column17]]-Table5[[#This Row],[Column20]]</f>
        <v>0</v>
      </c>
      <c r="AJ1100" s="131">
        <f t="shared" si="194"/>
        <v>0</v>
      </c>
      <c r="AK1100" s="131">
        <f t="shared" si="187"/>
        <v>0</v>
      </c>
      <c r="AL1100" s="131">
        <f t="shared" si="195"/>
        <v>0</v>
      </c>
      <c r="AM1100" s="131" t="str">
        <f t="shared" si="196"/>
        <v/>
      </c>
      <c r="AN1100" s="131" t="str">
        <f t="shared" ca="1" si="197"/>
        <v/>
      </c>
    </row>
    <row r="1101" spans="1:40" ht="20.25" customHeight="1" x14ac:dyDescent="0.3">
      <c r="A1101" s="127"/>
      <c r="B1101" s="164"/>
      <c r="C1101" s="139"/>
      <c r="D1101" s="140"/>
      <c r="E1101" s="139"/>
      <c r="F1101" s="139"/>
      <c r="G1101" s="140"/>
      <c r="H1101" s="139"/>
      <c r="I1101" s="129"/>
      <c r="L1101" s="128"/>
      <c r="M1101" s="128"/>
      <c r="N1101" s="128"/>
      <c r="O1101" s="128"/>
      <c r="P1101" s="128"/>
      <c r="Q1101" s="128"/>
      <c r="R1101" s="128"/>
      <c r="S1101" s="128"/>
      <c r="T1101" s="120">
        <f t="shared" si="188"/>
        <v>0</v>
      </c>
      <c r="U1101" s="131"/>
      <c r="V1101" s="131"/>
      <c r="W1101" s="131">
        <f>SUMIFS($F$3:F1101,$D$3:D1101,D1101,$C$3:C1101,"Buy")+SUMIFS($F$3:F1101,$D$3:D1101,D1101,$C$3:C1101,"Coin Deposit",$E$3:E1101,"&lt;&gt;")</f>
        <v>0</v>
      </c>
      <c r="X1101" s="131">
        <f t="shared" si="189"/>
        <v>0</v>
      </c>
      <c r="Y1101" s="131">
        <f>IF($D1101=Y$1,SUMIFS($H$3:$H1101,$G$3:$G1101,Y$1,$C$3:$C1101,"Sell"),0)</f>
        <v>0</v>
      </c>
      <c r="Z1101" s="131">
        <f t="shared" si="190"/>
        <v>0</v>
      </c>
      <c r="AA1101" s="131">
        <f>IF($D1101=AA$1,SUMIFS($H$3:$H1101,$G$3:$G1101,AA$1,$C$3:$C1101,"Sell"),0)</f>
        <v>0</v>
      </c>
      <c r="AB1101" s="131">
        <f t="shared" si="191"/>
        <v>0</v>
      </c>
      <c r="AC1101" s="131">
        <f>SUMIFS('Deductions and Deposits'!$H:$H,'Deductions and Deposits'!$G:$G,D1101,'Deductions and Deposits'!$F:$F,"&lt;="&amp;B1101)+SUMIFS($F$3:F1101,$D$3:D1101,D1101,$C$3:C1101,"Coin Deposit",$E$3:E1101,"")</f>
        <v>0</v>
      </c>
      <c r="AD1101" s="131">
        <f>SUMIFS('Deductions and Deposits'!$D:$D,'Deductions and Deposits'!$C:$C,D1101)+SUMIFS($F:$F,$D:$D,D1101,$C:$C,"Coin Deduction")</f>
        <v>0</v>
      </c>
      <c r="AE1101" s="131">
        <f>Table5[[#This Row],[Column4]]+Table5[[#This Row],[Column14]]+Table5[[#This Row],[Column19]]+Table5[[#This Row],[Column12]]</f>
        <v>0</v>
      </c>
      <c r="AF1101" s="131">
        <f>Table5[[#This Row],[Column5]]+Table5[[#This Row],[Column13]]+Table5[[#This Row],[Column21]]+Table5[[#This Row],[Column18]]</f>
        <v>0</v>
      </c>
      <c r="AG1101" s="131">
        <f t="shared" si="192"/>
        <v>0</v>
      </c>
      <c r="AH1101" s="131">
        <f t="shared" si="193"/>
        <v>0</v>
      </c>
      <c r="AI1101" s="131">
        <f>Table5[[#This Row],[Column17]]-Table5[[#This Row],[Column20]]</f>
        <v>0</v>
      </c>
      <c r="AJ1101" s="131">
        <f t="shared" si="194"/>
        <v>0</v>
      </c>
      <c r="AK1101" s="131">
        <f t="shared" si="187"/>
        <v>0</v>
      </c>
      <c r="AL1101" s="131">
        <f t="shared" si="195"/>
        <v>0</v>
      </c>
      <c r="AM1101" s="131" t="str">
        <f t="shared" si="196"/>
        <v/>
      </c>
      <c r="AN1101" s="131" t="str">
        <f t="shared" ca="1" si="197"/>
        <v/>
      </c>
    </row>
    <row r="1102" spans="1:40" ht="20.25" customHeight="1" x14ac:dyDescent="0.3">
      <c r="A1102" s="127"/>
      <c r="B1102" s="164"/>
      <c r="C1102" s="139"/>
      <c r="D1102" s="140"/>
      <c r="E1102" s="139"/>
      <c r="F1102" s="139"/>
      <c r="G1102" s="140"/>
      <c r="H1102" s="139"/>
      <c r="I1102" s="129"/>
      <c r="L1102" s="128"/>
      <c r="M1102" s="128"/>
      <c r="N1102" s="128"/>
      <c r="O1102" s="128"/>
      <c r="P1102" s="128"/>
      <c r="Q1102" s="128"/>
      <c r="R1102" s="128"/>
      <c r="S1102" s="128"/>
      <c r="T1102" s="120">
        <f t="shared" si="188"/>
        <v>0</v>
      </c>
      <c r="U1102" s="131"/>
      <c r="V1102" s="131"/>
      <c r="W1102" s="131">
        <f>SUMIFS($F$3:F1102,$D$3:D1102,D1102,$C$3:C1102,"Buy")+SUMIFS($F$3:F1102,$D$3:D1102,D1102,$C$3:C1102,"Coin Deposit",$E$3:E1102,"&lt;&gt;")</f>
        <v>0</v>
      </c>
      <c r="X1102" s="131">
        <f t="shared" si="189"/>
        <v>0</v>
      </c>
      <c r="Y1102" s="131">
        <f>IF($D1102=Y$1,SUMIFS($H$3:$H1102,$G$3:$G1102,Y$1,$C$3:$C1102,"Sell"),0)</f>
        <v>0</v>
      </c>
      <c r="Z1102" s="131">
        <f t="shared" si="190"/>
        <v>0</v>
      </c>
      <c r="AA1102" s="131">
        <f>IF($D1102=AA$1,SUMIFS($H$3:$H1102,$G$3:$G1102,AA$1,$C$3:$C1102,"Sell"),0)</f>
        <v>0</v>
      </c>
      <c r="AB1102" s="131">
        <f t="shared" si="191"/>
        <v>0</v>
      </c>
      <c r="AC1102" s="131">
        <f>SUMIFS('Deductions and Deposits'!$H:$H,'Deductions and Deposits'!$G:$G,D1102,'Deductions and Deposits'!$F:$F,"&lt;="&amp;B1102)+SUMIFS($F$3:F1102,$D$3:D1102,D1102,$C$3:C1102,"Coin Deposit",$E$3:E1102,"")</f>
        <v>0</v>
      </c>
      <c r="AD1102" s="131">
        <f>SUMIFS('Deductions and Deposits'!$D:$D,'Deductions and Deposits'!$C:$C,D1102)+SUMIFS($F:$F,$D:$D,D1102,$C:$C,"Coin Deduction")</f>
        <v>0</v>
      </c>
      <c r="AE1102" s="131">
        <f>Table5[[#This Row],[Column4]]+Table5[[#This Row],[Column14]]+Table5[[#This Row],[Column19]]+Table5[[#This Row],[Column12]]</f>
        <v>0</v>
      </c>
      <c r="AF1102" s="131">
        <f>Table5[[#This Row],[Column5]]+Table5[[#This Row],[Column13]]+Table5[[#This Row],[Column21]]+Table5[[#This Row],[Column18]]</f>
        <v>0</v>
      </c>
      <c r="AG1102" s="131">
        <f t="shared" si="192"/>
        <v>0</v>
      </c>
      <c r="AH1102" s="131">
        <f t="shared" si="193"/>
        <v>0</v>
      </c>
      <c r="AI1102" s="131">
        <f>Table5[[#This Row],[Column17]]-Table5[[#This Row],[Column20]]</f>
        <v>0</v>
      </c>
      <c r="AJ1102" s="131">
        <f t="shared" si="194"/>
        <v>0</v>
      </c>
      <c r="AK1102" s="131">
        <f t="shared" si="187"/>
        <v>0</v>
      </c>
      <c r="AL1102" s="131">
        <f t="shared" si="195"/>
        <v>0</v>
      </c>
      <c r="AM1102" s="131" t="str">
        <f t="shared" si="196"/>
        <v/>
      </c>
      <c r="AN1102" s="131" t="str">
        <f t="shared" ca="1" si="197"/>
        <v/>
      </c>
    </row>
    <row r="1103" spans="1:40" ht="20.25" customHeight="1" x14ac:dyDescent="0.3">
      <c r="A1103" s="127"/>
      <c r="B1103" s="164"/>
      <c r="C1103" s="139"/>
      <c r="D1103" s="140"/>
      <c r="E1103" s="139"/>
      <c r="F1103" s="139"/>
      <c r="G1103" s="140"/>
      <c r="H1103" s="139"/>
      <c r="I1103" s="129"/>
      <c r="L1103" s="128"/>
      <c r="M1103" s="128"/>
      <c r="N1103" s="128"/>
      <c r="O1103" s="128"/>
      <c r="P1103" s="128"/>
      <c r="Q1103" s="128"/>
      <c r="R1103" s="128"/>
      <c r="S1103" s="128"/>
      <c r="T1103" s="120">
        <f t="shared" si="188"/>
        <v>0</v>
      </c>
      <c r="U1103" s="131"/>
      <c r="V1103" s="131"/>
      <c r="W1103" s="131">
        <f>SUMIFS($F$3:F1103,$D$3:D1103,D1103,$C$3:C1103,"Buy")+SUMIFS($F$3:F1103,$D$3:D1103,D1103,$C$3:C1103,"Coin Deposit",$E$3:E1103,"&lt;&gt;")</f>
        <v>0</v>
      </c>
      <c r="X1103" s="131">
        <f t="shared" si="189"/>
        <v>0</v>
      </c>
      <c r="Y1103" s="131">
        <f>IF($D1103=Y$1,SUMIFS($H$3:$H1103,$G$3:$G1103,Y$1,$C$3:$C1103,"Sell"),0)</f>
        <v>0</v>
      </c>
      <c r="Z1103" s="131">
        <f t="shared" si="190"/>
        <v>0</v>
      </c>
      <c r="AA1103" s="131">
        <f>IF($D1103=AA$1,SUMIFS($H$3:$H1103,$G$3:$G1103,AA$1,$C$3:$C1103,"Sell"),0)</f>
        <v>0</v>
      </c>
      <c r="AB1103" s="131">
        <f t="shared" si="191"/>
        <v>0</v>
      </c>
      <c r="AC1103" s="131">
        <f>SUMIFS('Deductions and Deposits'!$H:$H,'Deductions and Deposits'!$G:$G,D1103,'Deductions and Deposits'!$F:$F,"&lt;="&amp;B1103)+SUMIFS($F$3:F1103,$D$3:D1103,D1103,$C$3:C1103,"Coin Deposit",$E$3:E1103,"")</f>
        <v>0</v>
      </c>
      <c r="AD1103" s="131">
        <f>SUMIFS('Deductions and Deposits'!$D:$D,'Deductions and Deposits'!$C:$C,D1103)+SUMIFS($F:$F,$D:$D,D1103,$C:$C,"Coin Deduction")</f>
        <v>0</v>
      </c>
      <c r="AE1103" s="131">
        <f>Table5[[#This Row],[Column4]]+Table5[[#This Row],[Column14]]+Table5[[#This Row],[Column19]]+Table5[[#This Row],[Column12]]</f>
        <v>0</v>
      </c>
      <c r="AF1103" s="131">
        <f>Table5[[#This Row],[Column5]]+Table5[[#This Row],[Column13]]+Table5[[#This Row],[Column21]]+Table5[[#This Row],[Column18]]</f>
        <v>0</v>
      </c>
      <c r="AG1103" s="131">
        <f t="shared" si="192"/>
        <v>0</v>
      </c>
      <c r="AH1103" s="131">
        <f t="shared" si="193"/>
        <v>0</v>
      </c>
      <c r="AI1103" s="131">
        <f>Table5[[#This Row],[Column17]]-Table5[[#This Row],[Column20]]</f>
        <v>0</v>
      </c>
      <c r="AJ1103" s="131">
        <f t="shared" si="194"/>
        <v>0</v>
      </c>
      <c r="AK1103" s="131">
        <f t="shared" si="187"/>
        <v>0</v>
      </c>
      <c r="AL1103" s="131">
        <f t="shared" si="195"/>
        <v>0</v>
      </c>
      <c r="AM1103" s="131" t="str">
        <f t="shared" si="196"/>
        <v/>
      </c>
      <c r="AN1103" s="131" t="str">
        <f t="shared" ca="1" si="197"/>
        <v/>
      </c>
    </row>
    <row r="1104" spans="1:40" ht="20.25" customHeight="1" x14ac:dyDescent="0.3">
      <c r="A1104" s="127"/>
      <c r="B1104" s="164"/>
      <c r="C1104" s="139"/>
      <c r="D1104" s="140"/>
      <c r="E1104" s="139"/>
      <c r="F1104" s="139"/>
      <c r="G1104" s="140"/>
      <c r="H1104" s="139"/>
      <c r="I1104" s="129"/>
      <c r="L1104" s="128"/>
      <c r="M1104" s="128"/>
      <c r="N1104" s="128"/>
      <c r="O1104" s="128"/>
      <c r="P1104" s="128"/>
      <c r="Q1104" s="128"/>
      <c r="R1104" s="128"/>
      <c r="S1104" s="128"/>
      <c r="T1104" s="120">
        <f t="shared" si="188"/>
        <v>0</v>
      </c>
      <c r="U1104" s="131"/>
      <c r="V1104" s="131"/>
      <c r="W1104" s="131">
        <f>SUMIFS($F$3:F1104,$D$3:D1104,D1104,$C$3:C1104,"Buy")+SUMIFS($F$3:F1104,$D$3:D1104,D1104,$C$3:C1104,"Coin Deposit",$E$3:E1104,"&lt;&gt;")</f>
        <v>0</v>
      </c>
      <c r="X1104" s="131">
        <f t="shared" si="189"/>
        <v>0</v>
      </c>
      <c r="Y1104" s="131">
        <f>IF($D1104=Y$1,SUMIFS($H$3:$H1104,$G$3:$G1104,Y$1,$C$3:$C1104,"Sell"),0)</f>
        <v>0</v>
      </c>
      <c r="Z1104" s="131">
        <f t="shared" si="190"/>
        <v>0</v>
      </c>
      <c r="AA1104" s="131">
        <f>IF($D1104=AA$1,SUMIFS($H$3:$H1104,$G$3:$G1104,AA$1,$C$3:$C1104,"Sell"),0)</f>
        <v>0</v>
      </c>
      <c r="AB1104" s="131">
        <f t="shared" si="191"/>
        <v>0</v>
      </c>
      <c r="AC1104" s="131">
        <f>SUMIFS('Deductions and Deposits'!$H:$H,'Deductions and Deposits'!$G:$G,D1104,'Deductions and Deposits'!$F:$F,"&lt;="&amp;B1104)+SUMIFS($F$3:F1104,$D$3:D1104,D1104,$C$3:C1104,"Coin Deposit",$E$3:E1104,"")</f>
        <v>0</v>
      </c>
      <c r="AD1104" s="131">
        <f>SUMIFS('Deductions and Deposits'!$D:$D,'Deductions and Deposits'!$C:$C,D1104)+SUMIFS($F:$F,$D:$D,D1104,$C:$C,"Coin Deduction")</f>
        <v>0</v>
      </c>
      <c r="AE1104" s="131">
        <f>Table5[[#This Row],[Column4]]+Table5[[#This Row],[Column14]]+Table5[[#This Row],[Column19]]+Table5[[#This Row],[Column12]]</f>
        <v>0</v>
      </c>
      <c r="AF1104" s="131">
        <f>Table5[[#This Row],[Column5]]+Table5[[#This Row],[Column13]]+Table5[[#This Row],[Column21]]+Table5[[#This Row],[Column18]]</f>
        <v>0</v>
      </c>
      <c r="AG1104" s="131">
        <f t="shared" si="192"/>
        <v>0</v>
      </c>
      <c r="AH1104" s="131">
        <f t="shared" si="193"/>
        <v>0</v>
      </c>
      <c r="AI1104" s="131">
        <f>Table5[[#This Row],[Column17]]-Table5[[#This Row],[Column20]]</f>
        <v>0</v>
      </c>
      <c r="AJ1104" s="131">
        <f t="shared" si="194"/>
        <v>0</v>
      </c>
      <c r="AK1104" s="131">
        <f t="shared" si="187"/>
        <v>0</v>
      </c>
      <c r="AL1104" s="131">
        <f t="shared" si="195"/>
        <v>0</v>
      </c>
      <c r="AM1104" s="131" t="str">
        <f t="shared" si="196"/>
        <v/>
      </c>
      <c r="AN1104" s="131" t="str">
        <f t="shared" ca="1" si="197"/>
        <v/>
      </c>
    </row>
    <row r="1105" spans="1:40" ht="20.25" customHeight="1" x14ac:dyDescent="0.3">
      <c r="A1105" s="127"/>
      <c r="B1105" s="164"/>
      <c r="C1105" s="139"/>
      <c r="D1105" s="140"/>
      <c r="E1105" s="139"/>
      <c r="F1105" s="139"/>
      <c r="G1105" s="140"/>
      <c r="H1105" s="139"/>
      <c r="I1105" s="129"/>
      <c r="L1105" s="128"/>
      <c r="M1105" s="128"/>
      <c r="N1105" s="128"/>
      <c r="O1105" s="128"/>
      <c r="P1105" s="128"/>
      <c r="Q1105" s="128"/>
      <c r="R1105" s="128"/>
      <c r="S1105" s="128"/>
      <c r="T1105" s="120">
        <f t="shared" si="188"/>
        <v>0</v>
      </c>
      <c r="U1105" s="131"/>
      <c r="V1105" s="131"/>
      <c r="W1105" s="131">
        <f>SUMIFS($F$3:F1105,$D$3:D1105,D1105,$C$3:C1105,"Buy")+SUMIFS($F$3:F1105,$D$3:D1105,D1105,$C$3:C1105,"Coin Deposit",$E$3:E1105,"&lt;&gt;")</f>
        <v>0</v>
      </c>
      <c r="X1105" s="131">
        <f t="shared" si="189"/>
        <v>0</v>
      </c>
      <c r="Y1105" s="131">
        <f>IF($D1105=Y$1,SUMIFS($H$3:$H1105,$G$3:$G1105,Y$1,$C$3:$C1105,"Sell"),0)</f>
        <v>0</v>
      </c>
      <c r="Z1105" s="131">
        <f t="shared" si="190"/>
        <v>0</v>
      </c>
      <c r="AA1105" s="131">
        <f>IF($D1105=AA$1,SUMIFS($H$3:$H1105,$G$3:$G1105,AA$1,$C$3:$C1105,"Sell"),0)</f>
        <v>0</v>
      </c>
      <c r="AB1105" s="131">
        <f t="shared" si="191"/>
        <v>0</v>
      </c>
      <c r="AC1105" s="131">
        <f>SUMIFS('Deductions and Deposits'!$H:$H,'Deductions and Deposits'!$G:$G,D1105,'Deductions and Deposits'!$F:$F,"&lt;="&amp;B1105)+SUMIFS($F$3:F1105,$D$3:D1105,D1105,$C$3:C1105,"Coin Deposit",$E$3:E1105,"")</f>
        <v>0</v>
      </c>
      <c r="AD1105" s="131">
        <f>SUMIFS('Deductions and Deposits'!$D:$D,'Deductions and Deposits'!$C:$C,D1105)+SUMIFS($F:$F,$D:$D,D1105,$C:$C,"Coin Deduction")</f>
        <v>0</v>
      </c>
      <c r="AE1105" s="131">
        <f>Table5[[#This Row],[Column4]]+Table5[[#This Row],[Column14]]+Table5[[#This Row],[Column19]]+Table5[[#This Row],[Column12]]</f>
        <v>0</v>
      </c>
      <c r="AF1105" s="131">
        <f>Table5[[#This Row],[Column5]]+Table5[[#This Row],[Column13]]+Table5[[#This Row],[Column21]]+Table5[[#This Row],[Column18]]</f>
        <v>0</v>
      </c>
      <c r="AG1105" s="131">
        <f t="shared" si="192"/>
        <v>0</v>
      </c>
      <c r="AH1105" s="131">
        <f t="shared" si="193"/>
        <v>0</v>
      </c>
      <c r="AI1105" s="131">
        <f>Table5[[#This Row],[Column17]]-Table5[[#This Row],[Column20]]</f>
        <v>0</v>
      </c>
      <c r="AJ1105" s="131">
        <f t="shared" si="194"/>
        <v>0</v>
      </c>
      <c r="AK1105" s="131">
        <f t="shared" ref="AK1105:AK1168" si="198">AJ1105*T1105</f>
        <v>0</v>
      </c>
      <c r="AL1105" s="131">
        <f t="shared" si="195"/>
        <v>0</v>
      </c>
      <c r="AM1105" s="131" t="str">
        <f t="shared" si="196"/>
        <v/>
      </c>
      <c r="AN1105" s="131" t="str">
        <f t="shared" ca="1" si="197"/>
        <v/>
      </c>
    </row>
    <row r="1106" spans="1:40" ht="20.25" customHeight="1" x14ac:dyDescent="0.3">
      <c r="A1106" s="127"/>
      <c r="B1106" s="164"/>
      <c r="C1106" s="139"/>
      <c r="D1106" s="140"/>
      <c r="E1106" s="139"/>
      <c r="F1106" s="139"/>
      <c r="G1106" s="140"/>
      <c r="H1106" s="139"/>
      <c r="I1106" s="129"/>
      <c r="L1106" s="128"/>
      <c r="M1106" s="128"/>
      <c r="N1106" s="128"/>
      <c r="O1106" s="128"/>
      <c r="P1106" s="128"/>
      <c r="Q1106" s="128"/>
      <c r="R1106" s="128"/>
      <c r="S1106" s="128"/>
      <c r="T1106" s="120">
        <f t="shared" si="188"/>
        <v>0</v>
      </c>
      <c r="U1106" s="131"/>
      <c r="V1106" s="131"/>
      <c r="W1106" s="131">
        <f>SUMIFS($F$3:F1106,$D$3:D1106,D1106,$C$3:C1106,"Buy")+SUMIFS($F$3:F1106,$D$3:D1106,D1106,$C$3:C1106,"Coin Deposit",$E$3:E1106,"&lt;&gt;")</f>
        <v>0</v>
      </c>
      <c r="X1106" s="131">
        <f t="shared" si="189"/>
        <v>0</v>
      </c>
      <c r="Y1106" s="131">
        <f>IF($D1106=Y$1,SUMIFS($H$3:$H1106,$G$3:$G1106,Y$1,$C$3:$C1106,"Sell"),0)</f>
        <v>0</v>
      </c>
      <c r="Z1106" s="131">
        <f t="shared" si="190"/>
        <v>0</v>
      </c>
      <c r="AA1106" s="131">
        <f>IF($D1106=AA$1,SUMIFS($H$3:$H1106,$G$3:$G1106,AA$1,$C$3:$C1106,"Sell"),0)</f>
        <v>0</v>
      </c>
      <c r="AB1106" s="131">
        <f t="shared" si="191"/>
        <v>0</v>
      </c>
      <c r="AC1106" s="131">
        <f>SUMIFS('Deductions and Deposits'!$H:$H,'Deductions and Deposits'!$G:$G,D1106,'Deductions and Deposits'!$F:$F,"&lt;="&amp;B1106)+SUMIFS($F$3:F1106,$D$3:D1106,D1106,$C$3:C1106,"Coin Deposit",$E$3:E1106,"")</f>
        <v>0</v>
      </c>
      <c r="AD1106" s="131">
        <f>SUMIFS('Deductions and Deposits'!$D:$D,'Deductions and Deposits'!$C:$C,D1106)+SUMIFS($F:$F,$D:$D,D1106,$C:$C,"Coin Deduction")</f>
        <v>0</v>
      </c>
      <c r="AE1106" s="131">
        <f>Table5[[#This Row],[Column4]]+Table5[[#This Row],[Column14]]+Table5[[#This Row],[Column19]]+Table5[[#This Row],[Column12]]</f>
        <v>0</v>
      </c>
      <c r="AF1106" s="131">
        <f>Table5[[#This Row],[Column5]]+Table5[[#This Row],[Column13]]+Table5[[#This Row],[Column21]]+Table5[[#This Row],[Column18]]</f>
        <v>0</v>
      </c>
      <c r="AG1106" s="131">
        <f t="shared" si="192"/>
        <v>0</v>
      </c>
      <c r="AH1106" s="131">
        <f t="shared" si="193"/>
        <v>0</v>
      </c>
      <c r="AI1106" s="131">
        <f>Table5[[#This Row],[Column17]]-Table5[[#This Row],[Column20]]</f>
        <v>0</v>
      </c>
      <c r="AJ1106" s="131">
        <f t="shared" si="194"/>
        <v>0</v>
      </c>
      <c r="AK1106" s="131">
        <f t="shared" si="198"/>
        <v>0</v>
      </c>
      <c r="AL1106" s="131">
        <f t="shared" si="195"/>
        <v>0</v>
      </c>
      <c r="AM1106" s="131" t="str">
        <f t="shared" si="196"/>
        <v/>
      </c>
      <c r="AN1106" s="131" t="str">
        <f t="shared" ca="1" si="197"/>
        <v/>
      </c>
    </row>
    <row r="1107" spans="1:40" ht="20.25" customHeight="1" x14ac:dyDescent="0.3">
      <c r="A1107" s="127"/>
      <c r="B1107" s="164"/>
      <c r="C1107" s="139"/>
      <c r="D1107" s="140"/>
      <c r="E1107" s="139"/>
      <c r="F1107" s="139"/>
      <c r="G1107" s="140"/>
      <c r="H1107" s="139"/>
      <c r="I1107" s="129"/>
      <c r="L1107" s="128"/>
      <c r="M1107" s="128"/>
      <c r="N1107" s="128"/>
      <c r="O1107" s="128"/>
      <c r="P1107" s="128"/>
      <c r="Q1107" s="128"/>
      <c r="R1107" s="128"/>
      <c r="S1107" s="128"/>
      <c r="T1107" s="120">
        <f t="shared" si="188"/>
        <v>0</v>
      </c>
      <c r="U1107" s="131"/>
      <c r="V1107" s="131"/>
      <c r="W1107" s="131">
        <f>SUMIFS($F$3:F1107,$D$3:D1107,D1107,$C$3:C1107,"Buy")+SUMIFS($F$3:F1107,$D$3:D1107,D1107,$C$3:C1107,"Coin Deposit",$E$3:E1107,"&lt;&gt;")</f>
        <v>0</v>
      </c>
      <c r="X1107" s="131">
        <f t="shared" si="189"/>
        <v>0</v>
      </c>
      <c r="Y1107" s="131">
        <f>IF($D1107=Y$1,SUMIFS($H$3:$H1107,$G$3:$G1107,Y$1,$C$3:$C1107,"Sell"),0)</f>
        <v>0</v>
      </c>
      <c r="Z1107" s="131">
        <f t="shared" si="190"/>
        <v>0</v>
      </c>
      <c r="AA1107" s="131">
        <f>IF($D1107=AA$1,SUMIFS($H$3:$H1107,$G$3:$G1107,AA$1,$C$3:$C1107,"Sell"),0)</f>
        <v>0</v>
      </c>
      <c r="AB1107" s="131">
        <f t="shared" si="191"/>
        <v>0</v>
      </c>
      <c r="AC1107" s="131">
        <f>SUMIFS('Deductions and Deposits'!$H:$H,'Deductions and Deposits'!$G:$G,D1107,'Deductions and Deposits'!$F:$F,"&lt;="&amp;B1107)+SUMIFS($F$3:F1107,$D$3:D1107,D1107,$C$3:C1107,"Coin Deposit",$E$3:E1107,"")</f>
        <v>0</v>
      </c>
      <c r="AD1107" s="131">
        <f>SUMIFS('Deductions and Deposits'!$D:$D,'Deductions and Deposits'!$C:$C,D1107)+SUMIFS($F:$F,$D:$D,D1107,$C:$C,"Coin Deduction")</f>
        <v>0</v>
      </c>
      <c r="AE1107" s="131">
        <f>Table5[[#This Row],[Column4]]+Table5[[#This Row],[Column14]]+Table5[[#This Row],[Column19]]+Table5[[#This Row],[Column12]]</f>
        <v>0</v>
      </c>
      <c r="AF1107" s="131">
        <f>Table5[[#This Row],[Column5]]+Table5[[#This Row],[Column13]]+Table5[[#This Row],[Column21]]+Table5[[#This Row],[Column18]]</f>
        <v>0</v>
      </c>
      <c r="AG1107" s="131">
        <f t="shared" si="192"/>
        <v>0</v>
      </c>
      <c r="AH1107" s="131">
        <f t="shared" si="193"/>
        <v>0</v>
      </c>
      <c r="AI1107" s="131">
        <f>Table5[[#This Row],[Column17]]-Table5[[#This Row],[Column20]]</f>
        <v>0</v>
      </c>
      <c r="AJ1107" s="131">
        <f t="shared" si="194"/>
        <v>0</v>
      </c>
      <c r="AK1107" s="131">
        <f t="shared" si="198"/>
        <v>0</v>
      </c>
      <c r="AL1107" s="131">
        <f t="shared" si="195"/>
        <v>0</v>
      </c>
      <c r="AM1107" s="131" t="str">
        <f t="shared" si="196"/>
        <v/>
      </c>
      <c r="AN1107" s="131" t="str">
        <f t="shared" ca="1" si="197"/>
        <v/>
      </c>
    </row>
    <row r="1108" spans="1:40" ht="20.25" customHeight="1" x14ac:dyDescent="0.3">
      <c r="A1108" s="127"/>
      <c r="B1108" s="164"/>
      <c r="C1108" s="139"/>
      <c r="D1108" s="140"/>
      <c r="E1108" s="139"/>
      <c r="F1108" s="139"/>
      <c r="G1108" s="140"/>
      <c r="H1108" s="139"/>
      <c r="I1108" s="129"/>
      <c r="L1108" s="128"/>
      <c r="M1108" s="128"/>
      <c r="N1108" s="128"/>
      <c r="O1108" s="128"/>
      <c r="P1108" s="128"/>
      <c r="Q1108" s="128"/>
      <c r="R1108" s="128"/>
      <c r="S1108" s="128"/>
      <c r="T1108" s="120">
        <f t="shared" si="188"/>
        <v>0</v>
      </c>
      <c r="U1108" s="131"/>
      <c r="V1108" s="131"/>
      <c r="W1108" s="131">
        <f>SUMIFS($F$3:F1108,$D$3:D1108,D1108,$C$3:C1108,"Buy")+SUMIFS($F$3:F1108,$D$3:D1108,D1108,$C$3:C1108,"Coin Deposit",$E$3:E1108,"&lt;&gt;")</f>
        <v>0</v>
      </c>
      <c r="X1108" s="131">
        <f t="shared" si="189"/>
        <v>0</v>
      </c>
      <c r="Y1108" s="131">
        <f>IF($D1108=Y$1,SUMIFS($H$3:$H1108,$G$3:$G1108,Y$1,$C$3:$C1108,"Sell"),0)</f>
        <v>0</v>
      </c>
      <c r="Z1108" s="131">
        <f t="shared" si="190"/>
        <v>0</v>
      </c>
      <c r="AA1108" s="131">
        <f>IF($D1108=AA$1,SUMIFS($H$3:$H1108,$G$3:$G1108,AA$1,$C$3:$C1108,"Sell"),0)</f>
        <v>0</v>
      </c>
      <c r="AB1108" s="131">
        <f t="shared" si="191"/>
        <v>0</v>
      </c>
      <c r="AC1108" s="131">
        <f>SUMIFS('Deductions and Deposits'!$H:$H,'Deductions and Deposits'!$G:$G,D1108,'Deductions and Deposits'!$F:$F,"&lt;="&amp;B1108)+SUMIFS($F$3:F1108,$D$3:D1108,D1108,$C$3:C1108,"Coin Deposit",$E$3:E1108,"")</f>
        <v>0</v>
      </c>
      <c r="AD1108" s="131">
        <f>SUMIFS('Deductions and Deposits'!$D:$D,'Deductions and Deposits'!$C:$C,D1108)+SUMIFS($F:$F,$D:$D,D1108,$C:$C,"Coin Deduction")</f>
        <v>0</v>
      </c>
      <c r="AE1108" s="131">
        <f>Table5[[#This Row],[Column4]]+Table5[[#This Row],[Column14]]+Table5[[#This Row],[Column19]]+Table5[[#This Row],[Column12]]</f>
        <v>0</v>
      </c>
      <c r="AF1108" s="131">
        <f>Table5[[#This Row],[Column5]]+Table5[[#This Row],[Column13]]+Table5[[#This Row],[Column21]]+Table5[[#This Row],[Column18]]</f>
        <v>0</v>
      </c>
      <c r="AG1108" s="131">
        <f t="shared" si="192"/>
        <v>0</v>
      </c>
      <c r="AH1108" s="131">
        <f t="shared" si="193"/>
        <v>0</v>
      </c>
      <c r="AI1108" s="131">
        <f>Table5[[#This Row],[Column17]]-Table5[[#This Row],[Column20]]</f>
        <v>0</v>
      </c>
      <c r="AJ1108" s="131">
        <f t="shared" si="194"/>
        <v>0</v>
      </c>
      <c r="AK1108" s="131">
        <f t="shared" si="198"/>
        <v>0</v>
      </c>
      <c r="AL1108" s="131">
        <f t="shared" si="195"/>
        <v>0</v>
      </c>
      <c r="AM1108" s="131" t="str">
        <f t="shared" si="196"/>
        <v/>
      </c>
      <c r="AN1108" s="131" t="str">
        <f t="shared" ca="1" si="197"/>
        <v/>
      </c>
    </row>
    <row r="1109" spans="1:40" ht="20.25" customHeight="1" x14ac:dyDescent="0.3">
      <c r="A1109" s="127"/>
      <c r="B1109" s="164"/>
      <c r="C1109" s="139"/>
      <c r="D1109" s="140"/>
      <c r="E1109" s="139"/>
      <c r="F1109" s="139"/>
      <c r="G1109" s="140"/>
      <c r="H1109" s="139"/>
      <c r="I1109" s="129"/>
      <c r="L1109" s="128"/>
      <c r="M1109" s="128"/>
      <c r="N1109" s="128"/>
      <c r="O1109" s="128"/>
      <c r="P1109" s="128"/>
      <c r="Q1109" s="128"/>
      <c r="R1109" s="128"/>
      <c r="S1109" s="128"/>
      <c r="T1109" s="120">
        <f t="shared" si="188"/>
        <v>0</v>
      </c>
      <c r="U1109" s="131"/>
      <c r="V1109" s="131"/>
      <c r="W1109" s="131">
        <f>SUMIFS($F$3:F1109,$D$3:D1109,D1109,$C$3:C1109,"Buy")+SUMIFS($F$3:F1109,$D$3:D1109,D1109,$C$3:C1109,"Coin Deposit",$E$3:E1109,"&lt;&gt;")</f>
        <v>0</v>
      </c>
      <c r="X1109" s="131">
        <f t="shared" si="189"/>
        <v>0</v>
      </c>
      <c r="Y1109" s="131">
        <f>IF($D1109=Y$1,SUMIFS($H$3:$H1109,$G$3:$G1109,Y$1,$C$3:$C1109,"Sell"),0)</f>
        <v>0</v>
      </c>
      <c r="Z1109" s="131">
        <f t="shared" si="190"/>
        <v>0</v>
      </c>
      <c r="AA1109" s="131">
        <f>IF($D1109=AA$1,SUMIFS($H$3:$H1109,$G$3:$G1109,AA$1,$C$3:$C1109,"Sell"),0)</f>
        <v>0</v>
      </c>
      <c r="AB1109" s="131">
        <f t="shared" si="191"/>
        <v>0</v>
      </c>
      <c r="AC1109" s="131">
        <f>SUMIFS('Deductions and Deposits'!$H:$H,'Deductions and Deposits'!$G:$G,D1109,'Deductions and Deposits'!$F:$F,"&lt;="&amp;B1109)+SUMIFS($F$3:F1109,$D$3:D1109,D1109,$C$3:C1109,"Coin Deposit",$E$3:E1109,"")</f>
        <v>0</v>
      </c>
      <c r="AD1109" s="131">
        <f>SUMIFS('Deductions and Deposits'!$D:$D,'Deductions and Deposits'!$C:$C,D1109)+SUMIFS($F:$F,$D:$D,D1109,$C:$C,"Coin Deduction")</f>
        <v>0</v>
      </c>
      <c r="AE1109" s="131">
        <f>Table5[[#This Row],[Column4]]+Table5[[#This Row],[Column14]]+Table5[[#This Row],[Column19]]+Table5[[#This Row],[Column12]]</f>
        <v>0</v>
      </c>
      <c r="AF1109" s="131">
        <f>Table5[[#This Row],[Column5]]+Table5[[#This Row],[Column13]]+Table5[[#This Row],[Column21]]+Table5[[#This Row],[Column18]]</f>
        <v>0</v>
      </c>
      <c r="AG1109" s="131">
        <f t="shared" si="192"/>
        <v>0</v>
      </c>
      <c r="AH1109" s="131">
        <f t="shared" si="193"/>
        <v>0</v>
      </c>
      <c r="AI1109" s="131">
        <f>Table5[[#This Row],[Column17]]-Table5[[#This Row],[Column20]]</f>
        <v>0</v>
      </c>
      <c r="AJ1109" s="131">
        <f t="shared" si="194"/>
        <v>0</v>
      </c>
      <c r="AK1109" s="131">
        <f t="shared" si="198"/>
        <v>0</v>
      </c>
      <c r="AL1109" s="131">
        <f t="shared" si="195"/>
        <v>0</v>
      </c>
      <c r="AM1109" s="131" t="str">
        <f t="shared" si="196"/>
        <v/>
      </c>
      <c r="AN1109" s="131" t="str">
        <f t="shared" ca="1" si="197"/>
        <v/>
      </c>
    </row>
    <row r="1110" spans="1:40" ht="20.25" customHeight="1" x14ac:dyDescent="0.3">
      <c r="A1110" s="127"/>
      <c r="B1110" s="164"/>
      <c r="C1110" s="139"/>
      <c r="D1110" s="140"/>
      <c r="E1110" s="139"/>
      <c r="F1110" s="139"/>
      <c r="G1110" s="140"/>
      <c r="H1110" s="139"/>
      <c r="I1110" s="129"/>
      <c r="L1110" s="128"/>
      <c r="M1110" s="128"/>
      <c r="N1110" s="128"/>
      <c r="O1110" s="128"/>
      <c r="P1110" s="128"/>
      <c r="Q1110" s="128"/>
      <c r="R1110" s="128"/>
      <c r="S1110" s="128"/>
      <c r="T1110" s="120">
        <f t="shared" si="188"/>
        <v>0</v>
      </c>
      <c r="U1110" s="131"/>
      <c r="V1110" s="131"/>
      <c r="W1110" s="131">
        <f>SUMIFS($F$3:F1110,$D$3:D1110,D1110,$C$3:C1110,"Buy")+SUMIFS($F$3:F1110,$D$3:D1110,D1110,$C$3:C1110,"Coin Deposit",$E$3:E1110,"&lt;&gt;")</f>
        <v>0</v>
      </c>
      <c r="X1110" s="131">
        <f t="shared" si="189"/>
        <v>0</v>
      </c>
      <c r="Y1110" s="131">
        <f>IF($D1110=Y$1,SUMIFS($H$3:$H1110,$G$3:$G1110,Y$1,$C$3:$C1110,"Sell"),0)</f>
        <v>0</v>
      </c>
      <c r="Z1110" s="131">
        <f t="shared" si="190"/>
        <v>0</v>
      </c>
      <c r="AA1110" s="131">
        <f>IF($D1110=AA$1,SUMIFS($H$3:$H1110,$G$3:$G1110,AA$1,$C$3:$C1110,"Sell"),0)</f>
        <v>0</v>
      </c>
      <c r="AB1110" s="131">
        <f t="shared" si="191"/>
        <v>0</v>
      </c>
      <c r="AC1110" s="131">
        <f>SUMIFS('Deductions and Deposits'!$H:$H,'Deductions and Deposits'!$G:$G,D1110,'Deductions and Deposits'!$F:$F,"&lt;="&amp;B1110)+SUMIFS($F$3:F1110,$D$3:D1110,D1110,$C$3:C1110,"Coin Deposit",$E$3:E1110,"")</f>
        <v>0</v>
      </c>
      <c r="AD1110" s="131">
        <f>SUMIFS('Deductions and Deposits'!$D:$D,'Deductions and Deposits'!$C:$C,D1110)+SUMIFS($F:$F,$D:$D,D1110,$C:$C,"Coin Deduction")</f>
        <v>0</v>
      </c>
      <c r="AE1110" s="131">
        <f>Table5[[#This Row],[Column4]]+Table5[[#This Row],[Column14]]+Table5[[#This Row],[Column19]]+Table5[[#This Row],[Column12]]</f>
        <v>0</v>
      </c>
      <c r="AF1110" s="131">
        <f>Table5[[#This Row],[Column5]]+Table5[[#This Row],[Column13]]+Table5[[#This Row],[Column21]]+Table5[[#This Row],[Column18]]</f>
        <v>0</v>
      </c>
      <c r="AG1110" s="131">
        <f t="shared" si="192"/>
        <v>0</v>
      </c>
      <c r="AH1110" s="131">
        <f t="shared" si="193"/>
        <v>0</v>
      </c>
      <c r="AI1110" s="131">
        <f>Table5[[#This Row],[Column17]]-Table5[[#This Row],[Column20]]</f>
        <v>0</v>
      </c>
      <c r="AJ1110" s="131">
        <f t="shared" si="194"/>
        <v>0</v>
      </c>
      <c r="AK1110" s="131">
        <f t="shared" si="198"/>
        <v>0</v>
      </c>
      <c r="AL1110" s="131">
        <f t="shared" si="195"/>
        <v>0</v>
      </c>
      <c r="AM1110" s="131" t="str">
        <f t="shared" si="196"/>
        <v/>
      </c>
      <c r="AN1110" s="131" t="str">
        <f t="shared" ca="1" si="197"/>
        <v/>
      </c>
    </row>
    <row r="1111" spans="1:40" ht="20.25" customHeight="1" x14ac:dyDescent="0.3">
      <c r="A1111" s="127"/>
      <c r="B1111" s="164"/>
      <c r="C1111" s="139"/>
      <c r="D1111" s="140"/>
      <c r="E1111" s="139"/>
      <c r="F1111" s="139"/>
      <c r="G1111" s="140"/>
      <c r="H1111" s="139"/>
      <c r="I1111" s="129"/>
      <c r="L1111" s="128"/>
      <c r="M1111" s="128"/>
      <c r="N1111" s="128"/>
      <c r="O1111" s="128"/>
      <c r="P1111" s="128"/>
      <c r="Q1111" s="128"/>
      <c r="R1111" s="128"/>
      <c r="S1111" s="128"/>
      <c r="T1111" s="120">
        <f t="shared" si="188"/>
        <v>0</v>
      </c>
      <c r="U1111" s="131"/>
      <c r="V1111" s="131"/>
      <c r="W1111" s="131">
        <f>SUMIFS($F$3:F1111,$D$3:D1111,D1111,$C$3:C1111,"Buy")+SUMIFS($F$3:F1111,$D$3:D1111,D1111,$C$3:C1111,"Coin Deposit",$E$3:E1111,"&lt;&gt;")</f>
        <v>0</v>
      </c>
      <c r="X1111" s="131">
        <f t="shared" si="189"/>
        <v>0</v>
      </c>
      <c r="Y1111" s="131">
        <f>IF($D1111=Y$1,SUMIFS($H$3:$H1111,$G$3:$G1111,Y$1,$C$3:$C1111,"Sell"),0)</f>
        <v>0</v>
      </c>
      <c r="Z1111" s="131">
        <f t="shared" si="190"/>
        <v>0</v>
      </c>
      <c r="AA1111" s="131">
        <f>IF($D1111=AA$1,SUMIFS($H$3:$H1111,$G$3:$G1111,AA$1,$C$3:$C1111,"Sell"),0)</f>
        <v>0</v>
      </c>
      <c r="AB1111" s="131">
        <f t="shared" si="191"/>
        <v>0</v>
      </c>
      <c r="AC1111" s="131">
        <f>SUMIFS('Deductions and Deposits'!$H:$H,'Deductions and Deposits'!$G:$G,D1111,'Deductions and Deposits'!$F:$F,"&lt;="&amp;B1111)+SUMIFS($F$3:F1111,$D$3:D1111,D1111,$C$3:C1111,"Coin Deposit",$E$3:E1111,"")</f>
        <v>0</v>
      </c>
      <c r="AD1111" s="131">
        <f>SUMIFS('Deductions and Deposits'!$D:$D,'Deductions and Deposits'!$C:$C,D1111)+SUMIFS($F:$F,$D:$D,D1111,$C:$C,"Coin Deduction")</f>
        <v>0</v>
      </c>
      <c r="AE1111" s="131">
        <f>Table5[[#This Row],[Column4]]+Table5[[#This Row],[Column14]]+Table5[[#This Row],[Column19]]+Table5[[#This Row],[Column12]]</f>
        <v>0</v>
      </c>
      <c r="AF1111" s="131">
        <f>Table5[[#This Row],[Column5]]+Table5[[#This Row],[Column13]]+Table5[[#This Row],[Column21]]+Table5[[#This Row],[Column18]]</f>
        <v>0</v>
      </c>
      <c r="AG1111" s="131">
        <f t="shared" si="192"/>
        <v>0</v>
      </c>
      <c r="AH1111" s="131">
        <f t="shared" si="193"/>
        <v>0</v>
      </c>
      <c r="AI1111" s="131">
        <f>Table5[[#This Row],[Column17]]-Table5[[#This Row],[Column20]]</f>
        <v>0</v>
      </c>
      <c r="AJ1111" s="131">
        <f t="shared" si="194"/>
        <v>0</v>
      </c>
      <c r="AK1111" s="131">
        <f t="shared" si="198"/>
        <v>0</v>
      </c>
      <c r="AL1111" s="131">
        <f t="shared" si="195"/>
        <v>0</v>
      </c>
      <c r="AM1111" s="131" t="str">
        <f t="shared" si="196"/>
        <v/>
      </c>
      <c r="AN1111" s="131" t="str">
        <f t="shared" ca="1" si="197"/>
        <v/>
      </c>
    </row>
    <row r="1112" spans="1:40" ht="20.25" customHeight="1" x14ac:dyDescent="0.3">
      <c r="A1112" s="127"/>
      <c r="B1112" s="164"/>
      <c r="C1112" s="139"/>
      <c r="D1112" s="140"/>
      <c r="E1112" s="139"/>
      <c r="F1112" s="139"/>
      <c r="G1112" s="140"/>
      <c r="H1112" s="139"/>
      <c r="I1112" s="129"/>
      <c r="L1112" s="128"/>
      <c r="M1112" s="128"/>
      <c r="N1112" s="128"/>
      <c r="O1112" s="128"/>
      <c r="P1112" s="128"/>
      <c r="Q1112" s="128"/>
      <c r="R1112" s="128"/>
      <c r="S1112" s="128"/>
      <c r="T1112" s="120">
        <f t="shared" si="188"/>
        <v>0</v>
      </c>
      <c r="U1112" s="131"/>
      <c r="V1112" s="131"/>
      <c r="W1112" s="131">
        <f>SUMIFS($F$3:F1112,$D$3:D1112,D1112,$C$3:C1112,"Buy")+SUMIFS($F$3:F1112,$D$3:D1112,D1112,$C$3:C1112,"Coin Deposit",$E$3:E1112,"&lt;&gt;")</f>
        <v>0</v>
      </c>
      <c r="X1112" s="131">
        <f t="shared" si="189"/>
        <v>0</v>
      </c>
      <c r="Y1112" s="131">
        <f>IF($D1112=Y$1,SUMIFS($H$3:$H1112,$G$3:$G1112,Y$1,$C$3:$C1112,"Sell"),0)</f>
        <v>0</v>
      </c>
      <c r="Z1112" s="131">
        <f t="shared" si="190"/>
        <v>0</v>
      </c>
      <c r="AA1112" s="131">
        <f>IF($D1112=AA$1,SUMIFS($H$3:$H1112,$G$3:$G1112,AA$1,$C$3:$C1112,"Sell"),0)</f>
        <v>0</v>
      </c>
      <c r="AB1112" s="131">
        <f t="shared" si="191"/>
        <v>0</v>
      </c>
      <c r="AC1112" s="131">
        <f>SUMIFS('Deductions and Deposits'!$H:$H,'Deductions and Deposits'!$G:$G,D1112,'Deductions and Deposits'!$F:$F,"&lt;="&amp;B1112)+SUMIFS($F$3:F1112,$D$3:D1112,D1112,$C$3:C1112,"Coin Deposit",$E$3:E1112,"")</f>
        <v>0</v>
      </c>
      <c r="AD1112" s="131">
        <f>SUMIFS('Deductions and Deposits'!$D:$D,'Deductions and Deposits'!$C:$C,D1112)+SUMIFS($F:$F,$D:$D,D1112,$C:$C,"Coin Deduction")</f>
        <v>0</v>
      </c>
      <c r="AE1112" s="131">
        <f>Table5[[#This Row],[Column4]]+Table5[[#This Row],[Column14]]+Table5[[#This Row],[Column19]]+Table5[[#This Row],[Column12]]</f>
        <v>0</v>
      </c>
      <c r="AF1112" s="131">
        <f>Table5[[#This Row],[Column5]]+Table5[[#This Row],[Column13]]+Table5[[#This Row],[Column21]]+Table5[[#This Row],[Column18]]</f>
        <v>0</v>
      </c>
      <c r="AG1112" s="131">
        <f t="shared" si="192"/>
        <v>0</v>
      </c>
      <c r="AH1112" s="131">
        <f t="shared" si="193"/>
        <v>0</v>
      </c>
      <c r="AI1112" s="131">
        <f>Table5[[#This Row],[Column17]]-Table5[[#This Row],[Column20]]</f>
        <v>0</v>
      </c>
      <c r="AJ1112" s="131">
        <f t="shared" si="194"/>
        <v>0</v>
      </c>
      <c r="AK1112" s="131">
        <f t="shared" si="198"/>
        <v>0</v>
      </c>
      <c r="AL1112" s="131">
        <f t="shared" si="195"/>
        <v>0</v>
      </c>
      <c r="AM1112" s="131" t="str">
        <f t="shared" si="196"/>
        <v/>
      </c>
      <c r="AN1112" s="131" t="str">
        <f t="shared" ca="1" si="197"/>
        <v/>
      </c>
    </row>
    <row r="1113" spans="1:40" ht="20.25" customHeight="1" x14ac:dyDescent="0.3">
      <c r="A1113" s="127"/>
      <c r="B1113" s="164"/>
      <c r="C1113" s="139"/>
      <c r="D1113" s="140"/>
      <c r="E1113" s="139"/>
      <c r="F1113" s="139"/>
      <c r="G1113" s="140"/>
      <c r="H1113" s="139"/>
      <c r="I1113" s="129"/>
      <c r="L1113" s="128"/>
      <c r="M1113" s="128"/>
      <c r="N1113" s="128"/>
      <c r="O1113" s="128"/>
      <c r="P1113" s="128"/>
      <c r="Q1113" s="128"/>
      <c r="R1113" s="128"/>
      <c r="S1113" s="128"/>
      <c r="T1113" s="120">
        <f t="shared" si="188"/>
        <v>0</v>
      </c>
      <c r="U1113" s="131"/>
      <c r="V1113" s="131"/>
      <c r="W1113" s="131">
        <f>SUMIFS($F$3:F1113,$D$3:D1113,D1113,$C$3:C1113,"Buy")+SUMIFS($F$3:F1113,$D$3:D1113,D1113,$C$3:C1113,"Coin Deposit",$E$3:E1113,"&lt;&gt;")</f>
        <v>0</v>
      </c>
      <c r="X1113" s="131">
        <f t="shared" si="189"/>
        <v>0</v>
      </c>
      <c r="Y1113" s="131">
        <f>IF($D1113=Y$1,SUMIFS($H$3:$H1113,$G$3:$G1113,Y$1,$C$3:$C1113,"Sell"),0)</f>
        <v>0</v>
      </c>
      <c r="Z1113" s="131">
        <f t="shared" si="190"/>
        <v>0</v>
      </c>
      <c r="AA1113" s="131">
        <f>IF($D1113=AA$1,SUMIFS($H$3:$H1113,$G$3:$G1113,AA$1,$C$3:$C1113,"Sell"),0)</f>
        <v>0</v>
      </c>
      <c r="AB1113" s="131">
        <f t="shared" si="191"/>
        <v>0</v>
      </c>
      <c r="AC1113" s="131">
        <f>SUMIFS('Deductions and Deposits'!$H:$H,'Deductions and Deposits'!$G:$G,D1113,'Deductions and Deposits'!$F:$F,"&lt;="&amp;B1113)+SUMIFS($F$3:F1113,$D$3:D1113,D1113,$C$3:C1113,"Coin Deposit",$E$3:E1113,"")</f>
        <v>0</v>
      </c>
      <c r="AD1113" s="131">
        <f>SUMIFS('Deductions and Deposits'!$D:$D,'Deductions and Deposits'!$C:$C,D1113)+SUMIFS($F:$F,$D:$D,D1113,$C:$C,"Coin Deduction")</f>
        <v>0</v>
      </c>
      <c r="AE1113" s="131">
        <f>Table5[[#This Row],[Column4]]+Table5[[#This Row],[Column14]]+Table5[[#This Row],[Column19]]+Table5[[#This Row],[Column12]]</f>
        <v>0</v>
      </c>
      <c r="AF1113" s="131">
        <f>Table5[[#This Row],[Column5]]+Table5[[#This Row],[Column13]]+Table5[[#This Row],[Column21]]+Table5[[#This Row],[Column18]]</f>
        <v>0</v>
      </c>
      <c r="AG1113" s="131">
        <f t="shared" si="192"/>
        <v>0</v>
      </c>
      <c r="AH1113" s="131">
        <f t="shared" si="193"/>
        <v>0</v>
      </c>
      <c r="AI1113" s="131">
        <f>Table5[[#This Row],[Column17]]-Table5[[#This Row],[Column20]]</f>
        <v>0</v>
      </c>
      <c r="AJ1113" s="131">
        <f t="shared" si="194"/>
        <v>0</v>
      </c>
      <c r="AK1113" s="131">
        <f t="shared" si="198"/>
        <v>0</v>
      </c>
      <c r="AL1113" s="131">
        <f t="shared" si="195"/>
        <v>0</v>
      </c>
      <c r="AM1113" s="131" t="str">
        <f t="shared" si="196"/>
        <v/>
      </c>
      <c r="AN1113" s="131" t="str">
        <f t="shared" ca="1" si="197"/>
        <v/>
      </c>
    </row>
    <row r="1114" spans="1:40" ht="20.25" customHeight="1" x14ac:dyDescent="0.3">
      <c r="A1114" s="127"/>
      <c r="B1114" s="164"/>
      <c r="C1114" s="139"/>
      <c r="D1114" s="140"/>
      <c r="E1114" s="139"/>
      <c r="F1114" s="139"/>
      <c r="G1114" s="140"/>
      <c r="H1114" s="139"/>
      <c r="I1114" s="129"/>
      <c r="L1114" s="128"/>
      <c r="M1114" s="128"/>
      <c r="N1114" s="128"/>
      <c r="O1114" s="128"/>
      <c r="P1114" s="128"/>
      <c r="Q1114" s="128"/>
      <c r="R1114" s="128"/>
      <c r="S1114" s="128"/>
      <c r="T1114" s="120">
        <f t="shared" si="188"/>
        <v>0</v>
      </c>
      <c r="U1114" s="131"/>
      <c r="V1114" s="131"/>
      <c r="W1114" s="131">
        <f>SUMIFS($F$3:F1114,$D$3:D1114,D1114,$C$3:C1114,"Buy")+SUMIFS($F$3:F1114,$D$3:D1114,D1114,$C$3:C1114,"Coin Deposit",$E$3:E1114,"&lt;&gt;")</f>
        <v>0</v>
      </c>
      <c r="X1114" s="131">
        <f t="shared" si="189"/>
        <v>0</v>
      </c>
      <c r="Y1114" s="131">
        <f>IF($D1114=Y$1,SUMIFS($H$3:$H1114,$G$3:$G1114,Y$1,$C$3:$C1114,"Sell"),0)</f>
        <v>0</v>
      </c>
      <c r="Z1114" s="131">
        <f t="shared" si="190"/>
        <v>0</v>
      </c>
      <c r="AA1114" s="131">
        <f>IF($D1114=AA$1,SUMIFS($H$3:$H1114,$G$3:$G1114,AA$1,$C$3:$C1114,"Sell"),0)</f>
        <v>0</v>
      </c>
      <c r="AB1114" s="131">
        <f t="shared" si="191"/>
        <v>0</v>
      </c>
      <c r="AC1114" s="131">
        <f>SUMIFS('Deductions and Deposits'!$H:$H,'Deductions and Deposits'!$G:$G,D1114,'Deductions and Deposits'!$F:$F,"&lt;="&amp;B1114)+SUMIFS($F$3:F1114,$D$3:D1114,D1114,$C$3:C1114,"Coin Deposit",$E$3:E1114,"")</f>
        <v>0</v>
      </c>
      <c r="AD1114" s="131">
        <f>SUMIFS('Deductions and Deposits'!$D:$D,'Deductions and Deposits'!$C:$C,D1114)+SUMIFS($F:$F,$D:$D,D1114,$C:$C,"Coin Deduction")</f>
        <v>0</v>
      </c>
      <c r="AE1114" s="131">
        <f>Table5[[#This Row],[Column4]]+Table5[[#This Row],[Column14]]+Table5[[#This Row],[Column19]]+Table5[[#This Row],[Column12]]</f>
        <v>0</v>
      </c>
      <c r="AF1114" s="131">
        <f>Table5[[#This Row],[Column5]]+Table5[[#This Row],[Column13]]+Table5[[#This Row],[Column21]]+Table5[[#This Row],[Column18]]</f>
        <v>0</v>
      </c>
      <c r="AG1114" s="131">
        <f t="shared" si="192"/>
        <v>0</v>
      </c>
      <c r="AH1114" s="131">
        <f t="shared" si="193"/>
        <v>0</v>
      </c>
      <c r="AI1114" s="131">
        <f>Table5[[#This Row],[Column17]]-Table5[[#This Row],[Column20]]</f>
        <v>0</v>
      </c>
      <c r="AJ1114" s="131">
        <f t="shared" si="194"/>
        <v>0</v>
      </c>
      <c r="AK1114" s="131">
        <f t="shared" si="198"/>
        <v>0</v>
      </c>
      <c r="AL1114" s="131">
        <f t="shared" si="195"/>
        <v>0</v>
      </c>
      <c r="AM1114" s="131" t="str">
        <f t="shared" si="196"/>
        <v/>
      </c>
      <c r="AN1114" s="131" t="str">
        <f t="shared" ca="1" si="197"/>
        <v/>
      </c>
    </row>
    <row r="1115" spans="1:40" ht="20.25" customHeight="1" x14ac:dyDescent="0.3">
      <c r="A1115" s="127"/>
      <c r="B1115" s="164"/>
      <c r="C1115" s="139"/>
      <c r="D1115" s="140"/>
      <c r="E1115" s="139"/>
      <c r="F1115" s="139"/>
      <c r="G1115" s="140"/>
      <c r="H1115" s="139"/>
      <c r="I1115" s="129"/>
      <c r="L1115" s="128"/>
      <c r="M1115" s="128"/>
      <c r="N1115" s="128"/>
      <c r="O1115" s="128"/>
      <c r="P1115" s="128"/>
      <c r="Q1115" s="128"/>
      <c r="R1115" s="128"/>
      <c r="S1115" s="128"/>
      <c r="T1115" s="120">
        <f t="shared" si="188"/>
        <v>0</v>
      </c>
      <c r="U1115" s="131"/>
      <c r="V1115" s="131"/>
      <c r="W1115" s="131">
        <f>SUMIFS($F$3:F1115,$D$3:D1115,D1115,$C$3:C1115,"Buy")+SUMIFS($F$3:F1115,$D$3:D1115,D1115,$C$3:C1115,"Coin Deposit",$E$3:E1115,"&lt;&gt;")</f>
        <v>0</v>
      </c>
      <c r="X1115" s="131">
        <f t="shared" si="189"/>
        <v>0</v>
      </c>
      <c r="Y1115" s="131">
        <f>IF($D1115=Y$1,SUMIFS($H$3:$H1115,$G$3:$G1115,Y$1,$C$3:$C1115,"Sell"),0)</f>
        <v>0</v>
      </c>
      <c r="Z1115" s="131">
        <f t="shared" si="190"/>
        <v>0</v>
      </c>
      <c r="AA1115" s="131">
        <f>IF($D1115=AA$1,SUMIFS($H$3:$H1115,$G$3:$G1115,AA$1,$C$3:$C1115,"Sell"),0)</f>
        <v>0</v>
      </c>
      <c r="AB1115" s="131">
        <f t="shared" si="191"/>
        <v>0</v>
      </c>
      <c r="AC1115" s="131">
        <f>SUMIFS('Deductions and Deposits'!$H:$H,'Deductions and Deposits'!$G:$G,D1115,'Deductions and Deposits'!$F:$F,"&lt;="&amp;B1115)+SUMIFS($F$3:F1115,$D$3:D1115,D1115,$C$3:C1115,"Coin Deposit",$E$3:E1115,"")</f>
        <v>0</v>
      </c>
      <c r="AD1115" s="131">
        <f>SUMIFS('Deductions and Deposits'!$D:$D,'Deductions and Deposits'!$C:$C,D1115)+SUMIFS($F:$F,$D:$D,D1115,$C:$C,"Coin Deduction")</f>
        <v>0</v>
      </c>
      <c r="AE1115" s="131">
        <f>Table5[[#This Row],[Column4]]+Table5[[#This Row],[Column14]]+Table5[[#This Row],[Column19]]+Table5[[#This Row],[Column12]]</f>
        <v>0</v>
      </c>
      <c r="AF1115" s="131">
        <f>Table5[[#This Row],[Column5]]+Table5[[#This Row],[Column13]]+Table5[[#This Row],[Column21]]+Table5[[#This Row],[Column18]]</f>
        <v>0</v>
      </c>
      <c r="AG1115" s="131">
        <f t="shared" si="192"/>
        <v>0</v>
      </c>
      <c r="AH1115" s="131">
        <f t="shared" si="193"/>
        <v>0</v>
      </c>
      <c r="AI1115" s="131">
        <f>Table5[[#This Row],[Column17]]-Table5[[#This Row],[Column20]]</f>
        <v>0</v>
      </c>
      <c r="AJ1115" s="131">
        <f t="shared" si="194"/>
        <v>0</v>
      </c>
      <c r="AK1115" s="131">
        <f t="shared" si="198"/>
        <v>0</v>
      </c>
      <c r="AL1115" s="131">
        <f t="shared" si="195"/>
        <v>0</v>
      </c>
      <c r="AM1115" s="131" t="str">
        <f t="shared" si="196"/>
        <v/>
      </c>
      <c r="AN1115" s="131" t="str">
        <f t="shared" ca="1" si="197"/>
        <v/>
      </c>
    </row>
    <row r="1116" spans="1:40" ht="20.25" customHeight="1" x14ac:dyDescent="0.3">
      <c r="A1116" s="127"/>
      <c r="B1116" s="164"/>
      <c r="C1116" s="139"/>
      <c r="D1116" s="140"/>
      <c r="E1116" s="139"/>
      <c r="F1116" s="139"/>
      <c r="G1116" s="140"/>
      <c r="H1116" s="139"/>
      <c r="I1116" s="129"/>
      <c r="L1116" s="128"/>
      <c r="M1116" s="128"/>
      <c r="N1116" s="128"/>
      <c r="O1116" s="128"/>
      <c r="P1116" s="128"/>
      <c r="Q1116" s="128"/>
      <c r="R1116" s="128"/>
      <c r="S1116" s="128"/>
      <c r="T1116" s="120">
        <f t="shared" si="188"/>
        <v>0</v>
      </c>
      <c r="U1116" s="131"/>
      <c r="V1116" s="131"/>
      <c r="W1116" s="131">
        <f>SUMIFS($F$3:F1116,$D$3:D1116,D1116,$C$3:C1116,"Buy")+SUMIFS($F$3:F1116,$D$3:D1116,D1116,$C$3:C1116,"Coin Deposit",$E$3:E1116,"&lt;&gt;")</f>
        <v>0</v>
      </c>
      <c r="X1116" s="131">
        <f t="shared" si="189"/>
        <v>0</v>
      </c>
      <c r="Y1116" s="131">
        <f>IF($D1116=Y$1,SUMIFS($H$3:$H1116,$G$3:$G1116,Y$1,$C$3:$C1116,"Sell"),0)</f>
        <v>0</v>
      </c>
      <c r="Z1116" s="131">
        <f t="shared" si="190"/>
        <v>0</v>
      </c>
      <c r="AA1116" s="131">
        <f>IF($D1116=AA$1,SUMIFS($H$3:$H1116,$G$3:$G1116,AA$1,$C$3:$C1116,"Sell"),0)</f>
        <v>0</v>
      </c>
      <c r="AB1116" s="131">
        <f t="shared" si="191"/>
        <v>0</v>
      </c>
      <c r="AC1116" s="131">
        <f>SUMIFS('Deductions and Deposits'!$H:$H,'Deductions and Deposits'!$G:$G,D1116,'Deductions and Deposits'!$F:$F,"&lt;="&amp;B1116)+SUMIFS($F$3:F1116,$D$3:D1116,D1116,$C$3:C1116,"Coin Deposit",$E$3:E1116,"")</f>
        <v>0</v>
      </c>
      <c r="AD1116" s="131">
        <f>SUMIFS('Deductions and Deposits'!$D:$D,'Deductions and Deposits'!$C:$C,D1116)+SUMIFS($F:$F,$D:$D,D1116,$C:$C,"Coin Deduction")</f>
        <v>0</v>
      </c>
      <c r="AE1116" s="131">
        <f>Table5[[#This Row],[Column4]]+Table5[[#This Row],[Column14]]+Table5[[#This Row],[Column19]]+Table5[[#This Row],[Column12]]</f>
        <v>0</v>
      </c>
      <c r="AF1116" s="131">
        <f>Table5[[#This Row],[Column5]]+Table5[[#This Row],[Column13]]+Table5[[#This Row],[Column21]]+Table5[[#This Row],[Column18]]</f>
        <v>0</v>
      </c>
      <c r="AG1116" s="131">
        <f t="shared" si="192"/>
        <v>0</v>
      </c>
      <c r="AH1116" s="131">
        <f t="shared" si="193"/>
        <v>0</v>
      </c>
      <c r="AI1116" s="131">
        <f>Table5[[#This Row],[Column17]]-Table5[[#This Row],[Column20]]</f>
        <v>0</v>
      </c>
      <c r="AJ1116" s="131">
        <f t="shared" si="194"/>
        <v>0</v>
      </c>
      <c r="AK1116" s="131">
        <f t="shared" si="198"/>
        <v>0</v>
      </c>
      <c r="AL1116" s="131">
        <f t="shared" si="195"/>
        <v>0</v>
      </c>
      <c r="AM1116" s="131" t="str">
        <f t="shared" si="196"/>
        <v/>
      </c>
      <c r="AN1116" s="131" t="str">
        <f t="shared" ca="1" si="197"/>
        <v/>
      </c>
    </row>
    <row r="1117" spans="1:40" ht="20.25" customHeight="1" x14ac:dyDescent="0.3">
      <c r="A1117" s="127"/>
      <c r="B1117" s="164"/>
      <c r="C1117" s="139"/>
      <c r="D1117" s="140"/>
      <c r="E1117" s="139"/>
      <c r="F1117" s="139"/>
      <c r="G1117" s="140"/>
      <c r="H1117" s="139"/>
      <c r="I1117" s="129"/>
      <c r="L1117" s="128"/>
      <c r="M1117" s="128"/>
      <c r="N1117" s="128"/>
      <c r="O1117" s="128"/>
      <c r="P1117" s="128"/>
      <c r="Q1117" s="128"/>
      <c r="R1117" s="128"/>
      <c r="S1117" s="128"/>
      <c r="T1117" s="120">
        <f t="shared" si="188"/>
        <v>0</v>
      </c>
      <c r="U1117" s="131"/>
      <c r="V1117" s="131"/>
      <c r="W1117" s="131">
        <f>SUMIFS($F$3:F1117,$D$3:D1117,D1117,$C$3:C1117,"Buy")+SUMIFS($F$3:F1117,$D$3:D1117,D1117,$C$3:C1117,"Coin Deposit",$E$3:E1117,"&lt;&gt;")</f>
        <v>0</v>
      </c>
      <c r="X1117" s="131">
        <f t="shared" si="189"/>
        <v>0</v>
      </c>
      <c r="Y1117" s="131">
        <f>IF($D1117=Y$1,SUMIFS($H$3:$H1117,$G$3:$G1117,Y$1,$C$3:$C1117,"Sell"),0)</f>
        <v>0</v>
      </c>
      <c r="Z1117" s="131">
        <f t="shared" si="190"/>
        <v>0</v>
      </c>
      <c r="AA1117" s="131">
        <f>IF($D1117=AA$1,SUMIFS($H$3:$H1117,$G$3:$G1117,AA$1,$C$3:$C1117,"Sell"),0)</f>
        <v>0</v>
      </c>
      <c r="AB1117" s="131">
        <f t="shared" si="191"/>
        <v>0</v>
      </c>
      <c r="AC1117" s="131">
        <f>SUMIFS('Deductions and Deposits'!$H:$H,'Deductions and Deposits'!$G:$G,D1117,'Deductions and Deposits'!$F:$F,"&lt;="&amp;B1117)+SUMIFS($F$3:F1117,$D$3:D1117,D1117,$C$3:C1117,"Coin Deposit",$E$3:E1117,"")</f>
        <v>0</v>
      </c>
      <c r="AD1117" s="131">
        <f>SUMIFS('Deductions and Deposits'!$D:$D,'Deductions and Deposits'!$C:$C,D1117)+SUMIFS($F:$F,$D:$D,D1117,$C:$C,"Coin Deduction")</f>
        <v>0</v>
      </c>
      <c r="AE1117" s="131">
        <f>Table5[[#This Row],[Column4]]+Table5[[#This Row],[Column14]]+Table5[[#This Row],[Column19]]+Table5[[#This Row],[Column12]]</f>
        <v>0</v>
      </c>
      <c r="AF1117" s="131">
        <f>Table5[[#This Row],[Column5]]+Table5[[#This Row],[Column13]]+Table5[[#This Row],[Column21]]+Table5[[#This Row],[Column18]]</f>
        <v>0</v>
      </c>
      <c r="AG1117" s="131">
        <f t="shared" si="192"/>
        <v>0</v>
      </c>
      <c r="AH1117" s="131">
        <f t="shared" si="193"/>
        <v>0</v>
      </c>
      <c r="AI1117" s="131">
        <f>Table5[[#This Row],[Column17]]-Table5[[#This Row],[Column20]]</f>
        <v>0</v>
      </c>
      <c r="AJ1117" s="131">
        <f t="shared" si="194"/>
        <v>0</v>
      </c>
      <c r="AK1117" s="131">
        <f t="shared" si="198"/>
        <v>0</v>
      </c>
      <c r="AL1117" s="131">
        <f t="shared" si="195"/>
        <v>0</v>
      </c>
      <c r="AM1117" s="131" t="str">
        <f t="shared" si="196"/>
        <v/>
      </c>
      <c r="AN1117" s="131" t="str">
        <f t="shared" ca="1" si="197"/>
        <v/>
      </c>
    </row>
    <row r="1118" spans="1:40" ht="20.25" customHeight="1" x14ac:dyDescent="0.3">
      <c r="A1118" s="127"/>
      <c r="B1118" s="164"/>
      <c r="C1118" s="139"/>
      <c r="D1118" s="140"/>
      <c r="E1118" s="139"/>
      <c r="F1118" s="139"/>
      <c r="G1118" s="140"/>
      <c r="H1118" s="139"/>
      <c r="I1118" s="129"/>
      <c r="L1118" s="128"/>
      <c r="M1118" s="128"/>
      <c r="N1118" s="128"/>
      <c r="O1118" s="128"/>
      <c r="P1118" s="128"/>
      <c r="Q1118" s="128"/>
      <c r="R1118" s="128"/>
      <c r="S1118" s="128"/>
      <c r="T1118" s="120">
        <f t="shared" si="188"/>
        <v>0</v>
      </c>
      <c r="U1118" s="131"/>
      <c r="V1118" s="131"/>
      <c r="W1118" s="131">
        <f>SUMIFS($F$3:F1118,$D$3:D1118,D1118,$C$3:C1118,"Buy")+SUMIFS($F$3:F1118,$D$3:D1118,D1118,$C$3:C1118,"Coin Deposit",$E$3:E1118,"&lt;&gt;")</f>
        <v>0</v>
      </c>
      <c r="X1118" s="131">
        <f t="shared" si="189"/>
        <v>0</v>
      </c>
      <c r="Y1118" s="131">
        <f>IF($D1118=Y$1,SUMIFS($H$3:$H1118,$G$3:$G1118,Y$1,$C$3:$C1118,"Sell"),0)</f>
        <v>0</v>
      </c>
      <c r="Z1118" s="131">
        <f t="shared" si="190"/>
        <v>0</v>
      </c>
      <c r="AA1118" s="131">
        <f>IF($D1118=AA$1,SUMIFS($H$3:$H1118,$G$3:$G1118,AA$1,$C$3:$C1118,"Sell"),0)</f>
        <v>0</v>
      </c>
      <c r="AB1118" s="131">
        <f t="shared" si="191"/>
        <v>0</v>
      </c>
      <c r="AC1118" s="131">
        <f>SUMIFS('Deductions and Deposits'!$H:$H,'Deductions and Deposits'!$G:$G,D1118,'Deductions and Deposits'!$F:$F,"&lt;="&amp;B1118)+SUMIFS($F$3:F1118,$D$3:D1118,D1118,$C$3:C1118,"Coin Deposit",$E$3:E1118,"")</f>
        <v>0</v>
      </c>
      <c r="AD1118" s="131">
        <f>SUMIFS('Deductions and Deposits'!$D:$D,'Deductions and Deposits'!$C:$C,D1118)+SUMIFS($F:$F,$D:$D,D1118,$C:$C,"Coin Deduction")</f>
        <v>0</v>
      </c>
      <c r="AE1118" s="131">
        <f>Table5[[#This Row],[Column4]]+Table5[[#This Row],[Column14]]+Table5[[#This Row],[Column19]]+Table5[[#This Row],[Column12]]</f>
        <v>0</v>
      </c>
      <c r="AF1118" s="131">
        <f>Table5[[#This Row],[Column5]]+Table5[[#This Row],[Column13]]+Table5[[#This Row],[Column21]]+Table5[[#This Row],[Column18]]</f>
        <v>0</v>
      </c>
      <c r="AG1118" s="131">
        <f t="shared" si="192"/>
        <v>0</v>
      </c>
      <c r="AH1118" s="131">
        <f t="shared" si="193"/>
        <v>0</v>
      </c>
      <c r="AI1118" s="131">
        <f>Table5[[#This Row],[Column17]]-Table5[[#This Row],[Column20]]</f>
        <v>0</v>
      </c>
      <c r="AJ1118" s="131">
        <f t="shared" si="194"/>
        <v>0</v>
      </c>
      <c r="AK1118" s="131">
        <f t="shared" si="198"/>
        <v>0</v>
      </c>
      <c r="AL1118" s="131">
        <f t="shared" si="195"/>
        <v>0</v>
      </c>
      <c r="AM1118" s="131" t="str">
        <f t="shared" si="196"/>
        <v/>
      </c>
      <c r="AN1118" s="131" t="str">
        <f t="shared" ca="1" si="197"/>
        <v/>
      </c>
    </row>
    <row r="1119" spans="1:40" ht="20.25" customHeight="1" x14ac:dyDescent="0.3">
      <c r="A1119" s="127"/>
      <c r="B1119" s="164"/>
      <c r="C1119" s="139"/>
      <c r="D1119" s="140"/>
      <c r="E1119" s="139"/>
      <c r="F1119" s="139"/>
      <c r="G1119" s="140"/>
      <c r="H1119" s="139"/>
      <c r="I1119" s="129"/>
      <c r="L1119" s="128"/>
      <c r="M1119" s="128"/>
      <c r="N1119" s="128"/>
      <c r="O1119" s="128"/>
      <c r="P1119" s="128"/>
      <c r="Q1119" s="128"/>
      <c r="R1119" s="128"/>
      <c r="S1119" s="128"/>
      <c r="T1119" s="120">
        <f t="shared" si="188"/>
        <v>0</v>
      </c>
      <c r="U1119" s="131"/>
      <c r="V1119" s="131"/>
      <c r="W1119" s="131">
        <f>SUMIFS($F$3:F1119,$D$3:D1119,D1119,$C$3:C1119,"Buy")+SUMIFS($F$3:F1119,$D$3:D1119,D1119,$C$3:C1119,"Coin Deposit",$E$3:E1119,"&lt;&gt;")</f>
        <v>0</v>
      </c>
      <c r="X1119" s="131">
        <f t="shared" si="189"/>
        <v>0</v>
      </c>
      <c r="Y1119" s="131">
        <f>IF($D1119=Y$1,SUMIFS($H$3:$H1119,$G$3:$G1119,Y$1,$C$3:$C1119,"Sell"),0)</f>
        <v>0</v>
      </c>
      <c r="Z1119" s="131">
        <f t="shared" si="190"/>
        <v>0</v>
      </c>
      <c r="AA1119" s="131">
        <f>IF($D1119=AA$1,SUMIFS($H$3:$H1119,$G$3:$G1119,AA$1,$C$3:$C1119,"Sell"),0)</f>
        <v>0</v>
      </c>
      <c r="AB1119" s="131">
        <f t="shared" si="191"/>
        <v>0</v>
      </c>
      <c r="AC1119" s="131">
        <f>SUMIFS('Deductions and Deposits'!$H:$H,'Deductions and Deposits'!$G:$G,D1119,'Deductions and Deposits'!$F:$F,"&lt;="&amp;B1119)+SUMIFS($F$3:F1119,$D$3:D1119,D1119,$C$3:C1119,"Coin Deposit",$E$3:E1119,"")</f>
        <v>0</v>
      </c>
      <c r="AD1119" s="131">
        <f>SUMIFS('Deductions and Deposits'!$D:$D,'Deductions and Deposits'!$C:$C,D1119)+SUMIFS($F:$F,$D:$D,D1119,$C:$C,"Coin Deduction")</f>
        <v>0</v>
      </c>
      <c r="AE1119" s="131">
        <f>Table5[[#This Row],[Column4]]+Table5[[#This Row],[Column14]]+Table5[[#This Row],[Column19]]+Table5[[#This Row],[Column12]]</f>
        <v>0</v>
      </c>
      <c r="AF1119" s="131">
        <f>Table5[[#This Row],[Column5]]+Table5[[#This Row],[Column13]]+Table5[[#This Row],[Column21]]+Table5[[#This Row],[Column18]]</f>
        <v>0</v>
      </c>
      <c r="AG1119" s="131">
        <f t="shared" si="192"/>
        <v>0</v>
      </c>
      <c r="AH1119" s="131">
        <f t="shared" si="193"/>
        <v>0</v>
      </c>
      <c r="AI1119" s="131">
        <f>Table5[[#This Row],[Column17]]-Table5[[#This Row],[Column20]]</f>
        <v>0</v>
      </c>
      <c r="AJ1119" s="131">
        <f t="shared" si="194"/>
        <v>0</v>
      </c>
      <c r="AK1119" s="131">
        <f t="shared" si="198"/>
        <v>0</v>
      </c>
      <c r="AL1119" s="131">
        <f t="shared" si="195"/>
        <v>0</v>
      </c>
      <c r="AM1119" s="131" t="str">
        <f t="shared" si="196"/>
        <v/>
      </c>
      <c r="AN1119" s="131" t="str">
        <f t="shared" ca="1" si="197"/>
        <v/>
      </c>
    </row>
    <row r="1120" spans="1:40" ht="20.25" customHeight="1" x14ac:dyDescent="0.3">
      <c r="A1120" s="127"/>
      <c r="B1120" s="164"/>
      <c r="C1120" s="139"/>
      <c r="D1120" s="140"/>
      <c r="E1120" s="139"/>
      <c r="F1120" s="139"/>
      <c r="G1120" s="140"/>
      <c r="H1120" s="139"/>
      <c r="I1120" s="129"/>
      <c r="L1120" s="128"/>
      <c r="M1120" s="128"/>
      <c r="N1120" s="128"/>
      <c r="O1120" s="128"/>
      <c r="P1120" s="128"/>
      <c r="Q1120" s="128"/>
      <c r="R1120" s="128"/>
      <c r="S1120" s="128"/>
      <c r="T1120" s="120">
        <f t="shared" si="188"/>
        <v>0</v>
      </c>
      <c r="U1120" s="131"/>
      <c r="V1120" s="131"/>
      <c r="W1120" s="131">
        <f>SUMIFS($F$3:F1120,$D$3:D1120,D1120,$C$3:C1120,"Buy")+SUMIFS($F$3:F1120,$D$3:D1120,D1120,$C$3:C1120,"Coin Deposit",$E$3:E1120,"&lt;&gt;")</f>
        <v>0</v>
      </c>
      <c r="X1120" s="131">
        <f t="shared" si="189"/>
        <v>0</v>
      </c>
      <c r="Y1120" s="131">
        <f>IF($D1120=Y$1,SUMIFS($H$3:$H1120,$G$3:$G1120,Y$1,$C$3:$C1120,"Sell"),0)</f>
        <v>0</v>
      </c>
      <c r="Z1120" s="131">
        <f t="shared" si="190"/>
        <v>0</v>
      </c>
      <c r="AA1120" s="131">
        <f>IF($D1120=AA$1,SUMIFS($H$3:$H1120,$G$3:$G1120,AA$1,$C$3:$C1120,"Sell"),0)</f>
        <v>0</v>
      </c>
      <c r="AB1120" s="131">
        <f t="shared" si="191"/>
        <v>0</v>
      </c>
      <c r="AC1120" s="131">
        <f>SUMIFS('Deductions and Deposits'!$H:$H,'Deductions and Deposits'!$G:$G,D1120,'Deductions and Deposits'!$F:$F,"&lt;="&amp;B1120)+SUMIFS($F$3:F1120,$D$3:D1120,D1120,$C$3:C1120,"Coin Deposit",$E$3:E1120,"")</f>
        <v>0</v>
      </c>
      <c r="AD1120" s="131">
        <f>SUMIFS('Deductions and Deposits'!$D:$D,'Deductions and Deposits'!$C:$C,D1120)+SUMIFS($F:$F,$D:$D,D1120,$C:$C,"Coin Deduction")</f>
        <v>0</v>
      </c>
      <c r="AE1120" s="131">
        <f>Table5[[#This Row],[Column4]]+Table5[[#This Row],[Column14]]+Table5[[#This Row],[Column19]]+Table5[[#This Row],[Column12]]</f>
        <v>0</v>
      </c>
      <c r="AF1120" s="131">
        <f>Table5[[#This Row],[Column5]]+Table5[[#This Row],[Column13]]+Table5[[#This Row],[Column21]]+Table5[[#This Row],[Column18]]</f>
        <v>0</v>
      </c>
      <c r="AG1120" s="131">
        <f t="shared" si="192"/>
        <v>0</v>
      </c>
      <c r="AH1120" s="131">
        <f t="shared" si="193"/>
        <v>0</v>
      </c>
      <c r="AI1120" s="131">
        <f>Table5[[#This Row],[Column17]]-Table5[[#This Row],[Column20]]</f>
        <v>0</v>
      </c>
      <c r="AJ1120" s="131">
        <f t="shared" si="194"/>
        <v>0</v>
      </c>
      <c r="AK1120" s="131">
        <f t="shared" si="198"/>
        <v>0</v>
      </c>
      <c r="AL1120" s="131">
        <f t="shared" si="195"/>
        <v>0</v>
      </c>
      <c r="AM1120" s="131" t="str">
        <f t="shared" si="196"/>
        <v/>
      </c>
      <c r="AN1120" s="131" t="str">
        <f t="shared" ca="1" si="197"/>
        <v/>
      </c>
    </row>
    <row r="1121" spans="1:40" ht="20.25" customHeight="1" x14ac:dyDescent="0.3">
      <c r="A1121" s="127"/>
      <c r="B1121" s="164"/>
      <c r="C1121" s="139"/>
      <c r="D1121" s="140"/>
      <c r="E1121" s="139"/>
      <c r="F1121" s="139"/>
      <c r="G1121" s="140"/>
      <c r="H1121" s="139"/>
      <c r="I1121" s="129"/>
      <c r="L1121" s="128"/>
      <c r="M1121" s="128"/>
      <c r="N1121" s="128"/>
      <c r="O1121" s="128"/>
      <c r="P1121" s="128"/>
      <c r="Q1121" s="128"/>
      <c r="R1121" s="128"/>
      <c r="S1121" s="128"/>
      <c r="T1121" s="120">
        <f t="shared" si="188"/>
        <v>0</v>
      </c>
      <c r="U1121" s="131"/>
      <c r="V1121" s="131"/>
      <c r="W1121" s="131">
        <f>SUMIFS($F$3:F1121,$D$3:D1121,D1121,$C$3:C1121,"Buy")+SUMIFS($F$3:F1121,$D$3:D1121,D1121,$C$3:C1121,"Coin Deposit",$E$3:E1121,"&lt;&gt;")</f>
        <v>0</v>
      </c>
      <c r="X1121" s="131">
        <f t="shared" si="189"/>
        <v>0</v>
      </c>
      <c r="Y1121" s="131">
        <f>IF($D1121=Y$1,SUMIFS($H$3:$H1121,$G$3:$G1121,Y$1,$C$3:$C1121,"Sell"),0)</f>
        <v>0</v>
      </c>
      <c r="Z1121" s="131">
        <f t="shared" si="190"/>
        <v>0</v>
      </c>
      <c r="AA1121" s="131">
        <f>IF($D1121=AA$1,SUMIFS($H$3:$H1121,$G$3:$G1121,AA$1,$C$3:$C1121,"Sell"),0)</f>
        <v>0</v>
      </c>
      <c r="AB1121" s="131">
        <f t="shared" si="191"/>
        <v>0</v>
      </c>
      <c r="AC1121" s="131">
        <f>SUMIFS('Deductions and Deposits'!$H:$H,'Deductions and Deposits'!$G:$G,D1121,'Deductions and Deposits'!$F:$F,"&lt;="&amp;B1121)+SUMIFS($F$3:F1121,$D$3:D1121,D1121,$C$3:C1121,"Coin Deposit",$E$3:E1121,"")</f>
        <v>0</v>
      </c>
      <c r="AD1121" s="131">
        <f>SUMIFS('Deductions and Deposits'!$D:$D,'Deductions and Deposits'!$C:$C,D1121)+SUMIFS($F:$F,$D:$D,D1121,$C:$C,"Coin Deduction")</f>
        <v>0</v>
      </c>
      <c r="AE1121" s="131">
        <f>Table5[[#This Row],[Column4]]+Table5[[#This Row],[Column14]]+Table5[[#This Row],[Column19]]+Table5[[#This Row],[Column12]]</f>
        <v>0</v>
      </c>
      <c r="AF1121" s="131">
        <f>Table5[[#This Row],[Column5]]+Table5[[#This Row],[Column13]]+Table5[[#This Row],[Column21]]+Table5[[#This Row],[Column18]]</f>
        <v>0</v>
      </c>
      <c r="AG1121" s="131">
        <f t="shared" si="192"/>
        <v>0</v>
      </c>
      <c r="AH1121" s="131">
        <f t="shared" si="193"/>
        <v>0</v>
      </c>
      <c r="AI1121" s="131">
        <f>Table5[[#This Row],[Column17]]-Table5[[#This Row],[Column20]]</f>
        <v>0</v>
      </c>
      <c r="AJ1121" s="131">
        <f t="shared" si="194"/>
        <v>0</v>
      </c>
      <c r="AK1121" s="131">
        <f t="shared" si="198"/>
        <v>0</v>
      </c>
      <c r="AL1121" s="131">
        <f t="shared" si="195"/>
        <v>0</v>
      </c>
      <c r="AM1121" s="131" t="str">
        <f t="shared" si="196"/>
        <v/>
      </c>
      <c r="AN1121" s="131" t="str">
        <f t="shared" ca="1" si="197"/>
        <v/>
      </c>
    </row>
    <row r="1122" spans="1:40" ht="20.25" customHeight="1" x14ac:dyDescent="0.3">
      <c r="A1122" s="127"/>
      <c r="B1122" s="164"/>
      <c r="C1122" s="139"/>
      <c r="D1122" s="140"/>
      <c r="E1122" s="139"/>
      <c r="F1122" s="139"/>
      <c r="G1122" s="140"/>
      <c r="H1122" s="139"/>
      <c r="I1122" s="129"/>
      <c r="L1122" s="128"/>
      <c r="M1122" s="128"/>
      <c r="N1122" s="128"/>
      <c r="O1122" s="128"/>
      <c r="P1122" s="128"/>
      <c r="Q1122" s="128"/>
      <c r="R1122" s="128"/>
      <c r="S1122" s="128"/>
      <c r="T1122" s="120">
        <f t="shared" si="188"/>
        <v>0</v>
      </c>
      <c r="U1122" s="131"/>
      <c r="V1122" s="131"/>
      <c r="W1122" s="131">
        <f>SUMIFS($F$3:F1122,$D$3:D1122,D1122,$C$3:C1122,"Buy")+SUMIFS($F$3:F1122,$D$3:D1122,D1122,$C$3:C1122,"Coin Deposit",$E$3:E1122,"&lt;&gt;")</f>
        <v>0</v>
      </c>
      <c r="X1122" s="131">
        <f t="shared" si="189"/>
        <v>0</v>
      </c>
      <c r="Y1122" s="131">
        <f>IF($D1122=Y$1,SUMIFS($H$3:$H1122,$G$3:$G1122,Y$1,$C$3:$C1122,"Sell"),0)</f>
        <v>0</v>
      </c>
      <c r="Z1122" s="131">
        <f t="shared" si="190"/>
        <v>0</v>
      </c>
      <c r="AA1122" s="131">
        <f>IF($D1122=AA$1,SUMIFS($H$3:$H1122,$G$3:$G1122,AA$1,$C$3:$C1122,"Sell"),0)</f>
        <v>0</v>
      </c>
      <c r="AB1122" s="131">
        <f t="shared" si="191"/>
        <v>0</v>
      </c>
      <c r="AC1122" s="131">
        <f>SUMIFS('Deductions and Deposits'!$H:$H,'Deductions and Deposits'!$G:$G,D1122,'Deductions and Deposits'!$F:$F,"&lt;="&amp;B1122)+SUMIFS($F$3:F1122,$D$3:D1122,D1122,$C$3:C1122,"Coin Deposit",$E$3:E1122,"")</f>
        <v>0</v>
      </c>
      <c r="AD1122" s="131">
        <f>SUMIFS('Deductions and Deposits'!$D:$D,'Deductions and Deposits'!$C:$C,D1122)+SUMIFS($F:$F,$D:$D,D1122,$C:$C,"Coin Deduction")</f>
        <v>0</v>
      </c>
      <c r="AE1122" s="131">
        <f>Table5[[#This Row],[Column4]]+Table5[[#This Row],[Column14]]+Table5[[#This Row],[Column19]]+Table5[[#This Row],[Column12]]</f>
        <v>0</v>
      </c>
      <c r="AF1122" s="131">
        <f>Table5[[#This Row],[Column5]]+Table5[[#This Row],[Column13]]+Table5[[#This Row],[Column21]]+Table5[[#This Row],[Column18]]</f>
        <v>0</v>
      </c>
      <c r="AG1122" s="131">
        <f t="shared" si="192"/>
        <v>0</v>
      </c>
      <c r="AH1122" s="131">
        <f t="shared" si="193"/>
        <v>0</v>
      </c>
      <c r="AI1122" s="131">
        <f>Table5[[#This Row],[Column17]]-Table5[[#This Row],[Column20]]</f>
        <v>0</v>
      </c>
      <c r="AJ1122" s="131">
        <f t="shared" si="194"/>
        <v>0</v>
      </c>
      <c r="AK1122" s="131">
        <f t="shared" si="198"/>
        <v>0</v>
      </c>
      <c r="AL1122" s="131">
        <f t="shared" si="195"/>
        <v>0</v>
      </c>
      <c r="AM1122" s="131" t="str">
        <f t="shared" si="196"/>
        <v/>
      </c>
      <c r="AN1122" s="131" t="str">
        <f t="shared" ca="1" si="197"/>
        <v/>
      </c>
    </row>
    <row r="1123" spans="1:40" ht="20.25" customHeight="1" x14ac:dyDescent="0.3">
      <c r="A1123" s="127"/>
      <c r="B1123" s="164"/>
      <c r="C1123" s="139"/>
      <c r="D1123" s="140"/>
      <c r="E1123" s="139"/>
      <c r="F1123" s="139"/>
      <c r="G1123" s="140"/>
      <c r="H1123" s="139"/>
      <c r="I1123" s="129"/>
      <c r="L1123" s="128"/>
      <c r="M1123" s="128"/>
      <c r="N1123" s="128"/>
      <c r="O1123" s="128"/>
      <c r="P1123" s="128"/>
      <c r="Q1123" s="128"/>
      <c r="R1123" s="128"/>
      <c r="S1123" s="128"/>
      <c r="T1123" s="120">
        <f t="shared" si="188"/>
        <v>0</v>
      </c>
      <c r="U1123" s="131"/>
      <c r="V1123" s="131"/>
      <c r="W1123" s="131">
        <f>SUMIFS($F$3:F1123,$D$3:D1123,D1123,$C$3:C1123,"Buy")+SUMIFS($F$3:F1123,$D$3:D1123,D1123,$C$3:C1123,"Coin Deposit",$E$3:E1123,"&lt;&gt;")</f>
        <v>0</v>
      </c>
      <c r="X1123" s="131">
        <f t="shared" si="189"/>
        <v>0</v>
      </c>
      <c r="Y1123" s="131">
        <f>IF($D1123=Y$1,SUMIFS($H$3:$H1123,$G$3:$G1123,Y$1,$C$3:$C1123,"Sell"),0)</f>
        <v>0</v>
      </c>
      <c r="Z1123" s="131">
        <f t="shared" si="190"/>
        <v>0</v>
      </c>
      <c r="AA1123" s="131">
        <f>IF($D1123=AA$1,SUMIFS($H$3:$H1123,$G$3:$G1123,AA$1,$C$3:$C1123,"Sell"),0)</f>
        <v>0</v>
      </c>
      <c r="AB1123" s="131">
        <f t="shared" si="191"/>
        <v>0</v>
      </c>
      <c r="AC1123" s="131">
        <f>SUMIFS('Deductions and Deposits'!$H:$H,'Deductions and Deposits'!$G:$G,D1123,'Deductions and Deposits'!$F:$F,"&lt;="&amp;B1123)+SUMIFS($F$3:F1123,$D$3:D1123,D1123,$C$3:C1123,"Coin Deposit",$E$3:E1123,"")</f>
        <v>0</v>
      </c>
      <c r="AD1123" s="131">
        <f>SUMIFS('Deductions and Deposits'!$D:$D,'Deductions and Deposits'!$C:$C,D1123)+SUMIFS($F:$F,$D:$D,D1123,$C:$C,"Coin Deduction")</f>
        <v>0</v>
      </c>
      <c r="AE1123" s="131">
        <f>Table5[[#This Row],[Column4]]+Table5[[#This Row],[Column14]]+Table5[[#This Row],[Column19]]+Table5[[#This Row],[Column12]]</f>
        <v>0</v>
      </c>
      <c r="AF1123" s="131">
        <f>Table5[[#This Row],[Column5]]+Table5[[#This Row],[Column13]]+Table5[[#This Row],[Column21]]+Table5[[#This Row],[Column18]]</f>
        <v>0</v>
      </c>
      <c r="AG1123" s="131">
        <f t="shared" si="192"/>
        <v>0</v>
      </c>
      <c r="AH1123" s="131">
        <f t="shared" si="193"/>
        <v>0</v>
      </c>
      <c r="AI1123" s="131">
        <f>Table5[[#This Row],[Column17]]-Table5[[#This Row],[Column20]]</f>
        <v>0</v>
      </c>
      <c r="AJ1123" s="131">
        <f t="shared" si="194"/>
        <v>0</v>
      </c>
      <c r="AK1123" s="131">
        <f t="shared" si="198"/>
        <v>0</v>
      </c>
      <c r="AL1123" s="131">
        <f t="shared" si="195"/>
        <v>0</v>
      </c>
      <c r="AM1123" s="131" t="str">
        <f t="shared" si="196"/>
        <v/>
      </c>
      <c r="AN1123" s="131" t="str">
        <f t="shared" ca="1" si="197"/>
        <v/>
      </c>
    </row>
    <row r="1124" spans="1:40" ht="20.25" customHeight="1" x14ac:dyDescent="0.3">
      <c r="A1124" s="127"/>
      <c r="B1124" s="164"/>
      <c r="C1124" s="139"/>
      <c r="D1124" s="140"/>
      <c r="E1124" s="139"/>
      <c r="F1124" s="139"/>
      <c r="G1124" s="140"/>
      <c r="H1124" s="139"/>
      <c r="I1124" s="129"/>
      <c r="L1124" s="128"/>
      <c r="M1124" s="128"/>
      <c r="N1124" s="128"/>
      <c r="O1124" s="128"/>
      <c r="P1124" s="128"/>
      <c r="Q1124" s="128"/>
      <c r="R1124" s="128"/>
      <c r="S1124" s="128"/>
      <c r="T1124" s="120">
        <f t="shared" si="188"/>
        <v>0</v>
      </c>
      <c r="U1124" s="131"/>
      <c r="V1124" s="131"/>
      <c r="W1124" s="131">
        <f>SUMIFS($F$3:F1124,$D$3:D1124,D1124,$C$3:C1124,"Buy")+SUMIFS($F$3:F1124,$D$3:D1124,D1124,$C$3:C1124,"Coin Deposit",$E$3:E1124,"&lt;&gt;")</f>
        <v>0</v>
      </c>
      <c r="X1124" s="131">
        <f t="shared" si="189"/>
        <v>0</v>
      </c>
      <c r="Y1124" s="131">
        <f>IF($D1124=Y$1,SUMIFS($H$3:$H1124,$G$3:$G1124,Y$1,$C$3:$C1124,"Sell"),0)</f>
        <v>0</v>
      </c>
      <c r="Z1124" s="131">
        <f t="shared" si="190"/>
        <v>0</v>
      </c>
      <c r="AA1124" s="131">
        <f>IF($D1124=AA$1,SUMIFS($H$3:$H1124,$G$3:$G1124,AA$1,$C$3:$C1124,"Sell"),0)</f>
        <v>0</v>
      </c>
      <c r="AB1124" s="131">
        <f t="shared" si="191"/>
        <v>0</v>
      </c>
      <c r="AC1124" s="131">
        <f>SUMIFS('Deductions and Deposits'!$H:$H,'Deductions and Deposits'!$G:$G,D1124,'Deductions and Deposits'!$F:$F,"&lt;="&amp;B1124)+SUMIFS($F$3:F1124,$D$3:D1124,D1124,$C$3:C1124,"Coin Deposit",$E$3:E1124,"")</f>
        <v>0</v>
      </c>
      <c r="AD1124" s="131">
        <f>SUMIFS('Deductions and Deposits'!$D:$D,'Deductions and Deposits'!$C:$C,D1124)+SUMIFS($F:$F,$D:$D,D1124,$C:$C,"Coin Deduction")</f>
        <v>0</v>
      </c>
      <c r="AE1124" s="131">
        <f>Table5[[#This Row],[Column4]]+Table5[[#This Row],[Column14]]+Table5[[#This Row],[Column19]]+Table5[[#This Row],[Column12]]</f>
        <v>0</v>
      </c>
      <c r="AF1124" s="131">
        <f>Table5[[#This Row],[Column5]]+Table5[[#This Row],[Column13]]+Table5[[#This Row],[Column21]]+Table5[[#This Row],[Column18]]</f>
        <v>0</v>
      </c>
      <c r="AG1124" s="131">
        <f t="shared" si="192"/>
        <v>0</v>
      </c>
      <c r="AH1124" s="131">
        <f t="shared" si="193"/>
        <v>0</v>
      </c>
      <c r="AI1124" s="131">
        <f>Table5[[#This Row],[Column17]]-Table5[[#This Row],[Column20]]</f>
        <v>0</v>
      </c>
      <c r="AJ1124" s="131">
        <f t="shared" si="194"/>
        <v>0</v>
      </c>
      <c r="AK1124" s="131">
        <f t="shared" si="198"/>
        <v>0</v>
      </c>
      <c r="AL1124" s="131">
        <f t="shared" si="195"/>
        <v>0</v>
      </c>
      <c r="AM1124" s="131" t="str">
        <f t="shared" si="196"/>
        <v/>
      </c>
      <c r="AN1124" s="131" t="str">
        <f t="shared" ca="1" si="197"/>
        <v/>
      </c>
    </row>
    <row r="1125" spans="1:40" ht="20.25" customHeight="1" x14ac:dyDescent="0.3">
      <c r="A1125" s="127"/>
      <c r="B1125" s="164"/>
      <c r="C1125" s="139"/>
      <c r="D1125" s="140"/>
      <c r="E1125" s="139"/>
      <c r="F1125" s="139"/>
      <c r="G1125" s="140"/>
      <c r="H1125" s="139"/>
      <c r="I1125" s="129"/>
      <c r="L1125" s="128"/>
      <c r="M1125" s="128"/>
      <c r="N1125" s="128"/>
      <c r="O1125" s="128"/>
      <c r="P1125" s="128"/>
      <c r="Q1125" s="128"/>
      <c r="R1125" s="128"/>
      <c r="S1125" s="128"/>
      <c r="T1125" s="120">
        <f t="shared" si="188"/>
        <v>0</v>
      </c>
      <c r="U1125" s="131"/>
      <c r="V1125" s="131"/>
      <c r="W1125" s="131">
        <f>SUMIFS($F$3:F1125,$D$3:D1125,D1125,$C$3:C1125,"Buy")+SUMIFS($F$3:F1125,$D$3:D1125,D1125,$C$3:C1125,"Coin Deposit",$E$3:E1125,"&lt;&gt;")</f>
        <v>0</v>
      </c>
      <c r="X1125" s="131">
        <f t="shared" si="189"/>
        <v>0</v>
      </c>
      <c r="Y1125" s="131">
        <f>IF($D1125=Y$1,SUMIFS($H$3:$H1125,$G$3:$G1125,Y$1,$C$3:$C1125,"Sell"),0)</f>
        <v>0</v>
      </c>
      <c r="Z1125" s="131">
        <f t="shared" si="190"/>
        <v>0</v>
      </c>
      <c r="AA1125" s="131">
        <f>IF($D1125=AA$1,SUMIFS($H$3:$H1125,$G$3:$G1125,AA$1,$C$3:$C1125,"Sell"),0)</f>
        <v>0</v>
      </c>
      <c r="AB1125" s="131">
        <f t="shared" si="191"/>
        <v>0</v>
      </c>
      <c r="AC1125" s="131">
        <f>SUMIFS('Deductions and Deposits'!$H:$H,'Deductions and Deposits'!$G:$G,D1125,'Deductions and Deposits'!$F:$F,"&lt;="&amp;B1125)+SUMIFS($F$3:F1125,$D$3:D1125,D1125,$C$3:C1125,"Coin Deposit",$E$3:E1125,"")</f>
        <v>0</v>
      </c>
      <c r="AD1125" s="131">
        <f>SUMIFS('Deductions and Deposits'!$D:$D,'Deductions and Deposits'!$C:$C,D1125)+SUMIFS($F:$F,$D:$D,D1125,$C:$C,"Coin Deduction")</f>
        <v>0</v>
      </c>
      <c r="AE1125" s="131">
        <f>Table5[[#This Row],[Column4]]+Table5[[#This Row],[Column14]]+Table5[[#This Row],[Column19]]+Table5[[#This Row],[Column12]]</f>
        <v>0</v>
      </c>
      <c r="AF1125" s="131">
        <f>Table5[[#This Row],[Column5]]+Table5[[#This Row],[Column13]]+Table5[[#This Row],[Column21]]+Table5[[#This Row],[Column18]]</f>
        <v>0</v>
      </c>
      <c r="AG1125" s="131">
        <f t="shared" si="192"/>
        <v>0</v>
      </c>
      <c r="AH1125" s="131">
        <f t="shared" si="193"/>
        <v>0</v>
      </c>
      <c r="AI1125" s="131">
        <f>Table5[[#This Row],[Column17]]-Table5[[#This Row],[Column20]]</f>
        <v>0</v>
      </c>
      <c r="AJ1125" s="131">
        <f t="shared" si="194"/>
        <v>0</v>
      </c>
      <c r="AK1125" s="131">
        <f t="shared" si="198"/>
        <v>0</v>
      </c>
      <c r="AL1125" s="131">
        <f t="shared" si="195"/>
        <v>0</v>
      </c>
      <c r="AM1125" s="131" t="str">
        <f t="shared" si="196"/>
        <v/>
      </c>
      <c r="AN1125" s="131" t="str">
        <f t="shared" ca="1" si="197"/>
        <v/>
      </c>
    </row>
    <row r="1126" spans="1:40" ht="20.25" customHeight="1" x14ac:dyDescent="0.3">
      <c r="A1126" s="127"/>
      <c r="B1126" s="164"/>
      <c r="C1126" s="139"/>
      <c r="D1126" s="140"/>
      <c r="E1126" s="139"/>
      <c r="F1126" s="139"/>
      <c r="G1126" s="140"/>
      <c r="H1126" s="139"/>
      <c r="I1126" s="129"/>
      <c r="L1126" s="128"/>
      <c r="M1126" s="128"/>
      <c r="N1126" s="128"/>
      <c r="O1126" s="128"/>
      <c r="P1126" s="128"/>
      <c r="Q1126" s="128"/>
      <c r="R1126" s="128"/>
      <c r="S1126" s="128"/>
      <c r="T1126" s="120">
        <f t="shared" si="188"/>
        <v>0</v>
      </c>
      <c r="U1126" s="131"/>
      <c r="V1126" s="131"/>
      <c r="W1126" s="131">
        <f>SUMIFS($F$3:F1126,$D$3:D1126,D1126,$C$3:C1126,"Buy")+SUMIFS($F$3:F1126,$D$3:D1126,D1126,$C$3:C1126,"Coin Deposit",$E$3:E1126,"&lt;&gt;")</f>
        <v>0</v>
      </c>
      <c r="X1126" s="131">
        <f t="shared" si="189"/>
        <v>0</v>
      </c>
      <c r="Y1126" s="131">
        <f>IF($D1126=Y$1,SUMIFS($H$3:$H1126,$G$3:$G1126,Y$1,$C$3:$C1126,"Sell"),0)</f>
        <v>0</v>
      </c>
      <c r="Z1126" s="131">
        <f t="shared" si="190"/>
        <v>0</v>
      </c>
      <c r="AA1126" s="131">
        <f>IF($D1126=AA$1,SUMIFS($H$3:$H1126,$G$3:$G1126,AA$1,$C$3:$C1126,"Sell"),0)</f>
        <v>0</v>
      </c>
      <c r="AB1126" s="131">
        <f t="shared" si="191"/>
        <v>0</v>
      </c>
      <c r="AC1126" s="131">
        <f>SUMIFS('Deductions and Deposits'!$H:$H,'Deductions and Deposits'!$G:$G,D1126,'Deductions and Deposits'!$F:$F,"&lt;="&amp;B1126)+SUMIFS($F$3:F1126,$D$3:D1126,D1126,$C$3:C1126,"Coin Deposit",$E$3:E1126,"")</f>
        <v>0</v>
      </c>
      <c r="AD1126" s="131">
        <f>SUMIFS('Deductions and Deposits'!$D:$D,'Deductions and Deposits'!$C:$C,D1126)+SUMIFS($F:$F,$D:$D,D1126,$C:$C,"Coin Deduction")</f>
        <v>0</v>
      </c>
      <c r="AE1126" s="131">
        <f>Table5[[#This Row],[Column4]]+Table5[[#This Row],[Column14]]+Table5[[#This Row],[Column19]]+Table5[[#This Row],[Column12]]</f>
        <v>0</v>
      </c>
      <c r="AF1126" s="131">
        <f>Table5[[#This Row],[Column5]]+Table5[[#This Row],[Column13]]+Table5[[#This Row],[Column21]]+Table5[[#This Row],[Column18]]</f>
        <v>0</v>
      </c>
      <c r="AG1126" s="131">
        <f t="shared" si="192"/>
        <v>0</v>
      </c>
      <c r="AH1126" s="131">
        <f t="shared" si="193"/>
        <v>0</v>
      </c>
      <c r="AI1126" s="131">
        <f>Table5[[#This Row],[Column17]]-Table5[[#This Row],[Column20]]</f>
        <v>0</v>
      </c>
      <c r="AJ1126" s="131">
        <f t="shared" si="194"/>
        <v>0</v>
      </c>
      <c r="AK1126" s="131">
        <f t="shared" si="198"/>
        <v>0</v>
      </c>
      <c r="AL1126" s="131">
        <f t="shared" si="195"/>
        <v>0</v>
      </c>
      <c r="AM1126" s="131" t="str">
        <f t="shared" si="196"/>
        <v/>
      </c>
      <c r="AN1126" s="131" t="str">
        <f t="shared" ca="1" si="197"/>
        <v/>
      </c>
    </row>
    <row r="1127" spans="1:40" ht="20.25" customHeight="1" x14ac:dyDescent="0.3">
      <c r="A1127" s="127"/>
      <c r="B1127" s="164"/>
      <c r="C1127" s="139"/>
      <c r="D1127" s="140"/>
      <c r="E1127" s="139"/>
      <c r="F1127" s="139"/>
      <c r="G1127" s="140"/>
      <c r="H1127" s="139"/>
      <c r="I1127" s="129"/>
      <c r="L1127" s="128"/>
      <c r="M1127" s="128"/>
      <c r="N1127" s="128"/>
      <c r="O1127" s="128"/>
      <c r="P1127" s="128"/>
      <c r="Q1127" s="128"/>
      <c r="R1127" s="128"/>
      <c r="S1127" s="128"/>
      <c r="T1127" s="120">
        <f t="shared" si="188"/>
        <v>0</v>
      </c>
      <c r="U1127" s="131"/>
      <c r="V1127" s="131"/>
      <c r="W1127" s="131">
        <f>SUMIFS($F$3:F1127,$D$3:D1127,D1127,$C$3:C1127,"Buy")+SUMIFS($F$3:F1127,$D$3:D1127,D1127,$C$3:C1127,"Coin Deposit",$E$3:E1127,"&lt;&gt;")</f>
        <v>0</v>
      </c>
      <c r="X1127" s="131">
        <f t="shared" si="189"/>
        <v>0</v>
      </c>
      <c r="Y1127" s="131">
        <f>IF($D1127=Y$1,SUMIFS($H$3:$H1127,$G$3:$G1127,Y$1,$C$3:$C1127,"Sell"),0)</f>
        <v>0</v>
      </c>
      <c r="Z1127" s="131">
        <f t="shared" si="190"/>
        <v>0</v>
      </c>
      <c r="AA1127" s="131">
        <f>IF($D1127=AA$1,SUMIFS($H$3:$H1127,$G$3:$G1127,AA$1,$C$3:$C1127,"Sell"),0)</f>
        <v>0</v>
      </c>
      <c r="AB1127" s="131">
        <f t="shared" si="191"/>
        <v>0</v>
      </c>
      <c r="AC1127" s="131">
        <f>SUMIFS('Deductions and Deposits'!$H:$H,'Deductions and Deposits'!$G:$G,D1127,'Deductions and Deposits'!$F:$F,"&lt;="&amp;B1127)+SUMIFS($F$3:F1127,$D$3:D1127,D1127,$C$3:C1127,"Coin Deposit",$E$3:E1127,"")</f>
        <v>0</v>
      </c>
      <c r="AD1127" s="131">
        <f>SUMIFS('Deductions and Deposits'!$D:$D,'Deductions and Deposits'!$C:$C,D1127)+SUMIFS($F:$F,$D:$D,D1127,$C:$C,"Coin Deduction")</f>
        <v>0</v>
      </c>
      <c r="AE1127" s="131">
        <f>Table5[[#This Row],[Column4]]+Table5[[#This Row],[Column14]]+Table5[[#This Row],[Column19]]+Table5[[#This Row],[Column12]]</f>
        <v>0</v>
      </c>
      <c r="AF1127" s="131">
        <f>Table5[[#This Row],[Column5]]+Table5[[#This Row],[Column13]]+Table5[[#This Row],[Column21]]+Table5[[#This Row],[Column18]]</f>
        <v>0</v>
      </c>
      <c r="AG1127" s="131">
        <f t="shared" si="192"/>
        <v>0</v>
      </c>
      <c r="AH1127" s="131">
        <f t="shared" si="193"/>
        <v>0</v>
      </c>
      <c r="AI1127" s="131">
        <f>Table5[[#This Row],[Column17]]-Table5[[#This Row],[Column20]]</f>
        <v>0</v>
      </c>
      <c r="AJ1127" s="131">
        <f t="shared" si="194"/>
        <v>0</v>
      </c>
      <c r="AK1127" s="131">
        <f t="shared" si="198"/>
        <v>0</v>
      </c>
      <c r="AL1127" s="131">
        <f t="shared" si="195"/>
        <v>0</v>
      </c>
      <c r="AM1127" s="131" t="str">
        <f t="shared" si="196"/>
        <v/>
      </c>
      <c r="AN1127" s="131" t="str">
        <f t="shared" ca="1" si="197"/>
        <v/>
      </c>
    </row>
    <row r="1128" spans="1:40" ht="20.25" customHeight="1" x14ac:dyDescent="0.3">
      <c r="A1128" s="127"/>
      <c r="B1128" s="164"/>
      <c r="C1128" s="139"/>
      <c r="D1128" s="140"/>
      <c r="E1128" s="139"/>
      <c r="F1128" s="139"/>
      <c r="G1128" s="140"/>
      <c r="H1128" s="139"/>
      <c r="I1128" s="129"/>
      <c r="L1128" s="128"/>
      <c r="M1128" s="128"/>
      <c r="N1128" s="128"/>
      <c r="O1128" s="128"/>
      <c r="P1128" s="128"/>
      <c r="Q1128" s="128"/>
      <c r="R1128" s="128"/>
      <c r="S1128" s="128"/>
      <c r="T1128" s="120">
        <f t="shared" si="188"/>
        <v>0</v>
      </c>
      <c r="U1128" s="131"/>
      <c r="V1128" s="131"/>
      <c r="W1128" s="131">
        <f>SUMIFS($F$3:F1128,$D$3:D1128,D1128,$C$3:C1128,"Buy")+SUMIFS($F$3:F1128,$D$3:D1128,D1128,$C$3:C1128,"Coin Deposit",$E$3:E1128,"&lt;&gt;")</f>
        <v>0</v>
      </c>
      <c r="X1128" s="131">
        <f t="shared" si="189"/>
        <v>0</v>
      </c>
      <c r="Y1128" s="131">
        <f>IF($D1128=Y$1,SUMIFS($H$3:$H1128,$G$3:$G1128,Y$1,$C$3:$C1128,"Sell"),0)</f>
        <v>0</v>
      </c>
      <c r="Z1128" s="131">
        <f t="shared" si="190"/>
        <v>0</v>
      </c>
      <c r="AA1128" s="131">
        <f>IF($D1128=AA$1,SUMIFS($H$3:$H1128,$G$3:$G1128,AA$1,$C$3:$C1128,"Sell"),0)</f>
        <v>0</v>
      </c>
      <c r="AB1128" s="131">
        <f t="shared" si="191"/>
        <v>0</v>
      </c>
      <c r="AC1128" s="131">
        <f>SUMIFS('Deductions and Deposits'!$H:$H,'Deductions and Deposits'!$G:$G,D1128,'Deductions and Deposits'!$F:$F,"&lt;="&amp;B1128)+SUMIFS($F$3:F1128,$D$3:D1128,D1128,$C$3:C1128,"Coin Deposit",$E$3:E1128,"")</f>
        <v>0</v>
      </c>
      <c r="AD1128" s="131">
        <f>SUMIFS('Deductions and Deposits'!$D:$D,'Deductions and Deposits'!$C:$C,D1128)+SUMIFS($F:$F,$D:$D,D1128,$C:$C,"Coin Deduction")</f>
        <v>0</v>
      </c>
      <c r="AE1128" s="131">
        <f>Table5[[#This Row],[Column4]]+Table5[[#This Row],[Column14]]+Table5[[#This Row],[Column19]]+Table5[[#This Row],[Column12]]</f>
        <v>0</v>
      </c>
      <c r="AF1128" s="131">
        <f>Table5[[#This Row],[Column5]]+Table5[[#This Row],[Column13]]+Table5[[#This Row],[Column21]]+Table5[[#This Row],[Column18]]</f>
        <v>0</v>
      </c>
      <c r="AG1128" s="131">
        <f t="shared" si="192"/>
        <v>0</v>
      </c>
      <c r="AH1128" s="131">
        <f t="shared" si="193"/>
        <v>0</v>
      </c>
      <c r="AI1128" s="131">
        <f>Table5[[#This Row],[Column17]]-Table5[[#This Row],[Column20]]</f>
        <v>0</v>
      </c>
      <c r="AJ1128" s="131">
        <f t="shared" si="194"/>
        <v>0</v>
      </c>
      <c r="AK1128" s="131">
        <f t="shared" si="198"/>
        <v>0</v>
      </c>
      <c r="AL1128" s="131">
        <f t="shared" si="195"/>
        <v>0</v>
      </c>
      <c r="AM1128" s="131" t="str">
        <f t="shared" si="196"/>
        <v/>
      </c>
      <c r="AN1128" s="131" t="str">
        <f t="shared" ca="1" si="197"/>
        <v/>
      </c>
    </row>
    <row r="1129" spans="1:40" ht="20.25" customHeight="1" x14ac:dyDescent="0.3">
      <c r="A1129" s="127"/>
      <c r="B1129" s="164"/>
      <c r="C1129" s="139"/>
      <c r="D1129" s="140"/>
      <c r="E1129" s="139"/>
      <c r="F1129" s="139"/>
      <c r="G1129" s="140"/>
      <c r="H1129" s="139"/>
      <c r="I1129" s="129"/>
      <c r="L1129" s="128"/>
      <c r="M1129" s="128"/>
      <c r="N1129" s="128"/>
      <c r="O1129" s="128"/>
      <c r="P1129" s="128"/>
      <c r="Q1129" s="128"/>
      <c r="R1129" s="128"/>
      <c r="S1129" s="128"/>
      <c r="T1129" s="120">
        <f t="shared" si="188"/>
        <v>0</v>
      </c>
      <c r="U1129" s="131"/>
      <c r="V1129" s="131"/>
      <c r="W1129" s="131">
        <f>SUMIFS($F$3:F1129,$D$3:D1129,D1129,$C$3:C1129,"Buy")+SUMIFS($F$3:F1129,$D$3:D1129,D1129,$C$3:C1129,"Coin Deposit",$E$3:E1129,"&lt;&gt;")</f>
        <v>0</v>
      </c>
      <c r="X1129" s="131">
        <f t="shared" si="189"/>
        <v>0</v>
      </c>
      <c r="Y1129" s="131">
        <f>IF($D1129=Y$1,SUMIFS($H$3:$H1129,$G$3:$G1129,Y$1,$C$3:$C1129,"Sell"),0)</f>
        <v>0</v>
      </c>
      <c r="Z1129" s="131">
        <f t="shared" si="190"/>
        <v>0</v>
      </c>
      <c r="AA1129" s="131">
        <f>IF($D1129=AA$1,SUMIFS($H$3:$H1129,$G$3:$G1129,AA$1,$C$3:$C1129,"Sell"),0)</f>
        <v>0</v>
      </c>
      <c r="AB1129" s="131">
        <f t="shared" si="191"/>
        <v>0</v>
      </c>
      <c r="AC1129" s="131">
        <f>SUMIFS('Deductions and Deposits'!$H:$H,'Deductions and Deposits'!$G:$G,D1129,'Deductions and Deposits'!$F:$F,"&lt;="&amp;B1129)+SUMIFS($F$3:F1129,$D$3:D1129,D1129,$C$3:C1129,"Coin Deposit",$E$3:E1129,"")</f>
        <v>0</v>
      </c>
      <c r="AD1129" s="131">
        <f>SUMIFS('Deductions and Deposits'!$D:$D,'Deductions and Deposits'!$C:$C,D1129)+SUMIFS($F:$F,$D:$D,D1129,$C:$C,"Coin Deduction")</f>
        <v>0</v>
      </c>
      <c r="AE1129" s="131">
        <f>Table5[[#This Row],[Column4]]+Table5[[#This Row],[Column14]]+Table5[[#This Row],[Column19]]+Table5[[#This Row],[Column12]]</f>
        <v>0</v>
      </c>
      <c r="AF1129" s="131">
        <f>Table5[[#This Row],[Column5]]+Table5[[#This Row],[Column13]]+Table5[[#This Row],[Column21]]+Table5[[#This Row],[Column18]]</f>
        <v>0</v>
      </c>
      <c r="AG1129" s="131">
        <f t="shared" si="192"/>
        <v>0</v>
      </c>
      <c r="AH1129" s="131">
        <f t="shared" si="193"/>
        <v>0</v>
      </c>
      <c r="AI1129" s="131">
        <f>Table5[[#This Row],[Column17]]-Table5[[#This Row],[Column20]]</f>
        <v>0</v>
      </c>
      <c r="AJ1129" s="131">
        <f t="shared" si="194"/>
        <v>0</v>
      </c>
      <c r="AK1129" s="131">
        <f t="shared" si="198"/>
        <v>0</v>
      </c>
      <c r="AL1129" s="131">
        <f t="shared" si="195"/>
        <v>0</v>
      </c>
      <c r="AM1129" s="131" t="str">
        <f t="shared" si="196"/>
        <v/>
      </c>
      <c r="AN1129" s="131" t="str">
        <f t="shared" ca="1" si="197"/>
        <v/>
      </c>
    </row>
    <row r="1130" spans="1:40" ht="20.25" customHeight="1" x14ac:dyDescent="0.3">
      <c r="A1130" s="127"/>
      <c r="B1130" s="164"/>
      <c r="C1130" s="139"/>
      <c r="D1130" s="140"/>
      <c r="E1130" s="139"/>
      <c r="F1130" s="139"/>
      <c r="G1130" s="140"/>
      <c r="H1130" s="139"/>
      <c r="I1130" s="129"/>
      <c r="L1130" s="128"/>
      <c r="M1130" s="128"/>
      <c r="N1130" s="128"/>
      <c r="O1130" s="128"/>
      <c r="P1130" s="128"/>
      <c r="Q1130" s="128"/>
      <c r="R1130" s="128"/>
      <c r="S1130" s="128"/>
      <c r="T1130" s="120">
        <f t="shared" si="188"/>
        <v>0</v>
      </c>
      <c r="U1130" s="131"/>
      <c r="V1130" s="131"/>
      <c r="W1130" s="131">
        <f>SUMIFS($F$3:F1130,$D$3:D1130,D1130,$C$3:C1130,"Buy")+SUMIFS($F$3:F1130,$D$3:D1130,D1130,$C$3:C1130,"Coin Deposit",$E$3:E1130,"&lt;&gt;")</f>
        <v>0</v>
      </c>
      <c r="X1130" s="131">
        <f t="shared" si="189"/>
        <v>0</v>
      </c>
      <c r="Y1130" s="131">
        <f>IF($D1130=Y$1,SUMIFS($H$3:$H1130,$G$3:$G1130,Y$1,$C$3:$C1130,"Sell"),0)</f>
        <v>0</v>
      </c>
      <c r="Z1130" s="131">
        <f t="shared" si="190"/>
        <v>0</v>
      </c>
      <c r="AA1130" s="131">
        <f>IF($D1130=AA$1,SUMIFS($H$3:$H1130,$G$3:$G1130,AA$1,$C$3:$C1130,"Sell"),0)</f>
        <v>0</v>
      </c>
      <c r="AB1130" s="131">
        <f t="shared" si="191"/>
        <v>0</v>
      </c>
      <c r="AC1130" s="131">
        <f>SUMIFS('Deductions and Deposits'!$H:$H,'Deductions and Deposits'!$G:$G,D1130,'Deductions and Deposits'!$F:$F,"&lt;="&amp;B1130)+SUMIFS($F$3:F1130,$D$3:D1130,D1130,$C$3:C1130,"Coin Deposit",$E$3:E1130,"")</f>
        <v>0</v>
      </c>
      <c r="AD1130" s="131">
        <f>SUMIFS('Deductions and Deposits'!$D:$D,'Deductions and Deposits'!$C:$C,D1130)+SUMIFS($F:$F,$D:$D,D1130,$C:$C,"Coin Deduction")</f>
        <v>0</v>
      </c>
      <c r="AE1130" s="131">
        <f>Table5[[#This Row],[Column4]]+Table5[[#This Row],[Column14]]+Table5[[#This Row],[Column19]]+Table5[[#This Row],[Column12]]</f>
        <v>0</v>
      </c>
      <c r="AF1130" s="131">
        <f>Table5[[#This Row],[Column5]]+Table5[[#This Row],[Column13]]+Table5[[#This Row],[Column21]]+Table5[[#This Row],[Column18]]</f>
        <v>0</v>
      </c>
      <c r="AG1130" s="131">
        <f t="shared" si="192"/>
        <v>0</v>
      </c>
      <c r="AH1130" s="131">
        <f t="shared" si="193"/>
        <v>0</v>
      </c>
      <c r="AI1130" s="131">
        <f>Table5[[#This Row],[Column17]]-Table5[[#This Row],[Column20]]</f>
        <v>0</v>
      </c>
      <c r="AJ1130" s="131">
        <f t="shared" si="194"/>
        <v>0</v>
      </c>
      <c r="AK1130" s="131">
        <f t="shared" si="198"/>
        <v>0</v>
      </c>
      <c r="AL1130" s="131">
        <f t="shared" si="195"/>
        <v>0</v>
      </c>
      <c r="AM1130" s="131" t="str">
        <f t="shared" si="196"/>
        <v/>
      </c>
      <c r="AN1130" s="131" t="str">
        <f t="shared" ca="1" si="197"/>
        <v/>
      </c>
    </row>
    <row r="1131" spans="1:40" ht="20.25" customHeight="1" x14ac:dyDescent="0.3">
      <c r="A1131" s="127"/>
      <c r="B1131" s="164"/>
      <c r="C1131" s="139"/>
      <c r="D1131" s="140"/>
      <c r="E1131" s="139"/>
      <c r="F1131" s="139"/>
      <c r="G1131" s="140"/>
      <c r="H1131" s="139"/>
      <c r="I1131" s="129"/>
      <c r="L1131" s="128"/>
      <c r="M1131" s="128"/>
      <c r="N1131" s="128"/>
      <c r="O1131" s="128"/>
      <c r="P1131" s="128"/>
      <c r="Q1131" s="128"/>
      <c r="R1131" s="128"/>
      <c r="S1131" s="128"/>
      <c r="T1131" s="120">
        <f t="shared" si="188"/>
        <v>0</v>
      </c>
      <c r="U1131" s="131"/>
      <c r="V1131" s="131"/>
      <c r="W1131" s="131">
        <f>SUMIFS($F$3:F1131,$D$3:D1131,D1131,$C$3:C1131,"Buy")+SUMIFS($F$3:F1131,$D$3:D1131,D1131,$C$3:C1131,"Coin Deposit",$E$3:E1131,"&lt;&gt;")</f>
        <v>0</v>
      </c>
      <c r="X1131" s="131">
        <f t="shared" si="189"/>
        <v>0</v>
      </c>
      <c r="Y1131" s="131">
        <f>IF($D1131=Y$1,SUMIFS($H$3:$H1131,$G$3:$G1131,Y$1,$C$3:$C1131,"Sell"),0)</f>
        <v>0</v>
      </c>
      <c r="Z1131" s="131">
        <f t="shared" si="190"/>
        <v>0</v>
      </c>
      <c r="AA1131" s="131">
        <f>IF($D1131=AA$1,SUMIFS($H$3:$H1131,$G$3:$G1131,AA$1,$C$3:$C1131,"Sell"),0)</f>
        <v>0</v>
      </c>
      <c r="AB1131" s="131">
        <f t="shared" si="191"/>
        <v>0</v>
      </c>
      <c r="AC1131" s="131">
        <f>SUMIFS('Deductions and Deposits'!$H:$H,'Deductions and Deposits'!$G:$G,D1131,'Deductions and Deposits'!$F:$F,"&lt;="&amp;B1131)+SUMIFS($F$3:F1131,$D$3:D1131,D1131,$C$3:C1131,"Coin Deposit",$E$3:E1131,"")</f>
        <v>0</v>
      </c>
      <c r="AD1131" s="131">
        <f>SUMIFS('Deductions and Deposits'!$D:$D,'Deductions and Deposits'!$C:$C,D1131)+SUMIFS($F:$F,$D:$D,D1131,$C:$C,"Coin Deduction")</f>
        <v>0</v>
      </c>
      <c r="AE1131" s="131">
        <f>Table5[[#This Row],[Column4]]+Table5[[#This Row],[Column14]]+Table5[[#This Row],[Column19]]+Table5[[#This Row],[Column12]]</f>
        <v>0</v>
      </c>
      <c r="AF1131" s="131">
        <f>Table5[[#This Row],[Column5]]+Table5[[#This Row],[Column13]]+Table5[[#This Row],[Column21]]+Table5[[#This Row],[Column18]]</f>
        <v>0</v>
      </c>
      <c r="AG1131" s="131">
        <f t="shared" si="192"/>
        <v>0</v>
      </c>
      <c r="AH1131" s="131">
        <f t="shared" si="193"/>
        <v>0</v>
      </c>
      <c r="AI1131" s="131">
        <f>Table5[[#This Row],[Column17]]-Table5[[#This Row],[Column20]]</f>
        <v>0</v>
      </c>
      <c r="AJ1131" s="131">
        <f t="shared" si="194"/>
        <v>0</v>
      </c>
      <c r="AK1131" s="131">
        <f t="shared" si="198"/>
        <v>0</v>
      </c>
      <c r="AL1131" s="131">
        <f t="shared" si="195"/>
        <v>0</v>
      </c>
      <c r="AM1131" s="131" t="str">
        <f t="shared" si="196"/>
        <v/>
      </c>
      <c r="AN1131" s="131" t="str">
        <f t="shared" ca="1" si="197"/>
        <v/>
      </c>
    </row>
    <row r="1132" spans="1:40" ht="20.25" customHeight="1" x14ac:dyDescent="0.3">
      <c r="A1132" s="127"/>
      <c r="B1132" s="164"/>
      <c r="C1132" s="139"/>
      <c r="D1132" s="140"/>
      <c r="E1132" s="139"/>
      <c r="F1132" s="139"/>
      <c r="G1132" s="140"/>
      <c r="H1132" s="139"/>
      <c r="I1132" s="129"/>
      <c r="L1132" s="128"/>
      <c r="M1132" s="128"/>
      <c r="N1132" s="128"/>
      <c r="O1132" s="128"/>
      <c r="P1132" s="128"/>
      <c r="Q1132" s="128"/>
      <c r="R1132" s="128"/>
      <c r="S1132" s="128"/>
      <c r="T1132" s="120">
        <f t="shared" si="188"/>
        <v>0</v>
      </c>
      <c r="U1132" s="131"/>
      <c r="V1132" s="131"/>
      <c r="W1132" s="131">
        <f>SUMIFS($F$3:F1132,$D$3:D1132,D1132,$C$3:C1132,"Buy")+SUMIFS($F$3:F1132,$D$3:D1132,D1132,$C$3:C1132,"Coin Deposit",$E$3:E1132,"&lt;&gt;")</f>
        <v>0</v>
      </c>
      <c r="X1132" s="131">
        <f t="shared" si="189"/>
        <v>0</v>
      </c>
      <c r="Y1132" s="131">
        <f>IF($D1132=Y$1,SUMIFS($H$3:$H1132,$G$3:$G1132,Y$1,$C$3:$C1132,"Sell"),0)</f>
        <v>0</v>
      </c>
      <c r="Z1132" s="131">
        <f t="shared" si="190"/>
        <v>0</v>
      </c>
      <c r="AA1132" s="131">
        <f>IF($D1132=AA$1,SUMIFS($H$3:$H1132,$G$3:$G1132,AA$1,$C$3:$C1132,"Sell"),0)</f>
        <v>0</v>
      </c>
      <c r="AB1132" s="131">
        <f t="shared" si="191"/>
        <v>0</v>
      </c>
      <c r="AC1132" s="131">
        <f>SUMIFS('Deductions and Deposits'!$H:$H,'Deductions and Deposits'!$G:$G,D1132,'Deductions and Deposits'!$F:$F,"&lt;="&amp;B1132)+SUMIFS($F$3:F1132,$D$3:D1132,D1132,$C$3:C1132,"Coin Deposit",$E$3:E1132,"")</f>
        <v>0</v>
      </c>
      <c r="AD1132" s="131">
        <f>SUMIFS('Deductions and Deposits'!$D:$D,'Deductions and Deposits'!$C:$C,D1132)+SUMIFS($F:$F,$D:$D,D1132,$C:$C,"Coin Deduction")</f>
        <v>0</v>
      </c>
      <c r="AE1132" s="131">
        <f>Table5[[#This Row],[Column4]]+Table5[[#This Row],[Column14]]+Table5[[#This Row],[Column19]]+Table5[[#This Row],[Column12]]</f>
        <v>0</v>
      </c>
      <c r="AF1132" s="131">
        <f>Table5[[#This Row],[Column5]]+Table5[[#This Row],[Column13]]+Table5[[#This Row],[Column21]]+Table5[[#This Row],[Column18]]</f>
        <v>0</v>
      </c>
      <c r="AG1132" s="131">
        <f t="shared" si="192"/>
        <v>0</v>
      </c>
      <c r="AH1132" s="131">
        <f t="shared" si="193"/>
        <v>0</v>
      </c>
      <c r="AI1132" s="131">
        <f>Table5[[#This Row],[Column17]]-Table5[[#This Row],[Column20]]</f>
        <v>0</v>
      </c>
      <c r="AJ1132" s="131">
        <f t="shared" si="194"/>
        <v>0</v>
      </c>
      <c r="AK1132" s="131">
        <f t="shared" si="198"/>
        <v>0</v>
      </c>
      <c r="AL1132" s="131">
        <f t="shared" si="195"/>
        <v>0</v>
      </c>
      <c r="AM1132" s="131" t="str">
        <f t="shared" si="196"/>
        <v/>
      </c>
      <c r="AN1132" s="131" t="str">
        <f t="shared" ca="1" si="197"/>
        <v/>
      </c>
    </row>
    <row r="1133" spans="1:40" ht="20.25" customHeight="1" x14ac:dyDescent="0.3">
      <c r="A1133" s="127"/>
      <c r="B1133" s="164"/>
      <c r="C1133" s="139"/>
      <c r="D1133" s="140"/>
      <c r="E1133" s="139"/>
      <c r="F1133" s="139"/>
      <c r="G1133" s="140"/>
      <c r="H1133" s="139"/>
      <c r="I1133" s="129"/>
      <c r="L1133" s="128"/>
      <c r="M1133" s="128"/>
      <c r="N1133" s="128"/>
      <c r="O1133" s="128"/>
      <c r="P1133" s="128"/>
      <c r="Q1133" s="128"/>
      <c r="R1133" s="128"/>
      <c r="S1133" s="128"/>
      <c r="T1133" s="120">
        <f t="shared" si="188"/>
        <v>0</v>
      </c>
      <c r="U1133" s="131"/>
      <c r="V1133" s="131"/>
      <c r="W1133" s="131">
        <f>SUMIFS($F$3:F1133,$D$3:D1133,D1133,$C$3:C1133,"Buy")+SUMIFS($F$3:F1133,$D$3:D1133,D1133,$C$3:C1133,"Coin Deposit",$E$3:E1133,"&lt;&gt;")</f>
        <v>0</v>
      </c>
      <c r="X1133" s="131">
        <f t="shared" si="189"/>
        <v>0</v>
      </c>
      <c r="Y1133" s="131">
        <f>IF($D1133=Y$1,SUMIFS($H$3:$H1133,$G$3:$G1133,Y$1,$C$3:$C1133,"Sell"),0)</f>
        <v>0</v>
      </c>
      <c r="Z1133" s="131">
        <f t="shared" si="190"/>
        <v>0</v>
      </c>
      <c r="AA1133" s="131">
        <f>IF($D1133=AA$1,SUMIFS($H$3:$H1133,$G$3:$G1133,AA$1,$C$3:$C1133,"Sell"),0)</f>
        <v>0</v>
      </c>
      <c r="AB1133" s="131">
        <f t="shared" si="191"/>
        <v>0</v>
      </c>
      <c r="AC1133" s="131">
        <f>SUMIFS('Deductions and Deposits'!$H:$H,'Deductions and Deposits'!$G:$G,D1133,'Deductions and Deposits'!$F:$F,"&lt;="&amp;B1133)+SUMIFS($F$3:F1133,$D$3:D1133,D1133,$C$3:C1133,"Coin Deposit",$E$3:E1133,"")</f>
        <v>0</v>
      </c>
      <c r="AD1133" s="131">
        <f>SUMIFS('Deductions and Deposits'!$D:$D,'Deductions and Deposits'!$C:$C,D1133)+SUMIFS($F:$F,$D:$D,D1133,$C:$C,"Coin Deduction")</f>
        <v>0</v>
      </c>
      <c r="AE1133" s="131">
        <f>Table5[[#This Row],[Column4]]+Table5[[#This Row],[Column14]]+Table5[[#This Row],[Column19]]+Table5[[#This Row],[Column12]]</f>
        <v>0</v>
      </c>
      <c r="AF1133" s="131">
        <f>Table5[[#This Row],[Column5]]+Table5[[#This Row],[Column13]]+Table5[[#This Row],[Column21]]+Table5[[#This Row],[Column18]]</f>
        <v>0</v>
      </c>
      <c r="AG1133" s="131">
        <f t="shared" si="192"/>
        <v>0</v>
      </c>
      <c r="AH1133" s="131">
        <f t="shared" si="193"/>
        <v>0</v>
      </c>
      <c r="AI1133" s="131">
        <f>Table5[[#This Row],[Column17]]-Table5[[#This Row],[Column20]]</f>
        <v>0</v>
      </c>
      <c r="AJ1133" s="131">
        <f t="shared" si="194"/>
        <v>0</v>
      </c>
      <c r="AK1133" s="131">
        <f t="shared" si="198"/>
        <v>0</v>
      </c>
      <c r="AL1133" s="131">
        <f t="shared" si="195"/>
        <v>0</v>
      </c>
      <c r="AM1133" s="131" t="str">
        <f t="shared" si="196"/>
        <v/>
      </c>
      <c r="AN1133" s="131" t="str">
        <f t="shared" ca="1" si="197"/>
        <v/>
      </c>
    </row>
    <row r="1134" spans="1:40" ht="20.25" customHeight="1" x14ac:dyDescent="0.3">
      <c r="A1134" s="127"/>
      <c r="B1134" s="164"/>
      <c r="C1134" s="139"/>
      <c r="D1134" s="140"/>
      <c r="E1134" s="139"/>
      <c r="F1134" s="139"/>
      <c r="G1134" s="140"/>
      <c r="H1134" s="139"/>
      <c r="I1134" s="129"/>
      <c r="L1134" s="128"/>
      <c r="M1134" s="128"/>
      <c r="N1134" s="128"/>
      <c r="O1134" s="128"/>
      <c r="P1134" s="128"/>
      <c r="Q1134" s="128"/>
      <c r="R1134" s="128"/>
      <c r="S1134" s="128"/>
      <c r="T1134" s="120">
        <f t="shared" si="188"/>
        <v>0</v>
      </c>
      <c r="U1134" s="131"/>
      <c r="V1134" s="131"/>
      <c r="W1134" s="131">
        <f>SUMIFS($F$3:F1134,$D$3:D1134,D1134,$C$3:C1134,"Buy")+SUMIFS($F$3:F1134,$D$3:D1134,D1134,$C$3:C1134,"Coin Deposit",$E$3:E1134,"&lt;&gt;")</f>
        <v>0</v>
      </c>
      <c r="X1134" s="131">
        <f t="shared" si="189"/>
        <v>0</v>
      </c>
      <c r="Y1134" s="131">
        <f>IF($D1134=Y$1,SUMIFS($H$3:$H1134,$G$3:$G1134,Y$1,$C$3:$C1134,"Sell"),0)</f>
        <v>0</v>
      </c>
      <c r="Z1134" s="131">
        <f t="shared" si="190"/>
        <v>0</v>
      </c>
      <c r="AA1134" s="131">
        <f>IF($D1134=AA$1,SUMIFS($H$3:$H1134,$G$3:$G1134,AA$1,$C$3:$C1134,"Sell"),0)</f>
        <v>0</v>
      </c>
      <c r="AB1134" s="131">
        <f t="shared" si="191"/>
        <v>0</v>
      </c>
      <c r="AC1134" s="131">
        <f>SUMIFS('Deductions and Deposits'!$H:$H,'Deductions and Deposits'!$G:$G,D1134,'Deductions and Deposits'!$F:$F,"&lt;="&amp;B1134)+SUMIFS($F$3:F1134,$D$3:D1134,D1134,$C$3:C1134,"Coin Deposit",$E$3:E1134,"")</f>
        <v>0</v>
      </c>
      <c r="AD1134" s="131">
        <f>SUMIFS('Deductions and Deposits'!$D:$D,'Deductions and Deposits'!$C:$C,D1134)+SUMIFS($F:$F,$D:$D,D1134,$C:$C,"Coin Deduction")</f>
        <v>0</v>
      </c>
      <c r="AE1134" s="131">
        <f>Table5[[#This Row],[Column4]]+Table5[[#This Row],[Column14]]+Table5[[#This Row],[Column19]]+Table5[[#This Row],[Column12]]</f>
        <v>0</v>
      </c>
      <c r="AF1134" s="131">
        <f>Table5[[#This Row],[Column5]]+Table5[[#This Row],[Column13]]+Table5[[#This Row],[Column21]]+Table5[[#This Row],[Column18]]</f>
        <v>0</v>
      </c>
      <c r="AG1134" s="131">
        <f t="shared" si="192"/>
        <v>0</v>
      </c>
      <c r="AH1134" s="131">
        <f t="shared" si="193"/>
        <v>0</v>
      </c>
      <c r="AI1134" s="131">
        <f>Table5[[#This Row],[Column17]]-Table5[[#This Row],[Column20]]</f>
        <v>0</v>
      </c>
      <c r="AJ1134" s="131">
        <f t="shared" si="194"/>
        <v>0</v>
      </c>
      <c r="AK1134" s="131">
        <f t="shared" si="198"/>
        <v>0</v>
      </c>
      <c r="AL1134" s="131">
        <f t="shared" si="195"/>
        <v>0</v>
      </c>
      <c r="AM1134" s="131" t="str">
        <f t="shared" si="196"/>
        <v/>
      </c>
      <c r="AN1134" s="131" t="str">
        <f t="shared" ca="1" si="197"/>
        <v/>
      </c>
    </row>
    <row r="1135" spans="1:40" ht="20.25" customHeight="1" x14ac:dyDescent="0.3">
      <c r="A1135" s="127"/>
      <c r="B1135" s="164"/>
      <c r="C1135" s="139"/>
      <c r="D1135" s="140"/>
      <c r="E1135" s="139"/>
      <c r="F1135" s="139"/>
      <c r="G1135" s="140"/>
      <c r="H1135" s="139"/>
      <c r="I1135" s="129"/>
      <c r="L1135" s="128"/>
      <c r="M1135" s="128"/>
      <c r="N1135" s="128"/>
      <c r="O1135" s="128"/>
      <c r="P1135" s="128"/>
      <c r="Q1135" s="128"/>
      <c r="R1135" s="128"/>
      <c r="S1135" s="128"/>
      <c r="T1135" s="120">
        <f t="shared" si="188"/>
        <v>0</v>
      </c>
      <c r="U1135" s="131"/>
      <c r="V1135" s="131"/>
      <c r="W1135" s="131">
        <f>SUMIFS($F$3:F1135,$D$3:D1135,D1135,$C$3:C1135,"Buy")+SUMIFS($F$3:F1135,$D$3:D1135,D1135,$C$3:C1135,"Coin Deposit",$E$3:E1135,"&lt;&gt;")</f>
        <v>0</v>
      </c>
      <c r="X1135" s="131">
        <f t="shared" si="189"/>
        <v>0</v>
      </c>
      <c r="Y1135" s="131">
        <f>IF($D1135=Y$1,SUMIFS($H$3:$H1135,$G$3:$G1135,Y$1,$C$3:$C1135,"Sell"),0)</f>
        <v>0</v>
      </c>
      <c r="Z1135" s="131">
        <f t="shared" si="190"/>
        <v>0</v>
      </c>
      <c r="AA1135" s="131">
        <f>IF($D1135=AA$1,SUMIFS($H$3:$H1135,$G$3:$G1135,AA$1,$C$3:$C1135,"Sell"),0)</f>
        <v>0</v>
      </c>
      <c r="AB1135" s="131">
        <f t="shared" si="191"/>
        <v>0</v>
      </c>
      <c r="AC1135" s="131">
        <f>SUMIFS('Deductions and Deposits'!$H:$H,'Deductions and Deposits'!$G:$G,D1135,'Deductions and Deposits'!$F:$F,"&lt;="&amp;B1135)+SUMIFS($F$3:F1135,$D$3:D1135,D1135,$C$3:C1135,"Coin Deposit",$E$3:E1135,"")</f>
        <v>0</v>
      </c>
      <c r="AD1135" s="131">
        <f>SUMIFS('Deductions and Deposits'!$D:$D,'Deductions and Deposits'!$C:$C,D1135)+SUMIFS($F:$F,$D:$D,D1135,$C:$C,"Coin Deduction")</f>
        <v>0</v>
      </c>
      <c r="AE1135" s="131">
        <f>Table5[[#This Row],[Column4]]+Table5[[#This Row],[Column14]]+Table5[[#This Row],[Column19]]+Table5[[#This Row],[Column12]]</f>
        <v>0</v>
      </c>
      <c r="AF1135" s="131">
        <f>Table5[[#This Row],[Column5]]+Table5[[#This Row],[Column13]]+Table5[[#This Row],[Column21]]+Table5[[#This Row],[Column18]]</f>
        <v>0</v>
      </c>
      <c r="AG1135" s="131">
        <f t="shared" si="192"/>
        <v>0</v>
      </c>
      <c r="AH1135" s="131">
        <f t="shared" si="193"/>
        <v>0</v>
      </c>
      <c r="AI1135" s="131">
        <f>Table5[[#This Row],[Column17]]-Table5[[#This Row],[Column20]]</f>
        <v>0</v>
      </c>
      <c r="AJ1135" s="131">
        <f t="shared" si="194"/>
        <v>0</v>
      </c>
      <c r="AK1135" s="131">
        <f t="shared" si="198"/>
        <v>0</v>
      </c>
      <c r="AL1135" s="131">
        <f t="shared" si="195"/>
        <v>0</v>
      </c>
      <c r="AM1135" s="131" t="str">
        <f t="shared" si="196"/>
        <v/>
      </c>
      <c r="AN1135" s="131" t="str">
        <f t="shared" ca="1" si="197"/>
        <v/>
      </c>
    </row>
    <row r="1136" spans="1:40" ht="20.25" customHeight="1" x14ac:dyDescent="0.3">
      <c r="A1136" s="127"/>
      <c r="B1136" s="164"/>
      <c r="C1136" s="139"/>
      <c r="D1136" s="140"/>
      <c r="E1136" s="139"/>
      <c r="F1136" s="139"/>
      <c r="G1136" s="140"/>
      <c r="H1136" s="139"/>
      <c r="I1136" s="129"/>
      <c r="L1136" s="128"/>
      <c r="M1136" s="128"/>
      <c r="N1136" s="128"/>
      <c r="O1136" s="128"/>
      <c r="P1136" s="128"/>
      <c r="Q1136" s="128"/>
      <c r="R1136" s="128"/>
      <c r="S1136" s="128"/>
      <c r="T1136" s="120">
        <f t="shared" si="188"/>
        <v>0</v>
      </c>
      <c r="U1136" s="131"/>
      <c r="V1136" s="131"/>
      <c r="W1136" s="131">
        <f>SUMIFS($F$3:F1136,$D$3:D1136,D1136,$C$3:C1136,"Buy")+SUMIFS($F$3:F1136,$D$3:D1136,D1136,$C$3:C1136,"Coin Deposit",$E$3:E1136,"&lt;&gt;")</f>
        <v>0</v>
      </c>
      <c r="X1136" s="131">
        <f t="shared" si="189"/>
        <v>0</v>
      </c>
      <c r="Y1136" s="131">
        <f>IF($D1136=Y$1,SUMIFS($H$3:$H1136,$G$3:$G1136,Y$1,$C$3:$C1136,"Sell"),0)</f>
        <v>0</v>
      </c>
      <c r="Z1136" s="131">
        <f t="shared" si="190"/>
        <v>0</v>
      </c>
      <c r="AA1136" s="131">
        <f>IF($D1136=AA$1,SUMIFS($H$3:$H1136,$G$3:$G1136,AA$1,$C$3:$C1136,"Sell"),0)</f>
        <v>0</v>
      </c>
      <c r="AB1136" s="131">
        <f t="shared" si="191"/>
        <v>0</v>
      </c>
      <c r="AC1136" s="131">
        <f>SUMIFS('Deductions and Deposits'!$H:$H,'Deductions and Deposits'!$G:$G,D1136,'Deductions and Deposits'!$F:$F,"&lt;="&amp;B1136)+SUMIFS($F$3:F1136,$D$3:D1136,D1136,$C$3:C1136,"Coin Deposit",$E$3:E1136,"")</f>
        <v>0</v>
      </c>
      <c r="AD1136" s="131">
        <f>SUMIFS('Deductions and Deposits'!$D:$D,'Deductions and Deposits'!$C:$C,D1136)+SUMIFS($F:$F,$D:$D,D1136,$C:$C,"Coin Deduction")</f>
        <v>0</v>
      </c>
      <c r="AE1136" s="131">
        <f>Table5[[#This Row],[Column4]]+Table5[[#This Row],[Column14]]+Table5[[#This Row],[Column19]]+Table5[[#This Row],[Column12]]</f>
        <v>0</v>
      </c>
      <c r="AF1136" s="131">
        <f>Table5[[#This Row],[Column5]]+Table5[[#This Row],[Column13]]+Table5[[#This Row],[Column21]]+Table5[[#This Row],[Column18]]</f>
        <v>0</v>
      </c>
      <c r="AG1136" s="131">
        <f t="shared" si="192"/>
        <v>0</v>
      </c>
      <c r="AH1136" s="131">
        <f t="shared" si="193"/>
        <v>0</v>
      </c>
      <c r="AI1136" s="131">
        <f>Table5[[#This Row],[Column17]]-Table5[[#This Row],[Column20]]</f>
        <v>0</v>
      </c>
      <c r="AJ1136" s="131">
        <f t="shared" si="194"/>
        <v>0</v>
      </c>
      <c r="AK1136" s="131">
        <f t="shared" si="198"/>
        <v>0</v>
      </c>
      <c r="AL1136" s="131">
        <f t="shared" si="195"/>
        <v>0</v>
      </c>
      <c r="AM1136" s="131" t="str">
        <f t="shared" si="196"/>
        <v/>
      </c>
      <c r="AN1136" s="131" t="str">
        <f t="shared" ca="1" si="197"/>
        <v/>
      </c>
    </row>
    <row r="1137" spans="1:40" ht="20.25" customHeight="1" x14ac:dyDescent="0.3">
      <c r="A1137" s="127"/>
      <c r="B1137" s="164"/>
      <c r="C1137" s="139"/>
      <c r="D1137" s="140"/>
      <c r="E1137" s="139"/>
      <c r="F1137" s="139"/>
      <c r="G1137" s="140"/>
      <c r="H1137" s="139"/>
      <c r="I1137" s="129"/>
      <c r="L1137" s="128"/>
      <c r="M1137" s="128"/>
      <c r="N1137" s="128"/>
      <c r="O1137" s="128"/>
      <c r="P1137" s="128"/>
      <c r="Q1137" s="128"/>
      <c r="R1137" s="128"/>
      <c r="S1137" s="128"/>
      <c r="T1137" s="120">
        <f t="shared" si="188"/>
        <v>0</v>
      </c>
      <c r="U1137" s="131"/>
      <c r="V1137" s="131"/>
      <c r="W1137" s="131">
        <f>SUMIFS($F$3:F1137,$D$3:D1137,D1137,$C$3:C1137,"Buy")+SUMIFS($F$3:F1137,$D$3:D1137,D1137,$C$3:C1137,"Coin Deposit",$E$3:E1137,"&lt;&gt;")</f>
        <v>0</v>
      </c>
      <c r="X1137" s="131">
        <f t="shared" si="189"/>
        <v>0</v>
      </c>
      <c r="Y1137" s="131">
        <f>IF($D1137=Y$1,SUMIFS($H$3:$H1137,$G$3:$G1137,Y$1,$C$3:$C1137,"Sell"),0)</f>
        <v>0</v>
      </c>
      <c r="Z1137" s="131">
        <f t="shared" si="190"/>
        <v>0</v>
      </c>
      <c r="AA1137" s="131">
        <f>IF($D1137=AA$1,SUMIFS($H$3:$H1137,$G$3:$G1137,AA$1,$C$3:$C1137,"Sell"),0)</f>
        <v>0</v>
      </c>
      <c r="AB1137" s="131">
        <f t="shared" si="191"/>
        <v>0</v>
      </c>
      <c r="AC1137" s="131">
        <f>SUMIFS('Deductions and Deposits'!$H:$H,'Deductions and Deposits'!$G:$G,D1137,'Deductions and Deposits'!$F:$F,"&lt;="&amp;B1137)+SUMIFS($F$3:F1137,$D$3:D1137,D1137,$C$3:C1137,"Coin Deposit",$E$3:E1137,"")</f>
        <v>0</v>
      </c>
      <c r="AD1137" s="131">
        <f>SUMIFS('Deductions and Deposits'!$D:$D,'Deductions and Deposits'!$C:$C,D1137)+SUMIFS($F:$F,$D:$D,D1137,$C:$C,"Coin Deduction")</f>
        <v>0</v>
      </c>
      <c r="AE1137" s="131">
        <f>Table5[[#This Row],[Column4]]+Table5[[#This Row],[Column14]]+Table5[[#This Row],[Column19]]+Table5[[#This Row],[Column12]]</f>
        <v>0</v>
      </c>
      <c r="AF1137" s="131">
        <f>Table5[[#This Row],[Column5]]+Table5[[#This Row],[Column13]]+Table5[[#This Row],[Column21]]+Table5[[#This Row],[Column18]]</f>
        <v>0</v>
      </c>
      <c r="AG1137" s="131">
        <f t="shared" si="192"/>
        <v>0</v>
      </c>
      <c r="AH1137" s="131">
        <f t="shared" si="193"/>
        <v>0</v>
      </c>
      <c r="AI1137" s="131">
        <f>Table5[[#This Row],[Column17]]-Table5[[#This Row],[Column20]]</f>
        <v>0</v>
      </c>
      <c r="AJ1137" s="131">
        <f t="shared" si="194"/>
        <v>0</v>
      </c>
      <c r="AK1137" s="131">
        <f t="shared" si="198"/>
        <v>0</v>
      </c>
      <c r="AL1137" s="131">
        <f t="shared" si="195"/>
        <v>0</v>
      </c>
      <c r="AM1137" s="131" t="str">
        <f t="shared" si="196"/>
        <v/>
      </c>
      <c r="AN1137" s="131" t="str">
        <f t="shared" ca="1" si="197"/>
        <v/>
      </c>
    </row>
    <row r="1138" spans="1:40" ht="20.25" customHeight="1" x14ac:dyDescent="0.3">
      <c r="A1138" s="127"/>
      <c r="B1138" s="164"/>
      <c r="C1138" s="139"/>
      <c r="D1138" s="140"/>
      <c r="E1138" s="139"/>
      <c r="F1138" s="139"/>
      <c r="G1138" s="140"/>
      <c r="H1138" s="139"/>
      <c r="I1138" s="129"/>
      <c r="L1138" s="128"/>
      <c r="M1138" s="128"/>
      <c r="N1138" s="128"/>
      <c r="O1138" s="128"/>
      <c r="P1138" s="128"/>
      <c r="Q1138" s="128"/>
      <c r="R1138" s="128"/>
      <c r="S1138" s="128"/>
      <c r="T1138" s="120">
        <f t="shared" si="188"/>
        <v>0</v>
      </c>
      <c r="U1138" s="131"/>
      <c r="V1138" s="131"/>
      <c r="W1138" s="131">
        <f>SUMIFS($F$3:F1138,$D$3:D1138,D1138,$C$3:C1138,"Buy")+SUMIFS($F$3:F1138,$D$3:D1138,D1138,$C$3:C1138,"Coin Deposit",$E$3:E1138,"&lt;&gt;")</f>
        <v>0</v>
      </c>
      <c r="X1138" s="131">
        <f t="shared" si="189"/>
        <v>0</v>
      </c>
      <c r="Y1138" s="131">
        <f>IF($D1138=Y$1,SUMIFS($H$3:$H1138,$G$3:$G1138,Y$1,$C$3:$C1138,"Sell"),0)</f>
        <v>0</v>
      </c>
      <c r="Z1138" s="131">
        <f t="shared" si="190"/>
        <v>0</v>
      </c>
      <c r="AA1138" s="131">
        <f>IF($D1138=AA$1,SUMIFS($H$3:$H1138,$G$3:$G1138,AA$1,$C$3:$C1138,"Sell"),0)</f>
        <v>0</v>
      </c>
      <c r="AB1138" s="131">
        <f t="shared" si="191"/>
        <v>0</v>
      </c>
      <c r="AC1138" s="131">
        <f>SUMIFS('Deductions and Deposits'!$H:$H,'Deductions and Deposits'!$G:$G,D1138,'Deductions and Deposits'!$F:$F,"&lt;="&amp;B1138)+SUMIFS($F$3:F1138,$D$3:D1138,D1138,$C$3:C1138,"Coin Deposit",$E$3:E1138,"")</f>
        <v>0</v>
      </c>
      <c r="AD1138" s="131">
        <f>SUMIFS('Deductions and Deposits'!$D:$D,'Deductions and Deposits'!$C:$C,D1138)+SUMIFS($F:$F,$D:$D,D1138,$C:$C,"Coin Deduction")</f>
        <v>0</v>
      </c>
      <c r="AE1138" s="131">
        <f>Table5[[#This Row],[Column4]]+Table5[[#This Row],[Column14]]+Table5[[#This Row],[Column19]]+Table5[[#This Row],[Column12]]</f>
        <v>0</v>
      </c>
      <c r="AF1138" s="131">
        <f>Table5[[#This Row],[Column5]]+Table5[[#This Row],[Column13]]+Table5[[#This Row],[Column21]]+Table5[[#This Row],[Column18]]</f>
        <v>0</v>
      </c>
      <c r="AG1138" s="131">
        <f t="shared" si="192"/>
        <v>0</v>
      </c>
      <c r="AH1138" s="131">
        <f t="shared" si="193"/>
        <v>0</v>
      </c>
      <c r="AI1138" s="131">
        <f>Table5[[#This Row],[Column17]]-Table5[[#This Row],[Column20]]</f>
        <v>0</v>
      </c>
      <c r="AJ1138" s="131">
        <f t="shared" si="194"/>
        <v>0</v>
      </c>
      <c r="AK1138" s="131">
        <f t="shared" si="198"/>
        <v>0</v>
      </c>
      <c r="AL1138" s="131">
        <f t="shared" si="195"/>
        <v>0</v>
      </c>
      <c r="AM1138" s="131" t="str">
        <f t="shared" si="196"/>
        <v/>
      </c>
      <c r="AN1138" s="131" t="str">
        <f t="shared" ca="1" si="197"/>
        <v/>
      </c>
    </row>
    <row r="1139" spans="1:40" ht="20.25" customHeight="1" x14ac:dyDescent="0.3">
      <c r="A1139" s="127"/>
      <c r="B1139" s="164"/>
      <c r="C1139" s="139"/>
      <c r="D1139" s="140"/>
      <c r="E1139" s="139"/>
      <c r="F1139" s="139"/>
      <c r="G1139" s="140"/>
      <c r="H1139" s="139"/>
      <c r="I1139" s="129"/>
      <c r="L1139" s="128"/>
      <c r="M1139" s="128"/>
      <c r="N1139" s="128"/>
      <c r="O1139" s="128"/>
      <c r="P1139" s="128"/>
      <c r="Q1139" s="128"/>
      <c r="R1139" s="128"/>
      <c r="S1139" s="128"/>
      <c r="T1139" s="120">
        <f t="shared" si="188"/>
        <v>0</v>
      </c>
      <c r="U1139" s="131"/>
      <c r="V1139" s="131"/>
      <c r="W1139" s="131">
        <f>SUMIFS($F$3:F1139,$D$3:D1139,D1139,$C$3:C1139,"Buy")+SUMIFS($F$3:F1139,$D$3:D1139,D1139,$C$3:C1139,"Coin Deposit",$E$3:E1139,"&lt;&gt;")</f>
        <v>0</v>
      </c>
      <c r="X1139" s="131">
        <f t="shared" si="189"/>
        <v>0</v>
      </c>
      <c r="Y1139" s="131">
        <f>IF($D1139=Y$1,SUMIFS($H$3:$H1139,$G$3:$G1139,Y$1,$C$3:$C1139,"Sell"),0)</f>
        <v>0</v>
      </c>
      <c r="Z1139" s="131">
        <f t="shared" si="190"/>
        <v>0</v>
      </c>
      <c r="AA1139" s="131">
        <f>IF($D1139=AA$1,SUMIFS($H$3:$H1139,$G$3:$G1139,AA$1,$C$3:$C1139,"Sell"),0)</f>
        <v>0</v>
      </c>
      <c r="AB1139" s="131">
        <f t="shared" si="191"/>
        <v>0</v>
      </c>
      <c r="AC1139" s="131">
        <f>SUMIFS('Deductions and Deposits'!$H:$H,'Deductions and Deposits'!$G:$G,D1139,'Deductions and Deposits'!$F:$F,"&lt;="&amp;B1139)+SUMIFS($F$3:F1139,$D$3:D1139,D1139,$C$3:C1139,"Coin Deposit",$E$3:E1139,"")</f>
        <v>0</v>
      </c>
      <c r="AD1139" s="131">
        <f>SUMIFS('Deductions and Deposits'!$D:$D,'Deductions and Deposits'!$C:$C,D1139)+SUMIFS($F:$F,$D:$D,D1139,$C:$C,"Coin Deduction")</f>
        <v>0</v>
      </c>
      <c r="AE1139" s="131">
        <f>Table5[[#This Row],[Column4]]+Table5[[#This Row],[Column14]]+Table5[[#This Row],[Column19]]+Table5[[#This Row],[Column12]]</f>
        <v>0</v>
      </c>
      <c r="AF1139" s="131">
        <f>Table5[[#This Row],[Column5]]+Table5[[#This Row],[Column13]]+Table5[[#This Row],[Column21]]+Table5[[#This Row],[Column18]]</f>
        <v>0</v>
      </c>
      <c r="AG1139" s="131">
        <f t="shared" si="192"/>
        <v>0</v>
      </c>
      <c r="AH1139" s="131">
        <f t="shared" si="193"/>
        <v>0</v>
      </c>
      <c r="AI1139" s="131">
        <f>Table5[[#This Row],[Column17]]-Table5[[#This Row],[Column20]]</f>
        <v>0</v>
      </c>
      <c r="AJ1139" s="131">
        <f t="shared" si="194"/>
        <v>0</v>
      </c>
      <c r="AK1139" s="131">
        <f t="shared" si="198"/>
        <v>0</v>
      </c>
      <c r="AL1139" s="131">
        <f t="shared" si="195"/>
        <v>0</v>
      </c>
      <c r="AM1139" s="131" t="str">
        <f t="shared" si="196"/>
        <v/>
      </c>
      <c r="AN1139" s="131" t="str">
        <f t="shared" ca="1" si="197"/>
        <v/>
      </c>
    </row>
    <row r="1140" spans="1:40" ht="20.25" customHeight="1" x14ac:dyDescent="0.3">
      <c r="A1140" s="127"/>
      <c r="B1140" s="164"/>
      <c r="C1140" s="139"/>
      <c r="D1140" s="140"/>
      <c r="E1140" s="139"/>
      <c r="F1140" s="139"/>
      <c r="G1140" s="140"/>
      <c r="H1140" s="139"/>
      <c r="I1140" s="129"/>
      <c r="L1140" s="128"/>
      <c r="M1140" s="128"/>
      <c r="N1140" s="128"/>
      <c r="O1140" s="128"/>
      <c r="P1140" s="128"/>
      <c r="Q1140" s="128"/>
      <c r="R1140" s="128"/>
      <c r="S1140" s="128"/>
      <c r="T1140" s="120">
        <f t="shared" si="188"/>
        <v>0</v>
      </c>
      <c r="U1140" s="131"/>
      <c r="V1140" s="131"/>
      <c r="W1140" s="131">
        <f>SUMIFS($F$3:F1140,$D$3:D1140,D1140,$C$3:C1140,"Buy")+SUMIFS($F$3:F1140,$D$3:D1140,D1140,$C$3:C1140,"Coin Deposit",$E$3:E1140,"&lt;&gt;")</f>
        <v>0</v>
      </c>
      <c r="X1140" s="131">
        <f t="shared" si="189"/>
        <v>0</v>
      </c>
      <c r="Y1140" s="131">
        <f>IF($D1140=Y$1,SUMIFS($H$3:$H1140,$G$3:$G1140,Y$1,$C$3:$C1140,"Sell"),0)</f>
        <v>0</v>
      </c>
      <c r="Z1140" s="131">
        <f t="shared" si="190"/>
        <v>0</v>
      </c>
      <c r="AA1140" s="131">
        <f>IF($D1140=AA$1,SUMIFS($H$3:$H1140,$G$3:$G1140,AA$1,$C$3:$C1140,"Sell"),0)</f>
        <v>0</v>
      </c>
      <c r="AB1140" s="131">
        <f t="shared" si="191"/>
        <v>0</v>
      </c>
      <c r="AC1140" s="131">
        <f>SUMIFS('Deductions and Deposits'!$H:$H,'Deductions and Deposits'!$G:$G,D1140,'Deductions and Deposits'!$F:$F,"&lt;="&amp;B1140)+SUMIFS($F$3:F1140,$D$3:D1140,D1140,$C$3:C1140,"Coin Deposit",$E$3:E1140,"")</f>
        <v>0</v>
      </c>
      <c r="AD1140" s="131">
        <f>SUMIFS('Deductions and Deposits'!$D:$D,'Deductions and Deposits'!$C:$C,D1140)+SUMIFS($F:$F,$D:$D,D1140,$C:$C,"Coin Deduction")</f>
        <v>0</v>
      </c>
      <c r="AE1140" s="131">
        <f>Table5[[#This Row],[Column4]]+Table5[[#This Row],[Column14]]+Table5[[#This Row],[Column19]]+Table5[[#This Row],[Column12]]</f>
        <v>0</v>
      </c>
      <c r="AF1140" s="131">
        <f>Table5[[#This Row],[Column5]]+Table5[[#This Row],[Column13]]+Table5[[#This Row],[Column21]]+Table5[[#This Row],[Column18]]</f>
        <v>0</v>
      </c>
      <c r="AG1140" s="131">
        <f t="shared" si="192"/>
        <v>0</v>
      </c>
      <c r="AH1140" s="131">
        <f t="shared" si="193"/>
        <v>0</v>
      </c>
      <c r="AI1140" s="131">
        <f>Table5[[#This Row],[Column17]]-Table5[[#This Row],[Column20]]</f>
        <v>0</v>
      </c>
      <c r="AJ1140" s="131">
        <f t="shared" si="194"/>
        <v>0</v>
      </c>
      <c r="AK1140" s="131">
        <f t="shared" si="198"/>
        <v>0</v>
      </c>
      <c r="AL1140" s="131">
        <f t="shared" si="195"/>
        <v>0</v>
      </c>
      <c r="AM1140" s="131" t="str">
        <f t="shared" si="196"/>
        <v/>
      </c>
      <c r="AN1140" s="131" t="str">
        <f t="shared" ca="1" si="197"/>
        <v/>
      </c>
    </row>
    <row r="1141" spans="1:40" ht="20.25" customHeight="1" x14ac:dyDescent="0.3">
      <c r="A1141" s="127"/>
      <c r="B1141" s="164"/>
      <c r="C1141" s="139"/>
      <c r="D1141" s="140"/>
      <c r="E1141" s="139"/>
      <c r="F1141" s="139"/>
      <c r="G1141" s="140"/>
      <c r="H1141" s="139"/>
      <c r="I1141" s="129"/>
      <c r="L1141" s="128"/>
      <c r="M1141" s="128"/>
      <c r="N1141" s="128"/>
      <c r="O1141" s="128"/>
      <c r="P1141" s="128"/>
      <c r="Q1141" s="128"/>
      <c r="R1141" s="128"/>
      <c r="S1141" s="128"/>
      <c r="T1141" s="120">
        <f t="shared" si="188"/>
        <v>0</v>
      </c>
      <c r="U1141" s="131"/>
      <c r="V1141" s="131"/>
      <c r="W1141" s="131">
        <f>SUMIFS($F$3:F1141,$D$3:D1141,D1141,$C$3:C1141,"Buy")+SUMIFS($F$3:F1141,$D$3:D1141,D1141,$C$3:C1141,"Coin Deposit",$E$3:E1141,"&lt;&gt;")</f>
        <v>0</v>
      </c>
      <c r="X1141" s="131">
        <f t="shared" si="189"/>
        <v>0</v>
      </c>
      <c r="Y1141" s="131">
        <f>IF($D1141=Y$1,SUMIFS($H$3:$H1141,$G$3:$G1141,Y$1,$C$3:$C1141,"Sell"),0)</f>
        <v>0</v>
      </c>
      <c r="Z1141" s="131">
        <f t="shared" si="190"/>
        <v>0</v>
      </c>
      <c r="AA1141" s="131">
        <f>IF($D1141=AA$1,SUMIFS($H$3:$H1141,$G$3:$G1141,AA$1,$C$3:$C1141,"Sell"),0)</f>
        <v>0</v>
      </c>
      <c r="AB1141" s="131">
        <f t="shared" si="191"/>
        <v>0</v>
      </c>
      <c r="AC1141" s="131">
        <f>SUMIFS('Deductions and Deposits'!$H:$H,'Deductions and Deposits'!$G:$G,D1141,'Deductions and Deposits'!$F:$F,"&lt;="&amp;B1141)+SUMIFS($F$3:F1141,$D$3:D1141,D1141,$C$3:C1141,"Coin Deposit",$E$3:E1141,"")</f>
        <v>0</v>
      </c>
      <c r="AD1141" s="131">
        <f>SUMIFS('Deductions and Deposits'!$D:$D,'Deductions and Deposits'!$C:$C,D1141)+SUMIFS($F:$F,$D:$D,D1141,$C:$C,"Coin Deduction")</f>
        <v>0</v>
      </c>
      <c r="AE1141" s="131">
        <f>Table5[[#This Row],[Column4]]+Table5[[#This Row],[Column14]]+Table5[[#This Row],[Column19]]+Table5[[#This Row],[Column12]]</f>
        <v>0</v>
      </c>
      <c r="AF1141" s="131">
        <f>Table5[[#This Row],[Column5]]+Table5[[#This Row],[Column13]]+Table5[[#This Row],[Column21]]+Table5[[#This Row],[Column18]]</f>
        <v>0</v>
      </c>
      <c r="AG1141" s="131">
        <f t="shared" si="192"/>
        <v>0</v>
      </c>
      <c r="AH1141" s="131">
        <f t="shared" si="193"/>
        <v>0</v>
      </c>
      <c r="AI1141" s="131">
        <f>Table5[[#This Row],[Column17]]-Table5[[#This Row],[Column20]]</f>
        <v>0</v>
      </c>
      <c r="AJ1141" s="131">
        <f t="shared" si="194"/>
        <v>0</v>
      </c>
      <c r="AK1141" s="131">
        <f t="shared" si="198"/>
        <v>0</v>
      </c>
      <c r="AL1141" s="131">
        <f t="shared" si="195"/>
        <v>0</v>
      </c>
      <c r="AM1141" s="131" t="str">
        <f t="shared" si="196"/>
        <v/>
      </c>
      <c r="AN1141" s="131" t="str">
        <f t="shared" ca="1" si="197"/>
        <v/>
      </c>
    </row>
    <row r="1142" spans="1:40" ht="20.25" customHeight="1" x14ac:dyDescent="0.3">
      <c r="A1142" s="127"/>
      <c r="B1142" s="164"/>
      <c r="C1142" s="139"/>
      <c r="D1142" s="140"/>
      <c r="E1142" s="139"/>
      <c r="F1142" s="139"/>
      <c r="G1142" s="140"/>
      <c r="H1142" s="139"/>
      <c r="I1142" s="129"/>
      <c r="L1142" s="128"/>
      <c r="M1142" s="128"/>
      <c r="N1142" s="128"/>
      <c r="O1142" s="128"/>
      <c r="P1142" s="128"/>
      <c r="Q1142" s="128"/>
      <c r="R1142" s="128"/>
      <c r="S1142" s="128"/>
      <c r="T1142" s="120">
        <f t="shared" si="188"/>
        <v>0</v>
      </c>
      <c r="U1142" s="131"/>
      <c r="V1142" s="131"/>
      <c r="W1142" s="131">
        <f>SUMIFS($F$3:F1142,$D$3:D1142,D1142,$C$3:C1142,"Buy")+SUMIFS($F$3:F1142,$D$3:D1142,D1142,$C$3:C1142,"Coin Deposit",$E$3:E1142,"&lt;&gt;")</f>
        <v>0</v>
      </c>
      <c r="X1142" s="131">
        <f t="shared" si="189"/>
        <v>0</v>
      </c>
      <c r="Y1142" s="131">
        <f>IF($D1142=Y$1,SUMIFS($H$3:$H1142,$G$3:$G1142,Y$1,$C$3:$C1142,"Sell"),0)</f>
        <v>0</v>
      </c>
      <c r="Z1142" s="131">
        <f t="shared" si="190"/>
        <v>0</v>
      </c>
      <c r="AA1142" s="131">
        <f>IF($D1142=AA$1,SUMIFS($H$3:$H1142,$G$3:$G1142,AA$1,$C$3:$C1142,"Sell"),0)</f>
        <v>0</v>
      </c>
      <c r="AB1142" s="131">
        <f t="shared" si="191"/>
        <v>0</v>
      </c>
      <c r="AC1142" s="131">
        <f>SUMIFS('Deductions and Deposits'!$H:$H,'Deductions and Deposits'!$G:$G,D1142,'Deductions and Deposits'!$F:$F,"&lt;="&amp;B1142)+SUMIFS($F$3:F1142,$D$3:D1142,D1142,$C$3:C1142,"Coin Deposit",$E$3:E1142,"")</f>
        <v>0</v>
      </c>
      <c r="AD1142" s="131">
        <f>SUMIFS('Deductions and Deposits'!$D:$D,'Deductions and Deposits'!$C:$C,D1142)+SUMIFS($F:$F,$D:$D,D1142,$C:$C,"Coin Deduction")</f>
        <v>0</v>
      </c>
      <c r="AE1142" s="131">
        <f>Table5[[#This Row],[Column4]]+Table5[[#This Row],[Column14]]+Table5[[#This Row],[Column19]]+Table5[[#This Row],[Column12]]</f>
        <v>0</v>
      </c>
      <c r="AF1142" s="131">
        <f>Table5[[#This Row],[Column5]]+Table5[[#This Row],[Column13]]+Table5[[#This Row],[Column21]]+Table5[[#This Row],[Column18]]</f>
        <v>0</v>
      </c>
      <c r="AG1142" s="131">
        <f t="shared" si="192"/>
        <v>0</v>
      </c>
      <c r="AH1142" s="131">
        <f t="shared" si="193"/>
        <v>0</v>
      </c>
      <c r="AI1142" s="131">
        <f>Table5[[#This Row],[Column17]]-Table5[[#This Row],[Column20]]</f>
        <v>0</v>
      </c>
      <c r="AJ1142" s="131">
        <f t="shared" si="194"/>
        <v>0</v>
      </c>
      <c r="AK1142" s="131">
        <f t="shared" si="198"/>
        <v>0</v>
      </c>
      <c r="AL1142" s="131">
        <f t="shared" si="195"/>
        <v>0</v>
      </c>
      <c r="AM1142" s="131" t="str">
        <f t="shared" si="196"/>
        <v/>
      </c>
      <c r="AN1142" s="131" t="str">
        <f t="shared" ca="1" si="197"/>
        <v/>
      </c>
    </row>
    <row r="1143" spans="1:40" ht="20.25" customHeight="1" x14ac:dyDescent="0.3">
      <c r="A1143" s="127"/>
      <c r="B1143" s="164"/>
      <c r="C1143" s="139"/>
      <c r="D1143" s="140"/>
      <c r="E1143" s="139"/>
      <c r="F1143" s="139"/>
      <c r="G1143" s="140"/>
      <c r="H1143" s="139"/>
      <c r="I1143" s="129"/>
      <c r="L1143" s="128"/>
      <c r="M1143" s="128"/>
      <c r="N1143" s="128"/>
      <c r="O1143" s="128"/>
      <c r="P1143" s="128"/>
      <c r="Q1143" s="128"/>
      <c r="R1143" s="128"/>
      <c r="S1143" s="128"/>
      <c r="T1143" s="120">
        <f t="shared" si="188"/>
        <v>0</v>
      </c>
      <c r="U1143" s="131"/>
      <c r="V1143" s="131"/>
      <c r="W1143" s="131">
        <f>SUMIFS($F$3:F1143,$D$3:D1143,D1143,$C$3:C1143,"Buy")+SUMIFS($F$3:F1143,$D$3:D1143,D1143,$C$3:C1143,"Coin Deposit",$E$3:E1143,"&lt;&gt;")</f>
        <v>0</v>
      </c>
      <c r="X1143" s="131">
        <f t="shared" si="189"/>
        <v>0</v>
      </c>
      <c r="Y1143" s="131">
        <f>IF($D1143=Y$1,SUMIFS($H$3:$H1143,$G$3:$G1143,Y$1,$C$3:$C1143,"Sell"),0)</f>
        <v>0</v>
      </c>
      <c r="Z1143" s="131">
        <f t="shared" si="190"/>
        <v>0</v>
      </c>
      <c r="AA1143" s="131">
        <f>IF($D1143=AA$1,SUMIFS($H$3:$H1143,$G$3:$G1143,AA$1,$C$3:$C1143,"Sell"),0)</f>
        <v>0</v>
      </c>
      <c r="AB1143" s="131">
        <f t="shared" si="191"/>
        <v>0</v>
      </c>
      <c r="AC1143" s="131">
        <f>SUMIFS('Deductions and Deposits'!$H:$H,'Deductions and Deposits'!$G:$G,D1143,'Deductions and Deposits'!$F:$F,"&lt;="&amp;B1143)+SUMIFS($F$3:F1143,$D$3:D1143,D1143,$C$3:C1143,"Coin Deposit",$E$3:E1143,"")</f>
        <v>0</v>
      </c>
      <c r="AD1143" s="131">
        <f>SUMIFS('Deductions and Deposits'!$D:$D,'Deductions and Deposits'!$C:$C,D1143)+SUMIFS($F:$F,$D:$D,D1143,$C:$C,"Coin Deduction")</f>
        <v>0</v>
      </c>
      <c r="AE1143" s="131">
        <f>Table5[[#This Row],[Column4]]+Table5[[#This Row],[Column14]]+Table5[[#This Row],[Column19]]+Table5[[#This Row],[Column12]]</f>
        <v>0</v>
      </c>
      <c r="AF1143" s="131">
        <f>Table5[[#This Row],[Column5]]+Table5[[#This Row],[Column13]]+Table5[[#This Row],[Column21]]+Table5[[#This Row],[Column18]]</f>
        <v>0</v>
      </c>
      <c r="AG1143" s="131">
        <f t="shared" si="192"/>
        <v>0</v>
      </c>
      <c r="AH1143" s="131">
        <f t="shared" si="193"/>
        <v>0</v>
      </c>
      <c r="AI1143" s="131">
        <f>Table5[[#This Row],[Column17]]-Table5[[#This Row],[Column20]]</f>
        <v>0</v>
      </c>
      <c r="AJ1143" s="131">
        <f t="shared" si="194"/>
        <v>0</v>
      </c>
      <c r="AK1143" s="131">
        <f t="shared" si="198"/>
        <v>0</v>
      </c>
      <c r="AL1143" s="131">
        <f t="shared" si="195"/>
        <v>0</v>
      </c>
      <c r="AM1143" s="131" t="str">
        <f t="shared" si="196"/>
        <v/>
      </c>
      <c r="AN1143" s="131" t="str">
        <f t="shared" ca="1" si="197"/>
        <v/>
      </c>
    </row>
    <row r="1144" spans="1:40" ht="20.25" customHeight="1" x14ac:dyDescent="0.3">
      <c r="A1144" s="127"/>
      <c r="B1144" s="164"/>
      <c r="C1144" s="139"/>
      <c r="D1144" s="140"/>
      <c r="E1144" s="139"/>
      <c r="F1144" s="139"/>
      <c r="G1144" s="140"/>
      <c r="H1144" s="139"/>
      <c r="I1144" s="129"/>
      <c r="L1144" s="128"/>
      <c r="M1144" s="128"/>
      <c r="N1144" s="128"/>
      <c r="O1144" s="128"/>
      <c r="P1144" s="128"/>
      <c r="Q1144" s="128"/>
      <c r="R1144" s="128"/>
      <c r="S1144" s="128"/>
      <c r="T1144" s="120">
        <f t="shared" si="188"/>
        <v>0</v>
      </c>
      <c r="U1144" s="131"/>
      <c r="V1144" s="131"/>
      <c r="W1144" s="131">
        <f>SUMIFS($F$3:F1144,$D$3:D1144,D1144,$C$3:C1144,"Buy")+SUMIFS($F$3:F1144,$D$3:D1144,D1144,$C$3:C1144,"Coin Deposit",$E$3:E1144,"&lt;&gt;")</f>
        <v>0</v>
      </c>
      <c r="X1144" s="131">
        <f t="shared" si="189"/>
        <v>0</v>
      </c>
      <c r="Y1144" s="131">
        <f>IF($D1144=Y$1,SUMIFS($H$3:$H1144,$G$3:$G1144,Y$1,$C$3:$C1144,"Sell"),0)</f>
        <v>0</v>
      </c>
      <c r="Z1144" s="131">
        <f t="shared" si="190"/>
        <v>0</v>
      </c>
      <c r="AA1144" s="131">
        <f>IF($D1144=AA$1,SUMIFS($H$3:$H1144,$G$3:$G1144,AA$1,$C$3:$C1144,"Sell"),0)</f>
        <v>0</v>
      </c>
      <c r="AB1144" s="131">
        <f t="shared" si="191"/>
        <v>0</v>
      </c>
      <c r="AC1144" s="131">
        <f>SUMIFS('Deductions and Deposits'!$H:$H,'Deductions and Deposits'!$G:$G,D1144,'Deductions and Deposits'!$F:$F,"&lt;="&amp;B1144)+SUMIFS($F$3:F1144,$D$3:D1144,D1144,$C$3:C1144,"Coin Deposit",$E$3:E1144,"")</f>
        <v>0</v>
      </c>
      <c r="AD1144" s="131">
        <f>SUMIFS('Deductions and Deposits'!$D:$D,'Deductions and Deposits'!$C:$C,D1144)+SUMIFS($F:$F,$D:$D,D1144,$C:$C,"Coin Deduction")</f>
        <v>0</v>
      </c>
      <c r="AE1144" s="131">
        <f>Table5[[#This Row],[Column4]]+Table5[[#This Row],[Column14]]+Table5[[#This Row],[Column19]]+Table5[[#This Row],[Column12]]</f>
        <v>0</v>
      </c>
      <c r="AF1144" s="131">
        <f>Table5[[#This Row],[Column5]]+Table5[[#This Row],[Column13]]+Table5[[#This Row],[Column21]]+Table5[[#This Row],[Column18]]</f>
        <v>0</v>
      </c>
      <c r="AG1144" s="131">
        <f t="shared" si="192"/>
        <v>0</v>
      </c>
      <c r="AH1144" s="131">
        <f t="shared" si="193"/>
        <v>0</v>
      </c>
      <c r="AI1144" s="131">
        <f>Table5[[#This Row],[Column17]]-Table5[[#This Row],[Column20]]</f>
        <v>0</v>
      </c>
      <c r="AJ1144" s="131">
        <f t="shared" si="194"/>
        <v>0</v>
      </c>
      <c r="AK1144" s="131">
        <f t="shared" si="198"/>
        <v>0</v>
      </c>
      <c r="AL1144" s="131">
        <f t="shared" si="195"/>
        <v>0</v>
      </c>
      <c r="AM1144" s="131" t="str">
        <f t="shared" si="196"/>
        <v/>
      </c>
      <c r="AN1144" s="131" t="str">
        <f t="shared" ca="1" si="197"/>
        <v/>
      </c>
    </row>
    <row r="1145" spans="1:40" ht="20.25" customHeight="1" x14ac:dyDescent="0.3">
      <c r="A1145" s="127"/>
      <c r="B1145" s="164"/>
      <c r="C1145" s="139"/>
      <c r="D1145" s="140"/>
      <c r="E1145" s="139"/>
      <c r="F1145" s="139"/>
      <c r="G1145" s="140"/>
      <c r="H1145" s="139"/>
      <c r="I1145" s="129"/>
      <c r="L1145" s="128"/>
      <c r="M1145" s="128"/>
      <c r="N1145" s="128"/>
      <c r="O1145" s="128"/>
      <c r="P1145" s="128"/>
      <c r="Q1145" s="128"/>
      <c r="R1145" s="128"/>
      <c r="S1145" s="128"/>
      <c r="T1145" s="120">
        <f t="shared" si="188"/>
        <v>0</v>
      </c>
      <c r="U1145" s="131"/>
      <c r="V1145" s="131"/>
      <c r="W1145" s="131">
        <f>SUMIFS($F$3:F1145,$D$3:D1145,D1145,$C$3:C1145,"Buy")+SUMIFS($F$3:F1145,$D$3:D1145,D1145,$C$3:C1145,"Coin Deposit",$E$3:E1145,"&lt;&gt;")</f>
        <v>0</v>
      </c>
      <c r="X1145" s="131">
        <f t="shared" si="189"/>
        <v>0</v>
      </c>
      <c r="Y1145" s="131">
        <f>IF($D1145=Y$1,SUMIFS($H$3:$H1145,$G$3:$G1145,Y$1,$C$3:$C1145,"Sell"),0)</f>
        <v>0</v>
      </c>
      <c r="Z1145" s="131">
        <f t="shared" si="190"/>
        <v>0</v>
      </c>
      <c r="AA1145" s="131">
        <f>IF($D1145=AA$1,SUMIFS($H$3:$H1145,$G$3:$G1145,AA$1,$C$3:$C1145,"Sell"),0)</f>
        <v>0</v>
      </c>
      <c r="AB1145" s="131">
        <f t="shared" si="191"/>
        <v>0</v>
      </c>
      <c r="AC1145" s="131">
        <f>SUMIFS('Deductions and Deposits'!$H:$H,'Deductions and Deposits'!$G:$G,D1145,'Deductions and Deposits'!$F:$F,"&lt;="&amp;B1145)+SUMIFS($F$3:F1145,$D$3:D1145,D1145,$C$3:C1145,"Coin Deposit",$E$3:E1145,"")</f>
        <v>0</v>
      </c>
      <c r="AD1145" s="131">
        <f>SUMIFS('Deductions and Deposits'!$D:$D,'Deductions and Deposits'!$C:$C,D1145)+SUMIFS($F:$F,$D:$D,D1145,$C:$C,"Coin Deduction")</f>
        <v>0</v>
      </c>
      <c r="AE1145" s="131">
        <f>Table5[[#This Row],[Column4]]+Table5[[#This Row],[Column14]]+Table5[[#This Row],[Column19]]+Table5[[#This Row],[Column12]]</f>
        <v>0</v>
      </c>
      <c r="AF1145" s="131">
        <f>Table5[[#This Row],[Column5]]+Table5[[#This Row],[Column13]]+Table5[[#This Row],[Column21]]+Table5[[#This Row],[Column18]]</f>
        <v>0</v>
      </c>
      <c r="AG1145" s="131">
        <f t="shared" si="192"/>
        <v>0</v>
      </c>
      <c r="AH1145" s="131">
        <f t="shared" si="193"/>
        <v>0</v>
      </c>
      <c r="AI1145" s="131">
        <f>Table5[[#This Row],[Column17]]-Table5[[#This Row],[Column20]]</f>
        <v>0</v>
      </c>
      <c r="AJ1145" s="131">
        <f t="shared" si="194"/>
        <v>0</v>
      </c>
      <c r="AK1145" s="131">
        <f t="shared" si="198"/>
        <v>0</v>
      </c>
      <c r="AL1145" s="131">
        <f t="shared" si="195"/>
        <v>0</v>
      </c>
      <c r="AM1145" s="131" t="str">
        <f t="shared" si="196"/>
        <v/>
      </c>
      <c r="AN1145" s="131" t="str">
        <f t="shared" ca="1" si="197"/>
        <v/>
      </c>
    </row>
    <row r="1146" spans="1:40" ht="20.25" customHeight="1" x14ac:dyDescent="0.3">
      <c r="A1146" s="127"/>
      <c r="B1146" s="164"/>
      <c r="C1146" s="139"/>
      <c r="D1146" s="140"/>
      <c r="E1146" s="139"/>
      <c r="F1146" s="139"/>
      <c r="G1146" s="140"/>
      <c r="H1146" s="139"/>
      <c r="I1146" s="129"/>
      <c r="L1146" s="128"/>
      <c r="M1146" s="128"/>
      <c r="N1146" s="128"/>
      <c r="O1146" s="128"/>
      <c r="P1146" s="128"/>
      <c r="Q1146" s="128"/>
      <c r="R1146" s="128"/>
      <c r="S1146" s="128"/>
      <c r="T1146" s="120">
        <f t="shared" si="188"/>
        <v>0</v>
      </c>
      <c r="U1146" s="131"/>
      <c r="V1146" s="131"/>
      <c r="W1146" s="131">
        <f>SUMIFS($F$3:F1146,$D$3:D1146,D1146,$C$3:C1146,"Buy")+SUMIFS($F$3:F1146,$D$3:D1146,D1146,$C$3:C1146,"Coin Deposit",$E$3:E1146,"&lt;&gt;")</f>
        <v>0</v>
      </c>
      <c r="X1146" s="131">
        <f t="shared" si="189"/>
        <v>0</v>
      </c>
      <c r="Y1146" s="131">
        <f>IF($D1146=Y$1,SUMIFS($H$3:$H1146,$G$3:$G1146,Y$1,$C$3:$C1146,"Sell"),0)</f>
        <v>0</v>
      </c>
      <c r="Z1146" s="131">
        <f t="shared" si="190"/>
        <v>0</v>
      </c>
      <c r="AA1146" s="131">
        <f>IF($D1146=AA$1,SUMIFS($H$3:$H1146,$G$3:$G1146,AA$1,$C$3:$C1146,"Sell"),0)</f>
        <v>0</v>
      </c>
      <c r="AB1146" s="131">
        <f t="shared" si="191"/>
        <v>0</v>
      </c>
      <c r="AC1146" s="131">
        <f>SUMIFS('Deductions and Deposits'!$H:$H,'Deductions and Deposits'!$G:$G,D1146,'Deductions and Deposits'!$F:$F,"&lt;="&amp;B1146)+SUMIFS($F$3:F1146,$D$3:D1146,D1146,$C$3:C1146,"Coin Deposit",$E$3:E1146,"")</f>
        <v>0</v>
      </c>
      <c r="AD1146" s="131">
        <f>SUMIFS('Deductions and Deposits'!$D:$D,'Deductions and Deposits'!$C:$C,D1146)+SUMIFS($F:$F,$D:$D,D1146,$C:$C,"Coin Deduction")</f>
        <v>0</v>
      </c>
      <c r="AE1146" s="131">
        <f>Table5[[#This Row],[Column4]]+Table5[[#This Row],[Column14]]+Table5[[#This Row],[Column19]]+Table5[[#This Row],[Column12]]</f>
        <v>0</v>
      </c>
      <c r="AF1146" s="131">
        <f>Table5[[#This Row],[Column5]]+Table5[[#This Row],[Column13]]+Table5[[#This Row],[Column21]]+Table5[[#This Row],[Column18]]</f>
        <v>0</v>
      </c>
      <c r="AG1146" s="131">
        <f t="shared" si="192"/>
        <v>0</v>
      </c>
      <c r="AH1146" s="131">
        <f t="shared" si="193"/>
        <v>0</v>
      </c>
      <c r="AI1146" s="131">
        <f>Table5[[#This Row],[Column17]]-Table5[[#This Row],[Column20]]</f>
        <v>0</v>
      </c>
      <c r="AJ1146" s="131">
        <f t="shared" si="194"/>
        <v>0</v>
      </c>
      <c r="AK1146" s="131">
        <f t="shared" si="198"/>
        <v>0</v>
      </c>
      <c r="AL1146" s="131">
        <f t="shared" si="195"/>
        <v>0</v>
      </c>
      <c r="AM1146" s="131" t="str">
        <f t="shared" si="196"/>
        <v/>
      </c>
      <c r="AN1146" s="131" t="str">
        <f t="shared" ca="1" si="197"/>
        <v/>
      </c>
    </row>
    <row r="1147" spans="1:40" ht="20.25" customHeight="1" x14ac:dyDescent="0.3">
      <c r="A1147" s="127"/>
      <c r="B1147" s="164"/>
      <c r="C1147" s="139"/>
      <c r="D1147" s="140"/>
      <c r="E1147" s="139"/>
      <c r="F1147" s="139"/>
      <c r="G1147" s="140"/>
      <c r="H1147" s="139"/>
      <c r="I1147" s="129"/>
      <c r="L1147" s="128"/>
      <c r="M1147" s="128"/>
      <c r="N1147" s="128"/>
      <c r="O1147" s="128"/>
      <c r="P1147" s="128"/>
      <c r="Q1147" s="128"/>
      <c r="R1147" s="128"/>
      <c r="S1147" s="128"/>
      <c r="T1147" s="120">
        <f t="shared" si="188"/>
        <v>0</v>
      </c>
      <c r="U1147" s="131"/>
      <c r="V1147" s="131"/>
      <c r="W1147" s="131">
        <f>SUMIFS($F$3:F1147,$D$3:D1147,D1147,$C$3:C1147,"Buy")+SUMIFS($F$3:F1147,$D$3:D1147,D1147,$C$3:C1147,"Coin Deposit",$E$3:E1147,"&lt;&gt;")</f>
        <v>0</v>
      </c>
      <c r="X1147" s="131">
        <f t="shared" si="189"/>
        <v>0</v>
      </c>
      <c r="Y1147" s="131">
        <f>IF($D1147=Y$1,SUMIFS($H$3:$H1147,$G$3:$G1147,Y$1,$C$3:$C1147,"Sell"),0)</f>
        <v>0</v>
      </c>
      <c r="Z1147" s="131">
        <f t="shared" si="190"/>
        <v>0</v>
      </c>
      <c r="AA1147" s="131">
        <f>IF($D1147=AA$1,SUMIFS($H$3:$H1147,$G$3:$G1147,AA$1,$C$3:$C1147,"Sell"),0)</f>
        <v>0</v>
      </c>
      <c r="AB1147" s="131">
        <f t="shared" si="191"/>
        <v>0</v>
      </c>
      <c r="AC1147" s="131">
        <f>SUMIFS('Deductions and Deposits'!$H:$H,'Deductions and Deposits'!$G:$G,D1147,'Deductions and Deposits'!$F:$F,"&lt;="&amp;B1147)+SUMIFS($F$3:F1147,$D$3:D1147,D1147,$C$3:C1147,"Coin Deposit",$E$3:E1147,"")</f>
        <v>0</v>
      </c>
      <c r="AD1147" s="131">
        <f>SUMIFS('Deductions and Deposits'!$D:$D,'Deductions and Deposits'!$C:$C,D1147)+SUMIFS($F:$F,$D:$D,D1147,$C:$C,"Coin Deduction")</f>
        <v>0</v>
      </c>
      <c r="AE1147" s="131">
        <f>Table5[[#This Row],[Column4]]+Table5[[#This Row],[Column14]]+Table5[[#This Row],[Column19]]+Table5[[#This Row],[Column12]]</f>
        <v>0</v>
      </c>
      <c r="AF1147" s="131">
        <f>Table5[[#This Row],[Column5]]+Table5[[#This Row],[Column13]]+Table5[[#This Row],[Column21]]+Table5[[#This Row],[Column18]]</f>
        <v>0</v>
      </c>
      <c r="AG1147" s="131">
        <f t="shared" si="192"/>
        <v>0</v>
      </c>
      <c r="AH1147" s="131">
        <f t="shared" si="193"/>
        <v>0</v>
      </c>
      <c r="AI1147" s="131">
        <f>Table5[[#This Row],[Column17]]-Table5[[#This Row],[Column20]]</f>
        <v>0</v>
      </c>
      <c r="AJ1147" s="131">
        <f t="shared" si="194"/>
        <v>0</v>
      </c>
      <c r="AK1147" s="131">
        <f t="shared" si="198"/>
        <v>0</v>
      </c>
      <c r="AL1147" s="131">
        <f t="shared" si="195"/>
        <v>0</v>
      </c>
      <c r="AM1147" s="131" t="str">
        <f t="shared" si="196"/>
        <v/>
      </c>
      <c r="AN1147" s="131" t="str">
        <f t="shared" ca="1" si="197"/>
        <v/>
      </c>
    </row>
    <row r="1148" spans="1:40" ht="20.25" customHeight="1" x14ac:dyDescent="0.3">
      <c r="A1148" s="127"/>
      <c r="B1148" s="164"/>
      <c r="C1148" s="139"/>
      <c r="D1148" s="140"/>
      <c r="E1148" s="139"/>
      <c r="F1148" s="139"/>
      <c r="G1148" s="140"/>
      <c r="H1148" s="139"/>
      <c r="I1148" s="129"/>
      <c r="L1148" s="128"/>
      <c r="M1148" s="128"/>
      <c r="N1148" s="128"/>
      <c r="O1148" s="128"/>
      <c r="P1148" s="128"/>
      <c r="Q1148" s="128"/>
      <c r="R1148" s="128"/>
      <c r="S1148" s="128"/>
      <c r="T1148" s="120">
        <f t="shared" si="188"/>
        <v>0</v>
      </c>
      <c r="U1148" s="131"/>
      <c r="V1148" s="131"/>
      <c r="W1148" s="131">
        <f>SUMIFS($F$3:F1148,$D$3:D1148,D1148,$C$3:C1148,"Buy")+SUMIFS($F$3:F1148,$D$3:D1148,D1148,$C$3:C1148,"Coin Deposit",$E$3:E1148,"&lt;&gt;")</f>
        <v>0</v>
      </c>
      <c r="X1148" s="131">
        <f t="shared" si="189"/>
        <v>0</v>
      </c>
      <c r="Y1148" s="131">
        <f>IF($D1148=Y$1,SUMIFS($H$3:$H1148,$G$3:$G1148,Y$1,$C$3:$C1148,"Sell"),0)</f>
        <v>0</v>
      </c>
      <c r="Z1148" s="131">
        <f t="shared" si="190"/>
        <v>0</v>
      </c>
      <c r="AA1148" s="131">
        <f>IF($D1148=AA$1,SUMIFS($H$3:$H1148,$G$3:$G1148,AA$1,$C$3:$C1148,"Sell"),0)</f>
        <v>0</v>
      </c>
      <c r="AB1148" s="131">
        <f t="shared" si="191"/>
        <v>0</v>
      </c>
      <c r="AC1148" s="131">
        <f>SUMIFS('Deductions and Deposits'!$H:$H,'Deductions and Deposits'!$G:$G,D1148,'Deductions and Deposits'!$F:$F,"&lt;="&amp;B1148)+SUMIFS($F$3:F1148,$D$3:D1148,D1148,$C$3:C1148,"Coin Deposit",$E$3:E1148,"")</f>
        <v>0</v>
      </c>
      <c r="AD1148" s="131">
        <f>SUMIFS('Deductions and Deposits'!$D:$D,'Deductions and Deposits'!$C:$C,D1148)+SUMIFS($F:$F,$D:$D,D1148,$C:$C,"Coin Deduction")</f>
        <v>0</v>
      </c>
      <c r="AE1148" s="131">
        <f>Table5[[#This Row],[Column4]]+Table5[[#This Row],[Column14]]+Table5[[#This Row],[Column19]]+Table5[[#This Row],[Column12]]</f>
        <v>0</v>
      </c>
      <c r="AF1148" s="131">
        <f>Table5[[#This Row],[Column5]]+Table5[[#This Row],[Column13]]+Table5[[#This Row],[Column21]]+Table5[[#This Row],[Column18]]</f>
        <v>0</v>
      </c>
      <c r="AG1148" s="131">
        <f t="shared" si="192"/>
        <v>0</v>
      </c>
      <c r="AH1148" s="131">
        <f t="shared" si="193"/>
        <v>0</v>
      </c>
      <c r="AI1148" s="131">
        <f>Table5[[#This Row],[Column17]]-Table5[[#This Row],[Column20]]</f>
        <v>0</v>
      </c>
      <c r="AJ1148" s="131">
        <f t="shared" si="194"/>
        <v>0</v>
      </c>
      <c r="AK1148" s="131">
        <f t="shared" si="198"/>
        <v>0</v>
      </c>
      <c r="AL1148" s="131">
        <f t="shared" si="195"/>
        <v>0</v>
      </c>
      <c r="AM1148" s="131" t="str">
        <f t="shared" si="196"/>
        <v/>
      </c>
      <c r="AN1148" s="131" t="str">
        <f t="shared" ca="1" si="197"/>
        <v/>
      </c>
    </row>
    <row r="1149" spans="1:40" ht="20.25" customHeight="1" x14ac:dyDescent="0.3">
      <c r="A1149" s="127"/>
      <c r="B1149" s="164"/>
      <c r="C1149" s="139"/>
      <c r="D1149" s="140"/>
      <c r="E1149" s="139"/>
      <c r="F1149" s="139"/>
      <c r="G1149" s="140"/>
      <c r="H1149" s="139"/>
      <c r="I1149" s="129"/>
      <c r="L1149" s="128"/>
      <c r="M1149" s="128"/>
      <c r="N1149" s="128"/>
      <c r="O1149" s="128"/>
      <c r="P1149" s="128"/>
      <c r="Q1149" s="128"/>
      <c r="R1149" s="128"/>
      <c r="S1149" s="128"/>
      <c r="T1149" s="120">
        <f t="shared" si="188"/>
        <v>0</v>
      </c>
      <c r="U1149" s="131"/>
      <c r="V1149" s="131"/>
      <c r="W1149" s="131">
        <f>SUMIFS($F$3:F1149,$D$3:D1149,D1149,$C$3:C1149,"Buy")+SUMIFS($F$3:F1149,$D$3:D1149,D1149,$C$3:C1149,"Coin Deposit",$E$3:E1149,"&lt;&gt;")</f>
        <v>0</v>
      </c>
      <c r="X1149" s="131">
        <f t="shared" si="189"/>
        <v>0</v>
      </c>
      <c r="Y1149" s="131">
        <f>IF($D1149=Y$1,SUMIFS($H$3:$H1149,$G$3:$G1149,Y$1,$C$3:$C1149,"Sell"),0)</f>
        <v>0</v>
      </c>
      <c r="Z1149" s="131">
        <f t="shared" si="190"/>
        <v>0</v>
      </c>
      <c r="AA1149" s="131">
        <f>IF($D1149=AA$1,SUMIFS($H$3:$H1149,$G$3:$G1149,AA$1,$C$3:$C1149,"Sell"),0)</f>
        <v>0</v>
      </c>
      <c r="AB1149" s="131">
        <f t="shared" si="191"/>
        <v>0</v>
      </c>
      <c r="AC1149" s="131">
        <f>SUMIFS('Deductions and Deposits'!$H:$H,'Deductions and Deposits'!$G:$G,D1149,'Deductions and Deposits'!$F:$F,"&lt;="&amp;B1149)+SUMIFS($F$3:F1149,$D$3:D1149,D1149,$C$3:C1149,"Coin Deposit",$E$3:E1149,"")</f>
        <v>0</v>
      </c>
      <c r="AD1149" s="131">
        <f>SUMIFS('Deductions and Deposits'!$D:$D,'Deductions and Deposits'!$C:$C,D1149)+SUMIFS($F:$F,$D:$D,D1149,$C:$C,"Coin Deduction")</f>
        <v>0</v>
      </c>
      <c r="AE1149" s="131">
        <f>Table5[[#This Row],[Column4]]+Table5[[#This Row],[Column14]]+Table5[[#This Row],[Column19]]+Table5[[#This Row],[Column12]]</f>
        <v>0</v>
      </c>
      <c r="AF1149" s="131">
        <f>Table5[[#This Row],[Column5]]+Table5[[#This Row],[Column13]]+Table5[[#This Row],[Column21]]+Table5[[#This Row],[Column18]]</f>
        <v>0</v>
      </c>
      <c r="AG1149" s="131">
        <f t="shared" si="192"/>
        <v>0</v>
      </c>
      <c r="AH1149" s="131">
        <f t="shared" si="193"/>
        <v>0</v>
      </c>
      <c r="AI1149" s="131">
        <f>Table5[[#This Row],[Column17]]-Table5[[#This Row],[Column20]]</f>
        <v>0</v>
      </c>
      <c r="AJ1149" s="131">
        <f t="shared" si="194"/>
        <v>0</v>
      </c>
      <c r="AK1149" s="131">
        <f t="shared" si="198"/>
        <v>0</v>
      </c>
      <c r="AL1149" s="131">
        <f t="shared" si="195"/>
        <v>0</v>
      </c>
      <c r="AM1149" s="131" t="str">
        <f t="shared" si="196"/>
        <v/>
      </c>
      <c r="AN1149" s="131" t="str">
        <f t="shared" ca="1" si="197"/>
        <v/>
      </c>
    </row>
    <row r="1150" spans="1:40" ht="20.25" customHeight="1" x14ac:dyDescent="0.3">
      <c r="A1150" s="127"/>
      <c r="B1150" s="164"/>
      <c r="C1150" s="139"/>
      <c r="D1150" s="140"/>
      <c r="E1150" s="139"/>
      <c r="F1150" s="139"/>
      <c r="G1150" s="140"/>
      <c r="H1150" s="139"/>
      <c r="I1150" s="129"/>
      <c r="L1150" s="128"/>
      <c r="M1150" s="128"/>
      <c r="N1150" s="128"/>
      <c r="O1150" s="128"/>
      <c r="P1150" s="128"/>
      <c r="Q1150" s="128"/>
      <c r="R1150" s="128"/>
      <c r="S1150" s="128"/>
      <c r="T1150" s="120">
        <f t="shared" si="188"/>
        <v>0</v>
      </c>
      <c r="U1150" s="131"/>
      <c r="V1150" s="131"/>
      <c r="W1150" s="131">
        <f>SUMIFS($F$3:F1150,$D$3:D1150,D1150,$C$3:C1150,"Buy")+SUMIFS($F$3:F1150,$D$3:D1150,D1150,$C$3:C1150,"Coin Deposit",$E$3:E1150,"&lt;&gt;")</f>
        <v>0</v>
      </c>
      <c r="X1150" s="131">
        <f t="shared" si="189"/>
        <v>0</v>
      </c>
      <c r="Y1150" s="131">
        <f>IF($D1150=Y$1,SUMIFS($H$3:$H1150,$G$3:$G1150,Y$1,$C$3:$C1150,"Sell"),0)</f>
        <v>0</v>
      </c>
      <c r="Z1150" s="131">
        <f t="shared" si="190"/>
        <v>0</v>
      </c>
      <c r="AA1150" s="131">
        <f>IF($D1150=AA$1,SUMIFS($H$3:$H1150,$G$3:$G1150,AA$1,$C$3:$C1150,"Sell"),0)</f>
        <v>0</v>
      </c>
      <c r="AB1150" s="131">
        <f t="shared" si="191"/>
        <v>0</v>
      </c>
      <c r="AC1150" s="131">
        <f>SUMIFS('Deductions and Deposits'!$H:$H,'Deductions and Deposits'!$G:$G,D1150,'Deductions and Deposits'!$F:$F,"&lt;="&amp;B1150)+SUMIFS($F$3:F1150,$D$3:D1150,D1150,$C$3:C1150,"Coin Deposit",$E$3:E1150,"")</f>
        <v>0</v>
      </c>
      <c r="AD1150" s="131">
        <f>SUMIFS('Deductions and Deposits'!$D:$D,'Deductions and Deposits'!$C:$C,D1150)+SUMIFS($F:$F,$D:$D,D1150,$C:$C,"Coin Deduction")</f>
        <v>0</v>
      </c>
      <c r="AE1150" s="131">
        <f>Table5[[#This Row],[Column4]]+Table5[[#This Row],[Column14]]+Table5[[#This Row],[Column19]]+Table5[[#This Row],[Column12]]</f>
        <v>0</v>
      </c>
      <c r="AF1150" s="131">
        <f>Table5[[#This Row],[Column5]]+Table5[[#This Row],[Column13]]+Table5[[#This Row],[Column21]]+Table5[[#This Row],[Column18]]</f>
        <v>0</v>
      </c>
      <c r="AG1150" s="131">
        <f t="shared" si="192"/>
        <v>0</v>
      </c>
      <c r="AH1150" s="131">
        <f t="shared" si="193"/>
        <v>0</v>
      </c>
      <c r="AI1150" s="131">
        <f>Table5[[#This Row],[Column17]]-Table5[[#This Row],[Column20]]</f>
        <v>0</v>
      </c>
      <c r="AJ1150" s="131">
        <f t="shared" si="194"/>
        <v>0</v>
      </c>
      <c r="AK1150" s="131">
        <f t="shared" si="198"/>
        <v>0</v>
      </c>
      <c r="AL1150" s="131">
        <f t="shared" si="195"/>
        <v>0</v>
      </c>
      <c r="AM1150" s="131" t="str">
        <f t="shared" si="196"/>
        <v/>
      </c>
      <c r="AN1150" s="131" t="str">
        <f t="shared" ca="1" si="197"/>
        <v/>
      </c>
    </row>
    <row r="1151" spans="1:40" ht="20.25" customHeight="1" x14ac:dyDescent="0.3">
      <c r="A1151" s="127"/>
      <c r="B1151" s="164"/>
      <c r="C1151" s="139"/>
      <c r="D1151" s="140"/>
      <c r="E1151" s="139"/>
      <c r="F1151" s="139"/>
      <c r="G1151" s="140"/>
      <c r="H1151" s="139"/>
      <c r="I1151" s="129"/>
      <c r="L1151" s="128"/>
      <c r="M1151" s="128"/>
      <c r="N1151" s="128"/>
      <c r="O1151" s="128"/>
      <c r="P1151" s="128"/>
      <c r="Q1151" s="128"/>
      <c r="R1151" s="128"/>
      <c r="S1151" s="128"/>
      <c r="T1151" s="120">
        <f t="shared" si="188"/>
        <v>0</v>
      </c>
      <c r="U1151" s="131"/>
      <c r="V1151" s="131"/>
      <c r="W1151" s="131">
        <f>SUMIFS($F$3:F1151,$D$3:D1151,D1151,$C$3:C1151,"Buy")+SUMIFS($F$3:F1151,$D$3:D1151,D1151,$C$3:C1151,"Coin Deposit",$E$3:E1151,"&lt;&gt;")</f>
        <v>0</v>
      </c>
      <c r="X1151" s="131">
        <f t="shared" si="189"/>
        <v>0</v>
      </c>
      <c r="Y1151" s="131">
        <f>IF($D1151=Y$1,SUMIFS($H$3:$H1151,$G$3:$G1151,Y$1,$C$3:$C1151,"Sell"),0)</f>
        <v>0</v>
      </c>
      <c r="Z1151" s="131">
        <f t="shared" si="190"/>
        <v>0</v>
      </c>
      <c r="AA1151" s="131">
        <f>IF($D1151=AA$1,SUMIFS($H$3:$H1151,$G$3:$G1151,AA$1,$C$3:$C1151,"Sell"),0)</f>
        <v>0</v>
      </c>
      <c r="AB1151" s="131">
        <f t="shared" si="191"/>
        <v>0</v>
      </c>
      <c r="AC1151" s="131">
        <f>SUMIFS('Deductions and Deposits'!$H:$H,'Deductions and Deposits'!$G:$G,D1151,'Deductions and Deposits'!$F:$F,"&lt;="&amp;B1151)+SUMIFS($F$3:F1151,$D$3:D1151,D1151,$C$3:C1151,"Coin Deposit",$E$3:E1151,"")</f>
        <v>0</v>
      </c>
      <c r="AD1151" s="131">
        <f>SUMIFS('Deductions and Deposits'!$D:$D,'Deductions and Deposits'!$C:$C,D1151)+SUMIFS($F:$F,$D:$D,D1151,$C:$C,"Coin Deduction")</f>
        <v>0</v>
      </c>
      <c r="AE1151" s="131">
        <f>Table5[[#This Row],[Column4]]+Table5[[#This Row],[Column14]]+Table5[[#This Row],[Column19]]+Table5[[#This Row],[Column12]]</f>
        <v>0</v>
      </c>
      <c r="AF1151" s="131">
        <f>Table5[[#This Row],[Column5]]+Table5[[#This Row],[Column13]]+Table5[[#This Row],[Column21]]+Table5[[#This Row],[Column18]]</f>
        <v>0</v>
      </c>
      <c r="AG1151" s="131">
        <f t="shared" si="192"/>
        <v>0</v>
      </c>
      <c r="AH1151" s="131">
        <f t="shared" si="193"/>
        <v>0</v>
      </c>
      <c r="AI1151" s="131">
        <f>Table5[[#This Row],[Column17]]-Table5[[#This Row],[Column20]]</f>
        <v>0</v>
      </c>
      <c r="AJ1151" s="131">
        <f t="shared" si="194"/>
        <v>0</v>
      </c>
      <c r="AK1151" s="131">
        <f t="shared" si="198"/>
        <v>0</v>
      </c>
      <c r="AL1151" s="131">
        <f t="shared" si="195"/>
        <v>0</v>
      </c>
      <c r="AM1151" s="131" t="str">
        <f t="shared" si="196"/>
        <v/>
      </c>
      <c r="AN1151" s="131" t="str">
        <f t="shared" ca="1" si="197"/>
        <v/>
      </c>
    </row>
    <row r="1152" spans="1:40" ht="20.25" customHeight="1" x14ac:dyDescent="0.3">
      <c r="A1152" s="127"/>
      <c r="B1152" s="164"/>
      <c r="C1152" s="139"/>
      <c r="D1152" s="140"/>
      <c r="E1152" s="139"/>
      <c r="F1152" s="139"/>
      <c r="G1152" s="140"/>
      <c r="H1152" s="139"/>
      <c r="I1152" s="129"/>
      <c r="L1152" s="128"/>
      <c r="M1152" s="128"/>
      <c r="N1152" s="128"/>
      <c r="O1152" s="128"/>
      <c r="P1152" s="128"/>
      <c r="Q1152" s="128"/>
      <c r="R1152" s="128"/>
      <c r="S1152" s="128"/>
      <c r="T1152" s="120">
        <f t="shared" si="188"/>
        <v>0</v>
      </c>
      <c r="U1152" s="131"/>
      <c r="V1152" s="131"/>
      <c r="W1152" s="131">
        <f>SUMIFS($F$3:F1152,$D$3:D1152,D1152,$C$3:C1152,"Buy")+SUMIFS($F$3:F1152,$D$3:D1152,D1152,$C$3:C1152,"Coin Deposit",$E$3:E1152,"&lt;&gt;")</f>
        <v>0</v>
      </c>
      <c r="X1152" s="131">
        <f t="shared" si="189"/>
        <v>0</v>
      </c>
      <c r="Y1152" s="131">
        <f>IF($D1152=Y$1,SUMIFS($H$3:$H1152,$G$3:$G1152,Y$1,$C$3:$C1152,"Sell"),0)</f>
        <v>0</v>
      </c>
      <c r="Z1152" s="131">
        <f t="shared" si="190"/>
        <v>0</v>
      </c>
      <c r="AA1152" s="131">
        <f>IF($D1152=AA$1,SUMIFS($H$3:$H1152,$G$3:$G1152,AA$1,$C$3:$C1152,"Sell"),0)</f>
        <v>0</v>
      </c>
      <c r="AB1152" s="131">
        <f t="shared" si="191"/>
        <v>0</v>
      </c>
      <c r="AC1152" s="131">
        <f>SUMIFS('Deductions and Deposits'!$H:$H,'Deductions and Deposits'!$G:$G,D1152,'Deductions and Deposits'!$F:$F,"&lt;="&amp;B1152)+SUMIFS($F$3:F1152,$D$3:D1152,D1152,$C$3:C1152,"Coin Deposit",$E$3:E1152,"")</f>
        <v>0</v>
      </c>
      <c r="AD1152" s="131">
        <f>SUMIFS('Deductions and Deposits'!$D:$D,'Deductions and Deposits'!$C:$C,D1152)+SUMIFS($F:$F,$D:$D,D1152,$C:$C,"Coin Deduction")</f>
        <v>0</v>
      </c>
      <c r="AE1152" s="131">
        <f>Table5[[#This Row],[Column4]]+Table5[[#This Row],[Column14]]+Table5[[#This Row],[Column19]]+Table5[[#This Row],[Column12]]</f>
        <v>0</v>
      </c>
      <c r="AF1152" s="131">
        <f>Table5[[#This Row],[Column5]]+Table5[[#This Row],[Column13]]+Table5[[#This Row],[Column21]]+Table5[[#This Row],[Column18]]</f>
        <v>0</v>
      </c>
      <c r="AG1152" s="131">
        <f t="shared" si="192"/>
        <v>0</v>
      </c>
      <c r="AH1152" s="131">
        <f t="shared" si="193"/>
        <v>0</v>
      </c>
      <c r="AI1152" s="131">
        <f>Table5[[#This Row],[Column17]]-Table5[[#This Row],[Column20]]</f>
        <v>0</v>
      </c>
      <c r="AJ1152" s="131">
        <f t="shared" si="194"/>
        <v>0</v>
      </c>
      <c r="AK1152" s="131">
        <f t="shared" si="198"/>
        <v>0</v>
      </c>
      <c r="AL1152" s="131">
        <f t="shared" si="195"/>
        <v>0</v>
      </c>
      <c r="AM1152" s="131" t="str">
        <f t="shared" si="196"/>
        <v/>
      </c>
      <c r="AN1152" s="131" t="str">
        <f t="shared" ca="1" si="197"/>
        <v/>
      </c>
    </row>
    <row r="1153" spans="1:40" ht="20.25" customHeight="1" x14ac:dyDescent="0.3">
      <c r="A1153" s="127"/>
      <c r="B1153" s="164"/>
      <c r="C1153" s="139"/>
      <c r="D1153" s="140"/>
      <c r="E1153" s="139"/>
      <c r="F1153" s="139"/>
      <c r="G1153" s="140"/>
      <c r="H1153" s="139"/>
      <c r="I1153" s="129"/>
      <c r="L1153" s="128"/>
      <c r="M1153" s="128"/>
      <c r="N1153" s="128"/>
      <c r="O1153" s="128"/>
      <c r="P1153" s="128"/>
      <c r="Q1153" s="128"/>
      <c r="R1153" s="128"/>
      <c r="S1153" s="128"/>
      <c r="T1153" s="120">
        <f t="shared" si="188"/>
        <v>0</v>
      </c>
      <c r="U1153" s="131"/>
      <c r="V1153" s="131"/>
      <c r="W1153" s="131">
        <f>SUMIFS($F$3:F1153,$D$3:D1153,D1153,$C$3:C1153,"Buy")+SUMIFS($F$3:F1153,$D$3:D1153,D1153,$C$3:C1153,"Coin Deposit",$E$3:E1153,"&lt;&gt;")</f>
        <v>0</v>
      </c>
      <c r="X1153" s="131">
        <f t="shared" si="189"/>
        <v>0</v>
      </c>
      <c r="Y1153" s="131">
        <f>IF($D1153=Y$1,SUMIFS($H$3:$H1153,$G$3:$G1153,Y$1,$C$3:$C1153,"Sell"),0)</f>
        <v>0</v>
      </c>
      <c r="Z1153" s="131">
        <f t="shared" si="190"/>
        <v>0</v>
      </c>
      <c r="AA1153" s="131">
        <f>IF($D1153=AA$1,SUMIFS($H$3:$H1153,$G$3:$G1153,AA$1,$C$3:$C1153,"Sell"),0)</f>
        <v>0</v>
      </c>
      <c r="AB1153" s="131">
        <f t="shared" si="191"/>
        <v>0</v>
      </c>
      <c r="AC1153" s="131">
        <f>SUMIFS('Deductions and Deposits'!$H:$H,'Deductions and Deposits'!$G:$G,D1153,'Deductions and Deposits'!$F:$F,"&lt;="&amp;B1153)+SUMIFS($F$3:F1153,$D$3:D1153,D1153,$C$3:C1153,"Coin Deposit",$E$3:E1153,"")</f>
        <v>0</v>
      </c>
      <c r="AD1153" s="131">
        <f>SUMIFS('Deductions and Deposits'!$D:$D,'Deductions and Deposits'!$C:$C,D1153)+SUMIFS($F:$F,$D:$D,D1153,$C:$C,"Coin Deduction")</f>
        <v>0</v>
      </c>
      <c r="AE1153" s="131">
        <f>Table5[[#This Row],[Column4]]+Table5[[#This Row],[Column14]]+Table5[[#This Row],[Column19]]+Table5[[#This Row],[Column12]]</f>
        <v>0</v>
      </c>
      <c r="AF1153" s="131">
        <f>Table5[[#This Row],[Column5]]+Table5[[#This Row],[Column13]]+Table5[[#This Row],[Column21]]+Table5[[#This Row],[Column18]]</f>
        <v>0</v>
      </c>
      <c r="AG1153" s="131">
        <f t="shared" si="192"/>
        <v>0</v>
      </c>
      <c r="AH1153" s="131">
        <f t="shared" si="193"/>
        <v>0</v>
      </c>
      <c r="AI1153" s="131">
        <f>Table5[[#This Row],[Column17]]-Table5[[#This Row],[Column20]]</f>
        <v>0</v>
      </c>
      <c r="AJ1153" s="131">
        <f t="shared" si="194"/>
        <v>0</v>
      </c>
      <c r="AK1153" s="131">
        <f t="shared" si="198"/>
        <v>0</v>
      </c>
      <c r="AL1153" s="131">
        <f t="shared" si="195"/>
        <v>0</v>
      </c>
      <c r="AM1153" s="131" t="str">
        <f t="shared" si="196"/>
        <v/>
      </c>
      <c r="AN1153" s="131" t="str">
        <f t="shared" ca="1" si="197"/>
        <v/>
      </c>
    </row>
    <row r="1154" spans="1:40" ht="20.25" customHeight="1" x14ac:dyDescent="0.3">
      <c r="A1154" s="127"/>
      <c r="B1154" s="164"/>
      <c r="C1154" s="139"/>
      <c r="D1154" s="140"/>
      <c r="E1154" s="139"/>
      <c r="F1154" s="139"/>
      <c r="G1154" s="140"/>
      <c r="H1154" s="139"/>
      <c r="I1154" s="129"/>
      <c r="L1154" s="128"/>
      <c r="M1154" s="128"/>
      <c r="N1154" s="128"/>
      <c r="O1154" s="128"/>
      <c r="P1154" s="128"/>
      <c r="Q1154" s="128"/>
      <c r="R1154" s="128"/>
      <c r="S1154" s="128"/>
      <c r="T1154" s="120">
        <f t="shared" si="188"/>
        <v>0</v>
      </c>
      <c r="U1154" s="131"/>
      <c r="V1154" s="131"/>
      <c r="W1154" s="131">
        <f>SUMIFS($F$3:F1154,$D$3:D1154,D1154,$C$3:C1154,"Buy")+SUMIFS($F$3:F1154,$D$3:D1154,D1154,$C$3:C1154,"Coin Deposit",$E$3:E1154,"&lt;&gt;")</f>
        <v>0</v>
      </c>
      <c r="X1154" s="131">
        <f t="shared" si="189"/>
        <v>0</v>
      </c>
      <c r="Y1154" s="131">
        <f>IF($D1154=Y$1,SUMIFS($H$3:$H1154,$G$3:$G1154,Y$1,$C$3:$C1154,"Sell"),0)</f>
        <v>0</v>
      </c>
      <c r="Z1154" s="131">
        <f t="shared" si="190"/>
        <v>0</v>
      </c>
      <c r="AA1154" s="131">
        <f>IF($D1154=AA$1,SUMIFS($H$3:$H1154,$G$3:$G1154,AA$1,$C$3:$C1154,"Sell"),0)</f>
        <v>0</v>
      </c>
      <c r="AB1154" s="131">
        <f t="shared" si="191"/>
        <v>0</v>
      </c>
      <c r="AC1154" s="131">
        <f>SUMIFS('Deductions and Deposits'!$H:$H,'Deductions and Deposits'!$G:$G,D1154,'Deductions and Deposits'!$F:$F,"&lt;="&amp;B1154)+SUMIFS($F$3:F1154,$D$3:D1154,D1154,$C$3:C1154,"Coin Deposit",$E$3:E1154,"")</f>
        <v>0</v>
      </c>
      <c r="AD1154" s="131">
        <f>SUMIFS('Deductions and Deposits'!$D:$D,'Deductions and Deposits'!$C:$C,D1154)+SUMIFS($F:$F,$D:$D,D1154,$C:$C,"Coin Deduction")</f>
        <v>0</v>
      </c>
      <c r="AE1154" s="131">
        <f>Table5[[#This Row],[Column4]]+Table5[[#This Row],[Column14]]+Table5[[#This Row],[Column19]]+Table5[[#This Row],[Column12]]</f>
        <v>0</v>
      </c>
      <c r="AF1154" s="131">
        <f>Table5[[#This Row],[Column5]]+Table5[[#This Row],[Column13]]+Table5[[#This Row],[Column21]]+Table5[[#This Row],[Column18]]</f>
        <v>0</v>
      </c>
      <c r="AG1154" s="131">
        <f t="shared" si="192"/>
        <v>0</v>
      </c>
      <c r="AH1154" s="131">
        <f t="shared" si="193"/>
        <v>0</v>
      </c>
      <c r="AI1154" s="131">
        <f>Table5[[#This Row],[Column17]]-Table5[[#This Row],[Column20]]</f>
        <v>0</v>
      </c>
      <c r="AJ1154" s="131">
        <f t="shared" si="194"/>
        <v>0</v>
      </c>
      <c r="AK1154" s="131">
        <f t="shared" si="198"/>
        <v>0</v>
      </c>
      <c r="AL1154" s="131">
        <f t="shared" si="195"/>
        <v>0</v>
      </c>
      <c r="AM1154" s="131" t="str">
        <f t="shared" si="196"/>
        <v/>
      </c>
      <c r="AN1154" s="131" t="str">
        <f t="shared" ca="1" si="197"/>
        <v/>
      </c>
    </row>
    <row r="1155" spans="1:40" ht="20.25" customHeight="1" x14ac:dyDescent="0.3">
      <c r="A1155" s="127"/>
      <c r="B1155" s="164"/>
      <c r="C1155" s="139"/>
      <c r="D1155" s="140"/>
      <c r="E1155" s="139"/>
      <c r="F1155" s="139"/>
      <c r="G1155" s="140"/>
      <c r="H1155" s="139"/>
      <c r="I1155" s="129"/>
      <c r="L1155" s="128"/>
      <c r="M1155" s="128"/>
      <c r="N1155" s="128"/>
      <c r="O1155" s="128"/>
      <c r="P1155" s="128"/>
      <c r="Q1155" s="128"/>
      <c r="R1155" s="128"/>
      <c r="S1155" s="128"/>
      <c r="T1155" s="120">
        <f t="shared" ref="T1155:T1218" si="199">IF(E1155&lt;&gt;"",E1155,0)</f>
        <v>0</v>
      </c>
      <c r="U1155" s="131"/>
      <c r="V1155" s="131"/>
      <c r="W1155" s="131">
        <f>SUMIFS($F$3:F1155,$D$3:D1155,D1155,$C$3:C1155,"Buy")+SUMIFS($F$3:F1155,$D$3:D1155,D1155,$C$3:C1155,"Coin Deposit",$E$3:E1155,"&lt;&gt;")</f>
        <v>0</v>
      </c>
      <c r="X1155" s="131">
        <f t="shared" ref="X1155:X1218" si="200">IF(OR(C1155="buy",AND(C1155="Coin Deposit",E1155&lt;&gt;"")),SUMIFS($F:$F,$D:$D,D1155,$C:$C,"sell"),0)</f>
        <v>0</v>
      </c>
      <c r="Y1155" s="131">
        <f>IF($D1155=Y$1,SUMIFS($H$3:$H1155,$G$3:$G1155,Y$1,$C$3:$C1155,"Sell"),0)</f>
        <v>0</v>
      </c>
      <c r="Z1155" s="131">
        <f t="shared" ref="Z1155:Z1218" si="201">IF($D1155=Z$1,SUMIFS($H:$H,$G:$G,Z$1,$C:$C,"Buy")+SUMIFS($H:$H,$G:$G,Z$1,$C:$C,"Coin Deposit",$E:$E,"&lt;&gt;"),0)</f>
        <v>0</v>
      </c>
      <c r="AA1155" s="131">
        <f>IF($D1155=AA$1,SUMIFS($H$3:$H1155,$G$3:$G1155,AA$1,$C$3:$C1155,"Sell"),0)</f>
        <v>0</v>
      </c>
      <c r="AB1155" s="131">
        <f t="shared" ref="AB1155:AB1218" si="202">IF($D1155=AB$1,SUMIFS($H:$H,$G:$G,AB$1,$C:$C,"Buy")+SUMIFS($H:$H,$G:$G,AB$1,$C:$C,"Coin Deposit",$E:$E,"&lt;&gt;"),0)</f>
        <v>0</v>
      </c>
      <c r="AC1155" s="131">
        <f>SUMIFS('Deductions and Deposits'!$H:$H,'Deductions and Deposits'!$G:$G,D1155,'Deductions and Deposits'!$F:$F,"&lt;="&amp;B1155)+SUMIFS($F$3:F1155,$D$3:D1155,D1155,$C$3:C1155,"Coin Deposit",$E$3:E1155,"")</f>
        <v>0</v>
      </c>
      <c r="AD1155" s="131">
        <f>SUMIFS('Deductions and Deposits'!$D:$D,'Deductions and Deposits'!$C:$C,D1155)+SUMIFS($F:$F,$D:$D,D1155,$C:$C,"Coin Deduction")</f>
        <v>0</v>
      </c>
      <c r="AE1155" s="131">
        <f>Table5[[#This Row],[Column4]]+Table5[[#This Row],[Column14]]+Table5[[#This Row],[Column19]]+Table5[[#This Row],[Column12]]</f>
        <v>0</v>
      </c>
      <c r="AF1155" s="131">
        <f>Table5[[#This Row],[Column5]]+Table5[[#This Row],[Column13]]+Table5[[#This Row],[Column21]]+Table5[[#This Row],[Column18]]</f>
        <v>0</v>
      </c>
      <c r="AG1155" s="131">
        <f t="shared" ref="AG1155:AG1218" si="203">IF(AND((AC1155+Y1155+AA1155)&gt;AF1155,OR(C1155="buy",AND(C1155="Coin Deposit",E1155&lt;&gt;""))),(AC1155+Y1155+AA1155)-AF1155,0)</f>
        <v>0</v>
      </c>
      <c r="AH1155" s="131">
        <f t="shared" ref="AH1155:AH1218" si="204">IF(AND(AE1155&gt;AF1155,OR(C1155="buy",AND(C1155="Coin Deposit",E1155&lt;&gt;""))),AE1155-AF1155,0)</f>
        <v>0</v>
      </c>
      <c r="AI1155" s="131">
        <f>Table5[[#This Row],[Column17]]-Table5[[#This Row],[Column20]]</f>
        <v>0</v>
      </c>
      <c r="AJ1155" s="131">
        <f t="shared" ref="AJ1155:AJ1218" si="205">IF(AI1155&gt;F1155,F1155,AI1155)</f>
        <v>0</v>
      </c>
      <c r="AK1155" s="131">
        <f t="shared" si="198"/>
        <v>0</v>
      </c>
      <c r="AL1155" s="131">
        <f t="shared" ref="AL1155:AL1218" si="206">IFERROR(SUMIFS($AK:$AK,$D:$D,D1155)/SUMIFS($AJ:$AJ,$D:$D,D1155),0)</f>
        <v>0</v>
      </c>
      <c r="AM1155" s="131" t="str">
        <f t="shared" ref="AM1155:AM1218" si="207">C1155&amp;D1155</f>
        <v/>
      </c>
      <c r="AN1155" s="131" t="str">
        <f t="shared" ref="AN1155:AN1218" ca="1" si="208">OFFSET(AM1155,COUNTA($AM:$AM)-ROW()-(ROW()-ROW($AN$2)-1),)</f>
        <v/>
      </c>
    </row>
    <row r="1156" spans="1:40" ht="20.25" customHeight="1" x14ac:dyDescent="0.3">
      <c r="A1156" s="127"/>
      <c r="B1156" s="164"/>
      <c r="C1156" s="139"/>
      <c r="D1156" s="140"/>
      <c r="E1156" s="139"/>
      <c r="F1156" s="139"/>
      <c r="G1156" s="140"/>
      <c r="H1156" s="139"/>
      <c r="I1156" s="129"/>
      <c r="L1156" s="128"/>
      <c r="M1156" s="128"/>
      <c r="N1156" s="128"/>
      <c r="O1156" s="128"/>
      <c r="P1156" s="128"/>
      <c r="Q1156" s="128"/>
      <c r="R1156" s="128"/>
      <c r="S1156" s="128"/>
      <c r="T1156" s="120">
        <f t="shared" si="199"/>
        <v>0</v>
      </c>
      <c r="U1156" s="131"/>
      <c r="V1156" s="131"/>
      <c r="W1156" s="131">
        <f>SUMIFS($F$3:F1156,$D$3:D1156,D1156,$C$3:C1156,"Buy")+SUMIFS($F$3:F1156,$D$3:D1156,D1156,$C$3:C1156,"Coin Deposit",$E$3:E1156,"&lt;&gt;")</f>
        <v>0</v>
      </c>
      <c r="X1156" s="131">
        <f t="shared" si="200"/>
        <v>0</v>
      </c>
      <c r="Y1156" s="131">
        <f>IF($D1156=Y$1,SUMIFS($H$3:$H1156,$G$3:$G1156,Y$1,$C$3:$C1156,"Sell"),0)</f>
        <v>0</v>
      </c>
      <c r="Z1156" s="131">
        <f t="shared" si="201"/>
        <v>0</v>
      </c>
      <c r="AA1156" s="131">
        <f>IF($D1156=AA$1,SUMIFS($H$3:$H1156,$G$3:$G1156,AA$1,$C$3:$C1156,"Sell"),0)</f>
        <v>0</v>
      </c>
      <c r="AB1156" s="131">
        <f t="shared" si="202"/>
        <v>0</v>
      </c>
      <c r="AC1156" s="131">
        <f>SUMIFS('Deductions and Deposits'!$H:$H,'Deductions and Deposits'!$G:$G,D1156,'Deductions and Deposits'!$F:$F,"&lt;="&amp;B1156)+SUMIFS($F$3:F1156,$D$3:D1156,D1156,$C$3:C1156,"Coin Deposit",$E$3:E1156,"")</f>
        <v>0</v>
      </c>
      <c r="AD1156" s="131">
        <f>SUMIFS('Deductions and Deposits'!$D:$D,'Deductions and Deposits'!$C:$C,D1156)+SUMIFS($F:$F,$D:$D,D1156,$C:$C,"Coin Deduction")</f>
        <v>0</v>
      </c>
      <c r="AE1156" s="131">
        <f>Table5[[#This Row],[Column4]]+Table5[[#This Row],[Column14]]+Table5[[#This Row],[Column19]]+Table5[[#This Row],[Column12]]</f>
        <v>0</v>
      </c>
      <c r="AF1156" s="131">
        <f>Table5[[#This Row],[Column5]]+Table5[[#This Row],[Column13]]+Table5[[#This Row],[Column21]]+Table5[[#This Row],[Column18]]</f>
        <v>0</v>
      </c>
      <c r="AG1156" s="131">
        <f t="shared" si="203"/>
        <v>0</v>
      </c>
      <c r="AH1156" s="131">
        <f t="shared" si="204"/>
        <v>0</v>
      </c>
      <c r="AI1156" s="131">
        <f>Table5[[#This Row],[Column17]]-Table5[[#This Row],[Column20]]</f>
        <v>0</v>
      </c>
      <c r="AJ1156" s="131">
        <f t="shared" si="205"/>
        <v>0</v>
      </c>
      <c r="AK1156" s="131">
        <f t="shared" si="198"/>
        <v>0</v>
      </c>
      <c r="AL1156" s="131">
        <f t="shared" si="206"/>
        <v>0</v>
      </c>
      <c r="AM1156" s="131" t="str">
        <f t="shared" si="207"/>
        <v/>
      </c>
      <c r="AN1156" s="131" t="str">
        <f t="shared" ca="1" si="208"/>
        <v/>
      </c>
    </row>
    <row r="1157" spans="1:40" ht="20.25" customHeight="1" x14ac:dyDescent="0.3">
      <c r="A1157" s="127"/>
      <c r="B1157" s="164"/>
      <c r="C1157" s="139"/>
      <c r="D1157" s="140"/>
      <c r="E1157" s="139"/>
      <c r="F1157" s="139"/>
      <c r="G1157" s="140"/>
      <c r="H1157" s="139"/>
      <c r="I1157" s="129"/>
      <c r="L1157" s="128"/>
      <c r="M1157" s="128"/>
      <c r="N1157" s="128"/>
      <c r="O1157" s="128"/>
      <c r="P1157" s="128"/>
      <c r="Q1157" s="128"/>
      <c r="R1157" s="128"/>
      <c r="S1157" s="128"/>
      <c r="T1157" s="120">
        <f t="shared" si="199"/>
        <v>0</v>
      </c>
      <c r="U1157" s="131"/>
      <c r="V1157" s="131"/>
      <c r="W1157" s="131">
        <f>SUMIFS($F$3:F1157,$D$3:D1157,D1157,$C$3:C1157,"Buy")+SUMIFS($F$3:F1157,$D$3:D1157,D1157,$C$3:C1157,"Coin Deposit",$E$3:E1157,"&lt;&gt;")</f>
        <v>0</v>
      </c>
      <c r="X1157" s="131">
        <f t="shared" si="200"/>
        <v>0</v>
      </c>
      <c r="Y1157" s="131">
        <f>IF($D1157=Y$1,SUMIFS($H$3:$H1157,$G$3:$G1157,Y$1,$C$3:$C1157,"Sell"),0)</f>
        <v>0</v>
      </c>
      <c r="Z1157" s="131">
        <f t="shared" si="201"/>
        <v>0</v>
      </c>
      <c r="AA1157" s="131">
        <f>IF($D1157=AA$1,SUMIFS($H$3:$H1157,$G$3:$G1157,AA$1,$C$3:$C1157,"Sell"),0)</f>
        <v>0</v>
      </c>
      <c r="AB1157" s="131">
        <f t="shared" si="202"/>
        <v>0</v>
      </c>
      <c r="AC1157" s="131">
        <f>SUMIFS('Deductions and Deposits'!$H:$H,'Deductions and Deposits'!$G:$G,D1157,'Deductions and Deposits'!$F:$F,"&lt;="&amp;B1157)+SUMIFS($F$3:F1157,$D$3:D1157,D1157,$C$3:C1157,"Coin Deposit",$E$3:E1157,"")</f>
        <v>0</v>
      </c>
      <c r="AD1157" s="131">
        <f>SUMIFS('Deductions and Deposits'!$D:$D,'Deductions and Deposits'!$C:$C,D1157)+SUMIFS($F:$F,$D:$D,D1157,$C:$C,"Coin Deduction")</f>
        <v>0</v>
      </c>
      <c r="AE1157" s="131">
        <f>Table5[[#This Row],[Column4]]+Table5[[#This Row],[Column14]]+Table5[[#This Row],[Column19]]+Table5[[#This Row],[Column12]]</f>
        <v>0</v>
      </c>
      <c r="AF1157" s="131">
        <f>Table5[[#This Row],[Column5]]+Table5[[#This Row],[Column13]]+Table5[[#This Row],[Column21]]+Table5[[#This Row],[Column18]]</f>
        <v>0</v>
      </c>
      <c r="AG1157" s="131">
        <f t="shared" si="203"/>
        <v>0</v>
      </c>
      <c r="AH1157" s="131">
        <f t="shared" si="204"/>
        <v>0</v>
      </c>
      <c r="AI1157" s="131">
        <f>Table5[[#This Row],[Column17]]-Table5[[#This Row],[Column20]]</f>
        <v>0</v>
      </c>
      <c r="AJ1157" s="131">
        <f t="shared" si="205"/>
        <v>0</v>
      </c>
      <c r="AK1157" s="131">
        <f t="shared" si="198"/>
        <v>0</v>
      </c>
      <c r="AL1157" s="131">
        <f t="shared" si="206"/>
        <v>0</v>
      </c>
      <c r="AM1157" s="131" t="str">
        <f t="shared" si="207"/>
        <v/>
      </c>
      <c r="AN1157" s="131" t="str">
        <f t="shared" ca="1" si="208"/>
        <v/>
      </c>
    </row>
    <row r="1158" spans="1:40" ht="20.25" customHeight="1" x14ac:dyDescent="0.3">
      <c r="A1158" s="127"/>
      <c r="B1158" s="164"/>
      <c r="C1158" s="139"/>
      <c r="D1158" s="140"/>
      <c r="E1158" s="139"/>
      <c r="F1158" s="139"/>
      <c r="G1158" s="140"/>
      <c r="H1158" s="139"/>
      <c r="I1158" s="129"/>
      <c r="L1158" s="128"/>
      <c r="M1158" s="128"/>
      <c r="N1158" s="128"/>
      <c r="O1158" s="128"/>
      <c r="P1158" s="128"/>
      <c r="Q1158" s="128"/>
      <c r="R1158" s="128"/>
      <c r="S1158" s="128"/>
      <c r="T1158" s="120">
        <f t="shared" si="199"/>
        <v>0</v>
      </c>
      <c r="U1158" s="131"/>
      <c r="V1158" s="131"/>
      <c r="W1158" s="131">
        <f>SUMIFS($F$3:F1158,$D$3:D1158,D1158,$C$3:C1158,"Buy")+SUMIFS($F$3:F1158,$D$3:D1158,D1158,$C$3:C1158,"Coin Deposit",$E$3:E1158,"&lt;&gt;")</f>
        <v>0</v>
      </c>
      <c r="X1158" s="131">
        <f t="shared" si="200"/>
        <v>0</v>
      </c>
      <c r="Y1158" s="131">
        <f>IF($D1158=Y$1,SUMIFS($H$3:$H1158,$G$3:$G1158,Y$1,$C$3:$C1158,"Sell"),0)</f>
        <v>0</v>
      </c>
      <c r="Z1158" s="131">
        <f t="shared" si="201"/>
        <v>0</v>
      </c>
      <c r="AA1158" s="131">
        <f>IF($D1158=AA$1,SUMIFS($H$3:$H1158,$G$3:$G1158,AA$1,$C$3:$C1158,"Sell"),0)</f>
        <v>0</v>
      </c>
      <c r="AB1158" s="131">
        <f t="shared" si="202"/>
        <v>0</v>
      </c>
      <c r="AC1158" s="131">
        <f>SUMIFS('Deductions and Deposits'!$H:$H,'Deductions and Deposits'!$G:$G,D1158,'Deductions and Deposits'!$F:$F,"&lt;="&amp;B1158)+SUMIFS($F$3:F1158,$D$3:D1158,D1158,$C$3:C1158,"Coin Deposit",$E$3:E1158,"")</f>
        <v>0</v>
      </c>
      <c r="AD1158" s="131">
        <f>SUMIFS('Deductions and Deposits'!$D:$D,'Deductions and Deposits'!$C:$C,D1158)+SUMIFS($F:$F,$D:$D,D1158,$C:$C,"Coin Deduction")</f>
        <v>0</v>
      </c>
      <c r="AE1158" s="131">
        <f>Table5[[#This Row],[Column4]]+Table5[[#This Row],[Column14]]+Table5[[#This Row],[Column19]]+Table5[[#This Row],[Column12]]</f>
        <v>0</v>
      </c>
      <c r="AF1158" s="131">
        <f>Table5[[#This Row],[Column5]]+Table5[[#This Row],[Column13]]+Table5[[#This Row],[Column21]]+Table5[[#This Row],[Column18]]</f>
        <v>0</v>
      </c>
      <c r="AG1158" s="131">
        <f t="shared" si="203"/>
        <v>0</v>
      </c>
      <c r="AH1158" s="131">
        <f t="shared" si="204"/>
        <v>0</v>
      </c>
      <c r="AI1158" s="131">
        <f>Table5[[#This Row],[Column17]]-Table5[[#This Row],[Column20]]</f>
        <v>0</v>
      </c>
      <c r="AJ1158" s="131">
        <f t="shared" si="205"/>
        <v>0</v>
      </c>
      <c r="AK1158" s="131">
        <f t="shared" si="198"/>
        <v>0</v>
      </c>
      <c r="AL1158" s="131">
        <f t="shared" si="206"/>
        <v>0</v>
      </c>
      <c r="AM1158" s="131" t="str">
        <f t="shared" si="207"/>
        <v/>
      </c>
      <c r="AN1158" s="131" t="str">
        <f t="shared" ca="1" si="208"/>
        <v/>
      </c>
    </row>
    <row r="1159" spans="1:40" ht="20.25" customHeight="1" x14ac:dyDescent="0.3">
      <c r="A1159" s="127"/>
      <c r="B1159" s="164"/>
      <c r="C1159" s="139"/>
      <c r="D1159" s="140"/>
      <c r="E1159" s="139"/>
      <c r="F1159" s="139"/>
      <c r="G1159" s="140"/>
      <c r="H1159" s="139"/>
      <c r="I1159" s="129"/>
      <c r="L1159" s="128"/>
      <c r="M1159" s="128"/>
      <c r="N1159" s="128"/>
      <c r="O1159" s="128"/>
      <c r="P1159" s="128"/>
      <c r="Q1159" s="128"/>
      <c r="R1159" s="128"/>
      <c r="S1159" s="128"/>
      <c r="T1159" s="120">
        <f t="shared" si="199"/>
        <v>0</v>
      </c>
      <c r="U1159" s="131"/>
      <c r="V1159" s="131"/>
      <c r="W1159" s="131">
        <f>SUMIFS($F$3:F1159,$D$3:D1159,D1159,$C$3:C1159,"Buy")+SUMIFS($F$3:F1159,$D$3:D1159,D1159,$C$3:C1159,"Coin Deposit",$E$3:E1159,"&lt;&gt;")</f>
        <v>0</v>
      </c>
      <c r="X1159" s="131">
        <f t="shared" si="200"/>
        <v>0</v>
      </c>
      <c r="Y1159" s="131">
        <f>IF($D1159=Y$1,SUMIFS($H$3:$H1159,$G$3:$G1159,Y$1,$C$3:$C1159,"Sell"),0)</f>
        <v>0</v>
      </c>
      <c r="Z1159" s="131">
        <f t="shared" si="201"/>
        <v>0</v>
      </c>
      <c r="AA1159" s="131">
        <f>IF($D1159=AA$1,SUMIFS($H$3:$H1159,$G$3:$G1159,AA$1,$C$3:$C1159,"Sell"),0)</f>
        <v>0</v>
      </c>
      <c r="AB1159" s="131">
        <f t="shared" si="202"/>
        <v>0</v>
      </c>
      <c r="AC1159" s="131">
        <f>SUMIFS('Deductions and Deposits'!$H:$H,'Deductions and Deposits'!$G:$G,D1159,'Deductions and Deposits'!$F:$F,"&lt;="&amp;B1159)+SUMIFS($F$3:F1159,$D$3:D1159,D1159,$C$3:C1159,"Coin Deposit",$E$3:E1159,"")</f>
        <v>0</v>
      </c>
      <c r="AD1159" s="131">
        <f>SUMIFS('Deductions and Deposits'!$D:$D,'Deductions and Deposits'!$C:$C,D1159)+SUMIFS($F:$F,$D:$D,D1159,$C:$C,"Coin Deduction")</f>
        <v>0</v>
      </c>
      <c r="AE1159" s="131">
        <f>Table5[[#This Row],[Column4]]+Table5[[#This Row],[Column14]]+Table5[[#This Row],[Column19]]+Table5[[#This Row],[Column12]]</f>
        <v>0</v>
      </c>
      <c r="AF1159" s="131">
        <f>Table5[[#This Row],[Column5]]+Table5[[#This Row],[Column13]]+Table5[[#This Row],[Column21]]+Table5[[#This Row],[Column18]]</f>
        <v>0</v>
      </c>
      <c r="AG1159" s="131">
        <f t="shared" si="203"/>
        <v>0</v>
      </c>
      <c r="AH1159" s="131">
        <f t="shared" si="204"/>
        <v>0</v>
      </c>
      <c r="AI1159" s="131">
        <f>Table5[[#This Row],[Column17]]-Table5[[#This Row],[Column20]]</f>
        <v>0</v>
      </c>
      <c r="AJ1159" s="131">
        <f t="shared" si="205"/>
        <v>0</v>
      </c>
      <c r="AK1159" s="131">
        <f t="shared" si="198"/>
        <v>0</v>
      </c>
      <c r="AL1159" s="131">
        <f t="shared" si="206"/>
        <v>0</v>
      </c>
      <c r="AM1159" s="131" t="str">
        <f t="shared" si="207"/>
        <v/>
      </c>
      <c r="AN1159" s="131" t="str">
        <f t="shared" ca="1" si="208"/>
        <v/>
      </c>
    </row>
    <row r="1160" spans="1:40" ht="20.25" customHeight="1" x14ac:dyDescent="0.3">
      <c r="A1160" s="127"/>
      <c r="B1160" s="164"/>
      <c r="C1160" s="139"/>
      <c r="D1160" s="140"/>
      <c r="E1160" s="139"/>
      <c r="F1160" s="139"/>
      <c r="G1160" s="140"/>
      <c r="H1160" s="139"/>
      <c r="I1160" s="129"/>
      <c r="L1160" s="128"/>
      <c r="M1160" s="128"/>
      <c r="N1160" s="128"/>
      <c r="O1160" s="128"/>
      <c r="P1160" s="128"/>
      <c r="Q1160" s="128"/>
      <c r="R1160" s="128"/>
      <c r="S1160" s="128"/>
      <c r="T1160" s="120">
        <f t="shared" si="199"/>
        <v>0</v>
      </c>
      <c r="U1160" s="131"/>
      <c r="V1160" s="131"/>
      <c r="W1160" s="131">
        <f>SUMIFS($F$3:F1160,$D$3:D1160,D1160,$C$3:C1160,"Buy")+SUMIFS($F$3:F1160,$D$3:D1160,D1160,$C$3:C1160,"Coin Deposit",$E$3:E1160,"&lt;&gt;")</f>
        <v>0</v>
      </c>
      <c r="X1160" s="131">
        <f t="shared" si="200"/>
        <v>0</v>
      </c>
      <c r="Y1160" s="131">
        <f>IF($D1160=Y$1,SUMIFS($H$3:$H1160,$G$3:$G1160,Y$1,$C$3:$C1160,"Sell"),0)</f>
        <v>0</v>
      </c>
      <c r="Z1160" s="131">
        <f t="shared" si="201"/>
        <v>0</v>
      </c>
      <c r="AA1160" s="131">
        <f>IF($D1160=AA$1,SUMIFS($H$3:$H1160,$G$3:$G1160,AA$1,$C$3:$C1160,"Sell"),0)</f>
        <v>0</v>
      </c>
      <c r="AB1160" s="131">
        <f t="shared" si="202"/>
        <v>0</v>
      </c>
      <c r="AC1160" s="131">
        <f>SUMIFS('Deductions and Deposits'!$H:$H,'Deductions and Deposits'!$G:$G,D1160,'Deductions and Deposits'!$F:$F,"&lt;="&amp;B1160)+SUMIFS($F$3:F1160,$D$3:D1160,D1160,$C$3:C1160,"Coin Deposit",$E$3:E1160,"")</f>
        <v>0</v>
      </c>
      <c r="AD1160" s="131">
        <f>SUMIFS('Deductions and Deposits'!$D:$D,'Deductions and Deposits'!$C:$C,D1160)+SUMIFS($F:$F,$D:$D,D1160,$C:$C,"Coin Deduction")</f>
        <v>0</v>
      </c>
      <c r="AE1160" s="131">
        <f>Table5[[#This Row],[Column4]]+Table5[[#This Row],[Column14]]+Table5[[#This Row],[Column19]]+Table5[[#This Row],[Column12]]</f>
        <v>0</v>
      </c>
      <c r="AF1160" s="131">
        <f>Table5[[#This Row],[Column5]]+Table5[[#This Row],[Column13]]+Table5[[#This Row],[Column21]]+Table5[[#This Row],[Column18]]</f>
        <v>0</v>
      </c>
      <c r="AG1160" s="131">
        <f t="shared" si="203"/>
        <v>0</v>
      </c>
      <c r="AH1160" s="131">
        <f t="shared" si="204"/>
        <v>0</v>
      </c>
      <c r="AI1160" s="131">
        <f>Table5[[#This Row],[Column17]]-Table5[[#This Row],[Column20]]</f>
        <v>0</v>
      </c>
      <c r="AJ1160" s="131">
        <f t="shared" si="205"/>
        <v>0</v>
      </c>
      <c r="AK1160" s="131">
        <f t="shared" si="198"/>
        <v>0</v>
      </c>
      <c r="AL1160" s="131">
        <f t="shared" si="206"/>
        <v>0</v>
      </c>
      <c r="AM1160" s="131" t="str">
        <f t="shared" si="207"/>
        <v/>
      </c>
      <c r="AN1160" s="131" t="str">
        <f t="shared" ca="1" si="208"/>
        <v/>
      </c>
    </row>
    <row r="1161" spans="1:40" ht="20.25" customHeight="1" x14ac:dyDescent="0.3">
      <c r="A1161" s="127"/>
      <c r="B1161" s="164"/>
      <c r="C1161" s="139"/>
      <c r="D1161" s="140"/>
      <c r="E1161" s="139"/>
      <c r="F1161" s="139"/>
      <c r="G1161" s="140"/>
      <c r="H1161" s="139"/>
      <c r="I1161" s="129"/>
      <c r="L1161" s="128"/>
      <c r="M1161" s="128"/>
      <c r="N1161" s="128"/>
      <c r="O1161" s="128"/>
      <c r="P1161" s="128"/>
      <c r="Q1161" s="128"/>
      <c r="R1161" s="128"/>
      <c r="S1161" s="128"/>
      <c r="T1161" s="120">
        <f t="shared" si="199"/>
        <v>0</v>
      </c>
      <c r="U1161" s="131"/>
      <c r="V1161" s="131"/>
      <c r="W1161" s="131">
        <f>SUMIFS($F$3:F1161,$D$3:D1161,D1161,$C$3:C1161,"Buy")+SUMIFS($F$3:F1161,$D$3:D1161,D1161,$C$3:C1161,"Coin Deposit",$E$3:E1161,"&lt;&gt;")</f>
        <v>0</v>
      </c>
      <c r="X1161" s="131">
        <f t="shared" si="200"/>
        <v>0</v>
      </c>
      <c r="Y1161" s="131">
        <f>IF($D1161=Y$1,SUMIFS($H$3:$H1161,$G$3:$G1161,Y$1,$C$3:$C1161,"Sell"),0)</f>
        <v>0</v>
      </c>
      <c r="Z1161" s="131">
        <f t="shared" si="201"/>
        <v>0</v>
      </c>
      <c r="AA1161" s="131">
        <f>IF($D1161=AA$1,SUMIFS($H$3:$H1161,$G$3:$G1161,AA$1,$C$3:$C1161,"Sell"),0)</f>
        <v>0</v>
      </c>
      <c r="AB1161" s="131">
        <f t="shared" si="202"/>
        <v>0</v>
      </c>
      <c r="AC1161" s="131">
        <f>SUMIFS('Deductions and Deposits'!$H:$H,'Deductions and Deposits'!$G:$G,D1161,'Deductions and Deposits'!$F:$F,"&lt;="&amp;B1161)+SUMIFS($F$3:F1161,$D$3:D1161,D1161,$C$3:C1161,"Coin Deposit",$E$3:E1161,"")</f>
        <v>0</v>
      </c>
      <c r="AD1161" s="131">
        <f>SUMIFS('Deductions and Deposits'!$D:$D,'Deductions and Deposits'!$C:$C,D1161)+SUMIFS($F:$F,$D:$D,D1161,$C:$C,"Coin Deduction")</f>
        <v>0</v>
      </c>
      <c r="AE1161" s="131">
        <f>Table5[[#This Row],[Column4]]+Table5[[#This Row],[Column14]]+Table5[[#This Row],[Column19]]+Table5[[#This Row],[Column12]]</f>
        <v>0</v>
      </c>
      <c r="AF1161" s="131">
        <f>Table5[[#This Row],[Column5]]+Table5[[#This Row],[Column13]]+Table5[[#This Row],[Column21]]+Table5[[#This Row],[Column18]]</f>
        <v>0</v>
      </c>
      <c r="AG1161" s="131">
        <f t="shared" si="203"/>
        <v>0</v>
      </c>
      <c r="AH1161" s="131">
        <f t="shared" si="204"/>
        <v>0</v>
      </c>
      <c r="AI1161" s="131">
        <f>Table5[[#This Row],[Column17]]-Table5[[#This Row],[Column20]]</f>
        <v>0</v>
      </c>
      <c r="AJ1161" s="131">
        <f t="shared" si="205"/>
        <v>0</v>
      </c>
      <c r="AK1161" s="131">
        <f t="shared" si="198"/>
        <v>0</v>
      </c>
      <c r="AL1161" s="131">
        <f t="shared" si="206"/>
        <v>0</v>
      </c>
      <c r="AM1161" s="131" t="str">
        <f t="shared" si="207"/>
        <v/>
      </c>
      <c r="AN1161" s="131" t="str">
        <f t="shared" ca="1" si="208"/>
        <v/>
      </c>
    </row>
    <row r="1162" spans="1:40" ht="20.25" customHeight="1" x14ac:dyDescent="0.3">
      <c r="A1162" s="127"/>
      <c r="B1162" s="164"/>
      <c r="C1162" s="139"/>
      <c r="D1162" s="140"/>
      <c r="E1162" s="139"/>
      <c r="F1162" s="139"/>
      <c r="G1162" s="140"/>
      <c r="H1162" s="139"/>
      <c r="I1162" s="129"/>
      <c r="L1162" s="128"/>
      <c r="M1162" s="128"/>
      <c r="N1162" s="128"/>
      <c r="O1162" s="128"/>
      <c r="P1162" s="128"/>
      <c r="Q1162" s="128"/>
      <c r="R1162" s="128"/>
      <c r="S1162" s="128"/>
      <c r="T1162" s="120">
        <f t="shared" si="199"/>
        <v>0</v>
      </c>
      <c r="U1162" s="131"/>
      <c r="V1162" s="131"/>
      <c r="W1162" s="131">
        <f>SUMIFS($F$3:F1162,$D$3:D1162,D1162,$C$3:C1162,"Buy")+SUMIFS($F$3:F1162,$D$3:D1162,D1162,$C$3:C1162,"Coin Deposit",$E$3:E1162,"&lt;&gt;")</f>
        <v>0</v>
      </c>
      <c r="X1162" s="131">
        <f t="shared" si="200"/>
        <v>0</v>
      </c>
      <c r="Y1162" s="131">
        <f>IF($D1162=Y$1,SUMIFS($H$3:$H1162,$G$3:$G1162,Y$1,$C$3:$C1162,"Sell"),0)</f>
        <v>0</v>
      </c>
      <c r="Z1162" s="131">
        <f t="shared" si="201"/>
        <v>0</v>
      </c>
      <c r="AA1162" s="131">
        <f>IF($D1162=AA$1,SUMIFS($H$3:$H1162,$G$3:$G1162,AA$1,$C$3:$C1162,"Sell"),0)</f>
        <v>0</v>
      </c>
      <c r="AB1162" s="131">
        <f t="shared" si="202"/>
        <v>0</v>
      </c>
      <c r="AC1162" s="131">
        <f>SUMIFS('Deductions and Deposits'!$H:$H,'Deductions and Deposits'!$G:$G,D1162,'Deductions and Deposits'!$F:$F,"&lt;="&amp;B1162)+SUMIFS($F$3:F1162,$D$3:D1162,D1162,$C$3:C1162,"Coin Deposit",$E$3:E1162,"")</f>
        <v>0</v>
      </c>
      <c r="AD1162" s="131">
        <f>SUMIFS('Deductions and Deposits'!$D:$D,'Deductions and Deposits'!$C:$C,D1162)+SUMIFS($F:$F,$D:$D,D1162,$C:$C,"Coin Deduction")</f>
        <v>0</v>
      </c>
      <c r="AE1162" s="131">
        <f>Table5[[#This Row],[Column4]]+Table5[[#This Row],[Column14]]+Table5[[#This Row],[Column19]]+Table5[[#This Row],[Column12]]</f>
        <v>0</v>
      </c>
      <c r="AF1162" s="131">
        <f>Table5[[#This Row],[Column5]]+Table5[[#This Row],[Column13]]+Table5[[#This Row],[Column21]]+Table5[[#This Row],[Column18]]</f>
        <v>0</v>
      </c>
      <c r="AG1162" s="131">
        <f t="shared" si="203"/>
        <v>0</v>
      </c>
      <c r="AH1162" s="131">
        <f t="shared" si="204"/>
        <v>0</v>
      </c>
      <c r="AI1162" s="131">
        <f>Table5[[#This Row],[Column17]]-Table5[[#This Row],[Column20]]</f>
        <v>0</v>
      </c>
      <c r="AJ1162" s="131">
        <f t="shared" si="205"/>
        <v>0</v>
      </c>
      <c r="AK1162" s="131">
        <f t="shared" si="198"/>
        <v>0</v>
      </c>
      <c r="AL1162" s="131">
        <f t="shared" si="206"/>
        <v>0</v>
      </c>
      <c r="AM1162" s="131" t="str">
        <f t="shared" si="207"/>
        <v/>
      </c>
      <c r="AN1162" s="131" t="str">
        <f t="shared" ca="1" si="208"/>
        <v/>
      </c>
    </row>
    <row r="1163" spans="1:40" ht="20.25" customHeight="1" x14ac:dyDescent="0.3">
      <c r="A1163" s="127"/>
      <c r="B1163" s="164"/>
      <c r="C1163" s="139"/>
      <c r="D1163" s="140"/>
      <c r="E1163" s="139"/>
      <c r="F1163" s="139"/>
      <c r="G1163" s="140"/>
      <c r="H1163" s="139"/>
      <c r="I1163" s="129"/>
      <c r="L1163" s="128"/>
      <c r="M1163" s="128"/>
      <c r="N1163" s="128"/>
      <c r="O1163" s="128"/>
      <c r="P1163" s="128"/>
      <c r="Q1163" s="128"/>
      <c r="R1163" s="128"/>
      <c r="S1163" s="128"/>
      <c r="T1163" s="120">
        <f t="shared" si="199"/>
        <v>0</v>
      </c>
      <c r="U1163" s="131"/>
      <c r="V1163" s="131"/>
      <c r="W1163" s="131">
        <f>SUMIFS($F$3:F1163,$D$3:D1163,D1163,$C$3:C1163,"Buy")+SUMIFS($F$3:F1163,$D$3:D1163,D1163,$C$3:C1163,"Coin Deposit",$E$3:E1163,"&lt;&gt;")</f>
        <v>0</v>
      </c>
      <c r="X1163" s="131">
        <f t="shared" si="200"/>
        <v>0</v>
      </c>
      <c r="Y1163" s="131">
        <f>IF($D1163=Y$1,SUMIFS($H$3:$H1163,$G$3:$G1163,Y$1,$C$3:$C1163,"Sell"),0)</f>
        <v>0</v>
      </c>
      <c r="Z1163" s="131">
        <f t="shared" si="201"/>
        <v>0</v>
      </c>
      <c r="AA1163" s="131">
        <f>IF($D1163=AA$1,SUMIFS($H$3:$H1163,$G$3:$G1163,AA$1,$C$3:$C1163,"Sell"),0)</f>
        <v>0</v>
      </c>
      <c r="AB1163" s="131">
        <f t="shared" si="202"/>
        <v>0</v>
      </c>
      <c r="AC1163" s="131">
        <f>SUMIFS('Deductions and Deposits'!$H:$H,'Deductions and Deposits'!$G:$G,D1163,'Deductions and Deposits'!$F:$F,"&lt;="&amp;B1163)+SUMIFS($F$3:F1163,$D$3:D1163,D1163,$C$3:C1163,"Coin Deposit",$E$3:E1163,"")</f>
        <v>0</v>
      </c>
      <c r="AD1163" s="131">
        <f>SUMIFS('Deductions and Deposits'!$D:$D,'Deductions and Deposits'!$C:$C,D1163)+SUMIFS($F:$F,$D:$D,D1163,$C:$C,"Coin Deduction")</f>
        <v>0</v>
      </c>
      <c r="AE1163" s="131">
        <f>Table5[[#This Row],[Column4]]+Table5[[#This Row],[Column14]]+Table5[[#This Row],[Column19]]+Table5[[#This Row],[Column12]]</f>
        <v>0</v>
      </c>
      <c r="AF1163" s="131">
        <f>Table5[[#This Row],[Column5]]+Table5[[#This Row],[Column13]]+Table5[[#This Row],[Column21]]+Table5[[#This Row],[Column18]]</f>
        <v>0</v>
      </c>
      <c r="AG1163" s="131">
        <f t="shared" si="203"/>
        <v>0</v>
      </c>
      <c r="AH1163" s="131">
        <f t="shared" si="204"/>
        <v>0</v>
      </c>
      <c r="AI1163" s="131">
        <f>Table5[[#This Row],[Column17]]-Table5[[#This Row],[Column20]]</f>
        <v>0</v>
      </c>
      <c r="AJ1163" s="131">
        <f t="shared" si="205"/>
        <v>0</v>
      </c>
      <c r="AK1163" s="131">
        <f t="shared" si="198"/>
        <v>0</v>
      </c>
      <c r="AL1163" s="131">
        <f t="shared" si="206"/>
        <v>0</v>
      </c>
      <c r="AM1163" s="131" t="str">
        <f t="shared" si="207"/>
        <v/>
      </c>
      <c r="AN1163" s="131" t="str">
        <f t="shared" ca="1" si="208"/>
        <v/>
      </c>
    </row>
    <row r="1164" spans="1:40" ht="20.25" customHeight="1" x14ac:dyDescent="0.3">
      <c r="A1164" s="127"/>
      <c r="B1164" s="164"/>
      <c r="C1164" s="139"/>
      <c r="D1164" s="140"/>
      <c r="E1164" s="139"/>
      <c r="F1164" s="139"/>
      <c r="G1164" s="140"/>
      <c r="H1164" s="139"/>
      <c r="I1164" s="129"/>
      <c r="L1164" s="128"/>
      <c r="M1164" s="128"/>
      <c r="N1164" s="128"/>
      <c r="O1164" s="128"/>
      <c r="P1164" s="128"/>
      <c r="Q1164" s="128"/>
      <c r="R1164" s="128"/>
      <c r="S1164" s="128"/>
      <c r="T1164" s="120">
        <f t="shared" si="199"/>
        <v>0</v>
      </c>
      <c r="U1164" s="131"/>
      <c r="V1164" s="131"/>
      <c r="W1164" s="131">
        <f>SUMIFS($F$3:F1164,$D$3:D1164,D1164,$C$3:C1164,"Buy")+SUMIFS($F$3:F1164,$D$3:D1164,D1164,$C$3:C1164,"Coin Deposit",$E$3:E1164,"&lt;&gt;")</f>
        <v>0</v>
      </c>
      <c r="X1164" s="131">
        <f t="shared" si="200"/>
        <v>0</v>
      </c>
      <c r="Y1164" s="131">
        <f>IF($D1164=Y$1,SUMIFS($H$3:$H1164,$G$3:$G1164,Y$1,$C$3:$C1164,"Sell"),0)</f>
        <v>0</v>
      </c>
      <c r="Z1164" s="131">
        <f t="shared" si="201"/>
        <v>0</v>
      </c>
      <c r="AA1164" s="131">
        <f>IF($D1164=AA$1,SUMIFS($H$3:$H1164,$G$3:$G1164,AA$1,$C$3:$C1164,"Sell"),0)</f>
        <v>0</v>
      </c>
      <c r="AB1164" s="131">
        <f t="shared" si="202"/>
        <v>0</v>
      </c>
      <c r="AC1164" s="131">
        <f>SUMIFS('Deductions and Deposits'!$H:$H,'Deductions and Deposits'!$G:$G,D1164,'Deductions and Deposits'!$F:$F,"&lt;="&amp;B1164)+SUMIFS($F$3:F1164,$D$3:D1164,D1164,$C$3:C1164,"Coin Deposit",$E$3:E1164,"")</f>
        <v>0</v>
      </c>
      <c r="AD1164" s="131">
        <f>SUMIFS('Deductions and Deposits'!$D:$D,'Deductions and Deposits'!$C:$C,D1164)+SUMIFS($F:$F,$D:$D,D1164,$C:$C,"Coin Deduction")</f>
        <v>0</v>
      </c>
      <c r="AE1164" s="131">
        <f>Table5[[#This Row],[Column4]]+Table5[[#This Row],[Column14]]+Table5[[#This Row],[Column19]]+Table5[[#This Row],[Column12]]</f>
        <v>0</v>
      </c>
      <c r="AF1164" s="131">
        <f>Table5[[#This Row],[Column5]]+Table5[[#This Row],[Column13]]+Table5[[#This Row],[Column21]]+Table5[[#This Row],[Column18]]</f>
        <v>0</v>
      </c>
      <c r="AG1164" s="131">
        <f t="shared" si="203"/>
        <v>0</v>
      </c>
      <c r="AH1164" s="131">
        <f t="shared" si="204"/>
        <v>0</v>
      </c>
      <c r="AI1164" s="131">
        <f>Table5[[#This Row],[Column17]]-Table5[[#This Row],[Column20]]</f>
        <v>0</v>
      </c>
      <c r="AJ1164" s="131">
        <f t="shared" si="205"/>
        <v>0</v>
      </c>
      <c r="AK1164" s="131">
        <f t="shared" si="198"/>
        <v>0</v>
      </c>
      <c r="AL1164" s="131">
        <f t="shared" si="206"/>
        <v>0</v>
      </c>
      <c r="AM1164" s="131" t="str">
        <f t="shared" si="207"/>
        <v/>
      </c>
      <c r="AN1164" s="131" t="str">
        <f t="shared" ca="1" si="208"/>
        <v/>
      </c>
    </row>
    <row r="1165" spans="1:40" ht="20.25" customHeight="1" x14ac:dyDescent="0.3">
      <c r="A1165" s="127"/>
      <c r="B1165" s="164"/>
      <c r="C1165" s="139"/>
      <c r="D1165" s="140"/>
      <c r="E1165" s="139"/>
      <c r="F1165" s="139"/>
      <c r="G1165" s="140"/>
      <c r="H1165" s="139"/>
      <c r="I1165" s="129"/>
      <c r="L1165" s="128"/>
      <c r="M1165" s="128"/>
      <c r="N1165" s="128"/>
      <c r="O1165" s="128"/>
      <c r="P1165" s="128"/>
      <c r="Q1165" s="128"/>
      <c r="R1165" s="128"/>
      <c r="S1165" s="128"/>
      <c r="T1165" s="120">
        <f t="shared" si="199"/>
        <v>0</v>
      </c>
      <c r="U1165" s="131"/>
      <c r="V1165" s="131"/>
      <c r="W1165" s="131">
        <f>SUMIFS($F$3:F1165,$D$3:D1165,D1165,$C$3:C1165,"Buy")+SUMIFS($F$3:F1165,$D$3:D1165,D1165,$C$3:C1165,"Coin Deposit",$E$3:E1165,"&lt;&gt;")</f>
        <v>0</v>
      </c>
      <c r="X1165" s="131">
        <f t="shared" si="200"/>
        <v>0</v>
      </c>
      <c r="Y1165" s="131">
        <f>IF($D1165=Y$1,SUMIFS($H$3:$H1165,$G$3:$G1165,Y$1,$C$3:$C1165,"Sell"),0)</f>
        <v>0</v>
      </c>
      <c r="Z1165" s="131">
        <f t="shared" si="201"/>
        <v>0</v>
      </c>
      <c r="AA1165" s="131">
        <f>IF($D1165=AA$1,SUMIFS($H$3:$H1165,$G$3:$G1165,AA$1,$C$3:$C1165,"Sell"),0)</f>
        <v>0</v>
      </c>
      <c r="AB1165" s="131">
        <f t="shared" si="202"/>
        <v>0</v>
      </c>
      <c r="AC1165" s="131">
        <f>SUMIFS('Deductions and Deposits'!$H:$H,'Deductions and Deposits'!$G:$G,D1165,'Deductions and Deposits'!$F:$F,"&lt;="&amp;B1165)+SUMIFS($F$3:F1165,$D$3:D1165,D1165,$C$3:C1165,"Coin Deposit",$E$3:E1165,"")</f>
        <v>0</v>
      </c>
      <c r="AD1165" s="131">
        <f>SUMIFS('Deductions and Deposits'!$D:$D,'Deductions and Deposits'!$C:$C,D1165)+SUMIFS($F:$F,$D:$D,D1165,$C:$C,"Coin Deduction")</f>
        <v>0</v>
      </c>
      <c r="AE1165" s="131">
        <f>Table5[[#This Row],[Column4]]+Table5[[#This Row],[Column14]]+Table5[[#This Row],[Column19]]+Table5[[#This Row],[Column12]]</f>
        <v>0</v>
      </c>
      <c r="AF1165" s="131">
        <f>Table5[[#This Row],[Column5]]+Table5[[#This Row],[Column13]]+Table5[[#This Row],[Column21]]+Table5[[#This Row],[Column18]]</f>
        <v>0</v>
      </c>
      <c r="AG1165" s="131">
        <f t="shared" si="203"/>
        <v>0</v>
      </c>
      <c r="AH1165" s="131">
        <f t="shared" si="204"/>
        <v>0</v>
      </c>
      <c r="AI1165" s="131">
        <f>Table5[[#This Row],[Column17]]-Table5[[#This Row],[Column20]]</f>
        <v>0</v>
      </c>
      <c r="AJ1165" s="131">
        <f t="shared" si="205"/>
        <v>0</v>
      </c>
      <c r="AK1165" s="131">
        <f t="shared" si="198"/>
        <v>0</v>
      </c>
      <c r="AL1165" s="131">
        <f t="shared" si="206"/>
        <v>0</v>
      </c>
      <c r="AM1165" s="131" t="str">
        <f t="shared" si="207"/>
        <v/>
      </c>
      <c r="AN1165" s="131" t="str">
        <f t="shared" ca="1" si="208"/>
        <v/>
      </c>
    </row>
    <row r="1166" spans="1:40" ht="20.25" customHeight="1" x14ac:dyDescent="0.3">
      <c r="A1166" s="127"/>
      <c r="B1166" s="164"/>
      <c r="C1166" s="139"/>
      <c r="D1166" s="140"/>
      <c r="E1166" s="139"/>
      <c r="F1166" s="139"/>
      <c r="G1166" s="140"/>
      <c r="H1166" s="139"/>
      <c r="I1166" s="129"/>
      <c r="L1166" s="128"/>
      <c r="M1166" s="128"/>
      <c r="N1166" s="128"/>
      <c r="O1166" s="128"/>
      <c r="P1166" s="128"/>
      <c r="Q1166" s="128"/>
      <c r="R1166" s="128"/>
      <c r="S1166" s="128"/>
      <c r="T1166" s="120">
        <f t="shared" si="199"/>
        <v>0</v>
      </c>
      <c r="U1166" s="131"/>
      <c r="V1166" s="131"/>
      <c r="W1166" s="131">
        <f>SUMIFS($F$3:F1166,$D$3:D1166,D1166,$C$3:C1166,"Buy")+SUMIFS($F$3:F1166,$D$3:D1166,D1166,$C$3:C1166,"Coin Deposit",$E$3:E1166,"&lt;&gt;")</f>
        <v>0</v>
      </c>
      <c r="X1166" s="131">
        <f t="shared" si="200"/>
        <v>0</v>
      </c>
      <c r="Y1166" s="131">
        <f>IF($D1166=Y$1,SUMIFS($H$3:$H1166,$G$3:$G1166,Y$1,$C$3:$C1166,"Sell"),0)</f>
        <v>0</v>
      </c>
      <c r="Z1166" s="131">
        <f t="shared" si="201"/>
        <v>0</v>
      </c>
      <c r="AA1166" s="131">
        <f>IF($D1166=AA$1,SUMIFS($H$3:$H1166,$G$3:$G1166,AA$1,$C$3:$C1166,"Sell"),0)</f>
        <v>0</v>
      </c>
      <c r="AB1166" s="131">
        <f t="shared" si="202"/>
        <v>0</v>
      </c>
      <c r="AC1166" s="131">
        <f>SUMIFS('Deductions and Deposits'!$H:$H,'Deductions and Deposits'!$G:$G,D1166,'Deductions and Deposits'!$F:$F,"&lt;="&amp;B1166)+SUMIFS($F$3:F1166,$D$3:D1166,D1166,$C$3:C1166,"Coin Deposit",$E$3:E1166,"")</f>
        <v>0</v>
      </c>
      <c r="AD1166" s="131">
        <f>SUMIFS('Deductions and Deposits'!$D:$D,'Deductions and Deposits'!$C:$C,D1166)+SUMIFS($F:$F,$D:$D,D1166,$C:$C,"Coin Deduction")</f>
        <v>0</v>
      </c>
      <c r="AE1166" s="131">
        <f>Table5[[#This Row],[Column4]]+Table5[[#This Row],[Column14]]+Table5[[#This Row],[Column19]]+Table5[[#This Row],[Column12]]</f>
        <v>0</v>
      </c>
      <c r="AF1166" s="131">
        <f>Table5[[#This Row],[Column5]]+Table5[[#This Row],[Column13]]+Table5[[#This Row],[Column21]]+Table5[[#This Row],[Column18]]</f>
        <v>0</v>
      </c>
      <c r="AG1166" s="131">
        <f t="shared" si="203"/>
        <v>0</v>
      </c>
      <c r="AH1166" s="131">
        <f t="shared" si="204"/>
        <v>0</v>
      </c>
      <c r="AI1166" s="131">
        <f>Table5[[#This Row],[Column17]]-Table5[[#This Row],[Column20]]</f>
        <v>0</v>
      </c>
      <c r="AJ1166" s="131">
        <f t="shared" si="205"/>
        <v>0</v>
      </c>
      <c r="AK1166" s="131">
        <f t="shared" si="198"/>
        <v>0</v>
      </c>
      <c r="AL1166" s="131">
        <f t="shared" si="206"/>
        <v>0</v>
      </c>
      <c r="AM1166" s="131" t="str">
        <f t="shared" si="207"/>
        <v/>
      </c>
      <c r="AN1166" s="131" t="str">
        <f t="shared" ca="1" si="208"/>
        <v/>
      </c>
    </row>
    <row r="1167" spans="1:40" ht="20.25" customHeight="1" x14ac:dyDescent="0.3">
      <c r="A1167" s="127"/>
      <c r="B1167" s="164"/>
      <c r="C1167" s="139"/>
      <c r="D1167" s="140"/>
      <c r="E1167" s="139"/>
      <c r="F1167" s="139"/>
      <c r="G1167" s="140"/>
      <c r="H1167" s="139"/>
      <c r="I1167" s="129"/>
      <c r="L1167" s="128"/>
      <c r="M1167" s="128"/>
      <c r="N1167" s="128"/>
      <c r="O1167" s="128"/>
      <c r="P1167" s="128"/>
      <c r="Q1167" s="128"/>
      <c r="R1167" s="128"/>
      <c r="S1167" s="128"/>
      <c r="T1167" s="120">
        <f t="shared" si="199"/>
        <v>0</v>
      </c>
      <c r="U1167" s="131"/>
      <c r="V1167" s="131"/>
      <c r="W1167" s="131">
        <f>SUMIFS($F$3:F1167,$D$3:D1167,D1167,$C$3:C1167,"Buy")+SUMIFS($F$3:F1167,$D$3:D1167,D1167,$C$3:C1167,"Coin Deposit",$E$3:E1167,"&lt;&gt;")</f>
        <v>0</v>
      </c>
      <c r="X1167" s="131">
        <f t="shared" si="200"/>
        <v>0</v>
      </c>
      <c r="Y1167" s="131">
        <f>IF($D1167=Y$1,SUMIFS($H$3:$H1167,$G$3:$G1167,Y$1,$C$3:$C1167,"Sell"),0)</f>
        <v>0</v>
      </c>
      <c r="Z1167" s="131">
        <f t="shared" si="201"/>
        <v>0</v>
      </c>
      <c r="AA1167" s="131">
        <f>IF($D1167=AA$1,SUMIFS($H$3:$H1167,$G$3:$G1167,AA$1,$C$3:$C1167,"Sell"),0)</f>
        <v>0</v>
      </c>
      <c r="AB1167" s="131">
        <f t="shared" si="202"/>
        <v>0</v>
      </c>
      <c r="AC1167" s="131">
        <f>SUMIFS('Deductions and Deposits'!$H:$H,'Deductions and Deposits'!$G:$G,D1167,'Deductions and Deposits'!$F:$F,"&lt;="&amp;B1167)+SUMIFS($F$3:F1167,$D$3:D1167,D1167,$C$3:C1167,"Coin Deposit",$E$3:E1167,"")</f>
        <v>0</v>
      </c>
      <c r="AD1167" s="131">
        <f>SUMIFS('Deductions and Deposits'!$D:$D,'Deductions and Deposits'!$C:$C,D1167)+SUMIFS($F:$F,$D:$D,D1167,$C:$C,"Coin Deduction")</f>
        <v>0</v>
      </c>
      <c r="AE1167" s="131">
        <f>Table5[[#This Row],[Column4]]+Table5[[#This Row],[Column14]]+Table5[[#This Row],[Column19]]+Table5[[#This Row],[Column12]]</f>
        <v>0</v>
      </c>
      <c r="AF1167" s="131">
        <f>Table5[[#This Row],[Column5]]+Table5[[#This Row],[Column13]]+Table5[[#This Row],[Column21]]+Table5[[#This Row],[Column18]]</f>
        <v>0</v>
      </c>
      <c r="AG1167" s="131">
        <f t="shared" si="203"/>
        <v>0</v>
      </c>
      <c r="AH1167" s="131">
        <f t="shared" si="204"/>
        <v>0</v>
      </c>
      <c r="AI1167" s="131">
        <f>Table5[[#This Row],[Column17]]-Table5[[#This Row],[Column20]]</f>
        <v>0</v>
      </c>
      <c r="AJ1167" s="131">
        <f t="shared" si="205"/>
        <v>0</v>
      </c>
      <c r="AK1167" s="131">
        <f t="shared" si="198"/>
        <v>0</v>
      </c>
      <c r="AL1167" s="131">
        <f t="shared" si="206"/>
        <v>0</v>
      </c>
      <c r="AM1167" s="131" t="str">
        <f t="shared" si="207"/>
        <v/>
      </c>
      <c r="AN1167" s="131" t="str">
        <f t="shared" ca="1" si="208"/>
        <v/>
      </c>
    </row>
    <row r="1168" spans="1:40" ht="20.25" customHeight="1" x14ac:dyDescent="0.3">
      <c r="A1168" s="127"/>
      <c r="B1168" s="164"/>
      <c r="C1168" s="139"/>
      <c r="D1168" s="140"/>
      <c r="E1168" s="139"/>
      <c r="F1168" s="139"/>
      <c r="G1168" s="140"/>
      <c r="H1168" s="139"/>
      <c r="I1168" s="129"/>
      <c r="L1168" s="128"/>
      <c r="M1168" s="128"/>
      <c r="N1168" s="128"/>
      <c r="O1168" s="128"/>
      <c r="P1168" s="128"/>
      <c r="Q1168" s="128"/>
      <c r="R1168" s="128"/>
      <c r="S1168" s="128"/>
      <c r="T1168" s="120">
        <f t="shared" si="199"/>
        <v>0</v>
      </c>
      <c r="U1168" s="131"/>
      <c r="V1168" s="131"/>
      <c r="W1168" s="131">
        <f>SUMIFS($F$3:F1168,$D$3:D1168,D1168,$C$3:C1168,"Buy")+SUMIFS($F$3:F1168,$D$3:D1168,D1168,$C$3:C1168,"Coin Deposit",$E$3:E1168,"&lt;&gt;")</f>
        <v>0</v>
      </c>
      <c r="X1168" s="131">
        <f t="shared" si="200"/>
        <v>0</v>
      </c>
      <c r="Y1168" s="131">
        <f>IF($D1168=Y$1,SUMIFS($H$3:$H1168,$G$3:$G1168,Y$1,$C$3:$C1168,"Sell"),0)</f>
        <v>0</v>
      </c>
      <c r="Z1168" s="131">
        <f t="shared" si="201"/>
        <v>0</v>
      </c>
      <c r="AA1168" s="131">
        <f>IF($D1168=AA$1,SUMIFS($H$3:$H1168,$G$3:$G1168,AA$1,$C$3:$C1168,"Sell"),0)</f>
        <v>0</v>
      </c>
      <c r="AB1168" s="131">
        <f t="shared" si="202"/>
        <v>0</v>
      </c>
      <c r="AC1168" s="131">
        <f>SUMIFS('Deductions and Deposits'!$H:$H,'Deductions and Deposits'!$G:$G,D1168,'Deductions and Deposits'!$F:$F,"&lt;="&amp;B1168)+SUMIFS($F$3:F1168,$D$3:D1168,D1168,$C$3:C1168,"Coin Deposit",$E$3:E1168,"")</f>
        <v>0</v>
      </c>
      <c r="AD1168" s="131">
        <f>SUMIFS('Deductions and Deposits'!$D:$D,'Deductions and Deposits'!$C:$C,D1168)+SUMIFS($F:$F,$D:$D,D1168,$C:$C,"Coin Deduction")</f>
        <v>0</v>
      </c>
      <c r="AE1168" s="131">
        <f>Table5[[#This Row],[Column4]]+Table5[[#This Row],[Column14]]+Table5[[#This Row],[Column19]]+Table5[[#This Row],[Column12]]</f>
        <v>0</v>
      </c>
      <c r="AF1168" s="131">
        <f>Table5[[#This Row],[Column5]]+Table5[[#This Row],[Column13]]+Table5[[#This Row],[Column21]]+Table5[[#This Row],[Column18]]</f>
        <v>0</v>
      </c>
      <c r="AG1168" s="131">
        <f t="shared" si="203"/>
        <v>0</v>
      </c>
      <c r="AH1168" s="131">
        <f t="shared" si="204"/>
        <v>0</v>
      </c>
      <c r="AI1168" s="131">
        <f>Table5[[#This Row],[Column17]]-Table5[[#This Row],[Column20]]</f>
        <v>0</v>
      </c>
      <c r="AJ1168" s="131">
        <f t="shared" si="205"/>
        <v>0</v>
      </c>
      <c r="AK1168" s="131">
        <f t="shared" si="198"/>
        <v>0</v>
      </c>
      <c r="AL1168" s="131">
        <f t="shared" si="206"/>
        <v>0</v>
      </c>
      <c r="AM1168" s="131" t="str">
        <f t="shared" si="207"/>
        <v/>
      </c>
      <c r="AN1168" s="131" t="str">
        <f t="shared" ca="1" si="208"/>
        <v/>
      </c>
    </row>
    <row r="1169" spans="1:40" ht="20.25" customHeight="1" x14ac:dyDescent="0.3">
      <c r="A1169" s="127"/>
      <c r="B1169" s="164"/>
      <c r="C1169" s="139"/>
      <c r="D1169" s="140"/>
      <c r="E1169" s="139"/>
      <c r="F1169" s="139"/>
      <c r="G1169" s="140"/>
      <c r="H1169" s="139"/>
      <c r="I1169" s="129"/>
      <c r="L1169" s="128"/>
      <c r="M1169" s="128"/>
      <c r="N1169" s="128"/>
      <c r="O1169" s="128"/>
      <c r="P1169" s="128"/>
      <c r="Q1169" s="128"/>
      <c r="R1169" s="128"/>
      <c r="S1169" s="128"/>
      <c r="T1169" s="120">
        <f t="shared" si="199"/>
        <v>0</v>
      </c>
      <c r="U1169" s="131"/>
      <c r="V1169" s="131"/>
      <c r="W1169" s="131">
        <f>SUMIFS($F$3:F1169,$D$3:D1169,D1169,$C$3:C1169,"Buy")+SUMIFS($F$3:F1169,$D$3:D1169,D1169,$C$3:C1169,"Coin Deposit",$E$3:E1169,"&lt;&gt;")</f>
        <v>0</v>
      </c>
      <c r="X1169" s="131">
        <f t="shared" si="200"/>
        <v>0</v>
      </c>
      <c r="Y1169" s="131">
        <f>IF($D1169=Y$1,SUMIFS($H$3:$H1169,$G$3:$G1169,Y$1,$C$3:$C1169,"Sell"),0)</f>
        <v>0</v>
      </c>
      <c r="Z1169" s="131">
        <f t="shared" si="201"/>
        <v>0</v>
      </c>
      <c r="AA1169" s="131">
        <f>IF($D1169=AA$1,SUMIFS($H$3:$H1169,$G$3:$G1169,AA$1,$C$3:$C1169,"Sell"),0)</f>
        <v>0</v>
      </c>
      <c r="AB1169" s="131">
        <f t="shared" si="202"/>
        <v>0</v>
      </c>
      <c r="AC1169" s="131">
        <f>SUMIFS('Deductions and Deposits'!$H:$H,'Deductions and Deposits'!$G:$G,D1169,'Deductions and Deposits'!$F:$F,"&lt;="&amp;B1169)+SUMIFS($F$3:F1169,$D$3:D1169,D1169,$C$3:C1169,"Coin Deposit",$E$3:E1169,"")</f>
        <v>0</v>
      </c>
      <c r="AD1169" s="131">
        <f>SUMIFS('Deductions and Deposits'!$D:$D,'Deductions and Deposits'!$C:$C,D1169)+SUMIFS($F:$F,$D:$D,D1169,$C:$C,"Coin Deduction")</f>
        <v>0</v>
      </c>
      <c r="AE1169" s="131">
        <f>Table5[[#This Row],[Column4]]+Table5[[#This Row],[Column14]]+Table5[[#This Row],[Column19]]+Table5[[#This Row],[Column12]]</f>
        <v>0</v>
      </c>
      <c r="AF1169" s="131">
        <f>Table5[[#This Row],[Column5]]+Table5[[#This Row],[Column13]]+Table5[[#This Row],[Column21]]+Table5[[#This Row],[Column18]]</f>
        <v>0</v>
      </c>
      <c r="AG1169" s="131">
        <f t="shared" si="203"/>
        <v>0</v>
      </c>
      <c r="AH1169" s="131">
        <f t="shared" si="204"/>
        <v>0</v>
      </c>
      <c r="AI1169" s="131">
        <f>Table5[[#This Row],[Column17]]-Table5[[#This Row],[Column20]]</f>
        <v>0</v>
      </c>
      <c r="AJ1169" s="131">
        <f t="shared" si="205"/>
        <v>0</v>
      </c>
      <c r="AK1169" s="131">
        <f t="shared" ref="AK1169:AK1232" si="209">AJ1169*T1169</f>
        <v>0</v>
      </c>
      <c r="AL1169" s="131">
        <f t="shared" si="206"/>
        <v>0</v>
      </c>
      <c r="AM1169" s="131" t="str">
        <f t="shared" si="207"/>
        <v/>
      </c>
      <c r="AN1169" s="131" t="str">
        <f t="shared" ca="1" si="208"/>
        <v/>
      </c>
    </row>
    <row r="1170" spans="1:40" ht="20.25" customHeight="1" x14ac:dyDescent="0.3">
      <c r="A1170" s="127"/>
      <c r="B1170" s="164"/>
      <c r="C1170" s="139"/>
      <c r="D1170" s="140"/>
      <c r="E1170" s="139"/>
      <c r="F1170" s="139"/>
      <c r="G1170" s="140"/>
      <c r="H1170" s="139"/>
      <c r="I1170" s="129"/>
      <c r="L1170" s="128"/>
      <c r="M1170" s="128"/>
      <c r="N1170" s="128"/>
      <c r="O1170" s="128"/>
      <c r="P1170" s="128"/>
      <c r="Q1170" s="128"/>
      <c r="R1170" s="128"/>
      <c r="S1170" s="128"/>
      <c r="T1170" s="120">
        <f t="shared" si="199"/>
        <v>0</v>
      </c>
      <c r="U1170" s="131"/>
      <c r="V1170" s="131"/>
      <c r="W1170" s="131">
        <f>SUMIFS($F$3:F1170,$D$3:D1170,D1170,$C$3:C1170,"Buy")+SUMIFS($F$3:F1170,$D$3:D1170,D1170,$C$3:C1170,"Coin Deposit",$E$3:E1170,"&lt;&gt;")</f>
        <v>0</v>
      </c>
      <c r="X1170" s="131">
        <f t="shared" si="200"/>
        <v>0</v>
      </c>
      <c r="Y1170" s="131">
        <f>IF($D1170=Y$1,SUMIFS($H$3:$H1170,$G$3:$G1170,Y$1,$C$3:$C1170,"Sell"),0)</f>
        <v>0</v>
      </c>
      <c r="Z1170" s="131">
        <f t="shared" si="201"/>
        <v>0</v>
      </c>
      <c r="AA1170" s="131">
        <f>IF($D1170=AA$1,SUMIFS($H$3:$H1170,$G$3:$G1170,AA$1,$C$3:$C1170,"Sell"),0)</f>
        <v>0</v>
      </c>
      <c r="AB1170" s="131">
        <f t="shared" si="202"/>
        <v>0</v>
      </c>
      <c r="AC1170" s="131">
        <f>SUMIFS('Deductions and Deposits'!$H:$H,'Deductions and Deposits'!$G:$G,D1170,'Deductions and Deposits'!$F:$F,"&lt;="&amp;B1170)+SUMIFS($F$3:F1170,$D$3:D1170,D1170,$C$3:C1170,"Coin Deposit",$E$3:E1170,"")</f>
        <v>0</v>
      </c>
      <c r="AD1170" s="131">
        <f>SUMIFS('Deductions and Deposits'!$D:$D,'Deductions and Deposits'!$C:$C,D1170)+SUMIFS($F:$F,$D:$D,D1170,$C:$C,"Coin Deduction")</f>
        <v>0</v>
      </c>
      <c r="AE1170" s="131">
        <f>Table5[[#This Row],[Column4]]+Table5[[#This Row],[Column14]]+Table5[[#This Row],[Column19]]+Table5[[#This Row],[Column12]]</f>
        <v>0</v>
      </c>
      <c r="AF1170" s="131">
        <f>Table5[[#This Row],[Column5]]+Table5[[#This Row],[Column13]]+Table5[[#This Row],[Column21]]+Table5[[#This Row],[Column18]]</f>
        <v>0</v>
      </c>
      <c r="AG1170" s="131">
        <f t="shared" si="203"/>
        <v>0</v>
      </c>
      <c r="AH1170" s="131">
        <f t="shared" si="204"/>
        <v>0</v>
      </c>
      <c r="AI1170" s="131">
        <f>Table5[[#This Row],[Column17]]-Table5[[#This Row],[Column20]]</f>
        <v>0</v>
      </c>
      <c r="AJ1170" s="131">
        <f t="shared" si="205"/>
        <v>0</v>
      </c>
      <c r="AK1170" s="131">
        <f t="shared" si="209"/>
        <v>0</v>
      </c>
      <c r="AL1170" s="131">
        <f t="shared" si="206"/>
        <v>0</v>
      </c>
      <c r="AM1170" s="131" t="str">
        <f t="shared" si="207"/>
        <v/>
      </c>
      <c r="AN1170" s="131" t="str">
        <f t="shared" ca="1" si="208"/>
        <v/>
      </c>
    </row>
    <row r="1171" spans="1:40" ht="20.25" customHeight="1" x14ac:dyDescent="0.3">
      <c r="A1171" s="127"/>
      <c r="B1171" s="164"/>
      <c r="C1171" s="139"/>
      <c r="D1171" s="140"/>
      <c r="E1171" s="139"/>
      <c r="F1171" s="139"/>
      <c r="G1171" s="140"/>
      <c r="H1171" s="139"/>
      <c r="I1171" s="129"/>
      <c r="L1171" s="128"/>
      <c r="M1171" s="128"/>
      <c r="N1171" s="128"/>
      <c r="O1171" s="128"/>
      <c r="P1171" s="128"/>
      <c r="Q1171" s="128"/>
      <c r="R1171" s="128"/>
      <c r="S1171" s="128"/>
      <c r="T1171" s="120">
        <f t="shared" si="199"/>
        <v>0</v>
      </c>
      <c r="U1171" s="131"/>
      <c r="V1171" s="131"/>
      <c r="W1171" s="131">
        <f>SUMIFS($F$3:F1171,$D$3:D1171,D1171,$C$3:C1171,"Buy")+SUMIFS($F$3:F1171,$D$3:D1171,D1171,$C$3:C1171,"Coin Deposit",$E$3:E1171,"&lt;&gt;")</f>
        <v>0</v>
      </c>
      <c r="X1171" s="131">
        <f t="shared" si="200"/>
        <v>0</v>
      </c>
      <c r="Y1171" s="131">
        <f>IF($D1171=Y$1,SUMIFS($H$3:$H1171,$G$3:$G1171,Y$1,$C$3:$C1171,"Sell"),0)</f>
        <v>0</v>
      </c>
      <c r="Z1171" s="131">
        <f t="shared" si="201"/>
        <v>0</v>
      </c>
      <c r="AA1171" s="131">
        <f>IF($D1171=AA$1,SUMIFS($H$3:$H1171,$G$3:$G1171,AA$1,$C$3:$C1171,"Sell"),0)</f>
        <v>0</v>
      </c>
      <c r="AB1171" s="131">
        <f t="shared" si="202"/>
        <v>0</v>
      </c>
      <c r="AC1171" s="131">
        <f>SUMIFS('Deductions and Deposits'!$H:$H,'Deductions and Deposits'!$G:$G,D1171,'Deductions and Deposits'!$F:$F,"&lt;="&amp;B1171)+SUMIFS($F$3:F1171,$D$3:D1171,D1171,$C$3:C1171,"Coin Deposit",$E$3:E1171,"")</f>
        <v>0</v>
      </c>
      <c r="AD1171" s="131">
        <f>SUMIFS('Deductions and Deposits'!$D:$D,'Deductions and Deposits'!$C:$C,D1171)+SUMIFS($F:$F,$D:$D,D1171,$C:$C,"Coin Deduction")</f>
        <v>0</v>
      </c>
      <c r="AE1171" s="131">
        <f>Table5[[#This Row],[Column4]]+Table5[[#This Row],[Column14]]+Table5[[#This Row],[Column19]]+Table5[[#This Row],[Column12]]</f>
        <v>0</v>
      </c>
      <c r="AF1171" s="131">
        <f>Table5[[#This Row],[Column5]]+Table5[[#This Row],[Column13]]+Table5[[#This Row],[Column21]]+Table5[[#This Row],[Column18]]</f>
        <v>0</v>
      </c>
      <c r="AG1171" s="131">
        <f t="shared" si="203"/>
        <v>0</v>
      </c>
      <c r="AH1171" s="131">
        <f t="shared" si="204"/>
        <v>0</v>
      </c>
      <c r="AI1171" s="131">
        <f>Table5[[#This Row],[Column17]]-Table5[[#This Row],[Column20]]</f>
        <v>0</v>
      </c>
      <c r="AJ1171" s="131">
        <f t="shared" si="205"/>
        <v>0</v>
      </c>
      <c r="AK1171" s="131">
        <f t="shared" si="209"/>
        <v>0</v>
      </c>
      <c r="AL1171" s="131">
        <f t="shared" si="206"/>
        <v>0</v>
      </c>
      <c r="AM1171" s="131" t="str">
        <f t="shared" si="207"/>
        <v/>
      </c>
      <c r="AN1171" s="131" t="str">
        <f t="shared" ca="1" si="208"/>
        <v/>
      </c>
    </row>
    <row r="1172" spans="1:40" ht="20.25" customHeight="1" x14ac:dyDescent="0.3">
      <c r="A1172" s="127"/>
      <c r="B1172" s="164"/>
      <c r="C1172" s="139"/>
      <c r="D1172" s="140"/>
      <c r="E1172" s="139"/>
      <c r="F1172" s="139"/>
      <c r="G1172" s="140"/>
      <c r="H1172" s="139"/>
      <c r="I1172" s="129"/>
      <c r="L1172" s="128"/>
      <c r="M1172" s="128"/>
      <c r="N1172" s="128"/>
      <c r="O1172" s="128"/>
      <c r="P1172" s="128"/>
      <c r="Q1172" s="128"/>
      <c r="R1172" s="128"/>
      <c r="S1172" s="128"/>
      <c r="T1172" s="120">
        <f t="shared" si="199"/>
        <v>0</v>
      </c>
      <c r="U1172" s="131"/>
      <c r="V1172" s="131"/>
      <c r="W1172" s="131">
        <f>SUMIFS($F$3:F1172,$D$3:D1172,D1172,$C$3:C1172,"Buy")+SUMIFS($F$3:F1172,$D$3:D1172,D1172,$C$3:C1172,"Coin Deposit",$E$3:E1172,"&lt;&gt;")</f>
        <v>0</v>
      </c>
      <c r="X1172" s="131">
        <f t="shared" si="200"/>
        <v>0</v>
      </c>
      <c r="Y1172" s="131">
        <f>IF($D1172=Y$1,SUMIFS($H$3:$H1172,$G$3:$G1172,Y$1,$C$3:$C1172,"Sell"),0)</f>
        <v>0</v>
      </c>
      <c r="Z1172" s="131">
        <f t="shared" si="201"/>
        <v>0</v>
      </c>
      <c r="AA1172" s="131">
        <f>IF($D1172=AA$1,SUMIFS($H$3:$H1172,$G$3:$G1172,AA$1,$C$3:$C1172,"Sell"),0)</f>
        <v>0</v>
      </c>
      <c r="AB1172" s="131">
        <f t="shared" si="202"/>
        <v>0</v>
      </c>
      <c r="AC1172" s="131">
        <f>SUMIFS('Deductions and Deposits'!$H:$H,'Deductions and Deposits'!$G:$G,D1172,'Deductions and Deposits'!$F:$F,"&lt;="&amp;B1172)+SUMIFS($F$3:F1172,$D$3:D1172,D1172,$C$3:C1172,"Coin Deposit",$E$3:E1172,"")</f>
        <v>0</v>
      </c>
      <c r="AD1172" s="131">
        <f>SUMIFS('Deductions and Deposits'!$D:$D,'Deductions and Deposits'!$C:$C,D1172)+SUMIFS($F:$F,$D:$D,D1172,$C:$C,"Coin Deduction")</f>
        <v>0</v>
      </c>
      <c r="AE1172" s="131">
        <f>Table5[[#This Row],[Column4]]+Table5[[#This Row],[Column14]]+Table5[[#This Row],[Column19]]+Table5[[#This Row],[Column12]]</f>
        <v>0</v>
      </c>
      <c r="AF1172" s="131">
        <f>Table5[[#This Row],[Column5]]+Table5[[#This Row],[Column13]]+Table5[[#This Row],[Column21]]+Table5[[#This Row],[Column18]]</f>
        <v>0</v>
      </c>
      <c r="AG1172" s="131">
        <f t="shared" si="203"/>
        <v>0</v>
      </c>
      <c r="AH1172" s="131">
        <f t="shared" si="204"/>
        <v>0</v>
      </c>
      <c r="AI1172" s="131">
        <f>Table5[[#This Row],[Column17]]-Table5[[#This Row],[Column20]]</f>
        <v>0</v>
      </c>
      <c r="AJ1172" s="131">
        <f t="shared" si="205"/>
        <v>0</v>
      </c>
      <c r="AK1172" s="131">
        <f t="shared" si="209"/>
        <v>0</v>
      </c>
      <c r="AL1172" s="131">
        <f t="shared" si="206"/>
        <v>0</v>
      </c>
      <c r="AM1172" s="131" t="str">
        <f t="shared" si="207"/>
        <v/>
      </c>
      <c r="AN1172" s="131" t="str">
        <f t="shared" ca="1" si="208"/>
        <v/>
      </c>
    </row>
    <row r="1173" spans="1:40" ht="20.25" customHeight="1" x14ac:dyDescent="0.3">
      <c r="A1173" s="127"/>
      <c r="B1173" s="164"/>
      <c r="C1173" s="139"/>
      <c r="D1173" s="140"/>
      <c r="E1173" s="139"/>
      <c r="F1173" s="139"/>
      <c r="G1173" s="140"/>
      <c r="H1173" s="139"/>
      <c r="I1173" s="129"/>
      <c r="L1173" s="128"/>
      <c r="M1173" s="128"/>
      <c r="N1173" s="128"/>
      <c r="O1173" s="128"/>
      <c r="P1173" s="128"/>
      <c r="Q1173" s="128"/>
      <c r="R1173" s="128"/>
      <c r="S1173" s="128"/>
      <c r="T1173" s="120">
        <f t="shared" si="199"/>
        <v>0</v>
      </c>
      <c r="U1173" s="131"/>
      <c r="V1173" s="131"/>
      <c r="W1173" s="131">
        <f>SUMIFS($F$3:F1173,$D$3:D1173,D1173,$C$3:C1173,"Buy")+SUMIFS($F$3:F1173,$D$3:D1173,D1173,$C$3:C1173,"Coin Deposit",$E$3:E1173,"&lt;&gt;")</f>
        <v>0</v>
      </c>
      <c r="X1173" s="131">
        <f t="shared" si="200"/>
        <v>0</v>
      </c>
      <c r="Y1173" s="131">
        <f>IF($D1173=Y$1,SUMIFS($H$3:$H1173,$G$3:$G1173,Y$1,$C$3:$C1173,"Sell"),0)</f>
        <v>0</v>
      </c>
      <c r="Z1173" s="131">
        <f t="shared" si="201"/>
        <v>0</v>
      </c>
      <c r="AA1173" s="131">
        <f>IF($D1173=AA$1,SUMIFS($H$3:$H1173,$G$3:$G1173,AA$1,$C$3:$C1173,"Sell"),0)</f>
        <v>0</v>
      </c>
      <c r="AB1173" s="131">
        <f t="shared" si="202"/>
        <v>0</v>
      </c>
      <c r="AC1173" s="131">
        <f>SUMIFS('Deductions and Deposits'!$H:$H,'Deductions and Deposits'!$G:$G,D1173,'Deductions and Deposits'!$F:$F,"&lt;="&amp;B1173)+SUMIFS($F$3:F1173,$D$3:D1173,D1173,$C$3:C1173,"Coin Deposit",$E$3:E1173,"")</f>
        <v>0</v>
      </c>
      <c r="AD1173" s="131">
        <f>SUMIFS('Deductions and Deposits'!$D:$D,'Deductions and Deposits'!$C:$C,D1173)+SUMIFS($F:$F,$D:$D,D1173,$C:$C,"Coin Deduction")</f>
        <v>0</v>
      </c>
      <c r="AE1173" s="131">
        <f>Table5[[#This Row],[Column4]]+Table5[[#This Row],[Column14]]+Table5[[#This Row],[Column19]]+Table5[[#This Row],[Column12]]</f>
        <v>0</v>
      </c>
      <c r="AF1173" s="131">
        <f>Table5[[#This Row],[Column5]]+Table5[[#This Row],[Column13]]+Table5[[#This Row],[Column21]]+Table5[[#This Row],[Column18]]</f>
        <v>0</v>
      </c>
      <c r="AG1173" s="131">
        <f t="shared" si="203"/>
        <v>0</v>
      </c>
      <c r="AH1173" s="131">
        <f t="shared" si="204"/>
        <v>0</v>
      </c>
      <c r="AI1173" s="131">
        <f>Table5[[#This Row],[Column17]]-Table5[[#This Row],[Column20]]</f>
        <v>0</v>
      </c>
      <c r="AJ1173" s="131">
        <f t="shared" si="205"/>
        <v>0</v>
      </c>
      <c r="AK1173" s="131">
        <f t="shared" si="209"/>
        <v>0</v>
      </c>
      <c r="AL1173" s="131">
        <f t="shared" si="206"/>
        <v>0</v>
      </c>
      <c r="AM1173" s="131" t="str">
        <f t="shared" si="207"/>
        <v/>
      </c>
      <c r="AN1173" s="131" t="str">
        <f t="shared" ca="1" si="208"/>
        <v/>
      </c>
    </row>
    <row r="1174" spans="1:40" ht="20.25" customHeight="1" x14ac:dyDescent="0.3">
      <c r="A1174" s="127"/>
      <c r="B1174" s="164"/>
      <c r="C1174" s="139"/>
      <c r="D1174" s="140"/>
      <c r="E1174" s="139"/>
      <c r="F1174" s="139"/>
      <c r="G1174" s="140"/>
      <c r="H1174" s="139"/>
      <c r="I1174" s="129"/>
      <c r="L1174" s="128"/>
      <c r="M1174" s="128"/>
      <c r="N1174" s="128"/>
      <c r="O1174" s="128"/>
      <c r="P1174" s="128"/>
      <c r="Q1174" s="128"/>
      <c r="R1174" s="128"/>
      <c r="S1174" s="128"/>
      <c r="T1174" s="120">
        <f t="shared" si="199"/>
        <v>0</v>
      </c>
      <c r="U1174" s="131"/>
      <c r="V1174" s="131"/>
      <c r="W1174" s="131">
        <f>SUMIFS($F$3:F1174,$D$3:D1174,D1174,$C$3:C1174,"Buy")+SUMIFS($F$3:F1174,$D$3:D1174,D1174,$C$3:C1174,"Coin Deposit",$E$3:E1174,"&lt;&gt;")</f>
        <v>0</v>
      </c>
      <c r="X1174" s="131">
        <f t="shared" si="200"/>
        <v>0</v>
      </c>
      <c r="Y1174" s="131">
        <f>IF($D1174=Y$1,SUMIFS($H$3:$H1174,$G$3:$G1174,Y$1,$C$3:$C1174,"Sell"),0)</f>
        <v>0</v>
      </c>
      <c r="Z1174" s="131">
        <f t="shared" si="201"/>
        <v>0</v>
      </c>
      <c r="AA1174" s="131">
        <f>IF($D1174=AA$1,SUMIFS($H$3:$H1174,$G$3:$G1174,AA$1,$C$3:$C1174,"Sell"),0)</f>
        <v>0</v>
      </c>
      <c r="AB1174" s="131">
        <f t="shared" si="202"/>
        <v>0</v>
      </c>
      <c r="AC1174" s="131">
        <f>SUMIFS('Deductions and Deposits'!$H:$H,'Deductions and Deposits'!$G:$G,D1174,'Deductions and Deposits'!$F:$F,"&lt;="&amp;B1174)+SUMIFS($F$3:F1174,$D$3:D1174,D1174,$C$3:C1174,"Coin Deposit",$E$3:E1174,"")</f>
        <v>0</v>
      </c>
      <c r="AD1174" s="131">
        <f>SUMIFS('Deductions and Deposits'!$D:$D,'Deductions and Deposits'!$C:$C,D1174)+SUMIFS($F:$F,$D:$D,D1174,$C:$C,"Coin Deduction")</f>
        <v>0</v>
      </c>
      <c r="AE1174" s="131">
        <f>Table5[[#This Row],[Column4]]+Table5[[#This Row],[Column14]]+Table5[[#This Row],[Column19]]+Table5[[#This Row],[Column12]]</f>
        <v>0</v>
      </c>
      <c r="AF1174" s="131">
        <f>Table5[[#This Row],[Column5]]+Table5[[#This Row],[Column13]]+Table5[[#This Row],[Column21]]+Table5[[#This Row],[Column18]]</f>
        <v>0</v>
      </c>
      <c r="AG1174" s="131">
        <f t="shared" si="203"/>
        <v>0</v>
      </c>
      <c r="AH1174" s="131">
        <f t="shared" si="204"/>
        <v>0</v>
      </c>
      <c r="AI1174" s="131">
        <f>Table5[[#This Row],[Column17]]-Table5[[#This Row],[Column20]]</f>
        <v>0</v>
      </c>
      <c r="AJ1174" s="131">
        <f t="shared" si="205"/>
        <v>0</v>
      </c>
      <c r="AK1174" s="131">
        <f t="shared" si="209"/>
        <v>0</v>
      </c>
      <c r="AL1174" s="131">
        <f t="shared" si="206"/>
        <v>0</v>
      </c>
      <c r="AM1174" s="131" t="str">
        <f t="shared" si="207"/>
        <v/>
      </c>
      <c r="AN1174" s="131" t="str">
        <f t="shared" ca="1" si="208"/>
        <v/>
      </c>
    </row>
    <row r="1175" spans="1:40" ht="20.25" customHeight="1" x14ac:dyDescent="0.3">
      <c r="A1175" s="127"/>
      <c r="B1175" s="164"/>
      <c r="C1175" s="139"/>
      <c r="D1175" s="140"/>
      <c r="E1175" s="139"/>
      <c r="F1175" s="139"/>
      <c r="G1175" s="140"/>
      <c r="H1175" s="139"/>
      <c r="I1175" s="129"/>
      <c r="L1175" s="128"/>
      <c r="M1175" s="128"/>
      <c r="N1175" s="128"/>
      <c r="O1175" s="128"/>
      <c r="P1175" s="128"/>
      <c r="Q1175" s="128"/>
      <c r="R1175" s="128"/>
      <c r="S1175" s="128"/>
      <c r="T1175" s="120">
        <f t="shared" si="199"/>
        <v>0</v>
      </c>
      <c r="U1175" s="131"/>
      <c r="V1175" s="131"/>
      <c r="W1175" s="131">
        <f>SUMIFS($F$3:F1175,$D$3:D1175,D1175,$C$3:C1175,"Buy")+SUMIFS($F$3:F1175,$D$3:D1175,D1175,$C$3:C1175,"Coin Deposit",$E$3:E1175,"&lt;&gt;")</f>
        <v>0</v>
      </c>
      <c r="X1175" s="131">
        <f t="shared" si="200"/>
        <v>0</v>
      </c>
      <c r="Y1175" s="131">
        <f>IF($D1175=Y$1,SUMIFS($H$3:$H1175,$G$3:$G1175,Y$1,$C$3:$C1175,"Sell"),0)</f>
        <v>0</v>
      </c>
      <c r="Z1175" s="131">
        <f t="shared" si="201"/>
        <v>0</v>
      </c>
      <c r="AA1175" s="131">
        <f>IF($D1175=AA$1,SUMIFS($H$3:$H1175,$G$3:$G1175,AA$1,$C$3:$C1175,"Sell"),0)</f>
        <v>0</v>
      </c>
      <c r="AB1175" s="131">
        <f t="shared" si="202"/>
        <v>0</v>
      </c>
      <c r="AC1175" s="131">
        <f>SUMIFS('Deductions and Deposits'!$H:$H,'Deductions and Deposits'!$G:$G,D1175,'Deductions and Deposits'!$F:$F,"&lt;="&amp;B1175)+SUMIFS($F$3:F1175,$D$3:D1175,D1175,$C$3:C1175,"Coin Deposit",$E$3:E1175,"")</f>
        <v>0</v>
      </c>
      <c r="AD1175" s="131">
        <f>SUMIFS('Deductions and Deposits'!$D:$D,'Deductions and Deposits'!$C:$C,D1175)+SUMIFS($F:$F,$D:$D,D1175,$C:$C,"Coin Deduction")</f>
        <v>0</v>
      </c>
      <c r="AE1175" s="131">
        <f>Table5[[#This Row],[Column4]]+Table5[[#This Row],[Column14]]+Table5[[#This Row],[Column19]]+Table5[[#This Row],[Column12]]</f>
        <v>0</v>
      </c>
      <c r="AF1175" s="131">
        <f>Table5[[#This Row],[Column5]]+Table5[[#This Row],[Column13]]+Table5[[#This Row],[Column21]]+Table5[[#This Row],[Column18]]</f>
        <v>0</v>
      </c>
      <c r="AG1175" s="131">
        <f t="shared" si="203"/>
        <v>0</v>
      </c>
      <c r="AH1175" s="131">
        <f t="shared" si="204"/>
        <v>0</v>
      </c>
      <c r="AI1175" s="131">
        <f>Table5[[#This Row],[Column17]]-Table5[[#This Row],[Column20]]</f>
        <v>0</v>
      </c>
      <c r="AJ1175" s="131">
        <f t="shared" si="205"/>
        <v>0</v>
      </c>
      <c r="AK1175" s="131">
        <f t="shared" si="209"/>
        <v>0</v>
      </c>
      <c r="AL1175" s="131">
        <f t="shared" si="206"/>
        <v>0</v>
      </c>
      <c r="AM1175" s="131" t="str">
        <f t="shared" si="207"/>
        <v/>
      </c>
      <c r="AN1175" s="131" t="str">
        <f t="shared" ca="1" si="208"/>
        <v/>
      </c>
    </row>
    <row r="1176" spans="1:40" ht="20.25" customHeight="1" x14ac:dyDescent="0.3">
      <c r="A1176" s="127"/>
      <c r="B1176" s="164"/>
      <c r="C1176" s="139"/>
      <c r="D1176" s="140"/>
      <c r="E1176" s="139"/>
      <c r="F1176" s="139"/>
      <c r="G1176" s="140"/>
      <c r="H1176" s="139"/>
      <c r="I1176" s="129"/>
      <c r="L1176" s="128"/>
      <c r="M1176" s="128"/>
      <c r="N1176" s="128"/>
      <c r="O1176" s="128"/>
      <c r="P1176" s="128"/>
      <c r="Q1176" s="128"/>
      <c r="R1176" s="128"/>
      <c r="S1176" s="128"/>
      <c r="T1176" s="120">
        <f t="shared" si="199"/>
        <v>0</v>
      </c>
      <c r="U1176" s="131"/>
      <c r="V1176" s="131"/>
      <c r="W1176" s="131">
        <f>SUMIFS($F$3:F1176,$D$3:D1176,D1176,$C$3:C1176,"Buy")+SUMIFS($F$3:F1176,$D$3:D1176,D1176,$C$3:C1176,"Coin Deposit",$E$3:E1176,"&lt;&gt;")</f>
        <v>0</v>
      </c>
      <c r="X1176" s="131">
        <f t="shared" si="200"/>
        <v>0</v>
      </c>
      <c r="Y1176" s="131">
        <f>IF($D1176=Y$1,SUMIFS($H$3:$H1176,$G$3:$G1176,Y$1,$C$3:$C1176,"Sell"),0)</f>
        <v>0</v>
      </c>
      <c r="Z1176" s="131">
        <f t="shared" si="201"/>
        <v>0</v>
      </c>
      <c r="AA1176" s="131">
        <f>IF($D1176=AA$1,SUMIFS($H$3:$H1176,$G$3:$G1176,AA$1,$C$3:$C1176,"Sell"),0)</f>
        <v>0</v>
      </c>
      <c r="AB1176" s="131">
        <f t="shared" si="202"/>
        <v>0</v>
      </c>
      <c r="AC1176" s="131">
        <f>SUMIFS('Deductions and Deposits'!$H:$H,'Deductions and Deposits'!$G:$G,D1176,'Deductions and Deposits'!$F:$F,"&lt;="&amp;B1176)+SUMIFS($F$3:F1176,$D$3:D1176,D1176,$C$3:C1176,"Coin Deposit",$E$3:E1176,"")</f>
        <v>0</v>
      </c>
      <c r="AD1176" s="131">
        <f>SUMIFS('Deductions and Deposits'!$D:$D,'Deductions and Deposits'!$C:$C,D1176)+SUMIFS($F:$F,$D:$D,D1176,$C:$C,"Coin Deduction")</f>
        <v>0</v>
      </c>
      <c r="AE1176" s="131">
        <f>Table5[[#This Row],[Column4]]+Table5[[#This Row],[Column14]]+Table5[[#This Row],[Column19]]+Table5[[#This Row],[Column12]]</f>
        <v>0</v>
      </c>
      <c r="AF1176" s="131">
        <f>Table5[[#This Row],[Column5]]+Table5[[#This Row],[Column13]]+Table5[[#This Row],[Column21]]+Table5[[#This Row],[Column18]]</f>
        <v>0</v>
      </c>
      <c r="AG1176" s="131">
        <f t="shared" si="203"/>
        <v>0</v>
      </c>
      <c r="AH1176" s="131">
        <f t="shared" si="204"/>
        <v>0</v>
      </c>
      <c r="AI1176" s="131">
        <f>Table5[[#This Row],[Column17]]-Table5[[#This Row],[Column20]]</f>
        <v>0</v>
      </c>
      <c r="AJ1176" s="131">
        <f t="shared" si="205"/>
        <v>0</v>
      </c>
      <c r="AK1176" s="131">
        <f t="shared" si="209"/>
        <v>0</v>
      </c>
      <c r="AL1176" s="131">
        <f t="shared" si="206"/>
        <v>0</v>
      </c>
      <c r="AM1176" s="131" t="str">
        <f t="shared" si="207"/>
        <v/>
      </c>
      <c r="AN1176" s="131" t="str">
        <f t="shared" ca="1" si="208"/>
        <v/>
      </c>
    </row>
    <row r="1177" spans="1:40" ht="20.25" customHeight="1" x14ac:dyDescent="0.3">
      <c r="A1177" s="127"/>
      <c r="B1177" s="164"/>
      <c r="C1177" s="139"/>
      <c r="D1177" s="140"/>
      <c r="E1177" s="139"/>
      <c r="F1177" s="139"/>
      <c r="G1177" s="140"/>
      <c r="H1177" s="139"/>
      <c r="I1177" s="129"/>
      <c r="L1177" s="128"/>
      <c r="M1177" s="128"/>
      <c r="N1177" s="128"/>
      <c r="O1177" s="128"/>
      <c r="P1177" s="128"/>
      <c r="Q1177" s="128"/>
      <c r="R1177" s="128"/>
      <c r="S1177" s="128"/>
      <c r="T1177" s="120">
        <f t="shared" si="199"/>
        <v>0</v>
      </c>
      <c r="U1177" s="131"/>
      <c r="V1177" s="131"/>
      <c r="W1177" s="131">
        <f>SUMIFS($F$3:F1177,$D$3:D1177,D1177,$C$3:C1177,"Buy")+SUMIFS($F$3:F1177,$D$3:D1177,D1177,$C$3:C1177,"Coin Deposit",$E$3:E1177,"&lt;&gt;")</f>
        <v>0</v>
      </c>
      <c r="X1177" s="131">
        <f t="shared" si="200"/>
        <v>0</v>
      </c>
      <c r="Y1177" s="131">
        <f>IF($D1177=Y$1,SUMIFS($H$3:$H1177,$G$3:$G1177,Y$1,$C$3:$C1177,"Sell"),0)</f>
        <v>0</v>
      </c>
      <c r="Z1177" s="131">
        <f t="shared" si="201"/>
        <v>0</v>
      </c>
      <c r="AA1177" s="131">
        <f>IF($D1177=AA$1,SUMIFS($H$3:$H1177,$G$3:$G1177,AA$1,$C$3:$C1177,"Sell"),0)</f>
        <v>0</v>
      </c>
      <c r="AB1177" s="131">
        <f t="shared" si="202"/>
        <v>0</v>
      </c>
      <c r="AC1177" s="131">
        <f>SUMIFS('Deductions and Deposits'!$H:$H,'Deductions and Deposits'!$G:$G,D1177,'Deductions and Deposits'!$F:$F,"&lt;="&amp;B1177)+SUMIFS($F$3:F1177,$D$3:D1177,D1177,$C$3:C1177,"Coin Deposit",$E$3:E1177,"")</f>
        <v>0</v>
      </c>
      <c r="AD1177" s="131">
        <f>SUMIFS('Deductions and Deposits'!$D:$D,'Deductions and Deposits'!$C:$C,D1177)+SUMIFS($F:$F,$D:$D,D1177,$C:$C,"Coin Deduction")</f>
        <v>0</v>
      </c>
      <c r="AE1177" s="131">
        <f>Table5[[#This Row],[Column4]]+Table5[[#This Row],[Column14]]+Table5[[#This Row],[Column19]]+Table5[[#This Row],[Column12]]</f>
        <v>0</v>
      </c>
      <c r="AF1177" s="131">
        <f>Table5[[#This Row],[Column5]]+Table5[[#This Row],[Column13]]+Table5[[#This Row],[Column21]]+Table5[[#This Row],[Column18]]</f>
        <v>0</v>
      </c>
      <c r="AG1177" s="131">
        <f t="shared" si="203"/>
        <v>0</v>
      </c>
      <c r="AH1177" s="131">
        <f t="shared" si="204"/>
        <v>0</v>
      </c>
      <c r="AI1177" s="131">
        <f>Table5[[#This Row],[Column17]]-Table5[[#This Row],[Column20]]</f>
        <v>0</v>
      </c>
      <c r="AJ1177" s="131">
        <f t="shared" si="205"/>
        <v>0</v>
      </c>
      <c r="AK1177" s="131">
        <f t="shared" si="209"/>
        <v>0</v>
      </c>
      <c r="AL1177" s="131">
        <f t="shared" si="206"/>
        <v>0</v>
      </c>
      <c r="AM1177" s="131" t="str">
        <f t="shared" si="207"/>
        <v/>
      </c>
      <c r="AN1177" s="131" t="str">
        <f t="shared" ca="1" si="208"/>
        <v/>
      </c>
    </row>
    <row r="1178" spans="1:40" ht="20.25" customHeight="1" x14ac:dyDescent="0.3">
      <c r="A1178" s="127"/>
      <c r="B1178" s="164"/>
      <c r="C1178" s="139"/>
      <c r="D1178" s="140"/>
      <c r="E1178" s="139"/>
      <c r="F1178" s="139"/>
      <c r="G1178" s="140"/>
      <c r="H1178" s="139"/>
      <c r="I1178" s="129"/>
      <c r="L1178" s="128"/>
      <c r="M1178" s="128"/>
      <c r="N1178" s="128"/>
      <c r="O1178" s="128"/>
      <c r="P1178" s="128"/>
      <c r="Q1178" s="128"/>
      <c r="R1178" s="128"/>
      <c r="S1178" s="128"/>
      <c r="T1178" s="120">
        <f t="shared" si="199"/>
        <v>0</v>
      </c>
      <c r="U1178" s="131"/>
      <c r="V1178" s="131"/>
      <c r="W1178" s="131">
        <f>SUMIFS($F$3:F1178,$D$3:D1178,D1178,$C$3:C1178,"Buy")+SUMIFS($F$3:F1178,$D$3:D1178,D1178,$C$3:C1178,"Coin Deposit",$E$3:E1178,"&lt;&gt;")</f>
        <v>0</v>
      </c>
      <c r="X1178" s="131">
        <f t="shared" si="200"/>
        <v>0</v>
      </c>
      <c r="Y1178" s="131">
        <f>IF($D1178=Y$1,SUMIFS($H$3:$H1178,$G$3:$G1178,Y$1,$C$3:$C1178,"Sell"),0)</f>
        <v>0</v>
      </c>
      <c r="Z1178" s="131">
        <f t="shared" si="201"/>
        <v>0</v>
      </c>
      <c r="AA1178" s="131">
        <f>IF($D1178=AA$1,SUMIFS($H$3:$H1178,$G$3:$G1178,AA$1,$C$3:$C1178,"Sell"),0)</f>
        <v>0</v>
      </c>
      <c r="AB1178" s="131">
        <f t="shared" si="202"/>
        <v>0</v>
      </c>
      <c r="AC1178" s="131">
        <f>SUMIFS('Deductions and Deposits'!$H:$H,'Deductions and Deposits'!$G:$G,D1178,'Deductions and Deposits'!$F:$F,"&lt;="&amp;B1178)+SUMIFS($F$3:F1178,$D$3:D1178,D1178,$C$3:C1178,"Coin Deposit",$E$3:E1178,"")</f>
        <v>0</v>
      </c>
      <c r="AD1178" s="131">
        <f>SUMIFS('Deductions and Deposits'!$D:$D,'Deductions and Deposits'!$C:$C,D1178)+SUMIFS($F:$F,$D:$D,D1178,$C:$C,"Coin Deduction")</f>
        <v>0</v>
      </c>
      <c r="AE1178" s="131">
        <f>Table5[[#This Row],[Column4]]+Table5[[#This Row],[Column14]]+Table5[[#This Row],[Column19]]+Table5[[#This Row],[Column12]]</f>
        <v>0</v>
      </c>
      <c r="AF1178" s="131">
        <f>Table5[[#This Row],[Column5]]+Table5[[#This Row],[Column13]]+Table5[[#This Row],[Column21]]+Table5[[#This Row],[Column18]]</f>
        <v>0</v>
      </c>
      <c r="AG1178" s="131">
        <f t="shared" si="203"/>
        <v>0</v>
      </c>
      <c r="AH1178" s="131">
        <f t="shared" si="204"/>
        <v>0</v>
      </c>
      <c r="AI1178" s="131">
        <f>Table5[[#This Row],[Column17]]-Table5[[#This Row],[Column20]]</f>
        <v>0</v>
      </c>
      <c r="AJ1178" s="131">
        <f t="shared" si="205"/>
        <v>0</v>
      </c>
      <c r="AK1178" s="131">
        <f t="shared" si="209"/>
        <v>0</v>
      </c>
      <c r="AL1178" s="131">
        <f t="shared" si="206"/>
        <v>0</v>
      </c>
      <c r="AM1178" s="131" t="str">
        <f t="shared" si="207"/>
        <v/>
      </c>
      <c r="AN1178" s="131" t="str">
        <f t="shared" ca="1" si="208"/>
        <v/>
      </c>
    </row>
    <row r="1179" spans="1:40" ht="20.25" customHeight="1" x14ac:dyDescent="0.3">
      <c r="A1179" s="127"/>
      <c r="B1179" s="164"/>
      <c r="C1179" s="139"/>
      <c r="D1179" s="140"/>
      <c r="E1179" s="139"/>
      <c r="F1179" s="139"/>
      <c r="G1179" s="140"/>
      <c r="H1179" s="139"/>
      <c r="I1179" s="129"/>
      <c r="L1179" s="128"/>
      <c r="M1179" s="128"/>
      <c r="N1179" s="128"/>
      <c r="O1179" s="128"/>
      <c r="P1179" s="128"/>
      <c r="Q1179" s="128"/>
      <c r="R1179" s="128"/>
      <c r="S1179" s="128"/>
      <c r="T1179" s="120">
        <f t="shared" si="199"/>
        <v>0</v>
      </c>
      <c r="U1179" s="131"/>
      <c r="V1179" s="131"/>
      <c r="W1179" s="131">
        <f>SUMIFS($F$3:F1179,$D$3:D1179,D1179,$C$3:C1179,"Buy")+SUMIFS($F$3:F1179,$D$3:D1179,D1179,$C$3:C1179,"Coin Deposit",$E$3:E1179,"&lt;&gt;")</f>
        <v>0</v>
      </c>
      <c r="X1179" s="131">
        <f t="shared" si="200"/>
        <v>0</v>
      </c>
      <c r="Y1179" s="131">
        <f>IF($D1179=Y$1,SUMIFS($H$3:$H1179,$G$3:$G1179,Y$1,$C$3:$C1179,"Sell"),0)</f>
        <v>0</v>
      </c>
      <c r="Z1179" s="131">
        <f t="shared" si="201"/>
        <v>0</v>
      </c>
      <c r="AA1179" s="131">
        <f>IF($D1179=AA$1,SUMIFS($H$3:$H1179,$G$3:$G1179,AA$1,$C$3:$C1179,"Sell"),0)</f>
        <v>0</v>
      </c>
      <c r="AB1179" s="131">
        <f t="shared" si="202"/>
        <v>0</v>
      </c>
      <c r="AC1179" s="131">
        <f>SUMIFS('Deductions and Deposits'!$H:$H,'Deductions and Deposits'!$G:$G,D1179,'Deductions and Deposits'!$F:$F,"&lt;="&amp;B1179)+SUMIFS($F$3:F1179,$D$3:D1179,D1179,$C$3:C1179,"Coin Deposit",$E$3:E1179,"")</f>
        <v>0</v>
      </c>
      <c r="AD1179" s="131">
        <f>SUMIFS('Deductions and Deposits'!$D:$D,'Deductions and Deposits'!$C:$C,D1179)+SUMIFS($F:$F,$D:$D,D1179,$C:$C,"Coin Deduction")</f>
        <v>0</v>
      </c>
      <c r="AE1179" s="131">
        <f>Table5[[#This Row],[Column4]]+Table5[[#This Row],[Column14]]+Table5[[#This Row],[Column19]]+Table5[[#This Row],[Column12]]</f>
        <v>0</v>
      </c>
      <c r="AF1179" s="131">
        <f>Table5[[#This Row],[Column5]]+Table5[[#This Row],[Column13]]+Table5[[#This Row],[Column21]]+Table5[[#This Row],[Column18]]</f>
        <v>0</v>
      </c>
      <c r="AG1179" s="131">
        <f t="shared" si="203"/>
        <v>0</v>
      </c>
      <c r="AH1179" s="131">
        <f t="shared" si="204"/>
        <v>0</v>
      </c>
      <c r="AI1179" s="131">
        <f>Table5[[#This Row],[Column17]]-Table5[[#This Row],[Column20]]</f>
        <v>0</v>
      </c>
      <c r="AJ1179" s="131">
        <f t="shared" si="205"/>
        <v>0</v>
      </c>
      <c r="AK1179" s="131">
        <f t="shared" si="209"/>
        <v>0</v>
      </c>
      <c r="AL1179" s="131">
        <f t="shared" si="206"/>
        <v>0</v>
      </c>
      <c r="AM1179" s="131" t="str">
        <f t="shared" si="207"/>
        <v/>
      </c>
      <c r="AN1179" s="131" t="str">
        <f t="shared" ca="1" si="208"/>
        <v/>
      </c>
    </row>
    <row r="1180" spans="1:40" ht="20.25" customHeight="1" x14ac:dyDescent="0.3">
      <c r="A1180" s="127"/>
      <c r="B1180" s="164"/>
      <c r="C1180" s="139"/>
      <c r="D1180" s="140"/>
      <c r="E1180" s="139"/>
      <c r="F1180" s="139"/>
      <c r="G1180" s="140"/>
      <c r="H1180" s="139"/>
      <c r="I1180" s="129"/>
      <c r="L1180" s="128"/>
      <c r="M1180" s="128"/>
      <c r="N1180" s="128"/>
      <c r="O1180" s="128"/>
      <c r="P1180" s="128"/>
      <c r="Q1180" s="128"/>
      <c r="R1180" s="128"/>
      <c r="S1180" s="128"/>
      <c r="T1180" s="120">
        <f t="shared" si="199"/>
        <v>0</v>
      </c>
      <c r="U1180" s="131"/>
      <c r="V1180" s="131"/>
      <c r="W1180" s="131">
        <f>SUMIFS($F$3:F1180,$D$3:D1180,D1180,$C$3:C1180,"Buy")+SUMIFS($F$3:F1180,$D$3:D1180,D1180,$C$3:C1180,"Coin Deposit",$E$3:E1180,"&lt;&gt;")</f>
        <v>0</v>
      </c>
      <c r="X1180" s="131">
        <f t="shared" si="200"/>
        <v>0</v>
      </c>
      <c r="Y1180" s="131">
        <f>IF($D1180=Y$1,SUMIFS($H$3:$H1180,$G$3:$G1180,Y$1,$C$3:$C1180,"Sell"),0)</f>
        <v>0</v>
      </c>
      <c r="Z1180" s="131">
        <f t="shared" si="201"/>
        <v>0</v>
      </c>
      <c r="AA1180" s="131">
        <f>IF($D1180=AA$1,SUMIFS($H$3:$H1180,$G$3:$G1180,AA$1,$C$3:$C1180,"Sell"),0)</f>
        <v>0</v>
      </c>
      <c r="AB1180" s="131">
        <f t="shared" si="202"/>
        <v>0</v>
      </c>
      <c r="AC1180" s="131">
        <f>SUMIFS('Deductions and Deposits'!$H:$H,'Deductions and Deposits'!$G:$G,D1180,'Deductions and Deposits'!$F:$F,"&lt;="&amp;B1180)+SUMIFS($F$3:F1180,$D$3:D1180,D1180,$C$3:C1180,"Coin Deposit",$E$3:E1180,"")</f>
        <v>0</v>
      </c>
      <c r="AD1180" s="131">
        <f>SUMIFS('Deductions and Deposits'!$D:$D,'Deductions and Deposits'!$C:$C,D1180)+SUMIFS($F:$F,$D:$D,D1180,$C:$C,"Coin Deduction")</f>
        <v>0</v>
      </c>
      <c r="AE1180" s="131">
        <f>Table5[[#This Row],[Column4]]+Table5[[#This Row],[Column14]]+Table5[[#This Row],[Column19]]+Table5[[#This Row],[Column12]]</f>
        <v>0</v>
      </c>
      <c r="AF1180" s="131">
        <f>Table5[[#This Row],[Column5]]+Table5[[#This Row],[Column13]]+Table5[[#This Row],[Column21]]+Table5[[#This Row],[Column18]]</f>
        <v>0</v>
      </c>
      <c r="AG1180" s="131">
        <f t="shared" si="203"/>
        <v>0</v>
      </c>
      <c r="AH1180" s="131">
        <f t="shared" si="204"/>
        <v>0</v>
      </c>
      <c r="AI1180" s="131">
        <f>Table5[[#This Row],[Column17]]-Table5[[#This Row],[Column20]]</f>
        <v>0</v>
      </c>
      <c r="AJ1180" s="131">
        <f t="shared" si="205"/>
        <v>0</v>
      </c>
      <c r="AK1180" s="131">
        <f t="shared" si="209"/>
        <v>0</v>
      </c>
      <c r="AL1180" s="131">
        <f t="shared" si="206"/>
        <v>0</v>
      </c>
      <c r="AM1180" s="131" t="str">
        <f t="shared" si="207"/>
        <v/>
      </c>
      <c r="AN1180" s="131" t="str">
        <f t="shared" ca="1" si="208"/>
        <v/>
      </c>
    </row>
    <row r="1181" spans="1:40" ht="20.25" customHeight="1" x14ac:dyDescent="0.3">
      <c r="A1181" s="127"/>
      <c r="B1181" s="164"/>
      <c r="C1181" s="139"/>
      <c r="D1181" s="140"/>
      <c r="E1181" s="139"/>
      <c r="F1181" s="139"/>
      <c r="G1181" s="140"/>
      <c r="H1181" s="139"/>
      <c r="I1181" s="129"/>
      <c r="L1181" s="128"/>
      <c r="M1181" s="128"/>
      <c r="N1181" s="128"/>
      <c r="O1181" s="128"/>
      <c r="P1181" s="128"/>
      <c r="Q1181" s="128"/>
      <c r="R1181" s="128"/>
      <c r="S1181" s="128"/>
      <c r="T1181" s="120">
        <f t="shared" si="199"/>
        <v>0</v>
      </c>
      <c r="U1181" s="131"/>
      <c r="V1181" s="131"/>
      <c r="W1181" s="131">
        <f>SUMIFS($F$3:F1181,$D$3:D1181,D1181,$C$3:C1181,"Buy")+SUMIFS($F$3:F1181,$D$3:D1181,D1181,$C$3:C1181,"Coin Deposit",$E$3:E1181,"&lt;&gt;")</f>
        <v>0</v>
      </c>
      <c r="X1181" s="131">
        <f t="shared" si="200"/>
        <v>0</v>
      </c>
      <c r="Y1181" s="131">
        <f>IF($D1181=Y$1,SUMIFS($H$3:$H1181,$G$3:$G1181,Y$1,$C$3:$C1181,"Sell"),0)</f>
        <v>0</v>
      </c>
      <c r="Z1181" s="131">
        <f t="shared" si="201"/>
        <v>0</v>
      </c>
      <c r="AA1181" s="131">
        <f>IF($D1181=AA$1,SUMIFS($H$3:$H1181,$G$3:$G1181,AA$1,$C$3:$C1181,"Sell"),0)</f>
        <v>0</v>
      </c>
      <c r="AB1181" s="131">
        <f t="shared" si="202"/>
        <v>0</v>
      </c>
      <c r="AC1181" s="131">
        <f>SUMIFS('Deductions and Deposits'!$H:$H,'Deductions and Deposits'!$G:$G,D1181,'Deductions and Deposits'!$F:$F,"&lt;="&amp;B1181)+SUMIFS($F$3:F1181,$D$3:D1181,D1181,$C$3:C1181,"Coin Deposit",$E$3:E1181,"")</f>
        <v>0</v>
      </c>
      <c r="AD1181" s="131">
        <f>SUMIFS('Deductions and Deposits'!$D:$D,'Deductions and Deposits'!$C:$C,D1181)+SUMIFS($F:$F,$D:$D,D1181,$C:$C,"Coin Deduction")</f>
        <v>0</v>
      </c>
      <c r="AE1181" s="131">
        <f>Table5[[#This Row],[Column4]]+Table5[[#This Row],[Column14]]+Table5[[#This Row],[Column19]]+Table5[[#This Row],[Column12]]</f>
        <v>0</v>
      </c>
      <c r="AF1181" s="131">
        <f>Table5[[#This Row],[Column5]]+Table5[[#This Row],[Column13]]+Table5[[#This Row],[Column21]]+Table5[[#This Row],[Column18]]</f>
        <v>0</v>
      </c>
      <c r="AG1181" s="131">
        <f t="shared" si="203"/>
        <v>0</v>
      </c>
      <c r="AH1181" s="131">
        <f t="shared" si="204"/>
        <v>0</v>
      </c>
      <c r="AI1181" s="131">
        <f>Table5[[#This Row],[Column17]]-Table5[[#This Row],[Column20]]</f>
        <v>0</v>
      </c>
      <c r="AJ1181" s="131">
        <f t="shared" si="205"/>
        <v>0</v>
      </c>
      <c r="AK1181" s="131">
        <f t="shared" si="209"/>
        <v>0</v>
      </c>
      <c r="AL1181" s="131">
        <f t="shared" si="206"/>
        <v>0</v>
      </c>
      <c r="AM1181" s="131" t="str">
        <f t="shared" si="207"/>
        <v/>
      </c>
      <c r="AN1181" s="131" t="str">
        <f t="shared" ca="1" si="208"/>
        <v/>
      </c>
    </row>
    <row r="1182" spans="1:40" ht="20.25" customHeight="1" x14ac:dyDescent="0.3">
      <c r="A1182" s="127"/>
      <c r="B1182" s="164"/>
      <c r="C1182" s="139"/>
      <c r="D1182" s="140"/>
      <c r="E1182" s="139"/>
      <c r="F1182" s="139"/>
      <c r="G1182" s="140"/>
      <c r="H1182" s="139"/>
      <c r="I1182" s="129"/>
      <c r="L1182" s="128"/>
      <c r="M1182" s="128"/>
      <c r="N1182" s="128"/>
      <c r="O1182" s="128"/>
      <c r="P1182" s="128"/>
      <c r="Q1182" s="128"/>
      <c r="R1182" s="128"/>
      <c r="S1182" s="128"/>
      <c r="T1182" s="120">
        <f t="shared" si="199"/>
        <v>0</v>
      </c>
      <c r="U1182" s="131"/>
      <c r="V1182" s="131"/>
      <c r="W1182" s="131">
        <f>SUMIFS($F$3:F1182,$D$3:D1182,D1182,$C$3:C1182,"Buy")+SUMIFS($F$3:F1182,$D$3:D1182,D1182,$C$3:C1182,"Coin Deposit",$E$3:E1182,"&lt;&gt;")</f>
        <v>0</v>
      </c>
      <c r="X1182" s="131">
        <f t="shared" si="200"/>
        <v>0</v>
      </c>
      <c r="Y1182" s="131">
        <f>IF($D1182=Y$1,SUMIFS($H$3:$H1182,$G$3:$G1182,Y$1,$C$3:$C1182,"Sell"),0)</f>
        <v>0</v>
      </c>
      <c r="Z1182" s="131">
        <f t="shared" si="201"/>
        <v>0</v>
      </c>
      <c r="AA1182" s="131">
        <f>IF($D1182=AA$1,SUMIFS($H$3:$H1182,$G$3:$G1182,AA$1,$C$3:$C1182,"Sell"),0)</f>
        <v>0</v>
      </c>
      <c r="AB1182" s="131">
        <f t="shared" si="202"/>
        <v>0</v>
      </c>
      <c r="AC1182" s="131">
        <f>SUMIFS('Deductions and Deposits'!$H:$H,'Deductions and Deposits'!$G:$G,D1182,'Deductions and Deposits'!$F:$F,"&lt;="&amp;B1182)+SUMIFS($F$3:F1182,$D$3:D1182,D1182,$C$3:C1182,"Coin Deposit",$E$3:E1182,"")</f>
        <v>0</v>
      </c>
      <c r="AD1182" s="131">
        <f>SUMIFS('Deductions and Deposits'!$D:$D,'Deductions and Deposits'!$C:$C,D1182)+SUMIFS($F:$F,$D:$D,D1182,$C:$C,"Coin Deduction")</f>
        <v>0</v>
      </c>
      <c r="AE1182" s="131">
        <f>Table5[[#This Row],[Column4]]+Table5[[#This Row],[Column14]]+Table5[[#This Row],[Column19]]+Table5[[#This Row],[Column12]]</f>
        <v>0</v>
      </c>
      <c r="AF1182" s="131">
        <f>Table5[[#This Row],[Column5]]+Table5[[#This Row],[Column13]]+Table5[[#This Row],[Column21]]+Table5[[#This Row],[Column18]]</f>
        <v>0</v>
      </c>
      <c r="AG1182" s="131">
        <f t="shared" si="203"/>
        <v>0</v>
      </c>
      <c r="AH1182" s="131">
        <f t="shared" si="204"/>
        <v>0</v>
      </c>
      <c r="AI1182" s="131">
        <f>Table5[[#This Row],[Column17]]-Table5[[#This Row],[Column20]]</f>
        <v>0</v>
      </c>
      <c r="AJ1182" s="131">
        <f t="shared" si="205"/>
        <v>0</v>
      </c>
      <c r="AK1182" s="131">
        <f t="shared" si="209"/>
        <v>0</v>
      </c>
      <c r="AL1182" s="131">
        <f t="shared" si="206"/>
        <v>0</v>
      </c>
      <c r="AM1182" s="131" t="str">
        <f t="shared" si="207"/>
        <v/>
      </c>
      <c r="AN1182" s="131" t="str">
        <f t="shared" ca="1" si="208"/>
        <v/>
      </c>
    </row>
    <row r="1183" spans="1:40" ht="20.25" customHeight="1" x14ac:dyDescent="0.3">
      <c r="A1183" s="127"/>
      <c r="B1183" s="164"/>
      <c r="C1183" s="139"/>
      <c r="D1183" s="140"/>
      <c r="E1183" s="139"/>
      <c r="F1183" s="139"/>
      <c r="G1183" s="140"/>
      <c r="H1183" s="139"/>
      <c r="I1183" s="129"/>
      <c r="L1183" s="128"/>
      <c r="M1183" s="128"/>
      <c r="N1183" s="128"/>
      <c r="O1183" s="128"/>
      <c r="P1183" s="128"/>
      <c r="Q1183" s="128"/>
      <c r="R1183" s="128"/>
      <c r="S1183" s="128"/>
      <c r="T1183" s="120">
        <f t="shared" si="199"/>
        <v>0</v>
      </c>
      <c r="U1183" s="131"/>
      <c r="V1183" s="131"/>
      <c r="W1183" s="131">
        <f>SUMIFS($F$3:F1183,$D$3:D1183,D1183,$C$3:C1183,"Buy")+SUMIFS($F$3:F1183,$D$3:D1183,D1183,$C$3:C1183,"Coin Deposit",$E$3:E1183,"&lt;&gt;")</f>
        <v>0</v>
      </c>
      <c r="X1183" s="131">
        <f t="shared" si="200"/>
        <v>0</v>
      </c>
      <c r="Y1183" s="131">
        <f>IF($D1183=Y$1,SUMIFS($H$3:$H1183,$G$3:$G1183,Y$1,$C$3:$C1183,"Sell"),0)</f>
        <v>0</v>
      </c>
      <c r="Z1183" s="131">
        <f t="shared" si="201"/>
        <v>0</v>
      </c>
      <c r="AA1183" s="131">
        <f>IF($D1183=AA$1,SUMIFS($H$3:$H1183,$G$3:$G1183,AA$1,$C$3:$C1183,"Sell"),0)</f>
        <v>0</v>
      </c>
      <c r="AB1183" s="131">
        <f t="shared" si="202"/>
        <v>0</v>
      </c>
      <c r="AC1183" s="131">
        <f>SUMIFS('Deductions and Deposits'!$H:$H,'Deductions and Deposits'!$G:$G,D1183,'Deductions and Deposits'!$F:$F,"&lt;="&amp;B1183)+SUMIFS($F$3:F1183,$D$3:D1183,D1183,$C$3:C1183,"Coin Deposit",$E$3:E1183,"")</f>
        <v>0</v>
      </c>
      <c r="AD1183" s="131">
        <f>SUMIFS('Deductions and Deposits'!$D:$D,'Deductions and Deposits'!$C:$C,D1183)+SUMIFS($F:$F,$D:$D,D1183,$C:$C,"Coin Deduction")</f>
        <v>0</v>
      </c>
      <c r="AE1183" s="131">
        <f>Table5[[#This Row],[Column4]]+Table5[[#This Row],[Column14]]+Table5[[#This Row],[Column19]]+Table5[[#This Row],[Column12]]</f>
        <v>0</v>
      </c>
      <c r="AF1183" s="131">
        <f>Table5[[#This Row],[Column5]]+Table5[[#This Row],[Column13]]+Table5[[#This Row],[Column21]]+Table5[[#This Row],[Column18]]</f>
        <v>0</v>
      </c>
      <c r="AG1183" s="131">
        <f t="shared" si="203"/>
        <v>0</v>
      </c>
      <c r="AH1183" s="131">
        <f t="shared" si="204"/>
        <v>0</v>
      </c>
      <c r="AI1183" s="131">
        <f>Table5[[#This Row],[Column17]]-Table5[[#This Row],[Column20]]</f>
        <v>0</v>
      </c>
      <c r="AJ1183" s="131">
        <f t="shared" si="205"/>
        <v>0</v>
      </c>
      <c r="AK1183" s="131">
        <f t="shared" si="209"/>
        <v>0</v>
      </c>
      <c r="AL1183" s="131">
        <f t="shared" si="206"/>
        <v>0</v>
      </c>
      <c r="AM1183" s="131" t="str">
        <f t="shared" si="207"/>
        <v/>
      </c>
      <c r="AN1183" s="131" t="str">
        <f t="shared" ca="1" si="208"/>
        <v/>
      </c>
    </row>
    <row r="1184" spans="1:40" ht="20.25" customHeight="1" x14ac:dyDescent="0.3">
      <c r="A1184" s="127"/>
      <c r="B1184" s="164"/>
      <c r="C1184" s="139"/>
      <c r="D1184" s="140"/>
      <c r="E1184" s="139"/>
      <c r="F1184" s="139"/>
      <c r="G1184" s="140"/>
      <c r="H1184" s="139"/>
      <c r="I1184" s="129"/>
      <c r="L1184" s="128"/>
      <c r="M1184" s="128"/>
      <c r="N1184" s="128"/>
      <c r="O1184" s="128"/>
      <c r="P1184" s="128"/>
      <c r="Q1184" s="128"/>
      <c r="R1184" s="128"/>
      <c r="S1184" s="128"/>
      <c r="T1184" s="120">
        <f t="shared" si="199"/>
        <v>0</v>
      </c>
      <c r="U1184" s="131"/>
      <c r="V1184" s="131"/>
      <c r="W1184" s="131">
        <f>SUMIFS($F$3:F1184,$D$3:D1184,D1184,$C$3:C1184,"Buy")+SUMIFS($F$3:F1184,$D$3:D1184,D1184,$C$3:C1184,"Coin Deposit",$E$3:E1184,"&lt;&gt;")</f>
        <v>0</v>
      </c>
      <c r="X1184" s="131">
        <f t="shared" si="200"/>
        <v>0</v>
      </c>
      <c r="Y1184" s="131">
        <f>IF($D1184=Y$1,SUMIFS($H$3:$H1184,$G$3:$G1184,Y$1,$C$3:$C1184,"Sell"),0)</f>
        <v>0</v>
      </c>
      <c r="Z1184" s="131">
        <f t="shared" si="201"/>
        <v>0</v>
      </c>
      <c r="AA1184" s="131">
        <f>IF($D1184=AA$1,SUMIFS($H$3:$H1184,$G$3:$G1184,AA$1,$C$3:$C1184,"Sell"),0)</f>
        <v>0</v>
      </c>
      <c r="AB1184" s="131">
        <f t="shared" si="202"/>
        <v>0</v>
      </c>
      <c r="AC1184" s="131">
        <f>SUMIFS('Deductions and Deposits'!$H:$H,'Deductions and Deposits'!$G:$G,D1184,'Deductions and Deposits'!$F:$F,"&lt;="&amp;B1184)+SUMIFS($F$3:F1184,$D$3:D1184,D1184,$C$3:C1184,"Coin Deposit",$E$3:E1184,"")</f>
        <v>0</v>
      </c>
      <c r="AD1184" s="131">
        <f>SUMIFS('Deductions and Deposits'!$D:$D,'Deductions and Deposits'!$C:$C,D1184)+SUMIFS($F:$F,$D:$D,D1184,$C:$C,"Coin Deduction")</f>
        <v>0</v>
      </c>
      <c r="AE1184" s="131">
        <f>Table5[[#This Row],[Column4]]+Table5[[#This Row],[Column14]]+Table5[[#This Row],[Column19]]+Table5[[#This Row],[Column12]]</f>
        <v>0</v>
      </c>
      <c r="AF1184" s="131">
        <f>Table5[[#This Row],[Column5]]+Table5[[#This Row],[Column13]]+Table5[[#This Row],[Column21]]+Table5[[#This Row],[Column18]]</f>
        <v>0</v>
      </c>
      <c r="AG1184" s="131">
        <f t="shared" si="203"/>
        <v>0</v>
      </c>
      <c r="AH1184" s="131">
        <f t="shared" si="204"/>
        <v>0</v>
      </c>
      <c r="AI1184" s="131">
        <f>Table5[[#This Row],[Column17]]-Table5[[#This Row],[Column20]]</f>
        <v>0</v>
      </c>
      <c r="AJ1184" s="131">
        <f t="shared" si="205"/>
        <v>0</v>
      </c>
      <c r="AK1184" s="131">
        <f t="shared" si="209"/>
        <v>0</v>
      </c>
      <c r="AL1184" s="131">
        <f t="shared" si="206"/>
        <v>0</v>
      </c>
      <c r="AM1184" s="131" t="str">
        <f t="shared" si="207"/>
        <v/>
      </c>
      <c r="AN1184" s="131" t="str">
        <f t="shared" ca="1" si="208"/>
        <v/>
      </c>
    </row>
    <row r="1185" spans="1:40" ht="20.25" customHeight="1" x14ac:dyDescent="0.3">
      <c r="A1185" s="127"/>
      <c r="B1185" s="164"/>
      <c r="C1185" s="139"/>
      <c r="D1185" s="140"/>
      <c r="E1185" s="139"/>
      <c r="F1185" s="139"/>
      <c r="G1185" s="140"/>
      <c r="H1185" s="139"/>
      <c r="I1185" s="129"/>
      <c r="L1185" s="128"/>
      <c r="M1185" s="128"/>
      <c r="N1185" s="128"/>
      <c r="O1185" s="128"/>
      <c r="P1185" s="128"/>
      <c r="Q1185" s="128"/>
      <c r="R1185" s="128"/>
      <c r="S1185" s="128"/>
      <c r="T1185" s="120">
        <f t="shared" si="199"/>
        <v>0</v>
      </c>
      <c r="U1185" s="131"/>
      <c r="V1185" s="131"/>
      <c r="W1185" s="131">
        <f>SUMIFS($F$3:F1185,$D$3:D1185,D1185,$C$3:C1185,"Buy")+SUMIFS($F$3:F1185,$D$3:D1185,D1185,$C$3:C1185,"Coin Deposit",$E$3:E1185,"&lt;&gt;")</f>
        <v>0</v>
      </c>
      <c r="X1185" s="131">
        <f t="shared" si="200"/>
        <v>0</v>
      </c>
      <c r="Y1185" s="131">
        <f>IF($D1185=Y$1,SUMIFS($H$3:$H1185,$G$3:$G1185,Y$1,$C$3:$C1185,"Sell"),0)</f>
        <v>0</v>
      </c>
      <c r="Z1185" s="131">
        <f t="shared" si="201"/>
        <v>0</v>
      </c>
      <c r="AA1185" s="131">
        <f>IF($D1185=AA$1,SUMIFS($H$3:$H1185,$G$3:$G1185,AA$1,$C$3:$C1185,"Sell"),0)</f>
        <v>0</v>
      </c>
      <c r="AB1185" s="131">
        <f t="shared" si="202"/>
        <v>0</v>
      </c>
      <c r="AC1185" s="131">
        <f>SUMIFS('Deductions and Deposits'!$H:$H,'Deductions and Deposits'!$G:$G,D1185,'Deductions and Deposits'!$F:$F,"&lt;="&amp;B1185)+SUMIFS($F$3:F1185,$D$3:D1185,D1185,$C$3:C1185,"Coin Deposit",$E$3:E1185,"")</f>
        <v>0</v>
      </c>
      <c r="AD1185" s="131">
        <f>SUMIFS('Deductions and Deposits'!$D:$D,'Deductions and Deposits'!$C:$C,D1185)+SUMIFS($F:$F,$D:$D,D1185,$C:$C,"Coin Deduction")</f>
        <v>0</v>
      </c>
      <c r="AE1185" s="131">
        <f>Table5[[#This Row],[Column4]]+Table5[[#This Row],[Column14]]+Table5[[#This Row],[Column19]]+Table5[[#This Row],[Column12]]</f>
        <v>0</v>
      </c>
      <c r="AF1185" s="131">
        <f>Table5[[#This Row],[Column5]]+Table5[[#This Row],[Column13]]+Table5[[#This Row],[Column21]]+Table5[[#This Row],[Column18]]</f>
        <v>0</v>
      </c>
      <c r="AG1185" s="131">
        <f t="shared" si="203"/>
        <v>0</v>
      </c>
      <c r="AH1185" s="131">
        <f t="shared" si="204"/>
        <v>0</v>
      </c>
      <c r="AI1185" s="131">
        <f>Table5[[#This Row],[Column17]]-Table5[[#This Row],[Column20]]</f>
        <v>0</v>
      </c>
      <c r="AJ1185" s="131">
        <f t="shared" si="205"/>
        <v>0</v>
      </c>
      <c r="AK1185" s="131">
        <f t="shared" si="209"/>
        <v>0</v>
      </c>
      <c r="AL1185" s="131">
        <f t="shared" si="206"/>
        <v>0</v>
      </c>
      <c r="AM1185" s="131" t="str">
        <f t="shared" si="207"/>
        <v/>
      </c>
      <c r="AN1185" s="131" t="str">
        <f t="shared" ca="1" si="208"/>
        <v/>
      </c>
    </row>
    <row r="1186" spans="1:40" ht="20.25" customHeight="1" x14ac:dyDescent="0.3">
      <c r="A1186" s="127"/>
      <c r="B1186" s="164"/>
      <c r="C1186" s="139"/>
      <c r="D1186" s="140"/>
      <c r="E1186" s="139"/>
      <c r="F1186" s="139"/>
      <c r="G1186" s="140"/>
      <c r="H1186" s="139"/>
      <c r="I1186" s="129"/>
      <c r="L1186" s="128"/>
      <c r="M1186" s="128"/>
      <c r="N1186" s="128"/>
      <c r="O1186" s="128"/>
      <c r="P1186" s="128"/>
      <c r="Q1186" s="128"/>
      <c r="R1186" s="128"/>
      <c r="S1186" s="128"/>
      <c r="T1186" s="120">
        <f t="shared" si="199"/>
        <v>0</v>
      </c>
      <c r="U1186" s="131"/>
      <c r="V1186" s="131"/>
      <c r="W1186" s="131">
        <f>SUMIFS($F$3:F1186,$D$3:D1186,D1186,$C$3:C1186,"Buy")+SUMIFS($F$3:F1186,$D$3:D1186,D1186,$C$3:C1186,"Coin Deposit",$E$3:E1186,"&lt;&gt;")</f>
        <v>0</v>
      </c>
      <c r="X1186" s="131">
        <f t="shared" si="200"/>
        <v>0</v>
      </c>
      <c r="Y1186" s="131">
        <f>IF($D1186=Y$1,SUMIFS($H$3:$H1186,$G$3:$G1186,Y$1,$C$3:$C1186,"Sell"),0)</f>
        <v>0</v>
      </c>
      <c r="Z1186" s="131">
        <f t="shared" si="201"/>
        <v>0</v>
      </c>
      <c r="AA1186" s="131">
        <f>IF($D1186=AA$1,SUMIFS($H$3:$H1186,$G$3:$G1186,AA$1,$C$3:$C1186,"Sell"),0)</f>
        <v>0</v>
      </c>
      <c r="AB1186" s="131">
        <f t="shared" si="202"/>
        <v>0</v>
      </c>
      <c r="AC1186" s="131">
        <f>SUMIFS('Deductions and Deposits'!$H:$H,'Deductions and Deposits'!$G:$G,D1186,'Deductions and Deposits'!$F:$F,"&lt;="&amp;B1186)+SUMIFS($F$3:F1186,$D$3:D1186,D1186,$C$3:C1186,"Coin Deposit",$E$3:E1186,"")</f>
        <v>0</v>
      </c>
      <c r="AD1186" s="131">
        <f>SUMIFS('Deductions and Deposits'!$D:$D,'Deductions and Deposits'!$C:$C,D1186)+SUMIFS($F:$F,$D:$D,D1186,$C:$C,"Coin Deduction")</f>
        <v>0</v>
      </c>
      <c r="AE1186" s="131">
        <f>Table5[[#This Row],[Column4]]+Table5[[#This Row],[Column14]]+Table5[[#This Row],[Column19]]+Table5[[#This Row],[Column12]]</f>
        <v>0</v>
      </c>
      <c r="AF1186" s="131">
        <f>Table5[[#This Row],[Column5]]+Table5[[#This Row],[Column13]]+Table5[[#This Row],[Column21]]+Table5[[#This Row],[Column18]]</f>
        <v>0</v>
      </c>
      <c r="AG1186" s="131">
        <f t="shared" si="203"/>
        <v>0</v>
      </c>
      <c r="AH1186" s="131">
        <f t="shared" si="204"/>
        <v>0</v>
      </c>
      <c r="AI1186" s="131">
        <f>Table5[[#This Row],[Column17]]-Table5[[#This Row],[Column20]]</f>
        <v>0</v>
      </c>
      <c r="AJ1186" s="131">
        <f t="shared" si="205"/>
        <v>0</v>
      </c>
      <c r="AK1186" s="131">
        <f t="shared" si="209"/>
        <v>0</v>
      </c>
      <c r="AL1186" s="131">
        <f t="shared" si="206"/>
        <v>0</v>
      </c>
      <c r="AM1186" s="131" t="str">
        <f t="shared" si="207"/>
        <v/>
      </c>
      <c r="AN1186" s="131" t="str">
        <f t="shared" ca="1" si="208"/>
        <v/>
      </c>
    </row>
    <row r="1187" spans="1:40" ht="20.25" customHeight="1" x14ac:dyDescent="0.3">
      <c r="A1187" s="127"/>
      <c r="B1187" s="164"/>
      <c r="C1187" s="139"/>
      <c r="D1187" s="140"/>
      <c r="E1187" s="139"/>
      <c r="F1187" s="139"/>
      <c r="G1187" s="140"/>
      <c r="H1187" s="139"/>
      <c r="I1187" s="129"/>
      <c r="L1187" s="128"/>
      <c r="M1187" s="128"/>
      <c r="N1187" s="128"/>
      <c r="O1187" s="128"/>
      <c r="P1187" s="128"/>
      <c r="Q1187" s="128"/>
      <c r="R1187" s="128"/>
      <c r="S1187" s="128"/>
      <c r="T1187" s="120">
        <f t="shared" si="199"/>
        <v>0</v>
      </c>
      <c r="U1187" s="131"/>
      <c r="V1187" s="131"/>
      <c r="W1187" s="131">
        <f>SUMIFS($F$3:F1187,$D$3:D1187,D1187,$C$3:C1187,"Buy")+SUMIFS($F$3:F1187,$D$3:D1187,D1187,$C$3:C1187,"Coin Deposit",$E$3:E1187,"&lt;&gt;")</f>
        <v>0</v>
      </c>
      <c r="X1187" s="131">
        <f t="shared" si="200"/>
        <v>0</v>
      </c>
      <c r="Y1187" s="131">
        <f>IF($D1187=Y$1,SUMIFS($H$3:$H1187,$G$3:$G1187,Y$1,$C$3:$C1187,"Sell"),0)</f>
        <v>0</v>
      </c>
      <c r="Z1187" s="131">
        <f t="shared" si="201"/>
        <v>0</v>
      </c>
      <c r="AA1187" s="131">
        <f>IF($D1187=AA$1,SUMIFS($H$3:$H1187,$G$3:$G1187,AA$1,$C$3:$C1187,"Sell"),0)</f>
        <v>0</v>
      </c>
      <c r="AB1187" s="131">
        <f t="shared" si="202"/>
        <v>0</v>
      </c>
      <c r="AC1187" s="131">
        <f>SUMIFS('Deductions and Deposits'!$H:$H,'Deductions and Deposits'!$G:$G,D1187,'Deductions and Deposits'!$F:$F,"&lt;="&amp;B1187)+SUMIFS($F$3:F1187,$D$3:D1187,D1187,$C$3:C1187,"Coin Deposit",$E$3:E1187,"")</f>
        <v>0</v>
      </c>
      <c r="AD1187" s="131">
        <f>SUMIFS('Deductions and Deposits'!$D:$D,'Deductions and Deposits'!$C:$C,D1187)+SUMIFS($F:$F,$D:$D,D1187,$C:$C,"Coin Deduction")</f>
        <v>0</v>
      </c>
      <c r="AE1187" s="131">
        <f>Table5[[#This Row],[Column4]]+Table5[[#This Row],[Column14]]+Table5[[#This Row],[Column19]]+Table5[[#This Row],[Column12]]</f>
        <v>0</v>
      </c>
      <c r="AF1187" s="131">
        <f>Table5[[#This Row],[Column5]]+Table5[[#This Row],[Column13]]+Table5[[#This Row],[Column21]]+Table5[[#This Row],[Column18]]</f>
        <v>0</v>
      </c>
      <c r="AG1187" s="131">
        <f t="shared" si="203"/>
        <v>0</v>
      </c>
      <c r="AH1187" s="131">
        <f t="shared" si="204"/>
        <v>0</v>
      </c>
      <c r="AI1187" s="131">
        <f>Table5[[#This Row],[Column17]]-Table5[[#This Row],[Column20]]</f>
        <v>0</v>
      </c>
      <c r="AJ1187" s="131">
        <f t="shared" si="205"/>
        <v>0</v>
      </c>
      <c r="AK1187" s="131">
        <f t="shared" si="209"/>
        <v>0</v>
      </c>
      <c r="AL1187" s="131">
        <f t="shared" si="206"/>
        <v>0</v>
      </c>
      <c r="AM1187" s="131" t="str">
        <f t="shared" si="207"/>
        <v/>
      </c>
      <c r="AN1187" s="131" t="str">
        <f t="shared" ca="1" si="208"/>
        <v/>
      </c>
    </row>
    <row r="1188" spans="1:40" ht="20.25" customHeight="1" x14ac:dyDescent="0.3">
      <c r="A1188" s="127"/>
      <c r="B1188" s="164"/>
      <c r="C1188" s="139"/>
      <c r="D1188" s="140"/>
      <c r="E1188" s="139"/>
      <c r="F1188" s="139"/>
      <c r="G1188" s="140"/>
      <c r="H1188" s="139"/>
      <c r="I1188" s="129"/>
      <c r="L1188" s="128"/>
      <c r="M1188" s="128"/>
      <c r="N1188" s="128"/>
      <c r="O1188" s="128"/>
      <c r="P1188" s="128"/>
      <c r="Q1188" s="128"/>
      <c r="R1188" s="128"/>
      <c r="S1188" s="128"/>
      <c r="T1188" s="120">
        <f t="shared" si="199"/>
        <v>0</v>
      </c>
      <c r="U1188" s="131"/>
      <c r="V1188" s="131"/>
      <c r="W1188" s="131">
        <f>SUMIFS($F$3:F1188,$D$3:D1188,D1188,$C$3:C1188,"Buy")+SUMIFS($F$3:F1188,$D$3:D1188,D1188,$C$3:C1188,"Coin Deposit",$E$3:E1188,"&lt;&gt;")</f>
        <v>0</v>
      </c>
      <c r="X1188" s="131">
        <f t="shared" si="200"/>
        <v>0</v>
      </c>
      <c r="Y1188" s="131">
        <f>IF($D1188=Y$1,SUMIFS($H$3:$H1188,$G$3:$G1188,Y$1,$C$3:$C1188,"Sell"),0)</f>
        <v>0</v>
      </c>
      <c r="Z1188" s="131">
        <f t="shared" si="201"/>
        <v>0</v>
      </c>
      <c r="AA1188" s="131">
        <f>IF($D1188=AA$1,SUMIFS($H$3:$H1188,$G$3:$G1188,AA$1,$C$3:$C1188,"Sell"),0)</f>
        <v>0</v>
      </c>
      <c r="AB1188" s="131">
        <f t="shared" si="202"/>
        <v>0</v>
      </c>
      <c r="AC1188" s="131">
        <f>SUMIFS('Deductions and Deposits'!$H:$H,'Deductions and Deposits'!$G:$G,D1188,'Deductions and Deposits'!$F:$F,"&lt;="&amp;B1188)+SUMIFS($F$3:F1188,$D$3:D1188,D1188,$C$3:C1188,"Coin Deposit",$E$3:E1188,"")</f>
        <v>0</v>
      </c>
      <c r="AD1188" s="131">
        <f>SUMIFS('Deductions and Deposits'!$D:$D,'Deductions and Deposits'!$C:$C,D1188)+SUMIFS($F:$F,$D:$D,D1188,$C:$C,"Coin Deduction")</f>
        <v>0</v>
      </c>
      <c r="AE1188" s="131">
        <f>Table5[[#This Row],[Column4]]+Table5[[#This Row],[Column14]]+Table5[[#This Row],[Column19]]+Table5[[#This Row],[Column12]]</f>
        <v>0</v>
      </c>
      <c r="AF1188" s="131">
        <f>Table5[[#This Row],[Column5]]+Table5[[#This Row],[Column13]]+Table5[[#This Row],[Column21]]+Table5[[#This Row],[Column18]]</f>
        <v>0</v>
      </c>
      <c r="AG1188" s="131">
        <f t="shared" si="203"/>
        <v>0</v>
      </c>
      <c r="AH1188" s="131">
        <f t="shared" si="204"/>
        <v>0</v>
      </c>
      <c r="AI1188" s="131">
        <f>Table5[[#This Row],[Column17]]-Table5[[#This Row],[Column20]]</f>
        <v>0</v>
      </c>
      <c r="AJ1188" s="131">
        <f t="shared" si="205"/>
        <v>0</v>
      </c>
      <c r="AK1188" s="131">
        <f t="shared" si="209"/>
        <v>0</v>
      </c>
      <c r="AL1188" s="131">
        <f t="shared" si="206"/>
        <v>0</v>
      </c>
      <c r="AM1188" s="131" t="str">
        <f t="shared" si="207"/>
        <v/>
      </c>
      <c r="AN1188" s="131" t="str">
        <f t="shared" ca="1" si="208"/>
        <v/>
      </c>
    </row>
    <row r="1189" spans="1:40" ht="20.25" customHeight="1" x14ac:dyDescent="0.3">
      <c r="A1189" s="127"/>
      <c r="B1189" s="164"/>
      <c r="C1189" s="139"/>
      <c r="D1189" s="140"/>
      <c r="E1189" s="139"/>
      <c r="F1189" s="139"/>
      <c r="G1189" s="140"/>
      <c r="H1189" s="139"/>
      <c r="I1189" s="129"/>
      <c r="L1189" s="128"/>
      <c r="M1189" s="128"/>
      <c r="N1189" s="128"/>
      <c r="O1189" s="128"/>
      <c r="P1189" s="128"/>
      <c r="Q1189" s="128"/>
      <c r="R1189" s="128"/>
      <c r="S1189" s="128"/>
      <c r="T1189" s="120">
        <f t="shared" si="199"/>
        <v>0</v>
      </c>
      <c r="U1189" s="131"/>
      <c r="V1189" s="131"/>
      <c r="W1189" s="131">
        <f>SUMIFS($F$3:F1189,$D$3:D1189,D1189,$C$3:C1189,"Buy")+SUMIFS($F$3:F1189,$D$3:D1189,D1189,$C$3:C1189,"Coin Deposit",$E$3:E1189,"&lt;&gt;")</f>
        <v>0</v>
      </c>
      <c r="X1189" s="131">
        <f t="shared" si="200"/>
        <v>0</v>
      </c>
      <c r="Y1189" s="131">
        <f>IF($D1189=Y$1,SUMIFS($H$3:$H1189,$G$3:$G1189,Y$1,$C$3:$C1189,"Sell"),0)</f>
        <v>0</v>
      </c>
      <c r="Z1189" s="131">
        <f t="shared" si="201"/>
        <v>0</v>
      </c>
      <c r="AA1189" s="131">
        <f>IF($D1189=AA$1,SUMIFS($H$3:$H1189,$G$3:$G1189,AA$1,$C$3:$C1189,"Sell"),0)</f>
        <v>0</v>
      </c>
      <c r="AB1189" s="131">
        <f t="shared" si="202"/>
        <v>0</v>
      </c>
      <c r="AC1189" s="131">
        <f>SUMIFS('Deductions and Deposits'!$H:$H,'Deductions and Deposits'!$G:$G,D1189,'Deductions and Deposits'!$F:$F,"&lt;="&amp;B1189)+SUMIFS($F$3:F1189,$D$3:D1189,D1189,$C$3:C1189,"Coin Deposit",$E$3:E1189,"")</f>
        <v>0</v>
      </c>
      <c r="AD1189" s="131">
        <f>SUMIFS('Deductions and Deposits'!$D:$D,'Deductions and Deposits'!$C:$C,D1189)+SUMIFS($F:$F,$D:$D,D1189,$C:$C,"Coin Deduction")</f>
        <v>0</v>
      </c>
      <c r="AE1189" s="131">
        <f>Table5[[#This Row],[Column4]]+Table5[[#This Row],[Column14]]+Table5[[#This Row],[Column19]]+Table5[[#This Row],[Column12]]</f>
        <v>0</v>
      </c>
      <c r="AF1189" s="131">
        <f>Table5[[#This Row],[Column5]]+Table5[[#This Row],[Column13]]+Table5[[#This Row],[Column21]]+Table5[[#This Row],[Column18]]</f>
        <v>0</v>
      </c>
      <c r="AG1189" s="131">
        <f t="shared" si="203"/>
        <v>0</v>
      </c>
      <c r="AH1189" s="131">
        <f t="shared" si="204"/>
        <v>0</v>
      </c>
      <c r="AI1189" s="131">
        <f>Table5[[#This Row],[Column17]]-Table5[[#This Row],[Column20]]</f>
        <v>0</v>
      </c>
      <c r="AJ1189" s="131">
        <f t="shared" si="205"/>
        <v>0</v>
      </c>
      <c r="AK1189" s="131">
        <f t="shared" si="209"/>
        <v>0</v>
      </c>
      <c r="AL1189" s="131">
        <f t="shared" si="206"/>
        <v>0</v>
      </c>
      <c r="AM1189" s="131" t="str">
        <f t="shared" si="207"/>
        <v/>
      </c>
      <c r="AN1189" s="131" t="str">
        <f t="shared" ca="1" si="208"/>
        <v/>
      </c>
    </row>
    <row r="1190" spans="1:40" ht="20.25" customHeight="1" x14ac:dyDescent="0.3">
      <c r="A1190" s="127"/>
      <c r="B1190" s="164"/>
      <c r="C1190" s="139"/>
      <c r="D1190" s="140"/>
      <c r="E1190" s="139"/>
      <c r="F1190" s="139"/>
      <c r="G1190" s="140"/>
      <c r="H1190" s="139"/>
      <c r="I1190" s="129"/>
      <c r="L1190" s="128"/>
      <c r="M1190" s="128"/>
      <c r="N1190" s="128"/>
      <c r="O1190" s="128"/>
      <c r="P1190" s="128"/>
      <c r="Q1190" s="128"/>
      <c r="R1190" s="128"/>
      <c r="S1190" s="128"/>
      <c r="T1190" s="120">
        <f t="shared" si="199"/>
        <v>0</v>
      </c>
      <c r="U1190" s="131"/>
      <c r="V1190" s="131"/>
      <c r="W1190" s="131">
        <f>SUMIFS($F$3:F1190,$D$3:D1190,D1190,$C$3:C1190,"Buy")+SUMIFS($F$3:F1190,$D$3:D1190,D1190,$C$3:C1190,"Coin Deposit",$E$3:E1190,"&lt;&gt;")</f>
        <v>0</v>
      </c>
      <c r="X1190" s="131">
        <f t="shared" si="200"/>
        <v>0</v>
      </c>
      <c r="Y1190" s="131">
        <f>IF($D1190=Y$1,SUMIFS($H$3:$H1190,$G$3:$G1190,Y$1,$C$3:$C1190,"Sell"),0)</f>
        <v>0</v>
      </c>
      <c r="Z1190" s="131">
        <f t="shared" si="201"/>
        <v>0</v>
      </c>
      <c r="AA1190" s="131">
        <f>IF($D1190=AA$1,SUMIFS($H$3:$H1190,$G$3:$G1190,AA$1,$C$3:$C1190,"Sell"),0)</f>
        <v>0</v>
      </c>
      <c r="AB1190" s="131">
        <f t="shared" si="202"/>
        <v>0</v>
      </c>
      <c r="AC1190" s="131">
        <f>SUMIFS('Deductions and Deposits'!$H:$H,'Deductions and Deposits'!$G:$G,D1190,'Deductions and Deposits'!$F:$F,"&lt;="&amp;B1190)+SUMIFS($F$3:F1190,$D$3:D1190,D1190,$C$3:C1190,"Coin Deposit",$E$3:E1190,"")</f>
        <v>0</v>
      </c>
      <c r="AD1190" s="131">
        <f>SUMIFS('Deductions and Deposits'!$D:$D,'Deductions and Deposits'!$C:$C,D1190)+SUMIFS($F:$F,$D:$D,D1190,$C:$C,"Coin Deduction")</f>
        <v>0</v>
      </c>
      <c r="AE1190" s="131">
        <f>Table5[[#This Row],[Column4]]+Table5[[#This Row],[Column14]]+Table5[[#This Row],[Column19]]+Table5[[#This Row],[Column12]]</f>
        <v>0</v>
      </c>
      <c r="AF1190" s="131">
        <f>Table5[[#This Row],[Column5]]+Table5[[#This Row],[Column13]]+Table5[[#This Row],[Column21]]+Table5[[#This Row],[Column18]]</f>
        <v>0</v>
      </c>
      <c r="AG1190" s="131">
        <f t="shared" si="203"/>
        <v>0</v>
      </c>
      <c r="AH1190" s="131">
        <f t="shared" si="204"/>
        <v>0</v>
      </c>
      <c r="AI1190" s="131">
        <f>Table5[[#This Row],[Column17]]-Table5[[#This Row],[Column20]]</f>
        <v>0</v>
      </c>
      <c r="AJ1190" s="131">
        <f t="shared" si="205"/>
        <v>0</v>
      </c>
      <c r="AK1190" s="131">
        <f t="shared" si="209"/>
        <v>0</v>
      </c>
      <c r="AL1190" s="131">
        <f t="shared" si="206"/>
        <v>0</v>
      </c>
      <c r="AM1190" s="131" t="str">
        <f t="shared" si="207"/>
        <v/>
      </c>
      <c r="AN1190" s="131" t="str">
        <f t="shared" ca="1" si="208"/>
        <v/>
      </c>
    </row>
    <row r="1191" spans="1:40" ht="20.25" customHeight="1" x14ac:dyDescent="0.3">
      <c r="A1191" s="127"/>
      <c r="B1191" s="164"/>
      <c r="C1191" s="139"/>
      <c r="D1191" s="140"/>
      <c r="E1191" s="139"/>
      <c r="F1191" s="139"/>
      <c r="G1191" s="140"/>
      <c r="H1191" s="139"/>
      <c r="I1191" s="129"/>
      <c r="L1191" s="128"/>
      <c r="M1191" s="128"/>
      <c r="N1191" s="128"/>
      <c r="O1191" s="128"/>
      <c r="P1191" s="128"/>
      <c r="Q1191" s="128"/>
      <c r="R1191" s="128"/>
      <c r="S1191" s="128"/>
      <c r="T1191" s="120">
        <f t="shared" si="199"/>
        <v>0</v>
      </c>
      <c r="U1191" s="131"/>
      <c r="V1191" s="131"/>
      <c r="W1191" s="131">
        <f>SUMIFS($F$3:F1191,$D$3:D1191,D1191,$C$3:C1191,"Buy")+SUMIFS($F$3:F1191,$D$3:D1191,D1191,$C$3:C1191,"Coin Deposit",$E$3:E1191,"&lt;&gt;")</f>
        <v>0</v>
      </c>
      <c r="X1191" s="131">
        <f t="shared" si="200"/>
        <v>0</v>
      </c>
      <c r="Y1191" s="131">
        <f>IF($D1191=Y$1,SUMIFS($H$3:$H1191,$G$3:$G1191,Y$1,$C$3:$C1191,"Sell"),0)</f>
        <v>0</v>
      </c>
      <c r="Z1191" s="131">
        <f t="shared" si="201"/>
        <v>0</v>
      </c>
      <c r="AA1191" s="131">
        <f>IF($D1191=AA$1,SUMIFS($H$3:$H1191,$G$3:$G1191,AA$1,$C$3:$C1191,"Sell"),0)</f>
        <v>0</v>
      </c>
      <c r="AB1191" s="131">
        <f t="shared" si="202"/>
        <v>0</v>
      </c>
      <c r="AC1191" s="131">
        <f>SUMIFS('Deductions and Deposits'!$H:$H,'Deductions and Deposits'!$G:$G,D1191,'Deductions and Deposits'!$F:$F,"&lt;="&amp;B1191)+SUMIFS($F$3:F1191,$D$3:D1191,D1191,$C$3:C1191,"Coin Deposit",$E$3:E1191,"")</f>
        <v>0</v>
      </c>
      <c r="AD1191" s="131">
        <f>SUMIFS('Deductions and Deposits'!$D:$D,'Deductions and Deposits'!$C:$C,D1191)+SUMIFS($F:$F,$D:$D,D1191,$C:$C,"Coin Deduction")</f>
        <v>0</v>
      </c>
      <c r="AE1191" s="131">
        <f>Table5[[#This Row],[Column4]]+Table5[[#This Row],[Column14]]+Table5[[#This Row],[Column19]]+Table5[[#This Row],[Column12]]</f>
        <v>0</v>
      </c>
      <c r="AF1191" s="131">
        <f>Table5[[#This Row],[Column5]]+Table5[[#This Row],[Column13]]+Table5[[#This Row],[Column21]]+Table5[[#This Row],[Column18]]</f>
        <v>0</v>
      </c>
      <c r="AG1191" s="131">
        <f t="shared" si="203"/>
        <v>0</v>
      </c>
      <c r="AH1191" s="131">
        <f t="shared" si="204"/>
        <v>0</v>
      </c>
      <c r="AI1191" s="131">
        <f>Table5[[#This Row],[Column17]]-Table5[[#This Row],[Column20]]</f>
        <v>0</v>
      </c>
      <c r="AJ1191" s="131">
        <f t="shared" si="205"/>
        <v>0</v>
      </c>
      <c r="AK1191" s="131">
        <f t="shared" si="209"/>
        <v>0</v>
      </c>
      <c r="AL1191" s="131">
        <f t="shared" si="206"/>
        <v>0</v>
      </c>
      <c r="AM1191" s="131" t="str">
        <f t="shared" si="207"/>
        <v/>
      </c>
      <c r="AN1191" s="131" t="str">
        <f t="shared" ca="1" si="208"/>
        <v/>
      </c>
    </row>
    <row r="1192" spans="1:40" ht="20.25" customHeight="1" x14ac:dyDescent="0.3">
      <c r="A1192" s="127"/>
      <c r="B1192" s="164"/>
      <c r="C1192" s="139"/>
      <c r="D1192" s="140"/>
      <c r="E1192" s="139"/>
      <c r="F1192" s="139"/>
      <c r="G1192" s="140"/>
      <c r="H1192" s="139"/>
      <c r="I1192" s="129"/>
      <c r="L1192" s="128"/>
      <c r="M1192" s="128"/>
      <c r="N1192" s="128"/>
      <c r="O1192" s="128"/>
      <c r="P1192" s="128"/>
      <c r="Q1192" s="128"/>
      <c r="R1192" s="128"/>
      <c r="S1192" s="128"/>
      <c r="T1192" s="120">
        <f t="shared" si="199"/>
        <v>0</v>
      </c>
      <c r="U1192" s="131"/>
      <c r="V1192" s="131"/>
      <c r="W1192" s="131">
        <f>SUMIFS($F$3:F1192,$D$3:D1192,D1192,$C$3:C1192,"Buy")+SUMIFS($F$3:F1192,$D$3:D1192,D1192,$C$3:C1192,"Coin Deposit",$E$3:E1192,"&lt;&gt;")</f>
        <v>0</v>
      </c>
      <c r="X1192" s="131">
        <f t="shared" si="200"/>
        <v>0</v>
      </c>
      <c r="Y1192" s="131">
        <f>IF($D1192=Y$1,SUMIFS($H$3:$H1192,$G$3:$G1192,Y$1,$C$3:$C1192,"Sell"),0)</f>
        <v>0</v>
      </c>
      <c r="Z1192" s="131">
        <f t="shared" si="201"/>
        <v>0</v>
      </c>
      <c r="AA1192" s="131">
        <f>IF($D1192=AA$1,SUMIFS($H$3:$H1192,$G$3:$G1192,AA$1,$C$3:$C1192,"Sell"),0)</f>
        <v>0</v>
      </c>
      <c r="AB1192" s="131">
        <f t="shared" si="202"/>
        <v>0</v>
      </c>
      <c r="AC1192" s="131">
        <f>SUMIFS('Deductions and Deposits'!$H:$H,'Deductions and Deposits'!$G:$G,D1192,'Deductions and Deposits'!$F:$F,"&lt;="&amp;B1192)+SUMIFS($F$3:F1192,$D$3:D1192,D1192,$C$3:C1192,"Coin Deposit",$E$3:E1192,"")</f>
        <v>0</v>
      </c>
      <c r="AD1192" s="131">
        <f>SUMIFS('Deductions and Deposits'!$D:$D,'Deductions and Deposits'!$C:$C,D1192)+SUMIFS($F:$F,$D:$D,D1192,$C:$C,"Coin Deduction")</f>
        <v>0</v>
      </c>
      <c r="AE1192" s="131">
        <f>Table5[[#This Row],[Column4]]+Table5[[#This Row],[Column14]]+Table5[[#This Row],[Column19]]+Table5[[#This Row],[Column12]]</f>
        <v>0</v>
      </c>
      <c r="AF1192" s="131">
        <f>Table5[[#This Row],[Column5]]+Table5[[#This Row],[Column13]]+Table5[[#This Row],[Column21]]+Table5[[#This Row],[Column18]]</f>
        <v>0</v>
      </c>
      <c r="AG1192" s="131">
        <f t="shared" si="203"/>
        <v>0</v>
      </c>
      <c r="AH1192" s="131">
        <f t="shared" si="204"/>
        <v>0</v>
      </c>
      <c r="AI1192" s="131">
        <f>Table5[[#This Row],[Column17]]-Table5[[#This Row],[Column20]]</f>
        <v>0</v>
      </c>
      <c r="AJ1192" s="131">
        <f t="shared" si="205"/>
        <v>0</v>
      </c>
      <c r="AK1192" s="131">
        <f t="shared" si="209"/>
        <v>0</v>
      </c>
      <c r="AL1192" s="131">
        <f t="shared" si="206"/>
        <v>0</v>
      </c>
      <c r="AM1192" s="131" t="str">
        <f t="shared" si="207"/>
        <v/>
      </c>
      <c r="AN1192" s="131" t="str">
        <f t="shared" ca="1" si="208"/>
        <v/>
      </c>
    </row>
    <row r="1193" spans="1:40" ht="20.25" customHeight="1" x14ac:dyDescent="0.3">
      <c r="A1193" s="127"/>
      <c r="B1193" s="164"/>
      <c r="C1193" s="139"/>
      <c r="D1193" s="140"/>
      <c r="E1193" s="139"/>
      <c r="F1193" s="139"/>
      <c r="G1193" s="140"/>
      <c r="H1193" s="139"/>
      <c r="I1193" s="129"/>
      <c r="L1193" s="128"/>
      <c r="M1193" s="128"/>
      <c r="N1193" s="128"/>
      <c r="O1193" s="128"/>
      <c r="P1193" s="128"/>
      <c r="Q1193" s="128"/>
      <c r="R1193" s="128"/>
      <c r="S1193" s="128"/>
      <c r="T1193" s="120">
        <f t="shared" si="199"/>
        <v>0</v>
      </c>
      <c r="U1193" s="131"/>
      <c r="V1193" s="131"/>
      <c r="W1193" s="131">
        <f>SUMIFS($F$3:F1193,$D$3:D1193,D1193,$C$3:C1193,"Buy")+SUMIFS($F$3:F1193,$D$3:D1193,D1193,$C$3:C1193,"Coin Deposit",$E$3:E1193,"&lt;&gt;")</f>
        <v>0</v>
      </c>
      <c r="X1193" s="131">
        <f t="shared" si="200"/>
        <v>0</v>
      </c>
      <c r="Y1193" s="131">
        <f>IF($D1193=Y$1,SUMIFS($H$3:$H1193,$G$3:$G1193,Y$1,$C$3:$C1193,"Sell"),0)</f>
        <v>0</v>
      </c>
      <c r="Z1193" s="131">
        <f t="shared" si="201"/>
        <v>0</v>
      </c>
      <c r="AA1193" s="131">
        <f>IF($D1193=AA$1,SUMIFS($H$3:$H1193,$G$3:$G1193,AA$1,$C$3:$C1193,"Sell"),0)</f>
        <v>0</v>
      </c>
      <c r="AB1193" s="131">
        <f t="shared" si="202"/>
        <v>0</v>
      </c>
      <c r="AC1193" s="131">
        <f>SUMIFS('Deductions and Deposits'!$H:$H,'Deductions and Deposits'!$G:$G,D1193,'Deductions and Deposits'!$F:$F,"&lt;="&amp;B1193)+SUMIFS($F$3:F1193,$D$3:D1193,D1193,$C$3:C1193,"Coin Deposit",$E$3:E1193,"")</f>
        <v>0</v>
      </c>
      <c r="AD1193" s="131">
        <f>SUMIFS('Deductions and Deposits'!$D:$D,'Deductions and Deposits'!$C:$C,D1193)+SUMIFS($F:$F,$D:$D,D1193,$C:$C,"Coin Deduction")</f>
        <v>0</v>
      </c>
      <c r="AE1193" s="131">
        <f>Table5[[#This Row],[Column4]]+Table5[[#This Row],[Column14]]+Table5[[#This Row],[Column19]]+Table5[[#This Row],[Column12]]</f>
        <v>0</v>
      </c>
      <c r="AF1193" s="131">
        <f>Table5[[#This Row],[Column5]]+Table5[[#This Row],[Column13]]+Table5[[#This Row],[Column21]]+Table5[[#This Row],[Column18]]</f>
        <v>0</v>
      </c>
      <c r="AG1193" s="131">
        <f t="shared" si="203"/>
        <v>0</v>
      </c>
      <c r="AH1193" s="131">
        <f t="shared" si="204"/>
        <v>0</v>
      </c>
      <c r="AI1193" s="131">
        <f>Table5[[#This Row],[Column17]]-Table5[[#This Row],[Column20]]</f>
        <v>0</v>
      </c>
      <c r="AJ1193" s="131">
        <f t="shared" si="205"/>
        <v>0</v>
      </c>
      <c r="AK1193" s="131">
        <f t="shared" si="209"/>
        <v>0</v>
      </c>
      <c r="AL1193" s="131">
        <f t="shared" si="206"/>
        <v>0</v>
      </c>
      <c r="AM1193" s="131" t="str">
        <f t="shared" si="207"/>
        <v/>
      </c>
      <c r="AN1193" s="131" t="str">
        <f t="shared" ca="1" si="208"/>
        <v/>
      </c>
    </row>
    <row r="1194" spans="1:40" ht="20.25" customHeight="1" x14ac:dyDescent="0.3">
      <c r="A1194" s="127"/>
      <c r="B1194" s="164"/>
      <c r="C1194" s="139"/>
      <c r="D1194" s="140"/>
      <c r="E1194" s="139"/>
      <c r="F1194" s="139"/>
      <c r="G1194" s="140"/>
      <c r="H1194" s="139"/>
      <c r="I1194" s="129"/>
      <c r="L1194" s="128"/>
      <c r="M1194" s="128"/>
      <c r="N1194" s="128"/>
      <c r="O1194" s="128"/>
      <c r="P1194" s="128"/>
      <c r="Q1194" s="128"/>
      <c r="R1194" s="128"/>
      <c r="S1194" s="128"/>
      <c r="T1194" s="120">
        <f t="shared" si="199"/>
        <v>0</v>
      </c>
      <c r="U1194" s="131"/>
      <c r="V1194" s="131"/>
      <c r="W1194" s="131">
        <f>SUMIFS($F$3:F1194,$D$3:D1194,D1194,$C$3:C1194,"Buy")+SUMIFS($F$3:F1194,$D$3:D1194,D1194,$C$3:C1194,"Coin Deposit",$E$3:E1194,"&lt;&gt;")</f>
        <v>0</v>
      </c>
      <c r="X1194" s="131">
        <f t="shared" si="200"/>
        <v>0</v>
      </c>
      <c r="Y1194" s="131">
        <f>IF($D1194=Y$1,SUMIFS($H$3:$H1194,$G$3:$G1194,Y$1,$C$3:$C1194,"Sell"),0)</f>
        <v>0</v>
      </c>
      <c r="Z1194" s="131">
        <f t="shared" si="201"/>
        <v>0</v>
      </c>
      <c r="AA1194" s="131">
        <f>IF($D1194=AA$1,SUMIFS($H$3:$H1194,$G$3:$G1194,AA$1,$C$3:$C1194,"Sell"),0)</f>
        <v>0</v>
      </c>
      <c r="AB1194" s="131">
        <f t="shared" si="202"/>
        <v>0</v>
      </c>
      <c r="AC1194" s="131">
        <f>SUMIFS('Deductions and Deposits'!$H:$H,'Deductions and Deposits'!$G:$G,D1194,'Deductions and Deposits'!$F:$F,"&lt;="&amp;B1194)+SUMIFS($F$3:F1194,$D$3:D1194,D1194,$C$3:C1194,"Coin Deposit",$E$3:E1194,"")</f>
        <v>0</v>
      </c>
      <c r="AD1194" s="131">
        <f>SUMIFS('Deductions and Deposits'!$D:$D,'Deductions and Deposits'!$C:$C,D1194)+SUMIFS($F:$F,$D:$D,D1194,$C:$C,"Coin Deduction")</f>
        <v>0</v>
      </c>
      <c r="AE1194" s="131">
        <f>Table5[[#This Row],[Column4]]+Table5[[#This Row],[Column14]]+Table5[[#This Row],[Column19]]+Table5[[#This Row],[Column12]]</f>
        <v>0</v>
      </c>
      <c r="AF1194" s="131">
        <f>Table5[[#This Row],[Column5]]+Table5[[#This Row],[Column13]]+Table5[[#This Row],[Column21]]+Table5[[#This Row],[Column18]]</f>
        <v>0</v>
      </c>
      <c r="AG1194" s="131">
        <f t="shared" si="203"/>
        <v>0</v>
      </c>
      <c r="AH1194" s="131">
        <f t="shared" si="204"/>
        <v>0</v>
      </c>
      <c r="AI1194" s="131">
        <f>Table5[[#This Row],[Column17]]-Table5[[#This Row],[Column20]]</f>
        <v>0</v>
      </c>
      <c r="AJ1194" s="131">
        <f t="shared" si="205"/>
        <v>0</v>
      </c>
      <c r="AK1194" s="131">
        <f t="shared" si="209"/>
        <v>0</v>
      </c>
      <c r="AL1194" s="131">
        <f t="shared" si="206"/>
        <v>0</v>
      </c>
      <c r="AM1194" s="131" t="str">
        <f t="shared" si="207"/>
        <v/>
      </c>
      <c r="AN1194" s="131" t="str">
        <f t="shared" ca="1" si="208"/>
        <v/>
      </c>
    </row>
    <row r="1195" spans="1:40" ht="20.25" customHeight="1" x14ac:dyDescent="0.3">
      <c r="A1195" s="127"/>
      <c r="B1195" s="164"/>
      <c r="C1195" s="139"/>
      <c r="D1195" s="140"/>
      <c r="E1195" s="139"/>
      <c r="F1195" s="139"/>
      <c r="G1195" s="140"/>
      <c r="H1195" s="139"/>
      <c r="I1195" s="129"/>
      <c r="L1195" s="128"/>
      <c r="M1195" s="128"/>
      <c r="N1195" s="128"/>
      <c r="O1195" s="128"/>
      <c r="P1195" s="128"/>
      <c r="Q1195" s="128"/>
      <c r="R1195" s="128"/>
      <c r="S1195" s="128"/>
      <c r="T1195" s="120">
        <f t="shared" si="199"/>
        <v>0</v>
      </c>
      <c r="U1195" s="131"/>
      <c r="V1195" s="131"/>
      <c r="W1195" s="131">
        <f>SUMIFS($F$3:F1195,$D$3:D1195,D1195,$C$3:C1195,"Buy")+SUMIFS($F$3:F1195,$D$3:D1195,D1195,$C$3:C1195,"Coin Deposit",$E$3:E1195,"&lt;&gt;")</f>
        <v>0</v>
      </c>
      <c r="X1195" s="131">
        <f t="shared" si="200"/>
        <v>0</v>
      </c>
      <c r="Y1195" s="131">
        <f>IF($D1195=Y$1,SUMIFS($H$3:$H1195,$G$3:$G1195,Y$1,$C$3:$C1195,"Sell"),0)</f>
        <v>0</v>
      </c>
      <c r="Z1195" s="131">
        <f t="shared" si="201"/>
        <v>0</v>
      </c>
      <c r="AA1195" s="131">
        <f>IF($D1195=AA$1,SUMIFS($H$3:$H1195,$G$3:$G1195,AA$1,$C$3:$C1195,"Sell"),0)</f>
        <v>0</v>
      </c>
      <c r="AB1195" s="131">
        <f t="shared" si="202"/>
        <v>0</v>
      </c>
      <c r="AC1195" s="131">
        <f>SUMIFS('Deductions and Deposits'!$H:$H,'Deductions and Deposits'!$G:$G,D1195,'Deductions and Deposits'!$F:$F,"&lt;="&amp;B1195)+SUMIFS($F$3:F1195,$D$3:D1195,D1195,$C$3:C1195,"Coin Deposit",$E$3:E1195,"")</f>
        <v>0</v>
      </c>
      <c r="AD1195" s="131">
        <f>SUMIFS('Deductions and Deposits'!$D:$D,'Deductions and Deposits'!$C:$C,D1195)+SUMIFS($F:$F,$D:$D,D1195,$C:$C,"Coin Deduction")</f>
        <v>0</v>
      </c>
      <c r="AE1195" s="131">
        <f>Table5[[#This Row],[Column4]]+Table5[[#This Row],[Column14]]+Table5[[#This Row],[Column19]]+Table5[[#This Row],[Column12]]</f>
        <v>0</v>
      </c>
      <c r="AF1195" s="131">
        <f>Table5[[#This Row],[Column5]]+Table5[[#This Row],[Column13]]+Table5[[#This Row],[Column21]]+Table5[[#This Row],[Column18]]</f>
        <v>0</v>
      </c>
      <c r="AG1195" s="131">
        <f t="shared" si="203"/>
        <v>0</v>
      </c>
      <c r="AH1195" s="131">
        <f t="shared" si="204"/>
        <v>0</v>
      </c>
      <c r="AI1195" s="131">
        <f>Table5[[#This Row],[Column17]]-Table5[[#This Row],[Column20]]</f>
        <v>0</v>
      </c>
      <c r="AJ1195" s="131">
        <f t="shared" si="205"/>
        <v>0</v>
      </c>
      <c r="AK1195" s="131">
        <f t="shared" si="209"/>
        <v>0</v>
      </c>
      <c r="AL1195" s="131">
        <f t="shared" si="206"/>
        <v>0</v>
      </c>
      <c r="AM1195" s="131" t="str">
        <f t="shared" si="207"/>
        <v/>
      </c>
      <c r="AN1195" s="131" t="str">
        <f t="shared" ca="1" si="208"/>
        <v/>
      </c>
    </row>
    <row r="1196" spans="1:40" ht="20.25" customHeight="1" x14ac:dyDescent="0.3">
      <c r="A1196" s="127"/>
      <c r="B1196" s="164"/>
      <c r="C1196" s="139"/>
      <c r="D1196" s="140"/>
      <c r="E1196" s="139"/>
      <c r="F1196" s="139"/>
      <c r="G1196" s="140"/>
      <c r="H1196" s="139"/>
      <c r="I1196" s="129"/>
      <c r="L1196" s="128"/>
      <c r="M1196" s="128"/>
      <c r="N1196" s="128"/>
      <c r="O1196" s="128"/>
      <c r="P1196" s="128"/>
      <c r="Q1196" s="128"/>
      <c r="R1196" s="128"/>
      <c r="S1196" s="128"/>
      <c r="T1196" s="120">
        <f t="shared" si="199"/>
        <v>0</v>
      </c>
      <c r="U1196" s="131"/>
      <c r="V1196" s="131"/>
      <c r="W1196" s="131">
        <f>SUMIFS($F$3:F1196,$D$3:D1196,D1196,$C$3:C1196,"Buy")+SUMIFS($F$3:F1196,$D$3:D1196,D1196,$C$3:C1196,"Coin Deposit",$E$3:E1196,"&lt;&gt;")</f>
        <v>0</v>
      </c>
      <c r="X1196" s="131">
        <f t="shared" si="200"/>
        <v>0</v>
      </c>
      <c r="Y1196" s="131">
        <f>IF($D1196=Y$1,SUMIFS($H$3:$H1196,$G$3:$G1196,Y$1,$C$3:$C1196,"Sell"),0)</f>
        <v>0</v>
      </c>
      <c r="Z1196" s="131">
        <f t="shared" si="201"/>
        <v>0</v>
      </c>
      <c r="AA1196" s="131">
        <f>IF($D1196=AA$1,SUMIFS($H$3:$H1196,$G$3:$G1196,AA$1,$C$3:$C1196,"Sell"),0)</f>
        <v>0</v>
      </c>
      <c r="AB1196" s="131">
        <f t="shared" si="202"/>
        <v>0</v>
      </c>
      <c r="AC1196" s="131">
        <f>SUMIFS('Deductions and Deposits'!$H:$H,'Deductions and Deposits'!$G:$G,D1196,'Deductions and Deposits'!$F:$F,"&lt;="&amp;B1196)+SUMIFS($F$3:F1196,$D$3:D1196,D1196,$C$3:C1196,"Coin Deposit",$E$3:E1196,"")</f>
        <v>0</v>
      </c>
      <c r="AD1196" s="131">
        <f>SUMIFS('Deductions and Deposits'!$D:$D,'Deductions and Deposits'!$C:$C,D1196)+SUMIFS($F:$F,$D:$D,D1196,$C:$C,"Coin Deduction")</f>
        <v>0</v>
      </c>
      <c r="AE1196" s="131">
        <f>Table5[[#This Row],[Column4]]+Table5[[#This Row],[Column14]]+Table5[[#This Row],[Column19]]+Table5[[#This Row],[Column12]]</f>
        <v>0</v>
      </c>
      <c r="AF1196" s="131">
        <f>Table5[[#This Row],[Column5]]+Table5[[#This Row],[Column13]]+Table5[[#This Row],[Column21]]+Table5[[#This Row],[Column18]]</f>
        <v>0</v>
      </c>
      <c r="AG1196" s="131">
        <f t="shared" si="203"/>
        <v>0</v>
      </c>
      <c r="AH1196" s="131">
        <f t="shared" si="204"/>
        <v>0</v>
      </c>
      <c r="AI1196" s="131">
        <f>Table5[[#This Row],[Column17]]-Table5[[#This Row],[Column20]]</f>
        <v>0</v>
      </c>
      <c r="AJ1196" s="131">
        <f t="shared" si="205"/>
        <v>0</v>
      </c>
      <c r="AK1196" s="131">
        <f t="shared" si="209"/>
        <v>0</v>
      </c>
      <c r="AL1196" s="131">
        <f t="shared" si="206"/>
        <v>0</v>
      </c>
      <c r="AM1196" s="131" t="str">
        <f t="shared" si="207"/>
        <v/>
      </c>
      <c r="AN1196" s="131" t="str">
        <f t="shared" ca="1" si="208"/>
        <v/>
      </c>
    </row>
    <row r="1197" spans="1:40" ht="20.25" customHeight="1" x14ac:dyDescent="0.3">
      <c r="A1197" s="127"/>
      <c r="B1197" s="164"/>
      <c r="C1197" s="139"/>
      <c r="D1197" s="140"/>
      <c r="E1197" s="139"/>
      <c r="F1197" s="139"/>
      <c r="G1197" s="140"/>
      <c r="H1197" s="139"/>
      <c r="I1197" s="129"/>
      <c r="L1197" s="128"/>
      <c r="M1197" s="128"/>
      <c r="N1197" s="128"/>
      <c r="O1197" s="128"/>
      <c r="P1197" s="128"/>
      <c r="Q1197" s="128"/>
      <c r="R1197" s="128"/>
      <c r="S1197" s="128"/>
      <c r="T1197" s="120">
        <f t="shared" si="199"/>
        <v>0</v>
      </c>
      <c r="U1197" s="131"/>
      <c r="V1197" s="131"/>
      <c r="W1197" s="131">
        <f>SUMIFS($F$3:F1197,$D$3:D1197,D1197,$C$3:C1197,"Buy")+SUMIFS($F$3:F1197,$D$3:D1197,D1197,$C$3:C1197,"Coin Deposit",$E$3:E1197,"&lt;&gt;")</f>
        <v>0</v>
      </c>
      <c r="X1197" s="131">
        <f t="shared" si="200"/>
        <v>0</v>
      </c>
      <c r="Y1197" s="131">
        <f>IF($D1197=Y$1,SUMIFS($H$3:$H1197,$G$3:$G1197,Y$1,$C$3:$C1197,"Sell"),0)</f>
        <v>0</v>
      </c>
      <c r="Z1197" s="131">
        <f t="shared" si="201"/>
        <v>0</v>
      </c>
      <c r="AA1197" s="131">
        <f>IF($D1197=AA$1,SUMIFS($H$3:$H1197,$G$3:$G1197,AA$1,$C$3:$C1197,"Sell"),0)</f>
        <v>0</v>
      </c>
      <c r="AB1197" s="131">
        <f t="shared" si="202"/>
        <v>0</v>
      </c>
      <c r="AC1197" s="131">
        <f>SUMIFS('Deductions and Deposits'!$H:$H,'Deductions and Deposits'!$G:$G,D1197,'Deductions and Deposits'!$F:$F,"&lt;="&amp;B1197)+SUMIFS($F$3:F1197,$D$3:D1197,D1197,$C$3:C1197,"Coin Deposit",$E$3:E1197,"")</f>
        <v>0</v>
      </c>
      <c r="AD1197" s="131">
        <f>SUMIFS('Deductions and Deposits'!$D:$D,'Deductions and Deposits'!$C:$C,D1197)+SUMIFS($F:$F,$D:$D,D1197,$C:$C,"Coin Deduction")</f>
        <v>0</v>
      </c>
      <c r="AE1197" s="131">
        <f>Table5[[#This Row],[Column4]]+Table5[[#This Row],[Column14]]+Table5[[#This Row],[Column19]]+Table5[[#This Row],[Column12]]</f>
        <v>0</v>
      </c>
      <c r="AF1197" s="131">
        <f>Table5[[#This Row],[Column5]]+Table5[[#This Row],[Column13]]+Table5[[#This Row],[Column21]]+Table5[[#This Row],[Column18]]</f>
        <v>0</v>
      </c>
      <c r="AG1197" s="131">
        <f t="shared" si="203"/>
        <v>0</v>
      </c>
      <c r="AH1197" s="131">
        <f t="shared" si="204"/>
        <v>0</v>
      </c>
      <c r="AI1197" s="131">
        <f>Table5[[#This Row],[Column17]]-Table5[[#This Row],[Column20]]</f>
        <v>0</v>
      </c>
      <c r="AJ1197" s="131">
        <f t="shared" si="205"/>
        <v>0</v>
      </c>
      <c r="AK1197" s="131">
        <f t="shared" si="209"/>
        <v>0</v>
      </c>
      <c r="AL1197" s="131">
        <f t="shared" si="206"/>
        <v>0</v>
      </c>
      <c r="AM1197" s="131" t="str">
        <f t="shared" si="207"/>
        <v/>
      </c>
      <c r="AN1197" s="131" t="str">
        <f t="shared" ca="1" si="208"/>
        <v/>
      </c>
    </row>
    <row r="1198" spans="1:40" ht="20.25" customHeight="1" x14ac:dyDescent="0.3">
      <c r="A1198" s="127"/>
      <c r="B1198" s="164"/>
      <c r="C1198" s="139"/>
      <c r="D1198" s="140"/>
      <c r="E1198" s="139"/>
      <c r="F1198" s="139"/>
      <c r="G1198" s="140"/>
      <c r="H1198" s="139"/>
      <c r="I1198" s="129"/>
      <c r="L1198" s="128"/>
      <c r="M1198" s="128"/>
      <c r="N1198" s="128"/>
      <c r="O1198" s="128"/>
      <c r="P1198" s="128"/>
      <c r="Q1198" s="128"/>
      <c r="R1198" s="128"/>
      <c r="S1198" s="128"/>
      <c r="T1198" s="120">
        <f t="shared" si="199"/>
        <v>0</v>
      </c>
      <c r="U1198" s="131"/>
      <c r="V1198" s="131"/>
      <c r="W1198" s="131">
        <f>SUMIFS($F$3:F1198,$D$3:D1198,D1198,$C$3:C1198,"Buy")+SUMIFS($F$3:F1198,$D$3:D1198,D1198,$C$3:C1198,"Coin Deposit",$E$3:E1198,"&lt;&gt;")</f>
        <v>0</v>
      </c>
      <c r="X1198" s="131">
        <f t="shared" si="200"/>
        <v>0</v>
      </c>
      <c r="Y1198" s="131">
        <f>IF($D1198=Y$1,SUMIFS($H$3:$H1198,$G$3:$G1198,Y$1,$C$3:$C1198,"Sell"),0)</f>
        <v>0</v>
      </c>
      <c r="Z1198" s="131">
        <f t="shared" si="201"/>
        <v>0</v>
      </c>
      <c r="AA1198" s="131">
        <f>IF($D1198=AA$1,SUMIFS($H$3:$H1198,$G$3:$G1198,AA$1,$C$3:$C1198,"Sell"),0)</f>
        <v>0</v>
      </c>
      <c r="AB1198" s="131">
        <f t="shared" si="202"/>
        <v>0</v>
      </c>
      <c r="AC1198" s="131">
        <f>SUMIFS('Deductions and Deposits'!$H:$H,'Deductions and Deposits'!$G:$G,D1198,'Deductions and Deposits'!$F:$F,"&lt;="&amp;B1198)+SUMIFS($F$3:F1198,$D$3:D1198,D1198,$C$3:C1198,"Coin Deposit",$E$3:E1198,"")</f>
        <v>0</v>
      </c>
      <c r="AD1198" s="131">
        <f>SUMIFS('Deductions and Deposits'!$D:$D,'Deductions and Deposits'!$C:$C,D1198)+SUMIFS($F:$F,$D:$D,D1198,$C:$C,"Coin Deduction")</f>
        <v>0</v>
      </c>
      <c r="AE1198" s="131">
        <f>Table5[[#This Row],[Column4]]+Table5[[#This Row],[Column14]]+Table5[[#This Row],[Column19]]+Table5[[#This Row],[Column12]]</f>
        <v>0</v>
      </c>
      <c r="AF1198" s="131">
        <f>Table5[[#This Row],[Column5]]+Table5[[#This Row],[Column13]]+Table5[[#This Row],[Column21]]+Table5[[#This Row],[Column18]]</f>
        <v>0</v>
      </c>
      <c r="AG1198" s="131">
        <f t="shared" si="203"/>
        <v>0</v>
      </c>
      <c r="AH1198" s="131">
        <f t="shared" si="204"/>
        <v>0</v>
      </c>
      <c r="AI1198" s="131">
        <f>Table5[[#This Row],[Column17]]-Table5[[#This Row],[Column20]]</f>
        <v>0</v>
      </c>
      <c r="AJ1198" s="131">
        <f t="shared" si="205"/>
        <v>0</v>
      </c>
      <c r="AK1198" s="131">
        <f t="shared" si="209"/>
        <v>0</v>
      </c>
      <c r="AL1198" s="131">
        <f t="shared" si="206"/>
        <v>0</v>
      </c>
      <c r="AM1198" s="131" t="str">
        <f t="shared" si="207"/>
        <v/>
      </c>
      <c r="AN1198" s="131" t="str">
        <f t="shared" ca="1" si="208"/>
        <v/>
      </c>
    </row>
    <row r="1199" spans="1:40" ht="20.25" customHeight="1" x14ac:dyDescent="0.3">
      <c r="A1199" s="127"/>
      <c r="B1199" s="164"/>
      <c r="C1199" s="139"/>
      <c r="D1199" s="140"/>
      <c r="E1199" s="139"/>
      <c r="F1199" s="139"/>
      <c r="G1199" s="140"/>
      <c r="H1199" s="139"/>
      <c r="I1199" s="129"/>
      <c r="L1199" s="128"/>
      <c r="M1199" s="128"/>
      <c r="N1199" s="128"/>
      <c r="O1199" s="128"/>
      <c r="P1199" s="128"/>
      <c r="Q1199" s="128"/>
      <c r="R1199" s="128"/>
      <c r="S1199" s="128"/>
      <c r="T1199" s="120">
        <f t="shared" si="199"/>
        <v>0</v>
      </c>
      <c r="U1199" s="131"/>
      <c r="V1199" s="131"/>
      <c r="W1199" s="131">
        <f>SUMIFS($F$3:F1199,$D$3:D1199,D1199,$C$3:C1199,"Buy")+SUMIFS($F$3:F1199,$D$3:D1199,D1199,$C$3:C1199,"Coin Deposit",$E$3:E1199,"&lt;&gt;")</f>
        <v>0</v>
      </c>
      <c r="X1199" s="131">
        <f t="shared" si="200"/>
        <v>0</v>
      </c>
      <c r="Y1199" s="131">
        <f>IF($D1199=Y$1,SUMIFS($H$3:$H1199,$G$3:$G1199,Y$1,$C$3:$C1199,"Sell"),0)</f>
        <v>0</v>
      </c>
      <c r="Z1199" s="131">
        <f t="shared" si="201"/>
        <v>0</v>
      </c>
      <c r="AA1199" s="131">
        <f>IF($D1199=AA$1,SUMIFS($H$3:$H1199,$G$3:$G1199,AA$1,$C$3:$C1199,"Sell"),0)</f>
        <v>0</v>
      </c>
      <c r="AB1199" s="131">
        <f t="shared" si="202"/>
        <v>0</v>
      </c>
      <c r="AC1199" s="131">
        <f>SUMIFS('Deductions and Deposits'!$H:$H,'Deductions and Deposits'!$G:$G,D1199,'Deductions and Deposits'!$F:$F,"&lt;="&amp;B1199)+SUMIFS($F$3:F1199,$D$3:D1199,D1199,$C$3:C1199,"Coin Deposit",$E$3:E1199,"")</f>
        <v>0</v>
      </c>
      <c r="AD1199" s="131">
        <f>SUMIFS('Deductions and Deposits'!$D:$D,'Deductions and Deposits'!$C:$C,D1199)+SUMIFS($F:$F,$D:$D,D1199,$C:$C,"Coin Deduction")</f>
        <v>0</v>
      </c>
      <c r="AE1199" s="131">
        <f>Table5[[#This Row],[Column4]]+Table5[[#This Row],[Column14]]+Table5[[#This Row],[Column19]]+Table5[[#This Row],[Column12]]</f>
        <v>0</v>
      </c>
      <c r="AF1199" s="131">
        <f>Table5[[#This Row],[Column5]]+Table5[[#This Row],[Column13]]+Table5[[#This Row],[Column21]]+Table5[[#This Row],[Column18]]</f>
        <v>0</v>
      </c>
      <c r="AG1199" s="131">
        <f t="shared" si="203"/>
        <v>0</v>
      </c>
      <c r="AH1199" s="131">
        <f t="shared" si="204"/>
        <v>0</v>
      </c>
      <c r="AI1199" s="131">
        <f>Table5[[#This Row],[Column17]]-Table5[[#This Row],[Column20]]</f>
        <v>0</v>
      </c>
      <c r="AJ1199" s="131">
        <f t="shared" si="205"/>
        <v>0</v>
      </c>
      <c r="AK1199" s="131">
        <f t="shared" si="209"/>
        <v>0</v>
      </c>
      <c r="AL1199" s="131">
        <f t="shared" si="206"/>
        <v>0</v>
      </c>
      <c r="AM1199" s="131" t="str">
        <f t="shared" si="207"/>
        <v/>
      </c>
      <c r="AN1199" s="131" t="str">
        <f t="shared" ca="1" si="208"/>
        <v/>
      </c>
    </row>
    <row r="1200" spans="1:40" ht="20.25" customHeight="1" x14ac:dyDescent="0.3">
      <c r="A1200" s="127"/>
      <c r="B1200" s="164"/>
      <c r="C1200" s="139"/>
      <c r="D1200" s="140"/>
      <c r="E1200" s="139"/>
      <c r="F1200" s="139"/>
      <c r="G1200" s="140"/>
      <c r="H1200" s="139"/>
      <c r="I1200" s="129"/>
      <c r="L1200" s="128"/>
      <c r="M1200" s="128"/>
      <c r="N1200" s="128"/>
      <c r="O1200" s="128"/>
      <c r="P1200" s="128"/>
      <c r="Q1200" s="128"/>
      <c r="R1200" s="128"/>
      <c r="S1200" s="128"/>
      <c r="T1200" s="120">
        <f t="shared" si="199"/>
        <v>0</v>
      </c>
      <c r="U1200" s="131"/>
      <c r="V1200" s="131"/>
      <c r="W1200" s="131">
        <f>SUMIFS($F$3:F1200,$D$3:D1200,D1200,$C$3:C1200,"Buy")+SUMIFS($F$3:F1200,$D$3:D1200,D1200,$C$3:C1200,"Coin Deposit",$E$3:E1200,"&lt;&gt;")</f>
        <v>0</v>
      </c>
      <c r="X1200" s="131">
        <f t="shared" si="200"/>
        <v>0</v>
      </c>
      <c r="Y1200" s="131">
        <f>IF($D1200=Y$1,SUMIFS($H$3:$H1200,$G$3:$G1200,Y$1,$C$3:$C1200,"Sell"),0)</f>
        <v>0</v>
      </c>
      <c r="Z1200" s="131">
        <f t="shared" si="201"/>
        <v>0</v>
      </c>
      <c r="AA1200" s="131">
        <f>IF($D1200=AA$1,SUMIFS($H$3:$H1200,$G$3:$G1200,AA$1,$C$3:$C1200,"Sell"),0)</f>
        <v>0</v>
      </c>
      <c r="AB1200" s="131">
        <f t="shared" si="202"/>
        <v>0</v>
      </c>
      <c r="AC1200" s="131">
        <f>SUMIFS('Deductions and Deposits'!$H:$H,'Deductions and Deposits'!$G:$G,D1200,'Deductions and Deposits'!$F:$F,"&lt;="&amp;B1200)+SUMIFS($F$3:F1200,$D$3:D1200,D1200,$C$3:C1200,"Coin Deposit",$E$3:E1200,"")</f>
        <v>0</v>
      </c>
      <c r="AD1200" s="131">
        <f>SUMIFS('Deductions and Deposits'!$D:$D,'Deductions and Deposits'!$C:$C,D1200)+SUMIFS($F:$F,$D:$D,D1200,$C:$C,"Coin Deduction")</f>
        <v>0</v>
      </c>
      <c r="AE1200" s="131">
        <f>Table5[[#This Row],[Column4]]+Table5[[#This Row],[Column14]]+Table5[[#This Row],[Column19]]+Table5[[#This Row],[Column12]]</f>
        <v>0</v>
      </c>
      <c r="AF1200" s="131">
        <f>Table5[[#This Row],[Column5]]+Table5[[#This Row],[Column13]]+Table5[[#This Row],[Column21]]+Table5[[#This Row],[Column18]]</f>
        <v>0</v>
      </c>
      <c r="AG1200" s="131">
        <f t="shared" si="203"/>
        <v>0</v>
      </c>
      <c r="AH1200" s="131">
        <f t="shared" si="204"/>
        <v>0</v>
      </c>
      <c r="AI1200" s="131">
        <f>Table5[[#This Row],[Column17]]-Table5[[#This Row],[Column20]]</f>
        <v>0</v>
      </c>
      <c r="AJ1200" s="131">
        <f t="shared" si="205"/>
        <v>0</v>
      </c>
      <c r="AK1200" s="131">
        <f t="shared" si="209"/>
        <v>0</v>
      </c>
      <c r="AL1200" s="131">
        <f t="shared" si="206"/>
        <v>0</v>
      </c>
      <c r="AM1200" s="131" t="str">
        <f t="shared" si="207"/>
        <v/>
      </c>
      <c r="AN1200" s="131" t="str">
        <f t="shared" ca="1" si="208"/>
        <v/>
      </c>
    </row>
    <row r="1201" spans="1:40" ht="20.25" customHeight="1" x14ac:dyDescent="0.3">
      <c r="A1201" s="127"/>
      <c r="B1201" s="164"/>
      <c r="C1201" s="139"/>
      <c r="D1201" s="140"/>
      <c r="E1201" s="139"/>
      <c r="F1201" s="139"/>
      <c r="G1201" s="140"/>
      <c r="H1201" s="139"/>
      <c r="I1201" s="129"/>
      <c r="L1201" s="128"/>
      <c r="M1201" s="128"/>
      <c r="N1201" s="128"/>
      <c r="O1201" s="128"/>
      <c r="P1201" s="128"/>
      <c r="Q1201" s="128"/>
      <c r="R1201" s="128"/>
      <c r="S1201" s="128"/>
      <c r="T1201" s="120">
        <f t="shared" si="199"/>
        <v>0</v>
      </c>
      <c r="U1201" s="131"/>
      <c r="V1201" s="131"/>
      <c r="W1201" s="131">
        <f>SUMIFS($F$3:F1201,$D$3:D1201,D1201,$C$3:C1201,"Buy")+SUMIFS($F$3:F1201,$D$3:D1201,D1201,$C$3:C1201,"Coin Deposit",$E$3:E1201,"&lt;&gt;")</f>
        <v>0</v>
      </c>
      <c r="X1201" s="131">
        <f t="shared" si="200"/>
        <v>0</v>
      </c>
      <c r="Y1201" s="131">
        <f>IF($D1201=Y$1,SUMIFS($H$3:$H1201,$G$3:$G1201,Y$1,$C$3:$C1201,"Sell"),0)</f>
        <v>0</v>
      </c>
      <c r="Z1201" s="131">
        <f t="shared" si="201"/>
        <v>0</v>
      </c>
      <c r="AA1201" s="131">
        <f>IF($D1201=AA$1,SUMIFS($H$3:$H1201,$G$3:$G1201,AA$1,$C$3:$C1201,"Sell"),0)</f>
        <v>0</v>
      </c>
      <c r="AB1201" s="131">
        <f t="shared" si="202"/>
        <v>0</v>
      </c>
      <c r="AC1201" s="131">
        <f>SUMIFS('Deductions and Deposits'!$H:$H,'Deductions and Deposits'!$G:$G,D1201,'Deductions and Deposits'!$F:$F,"&lt;="&amp;B1201)+SUMIFS($F$3:F1201,$D$3:D1201,D1201,$C$3:C1201,"Coin Deposit",$E$3:E1201,"")</f>
        <v>0</v>
      </c>
      <c r="AD1201" s="131">
        <f>SUMIFS('Deductions and Deposits'!$D:$D,'Deductions and Deposits'!$C:$C,D1201)+SUMIFS($F:$F,$D:$D,D1201,$C:$C,"Coin Deduction")</f>
        <v>0</v>
      </c>
      <c r="AE1201" s="131">
        <f>Table5[[#This Row],[Column4]]+Table5[[#This Row],[Column14]]+Table5[[#This Row],[Column19]]+Table5[[#This Row],[Column12]]</f>
        <v>0</v>
      </c>
      <c r="AF1201" s="131">
        <f>Table5[[#This Row],[Column5]]+Table5[[#This Row],[Column13]]+Table5[[#This Row],[Column21]]+Table5[[#This Row],[Column18]]</f>
        <v>0</v>
      </c>
      <c r="AG1201" s="131">
        <f t="shared" si="203"/>
        <v>0</v>
      </c>
      <c r="AH1201" s="131">
        <f t="shared" si="204"/>
        <v>0</v>
      </c>
      <c r="AI1201" s="131">
        <f>Table5[[#This Row],[Column17]]-Table5[[#This Row],[Column20]]</f>
        <v>0</v>
      </c>
      <c r="AJ1201" s="131">
        <f t="shared" si="205"/>
        <v>0</v>
      </c>
      <c r="AK1201" s="131">
        <f t="shared" si="209"/>
        <v>0</v>
      </c>
      <c r="AL1201" s="131">
        <f t="shared" si="206"/>
        <v>0</v>
      </c>
      <c r="AM1201" s="131" t="str">
        <f t="shared" si="207"/>
        <v/>
      </c>
      <c r="AN1201" s="131" t="str">
        <f t="shared" ca="1" si="208"/>
        <v/>
      </c>
    </row>
    <row r="1202" spans="1:40" ht="20.25" customHeight="1" x14ac:dyDescent="0.3">
      <c r="A1202" s="127"/>
      <c r="B1202" s="164"/>
      <c r="C1202" s="139"/>
      <c r="D1202" s="140"/>
      <c r="E1202" s="139"/>
      <c r="F1202" s="139"/>
      <c r="G1202" s="140"/>
      <c r="H1202" s="139"/>
      <c r="I1202" s="129"/>
      <c r="L1202" s="128"/>
      <c r="M1202" s="128"/>
      <c r="N1202" s="128"/>
      <c r="O1202" s="128"/>
      <c r="P1202" s="128"/>
      <c r="Q1202" s="128"/>
      <c r="R1202" s="128"/>
      <c r="S1202" s="128"/>
      <c r="T1202" s="120">
        <f t="shared" si="199"/>
        <v>0</v>
      </c>
      <c r="U1202" s="131"/>
      <c r="V1202" s="131"/>
      <c r="W1202" s="131">
        <f>SUMIFS($F$3:F1202,$D$3:D1202,D1202,$C$3:C1202,"Buy")+SUMIFS($F$3:F1202,$D$3:D1202,D1202,$C$3:C1202,"Coin Deposit",$E$3:E1202,"&lt;&gt;")</f>
        <v>0</v>
      </c>
      <c r="X1202" s="131">
        <f t="shared" si="200"/>
        <v>0</v>
      </c>
      <c r="Y1202" s="131">
        <f>IF($D1202=Y$1,SUMIFS($H$3:$H1202,$G$3:$G1202,Y$1,$C$3:$C1202,"Sell"),0)</f>
        <v>0</v>
      </c>
      <c r="Z1202" s="131">
        <f t="shared" si="201"/>
        <v>0</v>
      </c>
      <c r="AA1202" s="131">
        <f>IF($D1202=AA$1,SUMIFS($H$3:$H1202,$G$3:$G1202,AA$1,$C$3:$C1202,"Sell"),0)</f>
        <v>0</v>
      </c>
      <c r="AB1202" s="131">
        <f t="shared" si="202"/>
        <v>0</v>
      </c>
      <c r="AC1202" s="131">
        <f>SUMIFS('Deductions and Deposits'!$H:$H,'Deductions and Deposits'!$G:$G,D1202,'Deductions and Deposits'!$F:$F,"&lt;="&amp;B1202)+SUMIFS($F$3:F1202,$D$3:D1202,D1202,$C$3:C1202,"Coin Deposit",$E$3:E1202,"")</f>
        <v>0</v>
      </c>
      <c r="AD1202" s="131">
        <f>SUMIFS('Deductions and Deposits'!$D:$D,'Deductions and Deposits'!$C:$C,D1202)+SUMIFS($F:$F,$D:$D,D1202,$C:$C,"Coin Deduction")</f>
        <v>0</v>
      </c>
      <c r="AE1202" s="131">
        <f>Table5[[#This Row],[Column4]]+Table5[[#This Row],[Column14]]+Table5[[#This Row],[Column19]]+Table5[[#This Row],[Column12]]</f>
        <v>0</v>
      </c>
      <c r="AF1202" s="131">
        <f>Table5[[#This Row],[Column5]]+Table5[[#This Row],[Column13]]+Table5[[#This Row],[Column21]]+Table5[[#This Row],[Column18]]</f>
        <v>0</v>
      </c>
      <c r="AG1202" s="131">
        <f t="shared" si="203"/>
        <v>0</v>
      </c>
      <c r="AH1202" s="131">
        <f t="shared" si="204"/>
        <v>0</v>
      </c>
      <c r="AI1202" s="131">
        <f>Table5[[#This Row],[Column17]]-Table5[[#This Row],[Column20]]</f>
        <v>0</v>
      </c>
      <c r="AJ1202" s="131">
        <f t="shared" si="205"/>
        <v>0</v>
      </c>
      <c r="AK1202" s="131">
        <f t="shared" si="209"/>
        <v>0</v>
      </c>
      <c r="AL1202" s="131">
        <f t="shared" si="206"/>
        <v>0</v>
      </c>
      <c r="AM1202" s="131" t="str">
        <f t="shared" si="207"/>
        <v/>
      </c>
      <c r="AN1202" s="131" t="str">
        <f t="shared" ca="1" si="208"/>
        <v/>
      </c>
    </row>
    <row r="1203" spans="1:40" ht="20.25" customHeight="1" x14ac:dyDescent="0.3">
      <c r="A1203" s="127"/>
      <c r="B1203" s="164"/>
      <c r="C1203" s="139"/>
      <c r="D1203" s="140"/>
      <c r="E1203" s="139"/>
      <c r="F1203" s="139"/>
      <c r="G1203" s="140"/>
      <c r="H1203" s="139"/>
      <c r="I1203" s="129"/>
      <c r="L1203" s="128"/>
      <c r="M1203" s="128"/>
      <c r="N1203" s="128"/>
      <c r="O1203" s="128"/>
      <c r="P1203" s="128"/>
      <c r="Q1203" s="128"/>
      <c r="R1203" s="128"/>
      <c r="S1203" s="128"/>
      <c r="T1203" s="120">
        <f t="shared" si="199"/>
        <v>0</v>
      </c>
      <c r="U1203" s="131"/>
      <c r="V1203" s="131"/>
      <c r="W1203" s="131">
        <f>SUMIFS($F$3:F1203,$D$3:D1203,D1203,$C$3:C1203,"Buy")+SUMIFS($F$3:F1203,$D$3:D1203,D1203,$C$3:C1203,"Coin Deposit",$E$3:E1203,"&lt;&gt;")</f>
        <v>0</v>
      </c>
      <c r="X1203" s="131">
        <f t="shared" si="200"/>
        <v>0</v>
      </c>
      <c r="Y1203" s="131">
        <f>IF($D1203=Y$1,SUMIFS($H$3:$H1203,$G$3:$G1203,Y$1,$C$3:$C1203,"Sell"),0)</f>
        <v>0</v>
      </c>
      <c r="Z1203" s="131">
        <f t="shared" si="201"/>
        <v>0</v>
      </c>
      <c r="AA1203" s="131">
        <f>IF($D1203=AA$1,SUMIFS($H$3:$H1203,$G$3:$G1203,AA$1,$C$3:$C1203,"Sell"),0)</f>
        <v>0</v>
      </c>
      <c r="AB1203" s="131">
        <f t="shared" si="202"/>
        <v>0</v>
      </c>
      <c r="AC1203" s="131">
        <f>SUMIFS('Deductions and Deposits'!$H:$H,'Deductions and Deposits'!$G:$G,D1203,'Deductions and Deposits'!$F:$F,"&lt;="&amp;B1203)+SUMIFS($F$3:F1203,$D$3:D1203,D1203,$C$3:C1203,"Coin Deposit",$E$3:E1203,"")</f>
        <v>0</v>
      </c>
      <c r="AD1203" s="131">
        <f>SUMIFS('Deductions and Deposits'!$D:$D,'Deductions and Deposits'!$C:$C,D1203)+SUMIFS($F:$F,$D:$D,D1203,$C:$C,"Coin Deduction")</f>
        <v>0</v>
      </c>
      <c r="AE1203" s="131">
        <f>Table5[[#This Row],[Column4]]+Table5[[#This Row],[Column14]]+Table5[[#This Row],[Column19]]+Table5[[#This Row],[Column12]]</f>
        <v>0</v>
      </c>
      <c r="AF1203" s="131">
        <f>Table5[[#This Row],[Column5]]+Table5[[#This Row],[Column13]]+Table5[[#This Row],[Column21]]+Table5[[#This Row],[Column18]]</f>
        <v>0</v>
      </c>
      <c r="AG1203" s="131">
        <f t="shared" si="203"/>
        <v>0</v>
      </c>
      <c r="AH1203" s="131">
        <f t="shared" si="204"/>
        <v>0</v>
      </c>
      <c r="AI1203" s="131">
        <f>Table5[[#This Row],[Column17]]-Table5[[#This Row],[Column20]]</f>
        <v>0</v>
      </c>
      <c r="AJ1203" s="131">
        <f t="shared" si="205"/>
        <v>0</v>
      </c>
      <c r="AK1203" s="131">
        <f t="shared" si="209"/>
        <v>0</v>
      </c>
      <c r="AL1203" s="131">
        <f t="shared" si="206"/>
        <v>0</v>
      </c>
      <c r="AM1203" s="131" t="str">
        <f t="shared" si="207"/>
        <v/>
      </c>
      <c r="AN1203" s="131" t="str">
        <f t="shared" ca="1" si="208"/>
        <v/>
      </c>
    </row>
    <row r="1204" spans="1:40" ht="20.25" customHeight="1" x14ac:dyDescent="0.3">
      <c r="A1204" s="127"/>
      <c r="B1204" s="164"/>
      <c r="C1204" s="139"/>
      <c r="D1204" s="140"/>
      <c r="E1204" s="139"/>
      <c r="F1204" s="139"/>
      <c r="G1204" s="140"/>
      <c r="H1204" s="139"/>
      <c r="I1204" s="129"/>
      <c r="L1204" s="128"/>
      <c r="M1204" s="128"/>
      <c r="N1204" s="128"/>
      <c r="O1204" s="128"/>
      <c r="P1204" s="128"/>
      <c r="Q1204" s="128"/>
      <c r="R1204" s="128"/>
      <c r="S1204" s="128"/>
      <c r="T1204" s="120">
        <f t="shared" si="199"/>
        <v>0</v>
      </c>
      <c r="U1204" s="131"/>
      <c r="V1204" s="131"/>
      <c r="W1204" s="131">
        <f>SUMIFS($F$3:F1204,$D$3:D1204,D1204,$C$3:C1204,"Buy")+SUMIFS($F$3:F1204,$D$3:D1204,D1204,$C$3:C1204,"Coin Deposit",$E$3:E1204,"&lt;&gt;")</f>
        <v>0</v>
      </c>
      <c r="X1204" s="131">
        <f t="shared" si="200"/>
        <v>0</v>
      </c>
      <c r="Y1204" s="131">
        <f>IF($D1204=Y$1,SUMIFS($H$3:$H1204,$G$3:$G1204,Y$1,$C$3:$C1204,"Sell"),0)</f>
        <v>0</v>
      </c>
      <c r="Z1204" s="131">
        <f t="shared" si="201"/>
        <v>0</v>
      </c>
      <c r="AA1204" s="131">
        <f>IF($D1204=AA$1,SUMIFS($H$3:$H1204,$G$3:$G1204,AA$1,$C$3:$C1204,"Sell"),0)</f>
        <v>0</v>
      </c>
      <c r="AB1204" s="131">
        <f t="shared" si="202"/>
        <v>0</v>
      </c>
      <c r="AC1204" s="131">
        <f>SUMIFS('Deductions and Deposits'!$H:$H,'Deductions and Deposits'!$G:$G,D1204,'Deductions and Deposits'!$F:$F,"&lt;="&amp;B1204)+SUMIFS($F$3:F1204,$D$3:D1204,D1204,$C$3:C1204,"Coin Deposit",$E$3:E1204,"")</f>
        <v>0</v>
      </c>
      <c r="AD1204" s="131">
        <f>SUMIFS('Deductions and Deposits'!$D:$D,'Deductions and Deposits'!$C:$C,D1204)+SUMIFS($F:$F,$D:$D,D1204,$C:$C,"Coin Deduction")</f>
        <v>0</v>
      </c>
      <c r="AE1204" s="131">
        <f>Table5[[#This Row],[Column4]]+Table5[[#This Row],[Column14]]+Table5[[#This Row],[Column19]]+Table5[[#This Row],[Column12]]</f>
        <v>0</v>
      </c>
      <c r="AF1204" s="131">
        <f>Table5[[#This Row],[Column5]]+Table5[[#This Row],[Column13]]+Table5[[#This Row],[Column21]]+Table5[[#This Row],[Column18]]</f>
        <v>0</v>
      </c>
      <c r="AG1204" s="131">
        <f t="shared" si="203"/>
        <v>0</v>
      </c>
      <c r="AH1204" s="131">
        <f t="shared" si="204"/>
        <v>0</v>
      </c>
      <c r="AI1204" s="131">
        <f>Table5[[#This Row],[Column17]]-Table5[[#This Row],[Column20]]</f>
        <v>0</v>
      </c>
      <c r="AJ1204" s="131">
        <f t="shared" si="205"/>
        <v>0</v>
      </c>
      <c r="AK1204" s="131">
        <f t="shared" si="209"/>
        <v>0</v>
      </c>
      <c r="AL1204" s="131">
        <f t="shared" si="206"/>
        <v>0</v>
      </c>
      <c r="AM1204" s="131" t="str">
        <f t="shared" si="207"/>
        <v/>
      </c>
      <c r="AN1204" s="131" t="str">
        <f t="shared" ca="1" si="208"/>
        <v/>
      </c>
    </row>
    <row r="1205" spans="1:40" ht="20.25" customHeight="1" x14ac:dyDescent="0.3">
      <c r="A1205" s="127"/>
      <c r="B1205" s="164"/>
      <c r="C1205" s="139"/>
      <c r="D1205" s="140"/>
      <c r="E1205" s="139"/>
      <c r="F1205" s="139"/>
      <c r="G1205" s="140"/>
      <c r="H1205" s="139"/>
      <c r="I1205" s="129"/>
      <c r="L1205" s="128"/>
      <c r="M1205" s="128"/>
      <c r="N1205" s="128"/>
      <c r="O1205" s="128"/>
      <c r="P1205" s="128"/>
      <c r="Q1205" s="128"/>
      <c r="R1205" s="128"/>
      <c r="S1205" s="128"/>
      <c r="T1205" s="120">
        <f t="shared" si="199"/>
        <v>0</v>
      </c>
      <c r="U1205" s="131"/>
      <c r="V1205" s="131"/>
      <c r="W1205" s="131">
        <f>SUMIFS($F$3:F1205,$D$3:D1205,D1205,$C$3:C1205,"Buy")+SUMIFS($F$3:F1205,$D$3:D1205,D1205,$C$3:C1205,"Coin Deposit",$E$3:E1205,"&lt;&gt;")</f>
        <v>0</v>
      </c>
      <c r="X1205" s="131">
        <f t="shared" si="200"/>
        <v>0</v>
      </c>
      <c r="Y1205" s="131">
        <f>IF($D1205=Y$1,SUMIFS($H$3:$H1205,$G$3:$G1205,Y$1,$C$3:$C1205,"Sell"),0)</f>
        <v>0</v>
      </c>
      <c r="Z1205" s="131">
        <f t="shared" si="201"/>
        <v>0</v>
      </c>
      <c r="AA1205" s="131">
        <f>IF($D1205=AA$1,SUMIFS($H$3:$H1205,$G$3:$G1205,AA$1,$C$3:$C1205,"Sell"),0)</f>
        <v>0</v>
      </c>
      <c r="AB1205" s="131">
        <f t="shared" si="202"/>
        <v>0</v>
      </c>
      <c r="AC1205" s="131">
        <f>SUMIFS('Deductions and Deposits'!$H:$H,'Deductions and Deposits'!$G:$G,D1205,'Deductions and Deposits'!$F:$F,"&lt;="&amp;B1205)+SUMIFS($F$3:F1205,$D$3:D1205,D1205,$C$3:C1205,"Coin Deposit",$E$3:E1205,"")</f>
        <v>0</v>
      </c>
      <c r="AD1205" s="131">
        <f>SUMIFS('Deductions and Deposits'!$D:$D,'Deductions and Deposits'!$C:$C,D1205)+SUMIFS($F:$F,$D:$D,D1205,$C:$C,"Coin Deduction")</f>
        <v>0</v>
      </c>
      <c r="AE1205" s="131">
        <f>Table5[[#This Row],[Column4]]+Table5[[#This Row],[Column14]]+Table5[[#This Row],[Column19]]+Table5[[#This Row],[Column12]]</f>
        <v>0</v>
      </c>
      <c r="AF1205" s="131">
        <f>Table5[[#This Row],[Column5]]+Table5[[#This Row],[Column13]]+Table5[[#This Row],[Column21]]+Table5[[#This Row],[Column18]]</f>
        <v>0</v>
      </c>
      <c r="AG1205" s="131">
        <f t="shared" si="203"/>
        <v>0</v>
      </c>
      <c r="AH1205" s="131">
        <f t="shared" si="204"/>
        <v>0</v>
      </c>
      <c r="AI1205" s="131">
        <f>Table5[[#This Row],[Column17]]-Table5[[#This Row],[Column20]]</f>
        <v>0</v>
      </c>
      <c r="AJ1205" s="131">
        <f t="shared" si="205"/>
        <v>0</v>
      </c>
      <c r="AK1205" s="131">
        <f t="shared" si="209"/>
        <v>0</v>
      </c>
      <c r="AL1205" s="131">
        <f t="shared" si="206"/>
        <v>0</v>
      </c>
      <c r="AM1205" s="131" t="str">
        <f t="shared" si="207"/>
        <v/>
      </c>
      <c r="AN1205" s="131" t="str">
        <f t="shared" ca="1" si="208"/>
        <v/>
      </c>
    </row>
    <row r="1206" spans="1:40" ht="20.25" customHeight="1" x14ac:dyDescent="0.3">
      <c r="A1206" s="127"/>
      <c r="B1206" s="164"/>
      <c r="C1206" s="139"/>
      <c r="D1206" s="140"/>
      <c r="E1206" s="139"/>
      <c r="F1206" s="139"/>
      <c r="G1206" s="140"/>
      <c r="H1206" s="139"/>
      <c r="I1206" s="129"/>
      <c r="L1206" s="128"/>
      <c r="M1206" s="128"/>
      <c r="N1206" s="128"/>
      <c r="O1206" s="128"/>
      <c r="P1206" s="128"/>
      <c r="Q1206" s="128"/>
      <c r="R1206" s="128"/>
      <c r="S1206" s="128"/>
      <c r="T1206" s="120">
        <f t="shared" si="199"/>
        <v>0</v>
      </c>
      <c r="U1206" s="131"/>
      <c r="V1206" s="131"/>
      <c r="W1206" s="131">
        <f>SUMIFS($F$3:F1206,$D$3:D1206,D1206,$C$3:C1206,"Buy")+SUMIFS($F$3:F1206,$D$3:D1206,D1206,$C$3:C1206,"Coin Deposit",$E$3:E1206,"&lt;&gt;")</f>
        <v>0</v>
      </c>
      <c r="X1206" s="131">
        <f t="shared" si="200"/>
        <v>0</v>
      </c>
      <c r="Y1206" s="131">
        <f>IF($D1206=Y$1,SUMIFS($H$3:$H1206,$G$3:$G1206,Y$1,$C$3:$C1206,"Sell"),0)</f>
        <v>0</v>
      </c>
      <c r="Z1206" s="131">
        <f t="shared" si="201"/>
        <v>0</v>
      </c>
      <c r="AA1206" s="131">
        <f>IF($D1206=AA$1,SUMIFS($H$3:$H1206,$G$3:$G1206,AA$1,$C$3:$C1206,"Sell"),0)</f>
        <v>0</v>
      </c>
      <c r="AB1206" s="131">
        <f t="shared" si="202"/>
        <v>0</v>
      </c>
      <c r="AC1206" s="131">
        <f>SUMIFS('Deductions and Deposits'!$H:$H,'Deductions and Deposits'!$G:$G,D1206,'Deductions and Deposits'!$F:$F,"&lt;="&amp;B1206)+SUMIFS($F$3:F1206,$D$3:D1206,D1206,$C$3:C1206,"Coin Deposit",$E$3:E1206,"")</f>
        <v>0</v>
      </c>
      <c r="AD1206" s="131">
        <f>SUMIFS('Deductions and Deposits'!$D:$D,'Deductions and Deposits'!$C:$C,D1206)+SUMIFS($F:$F,$D:$D,D1206,$C:$C,"Coin Deduction")</f>
        <v>0</v>
      </c>
      <c r="AE1206" s="131">
        <f>Table5[[#This Row],[Column4]]+Table5[[#This Row],[Column14]]+Table5[[#This Row],[Column19]]+Table5[[#This Row],[Column12]]</f>
        <v>0</v>
      </c>
      <c r="AF1206" s="131">
        <f>Table5[[#This Row],[Column5]]+Table5[[#This Row],[Column13]]+Table5[[#This Row],[Column21]]+Table5[[#This Row],[Column18]]</f>
        <v>0</v>
      </c>
      <c r="AG1206" s="131">
        <f t="shared" si="203"/>
        <v>0</v>
      </c>
      <c r="AH1206" s="131">
        <f t="shared" si="204"/>
        <v>0</v>
      </c>
      <c r="AI1206" s="131">
        <f>Table5[[#This Row],[Column17]]-Table5[[#This Row],[Column20]]</f>
        <v>0</v>
      </c>
      <c r="AJ1206" s="131">
        <f t="shared" si="205"/>
        <v>0</v>
      </c>
      <c r="AK1206" s="131">
        <f t="shared" si="209"/>
        <v>0</v>
      </c>
      <c r="AL1206" s="131">
        <f t="shared" si="206"/>
        <v>0</v>
      </c>
      <c r="AM1206" s="131" t="str">
        <f t="shared" si="207"/>
        <v/>
      </c>
      <c r="AN1206" s="131" t="str">
        <f t="shared" ca="1" si="208"/>
        <v/>
      </c>
    </row>
    <row r="1207" spans="1:40" ht="20.25" customHeight="1" x14ac:dyDescent="0.3">
      <c r="A1207" s="127"/>
      <c r="B1207" s="164"/>
      <c r="C1207" s="139"/>
      <c r="D1207" s="140"/>
      <c r="E1207" s="139"/>
      <c r="F1207" s="139"/>
      <c r="G1207" s="140"/>
      <c r="H1207" s="139"/>
      <c r="I1207" s="129"/>
      <c r="L1207" s="128"/>
      <c r="M1207" s="128"/>
      <c r="N1207" s="128"/>
      <c r="O1207" s="128"/>
      <c r="P1207" s="128"/>
      <c r="Q1207" s="128"/>
      <c r="R1207" s="128"/>
      <c r="S1207" s="128"/>
      <c r="T1207" s="120">
        <f t="shared" si="199"/>
        <v>0</v>
      </c>
      <c r="U1207" s="131"/>
      <c r="V1207" s="131"/>
      <c r="W1207" s="131">
        <f>SUMIFS($F$3:F1207,$D$3:D1207,D1207,$C$3:C1207,"Buy")+SUMIFS($F$3:F1207,$D$3:D1207,D1207,$C$3:C1207,"Coin Deposit",$E$3:E1207,"&lt;&gt;")</f>
        <v>0</v>
      </c>
      <c r="X1207" s="131">
        <f t="shared" si="200"/>
        <v>0</v>
      </c>
      <c r="Y1207" s="131">
        <f>IF($D1207=Y$1,SUMIFS($H$3:$H1207,$G$3:$G1207,Y$1,$C$3:$C1207,"Sell"),0)</f>
        <v>0</v>
      </c>
      <c r="Z1207" s="131">
        <f t="shared" si="201"/>
        <v>0</v>
      </c>
      <c r="AA1207" s="131">
        <f>IF($D1207=AA$1,SUMIFS($H$3:$H1207,$G$3:$G1207,AA$1,$C$3:$C1207,"Sell"),0)</f>
        <v>0</v>
      </c>
      <c r="AB1207" s="131">
        <f t="shared" si="202"/>
        <v>0</v>
      </c>
      <c r="AC1207" s="131">
        <f>SUMIFS('Deductions and Deposits'!$H:$H,'Deductions and Deposits'!$G:$G,D1207,'Deductions and Deposits'!$F:$F,"&lt;="&amp;B1207)+SUMIFS($F$3:F1207,$D$3:D1207,D1207,$C$3:C1207,"Coin Deposit",$E$3:E1207,"")</f>
        <v>0</v>
      </c>
      <c r="AD1207" s="131">
        <f>SUMIFS('Deductions and Deposits'!$D:$D,'Deductions and Deposits'!$C:$C,D1207)+SUMIFS($F:$F,$D:$D,D1207,$C:$C,"Coin Deduction")</f>
        <v>0</v>
      </c>
      <c r="AE1207" s="131">
        <f>Table5[[#This Row],[Column4]]+Table5[[#This Row],[Column14]]+Table5[[#This Row],[Column19]]+Table5[[#This Row],[Column12]]</f>
        <v>0</v>
      </c>
      <c r="AF1207" s="131">
        <f>Table5[[#This Row],[Column5]]+Table5[[#This Row],[Column13]]+Table5[[#This Row],[Column21]]+Table5[[#This Row],[Column18]]</f>
        <v>0</v>
      </c>
      <c r="AG1207" s="131">
        <f t="shared" si="203"/>
        <v>0</v>
      </c>
      <c r="AH1207" s="131">
        <f t="shared" si="204"/>
        <v>0</v>
      </c>
      <c r="AI1207" s="131">
        <f>Table5[[#This Row],[Column17]]-Table5[[#This Row],[Column20]]</f>
        <v>0</v>
      </c>
      <c r="AJ1207" s="131">
        <f t="shared" si="205"/>
        <v>0</v>
      </c>
      <c r="AK1207" s="131">
        <f t="shared" si="209"/>
        <v>0</v>
      </c>
      <c r="AL1207" s="131">
        <f t="shared" si="206"/>
        <v>0</v>
      </c>
      <c r="AM1207" s="131" t="str">
        <f t="shared" si="207"/>
        <v/>
      </c>
      <c r="AN1207" s="131" t="str">
        <f t="shared" ca="1" si="208"/>
        <v/>
      </c>
    </row>
    <row r="1208" spans="1:40" ht="20.25" customHeight="1" x14ac:dyDescent="0.3">
      <c r="A1208" s="127"/>
      <c r="B1208" s="164"/>
      <c r="C1208" s="139"/>
      <c r="D1208" s="140"/>
      <c r="E1208" s="139"/>
      <c r="F1208" s="139"/>
      <c r="G1208" s="140"/>
      <c r="H1208" s="139"/>
      <c r="I1208" s="129"/>
      <c r="L1208" s="128"/>
      <c r="M1208" s="128"/>
      <c r="N1208" s="128"/>
      <c r="O1208" s="128"/>
      <c r="P1208" s="128"/>
      <c r="Q1208" s="128"/>
      <c r="R1208" s="128"/>
      <c r="S1208" s="128"/>
      <c r="T1208" s="120">
        <f t="shared" si="199"/>
        <v>0</v>
      </c>
      <c r="U1208" s="131"/>
      <c r="V1208" s="131"/>
      <c r="W1208" s="131">
        <f>SUMIFS($F$3:F1208,$D$3:D1208,D1208,$C$3:C1208,"Buy")+SUMIFS($F$3:F1208,$D$3:D1208,D1208,$C$3:C1208,"Coin Deposit",$E$3:E1208,"&lt;&gt;")</f>
        <v>0</v>
      </c>
      <c r="X1208" s="131">
        <f t="shared" si="200"/>
        <v>0</v>
      </c>
      <c r="Y1208" s="131">
        <f>IF($D1208=Y$1,SUMIFS($H$3:$H1208,$G$3:$G1208,Y$1,$C$3:$C1208,"Sell"),0)</f>
        <v>0</v>
      </c>
      <c r="Z1208" s="131">
        <f t="shared" si="201"/>
        <v>0</v>
      </c>
      <c r="AA1208" s="131">
        <f>IF($D1208=AA$1,SUMIFS($H$3:$H1208,$G$3:$G1208,AA$1,$C$3:$C1208,"Sell"),0)</f>
        <v>0</v>
      </c>
      <c r="AB1208" s="131">
        <f t="shared" si="202"/>
        <v>0</v>
      </c>
      <c r="AC1208" s="131">
        <f>SUMIFS('Deductions and Deposits'!$H:$H,'Deductions and Deposits'!$G:$G,D1208,'Deductions and Deposits'!$F:$F,"&lt;="&amp;B1208)+SUMIFS($F$3:F1208,$D$3:D1208,D1208,$C$3:C1208,"Coin Deposit",$E$3:E1208,"")</f>
        <v>0</v>
      </c>
      <c r="AD1208" s="131">
        <f>SUMIFS('Deductions and Deposits'!$D:$D,'Deductions and Deposits'!$C:$C,D1208)+SUMIFS($F:$F,$D:$D,D1208,$C:$C,"Coin Deduction")</f>
        <v>0</v>
      </c>
      <c r="AE1208" s="131">
        <f>Table5[[#This Row],[Column4]]+Table5[[#This Row],[Column14]]+Table5[[#This Row],[Column19]]+Table5[[#This Row],[Column12]]</f>
        <v>0</v>
      </c>
      <c r="AF1208" s="131">
        <f>Table5[[#This Row],[Column5]]+Table5[[#This Row],[Column13]]+Table5[[#This Row],[Column21]]+Table5[[#This Row],[Column18]]</f>
        <v>0</v>
      </c>
      <c r="AG1208" s="131">
        <f t="shared" si="203"/>
        <v>0</v>
      </c>
      <c r="AH1208" s="131">
        <f t="shared" si="204"/>
        <v>0</v>
      </c>
      <c r="AI1208" s="131">
        <f>Table5[[#This Row],[Column17]]-Table5[[#This Row],[Column20]]</f>
        <v>0</v>
      </c>
      <c r="AJ1208" s="131">
        <f t="shared" si="205"/>
        <v>0</v>
      </c>
      <c r="AK1208" s="131">
        <f t="shared" si="209"/>
        <v>0</v>
      </c>
      <c r="AL1208" s="131">
        <f t="shared" si="206"/>
        <v>0</v>
      </c>
      <c r="AM1208" s="131" t="str">
        <f t="shared" si="207"/>
        <v/>
      </c>
      <c r="AN1208" s="131" t="str">
        <f t="shared" ca="1" si="208"/>
        <v/>
      </c>
    </row>
    <row r="1209" spans="1:40" ht="20.25" customHeight="1" x14ac:dyDescent="0.3">
      <c r="A1209" s="127"/>
      <c r="B1209" s="164"/>
      <c r="C1209" s="139"/>
      <c r="D1209" s="140"/>
      <c r="E1209" s="139"/>
      <c r="F1209" s="139"/>
      <c r="G1209" s="140"/>
      <c r="H1209" s="139"/>
      <c r="I1209" s="129"/>
      <c r="L1209" s="128"/>
      <c r="M1209" s="128"/>
      <c r="N1209" s="128"/>
      <c r="O1209" s="128"/>
      <c r="P1209" s="128"/>
      <c r="Q1209" s="128"/>
      <c r="R1209" s="128"/>
      <c r="S1209" s="128"/>
      <c r="T1209" s="120">
        <f t="shared" si="199"/>
        <v>0</v>
      </c>
      <c r="U1209" s="131"/>
      <c r="V1209" s="131"/>
      <c r="W1209" s="131">
        <f>SUMIFS($F$3:F1209,$D$3:D1209,D1209,$C$3:C1209,"Buy")+SUMIFS($F$3:F1209,$D$3:D1209,D1209,$C$3:C1209,"Coin Deposit",$E$3:E1209,"&lt;&gt;")</f>
        <v>0</v>
      </c>
      <c r="X1209" s="131">
        <f t="shared" si="200"/>
        <v>0</v>
      </c>
      <c r="Y1209" s="131">
        <f>IF($D1209=Y$1,SUMIFS($H$3:$H1209,$G$3:$G1209,Y$1,$C$3:$C1209,"Sell"),0)</f>
        <v>0</v>
      </c>
      <c r="Z1209" s="131">
        <f t="shared" si="201"/>
        <v>0</v>
      </c>
      <c r="AA1209" s="131">
        <f>IF($D1209=AA$1,SUMIFS($H$3:$H1209,$G$3:$G1209,AA$1,$C$3:$C1209,"Sell"),0)</f>
        <v>0</v>
      </c>
      <c r="AB1209" s="131">
        <f t="shared" si="202"/>
        <v>0</v>
      </c>
      <c r="AC1209" s="131">
        <f>SUMIFS('Deductions and Deposits'!$H:$H,'Deductions and Deposits'!$G:$G,D1209,'Deductions and Deposits'!$F:$F,"&lt;="&amp;B1209)+SUMIFS($F$3:F1209,$D$3:D1209,D1209,$C$3:C1209,"Coin Deposit",$E$3:E1209,"")</f>
        <v>0</v>
      </c>
      <c r="AD1209" s="131">
        <f>SUMIFS('Deductions and Deposits'!$D:$D,'Deductions and Deposits'!$C:$C,D1209)+SUMIFS($F:$F,$D:$D,D1209,$C:$C,"Coin Deduction")</f>
        <v>0</v>
      </c>
      <c r="AE1209" s="131">
        <f>Table5[[#This Row],[Column4]]+Table5[[#This Row],[Column14]]+Table5[[#This Row],[Column19]]+Table5[[#This Row],[Column12]]</f>
        <v>0</v>
      </c>
      <c r="AF1209" s="131">
        <f>Table5[[#This Row],[Column5]]+Table5[[#This Row],[Column13]]+Table5[[#This Row],[Column21]]+Table5[[#This Row],[Column18]]</f>
        <v>0</v>
      </c>
      <c r="AG1209" s="131">
        <f t="shared" si="203"/>
        <v>0</v>
      </c>
      <c r="AH1209" s="131">
        <f t="shared" si="204"/>
        <v>0</v>
      </c>
      <c r="AI1209" s="131">
        <f>Table5[[#This Row],[Column17]]-Table5[[#This Row],[Column20]]</f>
        <v>0</v>
      </c>
      <c r="AJ1209" s="131">
        <f t="shared" si="205"/>
        <v>0</v>
      </c>
      <c r="AK1209" s="131">
        <f t="shared" si="209"/>
        <v>0</v>
      </c>
      <c r="AL1209" s="131">
        <f t="shared" si="206"/>
        <v>0</v>
      </c>
      <c r="AM1209" s="131" t="str">
        <f t="shared" si="207"/>
        <v/>
      </c>
      <c r="AN1209" s="131" t="str">
        <f t="shared" ca="1" si="208"/>
        <v/>
      </c>
    </row>
    <row r="1210" spans="1:40" ht="20.25" customHeight="1" x14ac:dyDescent="0.3">
      <c r="A1210" s="127"/>
      <c r="B1210" s="164"/>
      <c r="C1210" s="139"/>
      <c r="D1210" s="140"/>
      <c r="E1210" s="139"/>
      <c r="F1210" s="139"/>
      <c r="G1210" s="140"/>
      <c r="H1210" s="139"/>
      <c r="I1210" s="129"/>
      <c r="L1210" s="128"/>
      <c r="M1210" s="128"/>
      <c r="N1210" s="128"/>
      <c r="O1210" s="128"/>
      <c r="P1210" s="128"/>
      <c r="Q1210" s="128"/>
      <c r="R1210" s="128"/>
      <c r="S1210" s="128"/>
      <c r="T1210" s="120">
        <f t="shared" si="199"/>
        <v>0</v>
      </c>
      <c r="U1210" s="131"/>
      <c r="V1210" s="131"/>
      <c r="W1210" s="131">
        <f>SUMIFS($F$3:F1210,$D$3:D1210,D1210,$C$3:C1210,"Buy")+SUMIFS($F$3:F1210,$D$3:D1210,D1210,$C$3:C1210,"Coin Deposit",$E$3:E1210,"&lt;&gt;")</f>
        <v>0</v>
      </c>
      <c r="X1210" s="131">
        <f t="shared" si="200"/>
        <v>0</v>
      </c>
      <c r="Y1210" s="131">
        <f>IF($D1210=Y$1,SUMIFS($H$3:$H1210,$G$3:$G1210,Y$1,$C$3:$C1210,"Sell"),0)</f>
        <v>0</v>
      </c>
      <c r="Z1210" s="131">
        <f t="shared" si="201"/>
        <v>0</v>
      </c>
      <c r="AA1210" s="131">
        <f>IF($D1210=AA$1,SUMIFS($H$3:$H1210,$G$3:$G1210,AA$1,$C$3:$C1210,"Sell"),0)</f>
        <v>0</v>
      </c>
      <c r="AB1210" s="131">
        <f t="shared" si="202"/>
        <v>0</v>
      </c>
      <c r="AC1210" s="131">
        <f>SUMIFS('Deductions and Deposits'!$H:$H,'Deductions and Deposits'!$G:$G,D1210,'Deductions and Deposits'!$F:$F,"&lt;="&amp;B1210)+SUMIFS($F$3:F1210,$D$3:D1210,D1210,$C$3:C1210,"Coin Deposit",$E$3:E1210,"")</f>
        <v>0</v>
      </c>
      <c r="AD1210" s="131">
        <f>SUMIFS('Deductions and Deposits'!$D:$D,'Deductions and Deposits'!$C:$C,D1210)+SUMIFS($F:$F,$D:$D,D1210,$C:$C,"Coin Deduction")</f>
        <v>0</v>
      </c>
      <c r="AE1210" s="131">
        <f>Table5[[#This Row],[Column4]]+Table5[[#This Row],[Column14]]+Table5[[#This Row],[Column19]]+Table5[[#This Row],[Column12]]</f>
        <v>0</v>
      </c>
      <c r="AF1210" s="131">
        <f>Table5[[#This Row],[Column5]]+Table5[[#This Row],[Column13]]+Table5[[#This Row],[Column21]]+Table5[[#This Row],[Column18]]</f>
        <v>0</v>
      </c>
      <c r="AG1210" s="131">
        <f t="shared" si="203"/>
        <v>0</v>
      </c>
      <c r="AH1210" s="131">
        <f t="shared" si="204"/>
        <v>0</v>
      </c>
      <c r="AI1210" s="131">
        <f>Table5[[#This Row],[Column17]]-Table5[[#This Row],[Column20]]</f>
        <v>0</v>
      </c>
      <c r="AJ1210" s="131">
        <f t="shared" si="205"/>
        <v>0</v>
      </c>
      <c r="AK1210" s="131">
        <f t="shared" si="209"/>
        <v>0</v>
      </c>
      <c r="AL1210" s="131">
        <f t="shared" si="206"/>
        <v>0</v>
      </c>
      <c r="AM1210" s="131" t="str">
        <f t="shared" si="207"/>
        <v/>
      </c>
      <c r="AN1210" s="131" t="str">
        <f t="shared" ca="1" si="208"/>
        <v/>
      </c>
    </row>
    <row r="1211" spans="1:40" ht="20.25" customHeight="1" x14ac:dyDescent="0.3">
      <c r="A1211" s="127"/>
      <c r="B1211" s="164"/>
      <c r="C1211" s="139"/>
      <c r="D1211" s="140"/>
      <c r="E1211" s="139"/>
      <c r="F1211" s="139"/>
      <c r="G1211" s="140"/>
      <c r="H1211" s="139"/>
      <c r="I1211" s="129"/>
      <c r="L1211" s="128"/>
      <c r="M1211" s="128"/>
      <c r="N1211" s="128"/>
      <c r="O1211" s="128"/>
      <c r="P1211" s="128"/>
      <c r="Q1211" s="128"/>
      <c r="R1211" s="128"/>
      <c r="S1211" s="128"/>
      <c r="T1211" s="120">
        <f t="shared" si="199"/>
        <v>0</v>
      </c>
      <c r="U1211" s="131"/>
      <c r="V1211" s="131"/>
      <c r="W1211" s="131">
        <f>SUMIFS($F$3:F1211,$D$3:D1211,D1211,$C$3:C1211,"Buy")+SUMIFS($F$3:F1211,$D$3:D1211,D1211,$C$3:C1211,"Coin Deposit",$E$3:E1211,"&lt;&gt;")</f>
        <v>0</v>
      </c>
      <c r="X1211" s="131">
        <f t="shared" si="200"/>
        <v>0</v>
      </c>
      <c r="Y1211" s="131">
        <f>IF($D1211=Y$1,SUMIFS($H$3:$H1211,$G$3:$G1211,Y$1,$C$3:$C1211,"Sell"),0)</f>
        <v>0</v>
      </c>
      <c r="Z1211" s="131">
        <f t="shared" si="201"/>
        <v>0</v>
      </c>
      <c r="AA1211" s="131">
        <f>IF($D1211=AA$1,SUMIFS($H$3:$H1211,$G$3:$G1211,AA$1,$C$3:$C1211,"Sell"),0)</f>
        <v>0</v>
      </c>
      <c r="AB1211" s="131">
        <f t="shared" si="202"/>
        <v>0</v>
      </c>
      <c r="AC1211" s="131">
        <f>SUMIFS('Deductions and Deposits'!$H:$H,'Deductions and Deposits'!$G:$G,D1211,'Deductions and Deposits'!$F:$F,"&lt;="&amp;B1211)+SUMIFS($F$3:F1211,$D$3:D1211,D1211,$C$3:C1211,"Coin Deposit",$E$3:E1211,"")</f>
        <v>0</v>
      </c>
      <c r="AD1211" s="131">
        <f>SUMIFS('Deductions and Deposits'!$D:$D,'Deductions and Deposits'!$C:$C,D1211)+SUMIFS($F:$F,$D:$D,D1211,$C:$C,"Coin Deduction")</f>
        <v>0</v>
      </c>
      <c r="AE1211" s="131">
        <f>Table5[[#This Row],[Column4]]+Table5[[#This Row],[Column14]]+Table5[[#This Row],[Column19]]+Table5[[#This Row],[Column12]]</f>
        <v>0</v>
      </c>
      <c r="AF1211" s="131">
        <f>Table5[[#This Row],[Column5]]+Table5[[#This Row],[Column13]]+Table5[[#This Row],[Column21]]+Table5[[#This Row],[Column18]]</f>
        <v>0</v>
      </c>
      <c r="AG1211" s="131">
        <f t="shared" si="203"/>
        <v>0</v>
      </c>
      <c r="AH1211" s="131">
        <f t="shared" si="204"/>
        <v>0</v>
      </c>
      <c r="AI1211" s="131">
        <f>Table5[[#This Row],[Column17]]-Table5[[#This Row],[Column20]]</f>
        <v>0</v>
      </c>
      <c r="AJ1211" s="131">
        <f t="shared" si="205"/>
        <v>0</v>
      </c>
      <c r="AK1211" s="131">
        <f t="shared" si="209"/>
        <v>0</v>
      </c>
      <c r="AL1211" s="131">
        <f t="shared" si="206"/>
        <v>0</v>
      </c>
      <c r="AM1211" s="131" t="str">
        <f t="shared" si="207"/>
        <v/>
      </c>
      <c r="AN1211" s="131" t="str">
        <f t="shared" ca="1" si="208"/>
        <v/>
      </c>
    </row>
    <row r="1212" spans="1:40" ht="20.25" customHeight="1" x14ac:dyDescent="0.3">
      <c r="A1212" s="127"/>
      <c r="B1212" s="164"/>
      <c r="C1212" s="139"/>
      <c r="D1212" s="140"/>
      <c r="E1212" s="139"/>
      <c r="F1212" s="139"/>
      <c r="G1212" s="140"/>
      <c r="H1212" s="139"/>
      <c r="I1212" s="129"/>
      <c r="L1212" s="128"/>
      <c r="M1212" s="128"/>
      <c r="N1212" s="128"/>
      <c r="O1212" s="128"/>
      <c r="P1212" s="128"/>
      <c r="Q1212" s="128"/>
      <c r="R1212" s="128"/>
      <c r="S1212" s="128"/>
      <c r="T1212" s="120">
        <f t="shared" si="199"/>
        <v>0</v>
      </c>
      <c r="U1212" s="131"/>
      <c r="V1212" s="131"/>
      <c r="W1212" s="131">
        <f>SUMIFS($F$3:F1212,$D$3:D1212,D1212,$C$3:C1212,"Buy")+SUMIFS($F$3:F1212,$D$3:D1212,D1212,$C$3:C1212,"Coin Deposit",$E$3:E1212,"&lt;&gt;")</f>
        <v>0</v>
      </c>
      <c r="X1212" s="131">
        <f t="shared" si="200"/>
        <v>0</v>
      </c>
      <c r="Y1212" s="131">
        <f>IF($D1212=Y$1,SUMIFS($H$3:$H1212,$G$3:$G1212,Y$1,$C$3:$C1212,"Sell"),0)</f>
        <v>0</v>
      </c>
      <c r="Z1212" s="131">
        <f t="shared" si="201"/>
        <v>0</v>
      </c>
      <c r="AA1212" s="131">
        <f>IF($D1212=AA$1,SUMIFS($H$3:$H1212,$G$3:$G1212,AA$1,$C$3:$C1212,"Sell"),0)</f>
        <v>0</v>
      </c>
      <c r="AB1212" s="131">
        <f t="shared" si="202"/>
        <v>0</v>
      </c>
      <c r="AC1212" s="131">
        <f>SUMIFS('Deductions and Deposits'!$H:$H,'Deductions and Deposits'!$G:$G,D1212,'Deductions and Deposits'!$F:$F,"&lt;="&amp;B1212)+SUMIFS($F$3:F1212,$D$3:D1212,D1212,$C$3:C1212,"Coin Deposit",$E$3:E1212,"")</f>
        <v>0</v>
      </c>
      <c r="AD1212" s="131">
        <f>SUMIFS('Deductions and Deposits'!$D:$D,'Deductions and Deposits'!$C:$C,D1212)+SUMIFS($F:$F,$D:$D,D1212,$C:$C,"Coin Deduction")</f>
        <v>0</v>
      </c>
      <c r="AE1212" s="131">
        <f>Table5[[#This Row],[Column4]]+Table5[[#This Row],[Column14]]+Table5[[#This Row],[Column19]]+Table5[[#This Row],[Column12]]</f>
        <v>0</v>
      </c>
      <c r="AF1212" s="131">
        <f>Table5[[#This Row],[Column5]]+Table5[[#This Row],[Column13]]+Table5[[#This Row],[Column21]]+Table5[[#This Row],[Column18]]</f>
        <v>0</v>
      </c>
      <c r="AG1212" s="131">
        <f t="shared" si="203"/>
        <v>0</v>
      </c>
      <c r="AH1212" s="131">
        <f t="shared" si="204"/>
        <v>0</v>
      </c>
      <c r="AI1212" s="131">
        <f>Table5[[#This Row],[Column17]]-Table5[[#This Row],[Column20]]</f>
        <v>0</v>
      </c>
      <c r="AJ1212" s="131">
        <f t="shared" si="205"/>
        <v>0</v>
      </c>
      <c r="AK1212" s="131">
        <f t="shared" si="209"/>
        <v>0</v>
      </c>
      <c r="AL1212" s="131">
        <f t="shared" si="206"/>
        <v>0</v>
      </c>
      <c r="AM1212" s="131" t="str">
        <f t="shared" si="207"/>
        <v/>
      </c>
      <c r="AN1212" s="131" t="str">
        <f t="shared" ca="1" si="208"/>
        <v/>
      </c>
    </row>
    <row r="1213" spans="1:40" ht="20.25" customHeight="1" x14ac:dyDescent="0.3">
      <c r="A1213" s="127"/>
      <c r="B1213" s="164"/>
      <c r="C1213" s="139"/>
      <c r="D1213" s="140"/>
      <c r="E1213" s="139"/>
      <c r="F1213" s="139"/>
      <c r="G1213" s="140"/>
      <c r="H1213" s="139"/>
      <c r="I1213" s="129"/>
      <c r="L1213" s="128"/>
      <c r="M1213" s="128"/>
      <c r="N1213" s="128"/>
      <c r="O1213" s="128"/>
      <c r="P1213" s="128"/>
      <c r="Q1213" s="128"/>
      <c r="R1213" s="128"/>
      <c r="S1213" s="128"/>
      <c r="T1213" s="120">
        <f t="shared" si="199"/>
        <v>0</v>
      </c>
      <c r="U1213" s="131"/>
      <c r="V1213" s="131"/>
      <c r="W1213" s="131">
        <f>SUMIFS($F$3:F1213,$D$3:D1213,D1213,$C$3:C1213,"Buy")+SUMIFS($F$3:F1213,$D$3:D1213,D1213,$C$3:C1213,"Coin Deposit",$E$3:E1213,"&lt;&gt;")</f>
        <v>0</v>
      </c>
      <c r="X1213" s="131">
        <f t="shared" si="200"/>
        <v>0</v>
      </c>
      <c r="Y1213" s="131">
        <f>IF($D1213=Y$1,SUMIFS($H$3:$H1213,$G$3:$G1213,Y$1,$C$3:$C1213,"Sell"),0)</f>
        <v>0</v>
      </c>
      <c r="Z1213" s="131">
        <f t="shared" si="201"/>
        <v>0</v>
      </c>
      <c r="AA1213" s="131">
        <f>IF($D1213=AA$1,SUMIFS($H$3:$H1213,$G$3:$G1213,AA$1,$C$3:$C1213,"Sell"),0)</f>
        <v>0</v>
      </c>
      <c r="AB1213" s="131">
        <f t="shared" si="202"/>
        <v>0</v>
      </c>
      <c r="AC1213" s="131">
        <f>SUMIFS('Deductions and Deposits'!$H:$H,'Deductions and Deposits'!$G:$G,D1213,'Deductions and Deposits'!$F:$F,"&lt;="&amp;B1213)+SUMIFS($F$3:F1213,$D$3:D1213,D1213,$C$3:C1213,"Coin Deposit",$E$3:E1213,"")</f>
        <v>0</v>
      </c>
      <c r="AD1213" s="131">
        <f>SUMIFS('Deductions and Deposits'!$D:$D,'Deductions and Deposits'!$C:$C,D1213)+SUMIFS($F:$F,$D:$D,D1213,$C:$C,"Coin Deduction")</f>
        <v>0</v>
      </c>
      <c r="AE1213" s="131">
        <f>Table5[[#This Row],[Column4]]+Table5[[#This Row],[Column14]]+Table5[[#This Row],[Column19]]+Table5[[#This Row],[Column12]]</f>
        <v>0</v>
      </c>
      <c r="AF1213" s="131">
        <f>Table5[[#This Row],[Column5]]+Table5[[#This Row],[Column13]]+Table5[[#This Row],[Column21]]+Table5[[#This Row],[Column18]]</f>
        <v>0</v>
      </c>
      <c r="AG1213" s="131">
        <f t="shared" si="203"/>
        <v>0</v>
      </c>
      <c r="AH1213" s="131">
        <f t="shared" si="204"/>
        <v>0</v>
      </c>
      <c r="AI1213" s="131">
        <f>Table5[[#This Row],[Column17]]-Table5[[#This Row],[Column20]]</f>
        <v>0</v>
      </c>
      <c r="AJ1213" s="131">
        <f t="shared" si="205"/>
        <v>0</v>
      </c>
      <c r="AK1213" s="131">
        <f t="shared" si="209"/>
        <v>0</v>
      </c>
      <c r="AL1213" s="131">
        <f t="shared" si="206"/>
        <v>0</v>
      </c>
      <c r="AM1213" s="131" t="str">
        <f t="shared" si="207"/>
        <v/>
      </c>
      <c r="AN1213" s="131" t="str">
        <f t="shared" ca="1" si="208"/>
        <v/>
      </c>
    </row>
    <row r="1214" spans="1:40" ht="20.25" customHeight="1" x14ac:dyDescent="0.3">
      <c r="A1214" s="127"/>
      <c r="B1214" s="164"/>
      <c r="C1214" s="139"/>
      <c r="D1214" s="140"/>
      <c r="E1214" s="139"/>
      <c r="F1214" s="139"/>
      <c r="G1214" s="140"/>
      <c r="H1214" s="139"/>
      <c r="I1214" s="129"/>
      <c r="L1214" s="128"/>
      <c r="M1214" s="128"/>
      <c r="N1214" s="128"/>
      <c r="O1214" s="128"/>
      <c r="P1214" s="128"/>
      <c r="Q1214" s="128"/>
      <c r="R1214" s="128"/>
      <c r="S1214" s="128"/>
      <c r="T1214" s="120">
        <f t="shared" si="199"/>
        <v>0</v>
      </c>
      <c r="U1214" s="131"/>
      <c r="V1214" s="131"/>
      <c r="W1214" s="131">
        <f>SUMIFS($F$3:F1214,$D$3:D1214,D1214,$C$3:C1214,"Buy")+SUMIFS($F$3:F1214,$D$3:D1214,D1214,$C$3:C1214,"Coin Deposit",$E$3:E1214,"&lt;&gt;")</f>
        <v>0</v>
      </c>
      <c r="X1214" s="131">
        <f t="shared" si="200"/>
        <v>0</v>
      </c>
      <c r="Y1214" s="131">
        <f>IF($D1214=Y$1,SUMIFS($H$3:$H1214,$G$3:$G1214,Y$1,$C$3:$C1214,"Sell"),0)</f>
        <v>0</v>
      </c>
      <c r="Z1214" s="131">
        <f t="shared" si="201"/>
        <v>0</v>
      </c>
      <c r="AA1214" s="131">
        <f>IF($D1214=AA$1,SUMIFS($H$3:$H1214,$G$3:$G1214,AA$1,$C$3:$C1214,"Sell"),0)</f>
        <v>0</v>
      </c>
      <c r="AB1214" s="131">
        <f t="shared" si="202"/>
        <v>0</v>
      </c>
      <c r="AC1214" s="131">
        <f>SUMIFS('Deductions and Deposits'!$H:$H,'Deductions and Deposits'!$G:$G,D1214,'Deductions and Deposits'!$F:$F,"&lt;="&amp;B1214)+SUMIFS($F$3:F1214,$D$3:D1214,D1214,$C$3:C1214,"Coin Deposit",$E$3:E1214,"")</f>
        <v>0</v>
      </c>
      <c r="AD1214" s="131">
        <f>SUMIFS('Deductions and Deposits'!$D:$D,'Deductions and Deposits'!$C:$C,D1214)+SUMIFS($F:$F,$D:$D,D1214,$C:$C,"Coin Deduction")</f>
        <v>0</v>
      </c>
      <c r="AE1214" s="131">
        <f>Table5[[#This Row],[Column4]]+Table5[[#This Row],[Column14]]+Table5[[#This Row],[Column19]]+Table5[[#This Row],[Column12]]</f>
        <v>0</v>
      </c>
      <c r="AF1214" s="131">
        <f>Table5[[#This Row],[Column5]]+Table5[[#This Row],[Column13]]+Table5[[#This Row],[Column21]]+Table5[[#This Row],[Column18]]</f>
        <v>0</v>
      </c>
      <c r="AG1214" s="131">
        <f t="shared" si="203"/>
        <v>0</v>
      </c>
      <c r="AH1214" s="131">
        <f t="shared" si="204"/>
        <v>0</v>
      </c>
      <c r="AI1214" s="131">
        <f>Table5[[#This Row],[Column17]]-Table5[[#This Row],[Column20]]</f>
        <v>0</v>
      </c>
      <c r="AJ1214" s="131">
        <f t="shared" si="205"/>
        <v>0</v>
      </c>
      <c r="AK1214" s="131">
        <f t="shared" si="209"/>
        <v>0</v>
      </c>
      <c r="AL1214" s="131">
        <f t="shared" si="206"/>
        <v>0</v>
      </c>
      <c r="AM1214" s="131" t="str">
        <f t="shared" si="207"/>
        <v/>
      </c>
      <c r="AN1214" s="131" t="str">
        <f t="shared" ca="1" si="208"/>
        <v/>
      </c>
    </row>
    <row r="1215" spans="1:40" ht="20.25" customHeight="1" x14ac:dyDescent="0.3">
      <c r="A1215" s="127"/>
      <c r="B1215" s="164"/>
      <c r="C1215" s="139"/>
      <c r="D1215" s="140"/>
      <c r="E1215" s="139"/>
      <c r="F1215" s="139"/>
      <c r="G1215" s="140"/>
      <c r="H1215" s="139"/>
      <c r="I1215" s="129"/>
      <c r="L1215" s="128"/>
      <c r="M1215" s="128"/>
      <c r="N1215" s="128"/>
      <c r="O1215" s="128"/>
      <c r="P1215" s="128"/>
      <c r="Q1215" s="128"/>
      <c r="R1215" s="128"/>
      <c r="S1215" s="128"/>
      <c r="T1215" s="120">
        <f t="shared" si="199"/>
        <v>0</v>
      </c>
      <c r="U1215" s="131"/>
      <c r="V1215" s="131"/>
      <c r="W1215" s="131">
        <f>SUMIFS($F$3:F1215,$D$3:D1215,D1215,$C$3:C1215,"Buy")+SUMIFS($F$3:F1215,$D$3:D1215,D1215,$C$3:C1215,"Coin Deposit",$E$3:E1215,"&lt;&gt;")</f>
        <v>0</v>
      </c>
      <c r="X1215" s="131">
        <f t="shared" si="200"/>
        <v>0</v>
      </c>
      <c r="Y1215" s="131">
        <f>IF($D1215=Y$1,SUMIFS($H$3:$H1215,$G$3:$G1215,Y$1,$C$3:$C1215,"Sell"),0)</f>
        <v>0</v>
      </c>
      <c r="Z1215" s="131">
        <f t="shared" si="201"/>
        <v>0</v>
      </c>
      <c r="AA1215" s="131">
        <f>IF($D1215=AA$1,SUMIFS($H$3:$H1215,$G$3:$G1215,AA$1,$C$3:$C1215,"Sell"),0)</f>
        <v>0</v>
      </c>
      <c r="AB1215" s="131">
        <f t="shared" si="202"/>
        <v>0</v>
      </c>
      <c r="AC1215" s="131">
        <f>SUMIFS('Deductions and Deposits'!$H:$H,'Deductions and Deposits'!$G:$G,D1215,'Deductions and Deposits'!$F:$F,"&lt;="&amp;B1215)+SUMIFS($F$3:F1215,$D$3:D1215,D1215,$C$3:C1215,"Coin Deposit",$E$3:E1215,"")</f>
        <v>0</v>
      </c>
      <c r="AD1215" s="131">
        <f>SUMIFS('Deductions and Deposits'!$D:$D,'Deductions and Deposits'!$C:$C,D1215)+SUMIFS($F:$F,$D:$D,D1215,$C:$C,"Coin Deduction")</f>
        <v>0</v>
      </c>
      <c r="AE1215" s="131">
        <f>Table5[[#This Row],[Column4]]+Table5[[#This Row],[Column14]]+Table5[[#This Row],[Column19]]+Table5[[#This Row],[Column12]]</f>
        <v>0</v>
      </c>
      <c r="AF1215" s="131">
        <f>Table5[[#This Row],[Column5]]+Table5[[#This Row],[Column13]]+Table5[[#This Row],[Column21]]+Table5[[#This Row],[Column18]]</f>
        <v>0</v>
      </c>
      <c r="AG1215" s="131">
        <f t="shared" si="203"/>
        <v>0</v>
      </c>
      <c r="AH1215" s="131">
        <f t="shared" si="204"/>
        <v>0</v>
      </c>
      <c r="AI1215" s="131">
        <f>Table5[[#This Row],[Column17]]-Table5[[#This Row],[Column20]]</f>
        <v>0</v>
      </c>
      <c r="AJ1215" s="131">
        <f t="shared" si="205"/>
        <v>0</v>
      </c>
      <c r="AK1215" s="131">
        <f t="shared" si="209"/>
        <v>0</v>
      </c>
      <c r="AL1215" s="131">
        <f t="shared" si="206"/>
        <v>0</v>
      </c>
      <c r="AM1215" s="131" t="str">
        <f t="shared" si="207"/>
        <v/>
      </c>
      <c r="AN1215" s="131" t="str">
        <f t="shared" ca="1" si="208"/>
        <v/>
      </c>
    </row>
    <row r="1216" spans="1:40" ht="20.25" customHeight="1" x14ac:dyDescent="0.3">
      <c r="A1216" s="127"/>
      <c r="B1216" s="164"/>
      <c r="C1216" s="139"/>
      <c r="D1216" s="140"/>
      <c r="E1216" s="139"/>
      <c r="F1216" s="139"/>
      <c r="G1216" s="140"/>
      <c r="H1216" s="139"/>
      <c r="I1216" s="129"/>
      <c r="L1216" s="128"/>
      <c r="M1216" s="128"/>
      <c r="N1216" s="128"/>
      <c r="O1216" s="128"/>
      <c r="P1216" s="128"/>
      <c r="Q1216" s="128"/>
      <c r="R1216" s="128"/>
      <c r="S1216" s="128"/>
      <c r="T1216" s="120">
        <f t="shared" si="199"/>
        <v>0</v>
      </c>
      <c r="U1216" s="131"/>
      <c r="V1216" s="131"/>
      <c r="W1216" s="131">
        <f>SUMIFS($F$3:F1216,$D$3:D1216,D1216,$C$3:C1216,"Buy")+SUMIFS($F$3:F1216,$D$3:D1216,D1216,$C$3:C1216,"Coin Deposit",$E$3:E1216,"&lt;&gt;")</f>
        <v>0</v>
      </c>
      <c r="X1216" s="131">
        <f t="shared" si="200"/>
        <v>0</v>
      </c>
      <c r="Y1216" s="131">
        <f>IF($D1216=Y$1,SUMIFS($H$3:$H1216,$G$3:$G1216,Y$1,$C$3:$C1216,"Sell"),0)</f>
        <v>0</v>
      </c>
      <c r="Z1216" s="131">
        <f t="shared" si="201"/>
        <v>0</v>
      </c>
      <c r="AA1216" s="131">
        <f>IF($D1216=AA$1,SUMIFS($H$3:$H1216,$G$3:$G1216,AA$1,$C$3:$C1216,"Sell"),0)</f>
        <v>0</v>
      </c>
      <c r="AB1216" s="131">
        <f t="shared" si="202"/>
        <v>0</v>
      </c>
      <c r="AC1216" s="131">
        <f>SUMIFS('Deductions and Deposits'!$H:$H,'Deductions and Deposits'!$G:$G,D1216,'Deductions and Deposits'!$F:$F,"&lt;="&amp;B1216)+SUMIFS($F$3:F1216,$D$3:D1216,D1216,$C$3:C1216,"Coin Deposit",$E$3:E1216,"")</f>
        <v>0</v>
      </c>
      <c r="AD1216" s="131">
        <f>SUMIFS('Deductions and Deposits'!$D:$D,'Deductions and Deposits'!$C:$C,D1216)+SUMIFS($F:$F,$D:$D,D1216,$C:$C,"Coin Deduction")</f>
        <v>0</v>
      </c>
      <c r="AE1216" s="131">
        <f>Table5[[#This Row],[Column4]]+Table5[[#This Row],[Column14]]+Table5[[#This Row],[Column19]]+Table5[[#This Row],[Column12]]</f>
        <v>0</v>
      </c>
      <c r="AF1216" s="131">
        <f>Table5[[#This Row],[Column5]]+Table5[[#This Row],[Column13]]+Table5[[#This Row],[Column21]]+Table5[[#This Row],[Column18]]</f>
        <v>0</v>
      </c>
      <c r="AG1216" s="131">
        <f t="shared" si="203"/>
        <v>0</v>
      </c>
      <c r="AH1216" s="131">
        <f t="shared" si="204"/>
        <v>0</v>
      </c>
      <c r="AI1216" s="131">
        <f>Table5[[#This Row],[Column17]]-Table5[[#This Row],[Column20]]</f>
        <v>0</v>
      </c>
      <c r="AJ1216" s="131">
        <f t="shared" si="205"/>
        <v>0</v>
      </c>
      <c r="AK1216" s="131">
        <f t="shared" si="209"/>
        <v>0</v>
      </c>
      <c r="AL1216" s="131">
        <f t="shared" si="206"/>
        <v>0</v>
      </c>
      <c r="AM1216" s="131" t="str">
        <f t="shared" si="207"/>
        <v/>
      </c>
      <c r="AN1216" s="131" t="str">
        <f t="shared" ca="1" si="208"/>
        <v/>
      </c>
    </row>
    <row r="1217" spans="1:40" ht="20.25" customHeight="1" x14ac:dyDescent="0.3">
      <c r="A1217" s="127"/>
      <c r="B1217" s="164"/>
      <c r="C1217" s="139"/>
      <c r="D1217" s="140"/>
      <c r="E1217" s="139"/>
      <c r="F1217" s="139"/>
      <c r="G1217" s="140"/>
      <c r="H1217" s="139"/>
      <c r="I1217" s="129"/>
      <c r="L1217" s="128"/>
      <c r="M1217" s="128"/>
      <c r="N1217" s="128"/>
      <c r="O1217" s="128"/>
      <c r="P1217" s="128"/>
      <c r="Q1217" s="128"/>
      <c r="R1217" s="128"/>
      <c r="S1217" s="128"/>
      <c r="T1217" s="120">
        <f t="shared" si="199"/>
        <v>0</v>
      </c>
      <c r="U1217" s="131"/>
      <c r="V1217" s="131"/>
      <c r="W1217" s="131">
        <f>SUMIFS($F$3:F1217,$D$3:D1217,D1217,$C$3:C1217,"Buy")+SUMIFS($F$3:F1217,$D$3:D1217,D1217,$C$3:C1217,"Coin Deposit",$E$3:E1217,"&lt;&gt;")</f>
        <v>0</v>
      </c>
      <c r="X1217" s="131">
        <f t="shared" si="200"/>
        <v>0</v>
      </c>
      <c r="Y1217" s="131">
        <f>IF($D1217=Y$1,SUMIFS($H$3:$H1217,$G$3:$G1217,Y$1,$C$3:$C1217,"Sell"),0)</f>
        <v>0</v>
      </c>
      <c r="Z1217" s="131">
        <f t="shared" si="201"/>
        <v>0</v>
      </c>
      <c r="AA1217" s="131">
        <f>IF($D1217=AA$1,SUMIFS($H$3:$H1217,$G$3:$G1217,AA$1,$C$3:$C1217,"Sell"),0)</f>
        <v>0</v>
      </c>
      <c r="AB1217" s="131">
        <f t="shared" si="202"/>
        <v>0</v>
      </c>
      <c r="AC1217" s="131">
        <f>SUMIFS('Deductions and Deposits'!$H:$H,'Deductions and Deposits'!$G:$G,D1217,'Deductions and Deposits'!$F:$F,"&lt;="&amp;B1217)+SUMIFS($F$3:F1217,$D$3:D1217,D1217,$C$3:C1217,"Coin Deposit",$E$3:E1217,"")</f>
        <v>0</v>
      </c>
      <c r="AD1217" s="131">
        <f>SUMIFS('Deductions and Deposits'!$D:$D,'Deductions and Deposits'!$C:$C,D1217)+SUMIFS($F:$F,$D:$D,D1217,$C:$C,"Coin Deduction")</f>
        <v>0</v>
      </c>
      <c r="AE1217" s="131">
        <f>Table5[[#This Row],[Column4]]+Table5[[#This Row],[Column14]]+Table5[[#This Row],[Column19]]+Table5[[#This Row],[Column12]]</f>
        <v>0</v>
      </c>
      <c r="AF1217" s="131">
        <f>Table5[[#This Row],[Column5]]+Table5[[#This Row],[Column13]]+Table5[[#This Row],[Column21]]+Table5[[#This Row],[Column18]]</f>
        <v>0</v>
      </c>
      <c r="AG1217" s="131">
        <f t="shared" si="203"/>
        <v>0</v>
      </c>
      <c r="AH1217" s="131">
        <f t="shared" si="204"/>
        <v>0</v>
      </c>
      <c r="AI1217" s="131">
        <f>Table5[[#This Row],[Column17]]-Table5[[#This Row],[Column20]]</f>
        <v>0</v>
      </c>
      <c r="AJ1217" s="131">
        <f t="shared" si="205"/>
        <v>0</v>
      </c>
      <c r="AK1217" s="131">
        <f t="shared" si="209"/>
        <v>0</v>
      </c>
      <c r="AL1217" s="131">
        <f t="shared" si="206"/>
        <v>0</v>
      </c>
      <c r="AM1217" s="131" t="str">
        <f t="shared" si="207"/>
        <v/>
      </c>
      <c r="AN1217" s="131" t="str">
        <f t="shared" ca="1" si="208"/>
        <v/>
      </c>
    </row>
    <row r="1218" spans="1:40" ht="20.25" customHeight="1" x14ac:dyDescent="0.3">
      <c r="A1218" s="127"/>
      <c r="B1218" s="164"/>
      <c r="C1218" s="139"/>
      <c r="D1218" s="140"/>
      <c r="E1218" s="139"/>
      <c r="F1218" s="139"/>
      <c r="G1218" s="140"/>
      <c r="H1218" s="139"/>
      <c r="I1218" s="129"/>
      <c r="L1218" s="128"/>
      <c r="M1218" s="128"/>
      <c r="N1218" s="128"/>
      <c r="O1218" s="128"/>
      <c r="P1218" s="128"/>
      <c r="Q1218" s="128"/>
      <c r="R1218" s="128"/>
      <c r="S1218" s="128"/>
      <c r="T1218" s="120">
        <f t="shared" si="199"/>
        <v>0</v>
      </c>
      <c r="U1218" s="131"/>
      <c r="V1218" s="131"/>
      <c r="W1218" s="131">
        <f>SUMIFS($F$3:F1218,$D$3:D1218,D1218,$C$3:C1218,"Buy")+SUMIFS($F$3:F1218,$D$3:D1218,D1218,$C$3:C1218,"Coin Deposit",$E$3:E1218,"&lt;&gt;")</f>
        <v>0</v>
      </c>
      <c r="X1218" s="131">
        <f t="shared" si="200"/>
        <v>0</v>
      </c>
      <c r="Y1218" s="131">
        <f>IF($D1218=Y$1,SUMIFS($H$3:$H1218,$G$3:$G1218,Y$1,$C$3:$C1218,"Sell"),0)</f>
        <v>0</v>
      </c>
      <c r="Z1218" s="131">
        <f t="shared" si="201"/>
        <v>0</v>
      </c>
      <c r="AA1218" s="131">
        <f>IF($D1218=AA$1,SUMIFS($H$3:$H1218,$G$3:$G1218,AA$1,$C$3:$C1218,"Sell"),0)</f>
        <v>0</v>
      </c>
      <c r="AB1218" s="131">
        <f t="shared" si="202"/>
        <v>0</v>
      </c>
      <c r="AC1218" s="131">
        <f>SUMIFS('Deductions and Deposits'!$H:$H,'Deductions and Deposits'!$G:$G,D1218,'Deductions and Deposits'!$F:$F,"&lt;="&amp;B1218)+SUMIFS($F$3:F1218,$D$3:D1218,D1218,$C$3:C1218,"Coin Deposit",$E$3:E1218,"")</f>
        <v>0</v>
      </c>
      <c r="AD1218" s="131">
        <f>SUMIFS('Deductions and Deposits'!$D:$D,'Deductions and Deposits'!$C:$C,D1218)+SUMIFS($F:$F,$D:$D,D1218,$C:$C,"Coin Deduction")</f>
        <v>0</v>
      </c>
      <c r="AE1218" s="131">
        <f>Table5[[#This Row],[Column4]]+Table5[[#This Row],[Column14]]+Table5[[#This Row],[Column19]]+Table5[[#This Row],[Column12]]</f>
        <v>0</v>
      </c>
      <c r="AF1218" s="131">
        <f>Table5[[#This Row],[Column5]]+Table5[[#This Row],[Column13]]+Table5[[#This Row],[Column21]]+Table5[[#This Row],[Column18]]</f>
        <v>0</v>
      </c>
      <c r="AG1218" s="131">
        <f t="shared" si="203"/>
        <v>0</v>
      </c>
      <c r="AH1218" s="131">
        <f t="shared" si="204"/>
        <v>0</v>
      </c>
      <c r="AI1218" s="131">
        <f>Table5[[#This Row],[Column17]]-Table5[[#This Row],[Column20]]</f>
        <v>0</v>
      </c>
      <c r="AJ1218" s="131">
        <f t="shared" si="205"/>
        <v>0</v>
      </c>
      <c r="AK1218" s="131">
        <f t="shared" si="209"/>
        <v>0</v>
      </c>
      <c r="AL1218" s="131">
        <f t="shared" si="206"/>
        <v>0</v>
      </c>
      <c r="AM1218" s="131" t="str">
        <f t="shared" si="207"/>
        <v/>
      </c>
      <c r="AN1218" s="131" t="str">
        <f t="shared" ca="1" si="208"/>
        <v/>
      </c>
    </row>
    <row r="1219" spans="1:40" ht="20.25" customHeight="1" x14ac:dyDescent="0.3">
      <c r="A1219" s="127"/>
      <c r="B1219" s="164"/>
      <c r="C1219" s="139"/>
      <c r="D1219" s="140"/>
      <c r="E1219" s="139"/>
      <c r="F1219" s="139"/>
      <c r="G1219" s="140"/>
      <c r="H1219" s="139"/>
      <c r="I1219" s="129"/>
      <c r="L1219" s="128"/>
      <c r="M1219" s="128"/>
      <c r="N1219" s="128"/>
      <c r="O1219" s="128"/>
      <c r="P1219" s="128"/>
      <c r="Q1219" s="128"/>
      <c r="R1219" s="128"/>
      <c r="S1219" s="128"/>
      <c r="T1219" s="120">
        <f t="shared" ref="T1219:T1282" si="210">IF(E1219&lt;&gt;"",E1219,0)</f>
        <v>0</v>
      </c>
      <c r="U1219" s="131"/>
      <c r="V1219" s="131"/>
      <c r="W1219" s="131">
        <f>SUMIFS($F$3:F1219,$D$3:D1219,D1219,$C$3:C1219,"Buy")+SUMIFS($F$3:F1219,$D$3:D1219,D1219,$C$3:C1219,"Coin Deposit",$E$3:E1219,"&lt;&gt;")</f>
        <v>0</v>
      </c>
      <c r="X1219" s="131">
        <f t="shared" ref="X1219:X1282" si="211">IF(OR(C1219="buy",AND(C1219="Coin Deposit",E1219&lt;&gt;"")),SUMIFS($F:$F,$D:$D,D1219,$C:$C,"sell"),0)</f>
        <v>0</v>
      </c>
      <c r="Y1219" s="131">
        <f>IF($D1219=Y$1,SUMIFS($H$3:$H1219,$G$3:$G1219,Y$1,$C$3:$C1219,"Sell"),0)</f>
        <v>0</v>
      </c>
      <c r="Z1219" s="131">
        <f t="shared" ref="Z1219:Z1282" si="212">IF($D1219=Z$1,SUMIFS($H:$H,$G:$G,Z$1,$C:$C,"Buy")+SUMIFS($H:$H,$G:$G,Z$1,$C:$C,"Coin Deposit",$E:$E,"&lt;&gt;"),0)</f>
        <v>0</v>
      </c>
      <c r="AA1219" s="131">
        <f>IF($D1219=AA$1,SUMIFS($H$3:$H1219,$G$3:$G1219,AA$1,$C$3:$C1219,"Sell"),0)</f>
        <v>0</v>
      </c>
      <c r="AB1219" s="131">
        <f t="shared" ref="AB1219:AB1282" si="213">IF($D1219=AB$1,SUMIFS($H:$H,$G:$G,AB$1,$C:$C,"Buy")+SUMIFS($H:$H,$G:$G,AB$1,$C:$C,"Coin Deposit",$E:$E,"&lt;&gt;"),0)</f>
        <v>0</v>
      </c>
      <c r="AC1219" s="131">
        <f>SUMIFS('Deductions and Deposits'!$H:$H,'Deductions and Deposits'!$G:$G,D1219,'Deductions and Deposits'!$F:$F,"&lt;="&amp;B1219)+SUMIFS($F$3:F1219,$D$3:D1219,D1219,$C$3:C1219,"Coin Deposit",$E$3:E1219,"")</f>
        <v>0</v>
      </c>
      <c r="AD1219" s="131">
        <f>SUMIFS('Deductions and Deposits'!$D:$D,'Deductions and Deposits'!$C:$C,D1219)+SUMIFS($F:$F,$D:$D,D1219,$C:$C,"Coin Deduction")</f>
        <v>0</v>
      </c>
      <c r="AE1219" s="131">
        <f>Table5[[#This Row],[Column4]]+Table5[[#This Row],[Column14]]+Table5[[#This Row],[Column19]]+Table5[[#This Row],[Column12]]</f>
        <v>0</v>
      </c>
      <c r="AF1219" s="131">
        <f>Table5[[#This Row],[Column5]]+Table5[[#This Row],[Column13]]+Table5[[#This Row],[Column21]]+Table5[[#This Row],[Column18]]</f>
        <v>0</v>
      </c>
      <c r="AG1219" s="131">
        <f t="shared" ref="AG1219:AG1282" si="214">IF(AND((AC1219+Y1219+AA1219)&gt;AF1219,OR(C1219="buy",AND(C1219="Coin Deposit",E1219&lt;&gt;""))),(AC1219+Y1219+AA1219)-AF1219,0)</f>
        <v>0</v>
      </c>
      <c r="AH1219" s="131">
        <f t="shared" ref="AH1219:AH1282" si="215">IF(AND(AE1219&gt;AF1219,OR(C1219="buy",AND(C1219="Coin Deposit",E1219&lt;&gt;""))),AE1219-AF1219,0)</f>
        <v>0</v>
      </c>
      <c r="AI1219" s="131">
        <f>Table5[[#This Row],[Column17]]-Table5[[#This Row],[Column20]]</f>
        <v>0</v>
      </c>
      <c r="AJ1219" s="131">
        <f t="shared" ref="AJ1219:AJ1282" si="216">IF(AI1219&gt;F1219,F1219,AI1219)</f>
        <v>0</v>
      </c>
      <c r="AK1219" s="131">
        <f t="shared" si="209"/>
        <v>0</v>
      </c>
      <c r="AL1219" s="131">
        <f t="shared" ref="AL1219:AL1282" si="217">IFERROR(SUMIFS($AK:$AK,$D:$D,D1219)/SUMIFS($AJ:$AJ,$D:$D,D1219),0)</f>
        <v>0</v>
      </c>
      <c r="AM1219" s="131" t="str">
        <f t="shared" ref="AM1219:AM1282" si="218">C1219&amp;D1219</f>
        <v/>
      </c>
      <c r="AN1219" s="131" t="str">
        <f t="shared" ref="AN1219:AN1282" ca="1" si="219">OFFSET(AM1219,COUNTA($AM:$AM)-ROW()-(ROW()-ROW($AN$2)-1),)</f>
        <v/>
      </c>
    </row>
    <row r="1220" spans="1:40" ht="20.25" customHeight="1" x14ac:dyDescent="0.3">
      <c r="A1220" s="127"/>
      <c r="B1220" s="164"/>
      <c r="C1220" s="139"/>
      <c r="D1220" s="140"/>
      <c r="E1220" s="139"/>
      <c r="F1220" s="139"/>
      <c r="G1220" s="140"/>
      <c r="H1220" s="139"/>
      <c r="I1220" s="129"/>
      <c r="L1220" s="128"/>
      <c r="M1220" s="128"/>
      <c r="N1220" s="128"/>
      <c r="O1220" s="128"/>
      <c r="P1220" s="128"/>
      <c r="Q1220" s="128"/>
      <c r="R1220" s="128"/>
      <c r="S1220" s="128"/>
      <c r="T1220" s="120">
        <f t="shared" si="210"/>
        <v>0</v>
      </c>
      <c r="U1220" s="131"/>
      <c r="V1220" s="131"/>
      <c r="W1220" s="131">
        <f>SUMIFS($F$3:F1220,$D$3:D1220,D1220,$C$3:C1220,"Buy")+SUMIFS($F$3:F1220,$D$3:D1220,D1220,$C$3:C1220,"Coin Deposit",$E$3:E1220,"&lt;&gt;")</f>
        <v>0</v>
      </c>
      <c r="X1220" s="131">
        <f t="shared" si="211"/>
        <v>0</v>
      </c>
      <c r="Y1220" s="131">
        <f>IF($D1220=Y$1,SUMIFS($H$3:$H1220,$G$3:$G1220,Y$1,$C$3:$C1220,"Sell"),0)</f>
        <v>0</v>
      </c>
      <c r="Z1220" s="131">
        <f t="shared" si="212"/>
        <v>0</v>
      </c>
      <c r="AA1220" s="131">
        <f>IF($D1220=AA$1,SUMIFS($H$3:$H1220,$G$3:$G1220,AA$1,$C$3:$C1220,"Sell"),0)</f>
        <v>0</v>
      </c>
      <c r="AB1220" s="131">
        <f t="shared" si="213"/>
        <v>0</v>
      </c>
      <c r="AC1220" s="131">
        <f>SUMIFS('Deductions and Deposits'!$H:$H,'Deductions and Deposits'!$G:$G,D1220,'Deductions and Deposits'!$F:$F,"&lt;="&amp;B1220)+SUMIFS($F$3:F1220,$D$3:D1220,D1220,$C$3:C1220,"Coin Deposit",$E$3:E1220,"")</f>
        <v>0</v>
      </c>
      <c r="AD1220" s="131">
        <f>SUMIFS('Deductions and Deposits'!$D:$D,'Deductions and Deposits'!$C:$C,D1220)+SUMIFS($F:$F,$D:$D,D1220,$C:$C,"Coin Deduction")</f>
        <v>0</v>
      </c>
      <c r="AE1220" s="131">
        <f>Table5[[#This Row],[Column4]]+Table5[[#This Row],[Column14]]+Table5[[#This Row],[Column19]]+Table5[[#This Row],[Column12]]</f>
        <v>0</v>
      </c>
      <c r="AF1220" s="131">
        <f>Table5[[#This Row],[Column5]]+Table5[[#This Row],[Column13]]+Table5[[#This Row],[Column21]]+Table5[[#This Row],[Column18]]</f>
        <v>0</v>
      </c>
      <c r="AG1220" s="131">
        <f t="shared" si="214"/>
        <v>0</v>
      </c>
      <c r="AH1220" s="131">
        <f t="shared" si="215"/>
        <v>0</v>
      </c>
      <c r="AI1220" s="131">
        <f>Table5[[#This Row],[Column17]]-Table5[[#This Row],[Column20]]</f>
        <v>0</v>
      </c>
      <c r="AJ1220" s="131">
        <f t="shared" si="216"/>
        <v>0</v>
      </c>
      <c r="AK1220" s="131">
        <f t="shared" si="209"/>
        <v>0</v>
      </c>
      <c r="AL1220" s="131">
        <f t="shared" si="217"/>
        <v>0</v>
      </c>
      <c r="AM1220" s="131" t="str">
        <f t="shared" si="218"/>
        <v/>
      </c>
      <c r="AN1220" s="131" t="str">
        <f t="shared" ca="1" si="219"/>
        <v/>
      </c>
    </row>
    <row r="1221" spans="1:40" ht="20.25" customHeight="1" x14ac:dyDescent="0.3">
      <c r="A1221" s="127"/>
      <c r="B1221" s="164"/>
      <c r="C1221" s="139"/>
      <c r="D1221" s="140"/>
      <c r="E1221" s="139"/>
      <c r="F1221" s="139"/>
      <c r="G1221" s="140"/>
      <c r="H1221" s="139"/>
      <c r="I1221" s="129"/>
      <c r="L1221" s="128"/>
      <c r="M1221" s="128"/>
      <c r="N1221" s="128"/>
      <c r="O1221" s="128"/>
      <c r="P1221" s="128"/>
      <c r="Q1221" s="128"/>
      <c r="R1221" s="128"/>
      <c r="S1221" s="128"/>
      <c r="T1221" s="120">
        <f t="shared" si="210"/>
        <v>0</v>
      </c>
      <c r="U1221" s="131"/>
      <c r="V1221" s="131"/>
      <c r="W1221" s="131">
        <f>SUMIFS($F$3:F1221,$D$3:D1221,D1221,$C$3:C1221,"Buy")+SUMIFS($F$3:F1221,$D$3:D1221,D1221,$C$3:C1221,"Coin Deposit",$E$3:E1221,"&lt;&gt;")</f>
        <v>0</v>
      </c>
      <c r="X1221" s="131">
        <f t="shared" si="211"/>
        <v>0</v>
      </c>
      <c r="Y1221" s="131">
        <f>IF($D1221=Y$1,SUMIFS($H$3:$H1221,$G$3:$G1221,Y$1,$C$3:$C1221,"Sell"),0)</f>
        <v>0</v>
      </c>
      <c r="Z1221" s="131">
        <f t="shared" si="212"/>
        <v>0</v>
      </c>
      <c r="AA1221" s="131">
        <f>IF($D1221=AA$1,SUMIFS($H$3:$H1221,$G$3:$G1221,AA$1,$C$3:$C1221,"Sell"),0)</f>
        <v>0</v>
      </c>
      <c r="AB1221" s="131">
        <f t="shared" si="213"/>
        <v>0</v>
      </c>
      <c r="AC1221" s="131">
        <f>SUMIFS('Deductions and Deposits'!$H:$H,'Deductions and Deposits'!$G:$G,D1221,'Deductions and Deposits'!$F:$F,"&lt;="&amp;B1221)+SUMIFS($F$3:F1221,$D$3:D1221,D1221,$C$3:C1221,"Coin Deposit",$E$3:E1221,"")</f>
        <v>0</v>
      </c>
      <c r="AD1221" s="131">
        <f>SUMIFS('Deductions and Deposits'!$D:$D,'Deductions and Deposits'!$C:$C,D1221)+SUMIFS($F:$F,$D:$D,D1221,$C:$C,"Coin Deduction")</f>
        <v>0</v>
      </c>
      <c r="AE1221" s="131">
        <f>Table5[[#This Row],[Column4]]+Table5[[#This Row],[Column14]]+Table5[[#This Row],[Column19]]+Table5[[#This Row],[Column12]]</f>
        <v>0</v>
      </c>
      <c r="AF1221" s="131">
        <f>Table5[[#This Row],[Column5]]+Table5[[#This Row],[Column13]]+Table5[[#This Row],[Column21]]+Table5[[#This Row],[Column18]]</f>
        <v>0</v>
      </c>
      <c r="AG1221" s="131">
        <f t="shared" si="214"/>
        <v>0</v>
      </c>
      <c r="AH1221" s="131">
        <f t="shared" si="215"/>
        <v>0</v>
      </c>
      <c r="AI1221" s="131">
        <f>Table5[[#This Row],[Column17]]-Table5[[#This Row],[Column20]]</f>
        <v>0</v>
      </c>
      <c r="AJ1221" s="131">
        <f t="shared" si="216"/>
        <v>0</v>
      </c>
      <c r="AK1221" s="131">
        <f t="shared" si="209"/>
        <v>0</v>
      </c>
      <c r="AL1221" s="131">
        <f t="shared" si="217"/>
        <v>0</v>
      </c>
      <c r="AM1221" s="131" t="str">
        <f t="shared" si="218"/>
        <v/>
      </c>
      <c r="AN1221" s="131" t="str">
        <f t="shared" ca="1" si="219"/>
        <v/>
      </c>
    </row>
    <row r="1222" spans="1:40" ht="20.25" customHeight="1" x14ac:dyDescent="0.3">
      <c r="A1222" s="127"/>
      <c r="B1222" s="164"/>
      <c r="C1222" s="139"/>
      <c r="D1222" s="140"/>
      <c r="E1222" s="139"/>
      <c r="F1222" s="139"/>
      <c r="G1222" s="140"/>
      <c r="H1222" s="139"/>
      <c r="I1222" s="129"/>
      <c r="L1222" s="128"/>
      <c r="M1222" s="128"/>
      <c r="N1222" s="128"/>
      <c r="O1222" s="128"/>
      <c r="P1222" s="128"/>
      <c r="Q1222" s="128"/>
      <c r="R1222" s="128"/>
      <c r="S1222" s="128"/>
      <c r="T1222" s="120">
        <f t="shared" si="210"/>
        <v>0</v>
      </c>
      <c r="U1222" s="131"/>
      <c r="V1222" s="131"/>
      <c r="W1222" s="131">
        <f>SUMIFS($F$3:F1222,$D$3:D1222,D1222,$C$3:C1222,"Buy")+SUMIFS($F$3:F1222,$D$3:D1222,D1222,$C$3:C1222,"Coin Deposit",$E$3:E1222,"&lt;&gt;")</f>
        <v>0</v>
      </c>
      <c r="X1222" s="131">
        <f t="shared" si="211"/>
        <v>0</v>
      </c>
      <c r="Y1222" s="131">
        <f>IF($D1222=Y$1,SUMIFS($H$3:$H1222,$G$3:$G1222,Y$1,$C$3:$C1222,"Sell"),0)</f>
        <v>0</v>
      </c>
      <c r="Z1222" s="131">
        <f t="shared" si="212"/>
        <v>0</v>
      </c>
      <c r="AA1222" s="131">
        <f>IF($D1222=AA$1,SUMIFS($H$3:$H1222,$G$3:$G1222,AA$1,$C$3:$C1222,"Sell"),0)</f>
        <v>0</v>
      </c>
      <c r="AB1222" s="131">
        <f t="shared" si="213"/>
        <v>0</v>
      </c>
      <c r="AC1222" s="131">
        <f>SUMIFS('Deductions and Deposits'!$H:$H,'Deductions and Deposits'!$G:$G,D1222,'Deductions and Deposits'!$F:$F,"&lt;="&amp;B1222)+SUMIFS($F$3:F1222,$D$3:D1222,D1222,$C$3:C1222,"Coin Deposit",$E$3:E1222,"")</f>
        <v>0</v>
      </c>
      <c r="AD1222" s="131">
        <f>SUMIFS('Deductions and Deposits'!$D:$D,'Deductions and Deposits'!$C:$C,D1222)+SUMIFS($F:$F,$D:$D,D1222,$C:$C,"Coin Deduction")</f>
        <v>0</v>
      </c>
      <c r="AE1222" s="131">
        <f>Table5[[#This Row],[Column4]]+Table5[[#This Row],[Column14]]+Table5[[#This Row],[Column19]]+Table5[[#This Row],[Column12]]</f>
        <v>0</v>
      </c>
      <c r="AF1222" s="131">
        <f>Table5[[#This Row],[Column5]]+Table5[[#This Row],[Column13]]+Table5[[#This Row],[Column21]]+Table5[[#This Row],[Column18]]</f>
        <v>0</v>
      </c>
      <c r="AG1222" s="131">
        <f t="shared" si="214"/>
        <v>0</v>
      </c>
      <c r="AH1222" s="131">
        <f t="shared" si="215"/>
        <v>0</v>
      </c>
      <c r="AI1222" s="131">
        <f>Table5[[#This Row],[Column17]]-Table5[[#This Row],[Column20]]</f>
        <v>0</v>
      </c>
      <c r="AJ1222" s="131">
        <f t="shared" si="216"/>
        <v>0</v>
      </c>
      <c r="AK1222" s="131">
        <f t="shared" si="209"/>
        <v>0</v>
      </c>
      <c r="AL1222" s="131">
        <f t="shared" si="217"/>
        <v>0</v>
      </c>
      <c r="AM1222" s="131" t="str">
        <f t="shared" si="218"/>
        <v/>
      </c>
      <c r="AN1222" s="131" t="str">
        <f t="shared" ca="1" si="219"/>
        <v/>
      </c>
    </row>
    <row r="1223" spans="1:40" ht="20.25" customHeight="1" x14ac:dyDescent="0.3">
      <c r="A1223" s="127"/>
      <c r="B1223" s="164"/>
      <c r="C1223" s="139"/>
      <c r="D1223" s="140"/>
      <c r="E1223" s="139"/>
      <c r="F1223" s="139"/>
      <c r="G1223" s="140"/>
      <c r="H1223" s="139"/>
      <c r="I1223" s="129"/>
      <c r="L1223" s="128"/>
      <c r="M1223" s="128"/>
      <c r="N1223" s="128"/>
      <c r="O1223" s="128"/>
      <c r="P1223" s="128"/>
      <c r="Q1223" s="128"/>
      <c r="R1223" s="128"/>
      <c r="S1223" s="128"/>
      <c r="T1223" s="120">
        <f t="shared" si="210"/>
        <v>0</v>
      </c>
      <c r="U1223" s="131"/>
      <c r="V1223" s="131"/>
      <c r="W1223" s="131">
        <f>SUMIFS($F$3:F1223,$D$3:D1223,D1223,$C$3:C1223,"Buy")+SUMIFS($F$3:F1223,$D$3:D1223,D1223,$C$3:C1223,"Coin Deposit",$E$3:E1223,"&lt;&gt;")</f>
        <v>0</v>
      </c>
      <c r="X1223" s="131">
        <f t="shared" si="211"/>
        <v>0</v>
      </c>
      <c r="Y1223" s="131">
        <f>IF($D1223=Y$1,SUMIFS($H$3:$H1223,$G$3:$G1223,Y$1,$C$3:$C1223,"Sell"),0)</f>
        <v>0</v>
      </c>
      <c r="Z1223" s="131">
        <f t="shared" si="212"/>
        <v>0</v>
      </c>
      <c r="AA1223" s="131">
        <f>IF($D1223=AA$1,SUMIFS($H$3:$H1223,$G$3:$G1223,AA$1,$C$3:$C1223,"Sell"),0)</f>
        <v>0</v>
      </c>
      <c r="AB1223" s="131">
        <f t="shared" si="213"/>
        <v>0</v>
      </c>
      <c r="AC1223" s="131">
        <f>SUMIFS('Deductions and Deposits'!$H:$H,'Deductions and Deposits'!$G:$G,D1223,'Deductions and Deposits'!$F:$F,"&lt;="&amp;B1223)+SUMIFS($F$3:F1223,$D$3:D1223,D1223,$C$3:C1223,"Coin Deposit",$E$3:E1223,"")</f>
        <v>0</v>
      </c>
      <c r="AD1223" s="131">
        <f>SUMIFS('Deductions and Deposits'!$D:$D,'Deductions and Deposits'!$C:$C,D1223)+SUMIFS($F:$F,$D:$D,D1223,$C:$C,"Coin Deduction")</f>
        <v>0</v>
      </c>
      <c r="AE1223" s="131">
        <f>Table5[[#This Row],[Column4]]+Table5[[#This Row],[Column14]]+Table5[[#This Row],[Column19]]+Table5[[#This Row],[Column12]]</f>
        <v>0</v>
      </c>
      <c r="AF1223" s="131">
        <f>Table5[[#This Row],[Column5]]+Table5[[#This Row],[Column13]]+Table5[[#This Row],[Column21]]+Table5[[#This Row],[Column18]]</f>
        <v>0</v>
      </c>
      <c r="AG1223" s="131">
        <f t="shared" si="214"/>
        <v>0</v>
      </c>
      <c r="AH1223" s="131">
        <f t="shared" si="215"/>
        <v>0</v>
      </c>
      <c r="AI1223" s="131">
        <f>Table5[[#This Row],[Column17]]-Table5[[#This Row],[Column20]]</f>
        <v>0</v>
      </c>
      <c r="AJ1223" s="131">
        <f t="shared" si="216"/>
        <v>0</v>
      </c>
      <c r="AK1223" s="131">
        <f t="shared" si="209"/>
        <v>0</v>
      </c>
      <c r="AL1223" s="131">
        <f t="shared" si="217"/>
        <v>0</v>
      </c>
      <c r="AM1223" s="131" t="str">
        <f t="shared" si="218"/>
        <v/>
      </c>
      <c r="AN1223" s="131" t="str">
        <f t="shared" ca="1" si="219"/>
        <v/>
      </c>
    </row>
    <row r="1224" spans="1:40" ht="20.25" customHeight="1" x14ac:dyDescent="0.3">
      <c r="A1224" s="127"/>
      <c r="B1224" s="164"/>
      <c r="C1224" s="139"/>
      <c r="D1224" s="140"/>
      <c r="E1224" s="139"/>
      <c r="F1224" s="139"/>
      <c r="G1224" s="140"/>
      <c r="H1224" s="139"/>
      <c r="I1224" s="129"/>
      <c r="L1224" s="128"/>
      <c r="M1224" s="128"/>
      <c r="N1224" s="128"/>
      <c r="O1224" s="128"/>
      <c r="P1224" s="128"/>
      <c r="Q1224" s="128"/>
      <c r="R1224" s="128"/>
      <c r="S1224" s="128"/>
      <c r="T1224" s="120">
        <f t="shared" si="210"/>
        <v>0</v>
      </c>
      <c r="U1224" s="131"/>
      <c r="V1224" s="131"/>
      <c r="W1224" s="131">
        <f>SUMIFS($F$3:F1224,$D$3:D1224,D1224,$C$3:C1224,"Buy")+SUMIFS($F$3:F1224,$D$3:D1224,D1224,$C$3:C1224,"Coin Deposit",$E$3:E1224,"&lt;&gt;")</f>
        <v>0</v>
      </c>
      <c r="X1224" s="131">
        <f t="shared" si="211"/>
        <v>0</v>
      </c>
      <c r="Y1224" s="131">
        <f>IF($D1224=Y$1,SUMIFS($H$3:$H1224,$G$3:$G1224,Y$1,$C$3:$C1224,"Sell"),0)</f>
        <v>0</v>
      </c>
      <c r="Z1224" s="131">
        <f t="shared" si="212"/>
        <v>0</v>
      </c>
      <c r="AA1224" s="131">
        <f>IF($D1224=AA$1,SUMIFS($H$3:$H1224,$G$3:$G1224,AA$1,$C$3:$C1224,"Sell"),0)</f>
        <v>0</v>
      </c>
      <c r="AB1224" s="131">
        <f t="shared" si="213"/>
        <v>0</v>
      </c>
      <c r="AC1224" s="131">
        <f>SUMIFS('Deductions and Deposits'!$H:$H,'Deductions and Deposits'!$G:$G,D1224,'Deductions and Deposits'!$F:$F,"&lt;="&amp;B1224)+SUMIFS($F$3:F1224,$D$3:D1224,D1224,$C$3:C1224,"Coin Deposit",$E$3:E1224,"")</f>
        <v>0</v>
      </c>
      <c r="AD1224" s="131">
        <f>SUMIFS('Deductions and Deposits'!$D:$D,'Deductions and Deposits'!$C:$C,D1224)+SUMIFS($F:$F,$D:$D,D1224,$C:$C,"Coin Deduction")</f>
        <v>0</v>
      </c>
      <c r="AE1224" s="131">
        <f>Table5[[#This Row],[Column4]]+Table5[[#This Row],[Column14]]+Table5[[#This Row],[Column19]]+Table5[[#This Row],[Column12]]</f>
        <v>0</v>
      </c>
      <c r="AF1224" s="131">
        <f>Table5[[#This Row],[Column5]]+Table5[[#This Row],[Column13]]+Table5[[#This Row],[Column21]]+Table5[[#This Row],[Column18]]</f>
        <v>0</v>
      </c>
      <c r="AG1224" s="131">
        <f t="shared" si="214"/>
        <v>0</v>
      </c>
      <c r="AH1224" s="131">
        <f t="shared" si="215"/>
        <v>0</v>
      </c>
      <c r="AI1224" s="131">
        <f>Table5[[#This Row],[Column17]]-Table5[[#This Row],[Column20]]</f>
        <v>0</v>
      </c>
      <c r="AJ1224" s="131">
        <f t="shared" si="216"/>
        <v>0</v>
      </c>
      <c r="AK1224" s="131">
        <f t="shared" si="209"/>
        <v>0</v>
      </c>
      <c r="AL1224" s="131">
        <f t="shared" si="217"/>
        <v>0</v>
      </c>
      <c r="AM1224" s="131" t="str">
        <f t="shared" si="218"/>
        <v/>
      </c>
      <c r="AN1224" s="131" t="str">
        <f t="shared" ca="1" si="219"/>
        <v/>
      </c>
    </row>
    <row r="1225" spans="1:40" ht="20.25" customHeight="1" x14ac:dyDescent="0.3">
      <c r="A1225" s="127"/>
      <c r="B1225" s="164"/>
      <c r="C1225" s="139"/>
      <c r="D1225" s="140"/>
      <c r="E1225" s="139"/>
      <c r="F1225" s="139"/>
      <c r="G1225" s="140"/>
      <c r="H1225" s="139"/>
      <c r="I1225" s="129"/>
      <c r="L1225" s="128"/>
      <c r="M1225" s="128"/>
      <c r="N1225" s="128"/>
      <c r="O1225" s="128"/>
      <c r="P1225" s="128"/>
      <c r="Q1225" s="128"/>
      <c r="R1225" s="128"/>
      <c r="S1225" s="128"/>
      <c r="T1225" s="120">
        <f t="shared" si="210"/>
        <v>0</v>
      </c>
      <c r="U1225" s="131"/>
      <c r="V1225" s="131"/>
      <c r="W1225" s="131">
        <f>SUMIFS($F$3:F1225,$D$3:D1225,D1225,$C$3:C1225,"Buy")+SUMIFS($F$3:F1225,$D$3:D1225,D1225,$C$3:C1225,"Coin Deposit",$E$3:E1225,"&lt;&gt;")</f>
        <v>0</v>
      </c>
      <c r="X1225" s="131">
        <f t="shared" si="211"/>
        <v>0</v>
      </c>
      <c r="Y1225" s="131">
        <f>IF($D1225=Y$1,SUMIFS($H$3:$H1225,$G$3:$G1225,Y$1,$C$3:$C1225,"Sell"),0)</f>
        <v>0</v>
      </c>
      <c r="Z1225" s="131">
        <f t="shared" si="212"/>
        <v>0</v>
      </c>
      <c r="AA1225" s="131">
        <f>IF($D1225=AA$1,SUMIFS($H$3:$H1225,$G$3:$G1225,AA$1,$C$3:$C1225,"Sell"),0)</f>
        <v>0</v>
      </c>
      <c r="AB1225" s="131">
        <f t="shared" si="213"/>
        <v>0</v>
      </c>
      <c r="AC1225" s="131">
        <f>SUMIFS('Deductions and Deposits'!$H:$H,'Deductions and Deposits'!$G:$G,D1225,'Deductions and Deposits'!$F:$F,"&lt;="&amp;B1225)+SUMIFS($F$3:F1225,$D$3:D1225,D1225,$C$3:C1225,"Coin Deposit",$E$3:E1225,"")</f>
        <v>0</v>
      </c>
      <c r="AD1225" s="131">
        <f>SUMIFS('Deductions and Deposits'!$D:$D,'Deductions and Deposits'!$C:$C,D1225)+SUMIFS($F:$F,$D:$D,D1225,$C:$C,"Coin Deduction")</f>
        <v>0</v>
      </c>
      <c r="AE1225" s="131">
        <f>Table5[[#This Row],[Column4]]+Table5[[#This Row],[Column14]]+Table5[[#This Row],[Column19]]+Table5[[#This Row],[Column12]]</f>
        <v>0</v>
      </c>
      <c r="AF1225" s="131">
        <f>Table5[[#This Row],[Column5]]+Table5[[#This Row],[Column13]]+Table5[[#This Row],[Column21]]+Table5[[#This Row],[Column18]]</f>
        <v>0</v>
      </c>
      <c r="AG1225" s="131">
        <f t="shared" si="214"/>
        <v>0</v>
      </c>
      <c r="AH1225" s="131">
        <f t="shared" si="215"/>
        <v>0</v>
      </c>
      <c r="AI1225" s="131">
        <f>Table5[[#This Row],[Column17]]-Table5[[#This Row],[Column20]]</f>
        <v>0</v>
      </c>
      <c r="AJ1225" s="131">
        <f t="shared" si="216"/>
        <v>0</v>
      </c>
      <c r="AK1225" s="131">
        <f t="shared" si="209"/>
        <v>0</v>
      </c>
      <c r="AL1225" s="131">
        <f t="shared" si="217"/>
        <v>0</v>
      </c>
      <c r="AM1225" s="131" t="str">
        <f t="shared" si="218"/>
        <v/>
      </c>
      <c r="AN1225" s="131" t="str">
        <f t="shared" ca="1" si="219"/>
        <v/>
      </c>
    </row>
    <row r="1226" spans="1:40" ht="20.25" customHeight="1" x14ac:dyDescent="0.3">
      <c r="A1226" s="127"/>
      <c r="B1226" s="164"/>
      <c r="C1226" s="139"/>
      <c r="D1226" s="140"/>
      <c r="E1226" s="139"/>
      <c r="F1226" s="139"/>
      <c r="G1226" s="140"/>
      <c r="H1226" s="139"/>
      <c r="I1226" s="129"/>
      <c r="L1226" s="128"/>
      <c r="M1226" s="128"/>
      <c r="N1226" s="128"/>
      <c r="O1226" s="128"/>
      <c r="P1226" s="128"/>
      <c r="Q1226" s="128"/>
      <c r="R1226" s="128"/>
      <c r="S1226" s="128"/>
      <c r="T1226" s="120">
        <f t="shared" si="210"/>
        <v>0</v>
      </c>
      <c r="U1226" s="131"/>
      <c r="V1226" s="131"/>
      <c r="W1226" s="131">
        <f>SUMIFS($F$3:F1226,$D$3:D1226,D1226,$C$3:C1226,"Buy")+SUMIFS($F$3:F1226,$D$3:D1226,D1226,$C$3:C1226,"Coin Deposit",$E$3:E1226,"&lt;&gt;")</f>
        <v>0</v>
      </c>
      <c r="X1226" s="131">
        <f t="shared" si="211"/>
        <v>0</v>
      </c>
      <c r="Y1226" s="131">
        <f>IF($D1226=Y$1,SUMIFS($H$3:$H1226,$G$3:$G1226,Y$1,$C$3:$C1226,"Sell"),0)</f>
        <v>0</v>
      </c>
      <c r="Z1226" s="131">
        <f t="shared" si="212"/>
        <v>0</v>
      </c>
      <c r="AA1226" s="131">
        <f>IF($D1226=AA$1,SUMIFS($H$3:$H1226,$G$3:$G1226,AA$1,$C$3:$C1226,"Sell"),0)</f>
        <v>0</v>
      </c>
      <c r="AB1226" s="131">
        <f t="shared" si="213"/>
        <v>0</v>
      </c>
      <c r="AC1226" s="131">
        <f>SUMIFS('Deductions and Deposits'!$H:$H,'Deductions and Deposits'!$G:$G,D1226,'Deductions and Deposits'!$F:$F,"&lt;="&amp;B1226)+SUMIFS($F$3:F1226,$D$3:D1226,D1226,$C$3:C1226,"Coin Deposit",$E$3:E1226,"")</f>
        <v>0</v>
      </c>
      <c r="AD1226" s="131">
        <f>SUMIFS('Deductions and Deposits'!$D:$D,'Deductions and Deposits'!$C:$C,D1226)+SUMIFS($F:$F,$D:$D,D1226,$C:$C,"Coin Deduction")</f>
        <v>0</v>
      </c>
      <c r="AE1226" s="131">
        <f>Table5[[#This Row],[Column4]]+Table5[[#This Row],[Column14]]+Table5[[#This Row],[Column19]]+Table5[[#This Row],[Column12]]</f>
        <v>0</v>
      </c>
      <c r="AF1226" s="131">
        <f>Table5[[#This Row],[Column5]]+Table5[[#This Row],[Column13]]+Table5[[#This Row],[Column21]]+Table5[[#This Row],[Column18]]</f>
        <v>0</v>
      </c>
      <c r="AG1226" s="131">
        <f t="shared" si="214"/>
        <v>0</v>
      </c>
      <c r="AH1226" s="131">
        <f t="shared" si="215"/>
        <v>0</v>
      </c>
      <c r="AI1226" s="131">
        <f>Table5[[#This Row],[Column17]]-Table5[[#This Row],[Column20]]</f>
        <v>0</v>
      </c>
      <c r="AJ1226" s="131">
        <f t="shared" si="216"/>
        <v>0</v>
      </c>
      <c r="AK1226" s="131">
        <f t="shared" si="209"/>
        <v>0</v>
      </c>
      <c r="AL1226" s="131">
        <f t="shared" si="217"/>
        <v>0</v>
      </c>
      <c r="AM1226" s="131" t="str">
        <f t="shared" si="218"/>
        <v/>
      </c>
      <c r="AN1226" s="131" t="str">
        <f t="shared" ca="1" si="219"/>
        <v/>
      </c>
    </row>
    <row r="1227" spans="1:40" ht="20.25" customHeight="1" x14ac:dyDescent="0.3">
      <c r="A1227" s="127"/>
      <c r="B1227" s="164"/>
      <c r="C1227" s="139"/>
      <c r="D1227" s="140"/>
      <c r="E1227" s="139"/>
      <c r="F1227" s="139"/>
      <c r="G1227" s="140"/>
      <c r="H1227" s="139"/>
      <c r="I1227" s="129"/>
      <c r="L1227" s="128"/>
      <c r="M1227" s="128"/>
      <c r="N1227" s="128"/>
      <c r="O1227" s="128"/>
      <c r="P1227" s="128"/>
      <c r="Q1227" s="128"/>
      <c r="R1227" s="128"/>
      <c r="S1227" s="128"/>
      <c r="T1227" s="120">
        <f t="shared" si="210"/>
        <v>0</v>
      </c>
      <c r="U1227" s="131"/>
      <c r="V1227" s="131"/>
      <c r="W1227" s="131">
        <f>SUMIFS($F$3:F1227,$D$3:D1227,D1227,$C$3:C1227,"Buy")+SUMIFS($F$3:F1227,$D$3:D1227,D1227,$C$3:C1227,"Coin Deposit",$E$3:E1227,"&lt;&gt;")</f>
        <v>0</v>
      </c>
      <c r="X1227" s="131">
        <f t="shared" si="211"/>
        <v>0</v>
      </c>
      <c r="Y1227" s="131">
        <f>IF($D1227=Y$1,SUMIFS($H$3:$H1227,$G$3:$G1227,Y$1,$C$3:$C1227,"Sell"),0)</f>
        <v>0</v>
      </c>
      <c r="Z1227" s="131">
        <f t="shared" si="212"/>
        <v>0</v>
      </c>
      <c r="AA1227" s="131">
        <f>IF($D1227=AA$1,SUMIFS($H$3:$H1227,$G$3:$G1227,AA$1,$C$3:$C1227,"Sell"),0)</f>
        <v>0</v>
      </c>
      <c r="AB1227" s="131">
        <f t="shared" si="213"/>
        <v>0</v>
      </c>
      <c r="AC1227" s="131">
        <f>SUMIFS('Deductions and Deposits'!$H:$H,'Deductions and Deposits'!$G:$G,D1227,'Deductions and Deposits'!$F:$F,"&lt;="&amp;B1227)+SUMIFS($F$3:F1227,$D$3:D1227,D1227,$C$3:C1227,"Coin Deposit",$E$3:E1227,"")</f>
        <v>0</v>
      </c>
      <c r="AD1227" s="131">
        <f>SUMIFS('Deductions and Deposits'!$D:$D,'Deductions and Deposits'!$C:$C,D1227)+SUMIFS($F:$F,$D:$D,D1227,$C:$C,"Coin Deduction")</f>
        <v>0</v>
      </c>
      <c r="AE1227" s="131">
        <f>Table5[[#This Row],[Column4]]+Table5[[#This Row],[Column14]]+Table5[[#This Row],[Column19]]+Table5[[#This Row],[Column12]]</f>
        <v>0</v>
      </c>
      <c r="AF1227" s="131">
        <f>Table5[[#This Row],[Column5]]+Table5[[#This Row],[Column13]]+Table5[[#This Row],[Column21]]+Table5[[#This Row],[Column18]]</f>
        <v>0</v>
      </c>
      <c r="AG1227" s="131">
        <f t="shared" si="214"/>
        <v>0</v>
      </c>
      <c r="AH1227" s="131">
        <f t="shared" si="215"/>
        <v>0</v>
      </c>
      <c r="AI1227" s="131">
        <f>Table5[[#This Row],[Column17]]-Table5[[#This Row],[Column20]]</f>
        <v>0</v>
      </c>
      <c r="AJ1227" s="131">
        <f t="shared" si="216"/>
        <v>0</v>
      </c>
      <c r="AK1227" s="131">
        <f t="shared" si="209"/>
        <v>0</v>
      </c>
      <c r="AL1227" s="131">
        <f t="shared" si="217"/>
        <v>0</v>
      </c>
      <c r="AM1227" s="131" t="str">
        <f t="shared" si="218"/>
        <v/>
      </c>
      <c r="AN1227" s="131" t="str">
        <f t="shared" ca="1" si="219"/>
        <v/>
      </c>
    </row>
    <row r="1228" spans="1:40" ht="20.25" customHeight="1" x14ac:dyDescent="0.3">
      <c r="A1228" s="127"/>
      <c r="B1228" s="164"/>
      <c r="C1228" s="139"/>
      <c r="D1228" s="140"/>
      <c r="E1228" s="139"/>
      <c r="F1228" s="139"/>
      <c r="G1228" s="140"/>
      <c r="H1228" s="139"/>
      <c r="I1228" s="129"/>
      <c r="L1228" s="128"/>
      <c r="M1228" s="128"/>
      <c r="N1228" s="128"/>
      <c r="O1228" s="128"/>
      <c r="P1228" s="128"/>
      <c r="Q1228" s="128"/>
      <c r="R1228" s="128"/>
      <c r="S1228" s="128"/>
      <c r="T1228" s="120">
        <f t="shared" si="210"/>
        <v>0</v>
      </c>
      <c r="U1228" s="131"/>
      <c r="V1228" s="131"/>
      <c r="W1228" s="131">
        <f>SUMIFS($F$3:F1228,$D$3:D1228,D1228,$C$3:C1228,"Buy")+SUMIFS($F$3:F1228,$D$3:D1228,D1228,$C$3:C1228,"Coin Deposit",$E$3:E1228,"&lt;&gt;")</f>
        <v>0</v>
      </c>
      <c r="X1228" s="131">
        <f t="shared" si="211"/>
        <v>0</v>
      </c>
      <c r="Y1228" s="131">
        <f>IF($D1228=Y$1,SUMIFS($H$3:$H1228,$G$3:$G1228,Y$1,$C$3:$C1228,"Sell"),0)</f>
        <v>0</v>
      </c>
      <c r="Z1228" s="131">
        <f t="shared" si="212"/>
        <v>0</v>
      </c>
      <c r="AA1228" s="131">
        <f>IF($D1228=AA$1,SUMIFS($H$3:$H1228,$G$3:$G1228,AA$1,$C$3:$C1228,"Sell"),0)</f>
        <v>0</v>
      </c>
      <c r="AB1228" s="131">
        <f t="shared" si="213"/>
        <v>0</v>
      </c>
      <c r="AC1228" s="131">
        <f>SUMIFS('Deductions and Deposits'!$H:$H,'Deductions and Deposits'!$G:$G,D1228,'Deductions and Deposits'!$F:$F,"&lt;="&amp;B1228)+SUMIFS($F$3:F1228,$D$3:D1228,D1228,$C$3:C1228,"Coin Deposit",$E$3:E1228,"")</f>
        <v>0</v>
      </c>
      <c r="AD1228" s="131">
        <f>SUMIFS('Deductions and Deposits'!$D:$D,'Deductions and Deposits'!$C:$C,D1228)+SUMIFS($F:$F,$D:$D,D1228,$C:$C,"Coin Deduction")</f>
        <v>0</v>
      </c>
      <c r="AE1228" s="131">
        <f>Table5[[#This Row],[Column4]]+Table5[[#This Row],[Column14]]+Table5[[#This Row],[Column19]]+Table5[[#This Row],[Column12]]</f>
        <v>0</v>
      </c>
      <c r="AF1228" s="131">
        <f>Table5[[#This Row],[Column5]]+Table5[[#This Row],[Column13]]+Table5[[#This Row],[Column21]]+Table5[[#This Row],[Column18]]</f>
        <v>0</v>
      </c>
      <c r="AG1228" s="131">
        <f t="shared" si="214"/>
        <v>0</v>
      </c>
      <c r="AH1228" s="131">
        <f t="shared" si="215"/>
        <v>0</v>
      </c>
      <c r="AI1228" s="131">
        <f>Table5[[#This Row],[Column17]]-Table5[[#This Row],[Column20]]</f>
        <v>0</v>
      </c>
      <c r="AJ1228" s="131">
        <f t="shared" si="216"/>
        <v>0</v>
      </c>
      <c r="AK1228" s="131">
        <f t="shared" si="209"/>
        <v>0</v>
      </c>
      <c r="AL1228" s="131">
        <f t="shared" si="217"/>
        <v>0</v>
      </c>
      <c r="AM1228" s="131" t="str">
        <f t="shared" si="218"/>
        <v/>
      </c>
      <c r="AN1228" s="131" t="str">
        <f t="shared" ca="1" si="219"/>
        <v/>
      </c>
    </row>
    <row r="1229" spans="1:40" ht="20.25" customHeight="1" x14ac:dyDescent="0.3">
      <c r="A1229" s="127"/>
      <c r="B1229" s="164"/>
      <c r="C1229" s="139"/>
      <c r="D1229" s="140"/>
      <c r="E1229" s="139"/>
      <c r="F1229" s="139"/>
      <c r="G1229" s="140"/>
      <c r="H1229" s="139"/>
      <c r="I1229" s="129"/>
      <c r="L1229" s="128"/>
      <c r="M1229" s="128"/>
      <c r="N1229" s="128"/>
      <c r="O1229" s="128"/>
      <c r="P1229" s="128"/>
      <c r="Q1229" s="128"/>
      <c r="R1229" s="128"/>
      <c r="S1229" s="128"/>
      <c r="T1229" s="120">
        <f t="shared" si="210"/>
        <v>0</v>
      </c>
      <c r="U1229" s="131"/>
      <c r="V1229" s="131"/>
      <c r="W1229" s="131">
        <f>SUMIFS($F$3:F1229,$D$3:D1229,D1229,$C$3:C1229,"Buy")+SUMIFS($F$3:F1229,$D$3:D1229,D1229,$C$3:C1229,"Coin Deposit",$E$3:E1229,"&lt;&gt;")</f>
        <v>0</v>
      </c>
      <c r="X1229" s="131">
        <f t="shared" si="211"/>
        <v>0</v>
      </c>
      <c r="Y1229" s="131">
        <f>IF($D1229=Y$1,SUMIFS($H$3:$H1229,$G$3:$G1229,Y$1,$C$3:$C1229,"Sell"),0)</f>
        <v>0</v>
      </c>
      <c r="Z1229" s="131">
        <f t="shared" si="212"/>
        <v>0</v>
      </c>
      <c r="AA1229" s="131">
        <f>IF($D1229=AA$1,SUMIFS($H$3:$H1229,$G$3:$G1229,AA$1,$C$3:$C1229,"Sell"),0)</f>
        <v>0</v>
      </c>
      <c r="AB1229" s="131">
        <f t="shared" si="213"/>
        <v>0</v>
      </c>
      <c r="AC1229" s="131">
        <f>SUMIFS('Deductions and Deposits'!$H:$H,'Deductions and Deposits'!$G:$G,D1229,'Deductions and Deposits'!$F:$F,"&lt;="&amp;B1229)+SUMIFS($F$3:F1229,$D$3:D1229,D1229,$C$3:C1229,"Coin Deposit",$E$3:E1229,"")</f>
        <v>0</v>
      </c>
      <c r="AD1229" s="131">
        <f>SUMIFS('Deductions and Deposits'!$D:$D,'Deductions and Deposits'!$C:$C,D1229)+SUMIFS($F:$F,$D:$D,D1229,$C:$C,"Coin Deduction")</f>
        <v>0</v>
      </c>
      <c r="AE1229" s="131">
        <f>Table5[[#This Row],[Column4]]+Table5[[#This Row],[Column14]]+Table5[[#This Row],[Column19]]+Table5[[#This Row],[Column12]]</f>
        <v>0</v>
      </c>
      <c r="AF1229" s="131">
        <f>Table5[[#This Row],[Column5]]+Table5[[#This Row],[Column13]]+Table5[[#This Row],[Column21]]+Table5[[#This Row],[Column18]]</f>
        <v>0</v>
      </c>
      <c r="AG1229" s="131">
        <f t="shared" si="214"/>
        <v>0</v>
      </c>
      <c r="AH1229" s="131">
        <f t="shared" si="215"/>
        <v>0</v>
      </c>
      <c r="AI1229" s="131">
        <f>Table5[[#This Row],[Column17]]-Table5[[#This Row],[Column20]]</f>
        <v>0</v>
      </c>
      <c r="AJ1229" s="131">
        <f t="shared" si="216"/>
        <v>0</v>
      </c>
      <c r="AK1229" s="131">
        <f t="shared" si="209"/>
        <v>0</v>
      </c>
      <c r="AL1229" s="131">
        <f t="shared" si="217"/>
        <v>0</v>
      </c>
      <c r="AM1229" s="131" t="str">
        <f t="shared" si="218"/>
        <v/>
      </c>
      <c r="AN1229" s="131" t="str">
        <f t="shared" ca="1" si="219"/>
        <v/>
      </c>
    </row>
    <row r="1230" spans="1:40" ht="20.25" customHeight="1" x14ac:dyDescent="0.3">
      <c r="A1230" s="127"/>
      <c r="B1230" s="164"/>
      <c r="C1230" s="139"/>
      <c r="D1230" s="140"/>
      <c r="E1230" s="139"/>
      <c r="F1230" s="139"/>
      <c r="G1230" s="140"/>
      <c r="H1230" s="139"/>
      <c r="I1230" s="129"/>
      <c r="L1230" s="128"/>
      <c r="M1230" s="128"/>
      <c r="N1230" s="128"/>
      <c r="O1230" s="128"/>
      <c r="P1230" s="128"/>
      <c r="Q1230" s="128"/>
      <c r="R1230" s="128"/>
      <c r="S1230" s="128"/>
      <c r="T1230" s="120">
        <f t="shared" si="210"/>
        <v>0</v>
      </c>
      <c r="U1230" s="131"/>
      <c r="V1230" s="131"/>
      <c r="W1230" s="131">
        <f>SUMIFS($F$3:F1230,$D$3:D1230,D1230,$C$3:C1230,"Buy")+SUMIFS($F$3:F1230,$D$3:D1230,D1230,$C$3:C1230,"Coin Deposit",$E$3:E1230,"&lt;&gt;")</f>
        <v>0</v>
      </c>
      <c r="X1230" s="131">
        <f t="shared" si="211"/>
        <v>0</v>
      </c>
      <c r="Y1230" s="131">
        <f>IF($D1230=Y$1,SUMIFS($H$3:$H1230,$G$3:$G1230,Y$1,$C$3:$C1230,"Sell"),0)</f>
        <v>0</v>
      </c>
      <c r="Z1230" s="131">
        <f t="shared" si="212"/>
        <v>0</v>
      </c>
      <c r="AA1230" s="131">
        <f>IF($D1230=AA$1,SUMIFS($H$3:$H1230,$G$3:$G1230,AA$1,$C$3:$C1230,"Sell"),0)</f>
        <v>0</v>
      </c>
      <c r="AB1230" s="131">
        <f t="shared" si="213"/>
        <v>0</v>
      </c>
      <c r="AC1230" s="131">
        <f>SUMIFS('Deductions and Deposits'!$H:$H,'Deductions and Deposits'!$G:$G,D1230,'Deductions and Deposits'!$F:$F,"&lt;="&amp;B1230)+SUMIFS($F$3:F1230,$D$3:D1230,D1230,$C$3:C1230,"Coin Deposit",$E$3:E1230,"")</f>
        <v>0</v>
      </c>
      <c r="AD1230" s="131">
        <f>SUMIFS('Deductions and Deposits'!$D:$D,'Deductions and Deposits'!$C:$C,D1230)+SUMIFS($F:$F,$D:$D,D1230,$C:$C,"Coin Deduction")</f>
        <v>0</v>
      </c>
      <c r="AE1230" s="131">
        <f>Table5[[#This Row],[Column4]]+Table5[[#This Row],[Column14]]+Table5[[#This Row],[Column19]]+Table5[[#This Row],[Column12]]</f>
        <v>0</v>
      </c>
      <c r="AF1230" s="131">
        <f>Table5[[#This Row],[Column5]]+Table5[[#This Row],[Column13]]+Table5[[#This Row],[Column21]]+Table5[[#This Row],[Column18]]</f>
        <v>0</v>
      </c>
      <c r="AG1230" s="131">
        <f t="shared" si="214"/>
        <v>0</v>
      </c>
      <c r="AH1230" s="131">
        <f t="shared" si="215"/>
        <v>0</v>
      </c>
      <c r="AI1230" s="131">
        <f>Table5[[#This Row],[Column17]]-Table5[[#This Row],[Column20]]</f>
        <v>0</v>
      </c>
      <c r="AJ1230" s="131">
        <f t="shared" si="216"/>
        <v>0</v>
      </c>
      <c r="AK1230" s="131">
        <f t="shared" si="209"/>
        <v>0</v>
      </c>
      <c r="AL1230" s="131">
        <f t="shared" si="217"/>
        <v>0</v>
      </c>
      <c r="AM1230" s="131" t="str">
        <f t="shared" si="218"/>
        <v/>
      </c>
      <c r="AN1230" s="131" t="str">
        <f t="shared" ca="1" si="219"/>
        <v/>
      </c>
    </row>
    <row r="1231" spans="1:40" ht="20.25" customHeight="1" x14ac:dyDescent="0.3">
      <c r="A1231" s="127"/>
      <c r="B1231" s="164"/>
      <c r="C1231" s="139"/>
      <c r="D1231" s="140"/>
      <c r="E1231" s="139"/>
      <c r="F1231" s="139"/>
      <c r="G1231" s="140"/>
      <c r="H1231" s="139"/>
      <c r="I1231" s="129"/>
      <c r="L1231" s="128"/>
      <c r="M1231" s="128"/>
      <c r="N1231" s="128"/>
      <c r="O1231" s="128"/>
      <c r="P1231" s="128"/>
      <c r="Q1231" s="128"/>
      <c r="R1231" s="128"/>
      <c r="S1231" s="128"/>
      <c r="T1231" s="120">
        <f t="shared" si="210"/>
        <v>0</v>
      </c>
      <c r="U1231" s="131"/>
      <c r="V1231" s="131"/>
      <c r="W1231" s="131">
        <f>SUMIFS($F$3:F1231,$D$3:D1231,D1231,$C$3:C1231,"Buy")+SUMIFS($F$3:F1231,$D$3:D1231,D1231,$C$3:C1231,"Coin Deposit",$E$3:E1231,"&lt;&gt;")</f>
        <v>0</v>
      </c>
      <c r="X1231" s="131">
        <f t="shared" si="211"/>
        <v>0</v>
      </c>
      <c r="Y1231" s="131">
        <f>IF($D1231=Y$1,SUMIFS($H$3:$H1231,$G$3:$G1231,Y$1,$C$3:$C1231,"Sell"),0)</f>
        <v>0</v>
      </c>
      <c r="Z1231" s="131">
        <f t="shared" si="212"/>
        <v>0</v>
      </c>
      <c r="AA1231" s="131">
        <f>IF($D1231=AA$1,SUMIFS($H$3:$H1231,$G$3:$G1231,AA$1,$C$3:$C1231,"Sell"),0)</f>
        <v>0</v>
      </c>
      <c r="AB1231" s="131">
        <f t="shared" si="213"/>
        <v>0</v>
      </c>
      <c r="AC1231" s="131">
        <f>SUMIFS('Deductions and Deposits'!$H:$H,'Deductions and Deposits'!$G:$G,D1231,'Deductions and Deposits'!$F:$F,"&lt;="&amp;B1231)+SUMIFS($F$3:F1231,$D$3:D1231,D1231,$C$3:C1231,"Coin Deposit",$E$3:E1231,"")</f>
        <v>0</v>
      </c>
      <c r="AD1231" s="131">
        <f>SUMIFS('Deductions and Deposits'!$D:$D,'Deductions and Deposits'!$C:$C,D1231)+SUMIFS($F:$F,$D:$D,D1231,$C:$C,"Coin Deduction")</f>
        <v>0</v>
      </c>
      <c r="AE1231" s="131">
        <f>Table5[[#This Row],[Column4]]+Table5[[#This Row],[Column14]]+Table5[[#This Row],[Column19]]+Table5[[#This Row],[Column12]]</f>
        <v>0</v>
      </c>
      <c r="AF1231" s="131">
        <f>Table5[[#This Row],[Column5]]+Table5[[#This Row],[Column13]]+Table5[[#This Row],[Column21]]+Table5[[#This Row],[Column18]]</f>
        <v>0</v>
      </c>
      <c r="AG1231" s="131">
        <f t="shared" si="214"/>
        <v>0</v>
      </c>
      <c r="AH1231" s="131">
        <f t="shared" si="215"/>
        <v>0</v>
      </c>
      <c r="AI1231" s="131">
        <f>Table5[[#This Row],[Column17]]-Table5[[#This Row],[Column20]]</f>
        <v>0</v>
      </c>
      <c r="AJ1231" s="131">
        <f t="shared" si="216"/>
        <v>0</v>
      </c>
      <c r="AK1231" s="131">
        <f t="shared" si="209"/>
        <v>0</v>
      </c>
      <c r="AL1231" s="131">
        <f t="shared" si="217"/>
        <v>0</v>
      </c>
      <c r="AM1231" s="131" t="str">
        <f t="shared" si="218"/>
        <v/>
      </c>
      <c r="AN1231" s="131" t="str">
        <f t="shared" ca="1" si="219"/>
        <v/>
      </c>
    </row>
    <row r="1232" spans="1:40" ht="20.25" customHeight="1" x14ac:dyDescent="0.3">
      <c r="A1232" s="127"/>
      <c r="B1232" s="164"/>
      <c r="C1232" s="139"/>
      <c r="D1232" s="140"/>
      <c r="E1232" s="139"/>
      <c r="F1232" s="139"/>
      <c r="G1232" s="140"/>
      <c r="H1232" s="139"/>
      <c r="I1232" s="129"/>
      <c r="L1232" s="128"/>
      <c r="M1232" s="128"/>
      <c r="N1232" s="128"/>
      <c r="O1232" s="128"/>
      <c r="P1232" s="128"/>
      <c r="Q1232" s="128"/>
      <c r="R1232" s="128"/>
      <c r="S1232" s="128"/>
      <c r="T1232" s="120">
        <f t="shared" si="210"/>
        <v>0</v>
      </c>
      <c r="U1232" s="131"/>
      <c r="V1232" s="131"/>
      <c r="W1232" s="131">
        <f>SUMIFS($F$3:F1232,$D$3:D1232,D1232,$C$3:C1232,"Buy")+SUMIFS($F$3:F1232,$D$3:D1232,D1232,$C$3:C1232,"Coin Deposit",$E$3:E1232,"&lt;&gt;")</f>
        <v>0</v>
      </c>
      <c r="X1232" s="131">
        <f t="shared" si="211"/>
        <v>0</v>
      </c>
      <c r="Y1232" s="131">
        <f>IF($D1232=Y$1,SUMIFS($H$3:$H1232,$G$3:$G1232,Y$1,$C$3:$C1232,"Sell"),0)</f>
        <v>0</v>
      </c>
      <c r="Z1232" s="131">
        <f t="shared" si="212"/>
        <v>0</v>
      </c>
      <c r="AA1232" s="131">
        <f>IF($D1232=AA$1,SUMIFS($H$3:$H1232,$G$3:$G1232,AA$1,$C$3:$C1232,"Sell"),0)</f>
        <v>0</v>
      </c>
      <c r="AB1232" s="131">
        <f t="shared" si="213"/>
        <v>0</v>
      </c>
      <c r="AC1232" s="131">
        <f>SUMIFS('Deductions and Deposits'!$H:$H,'Deductions and Deposits'!$G:$G,D1232,'Deductions and Deposits'!$F:$F,"&lt;="&amp;B1232)+SUMIFS($F$3:F1232,$D$3:D1232,D1232,$C$3:C1232,"Coin Deposit",$E$3:E1232,"")</f>
        <v>0</v>
      </c>
      <c r="AD1232" s="131">
        <f>SUMIFS('Deductions and Deposits'!$D:$D,'Deductions and Deposits'!$C:$C,D1232)+SUMIFS($F:$F,$D:$D,D1232,$C:$C,"Coin Deduction")</f>
        <v>0</v>
      </c>
      <c r="AE1232" s="131">
        <f>Table5[[#This Row],[Column4]]+Table5[[#This Row],[Column14]]+Table5[[#This Row],[Column19]]+Table5[[#This Row],[Column12]]</f>
        <v>0</v>
      </c>
      <c r="AF1232" s="131">
        <f>Table5[[#This Row],[Column5]]+Table5[[#This Row],[Column13]]+Table5[[#This Row],[Column21]]+Table5[[#This Row],[Column18]]</f>
        <v>0</v>
      </c>
      <c r="AG1232" s="131">
        <f t="shared" si="214"/>
        <v>0</v>
      </c>
      <c r="AH1232" s="131">
        <f t="shared" si="215"/>
        <v>0</v>
      </c>
      <c r="AI1232" s="131">
        <f>Table5[[#This Row],[Column17]]-Table5[[#This Row],[Column20]]</f>
        <v>0</v>
      </c>
      <c r="AJ1232" s="131">
        <f t="shared" si="216"/>
        <v>0</v>
      </c>
      <c r="AK1232" s="131">
        <f t="shared" si="209"/>
        <v>0</v>
      </c>
      <c r="AL1232" s="131">
        <f t="shared" si="217"/>
        <v>0</v>
      </c>
      <c r="AM1232" s="131" t="str">
        <f t="shared" si="218"/>
        <v/>
      </c>
      <c r="AN1232" s="131" t="str">
        <f t="shared" ca="1" si="219"/>
        <v/>
      </c>
    </row>
    <row r="1233" spans="1:40" ht="20.25" customHeight="1" x14ac:dyDescent="0.3">
      <c r="A1233" s="127"/>
      <c r="B1233" s="164"/>
      <c r="C1233" s="139"/>
      <c r="D1233" s="140"/>
      <c r="E1233" s="139"/>
      <c r="F1233" s="139"/>
      <c r="G1233" s="140"/>
      <c r="H1233" s="139"/>
      <c r="I1233" s="129"/>
      <c r="L1233" s="128"/>
      <c r="M1233" s="128"/>
      <c r="N1233" s="128"/>
      <c r="O1233" s="128"/>
      <c r="P1233" s="128"/>
      <c r="Q1233" s="128"/>
      <c r="R1233" s="128"/>
      <c r="S1233" s="128"/>
      <c r="T1233" s="120">
        <f t="shared" si="210"/>
        <v>0</v>
      </c>
      <c r="U1233" s="131"/>
      <c r="V1233" s="131"/>
      <c r="W1233" s="131">
        <f>SUMIFS($F$3:F1233,$D$3:D1233,D1233,$C$3:C1233,"Buy")+SUMIFS($F$3:F1233,$D$3:D1233,D1233,$C$3:C1233,"Coin Deposit",$E$3:E1233,"&lt;&gt;")</f>
        <v>0</v>
      </c>
      <c r="X1233" s="131">
        <f t="shared" si="211"/>
        <v>0</v>
      </c>
      <c r="Y1233" s="131">
        <f>IF($D1233=Y$1,SUMIFS($H$3:$H1233,$G$3:$G1233,Y$1,$C$3:$C1233,"Sell"),0)</f>
        <v>0</v>
      </c>
      <c r="Z1233" s="131">
        <f t="shared" si="212"/>
        <v>0</v>
      </c>
      <c r="AA1233" s="131">
        <f>IF($D1233=AA$1,SUMIFS($H$3:$H1233,$G$3:$G1233,AA$1,$C$3:$C1233,"Sell"),0)</f>
        <v>0</v>
      </c>
      <c r="AB1233" s="131">
        <f t="shared" si="213"/>
        <v>0</v>
      </c>
      <c r="AC1233" s="131">
        <f>SUMIFS('Deductions and Deposits'!$H:$H,'Deductions and Deposits'!$G:$G,D1233,'Deductions and Deposits'!$F:$F,"&lt;="&amp;B1233)+SUMIFS($F$3:F1233,$D$3:D1233,D1233,$C$3:C1233,"Coin Deposit",$E$3:E1233,"")</f>
        <v>0</v>
      </c>
      <c r="AD1233" s="131">
        <f>SUMIFS('Deductions and Deposits'!$D:$D,'Deductions and Deposits'!$C:$C,D1233)+SUMIFS($F:$F,$D:$D,D1233,$C:$C,"Coin Deduction")</f>
        <v>0</v>
      </c>
      <c r="AE1233" s="131">
        <f>Table5[[#This Row],[Column4]]+Table5[[#This Row],[Column14]]+Table5[[#This Row],[Column19]]+Table5[[#This Row],[Column12]]</f>
        <v>0</v>
      </c>
      <c r="AF1233" s="131">
        <f>Table5[[#This Row],[Column5]]+Table5[[#This Row],[Column13]]+Table5[[#This Row],[Column21]]+Table5[[#This Row],[Column18]]</f>
        <v>0</v>
      </c>
      <c r="AG1233" s="131">
        <f t="shared" si="214"/>
        <v>0</v>
      </c>
      <c r="AH1233" s="131">
        <f t="shared" si="215"/>
        <v>0</v>
      </c>
      <c r="AI1233" s="131">
        <f>Table5[[#This Row],[Column17]]-Table5[[#This Row],[Column20]]</f>
        <v>0</v>
      </c>
      <c r="AJ1233" s="131">
        <f t="shared" si="216"/>
        <v>0</v>
      </c>
      <c r="AK1233" s="131">
        <f t="shared" ref="AK1233:AK1296" si="220">AJ1233*T1233</f>
        <v>0</v>
      </c>
      <c r="AL1233" s="131">
        <f t="shared" si="217"/>
        <v>0</v>
      </c>
      <c r="AM1233" s="131" t="str">
        <f t="shared" si="218"/>
        <v/>
      </c>
      <c r="AN1233" s="131" t="str">
        <f t="shared" ca="1" si="219"/>
        <v/>
      </c>
    </row>
    <row r="1234" spans="1:40" ht="20.25" customHeight="1" x14ac:dyDescent="0.3">
      <c r="A1234" s="127"/>
      <c r="B1234" s="164"/>
      <c r="C1234" s="139"/>
      <c r="D1234" s="140"/>
      <c r="E1234" s="139"/>
      <c r="F1234" s="139"/>
      <c r="G1234" s="140"/>
      <c r="H1234" s="139"/>
      <c r="I1234" s="129"/>
      <c r="L1234" s="128"/>
      <c r="M1234" s="128"/>
      <c r="N1234" s="128"/>
      <c r="O1234" s="128"/>
      <c r="P1234" s="128"/>
      <c r="Q1234" s="128"/>
      <c r="R1234" s="128"/>
      <c r="S1234" s="128"/>
      <c r="T1234" s="120">
        <f t="shared" si="210"/>
        <v>0</v>
      </c>
      <c r="U1234" s="131"/>
      <c r="V1234" s="131"/>
      <c r="W1234" s="131">
        <f>SUMIFS($F$3:F1234,$D$3:D1234,D1234,$C$3:C1234,"Buy")+SUMIFS($F$3:F1234,$D$3:D1234,D1234,$C$3:C1234,"Coin Deposit",$E$3:E1234,"&lt;&gt;")</f>
        <v>0</v>
      </c>
      <c r="X1234" s="131">
        <f t="shared" si="211"/>
        <v>0</v>
      </c>
      <c r="Y1234" s="131">
        <f>IF($D1234=Y$1,SUMIFS($H$3:$H1234,$G$3:$G1234,Y$1,$C$3:$C1234,"Sell"),0)</f>
        <v>0</v>
      </c>
      <c r="Z1234" s="131">
        <f t="shared" si="212"/>
        <v>0</v>
      </c>
      <c r="AA1234" s="131">
        <f>IF($D1234=AA$1,SUMIFS($H$3:$H1234,$G$3:$G1234,AA$1,$C$3:$C1234,"Sell"),0)</f>
        <v>0</v>
      </c>
      <c r="AB1234" s="131">
        <f t="shared" si="213"/>
        <v>0</v>
      </c>
      <c r="AC1234" s="131">
        <f>SUMIFS('Deductions and Deposits'!$H:$H,'Deductions and Deposits'!$G:$G,D1234,'Deductions and Deposits'!$F:$F,"&lt;="&amp;B1234)+SUMIFS($F$3:F1234,$D$3:D1234,D1234,$C$3:C1234,"Coin Deposit",$E$3:E1234,"")</f>
        <v>0</v>
      </c>
      <c r="AD1234" s="131">
        <f>SUMIFS('Deductions and Deposits'!$D:$D,'Deductions and Deposits'!$C:$C,D1234)+SUMIFS($F:$F,$D:$D,D1234,$C:$C,"Coin Deduction")</f>
        <v>0</v>
      </c>
      <c r="AE1234" s="131">
        <f>Table5[[#This Row],[Column4]]+Table5[[#This Row],[Column14]]+Table5[[#This Row],[Column19]]+Table5[[#This Row],[Column12]]</f>
        <v>0</v>
      </c>
      <c r="AF1234" s="131">
        <f>Table5[[#This Row],[Column5]]+Table5[[#This Row],[Column13]]+Table5[[#This Row],[Column21]]+Table5[[#This Row],[Column18]]</f>
        <v>0</v>
      </c>
      <c r="AG1234" s="131">
        <f t="shared" si="214"/>
        <v>0</v>
      </c>
      <c r="AH1234" s="131">
        <f t="shared" si="215"/>
        <v>0</v>
      </c>
      <c r="AI1234" s="131">
        <f>Table5[[#This Row],[Column17]]-Table5[[#This Row],[Column20]]</f>
        <v>0</v>
      </c>
      <c r="AJ1234" s="131">
        <f t="shared" si="216"/>
        <v>0</v>
      </c>
      <c r="AK1234" s="131">
        <f t="shared" si="220"/>
        <v>0</v>
      </c>
      <c r="AL1234" s="131">
        <f t="shared" si="217"/>
        <v>0</v>
      </c>
      <c r="AM1234" s="131" t="str">
        <f t="shared" si="218"/>
        <v/>
      </c>
      <c r="AN1234" s="131" t="str">
        <f t="shared" ca="1" si="219"/>
        <v/>
      </c>
    </row>
    <row r="1235" spans="1:40" ht="20.25" customHeight="1" x14ac:dyDescent="0.3">
      <c r="A1235" s="127"/>
      <c r="B1235" s="164"/>
      <c r="C1235" s="139"/>
      <c r="D1235" s="140"/>
      <c r="E1235" s="139"/>
      <c r="F1235" s="139"/>
      <c r="G1235" s="140"/>
      <c r="H1235" s="139"/>
      <c r="I1235" s="129"/>
      <c r="L1235" s="128"/>
      <c r="M1235" s="128"/>
      <c r="N1235" s="128"/>
      <c r="O1235" s="128"/>
      <c r="P1235" s="128"/>
      <c r="Q1235" s="128"/>
      <c r="R1235" s="128"/>
      <c r="S1235" s="128"/>
      <c r="T1235" s="120">
        <f t="shared" si="210"/>
        <v>0</v>
      </c>
      <c r="U1235" s="131"/>
      <c r="V1235" s="131"/>
      <c r="W1235" s="131">
        <f>SUMIFS($F$3:F1235,$D$3:D1235,D1235,$C$3:C1235,"Buy")+SUMIFS($F$3:F1235,$D$3:D1235,D1235,$C$3:C1235,"Coin Deposit",$E$3:E1235,"&lt;&gt;")</f>
        <v>0</v>
      </c>
      <c r="X1235" s="131">
        <f t="shared" si="211"/>
        <v>0</v>
      </c>
      <c r="Y1235" s="131">
        <f>IF($D1235=Y$1,SUMIFS($H$3:$H1235,$G$3:$G1235,Y$1,$C$3:$C1235,"Sell"),0)</f>
        <v>0</v>
      </c>
      <c r="Z1235" s="131">
        <f t="shared" si="212"/>
        <v>0</v>
      </c>
      <c r="AA1235" s="131">
        <f>IF($D1235=AA$1,SUMIFS($H$3:$H1235,$G$3:$G1235,AA$1,$C$3:$C1235,"Sell"),0)</f>
        <v>0</v>
      </c>
      <c r="AB1235" s="131">
        <f t="shared" si="213"/>
        <v>0</v>
      </c>
      <c r="AC1235" s="131">
        <f>SUMIFS('Deductions and Deposits'!$H:$H,'Deductions and Deposits'!$G:$G,D1235,'Deductions and Deposits'!$F:$F,"&lt;="&amp;B1235)+SUMIFS($F$3:F1235,$D$3:D1235,D1235,$C$3:C1235,"Coin Deposit",$E$3:E1235,"")</f>
        <v>0</v>
      </c>
      <c r="AD1235" s="131">
        <f>SUMIFS('Deductions and Deposits'!$D:$D,'Deductions and Deposits'!$C:$C,D1235)+SUMIFS($F:$F,$D:$D,D1235,$C:$C,"Coin Deduction")</f>
        <v>0</v>
      </c>
      <c r="AE1235" s="131">
        <f>Table5[[#This Row],[Column4]]+Table5[[#This Row],[Column14]]+Table5[[#This Row],[Column19]]+Table5[[#This Row],[Column12]]</f>
        <v>0</v>
      </c>
      <c r="AF1235" s="131">
        <f>Table5[[#This Row],[Column5]]+Table5[[#This Row],[Column13]]+Table5[[#This Row],[Column21]]+Table5[[#This Row],[Column18]]</f>
        <v>0</v>
      </c>
      <c r="AG1235" s="131">
        <f t="shared" si="214"/>
        <v>0</v>
      </c>
      <c r="AH1235" s="131">
        <f t="shared" si="215"/>
        <v>0</v>
      </c>
      <c r="AI1235" s="131">
        <f>Table5[[#This Row],[Column17]]-Table5[[#This Row],[Column20]]</f>
        <v>0</v>
      </c>
      <c r="AJ1235" s="131">
        <f t="shared" si="216"/>
        <v>0</v>
      </c>
      <c r="AK1235" s="131">
        <f t="shared" si="220"/>
        <v>0</v>
      </c>
      <c r="AL1235" s="131">
        <f t="shared" si="217"/>
        <v>0</v>
      </c>
      <c r="AM1235" s="131" t="str">
        <f t="shared" si="218"/>
        <v/>
      </c>
      <c r="AN1235" s="131" t="str">
        <f t="shared" ca="1" si="219"/>
        <v/>
      </c>
    </row>
    <row r="1236" spans="1:40" ht="20.25" customHeight="1" x14ac:dyDescent="0.3">
      <c r="A1236" s="127"/>
      <c r="B1236" s="164"/>
      <c r="C1236" s="139"/>
      <c r="D1236" s="140"/>
      <c r="E1236" s="139"/>
      <c r="F1236" s="139"/>
      <c r="G1236" s="140"/>
      <c r="H1236" s="139"/>
      <c r="I1236" s="129"/>
      <c r="L1236" s="128"/>
      <c r="M1236" s="128"/>
      <c r="N1236" s="128"/>
      <c r="O1236" s="128"/>
      <c r="P1236" s="128"/>
      <c r="Q1236" s="128"/>
      <c r="R1236" s="128"/>
      <c r="S1236" s="128"/>
      <c r="T1236" s="120">
        <f t="shared" si="210"/>
        <v>0</v>
      </c>
      <c r="U1236" s="131"/>
      <c r="V1236" s="131"/>
      <c r="W1236" s="131">
        <f>SUMIFS($F$3:F1236,$D$3:D1236,D1236,$C$3:C1236,"Buy")+SUMIFS($F$3:F1236,$D$3:D1236,D1236,$C$3:C1236,"Coin Deposit",$E$3:E1236,"&lt;&gt;")</f>
        <v>0</v>
      </c>
      <c r="X1236" s="131">
        <f t="shared" si="211"/>
        <v>0</v>
      </c>
      <c r="Y1236" s="131">
        <f>IF($D1236=Y$1,SUMIFS($H$3:$H1236,$G$3:$G1236,Y$1,$C$3:$C1236,"Sell"),0)</f>
        <v>0</v>
      </c>
      <c r="Z1236" s="131">
        <f t="shared" si="212"/>
        <v>0</v>
      </c>
      <c r="AA1236" s="131">
        <f>IF($D1236=AA$1,SUMIFS($H$3:$H1236,$G$3:$G1236,AA$1,$C$3:$C1236,"Sell"),0)</f>
        <v>0</v>
      </c>
      <c r="AB1236" s="131">
        <f t="shared" si="213"/>
        <v>0</v>
      </c>
      <c r="AC1236" s="131">
        <f>SUMIFS('Deductions and Deposits'!$H:$H,'Deductions and Deposits'!$G:$G,D1236,'Deductions and Deposits'!$F:$F,"&lt;="&amp;B1236)+SUMIFS($F$3:F1236,$D$3:D1236,D1236,$C$3:C1236,"Coin Deposit",$E$3:E1236,"")</f>
        <v>0</v>
      </c>
      <c r="AD1236" s="131">
        <f>SUMIFS('Deductions and Deposits'!$D:$D,'Deductions and Deposits'!$C:$C,D1236)+SUMIFS($F:$F,$D:$D,D1236,$C:$C,"Coin Deduction")</f>
        <v>0</v>
      </c>
      <c r="AE1236" s="131">
        <f>Table5[[#This Row],[Column4]]+Table5[[#This Row],[Column14]]+Table5[[#This Row],[Column19]]+Table5[[#This Row],[Column12]]</f>
        <v>0</v>
      </c>
      <c r="AF1236" s="131">
        <f>Table5[[#This Row],[Column5]]+Table5[[#This Row],[Column13]]+Table5[[#This Row],[Column21]]+Table5[[#This Row],[Column18]]</f>
        <v>0</v>
      </c>
      <c r="AG1236" s="131">
        <f t="shared" si="214"/>
        <v>0</v>
      </c>
      <c r="AH1236" s="131">
        <f t="shared" si="215"/>
        <v>0</v>
      </c>
      <c r="AI1236" s="131">
        <f>Table5[[#This Row],[Column17]]-Table5[[#This Row],[Column20]]</f>
        <v>0</v>
      </c>
      <c r="AJ1236" s="131">
        <f t="shared" si="216"/>
        <v>0</v>
      </c>
      <c r="AK1236" s="131">
        <f t="shared" si="220"/>
        <v>0</v>
      </c>
      <c r="AL1236" s="131">
        <f t="shared" si="217"/>
        <v>0</v>
      </c>
      <c r="AM1236" s="131" t="str">
        <f t="shared" si="218"/>
        <v/>
      </c>
      <c r="AN1236" s="131" t="str">
        <f t="shared" ca="1" si="219"/>
        <v/>
      </c>
    </row>
    <row r="1237" spans="1:40" ht="20.25" customHeight="1" x14ac:dyDescent="0.3">
      <c r="A1237" s="127"/>
      <c r="B1237" s="164"/>
      <c r="C1237" s="139"/>
      <c r="D1237" s="140"/>
      <c r="E1237" s="139"/>
      <c r="F1237" s="139"/>
      <c r="G1237" s="140"/>
      <c r="H1237" s="139"/>
      <c r="I1237" s="129"/>
      <c r="L1237" s="128"/>
      <c r="M1237" s="128"/>
      <c r="N1237" s="128"/>
      <c r="O1237" s="128"/>
      <c r="P1237" s="128"/>
      <c r="Q1237" s="128"/>
      <c r="R1237" s="128"/>
      <c r="S1237" s="128"/>
      <c r="T1237" s="120">
        <f t="shared" si="210"/>
        <v>0</v>
      </c>
      <c r="U1237" s="131"/>
      <c r="V1237" s="131"/>
      <c r="W1237" s="131">
        <f>SUMIFS($F$3:F1237,$D$3:D1237,D1237,$C$3:C1237,"Buy")+SUMIFS($F$3:F1237,$D$3:D1237,D1237,$C$3:C1237,"Coin Deposit",$E$3:E1237,"&lt;&gt;")</f>
        <v>0</v>
      </c>
      <c r="X1237" s="131">
        <f t="shared" si="211"/>
        <v>0</v>
      </c>
      <c r="Y1237" s="131">
        <f>IF($D1237=Y$1,SUMIFS($H$3:$H1237,$G$3:$G1237,Y$1,$C$3:$C1237,"Sell"),0)</f>
        <v>0</v>
      </c>
      <c r="Z1237" s="131">
        <f t="shared" si="212"/>
        <v>0</v>
      </c>
      <c r="AA1237" s="131">
        <f>IF($D1237=AA$1,SUMIFS($H$3:$H1237,$G$3:$G1237,AA$1,$C$3:$C1237,"Sell"),0)</f>
        <v>0</v>
      </c>
      <c r="AB1237" s="131">
        <f t="shared" si="213"/>
        <v>0</v>
      </c>
      <c r="AC1237" s="131">
        <f>SUMIFS('Deductions and Deposits'!$H:$H,'Deductions and Deposits'!$G:$G,D1237,'Deductions and Deposits'!$F:$F,"&lt;="&amp;B1237)+SUMIFS($F$3:F1237,$D$3:D1237,D1237,$C$3:C1237,"Coin Deposit",$E$3:E1237,"")</f>
        <v>0</v>
      </c>
      <c r="AD1237" s="131">
        <f>SUMIFS('Deductions and Deposits'!$D:$D,'Deductions and Deposits'!$C:$C,D1237)+SUMIFS($F:$F,$D:$D,D1237,$C:$C,"Coin Deduction")</f>
        <v>0</v>
      </c>
      <c r="AE1237" s="131">
        <f>Table5[[#This Row],[Column4]]+Table5[[#This Row],[Column14]]+Table5[[#This Row],[Column19]]+Table5[[#This Row],[Column12]]</f>
        <v>0</v>
      </c>
      <c r="AF1237" s="131">
        <f>Table5[[#This Row],[Column5]]+Table5[[#This Row],[Column13]]+Table5[[#This Row],[Column21]]+Table5[[#This Row],[Column18]]</f>
        <v>0</v>
      </c>
      <c r="AG1237" s="131">
        <f t="shared" si="214"/>
        <v>0</v>
      </c>
      <c r="AH1237" s="131">
        <f t="shared" si="215"/>
        <v>0</v>
      </c>
      <c r="AI1237" s="131">
        <f>Table5[[#This Row],[Column17]]-Table5[[#This Row],[Column20]]</f>
        <v>0</v>
      </c>
      <c r="AJ1237" s="131">
        <f t="shared" si="216"/>
        <v>0</v>
      </c>
      <c r="AK1237" s="131">
        <f t="shared" si="220"/>
        <v>0</v>
      </c>
      <c r="AL1237" s="131">
        <f t="shared" si="217"/>
        <v>0</v>
      </c>
      <c r="AM1237" s="131" t="str">
        <f t="shared" si="218"/>
        <v/>
      </c>
      <c r="AN1237" s="131" t="str">
        <f t="shared" ca="1" si="219"/>
        <v/>
      </c>
    </row>
    <row r="1238" spans="1:40" ht="20.25" customHeight="1" x14ac:dyDescent="0.3">
      <c r="A1238" s="127"/>
      <c r="B1238" s="164"/>
      <c r="C1238" s="139"/>
      <c r="D1238" s="140"/>
      <c r="E1238" s="139"/>
      <c r="F1238" s="139"/>
      <c r="G1238" s="140"/>
      <c r="H1238" s="139"/>
      <c r="I1238" s="129"/>
      <c r="L1238" s="128"/>
      <c r="M1238" s="128"/>
      <c r="N1238" s="128"/>
      <c r="O1238" s="128"/>
      <c r="P1238" s="128"/>
      <c r="Q1238" s="128"/>
      <c r="R1238" s="128"/>
      <c r="S1238" s="128"/>
      <c r="T1238" s="120">
        <f t="shared" si="210"/>
        <v>0</v>
      </c>
      <c r="U1238" s="131"/>
      <c r="V1238" s="131"/>
      <c r="W1238" s="131">
        <f>SUMIFS($F$3:F1238,$D$3:D1238,D1238,$C$3:C1238,"Buy")+SUMIFS($F$3:F1238,$D$3:D1238,D1238,$C$3:C1238,"Coin Deposit",$E$3:E1238,"&lt;&gt;")</f>
        <v>0</v>
      </c>
      <c r="X1238" s="131">
        <f t="shared" si="211"/>
        <v>0</v>
      </c>
      <c r="Y1238" s="131">
        <f>IF($D1238=Y$1,SUMIFS($H$3:$H1238,$G$3:$G1238,Y$1,$C$3:$C1238,"Sell"),0)</f>
        <v>0</v>
      </c>
      <c r="Z1238" s="131">
        <f t="shared" si="212"/>
        <v>0</v>
      </c>
      <c r="AA1238" s="131">
        <f>IF($D1238=AA$1,SUMIFS($H$3:$H1238,$G$3:$G1238,AA$1,$C$3:$C1238,"Sell"),0)</f>
        <v>0</v>
      </c>
      <c r="AB1238" s="131">
        <f t="shared" si="213"/>
        <v>0</v>
      </c>
      <c r="AC1238" s="131">
        <f>SUMIFS('Deductions and Deposits'!$H:$H,'Deductions and Deposits'!$G:$G,D1238,'Deductions and Deposits'!$F:$F,"&lt;="&amp;B1238)+SUMIFS($F$3:F1238,$D$3:D1238,D1238,$C$3:C1238,"Coin Deposit",$E$3:E1238,"")</f>
        <v>0</v>
      </c>
      <c r="AD1238" s="131">
        <f>SUMIFS('Deductions and Deposits'!$D:$D,'Deductions and Deposits'!$C:$C,D1238)+SUMIFS($F:$F,$D:$D,D1238,$C:$C,"Coin Deduction")</f>
        <v>0</v>
      </c>
      <c r="AE1238" s="131">
        <f>Table5[[#This Row],[Column4]]+Table5[[#This Row],[Column14]]+Table5[[#This Row],[Column19]]+Table5[[#This Row],[Column12]]</f>
        <v>0</v>
      </c>
      <c r="AF1238" s="131">
        <f>Table5[[#This Row],[Column5]]+Table5[[#This Row],[Column13]]+Table5[[#This Row],[Column21]]+Table5[[#This Row],[Column18]]</f>
        <v>0</v>
      </c>
      <c r="AG1238" s="131">
        <f t="shared" si="214"/>
        <v>0</v>
      </c>
      <c r="AH1238" s="131">
        <f t="shared" si="215"/>
        <v>0</v>
      </c>
      <c r="AI1238" s="131">
        <f>Table5[[#This Row],[Column17]]-Table5[[#This Row],[Column20]]</f>
        <v>0</v>
      </c>
      <c r="AJ1238" s="131">
        <f t="shared" si="216"/>
        <v>0</v>
      </c>
      <c r="AK1238" s="131">
        <f t="shared" si="220"/>
        <v>0</v>
      </c>
      <c r="AL1238" s="131">
        <f t="shared" si="217"/>
        <v>0</v>
      </c>
      <c r="AM1238" s="131" t="str">
        <f t="shared" si="218"/>
        <v/>
      </c>
      <c r="AN1238" s="131" t="str">
        <f t="shared" ca="1" si="219"/>
        <v/>
      </c>
    </row>
    <row r="1239" spans="1:40" ht="20.25" customHeight="1" x14ac:dyDescent="0.3">
      <c r="A1239" s="127"/>
      <c r="B1239" s="164"/>
      <c r="C1239" s="139"/>
      <c r="D1239" s="140"/>
      <c r="E1239" s="139"/>
      <c r="F1239" s="139"/>
      <c r="G1239" s="140"/>
      <c r="H1239" s="139"/>
      <c r="I1239" s="129"/>
      <c r="L1239" s="128"/>
      <c r="M1239" s="128"/>
      <c r="N1239" s="128"/>
      <c r="O1239" s="128"/>
      <c r="P1239" s="128"/>
      <c r="Q1239" s="128"/>
      <c r="R1239" s="128"/>
      <c r="S1239" s="128"/>
      <c r="T1239" s="120">
        <f t="shared" si="210"/>
        <v>0</v>
      </c>
      <c r="U1239" s="131"/>
      <c r="V1239" s="131"/>
      <c r="W1239" s="131">
        <f>SUMIFS($F$3:F1239,$D$3:D1239,D1239,$C$3:C1239,"Buy")+SUMIFS($F$3:F1239,$D$3:D1239,D1239,$C$3:C1239,"Coin Deposit",$E$3:E1239,"&lt;&gt;")</f>
        <v>0</v>
      </c>
      <c r="X1239" s="131">
        <f t="shared" si="211"/>
        <v>0</v>
      </c>
      <c r="Y1239" s="131">
        <f>IF($D1239=Y$1,SUMIFS($H$3:$H1239,$G$3:$G1239,Y$1,$C$3:$C1239,"Sell"),0)</f>
        <v>0</v>
      </c>
      <c r="Z1239" s="131">
        <f t="shared" si="212"/>
        <v>0</v>
      </c>
      <c r="AA1239" s="131">
        <f>IF($D1239=AA$1,SUMIFS($H$3:$H1239,$G$3:$G1239,AA$1,$C$3:$C1239,"Sell"),0)</f>
        <v>0</v>
      </c>
      <c r="AB1239" s="131">
        <f t="shared" si="213"/>
        <v>0</v>
      </c>
      <c r="AC1239" s="131">
        <f>SUMIFS('Deductions and Deposits'!$H:$H,'Deductions and Deposits'!$G:$G,D1239,'Deductions and Deposits'!$F:$F,"&lt;="&amp;B1239)+SUMIFS($F$3:F1239,$D$3:D1239,D1239,$C$3:C1239,"Coin Deposit",$E$3:E1239,"")</f>
        <v>0</v>
      </c>
      <c r="AD1239" s="131">
        <f>SUMIFS('Deductions and Deposits'!$D:$D,'Deductions and Deposits'!$C:$C,D1239)+SUMIFS($F:$F,$D:$D,D1239,$C:$C,"Coin Deduction")</f>
        <v>0</v>
      </c>
      <c r="AE1239" s="131">
        <f>Table5[[#This Row],[Column4]]+Table5[[#This Row],[Column14]]+Table5[[#This Row],[Column19]]+Table5[[#This Row],[Column12]]</f>
        <v>0</v>
      </c>
      <c r="AF1239" s="131">
        <f>Table5[[#This Row],[Column5]]+Table5[[#This Row],[Column13]]+Table5[[#This Row],[Column21]]+Table5[[#This Row],[Column18]]</f>
        <v>0</v>
      </c>
      <c r="AG1239" s="131">
        <f t="shared" si="214"/>
        <v>0</v>
      </c>
      <c r="AH1239" s="131">
        <f t="shared" si="215"/>
        <v>0</v>
      </c>
      <c r="AI1239" s="131">
        <f>Table5[[#This Row],[Column17]]-Table5[[#This Row],[Column20]]</f>
        <v>0</v>
      </c>
      <c r="AJ1239" s="131">
        <f t="shared" si="216"/>
        <v>0</v>
      </c>
      <c r="AK1239" s="131">
        <f t="shared" si="220"/>
        <v>0</v>
      </c>
      <c r="AL1239" s="131">
        <f t="shared" si="217"/>
        <v>0</v>
      </c>
      <c r="AM1239" s="131" t="str">
        <f t="shared" si="218"/>
        <v/>
      </c>
      <c r="AN1239" s="131" t="str">
        <f t="shared" ca="1" si="219"/>
        <v/>
      </c>
    </row>
    <row r="1240" spans="1:40" ht="20.25" customHeight="1" x14ac:dyDescent="0.3">
      <c r="A1240" s="127"/>
      <c r="B1240" s="164"/>
      <c r="C1240" s="139"/>
      <c r="D1240" s="140"/>
      <c r="E1240" s="139"/>
      <c r="F1240" s="139"/>
      <c r="G1240" s="140"/>
      <c r="H1240" s="139"/>
      <c r="I1240" s="129"/>
      <c r="L1240" s="128"/>
      <c r="M1240" s="128"/>
      <c r="N1240" s="128"/>
      <c r="O1240" s="128"/>
      <c r="P1240" s="128"/>
      <c r="Q1240" s="128"/>
      <c r="R1240" s="128"/>
      <c r="S1240" s="128"/>
      <c r="T1240" s="120">
        <f t="shared" si="210"/>
        <v>0</v>
      </c>
      <c r="U1240" s="131"/>
      <c r="V1240" s="131"/>
      <c r="W1240" s="131">
        <f>SUMIFS($F$3:F1240,$D$3:D1240,D1240,$C$3:C1240,"Buy")+SUMIFS($F$3:F1240,$D$3:D1240,D1240,$C$3:C1240,"Coin Deposit",$E$3:E1240,"&lt;&gt;")</f>
        <v>0</v>
      </c>
      <c r="X1240" s="131">
        <f t="shared" si="211"/>
        <v>0</v>
      </c>
      <c r="Y1240" s="131">
        <f>IF($D1240=Y$1,SUMIFS($H$3:$H1240,$G$3:$G1240,Y$1,$C$3:$C1240,"Sell"),0)</f>
        <v>0</v>
      </c>
      <c r="Z1240" s="131">
        <f t="shared" si="212"/>
        <v>0</v>
      </c>
      <c r="AA1240" s="131">
        <f>IF($D1240=AA$1,SUMIFS($H$3:$H1240,$G$3:$G1240,AA$1,$C$3:$C1240,"Sell"),0)</f>
        <v>0</v>
      </c>
      <c r="AB1240" s="131">
        <f t="shared" si="213"/>
        <v>0</v>
      </c>
      <c r="AC1240" s="131">
        <f>SUMIFS('Deductions and Deposits'!$H:$H,'Deductions and Deposits'!$G:$G,D1240,'Deductions and Deposits'!$F:$F,"&lt;="&amp;B1240)+SUMIFS($F$3:F1240,$D$3:D1240,D1240,$C$3:C1240,"Coin Deposit",$E$3:E1240,"")</f>
        <v>0</v>
      </c>
      <c r="AD1240" s="131">
        <f>SUMIFS('Deductions and Deposits'!$D:$D,'Deductions and Deposits'!$C:$C,D1240)+SUMIFS($F:$F,$D:$D,D1240,$C:$C,"Coin Deduction")</f>
        <v>0</v>
      </c>
      <c r="AE1240" s="131">
        <f>Table5[[#This Row],[Column4]]+Table5[[#This Row],[Column14]]+Table5[[#This Row],[Column19]]+Table5[[#This Row],[Column12]]</f>
        <v>0</v>
      </c>
      <c r="AF1240" s="131">
        <f>Table5[[#This Row],[Column5]]+Table5[[#This Row],[Column13]]+Table5[[#This Row],[Column21]]+Table5[[#This Row],[Column18]]</f>
        <v>0</v>
      </c>
      <c r="AG1240" s="131">
        <f t="shared" si="214"/>
        <v>0</v>
      </c>
      <c r="AH1240" s="131">
        <f t="shared" si="215"/>
        <v>0</v>
      </c>
      <c r="AI1240" s="131">
        <f>Table5[[#This Row],[Column17]]-Table5[[#This Row],[Column20]]</f>
        <v>0</v>
      </c>
      <c r="AJ1240" s="131">
        <f t="shared" si="216"/>
        <v>0</v>
      </c>
      <c r="AK1240" s="131">
        <f t="shared" si="220"/>
        <v>0</v>
      </c>
      <c r="AL1240" s="131">
        <f t="shared" si="217"/>
        <v>0</v>
      </c>
      <c r="AM1240" s="131" t="str">
        <f t="shared" si="218"/>
        <v/>
      </c>
      <c r="AN1240" s="131" t="str">
        <f t="shared" ca="1" si="219"/>
        <v/>
      </c>
    </row>
    <row r="1241" spans="1:40" ht="20.25" customHeight="1" x14ac:dyDescent="0.3">
      <c r="A1241" s="127"/>
      <c r="B1241" s="164"/>
      <c r="C1241" s="139"/>
      <c r="D1241" s="140"/>
      <c r="E1241" s="139"/>
      <c r="F1241" s="139"/>
      <c r="G1241" s="140"/>
      <c r="H1241" s="139"/>
      <c r="I1241" s="129"/>
      <c r="L1241" s="128"/>
      <c r="M1241" s="128"/>
      <c r="N1241" s="128"/>
      <c r="O1241" s="128"/>
      <c r="P1241" s="128"/>
      <c r="Q1241" s="128"/>
      <c r="R1241" s="128"/>
      <c r="S1241" s="128"/>
      <c r="T1241" s="120">
        <f t="shared" si="210"/>
        <v>0</v>
      </c>
      <c r="U1241" s="131"/>
      <c r="V1241" s="131"/>
      <c r="W1241" s="131">
        <f>SUMIFS($F$3:F1241,$D$3:D1241,D1241,$C$3:C1241,"Buy")+SUMIFS($F$3:F1241,$D$3:D1241,D1241,$C$3:C1241,"Coin Deposit",$E$3:E1241,"&lt;&gt;")</f>
        <v>0</v>
      </c>
      <c r="X1241" s="131">
        <f t="shared" si="211"/>
        <v>0</v>
      </c>
      <c r="Y1241" s="131">
        <f>IF($D1241=Y$1,SUMIFS($H$3:$H1241,$G$3:$G1241,Y$1,$C$3:$C1241,"Sell"),0)</f>
        <v>0</v>
      </c>
      <c r="Z1241" s="131">
        <f t="shared" si="212"/>
        <v>0</v>
      </c>
      <c r="AA1241" s="131">
        <f>IF($D1241=AA$1,SUMIFS($H$3:$H1241,$G$3:$G1241,AA$1,$C$3:$C1241,"Sell"),0)</f>
        <v>0</v>
      </c>
      <c r="AB1241" s="131">
        <f t="shared" si="213"/>
        <v>0</v>
      </c>
      <c r="AC1241" s="131">
        <f>SUMIFS('Deductions and Deposits'!$H:$H,'Deductions and Deposits'!$G:$G,D1241,'Deductions and Deposits'!$F:$F,"&lt;="&amp;B1241)+SUMIFS($F$3:F1241,$D$3:D1241,D1241,$C$3:C1241,"Coin Deposit",$E$3:E1241,"")</f>
        <v>0</v>
      </c>
      <c r="AD1241" s="131">
        <f>SUMIFS('Deductions and Deposits'!$D:$D,'Deductions and Deposits'!$C:$C,D1241)+SUMIFS($F:$F,$D:$D,D1241,$C:$C,"Coin Deduction")</f>
        <v>0</v>
      </c>
      <c r="AE1241" s="131">
        <f>Table5[[#This Row],[Column4]]+Table5[[#This Row],[Column14]]+Table5[[#This Row],[Column19]]+Table5[[#This Row],[Column12]]</f>
        <v>0</v>
      </c>
      <c r="AF1241" s="131">
        <f>Table5[[#This Row],[Column5]]+Table5[[#This Row],[Column13]]+Table5[[#This Row],[Column21]]+Table5[[#This Row],[Column18]]</f>
        <v>0</v>
      </c>
      <c r="AG1241" s="131">
        <f t="shared" si="214"/>
        <v>0</v>
      </c>
      <c r="AH1241" s="131">
        <f t="shared" si="215"/>
        <v>0</v>
      </c>
      <c r="AI1241" s="131">
        <f>Table5[[#This Row],[Column17]]-Table5[[#This Row],[Column20]]</f>
        <v>0</v>
      </c>
      <c r="AJ1241" s="131">
        <f t="shared" si="216"/>
        <v>0</v>
      </c>
      <c r="AK1241" s="131">
        <f t="shared" si="220"/>
        <v>0</v>
      </c>
      <c r="AL1241" s="131">
        <f t="shared" si="217"/>
        <v>0</v>
      </c>
      <c r="AM1241" s="131" t="str">
        <f t="shared" si="218"/>
        <v/>
      </c>
      <c r="AN1241" s="131" t="str">
        <f t="shared" ca="1" si="219"/>
        <v/>
      </c>
    </row>
    <row r="1242" spans="1:40" ht="20.25" customHeight="1" x14ac:dyDescent="0.3">
      <c r="A1242" s="127"/>
      <c r="B1242" s="164"/>
      <c r="C1242" s="139"/>
      <c r="D1242" s="140"/>
      <c r="E1242" s="139"/>
      <c r="F1242" s="139"/>
      <c r="G1242" s="140"/>
      <c r="H1242" s="139"/>
      <c r="I1242" s="129"/>
      <c r="L1242" s="128"/>
      <c r="M1242" s="128"/>
      <c r="N1242" s="128"/>
      <c r="O1242" s="128"/>
      <c r="P1242" s="128"/>
      <c r="Q1242" s="128"/>
      <c r="R1242" s="128"/>
      <c r="S1242" s="128"/>
      <c r="T1242" s="120">
        <f t="shared" si="210"/>
        <v>0</v>
      </c>
      <c r="U1242" s="131"/>
      <c r="V1242" s="131"/>
      <c r="W1242" s="131">
        <f>SUMIFS($F$3:F1242,$D$3:D1242,D1242,$C$3:C1242,"Buy")+SUMIFS($F$3:F1242,$D$3:D1242,D1242,$C$3:C1242,"Coin Deposit",$E$3:E1242,"&lt;&gt;")</f>
        <v>0</v>
      </c>
      <c r="X1242" s="131">
        <f t="shared" si="211"/>
        <v>0</v>
      </c>
      <c r="Y1242" s="131">
        <f>IF($D1242=Y$1,SUMIFS($H$3:$H1242,$G$3:$G1242,Y$1,$C$3:$C1242,"Sell"),0)</f>
        <v>0</v>
      </c>
      <c r="Z1242" s="131">
        <f t="shared" si="212"/>
        <v>0</v>
      </c>
      <c r="AA1242" s="131">
        <f>IF($D1242=AA$1,SUMIFS($H$3:$H1242,$G$3:$G1242,AA$1,$C$3:$C1242,"Sell"),0)</f>
        <v>0</v>
      </c>
      <c r="AB1242" s="131">
        <f t="shared" si="213"/>
        <v>0</v>
      </c>
      <c r="AC1242" s="131">
        <f>SUMIFS('Deductions and Deposits'!$H:$H,'Deductions and Deposits'!$G:$G,D1242,'Deductions and Deposits'!$F:$F,"&lt;="&amp;B1242)+SUMIFS($F$3:F1242,$D$3:D1242,D1242,$C$3:C1242,"Coin Deposit",$E$3:E1242,"")</f>
        <v>0</v>
      </c>
      <c r="AD1242" s="131">
        <f>SUMIFS('Deductions and Deposits'!$D:$D,'Deductions and Deposits'!$C:$C,D1242)+SUMIFS($F:$F,$D:$D,D1242,$C:$C,"Coin Deduction")</f>
        <v>0</v>
      </c>
      <c r="AE1242" s="131">
        <f>Table5[[#This Row],[Column4]]+Table5[[#This Row],[Column14]]+Table5[[#This Row],[Column19]]+Table5[[#This Row],[Column12]]</f>
        <v>0</v>
      </c>
      <c r="AF1242" s="131">
        <f>Table5[[#This Row],[Column5]]+Table5[[#This Row],[Column13]]+Table5[[#This Row],[Column21]]+Table5[[#This Row],[Column18]]</f>
        <v>0</v>
      </c>
      <c r="AG1242" s="131">
        <f t="shared" si="214"/>
        <v>0</v>
      </c>
      <c r="AH1242" s="131">
        <f t="shared" si="215"/>
        <v>0</v>
      </c>
      <c r="AI1242" s="131">
        <f>Table5[[#This Row],[Column17]]-Table5[[#This Row],[Column20]]</f>
        <v>0</v>
      </c>
      <c r="AJ1242" s="131">
        <f t="shared" si="216"/>
        <v>0</v>
      </c>
      <c r="AK1242" s="131">
        <f t="shared" si="220"/>
        <v>0</v>
      </c>
      <c r="AL1242" s="131">
        <f t="shared" si="217"/>
        <v>0</v>
      </c>
      <c r="AM1242" s="131" t="str">
        <f t="shared" si="218"/>
        <v/>
      </c>
      <c r="AN1242" s="131" t="str">
        <f t="shared" ca="1" si="219"/>
        <v/>
      </c>
    </row>
    <row r="1243" spans="1:40" ht="20.25" customHeight="1" x14ac:dyDescent="0.3">
      <c r="A1243" s="127"/>
      <c r="B1243" s="164"/>
      <c r="C1243" s="139"/>
      <c r="D1243" s="140"/>
      <c r="E1243" s="139"/>
      <c r="F1243" s="139"/>
      <c r="G1243" s="140"/>
      <c r="H1243" s="139"/>
      <c r="I1243" s="129"/>
      <c r="L1243" s="128"/>
      <c r="M1243" s="128"/>
      <c r="N1243" s="128"/>
      <c r="O1243" s="128"/>
      <c r="P1243" s="128"/>
      <c r="Q1243" s="128"/>
      <c r="R1243" s="128"/>
      <c r="S1243" s="128"/>
      <c r="T1243" s="120">
        <f t="shared" si="210"/>
        <v>0</v>
      </c>
      <c r="U1243" s="131"/>
      <c r="V1243" s="131"/>
      <c r="W1243" s="131">
        <f>SUMIFS($F$3:F1243,$D$3:D1243,D1243,$C$3:C1243,"Buy")+SUMIFS($F$3:F1243,$D$3:D1243,D1243,$C$3:C1243,"Coin Deposit",$E$3:E1243,"&lt;&gt;")</f>
        <v>0</v>
      </c>
      <c r="X1243" s="131">
        <f t="shared" si="211"/>
        <v>0</v>
      </c>
      <c r="Y1243" s="131">
        <f>IF($D1243=Y$1,SUMIFS($H$3:$H1243,$G$3:$G1243,Y$1,$C$3:$C1243,"Sell"),0)</f>
        <v>0</v>
      </c>
      <c r="Z1243" s="131">
        <f t="shared" si="212"/>
        <v>0</v>
      </c>
      <c r="AA1243" s="131">
        <f>IF($D1243=AA$1,SUMIFS($H$3:$H1243,$G$3:$G1243,AA$1,$C$3:$C1243,"Sell"),0)</f>
        <v>0</v>
      </c>
      <c r="AB1243" s="131">
        <f t="shared" si="213"/>
        <v>0</v>
      </c>
      <c r="AC1243" s="131">
        <f>SUMIFS('Deductions and Deposits'!$H:$H,'Deductions and Deposits'!$G:$G,D1243,'Deductions and Deposits'!$F:$F,"&lt;="&amp;B1243)+SUMIFS($F$3:F1243,$D$3:D1243,D1243,$C$3:C1243,"Coin Deposit",$E$3:E1243,"")</f>
        <v>0</v>
      </c>
      <c r="AD1243" s="131">
        <f>SUMIFS('Deductions and Deposits'!$D:$D,'Deductions and Deposits'!$C:$C,D1243)+SUMIFS($F:$F,$D:$D,D1243,$C:$C,"Coin Deduction")</f>
        <v>0</v>
      </c>
      <c r="AE1243" s="131">
        <f>Table5[[#This Row],[Column4]]+Table5[[#This Row],[Column14]]+Table5[[#This Row],[Column19]]+Table5[[#This Row],[Column12]]</f>
        <v>0</v>
      </c>
      <c r="AF1243" s="131">
        <f>Table5[[#This Row],[Column5]]+Table5[[#This Row],[Column13]]+Table5[[#This Row],[Column21]]+Table5[[#This Row],[Column18]]</f>
        <v>0</v>
      </c>
      <c r="AG1243" s="131">
        <f t="shared" si="214"/>
        <v>0</v>
      </c>
      <c r="AH1243" s="131">
        <f t="shared" si="215"/>
        <v>0</v>
      </c>
      <c r="AI1243" s="131">
        <f>Table5[[#This Row],[Column17]]-Table5[[#This Row],[Column20]]</f>
        <v>0</v>
      </c>
      <c r="AJ1243" s="131">
        <f t="shared" si="216"/>
        <v>0</v>
      </c>
      <c r="AK1243" s="131">
        <f t="shared" si="220"/>
        <v>0</v>
      </c>
      <c r="AL1243" s="131">
        <f t="shared" si="217"/>
        <v>0</v>
      </c>
      <c r="AM1243" s="131" t="str">
        <f t="shared" si="218"/>
        <v/>
      </c>
      <c r="AN1243" s="131" t="str">
        <f t="shared" ca="1" si="219"/>
        <v/>
      </c>
    </row>
    <row r="1244" spans="1:40" ht="20.25" customHeight="1" x14ac:dyDescent="0.3">
      <c r="A1244" s="127"/>
      <c r="B1244" s="164"/>
      <c r="C1244" s="139"/>
      <c r="D1244" s="140"/>
      <c r="E1244" s="139"/>
      <c r="F1244" s="139"/>
      <c r="G1244" s="140"/>
      <c r="H1244" s="139"/>
      <c r="I1244" s="129"/>
      <c r="L1244" s="128"/>
      <c r="M1244" s="128"/>
      <c r="N1244" s="128"/>
      <c r="O1244" s="128"/>
      <c r="P1244" s="128"/>
      <c r="Q1244" s="128"/>
      <c r="R1244" s="128"/>
      <c r="S1244" s="128"/>
      <c r="T1244" s="120">
        <f t="shared" si="210"/>
        <v>0</v>
      </c>
      <c r="U1244" s="131"/>
      <c r="V1244" s="131"/>
      <c r="W1244" s="131">
        <f>SUMIFS($F$3:F1244,$D$3:D1244,D1244,$C$3:C1244,"Buy")+SUMIFS($F$3:F1244,$D$3:D1244,D1244,$C$3:C1244,"Coin Deposit",$E$3:E1244,"&lt;&gt;")</f>
        <v>0</v>
      </c>
      <c r="X1244" s="131">
        <f t="shared" si="211"/>
        <v>0</v>
      </c>
      <c r="Y1244" s="131">
        <f>IF($D1244=Y$1,SUMIFS($H$3:$H1244,$G$3:$G1244,Y$1,$C$3:$C1244,"Sell"),0)</f>
        <v>0</v>
      </c>
      <c r="Z1244" s="131">
        <f t="shared" si="212"/>
        <v>0</v>
      </c>
      <c r="AA1244" s="131">
        <f>IF($D1244=AA$1,SUMIFS($H$3:$H1244,$G$3:$G1244,AA$1,$C$3:$C1244,"Sell"),0)</f>
        <v>0</v>
      </c>
      <c r="AB1244" s="131">
        <f t="shared" si="213"/>
        <v>0</v>
      </c>
      <c r="AC1244" s="131">
        <f>SUMIFS('Deductions and Deposits'!$H:$H,'Deductions and Deposits'!$G:$G,D1244,'Deductions and Deposits'!$F:$F,"&lt;="&amp;B1244)+SUMIFS($F$3:F1244,$D$3:D1244,D1244,$C$3:C1244,"Coin Deposit",$E$3:E1244,"")</f>
        <v>0</v>
      </c>
      <c r="AD1244" s="131">
        <f>SUMIFS('Deductions and Deposits'!$D:$D,'Deductions and Deposits'!$C:$C,D1244)+SUMIFS($F:$F,$D:$D,D1244,$C:$C,"Coin Deduction")</f>
        <v>0</v>
      </c>
      <c r="AE1244" s="131">
        <f>Table5[[#This Row],[Column4]]+Table5[[#This Row],[Column14]]+Table5[[#This Row],[Column19]]+Table5[[#This Row],[Column12]]</f>
        <v>0</v>
      </c>
      <c r="AF1244" s="131">
        <f>Table5[[#This Row],[Column5]]+Table5[[#This Row],[Column13]]+Table5[[#This Row],[Column21]]+Table5[[#This Row],[Column18]]</f>
        <v>0</v>
      </c>
      <c r="AG1244" s="131">
        <f t="shared" si="214"/>
        <v>0</v>
      </c>
      <c r="AH1244" s="131">
        <f t="shared" si="215"/>
        <v>0</v>
      </c>
      <c r="AI1244" s="131">
        <f>Table5[[#This Row],[Column17]]-Table5[[#This Row],[Column20]]</f>
        <v>0</v>
      </c>
      <c r="AJ1244" s="131">
        <f t="shared" si="216"/>
        <v>0</v>
      </c>
      <c r="AK1244" s="131">
        <f t="shared" si="220"/>
        <v>0</v>
      </c>
      <c r="AL1244" s="131">
        <f t="shared" si="217"/>
        <v>0</v>
      </c>
      <c r="AM1244" s="131" t="str">
        <f t="shared" si="218"/>
        <v/>
      </c>
      <c r="AN1244" s="131" t="str">
        <f t="shared" ca="1" si="219"/>
        <v/>
      </c>
    </row>
    <row r="1245" spans="1:40" ht="20.25" customHeight="1" x14ac:dyDescent="0.3">
      <c r="A1245" s="127"/>
      <c r="B1245" s="164"/>
      <c r="C1245" s="139"/>
      <c r="D1245" s="140"/>
      <c r="E1245" s="139"/>
      <c r="F1245" s="139"/>
      <c r="G1245" s="140"/>
      <c r="H1245" s="139"/>
      <c r="I1245" s="129"/>
      <c r="L1245" s="128"/>
      <c r="M1245" s="128"/>
      <c r="N1245" s="128"/>
      <c r="O1245" s="128"/>
      <c r="P1245" s="128"/>
      <c r="Q1245" s="128"/>
      <c r="R1245" s="128"/>
      <c r="S1245" s="128"/>
      <c r="T1245" s="120">
        <f t="shared" si="210"/>
        <v>0</v>
      </c>
      <c r="U1245" s="131"/>
      <c r="V1245" s="131"/>
      <c r="W1245" s="131">
        <f>SUMIFS($F$3:F1245,$D$3:D1245,D1245,$C$3:C1245,"Buy")+SUMIFS($F$3:F1245,$D$3:D1245,D1245,$C$3:C1245,"Coin Deposit",$E$3:E1245,"&lt;&gt;")</f>
        <v>0</v>
      </c>
      <c r="X1245" s="131">
        <f t="shared" si="211"/>
        <v>0</v>
      </c>
      <c r="Y1245" s="131">
        <f>IF($D1245=Y$1,SUMIFS($H$3:$H1245,$G$3:$G1245,Y$1,$C$3:$C1245,"Sell"),0)</f>
        <v>0</v>
      </c>
      <c r="Z1245" s="131">
        <f t="shared" si="212"/>
        <v>0</v>
      </c>
      <c r="AA1245" s="131">
        <f>IF($D1245=AA$1,SUMIFS($H$3:$H1245,$G$3:$G1245,AA$1,$C$3:$C1245,"Sell"),0)</f>
        <v>0</v>
      </c>
      <c r="AB1245" s="131">
        <f t="shared" si="213"/>
        <v>0</v>
      </c>
      <c r="AC1245" s="131">
        <f>SUMIFS('Deductions and Deposits'!$H:$H,'Deductions and Deposits'!$G:$G,D1245,'Deductions and Deposits'!$F:$F,"&lt;="&amp;B1245)+SUMIFS($F$3:F1245,$D$3:D1245,D1245,$C$3:C1245,"Coin Deposit",$E$3:E1245,"")</f>
        <v>0</v>
      </c>
      <c r="AD1245" s="131">
        <f>SUMIFS('Deductions and Deposits'!$D:$D,'Deductions and Deposits'!$C:$C,D1245)+SUMIFS($F:$F,$D:$D,D1245,$C:$C,"Coin Deduction")</f>
        <v>0</v>
      </c>
      <c r="AE1245" s="131">
        <f>Table5[[#This Row],[Column4]]+Table5[[#This Row],[Column14]]+Table5[[#This Row],[Column19]]+Table5[[#This Row],[Column12]]</f>
        <v>0</v>
      </c>
      <c r="AF1245" s="131">
        <f>Table5[[#This Row],[Column5]]+Table5[[#This Row],[Column13]]+Table5[[#This Row],[Column21]]+Table5[[#This Row],[Column18]]</f>
        <v>0</v>
      </c>
      <c r="AG1245" s="131">
        <f t="shared" si="214"/>
        <v>0</v>
      </c>
      <c r="AH1245" s="131">
        <f t="shared" si="215"/>
        <v>0</v>
      </c>
      <c r="AI1245" s="131">
        <f>Table5[[#This Row],[Column17]]-Table5[[#This Row],[Column20]]</f>
        <v>0</v>
      </c>
      <c r="AJ1245" s="131">
        <f t="shared" si="216"/>
        <v>0</v>
      </c>
      <c r="AK1245" s="131">
        <f t="shared" si="220"/>
        <v>0</v>
      </c>
      <c r="AL1245" s="131">
        <f t="shared" si="217"/>
        <v>0</v>
      </c>
      <c r="AM1245" s="131" t="str">
        <f t="shared" si="218"/>
        <v/>
      </c>
      <c r="AN1245" s="131" t="str">
        <f t="shared" ca="1" si="219"/>
        <v/>
      </c>
    </row>
    <row r="1246" spans="1:40" ht="20.25" customHeight="1" x14ac:dyDescent="0.3">
      <c r="A1246" s="127"/>
      <c r="B1246" s="164"/>
      <c r="C1246" s="139"/>
      <c r="D1246" s="140"/>
      <c r="E1246" s="139"/>
      <c r="F1246" s="139"/>
      <c r="G1246" s="140"/>
      <c r="H1246" s="139"/>
      <c r="I1246" s="129"/>
      <c r="L1246" s="128"/>
      <c r="M1246" s="128"/>
      <c r="N1246" s="128"/>
      <c r="O1246" s="128"/>
      <c r="P1246" s="128"/>
      <c r="Q1246" s="128"/>
      <c r="R1246" s="128"/>
      <c r="S1246" s="128"/>
      <c r="T1246" s="120">
        <f t="shared" si="210"/>
        <v>0</v>
      </c>
      <c r="U1246" s="131"/>
      <c r="V1246" s="131"/>
      <c r="W1246" s="131">
        <f>SUMIFS($F$3:F1246,$D$3:D1246,D1246,$C$3:C1246,"Buy")+SUMIFS($F$3:F1246,$D$3:D1246,D1246,$C$3:C1246,"Coin Deposit",$E$3:E1246,"&lt;&gt;")</f>
        <v>0</v>
      </c>
      <c r="X1246" s="131">
        <f t="shared" si="211"/>
        <v>0</v>
      </c>
      <c r="Y1246" s="131">
        <f>IF($D1246=Y$1,SUMIFS($H$3:$H1246,$G$3:$G1246,Y$1,$C$3:$C1246,"Sell"),0)</f>
        <v>0</v>
      </c>
      <c r="Z1246" s="131">
        <f t="shared" si="212"/>
        <v>0</v>
      </c>
      <c r="AA1246" s="131">
        <f>IF($D1246=AA$1,SUMIFS($H$3:$H1246,$G$3:$G1246,AA$1,$C$3:$C1246,"Sell"),0)</f>
        <v>0</v>
      </c>
      <c r="AB1246" s="131">
        <f t="shared" si="213"/>
        <v>0</v>
      </c>
      <c r="AC1246" s="131">
        <f>SUMIFS('Deductions and Deposits'!$H:$H,'Deductions and Deposits'!$G:$G,D1246,'Deductions and Deposits'!$F:$F,"&lt;="&amp;B1246)+SUMIFS($F$3:F1246,$D$3:D1246,D1246,$C$3:C1246,"Coin Deposit",$E$3:E1246,"")</f>
        <v>0</v>
      </c>
      <c r="AD1246" s="131">
        <f>SUMIFS('Deductions and Deposits'!$D:$D,'Deductions and Deposits'!$C:$C,D1246)+SUMIFS($F:$F,$D:$D,D1246,$C:$C,"Coin Deduction")</f>
        <v>0</v>
      </c>
      <c r="AE1246" s="131">
        <f>Table5[[#This Row],[Column4]]+Table5[[#This Row],[Column14]]+Table5[[#This Row],[Column19]]+Table5[[#This Row],[Column12]]</f>
        <v>0</v>
      </c>
      <c r="AF1246" s="131">
        <f>Table5[[#This Row],[Column5]]+Table5[[#This Row],[Column13]]+Table5[[#This Row],[Column21]]+Table5[[#This Row],[Column18]]</f>
        <v>0</v>
      </c>
      <c r="AG1246" s="131">
        <f t="shared" si="214"/>
        <v>0</v>
      </c>
      <c r="AH1246" s="131">
        <f t="shared" si="215"/>
        <v>0</v>
      </c>
      <c r="AI1246" s="131">
        <f>Table5[[#This Row],[Column17]]-Table5[[#This Row],[Column20]]</f>
        <v>0</v>
      </c>
      <c r="AJ1246" s="131">
        <f t="shared" si="216"/>
        <v>0</v>
      </c>
      <c r="AK1246" s="131">
        <f t="shared" si="220"/>
        <v>0</v>
      </c>
      <c r="AL1246" s="131">
        <f t="shared" si="217"/>
        <v>0</v>
      </c>
      <c r="AM1246" s="131" t="str">
        <f t="shared" si="218"/>
        <v/>
      </c>
      <c r="AN1246" s="131" t="str">
        <f t="shared" ca="1" si="219"/>
        <v/>
      </c>
    </row>
    <row r="1247" spans="1:40" ht="20.25" customHeight="1" x14ac:dyDescent="0.3">
      <c r="A1247" s="127"/>
      <c r="B1247" s="164"/>
      <c r="C1247" s="139"/>
      <c r="D1247" s="140"/>
      <c r="E1247" s="139"/>
      <c r="F1247" s="139"/>
      <c r="G1247" s="140"/>
      <c r="H1247" s="139"/>
      <c r="I1247" s="129"/>
      <c r="L1247" s="128"/>
      <c r="M1247" s="128"/>
      <c r="N1247" s="128"/>
      <c r="O1247" s="128"/>
      <c r="P1247" s="128"/>
      <c r="Q1247" s="128"/>
      <c r="R1247" s="128"/>
      <c r="S1247" s="128"/>
      <c r="T1247" s="120">
        <f t="shared" si="210"/>
        <v>0</v>
      </c>
      <c r="U1247" s="131"/>
      <c r="V1247" s="131"/>
      <c r="W1247" s="131">
        <f>SUMIFS($F$3:F1247,$D$3:D1247,D1247,$C$3:C1247,"Buy")+SUMIFS($F$3:F1247,$D$3:D1247,D1247,$C$3:C1247,"Coin Deposit",$E$3:E1247,"&lt;&gt;")</f>
        <v>0</v>
      </c>
      <c r="X1247" s="131">
        <f t="shared" si="211"/>
        <v>0</v>
      </c>
      <c r="Y1247" s="131">
        <f>IF($D1247=Y$1,SUMIFS($H$3:$H1247,$G$3:$G1247,Y$1,$C$3:$C1247,"Sell"),0)</f>
        <v>0</v>
      </c>
      <c r="Z1247" s="131">
        <f t="shared" si="212"/>
        <v>0</v>
      </c>
      <c r="AA1247" s="131">
        <f>IF($D1247=AA$1,SUMIFS($H$3:$H1247,$G$3:$G1247,AA$1,$C$3:$C1247,"Sell"),0)</f>
        <v>0</v>
      </c>
      <c r="AB1247" s="131">
        <f t="shared" si="213"/>
        <v>0</v>
      </c>
      <c r="AC1247" s="131">
        <f>SUMIFS('Deductions and Deposits'!$H:$H,'Deductions and Deposits'!$G:$G,D1247,'Deductions and Deposits'!$F:$F,"&lt;="&amp;B1247)+SUMIFS($F$3:F1247,$D$3:D1247,D1247,$C$3:C1247,"Coin Deposit",$E$3:E1247,"")</f>
        <v>0</v>
      </c>
      <c r="AD1247" s="131">
        <f>SUMIFS('Deductions and Deposits'!$D:$D,'Deductions and Deposits'!$C:$C,D1247)+SUMIFS($F:$F,$D:$D,D1247,$C:$C,"Coin Deduction")</f>
        <v>0</v>
      </c>
      <c r="AE1247" s="131">
        <f>Table5[[#This Row],[Column4]]+Table5[[#This Row],[Column14]]+Table5[[#This Row],[Column19]]+Table5[[#This Row],[Column12]]</f>
        <v>0</v>
      </c>
      <c r="AF1247" s="131">
        <f>Table5[[#This Row],[Column5]]+Table5[[#This Row],[Column13]]+Table5[[#This Row],[Column21]]+Table5[[#This Row],[Column18]]</f>
        <v>0</v>
      </c>
      <c r="AG1247" s="131">
        <f t="shared" si="214"/>
        <v>0</v>
      </c>
      <c r="AH1247" s="131">
        <f t="shared" si="215"/>
        <v>0</v>
      </c>
      <c r="AI1247" s="131">
        <f>Table5[[#This Row],[Column17]]-Table5[[#This Row],[Column20]]</f>
        <v>0</v>
      </c>
      <c r="AJ1247" s="131">
        <f t="shared" si="216"/>
        <v>0</v>
      </c>
      <c r="AK1247" s="131">
        <f t="shared" si="220"/>
        <v>0</v>
      </c>
      <c r="AL1247" s="131">
        <f t="shared" si="217"/>
        <v>0</v>
      </c>
      <c r="AM1247" s="131" t="str">
        <f t="shared" si="218"/>
        <v/>
      </c>
      <c r="AN1247" s="131" t="str">
        <f t="shared" ca="1" si="219"/>
        <v/>
      </c>
    </row>
    <row r="1248" spans="1:40" ht="20.25" customHeight="1" x14ac:dyDescent="0.3">
      <c r="A1248" s="127"/>
      <c r="B1248" s="164"/>
      <c r="C1248" s="139"/>
      <c r="D1248" s="140"/>
      <c r="E1248" s="139"/>
      <c r="F1248" s="139"/>
      <c r="G1248" s="140"/>
      <c r="H1248" s="139"/>
      <c r="I1248" s="129"/>
      <c r="L1248" s="128"/>
      <c r="M1248" s="128"/>
      <c r="N1248" s="128"/>
      <c r="O1248" s="128"/>
      <c r="P1248" s="128"/>
      <c r="Q1248" s="128"/>
      <c r="R1248" s="128"/>
      <c r="S1248" s="128"/>
      <c r="T1248" s="120">
        <f t="shared" si="210"/>
        <v>0</v>
      </c>
      <c r="U1248" s="131"/>
      <c r="V1248" s="131"/>
      <c r="W1248" s="131">
        <f>SUMIFS($F$3:F1248,$D$3:D1248,D1248,$C$3:C1248,"Buy")+SUMIFS($F$3:F1248,$D$3:D1248,D1248,$C$3:C1248,"Coin Deposit",$E$3:E1248,"&lt;&gt;")</f>
        <v>0</v>
      </c>
      <c r="X1248" s="131">
        <f t="shared" si="211"/>
        <v>0</v>
      </c>
      <c r="Y1248" s="131">
        <f>IF($D1248=Y$1,SUMIFS($H$3:$H1248,$G$3:$G1248,Y$1,$C$3:$C1248,"Sell"),0)</f>
        <v>0</v>
      </c>
      <c r="Z1248" s="131">
        <f t="shared" si="212"/>
        <v>0</v>
      </c>
      <c r="AA1248" s="131">
        <f>IF($D1248=AA$1,SUMIFS($H$3:$H1248,$G$3:$G1248,AA$1,$C$3:$C1248,"Sell"),0)</f>
        <v>0</v>
      </c>
      <c r="AB1248" s="131">
        <f t="shared" si="213"/>
        <v>0</v>
      </c>
      <c r="AC1248" s="131">
        <f>SUMIFS('Deductions and Deposits'!$H:$H,'Deductions and Deposits'!$G:$G,D1248,'Deductions and Deposits'!$F:$F,"&lt;="&amp;B1248)+SUMIFS($F$3:F1248,$D$3:D1248,D1248,$C$3:C1248,"Coin Deposit",$E$3:E1248,"")</f>
        <v>0</v>
      </c>
      <c r="AD1248" s="131">
        <f>SUMIFS('Deductions and Deposits'!$D:$D,'Deductions and Deposits'!$C:$C,D1248)+SUMIFS($F:$F,$D:$D,D1248,$C:$C,"Coin Deduction")</f>
        <v>0</v>
      </c>
      <c r="AE1248" s="131">
        <f>Table5[[#This Row],[Column4]]+Table5[[#This Row],[Column14]]+Table5[[#This Row],[Column19]]+Table5[[#This Row],[Column12]]</f>
        <v>0</v>
      </c>
      <c r="AF1248" s="131">
        <f>Table5[[#This Row],[Column5]]+Table5[[#This Row],[Column13]]+Table5[[#This Row],[Column21]]+Table5[[#This Row],[Column18]]</f>
        <v>0</v>
      </c>
      <c r="AG1248" s="131">
        <f t="shared" si="214"/>
        <v>0</v>
      </c>
      <c r="AH1248" s="131">
        <f t="shared" si="215"/>
        <v>0</v>
      </c>
      <c r="AI1248" s="131">
        <f>Table5[[#This Row],[Column17]]-Table5[[#This Row],[Column20]]</f>
        <v>0</v>
      </c>
      <c r="AJ1248" s="131">
        <f t="shared" si="216"/>
        <v>0</v>
      </c>
      <c r="AK1248" s="131">
        <f t="shared" si="220"/>
        <v>0</v>
      </c>
      <c r="AL1248" s="131">
        <f t="shared" si="217"/>
        <v>0</v>
      </c>
      <c r="AM1248" s="131" t="str">
        <f t="shared" si="218"/>
        <v/>
      </c>
      <c r="AN1248" s="131" t="str">
        <f t="shared" ca="1" si="219"/>
        <v/>
      </c>
    </row>
    <row r="1249" spans="1:40" ht="20.25" customHeight="1" x14ac:dyDescent="0.3">
      <c r="A1249" s="127"/>
      <c r="B1249" s="164"/>
      <c r="C1249" s="139"/>
      <c r="D1249" s="140"/>
      <c r="E1249" s="139"/>
      <c r="F1249" s="139"/>
      <c r="G1249" s="140"/>
      <c r="H1249" s="139"/>
      <c r="I1249" s="129"/>
      <c r="L1249" s="128"/>
      <c r="M1249" s="128"/>
      <c r="N1249" s="128"/>
      <c r="O1249" s="128"/>
      <c r="P1249" s="128"/>
      <c r="Q1249" s="128"/>
      <c r="R1249" s="128"/>
      <c r="S1249" s="128"/>
      <c r="T1249" s="120">
        <f t="shared" si="210"/>
        <v>0</v>
      </c>
      <c r="U1249" s="131"/>
      <c r="V1249" s="131"/>
      <c r="W1249" s="131">
        <f>SUMIFS($F$3:F1249,$D$3:D1249,D1249,$C$3:C1249,"Buy")+SUMIFS($F$3:F1249,$D$3:D1249,D1249,$C$3:C1249,"Coin Deposit",$E$3:E1249,"&lt;&gt;")</f>
        <v>0</v>
      </c>
      <c r="X1249" s="131">
        <f t="shared" si="211"/>
        <v>0</v>
      </c>
      <c r="Y1249" s="131">
        <f>IF($D1249=Y$1,SUMIFS($H$3:$H1249,$G$3:$G1249,Y$1,$C$3:$C1249,"Sell"),0)</f>
        <v>0</v>
      </c>
      <c r="Z1249" s="131">
        <f t="shared" si="212"/>
        <v>0</v>
      </c>
      <c r="AA1249" s="131">
        <f>IF($D1249=AA$1,SUMIFS($H$3:$H1249,$G$3:$G1249,AA$1,$C$3:$C1249,"Sell"),0)</f>
        <v>0</v>
      </c>
      <c r="AB1249" s="131">
        <f t="shared" si="213"/>
        <v>0</v>
      </c>
      <c r="AC1249" s="131">
        <f>SUMIFS('Deductions and Deposits'!$H:$H,'Deductions and Deposits'!$G:$G,D1249,'Deductions and Deposits'!$F:$F,"&lt;="&amp;B1249)+SUMIFS($F$3:F1249,$D$3:D1249,D1249,$C$3:C1249,"Coin Deposit",$E$3:E1249,"")</f>
        <v>0</v>
      </c>
      <c r="AD1249" s="131">
        <f>SUMIFS('Deductions and Deposits'!$D:$D,'Deductions and Deposits'!$C:$C,D1249)+SUMIFS($F:$F,$D:$D,D1249,$C:$C,"Coin Deduction")</f>
        <v>0</v>
      </c>
      <c r="AE1249" s="131">
        <f>Table5[[#This Row],[Column4]]+Table5[[#This Row],[Column14]]+Table5[[#This Row],[Column19]]+Table5[[#This Row],[Column12]]</f>
        <v>0</v>
      </c>
      <c r="AF1249" s="131">
        <f>Table5[[#This Row],[Column5]]+Table5[[#This Row],[Column13]]+Table5[[#This Row],[Column21]]+Table5[[#This Row],[Column18]]</f>
        <v>0</v>
      </c>
      <c r="AG1249" s="131">
        <f t="shared" si="214"/>
        <v>0</v>
      </c>
      <c r="AH1249" s="131">
        <f t="shared" si="215"/>
        <v>0</v>
      </c>
      <c r="AI1249" s="131">
        <f>Table5[[#This Row],[Column17]]-Table5[[#This Row],[Column20]]</f>
        <v>0</v>
      </c>
      <c r="AJ1249" s="131">
        <f t="shared" si="216"/>
        <v>0</v>
      </c>
      <c r="AK1249" s="131">
        <f t="shared" si="220"/>
        <v>0</v>
      </c>
      <c r="AL1249" s="131">
        <f t="shared" si="217"/>
        <v>0</v>
      </c>
      <c r="AM1249" s="131" t="str">
        <f t="shared" si="218"/>
        <v/>
      </c>
      <c r="AN1249" s="131" t="str">
        <f t="shared" ca="1" si="219"/>
        <v/>
      </c>
    </row>
    <row r="1250" spans="1:40" ht="20.25" customHeight="1" x14ac:dyDescent="0.3">
      <c r="A1250" s="127"/>
      <c r="B1250" s="164"/>
      <c r="C1250" s="139"/>
      <c r="D1250" s="140"/>
      <c r="E1250" s="139"/>
      <c r="F1250" s="139"/>
      <c r="G1250" s="140"/>
      <c r="H1250" s="139"/>
      <c r="I1250" s="129"/>
      <c r="L1250" s="128"/>
      <c r="M1250" s="128"/>
      <c r="N1250" s="128"/>
      <c r="O1250" s="128"/>
      <c r="P1250" s="128"/>
      <c r="Q1250" s="128"/>
      <c r="R1250" s="128"/>
      <c r="S1250" s="128"/>
      <c r="T1250" s="120">
        <f t="shared" si="210"/>
        <v>0</v>
      </c>
      <c r="U1250" s="131"/>
      <c r="V1250" s="131"/>
      <c r="W1250" s="131">
        <f>SUMIFS($F$3:F1250,$D$3:D1250,D1250,$C$3:C1250,"Buy")+SUMIFS($F$3:F1250,$D$3:D1250,D1250,$C$3:C1250,"Coin Deposit",$E$3:E1250,"&lt;&gt;")</f>
        <v>0</v>
      </c>
      <c r="X1250" s="131">
        <f t="shared" si="211"/>
        <v>0</v>
      </c>
      <c r="Y1250" s="131">
        <f>IF($D1250=Y$1,SUMIFS($H$3:$H1250,$G$3:$G1250,Y$1,$C$3:$C1250,"Sell"),0)</f>
        <v>0</v>
      </c>
      <c r="Z1250" s="131">
        <f t="shared" si="212"/>
        <v>0</v>
      </c>
      <c r="AA1250" s="131">
        <f>IF($D1250=AA$1,SUMIFS($H$3:$H1250,$G$3:$G1250,AA$1,$C$3:$C1250,"Sell"),0)</f>
        <v>0</v>
      </c>
      <c r="AB1250" s="131">
        <f t="shared" si="213"/>
        <v>0</v>
      </c>
      <c r="AC1250" s="131">
        <f>SUMIFS('Deductions and Deposits'!$H:$H,'Deductions and Deposits'!$G:$G,D1250,'Deductions and Deposits'!$F:$F,"&lt;="&amp;B1250)+SUMIFS($F$3:F1250,$D$3:D1250,D1250,$C$3:C1250,"Coin Deposit",$E$3:E1250,"")</f>
        <v>0</v>
      </c>
      <c r="AD1250" s="131">
        <f>SUMIFS('Deductions and Deposits'!$D:$D,'Deductions and Deposits'!$C:$C,D1250)+SUMIFS($F:$F,$D:$D,D1250,$C:$C,"Coin Deduction")</f>
        <v>0</v>
      </c>
      <c r="AE1250" s="131">
        <f>Table5[[#This Row],[Column4]]+Table5[[#This Row],[Column14]]+Table5[[#This Row],[Column19]]+Table5[[#This Row],[Column12]]</f>
        <v>0</v>
      </c>
      <c r="AF1250" s="131">
        <f>Table5[[#This Row],[Column5]]+Table5[[#This Row],[Column13]]+Table5[[#This Row],[Column21]]+Table5[[#This Row],[Column18]]</f>
        <v>0</v>
      </c>
      <c r="AG1250" s="131">
        <f t="shared" si="214"/>
        <v>0</v>
      </c>
      <c r="AH1250" s="131">
        <f t="shared" si="215"/>
        <v>0</v>
      </c>
      <c r="AI1250" s="131">
        <f>Table5[[#This Row],[Column17]]-Table5[[#This Row],[Column20]]</f>
        <v>0</v>
      </c>
      <c r="AJ1250" s="131">
        <f t="shared" si="216"/>
        <v>0</v>
      </c>
      <c r="AK1250" s="131">
        <f t="shared" si="220"/>
        <v>0</v>
      </c>
      <c r="AL1250" s="131">
        <f t="shared" si="217"/>
        <v>0</v>
      </c>
      <c r="AM1250" s="131" t="str">
        <f t="shared" si="218"/>
        <v/>
      </c>
      <c r="AN1250" s="131" t="str">
        <f t="shared" ca="1" si="219"/>
        <v/>
      </c>
    </row>
    <row r="1251" spans="1:40" ht="20.25" customHeight="1" x14ac:dyDescent="0.3">
      <c r="A1251" s="127"/>
      <c r="B1251" s="164"/>
      <c r="C1251" s="139"/>
      <c r="D1251" s="140"/>
      <c r="E1251" s="139"/>
      <c r="F1251" s="139"/>
      <c r="G1251" s="140"/>
      <c r="H1251" s="139"/>
      <c r="I1251" s="129"/>
      <c r="L1251" s="128"/>
      <c r="M1251" s="128"/>
      <c r="N1251" s="128"/>
      <c r="O1251" s="128"/>
      <c r="P1251" s="128"/>
      <c r="Q1251" s="128"/>
      <c r="R1251" s="128"/>
      <c r="S1251" s="128"/>
      <c r="T1251" s="120">
        <f t="shared" si="210"/>
        <v>0</v>
      </c>
      <c r="U1251" s="131"/>
      <c r="V1251" s="131"/>
      <c r="W1251" s="131">
        <f>SUMIFS($F$3:F1251,$D$3:D1251,D1251,$C$3:C1251,"Buy")+SUMIFS($F$3:F1251,$D$3:D1251,D1251,$C$3:C1251,"Coin Deposit",$E$3:E1251,"&lt;&gt;")</f>
        <v>0</v>
      </c>
      <c r="X1251" s="131">
        <f t="shared" si="211"/>
        <v>0</v>
      </c>
      <c r="Y1251" s="131">
        <f>IF($D1251=Y$1,SUMIFS($H$3:$H1251,$G$3:$G1251,Y$1,$C$3:$C1251,"Sell"),0)</f>
        <v>0</v>
      </c>
      <c r="Z1251" s="131">
        <f t="shared" si="212"/>
        <v>0</v>
      </c>
      <c r="AA1251" s="131">
        <f>IF($D1251=AA$1,SUMIFS($H$3:$H1251,$G$3:$G1251,AA$1,$C$3:$C1251,"Sell"),0)</f>
        <v>0</v>
      </c>
      <c r="AB1251" s="131">
        <f t="shared" si="213"/>
        <v>0</v>
      </c>
      <c r="AC1251" s="131">
        <f>SUMIFS('Deductions and Deposits'!$H:$H,'Deductions and Deposits'!$G:$G,D1251,'Deductions and Deposits'!$F:$F,"&lt;="&amp;B1251)+SUMIFS($F$3:F1251,$D$3:D1251,D1251,$C$3:C1251,"Coin Deposit",$E$3:E1251,"")</f>
        <v>0</v>
      </c>
      <c r="AD1251" s="131">
        <f>SUMIFS('Deductions and Deposits'!$D:$D,'Deductions and Deposits'!$C:$C,D1251)+SUMIFS($F:$F,$D:$D,D1251,$C:$C,"Coin Deduction")</f>
        <v>0</v>
      </c>
      <c r="AE1251" s="131">
        <f>Table5[[#This Row],[Column4]]+Table5[[#This Row],[Column14]]+Table5[[#This Row],[Column19]]+Table5[[#This Row],[Column12]]</f>
        <v>0</v>
      </c>
      <c r="AF1251" s="131">
        <f>Table5[[#This Row],[Column5]]+Table5[[#This Row],[Column13]]+Table5[[#This Row],[Column21]]+Table5[[#This Row],[Column18]]</f>
        <v>0</v>
      </c>
      <c r="AG1251" s="131">
        <f t="shared" si="214"/>
        <v>0</v>
      </c>
      <c r="AH1251" s="131">
        <f t="shared" si="215"/>
        <v>0</v>
      </c>
      <c r="AI1251" s="131">
        <f>Table5[[#This Row],[Column17]]-Table5[[#This Row],[Column20]]</f>
        <v>0</v>
      </c>
      <c r="AJ1251" s="131">
        <f t="shared" si="216"/>
        <v>0</v>
      </c>
      <c r="AK1251" s="131">
        <f t="shared" si="220"/>
        <v>0</v>
      </c>
      <c r="AL1251" s="131">
        <f t="shared" si="217"/>
        <v>0</v>
      </c>
      <c r="AM1251" s="131" t="str">
        <f t="shared" si="218"/>
        <v/>
      </c>
      <c r="AN1251" s="131" t="str">
        <f t="shared" ca="1" si="219"/>
        <v/>
      </c>
    </row>
    <row r="1252" spans="1:40" ht="20.25" customHeight="1" x14ac:dyDescent="0.3">
      <c r="A1252" s="127"/>
      <c r="B1252" s="164"/>
      <c r="C1252" s="139"/>
      <c r="D1252" s="140"/>
      <c r="E1252" s="139"/>
      <c r="F1252" s="139"/>
      <c r="G1252" s="140"/>
      <c r="H1252" s="139"/>
      <c r="I1252" s="129"/>
      <c r="L1252" s="128"/>
      <c r="M1252" s="128"/>
      <c r="N1252" s="128"/>
      <c r="O1252" s="128"/>
      <c r="P1252" s="128"/>
      <c r="Q1252" s="128"/>
      <c r="R1252" s="128"/>
      <c r="S1252" s="128"/>
      <c r="T1252" s="120">
        <f t="shared" si="210"/>
        <v>0</v>
      </c>
      <c r="U1252" s="131"/>
      <c r="V1252" s="131"/>
      <c r="W1252" s="131">
        <f>SUMIFS($F$3:F1252,$D$3:D1252,D1252,$C$3:C1252,"Buy")+SUMIFS($F$3:F1252,$D$3:D1252,D1252,$C$3:C1252,"Coin Deposit",$E$3:E1252,"&lt;&gt;")</f>
        <v>0</v>
      </c>
      <c r="X1252" s="131">
        <f t="shared" si="211"/>
        <v>0</v>
      </c>
      <c r="Y1252" s="131">
        <f>IF($D1252=Y$1,SUMIFS($H$3:$H1252,$G$3:$G1252,Y$1,$C$3:$C1252,"Sell"),0)</f>
        <v>0</v>
      </c>
      <c r="Z1252" s="131">
        <f t="shared" si="212"/>
        <v>0</v>
      </c>
      <c r="AA1252" s="131">
        <f>IF($D1252=AA$1,SUMIFS($H$3:$H1252,$G$3:$G1252,AA$1,$C$3:$C1252,"Sell"),0)</f>
        <v>0</v>
      </c>
      <c r="AB1252" s="131">
        <f t="shared" si="213"/>
        <v>0</v>
      </c>
      <c r="AC1252" s="131">
        <f>SUMIFS('Deductions and Deposits'!$H:$H,'Deductions and Deposits'!$G:$G,D1252,'Deductions and Deposits'!$F:$F,"&lt;="&amp;B1252)+SUMIFS($F$3:F1252,$D$3:D1252,D1252,$C$3:C1252,"Coin Deposit",$E$3:E1252,"")</f>
        <v>0</v>
      </c>
      <c r="AD1252" s="131">
        <f>SUMIFS('Deductions and Deposits'!$D:$D,'Deductions and Deposits'!$C:$C,D1252)+SUMIFS($F:$F,$D:$D,D1252,$C:$C,"Coin Deduction")</f>
        <v>0</v>
      </c>
      <c r="AE1252" s="131">
        <f>Table5[[#This Row],[Column4]]+Table5[[#This Row],[Column14]]+Table5[[#This Row],[Column19]]+Table5[[#This Row],[Column12]]</f>
        <v>0</v>
      </c>
      <c r="AF1252" s="131">
        <f>Table5[[#This Row],[Column5]]+Table5[[#This Row],[Column13]]+Table5[[#This Row],[Column21]]+Table5[[#This Row],[Column18]]</f>
        <v>0</v>
      </c>
      <c r="AG1252" s="131">
        <f t="shared" si="214"/>
        <v>0</v>
      </c>
      <c r="AH1252" s="131">
        <f t="shared" si="215"/>
        <v>0</v>
      </c>
      <c r="AI1252" s="131">
        <f>Table5[[#This Row],[Column17]]-Table5[[#This Row],[Column20]]</f>
        <v>0</v>
      </c>
      <c r="AJ1252" s="131">
        <f t="shared" si="216"/>
        <v>0</v>
      </c>
      <c r="AK1252" s="131">
        <f t="shared" si="220"/>
        <v>0</v>
      </c>
      <c r="AL1252" s="131">
        <f t="shared" si="217"/>
        <v>0</v>
      </c>
      <c r="AM1252" s="131" t="str">
        <f t="shared" si="218"/>
        <v/>
      </c>
      <c r="AN1252" s="131" t="str">
        <f t="shared" ca="1" si="219"/>
        <v/>
      </c>
    </row>
    <row r="1253" spans="1:40" ht="20.25" customHeight="1" x14ac:dyDescent="0.3">
      <c r="A1253" s="127"/>
      <c r="B1253" s="164"/>
      <c r="C1253" s="139"/>
      <c r="D1253" s="140"/>
      <c r="E1253" s="139"/>
      <c r="F1253" s="139"/>
      <c r="G1253" s="140"/>
      <c r="H1253" s="139"/>
      <c r="I1253" s="129"/>
      <c r="L1253" s="128"/>
      <c r="M1253" s="128"/>
      <c r="N1253" s="128"/>
      <c r="O1253" s="128"/>
      <c r="P1253" s="128"/>
      <c r="Q1253" s="128"/>
      <c r="R1253" s="128"/>
      <c r="S1253" s="128"/>
      <c r="T1253" s="120">
        <f t="shared" si="210"/>
        <v>0</v>
      </c>
      <c r="U1253" s="131"/>
      <c r="V1253" s="131"/>
      <c r="W1253" s="131">
        <f>SUMIFS($F$3:F1253,$D$3:D1253,D1253,$C$3:C1253,"Buy")+SUMIFS($F$3:F1253,$D$3:D1253,D1253,$C$3:C1253,"Coin Deposit",$E$3:E1253,"&lt;&gt;")</f>
        <v>0</v>
      </c>
      <c r="X1253" s="131">
        <f t="shared" si="211"/>
        <v>0</v>
      </c>
      <c r="Y1253" s="131">
        <f>IF($D1253=Y$1,SUMIFS($H$3:$H1253,$G$3:$G1253,Y$1,$C$3:$C1253,"Sell"),0)</f>
        <v>0</v>
      </c>
      <c r="Z1253" s="131">
        <f t="shared" si="212"/>
        <v>0</v>
      </c>
      <c r="AA1253" s="131">
        <f>IF($D1253=AA$1,SUMIFS($H$3:$H1253,$G$3:$G1253,AA$1,$C$3:$C1253,"Sell"),0)</f>
        <v>0</v>
      </c>
      <c r="AB1253" s="131">
        <f t="shared" si="213"/>
        <v>0</v>
      </c>
      <c r="AC1253" s="131">
        <f>SUMIFS('Deductions and Deposits'!$H:$H,'Deductions and Deposits'!$G:$G,D1253,'Deductions and Deposits'!$F:$F,"&lt;="&amp;B1253)+SUMIFS($F$3:F1253,$D$3:D1253,D1253,$C$3:C1253,"Coin Deposit",$E$3:E1253,"")</f>
        <v>0</v>
      </c>
      <c r="AD1253" s="131">
        <f>SUMIFS('Deductions and Deposits'!$D:$D,'Deductions and Deposits'!$C:$C,D1253)+SUMIFS($F:$F,$D:$D,D1253,$C:$C,"Coin Deduction")</f>
        <v>0</v>
      </c>
      <c r="AE1253" s="131">
        <f>Table5[[#This Row],[Column4]]+Table5[[#This Row],[Column14]]+Table5[[#This Row],[Column19]]+Table5[[#This Row],[Column12]]</f>
        <v>0</v>
      </c>
      <c r="AF1253" s="131">
        <f>Table5[[#This Row],[Column5]]+Table5[[#This Row],[Column13]]+Table5[[#This Row],[Column21]]+Table5[[#This Row],[Column18]]</f>
        <v>0</v>
      </c>
      <c r="AG1253" s="131">
        <f t="shared" si="214"/>
        <v>0</v>
      </c>
      <c r="AH1253" s="131">
        <f t="shared" si="215"/>
        <v>0</v>
      </c>
      <c r="AI1253" s="131">
        <f>Table5[[#This Row],[Column17]]-Table5[[#This Row],[Column20]]</f>
        <v>0</v>
      </c>
      <c r="AJ1253" s="131">
        <f t="shared" si="216"/>
        <v>0</v>
      </c>
      <c r="AK1253" s="131">
        <f t="shared" si="220"/>
        <v>0</v>
      </c>
      <c r="AL1253" s="131">
        <f t="shared" si="217"/>
        <v>0</v>
      </c>
      <c r="AM1253" s="131" t="str">
        <f t="shared" si="218"/>
        <v/>
      </c>
      <c r="AN1253" s="131" t="str">
        <f t="shared" ca="1" si="219"/>
        <v/>
      </c>
    </row>
    <row r="1254" spans="1:40" ht="20.25" customHeight="1" x14ac:dyDescent="0.3">
      <c r="A1254" s="127"/>
      <c r="B1254" s="164"/>
      <c r="C1254" s="139"/>
      <c r="D1254" s="140"/>
      <c r="E1254" s="139"/>
      <c r="F1254" s="139"/>
      <c r="G1254" s="140"/>
      <c r="H1254" s="139"/>
      <c r="I1254" s="129"/>
      <c r="L1254" s="128"/>
      <c r="M1254" s="128"/>
      <c r="N1254" s="128"/>
      <c r="O1254" s="128"/>
      <c r="P1254" s="128"/>
      <c r="Q1254" s="128"/>
      <c r="R1254" s="128"/>
      <c r="S1254" s="128"/>
      <c r="T1254" s="120">
        <f t="shared" si="210"/>
        <v>0</v>
      </c>
      <c r="U1254" s="131"/>
      <c r="V1254" s="131"/>
      <c r="W1254" s="131">
        <f>SUMIFS($F$3:F1254,$D$3:D1254,D1254,$C$3:C1254,"Buy")+SUMIFS($F$3:F1254,$D$3:D1254,D1254,$C$3:C1254,"Coin Deposit",$E$3:E1254,"&lt;&gt;")</f>
        <v>0</v>
      </c>
      <c r="X1254" s="131">
        <f t="shared" si="211"/>
        <v>0</v>
      </c>
      <c r="Y1254" s="131">
        <f>IF($D1254=Y$1,SUMIFS($H$3:$H1254,$G$3:$G1254,Y$1,$C$3:$C1254,"Sell"),0)</f>
        <v>0</v>
      </c>
      <c r="Z1254" s="131">
        <f t="shared" si="212"/>
        <v>0</v>
      </c>
      <c r="AA1254" s="131">
        <f>IF($D1254=AA$1,SUMIFS($H$3:$H1254,$G$3:$G1254,AA$1,$C$3:$C1254,"Sell"),0)</f>
        <v>0</v>
      </c>
      <c r="AB1254" s="131">
        <f t="shared" si="213"/>
        <v>0</v>
      </c>
      <c r="AC1254" s="131">
        <f>SUMIFS('Deductions and Deposits'!$H:$H,'Deductions and Deposits'!$G:$G,D1254,'Deductions and Deposits'!$F:$F,"&lt;="&amp;B1254)+SUMIFS($F$3:F1254,$D$3:D1254,D1254,$C$3:C1254,"Coin Deposit",$E$3:E1254,"")</f>
        <v>0</v>
      </c>
      <c r="AD1254" s="131">
        <f>SUMIFS('Deductions and Deposits'!$D:$D,'Deductions and Deposits'!$C:$C,D1254)+SUMIFS($F:$F,$D:$D,D1254,$C:$C,"Coin Deduction")</f>
        <v>0</v>
      </c>
      <c r="AE1254" s="131">
        <f>Table5[[#This Row],[Column4]]+Table5[[#This Row],[Column14]]+Table5[[#This Row],[Column19]]+Table5[[#This Row],[Column12]]</f>
        <v>0</v>
      </c>
      <c r="AF1254" s="131">
        <f>Table5[[#This Row],[Column5]]+Table5[[#This Row],[Column13]]+Table5[[#This Row],[Column21]]+Table5[[#This Row],[Column18]]</f>
        <v>0</v>
      </c>
      <c r="AG1254" s="131">
        <f t="shared" si="214"/>
        <v>0</v>
      </c>
      <c r="AH1254" s="131">
        <f t="shared" si="215"/>
        <v>0</v>
      </c>
      <c r="AI1254" s="131">
        <f>Table5[[#This Row],[Column17]]-Table5[[#This Row],[Column20]]</f>
        <v>0</v>
      </c>
      <c r="AJ1254" s="131">
        <f t="shared" si="216"/>
        <v>0</v>
      </c>
      <c r="AK1254" s="131">
        <f t="shared" si="220"/>
        <v>0</v>
      </c>
      <c r="AL1254" s="131">
        <f t="shared" si="217"/>
        <v>0</v>
      </c>
      <c r="AM1254" s="131" t="str">
        <f t="shared" si="218"/>
        <v/>
      </c>
      <c r="AN1254" s="131" t="str">
        <f t="shared" ca="1" si="219"/>
        <v/>
      </c>
    </row>
    <row r="1255" spans="1:40" ht="20.25" customHeight="1" x14ac:dyDescent="0.3">
      <c r="A1255" s="127"/>
      <c r="B1255" s="164"/>
      <c r="C1255" s="139"/>
      <c r="D1255" s="140"/>
      <c r="E1255" s="139"/>
      <c r="F1255" s="139"/>
      <c r="G1255" s="140"/>
      <c r="H1255" s="139"/>
      <c r="I1255" s="129"/>
      <c r="L1255" s="128"/>
      <c r="M1255" s="128"/>
      <c r="N1255" s="128"/>
      <c r="O1255" s="128"/>
      <c r="P1255" s="128"/>
      <c r="Q1255" s="128"/>
      <c r="R1255" s="128"/>
      <c r="S1255" s="128"/>
      <c r="T1255" s="120">
        <f t="shared" si="210"/>
        <v>0</v>
      </c>
      <c r="U1255" s="131"/>
      <c r="V1255" s="131"/>
      <c r="W1255" s="131">
        <f>SUMIFS($F$3:F1255,$D$3:D1255,D1255,$C$3:C1255,"Buy")+SUMIFS($F$3:F1255,$D$3:D1255,D1255,$C$3:C1255,"Coin Deposit",$E$3:E1255,"&lt;&gt;")</f>
        <v>0</v>
      </c>
      <c r="X1255" s="131">
        <f t="shared" si="211"/>
        <v>0</v>
      </c>
      <c r="Y1255" s="131">
        <f>IF($D1255=Y$1,SUMIFS($H$3:$H1255,$G$3:$G1255,Y$1,$C$3:$C1255,"Sell"),0)</f>
        <v>0</v>
      </c>
      <c r="Z1255" s="131">
        <f t="shared" si="212"/>
        <v>0</v>
      </c>
      <c r="AA1255" s="131">
        <f>IF($D1255=AA$1,SUMIFS($H$3:$H1255,$G$3:$G1255,AA$1,$C$3:$C1255,"Sell"),0)</f>
        <v>0</v>
      </c>
      <c r="AB1255" s="131">
        <f t="shared" si="213"/>
        <v>0</v>
      </c>
      <c r="AC1255" s="131">
        <f>SUMIFS('Deductions and Deposits'!$H:$H,'Deductions and Deposits'!$G:$G,D1255,'Deductions and Deposits'!$F:$F,"&lt;="&amp;B1255)+SUMIFS($F$3:F1255,$D$3:D1255,D1255,$C$3:C1255,"Coin Deposit",$E$3:E1255,"")</f>
        <v>0</v>
      </c>
      <c r="AD1255" s="131">
        <f>SUMIFS('Deductions and Deposits'!$D:$D,'Deductions and Deposits'!$C:$C,D1255)+SUMIFS($F:$F,$D:$D,D1255,$C:$C,"Coin Deduction")</f>
        <v>0</v>
      </c>
      <c r="AE1255" s="131">
        <f>Table5[[#This Row],[Column4]]+Table5[[#This Row],[Column14]]+Table5[[#This Row],[Column19]]+Table5[[#This Row],[Column12]]</f>
        <v>0</v>
      </c>
      <c r="AF1255" s="131">
        <f>Table5[[#This Row],[Column5]]+Table5[[#This Row],[Column13]]+Table5[[#This Row],[Column21]]+Table5[[#This Row],[Column18]]</f>
        <v>0</v>
      </c>
      <c r="AG1255" s="131">
        <f t="shared" si="214"/>
        <v>0</v>
      </c>
      <c r="AH1255" s="131">
        <f t="shared" si="215"/>
        <v>0</v>
      </c>
      <c r="AI1255" s="131">
        <f>Table5[[#This Row],[Column17]]-Table5[[#This Row],[Column20]]</f>
        <v>0</v>
      </c>
      <c r="AJ1255" s="131">
        <f t="shared" si="216"/>
        <v>0</v>
      </c>
      <c r="AK1255" s="131">
        <f t="shared" si="220"/>
        <v>0</v>
      </c>
      <c r="AL1255" s="131">
        <f t="shared" si="217"/>
        <v>0</v>
      </c>
      <c r="AM1255" s="131" t="str">
        <f t="shared" si="218"/>
        <v/>
      </c>
      <c r="AN1255" s="131" t="str">
        <f t="shared" ca="1" si="219"/>
        <v/>
      </c>
    </row>
    <row r="1256" spans="1:40" ht="20.25" customHeight="1" x14ac:dyDescent="0.3">
      <c r="A1256" s="127"/>
      <c r="B1256" s="164"/>
      <c r="C1256" s="139"/>
      <c r="D1256" s="140"/>
      <c r="E1256" s="139"/>
      <c r="F1256" s="139"/>
      <c r="G1256" s="140"/>
      <c r="H1256" s="139"/>
      <c r="I1256" s="129"/>
      <c r="L1256" s="128"/>
      <c r="M1256" s="128"/>
      <c r="N1256" s="128"/>
      <c r="O1256" s="128"/>
      <c r="P1256" s="128"/>
      <c r="Q1256" s="128"/>
      <c r="R1256" s="128"/>
      <c r="S1256" s="128"/>
      <c r="T1256" s="120">
        <f t="shared" si="210"/>
        <v>0</v>
      </c>
      <c r="U1256" s="131"/>
      <c r="V1256" s="131"/>
      <c r="W1256" s="131">
        <f>SUMIFS($F$3:F1256,$D$3:D1256,D1256,$C$3:C1256,"Buy")+SUMIFS($F$3:F1256,$D$3:D1256,D1256,$C$3:C1256,"Coin Deposit",$E$3:E1256,"&lt;&gt;")</f>
        <v>0</v>
      </c>
      <c r="X1256" s="131">
        <f t="shared" si="211"/>
        <v>0</v>
      </c>
      <c r="Y1256" s="131">
        <f>IF($D1256=Y$1,SUMIFS($H$3:$H1256,$G$3:$G1256,Y$1,$C$3:$C1256,"Sell"),0)</f>
        <v>0</v>
      </c>
      <c r="Z1256" s="131">
        <f t="shared" si="212"/>
        <v>0</v>
      </c>
      <c r="AA1256" s="131">
        <f>IF($D1256=AA$1,SUMIFS($H$3:$H1256,$G$3:$G1256,AA$1,$C$3:$C1256,"Sell"),0)</f>
        <v>0</v>
      </c>
      <c r="AB1256" s="131">
        <f t="shared" si="213"/>
        <v>0</v>
      </c>
      <c r="AC1256" s="131">
        <f>SUMIFS('Deductions and Deposits'!$H:$H,'Deductions and Deposits'!$G:$G,D1256,'Deductions and Deposits'!$F:$F,"&lt;="&amp;B1256)+SUMIFS($F$3:F1256,$D$3:D1256,D1256,$C$3:C1256,"Coin Deposit",$E$3:E1256,"")</f>
        <v>0</v>
      </c>
      <c r="AD1256" s="131">
        <f>SUMIFS('Deductions and Deposits'!$D:$D,'Deductions and Deposits'!$C:$C,D1256)+SUMIFS($F:$F,$D:$D,D1256,$C:$C,"Coin Deduction")</f>
        <v>0</v>
      </c>
      <c r="AE1256" s="131">
        <f>Table5[[#This Row],[Column4]]+Table5[[#This Row],[Column14]]+Table5[[#This Row],[Column19]]+Table5[[#This Row],[Column12]]</f>
        <v>0</v>
      </c>
      <c r="AF1256" s="131">
        <f>Table5[[#This Row],[Column5]]+Table5[[#This Row],[Column13]]+Table5[[#This Row],[Column21]]+Table5[[#This Row],[Column18]]</f>
        <v>0</v>
      </c>
      <c r="AG1256" s="131">
        <f t="shared" si="214"/>
        <v>0</v>
      </c>
      <c r="AH1256" s="131">
        <f t="shared" si="215"/>
        <v>0</v>
      </c>
      <c r="AI1256" s="131">
        <f>Table5[[#This Row],[Column17]]-Table5[[#This Row],[Column20]]</f>
        <v>0</v>
      </c>
      <c r="AJ1256" s="131">
        <f t="shared" si="216"/>
        <v>0</v>
      </c>
      <c r="AK1256" s="131">
        <f t="shared" si="220"/>
        <v>0</v>
      </c>
      <c r="AL1256" s="131">
        <f t="shared" si="217"/>
        <v>0</v>
      </c>
      <c r="AM1256" s="131" t="str">
        <f t="shared" si="218"/>
        <v/>
      </c>
      <c r="AN1256" s="131" t="str">
        <f t="shared" ca="1" si="219"/>
        <v/>
      </c>
    </row>
    <row r="1257" spans="1:40" ht="20.25" customHeight="1" x14ac:dyDescent="0.3">
      <c r="A1257" s="127"/>
      <c r="B1257" s="164"/>
      <c r="C1257" s="139"/>
      <c r="D1257" s="140"/>
      <c r="E1257" s="139"/>
      <c r="F1257" s="139"/>
      <c r="G1257" s="140"/>
      <c r="H1257" s="139"/>
      <c r="I1257" s="129"/>
      <c r="L1257" s="128"/>
      <c r="M1257" s="128"/>
      <c r="N1257" s="128"/>
      <c r="O1257" s="128"/>
      <c r="P1257" s="128"/>
      <c r="Q1257" s="128"/>
      <c r="R1257" s="128"/>
      <c r="S1257" s="128"/>
      <c r="T1257" s="120">
        <f t="shared" si="210"/>
        <v>0</v>
      </c>
      <c r="U1257" s="131"/>
      <c r="V1257" s="131"/>
      <c r="W1257" s="131">
        <f>SUMIFS($F$3:F1257,$D$3:D1257,D1257,$C$3:C1257,"Buy")+SUMIFS($F$3:F1257,$D$3:D1257,D1257,$C$3:C1257,"Coin Deposit",$E$3:E1257,"&lt;&gt;")</f>
        <v>0</v>
      </c>
      <c r="X1257" s="131">
        <f t="shared" si="211"/>
        <v>0</v>
      </c>
      <c r="Y1257" s="131">
        <f>IF($D1257=Y$1,SUMIFS($H$3:$H1257,$G$3:$G1257,Y$1,$C$3:$C1257,"Sell"),0)</f>
        <v>0</v>
      </c>
      <c r="Z1257" s="131">
        <f t="shared" si="212"/>
        <v>0</v>
      </c>
      <c r="AA1257" s="131">
        <f>IF($D1257=AA$1,SUMIFS($H$3:$H1257,$G$3:$G1257,AA$1,$C$3:$C1257,"Sell"),0)</f>
        <v>0</v>
      </c>
      <c r="AB1257" s="131">
        <f t="shared" si="213"/>
        <v>0</v>
      </c>
      <c r="AC1257" s="131">
        <f>SUMIFS('Deductions and Deposits'!$H:$H,'Deductions and Deposits'!$G:$G,D1257,'Deductions and Deposits'!$F:$F,"&lt;="&amp;B1257)+SUMIFS($F$3:F1257,$D$3:D1257,D1257,$C$3:C1257,"Coin Deposit",$E$3:E1257,"")</f>
        <v>0</v>
      </c>
      <c r="AD1257" s="131">
        <f>SUMIFS('Deductions and Deposits'!$D:$D,'Deductions and Deposits'!$C:$C,D1257)+SUMIFS($F:$F,$D:$D,D1257,$C:$C,"Coin Deduction")</f>
        <v>0</v>
      </c>
      <c r="AE1257" s="131">
        <f>Table5[[#This Row],[Column4]]+Table5[[#This Row],[Column14]]+Table5[[#This Row],[Column19]]+Table5[[#This Row],[Column12]]</f>
        <v>0</v>
      </c>
      <c r="AF1257" s="131">
        <f>Table5[[#This Row],[Column5]]+Table5[[#This Row],[Column13]]+Table5[[#This Row],[Column21]]+Table5[[#This Row],[Column18]]</f>
        <v>0</v>
      </c>
      <c r="AG1257" s="131">
        <f t="shared" si="214"/>
        <v>0</v>
      </c>
      <c r="AH1257" s="131">
        <f t="shared" si="215"/>
        <v>0</v>
      </c>
      <c r="AI1257" s="131">
        <f>Table5[[#This Row],[Column17]]-Table5[[#This Row],[Column20]]</f>
        <v>0</v>
      </c>
      <c r="AJ1257" s="131">
        <f t="shared" si="216"/>
        <v>0</v>
      </c>
      <c r="AK1257" s="131">
        <f t="shared" si="220"/>
        <v>0</v>
      </c>
      <c r="AL1257" s="131">
        <f t="shared" si="217"/>
        <v>0</v>
      </c>
      <c r="AM1257" s="131" t="str">
        <f t="shared" si="218"/>
        <v/>
      </c>
      <c r="AN1257" s="131" t="str">
        <f t="shared" ca="1" si="219"/>
        <v/>
      </c>
    </row>
    <row r="1258" spans="1:40" ht="20.25" customHeight="1" x14ac:dyDescent="0.3">
      <c r="A1258" s="127"/>
      <c r="B1258" s="164"/>
      <c r="C1258" s="139"/>
      <c r="D1258" s="140"/>
      <c r="E1258" s="139"/>
      <c r="F1258" s="139"/>
      <c r="G1258" s="140"/>
      <c r="H1258" s="139"/>
      <c r="I1258" s="129"/>
      <c r="L1258" s="128"/>
      <c r="M1258" s="128"/>
      <c r="N1258" s="128"/>
      <c r="O1258" s="128"/>
      <c r="P1258" s="128"/>
      <c r="Q1258" s="128"/>
      <c r="R1258" s="128"/>
      <c r="S1258" s="128"/>
      <c r="T1258" s="120">
        <f t="shared" si="210"/>
        <v>0</v>
      </c>
      <c r="U1258" s="131"/>
      <c r="V1258" s="131"/>
      <c r="W1258" s="131">
        <f>SUMIFS($F$3:F1258,$D$3:D1258,D1258,$C$3:C1258,"Buy")+SUMIFS($F$3:F1258,$D$3:D1258,D1258,$C$3:C1258,"Coin Deposit",$E$3:E1258,"&lt;&gt;")</f>
        <v>0</v>
      </c>
      <c r="X1258" s="131">
        <f t="shared" si="211"/>
        <v>0</v>
      </c>
      <c r="Y1258" s="131">
        <f>IF($D1258=Y$1,SUMIFS($H$3:$H1258,$G$3:$G1258,Y$1,$C$3:$C1258,"Sell"),0)</f>
        <v>0</v>
      </c>
      <c r="Z1258" s="131">
        <f t="shared" si="212"/>
        <v>0</v>
      </c>
      <c r="AA1258" s="131">
        <f>IF($D1258=AA$1,SUMIFS($H$3:$H1258,$G$3:$G1258,AA$1,$C$3:$C1258,"Sell"),0)</f>
        <v>0</v>
      </c>
      <c r="AB1258" s="131">
        <f t="shared" si="213"/>
        <v>0</v>
      </c>
      <c r="AC1258" s="131">
        <f>SUMIFS('Deductions and Deposits'!$H:$H,'Deductions and Deposits'!$G:$G,D1258,'Deductions and Deposits'!$F:$F,"&lt;="&amp;B1258)+SUMIFS($F$3:F1258,$D$3:D1258,D1258,$C$3:C1258,"Coin Deposit",$E$3:E1258,"")</f>
        <v>0</v>
      </c>
      <c r="AD1258" s="131">
        <f>SUMIFS('Deductions and Deposits'!$D:$D,'Deductions and Deposits'!$C:$C,D1258)+SUMIFS($F:$F,$D:$D,D1258,$C:$C,"Coin Deduction")</f>
        <v>0</v>
      </c>
      <c r="AE1258" s="131">
        <f>Table5[[#This Row],[Column4]]+Table5[[#This Row],[Column14]]+Table5[[#This Row],[Column19]]+Table5[[#This Row],[Column12]]</f>
        <v>0</v>
      </c>
      <c r="AF1258" s="131">
        <f>Table5[[#This Row],[Column5]]+Table5[[#This Row],[Column13]]+Table5[[#This Row],[Column21]]+Table5[[#This Row],[Column18]]</f>
        <v>0</v>
      </c>
      <c r="AG1258" s="131">
        <f t="shared" si="214"/>
        <v>0</v>
      </c>
      <c r="AH1258" s="131">
        <f t="shared" si="215"/>
        <v>0</v>
      </c>
      <c r="AI1258" s="131">
        <f>Table5[[#This Row],[Column17]]-Table5[[#This Row],[Column20]]</f>
        <v>0</v>
      </c>
      <c r="AJ1258" s="131">
        <f t="shared" si="216"/>
        <v>0</v>
      </c>
      <c r="AK1258" s="131">
        <f t="shared" si="220"/>
        <v>0</v>
      </c>
      <c r="AL1258" s="131">
        <f t="shared" si="217"/>
        <v>0</v>
      </c>
      <c r="AM1258" s="131" t="str">
        <f t="shared" si="218"/>
        <v/>
      </c>
      <c r="AN1258" s="131" t="str">
        <f t="shared" ca="1" si="219"/>
        <v/>
      </c>
    </row>
    <row r="1259" spans="1:40" ht="20.25" customHeight="1" x14ac:dyDescent="0.3">
      <c r="A1259" s="127"/>
      <c r="B1259" s="164"/>
      <c r="C1259" s="139"/>
      <c r="D1259" s="140"/>
      <c r="E1259" s="139"/>
      <c r="F1259" s="139"/>
      <c r="G1259" s="140"/>
      <c r="H1259" s="139"/>
      <c r="I1259" s="129"/>
      <c r="L1259" s="128"/>
      <c r="M1259" s="128"/>
      <c r="N1259" s="128"/>
      <c r="O1259" s="128"/>
      <c r="P1259" s="128"/>
      <c r="Q1259" s="128"/>
      <c r="R1259" s="128"/>
      <c r="S1259" s="128"/>
      <c r="T1259" s="120">
        <f t="shared" si="210"/>
        <v>0</v>
      </c>
      <c r="U1259" s="131"/>
      <c r="V1259" s="131"/>
      <c r="W1259" s="131">
        <f>SUMIFS($F$3:F1259,$D$3:D1259,D1259,$C$3:C1259,"Buy")+SUMIFS($F$3:F1259,$D$3:D1259,D1259,$C$3:C1259,"Coin Deposit",$E$3:E1259,"&lt;&gt;")</f>
        <v>0</v>
      </c>
      <c r="X1259" s="131">
        <f t="shared" si="211"/>
        <v>0</v>
      </c>
      <c r="Y1259" s="131">
        <f>IF($D1259=Y$1,SUMIFS($H$3:$H1259,$G$3:$G1259,Y$1,$C$3:$C1259,"Sell"),0)</f>
        <v>0</v>
      </c>
      <c r="Z1259" s="131">
        <f t="shared" si="212"/>
        <v>0</v>
      </c>
      <c r="AA1259" s="131">
        <f>IF($D1259=AA$1,SUMIFS($H$3:$H1259,$G$3:$G1259,AA$1,$C$3:$C1259,"Sell"),0)</f>
        <v>0</v>
      </c>
      <c r="AB1259" s="131">
        <f t="shared" si="213"/>
        <v>0</v>
      </c>
      <c r="AC1259" s="131">
        <f>SUMIFS('Deductions and Deposits'!$H:$H,'Deductions and Deposits'!$G:$G,D1259,'Deductions and Deposits'!$F:$F,"&lt;="&amp;B1259)+SUMIFS($F$3:F1259,$D$3:D1259,D1259,$C$3:C1259,"Coin Deposit",$E$3:E1259,"")</f>
        <v>0</v>
      </c>
      <c r="AD1259" s="131">
        <f>SUMIFS('Deductions and Deposits'!$D:$D,'Deductions and Deposits'!$C:$C,D1259)+SUMIFS($F:$F,$D:$D,D1259,$C:$C,"Coin Deduction")</f>
        <v>0</v>
      </c>
      <c r="AE1259" s="131">
        <f>Table5[[#This Row],[Column4]]+Table5[[#This Row],[Column14]]+Table5[[#This Row],[Column19]]+Table5[[#This Row],[Column12]]</f>
        <v>0</v>
      </c>
      <c r="AF1259" s="131">
        <f>Table5[[#This Row],[Column5]]+Table5[[#This Row],[Column13]]+Table5[[#This Row],[Column21]]+Table5[[#This Row],[Column18]]</f>
        <v>0</v>
      </c>
      <c r="AG1259" s="131">
        <f t="shared" si="214"/>
        <v>0</v>
      </c>
      <c r="AH1259" s="131">
        <f t="shared" si="215"/>
        <v>0</v>
      </c>
      <c r="AI1259" s="131">
        <f>Table5[[#This Row],[Column17]]-Table5[[#This Row],[Column20]]</f>
        <v>0</v>
      </c>
      <c r="AJ1259" s="131">
        <f t="shared" si="216"/>
        <v>0</v>
      </c>
      <c r="AK1259" s="131">
        <f t="shared" si="220"/>
        <v>0</v>
      </c>
      <c r="AL1259" s="131">
        <f t="shared" si="217"/>
        <v>0</v>
      </c>
      <c r="AM1259" s="131" t="str">
        <f t="shared" si="218"/>
        <v/>
      </c>
      <c r="AN1259" s="131" t="str">
        <f t="shared" ca="1" si="219"/>
        <v/>
      </c>
    </row>
    <row r="1260" spans="1:40" ht="20.25" customHeight="1" x14ac:dyDescent="0.3">
      <c r="A1260" s="127"/>
      <c r="B1260" s="164"/>
      <c r="C1260" s="139"/>
      <c r="D1260" s="140"/>
      <c r="E1260" s="139"/>
      <c r="F1260" s="139"/>
      <c r="G1260" s="140"/>
      <c r="H1260" s="139"/>
      <c r="I1260" s="129"/>
      <c r="L1260" s="128"/>
      <c r="M1260" s="128"/>
      <c r="N1260" s="128"/>
      <c r="O1260" s="128"/>
      <c r="P1260" s="128"/>
      <c r="Q1260" s="128"/>
      <c r="R1260" s="128"/>
      <c r="S1260" s="128"/>
      <c r="T1260" s="120">
        <f t="shared" si="210"/>
        <v>0</v>
      </c>
      <c r="U1260" s="131"/>
      <c r="V1260" s="131"/>
      <c r="W1260" s="131">
        <f>SUMIFS($F$3:F1260,$D$3:D1260,D1260,$C$3:C1260,"Buy")+SUMIFS($F$3:F1260,$D$3:D1260,D1260,$C$3:C1260,"Coin Deposit",$E$3:E1260,"&lt;&gt;")</f>
        <v>0</v>
      </c>
      <c r="X1260" s="131">
        <f t="shared" si="211"/>
        <v>0</v>
      </c>
      <c r="Y1260" s="131">
        <f>IF($D1260=Y$1,SUMIFS($H$3:$H1260,$G$3:$G1260,Y$1,$C$3:$C1260,"Sell"),0)</f>
        <v>0</v>
      </c>
      <c r="Z1260" s="131">
        <f t="shared" si="212"/>
        <v>0</v>
      </c>
      <c r="AA1260" s="131">
        <f>IF($D1260=AA$1,SUMIFS($H$3:$H1260,$G$3:$G1260,AA$1,$C$3:$C1260,"Sell"),0)</f>
        <v>0</v>
      </c>
      <c r="AB1260" s="131">
        <f t="shared" si="213"/>
        <v>0</v>
      </c>
      <c r="AC1260" s="131">
        <f>SUMIFS('Deductions and Deposits'!$H:$H,'Deductions and Deposits'!$G:$G,D1260,'Deductions and Deposits'!$F:$F,"&lt;="&amp;B1260)+SUMIFS($F$3:F1260,$D$3:D1260,D1260,$C$3:C1260,"Coin Deposit",$E$3:E1260,"")</f>
        <v>0</v>
      </c>
      <c r="AD1260" s="131">
        <f>SUMIFS('Deductions and Deposits'!$D:$D,'Deductions and Deposits'!$C:$C,D1260)+SUMIFS($F:$F,$D:$D,D1260,$C:$C,"Coin Deduction")</f>
        <v>0</v>
      </c>
      <c r="AE1260" s="131">
        <f>Table5[[#This Row],[Column4]]+Table5[[#This Row],[Column14]]+Table5[[#This Row],[Column19]]+Table5[[#This Row],[Column12]]</f>
        <v>0</v>
      </c>
      <c r="AF1260" s="131">
        <f>Table5[[#This Row],[Column5]]+Table5[[#This Row],[Column13]]+Table5[[#This Row],[Column21]]+Table5[[#This Row],[Column18]]</f>
        <v>0</v>
      </c>
      <c r="AG1260" s="131">
        <f t="shared" si="214"/>
        <v>0</v>
      </c>
      <c r="AH1260" s="131">
        <f t="shared" si="215"/>
        <v>0</v>
      </c>
      <c r="AI1260" s="131">
        <f>Table5[[#This Row],[Column17]]-Table5[[#This Row],[Column20]]</f>
        <v>0</v>
      </c>
      <c r="AJ1260" s="131">
        <f t="shared" si="216"/>
        <v>0</v>
      </c>
      <c r="AK1260" s="131">
        <f t="shared" si="220"/>
        <v>0</v>
      </c>
      <c r="AL1260" s="131">
        <f t="shared" si="217"/>
        <v>0</v>
      </c>
      <c r="AM1260" s="131" t="str">
        <f t="shared" si="218"/>
        <v/>
      </c>
      <c r="AN1260" s="131" t="str">
        <f t="shared" ca="1" si="219"/>
        <v/>
      </c>
    </row>
    <row r="1261" spans="1:40" ht="20.25" customHeight="1" x14ac:dyDescent="0.3">
      <c r="A1261" s="127"/>
      <c r="B1261" s="164"/>
      <c r="C1261" s="139"/>
      <c r="D1261" s="140"/>
      <c r="E1261" s="139"/>
      <c r="F1261" s="139"/>
      <c r="G1261" s="140"/>
      <c r="H1261" s="139"/>
      <c r="I1261" s="129"/>
      <c r="L1261" s="128"/>
      <c r="M1261" s="128"/>
      <c r="N1261" s="128"/>
      <c r="O1261" s="128"/>
      <c r="P1261" s="128"/>
      <c r="Q1261" s="128"/>
      <c r="R1261" s="128"/>
      <c r="S1261" s="128"/>
      <c r="T1261" s="120">
        <f t="shared" si="210"/>
        <v>0</v>
      </c>
      <c r="U1261" s="131"/>
      <c r="V1261" s="131"/>
      <c r="W1261" s="131">
        <f>SUMIFS($F$3:F1261,$D$3:D1261,D1261,$C$3:C1261,"Buy")+SUMIFS($F$3:F1261,$D$3:D1261,D1261,$C$3:C1261,"Coin Deposit",$E$3:E1261,"&lt;&gt;")</f>
        <v>0</v>
      </c>
      <c r="X1261" s="131">
        <f t="shared" si="211"/>
        <v>0</v>
      </c>
      <c r="Y1261" s="131">
        <f>IF($D1261=Y$1,SUMIFS($H$3:$H1261,$G$3:$G1261,Y$1,$C$3:$C1261,"Sell"),0)</f>
        <v>0</v>
      </c>
      <c r="Z1261" s="131">
        <f t="shared" si="212"/>
        <v>0</v>
      </c>
      <c r="AA1261" s="131">
        <f>IF($D1261=AA$1,SUMIFS($H$3:$H1261,$G$3:$G1261,AA$1,$C$3:$C1261,"Sell"),0)</f>
        <v>0</v>
      </c>
      <c r="AB1261" s="131">
        <f t="shared" si="213"/>
        <v>0</v>
      </c>
      <c r="AC1261" s="131">
        <f>SUMIFS('Deductions and Deposits'!$H:$H,'Deductions and Deposits'!$G:$G,D1261,'Deductions and Deposits'!$F:$F,"&lt;="&amp;B1261)+SUMIFS($F$3:F1261,$D$3:D1261,D1261,$C$3:C1261,"Coin Deposit",$E$3:E1261,"")</f>
        <v>0</v>
      </c>
      <c r="AD1261" s="131">
        <f>SUMIFS('Deductions and Deposits'!$D:$D,'Deductions and Deposits'!$C:$C,D1261)+SUMIFS($F:$F,$D:$D,D1261,$C:$C,"Coin Deduction")</f>
        <v>0</v>
      </c>
      <c r="AE1261" s="131">
        <f>Table5[[#This Row],[Column4]]+Table5[[#This Row],[Column14]]+Table5[[#This Row],[Column19]]+Table5[[#This Row],[Column12]]</f>
        <v>0</v>
      </c>
      <c r="AF1261" s="131">
        <f>Table5[[#This Row],[Column5]]+Table5[[#This Row],[Column13]]+Table5[[#This Row],[Column21]]+Table5[[#This Row],[Column18]]</f>
        <v>0</v>
      </c>
      <c r="AG1261" s="131">
        <f t="shared" si="214"/>
        <v>0</v>
      </c>
      <c r="AH1261" s="131">
        <f t="shared" si="215"/>
        <v>0</v>
      </c>
      <c r="AI1261" s="131">
        <f>Table5[[#This Row],[Column17]]-Table5[[#This Row],[Column20]]</f>
        <v>0</v>
      </c>
      <c r="AJ1261" s="131">
        <f t="shared" si="216"/>
        <v>0</v>
      </c>
      <c r="AK1261" s="131">
        <f t="shared" si="220"/>
        <v>0</v>
      </c>
      <c r="AL1261" s="131">
        <f t="shared" si="217"/>
        <v>0</v>
      </c>
      <c r="AM1261" s="131" t="str">
        <f t="shared" si="218"/>
        <v/>
      </c>
      <c r="AN1261" s="131" t="str">
        <f t="shared" ca="1" si="219"/>
        <v/>
      </c>
    </row>
    <row r="1262" spans="1:40" ht="20.25" customHeight="1" x14ac:dyDescent="0.3">
      <c r="A1262" s="127"/>
      <c r="B1262" s="164"/>
      <c r="C1262" s="139"/>
      <c r="D1262" s="140"/>
      <c r="E1262" s="139"/>
      <c r="F1262" s="139"/>
      <c r="G1262" s="140"/>
      <c r="H1262" s="139"/>
      <c r="I1262" s="129"/>
      <c r="L1262" s="128"/>
      <c r="M1262" s="128"/>
      <c r="N1262" s="128"/>
      <c r="O1262" s="128"/>
      <c r="P1262" s="128"/>
      <c r="Q1262" s="128"/>
      <c r="R1262" s="128"/>
      <c r="S1262" s="128"/>
      <c r="T1262" s="120">
        <f t="shared" si="210"/>
        <v>0</v>
      </c>
      <c r="U1262" s="131"/>
      <c r="V1262" s="131"/>
      <c r="W1262" s="131">
        <f>SUMIFS($F$3:F1262,$D$3:D1262,D1262,$C$3:C1262,"Buy")+SUMIFS($F$3:F1262,$D$3:D1262,D1262,$C$3:C1262,"Coin Deposit",$E$3:E1262,"&lt;&gt;")</f>
        <v>0</v>
      </c>
      <c r="X1262" s="131">
        <f t="shared" si="211"/>
        <v>0</v>
      </c>
      <c r="Y1262" s="131">
        <f>IF($D1262=Y$1,SUMIFS($H$3:$H1262,$G$3:$G1262,Y$1,$C$3:$C1262,"Sell"),0)</f>
        <v>0</v>
      </c>
      <c r="Z1262" s="131">
        <f t="shared" si="212"/>
        <v>0</v>
      </c>
      <c r="AA1262" s="131">
        <f>IF($D1262=AA$1,SUMIFS($H$3:$H1262,$G$3:$G1262,AA$1,$C$3:$C1262,"Sell"),0)</f>
        <v>0</v>
      </c>
      <c r="AB1262" s="131">
        <f t="shared" si="213"/>
        <v>0</v>
      </c>
      <c r="AC1262" s="131">
        <f>SUMIFS('Deductions and Deposits'!$H:$H,'Deductions and Deposits'!$G:$G,D1262,'Deductions and Deposits'!$F:$F,"&lt;="&amp;B1262)+SUMIFS($F$3:F1262,$D$3:D1262,D1262,$C$3:C1262,"Coin Deposit",$E$3:E1262,"")</f>
        <v>0</v>
      </c>
      <c r="AD1262" s="131">
        <f>SUMIFS('Deductions and Deposits'!$D:$D,'Deductions and Deposits'!$C:$C,D1262)+SUMIFS($F:$F,$D:$D,D1262,$C:$C,"Coin Deduction")</f>
        <v>0</v>
      </c>
      <c r="AE1262" s="131">
        <f>Table5[[#This Row],[Column4]]+Table5[[#This Row],[Column14]]+Table5[[#This Row],[Column19]]+Table5[[#This Row],[Column12]]</f>
        <v>0</v>
      </c>
      <c r="AF1262" s="131">
        <f>Table5[[#This Row],[Column5]]+Table5[[#This Row],[Column13]]+Table5[[#This Row],[Column21]]+Table5[[#This Row],[Column18]]</f>
        <v>0</v>
      </c>
      <c r="AG1262" s="131">
        <f t="shared" si="214"/>
        <v>0</v>
      </c>
      <c r="AH1262" s="131">
        <f t="shared" si="215"/>
        <v>0</v>
      </c>
      <c r="AI1262" s="131">
        <f>Table5[[#This Row],[Column17]]-Table5[[#This Row],[Column20]]</f>
        <v>0</v>
      </c>
      <c r="AJ1262" s="131">
        <f t="shared" si="216"/>
        <v>0</v>
      </c>
      <c r="AK1262" s="131">
        <f t="shared" si="220"/>
        <v>0</v>
      </c>
      <c r="AL1262" s="131">
        <f t="shared" si="217"/>
        <v>0</v>
      </c>
      <c r="AM1262" s="131" t="str">
        <f t="shared" si="218"/>
        <v/>
      </c>
      <c r="AN1262" s="131" t="str">
        <f t="shared" ca="1" si="219"/>
        <v/>
      </c>
    </row>
    <row r="1263" spans="1:40" ht="20.25" customHeight="1" x14ac:dyDescent="0.3">
      <c r="A1263" s="127"/>
      <c r="B1263" s="164"/>
      <c r="C1263" s="139"/>
      <c r="D1263" s="140"/>
      <c r="E1263" s="139"/>
      <c r="F1263" s="139"/>
      <c r="G1263" s="140"/>
      <c r="H1263" s="139"/>
      <c r="I1263" s="129"/>
      <c r="L1263" s="128"/>
      <c r="M1263" s="128"/>
      <c r="N1263" s="128"/>
      <c r="O1263" s="128"/>
      <c r="P1263" s="128"/>
      <c r="Q1263" s="128"/>
      <c r="R1263" s="128"/>
      <c r="S1263" s="128"/>
      <c r="T1263" s="120">
        <f t="shared" si="210"/>
        <v>0</v>
      </c>
      <c r="U1263" s="131"/>
      <c r="V1263" s="131"/>
      <c r="W1263" s="131">
        <f>SUMIFS($F$3:F1263,$D$3:D1263,D1263,$C$3:C1263,"Buy")+SUMIFS($F$3:F1263,$D$3:D1263,D1263,$C$3:C1263,"Coin Deposit",$E$3:E1263,"&lt;&gt;")</f>
        <v>0</v>
      </c>
      <c r="X1263" s="131">
        <f t="shared" si="211"/>
        <v>0</v>
      </c>
      <c r="Y1263" s="131">
        <f>IF($D1263=Y$1,SUMIFS($H$3:$H1263,$G$3:$G1263,Y$1,$C$3:$C1263,"Sell"),0)</f>
        <v>0</v>
      </c>
      <c r="Z1263" s="131">
        <f t="shared" si="212"/>
        <v>0</v>
      </c>
      <c r="AA1263" s="131">
        <f>IF($D1263=AA$1,SUMIFS($H$3:$H1263,$G$3:$G1263,AA$1,$C$3:$C1263,"Sell"),0)</f>
        <v>0</v>
      </c>
      <c r="AB1263" s="131">
        <f t="shared" si="213"/>
        <v>0</v>
      </c>
      <c r="AC1263" s="131">
        <f>SUMIFS('Deductions and Deposits'!$H:$H,'Deductions and Deposits'!$G:$G,D1263,'Deductions and Deposits'!$F:$F,"&lt;="&amp;B1263)+SUMIFS($F$3:F1263,$D$3:D1263,D1263,$C$3:C1263,"Coin Deposit",$E$3:E1263,"")</f>
        <v>0</v>
      </c>
      <c r="AD1263" s="131">
        <f>SUMIFS('Deductions and Deposits'!$D:$D,'Deductions and Deposits'!$C:$C,D1263)+SUMIFS($F:$F,$D:$D,D1263,$C:$C,"Coin Deduction")</f>
        <v>0</v>
      </c>
      <c r="AE1263" s="131">
        <f>Table5[[#This Row],[Column4]]+Table5[[#This Row],[Column14]]+Table5[[#This Row],[Column19]]+Table5[[#This Row],[Column12]]</f>
        <v>0</v>
      </c>
      <c r="AF1263" s="131">
        <f>Table5[[#This Row],[Column5]]+Table5[[#This Row],[Column13]]+Table5[[#This Row],[Column21]]+Table5[[#This Row],[Column18]]</f>
        <v>0</v>
      </c>
      <c r="AG1263" s="131">
        <f t="shared" si="214"/>
        <v>0</v>
      </c>
      <c r="AH1263" s="131">
        <f t="shared" si="215"/>
        <v>0</v>
      </c>
      <c r="AI1263" s="131">
        <f>Table5[[#This Row],[Column17]]-Table5[[#This Row],[Column20]]</f>
        <v>0</v>
      </c>
      <c r="AJ1263" s="131">
        <f t="shared" si="216"/>
        <v>0</v>
      </c>
      <c r="AK1263" s="131">
        <f t="shared" si="220"/>
        <v>0</v>
      </c>
      <c r="AL1263" s="131">
        <f t="shared" si="217"/>
        <v>0</v>
      </c>
      <c r="AM1263" s="131" t="str">
        <f t="shared" si="218"/>
        <v/>
      </c>
      <c r="AN1263" s="131" t="str">
        <f t="shared" ca="1" si="219"/>
        <v/>
      </c>
    </row>
    <row r="1264" spans="1:40" ht="20.25" customHeight="1" x14ac:dyDescent="0.3">
      <c r="A1264" s="127"/>
      <c r="B1264" s="164"/>
      <c r="C1264" s="139"/>
      <c r="D1264" s="140"/>
      <c r="E1264" s="139"/>
      <c r="F1264" s="139"/>
      <c r="G1264" s="140"/>
      <c r="H1264" s="139"/>
      <c r="I1264" s="129"/>
      <c r="L1264" s="128"/>
      <c r="M1264" s="128"/>
      <c r="N1264" s="128"/>
      <c r="O1264" s="128"/>
      <c r="P1264" s="128"/>
      <c r="Q1264" s="128"/>
      <c r="R1264" s="128"/>
      <c r="S1264" s="128"/>
      <c r="T1264" s="120">
        <f t="shared" si="210"/>
        <v>0</v>
      </c>
      <c r="U1264" s="131"/>
      <c r="V1264" s="131"/>
      <c r="W1264" s="131">
        <f>SUMIFS($F$3:F1264,$D$3:D1264,D1264,$C$3:C1264,"Buy")+SUMIFS($F$3:F1264,$D$3:D1264,D1264,$C$3:C1264,"Coin Deposit",$E$3:E1264,"&lt;&gt;")</f>
        <v>0</v>
      </c>
      <c r="X1264" s="131">
        <f t="shared" si="211"/>
        <v>0</v>
      </c>
      <c r="Y1264" s="131">
        <f>IF($D1264=Y$1,SUMIFS($H$3:$H1264,$G$3:$G1264,Y$1,$C$3:$C1264,"Sell"),0)</f>
        <v>0</v>
      </c>
      <c r="Z1264" s="131">
        <f t="shared" si="212"/>
        <v>0</v>
      </c>
      <c r="AA1264" s="131">
        <f>IF($D1264=AA$1,SUMIFS($H$3:$H1264,$G$3:$G1264,AA$1,$C$3:$C1264,"Sell"),0)</f>
        <v>0</v>
      </c>
      <c r="AB1264" s="131">
        <f t="shared" si="213"/>
        <v>0</v>
      </c>
      <c r="AC1264" s="131">
        <f>SUMIFS('Deductions and Deposits'!$H:$H,'Deductions and Deposits'!$G:$G,D1264,'Deductions and Deposits'!$F:$F,"&lt;="&amp;B1264)+SUMIFS($F$3:F1264,$D$3:D1264,D1264,$C$3:C1264,"Coin Deposit",$E$3:E1264,"")</f>
        <v>0</v>
      </c>
      <c r="AD1264" s="131">
        <f>SUMIFS('Deductions and Deposits'!$D:$D,'Deductions and Deposits'!$C:$C,D1264)+SUMIFS($F:$F,$D:$D,D1264,$C:$C,"Coin Deduction")</f>
        <v>0</v>
      </c>
      <c r="AE1264" s="131">
        <f>Table5[[#This Row],[Column4]]+Table5[[#This Row],[Column14]]+Table5[[#This Row],[Column19]]+Table5[[#This Row],[Column12]]</f>
        <v>0</v>
      </c>
      <c r="AF1264" s="131">
        <f>Table5[[#This Row],[Column5]]+Table5[[#This Row],[Column13]]+Table5[[#This Row],[Column21]]+Table5[[#This Row],[Column18]]</f>
        <v>0</v>
      </c>
      <c r="AG1264" s="131">
        <f t="shared" si="214"/>
        <v>0</v>
      </c>
      <c r="AH1264" s="131">
        <f t="shared" si="215"/>
        <v>0</v>
      </c>
      <c r="AI1264" s="131">
        <f>Table5[[#This Row],[Column17]]-Table5[[#This Row],[Column20]]</f>
        <v>0</v>
      </c>
      <c r="AJ1264" s="131">
        <f t="shared" si="216"/>
        <v>0</v>
      </c>
      <c r="AK1264" s="131">
        <f t="shared" si="220"/>
        <v>0</v>
      </c>
      <c r="AL1264" s="131">
        <f t="shared" si="217"/>
        <v>0</v>
      </c>
      <c r="AM1264" s="131" t="str">
        <f t="shared" si="218"/>
        <v/>
      </c>
      <c r="AN1264" s="131" t="str">
        <f t="shared" ca="1" si="219"/>
        <v/>
      </c>
    </row>
    <row r="1265" spans="1:40" ht="20.25" customHeight="1" x14ac:dyDescent="0.3">
      <c r="A1265" s="127"/>
      <c r="B1265" s="164"/>
      <c r="C1265" s="139"/>
      <c r="D1265" s="140"/>
      <c r="E1265" s="139"/>
      <c r="F1265" s="139"/>
      <c r="G1265" s="140"/>
      <c r="H1265" s="139"/>
      <c r="I1265" s="129"/>
      <c r="L1265" s="128"/>
      <c r="M1265" s="128"/>
      <c r="N1265" s="128"/>
      <c r="O1265" s="128"/>
      <c r="P1265" s="128"/>
      <c r="Q1265" s="128"/>
      <c r="R1265" s="128"/>
      <c r="S1265" s="128"/>
      <c r="T1265" s="120">
        <f t="shared" si="210"/>
        <v>0</v>
      </c>
      <c r="U1265" s="131"/>
      <c r="V1265" s="131"/>
      <c r="W1265" s="131">
        <f>SUMIFS($F$3:F1265,$D$3:D1265,D1265,$C$3:C1265,"Buy")+SUMIFS($F$3:F1265,$D$3:D1265,D1265,$C$3:C1265,"Coin Deposit",$E$3:E1265,"&lt;&gt;")</f>
        <v>0</v>
      </c>
      <c r="X1265" s="131">
        <f t="shared" si="211"/>
        <v>0</v>
      </c>
      <c r="Y1265" s="131">
        <f>IF($D1265=Y$1,SUMIFS($H$3:$H1265,$G$3:$G1265,Y$1,$C$3:$C1265,"Sell"),0)</f>
        <v>0</v>
      </c>
      <c r="Z1265" s="131">
        <f t="shared" si="212"/>
        <v>0</v>
      </c>
      <c r="AA1265" s="131">
        <f>IF($D1265=AA$1,SUMIFS($H$3:$H1265,$G$3:$G1265,AA$1,$C$3:$C1265,"Sell"),0)</f>
        <v>0</v>
      </c>
      <c r="AB1265" s="131">
        <f t="shared" si="213"/>
        <v>0</v>
      </c>
      <c r="AC1265" s="131">
        <f>SUMIFS('Deductions and Deposits'!$H:$H,'Deductions and Deposits'!$G:$G,D1265,'Deductions and Deposits'!$F:$F,"&lt;="&amp;B1265)+SUMIFS($F$3:F1265,$D$3:D1265,D1265,$C$3:C1265,"Coin Deposit",$E$3:E1265,"")</f>
        <v>0</v>
      </c>
      <c r="AD1265" s="131">
        <f>SUMIFS('Deductions and Deposits'!$D:$D,'Deductions and Deposits'!$C:$C,D1265)+SUMIFS($F:$F,$D:$D,D1265,$C:$C,"Coin Deduction")</f>
        <v>0</v>
      </c>
      <c r="AE1265" s="131">
        <f>Table5[[#This Row],[Column4]]+Table5[[#This Row],[Column14]]+Table5[[#This Row],[Column19]]+Table5[[#This Row],[Column12]]</f>
        <v>0</v>
      </c>
      <c r="AF1265" s="131">
        <f>Table5[[#This Row],[Column5]]+Table5[[#This Row],[Column13]]+Table5[[#This Row],[Column21]]+Table5[[#This Row],[Column18]]</f>
        <v>0</v>
      </c>
      <c r="AG1265" s="131">
        <f t="shared" si="214"/>
        <v>0</v>
      </c>
      <c r="AH1265" s="131">
        <f t="shared" si="215"/>
        <v>0</v>
      </c>
      <c r="AI1265" s="131">
        <f>Table5[[#This Row],[Column17]]-Table5[[#This Row],[Column20]]</f>
        <v>0</v>
      </c>
      <c r="AJ1265" s="131">
        <f t="shared" si="216"/>
        <v>0</v>
      </c>
      <c r="AK1265" s="131">
        <f t="shared" si="220"/>
        <v>0</v>
      </c>
      <c r="AL1265" s="131">
        <f t="shared" si="217"/>
        <v>0</v>
      </c>
      <c r="AM1265" s="131" t="str">
        <f t="shared" si="218"/>
        <v/>
      </c>
      <c r="AN1265" s="131" t="str">
        <f t="shared" ca="1" si="219"/>
        <v/>
      </c>
    </row>
    <row r="1266" spans="1:40" ht="20.25" customHeight="1" x14ac:dyDescent="0.3">
      <c r="A1266" s="127"/>
      <c r="B1266" s="164"/>
      <c r="C1266" s="139"/>
      <c r="D1266" s="140"/>
      <c r="E1266" s="139"/>
      <c r="F1266" s="139"/>
      <c r="G1266" s="140"/>
      <c r="H1266" s="139"/>
      <c r="I1266" s="129"/>
      <c r="L1266" s="128"/>
      <c r="M1266" s="128"/>
      <c r="N1266" s="128"/>
      <c r="O1266" s="128"/>
      <c r="P1266" s="128"/>
      <c r="Q1266" s="128"/>
      <c r="R1266" s="128"/>
      <c r="S1266" s="128"/>
      <c r="T1266" s="120">
        <f t="shared" si="210"/>
        <v>0</v>
      </c>
      <c r="U1266" s="131"/>
      <c r="V1266" s="131"/>
      <c r="W1266" s="131">
        <f>SUMIFS($F$3:F1266,$D$3:D1266,D1266,$C$3:C1266,"Buy")+SUMIFS($F$3:F1266,$D$3:D1266,D1266,$C$3:C1266,"Coin Deposit",$E$3:E1266,"&lt;&gt;")</f>
        <v>0</v>
      </c>
      <c r="X1266" s="131">
        <f t="shared" si="211"/>
        <v>0</v>
      </c>
      <c r="Y1266" s="131">
        <f>IF($D1266=Y$1,SUMIFS($H$3:$H1266,$G$3:$G1266,Y$1,$C$3:$C1266,"Sell"),0)</f>
        <v>0</v>
      </c>
      <c r="Z1266" s="131">
        <f t="shared" si="212"/>
        <v>0</v>
      </c>
      <c r="AA1266" s="131">
        <f>IF($D1266=AA$1,SUMIFS($H$3:$H1266,$G$3:$G1266,AA$1,$C$3:$C1266,"Sell"),0)</f>
        <v>0</v>
      </c>
      <c r="AB1266" s="131">
        <f t="shared" si="213"/>
        <v>0</v>
      </c>
      <c r="AC1266" s="131">
        <f>SUMIFS('Deductions and Deposits'!$H:$H,'Deductions and Deposits'!$G:$G,D1266,'Deductions and Deposits'!$F:$F,"&lt;="&amp;B1266)+SUMIFS($F$3:F1266,$D$3:D1266,D1266,$C$3:C1266,"Coin Deposit",$E$3:E1266,"")</f>
        <v>0</v>
      </c>
      <c r="AD1266" s="131">
        <f>SUMIFS('Deductions and Deposits'!$D:$D,'Deductions and Deposits'!$C:$C,D1266)+SUMIFS($F:$F,$D:$D,D1266,$C:$C,"Coin Deduction")</f>
        <v>0</v>
      </c>
      <c r="AE1266" s="131">
        <f>Table5[[#This Row],[Column4]]+Table5[[#This Row],[Column14]]+Table5[[#This Row],[Column19]]+Table5[[#This Row],[Column12]]</f>
        <v>0</v>
      </c>
      <c r="AF1266" s="131">
        <f>Table5[[#This Row],[Column5]]+Table5[[#This Row],[Column13]]+Table5[[#This Row],[Column21]]+Table5[[#This Row],[Column18]]</f>
        <v>0</v>
      </c>
      <c r="AG1266" s="131">
        <f t="shared" si="214"/>
        <v>0</v>
      </c>
      <c r="AH1266" s="131">
        <f t="shared" si="215"/>
        <v>0</v>
      </c>
      <c r="AI1266" s="131">
        <f>Table5[[#This Row],[Column17]]-Table5[[#This Row],[Column20]]</f>
        <v>0</v>
      </c>
      <c r="AJ1266" s="131">
        <f t="shared" si="216"/>
        <v>0</v>
      </c>
      <c r="AK1266" s="131">
        <f t="shared" si="220"/>
        <v>0</v>
      </c>
      <c r="AL1266" s="131">
        <f t="shared" si="217"/>
        <v>0</v>
      </c>
      <c r="AM1266" s="131" t="str">
        <f t="shared" si="218"/>
        <v/>
      </c>
      <c r="AN1266" s="131" t="str">
        <f t="shared" ca="1" si="219"/>
        <v/>
      </c>
    </row>
    <row r="1267" spans="1:40" ht="20.25" customHeight="1" x14ac:dyDescent="0.3">
      <c r="A1267" s="127"/>
      <c r="B1267" s="164"/>
      <c r="C1267" s="139"/>
      <c r="D1267" s="140"/>
      <c r="E1267" s="139"/>
      <c r="F1267" s="139"/>
      <c r="G1267" s="140"/>
      <c r="H1267" s="139"/>
      <c r="I1267" s="129"/>
      <c r="L1267" s="128"/>
      <c r="M1267" s="128"/>
      <c r="N1267" s="128"/>
      <c r="O1267" s="128"/>
      <c r="P1267" s="128"/>
      <c r="Q1267" s="128"/>
      <c r="R1267" s="128"/>
      <c r="S1267" s="128"/>
      <c r="T1267" s="120">
        <f t="shared" si="210"/>
        <v>0</v>
      </c>
      <c r="U1267" s="131"/>
      <c r="V1267" s="131"/>
      <c r="W1267" s="131">
        <f>SUMIFS($F$3:F1267,$D$3:D1267,D1267,$C$3:C1267,"Buy")+SUMIFS($F$3:F1267,$D$3:D1267,D1267,$C$3:C1267,"Coin Deposit",$E$3:E1267,"&lt;&gt;")</f>
        <v>0</v>
      </c>
      <c r="X1267" s="131">
        <f t="shared" si="211"/>
        <v>0</v>
      </c>
      <c r="Y1267" s="131">
        <f>IF($D1267=Y$1,SUMIFS($H$3:$H1267,$G$3:$G1267,Y$1,$C$3:$C1267,"Sell"),0)</f>
        <v>0</v>
      </c>
      <c r="Z1267" s="131">
        <f t="shared" si="212"/>
        <v>0</v>
      </c>
      <c r="AA1267" s="131">
        <f>IF($D1267=AA$1,SUMIFS($H$3:$H1267,$G$3:$G1267,AA$1,$C$3:$C1267,"Sell"),0)</f>
        <v>0</v>
      </c>
      <c r="AB1267" s="131">
        <f t="shared" si="213"/>
        <v>0</v>
      </c>
      <c r="AC1267" s="131">
        <f>SUMIFS('Deductions and Deposits'!$H:$H,'Deductions and Deposits'!$G:$G,D1267,'Deductions and Deposits'!$F:$F,"&lt;="&amp;B1267)+SUMIFS($F$3:F1267,$D$3:D1267,D1267,$C$3:C1267,"Coin Deposit",$E$3:E1267,"")</f>
        <v>0</v>
      </c>
      <c r="AD1267" s="131">
        <f>SUMIFS('Deductions and Deposits'!$D:$D,'Deductions and Deposits'!$C:$C,D1267)+SUMIFS($F:$F,$D:$D,D1267,$C:$C,"Coin Deduction")</f>
        <v>0</v>
      </c>
      <c r="AE1267" s="131">
        <f>Table5[[#This Row],[Column4]]+Table5[[#This Row],[Column14]]+Table5[[#This Row],[Column19]]+Table5[[#This Row],[Column12]]</f>
        <v>0</v>
      </c>
      <c r="AF1267" s="131">
        <f>Table5[[#This Row],[Column5]]+Table5[[#This Row],[Column13]]+Table5[[#This Row],[Column21]]+Table5[[#This Row],[Column18]]</f>
        <v>0</v>
      </c>
      <c r="AG1267" s="131">
        <f t="shared" si="214"/>
        <v>0</v>
      </c>
      <c r="AH1267" s="131">
        <f t="shared" si="215"/>
        <v>0</v>
      </c>
      <c r="AI1267" s="131">
        <f>Table5[[#This Row],[Column17]]-Table5[[#This Row],[Column20]]</f>
        <v>0</v>
      </c>
      <c r="AJ1267" s="131">
        <f t="shared" si="216"/>
        <v>0</v>
      </c>
      <c r="AK1267" s="131">
        <f t="shared" si="220"/>
        <v>0</v>
      </c>
      <c r="AL1267" s="131">
        <f t="shared" si="217"/>
        <v>0</v>
      </c>
      <c r="AM1267" s="131" t="str">
        <f t="shared" si="218"/>
        <v/>
      </c>
      <c r="AN1267" s="131" t="str">
        <f t="shared" ca="1" si="219"/>
        <v/>
      </c>
    </row>
    <row r="1268" spans="1:40" ht="20.25" customHeight="1" x14ac:dyDescent="0.3">
      <c r="A1268" s="127"/>
      <c r="B1268" s="164"/>
      <c r="C1268" s="139"/>
      <c r="D1268" s="140"/>
      <c r="E1268" s="139"/>
      <c r="F1268" s="139"/>
      <c r="G1268" s="140"/>
      <c r="H1268" s="139"/>
      <c r="I1268" s="129"/>
      <c r="L1268" s="128"/>
      <c r="M1268" s="128"/>
      <c r="N1268" s="128"/>
      <c r="O1268" s="128"/>
      <c r="P1268" s="128"/>
      <c r="Q1268" s="128"/>
      <c r="R1268" s="128"/>
      <c r="S1268" s="128"/>
      <c r="T1268" s="120">
        <f t="shared" si="210"/>
        <v>0</v>
      </c>
      <c r="U1268" s="131"/>
      <c r="V1268" s="131"/>
      <c r="W1268" s="131">
        <f>SUMIFS($F$3:F1268,$D$3:D1268,D1268,$C$3:C1268,"Buy")+SUMIFS($F$3:F1268,$D$3:D1268,D1268,$C$3:C1268,"Coin Deposit",$E$3:E1268,"&lt;&gt;")</f>
        <v>0</v>
      </c>
      <c r="X1268" s="131">
        <f t="shared" si="211"/>
        <v>0</v>
      </c>
      <c r="Y1268" s="131">
        <f>IF($D1268=Y$1,SUMIFS($H$3:$H1268,$G$3:$G1268,Y$1,$C$3:$C1268,"Sell"),0)</f>
        <v>0</v>
      </c>
      <c r="Z1268" s="131">
        <f t="shared" si="212"/>
        <v>0</v>
      </c>
      <c r="AA1268" s="131">
        <f>IF($D1268=AA$1,SUMIFS($H$3:$H1268,$G$3:$G1268,AA$1,$C$3:$C1268,"Sell"),0)</f>
        <v>0</v>
      </c>
      <c r="AB1268" s="131">
        <f t="shared" si="213"/>
        <v>0</v>
      </c>
      <c r="AC1268" s="131">
        <f>SUMIFS('Deductions and Deposits'!$H:$H,'Deductions and Deposits'!$G:$G,D1268,'Deductions and Deposits'!$F:$F,"&lt;="&amp;B1268)+SUMIFS($F$3:F1268,$D$3:D1268,D1268,$C$3:C1268,"Coin Deposit",$E$3:E1268,"")</f>
        <v>0</v>
      </c>
      <c r="AD1268" s="131">
        <f>SUMIFS('Deductions and Deposits'!$D:$D,'Deductions and Deposits'!$C:$C,D1268)+SUMIFS($F:$F,$D:$D,D1268,$C:$C,"Coin Deduction")</f>
        <v>0</v>
      </c>
      <c r="AE1268" s="131">
        <f>Table5[[#This Row],[Column4]]+Table5[[#This Row],[Column14]]+Table5[[#This Row],[Column19]]+Table5[[#This Row],[Column12]]</f>
        <v>0</v>
      </c>
      <c r="AF1268" s="131">
        <f>Table5[[#This Row],[Column5]]+Table5[[#This Row],[Column13]]+Table5[[#This Row],[Column21]]+Table5[[#This Row],[Column18]]</f>
        <v>0</v>
      </c>
      <c r="AG1268" s="131">
        <f t="shared" si="214"/>
        <v>0</v>
      </c>
      <c r="AH1268" s="131">
        <f t="shared" si="215"/>
        <v>0</v>
      </c>
      <c r="AI1268" s="131">
        <f>Table5[[#This Row],[Column17]]-Table5[[#This Row],[Column20]]</f>
        <v>0</v>
      </c>
      <c r="AJ1268" s="131">
        <f t="shared" si="216"/>
        <v>0</v>
      </c>
      <c r="AK1268" s="131">
        <f t="shared" si="220"/>
        <v>0</v>
      </c>
      <c r="AL1268" s="131">
        <f t="shared" si="217"/>
        <v>0</v>
      </c>
      <c r="AM1268" s="131" t="str">
        <f t="shared" si="218"/>
        <v/>
      </c>
      <c r="AN1268" s="131" t="str">
        <f t="shared" ca="1" si="219"/>
        <v/>
      </c>
    </row>
    <row r="1269" spans="1:40" ht="20.25" customHeight="1" x14ac:dyDescent="0.3">
      <c r="A1269" s="127"/>
      <c r="B1269" s="164"/>
      <c r="C1269" s="139"/>
      <c r="D1269" s="140"/>
      <c r="E1269" s="139"/>
      <c r="F1269" s="139"/>
      <c r="G1269" s="140"/>
      <c r="H1269" s="139"/>
      <c r="I1269" s="129"/>
      <c r="L1269" s="128"/>
      <c r="M1269" s="128"/>
      <c r="N1269" s="128"/>
      <c r="O1269" s="128"/>
      <c r="P1269" s="128"/>
      <c r="Q1269" s="128"/>
      <c r="R1269" s="128"/>
      <c r="S1269" s="128"/>
      <c r="T1269" s="120">
        <f t="shared" si="210"/>
        <v>0</v>
      </c>
      <c r="U1269" s="131"/>
      <c r="V1269" s="131"/>
      <c r="W1269" s="131">
        <f>SUMIFS($F$3:F1269,$D$3:D1269,D1269,$C$3:C1269,"Buy")+SUMIFS($F$3:F1269,$D$3:D1269,D1269,$C$3:C1269,"Coin Deposit",$E$3:E1269,"&lt;&gt;")</f>
        <v>0</v>
      </c>
      <c r="X1269" s="131">
        <f t="shared" si="211"/>
        <v>0</v>
      </c>
      <c r="Y1269" s="131">
        <f>IF($D1269=Y$1,SUMIFS($H$3:$H1269,$G$3:$G1269,Y$1,$C$3:$C1269,"Sell"),0)</f>
        <v>0</v>
      </c>
      <c r="Z1269" s="131">
        <f t="shared" si="212"/>
        <v>0</v>
      </c>
      <c r="AA1269" s="131">
        <f>IF($D1269=AA$1,SUMIFS($H$3:$H1269,$G$3:$G1269,AA$1,$C$3:$C1269,"Sell"),0)</f>
        <v>0</v>
      </c>
      <c r="AB1269" s="131">
        <f t="shared" si="213"/>
        <v>0</v>
      </c>
      <c r="AC1269" s="131">
        <f>SUMIFS('Deductions and Deposits'!$H:$H,'Deductions and Deposits'!$G:$G,D1269,'Deductions and Deposits'!$F:$F,"&lt;="&amp;B1269)+SUMIFS($F$3:F1269,$D$3:D1269,D1269,$C$3:C1269,"Coin Deposit",$E$3:E1269,"")</f>
        <v>0</v>
      </c>
      <c r="AD1269" s="131">
        <f>SUMIFS('Deductions and Deposits'!$D:$D,'Deductions and Deposits'!$C:$C,D1269)+SUMIFS($F:$F,$D:$D,D1269,$C:$C,"Coin Deduction")</f>
        <v>0</v>
      </c>
      <c r="AE1269" s="131">
        <f>Table5[[#This Row],[Column4]]+Table5[[#This Row],[Column14]]+Table5[[#This Row],[Column19]]+Table5[[#This Row],[Column12]]</f>
        <v>0</v>
      </c>
      <c r="AF1269" s="131">
        <f>Table5[[#This Row],[Column5]]+Table5[[#This Row],[Column13]]+Table5[[#This Row],[Column21]]+Table5[[#This Row],[Column18]]</f>
        <v>0</v>
      </c>
      <c r="AG1269" s="131">
        <f t="shared" si="214"/>
        <v>0</v>
      </c>
      <c r="AH1269" s="131">
        <f t="shared" si="215"/>
        <v>0</v>
      </c>
      <c r="AI1269" s="131">
        <f>Table5[[#This Row],[Column17]]-Table5[[#This Row],[Column20]]</f>
        <v>0</v>
      </c>
      <c r="AJ1269" s="131">
        <f t="shared" si="216"/>
        <v>0</v>
      </c>
      <c r="AK1269" s="131">
        <f t="shared" si="220"/>
        <v>0</v>
      </c>
      <c r="AL1269" s="131">
        <f t="shared" si="217"/>
        <v>0</v>
      </c>
      <c r="AM1269" s="131" t="str">
        <f t="shared" si="218"/>
        <v/>
      </c>
      <c r="AN1269" s="131" t="str">
        <f t="shared" ca="1" si="219"/>
        <v/>
      </c>
    </row>
    <row r="1270" spans="1:40" ht="20.25" customHeight="1" x14ac:dyDescent="0.3">
      <c r="A1270" s="127"/>
      <c r="B1270" s="164"/>
      <c r="C1270" s="139"/>
      <c r="D1270" s="140"/>
      <c r="E1270" s="139"/>
      <c r="F1270" s="139"/>
      <c r="G1270" s="140"/>
      <c r="H1270" s="139"/>
      <c r="I1270" s="129"/>
      <c r="L1270" s="128"/>
      <c r="M1270" s="128"/>
      <c r="N1270" s="128"/>
      <c r="O1270" s="128"/>
      <c r="P1270" s="128"/>
      <c r="Q1270" s="128"/>
      <c r="R1270" s="128"/>
      <c r="S1270" s="128"/>
      <c r="T1270" s="120">
        <f t="shared" si="210"/>
        <v>0</v>
      </c>
      <c r="U1270" s="131"/>
      <c r="V1270" s="131"/>
      <c r="W1270" s="131">
        <f>SUMIFS($F$3:F1270,$D$3:D1270,D1270,$C$3:C1270,"Buy")+SUMIFS($F$3:F1270,$D$3:D1270,D1270,$C$3:C1270,"Coin Deposit",$E$3:E1270,"&lt;&gt;")</f>
        <v>0</v>
      </c>
      <c r="X1270" s="131">
        <f t="shared" si="211"/>
        <v>0</v>
      </c>
      <c r="Y1270" s="131">
        <f>IF($D1270=Y$1,SUMIFS($H$3:$H1270,$G$3:$G1270,Y$1,$C$3:$C1270,"Sell"),0)</f>
        <v>0</v>
      </c>
      <c r="Z1270" s="131">
        <f t="shared" si="212"/>
        <v>0</v>
      </c>
      <c r="AA1270" s="131">
        <f>IF($D1270=AA$1,SUMIFS($H$3:$H1270,$G$3:$G1270,AA$1,$C$3:$C1270,"Sell"),0)</f>
        <v>0</v>
      </c>
      <c r="AB1270" s="131">
        <f t="shared" si="213"/>
        <v>0</v>
      </c>
      <c r="AC1270" s="131">
        <f>SUMIFS('Deductions and Deposits'!$H:$H,'Deductions and Deposits'!$G:$G,D1270,'Deductions and Deposits'!$F:$F,"&lt;="&amp;B1270)+SUMIFS($F$3:F1270,$D$3:D1270,D1270,$C$3:C1270,"Coin Deposit",$E$3:E1270,"")</f>
        <v>0</v>
      </c>
      <c r="AD1270" s="131">
        <f>SUMIFS('Deductions and Deposits'!$D:$D,'Deductions and Deposits'!$C:$C,D1270)+SUMIFS($F:$F,$D:$D,D1270,$C:$C,"Coin Deduction")</f>
        <v>0</v>
      </c>
      <c r="AE1270" s="131">
        <f>Table5[[#This Row],[Column4]]+Table5[[#This Row],[Column14]]+Table5[[#This Row],[Column19]]+Table5[[#This Row],[Column12]]</f>
        <v>0</v>
      </c>
      <c r="AF1270" s="131">
        <f>Table5[[#This Row],[Column5]]+Table5[[#This Row],[Column13]]+Table5[[#This Row],[Column21]]+Table5[[#This Row],[Column18]]</f>
        <v>0</v>
      </c>
      <c r="AG1270" s="131">
        <f t="shared" si="214"/>
        <v>0</v>
      </c>
      <c r="AH1270" s="131">
        <f t="shared" si="215"/>
        <v>0</v>
      </c>
      <c r="AI1270" s="131">
        <f>Table5[[#This Row],[Column17]]-Table5[[#This Row],[Column20]]</f>
        <v>0</v>
      </c>
      <c r="AJ1270" s="131">
        <f t="shared" si="216"/>
        <v>0</v>
      </c>
      <c r="AK1270" s="131">
        <f t="shared" si="220"/>
        <v>0</v>
      </c>
      <c r="AL1270" s="131">
        <f t="shared" si="217"/>
        <v>0</v>
      </c>
      <c r="AM1270" s="131" t="str">
        <f t="shared" si="218"/>
        <v/>
      </c>
      <c r="AN1270" s="131" t="str">
        <f t="shared" ca="1" si="219"/>
        <v/>
      </c>
    </row>
    <row r="1271" spans="1:40" ht="20.25" customHeight="1" x14ac:dyDescent="0.3">
      <c r="A1271" s="127"/>
      <c r="B1271" s="164"/>
      <c r="C1271" s="139"/>
      <c r="D1271" s="140"/>
      <c r="E1271" s="139"/>
      <c r="F1271" s="139"/>
      <c r="G1271" s="140"/>
      <c r="H1271" s="139"/>
      <c r="I1271" s="129"/>
      <c r="L1271" s="128"/>
      <c r="M1271" s="128"/>
      <c r="N1271" s="128"/>
      <c r="O1271" s="128"/>
      <c r="P1271" s="128"/>
      <c r="Q1271" s="128"/>
      <c r="R1271" s="128"/>
      <c r="S1271" s="128"/>
      <c r="T1271" s="120">
        <f t="shared" si="210"/>
        <v>0</v>
      </c>
      <c r="U1271" s="131"/>
      <c r="V1271" s="131"/>
      <c r="W1271" s="131">
        <f>SUMIFS($F$3:F1271,$D$3:D1271,D1271,$C$3:C1271,"Buy")+SUMIFS($F$3:F1271,$D$3:D1271,D1271,$C$3:C1271,"Coin Deposit",$E$3:E1271,"&lt;&gt;")</f>
        <v>0</v>
      </c>
      <c r="X1271" s="131">
        <f t="shared" si="211"/>
        <v>0</v>
      </c>
      <c r="Y1271" s="131">
        <f>IF($D1271=Y$1,SUMIFS($H$3:$H1271,$G$3:$G1271,Y$1,$C$3:$C1271,"Sell"),0)</f>
        <v>0</v>
      </c>
      <c r="Z1271" s="131">
        <f t="shared" si="212"/>
        <v>0</v>
      </c>
      <c r="AA1271" s="131">
        <f>IF($D1271=AA$1,SUMIFS($H$3:$H1271,$G$3:$G1271,AA$1,$C$3:$C1271,"Sell"),0)</f>
        <v>0</v>
      </c>
      <c r="AB1271" s="131">
        <f t="shared" si="213"/>
        <v>0</v>
      </c>
      <c r="AC1271" s="131">
        <f>SUMIFS('Deductions and Deposits'!$H:$H,'Deductions and Deposits'!$G:$G,D1271,'Deductions and Deposits'!$F:$F,"&lt;="&amp;B1271)+SUMIFS($F$3:F1271,$D$3:D1271,D1271,$C$3:C1271,"Coin Deposit",$E$3:E1271,"")</f>
        <v>0</v>
      </c>
      <c r="AD1271" s="131">
        <f>SUMIFS('Deductions and Deposits'!$D:$D,'Deductions and Deposits'!$C:$C,D1271)+SUMIFS($F:$F,$D:$D,D1271,$C:$C,"Coin Deduction")</f>
        <v>0</v>
      </c>
      <c r="AE1271" s="131">
        <f>Table5[[#This Row],[Column4]]+Table5[[#This Row],[Column14]]+Table5[[#This Row],[Column19]]+Table5[[#This Row],[Column12]]</f>
        <v>0</v>
      </c>
      <c r="AF1271" s="131">
        <f>Table5[[#This Row],[Column5]]+Table5[[#This Row],[Column13]]+Table5[[#This Row],[Column21]]+Table5[[#This Row],[Column18]]</f>
        <v>0</v>
      </c>
      <c r="AG1271" s="131">
        <f t="shared" si="214"/>
        <v>0</v>
      </c>
      <c r="AH1271" s="131">
        <f t="shared" si="215"/>
        <v>0</v>
      </c>
      <c r="AI1271" s="131">
        <f>Table5[[#This Row],[Column17]]-Table5[[#This Row],[Column20]]</f>
        <v>0</v>
      </c>
      <c r="AJ1271" s="131">
        <f t="shared" si="216"/>
        <v>0</v>
      </c>
      <c r="AK1271" s="131">
        <f t="shared" si="220"/>
        <v>0</v>
      </c>
      <c r="AL1271" s="131">
        <f t="shared" si="217"/>
        <v>0</v>
      </c>
      <c r="AM1271" s="131" t="str">
        <f t="shared" si="218"/>
        <v/>
      </c>
      <c r="AN1271" s="131" t="str">
        <f t="shared" ca="1" si="219"/>
        <v/>
      </c>
    </row>
    <row r="1272" spans="1:40" ht="20.25" customHeight="1" x14ac:dyDescent="0.3">
      <c r="A1272" s="127"/>
      <c r="B1272" s="164"/>
      <c r="C1272" s="139"/>
      <c r="D1272" s="140"/>
      <c r="E1272" s="139"/>
      <c r="F1272" s="139"/>
      <c r="G1272" s="140"/>
      <c r="H1272" s="139"/>
      <c r="I1272" s="129"/>
      <c r="L1272" s="128"/>
      <c r="M1272" s="128"/>
      <c r="N1272" s="128"/>
      <c r="O1272" s="128"/>
      <c r="P1272" s="128"/>
      <c r="Q1272" s="128"/>
      <c r="R1272" s="128"/>
      <c r="S1272" s="128"/>
      <c r="T1272" s="120">
        <f t="shared" si="210"/>
        <v>0</v>
      </c>
      <c r="U1272" s="131"/>
      <c r="V1272" s="131"/>
      <c r="W1272" s="131">
        <f>SUMIFS($F$3:F1272,$D$3:D1272,D1272,$C$3:C1272,"Buy")+SUMIFS($F$3:F1272,$D$3:D1272,D1272,$C$3:C1272,"Coin Deposit",$E$3:E1272,"&lt;&gt;")</f>
        <v>0</v>
      </c>
      <c r="X1272" s="131">
        <f t="shared" si="211"/>
        <v>0</v>
      </c>
      <c r="Y1272" s="131">
        <f>IF($D1272=Y$1,SUMIFS($H$3:$H1272,$G$3:$G1272,Y$1,$C$3:$C1272,"Sell"),0)</f>
        <v>0</v>
      </c>
      <c r="Z1272" s="131">
        <f t="shared" si="212"/>
        <v>0</v>
      </c>
      <c r="AA1272" s="131">
        <f>IF($D1272=AA$1,SUMIFS($H$3:$H1272,$G$3:$G1272,AA$1,$C$3:$C1272,"Sell"),0)</f>
        <v>0</v>
      </c>
      <c r="AB1272" s="131">
        <f t="shared" si="213"/>
        <v>0</v>
      </c>
      <c r="AC1272" s="131">
        <f>SUMIFS('Deductions and Deposits'!$H:$H,'Deductions and Deposits'!$G:$G,D1272,'Deductions and Deposits'!$F:$F,"&lt;="&amp;B1272)+SUMIFS($F$3:F1272,$D$3:D1272,D1272,$C$3:C1272,"Coin Deposit",$E$3:E1272,"")</f>
        <v>0</v>
      </c>
      <c r="AD1272" s="131">
        <f>SUMIFS('Deductions and Deposits'!$D:$D,'Deductions and Deposits'!$C:$C,D1272)+SUMIFS($F:$F,$D:$D,D1272,$C:$C,"Coin Deduction")</f>
        <v>0</v>
      </c>
      <c r="AE1272" s="131">
        <f>Table5[[#This Row],[Column4]]+Table5[[#This Row],[Column14]]+Table5[[#This Row],[Column19]]+Table5[[#This Row],[Column12]]</f>
        <v>0</v>
      </c>
      <c r="AF1272" s="131">
        <f>Table5[[#This Row],[Column5]]+Table5[[#This Row],[Column13]]+Table5[[#This Row],[Column21]]+Table5[[#This Row],[Column18]]</f>
        <v>0</v>
      </c>
      <c r="AG1272" s="131">
        <f t="shared" si="214"/>
        <v>0</v>
      </c>
      <c r="AH1272" s="131">
        <f t="shared" si="215"/>
        <v>0</v>
      </c>
      <c r="AI1272" s="131">
        <f>Table5[[#This Row],[Column17]]-Table5[[#This Row],[Column20]]</f>
        <v>0</v>
      </c>
      <c r="AJ1272" s="131">
        <f t="shared" si="216"/>
        <v>0</v>
      </c>
      <c r="AK1272" s="131">
        <f t="shared" si="220"/>
        <v>0</v>
      </c>
      <c r="AL1272" s="131">
        <f t="shared" si="217"/>
        <v>0</v>
      </c>
      <c r="AM1272" s="131" t="str">
        <f t="shared" si="218"/>
        <v/>
      </c>
      <c r="AN1272" s="131" t="str">
        <f t="shared" ca="1" si="219"/>
        <v/>
      </c>
    </row>
    <row r="1273" spans="1:40" ht="20.25" customHeight="1" x14ac:dyDescent="0.3">
      <c r="A1273" s="127"/>
      <c r="B1273" s="164"/>
      <c r="C1273" s="139"/>
      <c r="D1273" s="140"/>
      <c r="E1273" s="139"/>
      <c r="F1273" s="139"/>
      <c r="G1273" s="140"/>
      <c r="H1273" s="139"/>
      <c r="I1273" s="129"/>
      <c r="L1273" s="128"/>
      <c r="M1273" s="128"/>
      <c r="N1273" s="128"/>
      <c r="O1273" s="128"/>
      <c r="P1273" s="128"/>
      <c r="Q1273" s="128"/>
      <c r="R1273" s="128"/>
      <c r="S1273" s="128"/>
      <c r="T1273" s="120">
        <f t="shared" si="210"/>
        <v>0</v>
      </c>
      <c r="U1273" s="131"/>
      <c r="V1273" s="131"/>
      <c r="W1273" s="131">
        <f>SUMIFS($F$3:F1273,$D$3:D1273,D1273,$C$3:C1273,"Buy")+SUMIFS($F$3:F1273,$D$3:D1273,D1273,$C$3:C1273,"Coin Deposit",$E$3:E1273,"&lt;&gt;")</f>
        <v>0</v>
      </c>
      <c r="X1273" s="131">
        <f t="shared" si="211"/>
        <v>0</v>
      </c>
      <c r="Y1273" s="131">
        <f>IF($D1273=Y$1,SUMIFS($H$3:$H1273,$G$3:$G1273,Y$1,$C$3:$C1273,"Sell"),0)</f>
        <v>0</v>
      </c>
      <c r="Z1273" s="131">
        <f t="shared" si="212"/>
        <v>0</v>
      </c>
      <c r="AA1273" s="131">
        <f>IF($D1273=AA$1,SUMIFS($H$3:$H1273,$G$3:$G1273,AA$1,$C$3:$C1273,"Sell"),0)</f>
        <v>0</v>
      </c>
      <c r="AB1273" s="131">
        <f t="shared" si="213"/>
        <v>0</v>
      </c>
      <c r="AC1273" s="131">
        <f>SUMIFS('Deductions and Deposits'!$H:$H,'Deductions and Deposits'!$G:$G,D1273,'Deductions and Deposits'!$F:$F,"&lt;="&amp;B1273)+SUMIFS($F$3:F1273,$D$3:D1273,D1273,$C$3:C1273,"Coin Deposit",$E$3:E1273,"")</f>
        <v>0</v>
      </c>
      <c r="AD1273" s="131">
        <f>SUMIFS('Deductions and Deposits'!$D:$D,'Deductions and Deposits'!$C:$C,D1273)+SUMIFS($F:$F,$D:$D,D1273,$C:$C,"Coin Deduction")</f>
        <v>0</v>
      </c>
      <c r="AE1273" s="131">
        <f>Table5[[#This Row],[Column4]]+Table5[[#This Row],[Column14]]+Table5[[#This Row],[Column19]]+Table5[[#This Row],[Column12]]</f>
        <v>0</v>
      </c>
      <c r="AF1273" s="131">
        <f>Table5[[#This Row],[Column5]]+Table5[[#This Row],[Column13]]+Table5[[#This Row],[Column21]]+Table5[[#This Row],[Column18]]</f>
        <v>0</v>
      </c>
      <c r="AG1273" s="131">
        <f t="shared" si="214"/>
        <v>0</v>
      </c>
      <c r="AH1273" s="131">
        <f t="shared" si="215"/>
        <v>0</v>
      </c>
      <c r="AI1273" s="131">
        <f>Table5[[#This Row],[Column17]]-Table5[[#This Row],[Column20]]</f>
        <v>0</v>
      </c>
      <c r="AJ1273" s="131">
        <f t="shared" si="216"/>
        <v>0</v>
      </c>
      <c r="AK1273" s="131">
        <f t="shared" si="220"/>
        <v>0</v>
      </c>
      <c r="AL1273" s="131">
        <f t="shared" si="217"/>
        <v>0</v>
      </c>
      <c r="AM1273" s="131" t="str">
        <f t="shared" si="218"/>
        <v/>
      </c>
      <c r="AN1273" s="131" t="str">
        <f t="shared" ca="1" si="219"/>
        <v/>
      </c>
    </row>
    <row r="1274" spans="1:40" ht="20.25" customHeight="1" x14ac:dyDescent="0.3">
      <c r="A1274" s="127"/>
      <c r="B1274" s="164"/>
      <c r="C1274" s="139"/>
      <c r="D1274" s="140"/>
      <c r="E1274" s="139"/>
      <c r="F1274" s="139"/>
      <c r="G1274" s="140"/>
      <c r="H1274" s="139"/>
      <c r="I1274" s="129"/>
      <c r="L1274" s="128"/>
      <c r="M1274" s="128"/>
      <c r="N1274" s="128"/>
      <c r="O1274" s="128"/>
      <c r="P1274" s="128"/>
      <c r="Q1274" s="128"/>
      <c r="R1274" s="128"/>
      <c r="S1274" s="128"/>
      <c r="T1274" s="120">
        <f t="shared" si="210"/>
        <v>0</v>
      </c>
      <c r="U1274" s="131"/>
      <c r="V1274" s="131"/>
      <c r="W1274" s="131">
        <f>SUMIFS($F$3:F1274,$D$3:D1274,D1274,$C$3:C1274,"Buy")+SUMIFS($F$3:F1274,$D$3:D1274,D1274,$C$3:C1274,"Coin Deposit",$E$3:E1274,"&lt;&gt;")</f>
        <v>0</v>
      </c>
      <c r="X1274" s="131">
        <f t="shared" si="211"/>
        <v>0</v>
      </c>
      <c r="Y1274" s="131">
        <f>IF($D1274=Y$1,SUMIFS($H$3:$H1274,$G$3:$G1274,Y$1,$C$3:$C1274,"Sell"),0)</f>
        <v>0</v>
      </c>
      <c r="Z1274" s="131">
        <f t="shared" si="212"/>
        <v>0</v>
      </c>
      <c r="AA1274" s="131">
        <f>IF($D1274=AA$1,SUMIFS($H$3:$H1274,$G$3:$G1274,AA$1,$C$3:$C1274,"Sell"),0)</f>
        <v>0</v>
      </c>
      <c r="AB1274" s="131">
        <f t="shared" si="213"/>
        <v>0</v>
      </c>
      <c r="AC1274" s="131">
        <f>SUMIFS('Deductions and Deposits'!$H:$H,'Deductions and Deposits'!$G:$G,D1274,'Deductions and Deposits'!$F:$F,"&lt;="&amp;B1274)+SUMIFS($F$3:F1274,$D$3:D1274,D1274,$C$3:C1274,"Coin Deposit",$E$3:E1274,"")</f>
        <v>0</v>
      </c>
      <c r="AD1274" s="131">
        <f>SUMIFS('Deductions and Deposits'!$D:$D,'Deductions and Deposits'!$C:$C,D1274)+SUMIFS($F:$F,$D:$D,D1274,$C:$C,"Coin Deduction")</f>
        <v>0</v>
      </c>
      <c r="AE1274" s="131">
        <f>Table5[[#This Row],[Column4]]+Table5[[#This Row],[Column14]]+Table5[[#This Row],[Column19]]+Table5[[#This Row],[Column12]]</f>
        <v>0</v>
      </c>
      <c r="AF1274" s="131">
        <f>Table5[[#This Row],[Column5]]+Table5[[#This Row],[Column13]]+Table5[[#This Row],[Column21]]+Table5[[#This Row],[Column18]]</f>
        <v>0</v>
      </c>
      <c r="AG1274" s="131">
        <f t="shared" si="214"/>
        <v>0</v>
      </c>
      <c r="AH1274" s="131">
        <f t="shared" si="215"/>
        <v>0</v>
      </c>
      <c r="AI1274" s="131">
        <f>Table5[[#This Row],[Column17]]-Table5[[#This Row],[Column20]]</f>
        <v>0</v>
      </c>
      <c r="AJ1274" s="131">
        <f t="shared" si="216"/>
        <v>0</v>
      </c>
      <c r="AK1274" s="131">
        <f t="shared" si="220"/>
        <v>0</v>
      </c>
      <c r="AL1274" s="131">
        <f t="shared" si="217"/>
        <v>0</v>
      </c>
      <c r="AM1274" s="131" t="str">
        <f t="shared" si="218"/>
        <v/>
      </c>
      <c r="AN1274" s="131" t="str">
        <f t="shared" ca="1" si="219"/>
        <v/>
      </c>
    </row>
    <row r="1275" spans="1:40" ht="20.25" customHeight="1" x14ac:dyDescent="0.3">
      <c r="A1275" s="127"/>
      <c r="B1275" s="164"/>
      <c r="C1275" s="139"/>
      <c r="D1275" s="140"/>
      <c r="E1275" s="139"/>
      <c r="F1275" s="139"/>
      <c r="G1275" s="140"/>
      <c r="H1275" s="139"/>
      <c r="I1275" s="129"/>
      <c r="L1275" s="128"/>
      <c r="M1275" s="128"/>
      <c r="N1275" s="128"/>
      <c r="O1275" s="128"/>
      <c r="P1275" s="128"/>
      <c r="Q1275" s="128"/>
      <c r="R1275" s="128"/>
      <c r="S1275" s="128"/>
      <c r="T1275" s="120">
        <f t="shared" si="210"/>
        <v>0</v>
      </c>
      <c r="U1275" s="131"/>
      <c r="V1275" s="131"/>
      <c r="W1275" s="131">
        <f>SUMIFS($F$3:F1275,$D$3:D1275,D1275,$C$3:C1275,"Buy")+SUMIFS($F$3:F1275,$D$3:D1275,D1275,$C$3:C1275,"Coin Deposit",$E$3:E1275,"&lt;&gt;")</f>
        <v>0</v>
      </c>
      <c r="X1275" s="131">
        <f t="shared" si="211"/>
        <v>0</v>
      </c>
      <c r="Y1275" s="131">
        <f>IF($D1275=Y$1,SUMIFS($H$3:$H1275,$G$3:$G1275,Y$1,$C$3:$C1275,"Sell"),0)</f>
        <v>0</v>
      </c>
      <c r="Z1275" s="131">
        <f t="shared" si="212"/>
        <v>0</v>
      </c>
      <c r="AA1275" s="131">
        <f>IF($D1275=AA$1,SUMIFS($H$3:$H1275,$G$3:$G1275,AA$1,$C$3:$C1275,"Sell"),0)</f>
        <v>0</v>
      </c>
      <c r="AB1275" s="131">
        <f t="shared" si="213"/>
        <v>0</v>
      </c>
      <c r="AC1275" s="131">
        <f>SUMIFS('Deductions and Deposits'!$H:$H,'Deductions and Deposits'!$G:$G,D1275,'Deductions and Deposits'!$F:$F,"&lt;="&amp;B1275)+SUMIFS($F$3:F1275,$D$3:D1275,D1275,$C$3:C1275,"Coin Deposit",$E$3:E1275,"")</f>
        <v>0</v>
      </c>
      <c r="AD1275" s="131">
        <f>SUMIFS('Deductions and Deposits'!$D:$D,'Deductions and Deposits'!$C:$C,D1275)+SUMIFS($F:$F,$D:$D,D1275,$C:$C,"Coin Deduction")</f>
        <v>0</v>
      </c>
      <c r="AE1275" s="131">
        <f>Table5[[#This Row],[Column4]]+Table5[[#This Row],[Column14]]+Table5[[#This Row],[Column19]]+Table5[[#This Row],[Column12]]</f>
        <v>0</v>
      </c>
      <c r="AF1275" s="131">
        <f>Table5[[#This Row],[Column5]]+Table5[[#This Row],[Column13]]+Table5[[#This Row],[Column21]]+Table5[[#This Row],[Column18]]</f>
        <v>0</v>
      </c>
      <c r="AG1275" s="131">
        <f t="shared" si="214"/>
        <v>0</v>
      </c>
      <c r="AH1275" s="131">
        <f t="shared" si="215"/>
        <v>0</v>
      </c>
      <c r="AI1275" s="131">
        <f>Table5[[#This Row],[Column17]]-Table5[[#This Row],[Column20]]</f>
        <v>0</v>
      </c>
      <c r="AJ1275" s="131">
        <f t="shared" si="216"/>
        <v>0</v>
      </c>
      <c r="AK1275" s="131">
        <f t="shared" si="220"/>
        <v>0</v>
      </c>
      <c r="AL1275" s="131">
        <f t="shared" si="217"/>
        <v>0</v>
      </c>
      <c r="AM1275" s="131" t="str">
        <f t="shared" si="218"/>
        <v/>
      </c>
      <c r="AN1275" s="131" t="str">
        <f t="shared" ca="1" si="219"/>
        <v/>
      </c>
    </row>
    <row r="1276" spans="1:40" ht="20.25" customHeight="1" x14ac:dyDescent="0.3">
      <c r="A1276" s="127"/>
      <c r="B1276" s="164"/>
      <c r="C1276" s="139"/>
      <c r="D1276" s="140"/>
      <c r="E1276" s="139"/>
      <c r="F1276" s="139"/>
      <c r="G1276" s="140"/>
      <c r="H1276" s="139"/>
      <c r="I1276" s="129"/>
      <c r="L1276" s="128"/>
      <c r="M1276" s="128"/>
      <c r="N1276" s="128"/>
      <c r="O1276" s="128"/>
      <c r="P1276" s="128"/>
      <c r="Q1276" s="128"/>
      <c r="R1276" s="128"/>
      <c r="S1276" s="128"/>
      <c r="T1276" s="120">
        <f t="shared" si="210"/>
        <v>0</v>
      </c>
      <c r="U1276" s="131"/>
      <c r="V1276" s="131"/>
      <c r="W1276" s="131">
        <f>SUMIFS($F$3:F1276,$D$3:D1276,D1276,$C$3:C1276,"Buy")+SUMIFS($F$3:F1276,$D$3:D1276,D1276,$C$3:C1276,"Coin Deposit",$E$3:E1276,"&lt;&gt;")</f>
        <v>0</v>
      </c>
      <c r="X1276" s="131">
        <f t="shared" si="211"/>
        <v>0</v>
      </c>
      <c r="Y1276" s="131">
        <f>IF($D1276=Y$1,SUMIFS($H$3:$H1276,$G$3:$G1276,Y$1,$C$3:$C1276,"Sell"),0)</f>
        <v>0</v>
      </c>
      <c r="Z1276" s="131">
        <f t="shared" si="212"/>
        <v>0</v>
      </c>
      <c r="AA1276" s="131">
        <f>IF($D1276=AA$1,SUMIFS($H$3:$H1276,$G$3:$G1276,AA$1,$C$3:$C1276,"Sell"),0)</f>
        <v>0</v>
      </c>
      <c r="AB1276" s="131">
        <f t="shared" si="213"/>
        <v>0</v>
      </c>
      <c r="AC1276" s="131">
        <f>SUMIFS('Deductions and Deposits'!$H:$H,'Deductions and Deposits'!$G:$G,D1276,'Deductions and Deposits'!$F:$F,"&lt;="&amp;B1276)+SUMIFS($F$3:F1276,$D$3:D1276,D1276,$C$3:C1276,"Coin Deposit",$E$3:E1276,"")</f>
        <v>0</v>
      </c>
      <c r="AD1276" s="131">
        <f>SUMIFS('Deductions and Deposits'!$D:$D,'Deductions and Deposits'!$C:$C,D1276)+SUMIFS($F:$F,$D:$D,D1276,$C:$C,"Coin Deduction")</f>
        <v>0</v>
      </c>
      <c r="AE1276" s="131">
        <f>Table5[[#This Row],[Column4]]+Table5[[#This Row],[Column14]]+Table5[[#This Row],[Column19]]+Table5[[#This Row],[Column12]]</f>
        <v>0</v>
      </c>
      <c r="AF1276" s="131">
        <f>Table5[[#This Row],[Column5]]+Table5[[#This Row],[Column13]]+Table5[[#This Row],[Column21]]+Table5[[#This Row],[Column18]]</f>
        <v>0</v>
      </c>
      <c r="AG1276" s="131">
        <f t="shared" si="214"/>
        <v>0</v>
      </c>
      <c r="AH1276" s="131">
        <f t="shared" si="215"/>
        <v>0</v>
      </c>
      <c r="AI1276" s="131">
        <f>Table5[[#This Row],[Column17]]-Table5[[#This Row],[Column20]]</f>
        <v>0</v>
      </c>
      <c r="AJ1276" s="131">
        <f t="shared" si="216"/>
        <v>0</v>
      </c>
      <c r="AK1276" s="131">
        <f t="shared" si="220"/>
        <v>0</v>
      </c>
      <c r="AL1276" s="131">
        <f t="shared" si="217"/>
        <v>0</v>
      </c>
      <c r="AM1276" s="131" t="str">
        <f t="shared" si="218"/>
        <v/>
      </c>
      <c r="AN1276" s="131" t="str">
        <f t="shared" ca="1" si="219"/>
        <v/>
      </c>
    </row>
    <row r="1277" spans="1:40" ht="20.25" customHeight="1" x14ac:dyDescent="0.3">
      <c r="A1277" s="127"/>
      <c r="B1277" s="164"/>
      <c r="C1277" s="139"/>
      <c r="D1277" s="140"/>
      <c r="E1277" s="139"/>
      <c r="F1277" s="139"/>
      <c r="G1277" s="140"/>
      <c r="H1277" s="139"/>
      <c r="I1277" s="129"/>
      <c r="L1277" s="128"/>
      <c r="M1277" s="128"/>
      <c r="N1277" s="128"/>
      <c r="O1277" s="128"/>
      <c r="P1277" s="128"/>
      <c r="Q1277" s="128"/>
      <c r="R1277" s="128"/>
      <c r="S1277" s="128"/>
      <c r="T1277" s="120">
        <f t="shared" si="210"/>
        <v>0</v>
      </c>
      <c r="U1277" s="131"/>
      <c r="V1277" s="131"/>
      <c r="W1277" s="131">
        <f>SUMIFS($F$3:F1277,$D$3:D1277,D1277,$C$3:C1277,"Buy")+SUMIFS($F$3:F1277,$D$3:D1277,D1277,$C$3:C1277,"Coin Deposit",$E$3:E1277,"&lt;&gt;")</f>
        <v>0</v>
      </c>
      <c r="X1277" s="131">
        <f t="shared" si="211"/>
        <v>0</v>
      </c>
      <c r="Y1277" s="131">
        <f>IF($D1277=Y$1,SUMIFS($H$3:$H1277,$G$3:$G1277,Y$1,$C$3:$C1277,"Sell"),0)</f>
        <v>0</v>
      </c>
      <c r="Z1277" s="131">
        <f t="shared" si="212"/>
        <v>0</v>
      </c>
      <c r="AA1277" s="131">
        <f>IF($D1277=AA$1,SUMIFS($H$3:$H1277,$G$3:$G1277,AA$1,$C$3:$C1277,"Sell"),0)</f>
        <v>0</v>
      </c>
      <c r="AB1277" s="131">
        <f t="shared" si="213"/>
        <v>0</v>
      </c>
      <c r="AC1277" s="131">
        <f>SUMIFS('Deductions and Deposits'!$H:$H,'Deductions and Deposits'!$G:$G,D1277,'Deductions and Deposits'!$F:$F,"&lt;="&amp;B1277)+SUMIFS($F$3:F1277,$D$3:D1277,D1277,$C$3:C1277,"Coin Deposit",$E$3:E1277,"")</f>
        <v>0</v>
      </c>
      <c r="AD1277" s="131">
        <f>SUMIFS('Deductions and Deposits'!$D:$D,'Deductions and Deposits'!$C:$C,D1277)+SUMIFS($F:$F,$D:$D,D1277,$C:$C,"Coin Deduction")</f>
        <v>0</v>
      </c>
      <c r="AE1277" s="131">
        <f>Table5[[#This Row],[Column4]]+Table5[[#This Row],[Column14]]+Table5[[#This Row],[Column19]]+Table5[[#This Row],[Column12]]</f>
        <v>0</v>
      </c>
      <c r="AF1277" s="131">
        <f>Table5[[#This Row],[Column5]]+Table5[[#This Row],[Column13]]+Table5[[#This Row],[Column21]]+Table5[[#This Row],[Column18]]</f>
        <v>0</v>
      </c>
      <c r="AG1277" s="131">
        <f t="shared" si="214"/>
        <v>0</v>
      </c>
      <c r="AH1277" s="131">
        <f t="shared" si="215"/>
        <v>0</v>
      </c>
      <c r="AI1277" s="131">
        <f>Table5[[#This Row],[Column17]]-Table5[[#This Row],[Column20]]</f>
        <v>0</v>
      </c>
      <c r="AJ1277" s="131">
        <f t="shared" si="216"/>
        <v>0</v>
      </c>
      <c r="AK1277" s="131">
        <f t="shared" si="220"/>
        <v>0</v>
      </c>
      <c r="AL1277" s="131">
        <f t="shared" si="217"/>
        <v>0</v>
      </c>
      <c r="AM1277" s="131" t="str">
        <f t="shared" si="218"/>
        <v/>
      </c>
      <c r="AN1277" s="131" t="str">
        <f t="shared" ca="1" si="219"/>
        <v/>
      </c>
    </row>
    <row r="1278" spans="1:40" ht="20.25" customHeight="1" x14ac:dyDescent="0.3">
      <c r="A1278" s="127"/>
      <c r="B1278" s="164"/>
      <c r="C1278" s="139"/>
      <c r="D1278" s="140"/>
      <c r="E1278" s="139"/>
      <c r="F1278" s="139"/>
      <c r="G1278" s="140"/>
      <c r="H1278" s="139"/>
      <c r="I1278" s="129"/>
      <c r="L1278" s="128"/>
      <c r="M1278" s="128"/>
      <c r="N1278" s="128"/>
      <c r="O1278" s="128"/>
      <c r="P1278" s="128"/>
      <c r="Q1278" s="128"/>
      <c r="R1278" s="128"/>
      <c r="S1278" s="128"/>
      <c r="T1278" s="120">
        <f t="shared" si="210"/>
        <v>0</v>
      </c>
      <c r="U1278" s="131"/>
      <c r="V1278" s="131"/>
      <c r="W1278" s="131">
        <f>SUMIFS($F$3:F1278,$D$3:D1278,D1278,$C$3:C1278,"Buy")+SUMIFS($F$3:F1278,$D$3:D1278,D1278,$C$3:C1278,"Coin Deposit",$E$3:E1278,"&lt;&gt;")</f>
        <v>0</v>
      </c>
      <c r="X1278" s="131">
        <f t="shared" si="211"/>
        <v>0</v>
      </c>
      <c r="Y1278" s="131">
        <f>IF($D1278=Y$1,SUMIFS($H$3:$H1278,$G$3:$G1278,Y$1,$C$3:$C1278,"Sell"),0)</f>
        <v>0</v>
      </c>
      <c r="Z1278" s="131">
        <f t="shared" si="212"/>
        <v>0</v>
      </c>
      <c r="AA1278" s="131">
        <f>IF($D1278=AA$1,SUMIFS($H$3:$H1278,$G$3:$G1278,AA$1,$C$3:$C1278,"Sell"),0)</f>
        <v>0</v>
      </c>
      <c r="AB1278" s="131">
        <f t="shared" si="213"/>
        <v>0</v>
      </c>
      <c r="AC1278" s="131">
        <f>SUMIFS('Deductions and Deposits'!$H:$H,'Deductions and Deposits'!$G:$G,D1278,'Deductions and Deposits'!$F:$F,"&lt;="&amp;B1278)+SUMIFS($F$3:F1278,$D$3:D1278,D1278,$C$3:C1278,"Coin Deposit",$E$3:E1278,"")</f>
        <v>0</v>
      </c>
      <c r="AD1278" s="131">
        <f>SUMIFS('Deductions and Deposits'!$D:$D,'Deductions and Deposits'!$C:$C,D1278)+SUMIFS($F:$F,$D:$D,D1278,$C:$C,"Coin Deduction")</f>
        <v>0</v>
      </c>
      <c r="AE1278" s="131">
        <f>Table5[[#This Row],[Column4]]+Table5[[#This Row],[Column14]]+Table5[[#This Row],[Column19]]+Table5[[#This Row],[Column12]]</f>
        <v>0</v>
      </c>
      <c r="AF1278" s="131">
        <f>Table5[[#This Row],[Column5]]+Table5[[#This Row],[Column13]]+Table5[[#This Row],[Column21]]+Table5[[#This Row],[Column18]]</f>
        <v>0</v>
      </c>
      <c r="AG1278" s="131">
        <f t="shared" si="214"/>
        <v>0</v>
      </c>
      <c r="AH1278" s="131">
        <f t="shared" si="215"/>
        <v>0</v>
      </c>
      <c r="AI1278" s="131">
        <f>Table5[[#This Row],[Column17]]-Table5[[#This Row],[Column20]]</f>
        <v>0</v>
      </c>
      <c r="AJ1278" s="131">
        <f t="shared" si="216"/>
        <v>0</v>
      </c>
      <c r="AK1278" s="131">
        <f t="shared" si="220"/>
        <v>0</v>
      </c>
      <c r="AL1278" s="131">
        <f t="shared" si="217"/>
        <v>0</v>
      </c>
      <c r="AM1278" s="131" t="str">
        <f t="shared" si="218"/>
        <v/>
      </c>
      <c r="AN1278" s="131" t="str">
        <f t="shared" ca="1" si="219"/>
        <v/>
      </c>
    </row>
    <row r="1279" spans="1:40" ht="20.25" customHeight="1" x14ac:dyDescent="0.3">
      <c r="A1279" s="127"/>
      <c r="B1279" s="164"/>
      <c r="C1279" s="139"/>
      <c r="D1279" s="140"/>
      <c r="E1279" s="139"/>
      <c r="F1279" s="139"/>
      <c r="G1279" s="140"/>
      <c r="H1279" s="139"/>
      <c r="I1279" s="129"/>
      <c r="L1279" s="128"/>
      <c r="M1279" s="128"/>
      <c r="N1279" s="128"/>
      <c r="O1279" s="128"/>
      <c r="P1279" s="128"/>
      <c r="Q1279" s="128"/>
      <c r="R1279" s="128"/>
      <c r="S1279" s="128"/>
      <c r="T1279" s="120">
        <f t="shared" si="210"/>
        <v>0</v>
      </c>
      <c r="U1279" s="131"/>
      <c r="V1279" s="131"/>
      <c r="W1279" s="131">
        <f>SUMIFS($F$3:F1279,$D$3:D1279,D1279,$C$3:C1279,"Buy")+SUMIFS($F$3:F1279,$D$3:D1279,D1279,$C$3:C1279,"Coin Deposit",$E$3:E1279,"&lt;&gt;")</f>
        <v>0</v>
      </c>
      <c r="X1279" s="131">
        <f t="shared" si="211"/>
        <v>0</v>
      </c>
      <c r="Y1279" s="131">
        <f>IF($D1279=Y$1,SUMIFS($H$3:$H1279,$G$3:$G1279,Y$1,$C$3:$C1279,"Sell"),0)</f>
        <v>0</v>
      </c>
      <c r="Z1279" s="131">
        <f t="shared" si="212"/>
        <v>0</v>
      </c>
      <c r="AA1279" s="131">
        <f>IF($D1279=AA$1,SUMIFS($H$3:$H1279,$G$3:$G1279,AA$1,$C$3:$C1279,"Sell"),0)</f>
        <v>0</v>
      </c>
      <c r="AB1279" s="131">
        <f t="shared" si="213"/>
        <v>0</v>
      </c>
      <c r="AC1279" s="131">
        <f>SUMIFS('Deductions and Deposits'!$H:$H,'Deductions and Deposits'!$G:$G,D1279,'Deductions and Deposits'!$F:$F,"&lt;="&amp;B1279)+SUMIFS($F$3:F1279,$D$3:D1279,D1279,$C$3:C1279,"Coin Deposit",$E$3:E1279,"")</f>
        <v>0</v>
      </c>
      <c r="AD1279" s="131">
        <f>SUMIFS('Deductions and Deposits'!$D:$D,'Deductions and Deposits'!$C:$C,D1279)+SUMIFS($F:$F,$D:$D,D1279,$C:$C,"Coin Deduction")</f>
        <v>0</v>
      </c>
      <c r="AE1279" s="131">
        <f>Table5[[#This Row],[Column4]]+Table5[[#This Row],[Column14]]+Table5[[#This Row],[Column19]]+Table5[[#This Row],[Column12]]</f>
        <v>0</v>
      </c>
      <c r="AF1279" s="131">
        <f>Table5[[#This Row],[Column5]]+Table5[[#This Row],[Column13]]+Table5[[#This Row],[Column21]]+Table5[[#This Row],[Column18]]</f>
        <v>0</v>
      </c>
      <c r="AG1279" s="131">
        <f t="shared" si="214"/>
        <v>0</v>
      </c>
      <c r="AH1279" s="131">
        <f t="shared" si="215"/>
        <v>0</v>
      </c>
      <c r="AI1279" s="131">
        <f>Table5[[#This Row],[Column17]]-Table5[[#This Row],[Column20]]</f>
        <v>0</v>
      </c>
      <c r="AJ1279" s="131">
        <f t="shared" si="216"/>
        <v>0</v>
      </c>
      <c r="AK1279" s="131">
        <f t="shared" si="220"/>
        <v>0</v>
      </c>
      <c r="AL1279" s="131">
        <f t="shared" si="217"/>
        <v>0</v>
      </c>
      <c r="AM1279" s="131" t="str">
        <f t="shared" si="218"/>
        <v/>
      </c>
      <c r="AN1279" s="131" t="str">
        <f t="shared" ca="1" si="219"/>
        <v/>
      </c>
    </row>
    <row r="1280" spans="1:40" ht="20.25" customHeight="1" x14ac:dyDescent="0.3">
      <c r="A1280" s="127"/>
      <c r="B1280" s="164"/>
      <c r="C1280" s="139"/>
      <c r="D1280" s="140"/>
      <c r="E1280" s="139"/>
      <c r="F1280" s="139"/>
      <c r="G1280" s="140"/>
      <c r="H1280" s="139"/>
      <c r="I1280" s="129"/>
      <c r="L1280" s="128"/>
      <c r="M1280" s="128"/>
      <c r="N1280" s="128"/>
      <c r="O1280" s="128"/>
      <c r="P1280" s="128"/>
      <c r="Q1280" s="128"/>
      <c r="R1280" s="128"/>
      <c r="S1280" s="128"/>
      <c r="T1280" s="120">
        <f t="shared" si="210"/>
        <v>0</v>
      </c>
      <c r="U1280" s="131"/>
      <c r="V1280" s="131"/>
      <c r="W1280" s="131">
        <f>SUMIFS($F$3:F1280,$D$3:D1280,D1280,$C$3:C1280,"Buy")+SUMIFS($F$3:F1280,$D$3:D1280,D1280,$C$3:C1280,"Coin Deposit",$E$3:E1280,"&lt;&gt;")</f>
        <v>0</v>
      </c>
      <c r="X1280" s="131">
        <f t="shared" si="211"/>
        <v>0</v>
      </c>
      <c r="Y1280" s="131">
        <f>IF($D1280=Y$1,SUMIFS($H$3:$H1280,$G$3:$G1280,Y$1,$C$3:$C1280,"Sell"),0)</f>
        <v>0</v>
      </c>
      <c r="Z1280" s="131">
        <f t="shared" si="212"/>
        <v>0</v>
      </c>
      <c r="AA1280" s="131">
        <f>IF($D1280=AA$1,SUMIFS($H$3:$H1280,$G$3:$G1280,AA$1,$C$3:$C1280,"Sell"),0)</f>
        <v>0</v>
      </c>
      <c r="AB1280" s="131">
        <f t="shared" si="213"/>
        <v>0</v>
      </c>
      <c r="AC1280" s="131">
        <f>SUMIFS('Deductions and Deposits'!$H:$H,'Deductions and Deposits'!$G:$G,D1280,'Deductions and Deposits'!$F:$F,"&lt;="&amp;B1280)+SUMIFS($F$3:F1280,$D$3:D1280,D1280,$C$3:C1280,"Coin Deposit",$E$3:E1280,"")</f>
        <v>0</v>
      </c>
      <c r="AD1280" s="131">
        <f>SUMIFS('Deductions and Deposits'!$D:$D,'Deductions and Deposits'!$C:$C,D1280)+SUMIFS($F:$F,$D:$D,D1280,$C:$C,"Coin Deduction")</f>
        <v>0</v>
      </c>
      <c r="AE1280" s="131">
        <f>Table5[[#This Row],[Column4]]+Table5[[#This Row],[Column14]]+Table5[[#This Row],[Column19]]+Table5[[#This Row],[Column12]]</f>
        <v>0</v>
      </c>
      <c r="AF1280" s="131">
        <f>Table5[[#This Row],[Column5]]+Table5[[#This Row],[Column13]]+Table5[[#This Row],[Column21]]+Table5[[#This Row],[Column18]]</f>
        <v>0</v>
      </c>
      <c r="AG1280" s="131">
        <f t="shared" si="214"/>
        <v>0</v>
      </c>
      <c r="AH1280" s="131">
        <f t="shared" si="215"/>
        <v>0</v>
      </c>
      <c r="AI1280" s="131">
        <f>Table5[[#This Row],[Column17]]-Table5[[#This Row],[Column20]]</f>
        <v>0</v>
      </c>
      <c r="AJ1280" s="131">
        <f t="shared" si="216"/>
        <v>0</v>
      </c>
      <c r="AK1280" s="131">
        <f t="shared" si="220"/>
        <v>0</v>
      </c>
      <c r="AL1280" s="131">
        <f t="shared" si="217"/>
        <v>0</v>
      </c>
      <c r="AM1280" s="131" t="str">
        <f t="shared" si="218"/>
        <v/>
      </c>
      <c r="AN1280" s="131" t="str">
        <f t="shared" ca="1" si="219"/>
        <v/>
      </c>
    </row>
    <row r="1281" spans="1:40" ht="20.25" customHeight="1" x14ac:dyDescent="0.3">
      <c r="A1281" s="127"/>
      <c r="B1281" s="164"/>
      <c r="C1281" s="139"/>
      <c r="D1281" s="140"/>
      <c r="E1281" s="139"/>
      <c r="F1281" s="139"/>
      <c r="G1281" s="140"/>
      <c r="H1281" s="139"/>
      <c r="I1281" s="129"/>
      <c r="L1281" s="128"/>
      <c r="M1281" s="128"/>
      <c r="N1281" s="128"/>
      <c r="O1281" s="128"/>
      <c r="P1281" s="128"/>
      <c r="Q1281" s="128"/>
      <c r="R1281" s="128"/>
      <c r="S1281" s="128"/>
      <c r="T1281" s="120">
        <f t="shared" si="210"/>
        <v>0</v>
      </c>
      <c r="U1281" s="131"/>
      <c r="V1281" s="131"/>
      <c r="W1281" s="131">
        <f>SUMIFS($F$3:F1281,$D$3:D1281,D1281,$C$3:C1281,"Buy")+SUMIFS($F$3:F1281,$D$3:D1281,D1281,$C$3:C1281,"Coin Deposit",$E$3:E1281,"&lt;&gt;")</f>
        <v>0</v>
      </c>
      <c r="X1281" s="131">
        <f t="shared" si="211"/>
        <v>0</v>
      </c>
      <c r="Y1281" s="131">
        <f>IF($D1281=Y$1,SUMIFS($H$3:$H1281,$G$3:$G1281,Y$1,$C$3:$C1281,"Sell"),0)</f>
        <v>0</v>
      </c>
      <c r="Z1281" s="131">
        <f t="shared" si="212"/>
        <v>0</v>
      </c>
      <c r="AA1281" s="131">
        <f>IF($D1281=AA$1,SUMIFS($H$3:$H1281,$G$3:$G1281,AA$1,$C$3:$C1281,"Sell"),0)</f>
        <v>0</v>
      </c>
      <c r="AB1281" s="131">
        <f t="shared" si="213"/>
        <v>0</v>
      </c>
      <c r="AC1281" s="131">
        <f>SUMIFS('Deductions and Deposits'!$H:$H,'Deductions and Deposits'!$G:$G,D1281,'Deductions and Deposits'!$F:$F,"&lt;="&amp;B1281)+SUMIFS($F$3:F1281,$D$3:D1281,D1281,$C$3:C1281,"Coin Deposit",$E$3:E1281,"")</f>
        <v>0</v>
      </c>
      <c r="AD1281" s="131">
        <f>SUMIFS('Deductions and Deposits'!$D:$D,'Deductions and Deposits'!$C:$C,D1281)+SUMIFS($F:$F,$D:$D,D1281,$C:$C,"Coin Deduction")</f>
        <v>0</v>
      </c>
      <c r="AE1281" s="131">
        <f>Table5[[#This Row],[Column4]]+Table5[[#This Row],[Column14]]+Table5[[#This Row],[Column19]]+Table5[[#This Row],[Column12]]</f>
        <v>0</v>
      </c>
      <c r="AF1281" s="131">
        <f>Table5[[#This Row],[Column5]]+Table5[[#This Row],[Column13]]+Table5[[#This Row],[Column21]]+Table5[[#This Row],[Column18]]</f>
        <v>0</v>
      </c>
      <c r="AG1281" s="131">
        <f t="shared" si="214"/>
        <v>0</v>
      </c>
      <c r="AH1281" s="131">
        <f t="shared" si="215"/>
        <v>0</v>
      </c>
      <c r="AI1281" s="131">
        <f>Table5[[#This Row],[Column17]]-Table5[[#This Row],[Column20]]</f>
        <v>0</v>
      </c>
      <c r="AJ1281" s="131">
        <f t="shared" si="216"/>
        <v>0</v>
      </c>
      <c r="AK1281" s="131">
        <f t="shared" si="220"/>
        <v>0</v>
      </c>
      <c r="AL1281" s="131">
        <f t="shared" si="217"/>
        <v>0</v>
      </c>
      <c r="AM1281" s="131" t="str">
        <f t="shared" si="218"/>
        <v/>
      </c>
      <c r="AN1281" s="131" t="str">
        <f t="shared" ca="1" si="219"/>
        <v/>
      </c>
    </row>
    <row r="1282" spans="1:40" ht="20.25" customHeight="1" x14ac:dyDescent="0.3">
      <c r="A1282" s="127"/>
      <c r="B1282" s="164"/>
      <c r="C1282" s="139"/>
      <c r="D1282" s="140"/>
      <c r="E1282" s="139"/>
      <c r="F1282" s="139"/>
      <c r="G1282" s="140"/>
      <c r="H1282" s="139"/>
      <c r="I1282" s="129"/>
      <c r="L1282" s="128"/>
      <c r="M1282" s="128"/>
      <c r="N1282" s="128"/>
      <c r="O1282" s="128"/>
      <c r="P1282" s="128"/>
      <c r="Q1282" s="128"/>
      <c r="R1282" s="128"/>
      <c r="S1282" s="128"/>
      <c r="T1282" s="120">
        <f t="shared" si="210"/>
        <v>0</v>
      </c>
      <c r="U1282" s="131"/>
      <c r="V1282" s="131"/>
      <c r="W1282" s="131">
        <f>SUMIFS($F$3:F1282,$D$3:D1282,D1282,$C$3:C1282,"Buy")+SUMIFS($F$3:F1282,$D$3:D1282,D1282,$C$3:C1282,"Coin Deposit",$E$3:E1282,"&lt;&gt;")</f>
        <v>0</v>
      </c>
      <c r="X1282" s="131">
        <f t="shared" si="211"/>
        <v>0</v>
      </c>
      <c r="Y1282" s="131">
        <f>IF($D1282=Y$1,SUMIFS($H$3:$H1282,$G$3:$G1282,Y$1,$C$3:$C1282,"Sell"),0)</f>
        <v>0</v>
      </c>
      <c r="Z1282" s="131">
        <f t="shared" si="212"/>
        <v>0</v>
      </c>
      <c r="AA1282" s="131">
        <f>IF($D1282=AA$1,SUMIFS($H$3:$H1282,$G$3:$G1282,AA$1,$C$3:$C1282,"Sell"),0)</f>
        <v>0</v>
      </c>
      <c r="AB1282" s="131">
        <f t="shared" si="213"/>
        <v>0</v>
      </c>
      <c r="AC1282" s="131">
        <f>SUMIFS('Deductions and Deposits'!$H:$H,'Deductions and Deposits'!$G:$G,D1282,'Deductions and Deposits'!$F:$F,"&lt;="&amp;B1282)+SUMIFS($F$3:F1282,$D$3:D1282,D1282,$C$3:C1282,"Coin Deposit",$E$3:E1282,"")</f>
        <v>0</v>
      </c>
      <c r="AD1282" s="131">
        <f>SUMIFS('Deductions and Deposits'!$D:$D,'Deductions and Deposits'!$C:$C,D1282)+SUMIFS($F:$F,$D:$D,D1282,$C:$C,"Coin Deduction")</f>
        <v>0</v>
      </c>
      <c r="AE1282" s="131">
        <f>Table5[[#This Row],[Column4]]+Table5[[#This Row],[Column14]]+Table5[[#This Row],[Column19]]+Table5[[#This Row],[Column12]]</f>
        <v>0</v>
      </c>
      <c r="AF1282" s="131">
        <f>Table5[[#This Row],[Column5]]+Table5[[#This Row],[Column13]]+Table5[[#This Row],[Column21]]+Table5[[#This Row],[Column18]]</f>
        <v>0</v>
      </c>
      <c r="AG1282" s="131">
        <f t="shared" si="214"/>
        <v>0</v>
      </c>
      <c r="AH1282" s="131">
        <f t="shared" si="215"/>
        <v>0</v>
      </c>
      <c r="AI1282" s="131">
        <f>Table5[[#This Row],[Column17]]-Table5[[#This Row],[Column20]]</f>
        <v>0</v>
      </c>
      <c r="AJ1282" s="131">
        <f t="shared" si="216"/>
        <v>0</v>
      </c>
      <c r="AK1282" s="131">
        <f t="shared" si="220"/>
        <v>0</v>
      </c>
      <c r="AL1282" s="131">
        <f t="shared" si="217"/>
        <v>0</v>
      </c>
      <c r="AM1282" s="131" t="str">
        <f t="shared" si="218"/>
        <v/>
      </c>
      <c r="AN1282" s="131" t="str">
        <f t="shared" ca="1" si="219"/>
        <v/>
      </c>
    </row>
    <row r="1283" spans="1:40" ht="20.25" customHeight="1" x14ac:dyDescent="0.3">
      <c r="A1283" s="127"/>
      <c r="B1283" s="164"/>
      <c r="C1283" s="139"/>
      <c r="D1283" s="140"/>
      <c r="E1283" s="139"/>
      <c r="F1283" s="139"/>
      <c r="G1283" s="140"/>
      <c r="H1283" s="139"/>
      <c r="I1283" s="129"/>
      <c r="L1283" s="128"/>
      <c r="M1283" s="128"/>
      <c r="N1283" s="128"/>
      <c r="O1283" s="128"/>
      <c r="P1283" s="128"/>
      <c r="Q1283" s="128"/>
      <c r="R1283" s="128"/>
      <c r="S1283" s="128"/>
      <c r="T1283" s="120">
        <f t="shared" ref="T1283:T1346" si="221">IF(E1283&lt;&gt;"",E1283,0)</f>
        <v>0</v>
      </c>
      <c r="U1283" s="131"/>
      <c r="V1283" s="131"/>
      <c r="W1283" s="131">
        <f>SUMIFS($F$3:F1283,$D$3:D1283,D1283,$C$3:C1283,"Buy")+SUMIFS($F$3:F1283,$D$3:D1283,D1283,$C$3:C1283,"Coin Deposit",$E$3:E1283,"&lt;&gt;")</f>
        <v>0</v>
      </c>
      <c r="X1283" s="131">
        <f t="shared" ref="X1283:X1346" si="222">IF(OR(C1283="buy",AND(C1283="Coin Deposit",E1283&lt;&gt;"")),SUMIFS($F:$F,$D:$D,D1283,$C:$C,"sell"),0)</f>
        <v>0</v>
      </c>
      <c r="Y1283" s="131">
        <f>IF($D1283=Y$1,SUMIFS($H$3:$H1283,$G$3:$G1283,Y$1,$C$3:$C1283,"Sell"),0)</f>
        <v>0</v>
      </c>
      <c r="Z1283" s="131">
        <f t="shared" ref="Z1283:Z1346" si="223">IF($D1283=Z$1,SUMIFS($H:$H,$G:$G,Z$1,$C:$C,"Buy")+SUMIFS($H:$H,$G:$G,Z$1,$C:$C,"Coin Deposit",$E:$E,"&lt;&gt;"),0)</f>
        <v>0</v>
      </c>
      <c r="AA1283" s="131">
        <f>IF($D1283=AA$1,SUMIFS($H$3:$H1283,$G$3:$G1283,AA$1,$C$3:$C1283,"Sell"),0)</f>
        <v>0</v>
      </c>
      <c r="AB1283" s="131">
        <f t="shared" ref="AB1283:AB1346" si="224">IF($D1283=AB$1,SUMIFS($H:$H,$G:$G,AB$1,$C:$C,"Buy")+SUMIFS($H:$H,$G:$G,AB$1,$C:$C,"Coin Deposit",$E:$E,"&lt;&gt;"),0)</f>
        <v>0</v>
      </c>
      <c r="AC1283" s="131">
        <f>SUMIFS('Deductions and Deposits'!$H:$H,'Deductions and Deposits'!$G:$G,D1283,'Deductions and Deposits'!$F:$F,"&lt;="&amp;B1283)+SUMIFS($F$3:F1283,$D$3:D1283,D1283,$C$3:C1283,"Coin Deposit",$E$3:E1283,"")</f>
        <v>0</v>
      </c>
      <c r="AD1283" s="131">
        <f>SUMIFS('Deductions and Deposits'!$D:$D,'Deductions and Deposits'!$C:$C,D1283)+SUMIFS($F:$F,$D:$D,D1283,$C:$C,"Coin Deduction")</f>
        <v>0</v>
      </c>
      <c r="AE1283" s="131">
        <f>Table5[[#This Row],[Column4]]+Table5[[#This Row],[Column14]]+Table5[[#This Row],[Column19]]+Table5[[#This Row],[Column12]]</f>
        <v>0</v>
      </c>
      <c r="AF1283" s="131">
        <f>Table5[[#This Row],[Column5]]+Table5[[#This Row],[Column13]]+Table5[[#This Row],[Column21]]+Table5[[#This Row],[Column18]]</f>
        <v>0</v>
      </c>
      <c r="AG1283" s="131">
        <f t="shared" ref="AG1283:AG1346" si="225">IF(AND((AC1283+Y1283+AA1283)&gt;AF1283,OR(C1283="buy",AND(C1283="Coin Deposit",E1283&lt;&gt;""))),(AC1283+Y1283+AA1283)-AF1283,0)</f>
        <v>0</v>
      </c>
      <c r="AH1283" s="131">
        <f t="shared" ref="AH1283:AH1346" si="226">IF(AND(AE1283&gt;AF1283,OR(C1283="buy",AND(C1283="Coin Deposit",E1283&lt;&gt;""))),AE1283-AF1283,0)</f>
        <v>0</v>
      </c>
      <c r="AI1283" s="131">
        <f>Table5[[#This Row],[Column17]]-Table5[[#This Row],[Column20]]</f>
        <v>0</v>
      </c>
      <c r="AJ1283" s="131">
        <f t="shared" ref="AJ1283:AJ1346" si="227">IF(AI1283&gt;F1283,F1283,AI1283)</f>
        <v>0</v>
      </c>
      <c r="AK1283" s="131">
        <f t="shared" si="220"/>
        <v>0</v>
      </c>
      <c r="AL1283" s="131">
        <f t="shared" ref="AL1283:AL1346" si="228">IFERROR(SUMIFS($AK:$AK,$D:$D,D1283)/SUMIFS($AJ:$AJ,$D:$D,D1283),0)</f>
        <v>0</v>
      </c>
      <c r="AM1283" s="131" t="str">
        <f t="shared" ref="AM1283:AM1346" si="229">C1283&amp;D1283</f>
        <v/>
      </c>
      <c r="AN1283" s="131" t="str">
        <f t="shared" ref="AN1283:AN1346" ca="1" si="230">OFFSET(AM1283,COUNTA($AM:$AM)-ROW()-(ROW()-ROW($AN$2)-1),)</f>
        <v/>
      </c>
    </row>
    <row r="1284" spans="1:40" ht="20.25" customHeight="1" x14ac:dyDescent="0.3">
      <c r="A1284" s="127"/>
      <c r="B1284" s="164"/>
      <c r="C1284" s="139"/>
      <c r="D1284" s="140"/>
      <c r="E1284" s="139"/>
      <c r="F1284" s="139"/>
      <c r="G1284" s="140"/>
      <c r="H1284" s="139"/>
      <c r="I1284" s="129"/>
      <c r="L1284" s="128"/>
      <c r="M1284" s="128"/>
      <c r="N1284" s="128"/>
      <c r="O1284" s="128"/>
      <c r="P1284" s="128"/>
      <c r="Q1284" s="128"/>
      <c r="R1284" s="128"/>
      <c r="S1284" s="128"/>
      <c r="T1284" s="120">
        <f t="shared" si="221"/>
        <v>0</v>
      </c>
      <c r="U1284" s="131"/>
      <c r="V1284" s="131"/>
      <c r="W1284" s="131">
        <f>SUMIFS($F$3:F1284,$D$3:D1284,D1284,$C$3:C1284,"Buy")+SUMIFS($F$3:F1284,$D$3:D1284,D1284,$C$3:C1284,"Coin Deposit",$E$3:E1284,"&lt;&gt;")</f>
        <v>0</v>
      </c>
      <c r="X1284" s="131">
        <f t="shared" si="222"/>
        <v>0</v>
      </c>
      <c r="Y1284" s="131">
        <f>IF($D1284=Y$1,SUMIFS($H$3:$H1284,$G$3:$G1284,Y$1,$C$3:$C1284,"Sell"),0)</f>
        <v>0</v>
      </c>
      <c r="Z1284" s="131">
        <f t="shared" si="223"/>
        <v>0</v>
      </c>
      <c r="AA1284" s="131">
        <f>IF($D1284=AA$1,SUMIFS($H$3:$H1284,$G$3:$G1284,AA$1,$C$3:$C1284,"Sell"),0)</f>
        <v>0</v>
      </c>
      <c r="AB1284" s="131">
        <f t="shared" si="224"/>
        <v>0</v>
      </c>
      <c r="AC1284" s="131">
        <f>SUMIFS('Deductions and Deposits'!$H:$H,'Deductions and Deposits'!$G:$G,D1284,'Deductions and Deposits'!$F:$F,"&lt;="&amp;B1284)+SUMIFS($F$3:F1284,$D$3:D1284,D1284,$C$3:C1284,"Coin Deposit",$E$3:E1284,"")</f>
        <v>0</v>
      </c>
      <c r="AD1284" s="131">
        <f>SUMIFS('Deductions and Deposits'!$D:$D,'Deductions and Deposits'!$C:$C,D1284)+SUMIFS($F:$F,$D:$D,D1284,$C:$C,"Coin Deduction")</f>
        <v>0</v>
      </c>
      <c r="AE1284" s="131">
        <f>Table5[[#This Row],[Column4]]+Table5[[#This Row],[Column14]]+Table5[[#This Row],[Column19]]+Table5[[#This Row],[Column12]]</f>
        <v>0</v>
      </c>
      <c r="AF1284" s="131">
        <f>Table5[[#This Row],[Column5]]+Table5[[#This Row],[Column13]]+Table5[[#This Row],[Column21]]+Table5[[#This Row],[Column18]]</f>
        <v>0</v>
      </c>
      <c r="AG1284" s="131">
        <f t="shared" si="225"/>
        <v>0</v>
      </c>
      <c r="AH1284" s="131">
        <f t="shared" si="226"/>
        <v>0</v>
      </c>
      <c r="AI1284" s="131">
        <f>Table5[[#This Row],[Column17]]-Table5[[#This Row],[Column20]]</f>
        <v>0</v>
      </c>
      <c r="AJ1284" s="131">
        <f t="shared" si="227"/>
        <v>0</v>
      </c>
      <c r="AK1284" s="131">
        <f t="shared" si="220"/>
        <v>0</v>
      </c>
      <c r="AL1284" s="131">
        <f t="shared" si="228"/>
        <v>0</v>
      </c>
      <c r="AM1284" s="131" t="str">
        <f t="shared" si="229"/>
        <v/>
      </c>
      <c r="AN1284" s="131" t="str">
        <f t="shared" ca="1" si="230"/>
        <v/>
      </c>
    </row>
    <row r="1285" spans="1:40" ht="20.25" customHeight="1" x14ac:dyDescent="0.3">
      <c r="A1285" s="127"/>
      <c r="B1285" s="164"/>
      <c r="C1285" s="139"/>
      <c r="D1285" s="140"/>
      <c r="E1285" s="139"/>
      <c r="F1285" s="139"/>
      <c r="G1285" s="140"/>
      <c r="H1285" s="139"/>
      <c r="I1285" s="129"/>
      <c r="L1285" s="128"/>
      <c r="M1285" s="128"/>
      <c r="N1285" s="128"/>
      <c r="O1285" s="128"/>
      <c r="P1285" s="128"/>
      <c r="Q1285" s="128"/>
      <c r="R1285" s="128"/>
      <c r="S1285" s="128"/>
      <c r="T1285" s="120">
        <f t="shared" si="221"/>
        <v>0</v>
      </c>
      <c r="U1285" s="131"/>
      <c r="V1285" s="131"/>
      <c r="W1285" s="131">
        <f>SUMIFS($F$3:F1285,$D$3:D1285,D1285,$C$3:C1285,"Buy")+SUMIFS($F$3:F1285,$D$3:D1285,D1285,$C$3:C1285,"Coin Deposit",$E$3:E1285,"&lt;&gt;")</f>
        <v>0</v>
      </c>
      <c r="X1285" s="131">
        <f t="shared" si="222"/>
        <v>0</v>
      </c>
      <c r="Y1285" s="131">
        <f>IF($D1285=Y$1,SUMIFS($H$3:$H1285,$G$3:$G1285,Y$1,$C$3:$C1285,"Sell"),0)</f>
        <v>0</v>
      </c>
      <c r="Z1285" s="131">
        <f t="shared" si="223"/>
        <v>0</v>
      </c>
      <c r="AA1285" s="131">
        <f>IF($D1285=AA$1,SUMIFS($H$3:$H1285,$G$3:$G1285,AA$1,$C$3:$C1285,"Sell"),0)</f>
        <v>0</v>
      </c>
      <c r="AB1285" s="131">
        <f t="shared" si="224"/>
        <v>0</v>
      </c>
      <c r="AC1285" s="131">
        <f>SUMIFS('Deductions and Deposits'!$H:$H,'Deductions and Deposits'!$G:$G,D1285,'Deductions and Deposits'!$F:$F,"&lt;="&amp;B1285)+SUMIFS($F$3:F1285,$D$3:D1285,D1285,$C$3:C1285,"Coin Deposit",$E$3:E1285,"")</f>
        <v>0</v>
      </c>
      <c r="AD1285" s="131">
        <f>SUMIFS('Deductions and Deposits'!$D:$D,'Deductions and Deposits'!$C:$C,D1285)+SUMIFS($F:$F,$D:$D,D1285,$C:$C,"Coin Deduction")</f>
        <v>0</v>
      </c>
      <c r="AE1285" s="131">
        <f>Table5[[#This Row],[Column4]]+Table5[[#This Row],[Column14]]+Table5[[#This Row],[Column19]]+Table5[[#This Row],[Column12]]</f>
        <v>0</v>
      </c>
      <c r="AF1285" s="131">
        <f>Table5[[#This Row],[Column5]]+Table5[[#This Row],[Column13]]+Table5[[#This Row],[Column21]]+Table5[[#This Row],[Column18]]</f>
        <v>0</v>
      </c>
      <c r="AG1285" s="131">
        <f t="shared" si="225"/>
        <v>0</v>
      </c>
      <c r="AH1285" s="131">
        <f t="shared" si="226"/>
        <v>0</v>
      </c>
      <c r="AI1285" s="131">
        <f>Table5[[#This Row],[Column17]]-Table5[[#This Row],[Column20]]</f>
        <v>0</v>
      </c>
      <c r="AJ1285" s="131">
        <f t="shared" si="227"/>
        <v>0</v>
      </c>
      <c r="AK1285" s="131">
        <f t="shared" si="220"/>
        <v>0</v>
      </c>
      <c r="AL1285" s="131">
        <f t="shared" si="228"/>
        <v>0</v>
      </c>
      <c r="AM1285" s="131" t="str">
        <f t="shared" si="229"/>
        <v/>
      </c>
      <c r="AN1285" s="131" t="str">
        <f t="shared" ca="1" si="230"/>
        <v/>
      </c>
    </row>
    <row r="1286" spans="1:40" ht="20.25" customHeight="1" x14ac:dyDescent="0.3">
      <c r="A1286" s="127"/>
      <c r="B1286" s="164"/>
      <c r="C1286" s="139"/>
      <c r="D1286" s="140"/>
      <c r="E1286" s="139"/>
      <c r="F1286" s="139"/>
      <c r="G1286" s="140"/>
      <c r="H1286" s="139"/>
      <c r="I1286" s="129"/>
      <c r="L1286" s="128"/>
      <c r="M1286" s="128"/>
      <c r="N1286" s="128"/>
      <c r="O1286" s="128"/>
      <c r="P1286" s="128"/>
      <c r="Q1286" s="128"/>
      <c r="R1286" s="128"/>
      <c r="S1286" s="128"/>
      <c r="T1286" s="120">
        <f t="shared" si="221"/>
        <v>0</v>
      </c>
      <c r="U1286" s="131"/>
      <c r="V1286" s="131"/>
      <c r="W1286" s="131">
        <f>SUMIFS($F$3:F1286,$D$3:D1286,D1286,$C$3:C1286,"Buy")+SUMIFS($F$3:F1286,$D$3:D1286,D1286,$C$3:C1286,"Coin Deposit",$E$3:E1286,"&lt;&gt;")</f>
        <v>0</v>
      </c>
      <c r="X1286" s="131">
        <f t="shared" si="222"/>
        <v>0</v>
      </c>
      <c r="Y1286" s="131">
        <f>IF($D1286=Y$1,SUMIFS($H$3:$H1286,$G$3:$G1286,Y$1,$C$3:$C1286,"Sell"),0)</f>
        <v>0</v>
      </c>
      <c r="Z1286" s="131">
        <f t="shared" si="223"/>
        <v>0</v>
      </c>
      <c r="AA1286" s="131">
        <f>IF($D1286=AA$1,SUMIFS($H$3:$H1286,$G$3:$G1286,AA$1,$C$3:$C1286,"Sell"),0)</f>
        <v>0</v>
      </c>
      <c r="AB1286" s="131">
        <f t="shared" si="224"/>
        <v>0</v>
      </c>
      <c r="AC1286" s="131">
        <f>SUMIFS('Deductions and Deposits'!$H:$H,'Deductions and Deposits'!$G:$G,D1286,'Deductions and Deposits'!$F:$F,"&lt;="&amp;B1286)+SUMIFS($F$3:F1286,$D$3:D1286,D1286,$C$3:C1286,"Coin Deposit",$E$3:E1286,"")</f>
        <v>0</v>
      </c>
      <c r="AD1286" s="131">
        <f>SUMIFS('Deductions and Deposits'!$D:$D,'Deductions and Deposits'!$C:$C,D1286)+SUMIFS($F:$F,$D:$D,D1286,$C:$C,"Coin Deduction")</f>
        <v>0</v>
      </c>
      <c r="AE1286" s="131">
        <f>Table5[[#This Row],[Column4]]+Table5[[#This Row],[Column14]]+Table5[[#This Row],[Column19]]+Table5[[#This Row],[Column12]]</f>
        <v>0</v>
      </c>
      <c r="AF1286" s="131">
        <f>Table5[[#This Row],[Column5]]+Table5[[#This Row],[Column13]]+Table5[[#This Row],[Column21]]+Table5[[#This Row],[Column18]]</f>
        <v>0</v>
      </c>
      <c r="AG1286" s="131">
        <f t="shared" si="225"/>
        <v>0</v>
      </c>
      <c r="AH1286" s="131">
        <f t="shared" si="226"/>
        <v>0</v>
      </c>
      <c r="AI1286" s="131">
        <f>Table5[[#This Row],[Column17]]-Table5[[#This Row],[Column20]]</f>
        <v>0</v>
      </c>
      <c r="AJ1286" s="131">
        <f t="shared" si="227"/>
        <v>0</v>
      </c>
      <c r="AK1286" s="131">
        <f t="shared" si="220"/>
        <v>0</v>
      </c>
      <c r="AL1286" s="131">
        <f t="shared" si="228"/>
        <v>0</v>
      </c>
      <c r="AM1286" s="131" t="str">
        <f t="shared" si="229"/>
        <v/>
      </c>
      <c r="AN1286" s="131" t="str">
        <f t="shared" ca="1" si="230"/>
        <v/>
      </c>
    </row>
    <row r="1287" spans="1:40" ht="20.25" customHeight="1" x14ac:dyDescent="0.3">
      <c r="A1287" s="127"/>
      <c r="B1287" s="164"/>
      <c r="C1287" s="139"/>
      <c r="D1287" s="140"/>
      <c r="E1287" s="139"/>
      <c r="F1287" s="139"/>
      <c r="G1287" s="140"/>
      <c r="H1287" s="139"/>
      <c r="I1287" s="129"/>
      <c r="L1287" s="128"/>
      <c r="M1287" s="128"/>
      <c r="N1287" s="128"/>
      <c r="O1287" s="128"/>
      <c r="P1287" s="128"/>
      <c r="Q1287" s="128"/>
      <c r="R1287" s="128"/>
      <c r="S1287" s="128"/>
      <c r="T1287" s="120">
        <f t="shared" si="221"/>
        <v>0</v>
      </c>
      <c r="U1287" s="131"/>
      <c r="V1287" s="131"/>
      <c r="W1287" s="131">
        <f>SUMIFS($F$3:F1287,$D$3:D1287,D1287,$C$3:C1287,"Buy")+SUMIFS($F$3:F1287,$D$3:D1287,D1287,$C$3:C1287,"Coin Deposit",$E$3:E1287,"&lt;&gt;")</f>
        <v>0</v>
      </c>
      <c r="X1287" s="131">
        <f t="shared" si="222"/>
        <v>0</v>
      </c>
      <c r="Y1287" s="131">
        <f>IF($D1287=Y$1,SUMIFS($H$3:$H1287,$G$3:$G1287,Y$1,$C$3:$C1287,"Sell"),0)</f>
        <v>0</v>
      </c>
      <c r="Z1287" s="131">
        <f t="shared" si="223"/>
        <v>0</v>
      </c>
      <c r="AA1287" s="131">
        <f>IF($D1287=AA$1,SUMIFS($H$3:$H1287,$G$3:$G1287,AA$1,$C$3:$C1287,"Sell"),0)</f>
        <v>0</v>
      </c>
      <c r="AB1287" s="131">
        <f t="shared" si="224"/>
        <v>0</v>
      </c>
      <c r="AC1287" s="131">
        <f>SUMIFS('Deductions and Deposits'!$H:$H,'Deductions and Deposits'!$G:$G,D1287,'Deductions and Deposits'!$F:$F,"&lt;="&amp;B1287)+SUMIFS($F$3:F1287,$D$3:D1287,D1287,$C$3:C1287,"Coin Deposit",$E$3:E1287,"")</f>
        <v>0</v>
      </c>
      <c r="AD1287" s="131">
        <f>SUMIFS('Deductions and Deposits'!$D:$D,'Deductions and Deposits'!$C:$C,D1287)+SUMIFS($F:$F,$D:$D,D1287,$C:$C,"Coin Deduction")</f>
        <v>0</v>
      </c>
      <c r="AE1287" s="131">
        <f>Table5[[#This Row],[Column4]]+Table5[[#This Row],[Column14]]+Table5[[#This Row],[Column19]]+Table5[[#This Row],[Column12]]</f>
        <v>0</v>
      </c>
      <c r="AF1287" s="131">
        <f>Table5[[#This Row],[Column5]]+Table5[[#This Row],[Column13]]+Table5[[#This Row],[Column21]]+Table5[[#This Row],[Column18]]</f>
        <v>0</v>
      </c>
      <c r="AG1287" s="131">
        <f t="shared" si="225"/>
        <v>0</v>
      </c>
      <c r="AH1287" s="131">
        <f t="shared" si="226"/>
        <v>0</v>
      </c>
      <c r="AI1287" s="131">
        <f>Table5[[#This Row],[Column17]]-Table5[[#This Row],[Column20]]</f>
        <v>0</v>
      </c>
      <c r="AJ1287" s="131">
        <f t="shared" si="227"/>
        <v>0</v>
      </c>
      <c r="AK1287" s="131">
        <f t="shared" si="220"/>
        <v>0</v>
      </c>
      <c r="AL1287" s="131">
        <f t="shared" si="228"/>
        <v>0</v>
      </c>
      <c r="AM1287" s="131" t="str">
        <f t="shared" si="229"/>
        <v/>
      </c>
      <c r="AN1287" s="131" t="str">
        <f t="shared" ca="1" si="230"/>
        <v/>
      </c>
    </row>
    <row r="1288" spans="1:40" ht="20.25" customHeight="1" x14ac:dyDescent="0.3">
      <c r="A1288" s="127"/>
      <c r="B1288" s="164"/>
      <c r="C1288" s="139"/>
      <c r="D1288" s="140"/>
      <c r="E1288" s="139"/>
      <c r="F1288" s="139"/>
      <c r="G1288" s="140"/>
      <c r="H1288" s="139"/>
      <c r="I1288" s="129"/>
      <c r="L1288" s="128"/>
      <c r="M1288" s="128"/>
      <c r="N1288" s="128"/>
      <c r="O1288" s="128"/>
      <c r="P1288" s="128"/>
      <c r="Q1288" s="128"/>
      <c r="R1288" s="128"/>
      <c r="S1288" s="128"/>
      <c r="T1288" s="120">
        <f t="shared" si="221"/>
        <v>0</v>
      </c>
      <c r="U1288" s="131"/>
      <c r="V1288" s="131"/>
      <c r="W1288" s="131">
        <f>SUMIFS($F$3:F1288,$D$3:D1288,D1288,$C$3:C1288,"Buy")+SUMIFS($F$3:F1288,$D$3:D1288,D1288,$C$3:C1288,"Coin Deposit",$E$3:E1288,"&lt;&gt;")</f>
        <v>0</v>
      </c>
      <c r="X1288" s="131">
        <f t="shared" si="222"/>
        <v>0</v>
      </c>
      <c r="Y1288" s="131">
        <f>IF($D1288=Y$1,SUMIFS($H$3:$H1288,$G$3:$G1288,Y$1,$C$3:$C1288,"Sell"),0)</f>
        <v>0</v>
      </c>
      <c r="Z1288" s="131">
        <f t="shared" si="223"/>
        <v>0</v>
      </c>
      <c r="AA1288" s="131">
        <f>IF($D1288=AA$1,SUMIFS($H$3:$H1288,$G$3:$G1288,AA$1,$C$3:$C1288,"Sell"),0)</f>
        <v>0</v>
      </c>
      <c r="AB1288" s="131">
        <f t="shared" si="224"/>
        <v>0</v>
      </c>
      <c r="AC1288" s="131">
        <f>SUMIFS('Deductions and Deposits'!$H:$H,'Deductions and Deposits'!$G:$G,D1288,'Deductions and Deposits'!$F:$F,"&lt;="&amp;B1288)+SUMIFS($F$3:F1288,$D$3:D1288,D1288,$C$3:C1288,"Coin Deposit",$E$3:E1288,"")</f>
        <v>0</v>
      </c>
      <c r="AD1288" s="131">
        <f>SUMIFS('Deductions and Deposits'!$D:$D,'Deductions and Deposits'!$C:$C,D1288)+SUMIFS($F:$F,$D:$D,D1288,$C:$C,"Coin Deduction")</f>
        <v>0</v>
      </c>
      <c r="AE1288" s="131">
        <f>Table5[[#This Row],[Column4]]+Table5[[#This Row],[Column14]]+Table5[[#This Row],[Column19]]+Table5[[#This Row],[Column12]]</f>
        <v>0</v>
      </c>
      <c r="AF1288" s="131">
        <f>Table5[[#This Row],[Column5]]+Table5[[#This Row],[Column13]]+Table5[[#This Row],[Column21]]+Table5[[#This Row],[Column18]]</f>
        <v>0</v>
      </c>
      <c r="AG1288" s="131">
        <f t="shared" si="225"/>
        <v>0</v>
      </c>
      <c r="AH1288" s="131">
        <f t="shared" si="226"/>
        <v>0</v>
      </c>
      <c r="AI1288" s="131">
        <f>Table5[[#This Row],[Column17]]-Table5[[#This Row],[Column20]]</f>
        <v>0</v>
      </c>
      <c r="AJ1288" s="131">
        <f t="shared" si="227"/>
        <v>0</v>
      </c>
      <c r="AK1288" s="131">
        <f t="shared" si="220"/>
        <v>0</v>
      </c>
      <c r="AL1288" s="131">
        <f t="shared" si="228"/>
        <v>0</v>
      </c>
      <c r="AM1288" s="131" t="str">
        <f t="shared" si="229"/>
        <v/>
      </c>
      <c r="AN1288" s="131" t="str">
        <f t="shared" ca="1" si="230"/>
        <v/>
      </c>
    </row>
    <row r="1289" spans="1:40" ht="20.25" customHeight="1" x14ac:dyDescent="0.3">
      <c r="A1289" s="127"/>
      <c r="B1289" s="164"/>
      <c r="C1289" s="139"/>
      <c r="D1289" s="140"/>
      <c r="E1289" s="139"/>
      <c r="F1289" s="139"/>
      <c r="G1289" s="140"/>
      <c r="H1289" s="139"/>
      <c r="I1289" s="129"/>
      <c r="L1289" s="128"/>
      <c r="M1289" s="128"/>
      <c r="N1289" s="128"/>
      <c r="O1289" s="128"/>
      <c r="P1289" s="128"/>
      <c r="Q1289" s="128"/>
      <c r="R1289" s="128"/>
      <c r="S1289" s="128"/>
      <c r="T1289" s="120">
        <f t="shared" si="221"/>
        <v>0</v>
      </c>
      <c r="U1289" s="131"/>
      <c r="V1289" s="131"/>
      <c r="W1289" s="131">
        <f>SUMIFS($F$3:F1289,$D$3:D1289,D1289,$C$3:C1289,"Buy")+SUMIFS($F$3:F1289,$D$3:D1289,D1289,$C$3:C1289,"Coin Deposit",$E$3:E1289,"&lt;&gt;")</f>
        <v>0</v>
      </c>
      <c r="X1289" s="131">
        <f t="shared" si="222"/>
        <v>0</v>
      </c>
      <c r="Y1289" s="131">
        <f>IF($D1289=Y$1,SUMIFS($H$3:$H1289,$G$3:$G1289,Y$1,$C$3:$C1289,"Sell"),0)</f>
        <v>0</v>
      </c>
      <c r="Z1289" s="131">
        <f t="shared" si="223"/>
        <v>0</v>
      </c>
      <c r="AA1289" s="131">
        <f>IF($D1289=AA$1,SUMIFS($H$3:$H1289,$G$3:$G1289,AA$1,$C$3:$C1289,"Sell"),0)</f>
        <v>0</v>
      </c>
      <c r="AB1289" s="131">
        <f t="shared" si="224"/>
        <v>0</v>
      </c>
      <c r="AC1289" s="131">
        <f>SUMIFS('Deductions and Deposits'!$H:$H,'Deductions and Deposits'!$G:$G,D1289,'Deductions and Deposits'!$F:$F,"&lt;="&amp;B1289)+SUMIFS($F$3:F1289,$D$3:D1289,D1289,$C$3:C1289,"Coin Deposit",$E$3:E1289,"")</f>
        <v>0</v>
      </c>
      <c r="AD1289" s="131">
        <f>SUMIFS('Deductions and Deposits'!$D:$D,'Deductions and Deposits'!$C:$C,D1289)+SUMIFS($F:$F,$D:$D,D1289,$C:$C,"Coin Deduction")</f>
        <v>0</v>
      </c>
      <c r="AE1289" s="131">
        <f>Table5[[#This Row],[Column4]]+Table5[[#This Row],[Column14]]+Table5[[#This Row],[Column19]]+Table5[[#This Row],[Column12]]</f>
        <v>0</v>
      </c>
      <c r="AF1289" s="131">
        <f>Table5[[#This Row],[Column5]]+Table5[[#This Row],[Column13]]+Table5[[#This Row],[Column21]]+Table5[[#This Row],[Column18]]</f>
        <v>0</v>
      </c>
      <c r="AG1289" s="131">
        <f t="shared" si="225"/>
        <v>0</v>
      </c>
      <c r="AH1289" s="131">
        <f t="shared" si="226"/>
        <v>0</v>
      </c>
      <c r="AI1289" s="131">
        <f>Table5[[#This Row],[Column17]]-Table5[[#This Row],[Column20]]</f>
        <v>0</v>
      </c>
      <c r="AJ1289" s="131">
        <f t="shared" si="227"/>
        <v>0</v>
      </c>
      <c r="AK1289" s="131">
        <f t="shared" si="220"/>
        <v>0</v>
      </c>
      <c r="AL1289" s="131">
        <f t="shared" si="228"/>
        <v>0</v>
      </c>
      <c r="AM1289" s="131" t="str">
        <f t="shared" si="229"/>
        <v/>
      </c>
      <c r="AN1289" s="131" t="str">
        <f t="shared" ca="1" si="230"/>
        <v/>
      </c>
    </row>
    <row r="1290" spans="1:40" ht="20.25" customHeight="1" x14ac:dyDescent="0.3">
      <c r="A1290" s="127"/>
      <c r="B1290" s="164"/>
      <c r="C1290" s="139"/>
      <c r="D1290" s="140"/>
      <c r="E1290" s="139"/>
      <c r="F1290" s="139"/>
      <c r="G1290" s="140"/>
      <c r="H1290" s="139"/>
      <c r="I1290" s="129"/>
      <c r="L1290" s="128"/>
      <c r="M1290" s="128"/>
      <c r="N1290" s="128"/>
      <c r="O1290" s="128"/>
      <c r="P1290" s="128"/>
      <c r="Q1290" s="128"/>
      <c r="R1290" s="128"/>
      <c r="S1290" s="128"/>
      <c r="T1290" s="120">
        <f t="shared" si="221"/>
        <v>0</v>
      </c>
      <c r="U1290" s="131"/>
      <c r="V1290" s="131"/>
      <c r="W1290" s="131">
        <f>SUMIFS($F$3:F1290,$D$3:D1290,D1290,$C$3:C1290,"Buy")+SUMIFS($F$3:F1290,$D$3:D1290,D1290,$C$3:C1290,"Coin Deposit",$E$3:E1290,"&lt;&gt;")</f>
        <v>0</v>
      </c>
      <c r="X1290" s="131">
        <f t="shared" si="222"/>
        <v>0</v>
      </c>
      <c r="Y1290" s="131">
        <f>IF($D1290=Y$1,SUMIFS($H$3:$H1290,$G$3:$G1290,Y$1,$C$3:$C1290,"Sell"),0)</f>
        <v>0</v>
      </c>
      <c r="Z1290" s="131">
        <f t="shared" si="223"/>
        <v>0</v>
      </c>
      <c r="AA1290" s="131">
        <f>IF($D1290=AA$1,SUMIFS($H$3:$H1290,$G$3:$G1290,AA$1,$C$3:$C1290,"Sell"),0)</f>
        <v>0</v>
      </c>
      <c r="AB1290" s="131">
        <f t="shared" si="224"/>
        <v>0</v>
      </c>
      <c r="AC1290" s="131">
        <f>SUMIFS('Deductions and Deposits'!$H:$H,'Deductions and Deposits'!$G:$G,D1290,'Deductions and Deposits'!$F:$F,"&lt;="&amp;B1290)+SUMIFS($F$3:F1290,$D$3:D1290,D1290,$C$3:C1290,"Coin Deposit",$E$3:E1290,"")</f>
        <v>0</v>
      </c>
      <c r="AD1290" s="131">
        <f>SUMIFS('Deductions and Deposits'!$D:$D,'Deductions and Deposits'!$C:$C,D1290)+SUMIFS($F:$F,$D:$D,D1290,$C:$C,"Coin Deduction")</f>
        <v>0</v>
      </c>
      <c r="AE1290" s="131">
        <f>Table5[[#This Row],[Column4]]+Table5[[#This Row],[Column14]]+Table5[[#This Row],[Column19]]+Table5[[#This Row],[Column12]]</f>
        <v>0</v>
      </c>
      <c r="AF1290" s="131">
        <f>Table5[[#This Row],[Column5]]+Table5[[#This Row],[Column13]]+Table5[[#This Row],[Column21]]+Table5[[#This Row],[Column18]]</f>
        <v>0</v>
      </c>
      <c r="AG1290" s="131">
        <f t="shared" si="225"/>
        <v>0</v>
      </c>
      <c r="AH1290" s="131">
        <f t="shared" si="226"/>
        <v>0</v>
      </c>
      <c r="AI1290" s="131">
        <f>Table5[[#This Row],[Column17]]-Table5[[#This Row],[Column20]]</f>
        <v>0</v>
      </c>
      <c r="AJ1290" s="131">
        <f t="shared" si="227"/>
        <v>0</v>
      </c>
      <c r="AK1290" s="131">
        <f t="shared" si="220"/>
        <v>0</v>
      </c>
      <c r="AL1290" s="131">
        <f t="shared" si="228"/>
        <v>0</v>
      </c>
      <c r="AM1290" s="131" t="str">
        <f t="shared" si="229"/>
        <v/>
      </c>
      <c r="AN1290" s="131" t="str">
        <f t="shared" ca="1" si="230"/>
        <v/>
      </c>
    </row>
    <row r="1291" spans="1:40" ht="20.25" customHeight="1" x14ac:dyDescent="0.3">
      <c r="A1291" s="127"/>
      <c r="B1291" s="164"/>
      <c r="C1291" s="139"/>
      <c r="D1291" s="140"/>
      <c r="E1291" s="139"/>
      <c r="F1291" s="139"/>
      <c r="G1291" s="140"/>
      <c r="H1291" s="139"/>
      <c r="I1291" s="129"/>
      <c r="L1291" s="128"/>
      <c r="M1291" s="128"/>
      <c r="N1291" s="128"/>
      <c r="O1291" s="128"/>
      <c r="P1291" s="128"/>
      <c r="Q1291" s="128"/>
      <c r="R1291" s="128"/>
      <c r="S1291" s="128"/>
      <c r="T1291" s="120">
        <f t="shared" si="221"/>
        <v>0</v>
      </c>
      <c r="U1291" s="131"/>
      <c r="V1291" s="131"/>
      <c r="W1291" s="131">
        <f>SUMIFS($F$3:F1291,$D$3:D1291,D1291,$C$3:C1291,"Buy")+SUMIFS($F$3:F1291,$D$3:D1291,D1291,$C$3:C1291,"Coin Deposit",$E$3:E1291,"&lt;&gt;")</f>
        <v>0</v>
      </c>
      <c r="X1291" s="131">
        <f t="shared" si="222"/>
        <v>0</v>
      </c>
      <c r="Y1291" s="131">
        <f>IF($D1291=Y$1,SUMIFS($H$3:$H1291,$G$3:$G1291,Y$1,$C$3:$C1291,"Sell"),0)</f>
        <v>0</v>
      </c>
      <c r="Z1291" s="131">
        <f t="shared" si="223"/>
        <v>0</v>
      </c>
      <c r="AA1291" s="131">
        <f>IF($D1291=AA$1,SUMIFS($H$3:$H1291,$G$3:$G1291,AA$1,$C$3:$C1291,"Sell"),0)</f>
        <v>0</v>
      </c>
      <c r="AB1291" s="131">
        <f t="shared" si="224"/>
        <v>0</v>
      </c>
      <c r="AC1291" s="131">
        <f>SUMIFS('Deductions and Deposits'!$H:$H,'Deductions and Deposits'!$G:$G,D1291,'Deductions and Deposits'!$F:$F,"&lt;="&amp;B1291)+SUMIFS($F$3:F1291,$D$3:D1291,D1291,$C$3:C1291,"Coin Deposit",$E$3:E1291,"")</f>
        <v>0</v>
      </c>
      <c r="AD1291" s="131">
        <f>SUMIFS('Deductions and Deposits'!$D:$D,'Deductions and Deposits'!$C:$C,D1291)+SUMIFS($F:$F,$D:$D,D1291,$C:$C,"Coin Deduction")</f>
        <v>0</v>
      </c>
      <c r="AE1291" s="131">
        <f>Table5[[#This Row],[Column4]]+Table5[[#This Row],[Column14]]+Table5[[#This Row],[Column19]]+Table5[[#This Row],[Column12]]</f>
        <v>0</v>
      </c>
      <c r="AF1291" s="131">
        <f>Table5[[#This Row],[Column5]]+Table5[[#This Row],[Column13]]+Table5[[#This Row],[Column21]]+Table5[[#This Row],[Column18]]</f>
        <v>0</v>
      </c>
      <c r="AG1291" s="131">
        <f t="shared" si="225"/>
        <v>0</v>
      </c>
      <c r="AH1291" s="131">
        <f t="shared" si="226"/>
        <v>0</v>
      </c>
      <c r="AI1291" s="131">
        <f>Table5[[#This Row],[Column17]]-Table5[[#This Row],[Column20]]</f>
        <v>0</v>
      </c>
      <c r="AJ1291" s="131">
        <f t="shared" si="227"/>
        <v>0</v>
      </c>
      <c r="AK1291" s="131">
        <f t="shared" si="220"/>
        <v>0</v>
      </c>
      <c r="AL1291" s="131">
        <f t="shared" si="228"/>
        <v>0</v>
      </c>
      <c r="AM1291" s="131" t="str">
        <f t="shared" si="229"/>
        <v/>
      </c>
      <c r="AN1291" s="131" t="str">
        <f t="shared" ca="1" si="230"/>
        <v/>
      </c>
    </row>
    <row r="1292" spans="1:40" ht="20.25" customHeight="1" x14ac:dyDescent="0.3">
      <c r="A1292" s="127"/>
      <c r="B1292" s="164"/>
      <c r="C1292" s="139"/>
      <c r="D1292" s="140"/>
      <c r="E1292" s="139"/>
      <c r="F1292" s="139"/>
      <c r="G1292" s="140"/>
      <c r="H1292" s="139"/>
      <c r="I1292" s="129"/>
      <c r="L1292" s="128"/>
      <c r="M1292" s="128"/>
      <c r="N1292" s="128"/>
      <c r="O1292" s="128"/>
      <c r="P1292" s="128"/>
      <c r="Q1292" s="128"/>
      <c r="R1292" s="128"/>
      <c r="S1292" s="128"/>
      <c r="T1292" s="120">
        <f t="shared" si="221"/>
        <v>0</v>
      </c>
      <c r="U1292" s="131"/>
      <c r="V1292" s="131"/>
      <c r="W1292" s="131">
        <f>SUMIFS($F$3:F1292,$D$3:D1292,D1292,$C$3:C1292,"Buy")+SUMIFS($F$3:F1292,$D$3:D1292,D1292,$C$3:C1292,"Coin Deposit",$E$3:E1292,"&lt;&gt;")</f>
        <v>0</v>
      </c>
      <c r="X1292" s="131">
        <f t="shared" si="222"/>
        <v>0</v>
      </c>
      <c r="Y1292" s="131">
        <f>IF($D1292=Y$1,SUMIFS($H$3:$H1292,$G$3:$G1292,Y$1,$C$3:$C1292,"Sell"),0)</f>
        <v>0</v>
      </c>
      <c r="Z1292" s="131">
        <f t="shared" si="223"/>
        <v>0</v>
      </c>
      <c r="AA1292" s="131">
        <f>IF($D1292=AA$1,SUMIFS($H$3:$H1292,$G$3:$G1292,AA$1,$C$3:$C1292,"Sell"),0)</f>
        <v>0</v>
      </c>
      <c r="AB1292" s="131">
        <f t="shared" si="224"/>
        <v>0</v>
      </c>
      <c r="AC1292" s="131">
        <f>SUMIFS('Deductions and Deposits'!$H:$H,'Deductions and Deposits'!$G:$G,D1292,'Deductions and Deposits'!$F:$F,"&lt;="&amp;B1292)+SUMIFS($F$3:F1292,$D$3:D1292,D1292,$C$3:C1292,"Coin Deposit",$E$3:E1292,"")</f>
        <v>0</v>
      </c>
      <c r="AD1292" s="131">
        <f>SUMIFS('Deductions and Deposits'!$D:$D,'Deductions and Deposits'!$C:$C,D1292)+SUMIFS($F:$F,$D:$D,D1292,$C:$C,"Coin Deduction")</f>
        <v>0</v>
      </c>
      <c r="AE1292" s="131">
        <f>Table5[[#This Row],[Column4]]+Table5[[#This Row],[Column14]]+Table5[[#This Row],[Column19]]+Table5[[#This Row],[Column12]]</f>
        <v>0</v>
      </c>
      <c r="AF1292" s="131">
        <f>Table5[[#This Row],[Column5]]+Table5[[#This Row],[Column13]]+Table5[[#This Row],[Column21]]+Table5[[#This Row],[Column18]]</f>
        <v>0</v>
      </c>
      <c r="AG1292" s="131">
        <f t="shared" si="225"/>
        <v>0</v>
      </c>
      <c r="AH1292" s="131">
        <f t="shared" si="226"/>
        <v>0</v>
      </c>
      <c r="AI1292" s="131">
        <f>Table5[[#This Row],[Column17]]-Table5[[#This Row],[Column20]]</f>
        <v>0</v>
      </c>
      <c r="AJ1292" s="131">
        <f t="shared" si="227"/>
        <v>0</v>
      </c>
      <c r="AK1292" s="131">
        <f t="shared" si="220"/>
        <v>0</v>
      </c>
      <c r="AL1292" s="131">
        <f t="shared" si="228"/>
        <v>0</v>
      </c>
      <c r="AM1292" s="131" t="str">
        <f t="shared" si="229"/>
        <v/>
      </c>
      <c r="AN1292" s="131" t="str">
        <f t="shared" ca="1" si="230"/>
        <v/>
      </c>
    </row>
    <row r="1293" spans="1:40" ht="20.25" customHeight="1" x14ac:dyDescent="0.3">
      <c r="A1293" s="127"/>
      <c r="B1293" s="164"/>
      <c r="C1293" s="139"/>
      <c r="D1293" s="140"/>
      <c r="E1293" s="139"/>
      <c r="F1293" s="139"/>
      <c r="G1293" s="140"/>
      <c r="H1293" s="139"/>
      <c r="I1293" s="129"/>
      <c r="L1293" s="128"/>
      <c r="M1293" s="128"/>
      <c r="N1293" s="128"/>
      <c r="O1293" s="128"/>
      <c r="P1293" s="128"/>
      <c r="Q1293" s="128"/>
      <c r="R1293" s="128"/>
      <c r="S1293" s="128"/>
      <c r="T1293" s="120">
        <f t="shared" si="221"/>
        <v>0</v>
      </c>
      <c r="U1293" s="131"/>
      <c r="V1293" s="131"/>
      <c r="W1293" s="131">
        <f>SUMIFS($F$3:F1293,$D$3:D1293,D1293,$C$3:C1293,"Buy")+SUMIFS($F$3:F1293,$D$3:D1293,D1293,$C$3:C1293,"Coin Deposit",$E$3:E1293,"&lt;&gt;")</f>
        <v>0</v>
      </c>
      <c r="X1293" s="131">
        <f t="shared" si="222"/>
        <v>0</v>
      </c>
      <c r="Y1293" s="131">
        <f>IF($D1293=Y$1,SUMIFS($H$3:$H1293,$G$3:$G1293,Y$1,$C$3:$C1293,"Sell"),0)</f>
        <v>0</v>
      </c>
      <c r="Z1293" s="131">
        <f t="shared" si="223"/>
        <v>0</v>
      </c>
      <c r="AA1293" s="131">
        <f>IF($D1293=AA$1,SUMIFS($H$3:$H1293,$G$3:$G1293,AA$1,$C$3:$C1293,"Sell"),0)</f>
        <v>0</v>
      </c>
      <c r="AB1293" s="131">
        <f t="shared" si="224"/>
        <v>0</v>
      </c>
      <c r="AC1293" s="131">
        <f>SUMIFS('Deductions and Deposits'!$H:$H,'Deductions and Deposits'!$G:$G,D1293,'Deductions and Deposits'!$F:$F,"&lt;="&amp;B1293)+SUMIFS($F$3:F1293,$D$3:D1293,D1293,$C$3:C1293,"Coin Deposit",$E$3:E1293,"")</f>
        <v>0</v>
      </c>
      <c r="AD1293" s="131">
        <f>SUMIFS('Deductions and Deposits'!$D:$D,'Deductions and Deposits'!$C:$C,D1293)+SUMIFS($F:$F,$D:$D,D1293,$C:$C,"Coin Deduction")</f>
        <v>0</v>
      </c>
      <c r="AE1293" s="131">
        <f>Table5[[#This Row],[Column4]]+Table5[[#This Row],[Column14]]+Table5[[#This Row],[Column19]]+Table5[[#This Row],[Column12]]</f>
        <v>0</v>
      </c>
      <c r="AF1293" s="131">
        <f>Table5[[#This Row],[Column5]]+Table5[[#This Row],[Column13]]+Table5[[#This Row],[Column21]]+Table5[[#This Row],[Column18]]</f>
        <v>0</v>
      </c>
      <c r="AG1293" s="131">
        <f t="shared" si="225"/>
        <v>0</v>
      </c>
      <c r="AH1293" s="131">
        <f t="shared" si="226"/>
        <v>0</v>
      </c>
      <c r="AI1293" s="131">
        <f>Table5[[#This Row],[Column17]]-Table5[[#This Row],[Column20]]</f>
        <v>0</v>
      </c>
      <c r="AJ1293" s="131">
        <f t="shared" si="227"/>
        <v>0</v>
      </c>
      <c r="AK1293" s="131">
        <f t="shared" si="220"/>
        <v>0</v>
      </c>
      <c r="AL1293" s="131">
        <f t="shared" si="228"/>
        <v>0</v>
      </c>
      <c r="AM1293" s="131" t="str">
        <f t="shared" si="229"/>
        <v/>
      </c>
      <c r="AN1293" s="131" t="str">
        <f t="shared" ca="1" si="230"/>
        <v/>
      </c>
    </row>
    <row r="1294" spans="1:40" ht="20.25" customHeight="1" x14ac:dyDescent="0.3">
      <c r="A1294" s="127"/>
      <c r="B1294" s="164"/>
      <c r="C1294" s="139"/>
      <c r="D1294" s="140"/>
      <c r="E1294" s="139"/>
      <c r="F1294" s="139"/>
      <c r="G1294" s="140"/>
      <c r="H1294" s="139"/>
      <c r="I1294" s="129"/>
      <c r="L1294" s="128"/>
      <c r="M1294" s="128"/>
      <c r="N1294" s="128"/>
      <c r="O1294" s="128"/>
      <c r="P1294" s="128"/>
      <c r="Q1294" s="128"/>
      <c r="R1294" s="128"/>
      <c r="S1294" s="128"/>
      <c r="T1294" s="120">
        <f t="shared" si="221"/>
        <v>0</v>
      </c>
      <c r="U1294" s="131"/>
      <c r="V1294" s="131"/>
      <c r="W1294" s="131">
        <f>SUMIFS($F$3:F1294,$D$3:D1294,D1294,$C$3:C1294,"Buy")+SUMIFS($F$3:F1294,$D$3:D1294,D1294,$C$3:C1294,"Coin Deposit",$E$3:E1294,"&lt;&gt;")</f>
        <v>0</v>
      </c>
      <c r="X1294" s="131">
        <f t="shared" si="222"/>
        <v>0</v>
      </c>
      <c r="Y1294" s="131">
        <f>IF($D1294=Y$1,SUMIFS($H$3:$H1294,$G$3:$G1294,Y$1,$C$3:$C1294,"Sell"),0)</f>
        <v>0</v>
      </c>
      <c r="Z1294" s="131">
        <f t="shared" si="223"/>
        <v>0</v>
      </c>
      <c r="AA1294" s="131">
        <f>IF($D1294=AA$1,SUMIFS($H$3:$H1294,$G$3:$G1294,AA$1,$C$3:$C1294,"Sell"),0)</f>
        <v>0</v>
      </c>
      <c r="AB1294" s="131">
        <f t="shared" si="224"/>
        <v>0</v>
      </c>
      <c r="AC1294" s="131">
        <f>SUMIFS('Deductions and Deposits'!$H:$H,'Deductions and Deposits'!$G:$G,D1294,'Deductions and Deposits'!$F:$F,"&lt;="&amp;B1294)+SUMIFS($F$3:F1294,$D$3:D1294,D1294,$C$3:C1294,"Coin Deposit",$E$3:E1294,"")</f>
        <v>0</v>
      </c>
      <c r="AD1294" s="131">
        <f>SUMIFS('Deductions and Deposits'!$D:$D,'Deductions and Deposits'!$C:$C,D1294)+SUMIFS($F:$F,$D:$D,D1294,$C:$C,"Coin Deduction")</f>
        <v>0</v>
      </c>
      <c r="AE1294" s="131">
        <f>Table5[[#This Row],[Column4]]+Table5[[#This Row],[Column14]]+Table5[[#This Row],[Column19]]+Table5[[#This Row],[Column12]]</f>
        <v>0</v>
      </c>
      <c r="AF1294" s="131">
        <f>Table5[[#This Row],[Column5]]+Table5[[#This Row],[Column13]]+Table5[[#This Row],[Column21]]+Table5[[#This Row],[Column18]]</f>
        <v>0</v>
      </c>
      <c r="AG1294" s="131">
        <f t="shared" si="225"/>
        <v>0</v>
      </c>
      <c r="AH1294" s="131">
        <f t="shared" si="226"/>
        <v>0</v>
      </c>
      <c r="AI1294" s="131">
        <f>Table5[[#This Row],[Column17]]-Table5[[#This Row],[Column20]]</f>
        <v>0</v>
      </c>
      <c r="AJ1294" s="131">
        <f t="shared" si="227"/>
        <v>0</v>
      </c>
      <c r="AK1294" s="131">
        <f t="shared" si="220"/>
        <v>0</v>
      </c>
      <c r="AL1294" s="131">
        <f t="shared" si="228"/>
        <v>0</v>
      </c>
      <c r="AM1294" s="131" t="str">
        <f t="shared" si="229"/>
        <v/>
      </c>
      <c r="AN1294" s="131" t="str">
        <f t="shared" ca="1" si="230"/>
        <v/>
      </c>
    </row>
    <row r="1295" spans="1:40" ht="20.25" customHeight="1" x14ac:dyDescent="0.3">
      <c r="A1295" s="127"/>
      <c r="B1295" s="164"/>
      <c r="C1295" s="139"/>
      <c r="D1295" s="140"/>
      <c r="E1295" s="139"/>
      <c r="F1295" s="139"/>
      <c r="G1295" s="140"/>
      <c r="H1295" s="139"/>
      <c r="I1295" s="129"/>
      <c r="L1295" s="128"/>
      <c r="M1295" s="128"/>
      <c r="N1295" s="128"/>
      <c r="O1295" s="128"/>
      <c r="P1295" s="128"/>
      <c r="Q1295" s="128"/>
      <c r="R1295" s="128"/>
      <c r="S1295" s="128"/>
      <c r="T1295" s="120">
        <f t="shared" si="221"/>
        <v>0</v>
      </c>
      <c r="U1295" s="131"/>
      <c r="V1295" s="131"/>
      <c r="W1295" s="131">
        <f>SUMIFS($F$3:F1295,$D$3:D1295,D1295,$C$3:C1295,"Buy")+SUMIFS($F$3:F1295,$D$3:D1295,D1295,$C$3:C1295,"Coin Deposit",$E$3:E1295,"&lt;&gt;")</f>
        <v>0</v>
      </c>
      <c r="X1295" s="131">
        <f t="shared" si="222"/>
        <v>0</v>
      </c>
      <c r="Y1295" s="131">
        <f>IF($D1295=Y$1,SUMIFS($H$3:$H1295,$G$3:$G1295,Y$1,$C$3:$C1295,"Sell"),0)</f>
        <v>0</v>
      </c>
      <c r="Z1295" s="131">
        <f t="shared" si="223"/>
        <v>0</v>
      </c>
      <c r="AA1295" s="131">
        <f>IF($D1295=AA$1,SUMIFS($H$3:$H1295,$G$3:$G1295,AA$1,$C$3:$C1295,"Sell"),0)</f>
        <v>0</v>
      </c>
      <c r="AB1295" s="131">
        <f t="shared" si="224"/>
        <v>0</v>
      </c>
      <c r="AC1295" s="131">
        <f>SUMIFS('Deductions and Deposits'!$H:$H,'Deductions and Deposits'!$G:$G,D1295,'Deductions and Deposits'!$F:$F,"&lt;="&amp;B1295)+SUMIFS($F$3:F1295,$D$3:D1295,D1295,$C$3:C1295,"Coin Deposit",$E$3:E1295,"")</f>
        <v>0</v>
      </c>
      <c r="AD1295" s="131">
        <f>SUMIFS('Deductions and Deposits'!$D:$D,'Deductions and Deposits'!$C:$C,D1295)+SUMIFS($F:$F,$D:$D,D1295,$C:$C,"Coin Deduction")</f>
        <v>0</v>
      </c>
      <c r="AE1295" s="131">
        <f>Table5[[#This Row],[Column4]]+Table5[[#This Row],[Column14]]+Table5[[#This Row],[Column19]]+Table5[[#This Row],[Column12]]</f>
        <v>0</v>
      </c>
      <c r="AF1295" s="131">
        <f>Table5[[#This Row],[Column5]]+Table5[[#This Row],[Column13]]+Table5[[#This Row],[Column21]]+Table5[[#This Row],[Column18]]</f>
        <v>0</v>
      </c>
      <c r="AG1295" s="131">
        <f t="shared" si="225"/>
        <v>0</v>
      </c>
      <c r="AH1295" s="131">
        <f t="shared" si="226"/>
        <v>0</v>
      </c>
      <c r="AI1295" s="131">
        <f>Table5[[#This Row],[Column17]]-Table5[[#This Row],[Column20]]</f>
        <v>0</v>
      </c>
      <c r="AJ1295" s="131">
        <f t="shared" si="227"/>
        <v>0</v>
      </c>
      <c r="AK1295" s="131">
        <f t="shared" si="220"/>
        <v>0</v>
      </c>
      <c r="AL1295" s="131">
        <f t="shared" si="228"/>
        <v>0</v>
      </c>
      <c r="AM1295" s="131" t="str">
        <f t="shared" si="229"/>
        <v/>
      </c>
      <c r="AN1295" s="131" t="str">
        <f t="shared" ca="1" si="230"/>
        <v/>
      </c>
    </row>
    <row r="1296" spans="1:40" ht="20.25" customHeight="1" x14ac:dyDescent="0.3">
      <c r="A1296" s="127"/>
      <c r="B1296" s="164"/>
      <c r="C1296" s="139"/>
      <c r="D1296" s="140"/>
      <c r="E1296" s="139"/>
      <c r="F1296" s="139"/>
      <c r="G1296" s="140"/>
      <c r="H1296" s="139"/>
      <c r="I1296" s="129"/>
      <c r="L1296" s="128"/>
      <c r="M1296" s="128"/>
      <c r="N1296" s="128"/>
      <c r="O1296" s="128"/>
      <c r="P1296" s="128"/>
      <c r="Q1296" s="128"/>
      <c r="R1296" s="128"/>
      <c r="S1296" s="128"/>
      <c r="T1296" s="120">
        <f t="shared" si="221"/>
        <v>0</v>
      </c>
      <c r="U1296" s="131"/>
      <c r="V1296" s="131"/>
      <c r="W1296" s="131">
        <f>SUMIFS($F$3:F1296,$D$3:D1296,D1296,$C$3:C1296,"Buy")+SUMIFS($F$3:F1296,$D$3:D1296,D1296,$C$3:C1296,"Coin Deposit",$E$3:E1296,"&lt;&gt;")</f>
        <v>0</v>
      </c>
      <c r="X1296" s="131">
        <f t="shared" si="222"/>
        <v>0</v>
      </c>
      <c r="Y1296" s="131">
        <f>IF($D1296=Y$1,SUMIFS($H$3:$H1296,$G$3:$G1296,Y$1,$C$3:$C1296,"Sell"),0)</f>
        <v>0</v>
      </c>
      <c r="Z1296" s="131">
        <f t="shared" si="223"/>
        <v>0</v>
      </c>
      <c r="AA1296" s="131">
        <f>IF($D1296=AA$1,SUMIFS($H$3:$H1296,$G$3:$G1296,AA$1,$C$3:$C1296,"Sell"),0)</f>
        <v>0</v>
      </c>
      <c r="AB1296" s="131">
        <f t="shared" si="224"/>
        <v>0</v>
      </c>
      <c r="AC1296" s="131">
        <f>SUMIFS('Deductions and Deposits'!$H:$H,'Deductions and Deposits'!$G:$G,D1296,'Deductions and Deposits'!$F:$F,"&lt;="&amp;B1296)+SUMIFS($F$3:F1296,$D$3:D1296,D1296,$C$3:C1296,"Coin Deposit",$E$3:E1296,"")</f>
        <v>0</v>
      </c>
      <c r="AD1296" s="131">
        <f>SUMIFS('Deductions and Deposits'!$D:$D,'Deductions and Deposits'!$C:$C,D1296)+SUMIFS($F:$F,$D:$D,D1296,$C:$C,"Coin Deduction")</f>
        <v>0</v>
      </c>
      <c r="AE1296" s="131">
        <f>Table5[[#This Row],[Column4]]+Table5[[#This Row],[Column14]]+Table5[[#This Row],[Column19]]+Table5[[#This Row],[Column12]]</f>
        <v>0</v>
      </c>
      <c r="AF1296" s="131">
        <f>Table5[[#This Row],[Column5]]+Table5[[#This Row],[Column13]]+Table5[[#This Row],[Column21]]+Table5[[#This Row],[Column18]]</f>
        <v>0</v>
      </c>
      <c r="AG1296" s="131">
        <f t="shared" si="225"/>
        <v>0</v>
      </c>
      <c r="AH1296" s="131">
        <f t="shared" si="226"/>
        <v>0</v>
      </c>
      <c r="AI1296" s="131">
        <f>Table5[[#This Row],[Column17]]-Table5[[#This Row],[Column20]]</f>
        <v>0</v>
      </c>
      <c r="AJ1296" s="131">
        <f t="shared" si="227"/>
        <v>0</v>
      </c>
      <c r="AK1296" s="131">
        <f t="shared" si="220"/>
        <v>0</v>
      </c>
      <c r="AL1296" s="131">
        <f t="shared" si="228"/>
        <v>0</v>
      </c>
      <c r="AM1296" s="131" t="str">
        <f t="shared" si="229"/>
        <v/>
      </c>
      <c r="AN1296" s="131" t="str">
        <f t="shared" ca="1" si="230"/>
        <v/>
      </c>
    </row>
    <row r="1297" spans="1:40" ht="20.25" customHeight="1" x14ac:dyDescent="0.3">
      <c r="A1297" s="127"/>
      <c r="B1297" s="164"/>
      <c r="C1297" s="139"/>
      <c r="D1297" s="140"/>
      <c r="E1297" s="139"/>
      <c r="F1297" s="139"/>
      <c r="G1297" s="140"/>
      <c r="H1297" s="139"/>
      <c r="I1297" s="129"/>
      <c r="L1297" s="128"/>
      <c r="M1297" s="128"/>
      <c r="N1297" s="128"/>
      <c r="O1297" s="128"/>
      <c r="P1297" s="128"/>
      <c r="Q1297" s="128"/>
      <c r="R1297" s="128"/>
      <c r="S1297" s="128"/>
      <c r="T1297" s="120">
        <f t="shared" si="221"/>
        <v>0</v>
      </c>
      <c r="U1297" s="131"/>
      <c r="V1297" s="131"/>
      <c r="W1297" s="131">
        <f>SUMIFS($F$3:F1297,$D$3:D1297,D1297,$C$3:C1297,"Buy")+SUMIFS($F$3:F1297,$D$3:D1297,D1297,$C$3:C1297,"Coin Deposit",$E$3:E1297,"&lt;&gt;")</f>
        <v>0</v>
      </c>
      <c r="X1297" s="131">
        <f t="shared" si="222"/>
        <v>0</v>
      </c>
      <c r="Y1297" s="131">
        <f>IF($D1297=Y$1,SUMIFS($H$3:$H1297,$G$3:$G1297,Y$1,$C$3:$C1297,"Sell"),0)</f>
        <v>0</v>
      </c>
      <c r="Z1297" s="131">
        <f t="shared" si="223"/>
        <v>0</v>
      </c>
      <c r="AA1297" s="131">
        <f>IF($D1297=AA$1,SUMIFS($H$3:$H1297,$G$3:$G1297,AA$1,$C$3:$C1297,"Sell"),0)</f>
        <v>0</v>
      </c>
      <c r="AB1297" s="131">
        <f t="shared" si="224"/>
        <v>0</v>
      </c>
      <c r="AC1297" s="131">
        <f>SUMIFS('Deductions and Deposits'!$H:$H,'Deductions and Deposits'!$G:$G,D1297,'Deductions and Deposits'!$F:$F,"&lt;="&amp;B1297)+SUMIFS($F$3:F1297,$D$3:D1297,D1297,$C$3:C1297,"Coin Deposit",$E$3:E1297,"")</f>
        <v>0</v>
      </c>
      <c r="AD1297" s="131">
        <f>SUMIFS('Deductions and Deposits'!$D:$D,'Deductions and Deposits'!$C:$C,D1297)+SUMIFS($F:$F,$D:$D,D1297,$C:$C,"Coin Deduction")</f>
        <v>0</v>
      </c>
      <c r="AE1297" s="131">
        <f>Table5[[#This Row],[Column4]]+Table5[[#This Row],[Column14]]+Table5[[#This Row],[Column19]]+Table5[[#This Row],[Column12]]</f>
        <v>0</v>
      </c>
      <c r="AF1297" s="131">
        <f>Table5[[#This Row],[Column5]]+Table5[[#This Row],[Column13]]+Table5[[#This Row],[Column21]]+Table5[[#This Row],[Column18]]</f>
        <v>0</v>
      </c>
      <c r="AG1297" s="131">
        <f t="shared" si="225"/>
        <v>0</v>
      </c>
      <c r="AH1297" s="131">
        <f t="shared" si="226"/>
        <v>0</v>
      </c>
      <c r="AI1297" s="131">
        <f>Table5[[#This Row],[Column17]]-Table5[[#This Row],[Column20]]</f>
        <v>0</v>
      </c>
      <c r="AJ1297" s="131">
        <f t="shared" si="227"/>
        <v>0</v>
      </c>
      <c r="AK1297" s="131">
        <f t="shared" ref="AK1297:AK1360" si="231">AJ1297*T1297</f>
        <v>0</v>
      </c>
      <c r="AL1297" s="131">
        <f t="shared" si="228"/>
        <v>0</v>
      </c>
      <c r="AM1297" s="131" t="str">
        <f t="shared" si="229"/>
        <v/>
      </c>
      <c r="AN1297" s="131" t="str">
        <f t="shared" ca="1" si="230"/>
        <v/>
      </c>
    </row>
    <row r="1298" spans="1:40" ht="20.25" customHeight="1" x14ac:dyDescent="0.3">
      <c r="A1298" s="127"/>
      <c r="B1298" s="164"/>
      <c r="C1298" s="139"/>
      <c r="D1298" s="140"/>
      <c r="E1298" s="139"/>
      <c r="F1298" s="139"/>
      <c r="G1298" s="140"/>
      <c r="H1298" s="139"/>
      <c r="I1298" s="129"/>
      <c r="L1298" s="128"/>
      <c r="M1298" s="128"/>
      <c r="N1298" s="128"/>
      <c r="O1298" s="128"/>
      <c r="P1298" s="128"/>
      <c r="Q1298" s="128"/>
      <c r="R1298" s="128"/>
      <c r="S1298" s="128"/>
      <c r="T1298" s="120">
        <f t="shared" si="221"/>
        <v>0</v>
      </c>
      <c r="U1298" s="131"/>
      <c r="V1298" s="131"/>
      <c r="W1298" s="131">
        <f>SUMIFS($F$3:F1298,$D$3:D1298,D1298,$C$3:C1298,"Buy")+SUMIFS($F$3:F1298,$D$3:D1298,D1298,$C$3:C1298,"Coin Deposit",$E$3:E1298,"&lt;&gt;")</f>
        <v>0</v>
      </c>
      <c r="X1298" s="131">
        <f t="shared" si="222"/>
        <v>0</v>
      </c>
      <c r="Y1298" s="131">
        <f>IF($D1298=Y$1,SUMIFS($H$3:$H1298,$G$3:$G1298,Y$1,$C$3:$C1298,"Sell"),0)</f>
        <v>0</v>
      </c>
      <c r="Z1298" s="131">
        <f t="shared" si="223"/>
        <v>0</v>
      </c>
      <c r="AA1298" s="131">
        <f>IF($D1298=AA$1,SUMIFS($H$3:$H1298,$G$3:$G1298,AA$1,$C$3:$C1298,"Sell"),0)</f>
        <v>0</v>
      </c>
      <c r="AB1298" s="131">
        <f t="shared" si="224"/>
        <v>0</v>
      </c>
      <c r="AC1298" s="131">
        <f>SUMIFS('Deductions and Deposits'!$H:$H,'Deductions and Deposits'!$G:$G,D1298,'Deductions and Deposits'!$F:$F,"&lt;="&amp;B1298)+SUMIFS($F$3:F1298,$D$3:D1298,D1298,$C$3:C1298,"Coin Deposit",$E$3:E1298,"")</f>
        <v>0</v>
      </c>
      <c r="AD1298" s="131">
        <f>SUMIFS('Deductions and Deposits'!$D:$D,'Deductions and Deposits'!$C:$C,D1298)+SUMIFS($F:$F,$D:$D,D1298,$C:$C,"Coin Deduction")</f>
        <v>0</v>
      </c>
      <c r="AE1298" s="131">
        <f>Table5[[#This Row],[Column4]]+Table5[[#This Row],[Column14]]+Table5[[#This Row],[Column19]]+Table5[[#This Row],[Column12]]</f>
        <v>0</v>
      </c>
      <c r="AF1298" s="131">
        <f>Table5[[#This Row],[Column5]]+Table5[[#This Row],[Column13]]+Table5[[#This Row],[Column21]]+Table5[[#This Row],[Column18]]</f>
        <v>0</v>
      </c>
      <c r="AG1298" s="131">
        <f t="shared" si="225"/>
        <v>0</v>
      </c>
      <c r="AH1298" s="131">
        <f t="shared" si="226"/>
        <v>0</v>
      </c>
      <c r="AI1298" s="131">
        <f>Table5[[#This Row],[Column17]]-Table5[[#This Row],[Column20]]</f>
        <v>0</v>
      </c>
      <c r="AJ1298" s="131">
        <f t="shared" si="227"/>
        <v>0</v>
      </c>
      <c r="AK1298" s="131">
        <f t="shared" si="231"/>
        <v>0</v>
      </c>
      <c r="AL1298" s="131">
        <f t="shared" si="228"/>
        <v>0</v>
      </c>
      <c r="AM1298" s="131" t="str">
        <f t="shared" si="229"/>
        <v/>
      </c>
      <c r="AN1298" s="131" t="str">
        <f t="shared" ca="1" si="230"/>
        <v/>
      </c>
    </row>
    <row r="1299" spans="1:40" ht="20.25" customHeight="1" x14ac:dyDescent="0.3">
      <c r="A1299" s="127"/>
      <c r="B1299" s="164"/>
      <c r="C1299" s="139"/>
      <c r="D1299" s="140"/>
      <c r="E1299" s="139"/>
      <c r="F1299" s="139"/>
      <c r="G1299" s="140"/>
      <c r="H1299" s="139"/>
      <c r="I1299" s="129"/>
      <c r="L1299" s="128"/>
      <c r="M1299" s="128"/>
      <c r="N1299" s="128"/>
      <c r="O1299" s="128"/>
      <c r="P1299" s="128"/>
      <c r="Q1299" s="128"/>
      <c r="R1299" s="128"/>
      <c r="S1299" s="128"/>
      <c r="T1299" s="120">
        <f t="shared" si="221"/>
        <v>0</v>
      </c>
      <c r="U1299" s="131"/>
      <c r="V1299" s="131"/>
      <c r="W1299" s="131">
        <f>SUMIFS($F$3:F1299,$D$3:D1299,D1299,$C$3:C1299,"Buy")+SUMIFS($F$3:F1299,$D$3:D1299,D1299,$C$3:C1299,"Coin Deposit",$E$3:E1299,"&lt;&gt;")</f>
        <v>0</v>
      </c>
      <c r="X1299" s="131">
        <f t="shared" si="222"/>
        <v>0</v>
      </c>
      <c r="Y1299" s="131">
        <f>IF($D1299=Y$1,SUMIFS($H$3:$H1299,$G$3:$G1299,Y$1,$C$3:$C1299,"Sell"),0)</f>
        <v>0</v>
      </c>
      <c r="Z1299" s="131">
        <f t="shared" si="223"/>
        <v>0</v>
      </c>
      <c r="AA1299" s="131">
        <f>IF($D1299=AA$1,SUMIFS($H$3:$H1299,$G$3:$G1299,AA$1,$C$3:$C1299,"Sell"),0)</f>
        <v>0</v>
      </c>
      <c r="AB1299" s="131">
        <f t="shared" si="224"/>
        <v>0</v>
      </c>
      <c r="AC1299" s="131">
        <f>SUMIFS('Deductions and Deposits'!$H:$H,'Deductions and Deposits'!$G:$G,D1299,'Deductions and Deposits'!$F:$F,"&lt;="&amp;B1299)+SUMIFS($F$3:F1299,$D$3:D1299,D1299,$C$3:C1299,"Coin Deposit",$E$3:E1299,"")</f>
        <v>0</v>
      </c>
      <c r="AD1299" s="131">
        <f>SUMIFS('Deductions and Deposits'!$D:$D,'Deductions and Deposits'!$C:$C,D1299)+SUMIFS($F:$F,$D:$D,D1299,$C:$C,"Coin Deduction")</f>
        <v>0</v>
      </c>
      <c r="AE1299" s="131">
        <f>Table5[[#This Row],[Column4]]+Table5[[#This Row],[Column14]]+Table5[[#This Row],[Column19]]+Table5[[#This Row],[Column12]]</f>
        <v>0</v>
      </c>
      <c r="AF1299" s="131">
        <f>Table5[[#This Row],[Column5]]+Table5[[#This Row],[Column13]]+Table5[[#This Row],[Column21]]+Table5[[#This Row],[Column18]]</f>
        <v>0</v>
      </c>
      <c r="AG1299" s="131">
        <f t="shared" si="225"/>
        <v>0</v>
      </c>
      <c r="AH1299" s="131">
        <f t="shared" si="226"/>
        <v>0</v>
      </c>
      <c r="AI1299" s="131">
        <f>Table5[[#This Row],[Column17]]-Table5[[#This Row],[Column20]]</f>
        <v>0</v>
      </c>
      <c r="AJ1299" s="131">
        <f t="shared" si="227"/>
        <v>0</v>
      </c>
      <c r="AK1299" s="131">
        <f t="shared" si="231"/>
        <v>0</v>
      </c>
      <c r="AL1299" s="131">
        <f t="shared" si="228"/>
        <v>0</v>
      </c>
      <c r="AM1299" s="131" t="str">
        <f t="shared" si="229"/>
        <v/>
      </c>
      <c r="AN1299" s="131" t="str">
        <f t="shared" ca="1" si="230"/>
        <v/>
      </c>
    </row>
    <row r="1300" spans="1:40" ht="20.25" customHeight="1" x14ac:dyDescent="0.3">
      <c r="A1300" s="127"/>
      <c r="B1300" s="164"/>
      <c r="C1300" s="139"/>
      <c r="D1300" s="140"/>
      <c r="E1300" s="139"/>
      <c r="F1300" s="139"/>
      <c r="G1300" s="140"/>
      <c r="H1300" s="139"/>
      <c r="I1300" s="129"/>
      <c r="L1300" s="128"/>
      <c r="M1300" s="128"/>
      <c r="N1300" s="128"/>
      <c r="O1300" s="128"/>
      <c r="P1300" s="128"/>
      <c r="Q1300" s="128"/>
      <c r="R1300" s="128"/>
      <c r="S1300" s="128"/>
      <c r="T1300" s="120">
        <f t="shared" si="221"/>
        <v>0</v>
      </c>
      <c r="U1300" s="131"/>
      <c r="V1300" s="131"/>
      <c r="W1300" s="131">
        <f>SUMIFS($F$3:F1300,$D$3:D1300,D1300,$C$3:C1300,"Buy")+SUMIFS($F$3:F1300,$D$3:D1300,D1300,$C$3:C1300,"Coin Deposit",$E$3:E1300,"&lt;&gt;")</f>
        <v>0</v>
      </c>
      <c r="X1300" s="131">
        <f t="shared" si="222"/>
        <v>0</v>
      </c>
      <c r="Y1300" s="131">
        <f>IF($D1300=Y$1,SUMIFS($H$3:$H1300,$G$3:$G1300,Y$1,$C$3:$C1300,"Sell"),0)</f>
        <v>0</v>
      </c>
      <c r="Z1300" s="131">
        <f t="shared" si="223"/>
        <v>0</v>
      </c>
      <c r="AA1300" s="131">
        <f>IF($D1300=AA$1,SUMIFS($H$3:$H1300,$G$3:$G1300,AA$1,$C$3:$C1300,"Sell"),0)</f>
        <v>0</v>
      </c>
      <c r="AB1300" s="131">
        <f t="shared" si="224"/>
        <v>0</v>
      </c>
      <c r="AC1300" s="131">
        <f>SUMIFS('Deductions and Deposits'!$H:$H,'Deductions and Deposits'!$G:$G,D1300,'Deductions and Deposits'!$F:$F,"&lt;="&amp;B1300)+SUMIFS($F$3:F1300,$D$3:D1300,D1300,$C$3:C1300,"Coin Deposit",$E$3:E1300,"")</f>
        <v>0</v>
      </c>
      <c r="AD1300" s="131">
        <f>SUMIFS('Deductions and Deposits'!$D:$D,'Deductions and Deposits'!$C:$C,D1300)+SUMIFS($F:$F,$D:$D,D1300,$C:$C,"Coin Deduction")</f>
        <v>0</v>
      </c>
      <c r="AE1300" s="131">
        <f>Table5[[#This Row],[Column4]]+Table5[[#This Row],[Column14]]+Table5[[#This Row],[Column19]]+Table5[[#This Row],[Column12]]</f>
        <v>0</v>
      </c>
      <c r="AF1300" s="131">
        <f>Table5[[#This Row],[Column5]]+Table5[[#This Row],[Column13]]+Table5[[#This Row],[Column21]]+Table5[[#This Row],[Column18]]</f>
        <v>0</v>
      </c>
      <c r="AG1300" s="131">
        <f t="shared" si="225"/>
        <v>0</v>
      </c>
      <c r="AH1300" s="131">
        <f t="shared" si="226"/>
        <v>0</v>
      </c>
      <c r="AI1300" s="131">
        <f>Table5[[#This Row],[Column17]]-Table5[[#This Row],[Column20]]</f>
        <v>0</v>
      </c>
      <c r="AJ1300" s="131">
        <f t="shared" si="227"/>
        <v>0</v>
      </c>
      <c r="AK1300" s="131">
        <f t="shared" si="231"/>
        <v>0</v>
      </c>
      <c r="AL1300" s="131">
        <f t="shared" si="228"/>
        <v>0</v>
      </c>
      <c r="AM1300" s="131" t="str">
        <f t="shared" si="229"/>
        <v/>
      </c>
      <c r="AN1300" s="131" t="str">
        <f t="shared" ca="1" si="230"/>
        <v/>
      </c>
    </row>
    <row r="1301" spans="1:40" ht="20.25" customHeight="1" x14ac:dyDescent="0.3">
      <c r="A1301" s="127"/>
      <c r="B1301" s="164"/>
      <c r="C1301" s="139"/>
      <c r="D1301" s="140"/>
      <c r="E1301" s="139"/>
      <c r="F1301" s="139"/>
      <c r="G1301" s="140"/>
      <c r="H1301" s="139"/>
      <c r="I1301" s="129"/>
      <c r="L1301" s="128"/>
      <c r="M1301" s="128"/>
      <c r="N1301" s="128"/>
      <c r="O1301" s="128"/>
      <c r="P1301" s="128"/>
      <c r="Q1301" s="128"/>
      <c r="R1301" s="128"/>
      <c r="S1301" s="128"/>
      <c r="T1301" s="120">
        <f t="shared" si="221"/>
        <v>0</v>
      </c>
      <c r="U1301" s="131"/>
      <c r="V1301" s="131"/>
      <c r="W1301" s="131">
        <f>SUMIFS($F$3:F1301,$D$3:D1301,D1301,$C$3:C1301,"Buy")+SUMIFS($F$3:F1301,$D$3:D1301,D1301,$C$3:C1301,"Coin Deposit",$E$3:E1301,"&lt;&gt;")</f>
        <v>0</v>
      </c>
      <c r="X1301" s="131">
        <f t="shared" si="222"/>
        <v>0</v>
      </c>
      <c r="Y1301" s="131">
        <f>IF($D1301=Y$1,SUMIFS($H$3:$H1301,$G$3:$G1301,Y$1,$C$3:$C1301,"Sell"),0)</f>
        <v>0</v>
      </c>
      <c r="Z1301" s="131">
        <f t="shared" si="223"/>
        <v>0</v>
      </c>
      <c r="AA1301" s="131">
        <f>IF($D1301=AA$1,SUMIFS($H$3:$H1301,$G$3:$G1301,AA$1,$C$3:$C1301,"Sell"),0)</f>
        <v>0</v>
      </c>
      <c r="AB1301" s="131">
        <f t="shared" si="224"/>
        <v>0</v>
      </c>
      <c r="AC1301" s="131">
        <f>SUMIFS('Deductions and Deposits'!$H:$H,'Deductions and Deposits'!$G:$G,D1301,'Deductions and Deposits'!$F:$F,"&lt;="&amp;B1301)+SUMIFS($F$3:F1301,$D$3:D1301,D1301,$C$3:C1301,"Coin Deposit",$E$3:E1301,"")</f>
        <v>0</v>
      </c>
      <c r="AD1301" s="131">
        <f>SUMIFS('Deductions and Deposits'!$D:$D,'Deductions and Deposits'!$C:$C,D1301)+SUMIFS($F:$F,$D:$D,D1301,$C:$C,"Coin Deduction")</f>
        <v>0</v>
      </c>
      <c r="AE1301" s="131">
        <f>Table5[[#This Row],[Column4]]+Table5[[#This Row],[Column14]]+Table5[[#This Row],[Column19]]+Table5[[#This Row],[Column12]]</f>
        <v>0</v>
      </c>
      <c r="AF1301" s="131">
        <f>Table5[[#This Row],[Column5]]+Table5[[#This Row],[Column13]]+Table5[[#This Row],[Column21]]+Table5[[#This Row],[Column18]]</f>
        <v>0</v>
      </c>
      <c r="AG1301" s="131">
        <f t="shared" si="225"/>
        <v>0</v>
      </c>
      <c r="AH1301" s="131">
        <f t="shared" si="226"/>
        <v>0</v>
      </c>
      <c r="AI1301" s="131">
        <f>Table5[[#This Row],[Column17]]-Table5[[#This Row],[Column20]]</f>
        <v>0</v>
      </c>
      <c r="AJ1301" s="131">
        <f t="shared" si="227"/>
        <v>0</v>
      </c>
      <c r="AK1301" s="131">
        <f t="shared" si="231"/>
        <v>0</v>
      </c>
      <c r="AL1301" s="131">
        <f t="shared" si="228"/>
        <v>0</v>
      </c>
      <c r="AM1301" s="131" t="str">
        <f t="shared" si="229"/>
        <v/>
      </c>
      <c r="AN1301" s="131" t="str">
        <f t="shared" ca="1" si="230"/>
        <v/>
      </c>
    </row>
    <row r="1302" spans="1:40" ht="20.25" customHeight="1" x14ac:dyDescent="0.3">
      <c r="A1302" s="127"/>
      <c r="B1302" s="164"/>
      <c r="C1302" s="139"/>
      <c r="D1302" s="140"/>
      <c r="E1302" s="139"/>
      <c r="F1302" s="139"/>
      <c r="G1302" s="140"/>
      <c r="H1302" s="139"/>
      <c r="I1302" s="129"/>
      <c r="L1302" s="128"/>
      <c r="M1302" s="128"/>
      <c r="N1302" s="128"/>
      <c r="O1302" s="128"/>
      <c r="P1302" s="128"/>
      <c r="Q1302" s="128"/>
      <c r="R1302" s="128"/>
      <c r="S1302" s="128"/>
      <c r="T1302" s="120">
        <f t="shared" si="221"/>
        <v>0</v>
      </c>
      <c r="U1302" s="131"/>
      <c r="V1302" s="131"/>
      <c r="W1302" s="131">
        <f>SUMIFS($F$3:F1302,$D$3:D1302,D1302,$C$3:C1302,"Buy")+SUMIFS($F$3:F1302,$D$3:D1302,D1302,$C$3:C1302,"Coin Deposit",$E$3:E1302,"&lt;&gt;")</f>
        <v>0</v>
      </c>
      <c r="X1302" s="131">
        <f t="shared" si="222"/>
        <v>0</v>
      </c>
      <c r="Y1302" s="131">
        <f>IF($D1302=Y$1,SUMIFS($H$3:$H1302,$G$3:$G1302,Y$1,$C$3:$C1302,"Sell"),0)</f>
        <v>0</v>
      </c>
      <c r="Z1302" s="131">
        <f t="shared" si="223"/>
        <v>0</v>
      </c>
      <c r="AA1302" s="131">
        <f>IF($D1302=AA$1,SUMIFS($H$3:$H1302,$G$3:$G1302,AA$1,$C$3:$C1302,"Sell"),0)</f>
        <v>0</v>
      </c>
      <c r="AB1302" s="131">
        <f t="shared" si="224"/>
        <v>0</v>
      </c>
      <c r="AC1302" s="131">
        <f>SUMIFS('Deductions and Deposits'!$H:$H,'Deductions and Deposits'!$G:$G,D1302,'Deductions and Deposits'!$F:$F,"&lt;="&amp;B1302)+SUMIFS($F$3:F1302,$D$3:D1302,D1302,$C$3:C1302,"Coin Deposit",$E$3:E1302,"")</f>
        <v>0</v>
      </c>
      <c r="AD1302" s="131">
        <f>SUMIFS('Deductions and Deposits'!$D:$D,'Deductions and Deposits'!$C:$C,D1302)+SUMIFS($F:$F,$D:$D,D1302,$C:$C,"Coin Deduction")</f>
        <v>0</v>
      </c>
      <c r="AE1302" s="131">
        <f>Table5[[#This Row],[Column4]]+Table5[[#This Row],[Column14]]+Table5[[#This Row],[Column19]]+Table5[[#This Row],[Column12]]</f>
        <v>0</v>
      </c>
      <c r="AF1302" s="131">
        <f>Table5[[#This Row],[Column5]]+Table5[[#This Row],[Column13]]+Table5[[#This Row],[Column21]]+Table5[[#This Row],[Column18]]</f>
        <v>0</v>
      </c>
      <c r="AG1302" s="131">
        <f t="shared" si="225"/>
        <v>0</v>
      </c>
      <c r="AH1302" s="131">
        <f t="shared" si="226"/>
        <v>0</v>
      </c>
      <c r="AI1302" s="131">
        <f>Table5[[#This Row],[Column17]]-Table5[[#This Row],[Column20]]</f>
        <v>0</v>
      </c>
      <c r="AJ1302" s="131">
        <f t="shared" si="227"/>
        <v>0</v>
      </c>
      <c r="AK1302" s="131">
        <f t="shared" si="231"/>
        <v>0</v>
      </c>
      <c r="AL1302" s="131">
        <f t="shared" si="228"/>
        <v>0</v>
      </c>
      <c r="AM1302" s="131" t="str">
        <f t="shared" si="229"/>
        <v/>
      </c>
      <c r="AN1302" s="131" t="str">
        <f t="shared" ca="1" si="230"/>
        <v/>
      </c>
    </row>
    <row r="1303" spans="1:40" ht="20.25" customHeight="1" x14ac:dyDescent="0.3">
      <c r="A1303" s="127"/>
      <c r="B1303" s="164"/>
      <c r="C1303" s="139"/>
      <c r="D1303" s="140"/>
      <c r="E1303" s="139"/>
      <c r="F1303" s="139"/>
      <c r="G1303" s="140"/>
      <c r="H1303" s="139"/>
      <c r="I1303" s="129"/>
      <c r="L1303" s="128"/>
      <c r="M1303" s="128"/>
      <c r="N1303" s="128"/>
      <c r="O1303" s="128"/>
      <c r="P1303" s="128"/>
      <c r="Q1303" s="128"/>
      <c r="R1303" s="128"/>
      <c r="S1303" s="128"/>
      <c r="T1303" s="120">
        <f t="shared" si="221"/>
        <v>0</v>
      </c>
      <c r="U1303" s="131"/>
      <c r="V1303" s="131"/>
      <c r="W1303" s="131">
        <f>SUMIFS($F$3:F1303,$D$3:D1303,D1303,$C$3:C1303,"Buy")+SUMIFS($F$3:F1303,$D$3:D1303,D1303,$C$3:C1303,"Coin Deposit",$E$3:E1303,"&lt;&gt;")</f>
        <v>0</v>
      </c>
      <c r="X1303" s="131">
        <f t="shared" si="222"/>
        <v>0</v>
      </c>
      <c r="Y1303" s="131">
        <f>IF($D1303=Y$1,SUMIFS($H$3:$H1303,$G$3:$G1303,Y$1,$C$3:$C1303,"Sell"),0)</f>
        <v>0</v>
      </c>
      <c r="Z1303" s="131">
        <f t="shared" si="223"/>
        <v>0</v>
      </c>
      <c r="AA1303" s="131">
        <f>IF($D1303=AA$1,SUMIFS($H$3:$H1303,$G$3:$G1303,AA$1,$C$3:$C1303,"Sell"),0)</f>
        <v>0</v>
      </c>
      <c r="AB1303" s="131">
        <f t="shared" si="224"/>
        <v>0</v>
      </c>
      <c r="AC1303" s="131">
        <f>SUMIFS('Deductions and Deposits'!$H:$H,'Deductions and Deposits'!$G:$G,D1303,'Deductions and Deposits'!$F:$F,"&lt;="&amp;B1303)+SUMIFS($F$3:F1303,$D$3:D1303,D1303,$C$3:C1303,"Coin Deposit",$E$3:E1303,"")</f>
        <v>0</v>
      </c>
      <c r="AD1303" s="131">
        <f>SUMIFS('Deductions and Deposits'!$D:$D,'Deductions and Deposits'!$C:$C,D1303)+SUMIFS($F:$F,$D:$D,D1303,$C:$C,"Coin Deduction")</f>
        <v>0</v>
      </c>
      <c r="AE1303" s="131">
        <f>Table5[[#This Row],[Column4]]+Table5[[#This Row],[Column14]]+Table5[[#This Row],[Column19]]+Table5[[#This Row],[Column12]]</f>
        <v>0</v>
      </c>
      <c r="AF1303" s="131">
        <f>Table5[[#This Row],[Column5]]+Table5[[#This Row],[Column13]]+Table5[[#This Row],[Column21]]+Table5[[#This Row],[Column18]]</f>
        <v>0</v>
      </c>
      <c r="AG1303" s="131">
        <f t="shared" si="225"/>
        <v>0</v>
      </c>
      <c r="AH1303" s="131">
        <f t="shared" si="226"/>
        <v>0</v>
      </c>
      <c r="AI1303" s="131">
        <f>Table5[[#This Row],[Column17]]-Table5[[#This Row],[Column20]]</f>
        <v>0</v>
      </c>
      <c r="AJ1303" s="131">
        <f t="shared" si="227"/>
        <v>0</v>
      </c>
      <c r="AK1303" s="131">
        <f t="shared" si="231"/>
        <v>0</v>
      </c>
      <c r="AL1303" s="131">
        <f t="shared" si="228"/>
        <v>0</v>
      </c>
      <c r="AM1303" s="131" t="str">
        <f t="shared" si="229"/>
        <v/>
      </c>
      <c r="AN1303" s="131" t="str">
        <f t="shared" ca="1" si="230"/>
        <v/>
      </c>
    </row>
    <row r="1304" spans="1:40" ht="20.25" customHeight="1" x14ac:dyDescent="0.3">
      <c r="A1304" s="127"/>
      <c r="B1304" s="164"/>
      <c r="C1304" s="139"/>
      <c r="D1304" s="140"/>
      <c r="E1304" s="139"/>
      <c r="F1304" s="139"/>
      <c r="G1304" s="140"/>
      <c r="H1304" s="139"/>
      <c r="I1304" s="129"/>
      <c r="L1304" s="128"/>
      <c r="M1304" s="128"/>
      <c r="N1304" s="128"/>
      <c r="O1304" s="128"/>
      <c r="P1304" s="128"/>
      <c r="Q1304" s="128"/>
      <c r="R1304" s="128"/>
      <c r="S1304" s="128"/>
      <c r="T1304" s="120">
        <f t="shared" si="221"/>
        <v>0</v>
      </c>
      <c r="U1304" s="131"/>
      <c r="V1304" s="131"/>
      <c r="W1304" s="131">
        <f>SUMIFS($F$3:F1304,$D$3:D1304,D1304,$C$3:C1304,"Buy")+SUMIFS($F$3:F1304,$D$3:D1304,D1304,$C$3:C1304,"Coin Deposit",$E$3:E1304,"&lt;&gt;")</f>
        <v>0</v>
      </c>
      <c r="X1304" s="131">
        <f t="shared" si="222"/>
        <v>0</v>
      </c>
      <c r="Y1304" s="131">
        <f>IF($D1304=Y$1,SUMIFS($H$3:$H1304,$G$3:$G1304,Y$1,$C$3:$C1304,"Sell"),0)</f>
        <v>0</v>
      </c>
      <c r="Z1304" s="131">
        <f t="shared" si="223"/>
        <v>0</v>
      </c>
      <c r="AA1304" s="131">
        <f>IF($D1304=AA$1,SUMIFS($H$3:$H1304,$G$3:$G1304,AA$1,$C$3:$C1304,"Sell"),0)</f>
        <v>0</v>
      </c>
      <c r="AB1304" s="131">
        <f t="shared" si="224"/>
        <v>0</v>
      </c>
      <c r="AC1304" s="131">
        <f>SUMIFS('Deductions and Deposits'!$H:$H,'Deductions and Deposits'!$G:$G,D1304,'Deductions and Deposits'!$F:$F,"&lt;="&amp;B1304)+SUMIFS($F$3:F1304,$D$3:D1304,D1304,$C$3:C1304,"Coin Deposit",$E$3:E1304,"")</f>
        <v>0</v>
      </c>
      <c r="AD1304" s="131">
        <f>SUMIFS('Deductions and Deposits'!$D:$D,'Deductions and Deposits'!$C:$C,D1304)+SUMIFS($F:$F,$D:$D,D1304,$C:$C,"Coin Deduction")</f>
        <v>0</v>
      </c>
      <c r="AE1304" s="131">
        <f>Table5[[#This Row],[Column4]]+Table5[[#This Row],[Column14]]+Table5[[#This Row],[Column19]]+Table5[[#This Row],[Column12]]</f>
        <v>0</v>
      </c>
      <c r="AF1304" s="131">
        <f>Table5[[#This Row],[Column5]]+Table5[[#This Row],[Column13]]+Table5[[#This Row],[Column21]]+Table5[[#This Row],[Column18]]</f>
        <v>0</v>
      </c>
      <c r="AG1304" s="131">
        <f t="shared" si="225"/>
        <v>0</v>
      </c>
      <c r="AH1304" s="131">
        <f t="shared" si="226"/>
        <v>0</v>
      </c>
      <c r="AI1304" s="131">
        <f>Table5[[#This Row],[Column17]]-Table5[[#This Row],[Column20]]</f>
        <v>0</v>
      </c>
      <c r="AJ1304" s="131">
        <f t="shared" si="227"/>
        <v>0</v>
      </c>
      <c r="AK1304" s="131">
        <f t="shared" si="231"/>
        <v>0</v>
      </c>
      <c r="AL1304" s="131">
        <f t="shared" si="228"/>
        <v>0</v>
      </c>
      <c r="AM1304" s="131" t="str">
        <f t="shared" si="229"/>
        <v/>
      </c>
      <c r="AN1304" s="131" t="str">
        <f t="shared" ca="1" si="230"/>
        <v/>
      </c>
    </row>
    <row r="1305" spans="1:40" ht="20.25" customHeight="1" x14ac:dyDescent="0.3">
      <c r="A1305" s="127"/>
      <c r="B1305" s="164"/>
      <c r="C1305" s="139"/>
      <c r="D1305" s="140"/>
      <c r="E1305" s="139"/>
      <c r="F1305" s="139"/>
      <c r="G1305" s="140"/>
      <c r="H1305" s="139"/>
      <c r="I1305" s="129"/>
      <c r="L1305" s="128"/>
      <c r="M1305" s="128"/>
      <c r="N1305" s="128"/>
      <c r="O1305" s="128"/>
      <c r="P1305" s="128"/>
      <c r="Q1305" s="128"/>
      <c r="R1305" s="128"/>
      <c r="S1305" s="128"/>
      <c r="T1305" s="120">
        <f t="shared" si="221"/>
        <v>0</v>
      </c>
      <c r="U1305" s="131"/>
      <c r="V1305" s="131"/>
      <c r="W1305" s="131">
        <f>SUMIFS($F$3:F1305,$D$3:D1305,D1305,$C$3:C1305,"Buy")+SUMIFS($F$3:F1305,$D$3:D1305,D1305,$C$3:C1305,"Coin Deposit",$E$3:E1305,"&lt;&gt;")</f>
        <v>0</v>
      </c>
      <c r="X1305" s="131">
        <f t="shared" si="222"/>
        <v>0</v>
      </c>
      <c r="Y1305" s="131">
        <f>IF($D1305=Y$1,SUMIFS($H$3:$H1305,$G$3:$G1305,Y$1,$C$3:$C1305,"Sell"),0)</f>
        <v>0</v>
      </c>
      <c r="Z1305" s="131">
        <f t="shared" si="223"/>
        <v>0</v>
      </c>
      <c r="AA1305" s="131">
        <f>IF($D1305=AA$1,SUMIFS($H$3:$H1305,$G$3:$G1305,AA$1,$C$3:$C1305,"Sell"),0)</f>
        <v>0</v>
      </c>
      <c r="AB1305" s="131">
        <f t="shared" si="224"/>
        <v>0</v>
      </c>
      <c r="AC1305" s="131">
        <f>SUMIFS('Deductions and Deposits'!$H:$H,'Deductions and Deposits'!$G:$G,D1305,'Deductions and Deposits'!$F:$F,"&lt;="&amp;B1305)+SUMIFS($F$3:F1305,$D$3:D1305,D1305,$C$3:C1305,"Coin Deposit",$E$3:E1305,"")</f>
        <v>0</v>
      </c>
      <c r="AD1305" s="131">
        <f>SUMIFS('Deductions and Deposits'!$D:$D,'Deductions and Deposits'!$C:$C,D1305)+SUMIFS($F:$F,$D:$D,D1305,$C:$C,"Coin Deduction")</f>
        <v>0</v>
      </c>
      <c r="AE1305" s="131">
        <f>Table5[[#This Row],[Column4]]+Table5[[#This Row],[Column14]]+Table5[[#This Row],[Column19]]+Table5[[#This Row],[Column12]]</f>
        <v>0</v>
      </c>
      <c r="AF1305" s="131">
        <f>Table5[[#This Row],[Column5]]+Table5[[#This Row],[Column13]]+Table5[[#This Row],[Column21]]+Table5[[#This Row],[Column18]]</f>
        <v>0</v>
      </c>
      <c r="AG1305" s="131">
        <f t="shared" si="225"/>
        <v>0</v>
      </c>
      <c r="AH1305" s="131">
        <f t="shared" si="226"/>
        <v>0</v>
      </c>
      <c r="AI1305" s="131">
        <f>Table5[[#This Row],[Column17]]-Table5[[#This Row],[Column20]]</f>
        <v>0</v>
      </c>
      <c r="AJ1305" s="131">
        <f t="shared" si="227"/>
        <v>0</v>
      </c>
      <c r="AK1305" s="131">
        <f t="shared" si="231"/>
        <v>0</v>
      </c>
      <c r="AL1305" s="131">
        <f t="shared" si="228"/>
        <v>0</v>
      </c>
      <c r="AM1305" s="131" t="str">
        <f t="shared" si="229"/>
        <v/>
      </c>
      <c r="AN1305" s="131" t="str">
        <f t="shared" ca="1" si="230"/>
        <v/>
      </c>
    </row>
    <row r="1306" spans="1:40" ht="20.25" customHeight="1" x14ac:dyDescent="0.3">
      <c r="A1306" s="127"/>
      <c r="B1306" s="164"/>
      <c r="C1306" s="139"/>
      <c r="D1306" s="140"/>
      <c r="E1306" s="139"/>
      <c r="F1306" s="139"/>
      <c r="G1306" s="140"/>
      <c r="H1306" s="139"/>
      <c r="I1306" s="129"/>
      <c r="L1306" s="128"/>
      <c r="M1306" s="128"/>
      <c r="N1306" s="128"/>
      <c r="O1306" s="128"/>
      <c r="P1306" s="128"/>
      <c r="Q1306" s="128"/>
      <c r="R1306" s="128"/>
      <c r="S1306" s="128"/>
      <c r="T1306" s="120">
        <f t="shared" si="221"/>
        <v>0</v>
      </c>
      <c r="U1306" s="131"/>
      <c r="V1306" s="131"/>
      <c r="W1306" s="131">
        <f>SUMIFS($F$3:F1306,$D$3:D1306,D1306,$C$3:C1306,"Buy")+SUMIFS($F$3:F1306,$D$3:D1306,D1306,$C$3:C1306,"Coin Deposit",$E$3:E1306,"&lt;&gt;")</f>
        <v>0</v>
      </c>
      <c r="X1306" s="131">
        <f t="shared" si="222"/>
        <v>0</v>
      </c>
      <c r="Y1306" s="131">
        <f>IF($D1306=Y$1,SUMIFS($H$3:$H1306,$G$3:$G1306,Y$1,$C$3:$C1306,"Sell"),0)</f>
        <v>0</v>
      </c>
      <c r="Z1306" s="131">
        <f t="shared" si="223"/>
        <v>0</v>
      </c>
      <c r="AA1306" s="131">
        <f>IF($D1306=AA$1,SUMIFS($H$3:$H1306,$G$3:$G1306,AA$1,$C$3:$C1306,"Sell"),0)</f>
        <v>0</v>
      </c>
      <c r="AB1306" s="131">
        <f t="shared" si="224"/>
        <v>0</v>
      </c>
      <c r="AC1306" s="131">
        <f>SUMIFS('Deductions and Deposits'!$H:$H,'Deductions and Deposits'!$G:$G,D1306,'Deductions and Deposits'!$F:$F,"&lt;="&amp;B1306)+SUMIFS($F$3:F1306,$D$3:D1306,D1306,$C$3:C1306,"Coin Deposit",$E$3:E1306,"")</f>
        <v>0</v>
      </c>
      <c r="AD1306" s="131">
        <f>SUMIFS('Deductions and Deposits'!$D:$D,'Deductions and Deposits'!$C:$C,D1306)+SUMIFS($F:$F,$D:$D,D1306,$C:$C,"Coin Deduction")</f>
        <v>0</v>
      </c>
      <c r="AE1306" s="131">
        <f>Table5[[#This Row],[Column4]]+Table5[[#This Row],[Column14]]+Table5[[#This Row],[Column19]]+Table5[[#This Row],[Column12]]</f>
        <v>0</v>
      </c>
      <c r="AF1306" s="131">
        <f>Table5[[#This Row],[Column5]]+Table5[[#This Row],[Column13]]+Table5[[#This Row],[Column21]]+Table5[[#This Row],[Column18]]</f>
        <v>0</v>
      </c>
      <c r="AG1306" s="131">
        <f t="shared" si="225"/>
        <v>0</v>
      </c>
      <c r="AH1306" s="131">
        <f t="shared" si="226"/>
        <v>0</v>
      </c>
      <c r="AI1306" s="131">
        <f>Table5[[#This Row],[Column17]]-Table5[[#This Row],[Column20]]</f>
        <v>0</v>
      </c>
      <c r="AJ1306" s="131">
        <f t="shared" si="227"/>
        <v>0</v>
      </c>
      <c r="AK1306" s="131">
        <f t="shared" si="231"/>
        <v>0</v>
      </c>
      <c r="AL1306" s="131">
        <f t="shared" si="228"/>
        <v>0</v>
      </c>
      <c r="AM1306" s="131" t="str">
        <f t="shared" si="229"/>
        <v/>
      </c>
      <c r="AN1306" s="131" t="str">
        <f t="shared" ca="1" si="230"/>
        <v/>
      </c>
    </row>
    <row r="1307" spans="1:40" ht="20.25" customHeight="1" x14ac:dyDescent="0.3">
      <c r="A1307" s="127"/>
      <c r="B1307" s="164"/>
      <c r="C1307" s="139"/>
      <c r="D1307" s="140"/>
      <c r="E1307" s="139"/>
      <c r="F1307" s="139"/>
      <c r="G1307" s="140"/>
      <c r="H1307" s="139"/>
      <c r="I1307" s="129"/>
      <c r="L1307" s="128"/>
      <c r="M1307" s="128"/>
      <c r="N1307" s="128"/>
      <c r="O1307" s="128"/>
      <c r="P1307" s="128"/>
      <c r="Q1307" s="128"/>
      <c r="R1307" s="128"/>
      <c r="S1307" s="128"/>
      <c r="T1307" s="120">
        <f t="shared" si="221"/>
        <v>0</v>
      </c>
      <c r="U1307" s="131"/>
      <c r="V1307" s="131"/>
      <c r="W1307" s="131">
        <f>SUMIFS($F$3:F1307,$D$3:D1307,D1307,$C$3:C1307,"Buy")+SUMIFS($F$3:F1307,$D$3:D1307,D1307,$C$3:C1307,"Coin Deposit",$E$3:E1307,"&lt;&gt;")</f>
        <v>0</v>
      </c>
      <c r="X1307" s="131">
        <f t="shared" si="222"/>
        <v>0</v>
      </c>
      <c r="Y1307" s="131">
        <f>IF($D1307=Y$1,SUMIFS($H$3:$H1307,$G$3:$G1307,Y$1,$C$3:$C1307,"Sell"),0)</f>
        <v>0</v>
      </c>
      <c r="Z1307" s="131">
        <f t="shared" si="223"/>
        <v>0</v>
      </c>
      <c r="AA1307" s="131">
        <f>IF($D1307=AA$1,SUMIFS($H$3:$H1307,$G$3:$G1307,AA$1,$C$3:$C1307,"Sell"),0)</f>
        <v>0</v>
      </c>
      <c r="AB1307" s="131">
        <f t="shared" si="224"/>
        <v>0</v>
      </c>
      <c r="AC1307" s="131">
        <f>SUMIFS('Deductions and Deposits'!$H:$H,'Deductions and Deposits'!$G:$G,D1307,'Deductions and Deposits'!$F:$F,"&lt;="&amp;B1307)+SUMIFS($F$3:F1307,$D$3:D1307,D1307,$C$3:C1307,"Coin Deposit",$E$3:E1307,"")</f>
        <v>0</v>
      </c>
      <c r="AD1307" s="131">
        <f>SUMIFS('Deductions and Deposits'!$D:$D,'Deductions and Deposits'!$C:$C,D1307)+SUMIFS($F:$F,$D:$D,D1307,$C:$C,"Coin Deduction")</f>
        <v>0</v>
      </c>
      <c r="AE1307" s="131">
        <f>Table5[[#This Row],[Column4]]+Table5[[#This Row],[Column14]]+Table5[[#This Row],[Column19]]+Table5[[#This Row],[Column12]]</f>
        <v>0</v>
      </c>
      <c r="AF1307" s="131">
        <f>Table5[[#This Row],[Column5]]+Table5[[#This Row],[Column13]]+Table5[[#This Row],[Column21]]+Table5[[#This Row],[Column18]]</f>
        <v>0</v>
      </c>
      <c r="AG1307" s="131">
        <f t="shared" si="225"/>
        <v>0</v>
      </c>
      <c r="AH1307" s="131">
        <f t="shared" si="226"/>
        <v>0</v>
      </c>
      <c r="AI1307" s="131">
        <f>Table5[[#This Row],[Column17]]-Table5[[#This Row],[Column20]]</f>
        <v>0</v>
      </c>
      <c r="AJ1307" s="131">
        <f t="shared" si="227"/>
        <v>0</v>
      </c>
      <c r="AK1307" s="131">
        <f t="shared" si="231"/>
        <v>0</v>
      </c>
      <c r="AL1307" s="131">
        <f t="shared" si="228"/>
        <v>0</v>
      </c>
      <c r="AM1307" s="131" t="str">
        <f t="shared" si="229"/>
        <v/>
      </c>
      <c r="AN1307" s="131" t="str">
        <f t="shared" ca="1" si="230"/>
        <v/>
      </c>
    </row>
    <row r="1308" spans="1:40" ht="20.25" customHeight="1" x14ac:dyDescent="0.3">
      <c r="A1308" s="127"/>
      <c r="B1308" s="164"/>
      <c r="C1308" s="139"/>
      <c r="D1308" s="140"/>
      <c r="E1308" s="139"/>
      <c r="F1308" s="139"/>
      <c r="G1308" s="140"/>
      <c r="H1308" s="139"/>
      <c r="I1308" s="129"/>
      <c r="L1308" s="128"/>
      <c r="M1308" s="128"/>
      <c r="N1308" s="128"/>
      <c r="O1308" s="128"/>
      <c r="P1308" s="128"/>
      <c r="Q1308" s="128"/>
      <c r="R1308" s="128"/>
      <c r="S1308" s="128"/>
      <c r="T1308" s="120">
        <f t="shared" si="221"/>
        <v>0</v>
      </c>
      <c r="U1308" s="131"/>
      <c r="V1308" s="131"/>
      <c r="W1308" s="131">
        <f>SUMIFS($F$3:F1308,$D$3:D1308,D1308,$C$3:C1308,"Buy")+SUMIFS($F$3:F1308,$D$3:D1308,D1308,$C$3:C1308,"Coin Deposit",$E$3:E1308,"&lt;&gt;")</f>
        <v>0</v>
      </c>
      <c r="X1308" s="131">
        <f t="shared" si="222"/>
        <v>0</v>
      </c>
      <c r="Y1308" s="131">
        <f>IF($D1308=Y$1,SUMIFS($H$3:$H1308,$G$3:$G1308,Y$1,$C$3:$C1308,"Sell"),0)</f>
        <v>0</v>
      </c>
      <c r="Z1308" s="131">
        <f t="shared" si="223"/>
        <v>0</v>
      </c>
      <c r="AA1308" s="131">
        <f>IF($D1308=AA$1,SUMIFS($H$3:$H1308,$G$3:$G1308,AA$1,$C$3:$C1308,"Sell"),0)</f>
        <v>0</v>
      </c>
      <c r="AB1308" s="131">
        <f t="shared" si="224"/>
        <v>0</v>
      </c>
      <c r="AC1308" s="131">
        <f>SUMIFS('Deductions and Deposits'!$H:$H,'Deductions and Deposits'!$G:$G,D1308,'Deductions and Deposits'!$F:$F,"&lt;="&amp;B1308)+SUMIFS($F$3:F1308,$D$3:D1308,D1308,$C$3:C1308,"Coin Deposit",$E$3:E1308,"")</f>
        <v>0</v>
      </c>
      <c r="AD1308" s="131">
        <f>SUMIFS('Deductions and Deposits'!$D:$D,'Deductions and Deposits'!$C:$C,D1308)+SUMIFS($F:$F,$D:$D,D1308,$C:$C,"Coin Deduction")</f>
        <v>0</v>
      </c>
      <c r="AE1308" s="131">
        <f>Table5[[#This Row],[Column4]]+Table5[[#This Row],[Column14]]+Table5[[#This Row],[Column19]]+Table5[[#This Row],[Column12]]</f>
        <v>0</v>
      </c>
      <c r="AF1308" s="131">
        <f>Table5[[#This Row],[Column5]]+Table5[[#This Row],[Column13]]+Table5[[#This Row],[Column21]]+Table5[[#This Row],[Column18]]</f>
        <v>0</v>
      </c>
      <c r="AG1308" s="131">
        <f t="shared" si="225"/>
        <v>0</v>
      </c>
      <c r="AH1308" s="131">
        <f t="shared" si="226"/>
        <v>0</v>
      </c>
      <c r="AI1308" s="131">
        <f>Table5[[#This Row],[Column17]]-Table5[[#This Row],[Column20]]</f>
        <v>0</v>
      </c>
      <c r="AJ1308" s="131">
        <f t="shared" si="227"/>
        <v>0</v>
      </c>
      <c r="AK1308" s="131">
        <f t="shared" si="231"/>
        <v>0</v>
      </c>
      <c r="AL1308" s="131">
        <f t="shared" si="228"/>
        <v>0</v>
      </c>
      <c r="AM1308" s="131" t="str">
        <f t="shared" si="229"/>
        <v/>
      </c>
      <c r="AN1308" s="131" t="str">
        <f t="shared" ca="1" si="230"/>
        <v/>
      </c>
    </row>
    <row r="1309" spans="1:40" ht="20.25" customHeight="1" x14ac:dyDescent="0.3">
      <c r="A1309" s="127"/>
      <c r="B1309" s="164"/>
      <c r="C1309" s="139"/>
      <c r="D1309" s="140"/>
      <c r="E1309" s="139"/>
      <c r="F1309" s="139"/>
      <c r="G1309" s="140"/>
      <c r="H1309" s="139"/>
      <c r="I1309" s="129"/>
      <c r="L1309" s="128"/>
      <c r="M1309" s="128"/>
      <c r="N1309" s="128"/>
      <c r="O1309" s="128"/>
      <c r="P1309" s="128"/>
      <c r="Q1309" s="128"/>
      <c r="R1309" s="128"/>
      <c r="S1309" s="128"/>
      <c r="T1309" s="120">
        <f t="shared" si="221"/>
        <v>0</v>
      </c>
      <c r="U1309" s="131"/>
      <c r="V1309" s="131"/>
      <c r="W1309" s="131">
        <f>SUMIFS($F$3:F1309,$D$3:D1309,D1309,$C$3:C1309,"Buy")+SUMIFS($F$3:F1309,$D$3:D1309,D1309,$C$3:C1309,"Coin Deposit",$E$3:E1309,"&lt;&gt;")</f>
        <v>0</v>
      </c>
      <c r="X1309" s="131">
        <f t="shared" si="222"/>
        <v>0</v>
      </c>
      <c r="Y1309" s="131">
        <f>IF($D1309=Y$1,SUMIFS($H$3:$H1309,$G$3:$G1309,Y$1,$C$3:$C1309,"Sell"),0)</f>
        <v>0</v>
      </c>
      <c r="Z1309" s="131">
        <f t="shared" si="223"/>
        <v>0</v>
      </c>
      <c r="AA1309" s="131">
        <f>IF($D1309=AA$1,SUMIFS($H$3:$H1309,$G$3:$G1309,AA$1,$C$3:$C1309,"Sell"),0)</f>
        <v>0</v>
      </c>
      <c r="AB1309" s="131">
        <f t="shared" si="224"/>
        <v>0</v>
      </c>
      <c r="AC1309" s="131">
        <f>SUMIFS('Deductions and Deposits'!$H:$H,'Deductions and Deposits'!$G:$G,D1309,'Deductions and Deposits'!$F:$F,"&lt;="&amp;B1309)+SUMIFS($F$3:F1309,$D$3:D1309,D1309,$C$3:C1309,"Coin Deposit",$E$3:E1309,"")</f>
        <v>0</v>
      </c>
      <c r="AD1309" s="131">
        <f>SUMIFS('Deductions and Deposits'!$D:$D,'Deductions and Deposits'!$C:$C,D1309)+SUMIFS($F:$F,$D:$D,D1309,$C:$C,"Coin Deduction")</f>
        <v>0</v>
      </c>
      <c r="AE1309" s="131">
        <f>Table5[[#This Row],[Column4]]+Table5[[#This Row],[Column14]]+Table5[[#This Row],[Column19]]+Table5[[#This Row],[Column12]]</f>
        <v>0</v>
      </c>
      <c r="AF1309" s="131">
        <f>Table5[[#This Row],[Column5]]+Table5[[#This Row],[Column13]]+Table5[[#This Row],[Column21]]+Table5[[#This Row],[Column18]]</f>
        <v>0</v>
      </c>
      <c r="AG1309" s="131">
        <f t="shared" si="225"/>
        <v>0</v>
      </c>
      <c r="AH1309" s="131">
        <f t="shared" si="226"/>
        <v>0</v>
      </c>
      <c r="AI1309" s="131">
        <f>Table5[[#This Row],[Column17]]-Table5[[#This Row],[Column20]]</f>
        <v>0</v>
      </c>
      <c r="AJ1309" s="131">
        <f t="shared" si="227"/>
        <v>0</v>
      </c>
      <c r="AK1309" s="131">
        <f t="shared" si="231"/>
        <v>0</v>
      </c>
      <c r="AL1309" s="131">
        <f t="shared" si="228"/>
        <v>0</v>
      </c>
      <c r="AM1309" s="131" t="str">
        <f t="shared" si="229"/>
        <v/>
      </c>
      <c r="AN1309" s="131" t="str">
        <f t="shared" ca="1" si="230"/>
        <v/>
      </c>
    </row>
    <row r="1310" spans="1:40" ht="20.25" customHeight="1" x14ac:dyDescent="0.3">
      <c r="A1310" s="127"/>
      <c r="B1310" s="164"/>
      <c r="C1310" s="139"/>
      <c r="D1310" s="140"/>
      <c r="E1310" s="139"/>
      <c r="F1310" s="139"/>
      <c r="G1310" s="140"/>
      <c r="H1310" s="139"/>
      <c r="I1310" s="129"/>
      <c r="L1310" s="128"/>
      <c r="M1310" s="128"/>
      <c r="N1310" s="128"/>
      <c r="O1310" s="128"/>
      <c r="P1310" s="128"/>
      <c r="Q1310" s="128"/>
      <c r="R1310" s="128"/>
      <c r="S1310" s="128"/>
      <c r="T1310" s="120">
        <f t="shared" si="221"/>
        <v>0</v>
      </c>
      <c r="U1310" s="131"/>
      <c r="V1310" s="131"/>
      <c r="W1310" s="131">
        <f>SUMIFS($F$3:F1310,$D$3:D1310,D1310,$C$3:C1310,"Buy")+SUMIFS($F$3:F1310,$D$3:D1310,D1310,$C$3:C1310,"Coin Deposit",$E$3:E1310,"&lt;&gt;")</f>
        <v>0</v>
      </c>
      <c r="X1310" s="131">
        <f t="shared" si="222"/>
        <v>0</v>
      </c>
      <c r="Y1310" s="131">
        <f>IF($D1310=Y$1,SUMIFS($H$3:$H1310,$G$3:$G1310,Y$1,$C$3:$C1310,"Sell"),0)</f>
        <v>0</v>
      </c>
      <c r="Z1310" s="131">
        <f t="shared" si="223"/>
        <v>0</v>
      </c>
      <c r="AA1310" s="131">
        <f>IF($D1310=AA$1,SUMIFS($H$3:$H1310,$G$3:$G1310,AA$1,$C$3:$C1310,"Sell"),0)</f>
        <v>0</v>
      </c>
      <c r="AB1310" s="131">
        <f t="shared" si="224"/>
        <v>0</v>
      </c>
      <c r="AC1310" s="131">
        <f>SUMIFS('Deductions and Deposits'!$H:$H,'Deductions and Deposits'!$G:$G,D1310,'Deductions and Deposits'!$F:$F,"&lt;="&amp;B1310)+SUMIFS($F$3:F1310,$D$3:D1310,D1310,$C$3:C1310,"Coin Deposit",$E$3:E1310,"")</f>
        <v>0</v>
      </c>
      <c r="AD1310" s="131">
        <f>SUMIFS('Deductions and Deposits'!$D:$D,'Deductions and Deposits'!$C:$C,D1310)+SUMIFS($F:$F,$D:$D,D1310,$C:$C,"Coin Deduction")</f>
        <v>0</v>
      </c>
      <c r="AE1310" s="131">
        <f>Table5[[#This Row],[Column4]]+Table5[[#This Row],[Column14]]+Table5[[#This Row],[Column19]]+Table5[[#This Row],[Column12]]</f>
        <v>0</v>
      </c>
      <c r="AF1310" s="131">
        <f>Table5[[#This Row],[Column5]]+Table5[[#This Row],[Column13]]+Table5[[#This Row],[Column21]]+Table5[[#This Row],[Column18]]</f>
        <v>0</v>
      </c>
      <c r="AG1310" s="131">
        <f t="shared" si="225"/>
        <v>0</v>
      </c>
      <c r="AH1310" s="131">
        <f t="shared" si="226"/>
        <v>0</v>
      </c>
      <c r="AI1310" s="131">
        <f>Table5[[#This Row],[Column17]]-Table5[[#This Row],[Column20]]</f>
        <v>0</v>
      </c>
      <c r="AJ1310" s="131">
        <f t="shared" si="227"/>
        <v>0</v>
      </c>
      <c r="AK1310" s="131">
        <f t="shared" si="231"/>
        <v>0</v>
      </c>
      <c r="AL1310" s="131">
        <f t="shared" si="228"/>
        <v>0</v>
      </c>
      <c r="AM1310" s="131" t="str">
        <f t="shared" si="229"/>
        <v/>
      </c>
      <c r="AN1310" s="131" t="str">
        <f t="shared" ca="1" si="230"/>
        <v/>
      </c>
    </row>
    <row r="1311" spans="1:40" ht="20.25" customHeight="1" x14ac:dyDescent="0.3">
      <c r="A1311" s="127"/>
      <c r="B1311" s="164"/>
      <c r="C1311" s="139"/>
      <c r="D1311" s="140"/>
      <c r="E1311" s="139"/>
      <c r="F1311" s="139"/>
      <c r="G1311" s="140"/>
      <c r="H1311" s="139"/>
      <c r="I1311" s="129"/>
      <c r="L1311" s="128"/>
      <c r="M1311" s="128"/>
      <c r="N1311" s="128"/>
      <c r="O1311" s="128"/>
      <c r="P1311" s="128"/>
      <c r="Q1311" s="128"/>
      <c r="R1311" s="128"/>
      <c r="S1311" s="128"/>
      <c r="T1311" s="120">
        <f t="shared" si="221"/>
        <v>0</v>
      </c>
      <c r="U1311" s="131"/>
      <c r="V1311" s="131"/>
      <c r="W1311" s="131">
        <f>SUMIFS($F$3:F1311,$D$3:D1311,D1311,$C$3:C1311,"Buy")+SUMIFS($F$3:F1311,$D$3:D1311,D1311,$C$3:C1311,"Coin Deposit",$E$3:E1311,"&lt;&gt;")</f>
        <v>0</v>
      </c>
      <c r="X1311" s="131">
        <f t="shared" si="222"/>
        <v>0</v>
      </c>
      <c r="Y1311" s="131">
        <f>IF($D1311=Y$1,SUMIFS($H$3:$H1311,$G$3:$G1311,Y$1,$C$3:$C1311,"Sell"),0)</f>
        <v>0</v>
      </c>
      <c r="Z1311" s="131">
        <f t="shared" si="223"/>
        <v>0</v>
      </c>
      <c r="AA1311" s="131">
        <f>IF($D1311=AA$1,SUMIFS($H$3:$H1311,$G$3:$G1311,AA$1,$C$3:$C1311,"Sell"),0)</f>
        <v>0</v>
      </c>
      <c r="AB1311" s="131">
        <f t="shared" si="224"/>
        <v>0</v>
      </c>
      <c r="AC1311" s="131">
        <f>SUMIFS('Deductions and Deposits'!$H:$H,'Deductions and Deposits'!$G:$G,D1311,'Deductions and Deposits'!$F:$F,"&lt;="&amp;B1311)+SUMIFS($F$3:F1311,$D$3:D1311,D1311,$C$3:C1311,"Coin Deposit",$E$3:E1311,"")</f>
        <v>0</v>
      </c>
      <c r="AD1311" s="131">
        <f>SUMIFS('Deductions and Deposits'!$D:$D,'Deductions and Deposits'!$C:$C,D1311)+SUMIFS($F:$F,$D:$D,D1311,$C:$C,"Coin Deduction")</f>
        <v>0</v>
      </c>
      <c r="AE1311" s="131">
        <f>Table5[[#This Row],[Column4]]+Table5[[#This Row],[Column14]]+Table5[[#This Row],[Column19]]+Table5[[#This Row],[Column12]]</f>
        <v>0</v>
      </c>
      <c r="AF1311" s="131">
        <f>Table5[[#This Row],[Column5]]+Table5[[#This Row],[Column13]]+Table5[[#This Row],[Column21]]+Table5[[#This Row],[Column18]]</f>
        <v>0</v>
      </c>
      <c r="AG1311" s="131">
        <f t="shared" si="225"/>
        <v>0</v>
      </c>
      <c r="AH1311" s="131">
        <f t="shared" si="226"/>
        <v>0</v>
      </c>
      <c r="AI1311" s="131">
        <f>Table5[[#This Row],[Column17]]-Table5[[#This Row],[Column20]]</f>
        <v>0</v>
      </c>
      <c r="AJ1311" s="131">
        <f t="shared" si="227"/>
        <v>0</v>
      </c>
      <c r="AK1311" s="131">
        <f t="shared" si="231"/>
        <v>0</v>
      </c>
      <c r="AL1311" s="131">
        <f t="shared" si="228"/>
        <v>0</v>
      </c>
      <c r="AM1311" s="131" t="str">
        <f t="shared" si="229"/>
        <v/>
      </c>
      <c r="AN1311" s="131" t="str">
        <f t="shared" ca="1" si="230"/>
        <v/>
      </c>
    </row>
    <row r="1312" spans="1:40" ht="20.25" customHeight="1" x14ac:dyDescent="0.3">
      <c r="A1312" s="127"/>
      <c r="B1312" s="164"/>
      <c r="C1312" s="139"/>
      <c r="D1312" s="140"/>
      <c r="E1312" s="139"/>
      <c r="F1312" s="139"/>
      <c r="G1312" s="140"/>
      <c r="H1312" s="139"/>
      <c r="I1312" s="129"/>
      <c r="L1312" s="128"/>
      <c r="M1312" s="128"/>
      <c r="N1312" s="128"/>
      <c r="O1312" s="128"/>
      <c r="P1312" s="128"/>
      <c r="Q1312" s="128"/>
      <c r="R1312" s="128"/>
      <c r="S1312" s="128"/>
      <c r="T1312" s="120">
        <f t="shared" si="221"/>
        <v>0</v>
      </c>
      <c r="U1312" s="131"/>
      <c r="V1312" s="131"/>
      <c r="W1312" s="131">
        <f>SUMIFS($F$3:F1312,$D$3:D1312,D1312,$C$3:C1312,"Buy")+SUMIFS($F$3:F1312,$D$3:D1312,D1312,$C$3:C1312,"Coin Deposit",$E$3:E1312,"&lt;&gt;")</f>
        <v>0</v>
      </c>
      <c r="X1312" s="131">
        <f t="shared" si="222"/>
        <v>0</v>
      </c>
      <c r="Y1312" s="131">
        <f>IF($D1312=Y$1,SUMIFS($H$3:$H1312,$G$3:$G1312,Y$1,$C$3:$C1312,"Sell"),0)</f>
        <v>0</v>
      </c>
      <c r="Z1312" s="131">
        <f t="shared" si="223"/>
        <v>0</v>
      </c>
      <c r="AA1312" s="131">
        <f>IF($D1312=AA$1,SUMIFS($H$3:$H1312,$G$3:$G1312,AA$1,$C$3:$C1312,"Sell"),0)</f>
        <v>0</v>
      </c>
      <c r="AB1312" s="131">
        <f t="shared" si="224"/>
        <v>0</v>
      </c>
      <c r="AC1312" s="131">
        <f>SUMIFS('Deductions and Deposits'!$H:$H,'Deductions and Deposits'!$G:$G,D1312,'Deductions and Deposits'!$F:$F,"&lt;="&amp;B1312)+SUMIFS($F$3:F1312,$D$3:D1312,D1312,$C$3:C1312,"Coin Deposit",$E$3:E1312,"")</f>
        <v>0</v>
      </c>
      <c r="AD1312" s="131">
        <f>SUMIFS('Deductions and Deposits'!$D:$D,'Deductions and Deposits'!$C:$C,D1312)+SUMIFS($F:$F,$D:$D,D1312,$C:$C,"Coin Deduction")</f>
        <v>0</v>
      </c>
      <c r="AE1312" s="131">
        <f>Table5[[#This Row],[Column4]]+Table5[[#This Row],[Column14]]+Table5[[#This Row],[Column19]]+Table5[[#This Row],[Column12]]</f>
        <v>0</v>
      </c>
      <c r="AF1312" s="131">
        <f>Table5[[#This Row],[Column5]]+Table5[[#This Row],[Column13]]+Table5[[#This Row],[Column21]]+Table5[[#This Row],[Column18]]</f>
        <v>0</v>
      </c>
      <c r="AG1312" s="131">
        <f t="shared" si="225"/>
        <v>0</v>
      </c>
      <c r="AH1312" s="131">
        <f t="shared" si="226"/>
        <v>0</v>
      </c>
      <c r="AI1312" s="131">
        <f>Table5[[#This Row],[Column17]]-Table5[[#This Row],[Column20]]</f>
        <v>0</v>
      </c>
      <c r="AJ1312" s="131">
        <f t="shared" si="227"/>
        <v>0</v>
      </c>
      <c r="AK1312" s="131">
        <f t="shared" si="231"/>
        <v>0</v>
      </c>
      <c r="AL1312" s="131">
        <f t="shared" si="228"/>
        <v>0</v>
      </c>
      <c r="AM1312" s="131" t="str">
        <f t="shared" si="229"/>
        <v/>
      </c>
      <c r="AN1312" s="131" t="str">
        <f t="shared" ca="1" si="230"/>
        <v/>
      </c>
    </row>
    <row r="1313" spans="1:40" ht="20.25" customHeight="1" x14ac:dyDescent="0.3">
      <c r="A1313" s="127"/>
      <c r="B1313" s="164"/>
      <c r="C1313" s="139"/>
      <c r="D1313" s="140"/>
      <c r="E1313" s="139"/>
      <c r="F1313" s="139"/>
      <c r="G1313" s="140"/>
      <c r="H1313" s="139"/>
      <c r="I1313" s="129"/>
      <c r="L1313" s="128"/>
      <c r="M1313" s="128"/>
      <c r="N1313" s="128"/>
      <c r="O1313" s="128"/>
      <c r="P1313" s="128"/>
      <c r="Q1313" s="128"/>
      <c r="R1313" s="128"/>
      <c r="S1313" s="128"/>
      <c r="T1313" s="120">
        <f t="shared" si="221"/>
        <v>0</v>
      </c>
      <c r="U1313" s="131"/>
      <c r="V1313" s="131"/>
      <c r="W1313" s="131">
        <f>SUMIFS($F$3:F1313,$D$3:D1313,D1313,$C$3:C1313,"Buy")+SUMIFS($F$3:F1313,$D$3:D1313,D1313,$C$3:C1313,"Coin Deposit",$E$3:E1313,"&lt;&gt;")</f>
        <v>0</v>
      </c>
      <c r="X1313" s="131">
        <f t="shared" si="222"/>
        <v>0</v>
      </c>
      <c r="Y1313" s="131">
        <f>IF($D1313=Y$1,SUMIFS($H$3:$H1313,$G$3:$G1313,Y$1,$C$3:$C1313,"Sell"),0)</f>
        <v>0</v>
      </c>
      <c r="Z1313" s="131">
        <f t="shared" si="223"/>
        <v>0</v>
      </c>
      <c r="AA1313" s="131">
        <f>IF($D1313=AA$1,SUMIFS($H$3:$H1313,$G$3:$G1313,AA$1,$C$3:$C1313,"Sell"),0)</f>
        <v>0</v>
      </c>
      <c r="AB1313" s="131">
        <f t="shared" si="224"/>
        <v>0</v>
      </c>
      <c r="AC1313" s="131">
        <f>SUMIFS('Deductions and Deposits'!$H:$H,'Deductions and Deposits'!$G:$G,D1313,'Deductions and Deposits'!$F:$F,"&lt;="&amp;B1313)+SUMIFS($F$3:F1313,$D$3:D1313,D1313,$C$3:C1313,"Coin Deposit",$E$3:E1313,"")</f>
        <v>0</v>
      </c>
      <c r="AD1313" s="131">
        <f>SUMIFS('Deductions and Deposits'!$D:$D,'Deductions and Deposits'!$C:$C,D1313)+SUMIFS($F:$F,$D:$D,D1313,$C:$C,"Coin Deduction")</f>
        <v>0</v>
      </c>
      <c r="AE1313" s="131">
        <f>Table5[[#This Row],[Column4]]+Table5[[#This Row],[Column14]]+Table5[[#This Row],[Column19]]+Table5[[#This Row],[Column12]]</f>
        <v>0</v>
      </c>
      <c r="AF1313" s="131">
        <f>Table5[[#This Row],[Column5]]+Table5[[#This Row],[Column13]]+Table5[[#This Row],[Column21]]+Table5[[#This Row],[Column18]]</f>
        <v>0</v>
      </c>
      <c r="AG1313" s="131">
        <f t="shared" si="225"/>
        <v>0</v>
      </c>
      <c r="AH1313" s="131">
        <f t="shared" si="226"/>
        <v>0</v>
      </c>
      <c r="AI1313" s="131">
        <f>Table5[[#This Row],[Column17]]-Table5[[#This Row],[Column20]]</f>
        <v>0</v>
      </c>
      <c r="AJ1313" s="131">
        <f t="shared" si="227"/>
        <v>0</v>
      </c>
      <c r="AK1313" s="131">
        <f t="shared" si="231"/>
        <v>0</v>
      </c>
      <c r="AL1313" s="131">
        <f t="shared" si="228"/>
        <v>0</v>
      </c>
      <c r="AM1313" s="131" t="str">
        <f t="shared" si="229"/>
        <v/>
      </c>
      <c r="AN1313" s="131" t="str">
        <f t="shared" ca="1" si="230"/>
        <v/>
      </c>
    </row>
    <row r="1314" spans="1:40" ht="20.25" customHeight="1" x14ac:dyDescent="0.3">
      <c r="A1314" s="127"/>
      <c r="B1314" s="164"/>
      <c r="C1314" s="139"/>
      <c r="D1314" s="140"/>
      <c r="E1314" s="139"/>
      <c r="F1314" s="139"/>
      <c r="G1314" s="140"/>
      <c r="H1314" s="139"/>
      <c r="I1314" s="129"/>
      <c r="L1314" s="128"/>
      <c r="M1314" s="128"/>
      <c r="N1314" s="128"/>
      <c r="O1314" s="128"/>
      <c r="P1314" s="128"/>
      <c r="Q1314" s="128"/>
      <c r="R1314" s="128"/>
      <c r="S1314" s="128"/>
      <c r="T1314" s="120">
        <f t="shared" si="221"/>
        <v>0</v>
      </c>
      <c r="U1314" s="131"/>
      <c r="V1314" s="131"/>
      <c r="W1314" s="131">
        <f>SUMIFS($F$3:F1314,$D$3:D1314,D1314,$C$3:C1314,"Buy")+SUMIFS($F$3:F1314,$D$3:D1314,D1314,$C$3:C1314,"Coin Deposit",$E$3:E1314,"&lt;&gt;")</f>
        <v>0</v>
      </c>
      <c r="X1314" s="131">
        <f t="shared" si="222"/>
        <v>0</v>
      </c>
      <c r="Y1314" s="131">
        <f>IF($D1314=Y$1,SUMIFS($H$3:$H1314,$G$3:$G1314,Y$1,$C$3:$C1314,"Sell"),0)</f>
        <v>0</v>
      </c>
      <c r="Z1314" s="131">
        <f t="shared" si="223"/>
        <v>0</v>
      </c>
      <c r="AA1314" s="131">
        <f>IF($D1314=AA$1,SUMIFS($H$3:$H1314,$G$3:$G1314,AA$1,$C$3:$C1314,"Sell"),0)</f>
        <v>0</v>
      </c>
      <c r="AB1314" s="131">
        <f t="shared" si="224"/>
        <v>0</v>
      </c>
      <c r="AC1314" s="131">
        <f>SUMIFS('Deductions and Deposits'!$H:$H,'Deductions and Deposits'!$G:$G,D1314,'Deductions and Deposits'!$F:$F,"&lt;="&amp;B1314)+SUMIFS($F$3:F1314,$D$3:D1314,D1314,$C$3:C1314,"Coin Deposit",$E$3:E1314,"")</f>
        <v>0</v>
      </c>
      <c r="AD1314" s="131">
        <f>SUMIFS('Deductions and Deposits'!$D:$D,'Deductions and Deposits'!$C:$C,D1314)+SUMIFS($F:$F,$D:$D,D1314,$C:$C,"Coin Deduction")</f>
        <v>0</v>
      </c>
      <c r="AE1314" s="131">
        <f>Table5[[#This Row],[Column4]]+Table5[[#This Row],[Column14]]+Table5[[#This Row],[Column19]]+Table5[[#This Row],[Column12]]</f>
        <v>0</v>
      </c>
      <c r="AF1314" s="131">
        <f>Table5[[#This Row],[Column5]]+Table5[[#This Row],[Column13]]+Table5[[#This Row],[Column21]]+Table5[[#This Row],[Column18]]</f>
        <v>0</v>
      </c>
      <c r="AG1314" s="131">
        <f t="shared" si="225"/>
        <v>0</v>
      </c>
      <c r="AH1314" s="131">
        <f t="shared" si="226"/>
        <v>0</v>
      </c>
      <c r="AI1314" s="131">
        <f>Table5[[#This Row],[Column17]]-Table5[[#This Row],[Column20]]</f>
        <v>0</v>
      </c>
      <c r="AJ1314" s="131">
        <f t="shared" si="227"/>
        <v>0</v>
      </c>
      <c r="AK1314" s="131">
        <f t="shared" si="231"/>
        <v>0</v>
      </c>
      <c r="AL1314" s="131">
        <f t="shared" si="228"/>
        <v>0</v>
      </c>
      <c r="AM1314" s="131" t="str">
        <f t="shared" si="229"/>
        <v/>
      </c>
      <c r="AN1314" s="131" t="str">
        <f t="shared" ca="1" si="230"/>
        <v/>
      </c>
    </row>
    <row r="1315" spans="1:40" ht="20.25" customHeight="1" x14ac:dyDescent="0.3">
      <c r="A1315" s="127"/>
      <c r="B1315" s="164"/>
      <c r="C1315" s="139"/>
      <c r="D1315" s="140"/>
      <c r="E1315" s="139"/>
      <c r="F1315" s="139"/>
      <c r="G1315" s="140"/>
      <c r="H1315" s="139"/>
      <c r="I1315" s="129"/>
      <c r="L1315" s="128"/>
      <c r="M1315" s="128"/>
      <c r="N1315" s="128"/>
      <c r="O1315" s="128"/>
      <c r="P1315" s="128"/>
      <c r="Q1315" s="128"/>
      <c r="R1315" s="128"/>
      <c r="S1315" s="128"/>
      <c r="T1315" s="120">
        <f t="shared" si="221"/>
        <v>0</v>
      </c>
      <c r="U1315" s="131"/>
      <c r="V1315" s="131"/>
      <c r="W1315" s="131">
        <f>SUMIFS($F$3:F1315,$D$3:D1315,D1315,$C$3:C1315,"Buy")+SUMIFS($F$3:F1315,$D$3:D1315,D1315,$C$3:C1315,"Coin Deposit",$E$3:E1315,"&lt;&gt;")</f>
        <v>0</v>
      </c>
      <c r="X1315" s="131">
        <f t="shared" si="222"/>
        <v>0</v>
      </c>
      <c r="Y1315" s="131">
        <f>IF($D1315=Y$1,SUMIFS($H$3:$H1315,$G$3:$G1315,Y$1,$C$3:$C1315,"Sell"),0)</f>
        <v>0</v>
      </c>
      <c r="Z1315" s="131">
        <f t="shared" si="223"/>
        <v>0</v>
      </c>
      <c r="AA1315" s="131">
        <f>IF($D1315=AA$1,SUMIFS($H$3:$H1315,$G$3:$G1315,AA$1,$C$3:$C1315,"Sell"),0)</f>
        <v>0</v>
      </c>
      <c r="AB1315" s="131">
        <f t="shared" si="224"/>
        <v>0</v>
      </c>
      <c r="AC1315" s="131">
        <f>SUMIFS('Deductions and Deposits'!$H:$H,'Deductions and Deposits'!$G:$G,D1315,'Deductions and Deposits'!$F:$F,"&lt;="&amp;B1315)+SUMIFS($F$3:F1315,$D$3:D1315,D1315,$C$3:C1315,"Coin Deposit",$E$3:E1315,"")</f>
        <v>0</v>
      </c>
      <c r="AD1315" s="131">
        <f>SUMIFS('Deductions and Deposits'!$D:$D,'Deductions and Deposits'!$C:$C,D1315)+SUMIFS($F:$F,$D:$D,D1315,$C:$C,"Coin Deduction")</f>
        <v>0</v>
      </c>
      <c r="AE1315" s="131">
        <f>Table5[[#This Row],[Column4]]+Table5[[#This Row],[Column14]]+Table5[[#This Row],[Column19]]+Table5[[#This Row],[Column12]]</f>
        <v>0</v>
      </c>
      <c r="AF1315" s="131">
        <f>Table5[[#This Row],[Column5]]+Table5[[#This Row],[Column13]]+Table5[[#This Row],[Column21]]+Table5[[#This Row],[Column18]]</f>
        <v>0</v>
      </c>
      <c r="AG1315" s="131">
        <f t="shared" si="225"/>
        <v>0</v>
      </c>
      <c r="AH1315" s="131">
        <f t="shared" si="226"/>
        <v>0</v>
      </c>
      <c r="AI1315" s="131">
        <f>Table5[[#This Row],[Column17]]-Table5[[#This Row],[Column20]]</f>
        <v>0</v>
      </c>
      <c r="AJ1315" s="131">
        <f t="shared" si="227"/>
        <v>0</v>
      </c>
      <c r="AK1315" s="131">
        <f t="shared" si="231"/>
        <v>0</v>
      </c>
      <c r="AL1315" s="131">
        <f t="shared" si="228"/>
        <v>0</v>
      </c>
      <c r="AM1315" s="131" t="str">
        <f t="shared" si="229"/>
        <v/>
      </c>
      <c r="AN1315" s="131" t="str">
        <f t="shared" ca="1" si="230"/>
        <v/>
      </c>
    </row>
    <row r="1316" spans="1:40" ht="20.25" customHeight="1" x14ac:dyDescent="0.3">
      <c r="A1316" s="127"/>
      <c r="B1316" s="164"/>
      <c r="C1316" s="139"/>
      <c r="D1316" s="140"/>
      <c r="E1316" s="139"/>
      <c r="F1316" s="139"/>
      <c r="G1316" s="140"/>
      <c r="H1316" s="139"/>
      <c r="I1316" s="129"/>
      <c r="L1316" s="128"/>
      <c r="M1316" s="128"/>
      <c r="N1316" s="128"/>
      <c r="O1316" s="128"/>
      <c r="P1316" s="128"/>
      <c r="Q1316" s="128"/>
      <c r="R1316" s="128"/>
      <c r="S1316" s="128"/>
      <c r="T1316" s="120">
        <f t="shared" si="221"/>
        <v>0</v>
      </c>
      <c r="U1316" s="131"/>
      <c r="V1316" s="131"/>
      <c r="W1316" s="131">
        <f>SUMIFS($F$3:F1316,$D$3:D1316,D1316,$C$3:C1316,"Buy")+SUMIFS($F$3:F1316,$D$3:D1316,D1316,$C$3:C1316,"Coin Deposit",$E$3:E1316,"&lt;&gt;")</f>
        <v>0</v>
      </c>
      <c r="X1316" s="131">
        <f t="shared" si="222"/>
        <v>0</v>
      </c>
      <c r="Y1316" s="131">
        <f>IF($D1316=Y$1,SUMIFS($H$3:$H1316,$G$3:$G1316,Y$1,$C$3:$C1316,"Sell"),0)</f>
        <v>0</v>
      </c>
      <c r="Z1316" s="131">
        <f t="shared" si="223"/>
        <v>0</v>
      </c>
      <c r="AA1316" s="131">
        <f>IF($D1316=AA$1,SUMIFS($H$3:$H1316,$G$3:$G1316,AA$1,$C$3:$C1316,"Sell"),0)</f>
        <v>0</v>
      </c>
      <c r="AB1316" s="131">
        <f t="shared" si="224"/>
        <v>0</v>
      </c>
      <c r="AC1316" s="131">
        <f>SUMIFS('Deductions and Deposits'!$H:$H,'Deductions and Deposits'!$G:$G,D1316,'Deductions and Deposits'!$F:$F,"&lt;="&amp;B1316)+SUMIFS($F$3:F1316,$D$3:D1316,D1316,$C$3:C1316,"Coin Deposit",$E$3:E1316,"")</f>
        <v>0</v>
      </c>
      <c r="AD1316" s="131">
        <f>SUMIFS('Deductions and Deposits'!$D:$D,'Deductions and Deposits'!$C:$C,D1316)+SUMIFS($F:$F,$D:$D,D1316,$C:$C,"Coin Deduction")</f>
        <v>0</v>
      </c>
      <c r="AE1316" s="131">
        <f>Table5[[#This Row],[Column4]]+Table5[[#This Row],[Column14]]+Table5[[#This Row],[Column19]]+Table5[[#This Row],[Column12]]</f>
        <v>0</v>
      </c>
      <c r="AF1316" s="131">
        <f>Table5[[#This Row],[Column5]]+Table5[[#This Row],[Column13]]+Table5[[#This Row],[Column21]]+Table5[[#This Row],[Column18]]</f>
        <v>0</v>
      </c>
      <c r="AG1316" s="131">
        <f t="shared" si="225"/>
        <v>0</v>
      </c>
      <c r="AH1316" s="131">
        <f t="shared" si="226"/>
        <v>0</v>
      </c>
      <c r="AI1316" s="131">
        <f>Table5[[#This Row],[Column17]]-Table5[[#This Row],[Column20]]</f>
        <v>0</v>
      </c>
      <c r="AJ1316" s="131">
        <f t="shared" si="227"/>
        <v>0</v>
      </c>
      <c r="AK1316" s="131">
        <f t="shared" si="231"/>
        <v>0</v>
      </c>
      <c r="AL1316" s="131">
        <f t="shared" si="228"/>
        <v>0</v>
      </c>
      <c r="AM1316" s="131" t="str">
        <f t="shared" si="229"/>
        <v/>
      </c>
      <c r="AN1316" s="131" t="str">
        <f t="shared" ca="1" si="230"/>
        <v/>
      </c>
    </row>
    <row r="1317" spans="1:40" ht="20.25" customHeight="1" x14ac:dyDescent="0.3">
      <c r="A1317" s="127"/>
      <c r="B1317" s="164"/>
      <c r="C1317" s="139"/>
      <c r="D1317" s="140"/>
      <c r="E1317" s="139"/>
      <c r="F1317" s="139"/>
      <c r="G1317" s="140"/>
      <c r="H1317" s="139"/>
      <c r="I1317" s="129"/>
      <c r="L1317" s="128"/>
      <c r="M1317" s="128"/>
      <c r="N1317" s="128"/>
      <c r="O1317" s="128"/>
      <c r="P1317" s="128"/>
      <c r="Q1317" s="128"/>
      <c r="R1317" s="128"/>
      <c r="S1317" s="128"/>
      <c r="T1317" s="120">
        <f t="shared" si="221"/>
        <v>0</v>
      </c>
      <c r="U1317" s="131"/>
      <c r="V1317" s="131"/>
      <c r="W1317" s="131">
        <f>SUMIFS($F$3:F1317,$D$3:D1317,D1317,$C$3:C1317,"Buy")+SUMIFS($F$3:F1317,$D$3:D1317,D1317,$C$3:C1317,"Coin Deposit",$E$3:E1317,"&lt;&gt;")</f>
        <v>0</v>
      </c>
      <c r="X1317" s="131">
        <f t="shared" si="222"/>
        <v>0</v>
      </c>
      <c r="Y1317" s="131">
        <f>IF($D1317=Y$1,SUMIFS($H$3:$H1317,$G$3:$G1317,Y$1,$C$3:$C1317,"Sell"),0)</f>
        <v>0</v>
      </c>
      <c r="Z1317" s="131">
        <f t="shared" si="223"/>
        <v>0</v>
      </c>
      <c r="AA1317" s="131">
        <f>IF($D1317=AA$1,SUMIFS($H$3:$H1317,$G$3:$G1317,AA$1,$C$3:$C1317,"Sell"),0)</f>
        <v>0</v>
      </c>
      <c r="AB1317" s="131">
        <f t="shared" si="224"/>
        <v>0</v>
      </c>
      <c r="AC1317" s="131">
        <f>SUMIFS('Deductions and Deposits'!$H:$H,'Deductions and Deposits'!$G:$G,D1317,'Deductions and Deposits'!$F:$F,"&lt;="&amp;B1317)+SUMIFS($F$3:F1317,$D$3:D1317,D1317,$C$3:C1317,"Coin Deposit",$E$3:E1317,"")</f>
        <v>0</v>
      </c>
      <c r="AD1317" s="131">
        <f>SUMIFS('Deductions and Deposits'!$D:$D,'Deductions and Deposits'!$C:$C,D1317)+SUMIFS($F:$F,$D:$D,D1317,$C:$C,"Coin Deduction")</f>
        <v>0</v>
      </c>
      <c r="AE1317" s="131">
        <f>Table5[[#This Row],[Column4]]+Table5[[#This Row],[Column14]]+Table5[[#This Row],[Column19]]+Table5[[#This Row],[Column12]]</f>
        <v>0</v>
      </c>
      <c r="AF1317" s="131">
        <f>Table5[[#This Row],[Column5]]+Table5[[#This Row],[Column13]]+Table5[[#This Row],[Column21]]+Table5[[#This Row],[Column18]]</f>
        <v>0</v>
      </c>
      <c r="AG1317" s="131">
        <f t="shared" si="225"/>
        <v>0</v>
      </c>
      <c r="AH1317" s="131">
        <f t="shared" si="226"/>
        <v>0</v>
      </c>
      <c r="AI1317" s="131">
        <f>Table5[[#This Row],[Column17]]-Table5[[#This Row],[Column20]]</f>
        <v>0</v>
      </c>
      <c r="AJ1317" s="131">
        <f t="shared" si="227"/>
        <v>0</v>
      </c>
      <c r="AK1317" s="131">
        <f t="shared" si="231"/>
        <v>0</v>
      </c>
      <c r="AL1317" s="131">
        <f t="shared" si="228"/>
        <v>0</v>
      </c>
      <c r="AM1317" s="131" t="str">
        <f t="shared" si="229"/>
        <v/>
      </c>
      <c r="AN1317" s="131" t="str">
        <f t="shared" ca="1" si="230"/>
        <v/>
      </c>
    </row>
    <row r="1318" spans="1:40" ht="20.25" customHeight="1" x14ac:dyDescent="0.3">
      <c r="A1318" s="127"/>
      <c r="B1318" s="164"/>
      <c r="C1318" s="139"/>
      <c r="D1318" s="140"/>
      <c r="E1318" s="139"/>
      <c r="F1318" s="139"/>
      <c r="G1318" s="140"/>
      <c r="H1318" s="139"/>
      <c r="I1318" s="129"/>
      <c r="L1318" s="128"/>
      <c r="M1318" s="128"/>
      <c r="N1318" s="128"/>
      <c r="O1318" s="128"/>
      <c r="P1318" s="128"/>
      <c r="Q1318" s="128"/>
      <c r="R1318" s="128"/>
      <c r="S1318" s="128"/>
      <c r="T1318" s="120">
        <f t="shared" si="221"/>
        <v>0</v>
      </c>
      <c r="U1318" s="131"/>
      <c r="V1318" s="131"/>
      <c r="W1318" s="131">
        <f>SUMIFS($F$3:F1318,$D$3:D1318,D1318,$C$3:C1318,"Buy")+SUMIFS($F$3:F1318,$D$3:D1318,D1318,$C$3:C1318,"Coin Deposit",$E$3:E1318,"&lt;&gt;")</f>
        <v>0</v>
      </c>
      <c r="X1318" s="131">
        <f t="shared" si="222"/>
        <v>0</v>
      </c>
      <c r="Y1318" s="131">
        <f>IF($D1318=Y$1,SUMIFS($H$3:$H1318,$G$3:$G1318,Y$1,$C$3:$C1318,"Sell"),0)</f>
        <v>0</v>
      </c>
      <c r="Z1318" s="131">
        <f t="shared" si="223"/>
        <v>0</v>
      </c>
      <c r="AA1318" s="131">
        <f>IF($D1318=AA$1,SUMIFS($H$3:$H1318,$G$3:$G1318,AA$1,$C$3:$C1318,"Sell"),0)</f>
        <v>0</v>
      </c>
      <c r="AB1318" s="131">
        <f t="shared" si="224"/>
        <v>0</v>
      </c>
      <c r="AC1318" s="131">
        <f>SUMIFS('Deductions and Deposits'!$H:$H,'Deductions and Deposits'!$G:$G,D1318,'Deductions and Deposits'!$F:$F,"&lt;="&amp;B1318)+SUMIFS($F$3:F1318,$D$3:D1318,D1318,$C$3:C1318,"Coin Deposit",$E$3:E1318,"")</f>
        <v>0</v>
      </c>
      <c r="AD1318" s="131">
        <f>SUMIFS('Deductions and Deposits'!$D:$D,'Deductions and Deposits'!$C:$C,D1318)+SUMIFS($F:$F,$D:$D,D1318,$C:$C,"Coin Deduction")</f>
        <v>0</v>
      </c>
      <c r="AE1318" s="131">
        <f>Table5[[#This Row],[Column4]]+Table5[[#This Row],[Column14]]+Table5[[#This Row],[Column19]]+Table5[[#This Row],[Column12]]</f>
        <v>0</v>
      </c>
      <c r="AF1318" s="131">
        <f>Table5[[#This Row],[Column5]]+Table5[[#This Row],[Column13]]+Table5[[#This Row],[Column21]]+Table5[[#This Row],[Column18]]</f>
        <v>0</v>
      </c>
      <c r="AG1318" s="131">
        <f t="shared" si="225"/>
        <v>0</v>
      </c>
      <c r="AH1318" s="131">
        <f t="shared" si="226"/>
        <v>0</v>
      </c>
      <c r="AI1318" s="131">
        <f>Table5[[#This Row],[Column17]]-Table5[[#This Row],[Column20]]</f>
        <v>0</v>
      </c>
      <c r="AJ1318" s="131">
        <f t="shared" si="227"/>
        <v>0</v>
      </c>
      <c r="AK1318" s="131">
        <f t="shared" si="231"/>
        <v>0</v>
      </c>
      <c r="AL1318" s="131">
        <f t="shared" si="228"/>
        <v>0</v>
      </c>
      <c r="AM1318" s="131" t="str">
        <f t="shared" si="229"/>
        <v/>
      </c>
      <c r="AN1318" s="131" t="str">
        <f t="shared" ca="1" si="230"/>
        <v/>
      </c>
    </row>
    <row r="1319" spans="1:40" ht="20.25" customHeight="1" x14ac:dyDescent="0.3">
      <c r="A1319" s="127"/>
      <c r="B1319" s="164"/>
      <c r="C1319" s="139"/>
      <c r="D1319" s="140"/>
      <c r="E1319" s="139"/>
      <c r="F1319" s="139"/>
      <c r="G1319" s="140"/>
      <c r="H1319" s="139"/>
      <c r="I1319" s="129"/>
      <c r="L1319" s="128"/>
      <c r="M1319" s="128"/>
      <c r="N1319" s="128"/>
      <c r="O1319" s="128"/>
      <c r="P1319" s="128"/>
      <c r="Q1319" s="128"/>
      <c r="R1319" s="128"/>
      <c r="S1319" s="128"/>
      <c r="T1319" s="120">
        <f t="shared" si="221"/>
        <v>0</v>
      </c>
      <c r="U1319" s="131"/>
      <c r="V1319" s="131"/>
      <c r="W1319" s="131">
        <f>SUMIFS($F$3:F1319,$D$3:D1319,D1319,$C$3:C1319,"Buy")+SUMIFS($F$3:F1319,$D$3:D1319,D1319,$C$3:C1319,"Coin Deposit",$E$3:E1319,"&lt;&gt;")</f>
        <v>0</v>
      </c>
      <c r="X1319" s="131">
        <f t="shared" si="222"/>
        <v>0</v>
      </c>
      <c r="Y1319" s="131">
        <f>IF($D1319=Y$1,SUMIFS($H$3:$H1319,$G$3:$G1319,Y$1,$C$3:$C1319,"Sell"),0)</f>
        <v>0</v>
      </c>
      <c r="Z1319" s="131">
        <f t="shared" si="223"/>
        <v>0</v>
      </c>
      <c r="AA1319" s="131">
        <f>IF($D1319=AA$1,SUMIFS($H$3:$H1319,$G$3:$G1319,AA$1,$C$3:$C1319,"Sell"),0)</f>
        <v>0</v>
      </c>
      <c r="AB1319" s="131">
        <f t="shared" si="224"/>
        <v>0</v>
      </c>
      <c r="AC1319" s="131">
        <f>SUMIFS('Deductions and Deposits'!$H:$H,'Deductions and Deposits'!$G:$G,D1319,'Deductions and Deposits'!$F:$F,"&lt;="&amp;B1319)+SUMIFS($F$3:F1319,$D$3:D1319,D1319,$C$3:C1319,"Coin Deposit",$E$3:E1319,"")</f>
        <v>0</v>
      </c>
      <c r="AD1319" s="131">
        <f>SUMIFS('Deductions and Deposits'!$D:$D,'Deductions and Deposits'!$C:$C,D1319)+SUMIFS($F:$F,$D:$D,D1319,$C:$C,"Coin Deduction")</f>
        <v>0</v>
      </c>
      <c r="AE1319" s="131">
        <f>Table5[[#This Row],[Column4]]+Table5[[#This Row],[Column14]]+Table5[[#This Row],[Column19]]+Table5[[#This Row],[Column12]]</f>
        <v>0</v>
      </c>
      <c r="AF1319" s="131">
        <f>Table5[[#This Row],[Column5]]+Table5[[#This Row],[Column13]]+Table5[[#This Row],[Column21]]+Table5[[#This Row],[Column18]]</f>
        <v>0</v>
      </c>
      <c r="AG1319" s="131">
        <f t="shared" si="225"/>
        <v>0</v>
      </c>
      <c r="AH1319" s="131">
        <f t="shared" si="226"/>
        <v>0</v>
      </c>
      <c r="AI1319" s="131">
        <f>Table5[[#This Row],[Column17]]-Table5[[#This Row],[Column20]]</f>
        <v>0</v>
      </c>
      <c r="AJ1319" s="131">
        <f t="shared" si="227"/>
        <v>0</v>
      </c>
      <c r="AK1319" s="131">
        <f t="shared" si="231"/>
        <v>0</v>
      </c>
      <c r="AL1319" s="131">
        <f t="shared" si="228"/>
        <v>0</v>
      </c>
      <c r="AM1319" s="131" t="str">
        <f t="shared" si="229"/>
        <v/>
      </c>
      <c r="AN1319" s="131" t="str">
        <f t="shared" ca="1" si="230"/>
        <v/>
      </c>
    </row>
    <row r="1320" spans="1:40" ht="20.25" customHeight="1" x14ac:dyDescent="0.3">
      <c r="A1320" s="127"/>
      <c r="B1320" s="164"/>
      <c r="C1320" s="139"/>
      <c r="D1320" s="140"/>
      <c r="E1320" s="139"/>
      <c r="F1320" s="139"/>
      <c r="G1320" s="140"/>
      <c r="H1320" s="139"/>
      <c r="I1320" s="129"/>
      <c r="L1320" s="128"/>
      <c r="M1320" s="128"/>
      <c r="N1320" s="128"/>
      <c r="O1320" s="128"/>
      <c r="P1320" s="128"/>
      <c r="Q1320" s="128"/>
      <c r="R1320" s="128"/>
      <c r="S1320" s="128"/>
      <c r="T1320" s="120">
        <f t="shared" si="221"/>
        <v>0</v>
      </c>
      <c r="U1320" s="131"/>
      <c r="V1320" s="131"/>
      <c r="W1320" s="131">
        <f>SUMIFS($F$3:F1320,$D$3:D1320,D1320,$C$3:C1320,"Buy")+SUMIFS($F$3:F1320,$D$3:D1320,D1320,$C$3:C1320,"Coin Deposit",$E$3:E1320,"&lt;&gt;")</f>
        <v>0</v>
      </c>
      <c r="X1320" s="131">
        <f t="shared" si="222"/>
        <v>0</v>
      </c>
      <c r="Y1320" s="131">
        <f>IF($D1320=Y$1,SUMIFS($H$3:$H1320,$G$3:$G1320,Y$1,$C$3:$C1320,"Sell"),0)</f>
        <v>0</v>
      </c>
      <c r="Z1320" s="131">
        <f t="shared" si="223"/>
        <v>0</v>
      </c>
      <c r="AA1320" s="131">
        <f>IF($D1320=AA$1,SUMIFS($H$3:$H1320,$G$3:$G1320,AA$1,$C$3:$C1320,"Sell"),0)</f>
        <v>0</v>
      </c>
      <c r="AB1320" s="131">
        <f t="shared" si="224"/>
        <v>0</v>
      </c>
      <c r="AC1320" s="131">
        <f>SUMIFS('Deductions and Deposits'!$H:$H,'Deductions and Deposits'!$G:$G,D1320,'Deductions and Deposits'!$F:$F,"&lt;="&amp;B1320)+SUMIFS($F$3:F1320,$D$3:D1320,D1320,$C$3:C1320,"Coin Deposit",$E$3:E1320,"")</f>
        <v>0</v>
      </c>
      <c r="AD1320" s="131">
        <f>SUMIFS('Deductions and Deposits'!$D:$D,'Deductions and Deposits'!$C:$C,D1320)+SUMIFS($F:$F,$D:$D,D1320,$C:$C,"Coin Deduction")</f>
        <v>0</v>
      </c>
      <c r="AE1320" s="131">
        <f>Table5[[#This Row],[Column4]]+Table5[[#This Row],[Column14]]+Table5[[#This Row],[Column19]]+Table5[[#This Row],[Column12]]</f>
        <v>0</v>
      </c>
      <c r="AF1320" s="131">
        <f>Table5[[#This Row],[Column5]]+Table5[[#This Row],[Column13]]+Table5[[#This Row],[Column21]]+Table5[[#This Row],[Column18]]</f>
        <v>0</v>
      </c>
      <c r="AG1320" s="131">
        <f t="shared" si="225"/>
        <v>0</v>
      </c>
      <c r="AH1320" s="131">
        <f t="shared" si="226"/>
        <v>0</v>
      </c>
      <c r="AI1320" s="131">
        <f>Table5[[#This Row],[Column17]]-Table5[[#This Row],[Column20]]</f>
        <v>0</v>
      </c>
      <c r="AJ1320" s="131">
        <f t="shared" si="227"/>
        <v>0</v>
      </c>
      <c r="AK1320" s="131">
        <f t="shared" si="231"/>
        <v>0</v>
      </c>
      <c r="AL1320" s="131">
        <f t="shared" si="228"/>
        <v>0</v>
      </c>
      <c r="AM1320" s="131" t="str">
        <f t="shared" si="229"/>
        <v/>
      </c>
      <c r="AN1320" s="131" t="str">
        <f t="shared" ca="1" si="230"/>
        <v/>
      </c>
    </row>
    <row r="1321" spans="1:40" ht="20.25" customHeight="1" x14ac:dyDescent="0.3">
      <c r="A1321" s="127"/>
      <c r="B1321" s="164"/>
      <c r="C1321" s="139"/>
      <c r="D1321" s="140"/>
      <c r="E1321" s="139"/>
      <c r="F1321" s="139"/>
      <c r="G1321" s="140"/>
      <c r="H1321" s="139"/>
      <c r="I1321" s="129"/>
      <c r="L1321" s="128"/>
      <c r="M1321" s="128"/>
      <c r="N1321" s="128"/>
      <c r="O1321" s="128"/>
      <c r="P1321" s="128"/>
      <c r="Q1321" s="128"/>
      <c r="R1321" s="128"/>
      <c r="S1321" s="128"/>
      <c r="T1321" s="120">
        <f t="shared" si="221"/>
        <v>0</v>
      </c>
      <c r="U1321" s="131"/>
      <c r="V1321" s="131"/>
      <c r="W1321" s="131">
        <f>SUMIFS($F$3:F1321,$D$3:D1321,D1321,$C$3:C1321,"Buy")+SUMIFS($F$3:F1321,$D$3:D1321,D1321,$C$3:C1321,"Coin Deposit",$E$3:E1321,"&lt;&gt;")</f>
        <v>0</v>
      </c>
      <c r="X1321" s="131">
        <f t="shared" si="222"/>
        <v>0</v>
      </c>
      <c r="Y1321" s="131">
        <f>IF($D1321=Y$1,SUMIFS($H$3:$H1321,$G$3:$G1321,Y$1,$C$3:$C1321,"Sell"),0)</f>
        <v>0</v>
      </c>
      <c r="Z1321" s="131">
        <f t="shared" si="223"/>
        <v>0</v>
      </c>
      <c r="AA1321" s="131">
        <f>IF($D1321=AA$1,SUMIFS($H$3:$H1321,$G$3:$G1321,AA$1,$C$3:$C1321,"Sell"),0)</f>
        <v>0</v>
      </c>
      <c r="AB1321" s="131">
        <f t="shared" si="224"/>
        <v>0</v>
      </c>
      <c r="AC1321" s="131">
        <f>SUMIFS('Deductions and Deposits'!$H:$H,'Deductions and Deposits'!$G:$G,D1321,'Deductions and Deposits'!$F:$F,"&lt;="&amp;B1321)+SUMIFS($F$3:F1321,$D$3:D1321,D1321,$C$3:C1321,"Coin Deposit",$E$3:E1321,"")</f>
        <v>0</v>
      </c>
      <c r="AD1321" s="131">
        <f>SUMIFS('Deductions and Deposits'!$D:$D,'Deductions and Deposits'!$C:$C,D1321)+SUMIFS($F:$F,$D:$D,D1321,$C:$C,"Coin Deduction")</f>
        <v>0</v>
      </c>
      <c r="AE1321" s="131">
        <f>Table5[[#This Row],[Column4]]+Table5[[#This Row],[Column14]]+Table5[[#This Row],[Column19]]+Table5[[#This Row],[Column12]]</f>
        <v>0</v>
      </c>
      <c r="AF1321" s="131">
        <f>Table5[[#This Row],[Column5]]+Table5[[#This Row],[Column13]]+Table5[[#This Row],[Column21]]+Table5[[#This Row],[Column18]]</f>
        <v>0</v>
      </c>
      <c r="AG1321" s="131">
        <f t="shared" si="225"/>
        <v>0</v>
      </c>
      <c r="AH1321" s="131">
        <f t="shared" si="226"/>
        <v>0</v>
      </c>
      <c r="AI1321" s="131">
        <f>Table5[[#This Row],[Column17]]-Table5[[#This Row],[Column20]]</f>
        <v>0</v>
      </c>
      <c r="AJ1321" s="131">
        <f t="shared" si="227"/>
        <v>0</v>
      </c>
      <c r="AK1321" s="131">
        <f t="shared" si="231"/>
        <v>0</v>
      </c>
      <c r="AL1321" s="131">
        <f t="shared" si="228"/>
        <v>0</v>
      </c>
      <c r="AM1321" s="131" t="str">
        <f t="shared" si="229"/>
        <v/>
      </c>
      <c r="AN1321" s="131" t="str">
        <f t="shared" ca="1" si="230"/>
        <v/>
      </c>
    </row>
    <row r="1322" spans="1:40" ht="20.25" customHeight="1" x14ac:dyDescent="0.3">
      <c r="A1322" s="127"/>
      <c r="B1322" s="164"/>
      <c r="C1322" s="139"/>
      <c r="D1322" s="140"/>
      <c r="E1322" s="139"/>
      <c r="F1322" s="139"/>
      <c r="G1322" s="140"/>
      <c r="H1322" s="139"/>
      <c r="I1322" s="129"/>
      <c r="L1322" s="128"/>
      <c r="M1322" s="128"/>
      <c r="N1322" s="128"/>
      <c r="O1322" s="128"/>
      <c r="P1322" s="128"/>
      <c r="Q1322" s="128"/>
      <c r="R1322" s="128"/>
      <c r="S1322" s="128"/>
      <c r="T1322" s="120">
        <f t="shared" si="221"/>
        <v>0</v>
      </c>
      <c r="U1322" s="131"/>
      <c r="V1322" s="131"/>
      <c r="W1322" s="131">
        <f>SUMIFS($F$3:F1322,$D$3:D1322,D1322,$C$3:C1322,"Buy")+SUMIFS($F$3:F1322,$D$3:D1322,D1322,$C$3:C1322,"Coin Deposit",$E$3:E1322,"&lt;&gt;")</f>
        <v>0</v>
      </c>
      <c r="X1322" s="131">
        <f t="shared" si="222"/>
        <v>0</v>
      </c>
      <c r="Y1322" s="131">
        <f>IF($D1322=Y$1,SUMIFS($H$3:$H1322,$G$3:$G1322,Y$1,$C$3:$C1322,"Sell"),0)</f>
        <v>0</v>
      </c>
      <c r="Z1322" s="131">
        <f t="shared" si="223"/>
        <v>0</v>
      </c>
      <c r="AA1322" s="131">
        <f>IF($D1322=AA$1,SUMIFS($H$3:$H1322,$G$3:$G1322,AA$1,$C$3:$C1322,"Sell"),0)</f>
        <v>0</v>
      </c>
      <c r="AB1322" s="131">
        <f t="shared" si="224"/>
        <v>0</v>
      </c>
      <c r="AC1322" s="131">
        <f>SUMIFS('Deductions and Deposits'!$H:$H,'Deductions and Deposits'!$G:$G,D1322,'Deductions and Deposits'!$F:$F,"&lt;="&amp;B1322)+SUMIFS($F$3:F1322,$D$3:D1322,D1322,$C$3:C1322,"Coin Deposit",$E$3:E1322,"")</f>
        <v>0</v>
      </c>
      <c r="AD1322" s="131">
        <f>SUMIFS('Deductions and Deposits'!$D:$D,'Deductions and Deposits'!$C:$C,D1322)+SUMIFS($F:$F,$D:$D,D1322,$C:$C,"Coin Deduction")</f>
        <v>0</v>
      </c>
      <c r="AE1322" s="131">
        <f>Table5[[#This Row],[Column4]]+Table5[[#This Row],[Column14]]+Table5[[#This Row],[Column19]]+Table5[[#This Row],[Column12]]</f>
        <v>0</v>
      </c>
      <c r="AF1322" s="131">
        <f>Table5[[#This Row],[Column5]]+Table5[[#This Row],[Column13]]+Table5[[#This Row],[Column21]]+Table5[[#This Row],[Column18]]</f>
        <v>0</v>
      </c>
      <c r="AG1322" s="131">
        <f t="shared" si="225"/>
        <v>0</v>
      </c>
      <c r="AH1322" s="131">
        <f t="shared" si="226"/>
        <v>0</v>
      </c>
      <c r="AI1322" s="131">
        <f>Table5[[#This Row],[Column17]]-Table5[[#This Row],[Column20]]</f>
        <v>0</v>
      </c>
      <c r="AJ1322" s="131">
        <f t="shared" si="227"/>
        <v>0</v>
      </c>
      <c r="AK1322" s="131">
        <f t="shared" si="231"/>
        <v>0</v>
      </c>
      <c r="AL1322" s="131">
        <f t="shared" si="228"/>
        <v>0</v>
      </c>
      <c r="AM1322" s="131" t="str">
        <f t="shared" si="229"/>
        <v/>
      </c>
      <c r="AN1322" s="131" t="str">
        <f t="shared" ca="1" si="230"/>
        <v/>
      </c>
    </row>
    <row r="1323" spans="1:40" ht="20.25" customHeight="1" x14ac:dyDescent="0.3">
      <c r="A1323" s="127"/>
      <c r="B1323" s="164"/>
      <c r="C1323" s="139"/>
      <c r="D1323" s="140"/>
      <c r="E1323" s="139"/>
      <c r="F1323" s="139"/>
      <c r="G1323" s="140"/>
      <c r="H1323" s="139"/>
      <c r="I1323" s="129"/>
      <c r="L1323" s="128"/>
      <c r="M1323" s="128"/>
      <c r="N1323" s="128"/>
      <c r="O1323" s="128"/>
      <c r="P1323" s="128"/>
      <c r="Q1323" s="128"/>
      <c r="R1323" s="128"/>
      <c r="S1323" s="128"/>
      <c r="T1323" s="120">
        <f t="shared" si="221"/>
        <v>0</v>
      </c>
      <c r="U1323" s="131"/>
      <c r="V1323" s="131"/>
      <c r="W1323" s="131">
        <f>SUMIFS($F$3:F1323,$D$3:D1323,D1323,$C$3:C1323,"Buy")+SUMIFS($F$3:F1323,$D$3:D1323,D1323,$C$3:C1323,"Coin Deposit",$E$3:E1323,"&lt;&gt;")</f>
        <v>0</v>
      </c>
      <c r="X1323" s="131">
        <f t="shared" si="222"/>
        <v>0</v>
      </c>
      <c r="Y1323" s="131">
        <f>IF($D1323=Y$1,SUMIFS($H$3:$H1323,$G$3:$G1323,Y$1,$C$3:$C1323,"Sell"),0)</f>
        <v>0</v>
      </c>
      <c r="Z1323" s="131">
        <f t="shared" si="223"/>
        <v>0</v>
      </c>
      <c r="AA1323" s="131">
        <f>IF($D1323=AA$1,SUMIFS($H$3:$H1323,$G$3:$G1323,AA$1,$C$3:$C1323,"Sell"),0)</f>
        <v>0</v>
      </c>
      <c r="AB1323" s="131">
        <f t="shared" si="224"/>
        <v>0</v>
      </c>
      <c r="AC1323" s="131">
        <f>SUMIFS('Deductions and Deposits'!$H:$H,'Deductions and Deposits'!$G:$G,D1323,'Deductions and Deposits'!$F:$F,"&lt;="&amp;B1323)+SUMIFS($F$3:F1323,$D$3:D1323,D1323,$C$3:C1323,"Coin Deposit",$E$3:E1323,"")</f>
        <v>0</v>
      </c>
      <c r="AD1323" s="131">
        <f>SUMIFS('Deductions and Deposits'!$D:$D,'Deductions and Deposits'!$C:$C,D1323)+SUMIFS($F:$F,$D:$D,D1323,$C:$C,"Coin Deduction")</f>
        <v>0</v>
      </c>
      <c r="AE1323" s="131">
        <f>Table5[[#This Row],[Column4]]+Table5[[#This Row],[Column14]]+Table5[[#This Row],[Column19]]+Table5[[#This Row],[Column12]]</f>
        <v>0</v>
      </c>
      <c r="AF1323" s="131">
        <f>Table5[[#This Row],[Column5]]+Table5[[#This Row],[Column13]]+Table5[[#This Row],[Column21]]+Table5[[#This Row],[Column18]]</f>
        <v>0</v>
      </c>
      <c r="AG1323" s="131">
        <f t="shared" si="225"/>
        <v>0</v>
      </c>
      <c r="AH1323" s="131">
        <f t="shared" si="226"/>
        <v>0</v>
      </c>
      <c r="AI1323" s="131">
        <f>Table5[[#This Row],[Column17]]-Table5[[#This Row],[Column20]]</f>
        <v>0</v>
      </c>
      <c r="AJ1323" s="131">
        <f t="shared" si="227"/>
        <v>0</v>
      </c>
      <c r="AK1323" s="131">
        <f t="shared" si="231"/>
        <v>0</v>
      </c>
      <c r="AL1323" s="131">
        <f t="shared" si="228"/>
        <v>0</v>
      </c>
      <c r="AM1323" s="131" t="str">
        <f t="shared" si="229"/>
        <v/>
      </c>
      <c r="AN1323" s="131" t="str">
        <f t="shared" ca="1" si="230"/>
        <v/>
      </c>
    </row>
    <row r="1324" spans="1:40" ht="20.25" customHeight="1" x14ac:dyDescent="0.3">
      <c r="A1324" s="127"/>
      <c r="B1324" s="164"/>
      <c r="C1324" s="139"/>
      <c r="D1324" s="140"/>
      <c r="E1324" s="139"/>
      <c r="F1324" s="139"/>
      <c r="G1324" s="140"/>
      <c r="H1324" s="139"/>
      <c r="I1324" s="129"/>
      <c r="L1324" s="128"/>
      <c r="M1324" s="128"/>
      <c r="N1324" s="128"/>
      <c r="O1324" s="128"/>
      <c r="P1324" s="128"/>
      <c r="Q1324" s="128"/>
      <c r="R1324" s="128"/>
      <c r="S1324" s="128"/>
      <c r="T1324" s="120">
        <f t="shared" si="221"/>
        <v>0</v>
      </c>
      <c r="U1324" s="131"/>
      <c r="V1324" s="131"/>
      <c r="W1324" s="131">
        <f>SUMIFS($F$3:F1324,$D$3:D1324,D1324,$C$3:C1324,"Buy")+SUMIFS($F$3:F1324,$D$3:D1324,D1324,$C$3:C1324,"Coin Deposit",$E$3:E1324,"&lt;&gt;")</f>
        <v>0</v>
      </c>
      <c r="X1324" s="131">
        <f t="shared" si="222"/>
        <v>0</v>
      </c>
      <c r="Y1324" s="131">
        <f>IF($D1324=Y$1,SUMIFS($H$3:$H1324,$G$3:$G1324,Y$1,$C$3:$C1324,"Sell"),0)</f>
        <v>0</v>
      </c>
      <c r="Z1324" s="131">
        <f t="shared" si="223"/>
        <v>0</v>
      </c>
      <c r="AA1324" s="131">
        <f>IF($D1324=AA$1,SUMIFS($H$3:$H1324,$G$3:$G1324,AA$1,$C$3:$C1324,"Sell"),0)</f>
        <v>0</v>
      </c>
      <c r="AB1324" s="131">
        <f t="shared" si="224"/>
        <v>0</v>
      </c>
      <c r="AC1324" s="131">
        <f>SUMIFS('Deductions and Deposits'!$H:$H,'Deductions and Deposits'!$G:$G,D1324,'Deductions and Deposits'!$F:$F,"&lt;="&amp;B1324)+SUMIFS($F$3:F1324,$D$3:D1324,D1324,$C$3:C1324,"Coin Deposit",$E$3:E1324,"")</f>
        <v>0</v>
      </c>
      <c r="AD1324" s="131">
        <f>SUMIFS('Deductions and Deposits'!$D:$D,'Deductions and Deposits'!$C:$C,D1324)+SUMIFS($F:$F,$D:$D,D1324,$C:$C,"Coin Deduction")</f>
        <v>0</v>
      </c>
      <c r="AE1324" s="131">
        <f>Table5[[#This Row],[Column4]]+Table5[[#This Row],[Column14]]+Table5[[#This Row],[Column19]]+Table5[[#This Row],[Column12]]</f>
        <v>0</v>
      </c>
      <c r="AF1324" s="131">
        <f>Table5[[#This Row],[Column5]]+Table5[[#This Row],[Column13]]+Table5[[#This Row],[Column21]]+Table5[[#This Row],[Column18]]</f>
        <v>0</v>
      </c>
      <c r="AG1324" s="131">
        <f t="shared" si="225"/>
        <v>0</v>
      </c>
      <c r="AH1324" s="131">
        <f t="shared" si="226"/>
        <v>0</v>
      </c>
      <c r="AI1324" s="131">
        <f>Table5[[#This Row],[Column17]]-Table5[[#This Row],[Column20]]</f>
        <v>0</v>
      </c>
      <c r="AJ1324" s="131">
        <f t="shared" si="227"/>
        <v>0</v>
      </c>
      <c r="AK1324" s="131">
        <f t="shared" si="231"/>
        <v>0</v>
      </c>
      <c r="AL1324" s="131">
        <f t="shared" si="228"/>
        <v>0</v>
      </c>
      <c r="AM1324" s="131" t="str">
        <f t="shared" si="229"/>
        <v/>
      </c>
      <c r="AN1324" s="131" t="str">
        <f t="shared" ca="1" si="230"/>
        <v/>
      </c>
    </row>
    <row r="1325" spans="1:40" ht="20.25" customHeight="1" x14ac:dyDescent="0.3">
      <c r="A1325" s="127"/>
      <c r="B1325" s="164"/>
      <c r="C1325" s="139"/>
      <c r="D1325" s="140"/>
      <c r="E1325" s="139"/>
      <c r="F1325" s="139"/>
      <c r="G1325" s="140"/>
      <c r="H1325" s="139"/>
      <c r="I1325" s="129"/>
      <c r="L1325" s="128"/>
      <c r="M1325" s="128"/>
      <c r="N1325" s="128"/>
      <c r="O1325" s="128"/>
      <c r="P1325" s="128"/>
      <c r="Q1325" s="128"/>
      <c r="R1325" s="128"/>
      <c r="S1325" s="128"/>
      <c r="T1325" s="120">
        <f t="shared" si="221"/>
        <v>0</v>
      </c>
      <c r="U1325" s="131"/>
      <c r="V1325" s="131"/>
      <c r="W1325" s="131">
        <f>SUMIFS($F$3:F1325,$D$3:D1325,D1325,$C$3:C1325,"Buy")+SUMIFS($F$3:F1325,$D$3:D1325,D1325,$C$3:C1325,"Coin Deposit",$E$3:E1325,"&lt;&gt;")</f>
        <v>0</v>
      </c>
      <c r="X1325" s="131">
        <f t="shared" si="222"/>
        <v>0</v>
      </c>
      <c r="Y1325" s="131">
        <f>IF($D1325=Y$1,SUMIFS($H$3:$H1325,$G$3:$G1325,Y$1,$C$3:$C1325,"Sell"),0)</f>
        <v>0</v>
      </c>
      <c r="Z1325" s="131">
        <f t="shared" si="223"/>
        <v>0</v>
      </c>
      <c r="AA1325" s="131">
        <f>IF($D1325=AA$1,SUMIFS($H$3:$H1325,$G$3:$G1325,AA$1,$C$3:$C1325,"Sell"),0)</f>
        <v>0</v>
      </c>
      <c r="AB1325" s="131">
        <f t="shared" si="224"/>
        <v>0</v>
      </c>
      <c r="AC1325" s="131">
        <f>SUMIFS('Deductions and Deposits'!$H:$H,'Deductions and Deposits'!$G:$G,D1325,'Deductions and Deposits'!$F:$F,"&lt;="&amp;B1325)+SUMIFS($F$3:F1325,$D$3:D1325,D1325,$C$3:C1325,"Coin Deposit",$E$3:E1325,"")</f>
        <v>0</v>
      </c>
      <c r="AD1325" s="131">
        <f>SUMIFS('Deductions and Deposits'!$D:$D,'Deductions and Deposits'!$C:$C,D1325)+SUMIFS($F:$F,$D:$D,D1325,$C:$C,"Coin Deduction")</f>
        <v>0</v>
      </c>
      <c r="AE1325" s="131">
        <f>Table5[[#This Row],[Column4]]+Table5[[#This Row],[Column14]]+Table5[[#This Row],[Column19]]+Table5[[#This Row],[Column12]]</f>
        <v>0</v>
      </c>
      <c r="AF1325" s="131">
        <f>Table5[[#This Row],[Column5]]+Table5[[#This Row],[Column13]]+Table5[[#This Row],[Column21]]+Table5[[#This Row],[Column18]]</f>
        <v>0</v>
      </c>
      <c r="AG1325" s="131">
        <f t="shared" si="225"/>
        <v>0</v>
      </c>
      <c r="AH1325" s="131">
        <f t="shared" si="226"/>
        <v>0</v>
      </c>
      <c r="AI1325" s="131">
        <f>Table5[[#This Row],[Column17]]-Table5[[#This Row],[Column20]]</f>
        <v>0</v>
      </c>
      <c r="AJ1325" s="131">
        <f t="shared" si="227"/>
        <v>0</v>
      </c>
      <c r="AK1325" s="131">
        <f t="shared" si="231"/>
        <v>0</v>
      </c>
      <c r="AL1325" s="131">
        <f t="shared" si="228"/>
        <v>0</v>
      </c>
      <c r="AM1325" s="131" t="str">
        <f t="shared" si="229"/>
        <v/>
      </c>
      <c r="AN1325" s="131" t="str">
        <f t="shared" ca="1" si="230"/>
        <v/>
      </c>
    </row>
    <row r="1326" spans="1:40" ht="20.25" customHeight="1" x14ac:dyDescent="0.3">
      <c r="A1326" s="127"/>
      <c r="B1326" s="164"/>
      <c r="C1326" s="139"/>
      <c r="D1326" s="140"/>
      <c r="E1326" s="139"/>
      <c r="F1326" s="139"/>
      <c r="G1326" s="140"/>
      <c r="H1326" s="139"/>
      <c r="I1326" s="129"/>
      <c r="L1326" s="128"/>
      <c r="M1326" s="128"/>
      <c r="N1326" s="128"/>
      <c r="O1326" s="128"/>
      <c r="P1326" s="128"/>
      <c r="Q1326" s="128"/>
      <c r="R1326" s="128"/>
      <c r="S1326" s="128"/>
      <c r="T1326" s="120">
        <f t="shared" si="221"/>
        <v>0</v>
      </c>
      <c r="U1326" s="131"/>
      <c r="V1326" s="131"/>
      <c r="W1326" s="131">
        <f>SUMIFS($F$3:F1326,$D$3:D1326,D1326,$C$3:C1326,"Buy")+SUMIFS($F$3:F1326,$D$3:D1326,D1326,$C$3:C1326,"Coin Deposit",$E$3:E1326,"&lt;&gt;")</f>
        <v>0</v>
      </c>
      <c r="X1326" s="131">
        <f t="shared" si="222"/>
        <v>0</v>
      </c>
      <c r="Y1326" s="131">
        <f>IF($D1326=Y$1,SUMIFS($H$3:$H1326,$G$3:$G1326,Y$1,$C$3:$C1326,"Sell"),0)</f>
        <v>0</v>
      </c>
      <c r="Z1326" s="131">
        <f t="shared" si="223"/>
        <v>0</v>
      </c>
      <c r="AA1326" s="131">
        <f>IF($D1326=AA$1,SUMIFS($H$3:$H1326,$G$3:$G1326,AA$1,$C$3:$C1326,"Sell"),0)</f>
        <v>0</v>
      </c>
      <c r="AB1326" s="131">
        <f t="shared" si="224"/>
        <v>0</v>
      </c>
      <c r="AC1326" s="131">
        <f>SUMIFS('Deductions and Deposits'!$H:$H,'Deductions and Deposits'!$G:$G,D1326,'Deductions and Deposits'!$F:$F,"&lt;="&amp;B1326)+SUMIFS($F$3:F1326,$D$3:D1326,D1326,$C$3:C1326,"Coin Deposit",$E$3:E1326,"")</f>
        <v>0</v>
      </c>
      <c r="AD1326" s="131">
        <f>SUMIFS('Deductions and Deposits'!$D:$D,'Deductions and Deposits'!$C:$C,D1326)+SUMIFS($F:$F,$D:$D,D1326,$C:$C,"Coin Deduction")</f>
        <v>0</v>
      </c>
      <c r="AE1326" s="131">
        <f>Table5[[#This Row],[Column4]]+Table5[[#This Row],[Column14]]+Table5[[#This Row],[Column19]]+Table5[[#This Row],[Column12]]</f>
        <v>0</v>
      </c>
      <c r="AF1326" s="131">
        <f>Table5[[#This Row],[Column5]]+Table5[[#This Row],[Column13]]+Table5[[#This Row],[Column21]]+Table5[[#This Row],[Column18]]</f>
        <v>0</v>
      </c>
      <c r="AG1326" s="131">
        <f t="shared" si="225"/>
        <v>0</v>
      </c>
      <c r="AH1326" s="131">
        <f t="shared" si="226"/>
        <v>0</v>
      </c>
      <c r="AI1326" s="131">
        <f>Table5[[#This Row],[Column17]]-Table5[[#This Row],[Column20]]</f>
        <v>0</v>
      </c>
      <c r="AJ1326" s="131">
        <f t="shared" si="227"/>
        <v>0</v>
      </c>
      <c r="AK1326" s="131">
        <f t="shared" si="231"/>
        <v>0</v>
      </c>
      <c r="AL1326" s="131">
        <f t="shared" si="228"/>
        <v>0</v>
      </c>
      <c r="AM1326" s="131" t="str">
        <f t="shared" si="229"/>
        <v/>
      </c>
      <c r="AN1326" s="131" t="str">
        <f t="shared" ca="1" si="230"/>
        <v/>
      </c>
    </row>
    <row r="1327" spans="1:40" ht="20.25" customHeight="1" x14ac:dyDescent="0.3">
      <c r="A1327" s="127"/>
      <c r="B1327" s="164"/>
      <c r="C1327" s="139"/>
      <c r="D1327" s="140"/>
      <c r="E1327" s="139"/>
      <c r="F1327" s="139"/>
      <c r="G1327" s="140"/>
      <c r="H1327" s="139"/>
      <c r="I1327" s="129"/>
      <c r="L1327" s="128"/>
      <c r="M1327" s="128"/>
      <c r="N1327" s="128"/>
      <c r="O1327" s="128"/>
      <c r="P1327" s="128"/>
      <c r="Q1327" s="128"/>
      <c r="R1327" s="128"/>
      <c r="S1327" s="128"/>
      <c r="T1327" s="120">
        <f t="shared" si="221"/>
        <v>0</v>
      </c>
      <c r="U1327" s="131"/>
      <c r="V1327" s="131"/>
      <c r="W1327" s="131">
        <f>SUMIFS($F$3:F1327,$D$3:D1327,D1327,$C$3:C1327,"Buy")+SUMIFS($F$3:F1327,$D$3:D1327,D1327,$C$3:C1327,"Coin Deposit",$E$3:E1327,"&lt;&gt;")</f>
        <v>0</v>
      </c>
      <c r="X1327" s="131">
        <f t="shared" si="222"/>
        <v>0</v>
      </c>
      <c r="Y1327" s="131">
        <f>IF($D1327=Y$1,SUMIFS($H$3:$H1327,$G$3:$G1327,Y$1,$C$3:$C1327,"Sell"),0)</f>
        <v>0</v>
      </c>
      <c r="Z1327" s="131">
        <f t="shared" si="223"/>
        <v>0</v>
      </c>
      <c r="AA1327" s="131">
        <f>IF($D1327=AA$1,SUMIFS($H$3:$H1327,$G$3:$G1327,AA$1,$C$3:$C1327,"Sell"),0)</f>
        <v>0</v>
      </c>
      <c r="AB1327" s="131">
        <f t="shared" si="224"/>
        <v>0</v>
      </c>
      <c r="AC1327" s="131">
        <f>SUMIFS('Deductions and Deposits'!$H:$H,'Deductions and Deposits'!$G:$G,D1327,'Deductions and Deposits'!$F:$F,"&lt;="&amp;B1327)+SUMIFS($F$3:F1327,$D$3:D1327,D1327,$C$3:C1327,"Coin Deposit",$E$3:E1327,"")</f>
        <v>0</v>
      </c>
      <c r="AD1327" s="131">
        <f>SUMIFS('Deductions and Deposits'!$D:$D,'Deductions and Deposits'!$C:$C,D1327)+SUMIFS($F:$F,$D:$D,D1327,$C:$C,"Coin Deduction")</f>
        <v>0</v>
      </c>
      <c r="AE1327" s="131">
        <f>Table5[[#This Row],[Column4]]+Table5[[#This Row],[Column14]]+Table5[[#This Row],[Column19]]+Table5[[#This Row],[Column12]]</f>
        <v>0</v>
      </c>
      <c r="AF1327" s="131">
        <f>Table5[[#This Row],[Column5]]+Table5[[#This Row],[Column13]]+Table5[[#This Row],[Column21]]+Table5[[#This Row],[Column18]]</f>
        <v>0</v>
      </c>
      <c r="AG1327" s="131">
        <f t="shared" si="225"/>
        <v>0</v>
      </c>
      <c r="AH1327" s="131">
        <f t="shared" si="226"/>
        <v>0</v>
      </c>
      <c r="AI1327" s="131">
        <f>Table5[[#This Row],[Column17]]-Table5[[#This Row],[Column20]]</f>
        <v>0</v>
      </c>
      <c r="AJ1327" s="131">
        <f t="shared" si="227"/>
        <v>0</v>
      </c>
      <c r="AK1327" s="131">
        <f t="shared" si="231"/>
        <v>0</v>
      </c>
      <c r="AL1327" s="131">
        <f t="shared" si="228"/>
        <v>0</v>
      </c>
      <c r="AM1327" s="131" t="str">
        <f t="shared" si="229"/>
        <v/>
      </c>
      <c r="AN1327" s="131" t="str">
        <f t="shared" ca="1" si="230"/>
        <v/>
      </c>
    </row>
    <row r="1328" spans="1:40" ht="20.25" customHeight="1" x14ac:dyDescent="0.3">
      <c r="A1328" s="127"/>
      <c r="B1328" s="164"/>
      <c r="C1328" s="139"/>
      <c r="D1328" s="140"/>
      <c r="E1328" s="139"/>
      <c r="F1328" s="139"/>
      <c r="G1328" s="140"/>
      <c r="H1328" s="139"/>
      <c r="I1328" s="129"/>
      <c r="L1328" s="128"/>
      <c r="M1328" s="128"/>
      <c r="N1328" s="128"/>
      <c r="O1328" s="128"/>
      <c r="P1328" s="128"/>
      <c r="Q1328" s="128"/>
      <c r="R1328" s="128"/>
      <c r="S1328" s="128"/>
      <c r="T1328" s="120">
        <f t="shared" si="221"/>
        <v>0</v>
      </c>
      <c r="U1328" s="131"/>
      <c r="V1328" s="131"/>
      <c r="W1328" s="131">
        <f>SUMIFS($F$3:F1328,$D$3:D1328,D1328,$C$3:C1328,"Buy")+SUMIFS($F$3:F1328,$D$3:D1328,D1328,$C$3:C1328,"Coin Deposit",$E$3:E1328,"&lt;&gt;")</f>
        <v>0</v>
      </c>
      <c r="X1328" s="131">
        <f t="shared" si="222"/>
        <v>0</v>
      </c>
      <c r="Y1328" s="131">
        <f>IF($D1328=Y$1,SUMIFS($H$3:$H1328,$G$3:$G1328,Y$1,$C$3:$C1328,"Sell"),0)</f>
        <v>0</v>
      </c>
      <c r="Z1328" s="131">
        <f t="shared" si="223"/>
        <v>0</v>
      </c>
      <c r="AA1328" s="131">
        <f>IF($D1328=AA$1,SUMIFS($H$3:$H1328,$G$3:$G1328,AA$1,$C$3:$C1328,"Sell"),0)</f>
        <v>0</v>
      </c>
      <c r="AB1328" s="131">
        <f t="shared" si="224"/>
        <v>0</v>
      </c>
      <c r="AC1328" s="131">
        <f>SUMIFS('Deductions and Deposits'!$H:$H,'Deductions and Deposits'!$G:$G,D1328,'Deductions and Deposits'!$F:$F,"&lt;="&amp;B1328)+SUMIFS($F$3:F1328,$D$3:D1328,D1328,$C$3:C1328,"Coin Deposit",$E$3:E1328,"")</f>
        <v>0</v>
      </c>
      <c r="AD1328" s="131">
        <f>SUMIFS('Deductions and Deposits'!$D:$D,'Deductions and Deposits'!$C:$C,D1328)+SUMIFS($F:$F,$D:$D,D1328,$C:$C,"Coin Deduction")</f>
        <v>0</v>
      </c>
      <c r="AE1328" s="131">
        <f>Table5[[#This Row],[Column4]]+Table5[[#This Row],[Column14]]+Table5[[#This Row],[Column19]]+Table5[[#This Row],[Column12]]</f>
        <v>0</v>
      </c>
      <c r="AF1328" s="131">
        <f>Table5[[#This Row],[Column5]]+Table5[[#This Row],[Column13]]+Table5[[#This Row],[Column21]]+Table5[[#This Row],[Column18]]</f>
        <v>0</v>
      </c>
      <c r="AG1328" s="131">
        <f t="shared" si="225"/>
        <v>0</v>
      </c>
      <c r="AH1328" s="131">
        <f t="shared" si="226"/>
        <v>0</v>
      </c>
      <c r="AI1328" s="131">
        <f>Table5[[#This Row],[Column17]]-Table5[[#This Row],[Column20]]</f>
        <v>0</v>
      </c>
      <c r="AJ1328" s="131">
        <f t="shared" si="227"/>
        <v>0</v>
      </c>
      <c r="AK1328" s="131">
        <f t="shared" si="231"/>
        <v>0</v>
      </c>
      <c r="AL1328" s="131">
        <f t="shared" si="228"/>
        <v>0</v>
      </c>
      <c r="AM1328" s="131" t="str">
        <f t="shared" si="229"/>
        <v/>
      </c>
      <c r="AN1328" s="131" t="str">
        <f t="shared" ca="1" si="230"/>
        <v/>
      </c>
    </row>
    <row r="1329" spans="1:40" ht="20.25" customHeight="1" x14ac:dyDescent="0.3">
      <c r="A1329" s="127"/>
      <c r="B1329" s="164"/>
      <c r="C1329" s="139"/>
      <c r="D1329" s="140"/>
      <c r="E1329" s="139"/>
      <c r="F1329" s="139"/>
      <c r="G1329" s="140"/>
      <c r="H1329" s="139"/>
      <c r="I1329" s="129"/>
      <c r="L1329" s="128"/>
      <c r="M1329" s="128"/>
      <c r="N1329" s="128"/>
      <c r="O1329" s="128"/>
      <c r="P1329" s="128"/>
      <c r="Q1329" s="128"/>
      <c r="R1329" s="128"/>
      <c r="S1329" s="128"/>
      <c r="T1329" s="120">
        <f t="shared" si="221"/>
        <v>0</v>
      </c>
      <c r="U1329" s="131"/>
      <c r="V1329" s="131"/>
      <c r="W1329" s="131">
        <f>SUMIFS($F$3:F1329,$D$3:D1329,D1329,$C$3:C1329,"Buy")+SUMIFS($F$3:F1329,$D$3:D1329,D1329,$C$3:C1329,"Coin Deposit",$E$3:E1329,"&lt;&gt;")</f>
        <v>0</v>
      </c>
      <c r="X1329" s="131">
        <f t="shared" si="222"/>
        <v>0</v>
      </c>
      <c r="Y1329" s="131">
        <f>IF($D1329=Y$1,SUMIFS($H$3:$H1329,$G$3:$G1329,Y$1,$C$3:$C1329,"Sell"),0)</f>
        <v>0</v>
      </c>
      <c r="Z1329" s="131">
        <f t="shared" si="223"/>
        <v>0</v>
      </c>
      <c r="AA1329" s="131">
        <f>IF($D1329=AA$1,SUMIFS($H$3:$H1329,$G$3:$G1329,AA$1,$C$3:$C1329,"Sell"),0)</f>
        <v>0</v>
      </c>
      <c r="AB1329" s="131">
        <f t="shared" si="224"/>
        <v>0</v>
      </c>
      <c r="AC1329" s="131">
        <f>SUMIFS('Deductions and Deposits'!$H:$H,'Deductions and Deposits'!$G:$G,D1329,'Deductions and Deposits'!$F:$F,"&lt;="&amp;B1329)+SUMIFS($F$3:F1329,$D$3:D1329,D1329,$C$3:C1329,"Coin Deposit",$E$3:E1329,"")</f>
        <v>0</v>
      </c>
      <c r="AD1329" s="131">
        <f>SUMIFS('Deductions and Deposits'!$D:$D,'Deductions and Deposits'!$C:$C,D1329)+SUMIFS($F:$F,$D:$D,D1329,$C:$C,"Coin Deduction")</f>
        <v>0</v>
      </c>
      <c r="AE1329" s="131">
        <f>Table5[[#This Row],[Column4]]+Table5[[#This Row],[Column14]]+Table5[[#This Row],[Column19]]+Table5[[#This Row],[Column12]]</f>
        <v>0</v>
      </c>
      <c r="AF1329" s="131">
        <f>Table5[[#This Row],[Column5]]+Table5[[#This Row],[Column13]]+Table5[[#This Row],[Column21]]+Table5[[#This Row],[Column18]]</f>
        <v>0</v>
      </c>
      <c r="AG1329" s="131">
        <f t="shared" si="225"/>
        <v>0</v>
      </c>
      <c r="AH1329" s="131">
        <f t="shared" si="226"/>
        <v>0</v>
      </c>
      <c r="AI1329" s="131">
        <f>Table5[[#This Row],[Column17]]-Table5[[#This Row],[Column20]]</f>
        <v>0</v>
      </c>
      <c r="AJ1329" s="131">
        <f t="shared" si="227"/>
        <v>0</v>
      </c>
      <c r="AK1329" s="131">
        <f t="shared" si="231"/>
        <v>0</v>
      </c>
      <c r="AL1329" s="131">
        <f t="shared" si="228"/>
        <v>0</v>
      </c>
      <c r="AM1329" s="131" t="str">
        <f t="shared" si="229"/>
        <v/>
      </c>
      <c r="AN1329" s="131" t="str">
        <f t="shared" ca="1" si="230"/>
        <v/>
      </c>
    </row>
    <row r="1330" spans="1:40" ht="20.25" customHeight="1" x14ac:dyDescent="0.3">
      <c r="A1330" s="127"/>
      <c r="B1330" s="164"/>
      <c r="C1330" s="139"/>
      <c r="D1330" s="140"/>
      <c r="E1330" s="139"/>
      <c r="F1330" s="139"/>
      <c r="G1330" s="140"/>
      <c r="H1330" s="139"/>
      <c r="I1330" s="129"/>
      <c r="L1330" s="128"/>
      <c r="M1330" s="128"/>
      <c r="N1330" s="128"/>
      <c r="O1330" s="128"/>
      <c r="P1330" s="128"/>
      <c r="Q1330" s="128"/>
      <c r="R1330" s="128"/>
      <c r="S1330" s="128"/>
      <c r="T1330" s="120">
        <f t="shared" si="221"/>
        <v>0</v>
      </c>
      <c r="U1330" s="131"/>
      <c r="V1330" s="131"/>
      <c r="W1330" s="131">
        <f>SUMIFS($F$3:F1330,$D$3:D1330,D1330,$C$3:C1330,"Buy")+SUMIFS($F$3:F1330,$D$3:D1330,D1330,$C$3:C1330,"Coin Deposit",$E$3:E1330,"&lt;&gt;")</f>
        <v>0</v>
      </c>
      <c r="X1330" s="131">
        <f t="shared" si="222"/>
        <v>0</v>
      </c>
      <c r="Y1330" s="131">
        <f>IF($D1330=Y$1,SUMIFS($H$3:$H1330,$G$3:$G1330,Y$1,$C$3:$C1330,"Sell"),0)</f>
        <v>0</v>
      </c>
      <c r="Z1330" s="131">
        <f t="shared" si="223"/>
        <v>0</v>
      </c>
      <c r="AA1330" s="131">
        <f>IF($D1330=AA$1,SUMIFS($H$3:$H1330,$G$3:$G1330,AA$1,$C$3:$C1330,"Sell"),0)</f>
        <v>0</v>
      </c>
      <c r="AB1330" s="131">
        <f t="shared" si="224"/>
        <v>0</v>
      </c>
      <c r="AC1330" s="131">
        <f>SUMIFS('Deductions and Deposits'!$H:$H,'Deductions and Deposits'!$G:$G,D1330,'Deductions and Deposits'!$F:$F,"&lt;="&amp;B1330)+SUMIFS($F$3:F1330,$D$3:D1330,D1330,$C$3:C1330,"Coin Deposit",$E$3:E1330,"")</f>
        <v>0</v>
      </c>
      <c r="AD1330" s="131">
        <f>SUMIFS('Deductions and Deposits'!$D:$D,'Deductions and Deposits'!$C:$C,D1330)+SUMIFS($F:$F,$D:$D,D1330,$C:$C,"Coin Deduction")</f>
        <v>0</v>
      </c>
      <c r="AE1330" s="131">
        <f>Table5[[#This Row],[Column4]]+Table5[[#This Row],[Column14]]+Table5[[#This Row],[Column19]]+Table5[[#This Row],[Column12]]</f>
        <v>0</v>
      </c>
      <c r="AF1330" s="131">
        <f>Table5[[#This Row],[Column5]]+Table5[[#This Row],[Column13]]+Table5[[#This Row],[Column21]]+Table5[[#This Row],[Column18]]</f>
        <v>0</v>
      </c>
      <c r="AG1330" s="131">
        <f t="shared" si="225"/>
        <v>0</v>
      </c>
      <c r="AH1330" s="131">
        <f t="shared" si="226"/>
        <v>0</v>
      </c>
      <c r="AI1330" s="131">
        <f>Table5[[#This Row],[Column17]]-Table5[[#This Row],[Column20]]</f>
        <v>0</v>
      </c>
      <c r="AJ1330" s="131">
        <f t="shared" si="227"/>
        <v>0</v>
      </c>
      <c r="AK1330" s="131">
        <f t="shared" si="231"/>
        <v>0</v>
      </c>
      <c r="AL1330" s="131">
        <f t="shared" si="228"/>
        <v>0</v>
      </c>
      <c r="AM1330" s="131" t="str">
        <f t="shared" si="229"/>
        <v/>
      </c>
      <c r="AN1330" s="131" t="str">
        <f t="shared" ca="1" si="230"/>
        <v/>
      </c>
    </row>
    <row r="1331" spans="1:40" ht="20.25" customHeight="1" x14ac:dyDescent="0.3">
      <c r="A1331" s="127"/>
      <c r="B1331" s="164"/>
      <c r="C1331" s="139"/>
      <c r="D1331" s="140"/>
      <c r="E1331" s="139"/>
      <c r="F1331" s="139"/>
      <c r="G1331" s="140"/>
      <c r="H1331" s="139"/>
      <c r="I1331" s="129"/>
      <c r="L1331" s="128"/>
      <c r="M1331" s="128"/>
      <c r="N1331" s="128"/>
      <c r="O1331" s="128"/>
      <c r="P1331" s="128"/>
      <c r="Q1331" s="128"/>
      <c r="R1331" s="128"/>
      <c r="S1331" s="128"/>
      <c r="T1331" s="120">
        <f t="shared" si="221"/>
        <v>0</v>
      </c>
      <c r="U1331" s="131"/>
      <c r="V1331" s="131"/>
      <c r="W1331" s="131">
        <f>SUMIFS($F$3:F1331,$D$3:D1331,D1331,$C$3:C1331,"Buy")+SUMIFS($F$3:F1331,$D$3:D1331,D1331,$C$3:C1331,"Coin Deposit",$E$3:E1331,"&lt;&gt;")</f>
        <v>0</v>
      </c>
      <c r="X1331" s="131">
        <f t="shared" si="222"/>
        <v>0</v>
      </c>
      <c r="Y1331" s="131">
        <f>IF($D1331=Y$1,SUMIFS($H$3:$H1331,$G$3:$G1331,Y$1,$C$3:$C1331,"Sell"),0)</f>
        <v>0</v>
      </c>
      <c r="Z1331" s="131">
        <f t="shared" si="223"/>
        <v>0</v>
      </c>
      <c r="AA1331" s="131">
        <f>IF($D1331=AA$1,SUMIFS($H$3:$H1331,$G$3:$G1331,AA$1,$C$3:$C1331,"Sell"),0)</f>
        <v>0</v>
      </c>
      <c r="AB1331" s="131">
        <f t="shared" si="224"/>
        <v>0</v>
      </c>
      <c r="AC1331" s="131">
        <f>SUMIFS('Deductions and Deposits'!$H:$H,'Deductions and Deposits'!$G:$G,D1331,'Deductions and Deposits'!$F:$F,"&lt;="&amp;B1331)+SUMIFS($F$3:F1331,$D$3:D1331,D1331,$C$3:C1331,"Coin Deposit",$E$3:E1331,"")</f>
        <v>0</v>
      </c>
      <c r="AD1331" s="131">
        <f>SUMIFS('Deductions and Deposits'!$D:$D,'Deductions and Deposits'!$C:$C,D1331)+SUMIFS($F:$F,$D:$D,D1331,$C:$C,"Coin Deduction")</f>
        <v>0</v>
      </c>
      <c r="AE1331" s="131">
        <f>Table5[[#This Row],[Column4]]+Table5[[#This Row],[Column14]]+Table5[[#This Row],[Column19]]+Table5[[#This Row],[Column12]]</f>
        <v>0</v>
      </c>
      <c r="AF1331" s="131">
        <f>Table5[[#This Row],[Column5]]+Table5[[#This Row],[Column13]]+Table5[[#This Row],[Column21]]+Table5[[#This Row],[Column18]]</f>
        <v>0</v>
      </c>
      <c r="AG1331" s="131">
        <f t="shared" si="225"/>
        <v>0</v>
      </c>
      <c r="AH1331" s="131">
        <f t="shared" si="226"/>
        <v>0</v>
      </c>
      <c r="AI1331" s="131">
        <f>Table5[[#This Row],[Column17]]-Table5[[#This Row],[Column20]]</f>
        <v>0</v>
      </c>
      <c r="AJ1331" s="131">
        <f t="shared" si="227"/>
        <v>0</v>
      </c>
      <c r="AK1331" s="131">
        <f t="shared" si="231"/>
        <v>0</v>
      </c>
      <c r="AL1331" s="131">
        <f t="shared" si="228"/>
        <v>0</v>
      </c>
      <c r="AM1331" s="131" t="str">
        <f t="shared" si="229"/>
        <v/>
      </c>
      <c r="AN1331" s="131" t="str">
        <f t="shared" ca="1" si="230"/>
        <v/>
      </c>
    </row>
    <row r="1332" spans="1:40" ht="20.25" customHeight="1" x14ac:dyDescent="0.3">
      <c r="A1332" s="127"/>
      <c r="B1332" s="164"/>
      <c r="C1332" s="139"/>
      <c r="D1332" s="140"/>
      <c r="E1332" s="139"/>
      <c r="F1332" s="139"/>
      <c r="G1332" s="140"/>
      <c r="H1332" s="139"/>
      <c r="I1332" s="129"/>
      <c r="L1332" s="128"/>
      <c r="M1332" s="128"/>
      <c r="N1332" s="128"/>
      <c r="O1332" s="128"/>
      <c r="P1332" s="128"/>
      <c r="Q1332" s="128"/>
      <c r="R1332" s="128"/>
      <c r="S1332" s="128"/>
      <c r="T1332" s="120">
        <f t="shared" si="221"/>
        <v>0</v>
      </c>
      <c r="U1332" s="131"/>
      <c r="V1332" s="131"/>
      <c r="W1332" s="131">
        <f>SUMIFS($F$3:F1332,$D$3:D1332,D1332,$C$3:C1332,"Buy")+SUMIFS($F$3:F1332,$D$3:D1332,D1332,$C$3:C1332,"Coin Deposit",$E$3:E1332,"&lt;&gt;")</f>
        <v>0</v>
      </c>
      <c r="X1332" s="131">
        <f t="shared" si="222"/>
        <v>0</v>
      </c>
      <c r="Y1332" s="131">
        <f>IF($D1332=Y$1,SUMIFS($H$3:$H1332,$G$3:$G1332,Y$1,$C$3:$C1332,"Sell"),0)</f>
        <v>0</v>
      </c>
      <c r="Z1332" s="131">
        <f t="shared" si="223"/>
        <v>0</v>
      </c>
      <c r="AA1332" s="131">
        <f>IF($D1332=AA$1,SUMIFS($H$3:$H1332,$G$3:$G1332,AA$1,$C$3:$C1332,"Sell"),0)</f>
        <v>0</v>
      </c>
      <c r="AB1332" s="131">
        <f t="shared" si="224"/>
        <v>0</v>
      </c>
      <c r="AC1332" s="131">
        <f>SUMIFS('Deductions and Deposits'!$H:$H,'Deductions and Deposits'!$G:$G,D1332,'Deductions and Deposits'!$F:$F,"&lt;="&amp;B1332)+SUMIFS($F$3:F1332,$D$3:D1332,D1332,$C$3:C1332,"Coin Deposit",$E$3:E1332,"")</f>
        <v>0</v>
      </c>
      <c r="AD1332" s="131">
        <f>SUMIFS('Deductions and Deposits'!$D:$D,'Deductions and Deposits'!$C:$C,D1332)+SUMIFS($F:$F,$D:$D,D1332,$C:$C,"Coin Deduction")</f>
        <v>0</v>
      </c>
      <c r="AE1332" s="131">
        <f>Table5[[#This Row],[Column4]]+Table5[[#This Row],[Column14]]+Table5[[#This Row],[Column19]]+Table5[[#This Row],[Column12]]</f>
        <v>0</v>
      </c>
      <c r="AF1332" s="131">
        <f>Table5[[#This Row],[Column5]]+Table5[[#This Row],[Column13]]+Table5[[#This Row],[Column21]]+Table5[[#This Row],[Column18]]</f>
        <v>0</v>
      </c>
      <c r="AG1332" s="131">
        <f t="shared" si="225"/>
        <v>0</v>
      </c>
      <c r="AH1332" s="131">
        <f t="shared" si="226"/>
        <v>0</v>
      </c>
      <c r="AI1332" s="131">
        <f>Table5[[#This Row],[Column17]]-Table5[[#This Row],[Column20]]</f>
        <v>0</v>
      </c>
      <c r="AJ1332" s="131">
        <f t="shared" si="227"/>
        <v>0</v>
      </c>
      <c r="AK1332" s="131">
        <f t="shared" si="231"/>
        <v>0</v>
      </c>
      <c r="AL1332" s="131">
        <f t="shared" si="228"/>
        <v>0</v>
      </c>
      <c r="AM1332" s="131" t="str">
        <f t="shared" si="229"/>
        <v/>
      </c>
      <c r="AN1332" s="131" t="str">
        <f t="shared" ca="1" si="230"/>
        <v/>
      </c>
    </row>
    <row r="1333" spans="1:40" ht="20.25" customHeight="1" x14ac:dyDescent="0.3">
      <c r="A1333" s="127"/>
      <c r="B1333" s="164"/>
      <c r="C1333" s="139"/>
      <c r="D1333" s="140"/>
      <c r="E1333" s="139"/>
      <c r="F1333" s="139"/>
      <c r="G1333" s="140"/>
      <c r="H1333" s="139"/>
      <c r="I1333" s="129"/>
      <c r="L1333" s="128"/>
      <c r="M1333" s="128"/>
      <c r="N1333" s="128"/>
      <c r="O1333" s="128"/>
      <c r="P1333" s="128"/>
      <c r="Q1333" s="128"/>
      <c r="R1333" s="128"/>
      <c r="S1333" s="128"/>
      <c r="T1333" s="120">
        <f t="shared" si="221"/>
        <v>0</v>
      </c>
      <c r="U1333" s="131"/>
      <c r="V1333" s="131"/>
      <c r="W1333" s="131">
        <f>SUMIFS($F$3:F1333,$D$3:D1333,D1333,$C$3:C1333,"Buy")+SUMIFS($F$3:F1333,$D$3:D1333,D1333,$C$3:C1333,"Coin Deposit",$E$3:E1333,"&lt;&gt;")</f>
        <v>0</v>
      </c>
      <c r="X1333" s="131">
        <f t="shared" si="222"/>
        <v>0</v>
      </c>
      <c r="Y1333" s="131">
        <f>IF($D1333=Y$1,SUMIFS($H$3:$H1333,$G$3:$G1333,Y$1,$C$3:$C1333,"Sell"),0)</f>
        <v>0</v>
      </c>
      <c r="Z1333" s="131">
        <f t="shared" si="223"/>
        <v>0</v>
      </c>
      <c r="AA1333" s="131">
        <f>IF($D1333=AA$1,SUMIFS($H$3:$H1333,$G$3:$G1333,AA$1,$C$3:$C1333,"Sell"),0)</f>
        <v>0</v>
      </c>
      <c r="AB1333" s="131">
        <f t="shared" si="224"/>
        <v>0</v>
      </c>
      <c r="AC1333" s="131">
        <f>SUMIFS('Deductions and Deposits'!$H:$H,'Deductions and Deposits'!$G:$G,D1333,'Deductions and Deposits'!$F:$F,"&lt;="&amp;B1333)+SUMIFS($F$3:F1333,$D$3:D1333,D1333,$C$3:C1333,"Coin Deposit",$E$3:E1333,"")</f>
        <v>0</v>
      </c>
      <c r="AD1333" s="131">
        <f>SUMIFS('Deductions and Deposits'!$D:$D,'Deductions and Deposits'!$C:$C,D1333)+SUMIFS($F:$F,$D:$D,D1333,$C:$C,"Coin Deduction")</f>
        <v>0</v>
      </c>
      <c r="AE1333" s="131">
        <f>Table5[[#This Row],[Column4]]+Table5[[#This Row],[Column14]]+Table5[[#This Row],[Column19]]+Table5[[#This Row],[Column12]]</f>
        <v>0</v>
      </c>
      <c r="AF1333" s="131">
        <f>Table5[[#This Row],[Column5]]+Table5[[#This Row],[Column13]]+Table5[[#This Row],[Column21]]+Table5[[#This Row],[Column18]]</f>
        <v>0</v>
      </c>
      <c r="AG1333" s="131">
        <f t="shared" si="225"/>
        <v>0</v>
      </c>
      <c r="AH1333" s="131">
        <f t="shared" si="226"/>
        <v>0</v>
      </c>
      <c r="AI1333" s="131">
        <f>Table5[[#This Row],[Column17]]-Table5[[#This Row],[Column20]]</f>
        <v>0</v>
      </c>
      <c r="AJ1333" s="131">
        <f t="shared" si="227"/>
        <v>0</v>
      </c>
      <c r="AK1333" s="131">
        <f t="shared" si="231"/>
        <v>0</v>
      </c>
      <c r="AL1333" s="131">
        <f t="shared" si="228"/>
        <v>0</v>
      </c>
      <c r="AM1333" s="131" t="str">
        <f t="shared" si="229"/>
        <v/>
      </c>
      <c r="AN1333" s="131" t="str">
        <f t="shared" ca="1" si="230"/>
        <v/>
      </c>
    </row>
    <row r="1334" spans="1:40" ht="20.25" customHeight="1" x14ac:dyDescent="0.3">
      <c r="A1334" s="127"/>
      <c r="B1334" s="164"/>
      <c r="C1334" s="139"/>
      <c r="D1334" s="140"/>
      <c r="E1334" s="139"/>
      <c r="F1334" s="139"/>
      <c r="G1334" s="140"/>
      <c r="H1334" s="139"/>
      <c r="I1334" s="129"/>
      <c r="L1334" s="128"/>
      <c r="M1334" s="128"/>
      <c r="N1334" s="128"/>
      <c r="O1334" s="128"/>
      <c r="P1334" s="128"/>
      <c r="Q1334" s="128"/>
      <c r="R1334" s="128"/>
      <c r="S1334" s="128"/>
      <c r="T1334" s="120">
        <f t="shared" si="221"/>
        <v>0</v>
      </c>
      <c r="U1334" s="131"/>
      <c r="V1334" s="131"/>
      <c r="W1334" s="131">
        <f>SUMIFS($F$3:F1334,$D$3:D1334,D1334,$C$3:C1334,"Buy")+SUMIFS($F$3:F1334,$D$3:D1334,D1334,$C$3:C1334,"Coin Deposit",$E$3:E1334,"&lt;&gt;")</f>
        <v>0</v>
      </c>
      <c r="X1334" s="131">
        <f t="shared" si="222"/>
        <v>0</v>
      </c>
      <c r="Y1334" s="131">
        <f>IF($D1334=Y$1,SUMIFS($H$3:$H1334,$G$3:$G1334,Y$1,$C$3:$C1334,"Sell"),0)</f>
        <v>0</v>
      </c>
      <c r="Z1334" s="131">
        <f t="shared" si="223"/>
        <v>0</v>
      </c>
      <c r="AA1334" s="131">
        <f>IF($D1334=AA$1,SUMIFS($H$3:$H1334,$G$3:$G1334,AA$1,$C$3:$C1334,"Sell"),0)</f>
        <v>0</v>
      </c>
      <c r="AB1334" s="131">
        <f t="shared" si="224"/>
        <v>0</v>
      </c>
      <c r="AC1334" s="131">
        <f>SUMIFS('Deductions and Deposits'!$H:$H,'Deductions and Deposits'!$G:$G,D1334,'Deductions and Deposits'!$F:$F,"&lt;="&amp;B1334)+SUMIFS($F$3:F1334,$D$3:D1334,D1334,$C$3:C1334,"Coin Deposit",$E$3:E1334,"")</f>
        <v>0</v>
      </c>
      <c r="AD1334" s="131">
        <f>SUMIFS('Deductions and Deposits'!$D:$D,'Deductions and Deposits'!$C:$C,D1334)+SUMIFS($F:$F,$D:$D,D1334,$C:$C,"Coin Deduction")</f>
        <v>0</v>
      </c>
      <c r="AE1334" s="131">
        <f>Table5[[#This Row],[Column4]]+Table5[[#This Row],[Column14]]+Table5[[#This Row],[Column19]]+Table5[[#This Row],[Column12]]</f>
        <v>0</v>
      </c>
      <c r="AF1334" s="131">
        <f>Table5[[#This Row],[Column5]]+Table5[[#This Row],[Column13]]+Table5[[#This Row],[Column21]]+Table5[[#This Row],[Column18]]</f>
        <v>0</v>
      </c>
      <c r="AG1334" s="131">
        <f t="shared" si="225"/>
        <v>0</v>
      </c>
      <c r="AH1334" s="131">
        <f t="shared" si="226"/>
        <v>0</v>
      </c>
      <c r="AI1334" s="131">
        <f>Table5[[#This Row],[Column17]]-Table5[[#This Row],[Column20]]</f>
        <v>0</v>
      </c>
      <c r="AJ1334" s="131">
        <f t="shared" si="227"/>
        <v>0</v>
      </c>
      <c r="AK1334" s="131">
        <f t="shared" si="231"/>
        <v>0</v>
      </c>
      <c r="AL1334" s="131">
        <f t="shared" si="228"/>
        <v>0</v>
      </c>
      <c r="AM1334" s="131" t="str">
        <f t="shared" si="229"/>
        <v/>
      </c>
      <c r="AN1334" s="131" t="str">
        <f t="shared" ca="1" si="230"/>
        <v/>
      </c>
    </row>
    <row r="1335" spans="1:40" ht="20.25" customHeight="1" x14ac:dyDescent="0.3">
      <c r="A1335" s="127"/>
      <c r="B1335" s="164"/>
      <c r="C1335" s="139"/>
      <c r="D1335" s="140"/>
      <c r="E1335" s="139"/>
      <c r="F1335" s="139"/>
      <c r="G1335" s="140"/>
      <c r="H1335" s="139"/>
      <c r="I1335" s="129"/>
      <c r="L1335" s="128"/>
      <c r="M1335" s="128"/>
      <c r="N1335" s="128"/>
      <c r="O1335" s="128"/>
      <c r="P1335" s="128"/>
      <c r="Q1335" s="128"/>
      <c r="R1335" s="128"/>
      <c r="S1335" s="128"/>
      <c r="T1335" s="120">
        <f t="shared" si="221"/>
        <v>0</v>
      </c>
      <c r="U1335" s="131"/>
      <c r="V1335" s="131"/>
      <c r="W1335" s="131">
        <f>SUMIFS($F$3:F1335,$D$3:D1335,D1335,$C$3:C1335,"Buy")+SUMIFS($F$3:F1335,$D$3:D1335,D1335,$C$3:C1335,"Coin Deposit",$E$3:E1335,"&lt;&gt;")</f>
        <v>0</v>
      </c>
      <c r="X1335" s="131">
        <f t="shared" si="222"/>
        <v>0</v>
      </c>
      <c r="Y1335" s="131">
        <f>IF($D1335=Y$1,SUMIFS($H$3:$H1335,$G$3:$G1335,Y$1,$C$3:$C1335,"Sell"),0)</f>
        <v>0</v>
      </c>
      <c r="Z1335" s="131">
        <f t="shared" si="223"/>
        <v>0</v>
      </c>
      <c r="AA1335" s="131">
        <f>IF($D1335=AA$1,SUMIFS($H$3:$H1335,$G$3:$G1335,AA$1,$C$3:$C1335,"Sell"),0)</f>
        <v>0</v>
      </c>
      <c r="AB1335" s="131">
        <f t="shared" si="224"/>
        <v>0</v>
      </c>
      <c r="AC1335" s="131">
        <f>SUMIFS('Deductions and Deposits'!$H:$H,'Deductions and Deposits'!$G:$G,D1335,'Deductions and Deposits'!$F:$F,"&lt;="&amp;B1335)+SUMIFS($F$3:F1335,$D$3:D1335,D1335,$C$3:C1335,"Coin Deposit",$E$3:E1335,"")</f>
        <v>0</v>
      </c>
      <c r="AD1335" s="131">
        <f>SUMIFS('Deductions and Deposits'!$D:$D,'Deductions and Deposits'!$C:$C,D1335)+SUMIFS($F:$F,$D:$D,D1335,$C:$C,"Coin Deduction")</f>
        <v>0</v>
      </c>
      <c r="AE1335" s="131">
        <f>Table5[[#This Row],[Column4]]+Table5[[#This Row],[Column14]]+Table5[[#This Row],[Column19]]+Table5[[#This Row],[Column12]]</f>
        <v>0</v>
      </c>
      <c r="AF1335" s="131">
        <f>Table5[[#This Row],[Column5]]+Table5[[#This Row],[Column13]]+Table5[[#This Row],[Column21]]+Table5[[#This Row],[Column18]]</f>
        <v>0</v>
      </c>
      <c r="AG1335" s="131">
        <f t="shared" si="225"/>
        <v>0</v>
      </c>
      <c r="AH1335" s="131">
        <f t="shared" si="226"/>
        <v>0</v>
      </c>
      <c r="AI1335" s="131">
        <f>Table5[[#This Row],[Column17]]-Table5[[#This Row],[Column20]]</f>
        <v>0</v>
      </c>
      <c r="AJ1335" s="131">
        <f t="shared" si="227"/>
        <v>0</v>
      </c>
      <c r="AK1335" s="131">
        <f t="shared" si="231"/>
        <v>0</v>
      </c>
      <c r="AL1335" s="131">
        <f t="shared" si="228"/>
        <v>0</v>
      </c>
      <c r="AM1335" s="131" t="str">
        <f t="shared" si="229"/>
        <v/>
      </c>
      <c r="AN1335" s="131" t="str">
        <f t="shared" ca="1" si="230"/>
        <v/>
      </c>
    </row>
    <row r="1336" spans="1:40" ht="20.25" customHeight="1" x14ac:dyDescent="0.3">
      <c r="A1336" s="127"/>
      <c r="B1336" s="164"/>
      <c r="C1336" s="139"/>
      <c r="D1336" s="140"/>
      <c r="E1336" s="139"/>
      <c r="F1336" s="139"/>
      <c r="G1336" s="140"/>
      <c r="H1336" s="139"/>
      <c r="I1336" s="129"/>
      <c r="L1336" s="128"/>
      <c r="M1336" s="128"/>
      <c r="N1336" s="128"/>
      <c r="O1336" s="128"/>
      <c r="P1336" s="128"/>
      <c r="Q1336" s="128"/>
      <c r="R1336" s="128"/>
      <c r="S1336" s="128"/>
      <c r="T1336" s="120">
        <f t="shared" si="221"/>
        <v>0</v>
      </c>
      <c r="U1336" s="131"/>
      <c r="V1336" s="131"/>
      <c r="W1336" s="131">
        <f>SUMIFS($F$3:F1336,$D$3:D1336,D1336,$C$3:C1336,"Buy")+SUMIFS($F$3:F1336,$D$3:D1336,D1336,$C$3:C1336,"Coin Deposit",$E$3:E1336,"&lt;&gt;")</f>
        <v>0</v>
      </c>
      <c r="X1336" s="131">
        <f t="shared" si="222"/>
        <v>0</v>
      </c>
      <c r="Y1336" s="131">
        <f>IF($D1336=Y$1,SUMIFS($H$3:$H1336,$G$3:$G1336,Y$1,$C$3:$C1336,"Sell"),0)</f>
        <v>0</v>
      </c>
      <c r="Z1336" s="131">
        <f t="shared" si="223"/>
        <v>0</v>
      </c>
      <c r="AA1336" s="131">
        <f>IF($D1336=AA$1,SUMIFS($H$3:$H1336,$G$3:$G1336,AA$1,$C$3:$C1336,"Sell"),0)</f>
        <v>0</v>
      </c>
      <c r="AB1336" s="131">
        <f t="shared" si="224"/>
        <v>0</v>
      </c>
      <c r="AC1336" s="131">
        <f>SUMIFS('Deductions and Deposits'!$H:$H,'Deductions and Deposits'!$G:$G,D1336,'Deductions and Deposits'!$F:$F,"&lt;="&amp;B1336)+SUMIFS($F$3:F1336,$D$3:D1336,D1336,$C$3:C1336,"Coin Deposit",$E$3:E1336,"")</f>
        <v>0</v>
      </c>
      <c r="AD1336" s="131">
        <f>SUMIFS('Deductions and Deposits'!$D:$D,'Deductions and Deposits'!$C:$C,D1336)+SUMIFS($F:$F,$D:$D,D1336,$C:$C,"Coin Deduction")</f>
        <v>0</v>
      </c>
      <c r="AE1336" s="131">
        <f>Table5[[#This Row],[Column4]]+Table5[[#This Row],[Column14]]+Table5[[#This Row],[Column19]]+Table5[[#This Row],[Column12]]</f>
        <v>0</v>
      </c>
      <c r="AF1336" s="131">
        <f>Table5[[#This Row],[Column5]]+Table5[[#This Row],[Column13]]+Table5[[#This Row],[Column21]]+Table5[[#This Row],[Column18]]</f>
        <v>0</v>
      </c>
      <c r="AG1336" s="131">
        <f t="shared" si="225"/>
        <v>0</v>
      </c>
      <c r="AH1336" s="131">
        <f t="shared" si="226"/>
        <v>0</v>
      </c>
      <c r="AI1336" s="131">
        <f>Table5[[#This Row],[Column17]]-Table5[[#This Row],[Column20]]</f>
        <v>0</v>
      </c>
      <c r="AJ1336" s="131">
        <f t="shared" si="227"/>
        <v>0</v>
      </c>
      <c r="AK1336" s="131">
        <f t="shared" si="231"/>
        <v>0</v>
      </c>
      <c r="AL1336" s="131">
        <f t="shared" si="228"/>
        <v>0</v>
      </c>
      <c r="AM1336" s="131" t="str">
        <f t="shared" si="229"/>
        <v/>
      </c>
      <c r="AN1336" s="131" t="str">
        <f t="shared" ca="1" si="230"/>
        <v/>
      </c>
    </row>
    <row r="1337" spans="1:40" ht="20.25" customHeight="1" x14ac:dyDescent="0.3">
      <c r="A1337" s="127"/>
      <c r="B1337" s="164"/>
      <c r="C1337" s="139"/>
      <c r="D1337" s="140"/>
      <c r="E1337" s="139"/>
      <c r="F1337" s="139"/>
      <c r="G1337" s="140"/>
      <c r="H1337" s="139"/>
      <c r="I1337" s="129"/>
      <c r="L1337" s="128"/>
      <c r="M1337" s="128"/>
      <c r="N1337" s="128"/>
      <c r="O1337" s="128"/>
      <c r="P1337" s="128"/>
      <c r="Q1337" s="128"/>
      <c r="R1337" s="128"/>
      <c r="S1337" s="128"/>
      <c r="T1337" s="120">
        <f t="shared" si="221"/>
        <v>0</v>
      </c>
      <c r="U1337" s="131"/>
      <c r="V1337" s="131"/>
      <c r="W1337" s="131">
        <f>SUMIFS($F$3:F1337,$D$3:D1337,D1337,$C$3:C1337,"Buy")+SUMIFS($F$3:F1337,$D$3:D1337,D1337,$C$3:C1337,"Coin Deposit",$E$3:E1337,"&lt;&gt;")</f>
        <v>0</v>
      </c>
      <c r="X1337" s="131">
        <f t="shared" si="222"/>
        <v>0</v>
      </c>
      <c r="Y1337" s="131">
        <f>IF($D1337=Y$1,SUMIFS($H$3:$H1337,$G$3:$G1337,Y$1,$C$3:$C1337,"Sell"),0)</f>
        <v>0</v>
      </c>
      <c r="Z1337" s="131">
        <f t="shared" si="223"/>
        <v>0</v>
      </c>
      <c r="AA1337" s="131">
        <f>IF($D1337=AA$1,SUMIFS($H$3:$H1337,$G$3:$G1337,AA$1,$C$3:$C1337,"Sell"),0)</f>
        <v>0</v>
      </c>
      <c r="AB1337" s="131">
        <f t="shared" si="224"/>
        <v>0</v>
      </c>
      <c r="AC1337" s="131">
        <f>SUMIFS('Deductions and Deposits'!$H:$H,'Deductions and Deposits'!$G:$G,D1337,'Deductions and Deposits'!$F:$F,"&lt;="&amp;B1337)+SUMIFS($F$3:F1337,$D$3:D1337,D1337,$C$3:C1337,"Coin Deposit",$E$3:E1337,"")</f>
        <v>0</v>
      </c>
      <c r="AD1337" s="131">
        <f>SUMIFS('Deductions and Deposits'!$D:$D,'Deductions and Deposits'!$C:$C,D1337)+SUMIFS($F:$F,$D:$D,D1337,$C:$C,"Coin Deduction")</f>
        <v>0</v>
      </c>
      <c r="AE1337" s="131">
        <f>Table5[[#This Row],[Column4]]+Table5[[#This Row],[Column14]]+Table5[[#This Row],[Column19]]+Table5[[#This Row],[Column12]]</f>
        <v>0</v>
      </c>
      <c r="AF1337" s="131">
        <f>Table5[[#This Row],[Column5]]+Table5[[#This Row],[Column13]]+Table5[[#This Row],[Column21]]+Table5[[#This Row],[Column18]]</f>
        <v>0</v>
      </c>
      <c r="AG1337" s="131">
        <f t="shared" si="225"/>
        <v>0</v>
      </c>
      <c r="AH1337" s="131">
        <f t="shared" si="226"/>
        <v>0</v>
      </c>
      <c r="AI1337" s="131">
        <f>Table5[[#This Row],[Column17]]-Table5[[#This Row],[Column20]]</f>
        <v>0</v>
      </c>
      <c r="AJ1337" s="131">
        <f t="shared" si="227"/>
        <v>0</v>
      </c>
      <c r="AK1337" s="131">
        <f t="shared" si="231"/>
        <v>0</v>
      </c>
      <c r="AL1337" s="131">
        <f t="shared" si="228"/>
        <v>0</v>
      </c>
      <c r="AM1337" s="131" t="str">
        <f t="shared" si="229"/>
        <v/>
      </c>
      <c r="AN1337" s="131" t="str">
        <f t="shared" ca="1" si="230"/>
        <v/>
      </c>
    </row>
    <row r="1338" spans="1:40" ht="20.25" customHeight="1" x14ac:dyDescent="0.3">
      <c r="A1338" s="127"/>
      <c r="B1338" s="164"/>
      <c r="C1338" s="139"/>
      <c r="D1338" s="140"/>
      <c r="E1338" s="139"/>
      <c r="F1338" s="139"/>
      <c r="G1338" s="140"/>
      <c r="H1338" s="139"/>
      <c r="I1338" s="129"/>
      <c r="L1338" s="128"/>
      <c r="M1338" s="128"/>
      <c r="N1338" s="128"/>
      <c r="O1338" s="128"/>
      <c r="P1338" s="128"/>
      <c r="Q1338" s="128"/>
      <c r="R1338" s="128"/>
      <c r="S1338" s="128"/>
      <c r="T1338" s="120">
        <f t="shared" si="221"/>
        <v>0</v>
      </c>
      <c r="U1338" s="131"/>
      <c r="V1338" s="131"/>
      <c r="W1338" s="131">
        <f>SUMIFS($F$3:F1338,$D$3:D1338,D1338,$C$3:C1338,"Buy")+SUMIFS($F$3:F1338,$D$3:D1338,D1338,$C$3:C1338,"Coin Deposit",$E$3:E1338,"&lt;&gt;")</f>
        <v>0</v>
      </c>
      <c r="X1338" s="131">
        <f t="shared" si="222"/>
        <v>0</v>
      </c>
      <c r="Y1338" s="131">
        <f>IF($D1338=Y$1,SUMIFS($H$3:$H1338,$G$3:$G1338,Y$1,$C$3:$C1338,"Sell"),0)</f>
        <v>0</v>
      </c>
      <c r="Z1338" s="131">
        <f t="shared" si="223"/>
        <v>0</v>
      </c>
      <c r="AA1338" s="131">
        <f>IF($D1338=AA$1,SUMIFS($H$3:$H1338,$G$3:$G1338,AA$1,$C$3:$C1338,"Sell"),0)</f>
        <v>0</v>
      </c>
      <c r="AB1338" s="131">
        <f t="shared" si="224"/>
        <v>0</v>
      </c>
      <c r="AC1338" s="131">
        <f>SUMIFS('Deductions and Deposits'!$H:$H,'Deductions and Deposits'!$G:$G,D1338,'Deductions and Deposits'!$F:$F,"&lt;="&amp;B1338)+SUMIFS($F$3:F1338,$D$3:D1338,D1338,$C$3:C1338,"Coin Deposit",$E$3:E1338,"")</f>
        <v>0</v>
      </c>
      <c r="AD1338" s="131">
        <f>SUMIFS('Deductions and Deposits'!$D:$D,'Deductions and Deposits'!$C:$C,D1338)+SUMIFS($F:$F,$D:$D,D1338,$C:$C,"Coin Deduction")</f>
        <v>0</v>
      </c>
      <c r="AE1338" s="131">
        <f>Table5[[#This Row],[Column4]]+Table5[[#This Row],[Column14]]+Table5[[#This Row],[Column19]]+Table5[[#This Row],[Column12]]</f>
        <v>0</v>
      </c>
      <c r="AF1338" s="131">
        <f>Table5[[#This Row],[Column5]]+Table5[[#This Row],[Column13]]+Table5[[#This Row],[Column21]]+Table5[[#This Row],[Column18]]</f>
        <v>0</v>
      </c>
      <c r="AG1338" s="131">
        <f t="shared" si="225"/>
        <v>0</v>
      </c>
      <c r="AH1338" s="131">
        <f t="shared" si="226"/>
        <v>0</v>
      </c>
      <c r="AI1338" s="131">
        <f>Table5[[#This Row],[Column17]]-Table5[[#This Row],[Column20]]</f>
        <v>0</v>
      </c>
      <c r="AJ1338" s="131">
        <f t="shared" si="227"/>
        <v>0</v>
      </c>
      <c r="AK1338" s="131">
        <f t="shared" si="231"/>
        <v>0</v>
      </c>
      <c r="AL1338" s="131">
        <f t="shared" si="228"/>
        <v>0</v>
      </c>
      <c r="AM1338" s="131" t="str">
        <f t="shared" si="229"/>
        <v/>
      </c>
      <c r="AN1338" s="131" t="str">
        <f t="shared" ca="1" si="230"/>
        <v/>
      </c>
    </row>
    <row r="1339" spans="1:40" ht="20.25" customHeight="1" x14ac:dyDescent="0.3">
      <c r="A1339" s="127"/>
      <c r="B1339" s="164"/>
      <c r="C1339" s="139"/>
      <c r="D1339" s="140"/>
      <c r="E1339" s="139"/>
      <c r="F1339" s="139"/>
      <c r="G1339" s="140"/>
      <c r="H1339" s="139"/>
      <c r="I1339" s="129"/>
      <c r="L1339" s="128"/>
      <c r="M1339" s="128"/>
      <c r="N1339" s="128"/>
      <c r="O1339" s="128"/>
      <c r="P1339" s="128"/>
      <c r="Q1339" s="128"/>
      <c r="R1339" s="128"/>
      <c r="S1339" s="128"/>
      <c r="T1339" s="120">
        <f t="shared" si="221"/>
        <v>0</v>
      </c>
      <c r="U1339" s="131"/>
      <c r="V1339" s="131"/>
      <c r="W1339" s="131">
        <f>SUMIFS($F$3:F1339,$D$3:D1339,D1339,$C$3:C1339,"Buy")+SUMIFS($F$3:F1339,$D$3:D1339,D1339,$C$3:C1339,"Coin Deposit",$E$3:E1339,"&lt;&gt;")</f>
        <v>0</v>
      </c>
      <c r="X1339" s="131">
        <f t="shared" si="222"/>
        <v>0</v>
      </c>
      <c r="Y1339" s="131">
        <f>IF($D1339=Y$1,SUMIFS($H$3:$H1339,$G$3:$G1339,Y$1,$C$3:$C1339,"Sell"),0)</f>
        <v>0</v>
      </c>
      <c r="Z1339" s="131">
        <f t="shared" si="223"/>
        <v>0</v>
      </c>
      <c r="AA1339" s="131">
        <f>IF($D1339=AA$1,SUMIFS($H$3:$H1339,$G$3:$G1339,AA$1,$C$3:$C1339,"Sell"),0)</f>
        <v>0</v>
      </c>
      <c r="AB1339" s="131">
        <f t="shared" si="224"/>
        <v>0</v>
      </c>
      <c r="AC1339" s="131">
        <f>SUMIFS('Deductions and Deposits'!$H:$H,'Deductions and Deposits'!$G:$G,D1339,'Deductions and Deposits'!$F:$F,"&lt;="&amp;B1339)+SUMIFS($F$3:F1339,$D$3:D1339,D1339,$C$3:C1339,"Coin Deposit",$E$3:E1339,"")</f>
        <v>0</v>
      </c>
      <c r="AD1339" s="131">
        <f>SUMIFS('Deductions and Deposits'!$D:$D,'Deductions and Deposits'!$C:$C,D1339)+SUMIFS($F:$F,$D:$D,D1339,$C:$C,"Coin Deduction")</f>
        <v>0</v>
      </c>
      <c r="AE1339" s="131">
        <f>Table5[[#This Row],[Column4]]+Table5[[#This Row],[Column14]]+Table5[[#This Row],[Column19]]+Table5[[#This Row],[Column12]]</f>
        <v>0</v>
      </c>
      <c r="AF1339" s="131">
        <f>Table5[[#This Row],[Column5]]+Table5[[#This Row],[Column13]]+Table5[[#This Row],[Column21]]+Table5[[#This Row],[Column18]]</f>
        <v>0</v>
      </c>
      <c r="AG1339" s="131">
        <f t="shared" si="225"/>
        <v>0</v>
      </c>
      <c r="AH1339" s="131">
        <f t="shared" si="226"/>
        <v>0</v>
      </c>
      <c r="AI1339" s="131">
        <f>Table5[[#This Row],[Column17]]-Table5[[#This Row],[Column20]]</f>
        <v>0</v>
      </c>
      <c r="AJ1339" s="131">
        <f t="shared" si="227"/>
        <v>0</v>
      </c>
      <c r="AK1339" s="131">
        <f t="shared" si="231"/>
        <v>0</v>
      </c>
      <c r="AL1339" s="131">
        <f t="shared" si="228"/>
        <v>0</v>
      </c>
      <c r="AM1339" s="131" t="str">
        <f t="shared" si="229"/>
        <v/>
      </c>
      <c r="AN1339" s="131" t="str">
        <f t="shared" ca="1" si="230"/>
        <v/>
      </c>
    </row>
    <row r="1340" spans="1:40" ht="20.25" customHeight="1" x14ac:dyDescent="0.3">
      <c r="A1340" s="127"/>
      <c r="B1340" s="164"/>
      <c r="C1340" s="139"/>
      <c r="D1340" s="140"/>
      <c r="E1340" s="139"/>
      <c r="F1340" s="139"/>
      <c r="G1340" s="140"/>
      <c r="H1340" s="139"/>
      <c r="I1340" s="129"/>
      <c r="L1340" s="128"/>
      <c r="M1340" s="128"/>
      <c r="N1340" s="128"/>
      <c r="O1340" s="128"/>
      <c r="P1340" s="128"/>
      <c r="Q1340" s="128"/>
      <c r="R1340" s="128"/>
      <c r="S1340" s="128"/>
      <c r="T1340" s="120">
        <f t="shared" si="221"/>
        <v>0</v>
      </c>
      <c r="U1340" s="131"/>
      <c r="V1340" s="131"/>
      <c r="W1340" s="131">
        <f>SUMIFS($F$3:F1340,$D$3:D1340,D1340,$C$3:C1340,"Buy")+SUMIFS($F$3:F1340,$D$3:D1340,D1340,$C$3:C1340,"Coin Deposit",$E$3:E1340,"&lt;&gt;")</f>
        <v>0</v>
      </c>
      <c r="X1340" s="131">
        <f t="shared" si="222"/>
        <v>0</v>
      </c>
      <c r="Y1340" s="131">
        <f>IF($D1340=Y$1,SUMIFS($H$3:$H1340,$G$3:$G1340,Y$1,$C$3:$C1340,"Sell"),0)</f>
        <v>0</v>
      </c>
      <c r="Z1340" s="131">
        <f t="shared" si="223"/>
        <v>0</v>
      </c>
      <c r="AA1340" s="131">
        <f>IF($D1340=AA$1,SUMIFS($H$3:$H1340,$G$3:$G1340,AA$1,$C$3:$C1340,"Sell"),0)</f>
        <v>0</v>
      </c>
      <c r="AB1340" s="131">
        <f t="shared" si="224"/>
        <v>0</v>
      </c>
      <c r="AC1340" s="131">
        <f>SUMIFS('Deductions and Deposits'!$H:$H,'Deductions and Deposits'!$G:$G,D1340,'Deductions and Deposits'!$F:$F,"&lt;="&amp;B1340)+SUMIFS($F$3:F1340,$D$3:D1340,D1340,$C$3:C1340,"Coin Deposit",$E$3:E1340,"")</f>
        <v>0</v>
      </c>
      <c r="AD1340" s="131">
        <f>SUMIFS('Deductions and Deposits'!$D:$D,'Deductions and Deposits'!$C:$C,D1340)+SUMIFS($F:$F,$D:$D,D1340,$C:$C,"Coin Deduction")</f>
        <v>0</v>
      </c>
      <c r="AE1340" s="131">
        <f>Table5[[#This Row],[Column4]]+Table5[[#This Row],[Column14]]+Table5[[#This Row],[Column19]]+Table5[[#This Row],[Column12]]</f>
        <v>0</v>
      </c>
      <c r="AF1340" s="131">
        <f>Table5[[#This Row],[Column5]]+Table5[[#This Row],[Column13]]+Table5[[#This Row],[Column21]]+Table5[[#This Row],[Column18]]</f>
        <v>0</v>
      </c>
      <c r="AG1340" s="131">
        <f t="shared" si="225"/>
        <v>0</v>
      </c>
      <c r="AH1340" s="131">
        <f t="shared" si="226"/>
        <v>0</v>
      </c>
      <c r="AI1340" s="131">
        <f>Table5[[#This Row],[Column17]]-Table5[[#This Row],[Column20]]</f>
        <v>0</v>
      </c>
      <c r="AJ1340" s="131">
        <f t="shared" si="227"/>
        <v>0</v>
      </c>
      <c r="AK1340" s="131">
        <f t="shared" si="231"/>
        <v>0</v>
      </c>
      <c r="AL1340" s="131">
        <f t="shared" si="228"/>
        <v>0</v>
      </c>
      <c r="AM1340" s="131" t="str">
        <f t="shared" si="229"/>
        <v/>
      </c>
      <c r="AN1340" s="131" t="str">
        <f t="shared" ca="1" si="230"/>
        <v/>
      </c>
    </row>
    <row r="1341" spans="1:40" ht="20.25" customHeight="1" x14ac:dyDescent="0.3">
      <c r="A1341" s="127"/>
      <c r="B1341" s="164"/>
      <c r="C1341" s="139"/>
      <c r="D1341" s="140"/>
      <c r="E1341" s="139"/>
      <c r="F1341" s="139"/>
      <c r="G1341" s="140"/>
      <c r="H1341" s="139"/>
      <c r="I1341" s="129"/>
      <c r="L1341" s="128"/>
      <c r="M1341" s="128"/>
      <c r="N1341" s="128"/>
      <c r="O1341" s="128"/>
      <c r="P1341" s="128"/>
      <c r="Q1341" s="128"/>
      <c r="R1341" s="128"/>
      <c r="S1341" s="128"/>
      <c r="T1341" s="120">
        <f t="shared" si="221"/>
        <v>0</v>
      </c>
      <c r="U1341" s="131"/>
      <c r="V1341" s="131"/>
      <c r="W1341" s="131">
        <f>SUMIFS($F$3:F1341,$D$3:D1341,D1341,$C$3:C1341,"Buy")+SUMIFS($F$3:F1341,$D$3:D1341,D1341,$C$3:C1341,"Coin Deposit",$E$3:E1341,"&lt;&gt;")</f>
        <v>0</v>
      </c>
      <c r="X1341" s="131">
        <f t="shared" si="222"/>
        <v>0</v>
      </c>
      <c r="Y1341" s="131">
        <f>IF($D1341=Y$1,SUMIFS($H$3:$H1341,$G$3:$G1341,Y$1,$C$3:$C1341,"Sell"),0)</f>
        <v>0</v>
      </c>
      <c r="Z1341" s="131">
        <f t="shared" si="223"/>
        <v>0</v>
      </c>
      <c r="AA1341" s="131">
        <f>IF($D1341=AA$1,SUMIFS($H$3:$H1341,$G$3:$G1341,AA$1,$C$3:$C1341,"Sell"),0)</f>
        <v>0</v>
      </c>
      <c r="AB1341" s="131">
        <f t="shared" si="224"/>
        <v>0</v>
      </c>
      <c r="AC1341" s="131">
        <f>SUMIFS('Deductions and Deposits'!$H:$H,'Deductions and Deposits'!$G:$G,D1341,'Deductions and Deposits'!$F:$F,"&lt;="&amp;B1341)+SUMIFS($F$3:F1341,$D$3:D1341,D1341,$C$3:C1341,"Coin Deposit",$E$3:E1341,"")</f>
        <v>0</v>
      </c>
      <c r="AD1341" s="131">
        <f>SUMIFS('Deductions and Deposits'!$D:$D,'Deductions and Deposits'!$C:$C,D1341)+SUMIFS($F:$F,$D:$D,D1341,$C:$C,"Coin Deduction")</f>
        <v>0</v>
      </c>
      <c r="AE1341" s="131">
        <f>Table5[[#This Row],[Column4]]+Table5[[#This Row],[Column14]]+Table5[[#This Row],[Column19]]+Table5[[#This Row],[Column12]]</f>
        <v>0</v>
      </c>
      <c r="AF1341" s="131">
        <f>Table5[[#This Row],[Column5]]+Table5[[#This Row],[Column13]]+Table5[[#This Row],[Column21]]+Table5[[#This Row],[Column18]]</f>
        <v>0</v>
      </c>
      <c r="AG1341" s="131">
        <f t="shared" si="225"/>
        <v>0</v>
      </c>
      <c r="AH1341" s="131">
        <f t="shared" si="226"/>
        <v>0</v>
      </c>
      <c r="AI1341" s="131">
        <f>Table5[[#This Row],[Column17]]-Table5[[#This Row],[Column20]]</f>
        <v>0</v>
      </c>
      <c r="AJ1341" s="131">
        <f t="shared" si="227"/>
        <v>0</v>
      </c>
      <c r="AK1341" s="131">
        <f t="shared" si="231"/>
        <v>0</v>
      </c>
      <c r="AL1341" s="131">
        <f t="shared" si="228"/>
        <v>0</v>
      </c>
      <c r="AM1341" s="131" t="str">
        <f t="shared" si="229"/>
        <v/>
      </c>
      <c r="AN1341" s="131" t="str">
        <f t="shared" ca="1" si="230"/>
        <v/>
      </c>
    </row>
    <row r="1342" spans="1:40" ht="20.25" customHeight="1" x14ac:dyDescent="0.3">
      <c r="A1342" s="127"/>
      <c r="B1342" s="164"/>
      <c r="C1342" s="139"/>
      <c r="D1342" s="140"/>
      <c r="E1342" s="139"/>
      <c r="F1342" s="139"/>
      <c r="G1342" s="140"/>
      <c r="H1342" s="139"/>
      <c r="I1342" s="129"/>
      <c r="L1342" s="128"/>
      <c r="M1342" s="128"/>
      <c r="N1342" s="128"/>
      <c r="O1342" s="128"/>
      <c r="P1342" s="128"/>
      <c r="Q1342" s="128"/>
      <c r="R1342" s="128"/>
      <c r="S1342" s="128"/>
      <c r="T1342" s="120">
        <f t="shared" si="221"/>
        <v>0</v>
      </c>
      <c r="U1342" s="131"/>
      <c r="V1342" s="131"/>
      <c r="W1342" s="131">
        <f>SUMIFS($F$3:F1342,$D$3:D1342,D1342,$C$3:C1342,"Buy")+SUMIFS($F$3:F1342,$D$3:D1342,D1342,$C$3:C1342,"Coin Deposit",$E$3:E1342,"&lt;&gt;")</f>
        <v>0</v>
      </c>
      <c r="X1342" s="131">
        <f t="shared" si="222"/>
        <v>0</v>
      </c>
      <c r="Y1342" s="131">
        <f>IF($D1342=Y$1,SUMIFS($H$3:$H1342,$G$3:$G1342,Y$1,$C$3:$C1342,"Sell"),0)</f>
        <v>0</v>
      </c>
      <c r="Z1342" s="131">
        <f t="shared" si="223"/>
        <v>0</v>
      </c>
      <c r="AA1342" s="131">
        <f>IF($D1342=AA$1,SUMIFS($H$3:$H1342,$G$3:$G1342,AA$1,$C$3:$C1342,"Sell"),0)</f>
        <v>0</v>
      </c>
      <c r="AB1342" s="131">
        <f t="shared" si="224"/>
        <v>0</v>
      </c>
      <c r="AC1342" s="131">
        <f>SUMIFS('Deductions and Deposits'!$H:$H,'Deductions and Deposits'!$G:$G,D1342,'Deductions and Deposits'!$F:$F,"&lt;="&amp;B1342)+SUMIFS($F$3:F1342,$D$3:D1342,D1342,$C$3:C1342,"Coin Deposit",$E$3:E1342,"")</f>
        <v>0</v>
      </c>
      <c r="AD1342" s="131">
        <f>SUMIFS('Deductions and Deposits'!$D:$D,'Deductions and Deposits'!$C:$C,D1342)+SUMIFS($F:$F,$D:$D,D1342,$C:$C,"Coin Deduction")</f>
        <v>0</v>
      </c>
      <c r="AE1342" s="131">
        <f>Table5[[#This Row],[Column4]]+Table5[[#This Row],[Column14]]+Table5[[#This Row],[Column19]]+Table5[[#This Row],[Column12]]</f>
        <v>0</v>
      </c>
      <c r="AF1342" s="131">
        <f>Table5[[#This Row],[Column5]]+Table5[[#This Row],[Column13]]+Table5[[#This Row],[Column21]]+Table5[[#This Row],[Column18]]</f>
        <v>0</v>
      </c>
      <c r="AG1342" s="131">
        <f t="shared" si="225"/>
        <v>0</v>
      </c>
      <c r="AH1342" s="131">
        <f t="shared" si="226"/>
        <v>0</v>
      </c>
      <c r="AI1342" s="131">
        <f>Table5[[#This Row],[Column17]]-Table5[[#This Row],[Column20]]</f>
        <v>0</v>
      </c>
      <c r="AJ1342" s="131">
        <f t="shared" si="227"/>
        <v>0</v>
      </c>
      <c r="AK1342" s="131">
        <f t="shared" si="231"/>
        <v>0</v>
      </c>
      <c r="AL1342" s="131">
        <f t="shared" si="228"/>
        <v>0</v>
      </c>
      <c r="AM1342" s="131" t="str">
        <f t="shared" si="229"/>
        <v/>
      </c>
      <c r="AN1342" s="131" t="str">
        <f t="shared" ca="1" si="230"/>
        <v/>
      </c>
    </row>
    <row r="1343" spans="1:40" ht="20.25" customHeight="1" x14ac:dyDescent="0.3">
      <c r="A1343" s="127"/>
      <c r="B1343" s="164"/>
      <c r="C1343" s="139"/>
      <c r="D1343" s="140"/>
      <c r="E1343" s="139"/>
      <c r="F1343" s="139"/>
      <c r="G1343" s="140"/>
      <c r="H1343" s="139"/>
      <c r="I1343" s="129"/>
      <c r="L1343" s="128"/>
      <c r="M1343" s="128"/>
      <c r="N1343" s="128"/>
      <c r="O1343" s="128"/>
      <c r="P1343" s="128"/>
      <c r="Q1343" s="128"/>
      <c r="R1343" s="128"/>
      <c r="S1343" s="128"/>
      <c r="T1343" s="120">
        <f t="shared" si="221"/>
        <v>0</v>
      </c>
      <c r="U1343" s="131"/>
      <c r="V1343" s="131"/>
      <c r="W1343" s="131">
        <f>SUMIFS($F$3:F1343,$D$3:D1343,D1343,$C$3:C1343,"Buy")+SUMIFS($F$3:F1343,$D$3:D1343,D1343,$C$3:C1343,"Coin Deposit",$E$3:E1343,"&lt;&gt;")</f>
        <v>0</v>
      </c>
      <c r="X1343" s="131">
        <f t="shared" si="222"/>
        <v>0</v>
      </c>
      <c r="Y1343" s="131">
        <f>IF($D1343=Y$1,SUMIFS($H$3:$H1343,$G$3:$G1343,Y$1,$C$3:$C1343,"Sell"),0)</f>
        <v>0</v>
      </c>
      <c r="Z1343" s="131">
        <f t="shared" si="223"/>
        <v>0</v>
      </c>
      <c r="AA1343" s="131">
        <f>IF($D1343=AA$1,SUMIFS($H$3:$H1343,$G$3:$G1343,AA$1,$C$3:$C1343,"Sell"),0)</f>
        <v>0</v>
      </c>
      <c r="AB1343" s="131">
        <f t="shared" si="224"/>
        <v>0</v>
      </c>
      <c r="AC1343" s="131">
        <f>SUMIFS('Deductions and Deposits'!$H:$H,'Deductions and Deposits'!$G:$G,D1343,'Deductions and Deposits'!$F:$F,"&lt;="&amp;B1343)+SUMIFS($F$3:F1343,$D$3:D1343,D1343,$C$3:C1343,"Coin Deposit",$E$3:E1343,"")</f>
        <v>0</v>
      </c>
      <c r="AD1343" s="131">
        <f>SUMIFS('Deductions and Deposits'!$D:$D,'Deductions and Deposits'!$C:$C,D1343)+SUMIFS($F:$F,$D:$D,D1343,$C:$C,"Coin Deduction")</f>
        <v>0</v>
      </c>
      <c r="AE1343" s="131">
        <f>Table5[[#This Row],[Column4]]+Table5[[#This Row],[Column14]]+Table5[[#This Row],[Column19]]+Table5[[#This Row],[Column12]]</f>
        <v>0</v>
      </c>
      <c r="AF1343" s="131">
        <f>Table5[[#This Row],[Column5]]+Table5[[#This Row],[Column13]]+Table5[[#This Row],[Column21]]+Table5[[#This Row],[Column18]]</f>
        <v>0</v>
      </c>
      <c r="AG1343" s="131">
        <f t="shared" si="225"/>
        <v>0</v>
      </c>
      <c r="AH1343" s="131">
        <f t="shared" si="226"/>
        <v>0</v>
      </c>
      <c r="AI1343" s="131">
        <f>Table5[[#This Row],[Column17]]-Table5[[#This Row],[Column20]]</f>
        <v>0</v>
      </c>
      <c r="AJ1343" s="131">
        <f t="shared" si="227"/>
        <v>0</v>
      </c>
      <c r="AK1343" s="131">
        <f t="shared" si="231"/>
        <v>0</v>
      </c>
      <c r="AL1343" s="131">
        <f t="shared" si="228"/>
        <v>0</v>
      </c>
      <c r="AM1343" s="131" t="str">
        <f t="shared" si="229"/>
        <v/>
      </c>
      <c r="AN1343" s="131" t="str">
        <f t="shared" ca="1" si="230"/>
        <v/>
      </c>
    </row>
    <row r="1344" spans="1:40" ht="20.25" customHeight="1" x14ac:dyDescent="0.3">
      <c r="A1344" s="127"/>
      <c r="B1344" s="164"/>
      <c r="C1344" s="139"/>
      <c r="D1344" s="140"/>
      <c r="E1344" s="139"/>
      <c r="F1344" s="139"/>
      <c r="G1344" s="140"/>
      <c r="H1344" s="139"/>
      <c r="I1344" s="129"/>
      <c r="L1344" s="128"/>
      <c r="M1344" s="128"/>
      <c r="N1344" s="128"/>
      <c r="O1344" s="128"/>
      <c r="P1344" s="128"/>
      <c r="Q1344" s="128"/>
      <c r="R1344" s="128"/>
      <c r="S1344" s="128"/>
      <c r="T1344" s="120">
        <f t="shared" si="221"/>
        <v>0</v>
      </c>
      <c r="U1344" s="131"/>
      <c r="V1344" s="131"/>
      <c r="W1344" s="131">
        <f>SUMIFS($F$3:F1344,$D$3:D1344,D1344,$C$3:C1344,"Buy")+SUMIFS($F$3:F1344,$D$3:D1344,D1344,$C$3:C1344,"Coin Deposit",$E$3:E1344,"&lt;&gt;")</f>
        <v>0</v>
      </c>
      <c r="X1344" s="131">
        <f t="shared" si="222"/>
        <v>0</v>
      </c>
      <c r="Y1344" s="131">
        <f>IF($D1344=Y$1,SUMIFS($H$3:$H1344,$G$3:$G1344,Y$1,$C$3:$C1344,"Sell"),0)</f>
        <v>0</v>
      </c>
      <c r="Z1344" s="131">
        <f t="shared" si="223"/>
        <v>0</v>
      </c>
      <c r="AA1344" s="131">
        <f>IF($D1344=AA$1,SUMIFS($H$3:$H1344,$G$3:$G1344,AA$1,$C$3:$C1344,"Sell"),0)</f>
        <v>0</v>
      </c>
      <c r="AB1344" s="131">
        <f t="shared" si="224"/>
        <v>0</v>
      </c>
      <c r="AC1344" s="131">
        <f>SUMIFS('Deductions and Deposits'!$H:$H,'Deductions and Deposits'!$G:$G,D1344,'Deductions and Deposits'!$F:$F,"&lt;="&amp;B1344)+SUMIFS($F$3:F1344,$D$3:D1344,D1344,$C$3:C1344,"Coin Deposit",$E$3:E1344,"")</f>
        <v>0</v>
      </c>
      <c r="AD1344" s="131">
        <f>SUMIFS('Deductions and Deposits'!$D:$D,'Deductions and Deposits'!$C:$C,D1344)+SUMIFS($F:$F,$D:$D,D1344,$C:$C,"Coin Deduction")</f>
        <v>0</v>
      </c>
      <c r="AE1344" s="131">
        <f>Table5[[#This Row],[Column4]]+Table5[[#This Row],[Column14]]+Table5[[#This Row],[Column19]]+Table5[[#This Row],[Column12]]</f>
        <v>0</v>
      </c>
      <c r="AF1344" s="131">
        <f>Table5[[#This Row],[Column5]]+Table5[[#This Row],[Column13]]+Table5[[#This Row],[Column21]]+Table5[[#This Row],[Column18]]</f>
        <v>0</v>
      </c>
      <c r="AG1344" s="131">
        <f t="shared" si="225"/>
        <v>0</v>
      </c>
      <c r="AH1344" s="131">
        <f t="shared" si="226"/>
        <v>0</v>
      </c>
      <c r="AI1344" s="131">
        <f>Table5[[#This Row],[Column17]]-Table5[[#This Row],[Column20]]</f>
        <v>0</v>
      </c>
      <c r="AJ1344" s="131">
        <f t="shared" si="227"/>
        <v>0</v>
      </c>
      <c r="AK1344" s="131">
        <f t="shared" si="231"/>
        <v>0</v>
      </c>
      <c r="AL1344" s="131">
        <f t="shared" si="228"/>
        <v>0</v>
      </c>
      <c r="AM1344" s="131" t="str">
        <f t="shared" si="229"/>
        <v/>
      </c>
      <c r="AN1344" s="131" t="str">
        <f t="shared" ca="1" si="230"/>
        <v/>
      </c>
    </row>
    <row r="1345" spans="1:40" ht="20.25" customHeight="1" x14ac:dyDescent="0.3">
      <c r="A1345" s="127"/>
      <c r="B1345" s="164"/>
      <c r="C1345" s="139"/>
      <c r="D1345" s="140"/>
      <c r="E1345" s="139"/>
      <c r="F1345" s="139"/>
      <c r="G1345" s="140"/>
      <c r="H1345" s="139"/>
      <c r="I1345" s="129"/>
      <c r="L1345" s="128"/>
      <c r="M1345" s="128"/>
      <c r="N1345" s="128"/>
      <c r="O1345" s="128"/>
      <c r="P1345" s="128"/>
      <c r="Q1345" s="128"/>
      <c r="R1345" s="128"/>
      <c r="S1345" s="128"/>
      <c r="T1345" s="120">
        <f t="shared" si="221"/>
        <v>0</v>
      </c>
      <c r="U1345" s="131"/>
      <c r="V1345" s="131"/>
      <c r="W1345" s="131">
        <f>SUMIFS($F$3:F1345,$D$3:D1345,D1345,$C$3:C1345,"Buy")+SUMIFS($F$3:F1345,$D$3:D1345,D1345,$C$3:C1345,"Coin Deposit",$E$3:E1345,"&lt;&gt;")</f>
        <v>0</v>
      </c>
      <c r="X1345" s="131">
        <f t="shared" si="222"/>
        <v>0</v>
      </c>
      <c r="Y1345" s="131">
        <f>IF($D1345=Y$1,SUMIFS($H$3:$H1345,$G$3:$G1345,Y$1,$C$3:$C1345,"Sell"),0)</f>
        <v>0</v>
      </c>
      <c r="Z1345" s="131">
        <f t="shared" si="223"/>
        <v>0</v>
      </c>
      <c r="AA1345" s="131">
        <f>IF($D1345=AA$1,SUMIFS($H$3:$H1345,$G$3:$G1345,AA$1,$C$3:$C1345,"Sell"),0)</f>
        <v>0</v>
      </c>
      <c r="AB1345" s="131">
        <f t="shared" si="224"/>
        <v>0</v>
      </c>
      <c r="AC1345" s="131">
        <f>SUMIFS('Deductions and Deposits'!$H:$H,'Deductions and Deposits'!$G:$G,D1345,'Deductions and Deposits'!$F:$F,"&lt;="&amp;B1345)+SUMIFS($F$3:F1345,$D$3:D1345,D1345,$C$3:C1345,"Coin Deposit",$E$3:E1345,"")</f>
        <v>0</v>
      </c>
      <c r="AD1345" s="131">
        <f>SUMIFS('Deductions and Deposits'!$D:$D,'Deductions and Deposits'!$C:$C,D1345)+SUMIFS($F:$F,$D:$D,D1345,$C:$C,"Coin Deduction")</f>
        <v>0</v>
      </c>
      <c r="AE1345" s="131">
        <f>Table5[[#This Row],[Column4]]+Table5[[#This Row],[Column14]]+Table5[[#This Row],[Column19]]+Table5[[#This Row],[Column12]]</f>
        <v>0</v>
      </c>
      <c r="AF1345" s="131">
        <f>Table5[[#This Row],[Column5]]+Table5[[#This Row],[Column13]]+Table5[[#This Row],[Column21]]+Table5[[#This Row],[Column18]]</f>
        <v>0</v>
      </c>
      <c r="AG1345" s="131">
        <f t="shared" si="225"/>
        <v>0</v>
      </c>
      <c r="AH1345" s="131">
        <f t="shared" si="226"/>
        <v>0</v>
      </c>
      <c r="AI1345" s="131">
        <f>Table5[[#This Row],[Column17]]-Table5[[#This Row],[Column20]]</f>
        <v>0</v>
      </c>
      <c r="AJ1345" s="131">
        <f t="shared" si="227"/>
        <v>0</v>
      </c>
      <c r="AK1345" s="131">
        <f t="shared" si="231"/>
        <v>0</v>
      </c>
      <c r="AL1345" s="131">
        <f t="shared" si="228"/>
        <v>0</v>
      </c>
      <c r="AM1345" s="131" t="str">
        <f t="shared" si="229"/>
        <v/>
      </c>
      <c r="AN1345" s="131" t="str">
        <f t="shared" ca="1" si="230"/>
        <v/>
      </c>
    </row>
    <row r="1346" spans="1:40" ht="20.25" customHeight="1" x14ac:dyDescent="0.3">
      <c r="A1346" s="127"/>
      <c r="B1346" s="164"/>
      <c r="C1346" s="139"/>
      <c r="D1346" s="140"/>
      <c r="E1346" s="139"/>
      <c r="F1346" s="139"/>
      <c r="G1346" s="140"/>
      <c r="H1346" s="139"/>
      <c r="I1346" s="129"/>
      <c r="L1346" s="128"/>
      <c r="M1346" s="128"/>
      <c r="N1346" s="128"/>
      <c r="O1346" s="128"/>
      <c r="P1346" s="128"/>
      <c r="Q1346" s="128"/>
      <c r="R1346" s="128"/>
      <c r="S1346" s="128"/>
      <c r="T1346" s="120">
        <f t="shared" si="221"/>
        <v>0</v>
      </c>
      <c r="U1346" s="131"/>
      <c r="V1346" s="131"/>
      <c r="W1346" s="131">
        <f>SUMIFS($F$3:F1346,$D$3:D1346,D1346,$C$3:C1346,"Buy")+SUMIFS($F$3:F1346,$D$3:D1346,D1346,$C$3:C1346,"Coin Deposit",$E$3:E1346,"&lt;&gt;")</f>
        <v>0</v>
      </c>
      <c r="X1346" s="131">
        <f t="shared" si="222"/>
        <v>0</v>
      </c>
      <c r="Y1346" s="131">
        <f>IF($D1346=Y$1,SUMIFS($H$3:$H1346,$G$3:$G1346,Y$1,$C$3:$C1346,"Sell"),0)</f>
        <v>0</v>
      </c>
      <c r="Z1346" s="131">
        <f t="shared" si="223"/>
        <v>0</v>
      </c>
      <c r="AA1346" s="131">
        <f>IF($D1346=AA$1,SUMIFS($H$3:$H1346,$G$3:$G1346,AA$1,$C$3:$C1346,"Sell"),0)</f>
        <v>0</v>
      </c>
      <c r="AB1346" s="131">
        <f t="shared" si="224"/>
        <v>0</v>
      </c>
      <c r="AC1346" s="131">
        <f>SUMIFS('Deductions and Deposits'!$H:$H,'Deductions and Deposits'!$G:$G,D1346,'Deductions and Deposits'!$F:$F,"&lt;="&amp;B1346)+SUMIFS($F$3:F1346,$D$3:D1346,D1346,$C$3:C1346,"Coin Deposit",$E$3:E1346,"")</f>
        <v>0</v>
      </c>
      <c r="AD1346" s="131">
        <f>SUMIFS('Deductions and Deposits'!$D:$D,'Deductions and Deposits'!$C:$C,D1346)+SUMIFS($F:$F,$D:$D,D1346,$C:$C,"Coin Deduction")</f>
        <v>0</v>
      </c>
      <c r="AE1346" s="131">
        <f>Table5[[#This Row],[Column4]]+Table5[[#This Row],[Column14]]+Table5[[#This Row],[Column19]]+Table5[[#This Row],[Column12]]</f>
        <v>0</v>
      </c>
      <c r="AF1346" s="131">
        <f>Table5[[#This Row],[Column5]]+Table5[[#This Row],[Column13]]+Table5[[#This Row],[Column21]]+Table5[[#This Row],[Column18]]</f>
        <v>0</v>
      </c>
      <c r="AG1346" s="131">
        <f t="shared" si="225"/>
        <v>0</v>
      </c>
      <c r="AH1346" s="131">
        <f t="shared" si="226"/>
        <v>0</v>
      </c>
      <c r="AI1346" s="131">
        <f>Table5[[#This Row],[Column17]]-Table5[[#This Row],[Column20]]</f>
        <v>0</v>
      </c>
      <c r="AJ1346" s="131">
        <f t="shared" si="227"/>
        <v>0</v>
      </c>
      <c r="AK1346" s="131">
        <f t="shared" si="231"/>
        <v>0</v>
      </c>
      <c r="AL1346" s="131">
        <f t="shared" si="228"/>
        <v>0</v>
      </c>
      <c r="AM1346" s="131" t="str">
        <f t="shared" si="229"/>
        <v/>
      </c>
      <c r="AN1346" s="131" t="str">
        <f t="shared" ca="1" si="230"/>
        <v/>
      </c>
    </row>
    <row r="1347" spans="1:40" ht="20.25" customHeight="1" x14ac:dyDescent="0.3">
      <c r="A1347" s="127"/>
      <c r="B1347" s="164"/>
      <c r="C1347" s="139"/>
      <c r="D1347" s="140"/>
      <c r="E1347" s="139"/>
      <c r="F1347" s="139"/>
      <c r="G1347" s="140"/>
      <c r="H1347" s="139"/>
      <c r="I1347" s="129"/>
      <c r="L1347" s="128"/>
      <c r="M1347" s="128"/>
      <c r="N1347" s="128"/>
      <c r="O1347" s="128"/>
      <c r="P1347" s="128"/>
      <c r="Q1347" s="128"/>
      <c r="R1347" s="128"/>
      <c r="S1347" s="128"/>
      <c r="T1347" s="120">
        <f t="shared" ref="T1347:T1410" si="232">IF(E1347&lt;&gt;"",E1347,0)</f>
        <v>0</v>
      </c>
      <c r="U1347" s="131"/>
      <c r="V1347" s="131"/>
      <c r="W1347" s="131">
        <f>SUMIFS($F$3:F1347,$D$3:D1347,D1347,$C$3:C1347,"Buy")+SUMIFS($F$3:F1347,$D$3:D1347,D1347,$C$3:C1347,"Coin Deposit",$E$3:E1347,"&lt;&gt;")</f>
        <v>0</v>
      </c>
      <c r="X1347" s="131">
        <f t="shared" ref="X1347:X1410" si="233">IF(OR(C1347="buy",AND(C1347="Coin Deposit",E1347&lt;&gt;"")),SUMIFS($F:$F,$D:$D,D1347,$C:$C,"sell"),0)</f>
        <v>0</v>
      </c>
      <c r="Y1347" s="131">
        <f>IF($D1347=Y$1,SUMIFS($H$3:$H1347,$G$3:$G1347,Y$1,$C$3:$C1347,"Sell"),0)</f>
        <v>0</v>
      </c>
      <c r="Z1347" s="131">
        <f t="shared" ref="Z1347:Z1410" si="234">IF($D1347=Z$1,SUMIFS($H:$H,$G:$G,Z$1,$C:$C,"Buy")+SUMIFS($H:$H,$G:$G,Z$1,$C:$C,"Coin Deposit",$E:$E,"&lt;&gt;"),0)</f>
        <v>0</v>
      </c>
      <c r="AA1347" s="131">
        <f>IF($D1347=AA$1,SUMIFS($H$3:$H1347,$G$3:$G1347,AA$1,$C$3:$C1347,"Sell"),0)</f>
        <v>0</v>
      </c>
      <c r="AB1347" s="131">
        <f t="shared" ref="AB1347:AB1410" si="235">IF($D1347=AB$1,SUMIFS($H:$H,$G:$G,AB$1,$C:$C,"Buy")+SUMIFS($H:$H,$G:$G,AB$1,$C:$C,"Coin Deposit",$E:$E,"&lt;&gt;"),0)</f>
        <v>0</v>
      </c>
      <c r="AC1347" s="131">
        <f>SUMIFS('Deductions and Deposits'!$H:$H,'Deductions and Deposits'!$G:$G,D1347,'Deductions and Deposits'!$F:$F,"&lt;="&amp;B1347)+SUMIFS($F$3:F1347,$D$3:D1347,D1347,$C$3:C1347,"Coin Deposit",$E$3:E1347,"")</f>
        <v>0</v>
      </c>
      <c r="AD1347" s="131">
        <f>SUMIFS('Deductions and Deposits'!$D:$D,'Deductions and Deposits'!$C:$C,D1347)+SUMIFS($F:$F,$D:$D,D1347,$C:$C,"Coin Deduction")</f>
        <v>0</v>
      </c>
      <c r="AE1347" s="131">
        <f>Table5[[#This Row],[Column4]]+Table5[[#This Row],[Column14]]+Table5[[#This Row],[Column19]]+Table5[[#This Row],[Column12]]</f>
        <v>0</v>
      </c>
      <c r="AF1347" s="131">
        <f>Table5[[#This Row],[Column5]]+Table5[[#This Row],[Column13]]+Table5[[#This Row],[Column21]]+Table5[[#This Row],[Column18]]</f>
        <v>0</v>
      </c>
      <c r="AG1347" s="131">
        <f t="shared" ref="AG1347:AG1410" si="236">IF(AND((AC1347+Y1347+AA1347)&gt;AF1347,OR(C1347="buy",AND(C1347="Coin Deposit",E1347&lt;&gt;""))),(AC1347+Y1347+AA1347)-AF1347,0)</f>
        <v>0</v>
      </c>
      <c r="AH1347" s="131">
        <f t="shared" ref="AH1347:AH1410" si="237">IF(AND(AE1347&gt;AF1347,OR(C1347="buy",AND(C1347="Coin Deposit",E1347&lt;&gt;""))),AE1347-AF1347,0)</f>
        <v>0</v>
      </c>
      <c r="AI1347" s="131">
        <f>Table5[[#This Row],[Column17]]-Table5[[#This Row],[Column20]]</f>
        <v>0</v>
      </c>
      <c r="AJ1347" s="131">
        <f t="shared" ref="AJ1347:AJ1410" si="238">IF(AI1347&gt;F1347,F1347,AI1347)</f>
        <v>0</v>
      </c>
      <c r="AK1347" s="131">
        <f t="shared" si="231"/>
        <v>0</v>
      </c>
      <c r="AL1347" s="131">
        <f t="shared" ref="AL1347:AL1410" si="239">IFERROR(SUMIFS($AK:$AK,$D:$D,D1347)/SUMIFS($AJ:$AJ,$D:$D,D1347),0)</f>
        <v>0</v>
      </c>
      <c r="AM1347" s="131" t="str">
        <f t="shared" ref="AM1347:AM1410" si="240">C1347&amp;D1347</f>
        <v/>
      </c>
      <c r="AN1347" s="131" t="str">
        <f t="shared" ref="AN1347:AN1410" ca="1" si="241">OFFSET(AM1347,COUNTA($AM:$AM)-ROW()-(ROW()-ROW($AN$2)-1),)</f>
        <v/>
      </c>
    </row>
    <row r="1348" spans="1:40" ht="20.25" customHeight="1" x14ac:dyDescent="0.3">
      <c r="A1348" s="127"/>
      <c r="B1348" s="164"/>
      <c r="C1348" s="139"/>
      <c r="D1348" s="140"/>
      <c r="E1348" s="139"/>
      <c r="F1348" s="139"/>
      <c r="G1348" s="140"/>
      <c r="H1348" s="139"/>
      <c r="I1348" s="129"/>
      <c r="L1348" s="128"/>
      <c r="M1348" s="128"/>
      <c r="N1348" s="128"/>
      <c r="O1348" s="128"/>
      <c r="P1348" s="128"/>
      <c r="Q1348" s="128"/>
      <c r="R1348" s="128"/>
      <c r="S1348" s="128"/>
      <c r="T1348" s="120">
        <f t="shared" si="232"/>
        <v>0</v>
      </c>
      <c r="U1348" s="131"/>
      <c r="V1348" s="131"/>
      <c r="W1348" s="131">
        <f>SUMIFS($F$3:F1348,$D$3:D1348,D1348,$C$3:C1348,"Buy")+SUMIFS($F$3:F1348,$D$3:D1348,D1348,$C$3:C1348,"Coin Deposit",$E$3:E1348,"&lt;&gt;")</f>
        <v>0</v>
      </c>
      <c r="X1348" s="131">
        <f t="shared" si="233"/>
        <v>0</v>
      </c>
      <c r="Y1348" s="131">
        <f>IF($D1348=Y$1,SUMIFS($H$3:$H1348,$G$3:$G1348,Y$1,$C$3:$C1348,"Sell"),0)</f>
        <v>0</v>
      </c>
      <c r="Z1348" s="131">
        <f t="shared" si="234"/>
        <v>0</v>
      </c>
      <c r="AA1348" s="131">
        <f>IF($D1348=AA$1,SUMIFS($H$3:$H1348,$G$3:$G1348,AA$1,$C$3:$C1348,"Sell"),0)</f>
        <v>0</v>
      </c>
      <c r="AB1348" s="131">
        <f t="shared" si="235"/>
        <v>0</v>
      </c>
      <c r="AC1348" s="131">
        <f>SUMIFS('Deductions and Deposits'!$H:$H,'Deductions and Deposits'!$G:$G,D1348,'Deductions and Deposits'!$F:$F,"&lt;="&amp;B1348)+SUMIFS($F$3:F1348,$D$3:D1348,D1348,$C$3:C1348,"Coin Deposit",$E$3:E1348,"")</f>
        <v>0</v>
      </c>
      <c r="AD1348" s="131">
        <f>SUMIFS('Deductions and Deposits'!$D:$D,'Deductions and Deposits'!$C:$C,D1348)+SUMIFS($F:$F,$D:$D,D1348,$C:$C,"Coin Deduction")</f>
        <v>0</v>
      </c>
      <c r="AE1348" s="131">
        <f>Table5[[#This Row],[Column4]]+Table5[[#This Row],[Column14]]+Table5[[#This Row],[Column19]]+Table5[[#This Row],[Column12]]</f>
        <v>0</v>
      </c>
      <c r="AF1348" s="131">
        <f>Table5[[#This Row],[Column5]]+Table5[[#This Row],[Column13]]+Table5[[#This Row],[Column21]]+Table5[[#This Row],[Column18]]</f>
        <v>0</v>
      </c>
      <c r="AG1348" s="131">
        <f t="shared" si="236"/>
        <v>0</v>
      </c>
      <c r="AH1348" s="131">
        <f t="shared" si="237"/>
        <v>0</v>
      </c>
      <c r="AI1348" s="131">
        <f>Table5[[#This Row],[Column17]]-Table5[[#This Row],[Column20]]</f>
        <v>0</v>
      </c>
      <c r="AJ1348" s="131">
        <f t="shared" si="238"/>
        <v>0</v>
      </c>
      <c r="AK1348" s="131">
        <f t="shared" si="231"/>
        <v>0</v>
      </c>
      <c r="AL1348" s="131">
        <f t="shared" si="239"/>
        <v>0</v>
      </c>
      <c r="AM1348" s="131" t="str">
        <f t="shared" si="240"/>
        <v/>
      </c>
      <c r="AN1348" s="131" t="str">
        <f t="shared" ca="1" si="241"/>
        <v/>
      </c>
    </row>
    <row r="1349" spans="1:40" ht="20.25" customHeight="1" x14ac:dyDescent="0.3">
      <c r="A1349" s="127"/>
      <c r="B1349" s="164"/>
      <c r="C1349" s="139"/>
      <c r="D1349" s="140"/>
      <c r="E1349" s="139"/>
      <c r="F1349" s="139"/>
      <c r="G1349" s="140"/>
      <c r="H1349" s="139"/>
      <c r="I1349" s="129"/>
      <c r="L1349" s="128"/>
      <c r="M1349" s="128"/>
      <c r="N1349" s="128"/>
      <c r="O1349" s="128"/>
      <c r="P1349" s="128"/>
      <c r="Q1349" s="128"/>
      <c r="R1349" s="128"/>
      <c r="S1349" s="128"/>
      <c r="T1349" s="120">
        <f t="shared" si="232"/>
        <v>0</v>
      </c>
      <c r="U1349" s="131"/>
      <c r="V1349" s="131"/>
      <c r="W1349" s="131">
        <f>SUMIFS($F$3:F1349,$D$3:D1349,D1349,$C$3:C1349,"Buy")+SUMIFS($F$3:F1349,$D$3:D1349,D1349,$C$3:C1349,"Coin Deposit",$E$3:E1349,"&lt;&gt;")</f>
        <v>0</v>
      </c>
      <c r="X1349" s="131">
        <f t="shared" si="233"/>
        <v>0</v>
      </c>
      <c r="Y1349" s="131">
        <f>IF($D1349=Y$1,SUMIFS($H$3:$H1349,$G$3:$G1349,Y$1,$C$3:$C1349,"Sell"),0)</f>
        <v>0</v>
      </c>
      <c r="Z1349" s="131">
        <f t="shared" si="234"/>
        <v>0</v>
      </c>
      <c r="AA1349" s="131">
        <f>IF($D1349=AA$1,SUMIFS($H$3:$H1349,$G$3:$G1349,AA$1,$C$3:$C1349,"Sell"),0)</f>
        <v>0</v>
      </c>
      <c r="AB1349" s="131">
        <f t="shared" si="235"/>
        <v>0</v>
      </c>
      <c r="AC1349" s="131">
        <f>SUMIFS('Deductions and Deposits'!$H:$H,'Deductions and Deposits'!$G:$G,D1349,'Deductions and Deposits'!$F:$F,"&lt;="&amp;B1349)+SUMIFS($F$3:F1349,$D$3:D1349,D1349,$C$3:C1349,"Coin Deposit",$E$3:E1349,"")</f>
        <v>0</v>
      </c>
      <c r="AD1349" s="131">
        <f>SUMIFS('Deductions and Deposits'!$D:$D,'Deductions and Deposits'!$C:$C,D1349)+SUMIFS($F:$F,$D:$D,D1349,$C:$C,"Coin Deduction")</f>
        <v>0</v>
      </c>
      <c r="AE1349" s="131">
        <f>Table5[[#This Row],[Column4]]+Table5[[#This Row],[Column14]]+Table5[[#This Row],[Column19]]+Table5[[#This Row],[Column12]]</f>
        <v>0</v>
      </c>
      <c r="AF1349" s="131">
        <f>Table5[[#This Row],[Column5]]+Table5[[#This Row],[Column13]]+Table5[[#This Row],[Column21]]+Table5[[#This Row],[Column18]]</f>
        <v>0</v>
      </c>
      <c r="AG1349" s="131">
        <f t="shared" si="236"/>
        <v>0</v>
      </c>
      <c r="AH1349" s="131">
        <f t="shared" si="237"/>
        <v>0</v>
      </c>
      <c r="AI1349" s="131">
        <f>Table5[[#This Row],[Column17]]-Table5[[#This Row],[Column20]]</f>
        <v>0</v>
      </c>
      <c r="AJ1349" s="131">
        <f t="shared" si="238"/>
        <v>0</v>
      </c>
      <c r="AK1349" s="131">
        <f t="shared" si="231"/>
        <v>0</v>
      </c>
      <c r="AL1349" s="131">
        <f t="shared" si="239"/>
        <v>0</v>
      </c>
      <c r="AM1349" s="131" t="str">
        <f t="shared" si="240"/>
        <v/>
      </c>
      <c r="AN1349" s="131" t="str">
        <f t="shared" ca="1" si="241"/>
        <v/>
      </c>
    </row>
    <row r="1350" spans="1:40" ht="20.25" customHeight="1" x14ac:dyDescent="0.3">
      <c r="A1350" s="127"/>
      <c r="B1350" s="164"/>
      <c r="C1350" s="139"/>
      <c r="D1350" s="140"/>
      <c r="E1350" s="139"/>
      <c r="F1350" s="139"/>
      <c r="G1350" s="140"/>
      <c r="H1350" s="139"/>
      <c r="I1350" s="129"/>
      <c r="L1350" s="128"/>
      <c r="M1350" s="128"/>
      <c r="N1350" s="128"/>
      <c r="O1350" s="128"/>
      <c r="P1350" s="128"/>
      <c r="Q1350" s="128"/>
      <c r="R1350" s="128"/>
      <c r="S1350" s="128"/>
      <c r="T1350" s="120">
        <f t="shared" si="232"/>
        <v>0</v>
      </c>
      <c r="U1350" s="131"/>
      <c r="V1350" s="131"/>
      <c r="W1350" s="131">
        <f>SUMIFS($F$3:F1350,$D$3:D1350,D1350,$C$3:C1350,"Buy")+SUMIFS($F$3:F1350,$D$3:D1350,D1350,$C$3:C1350,"Coin Deposit",$E$3:E1350,"&lt;&gt;")</f>
        <v>0</v>
      </c>
      <c r="X1350" s="131">
        <f t="shared" si="233"/>
        <v>0</v>
      </c>
      <c r="Y1350" s="131">
        <f>IF($D1350=Y$1,SUMIFS($H$3:$H1350,$G$3:$G1350,Y$1,$C$3:$C1350,"Sell"),0)</f>
        <v>0</v>
      </c>
      <c r="Z1350" s="131">
        <f t="shared" si="234"/>
        <v>0</v>
      </c>
      <c r="AA1350" s="131">
        <f>IF($D1350=AA$1,SUMIFS($H$3:$H1350,$G$3:$G1350,AA$1,$C$3:$C1350,"Sell"),0)</f>
        <v>0</v>
      </c>
      <c r="AB1350" s="131">
        <f t="shared" si="235"/>
        <v>0</v>
      </c>
      <c r="AC1350" s="131">
        <f>SUMIFS('Deductions and Deposits'!$H:$H,'Deductions and Deposits'!$G:$G,D1350,'Deductions and Deposits'!$F:$F,"&lt;="&amp;B1350)+SUMIFS($F$3:F1350,$D$3:D1350,D1350,$C$3:C1350,"Coin Deposit",$E$3:E1350,"")</f>
        <v>0</v>
      </c>
      <c r="AD1350" s="131">
        <f>SUMIFS('Deductions and Deposits'!$D:$D,'Deductions and Deposits'!$C:$C,D1350)+SUMIFS($F:$F,$D:$D,D1350,$C:$C,"Coin Deduction")</f>
        <v>0</v>
      </c>
      <c r="AE1350" s="131">
        <f>Table5[[#This Row],[Column4]]+Table5[[#This Row],[Column14]]+Table5[[#This Row],[Column19]]+Table5[[#This Row],[Column12]]</f>
        <v>0</v>
      </c>
      <c r="AF1350" s="131">
        <f>Table5[[#This Row],[Column5]]+Table5[[#This Row],[Column13]]+Table5[[#This Row],[Column21]]+Table5[[#This Row],[Column18]]</f>
        <v>0</v>
      </c>
      <c r="AG1350" s="131">
        <f t="shared" si="236"/>
        <v>0</v>
      </c>
      <c r="AH1350" s="131">
        <f t="shared" si="237"/>
        <v>0</v>
      </c>
      <c r="AI1350" s="131">
        <f>Table5[[#This Row],[Column17]]-Table5[[#This Row],[Column20]]</f>
        <v>0</v>
      </c>
      <c r="AJ1350" s="131">
        <f t="shared" si="238"/>
        <v>0</v>
      </c>
      <c r="AK1350" s="131">
        <f t="shared" si="231"/>
        <v>0</v>
      </c>
      <c r="AL1350" s="131">
        <f t="shared" si="239"/>
        <v>0</v>
      </c>
      <c r="AM1350" s="131" t="str">
        <f t="shared" si="240"/>
        <v/>
      </c>
      <c r="AN1350" s="131" t="str">
        <f t="shared" ca="1" si="241"/>
        <v/>
      </c>
    </row>
    <row r="1351" spans="1:40" ht="20.25" customHeight="1" x14ac:dyDescent="0.3">
      <c r="A1351" s="127"/>
      <c r="B1351" s="164"/>
      <c r="C1351" s="139"/>
      <c r="D1351" s="140"/>
      <c r="E1351" s="139"/>
      <c r="F1351" s="139"/>
      <c r="G1351" s="140"/>
      <c r="H1351" s="139"/>
      <c r="I1351" s="129"/>
      <c r="L1351" s="128"/>
      <c r="M1351" s="128"/>
      <c r="N1351" s="128"/>
      <c r="O1351" s="128"/>
      <c r="P1351" s="128"/>
      <c r="Q1351" s="128"/>
      <c r="R1351" s="128"/>
      <c r="S1351" s="128"/>
      <c r="T1351" s="120">
        <f t="shared" si="232"/>
        <v>0</v>
      </c>
      <c r="U1351" s="131"/>
      <c r="V1351" s="131"/>
      <c r="W1351" s="131">
        <f>SUMIFS($F$3:F1351,$D$3:D1351,D1351,$C$3:C1351,"Buy")+SUMIFS($F$3:F1351,$D$3:D1351,D1351,$C$3:C1351,"Coin Deposit",$E$3:E1351,"&lt;&gt;")</f>
        <v>0</v>
      </c>
      <c r="X1351" s="131">
        <f t="shared" si="233"/>
        <v>0</v>
      </c>
      <c r="Y1351" s="131">
        <f>IF($D1351=Y$1,SUMIFS($H$3:$H1351,$G$3:$G1351,Y$1,$C$3:$C1351,"Sell"),0)</f>
        <v>0</v>
      </c>
      <c r="Z1351" s="131">
        <f t="shared" si="234"/>
        <v>0</v>
      </c>
      <c r="AA1351" s="131">
        <f>IF($D1351=AA$1,SUMIFS($H$3:$H1351,$G$3:$G1351,AA$1,$C$3:$C1351,"Sell"),0)</f>
        <v>0</v>
      </c>
      <c r="AB1351" s="131">
        <f t="shared" si="235"/>
        <v>0</v>
      </c>
      <c r="AC1351" s="131">
        <f>SUMIFS('Deductions and Deposits'!$H:$H,'Deductions and Deposits'!$G:$G,D1351,'Deductions and Deposits'!$F:$F,"&lt;="&amp;B1351)+SUMIFS($F$3:F1351,$D$3:D1351,D1351,$C$3:C1351,"Coin Deposit",$E$3:E1351,"")</f>
        <v>0</v>
      </c>
      <c r="AD1351" s="131">
        <f>SUMIFS('Deductions and Deposits'!$D:$D,'Deductions and Deposits'!$C:$C,D1351)+SUMIFS($F:$F,$D:$D,D1351,$C:$C,"Coin Deduction")</f>
        <v>0</v>
      </c>
      <c r="AE1351" s="131">
        <f>Table5[[#This Row],[Column4]]+Table5[[#This Row],[Column14]]+Table5[[#This Row],[Column19]]+Table5[[#This Row],[Column12]]</f>
        <v>0</v>
      </c>
      <c r="AF1351" s="131">
        <f>Table5[[#This Row],[Column5]]+Table5[[#This Row],[Column13]]+Table5[[#This Row],[Column21]]+Table5[[#This Row],[Column18]]</f>
        <v>0</v>
      </c>
      <c r="AG1351" s="131">
        <f t="shared" si="236"/>
        <v>0</v>
      </c>
      <c r="AH1351" s="131">
        <f t="shared" si="237"/>
        <v>0</v>
      </c>
      <c r="AI1351" s="131">
        <f>Table5[[#This Row],[Column17]]-Table5[[#This Row],[Column20]]</f>
        <v>0</v>
      </c>
      <c r="AJ1351" s="131">
        <f t="shared" si="238"/>
        <v>0</v>
      </c>
      <c r="AK1351" s="131">
        <f t="shared" si="231"/>
        <v>0</v>
      </c>
      <c r="AL1351" s="131">
        <f t="shared" si="239"/>
        <v>0</v>
      </c>
      <c r="AM1351" s="131" t="str">
        <f t="shared" si="240"/>
        <v/>
      </c>
      <c r="AN1351" s="131" t="str">
        <f t="shared" ca="1" si="241"/>
        <v/>
      </c>
    </row>
    <row r="1352" spans="1:40" ht="20.25" customHeight="1" x14ac:dyDescent="0.3">
      <c r="A1352" s="127"/>
      <c r="B1352" s="164"/>
      <c r="C1352" s="139"/>
      <c r="D1352" s="140"/>
      <c r="E1352" s="139"/>
      <c r="F1352" s="139"/>
      <c r="G1352" s="140"/>
      <c r="H1352" s="139"/>
      <c r="I1352" s="129"/>
      <c r="L1352" s="128"/>
      <c r="M1352" s="128"/>
      <c r="N1352" s="128"/>
      <c r="O1352" s="128"/>
      <c r="P1352" s="128"/>
      <c r="Q1352" s="128"/>
      <c r="R1352" s="128"/>
      <c r="S1352" s="128"/>
      <c r="T1352" s="120">
        <f t="shared" si="232"/>
        <v>0</v>
      </c>
      <c r="U1352" s="131"/>
      <c r="V1352" s="131"/>
      <c r="W1352" s="131">
        <f>SUMIFS($F$3:F1352,$D$3:D1352,D1352,$C$3:C1352,"Buy")+SUMIFS($F$3:F1352,$D$3:D1352,D1352,$C$3:C1352,"Coin Deposit",$E$3:E1352,"&lt;&gt;")</f>
        <v>0</v>
      </c>
      <c r="X1352" s="131">
        <f t="shared" si="233"/>
        <v>0</v>
      </c>
      <c r="Y1352" s="131">
        <f>IF($D1352=Y$1,SUMIFS($H$3:$H1352,$G$3:$G1352,Y$1,$C$3:$C1352,"Sell"),0)</f>
        <v>0</v>
      </c>
      <c r="Z1352" s="131">
        <f t="shared" si="234"/>
        <v>0</v>
      </c>
      <c r="AA1352" s="131">
        <f>IF($D1352=AA$1,SUMIFS($H$3:$H1352,$G$3:$G1352,AA$1,$C$3:$C1352,"Sell"),0)</f>
        <v>0</v>
      </c>
      <c r="AB1352" s="131">
        <f t="shared" si="235"/>
        <v>0</v>
      </c>
      <c r="AC1352" s="131">
        <f>SUMIFS('Deductions and Deposits'!$H:$H,'Deductions and Deposits'!$G:$G,D1352,'Deductions and Deposits'!$F:$F,"&lt;="&amp;B1352)+SUMIFS($F$3:F1352,$D$3:D1352,D1352,$C$3:C1352,"Coin Deposit",$E$3:E1352,"")</f>
        <v>0</v>
      </c>
      <c r="AD1352" s="131">
        <f>SUMIFS('Deductions and Deposits'!$D:$D,'Deductions and Deposits'!$C:$C,D1352)+SUMIFS($F:$F,$D:$D,D1352,$C:$C,"Coin Deduction")</f>
        <v>0</v>
      </c>
      <c r="AE1352" s="131">
        <f>Table5[[#This Row],[Column4]]+Table5[[#This Row],[Column14]]+Table5[[#This Row],[Column19]]+Table5[[#This Row],[Column12]]</f>
        <v>0</v>
      </c>
      <c r="AF1352" s="131">
        <f>Table5[[#This Row],[Column5]]+Table5[[#This Row],[Column13]]+Table5[[#This Row],[Column21]]+Table5[[#This Row],[Column18]]</f>
        <v>0</v>
      </c>
      <c r="AG1352" s="131">
        <f t="shared" si="236"/>
        <v>0</v>
      </c>
      <c r="AH1352" s="131">
        <f t="shared" si="237"/>
        <v>0</v>
      </c>
      <c r="AI1352" s="131">
        <f>Table5[[#This Row],[Column17]]-Table5[[#This Row],[Column20]]</f>
        <v>0</v>
      </c>
      <c r="AJ1352" s="131">
        <f t="shared" si="238"/>
        <v>0</v>
      </c>
      <c r="AK1352" s="131">
        <f t="shared" si="231"/>
        <v>0</v>
      </c>
      <c r="AL1352" s="131">
        <f t="shared" si="239"/>
        <v>0</v>
      </c>
      <c r="AM1352" s="131" t="str">
        <f t="shared" si="240"/>
        <v/>
      </c>
      <c r="AN1352" s="131" t="str">
        <f t="shared" ca="1" si="241"/>
        <v/>
      </c>
    </row>
    <row r="1353" spans="1:40" ht="20.25" customHeight="1" x14ac:dyDescent="0.3">
      <c r="A1353" s="127"/>
      <c r="B1353" s="164"/>
      <c r="C1353" s="139"/>
      <c r="D1353" s="140"/>
      <c r="E1353" s="139"/>
      <c r="F1353" s="139"/>
      <c r="G1353" s="140"/>
      <c r="H1353" s="139"/>
      <c r="I1353" s="129"/>
      <c r="L1353" s="128"/>
      <c r="M1353" s="128"/>
      <c r="N1353" s="128"/>
      <c r="O1353" s="128"/>
      <c r="P1353" s="128"/>
      <c r="Q1353" s="128"/>
      <c r="R1353" s="128"/>
      <c r="S1353" s="128"/>
      <c r="T1353" s="120">
        <f t="shared" si="232"/>
        <v>0</v>
      </c>
      <c r="U1353" s="131"/>
      <c r="V1353" s="131"/>
      <c r="W1353" s="131">
        <f>SUMIFS($F$3:F1353,$D$3:D1353,D1353,$C$3:C1353,"Buy")+SUMIFS($F$3:F1353,$D$3:D1353,D1353,$C$3:C1353,"Coin Deposit",$E$3:E1353,"&lt;&gt;")</f>
        <v>0</v>
      </c>
      <c r="X1353" s="131">
        <f t="shared" si="233"/>
        <v>0</v>
      </c>
      <c r="Y1353" s="131">
        <f>IF($D1353=Y$1,SUMIFS($H$3:$H1353,$G$3:$G1353,Y$1,$C$3:$C1353,"Sell"),0)</f>
        <v>0</v>
      </c>
      <c r="Z1353" s="131">
        <f t="shared" si="234"/>
        <v>0</v>
      </c>
      <c r="AA1353" s="131">
        <f>IF($D1353=AA$1,SUMIFS($H$3:$H1353,$G$3:$G1353,AA$1,$C$3:$C1353,"Sell"),0)</f>
        <v>0</v>
      </c>
      <c r="AB1353" s="131">
        <f t="shared" si="235"/>
        <v>0</v>
      </c>
      <c r="AC1353" s="131">
        <f>SUMIFS('Deductions and Deposits'!$H:$H,'Deductions and Deposits'!$G:$G,D1353,'Deductions and Deposits'!$F:$F,"&lt;="&amp;B1353)+SUMIFS($F$3:F1353,$D$3:D1353,D1353,$C$3:C1353,"Coin Deposit",$E$3:E1353,"")</f>
        <v>0</v>
      </c>
      <c r="AD1353" s="131">
        <f>SUMIFS('Deductions and Deposits'!$D:$D,'Deductions and Deposits'!$C:$C,D1353)+SUMIFS($F:$F,$D:$D,D1353,$C:$C,"Coin Deduction")</f>
        <v>0</v>
      </c>
      <c r="AE1353" s="131">
        <f>Table5[[#This Row],[Column4]]+Table5[[#This Row],[Column14]]+Table5[[#This Row],[Column19]]+Table5[[#This Row],[Column12]]</f>
        <v>0</v>
      </c>
      <c r="AF1353" s="131">
        <f>Table5[[#This Row],[Column5]]+Table5[[#This Row],[Column13]]+Table5[[#This Row],[Column21]]+Table5[[#This Row],[Column18]]</f>
        <v>0</v>
      </c>
      <c r="AG1353" s="131">
        <f t="shared" si="236"/>
        <v>0</v>
      </c>
      <c r="AH1353" s="131">
        <f t="shared" si="237"/>
        <v>0</v>
      </c>
      <c r="AI1353" s="131">
        <f>Table5[[#This Row],[Column17]]-Table5[[#This Row],[Column20]]</f>
        <v>0</v>
      </c>
      <c r="AJ1353" s="131">
        <f t="shared" si="238"/>
        <v>0</v>
      </c>
      <c r="AK1353" s="131">
        <f t="shared" si="231"/>
        <v>0</v>
      </c>
      <c r="AL1353" s="131">
        <f t="shared" si="239"/>
        <v>0</v>
      </c>
      <c r="AM1353" s="131" t="str">
        <f t="shared" si="240"/>
        <v/>
      </c>
      <c r="AN1353" s="131" t="str">
        <f t="shared" ca="1" si="241"/>
        <v/>
      </c>
    </row>
    <row r="1354" spans="1:40" ht="20.25" customHeight="1" x14ac:dyDescent="0.3">
      <c r="A1354" s="127"/>
      <c r="B1354" s="164"/>
      <c r="C1354" s="139"/>
      <c r="D1354" s="140"/>
      <c r="E1354" s="139"/>
      <c r="F1354" s="139"/>
      <c r="G1354" s="140"/>
      <c r="H1354" s="139"/>
      <c r="I1354" s="129"/>
      <c r="L1354" s="128"/>
      <c r="M1354" s="128"/>
      <c r="N1354" s="128"/>
      <c r="O1354" s="128"/>
      <c r="P1354" s="128"/>
      <c r="Q1354" s="128"/>
      <c r="R1354" s="128"/>
      <c r="S1354" s="128"/>
      <c r="T1354" s="120">
        <f t="shared" si="232"/>
        <v>0</v>
      </c>
      <c r="U1354" s="131"/>
      <c r="V1354" s="131"/>
      <c r="W1354" s="131">
        <f>SUMIFS($F$3:F1354,$D$3:D1354,D1354,$C$3:C1354,"Buy")+SUMIFS($F$3:F1354,$D$3:D1354,D1354,$C$3:C1354,"Coin Deposit",$E$3:E1354,"&lt;&gt;")</f>
        <v>0</v>
      </c>
      <c r="X1354" s="131">
        <f t="shared" si="233"/>
        <v>0</v>
      </c>
      <c r="Y1354" s="131">
        <f>IF($D1354=Y$1,SUMIFS($H$3:$H1354,$G$3:$G1354,Y$1,$C$3:$C1354,"Sell"),0)</f>
        <v>0</v>
      </c>
      <c r="Z1354" s="131">
        <f t="shared" si="234"/>
        <v>0</v>
      </c>
      <c r="AA1354" s="131">
        <f>IF($D1354=AA$1,SUMIFS($H$3:$H1354,$G$3:$G1354,AA$1,$C$3:$C1354,"Sell"),0)</f>
        <v>0</v>
      </c>
      <c r="AB1354" s="131">
        <f t="shared" si="235"/>
        <v>0</v>
      </c>
      <c r="AC1354" s="131">
        <f>SUMIFS('Deductions and Deposits'!$H:$H,'Deductions and Deposits'!$G:$G,D1354,'Deductions and Deposits'!$F:$F,"&lt;="&amp;B1354)+SUMIFS($F$3:F1354,$D$3:D1354,D1354,$C$3:C1354,"Coin Deposit",$E$3:E1354,"")</f>
        <v>0</v>
      </c>
      <c r="AD1354" s="131">
        <f>SUMIFS('Deductions and Deposits'!$D:$D,'Deductions and Deposits'!$C:$C,D1354)+SUMIFS($F:$F,$D:$D,D1354,$C:$C,"Coin Deduction")</f>
        <v>0</v>
      </c>
      <c r="AE1354" s="131">
        <f>Table5[[#This Row],[Column4]]+Table5[[#This Row],[Column14]]+Table5[[#This Row],[Column19]]+Table5[[#This Row],[Column12]]</f>
        <v>0</v>
      </c>
      <c r="AF1354" s="131">
        <f>Table5[[#This Row],[Column5]]+Table5[[#This Row],[Column13]]+Table5[[#This Row],[Column21]]+Table5[[#This Row],[Column18]]</f>
        <v>0</v>
      </c>
      <c r="AG1354" s="131">
        <f t="shared" si="236"/>
        <v>0</v>
      </c>
      <c r="AH1354" s="131">
        <f t="shared" si="237"/>
        <v>0</v>
      </c>
      <c r="AI1354" s="131">
        <f>Table5[[#This Row],[Column17]]-Table5[[#This Row],[Column20]]</f>
        <v>0</v>
      </c>
      <c r="AJ1354" s="131">
        <f t="shared" si="238"/>
        <v>0</v>
      </c>
      <c r="AK1354" s="131">
        <f t="shared" si="231"/>
        <v>0</v>
      </c>
      <c r="AL1354" s="131">
        <f t="shared" si="239"/>
        <v>0</v>
      </c>
      <c r="AM1354" s="131" t="str">
        <f t="shared" si="240"/>
        <v/>
      </c>
      <c r="AN1354" s="131" t="str">
        <f t="shared" ca="1" si="241"/>
        <v/>
      </c>
    </row>
    <row r="1355" spans="1:40" ht="20.25" customHeight="1" x14ac:dyDescent="0.3">
      <c r="A1355" s="127"/>
      <c r="B1355" s="164"/>
      <c r="C1355" s="139"/>
      <c r="D1355" s="140"/>
      <c r="E1355" s="139"/>
      <c r="F1355" s="139"/>
      <c r="G1355" s="140"/>
      <c r="H1355" s="139"/>
      <c r="I1355" s="129"/>
      <c r="L1355" s="128"/>
      <c r="M1355" s="128"/>
      <c r="N1355" s="128"/>
      <c r="O1355" s="128"/>
      <c r="P1355" s="128"/>
      <c r="Q1355" s="128"/>
      <c r="R1355" s="128"/>
      <c r="S1355" s="128"/>
      <c r="T1355" s="120">
        <f t="shared" si="232"/>
        <v>0</v>
      </c>
      <c r="U1355" s="131"/>
      <c r="V1355" s="131"/>
      <c r="W1355" s="131">
        <f>SUMIFS($F$3:F1355,$D$3:D1355,D1355,$C$3:C1355,"Buy")+SUMIFS($F$3:F1355,$D$3:D1355,D1355,$C$3:C1355,"Coin Deposit",$E$3:E1355,"&lt;&gt;")</f>
        <v>0</v>
      </c>
      <c r="X1355" s="131">
        <f t="shared" si="233"/>
        <v>0</v>
      </c>
      <c r="Y1355" s="131">
        <f>IF($D1355=Y$1,SUMIFS($H$3:$H1355,$G$3:$G1355,Y$1,$C$3:$C1355,"Sell"),0)</f>
        <v>0</v>
      </c>
      <c r="Z1355" s="131">
        <f t="shared" si="234"/>
        <v>0</v>
      </c>
      <c r="AA1355" s="131">
        <f>IF($D1355=AA$1,SUMIFS($H$3:$H1355,$G$3:$G1355,AA$1,$C$3:$C1355,"Sell"),0)</f>
        <v>0</v>
      </c>
      <c r="AB1355" s="131">
        <f t="shared" si="235"/>
        <v>0</v>
      </c>
      <c r="AC1355" s="131">
        <f>SUMIFS('Deductions and Deposits'!$H:$H,'Deductions and Deposits'!$G:$G,D1355,'Deductions and Deposits'!$F:$F,"&lt;="&amp;B1355)+SUMIFS($F$3:F1355,$D$3:D1355,D1355,$C$3:C1355,"Coin Deposit",$E$3:E1355,"")</f>
        <v>0</v>
      </c>
      <c r="AD1355" s="131">
        <f>SUMIFS('Deductions and Deposits'!$D:$D,'Deductions and Deposits'!$C:$C,D1355)+SUMIFS($F:$F,$D:$D,D1355,$C:$C,"Coin Deduction")</f>
        <v>0</v>
      </c>
      <c r="AE1355" s="131">
        <f>Table5[[#This Row],[Column4]]+Table5[[#This Row],[Column14]]+Table5[[#This Row],[Column19]]+Table5[[#This Row],[Column12]]</f>
        <v>0</v>
      </c>
      <c r="AF1355" s="131">
        <f>Table5[[#This Row],[Column5]]+Table5[[#This Row],[Column13]]+Table5[[#This Row],[Column21]]+Table5[[#This Row],[Column18]]</f>
        <v>0</v>
      </c>
      <c r="AG1355" s="131">
        <f t="shared" si="236"/>
        <v>0</v>
      </c>
      <c r="AH1355" s="131">
        <f t="shared" si="237"/>
        <v>0</v>
      </c>
      <c r="AI1355" s="131">
        <f>Table5[[#This Row],[Column17]]-Table5[[#This Row],[Column20]]</f>
        <v>0</v>
      </c>
      <c r="AJ1355" s="131">
        <f t="shared" si="238"/>
        <v>0</v>
      </c>
      <c r="AK1355" s="131">
        <f t="shared" si="231"/>
        <v>0</v>
      </c>
      <c r="AL1355" s="131">
        <f t="shared" si="239"/>
        <v>0</v>
      </c>
      <c r="AM1355" s="131" t="str">
        <f t="shared" si="240"/>
        <v/>
      </c>
      <c r="AN1355" s="131" t="str">
        <f t="shared" ca="1" si="241"/>
        <v/>
      </c>
    </row>
    <row r="1356" spans="1:40" ht="20.25" customHeight="1" x14ac:dyDescent="0.3">
      <c r="A1356" s="127"/>
      <c r="B1356" s="164"/>
      <c r="C1356" s="139"/>
      <c r="D1356" s="140"/>
      <c r="E1356" s="139"/>
      <c r="F1356" s="139"/>
      <c r="G1356" s="140"/>
      <c r="H1356" s="139"/>
      <c r="I1356" s="129"/>
      <c r="L1356" s="128"/>
      <c r="M1356" s="128"/>
      <c r="N1356" s="128"/>
      <c r="O1356" s="128"/>
      <c r="P1356" s="128"/>
      <c r="Q1356" s="128"/>
      <c r="R1356" s="128"/>
      <c r="S1356" s="128"/>
      <c r="T1356" s="120">
        <f t="shared" si="232"/>
        <v>0</v>
      </c>
      <c r="U1356" s="131"/>
      <c r="V1356" s="131"/>
      <c r="W1356" s="131">
        <f>SUMIFS($F$3:F1356,$D$3:D1356,D1356,$C$3:C1356,"Buy")+SUMIFS($F$3:F1356,$D$3:D1356,D1356,$C$3:C1356,"Coin Deposit",$E$3:E1356,"&lt;&gt;")</f>
        <v>0</v>
      </c>
      <c r="X1356" s="131">
        <f t="shared" si="233"/>
        <v>0</v>
      </c>
      <c r="Y1356" s="131">
        <f>IF($D1356=Y$1,SUMIFS($H$3:$H1356,$G$3:$G1356,Y$1,$C$3:$C1356,"Sell"),0)</f>
        <v>0</v>
      </c>
      <c r="Z1356" s="131">
        <f t="shared" si="234"/>
        <v>0</v>
      </c>
      <c r="AA1356" s="131">
        <f>IF($D1356=AA$1,SUMIFS($H$3:$H1356,$G$3:$G1356,AA$1,$C$3:$C1356,"Sell"),0)</f>
        <v>0</v>
      </c>
      <c r="AB1356" s="131">
        <f t="shared" si="235"/>
        <v>0</v>
      </c>
      <c r="AC1356" s="131">
        <f>SUMIFS('Deductions and Deposits'!$H:$H,'Deductions and Deposits'!$G:$G,D1356,'Deductions and Deposits'!$F:$F,"&lt;="&amp;B1356)+SUMIFS($F$3:F1356,$D$3:D1356,D1356,$C$3:C1356,"Coin Deposit",$E$3:E1356,"")</f>
        <v>0</v>
      </c>
      <c r="AD1356" s="131">
        <f>SUMIFS('Deductions and Deposits'!$D:$D,'Deductions and Deposits'!$C:$C,D1356)+SUMIFS($F:$F,$D:$D,D1356,$C:$C,"Coin Deduction")</f>
        <v>0</v>
      </c>
      <c r="AE1356" s="131">
        <f>Table5[[#This Row],[Column4]]+Table5[[#This Row],[Column14]]+Table5[[#This Row],[Column19]]+Table5[[#This Row],[Column12]]</f>
        <v>0</v>
      </c>
      <c r="AF1356" s="131">
        <f>Table5[[#This Row],[Column5]]+Table5[[#This Row],[Column13]]+Table5[[#This Row],[Column21]]+Table5[[#This Row],[Column18]]</f>
        <v>0</v>
      </c>
      <c r="AG1356" s="131">
        <f t="shared" si="236"/>
        <v>0</v>
      </c>
      <c r="AH1356" s="131">
        <f t="shared" si="237"/>
        <v>0</v>
      </c>
      <c r="AI1356" s="131">
        <f>Table5[[#This Row],[Column17]]-Table5[[#This Row],[Column20]]</f>
        <v>0</v>
      </c>
      <c r="AJ1356" s="131">
        <f t="shared" si="238"/>
        <v>0</v>
      </c>
      <c r="AK1356" s="131">
        <f t="shared" si="231"/>
        <v>0</v>
      </c>
      <c r="AL1356" s="131">
        <f t="shared" si="239"/>
        <v>0</v>
      </c>
      <c r="AM1356" s="131" t="str">
        <f t="shared" si="240"/>
        <v/>
      </c>
      <c r="AN1356" s="131" t="str">
        <f t="shared" ca="1" si="241"/>
        <v/>
      </c>
    </row>
    <row r="1357" spans="1:40" ht="20.25" customHeight="1" x14ac:dyDescent="0.3">
      <c r="A1357" s="127"/>
      <c r="B1357" s="164"/>
      <c r="C1357" s="139"/>
      <c r="D1357" s="140"/>
      <c r="E1357" s="139"/>
      <c r="F1357" s="139"/>
      <c r="G1357" s="140"/>
      <c r="H1357" s="139"/>
      <c r="I1357" s="129"/>
      <c r="L1357" s="128"/>
      <c r="M1357" s="128"/>
      <c r="N1357" s="128"/>
      <c r="O1357" s="128"/>
      <c r="P1357" s="128"/>
      <c r="Q1357" s="128"/>
      <c r="R1357" s="128"/>
      <c r="S1357" s="128"/>
      <c r="T1357" s="120">
        <f t="shared" si="232"/>
        <v>0</v>
      </c>
      <c r="U1357" s="131"/>
      <c r="V1357" s="131"/>
      <c r="W1357" s="131">
        <f>SUMIFS($F$3:F1357,$D$3:D1357,D1357,$C$3:C1357,"Buy")+SUMIFS($F$3:F1357,$D$3:D1357,D1357,$C$3:C1357,"Coin Deposit",$E$3:E1357,"&lt;&gt;")</f>
        <v>0</v>
      </c>
      <c r="X1357" s="131">
        <f t="shared" si="233"/>
        <v>0</v>
      </c>
      <c r="Y1357" s="131">
        <f>IF($D1357=Y$1,SUMIFS($H$3:$H1357,$G$3:$G1357,Y$1,$C$3:$C1357,"Sell"),0)</f>
        <v>0</v>
      </c>
      <c r="Z1357" s="131">
        <f t="shared" si="234"/>
        <v>0</v>
      </c>
      <c r="AA1357" s="131">
        <f>IF($D1357=AA$1,SUMIFS($H$3:$H1357,$G$3:$G1357,AA$1,$C$3:$C1357,"Sell"),0)</f>
        <v>0</v>
      </c>
      <c r="AB1357" s="131">
        <f t="shared" si="235"/>
        <v>0</v>
      </c>
      <c r="AC1357" s="131">
        <f>SUMIFS('Deductions and Deposits'!$H:$H,'Deductions and Deposits'!$G:$G,D1357,'Deductions and Deposits'!$F:$F,"&lt;="&amp;B1357)+SUMIFS($F$3:F1357,$D$3:D1357,D1357,$C$3:C1357,"Coin Deposit",$E$3:E1357,"")</f>
        <v>0</v>
      </c>
      <c r="AD1357" s="131">
        <f>SUMIFS('Deductions and Deposits'!$D:$D,'Deductions and Deposits'!$C:$C,D1357)+SUMIFS($F:$F,$D:$D,D1357,$C:$C,"Coin Deduction")</f>
        <v>0</v>
      </c>
      <c r="AE1357" s="131">
        <f>Table5[[#This Row],[Column4]]+Table5[[#This Row],[Column14]]+Table5[[#This Row],[Column19]]+Table5[[#This Row],[Column12]]</f>
        <v>0</v>
      </c>
      <c r="AF1357" s="131">
        <f>Table5[[#This Row],[Column5]]+Table5[[#This Row],[Column13]]+Table5[[#This Row],[Column21]]+Table5[[#This Row],[Column18]]</f>
        <v>0</v>
      </c>
      <c r="AG1357" s="131">
        <f t="shared" si="236"/>
        <v>0</v>
      </c>
      <c r="AH1357" s="131">
        <f t="shared" si="237"/>
        <v>0</v>
      </c>
      <c r="AI1357" s="131">
        <f>Table5[[#This Row],[Column17]]-Table5[[#This Row],[Column20]]</f>
        <v>0</v>
      </c>
      <c r="AJ1357" s="131">
        <f t="shared" si="238"/>
        <v>0</v>
      </c>
      <c r="AK1357" s="131">
        <f t="shared" si="231"/>
        <v>0</v>
      </c>
      <c r="AL1357" s="131">
        <f t="shared" si="239"/>
        <v>0</v>
      </c>
      <c r="AM1357" s="131" t="str">
        <f t="shared" si="240"/>
        <v/>
      </c>
      <c r="AN1357" s="131" t="str">
        <f t="shared" ca="1" si="241"/>
        <v/>
      </c>
    </row>
    <row r="1358" spans="1:40" ht="20.25" customHeight="1" x14ac:dyDescent="0.3">
      <c r="A1358" s="127"/>
      <c r="B1358" s="164"/>
      <c r="C1358" s="139"/>
      <c r="D1358" s="140"/>
      <c r="E1358" s="139"/>
      <c r="F1358" s="139"/>
      <c r="G1358" s="140"/>
      <c r="H1358" s="139"/>
      <c r="I1358" s="129"/>
      <c r="L1358" s="128"/>
      <c r="M1358" s="128"/>
      <c r="N1358" s="128"/>
      <c r="O1358" s="128"/>
      <c r="P1358" s="128"/>
      <c r="Q1358" s="128"/>
      <c r="R1358" s="128"/>
      <c r="S1358" s="128"/>
      <c r="T1358" s="120">
        <f t="shared" si="232"/>
        <v>0</v>
      </c>
      <c r="U1358" s="131"/>
      <c r="V1358" s="131"/>
      <c r="W1358" s="131">
        <f>SUMIFS($F$3:F1358,$D$3:D1358,D1358,$C$3:C1358,"Buy")+SUMIFS($F$3:F1358,$D$3:D1358,D1358,$C$3:C1358,"Coin Deposit",$E$3:E1358,"&lt;&gt;")</f>
        <v>0</v>
      </c>
      <c r="X1358" s="131">
        <f t="shared" si="233"/>
        <v>0</v>
      </c>
      <c r="Y1358" s="131">
        <f>IF($D1358=Y$1,SUMIFS($H$3:$H1358,$G$3:$G1358,Y$1,$C$3:$C1358,"Sell"),0)</f>
        <v>0</v>
      </c>
      <c r="Z1358" s="131">
        <f t="shared" si="234"/>
        <v>0</v>
      </c>
      <c r="AA1358" s="131">
        <f>IF($D1358=AA$1,SUMIFS($H$3:$H1358,$G$3:$G1358,AA$1,$C$3:$C1358,"Sell"),0)</f>
        <v>0</v>
      </c>
      <c r="AB1358" s="131">
        <f t="shared" si="235"/>
        <v>0</v>
      </c>
      <c r="AC1358" s="131">
        <f>SUMIFS('Deductions and Deposits'!$H:$H,'Deductions and Deposits'!$G:$G,D1358,'Deductions and Deposits'!$F:$F,"&lt;="&amp;B1358)+SUMIFS($F$3:F1358,$D$3:D1358,D1358,$C$3:C1358,"Coin Deposit",$E$3:E1358,"")</f>
        <v>0</v>
      </c>
      <c r="AD1358" s="131">
        <f>SUMIFS('Deductions and Deposits'!$D:$D,'Deductions and Deposits'!$C:$C,D1358)+SUMIFS($F:$F,$D:$D,D1358,$C:$C,"Coin Deduction")</f>
        <v>0</v>
      </c>
      <c r="AE1358" s="131">
        <f>Table5[[#This Row],[Column4]]+Table5[[#This Row],[Column14]]+Table5[[#This Row],[Column19]]+Table5[[#This Row],[Column12]]</f>
        <v>0</v>
      </c>
      <c r="AF1358" s="131">
        <f>Table5[[#This Row],[Column5]]+Table5[[#This Row],[Column13]]+Table5[[#This Row],[Column21]]+Table5[[#This Row],[Column18]]</f>
        <v>0</v>
      </c>
      <c r="AG1358" s="131">
        <f t="shared" si="236"/>
        <v>0</v>
      </c>
      <c r="AH1358" s="131">
        <f t="shared" si="237"/>
        <v>0</v>
      </c>
      <c r="AI1358" s="131">
        <f>Table5[[#This Row],[Column17]]-Table5[[#This Row],[Column20]]</f>
        <v>0</v>
      </c>
      <c r="AJ1358" s="131">
        <f t="shared" si="238"/>
        <v>0</v>
      </c>
      <c r="AK1358" s="131">
        <f t="shared" si="231"/>
        <v>0</v>
      </c>
      <c r="AL1358" s="131">
        <f t="shared" si="239"/>
        <v>0</v>
      </c>
      <c r="AM1358" s="131" t="str">
        <f t="shared" si="240"/>
        <v/>
      </c>
      <c r="AN1358" s="131" t="str">
        <f t="shared" ca="1" si="241"/>
        <v/>
      </c>
    </row>
    <row r="1359" spans="1:40" ht="20.25" customHeight="1" x14ac:dyDescent="0.3">
      <c r="A1359" s="127"/>
      <c r="B1359" s="164"/>
      <c r="C1359" s="139"/>
      <c r="D1359" s="140"/>
      <c r="E1359" s="139"/>
      <c r="F1359" s="139"/>
      <c r="G1359" s="140"/>
      <c r="H1359" s="139"/>
      <c r="I1359" s="129"/>
      <c r="L1359" s="128"/>
      <c r="M1359" s="128"/>
      <c r="N1359" s="128"/>
      <c r="O1359" s="128"/>
      <c r="P1359" s="128"/>
      <c r="Q1359" s="128"/>
      <c r="R1359" s="128"/>
      <c r="S1359" s="128"/>
      <c r="T1359" s="120">
        <f t="shared" si="232"/>
        <v>0</v>
      </c>
      <c r="U1359" s="131"/>
      <c r="V1359" s="131"/>
      <c r="W1359" s="131">
        <f>SUMIFS($F$3:F1359,$D$3:D1359,D1359,$C$3:C1359,"Buy")+SUMIFS($F$3:F1359,$D$3:D1359,D1359,$C$3:C1359,"Coin Deposit",$E$3:E1359,"&lt;&gt;")</f>
        <v>0</v>
      </c>
      <c r="X1359" s="131">
        <f t="shared" si="233"/>
        <v>0</v>
      </c>
      <c r="Y1359" s="131">
        <f>IF($D1359=Y$1,SUMIFS($H$3:$H1359,$G$3:$G1359,Y$1,$C$3:$C1359,"Sell"),0)</f>
        <v>0</v>
      </c>
      <c r="Z1359" s="131">
        <f t="shared" si="234"/>
        <v>0</v>
      </c>
      <c r="AA1359" s="131">
        <f>IF($D1359=AA$1,SUMIFS($H$3:$H1359,$G$3:$G1359,AA$1,$C$3:$C1359,"Sell"),0)</f>
        <v>0</v>
      </c>
      <c r="AB1359" s="131">
        <f t="shared" si="235"/>
        <v>0</v>
      </c>
      <c r="AC1359" s="131">
        <f>SUMIFS('Deductions and Deposits'!$H:$H,'Deductions and Deposits'!$G:$G,D1359,'Deductions and Deposits'!$F:$F,"&lt;="&amp;B1359)+SUMIFS($F$3:F1359,$D$3:D1359,D1359,$C$3:C1359,"Coin Deposit",$E$3:E1359,"")</f>
        <v>0</v>
      </c>
      <c r="AD1359" s="131">
        <f>SUMIFS('Deductions and Deposits'!$D:$D,'Deductions and Deposits'!$C:$C,D1359)+SUMIFS($F:$F,$D:$D,D1359,$C:$C,"Coin Deduction")</f>
        <v>0</v>
      </c>
      <c r="AE1359" s="131">
        <f>Table5[[#This Row],[Column4]]+Table5[[#This Row],[Column14]]+Table5[[#This Row],[Column19]]+Table5[[#This Row],[Column12]]</f>
        <v>0</v>
      </c>
      <c r="AF1359" s="131">
        <f>Table5[[#This Row],[Column5]]+Table5[[#This Row],[Column13]]+Table5[[#This Row],[Column21]]+Table5[[#This Row],[Column18]]</f>
        <v>0</v>
      </c>
      <c r="AG1359" s="131">
        <f t="shared" si="236"/>
        <v>0</v>
      </c>
      <c r="AH1359" s="131">
        <f t="shared" si="237"/>
        <v>0</v>
      </c>
      <c r="AI1359" s="131">
        <f>Table5[[#This Row],[Column17]]-Table5[[#This Row],[Column20]]</f>
        <v>0</v>
      </c>
      <c r="AJ1359" s="131">
        <f t="shared" si="238"/>
        <v>0</v>
      </c>
      <c r="AK1359" s="131">
        <f t="shared" si="231"/>
        <v>0</v>
      </c>
      <c r="AL1359" s="131">
        <f t="shared" si="239"/>
        <v>0</v>
      </c>
      <c r="AM1359" s="131" t="str">
        <f t="shared" si="240"/>
        <v/>
      </c>
      <c r="AN1359" s="131" t="str">
        <f t="shared" ca="1" si="241"/>
        <v/>
      </c>
    </row>
    <row r="1360" spans="1:40" ht="20.25" customHeight="1" x14ac:dyDescent="0.3">
      <c r="A1360" s="127"/>
      <c r="B1360" s="164"/>
      <c r="C1360" s="139"/>
      <c r="D1360" s="140"/>
      <c r="E1360" s="139"/>
      <c r="F1360" s="139"/>
      <c r="G1360" s="140"/>
      <c r="H1360" s="139"/>
      <c r="I1360" s="129"/>
      <c r="L1360" s="128"/>
      <c r="M1360" s="128"/>
      <c r="N1360" s="128"/>
      <c r="O1360" s="128"/>
      <c r="P1360" s="128"/>
      <c r="Q1360" s="128"/>
      <c r="R1360" s="128"/>
      <c r="S1360" s="128"/>
      <c r="T1360" s="120">
        <f t="shared" si="232"/>
        <v>0</v>
      </c>
      <c r="U1360" s="131"/>
      <c r="V1360" s="131"/>
      <c r="W1360" s="131">
        <f>SUMIFS($F$3:F1360,$D$3:D1360,D1360,$C$3:C1360,"Buy")+SUMIFS($F$3:F1360,$D$3:D1360,D1360,$C$3:C1360,"Coin Deposit",$E$3:E1360,"&lt;&gt;")</f>
        <v>0</v>
      </c>
      <c r="X1360" s="131">
        <f t="shared" si="233"/>
        <v>0</v>
      </c>
      <c r="Y1360" s="131">
        <f>IF($D1360=Y$1,SUMIFS($H$3:$H1360,$G$3:$G1360,Y$1,$C$3:$C1360,"Sell"),0)</f>
        <v>0</v>
      </c>
      <c r="Z1360" s="131">
        <f t="shared" si="234"/>
        <v>0</v>
      </c>
      <c r="AA1360" s="131">
        <f>IF($D1360=AA$1,SUMIFS($H$3:$H1360,$G$3:$G1360,AA$1,$C$3:$C1360,"Sell"),0)</f>
        <v>0</v>
      </c>
      <c r="AB1360" s="131">
        <f t="shared" si="235"/>
        <v>0</v>
      </c>
      <c r="AC1360" s="131">
        <f>SUMIFS('Deductions and Deposits'!$H:$H,'Deductions and Deposits'!$G:$G,D1360,'Deductions and Deposits'!$F:$F,"&lt;="&amp;B1360)+SUMIFS($F$3:F1360,$D$3:D1360,D1360,$C$3:C1360,"Coin Deposit",$E$3:E1360,"")</f>
        <v>0</v>
      </c>
      <c r="AD1360" s="131">
        <f>SUMIFS('Deductions and Deposits'!$D:$D,'Deductions and Deposits'!$C:$C,D1360)+SUMIFS($F:$F,$D:$D,D1360,$C:$C,"Coin Deduction")</f>
        <v>0</v>
      </c>
      <c r="AE1360" s="131">
        <f>Table5[[#This Row],[Column4]]+Table5[[#This Row],[Column14]]+Table5[[#This Row],[Column19]]+Table5[[#This Row],[Column12]]</f>
        <v>0</v>
      </c>
      <c r="AF1360" s="131">
        <f>Table5[[#This Row],[Column5]]+Table5[[#This Row],[Column13]]+Table5[[#This Row],[Column21]]+Table5[[#This Row],[Column18]]</f>
        <v>0</v>
      </c>
      <c r="AG1360" s="131">
        <f t="shared" si="236"/>
        <v>0</v>
      </c>
      <c r="AH1360" s="131">
        <f t="shared" si="237"/>
        <v>0</v>
      </c>
      <c r="AI1360" s="131">
        <f>Table5[[#This Row],[Column17]]-Table5[[#This Row],[Column20]]</f>
        <v>0</v>
      </c>
      <c r="AJ1360" s="131">
        <f t="shared" si="238"/>
        <v>0</v>
      </c>
      <c r="AK1360" s="131">
        <f t="shared" si="231"/>
        <v>0</v>
      </c>
      <c r="AL1360" s="131">
        <f t="shared" si="239"/>
        <v>0</v>
      </c>
      <c r="AM1360" s="131" t="str">
        <f t="shared" si="240"/>
        <v/>
      </c>
      <c r="AN1360" s="131" t="str">
        <f t="shared" ca="1" si="241"/>
        <v/>
      </c>
    </row>
    <row r="1361" spans="1:40" ht="20.25" customHeight="1" x14ac:dyDescent="0.3">
      <c r="A1361" s="127"/>
      <c r="B1361" s="164"/>
      <c r="C1361" s="139"/>
      <c r="D1361" s="140"/>
      <c r="E1361" s="139"/>
      <c r="F1361" s="139"/>
      <c r="G1361" s="140"/>
      <c r="H1361" s="139"/>
      <c r="I1361" s="129"/>
      <c r="L1361" s="128"/>
      <c r="M1361" s="128"/>
      <c r="N1361" s="128"/>
      <c r="O1361" s="128"/>
      <c r="P1361" s="128"/>
      <c r="Q1361" s="128"/>
      <c r="R1361" s="128"/>
      <c r="S1361" s="128"/>
      <c r="T1361" s="120">
        <f t="shared" si="232"/>
        <v>0</v>
      </c>
      <c r="U1361" s="131"/>
      <c r="V1361" s="131"/>
      <c r="W1361" s="131">
        <f>SUMIFS($F$3:F1361,$D$3:D1361,D1361,$C$3:C1361,"Buy")+SUMIFS($F$3:F1361,$D$3:D1361,D1361,$C$3:C1361,"Coin Deposit",$E$3:E1361,"&lt;&gt;")</f>
        <v>0</v>
      </c>
      <c r="X1361" s="131">
        <f t="shared" si="233"/>
        <v>0</v>
      </c>
      <c r="Y1361" s="131">
        <f>IF($D1361=Y$1,SUMIFS($H$3:$H1361,$G$3:$G1361,Y$1,$C$3:$C1361,"Sell"),0)</f>
        <v>0</v>
      </c>
      <c r="Z1361" s="131">
        <f t="shared" si="234"/>
        <v>0</v>
      </c>
      <c r="AA1361" s="131">
        <f>IF($D1361=AA$1,SUMIFS($H$3:$H1361,$G$3:$G1361,AA$1,$C$3:$C1361,"Sell"),0)</f>
        <v>0</v>
      </c>
      <c r="AB1361" s="131">
        <f t="shared" si="235"/>
        <v>0</v>
      </c>
      <c r="AC1361" s="131">
        <f>SUMIFS('Deductions and Deposits'!$H:$H,'Deductions and Deposits'!$G:$G,D1361,'Deductions and Deposits'!$F:$F,"&lt;="&amp;B1361)+SUMIFS($F$3:F1361,$D$3:D1361,D1361,$C$3:C1361,"Coin Deposit",$E$3:E1361,"")</f>
        <v>0</v>
      </c>
      <c r="AD1361" s="131">
        <f>SUMIFS('Deductions and Deposits'!$D:$D,'Deductions and Deposits'!$C:$C,D1361)+SUMIFS($F:$F,$D:$D,D1361,$C:$C,"Coin Deduction")</f>
        <v>0</v>
      </c>
      <c r="AE1361" s="131">
        <f>Table5[[#This Row],[Column4]]+Table5[[#This Row],[Column14]]+Table5[[#This Row],[Column19]]+Table5[[#This Row],[Column12]]</f>
        <v>0</v>
      </c>
      <c r="AF1361" s="131">
        <f>Table5[[#This Row],[Column5]]+Table5[[#This Row],[Column13]]+Table5[[#This Row],[Column21]]+Table5[[#This Row],[Column18]]</f>
        <v>0</v>
      </c>
      <c r="AG1361" s="131">
        <f t="shared" si="236"/>
        <v>0</v>
      </c>
      <c r="AH1361" s="131">
        <f t="shared" si="237"/>
        <v>0</v>
      </c>
      <c r="AI1361" s="131">
        <f>Table5[[#This Row],[Column17]]-Table5[[#This Row],[Column20]]</f>
        <v>0</v>
      </c>
      <c r="AJ1361" s="131">
        <f t="shared" si="238"/>
        <v>0</v>
      </c>
      <c r="AK1361" s="131">
        <f t="shared" ref="AK1361:AK1424" si="242">AJ1361*T1361</f>
        <v>0</v>
      </c>
      <c r="AL1361" s="131">
        <f t="shared" si="239"/>
        <v>0</v>
      </c>
      <c r="AM1361" s="131" t="str">
        <f t="shared" si="240"/>
        <v/>
      </c>
      <c r="AN1361" s="131" t="str">
        <f t="shared" ca="1" si="241"/>
        <v/>
      </c>
    </row>
    <row r="1362" spans="1:40" ht="20.25" customHeight="1" x14ac:dyDescent="0.3">
      <c r="A1362" s="127"/>
      <c r="B1362" s="164"/>
      <c r="C1362" s="139"/>
      <c r="D1362" s="140"/>
      <c r="E1362" s="139"/>
      <c r="F1362" s="139"/>
      <c r="G1362" s="140"/>
      <c r="H1362" s="139"/>
      <c r="I1362" s="129"/>
      <c r="L1362" s="128"/>
      <c r="M1362" s="128"/>
      <c r="N1362" s="128"/>
      <c r="O1362" s="128"/>
      <c r="P1362" s="128"/>
      <c r="Q1362" s="128"/>
      <c r="R1362" s="128"/>
      <c r="S1362" s="128"/>
      <c r="T1362" s="120">
        <f t="shared" si="232"/>
        <v>0</v>
      </c>
      <c r="U1362" s="131"/>
      <c r="V1362" s="131"/>
      <c r="W1362" s="131">
        <f>SUMIFS($F$3:F1362,$D$3:D1362,D1362,$C$3:C1362,"Buy")+SUMIFS($F$3:F1362,$D$3:D1362,D1362,$C$3:C1362,"Coin Deposit",$E$3:E1362,"&lt;&gt;")</f>
        <v>0</v>
      </c>
      <c r="X1362" s="131">
        <f t="shared" si="233"/>
        <v>0</v>
      </c>
      <c r="Y1362" s="131">
        <f>IF($D1362=Y$1,SUMIFS($H$3:$H1362,$G$3:$G1362,Y$1,$C$3:$C1362,"Sell"),0)</f>
        <v>0</v>
      </c>
      <c r="Z1362" s="131">
        <f t="shared" si="234"/>
        <v>0</v>
      </c>
      <c r="AA1362" s="131">
        <f>IF($D1362=AA$1,SUMIFS($H$3:$H1362,$G$3:$G1362,AA$1,$C$3:$C1362,"Sell"),0)</f>
        <v>0</v>
      </c>
      <c r="AB1362" s="131">
        <f t="shared" si="235"/>
        <v>0</v>
      </c>
      <c r="AC1362" s="131">
        <f>SUMIFS('Deductions and Deposits'!$H:$H,'Deductions and Deposits'!$G:$G,D1362,'Deductions and Deposits'!$F:$F,"&lt;="&amp;B1362)+SUMIFS($F$3:F1362,$D$3:D1362,D1362,$C$3:C1362,"Coin Deposit",$E$3:E1362,"")</f>
        <v>0</v>
      </c>
      <c r="AD1362" s="131">
        <f>SUMIFS('Deductions and Deposits'!$D:$D,'Deductions and Deposits'!$C:$C,D1362)+SUMIFS($F:$F,$D:$D,D1362,$C:$C,"Coin Deduction")</f>
        <v>0</v>
      </c>
      <c r="AE1362" s="131">
        <f>Table5[[#This Row],[Column4]]+Table5[[#This Row],[Column14]]+Table5[[#This Row],[Column19]]+Table5[[#This Row],[Column12]]</f>
        <v>0</v>
      </c>
      <c r="AF1362" s="131">
        <f>Table5[[#This Row],[Column5]]+Table5[[#This Row],[Column13]]+Table5[[#This Row],[Column21]]+Table5[[#This Row],[Column18]]</f>
        <v>0</v>
      </c>
      <c r="AG1362" s="131">
        <f t="shared" si="236"/>
        <v>0</v>
      </c>
      <c r="AH1362" s="131">
        <f t="shared" si="237"/>
        <v>0</v>
      </c>
      <c r="AI1362" s="131">
        <f>Table5[[#This Row],[Column17]]-Table5[[#This Row],[Column20]]</f>
        <v>0</v>
      </c>
      <c r="AJ1362" s="131">
        <f t="shared" si="238"/>
        <v>0</v>
      </c>
      <c r="AK1362" s="131">
        <f t="shared" si="242"/>
        <v>0</v>
      </c>
      <c r="AL1362" s="131">
        <f t="shared" si="239"/>
        <v>0</v>
      </c>
      <c r="AM1362" s="131" t="str">
        <f t="shared" si="240"/>
        <v/>
      </c>
      <c r="AN1362" s="131" t="str">
        <f t="shared" ca="1" si="241"/>
        <v/>
      </c>
    </row>
    <row r="1363" spans="1:40" ht="20.25" customHeight="1" x14ac:dyDescent="0.3">
      <c r="A1363" s="127"/>
      <c r="B1363" s="164"/>
      <c r="C1363" s="139"/>
      <c r="D1363" s="140"/>
      <c r="E1363" s="139"/>
      <c r="F1363" s="139"/>
      <c r="G1363" s="140"/>
      <c r="H1363" s="139"/>
      <c r="I1363" s="129"/>
      <c r="L1363" s="128"/>
      <c r="M1363" s="128"/>
      <c r="N1363" s="128"/>
      <c r="O1363" s="128"/>
      <c r="P1363" s="128"/>
      <c r="Q1363" s="128"/>
      <c r="R1363" s="128"/>
      <c r="S1363" s="128"/>
      <c r="T1363" s="120">
        <f t="shared" si="232"/>
        <v>0</v>
      </c>
      <c r="U1363" s="131"/>
      <c r="V1363" s="131"/>
      <c r="W1363" s="131">
        <f>SUMIFS($F$3:F1363,$D$3:D1363,D1363,$C$3:C1363,"Buy")+SUMIFS($F$3:F1363,$D$3:D1363,D1363,$C$3:C1363,"Coin Deposit",$E$3:E1363,"&lt;&gt;")</f>
        <v>0</v>
      </c>
      <c r="X1363" s="131">
        <f t="shared" si="233"/>
        <v>0</v>
      </c>
      <c r="Y1363" s="131">
        <f>IF($D1363=Y$1,SUMIFS($H$3:$H1363,$G$3:$G1363,Y$1,$C$3:$C1363,"Sell"),0)</f>
        <v>0</v>
      </c>
      <c r="Z1363" s="131">
        <f t="shared" si="234"/>
        <v>0</v>
      </c>
      <c r="AA1363" s="131">
        <f>IF($D1363=AA$1,SUMIFS($H$3:$H1363,$G$3:$G1363,AA$1,$C$3:$C1363,"Sell"),0)</f>
        <v>0</v>
      </c>
      <c r="AB1363" s="131">
        <f t="shared" si="235"/>
        <v>0</v>
      </c>
      <c r="AC1363" s="131">
        <f>SUMIFS('Deductions and Deposits'!$H:$H,'Deductions and Deposits'!$G:$G,D1363,'Deductions and Deposits'!$F:$F,"&lt;="&amp;B1363)+SUMIFS($F$3:F1363,$D$3:D1363,D1363,$C$3:C1363,"Coin Deposit",$E$3:E1363,"")</f>
        <v>0</v>
      </c>
      <c r="AD1363" s="131">
        <f>SUMIFS('Deductions and Deposits'!$D:$D,'Deductions and Deposits'!$C:$C,D1363)+SUMIFS($F:$F,$D:$D,D1363,$C:$C,"Coin Deduction")</f>
        <v>0</v>
      </c>
      <c r="AE1363" s="131">
        <f>Table5[[#This Row],[Column4]]+Table5[[#This Row],[Column14]]+Table5[[#This Row],[Column19]]+Table5[[#This Row],[Column12]]</f>
        <v>0</v>
      </c>
      <c r="AF1363" s="131">
        <f>Table5[[#This Row],[Column5]]+Table5[[#This Row],[Column13]]+Table5[[#This Row],[Column21]]+Table5[[#This Row],[Column18]]</f>
        <v>0</v>
      </c>
      <c r="AG1363" s="131">
        <f t="shared" si="236"/>
        <v>0</v>
      </c>
      <c r="AH1363" s="131">
        <f t="shared" si="237"/>
        <v>0</v>
      </c>
      <c r="AI1363" s="131">
        <f>Table5[[#This Row],[Column17]]-Table5[[#This Row],[Column20]]</f>
        <v>0</v>
      </c>
      <c r="AJ1363" s="131">
        <f t="shared" si="238"/>
        <v>0</v>
      </c>
      <c r="AK1363" s="131">
        <f t="shared" si="242"/>
        <v>0</v>
      </c>
      <c r="AL1363" s="131">
        <f t="shared" si="239"/>
        <v>0</v>
      </c>
      <c r="AM1363" s="131" t="str">
        <f t="shared" si="240"/>
        <v/>
      </c>
      <c r="AN1363" s="131" t="str">
        <f t="shared" ca="1" si="241"/>
        <v/>
      </c>
    </row>
    <row r="1364" spans="1:40" ht="20.25" customHeight="1" x14ac:dyDescent="0.3">
      <c r="A1364" s="127"/>
      <c r="B1364" s="164"/>
      <c r="C1364" s="139"/>
      <c r="D1364" s="140"/>
      <c r="E1364" s="139"/>
      <c r="F1364" s="139"/>
      <c r="G1364" s="140"/>
      <c r="H1364" s="139"/>
      <c r="I1364" s="129"/>
      <c r="L1364" s="128"/>
      <c r="M1364" s="128"/>
      <c r="N1364" s="128"/>
      <c r="O1364" s="128"/>
      <c r="P1364" s="128"/>
      <c r="Q1364" s="128"/>
      <c r="R1364" s="128"/>
      <c r="S1364" s="128"/>
      <c r="T1364" s="120">
        <f t="shared" si="232"/>
        <v>0</v>
      </c>
      <c r="U1364" s="131"/>
      <c r="V1364" s="131"/>
      <c r="W1364" s="131">
        <f>SUMIFS($F$3:F1364,$D$3:D1364,D1364,$C$3:C1364,"Buy")+SUMIFS($F$3:F1364,$D$3:D1364,D1364,$C$3:C1364,"Coin Deposit",$E$3:E1364,"&lt;&gt;")</f>
        <v>0</v>
      </c>
      <c r="X1364" s="131">
        <f t="shared" si="233"/>
        <v>0</v>
      </c>
      <c r="Y1364" s="131">
        <f>IF($D1364=Y$1,SUMIFS($H$3:$H1364,$G$3:$G1364,Y$1,$C$3:$C1364,"Sell"),0)</f>
        <v>0</v>
      </c>
      <c r="Z1364" s="131">
        <f t="shared" si="234"/>
        <v>0</v>
      </c>
      <c r="AA1364" s="131">
        <f>IF($D1364=AA$1,SUMIFS($H$3:$H1364,$G$3:$G1364,AA$1,$C$3:$C1364,"Sell"),0)</f>
        <v>0</v>
      </c>
      <c r="AB1364" s="131">
        <f t="shared" si="235"/>
        <v>0</v>
      </c>
      <c r="AC1364" s="131">
        <f>SUMIFS('Deductions and Deposits'!$H:$H,'Deductions and Deposits'!$G:$G,D1364,'Deductions and Deposits'!$F:$F,"&lt;="&amp;B1364)+SUMIFS($F$3:F1364,$D$3:D1364,D1364,$C$3:C1364,"Coin Deposit",$E$3:E1364,"")</f>
        <v>0</v>
      </c>
      <c r="AD1364" s="131">
        <f>SUMIFS('Deductions and Deposits'!$D:$D,'Deductions and Deposits'!$C:$C,D1364)+SUMIFS($F:$F,$D:$D,D1364,$C:$C,"Coin Deduction")</f>
        <v>0</v>
      </c>
      <c r="AE1364" s="131">
        <f>Table5[[#This Row],[Column4]]+Table5[[#This Row],[Column14]]+Table5[[#This Row],[Column19]]+Table5[[#This Row],[Column12]]</f>
        <v>0</v>
      </c>
      <c r="AF1364" s="131">
        <f>Table5[[#This Row],[Column5]]+Table5[[#This Row],[Column13]]+Table5[[#This Row],[Column21]]+Table5[[#This Row],[Column18]]</f>
        <v>0</v>
      </c>
      <c r="AG1364" s="131">
        <f t="shared" si="236"/>
        <v>0</v>
      </c>
      <c r="AH1364" s="131">
        <f t="shared" si="237"/>
        <v>0</v>
      </c>
      <c r="AI1364" s="131">
        <f>Table5[[#This Row],[Column17]]-Table5[[#This Row],[Column20]]</f>
        <v>0</v>
      </c>
      <c r="AJ1364" s="131">
        <f t="shared" si="238"/>
        <v>0</v>
      </c>
      <c r="AK1364" s="131">
        <f t="shared" si="242"/>
        <v>0</v>
      </c>
      <c r="AL1364" s="131">
        <f t="shared" si="239"/>
        <v>0</v>
      </c>
      <c r="AM1364" s="131" t="str">
        <f t="shared" si="240"/>
        <v/>
      </c>
      <c r="AN1364" s="131" t="str">
        <f t="shared" ca="1" si="241"/>
        <v/>
      </c>
    </row>
    <row r="1365" spans="1:40" ht="20.25" customHeight="1" x14ac:dyDescent="0.3">
      <c r="A1365" s="127"/>
      <c r="B1365" s="164"/>
      <c r="C1365" s="139"/>
      <c r="D1365" s="140"/>
      <c r="E1365" s="139"/>
      <c r="F1365" s="139"/>
      <c r="G1365" s="140"/>
      <c r="H1365" s="139"/>
      <c r="I1365" s="129"/>
      <c r="L1365" s="128"/>
      <c r="M1365" s="128"/>
      <c r="N1365" s="128"/>
      <c r="O1365" s="128"/>
      <c r="P1365" s="128"/>
      <c r="Q1365" s="128"/>
      <c r="R1365" s="128"/>
      <c r="S1365" s="128"/>
      <c r="T1365" s="120">
        <f t="shared" si="232"/>
        <v>0</v>
      </c>
      <c r="U1365" s="131"/>
      <c r="V1365" s="131"/>
      <c r="W1365" s="131">
        <f>SUMIFS($F$3:F1365,$D$3:D1365,D1365,$C$3:C1365,"Buy")+SUMIFS($F$3:F1365,$D$3:D1365,D1365,$C$3:C1365,"Coin Deposit",$E$3:E1365,"&lt;&gt;")</f>
        <v>0</v>
      </c>
      <c r="X1365" s="131">
        <f t="shared" si="233"/>
        <v>0</v>
      </c>
      <c r="Y1365" s="131">
        <f>IF($D1365=Y$1,SUMIFS($H$3:$H1365,$G$3:$G1365,Y$1,$C$3:$C1365,"Sell"),0)</f>
        <v>0</v>
      </c>
      <c r="Z1365" s="131">
        <f t="shared" si="234"/>
        <v>0</v>
      </c>
      <c r="AA1365" s="131">
        <f>IF($D1365=AA$1,SUMIFS($H$3:$H1365,$G$3:$G1365,AA$1,$C$3:$C1365,"Sell"),0)</f>
        <v>0</v>
      </c>
      <c r="AB1365" s="131">
        <f t="shared" si="235"/>
        <v>0</v>
      </c>
      <c r="AC1365" s="131">
        <f>SUMIFS('Deductions and Deposits'!$H:$H,'Deductions and Deposits'!$G:$G,D1365,'Deductions and Deposits'!$F:$F,"&lt;="&amp;B1365)+SUMIFS($F$3:F1365,$D$3:D1365,D1365,$C$3:C1365,"Coin Deposit",$E$3:E1365,"")</f>
        <v>0</v>
      </c>
      <c r="AD1365" s="131">
        <f>SUMIFS('Deductions and Deposits'!$D:$D,'Deductions and Deposits'!$C:$C,D1365)+SUMIFS($F:$F,$D:$D,D1365,$C:$C,"Coin Deduction")</f>
        <v>0</v>
      </c>
      <c r="AE1365" s="131">
        <f>Table5[[#This Row],[Column4]]+Table5[[#This Row],[Column14]]+Table5[[#This Row],[Column19]]+Table5[[#This Row],[Column12]]</f>
        <v>0</v>
      </c>
      <c r="AF1365" s="131">
        <f>Table5[[#This Row],[Column5]]+Table5[[#This Row],[Column13]]+Table5[[#This Row],[Column21]]+Table5[[#This Row],[Column18]]</f>
        <v>0</v>
      </c>
      <c r="AG1365" s="131">
        <f t="shared" si="236"/>
        <v>0</v>
      </c>
      <c r="AH1365" s="131">
        <f t="shared" si="237"/>
        <v>0</v>
      </c>
      <c r="AI1365" s="131">
        <f>Table5[[#This Row],[Column17]]-Table5[[#This Row],[Column20]]</f>
        <v>0</v>
      </c>
      <c r="AJ1365" s="131">
        <f t="shared" si="238"/>
        <v>0</v>
      </c>
      <c r="AK1365" s="131">
        <f t="shared" si="242"/>
        <v>0</v>
      </c>
      <c r="AL1365" s="131">
        <f t="shared" si="239"/>
        <v>0</v>
      </c>
      <c r="AM1365" s="131" t="str">
        <f t="shared" si="240"/>
        <v/>
      </c>
      <c r="AN1365" s="131" t="str">
        <f t="shared" ca="1" si="241"/>
        <v/>
      </c>
    </row>
    <row r="1366" spans="1:40" ht="20.25" customHeight="1" x14ac:dyDescent="0.3">
      <c r="A1366" s="127"/>
      <c r="B1366" s="164"/>
      <c r="C1366" s="139"/>
      <c r="D1366" s="140"/>
      <c r="E1366" s="139"/>
      <c r="F1366" s="139"/>
      <c r="G1366" s="140"/>
      <c r="H1366" s="139"/>
      <c r="I1366" s="129"/>
      <c r="L1366" s="128"/>
      <c r="M1366" s="128"/>
      <c r="N1366" s="128"/>
      <c r="O1366" s="128"/>
      <c r="P1366" s="128"/>
      <c r="Q1366" s="128"/>
      <c r="R1366" s="128"/>
      <c r="S1366" s="128"/>
      <c r="T1366" s="120">
        <f t="shared" si="232"/>
        <v>0</v>
      </c>
      <c r="U1366" s="131"/>
      <c r="V1366" s="131"/>
      <c r="W1366" s="131">
        <f>SUMIFS($F$3:F1366,$D$3:D1366,D1366,$C$3:C1366,"Buy")+SUMIFS($F$3:F1366,$D$3:D1366,D1366,$C$3:C1366,"Coin Deposit",$E$3:E1366,"&lt;&gt;")</f>
        <v>0</v>
      </c>
      <c r="X1366" s="131">
        <f t="shared" si="233"/>
        <v>0</v>
      </c>
      <c r="Y1366" s="131">
        <f>IF($D1366=Y$1,SUMIFS($H$3:$H1366,$G$3:$G1366,Y$1,$C$3:$C1366,"Sell"),0)</f>
        <v>0</v>
      </c>
      <c r="Z1366" s="131">
        <f t="shared" si="234"/>
        <v>0</v>
      </c>
      <c r="AA1366" s="131">
        <f>IF($D1366=AA$1,SUMIFS($H$3:$H1366,$G$3:$G1366,AA$1,$C$3:$C1366,"Sell"),0)</f>
        <v>0</v>
      </c>
      <c r="AB1366" s="131">
        <f t="shared" si="235"/>
        <v>0</v>
      </c>
      <c r="AC1366" s="131">
        <f>SUMIFS('Deductions and Deposits'!$H:$H,'Deductions and Deposits'!$G:$G,D1366,'Deductions and Deposits'!$F:$F,"&lt;="&amp;B1366)+SUMIFS($F$3:F1366,$D$3:D1366,D1366,$C$3:C1366,"Coin Deposit",$E$3:E1366,"")</f>
        <v>0</v>
      </c>
      <c r="AD1366" s="131">
        <f>SUMIFS('Deductions and Deposits'!$D:$D,'Deductions and Deposits'!$C:$C,D1366)+SUMIFS($F:$F,$D:$D,D1366,$C:$C,"Coin Deduction")</f>
        <v>0</v>
      </c>
      <c r="AE1366" s="131">
        <f>Table5[[#This Row],[Column4]]+Table5[[#This Row],[Column14]]+Table5[[#This Row],[Column19]]+Table5[[#This Row],[Column12]]</f>
        <v>0</v>
      </c>
      <c r="AF1366" s="131">
        <f>Table5[[#This Row],[Column5]]+Table5[[#This Row],[Column13]]+Table5[[#This Row],[Column21]]+Table5[[#This Row],[Column18]]</f>
        <v>0</v>
      </c>
      <c r="AG1366" s="131">
        <f t="shared" si="236"/>
        <v>0</v>
      </c>
      <c r="AH1366" s="131">
        <f t="shared" si="237"/>
        <v>0</v>
      </c>
      <c r="AI1366" s="131">
        <f>Table5[[#This Row],[Column17]]-Table5[[#This Row],[Column20]]</f>
        <v>0</v>
      </c>
      <c r="AJ1366" s="131">
        <f t="shared" si="238"/>
        <v>0</v>
      </c>
      <c r="AK1366" s="131">
        <f t="shared" si="242"/>
        <v>0</v>
      </c>
      <c r="AL1366" s="131">
        <f t="shared" si="239"/>
        <v>0</v>
      </c>
      <c r="AM1366" s="131" t="str">
        <f t="shared" si="240"/>
        <v/>
      </c>
      <c r="AN1366" s="131" t="str">
        <f t="shared" ca="1" si="241"/>
        <v/>
      </c>
    </row>
    <row r="1367" spans="1:40" ht="20.25" customHeight="1" x14ac:dyDescent="0.3">
      <c r="A1367" s="127"/>
      <c r="B1367" s="164"/>
      <c r="C1367" s="139"/>
      <c r="D1367" s="140"/>
      <c r="E1367" s="139"/>
      <c r="F1367" s="139"/>
      <c r="G1367" s="140"/>
      <c r="H1367" s="139"/>
      <c r="I1367" s="129"/>
      <c r="L1367" s="128"/>
      <c r="M1367" s="128"/>
      <c r="N1367" s="128"/>
      <c r="O1367" s="128"/>
      <c r="P1367" s="128"/>
      <c r="Q1367" s="128"/>
      <c r="R1367" s="128"/>
      <c r="S1367" s="128"/>
      <c r="T1367" s="120">
        <f t="shared" si="232"/>
        <v>0</v>
      </c>
      <c r="U1367" s="131"/>
      <c r="V1367" s="131"/>
      <c r="W1367" s="131">
        <f>SUMIFS($F$3:F1367,$D$3:D1367,D1367,$C$3:C1367,"Buy")+SUMIFS($F$3:F1367,$D$3:D1367,D1367,$C$3:C1367,"Coin Deposit",$E$3:E1367,"&lt;&gt;")</f>
        <v>0</v>
      </c>
      <c r="X1367" s="131">
        <f t="shared" si="233"/>
        <v>0</v>
      </c>
      <c r="Y1367" s="131">
        <f>IF($D1367=Y$1,SUMIFS($H$3:$H1367,$G$3:$G1367,Y$1,$C$3:$C1367,"Sell"),0)</f>
        <v>0</v>
      </c>
      <c r="Z1367" s="131">
        <f t="shared" si="234"/>
        <v>0</v>
      </c>
      <c r="AA1367" s="131">
        <f>IF($D1367=AA$1,SUMIFS($H$3:$H1367,$G$3:$G1367,AA$1,$C$3:$C1367,"Sell"),0)</f>
        <v>0</v>
      </c>
      <c r="AB1367" s="131">
        <f t="shared" si="235"/>
        <v>0</v>
      </c>
      <c r="AC1367" s="131">
        <f>SUMIFS('Deductions and Deposits'!$H:$H,'Deductions and Deposits'!$G:$G,D1367,'Deductions and Deposits'!$F:$F,"&lt;="&amp;B1367)+SUMIFS($F$3:F1367,$D$3:D1367,D1367,$C$3:C1367,"Coin Deposit",$E$3:E1367,"")</f>
        <v>0</v>
      </c>
      <c r="AD1367" s="131">
        <f>SUMIFS('Deductions and Deposits'!$D:$D,'Deductions and Deposits'!$C:$C,D1367)+SUMIFS($F:$F,$D:$D,D1367,$C:$C,"Coin Deduction")</f>
        <v>0</v>
      </c>
      <c r="AE1367" s="131">
        <f>Table5[[#This Row],[Column4]]+Table5[[#This Row],[Column14]]+Table5[[#This Row],[Column19]]+Table5[[#This Row],[Column12]]</f>
        <v>0</v>
      </c>
      <c r="AF1367" s="131">
        <f>Table5[[#This Row],[Column5]]+Table5[[#This Row],[Column13]]+Table5[[#This Row],[Column21]]+Table5[[#This Row],[Column18]]</f>
        <v>0</v>
      </c>
      <c r="AG1367" s="131">
        <f t="shared" si="236"/>
        <v>0</v>
      </c>
      <c r="AH1367" s="131">
        <f t="shared" si="237"/>
        <v>0</v>
      </c>
      <c r="AI1367" s="131">
        <f>Table5[[#This Row],[Column17]]-Table5[[#This Row],[Column20]]</f>
        <v>0</v>
      </c>
      <c r="AJ1367" s="131">
        <f t="shared" si="238"/>
        <v>0</v>
      </c>
      <c r="AK1367" s="131">
        <f t="shared" si="242"/>
        <v>0</v>
      </c>
      <c r="AL1367" s="131">
        <f t="shared" si="239"/>
        <v>0</v>
      </c>
      <c r="AM1367" s="131" t="str">
        <f t="shared" si="240"/>
        <v/>
      </c>
      <c r="AN1367" s="131" t="str">
        <f t="shared" ca="1" si="241"/>
        <v/>
      </c>
    </row>
    <row r="1368" spans="1:40" ht="20.25" customHeight="1" x14ac:dyDescent="0.3">
      <c r="A1368" s="127"/>
      <c r="B1368" s="164"/>
      <c r="C1368" s="139"/>
      <c r="D1368" s="140"/>
      <c r="E1368" s="139"/>
      <c r="F1368" s="139"/>
      <c r="G1368" s="140"/>
      <c r="H1368" s="139"/>
      <c r="I1368" s="129"/>
      <c r="L1368" s="128"/>
      <c r="M1368" s="128"/>
      <c r="N1368" s="128"/>
      <c r="O1368" s="128"/>
      <c r="P1368" s="128"/>
      <c r="Q1368" s="128"/>
      <c r="R1368" s="128"/>
      <c r="S1368" s="128"/>
      <c r="T1368" s="120">
        <f t="shared" si="232"/>
        <v>0</v>
      </c>
      <c r="U1368" s="131"/>
      <c r="V1368" s="131"/>
      <c r="W1368" s="131">
        <f>SUMIFS($F$3:F1368,$D$3:D1368,D1368,$C$3:C1368,"Buy")+SUMIFS($F$3:F1368,$D$3:D1368,D1368,$C$3:C1368,"Coin Deposit",$E$3:E1368,"&lt;&gt;")</f>
        <v>0</v>
      </c>
      <c r="X1368" s="131">
        <f t="shared" si="233"/>
        <v>0</v>
      </c>
      <c r="Y1368" s="131">
        <f>IF($D1368=Y$1,SUMIFS($H$3:$H1368,$G$3:$G1368,Y$1,$C$3:$C1368,"Sell"),0)</f>
        <v>0</v>
      </c>
      <c r="Z1368" s="131">
        <f t="shared" si="234"/>
        <v>0</v>
      </c>
      <c r="AA1368" s="131">
        <f>IF($D1368=AA$1,SUMIFS($H$3:$H1368,$G$3:$G1368,AA$1,$C$3:$C1368,"Sell"),0)</f>
        <v>0</v>
      </c>
      <c r="AB1368" s="131">
        <f t="shared" si="235"/>
        <v>0</v>
      </c>
      <c r="AC1368" s="131">
        <f>SUMIFS('Deductions and Deposits'!$H:$H,'Deductions and Deposits'!$G:$G,D1368,'Deductions and Deposits'!$F:$F,"&lt;="&amp;B1368)+SUMIFS($F$3:F1368,$D$3:D1368,D1368,$C$3:C1368,"Coin Deposit",$E$3:E1368,"")</f>
        <v>0</v>
      </c>
      <c r="AD1368" s="131">
        <f>SUMIFS('Deductions and Deposits'!$D:$D,'Deductions and Deposits'!$C:$C,D1368)+SUMIFS($F:$F,$D:$D,D1368,$C:$C,"Coin Deduction")</f>
        <v>0</v>
      </c>
      <c r="AE1368" s="131">
        <f>Table5[[#This Row],[Column4]]+Table5[[#This Row],[Column14]]+Table5[[#This Row],[Column19]]+Table5[[#This Row],[Column12]]</f>
        <v>0</v>
      </c>
      <c r="AF1368" s="131">
        <f>Table5[[#This Row],[Column5]]+Table5[[#This Row],[Column13]]+Table5[[#This Row],[Column21]]+Table5[[#This Row],[Column18]]</f>
        <v>0</v>
      </c>
      <c r="AG1368" s="131">
        <f t="shared" si="236"/>
        <v>0</v>
      </c>
      <c r="AH1368" s="131">
        <f t="shared" si="237"/>
        <v>0</v>
      </c>
      <c r="AI1368" s="131">
        <f>Table5[[#This Row],[Column17]]-Table5[[#This Row],[Column20]]</f>
        <v>0</v>
      </c>
      <c r="AJ1368" s="131">
        <f t="shared" si="238"/>
        <v>0</v>
      </c>
      <c r="AK1368" s="131">
        <f t="shared" si="242"/>
        <v>0</v>
      </c>
      <c r="AL1368" s="131">
        <f t="shared" si="239"/>
        <v>0</v>
      </c>
      <c r="AM1368" s="131" t="str">
        <f t="shared" si="240"/>
        <v/>
      </c>
      <c r="AN1368" s="131" t="str">
        <f t="shared" ca="1" si="241"/>
        <v/>
      </c>
    </row>
    <row r="1369" spans="1:40" ht="20.25" customHeight="1" x14ac:dyDescent="0.3">
      <c r="A1369" s="127"/>
      <c r="B1369" s="164"/>
      <c r="C1369" s="139"/>
      <c r="D1369" s="140"/>
      <c r="E1369" s="139"/>
      <c r="F1369" s="139"/>
      <c r="G1369" s="140"/>
      <c r="H1369" s="139"/>
      <c r="I1369" s="129"/>
      <c r="L1369" s="128"/>
      <c r="M1369" s="128"/>
      <c r="N1369" s="128"/>
      <c r="O1369" s="128"/>
      <c r="P1369" s="128"/>
      <c r="Q1369" s="128"/>
      <c r="R1369" s="128"/>
      <c r="S1369" s="128"/>
      <c r="T1369" s="120">
        <f t="shared" si="232"/>
        <v>0</v>
      </c>
      <c r="U1369" s="131"/>
      <c r="V1369" s="131"/>
      <c r="W1369" s="131">
        <f>SUMIFS($F$3:F1369,$D$3:D1369,D1369,$C$3:C1369,"Buy")+SUMIFS($F$3:F1369,$D$3:D1369,D1369,$C$3:C1369,"Coin Deposit",$E$3:E1369,"&lt;&gt;")</f>
        <v>0</v>
      </c>
      <c r="X1369" s="131">
        <f t="shared" si="233"/>
        <v>0</v>
      </c>
      <c r="Y1369" s="131">
        <f>IF($D1369=Y$1,SUMIFS($H$3:$H1369,$G$3:$G1369,Y$1,$C$3:$C1369,"Sell"),0)</f>
        <v>0</v>
      </c>
      <c r="Z1369" s="131">
        <f t="shared" si="234"/>
        <v>0</v>
      </c>
      <c r="AA1369" s="131">
        <f>IF($D1369=AA$1,SUMIFS($H$3:$H1369,$G$3:$G1369,AA$1,$C$3:$C1369,"Sell"),0)</f>
        <v>0</v>
      </c>
      <c r="AB1369" s="131">
        <f t="shared" si="235"/>
        <v>0</v>
      </c>
      <c r="AC1369" s="131">
        <f>SUMIFS('Deductions and Deposits'!$H:$H,'Deductions and Deposits'!$G:$G,D1369,'Deductions and Deposits'!$F:$F,"&lt;="&amp;B1369)+SUMIFS($F$3:F1369,$D$3:D1369,D1369,$C$3:C1369,"Coin Deposit",$E$3:E1369,"")</f>
        <v>0</v>
      </c>
      <c r="AD1369" s="131">
        <f>SUMIFS('Deductions and Deposits'!$D:$D,'Deductions and Deposits'!$C:$C,D1369)+SUMIFS($F:$F,$D:$D,D1369,$C:$C,"Coin Deduction")</f>
        <v>0</v>
      </c>
      <c r="AE1369" s="131">
        <f>Table5[[#This Row],[Column4]]+Table5[[#This Row],[Column14]]+Table5[[#This Row],[Column19]]+Table5[[#This Row],[Column12]]</f>
        <v>0</v>
      </c>
      <c r="AF1369" s="131">
        <f>Table5[[#This Row],[Column5]]+Table5[[#This Row],[Column13]]+Table5[[#This Row],[Column21]]+Table5[[#This Row],[Column18]]</f>
        <v>0</v>
      </c>
      <c r="AG1369" s="131">
        <f t="shared" si="236"/>
        <v>0</v>
      </c>
      <c r="AH1369" s="131">
        <f t="shared" si="237"/>
        <v>0</v>
      </c>
      <c r="AI1369" s="131">
        <f>Table5[[#This Row],[Column17]]-Table5[[#This Row],[Column20]]</f>
        <v>0</v>
      </c>
      <c r="AJ1369" s="131">
        <f t="shared" si="238"/>
        <v>0</v>
      </c>
      <c r="AK1369" s="131">
        <f t="shared" si="242"/>
        <v>0</v>
      </c>
      <c r="AL1369" s="131">
        <f t="shared" si="239"/>
        <v>0</v>
      </c>
      <c r="AM1369" s="131" t="str">
        <f t="shared" si="240"/>
        <v/>
      </c>
      <c r="AN1369" s="131" t="str">
        <f t="shared" ca="1" si="241"/>
        <v/>
      </c>
    </row>
    <row r="1370" spans="1:40" ht="20.25" customHeight="1" x14ac:dyDescent="0.3">
      <c r="A1370" s="127"/>
      <c r="B1370" s="164"/>
      <c r="C1370" s="139"/>
      <c r="D1370" s="140"/>
      <c r="E1370" s="139"/>
      <c r="F1370" s="139"/>
      <c r="G1370" s="140"/>
      <c r="H1370" s="139"/>
      <c r="I1370" s="129"/>
      <c r="L1370" s="128"/>
      <c r="M1370" s="128"/>
      <c r="N1370" s="128"/>
      <c r="O1370" s="128"/>
      <c r="P1370" s="128"/>
      <c r="Q1370" s="128"/>
      <c r="R1370" s="128"/>
      <c r="S1370" s="128"/>
      <c r="T1370" s="120">
        <f t="shared" si="232"/>
        <v>0</v>
      </c>
      <c r="U1370" s="131"/>
      <c r="V1370" s="131"/>
      <c r="W1370" s="131">
        <f>SUMIFS($F$3:F1370,$D$3:D1370,D1370,$C$3:C1370,"Buy")+SUMIFS($F$3:F1370,$D$3:D1370,D1370,$C$3:C1370,"Coin Deposit",$E$3:E1370,"&lt;&gt;")</f>
        <v>0</v>
      </c>
      <c r="X1370" s="131">
        <f t="shared" si="233"/>
        <v>0</v>
      </c>
      <c r="Y1370" s="131">
        <f>IF($D1370=Y$1,SUMIFS($H$3:$H1370,$G$3:$G1370,Y$1,$C$3:$C1370,"Sell"),0)</f>
        <v>0</v>
      </c>
      <c r="Z1370" s="131">
        <f t="shared" si="234"/>
        <v>0</v>
      </c>
      <c r="AA1370" s="131">
        <f>IF($D1370=AA$1,SUMIFS($H$3:$H1370,$G$3:$G1370,AA$1,$C$3:$C1370,"Sell"),0)</f>
        <v>0</v>
      </c>
      <c r="AB1370" s="131">
        <f t="shared" si="235"/>
        <v>0</v>
      </c>
      <c r="AC1370" s="131">
        <f>SUMIFS('Deductions and Deposits'!$H:$H,'Deductions and Deposits'!$G:$G,D1370,'Deductions and Deposits'!$F:$F,"&lt;="&amp;B1370)+SUMIFS($F$3:F1370,$D$3:D1370,D1370,$C$3:C1370,"Coin Deposit",$E$3:E1370,"")</f>
        <v>0</v>
      </c>
      <c r="AD1370" s="131">
        <f>SUMIFS('Deductions and Deposits'!$D:$D,'Deductions and Deposits'!$C:$C,D1370)+SUMIFS($F:$F,$D:$D,D1370,$C:$C,"Coin Deduction")</f>
        <v>0</v>
      </c>
      <c r="AE1370" s="131">
        <f>Table5[[#This Row],[Column4]]+Table5[[#This Row],[Column14]]+Table5[[#This Row],[Column19]]+Table5[[#This Row],[Column12]]</f>
        <v>0</v>
      </c>
      <c r="AF1370" s="131">
        <f>Table5[[#This Row],[Column5]]+Table5[[#This Row],[Column13]]+Table5[[#This Row],[Column21]]+Table5[[#This Row],[Column18]]</f>
        <v>0</v>
      </c>
      <c r="AG1370" s="131">
        <f t="shared" si="236"/>
        <v>0</v>
      </c>
      <c r="AH1370" s="131">
        <f t="shared" si="237"/>
        <v>0</v>
      </c>
      <c r="AI1370" s="131">
        <f>Table5[[#This Row],[Column17]]-Table5[[#This Row],[Column20]]</f>
        <v>0</v>
      </c>
      <c r="AJ1370" s="131">
        <f t="shared" si="238"/>
        <v>0</v>
      </c>
      <c r="AK1370" s="131">
        <f t="shared" si="242"/>
        <v>0</v>
      </c>
      <c r="AL1370" s="131">
        <f t="shared" si="239"/>
        <v>0</v>
      </c>
      <c r="AM1370" s="131" t="str">
        <f t="shared" si="240"/>
        <v/>
      </c>
      <c r="AN1370" s="131" t="str">
        <f t="shared" ca="1" si="241"/>
        <v/>
      </c>
    </row>
    <row r="1371" spans="1:40" ht="20.25" customHeight="1" x14ac:dyDescent="0.3">
      <c r="A1371" s="127"/>
      <c r="B1371" s="164"/>
      <c r="C1371" s="139"/>
      <c r="D1371" s="140"/>
      <c r="E1371" s="139"/>
      <c r="F1371" s="139"/>
      <c r="G1371" s="140"/>
      <c r="H1371" s="139"/>
      <c r="I1371" s="129"/>
      <c r="L1371" s="128"/>
      <c r="M1371" s="128"/>
      <c r="N1371" s="128"/>
      <c r="O1371" s="128"/>
      <c r="P1371" s="128"/>
      <c r="Q1371" s="128"/>
      <c r="R1371" s="128"/>
      <c r="S1371" s="128"/>
      <c r="T1371" s="120">
        <f t="shared" si="232"/>
        <v>0</v>
      </c>
      <c r="U1371" s="131"/>
      <c r="V1371" s="131"/>
      <c r="W1371" s="131">
        <f>SUMIFS($F$3:F1371,$D$3:D1371,D1371,$C$3:C1371,"Buy")+SUMIFS($F$3:F1371,$D$3:D1371,D1371,$C$3:C1371,"Coin Deposit",$E$3:E1371,"&lt;&gt;")</f>
        <v>0</v>
      </c>
      <c r="X1371" s="131">
        <f t="shared" si="233"/>
        <v>0</v>
      </c>
      <c r="Y1371" s="131">
        <f>IF($D1371=Y$1,SUMIFS($H$3:$H1371,$G$3:$G1371,Y$1,$C$3:$C1371,"Sell"),0)</f>
        <v>0</v>
      </c>
      <c r="Z1371" s="131">
        <f t="shared" si="234"/>
        <v>0</v>
      </c>
      <c r="AA1371" s="131">
        <f>IF($D1371=AA$1,SUMIFS($H$3:$H1371,$G$3:$G1371,AA$1,$C$3:$C1371,"Sell"),0)</f>
        <v>0</v>
      </c>
      <c r="AB1371" s="131">
        <f t="shared" si="235"/>
        <v>0</v>
      </c>
      <c r="AC1371" s="131">
        <f>SUMIFS('Deductions and Deposits'!$H:$H,'Deductions and Deposits'!$G:$G,D1371,'Deductions and Deposits'!$F:$F,"&lt;="&amp;B1371)+SUMIFS($F$3:F1371,$D$3:D1371,D1371,$C$3:C1371,"Coin Deposit",$E$3:E1371,"")</f>
        <v>0</v>
      </c>
      <c r="AD1371" s="131">
        <f>SUMIFS('Deductions and Deposits'!$D:$D,'Deductions and Deposits'!$C:$C,D1371)+SUMIFS($F:$F,$D:$D,D1371,$C:$C,"Coin Deduction")</f>
        <v>0</v>
      </c>
      <c r="AE1371" s="131">
        <f>Table5[[#This Row],[Column4]]+Table5[[#This Row],[Column14]]+Table5[[#This Row],[Column19]]+Table5[[#This Row],[Column12]]</f>
        <v>0</v>
      </c>
      <c r="AF1371" s="131">
        <f>Table5[[#This Row],[Column5]]+Table5[[#This Row],[Column13]]+Table5[[#This Row],[Column21]]+Table5[[#This Row],[Column18]]</f>
        <v>0</v>
      </c>
      <c r="AG1371" s="131">
        <f t="shared" si="236"/>
        <v>0</v>
      </c>
      <c r="AH1371" s="131">
        <f t="shared" si="237"/>
        <v>0</v>
      </c>
      <c r="AI1371" s="131">
        <f>Table5[[#This Row],[Column17]]-Table5[[#This Row],[Column20]]</f>
        <v>0</v>
      </c>
      <c r="AJ1371" s="131">
        <f t="shared" si="238"/>
        <v>0</v>
      </c>
      <c r="AK1371" s="131">
        <f t="shared" si="242"/>
        <v>0</v>
      </c>
      <c r="AL1371" s="131">
        <f t="shared" si="239"/>
        <v>0</v>
      </c>
      <c r="AM1371" s="131" t="str">
        <f t="shared" si="240"/>
        <v/>
      </c>
      <c r="AN1371" s="131" t="str">
        <f t="shared" ca="1" si="241"/>
        <v/>
      </c>
    </row>
    <row r="1372" spans="1:40" ht="20.25" customHeight="1" x14ac:dyDescent="0.3">
      <c r="A1372" s="127"/>
      <c r="B1372" s="164"/>
      <c r="C1372" s="139"/>
      <c r="D1372" s="140"/>
      <c r="E1372" s="139"/>
      <c r="F1372" s="139"/>
      <c r="G1372" s="140"/>
      <c r="H1372" s="139"/>
      <c r="I1372" s="129"/>
      <c r="L1372" s="128"/>
      <c r="M1372" s="128"/>
      <c r="N1372" s="128"/>
      <c r="O1372" s="128"/>
      <c r="P1372" s="128"/>
      <c r="Q1372" s="128"/>
      <c r="R1372" s="128"/>
      <c r="S1372" s="128"/>
      <c r="T1372" s="120">
        <f t="shared" si="232"/>
        <v>0</v>
      </c>
      <c r="U1372" s="131"/>
      <c r="V1372" s="131"/>
      <c r="W1372" s="131">
        <f>SUMIFS($F$3:F1372,$D$3:D1372,D1372,$C$3:C1372,"Buy")+SUMIFS($F$3:F1372,$D$3:D1372,D1372,$C$3:C1372,"Coin Deposit",$E$3:E1372,"&lt;&gt;")</f>
        <v>0</v>
      </c>
      <c r="X1372" s="131">
        <f t="shared" si="233"/>
        <v>0</v>
      </c>
      <c r="Y1372" s="131">
        <f>IF($D1372=Y$1,SUMIFS($H$3:$H1372,$G$3:$G1372,Y$1,$C$3:$C1372,"Sell"),0)</f>
        <v>0</v>
      </c>
      <c r="Z1372" s="131">
        <f t="shared" si="234"/>
        <v>0</v>
      </c>
      <c r="AA1372" s="131">
        <f>IF($D1372=AA$1,SUMIFS($H$3:$H1372,$G$3:$G1372,AA$1,$C$3:$C1372,"Sell"),0)</f>
        <v>0</v>
      </c>
      <c r="AB1372" s="131">
        <f t="shared" si="235"/>
        <v>0</v>
      </c>
      <c r="AC1372" s="131">
        <f>SUMIFS('Deductions and Deposits'!$H:$H,'Deductions and Deposits'!$G:$G,D1372,'Deductions and Deposits'!$F:$F,"&lt;="&amp;B1372)+SUMIFS($F$3:F1372,$D$3:D1372,D1372,$C$3:C1372,"Coin Deposit",$E$3:E1372,"")</f>
        <v>0</v>
      </c>
      <c r="AD1372" s="131">
        <f>SUMIFS('Deductions and Deposits'!$D:$D,'Deductions and Deposits'!$C:$C,D1372)+SUMIFS($F:$F,$D:$D,D1372,$C:$C,"Coin Deduction")</f>
        <v>0</v>
      </c>
      <c r="AE1372" s="131">
        <f>Table5[[#This Row],[Column4]]+Table5[[#This Row],[Column14]]+Table5[[#This Row],[Column19]]+Table5[[#This Row],[Column12]]</f>
        <v>0</v>
      </c>
      <c r="AF1372" s="131">
        <f>Table5[[#This Row],[Column5]]+Table5[[#This Row],[Column13]]+Table5[[#This Row],[Column21]]+Table5[[#This Row],[Column18]]</f>
        <v>0</v>
      </c>
      <c r="AG1372" s="131">
        <f t="shared" si="236"/>
        <v>0</v>
      </c>
      <c r="AH1372" s="131">
        <f t="shared" si="237"/>
        <v>0</v>
      </c>
      <c r="AI1372" s="131">
        <f>Table5[[#This Row],[Column17]]-Table5[[#This Row],[Column20]]</f>
        <v>0</v>
      </c>
      <c r="AJ1372" s="131">
        <f t="shared" si="238"/>
        <v>0</v>
      </c>
      <c r="AK1372" s="131">
        <f t="shared" si="242"/>
        <v>0</v>
      </c>
      <c r="AL1372" s="131">
        <f t="shared" si="239"/>
        <v>0</v>
      </c>
      <c r="AM1372" s="131" t="str">
        <f t="shared" si="240"/>
        <v/>
      </c>
      <c r="AN1372" s="131" t="str">
        <f t="shared" ca="1" si="241"/>
        <v/>
      </c>
    </row>
    <row r="1373" spans="1:40" ht="20.25" customHeight="1" x14ac:dyDescent="0.3">
      <c r="A1373" s="127"/>
      <c r="B1373" s="164"/>
      <c r="C1373" s="139"/>
      <c r="D1373" s="140"/>
      <c r="E1373" s="139"/>
      <c r="F1373" s="139"/>
      <c r="G1373" s="140"/>
      <c r="H1373" s="139"/>
      <c r="I1373" s="129"/>
      <c r="L1373" s="128"/>
      <c r="M1373" s="128"/>
      <c r="N1373" s="128"/>
      <c r="O1373" s="128"/>
      <c r="P1373" s="128"/>
      <c r="Q1373" s="128"/>
      <c r="R1373" s="128"/>
      <c r="S1373" s="128"/>
      <c r="T1373" s="120">
        <f t="shared" si="232"/>
        <v>0</v>
      </c>
      <c r="U1373" s="131"/>
      <c r="V1373" s="131"/>
      <c r="W1373" s="131">
        <f>SUMIFS($F$3:F1373,$D$3:D1373,D1373,$C$3:C1373,"Buy")+SUMIFS($F$3:F1373,$D$3:D1373,D1373,$C$3:C1373,"Coin Deposit",$E$3:E1373,"&lt;&gt;")</f>
        <v>0</v>
      </c>
      <c r="X1373" s="131">
        <f t="shared" si="233"/>
        <v>0</v>
      </c>
      <c r="Y1373" s="131">
        <f>IF($D1373=Y$1,SUMIFS($H$3:$H1373,$G$3:$G1373,Y$1,$C$3:$C1373,"Sell"),0)</f>
        <v>0</v>
      </c>
      <c r="Z1373" s="131">
        <f t="shared" si="234"/>
        <v>0</v>
      </c>
      <c r="AA1373" s="131">
        <f>IF($D1373=AA$1,SUMIFS($H$3:$H1373,$G$3:$G1373,AA$1,$C$3:$C1373,"Sell"),0)</f>
        <v>0</v>
      </c>
      <c r="AB1373" s="131">
        <f t="shared" si="235"/>
        <v>0</v>
      </c>
      <c r="AC1373" s="131">
        <f>SUMIFS('Deductions and Deposits'!$H:$H,'Deductions and Deposits'!$G:$G,D1373,'Deductions and Deposits'!$F:$F,"&lt;="&amp;B1373)+SUMIFS($F$3:F1373,$D$3:D1373,D1373,$C$3:C1373,"Coin Deposit",$E$3:E1373,"")</f>
        <v>0</v>
      </c>
      <c r="AD1373" s="131">
        <f>SUMIFS('Deductions and Deposits'!$D:$D,'Deductions and Deposits'!$C:$C,D1373)+SUMIFS($F:$F,$D:$D,D1373,$C:$C,"Coin Deduction")</f>
        <v>0</v>
      </c>
      <c r="AE1373" s="131">
        <f>Table5[[#This Row],[Column4]]+Table5[[#This Row],[Column14]]+Table5[[#This Row],[Column19]]+Table5[[#This Row],[Column12]]</f>
        <v>0</v>
      </c>
      <c r="AF1373" s="131">
        <f>Table5[[#This Row],[Column5]]+Table5[[#This Row],[Column13]]+Table5[[#This Row],[Column21]]+Table5[[#This Row],[Column18]]</f>
        <v>0</v>
      </c>
      <c r="AG1373" s="131">
        <f t="shared" si="236"/>
        <v>0</v>
      </c>
      <c r="AH1373" s="131">
        <f t="shared" si="237"/>
        <v>0</v>
      </c>
      <c r="AI1373" s="131">
        <f>Table5[[#This Row],[Column17]]-Table5[[#This Row],[Column20]]</f>
        <v>0</v>
      </c>
      <c r="AJ1373" s="131">
        <f t="shared" si="238"/>
        <v>0</v>
      </c>
      <c r="AK1373" s="131">
        <f t="shared" si="242"/>
        <v>0</v>
      </c>
      <c r="AL1373" s="131">
        <f t="shared" si="239"/>
        <v>0</v>
      </c>
      <c r="AM1373" s="131" t="str">
        <f t="shared" si="240"/>
        <v/>
      </c>
      <c r="AN1373" s="131" t="str">
        <f t="shared" ca="1" si="241"/>
        <v/>
      </c>
    </row>
    <row r="1374" spans="1:40" ht="20.25" customHeight="1" x14ac:dyDescent="0.3">
      <c r="A1374" s="127"/>
      <c r="B1374" s="164"/>
      <c r="C1374" s="139"/>
      <c r="D1374" s="140"/>
      <c r="E1374" s="139"/>
      <c r="F1374" s="139"/>
      <c r="G1374" s="140"/>
      <c r="H1374" s="139"/>
      <c r="I1374" s="129"/>
      <c r="L1374" s="128"/>
      <c r="M1374" s="128"/>
      <c r="N1374" s="128"/>
      <c r="O1374" s="128"/>
      <c r="P1374" s="128"/>
      <c r="Q1374" s="128"/>
      <c r="R1374" s="128"/>
      <c r="S1374" s="128"/>
      <c r="T1374" s="120">
        <f t="shared" si="232"/>
        <v>0</v>
      </c>
      <c r="U1374" s="131"/>
      <c r="V1374" s="131"/>
      <c r="W1374" s="131">
        <f>SUMIFS($F$3:F1374,$D$3:D1374,D1374,$C$3:C1374,"Buy")+SUMIFS($F$3:F1374,$D$3:D1374,D1374,$C$3:C1374,"Coin Deposit",$E$3:E1374,"&lt;&gt;")</f>
        <v>0</v>
      </c>
      <c r="X1374" s="131">
        <f t="shared" si="233"/>
        <v>0</v>
      </c>
      <c r="Y1374" s="131">
        <f>IF($D1374=Y$1,SUMIFS($H$3:$H1374,$G$3:$G1374,Y$1,$C$3:$C1374,"Sell"),0)</f>
        <v>0</v>
      </c>
      <c r="Z1374" s="131">
        <f t="shared" si="234"/>
        <v>0</v>
      </c>
      <c r="AA1374" s="131">
        <f>IF($D1374=AA$1,SUMIFS($H$3:$H1374,$G$3:$G1374,AA$1,$C$3:$C1374,"Sell"),0)</f>
        <v>0</v>
      </c>
      <c r="AB1374" s="131">
        <f t="shared" si="235"/>
        <v>0</v>
      </c>
      <c r="AC1374" s="131">
        <f>SUMIFS('Deductions and Deposits'!$H:$H,'Deductions and Deposits'!$G:$G,D1374,'Deductions and Deposits'!$F:$F,"&lt;="&amp;B1374)+SUMIFS($F$3:F1374,$D$3:D1374,D1374,$C$3:C1374,"Coin Deposit",$E$3:E1374,"")</f>
        <v>0</v>
      </c>
      <c r="AD1374" s="131">
        <f>SUMIFS('Deductions and Deposits'!$D:$D,'Deductions and Deposits'!$C:$C,D1374)+SUMIFS($F:$F,$D:$D,D1374,$C:$C,"Coin Deduction")</f>
        <v>0</v>
      </c>
      <c r="AE1374" s="131">
        <f>Table5[[#This Row],[Column4]]+Table5[[#This Row],[Column14]]+Table5[[#This Row],[Column19]]+Table5[[#This Row],[Column12]]</f>
        <v>0</v>
      </c>
      <c r="AF1374" s="131">
        <f>Table5[[#This Row],[Column5]]+Table5[[#This Row],[Column13]]+Table5[[#This Row],[Column21]]+Table5[[#This Row],[Column18]]</f>
        <v>0</v>
      </c>
      <c r="AG1374" s="131">
        <f t="shared" si="236"/>
        <v>0</v>
      </c>
      <c r="AH1374" s="131">
        <f t="shared" si="237"/>
        <v>0</v>
      </c>
      <c r="AI1374" s="131">
        <f>Table5[[#This Row],[Column17]]-Table5[[#This Row],[Column20]]</f>
        <v>0</v>
      </c>
      <c r="AJ1374" s="131">
        <f t="shared" si="238"/>
        <v>0</v>
      </c>
      <c r="AK1374" s="131">
        <f t="shared" si="242"/>
        <v>0</v>
      </c>
      <c r="AL1374" s="131">
        <f t="shared" si="239"/>
        <v>0</v>
      </c>
      <c r="AM1374" s="131" t="str">
        <f t="shared" si="240"/>
        <v/>
      </c>
      <c r="AN1374" s="131" t="str">
        <f t="shared" ca="1" si="241"/>
        <v/>
      </c>
    </row>
    <row r="1375" spans="1:40" ht="20.25" customHeight="1" x14ac:dyDescent="0.3">
      <c r="A1375" s="127"/>
      <c r="B1375" s="164"/>
      <c r="C1375" s="139"/>
      <c r="D1375" s="140"/>
      <c r="E1375" s="139"/>
      <c r="F1375" s="139"/>
      <c r="G1375" s="140"/>
      <c r="H1375" s="139"/>
      <c r="I1375" s="129"/>
      <c r="L1375" s="128"/>
      <c r="M1375" s="128"/>
      <c r="N1375" s="128"/>
      <c r="O1375" s="128"/>
      <c r="P1375" s="128"/>
      <c r="Q1375" s="128"/>
      <c r="R1375" s="128"/>
      <c r="S1375" s="128"/>
      <c r="T1375" s="120">
        <f t="shared" si="232"/>
        <v>0</v>
      </c>
      <c r="U1375" s="131"/>
      <c r="V1375" s="131"/>
      <c r="W1375" s="131">
        <f>SUMIFS($F$3:F1375,$D$3:D1375,D1375,$C$3:C1375,"Buy")+SUMIFS($F$3:F1375,$D$3:D1375,D1375,$C$3:C1375,"Coin Deposit",$E$3:E1375,"&lt;&gt;")</f>
        <v>0</v>
      </c>
      <c r="X1375" s="131">
        <f t="shared" si="233"/>
        <v>0</v>
      </c>
      <c r="Y1375" s="131">
        <f>IF($D1375=Y$1,SUMIFS($H$3:$H1375,$G$3:$G1375,Y$1,$C$3:$C1375,"Sell"),0)</f>
        <v>0</v>
      </c>
      <c r="Z1375" s="131">
        <f t="shared" si="234"/>
        <v>0</v>
      </c>
      <c r="AA1375" s="131">
        <f>IF($D1375=AA$1,SUMIFS($H$3:$H1375,$G$3:$G1375,AA$1,$C$3:$C1375,"Sell"),0)</f>
        <v>0</v>
      </c>
      <c r="AB1375" s="131">
        <f t="shared" si="235"/>
        <v>0</v>
      </c>
      <c r="AC1375" s="131">
        <f>SUMIFS('Deductions and Deposits'!$H:$H,'Deductions and Deposits'!$G:$G,D1375,'Deductions and Deposits'!$F:$F,"&lt;="&amp;B1375)+SUMIFS($F$3:F1375,$D$3:D1375,D1375,$C$3:C1375,"Coin Deposit",$E$3:E1375,"")</f>
        <v>0</v>
      </c>
      <c r="AD1375" s="131">
        <f>SUMIFS('Deductions and Deposits'!$D:$D,'Deductions and Deposits'!$C:$C,D1375)+SUMIFS($F:$F,$D:$D,D1375,$C:$C,"Coin Deduction")</f>
        <v>0</v>
      </c>
      <c r="AE1375" s="131">
        <f>Table5[[#This Row],[Column4]]+Table5[[#This Row],[Column14]]+Table5[[#This Row],[Column19]]+Table5[[#This Row],[Column12]]</f>
        <v>0</v>
      </c>
      <c r="AF1375" s="131">
        <f>Table5[[#This Row],[Column5]]+Table5[[#This Row],[Column13]]+Table5[[#This Row],[Column21]]+Table5[[#This Row],[Column18]]</f>
        <v>0</v>
      </c>
      <c r="AG1375" s="131">
        <f t="shared" si="236"/>
        <v>0</v>
      </c>
      <c r="AH1375" s="131">
        <f t="shared" si="237"/>
        <v>0</v>
      </c>
      <c r="AI1375" s="131">
        <f>Table5[[#This Row],[Column17]]-Table5[[#This Row],[Column20]]</f>
        <v>0</v>
      </c>
      <c r="AJ1375" s="131">
        <f t="shared" si="238"/>
        <v>0</v>
      </c>
      <c r="AK1375" s="131">
        <f t="shared" si="242"/>
        <v>0</v>
      </c>
      <c r="AL1375" s="131">
        <f t="shared" si="239"/>
        <v>0</v>
      </c>
      <c r="AM1375" s="131" t="str">
        <f t="shared" si="240"/>
        <v/>
      </c>
      <c r="AN1375" s="131" t="str">
        <f t="shared" ca="1" si="241"/>
        <v/>
      </c>
    </row>
    <row r="1376" spans="1:40" ht="20.25" customHeight="1" x14ac:dyDescent="0.3">
      <c r="A1376" s="127"/>
      <c r="B1376" s="164"/>
      <c r="C1376" s="139"/>
      <c r="D1376" s="140"/>
      <c r="E1376" s="139"/>
      <c r="F1376" s="139"/>
      <c r="G1376" s="140"/>
      <c r="H1376" s="139"/>
      <c r="I1376" s="129"/>
      <c r="L1376" s="128"/>
      <c r="M1376" s="128"/>
      <c r="N1376" s="128"/>
      <c r="O1376" s="128"/>
      <c r="P1376" s="128"/>
      <c r="Q1376" s="128"/>
      <c r="R1376" s="128"/>
      <c r="S1376" s="128"/>
      <c r="T1376" s="120">
        <f t="shared" si="232"/>
        <v>0</v>
      </c>
      <c r="U1376" s="131"/>
      <c r="V1376" s="131"/>
      <c r="W1376" s="131">
        <f>SUMIFS($F$3:F1376,$D$3:D1376,D1376,$C$3:C1376,"Buy")+SUMIFS($F$3:F1376,$D$3:D1376,D1376,$C$3:C1376,"Coin Deposit",$E$3:E1376,"&lt;&gt;")</f>
        <v>0</v>
      </c>
      <c r="X1376" s="131">
        <f t="shared" si="233"/>
        <v>0</v>
      </c>
      <c r="Y1376" s="131">
        <f>IF($D1376=Y$1,SUMIFS($H$3:$H1376,$G$3:$G1376,Y$1,$C$3:$C1376,"Sell"),0)</f>
        <v>0</v>
      </c>
      <c r="Z1376" s="131">
        <f t="shared" si="234"/>
        <v>0</v>
      </c>
      <c r="AA1376" s="131">
        <f>IF($D1376=AA$1,SUMIFS($H$3:$H1376,$G$3:$G1376,AA$1,$C$3:$C1376,"Sell"),0)</f>
        <v>0</v>
      </c>
      <c r="AB1376" s="131">
        <f t="shared" si="235"/>
        <v>0</v>
      </c>
      <c r="AC1376" s="131">
        <f>SUMIFS('Deductions and Deposits'!$H:$H,'Deductions and Deposits'!$G:$G,D1376,'Deductions and Deposits'!$F:$F,"&lt;="&amp;B1376)+SUMIFS($F$3:F1376,$D$3:D1376,D1376,$C$3:C1376,"Coin Deposit",$E$3:E1376,"")</f>
        <v>0</v>
      </c>
      <c r="AD1376" s="131">
        <f>SUMIFS('Deductions and Deposits'!$D:$D,'Deductions and Deposits'!$C:$C,D1376)+SUMIFS($F:$F,$D:$D,D1376,$C:$C,"Coin Deduction")</f>
        <v>0</v>
      </c>
      <c r="AE1376" s="131">
        <f>Table5[[#This Row],[Column4]]+Table5[[#This Row],[Column14]]+Table5[[#This Row],[Column19]]+Table5[[#This Row],[Column12]]</f>
        <v>0</v>
      </c>
      <c r="AF1376" s="131">
        <f>Table5[[#This Row],[Column5]]+Table5[[#This Row],[Column13]]+Table5[[#This Row],[Column21]]+Table5[[#This Row],[Column18]]</f>
        <v>0</v>
      </c>
      <c r="AG1376" s="131">
        <f t="shared" si="236"/>
        <v>0</v>
      </c>
      <c r="AH1376" s="131">
        <f t="shared" si="237"/>
        <v>0</v>
      </c>
      <c r="AI1376" s="131">
        <f>Table5[[#This Row],[Column17]]-Table5[[#This Row],[Column20]]</f>
        <v>0</v>
      </c>
      <c r="AJ1376" s="131">
        <f t="shared" si="238"/>
        <v>0</v>
      </c>
      <c r="AK1376" s="131">
        <f t="shared" si="242"/>
        <v>0</v>
      </c>
      <c r="AL1376" s="131">
        <f t="shared" si="239"/>
        <v>0</v>
      </c>
      <c r="AM1376" s="131" t="str">
        <f t="shared" si="240"/>
        <v/>
      </c>
      <c r="AN1376" s="131" t="str">
        <f t="shared" ca="1" si="241"/>
        <v/>
      </c>
    </row>
    <row r="1377" spans="1:40" ht="20.25" customHeight="1" x14ac:dyDescent="0.3">
      <c r="A1377" s="127"/>
      <c r="B1377" s="164"/>
      <c r="C1377" s="139"/>
      <c r="D1377" s="140"/>
      <c r="E1377" s="139"/>
      <c r="F1377" s="139"/>
      <c r="G1377" s="140"/>
      <c r="H1377" s="139"/>
      <c r="I1377" s="129"/>
      <c r="L1377" s="128"/>
      <c r="M1377" s="128"/>
      <c r="N1377" s="128"/>
      <c r="O1377" s="128"/>
      <c r="P1377" s="128"/>
      <c r="Q1377" s="128"/>
      <c r="R1377" s="128"/>
      <c r="S1377" s="128"/>
      <c r="T1377" s="120">
        <f t="shared" si="232"/>
        <v>0</v>
      </c>
      <c r="U1377" s="131"/>
      <c r="V1377" s="131"/>
      <c r="W1377" s="131">
        <f>SUMIFS($F$3:F1377,$D$3:D1377,D1377,$C$3:C1377,"Buy")+SUMIFS($F$3:F1377,$D$3:D1377,D1377,$C$3:C1377,"Coin Deposit",$E$3:E1377,"&lt;&gt;")</f>
        <v>0</v>
      </c>
      <c r="X1377" s="131">
        <f t="shared" si="233"/>
        <v>0</v>
      </c>
      <c r="Y1377" s="131">
        <f>IF($D1377=Y$1,SUMIFS($H$3:$H1377,$G$3:$G1377,Y$1,$C$3:$C1377,"Sell"),0)</f>
        <v>0</v>
      </c>
      <c r="Z1377" s="131">
        <f t="shared" si="234"/>
        <v>0</v>
      </c>
      <c r="AA1377" s="131">
        <f>IF($D1377=AA$1,SUMIFS($H$3:$H1377,$G$3:$G1377,AA$1,$C$3:$C1377,"Sell"),0)</f>
        <v>0</v>
      </c>
      <c r="AB1377" s="131">
        <f t="shared" si="235"/>
        <v>0</v>
      </c>
      <c r="AC1377" s="131">
        <f>SUMIFS('Deductions and Deposits'!$H:$H,'Deductions and Deposits'!$G:$G,D1377,'Deductions and Deposits'!$F:$F,"&lt;="&amp;B1377)+SUMIFS($F$3:F1377,$D$3:D1377,D1377,$C$3:C1377,"Coin Deposit",$E$3:E1377,"")</f>
        <v>0</v>
      </c>
      <c r="AD1377" s="131">
        <f>SUMIFS('Deductions and Deposits'!$D:$D,'Deductions and Deposits'!$C:$C,D1377)+SUMIFS($F:$F,$D:$D,D1377,$C:$C,"Coin Deduction")</f>
        <v>0</v>
      </c>
      <c r="AE1377" s="131">
        <f>Table5[[#This Row],[Column4]]+Table5[[#This Row],[Column14]]+Table5[[#This Row],[Column19]]+Table5[[#This Row],[Column12]]</f>
        <v>0</v>
      </c>
      <c r="AF1377" s="131">
        <f>Table5[[#This Row],[Column5]]+Table5[[#This Row],[Column13]]+Table5[[#This Row],[Column21]]+Table5[[#This Row],[Column18]]</f>
        <v>0</v>
      </c>
      <c r="AG1377" s="131">
        <f t="shared" si="236"/>
        <v>0</v>
      </c>
      <c r="AH1377" s="131">
        <f t="shared" si="237"/>
        <v>0</v>
      </c>
      <c r="AI1377" s="131">
        <f>Table5[[#This Row],[Column17]]-Table5[[#This Row],[Column20]]</f>
        <v>0</v>
      </c>
      <c r="AJ1377" s="131">
        <f t="shared" si="238"/>
        <v>0</v>
      </c>
      <c r="AK1377" s="131">
        <f t="shared" si="242"/>
        <v>0</v>
      </c>
      <c r="AL1377" s="131">
        <f t="shared" si="239"/>
        <v>0</v>
      </c>
      <c r="AM1377" s="131" t="str">
        <f t="shared" si="240"/>
        <v/>
      </c>
      <c r="AN1377" s="131" t="str">
        <f t="shared" ca="1" si="241"/>
        <v/>
      </c>
    </row>
    <row r="1378" spans="1:40" ht="20.25" customHeight="1" x14ac:dyDescent="0.3">
      <c r="A1378" s="127"/>
      <c r="B1378" s="164"/>
      <c r="C1378" s="139"/>
      <c r="D1378" s="140"/>
      <c r="E1378" s="139"/>
      <c r="F1378" s="139"/>
      <c r="G1378" s="140"/>
      <c r="H1378" s="139"/>
      <c r="I1378" s="129"/>
      <c r="L1378" s="128"/>
      <c r="M1378" s="128"/>
      <c r="N1378" s="128"/>
      <c r="O1378" s="128"/>
      <c r="P1378" s="128"/>
      <c r="Q1378" s="128"/>
      <c r="R1378" s="128"/>
      <c r="S1378" s="128"/>
      <c r="T1378" s="120">
        <f t="shared" si="232"/>
        <v>0</v>
      </c>
      <c r="U1378" s="131"/>
      <c r="V1378" s="131"/>
      <c r="W1378" s="131">
        <f>SUMIFS($F$3:F1378,$D$3:D1378,D1378,$C$3:C1378,"Buy")+SUMIFS($F$3:F1378,$D$3:D1378,D1378,$C$3:C1378,"Coin Deposit",$E$3:E1378,"&lt;&gt;")</f>
        <v>0</v>
      </c>
      <c r="X1378" s="131">
        <f t="shared" si="233"/>
        <v>0</v>
      </c>
      <c r="Y1378" s="131">
        <f>IF($D1378=Y$1,SUMIFS($H$3:$H1378,$G$3:$G1378,Y$1,$C$3:$C1378,"Sell"),0)</f>
        <v>0</v>
      </c>
      <c r="Z1378" s="131">
        <f t="shared" si="234"/>
        <v>0</v>
      </c>
      <c r="AA1378" s="131">
        <f>IF($D1378=AA$1,SUMIFS($H$3:$H1378,$G$3:$G1378,AA$1,$C$3:$C1378,"Sell"),0)</f>
        <v>0</v>
      </c>
      <c r="AB1378" s="131">
        <f t="shared" si="235"/>
        <v>0</v>
      </c>
      <c r="AC1378" s="131">
        <f>SUMIFS('Deductions and Deposits'!$H:$H,'Deductions and Deposits'!$G:$G,D1378,'Deductions and Deposits'!$F:$F,"&lt;="&amp;B1378)+SUMIFS($F$3:F1378,$D$3:D1378,D1378,$C$3:C1378,"Coin Deposit",$E$3:E1378,"")</f>
        <v>0</v>
      </c>
      <c r="AD1378" s="131">
        <f>SUMIFS('Deductions and Deposits'!$D:$D,'Deductions and Deposits'!$C:$C,D1378)+SUMIFS($F:$F,$D:$D,D1378,$C:$C,"Coin Deduction")</f>
        <v>0</v>
      </c>
      <c r="AE1378" s="131">
        <f>Table5[[#This Row],[Column4]]+Table5[[#This Row],[Column14]]+Table5[[#This Row],[Column19]]+Table5[[#This Row],[Column12]]</f>
        <v>0</v>
      </c>
      <c r="AF1378" s="131">
        <f>Table5[[#This Row],[Column5]]+Table5[[#This Row],[Column13]]+Table5[[#This Row],[Column21]]+Table5[[#This Row],[Column18]]</f>
        <v>0</v>
      </c>
      <c r="AG1378" s="131">
        <f t="shared" si="236"/>
        <v>0</v>
      </c>
      <c r="AH1378" s="131">
        <f t="shared" si="237"/>
        <v>0</v>
      </c>
      <c r="AI1378" s="131">
        <f>Table5[[#This Row],[Column17]]-Table5[[#This Row],[Column20]]</f>
        <v>0</v>
      </c>
      <c r="AJ1378" s="131">
        <f t="shared" si="238"/>
        <v>0</v>
      </c>
      <c r="AK1378" s="131">
        <f t="shared" si="242"/>
        <v>0</v>
      </c>
      <c r="AL1378" s="131">
        <f t="shared" si="239"/>
        <v>0</v>
      </c>
      <c r="AM1378" s="131" t="str">
        <f t="shared" si="240"/>
        <v/>
      </c>
      <c r="AN1378" s="131" t="str">
        <f t="shared" ca="1" si="241"/>
        <v/>
      </c>
    </row>
    <row r="1379" spans="1:40" ht="20.25" customHeight="1" x14ac:dyDescent="0.3">
      <c r="A1379" s="127"/>
      <c r="B1379" s="164"/>
      <c r="C1379" s="139"/>
      <c r="D1379" s="140"/>
      <c r="E1379" s="139"/>
      <c r="F1379" s="139"/>
      <c r="G1379" s="140"/>
      <c r="H1379" s="139"/>
      <c r="I1379" s="129"/>
      <c r="L1379" s="128"/>
      <c r="M1379" s="128"/>
      <c r="N1379" s="128"/>
      <c r="O1379" s="128"/>
      <c r="P1379" s="128"/>
      <c r="Q1379" s="128"/>
      <c r="R1379" s="128"/>
      <c r="S1379" s="128"/>
      <c r="T1379" s="120">
        <f t="shared" si="232"/>
        <v>0</v>
      </c>
      <c r="U1379" s="131"/>
      <c r="V1379" s="131"/>
      <c r="W1379" s="131">
        <f>SUMIFS($F$3:F1379,$D$3:D1379,D1379,$C$3:C1379,"Buy")+SUMIFS($F$3:F1379,$D$3:D1379,D1379,$C$3:C1379,"Coin Deposit",$E$3:E1379,"&lt;&gt;")</f>
        <v>0</v>
      </c>
      <c r="X1379" s="131">
        <f t="shared" si="233"/>
        <v>0</v>
      </c>
      <c r="Y1379" s="131">
        <f>IF($D1379=Y$1,SUMIFS($H$3:$H1379,$G$3:$G1379,Y$1,$C$3:$C1379,"Sell"),0)</f>
        <v>0</v>
      </c>
      <c r="Z1379" s="131">
        <f t="shared" si="234"/>
        <v>0</v>
      </c>
      <c r="AA1379" s="131">
        <f>IF($D1379=AA$1,SUMIFS($H$3:$H1379,$G$3:$G1379,AA$1,$C$3:$C1379,"Sell"),0)</f>
        <v>0</v>
      </c>
      <c r="AB1379" s="131">
        <f t="shared" si="235"/>
        <v>0</v>
      </c>
      <c r="AC1379" s="131">
        <f>SUMIFS('Deductions and Deposits'!$H:$H,'Deductions and Deposits'!$G:$G,D1379,'Deductions and Deposits'!$F:$F,"&lt;="&amp;B1379)+SUMIFS($F$3:F1379,$D$3:D1379,D1379,$C$3:C1379,"Coin Deposit",$E$3:E1379,"")</f>
        <v>0</v>
      </c>
      <c r="AD1379" s="131">
        <f>SUMIFS('Deductions and Deposits'!$D:$D,'Deductions and Deposits'!$C:$C,D1379)+SUMIFS($F:$F,$D:$D,D1379,$C:$C,"Coin Deduction")</f>
        <v>0</v>
      </c>
      <c r="AE1379" s="131">
        <f>Table5[[#This Row],[Column4]]+Table5[[#This Row],[Column14]]+Table5[[#This Row],[Column19]]+Table5[[#This Row],[Column12]]</f>
        <v>0</v>
      </c>
      <c r="AF1379" s="131">
        <f>Table5[[#This Row],[Column5]]+Table5[[#This Row],[Column13]]+Table5[[#This Row],[Column21]]+Table5[[#This Row],[Column18]]</f>
        <v>0</v>
      </c>
      <c r="AG1379" s="131">
        <f t="shared" si="236"/>
        <v>0</v>
      </c>
      <c r="AH1379" s="131">
        <f t="shared" si="237"/>
        <v>0</v>
      </c>
      <c r="AI1379" s="131">
        <f>Table5[[#This Row],[Column17]]-Table5[[#This Row],[Column20]]</f>
        <v>0</v>
      </c>
      <c r="AJ1379" s="131">
        <f t="shared" si="238"/>
        <v>0</v>
      </c>
      <c r="AK1379" s="131">
        <f t="shared" si="242"/>
        <v>0</v>
      </c>
      <c r="AL1379" s="131">
        <f t="shared" si="239"/>
        <v>0</v>
      </c>
      <c r="AM1379" s="131" t="str">
        <f t="shared" si="240"/>
        <v/>
      </c>
      <c r="AN1379" s="131" t="str">
        <f t="shared" ca="1" si="241"/>
        <v/>
      </c>
    </row>
    <row r="1380" spans="1:40" ht="20.25" customHeight="1" x14ac:dyDescent="0.3">
      <c r="A1380" s="127"/>
      <c r="B1380" s="164"/>
      <c r="C1380" s="139"/>
      <c r="D1380" s="140"/>
      <c r="E1380" s="139"/>
      <c r="F1380" s="139"/>
      <c r="G1380" s="140"/>
      <c r="H1380" s="139"/>
      <c r="I1380" s="129"/>
      <c r="L1380" s="128"/>
      <c r="M1380" s="128"/>
      <c r="N1380" s="128"/>
      <c r="O1380" s="128"/>
      <c r="P1380" s="128"/>
      <c r="Q1380" s="128"/>
      <c r="R1380" s="128"/>
      <c r="S1380" s="128"/>
      <c r="T1380" s="120">
        <f t="shared" si="232"/>
        <v>0</v>
      </c>
      <c r="U1380" s="131"/>
      <c r="V1380" s="131"/>
      <c r="W1380" s="131">
        <f>SUMIFS($F$3:F1380,$D$3:D1380,D1380,$C$3:C1380,"Buy")+SUMIFS($F$3:F1380,$D$3:D1380,D1380,$C$3:C1380,"Coin Deposit",$E$3:E1380,"&lt;&gt;")</f>
        <v>0</v>
      </c>
      <c r="X1380" s="131">
        <f t="shared" si="233"/>
        <v>0</v>
      </c>
      <c r="Y1380" s="131">
        <f>IF($D1380=Y$1,SUMIFS($H$3:$H1380,$G$3:$G1380,Y$1,$C$3:$C1380,"Sell"),0)</f>
        <v>0</v>
      </c>
      <c r="Z1380" s="131">
        <f t="shared" si="234"/>
        <v>0</v>
      </c>
      <c r="AA1380" s="131">
        <f>IF($D1380=AA$1,SUMIFS($H$3:$H1380,$G$3:$G1380,AA$1,$C$3:$C1380,"Sell"),0)</f>
        <v>0</v>
      </c>
      <c r="AB1380" s="131">
        <f t="shared" si="235"/>
        <v>0</v>
      </c>
      <c r="AC1380" s="131">
        <f>SUMIFS('Deductions and Deposits'!$H:$H,'Deductions and Deposits'!$G:$G,D1380,'Deductions and Deposits'!$F:$F,"&lt;="&amp;B1380)+SUMIFS($F$3:F1380,$D$3:D1380,D1380,$C$3:C1380,"Coin Deposit",$E$3:E1380,"")</f>
        <v>0</v>
      </c>
      <c r="AD1380" s="131">
        <f>SUMIFS('Deductions and Deposits'!$D:$D,'Deductions and Deposits'!$C:$C,D1380)+SUMIFS($F:$F,$D:$D,D1380,$C:$C,"Coin Deduction")</f>
        <v>0</v>
      </c>
      <c r="AE1380" s="131">
        <f>Table5[[#This Row],[Column4]]+Table5[[#This Row],[Column14]]+Table5[[#This Row],[Column19]]+Table5[[#This Row],[Column12]]</f>
        <v>0</v>
      </c>
      <c r="AF1380" s="131">
        <f>Table5[[#This Row],[Column5]]+Table5[[#This Row],[Column13]]+Table5[[#This Row],[Column21]]+Table5[[#This Row],[Column18]]</f>
        <v>0</v>
      </c>
      <c r="AG1380" s="131">
        <f t="shared" si="236"/>
        <v>0</v>
      </c>
      <c r="AH1380" s="131">
        <f t="shared" si="237"/>
        <v>0</v>
      </c>
      <c r="AI1380" s="131">
        <f>Table5[[#This Row],[Column17]]-Table5[[#This Row],[Column20]]</f>
        <v>0</v>
      </c>
      <c r="AJ1380" s="131">
        <f t="shared" si="238"/>
        <v>0</v>
      </c>
      <c r="AK1380" s="131">
        <f t="shared" si="242"/>
        <v>0</v>
      </c>
      <c r="AL1380" s="131">
        <f t="shared" si="239"/>
        <v>0</v>
      </c>
      <c r="AM1380" s="131" t="str">
        <f t="shared" si="240"/>
        <v/>
      </c>
      <c r="AN1380" s="131" t="str">
        <f t="shared" ca="1" si="241"/>
        <v/>
      </c>
    </row>
    <row r="1381" spans="1:40" ht="20.25" customHeight="1" x14ac:dyDescent="0.3">
      <c r="A1381" s="127"/>
      <c r="B1381" s="164"/>
      <c r="C1381" s="139"/>
      <c r="D1381" s="140"/>
      <c r="E1381" s="139"/>
      <c r="F1381" s="139"/>
      <c r="G1381" s="140"/>
      <c r="H1381" s="139"/>
      <c r="I1381" s="129"/>
      <c r="L1381" s="128"/>
      <c r="M1381" s="128"/>
      <c r="N1381" s="128"/>
      <c r="O1381" s="128"/>
      <c r="P1381" s="128"/>
      <c r="Q1381" s="128"/>
      <c r="R1381" s="128"/>
      <c r="S1381" s="128"/>
      <c r="T1381" s="120">
        <f t="shared" si="232"/>
        <v>0</v>
      </c>
      <c r="U1381" s="131"/>
      <c r="V1381" s="131"/>
      <c r="W1381" s="131">
        <f>SUMIFS($F$3:F1381,$D$3:D1381,D1381,$C$3:C1381,"Buy")+SUMIFS($F$3:F1381,$D$3:D1381,D1381,$C$3:C1381,"Coin Deposit",$E$3:E1381,"&lt;&gt;")</f>
        <v>0</v>
      </c>
      <c r="X1381" s="131">
        <f t="shared" si="233"/>
        <v>0</v>
      </c>
      <c r="Y1381" s="131">
        <f>IF($D1381=Y$1,SUMIFS($H$3:$H1381,$G$3:$G1381,Y$1,$C$3:$C1381,"Sell"),0)</f>
        <v>0</v>
      </c>
      <c r="Z1381" s="131">
        <f t="shared" si="234"/>
        <v>0</v>
      </c>
      <c r="AA1381" s="131">
        <f>IF($D1381=AA$1,SUMIFS($H$3:$H1381,$G$3:$G1381,AA$1,$C$3:$C1381,"Sell"),0)</f>
        <v>0</v>
      </c>
      <c r="AB1381" s="131">
        <f t="shared" si="235"/>
        <v>0</v>
      </c>
      <c r="AC1381" s="131">
        <f>SUMIFS('Deductions and Deposits'!$H:$H,'Deductions and Deposits'!$G:$G,D1381,'Deductions and Deposits'!$F:$F,"&lt;="&amp;B1381)+SUMIFS($F$3:F1381,$D$3:D1381,D1381,$C$3:C1381,"Coin Deposit",$E$3:E1381,"")</f>
        <v>0</v>
      </c>
      <c r="AD1381" s="131">
        <f>SUMIFS('Deductions and Deposits'!$D:$D,'Deductions and Deposits'!$C:$C,D1381)+SUMIFS($F:$F,$D:$D,D1381,$C:$C,"Coin Deduction")</f>
        <v>0</v>
      </c>
      <c r="AE1381" s="131">
        <f>Table5[[#This Row],[Column4]]+Table5[[#This Row],[Column14]]+Table5[[#This Row],[Column19]]+Table5[[#This Row],[Column12]]</f>
        <v>0</v>
      </c>
      <c r="AF1381" s="131">
        <f>Table5[[#This Row],[Column5]]+Table5[[#This Row],[Column13]]+Table5[[#This Row],[Column21]]+Table5[[#This Row],[Column18]]</f>
        <v>0</v>
      </c>
      <c r="AG1381" s="131">
        <f t="shared" si="236"/>
        <v>0</v>
      </c>
      <c r="AH1381" s="131">
        <f t="shared" si="237"/>
        <v>0</v>
      </c>
      <c r="AI1381" s="131">
        <f>Table5[[#This Row],[Column17]]-Table5[[#This Row],[Column20]]</f>
        <v>0</v>
      </c>
      <c r="AJ1381" s="131">
        <f t="shared" si="238"/>
        <v>0</v>
      </c>
      <c r="AK1381" s="131">
        <f t="shared" si="242"/>
        <v>0</v>
      </c>
      <c r="AL1381" s="131">
        <f t="shared" si="239"/>
        <v>0</v>
      </c>
      <c r="AM1381" s="131" t="str">
        <f t="shared" si="240"/>
        <v/>
      </c>
      <c r="AN1381" s="131" t="str">
        <f t="shared" ca="1" si="241"/>
        <v/>
      </c>
    </row>
    <row r="1382" spans="1:40" ht="20.25" customHeight="1" x14ac:dyDescent="0.3">
      <c r="A1382" s="127"/>
      <c r="B1382" s="164"/>
      <c r="C1382" s="139"/>
      <c r="D1382" s="140"/>
      <c r="E1382" s="139"/>
      <c r="F1382" s="139"/>
      <c r="G1382" s="140"/>
      <c r="H1382" s="139"/>
      <c r="I1382" s="129"/>
      <c r="L1382" s="128"/>
      <c r="M1382" s="128"/>
      <c r="N1382" s="128"/>
      <c r="O1382" s="128"/>
      <c r="P1382" s="128"/>
      <c r="Q1382" s="128"/>
      <c r="R1382" s="128"/>
      <c r="S1382" s="128"/>
      <c r="T1382" s="120">
        <f t="shared" si="232"/>
        <v>0</v>
      </c>
      <c r="U1382" s="131"/>
      <c r="V1382" s="131"/>
      <c r="W1382" s="131">
        <f>SUMIFS($F$3:F1382,$D$3:D1382,D1382,$C$3:C1382,"Buy")+SUMIFS($F$3:F1382,$D$3:D1382,D1382,$C$3:C1382,"Coin Deposit",$E$3:E1382,"&lt;&gt;")</f>
        <v>0</v>
      </c>
      <c r="X1382" s="131">
        <f t="shared" si="233"/>
        <v>0</v>
      </c>
      <c r="Y1382" s="131">
        <f>IF($D1382=Y$1,SUMIFS($H$3:$H1382,$G$3:$G1382,Y$1,$C$3:$C1382,"Sell"),0)</f>
        <v>0</v>
      </c>
      <c r="Z1382" s="131">
        <f t="shared" si="234"/>
        <v>0</v>
      </c>
      <c r="AA1382" s="131">
        <f>IF($D1382=AA$1,SUMIFS($H$3:$H1382,$G$3:$G1382,AA$1,$C$3:$C1382,"Sell"),0)</f>
        <v>0</v>
      </c>
      <c r="AB1382" s="131">
        <f t="shared" si="235"/>
        <v>0</v>
      </c>
      <c r="AC1382" s="131">
        <f>SUMIFS('Deductions and Deposits'!$H:$H,'Deductions and Deposits'!$G:$G,D1382,'Deductions and Deposits'!$F:$F,"&lt;="&amp;B1382)+SUMIFS($F$3:F1382,$D$3:D1382,D1382,$C$3:C1382,"Coin Deposit",$E$3:E1382,"")</f>
        <v>0</v>
      </c>
      <c r="AD1382" s="131">
        <f>SUMIFS('Deductions and Deposits'!$D:$D,'Deductions and Deposits'!$C:$C,D1382)+SUMIFS($F:$F,$D:$D,D1382,$C:$C,"Coin Deduction")</f>
        <v>0</v>
      </c>
      <c r="AE1382" s="131">
        <f>Table5[[#This Row],[Column4]]+Table5[[#This Row],[Column14]]+Table5[[#This Row],[Column19]]+Table5[[#This Row],[Column12]]</f>
        <v>0</v>
      </c>
      <c r="AF1382" s="131">
        <f>Table5[[#This Row],[Column5]]+Table5[[#This Row],[Column13]]+Table5[[#This Row],[Column21]]+Table5[[#This Row],[Column18]]</f>
        <v>0</v>
      </c>
      <c r="AG1382" s="131">
        <f t="shared" si="236"/>
        <v>0</v>
      </c>
      <c r="AH1382" s="131">
        <f t="shared" si="237"/>
        <v>0</v>
      </c>
      <c r="AI1382" s="131">
        <f>Table5[[#This Row],[Column17]]-Table5[[#This Row],[Column20]]</f>
        <v>0</v>
      </c>
      <c r="AJ1382" s="131">
        <f t="shared" si="238"/>
        <v>0</v>
      </c>
      <c r="AK1382" s="131">
        <f t="shared" si="242"/>
        <v>0</v>
      </c>
      <c r="AL1382" s="131">
        <f t="shared" si="239"/>
        <v>0</v>
      </c>
      <c r="AM1382" s="131" t="str">
        <f t="shared" si="240"/>
        <v/>
      </c>
      <c r="AN1382" s="131" t="str">
        <f t="shared" ca="1" si="241"/>
        <v/>
      </c>
    </row>
    <row r="1383" spans="1:40" ht="20.25" customHeight="1" x14ac:dyDescent="0.3">
      <c r="A1383" s="127"/>
      <c r="B1383" s="164"/>
      <c r="C1383" s="139"/>
      <c r="D1383" s="140"/>
      <c r="E1383" s="139"/>
      <c r="F1383" s="139"/>
      <c r="G1383" s="140"/>
      <c r="H1383" s="139"/>
      <c r="I1383" s="129"/>
      <c r="L1383" s="128"/>
      <c r="M1383" s="128"/>
      <c r="N1383" s="128"/>
      <c r="O1383" s="128"/>
      <c r="P1383" s="128"/>
      <c r="Q1383" s="128"/>
      <c r="R1383" s="128"/>
      <c r="S1383" s="128"/>
      <c r="T1383" s="120">
        <f t="shared" si="232"/>
        <v>0</v>
      </c>
      <c r="U1383" s="131"/>
      <c r="V1383" s="131"/>
      <c r="W1383" s="131">
        <f>SUMIFS($F$3:F1383,$D$3:D1383,D1383,$C$3:C1383,"Buy")+SUMIFS($F$3:F1383,$D$3:D1383,D1383,$C$3:C1383,"Coin Deposit",$E$3:E1383,"&lt;&gt;")</f>
        <v>0</v>
      </c>
      <c r="X1383" s="131">
        <f t="shared" si="233"/>
        <v>0</v>
      </c>
      <c r="Y1383" s="131">
        <f>IF($D1383=Y$1,SUMIFS($H$3:$H1383,$G$3:$G1383,Y$1,$C$3:$C1383,"Sell"),0)</f>
        <v>0</v>
      </c>
      <c r="Z1383" s="131">
        <f t="shared" si="234"/>
        <v>0</v>
      </c>
      <c r="AA1383" s="131">
        <f>IF($D1383=AA$1,SUMIFS($H$3:$H1383,$G$3:$G1383,AA$1,$C$3:$C1383,"Sell"),0)</f>
        <v>0</v>
      </c>
      <c r="AB1383" s="131">
        <f t="shared" si="235"/>
        <v>0</v>
      </c>
      <c r="AC1383" s="131">
        <f>SUMIFS('Deductions and Deposits'!$H:$H,'Deductions and Deposits'!$G:$G,D1383,'Deductions and Deposits'!$F:$F,"&lt;="&amp;B1383)+SUMIFS($F$3:F1383,$D$3:D1383,D1383,$C$3:C1383,"Coin Deposit",$E$3:E1383,"")</f>
        <v>0</v>
      </c>
      <c r="AD1383" s="131">
        <f>SUMIFS('Deductions and Deposits'!$D:$D,'Deductions and Deposits'!$C:$C,D1383)+SUMIFS($F:$F,$D:$D,D1383,$C:$C,"Coin Deduction")</f>
        <v>0</v>
      </c>
      <c r="AE1383" s="131">
        <f>Table5[[#This Row],[Column4]]+Table5[[#This Row],[Column14]]+Table5[[#This Row],[Column19]]+Table5[[#This Row],[Column12]]</f>
        <v>0</v>
      </c>
      <c r="AF1383" s="131">
        <f>Table5[[#This Row],[Column5]]+Table5[[#This Row],[Column13]]+Table5[[#This Row],[Column21]]+Table5[[#This Row],[Column18]]</f>
        <v>0</v>
      </c>
      <c r="AG1383" s="131">
        <f t="shared" si="236"/>
        <v>0</v>
      </c>
      <c r="AH1383" s="131">
        <f t="shared" si="237"/>
        <v>0</v>
      </c>
      <c r="AI1383" s="131">
        <f>Table5[[#This Row],[Column17]]-Table5[[#This Row],[Column20]]</f>
        <v>0</v>
      </c>
      <c r="AJ1383" s="131">
        <f t="shared" si="238"/>
        <v>0</v>
      </c>
      <c r="AK1383" s="131">
        <f t="shared" si="242"/>
        <v>0</v>
      </c>
      <c r="AL1383" s="131">
        <f t="shared" si="239"/>
        <v>0</v>
      </c>
      <c r="AM1383" s="131" t="str">
        <f t="shared" si="240"/>
        <v/>
      </c>
      <c r="AN1383" s="131" t="str">
        <f t="shared" ca="1" si="241"/>
        <v/>
      </c>
    </row>
    <row r="1384" spans="1:40" ht="20.25" customHeight="1" x14ac:dyDescent="0.3">
      <c r="A1384" s="127"/>
      <c r="B1384" s="164"/>
      <c r="C1384" s="139"/>
      <c r="D1384" s="140"/>
      <c r="E1384" s="139"/>
      <c r="F1384" s="139"/>
      <c r="G1384" s="140"/>
      <c r="H1384" s="139"/>
      <c r="I1384" s="129"/>
      <c r="L1384" s="128"/>
      <c r="M1384" s="128"/>
      <c r="N1384" s="128"/>
      <c r="O1384" s="128"/>
      <c r="P1384" s="128"/>
      <c r="Q1384" s="128"/>
      <c r="R1384" s="128"/>
      <c r="S1384" s="128"/>
      <c r="T1384" s="120">
        <f t="shared" si="232"/>
        <v>0</v>
      </c>
      <c r="U1384" s="131"/>
      <c r="V1384" s="131"/>
      <c r="W1384" s="131">
        <f>SUMIFS($F$3:F1384,$D$3:D1384,D1384,$C$3:C1384,"Buy")+SUMIFS($F$3:F1384,$D$3:D1384,D1384,$C$3:C1384,"Coin Deposit",$E$3:E1384,"&lt;&gt;")</f>
        <v>0</v>
      </c>
      <c r="X1384" s="131">
        <f t="shared" si="233"/>
        <v>0</v>
      </c>
      <c r="Y1384" s="131">
        <f>IF($D1384=Y$1,SUMIFS($H$3:$H1384,$G$3:$G1384,Y$1,$C$3:$C1384,"Sell"),0)</f>
        <v>0</v>
      </c>
      <c r="Z1384" s="131">
        <f t="shared" si="234"/>
        <v>0</v>
      </c>
      <c r="AA1384" s="131">
        <f>IF($D1384=AA$1,SUMIFS($H$3:$H1384,$G$3:$G1384,AA$1,$C$3:$C1384,"Sell"),0)</f>
        <v>0</v>
      </c>
      <c r="AB1384" s="131">
        <f t="shared" si="235"/>
        <v>0</v>
      </c>
      <c r="AC1384" s="131">
        <f>SUMIFS('Deductions and Deposits'!$H:$H,'Deductions and Deposits'!$G:$G,D1384,'Deductions and Deposits'!$F:$F,"&lt;="&amp;B1384)+SUMIFS($F$3:F1384,$D$3:D1384,D1384,$C$3:C1384,"Coin Deposit",$E$3:E1384,"")</f>
        <v>0</v>
      </c>
      <c r="AD1384" s="131">
        <f>SUMIFS('Deductions and Deposits'!$D:$D,'Deductions and Deposits'!$C:$C,D1384)+SUMIFS($F:$F,$D:$D,D1384,$C:$C,"Coin Deduction")</f>
        <v>0</v>
      </c>
      <c r="AE1384" s="131">
        <f>Table5[[#This Row],[Column4]]+Table5[[#This Row],[Column14]]+Table5[[#This Row],[Column19]]+Table5[[#This Row],[Column12]]</f>
        <v>0</v>
      </c>
      <c r="AF1384" s="131">
        <f>Table5[[#This Row],[Column5]]+Table5[[#This Row],[Column13]]+Table5[[#This Row],[Column21]]+Table5[[#This Row],[Column18]]</f>
        <v>0</v>
      </c>
      <c r="AG1384" s="131">
        <f t="shared" si="236"/>
        <v>0</v>
      </c>
      <c r="AH1384" s="131">
        <f t="shared" si="237"/>
        <v>0</v>
      </c>
      <c r="AI1384" s="131">
        <f>Table5[[#This Row],[Column17]]-Table5[[#This Row],[Column20]]</f>
        <v>0</v>
      </c>
      <c r="AJ1384" s="131">
        <f t="shared" si="238"/>
        <v>0</v>
      </c>
      <c r="AK1384" s="131">
        <f t="shared" si="242"/>
        <v>0</v>
      </c>
      <c r="AL1384" s="131">
        <f t="shared" si="239"/>
        <v>0</v>
      </c>
      <c r="AM1384" s="131" t="str">
        <f t="shared" si="240"/>
        <v/>
      </c>
      <c r="AN1384" s="131" t="str">
        <f t="shared" ca="1" si="241"/>
        <v/>
      </c>
    </row>
    <row r="1385" spans="1:40" ht="20.25" customHeight="1" x14ac:dyDescent="0.3">
      <c r="A1385" s="127"/>
      <c r="B1385" s="164"/>
      <c r="C1385" s="139"/>
      <c r="D1385" s="140"/>
      <c r="E1385" s="139"/>
      <c r="F1385" s="139"/>
      <c r="G1385" s="140"/>
      <c r="H1385" s="139"/>
      <c r="I1385" s="129"/>
      <c r="L1385" s="128"/>
      <c r="M1385" s="128"/>
      <c r="N1385" s="128"/>
      <c r="O1385" s="128"/>
      <c r="P1385" s="128"/>
      <c r="Q1385" s="128"/>
      <c r="R1385" s="128"/>
      <c r="S1385" s="128"/>
      <c r="T1385" s="120">
        <f t="shared" si="232"/>
        <v>0</v>
      </c>
      <c r="U1385" s="131"/>
      <c r="V1385" s="131"/>
      <c r="W1385" s="131">
        <f>SUMIFS($F$3:F1385,$D$3:D1385,D1385,$C$3:C1385,"Buy")+SUMIFS($F$3:F1385,$D$3:D1385,D1385,$C$3:C1385,"Coin Deposit",$E$3:E1385,"&lt;&gt;")</f>
        <v>0</v>
      </c>
      <c r="X1385" s="131">
        <f t="shared" si="233"/>
        <v>0</v>
      </c>
      <c r="Y1385" s="131">
        <f>IF($D1385=Y$1,SUMIFS($H$3:$H1385,$G$3:$G1385,Y$1,$C$3:$C1385,"Sell"),0)</f>
        <v>0</v>
      </c>
      <c r="Z1385" s="131">
        <f t="shared" si="234"/>
        <v>0</v>
      </c>
      <c r="AA1385" s="131">
        <f>IF($D1385=AA$1,SUMIFS($H$3:$H1385,$G$3:$G1385,AA$1,$C$3:$C1385,"Sell"),0)</f>
        <v>0</v>
      </c>
      <c r="AB1385" s="131">
        <f t="shared" si="235"/>
        <v>0</v>
      </c>
      <c r="AC1385" s="131">
        <f>SUMIFS('Deductions and Deposits'!$H:$H,'Deductions and Deposits'!$G:$G,D1385,'Deductions and Deposits'!$F:$F,"&lt;="&amp;B1385)+SUMIFS($F$3:F1385,$D$3:D1385,D1385,$C$3:C1385,"Coin Deposit",$E$3:E1385,"")</f>
        <v>0</v>
      </c>
      <c r="AD1385" s="131">
        <f>SUMIFS('Deductions and Deposits'!$D:$D,'Deductions and Deposits'!$C:$C,D1385)+SUMIFS($F:$F,$D:$D,D1385,$C:$C,"Coin Deduction")</f>
        <v>0</v>
      </c>
      <c r="AE1385" s="131">
        <f>Table5[[#This Row],[Column4]]+Table5[[#This Row],[Column14]]+Table5[[#This Row],[Column19]]+Table5[[#This Row],[Column12]]</f>
        <v>0</v>
      </c>
      <c r="AF1385" s="131">
        <f>Table5[[#This Row],[Column5]]+Table5[[#This Row],[Column13]]+Table5[[#This Row],[Column21]]+Table5[[#This Row],[Column18]]</f>
        <v>0</v>
      </c>
      <c r="AG1385" s="131">
        <f t="shared" si="236"/>
        <v>0</v>
      </c>
      <c r="AH1385" s="131">
        <f t="shared" si="237"/>
        <v>0</v>
      </c>
      <c r="AI1385" s="131">
        <f>Table5[[#This Row],[Column17]]-Table5[[#This Row],[Column20]]</f>
        <v>0</v>
      </c>
      <c r="AJ1385" s="131">
        <f t="shared" si="238"/>
        <v>0</v>
      </c>
      <c r="AK1385" s="131">
        <f t="shared" si="242"/>
        <v>0</v>
      </c>
      <c r="AL1385" s="131">
        <f t="shared" si="239"/>
        <v>0</v>
      </c>
      <c r="AM1385" s="131" t="str">
        <f t="shared" si="240"/>
        <v/>
      </c>
      <c r="AN1385" s="131" t="str">
        <f t="shared" ca="1" si="241"/>
        <v/>
      </c>
    </row>
    <row r="1386" spans="1:40" ht="20.25" customHeight="1" x14ac:dyDescent="0.3">
      <c r="A1386" s="127"/>
      <c r="B1386" s="164"/>
      <c r="C1386" s="139"/>
      <c r="D1386" s="140"/>
      <c r="E1386" s="139"/>
      <c r="F1386" s="139"/>
      <c r="G1386" s="140"/>
      <c r="H1386" s="139"/>
      <c r="I1386" s="129"/>
      <c r="L1386" s="128"/>
      <c r="M1386" s="128"/>
      <c r="N1386" s="128"/>
      <c r="O1386" s="128"/>
      <c r="P1386" s="128"/>
      <c r="Q1386" s="128"/>
      <c r="R1386" s="128"/>
      <c r="S1386" s="128"/>
      <c r="T1386" s="120">
        <f t="shared" si="232"/>
        <v>0</v>
      </c>
      <c r="U1386" s="131"/>
      <c r="V1386" s="131"/>
      <c r="W1386" s="131">
        <f>SUMIFS($F$3:F1386,$D$3:D1386,D1386,$C$3:C1386,"Buy")+SUMIFS($F$3:F1386,$D$3:D1386,D1386,$C$3:C1386,"Coin Deposit",$E$3:E1386,"&lt;&gt;")</f>
        <v>0</v>
      </c>
      <c r="X1386" s="131">
        <f t="shared" si="233"/>
        <v>0</v>
      </c>
      <c r="Y1386" s="131">
        <f>IF($D1386=Y$1,SUMIFS($H$3:$H1386,$G$3:$G1386,Y$1,$C$3:$C1386,"Sell"),0)</f>
        <v>0</v>
      </c>
      <c r="Z1386" s="131">
        <f t="shared" si="234"/>
        <v>0</v>
      </c>
      <c r="AA1386" s="131">
        <f>IF($D1386=AA$1,SUMIFS($H$3:$H1386,$G$3:$G1386,AA$1,$C$3:$C1386,"Sell"),0)</f>
        <v>0</v>
      </c>
      <c r="AB1386" s="131">
        <f t="shared" si="235"/>
        <v>0</v>
      </c>
      <c r="AC1386" s="131">
        <f>SUMIFS('Deductions and Deposits'!$H:$H,'Deductions and Deposits'!$G:$G,D1386,'Deductions and Deposits'!$F:$F,"&lt;="&amp;B1386)+SUMIFS($F$3:F1386,$D$3:D1386,D1386,$C$3:C1386,"Coin Deposit",$E$3:E1386,"")</f>
        <v>0</v>
      </c>
      <c r="AD1386" s="131">
        <f>SUMIFS('Deductions and Deposits'!$D:$D,'Deductions and Deposits'!$C:$C,D1386)+SUMIFS($F:$F,$D:$D,D1386,$C:$C,"Coin Deduction")</f>
        <v>0</v>
      </c>
      <c r="AE1386" s="131">
        <f>Table5[[#This Row],[Column4]]+Table5[[#This Row],[Column14]]+Table5[[#This Row],[Column19]]+Table5[[#This Row],[Column12]]</f>
        <v>0</v>
      </c>
      <c r="AF1386" s="131">
        <f>Table5[[#This Row],[Column5]]+Table5[[#This Row],[Column13]]+Table5[[#This Row],[Column21]]+Table5[[#This Row],[Column18]]</f>
        <v>0</v>
      </c>
      <c r="AG1386" s="131">
        <f t="shared" si="236"/>
        <v>0</v>
      </c>
      <c r="AH1386" s="131">
        <f t="shared" si="237"/>
        <v>0</v>
      </c>
      <c r="AI1386" s="131">
        <f>Table5[[#This Row],[Column17]]-Table5[[#This Row],[Column20]]</f>
        <v>0</v>
      </c>
      <c r="AJ1386" s="131">
        <f t="shared" si="238"/>
        <v>0</v>
      </c>
      <c r="AK1386" s="131">
        <f t="shared" si="242"/>
        <v>0</v>
      </c>
      <c r="AL1386" s="131">
        <f t="shared" si="239"/>
        <v>0</v>
      </c>
      <c r="AM1386" s="131" t="str">
        <f t="shared" si="240"/>
        <v/>
      </c>
      <c r="AN1386" s="131" t="str">
        <f t="shared" ca="1" si="241"/>
        <v/>
      </c>
    </row>
    <row r="1387" spans="1:40" ht="20.25" customHeight="1" x14ac:dyDescent="0.3">
      <c r="A1387" s="127"/>
      <c r="B1387" s="164"/>
      <c r="C1387" s="139"/>
      <c r="D1387" s="140"/>
      <c r="E1387" s="139"/>
      <c r="F1387" s="139"/>
      <c r="G1387" s="140"/>
      <c r="H1387" s="139"/>
      <c r="I1387" s="129"/>
      <c r="L1387" s="128"/>
      <c r="M1387" s="128"/>
      <c r="N1387" s="128"/>
      <c r="O1387" s="128"/>
      <c r="P1387" s="128"/>
      <c r="Q1387" s="128"/>
      <c r="R1387" s="128"/>
      <c r="S1387" s="128"/>
      <c r="T1387" s="120">
        <f t="shared" si="232"/>
        <v>0</v>
      </c>
      <c r="U1387" s="131"/>
      <c r="V1387" s="131"/>
      <c r="W1387" s="131">
        <f>SUMIFS($F$3:F1387,$D$3:D1387,D1387,$C$3:C1387,"Buy")+SUMIFS($F$3:F1387,$D$3:D1387,D1387,$C$3:C1387,"Coin Deposit",$E$3:E1387,"&lt;&gt;")</f>
        <v>0</v>
      </c>
      <c r="X1387" s="131">
        <f t="shared" si="233"/>
        <v>0</v>
      </c>
      <c r="Y1387" s="131">
        <f>IF($D1387=Y$1,SUMIFS($H$3:$H1387,$G$3:$G1387,Y$1,$C$3:$C1387,"Sell"),0)</f>
        <v>0</v>
      </c>
      <c r="Z1387" s="131">
        <f t="shared" si="234"/>
        <v>0</v>
      </c>
      <c r="AA1387" s="131">
        <f>IF($D1387=AA$1,SUMIFS($H$3:$H1387,$G$3:$G1387,AA$1,$C$3:$C1387,"Sell"),0)</f>
        <v>0</v>
      </c>
      <c r="AB1387" s="131">
        <f t="shared" si="235"/>
        <v>0</v>
      </c>
      <c r="AC1387" s="131">
        <f>SUMIFS('Deductions and Deposits'!$H:$H,'Deductions and Deposits'!$G:$G,D1387,'Deductions and Deposits'!$F:$F,"&lt;="&amp;B1387)+SUMIFS($F$3:F1387,$D$3:D1387,D1387,$C$3:C1387,"Coin Deposit",$E$3:E1387,"")</f>
        <v>0</v>
      </c>
      <c r="AD1387" s="131">
        <f>SUMIFS('Deductions and Deposits'!$D:$D,'Deductions and Deposits'!$C:$C,D1387)+SUMIFS($F:$F,$D:$D,D1387,$C:$C,"Coin Deduction")</f>
        <v>0</v>
      </c>
      <c r="AE1387" s="131">
        <f>Table5[[#This Row],[Column4]]+Table5[[#This Row],[Column14]]+Table5[[#This Row],[Column19]]+Table5[[#This Row],[Column12]]</f>
        <v>0</v>
      </c>
      <c r="AF1387" s="131">
        <f>Table5[[#This Row],[Column5]]+Table5[[#This Row],[Column13]]+Table5[[#This Row],[Column21]]+Table5[[#This Row],[Column18]]</f>
        <v>0</v>
      </c>
      <c r="AG1387" s="131">
        <f t="shared" si="236"/>
        <v>0</v>
      </c>
      <c r="AH1387" s="131">
        <f t="shared" si="237"/>
        <v>0</v>
      </c>
      <c r="AI1387" s="131">
        <f>Table5[[#This Row],[Column17]]-Table5[[#This Row],[Column20]]</f>
        <v>0</v>
      </c>
      <c r="AJ1387" s="131">
        <f t="shared" si="238"/>
        <v>0</v>
      </c>
      <c r="AK1387" s="131">
        <f t="shared" si="242"/>
        <v>0</v>
      </c>
      <c r="AL1387" s="131">
        <f t="shared" si="239"/>
        <v>0</v>
      </c>
      <c r="AM1387" s="131" t="str">
        <f t="shared" si="240"/>
        <v/>
      </c>
      <c r="AN1387" s="131" t="str">
        <f t="shared" ca="1" si="241"/>
        <v/>
      </c>
    </row>
    <row r="1388" spans="1:40" ht="20.25" customHeight="1" x14ac:dyDescent="0.3">
      <c r="A1388" s="127"/>
      <c r="B1388" s="164"/>
      <c r="C1388" s="139"/>
      <c r="D1388" s="140"/>
      <c r="E1388" s="139"/>
      <c r="F1388" s="139"/>
      <c r="G1388" s="140"/>
      <c r="H1388" s="139"/>
      <c r="I1388" s="129"/>
      <c r="L1388" s="128"/>
      <c r="M1388" s="128"/>
      <c r="N1388" s="128"/>
      <c r="O1388" s="128"/>
      <c r="P1388" s="128"/>
      <c r="Q1388" s="128"/>
      <c r="R1388" s="128"/>
      <c r="S1388" s="128"/>
      <c r="T1388" s="120">
        <f t="shared" si="232"/>
        <v>0</v>
      </c>
      <c r="U1388" s="131"/>
      <c r="V1388" s="131"/>
      <c r="W1388" s="131">
        <f>SUMIFS($F$3:F1388,$D$3:D1388,D1388,$C$3:C1388,"Buy")+SUMIFS($F$3:F1388,$D$3:D1388,D1388,$C$3:C1388,"Coin Deposit",$E$3:E1388,"&lt;&gt;")</f>
        <v>0</v>
      </c>
      <c r="X1388" s="131">
        <f t="shared" si="233"/>
        <v>0</v>
      </c>
      <c r="Y1388" s="131">
        <f>IF($D1388=Y$1,SUMIFS($H$3:$H1388,$G$3:$G1388,Y$1,$C$3:$C1388,"Sell"),0)</f>
        <v>0</v>
      </c>
      <c r="Z1388" s="131">
        <f t="shared" si="234"/>
        <v>0</v>
      </c>
      <c r="AA1388" s="131">
        <f>IF($D1388=AA$1,SUMIFS($H$3:$H1388,$G$3:$G1388,AA$1,$C$3:$C1388,"Sell"),0)</f>
        <v>0</v>
      </c>
      <c r="AB1388" s="131">
        <f t="shared" si="235"/>
        <v>0</v>
      </c>
      <c r="AC1388" s="131">
        <f>SUMIFS('Deductions and Deposits'!$H:$H,'Deductions and Deposits'!$G:$G,D1388,'Deductions and Deposits'!$F:$F,"&lt;="&amp;B1388)+SUMIFS($F$3:F1388,$D$3:D1388,D1388,$C$3:C1388,"Coin Deposit",$E$3:E1388,"")</f>
        <v>0</v>
      </c>
      <c r="AD1388" s="131">
        <f>SUMIFS('Deductions and Deposits'!$D:$D,'Deductions and Deposits'!$C:$C,D1388)+SUMIFS($F:$F,$D:$D,D1388,$C:$C,"Coin Deduction")</f>
        <v>0</v>
      </c>
      <c r="AE1388" s="131">
        <f>Table5[[#This Row],[Column4]]+Table5[[#This Row],[Column14]]+Table5[[#This Row],[Column19]]+Table5[[#This Row],[Column12]]</f>
        <v>0</v>
      </c>
      <c r="AF1388" s="131">
        <f>Table5[[#This Row],[Column5]]+Table5[[#This Row],[Column13]]+Table5[[#This Row],[Column21]]+Table5[[#This Row],[Column18]]</f>
        <v>0</v>
      </c>
      <c r="AG1388" s="131">
        <f t="shared" si="236"/>
        <v>0</v>
      </c>
      <c r="AH1388" s="131">
        <f t="shared" si="237"/>
        <v>0</v>
      </c>
      <c r="AI1388" s="131">
        <f>Table5[[#This Row],[Column17]]-Table5[[#This Row],[Column20]]</f>
        <v>0</v>
      </c>
      <c r="AJ1388" s="131">
        <f t="shared" si="238"/>
        <v>0</v>
      </c>
      <c r="AK1388" s="131">
        <f t="shared" si="242"/>
        <v>0</v>
      </c>
      <c r="AL1388" s="131">
        <f t="shared" si="239"/>
        <v>0</v>
      </c>
      <c r="AM1388" s="131" t="str">
        <f t="shared" si="240"/>
        <v/>
      </c>
      <c r="AN1388" s="131" t="str">
        <f t="shared" ca="1" si="241"/>
        <v/>
      </c>
    </row>
    <row r="1389" spans="1:40" ht="20.25" customHeight="1" x14ac:dyDescent="0.3">
      <c r="A1389" s="127"/>
      <c r="B1389" s="164"/>
      <c r="C1389" s="139"/>
      <c r="D1389" s="140"/>
      <c r="E1389" s="139"/>
      <c r="F1389" s="139"/>
      <c r="G1389" s="140"/>
      <c r="H1389" s="139"/>
      <c r="I1389" s="129"/>
      <c r="L1389" s="128"/>
      <c r="M1389" s="128"/>
      <c r="N1389" s="128"/>
      <c r="O1389" s="128"/>
      <c r="P1389" s="128"/>
      <c r="Q1389" s="128"/>
      <c r="R1389" s="128"/>
      <c r="S1389" s="128"/>
      <c r="T1389" s="120">
        <f t="shared" si="232"/>
        <v>0</v>
      </c>
      <c r="U1389" s="131"/>
      <c r="V1389" s="131"/>
      <c r="W1389" s="131">
        <f>SUMIFS($F$3:F1389,$D$3:D1389,D1389,$C$3:C1389,"Buy")+SUMIFS($F$3:F1389,$D$3:D1389,D1389,$C$3:C1389,"Coin Deposit",$E$3:E1389,"&lt;&gt;")</f>
        <v>0</v>
      </c>
      <c r="X1389" s="131">
        <f t="shared" si="233"/>
        <v>0</v>
      </c>
      <c r="Y1389" s="131">
        <f>IF($D1389=Y$1,SUMIFS($H$3:$H1389,$G$3:$G1389,Y$1,$C$3:$C1389,"Sell"),0)</f>
        <v>0</v>
      </c>
      <c r="Z1389" s="131">
        <f t="shared" si="234"/>
        <v>0</v>
      </c>
      <c r="AA1389" s="131">
        <f>IF($D1389=AA$1,SUMIFS($H$3:$H1389,$G$3:$G1389,AA$1,$C$3:$C1389,"Sell"),0)</f>
        <v>0</v>
      </c>
      <c r="AB1389" s="131">
        <f t="shared" si="235"/>
        <v>0</v>
      </c>
      <c r="AC1389" s="131">
        <f>SUMIFS('Deductions and Deposits'!$H:$H,'Deductions and Deposits'!$G:$G,D1389,'Deductions and Deposits'!$F:$F,"&lt;="&amp;B1389)+SUMIFS($F$3:F1389,$D$3:D1389,D1389,$C$3:C1389,"Coin Deposit",$E$3:E1389,"")</f>
        <v>0</v>
      </c>
      <c r="AD1389" s="131">
        <f>SUMIFS('Deductions and Deposits'!$D:$D,'Deductions and Deposits'!$C:$C,D1389)+SUMIFS($F:$F,$D:$D,D1389,$C:$C,"Coin Deduction")</f>
        <v>0</v>
      </c>
      <c r="AE1389" s="131">
        <f>Table5[[#This Row],[Column4]]+Table5[[#This Row],[Column14]]+Table5[[#This Row],[Column19]]+Table5[[#This Row],[Column12]]</f>
        <v>0</v>
      </c>
      <c r="AF1389" s="131">
        <f>Table5[[#This Row],[Column5]]+Table5[[#This Row],[Column13]]+Table5[[#This Row],[Column21]]+Table5[[#This Row],[Column18]]</f>
        <v>0</v>
      </c>
      <c r="AG1389" s="131">
        <f t="shared" si="236"/>
        <v>0</v>
      </c>
      <c r="AH1389" s="131">
        <f t="shared" si="237"/>
        <v>0</v>
      </c>
      <c r="AI1389" s="131">
        <f>Table5[[#This Row],[Column17]]-Table5[[#This Row],[Column20]]</f>
        <v>0</v>
      </c>
      <c r="AJ1389" s="131">
        <f t="shared" si="238"/>
        <v>0</v>
      </c>
      <c r="AK1389" s="131">
        <f t="shared" si="242"/>
        <v>0</v>
      </c>
      <c r="AL1389" s="131">
        <f t="shared" si="239"/>
        <v>0</v>
      </c>
      <c r="AM1389" s="131" t="str">
        <f t="shared" si="240"/>
        <v/>
      </c>
      <c r="AN1389" s="131" t="str">
        <f t="shared" ca="1" si="241"/>
        <v/>
      </c>
    </row>
    <row r="1390" spans="1:40" ht="20.25" customHeight="1" x14ac:dyDescent="0.3">
      <c r="A1390" s="127"/>
      <c r="B1390" s="164"/>
      <c r="C1390" s="139"/>
      <c r="D1390" s="140"/>
      <c r="E1390" s="139"/>
      <c r="F1390" s="139"/>
      <c r="G1390" s="140"/>
      <c r="H1390" s="139"/>
      <c r="I1390" s="129"/>
      <c r="L1390" s="128"/>
      <c r="M1390" s="128"/>
      <c r="N1390" s="128"/>
      <c r="O1390" s="128"/>
      <c r="P1390" s="128"/>
      <c r="Q1390" s="128"/>
      <c r="R1390" s="128"/>
      <c r="S1390" s="128"/>
      <c r="T1390" s="120">
        <f t="shared" si="232"/>
        <v>0</v>
      </c>
      <c r="U1390" s="131"/>
      <c r="V1390" s="131"/>
      <c r="W1390" s="131">
        <f>SUMIFS($F$3:F1390,$D$3:D1390,D1390,$C$3:C1390,"Buy")+SUMIFS($F$3:F1390,$D$3:D1390,D1390,$C$3:C1390,"Coin Deposit",$E$3:E1390,"&lt;&gt;")</f>
        <v>0</v>
      </c>
      <c r="X1390" s="131">
        <f t="shared" si="233"/>
        <v>0</v>
      </c>
      <c r="Y1390" s="131">
        <f>IF($D1390=Y$1,SUMIFS($H$3:$H1390,$G$3:$G1390,Y$1,$C$3:$C1390,"Sell"),0)</f>
        <v>0</v>
      </c>
      <c r="Z1390" s="131">
        <f t="shared" si="234"/>
        <v>0</v>
      </c>
      <c r="AA1390" s="131">
        <f>IF($D1390=AA$1,SUMIFS($H$3:$H1390,$G$3:$G1390,AA$1,$C$3:$C1390,"Sell"),0)</f>
        <v>0</v>
      </c>
      <c r="AB1390" s="131">
        <f t="shared" si="235"/>
        <v>0</v>
      </c>
      <c r="AC1390" s="131">
        <f>SUMIFS('Deductions and Deposits'!$H:$H,'Deductions and Deposits'!$G:$G,D1390,'Deductions and Deposits'!$F:$F,"&lt;="&amp;B1390)+SUMIFS($F$3:F1390,$D$3:D1390,D1390,$C$3:C1390,"Coin Deposit",$E$3:E1390,"")</f>
        <v>0</v>
      </c>
      <c r="AD1390" s="131">
        <f>SUMIFS('Deductions and Deposits'!$D:$D,'Deductions and Deposits'!$C:$C,D1390)+SUMIFS($F:$F,$D:$D,D1390,$C:$C,"Coin Deduction")</f>
        <v>0</v>
      </c>
      <c r="AE1390" s="131">
        <f>Table5[[#This Row],[Column4]]+Table5[[#This Row],[Column14]]+Table5[[#This Row],[Column19]]+Table5[[#This Row],[Column12]]</f>
        <v>0</v>
      </c>
      <c r="AF1390" s="131">
        <f>Table5[[#This Row],[Column5]]+Table5[[#This Row],[Column13]]+Table5[[#This Row],[Column21]]+Table5[[#This Row],[Column18]]</f>
        <v>0</v>
      </c>
      <c r="AG1390" s="131">
        <f t="shared" si="236"/>
        <v>0</v>
      </c>
      <c r="AH1390" s="131">
        <f t="shared" si="237"/>
        <v>0</v>
      </c>
      <c r="AI1390" s="131">
        <f>Table5[[#This Row],[Column17]]-Table5[[#This Row],[Column20]]</f>
        <v>0</v>
      </c>
      <c r="AJ1390" s="131">
        <f t="shared" si="238"/>
        <v>0</v>
      </c>
      <c r="AK1390" s="131">
        <f t="shared" si="242"/>
        <v>0</v>
      </c>
      <c r="AL1390" s="131">
        <f t="shared" si="239"/>
        <v>0</v>
      </c>
      <c r="AM1390" s="131" t="str">
        <f t="shared" si="240"/>
        <v/>
      </c>
      <c r="AN1390" s="131" t="str">
        <f t="shared" ca="1" si="241"/>
        <v/>
      </c>
    </row>
    <row r="1391" spans="1:40" ht="20.25" customHeight="1" x14ac:dyDescent="0.3">
      <c r="A1391" s="127"/>
      <c r="B1391" s="164"/>
      <c r="C1391" s="139"/>
      <c r="D1391" s="140"/>
      <c r="E1391" s="139"/>
      <c r="F1391" s="139"/>
      <c r="G1391" s="140"/>
      <c r="H1391" s="139"/>
      <c r="I1391" s="129"/>
      <c r="L1391" s="128"/>
      <c r="M1391" s="128"/>
      <c r="N1391" s="128"/>
      <c r="O1391" s="128"/>
      <c r="P1391" s="128"/>
      <c r="Q1391" s="128"/>
      <c r="R1391" s="128"/>
      <c r="S1391" s="128"/>
      <c r="T1391" s="120">
        <f t="shared" si="232"/>
        <v>0</v>
      </c>
      <c r="U1391" s="131"/>
      <c r="V1391" s="131"/>
      <c r="W1391" s="131">
        <f>SUMIFS($F$3:F1391,$D$3:D1391,D1391,$C$3:C1391,"Buy")+SUMIFS($F$3:F1391,$D$3:D1391,D1391,$C$3:C1391,"Coin Deposit",$E$3:E1391,"&lt;&gt;")</f>
        <v>0</v>
      </c>
      <c r="X1391" s="131">
        <f t="shared" si="233"/>
        <v>0</v>
      </c>
      <c r="Y1391" s="131">
        <f>IF($D1391=Y$1,SUMIFS($H$3:$H1391,$G$3:$G1391,Y$1,$C$3:$C1391,"Sell"),0)</f>
        <v>0</v>
      </c>
      <c r="Z1391" s="131">
        <f t="shared" si="234"/>
        <v>0</v>
      </c>
      <c r="AA1391" s="131">
        <f>IF($D1391=AA$1,SUMIFS($H$3:$H1391,$G$3:$G1391,AA$1,$C$3:$C1391,"Sell"),0)</f>
        <v>0</v>
      </c>
      <c r="AB1391" s="131">
        <f t="shared" si="235"/>
        <v>0</v>
      </c>
      <c r="AC1391" s="131">
        <f>SUMIFS('Deductions and Deposits'!$H:$H,'Deductions and Deposits'!$G:$G,D1391,'Deductions and Deposits'!$F:$F,"&lt;="&amp;B1391)+SUMIFS($F$3:F1391,$D$3:D1391,D1391,$C$3:C1391,"Coin Deposit",$E$3:E1391,"")</f>
        <v>0</v>
      </c>
      <c r="AD1391" s="131">
        <f>SUMIFS('Deductions and Deposits'!$D:$D,'Deductions and Deposits'!$C:$C,D1391)+SUMIFS($F:$F,$D:$D,D1391,$C:$C,"Coin Deduction")</f>
        <v>0</v>
      </c>
      <c r="AE1391" s="131">
        <f>Table5[[#This Row],[Column4]]+Table5[[#This Row],[Column14]]+Table5[[#This Row],[Column19]]+Table5[[#This Row],[Column12]]</f>
        <v>0</v>
      </c>
      <c r="AF1391" s="131">
        <f>Table5[[#This Row],[Column5]]+Table5[[#This Row],[Column13]]+Table5[[#This Row],[Column21]]+Table5[[#This Row],[Column18]]</f>
        <v>0</v>
      </c>
      <c r="AG1391" s="131">
        <f t="shared" si="236"/>
        <v>0</v>
      </c>
      <c r="AH1391" s="131">
        <f t="shared" si="237"/>
        <v>0</v>
      </c>
      <c r="AI1391" s="131">
        <f>Table5[[#This Row],[Column17]]-Table5[[#This Row],[Column20]]</f>
        <v>0</v>
      </c>
      <c r="AJ1391" s="131">
        <f t="shared" si="238"/>
        <v>0</v>
      </c>
      <c r="AK1391" s="131">
        <f t="shared" si="242"/>
        <v>0</v>
      </c>
      <c r="AL1391" s="131">
        <f t="shared" si="239"/>
        <v>0</v>
      </c>
      <c r="AM1391" s="131" t="str">
        <f t="shared" si="240"/>
        <v/>
      </c>
      <c r="AN1391" s="131" t="str">
        <f t="shared" ca="1" si="241"/>
        <v/>
      </c>
    </row>
    <row r="1392" spans="1:40" ht="20.25" customHeight="1" x14ac:dyDescent="0.3">
      <c r="A1392" s="127"/>
      <c r="B1392" s="164"/>
      <c r="C1392" s="139"/>
      <c r="D1392" s="140"/>
      <c r="E1392" s="139"/>
      <c r="F1392" s="139"/>
      <c r="G1392" s="140"/>
      <c r="H1392" s="139"/>
      <c r="I1392" s="129"/>
      <c r="L1392" s="128"/>
      <c r="M1392" s="128"/>
      <c r="N1392" s="128"/>
      <c r="O1392" s="128"/>
      <c r="P1392" s="128"/>
      <c r="Q1392" s="128"/>
      <c r="R1392" s="128"/>
      <c r="S1392" s="128"/>
      <c r="T1392" s="120">
        <f t="shared" si="232"/>
        <v>0</v>
      </c>
      <c r="U1392" s="131"/>
      <c r="V1392" s="131"/>
      <c r="W1392" s="131">
        <f>SUMIFS($F$3:F1392,$D$3:D1392,D1392,$C$3:C1392,"Buy")+SUMIFS($F$3:F1392,$D$3:D1392,D1392,$C$3:C1392,"Coin Deposit",$E$3:E1392,"&lt;&gt;")</f>
        <v>0</v>
      </c>
      <c r="X1392" s="131">
        <f t="shared" si="233"/>
        <v>0</v>
      </c>
      <c r="Y1392" s="131">
        <f>IF($D1392=Y$1,SUMIFS($H$3:$H1392,$G$3:$G1392,Y$1,$C$3:$C1392,"Sell"),0)</f>
        <v>0</v>
      </c>
      <c r="Z1392" s="131">
        <f t="shared" si="234"/>
        <v>0</v>
      </c>
      <c r="AA1392" s="131">
        <f>IF($D1392=AA$1,SUMIFS($H$3:$H1392,$G$3:$G1392,AA$1,$C$3:$C1392,"Sell"),0)</f>
        <v>0</v>
      </c>
      <c r="AB1392" s="131">
        <f t="shared" si="235"/>
        <v>0</v>
      </c>
      <c r="AC1392" s="131">
        <f>SUMIFS('Deductions and Deposits'!$H:$H,'Deductions and Deposits'!$G:$G,D1392,'Deductions and Deposits'!$F:$F,"&lt;="&amp;B1392)+SUMIFS($F$3:F1392,$D$3:D1392,D1392,$C$3:C1392,"Coin Deposit",$E$3:E1392,"")</f>
        <v>0</v>
      </c>
      <c r="AD1392" s="131">
        <f>SUMIFS('Deductions and Deposits'!$D:$D,'Deductions and Deposits'!$C:$C,D1392)+SUMIFS($F:$F,$D:$D,D1392,$C:$C,"Coin Deduction")</f>
        <v>0</v>
      </c>
      <c r="AE1392" s="131">
        <f>Table5[[#This Row],[Column4]]+Table5[[#This Row],[Column14]]+Table5[[#This Row],[Column19]]+Table5[[#This Row],[Column12]]</f>
        <v>0</v>
      </c>
      <c r="AF1392" s="131">
        <f>Table5[[#This Row],[Column5]]+Table5[[#This Row],[Column13]]+Table5[[#This Row],[Column21]]+Table5[[#This Row],[Column18]]</f>
        <v>0</v>
      </c>
      <c r="AG1392" s="131">
        <f t="shared" si="236"/>
        <v>0</v>
      </c>
      <c r="AH1392" s="131">
        <f t="shared" si="237"/>
        <v>0</v>
      </c>
      <c r="AI1392" s="131">
        <f>Table5[[#This Row],[Column17]]-Table5[[#This Row],[Column20]]</f>
        <v>0</v>
      </c>
      <c r="AJ1392" s="131">
        <f t="shared" si="238"/>
        <v>0</v>
      </c>
      <c r="AK1392" s="131">
        <f t="shared" si="242"/>
        <v>0</v>
      </c>
      <c r="AL1392" s="131">
        <f t="shared" si="239"/>
        <v>0</v>
      </c>
      <c r="AM1392" s="131" t="str">
        <f t="shared" si="240"/>
        <v/>
      </c>
      <c r="AN1392" s="131" t="str">
        <f t="shared" ca="1" si="241"/>
        <v/>
      </c>
    </row>
    <row r="1393" spans="1:40" ht="20.25" customHeight="1" x14ac:dyDescent="0.3">
      <c r="A1393" s="127"/>
      <c r="B1393" s="164"/>
      <c r="C1393" s="139"/>
      <c r="D1393" s="140"/>
      <c r="E1393" s="139"/>
      <c r="F1393" s="139"/>
      <c r="G1393" s="140"/>
      <c r="H1393" s="139"/>
      <c r="I1393" s="129"/>
      <c r="L1393" s="128"/>
      <c r="M1393" s="128"/>
      <c r="N1393" s="128"/>
      <c r="O1393" s="128"/>
      <c r="P1393" s="128"/>
      <c r="Q1393" s="128"/>
      <c r="R1393" s="128"/>
      <c r="S1393" s="128"/>
      <c r="T1393" s="120">
        <f t="shared" si="232"/>
        <v>0</v>
      </c>
      <c r="U1393" s="131"/>
      <c r="V1393" s="131"/>
      <c r="W1393" s="131">
        <f>SUMIFS($F$3:F1393,$D$3:D1393,D1393,$C$3:C1393,"Buy")+SUMIFS($F$3:F1393,$D$3:D1393,D1393,$C$3:C1393,"Coin Deposit",$E$3:E1393,"&lt;&gt;")</f>
        <v>0</v>
      </c>
      <c r="X1393" s="131">
        <f t="shared" si="233"/>
        <v>0</v>
      </c>
      <c r="Y1393" s="131">
        <f>IF($D1393=Y$1,SUMIFS($H$3:$H1393,$G$3:$G1393,Y$1,$C$3:$C1393,"Sell"),0)</f>
        <v>0</v>
      </c>
      <c r="Z1393" s="131">
        <f t="shared" si="234"/>
        <v>0</v>
      </c>
      <c r="AA1393" s="131">
        <f>IF($D1393=AA$1,SUMIFS($H$3:$H1393,$G$3:$G1393,AA$1,$C$3:$C1393,"Sell"),0)</f>
        <v>0</v>
      </c>
      <c r="AB1393" s="131">
        <f t="shared" si="235"/>
        <v>0</v>
      </c>
      <c r="AC1393" s="131">
        <f>SUMIFS('Deductions and Deposits'!$H:$H,'Deductions and Deposits'!$G:$G,D1393,'Deductions and Deposits'!$F:$F,"&lt;="&amp;B1393)+SUMIFS($F$3:F1393,$D$3:D1393,D1393,$C$3:C1393,"Coin Deposit",$E$3:E1393,"")</f>
        <v>0</v>
      </c>
      <c r="AD1393" s="131">
        <f>SUMIFS('Deductions and Deposits'!$D:$D,'Deductions and Deposits'!$C:$C,D1393)+SUMIFS($F:$F,$D:$D,D1393,$C:$C,"Coin Deduction")</f>
        <v>0</v>
      </c>
      <c r="AE1393" s="131">
        <f>Table5[[#This Row],[Column4]]+Table5[[#This Row],[Column14]]+Table5[[#This Row],[Column19]]+Table5[[#This Row],[Column12]]</f>
        <v>0</v>
      </c>
      <c r="AF1393" s="131">
        <f>Table5[[#This Row],[Column5]]+Table5[[#This Row],[Column13]]+Table5[[#This Row],[Column21]]+Table5[[#This Row],[Column18]]</f>
        <v>0</v>
      </c>
      <c r="AG1393" s="131">
        <f t="shared" si="236"/>
        <v>0</v>
      </c>
      <c r="AH1393" s="131">
        <f t="shared" si="237"/>
        <v>0</v>
      </c>
      <c r="AI1393" s="131">
        <f>Table5[[#This Row],[Column17]]-Table5[[#This Row],[Column20]]</f>
        <v>0</v>
      </c>
      <c r="AJ1393" s="131">
        <f t="shared" si="238"/>
        <v>0</v>
      </c>
      <c r="AK1393" s="131">
        <f t="shared" si="242"/>
        <v>0</v>
      </c>
      <c r="AL1393" s="131">
        <f t="shared" si="239"/>
        <v>0</v>
      </c>
      <c r="AM1393" s="131" t="str">
        <f t="shared" si="240"/>
        <v/>
      </c>
      <c r="AN1393" s="131" t="str">
        <f t="shared" ca="1" si="241"/>
        <v/>
      </c>
    </row>
    <row r="1394" spans="1:40" ht="20.25" customHeight="1" x14ac:dyDescent="0.3">
      <c r="A1394" s="127"/>
      <c r="B1394" s="164"/>
      <c r="C1394" s="139"/>
      <c r="D1394" s="140"/>
      <c r="E1394" s="139"/>
      <c r="F1394" s="139"/>
      <c r="G1394" s="140"/>
      <c r="H1394" s="139"/>
      <c r="I1394" s="129"/>
      <c r="L1394" s="128"/>
      <c r="M1394" s="128"/>
      <c r="N1394" s="128"/>
      <c r="O1394" s="128"/>
      <c r="P1394" s="128"/>
      <c r="Q1394" s="128"/>
      <c r="R1394" s="128"/>
      <c r="S1394" s="128"/>
      <c r="T1394" s="120">
        <f t="shared" si="232"/>
        <v>0</v>
      </c>
      <c r="U1394" s="131"/>
      <c r="V1394" s="131"/>
      <c r="W1394" s="131">
        <f>SUMIFS($F$3:F1394,$D$3:D1394,D1394,$C$3:C1394,"Buy")+SUMIFS($F$3:F1394,$D$3:D1394,D1394,$C$3:C1394,"Coin Deposit",$E$3:E1394,"&lt;&gt;")</f>
        <v>0</v>
      </c>
      <c r="X1394" s="131">
        <f t="shared" si="233"/>
        <v>0</v>
      </c>
      <c r="Y1394" s="131">
        <f>IF($D1394=Y$1,SUMIFS($H$3:$H1394,$G$3:$G1394,Y$1,$C$3:$C1394,"Sell"),0)</f>
        <v>0</v>
      </c>
      <c r="Z1394" s="131">
        <f t="shared" si="234"/>
        <v>0</v>
      </c>
      <c r="AA1394" s="131">
        <f>IF($D1394=AA$1,SUMIFS($H$3:$H1394,$G$3:$G1394,AA$1,$C$3:$C1394,"Sell"),0)</f>
        <v>0</v>
      </c>
      <c r="AB1394" s="131">
        <f t="shared" si="235"/>
        <v>0</v>
      </c>
      <c r="AC1394" s="131">
        <f>SUMIFS('Deductions and Deposits'!$H:$H,'Deductions and Deposits'!$G:$G,D1394,'Deductions and Deposits'!$F:$F,"&lt;="&amp;B1394)+SUMIFS($F$3:F1394,$D$3:D1394,D1394,$C$3:C1394,"Coin Deposit",$E$3:E1394,"")</f>
        <v>0</v>
      </c>
      <c r="AD1394" s="131">
        <f>SUMIFS('Deductions and Deposits'!$D:$D,'Deductions and Deposits'!$C:$C,D1394)+SUMIFS($F:$F,$D:$D,D1394,$C:$C,"Coin Deduction")</f>
        <v>0</v>
      </c>
      <c r="AE1394" s="131">
        <f>Table5[[#This Row],[Column4]]+Table5[[#This Row],[Column14]]+Table5[[#This Row],[Column19]]+Table5[[#This Row],[Column12]]</f>
        <v>0</v>
      </c>
      <c r="AF1394" s="131">
        <f>Table5[[#This Row],[Column5]]+Table5[[#This Row],[Column13]]+Table5[[#This Row],[Column21]]+Table5[[#This Row],[Column18]]</f>
        <v>0</v>
      </c>
      <c r="AG1394" s="131">
        <f t="shared" si="236"/>
        <v>0</v>
      </c>
      <c r="AH1394" s="131">
        <f t="shared" si="237"/>
        <v>0</v>
      </c>
      <c r="AI1394" s="131">
        <f>Table5[[#This Row],[Column17]]-Table5[[#This Row],[Column20]]</f>
        <v>0</v>
      </c>
      <c r="AJ1394" s="131">
        <f t="shared" si="238"/>
        <v>0</v>
      </c>
      <c r="AK1394" s="131">
        <f t="shared" si="242"/>
        <v>0</v>
      </c>
      <c r="AL1394" s="131">
        <f t="shared" si="239"/>
        <v>0</v>
      </c>
      <c r="AM1394" s="131" t="str">
        <f t="shared" si="240"/>
        <v/>
      </c>
      <c r="AN1394" s="131" t="str">
        <f t="shared" ca="1" si="241"/>
        <v/>
      </c>
    </row>
    <row r="1395" spans="1:40" ht="20.25" customHeight="1" x14ac:dyDescent="0.3">
      <c r="A1395" s="127"/>
      <c r="B1395" s="164"/>
      <c r="C1395" s="139"/>
      <c r="D1395" s="140"/>
      <c r="E1395" s="139"/>
      <c r="F1395" s="139"/>
      <c r="G1395" s="140"/>
      <c r="H1395" s="139"/>
      <c r="I1395" s="129"/>
      <c r="L1395" s="128"/>
      <c r="M1395" s="128"/>
      <c r="N1395" s="128"/>
      <c r="O1395" s="128"/>
      <c r="P1395" s="128"/>
      <c r="Q1395" s="128"/>
      <c r="R1395" s="128"/>
      <c r="S1395" s="128"/>
      <c r="T1395" s="120">
        <f t="shared" si="232"/>
        <v>0</v>
      </c>
      <c r="U1395" s="131"/>
      <c r="V1395" s="131"/>
      <c r="W1395" s="131">
        <f>SUMIFS($F$3:F1395,$D$3:D1395,D1395,$C$3:C1395,"Buy")+SUMIFS($F$3:F1395,$D$3:D1395,D1395,$C$3:C1395,"Coin Deposit",$E$3:E1395,"&lt;&gt;")</f>
        <v>0</v>
      </c>
      <c r="X1395" s="131">
        <f t="shared" si="233"/>
        <v>0</v>
      </c>
      <c r="Y1395" s="131">
        <f>IF($D1395=Y$1,SUMIFS($H$3:$H1395,$G$3:$G1395,Y$1,$C$3:$C1395,"Sell"),0)</f>
        <v>0</v>
      </c>
      <c r="Z1395" s="131">
        <f t="shared" si="234"/>
        <v>0</v>
      </c>
      <c r="AA1395" s="131">
        <f>IF($D1395=AA$1,SUMIFS($H$3:$H1395,$G$3:$G1395,AA$1,$C$3:$C1395,"Sell"),0)</f>
        <v>0</v>
      </c>
      <c r="AB1395" s="131">
        <f t="shared" si="235"/>
        <v>0</v>
      </c>
      <c r="AC1395" s="131">
        <f>SUMIFS('Deductions and Deposits'!$H:$H,'Deductions and Deposits'!$G:$G,D1395,'Deductions and Deposits'!$F:$F,"&lt;="&amp;B1395)+SUMIFS($F$3:F1395,$D$3:D1395,D1395,$C$3:C1395,"Coin Deposit",$E$3:E1395,"")</f>
        <v>0</v>
      </c>
      <c r="AD1395" s="131">
        <f>SUMIFS('Deductions and Deposits'!$D:$D,'Deductions and Deposits'!$C:$C,D1395)+SUMIFS($F:$F,$D:$D,D1395,$C:$C,"Coin Deduction")</f>
        <v>0</v>
      </c>
      <c r="AE1395" s="131">
        <f>Table5[[#This Row],[Column4]]+Table5[[#This Row],[Column14]]+Table5[[#This Row],[Column19]]+Table5[[#This Row],[Column12]]</f>
        <v>0</v>
      </c>
      <c r="AF1395" s="131">
        <f>Table5[[#This Row],[Column5]]+Table5[[#This Row],[Column13]]+Table5[[#This Row],[Column21]]+Table5[[#This Row],[Column18]]</f>
        <v>0</v>
      </c>
      <c r="AG1395" s="131">
        <f t="shared" si="236"/>
        <v>0</v>
      </c>
      <c r="AH1395" s="131">
        <f t="shared" si="237"/>
        <v>0</v>
      </c>
      <c r="AI1395" s="131">
        <f>Table5[[#This Row],[Column17]]-Table5[[#This Row],[Column20]]</f>
        <v>0</v>
      </c>
      <c r="AJ1395" s="131">
        <f t="shared" si="238"/>
        <v>0</v>
      </c>
      <c r="AK1395" s="131">
        <f t="shared" si="242"/>
        <v>0</v>
      </c>
      <c r="AL1395" s="131">
        <f t="shared" si="239"/>
        <v>0</v>
      </c>
      <c r="AM1395" s="131" t="str">
        <f t="shared" si="240"/>
        <v/>
      </c>
      <c r="AN1395" s="131" t="str">
        <f t="shared" ca="1" si="241"/>
        <v/>
      </c>
    </row>
    <row r="1396" spans="1:40" ht="20.25" customHeight="1" x14ac:dyDescent="0.3">
      <c r="A1396" s="127"/>
      <c r="B1396" s="164"/>
      <c r="C1396" s="139"/>
      <c r="D1396" s="140"/>
      <c r="E1396" s="139"/>
      <c r="F1396" s="139"/>
      <c r="G1396" s="140"/>
      <c r="H1396" s="139"/>
      <c r="I1396" s="129"/>
      <c r="L1396" s="128"/>
      <c r="M1396" s="128"/>
      <c r="N1396" s="128"/>
      <c r="O1396" s="128"/>
      <c r="P1396" s="128"/>
      <c r="Q1396" s="128"/>
      <c r="R1396" s="128"/>
      <c r="S1396" s="128"/>
      <c r="T1396" s="120">
        <f t="shared" si="232"/>
        <v>0</v>
      </c>
      <c r="U1396" s="131"/>
      <c r="V1396" s="131"/>
      <c r="W1396" s="131">
        <f>SUMIFS($F$3:F1396,$D$3:D1396,D1396,$C$3:C1396,"Buy")+SUMIFS($F$3:F1396,$D$3:D1396,D1396,$C$3:C1396,"Coin Deposit",$E$3:E1396,"&lt;&gt;")</f>
        <v>0</v>
      </c>
      <c r="X1396" s="131">
        <f t="shared" si="233"/>
        <v>0</v>
      </c>
      <c r="Y1396" s="131">
        <f>IF($D1396=Y$1,SUMIFS($H$3:$H1396,$G$3:$G1396,Y$1,$C$3:$C1396,"Sell"),0)</f>
        <v>0</v>
      </c>
      <c r="Z1396" s="131">
        <f t="shared" si="234"/>
        <v>0</v>
      </c>
      <c r="AA1396" s="131">
        <f>IF($D1396=AA$1,SUMIFS($H$3:$H1396,$G$3:$G1396,AA$1,$C$3:$C1396,"Sell"),0)</f>
        <v>0</v>
      </c>
      <c r="AB1396" s="131">
        <f t="shared" si="235"/>
        <v>0</v>
      </c>
      <c r="AC1396" s="131">
        <f>SUMIFS('Deductions and Deposits'!$H:$H,'Deductions and Deposits'!$G:$G,D1396,'Deductions and Deposits'!$F:$F,"&lt;="&amp;B1396)+SUMIFS($F$3:F1396,$D$3:D1396,D1396,$C$3:C1396,"Coin Deposit",$E$3:E1396,"")</f>
        <v>0</v>
      </c>
      <c r="AD1396" s="131">
        <f>SUMIFS('Deductions and Deposits'!$D:$D,'Deductions and Deposits'!$C:$C,D1396)+SUMIFS($F:$F,$D:$D,D1396,$C:$C,"Coin Deduction")</f>
        <v>0</v>
      </c>
      <c r="AE1396" s="131">
        <f>Table5[[#This Row],[Column4]]+Table5[[#This Row],[Column14]]+Table5[[#This Row],[Column19]]+Table5[[#This Row],[Column12]]</f>
        <v>0</v>
      </c>
      <c r="AF1396" s="131">
        <f>Table5[[#This Row],[Column5]]+Table5[[#This Row],[Column13]]+Table5[[#This Row],[Column21]]+Table5[[#This Row],[Column18]]</f>
        <v>0</v>
      </c>
      <c r="AG1396" s="131">
        <f t="shared" si="236"/>
        <v>0</v>
      </c>
      <c r="AH1396" s="131">
        <f t="shared" si="237"/>
        <v>0</v>
      </c>
      <c r="AI1396" s="131">
        <f>Table5[[#This Row],[Column17]]-Table5[[#This Row],[Column20]]</f>
        <v>0</v>
      </c>
      <c r="AJ1396" s="131">
        <f t="shared" si="238"/>
        <v>0</v>
      </c>
      <c r="AK1396" s="131">
        <f t="shared" si="242"/>
        <v>0</v>
      </c>
      <c r="AL1396" s="131">
        <f t="shared" si="239"/>
        <v>0</v>
      </c>
      <c r="AM1396" s="131" t="str">
        <f t="shared" si="240"/>
        <v/>
      </c>
      <c r="AN1396" s="131" t="str">
        <f t="shared" ca="1" si="241"/>
        <v/>
      </c>
    </row>
    <row r="1397" spans="1:40" ht="20.25" customHeight="1" x14ac:dyDescent="0.3">
      <c r="A1397" s="127"/>
      <c r="B1397" s="164"/>
      <c r="C1397" s="139"/>
      <c r="D1397" s="140"/>
      <c r="E1397" s="139"/>
      <c r="F1397" s="139"/>
      <c r="G1397" s="140"/>
      <c r="H1397" s="139"/>
      <c r="I1397" s="129"/>
      <c r="L1397" s="128"/>
      <c r="M1397" s="128"/>
      <c r="N1397" s="128"/>
      <c r="O1397" s="128"/>
      <c r="P1397" s="128"/>
      <c r="Q1397" s="128"/>
      <c r="R1397" s="128"/>
      <c r="S1397" s="128"/>
      <c r="T1397" s="120">
        <f t="shared" si="232"/>
        <v>0</v>
      </c>
      <c r="U1397" s="131"/>
      <c r="V1397" s="131"/>
      <c r="W1397" s="131">
        <f>SUMIFS($F$3:F1397,$D$3:D1397,D1397,$C$3:C1397,"Buy")+SUMIFS($F$3:F1397,$D$3:D1397,D1397,$C$3:C1397,"Coin Deposit",$E$3:E1397,"&lt;&gt;")</f>
        <v>0</v>
      </c>
      <c r="X1397" s="131">
        <f t="shared" si="233"/>
        <v>0</v>
      </c>
      <c r="Y1397" s="131">
        <f>IF($D1397=Y$1,SUMIFS($H$3:$H1397,$G$3:$G1397,Y$1,$C$3:$C1397,"Sell"),0)</f>
        <v>0</v>
      </c>
      <c r="Z1397" s="131">
        <f t="shared" si="234"/>
        <v>0</v>
      </c>
      <c r="AA1397" s="131">
        <f>IF($D1397=AA$1,SUMIFS($H$3:$H1397,$G$3:$G1397,AA$1,$C$3:$C1397,"Sell"),0)</f>
        <v>0</v>
      </c>
      <c r="AB1397" s="131">
        <f t="shared" si="235"/>
        <v>0</v>
      </c>
      <c r="AC1397" s="131">
        <f>SUMIFS('Deductions and Deposits'!$H:$H,'Deductions and Deposits'!$G:$G,D1397,'Deductions and Deposits'!$F:$F,"&lt;="&amp;B1397)+SUMIFS($F$3:F1397,$D$3:D1397,D1397,$C$3:C1397,"Coin Deposit",$E$3:E1397,"")</f>
        <v>0</v>
      </c>
      <c r="AD1397" s="131">
        <f>SUMIFS('Deductions and Deposits'!$D:$D,'Deductions and Deposits'!$C:$C,D1397)+SUMIFS($F:$F,$D:$D,D1397,$C:$C,"Coin Deduction")</f>
        <v>0</v>
      </c>
      <c r="AE1397" s="131">
        <f>Table5[[#This Row],[Column4]]+Table5[[#This Row],[Column14]]+Table5[[#This Row],[Column19]]+Table5[[#This Row],[Column12]]</f>
        <v>0</v>
      </c>
      <c r="AF1397" s="131">
        <f>Table5[[#This Row],[Column5]]+Table5[[#This Row],[Column13]]+Table5[[#This Row],[Column21]]+Table5[[#This Row],[Column18]]</f>
        <v>0</v>
      </c>
      <c r="AG1397" s="131">
        <f t="shared" si="236"/>
        <v>0</v>
      </c>
      <c r="AH1397" s="131">
        <f t="shared" si="237"/>
        <v>0</v>
      </c>
      <c r="AI1397" s="131">
        <f>Table5[[#This Row],[Column17]]-Table5[[#This Row],[Column20]]</f>
        <v>0</v>
      </c>
      <c r="AJ1397" s="131">
        <f t="shared" si="238"/>
        <v>0</v>
      </c>
      <c r="AK1397" s="131">
        <f t="shared" si="242"/>
        <v>0</v>
      </c>
      <c r="AL1397" s="131">
        <f t="shared" si="239"/>
        <v>0</v>
      </c>
      <c r="AM1397" s="131" t="str">
        <f t="shared" si="240"/>
        <v/>
      </c>
      <c r="AN1397" s="131" t="str">
        <f t="shared" ca="1" si="241"/>
        <v/>
      </c>
    </row>
    <row r="1398" spans="1:40" ht="20.25" customHeight="1" x14ac:dyDescent="0.3">
      <c r="A1398" s="127"/>
      <c r="B1398" s="164"/>
      <c r="C1398" s="139"/>
      <c r="D1398" s="140"/>
      <c r="E1398" s="139"/>
      <c r="F1398" s="139"/>
      <c r="G1398" s="140"/>
      <c r="H1398" s="139"/>
      <c r="I1398" s="129"/>
      <c r="L1398" s="128"/>
      <c r="M1398" s="128"/>
      <c r="N1398" s="128"/>
      <c r="O1398" s="128"/>
      <c r="P1398" s="128"/>
      <c r="Q1398" s="128"/>
      <c r="R1398" s="128"/>
      <c r="S1398" s="128"/>
      <c r="T1398" s="120">
        <f t="shared" si="232"/>
        <v>0</v>
      </c>
      <c r="U1398" s="131"/>
      <c r="V1398" s="131"/>
      <c r="W1398" s="131">
        <f>SUMIFS($F$3:F1398,$D$3:D1398,D1398,$C$3:C1398,"Buy")+SUMIFS($F$3:F1398,$D$3:D1398,D1398,$C$3:C1398,"Coin Deposit",$E$3:E1398,"&lt;&gt;")</f>
        <v>0</v>
      </c>
      <c r="X1398" s="131">
        <f t="shared" si="233"/>
        <v>0</v>
      </c>
      <c r="Y1398" s="131">
        <f>IF($D1398=Y$1,SUMIFS($H$3:$H1398,$G$3:$G1398,Y$1,$C$3:$C1398,"Sell"),0)</f>
        <v>0</v>
      </c>
      <c r="Z1398" s="131">
        <f t="shared" si="234"/>
        <v>0</v>
      </c>
      <c r="AA1398" s="131">
        <f>IF($D1398=AA$1,SUMIFS($H$3:$H1398,$G$3:$G1398,AA$1,$C$3:$C1398,"Sell"),0)</f>
        <v>0</v>
      </c>
      <c r="AB1398" s="131">
        <f t="shared" si="235"/>
        <v>0</v>
      </c>
      <c r="AC1398" s="131">
        <f>SUMIFS('Deductions and Deposits'!$H:$H,'Deductions and Deposits'!$G:$G,D1398,'Deductions and Deposits'!$F:$F,"&lt;="&amp;B1398)+SUMIFS($F$3:F1398,$D$3:D1398,D1398,$C$3:C1398,"Coin Deposit",$E$3:E1398,"")</f>
        <v>0</v>
      </c>
      <c r="AD1398" s="131">
        <f>SUMIFS('Deductions and Deposits'!$D:$D,'Deductions and Deposits'!$C:$C,D1398)+SUMIFS($F:$F,$D:$D,D1398,$C:$C,"Coin Deduction")</f>
        <v>0</v>
      </c>
      <c r="AE1398" s="131">
        <f>Table5[[#This Row],[Column4]]+Table5[[#This Row],[Column14]]+Table5[[#This Row],[Column19]]+Table5[[#This Row],[Column12]]</f>
        <v>0</v>
      </c>
      <c r="AF1398" s="131">
        <f>Table5[[#This Row],[Column5]]+Table5[[#This Row],[Column13]]+Table5[[#This Row],[Column21]]+Table5[[#This Row],[Column18]]</f>
        <v>0</v>
      </c>
      <c r="AG1398" s="131">
        <f t="shared" si="236"/>
        <v>0</v>
      </c>
      <c r="AH1398" s="131">
        <f t="shared" si="237"/>
        <v>0</v>
      </c>
      <c r="AI1398" s="131">
        <f>Table5[[#This Row],[Column17]]-Table5[[#This Row],[Column20]]</f>
        <v>0</v>
      </c>
      <c r="AJ1398" s="131">
        <f t="shared" si="238"/>
        <v>0</v>
      </c>
      <c r="AK1398" s="131">
        <f t="shared" si="242"/>
        <v>0</v>
      </c>
      <c r="AL1398" s="131">
        <f t="shared" si="239"/>
        <v>0</v>
      </c>
      <c r="AM1398" s="131" t="str">
        <f t="shared" si="240"/>
        <v/>
      </c>
      <c r="AN1398" s="131" t="str">
        <f t="shared" ca="1" si="241"/>
        <v/>
      </c>
    </row>
    <row r="1399" spans="1:40" ht="20.25" customHeight="1" x14ac:dyDescent="0.3">
      <c r="A1399" s="127"/>
      <c r="B1399" s="164"/>
      <c r="C1399" s="139"/>
      <c r="D1399" s="140"/>
      <c r="E1399" s="139"/>
      <c r="F1399" s="139"/>
      <c r="G1399" s="140"/>
      <c r="H1399" s="139"/>
      <c r="I1399" s="129"/>
      <c r="L1399" s="128"/>
      <c r="M1399" s="128"/>
      <c r="N1399" s="128"/>
      <c r="O1399" s="128"/>
      <c r="P1399" s="128"/>
      <c r="Q1399" s="128"/>
      <c r="R1399" s="128"/>
      <c r="S1399" s="128"/>
      <c r="T1399" s="120">
        <f t="shared" si="232"/>
        <v>0</v>
      </c>
      <c r="U1399" s="131"/>
      <c r="V1399" s="131"/>
      <c r="W1399" s="131">
        <f>SUMIFS($F$3:F1399,$D$3:D1399,D1399,$C$3:C1399,"Buy")+SUMIFS($F$3:F1399,$D$3:D1399,D1399,$C$3:C1399,"Coin Deposit",$E$3:E1399,"&lt;&gt;")</f>
        <v>0</v>
      </c>
      <c r="X1399" s="131">
        <f t="shared" si="233"/>
        <v>0</v>
      </c>
      <c r="Y1399" s="131">
        <f>IF($D1399=Y$1,SUMIFS($H$3:$H1399,$G$3:$G1399,Y$1,$C$3:$C1399,"Sell"),0)</f>
        <v>0</v>
      </c>
      <c r="Z1399" s="131">
        <f t="shared" si="234"/>
        <v>0</v>
      </c>
      <c r="AA1399" s="131">
        <f>IF($D1399=AA$1,SUMIFS($H$3:$H1399,$G$3:$G1399,AA$1,$C$3:$C1399,"Sell"),0)</f>
        <v>0</v>
      </c>
      <c r="AB1399" s="131">
        <f t="shared" si="235"/>
        <v>0</v>
      </c>
      <c r="AC1399" s="131">
        <f>SUMIFS('Deductions and Deposits'!$H:$H,'Deductions and Deposits'!$G:$G,D1399,'Deductions and Deposits'!$F:$F,"&lt;="&amp;B1399)+SUMIFS($F$3:F1399,$D$3:D1399,D1399,$C$3:C1399,"Coin Deposit",$E$3:E1399,"")</f>
        <v>0</v>
      </c>
      <c r="AD1399" s="131">
        <f>SUMIFS('Deductions and Deposits'!$D:$D,'Deductions and Deposits'!$C:$C,D1399)+SUMIFS($F:$F,$D:$D,D1399,$C:$C,"Coin Deduction")</f>
        <v>0</v>
      </c>
      <c r="AE1399" s="131">
        <f>Table5[[#This Row],[Column4]]+Table5[[#This Row],[Column14]]+Table5[[#This Row],[Column19]]+Table5[[#This Row],[Column12]]</f>
        <v>0</v>
      </c>
      <c r="AF1399" s="131">
        <f>Table5[[#This Row],[Column5]]+Table5[[#This Row],[Column13]]+Table5[[#This Row],[Column21]]+Table5[[#This Row],[Column18]]</f>
        <v>0</v>
      </c>
      <c r="AG1399" s="131">
        <f t="shared" si="236"/>
        <v>0</v>
      </c>
      <c r="AH1399" s="131">
        <f t="shared" si="237"/>
        <v>0</v>
      </c>
      <c r="AI1399" s="131">
        <f>Table5[[#This Row],[Column17]]-Table5[[#This Row],[Column20]]</f>
        <v>0</v>
      </c>
      <c r="AJ1399" s="131">
        <f t="shared" si="238"/>
        <v>0</v>
      </c>
      <c r="AK1399" s="131">
        <f t="shared" si="242"/>
        <v>0</v>
      </c>
      <c r="AL1399" s="131">
        <f t="shared" si="239"/>
        <v>0</v>
      </c>
      <c r="AM1399" s="131" t="str">
        <f t="shared" si="240"/>
        <v/>
      </c>
      <c r="AN1399" s="131" t="str">
        <f t="shared" ca="1" si="241"/>
        <v/>
      </c>
    </row>
    <row r="1400" spans="1:40" ht="20.25" customHeight="1" x14ac:dyDescent="0.3">
      <c r="A1400" s="127"/>
      <c r="B1400" s="164"/>
      <c r="C1400" s="139"/>
      <c r="D1400" s="140"/>
      <c r="E1400" s="139"/>
      <c r="F1400" s="139"/>
      <c r="G1400" s="140"/>
      <c r="H1400" s="139"/>
      <c r="I1400" s="129"/>
      <c r="L1400" s="128"/>
      <c r="M1400" s="128"/>
      <c r="N1400" s="128"/>
      <c r="O1400" s="128"/>
      <c r="P1400" s="128"/>
      <c r="Q1400" s="128"/>
      <c r="R1400" s="128"/>
      <c r="S1400" s="128"/>
      <c r="T1400" s="120">
        <f t="shared" si="232"/>
        <v>0</v>
      </c>
      <c r="U1400" s="131"/>
      <c r="V1400" s="131"/>
      <c r="W1400" s="131">
        <f>SUMIFS($F$3:F1400,$D$3:D1400,D1400,$C$3:C1400,"Buy")+SUMIFS($F$3:F1400,$D$3:D1400,D1400,$C$3:C1400,"Coin Deposit",$E$3:E1400,"&lt;&gt;")</f>
        <v>0</v>
      </c>
      <c r="X1400" s="131">
        <f t="shared" si="233"/>
        <v>0</v>
      </c>
      <c r="Y1400" s="131">
        <f>IF($D1400=Y$1,SUMIFS($H$3:$H1400,$G$3:$G1400,Y$1,$C$3:$C1400,"Sell"),0)</f>
        <v>0</v>
      </c>
      <c r="Z1400" s="131">
        <f t="shared" si="234"/>
        <v>0</v>
      </c>
      <c r="AA1400" s="131">
        <f>IF($D1400=AA$1,SUMIFS($H$3:$H1400,$G$3:$G1400,AA$1,$C$3:$C1400,"Sell"),0)</f>
        <v>0</v>
      </c>
      <c r="AB1400" s="131">
        <f t="shared" si="235"/>
        <v>0</v>
      </c>
      <c r="AC1400" s="131">
        <f>SUMIFS('Deductions and Deposits'!$H:$H,'Deductions and Deposits'!$G:$G,D1400,'Deductions and Deposits'!$F:$F,"&lt;="&amp;B1400)+SUMIFS($F$3:F1400,$D$3:D1400,D1400,$C$3:C1400,"Coin Deposit",$E$3:E1400,"")</f>
        <v>0</v>
      </c>
      <c r="AD1400" s="131">
        <f>SUMIFS('Deductions and Deposits'!$D:$D,'Deductions and Deposits'!$C:$C,D1400)+SUMIFS($F:$F,$D:$D,D1400,$C:$C,"Coin Deduction")</f>
        <v>0</v>
      </c>
      <c r="AE1400" s="131">
        <f>Table5[[#This Row],[Column4]]+Table5[[#This Row],[Column14]]+Table5[[#This Row],[Column19]]+Table5[[#This Row],[Column12]]</f>
        <v>0</v>
      </c>
      <c r="AF1400" s="131">
        <f>Table5[[#This Row],[Column5]]+Table5[[#This Row],[Column13]]+Table5[[#This Row],[Column21]]+Table5[[#This Row],[Column18]]</f>
        <v>0</v>
      </c>
      <c r="AG1400" s="131">
        <f t="shared" si="236"/>
        <v>0</v>
      </c>
      <c r="AH1400" s="131">
        <f t="shared" si="237"/>
        <v>0</v>
      </c>
      <c r="AI1400" s="131">
        <f>Table5[[#This Row],[Column17]]-Table5[[#This Row],[Column20]]</f>
        <v>0</v>
      </c>
      <c r="AJ1400" s="131">
        <f t="shared" si="238"/>
        <v>0</v>
      </c>
      <c r="AK1400" s="131">
        <f t="shared" si="242"/>
        <v>0</v>
      </c>
      <c r="AL1400" s="131">
        <f t="shared" si="239"/>
        <v>0</v>
      </c>
      <c r="AM1400" s="131" t="str">
        <f t="shared" si="240"/>
        <v/>
      </c>
      <c r="AN1400" s="131" t="str">
        <f t="shared" ca="1" si="241"/>
        <v/>
      </c>
    </row>
    <row r="1401" spans="1:40" ht="20.25" customHeight="1" x14ac:dyDescent="0.3">
      <c r="A1401" s="127"/>
      <c r="B1401" s="164"/>
      <c r="C1401" s="139"/>
      <c r="D1401" s="140"/>
      <c r="E1401" s="139"/>
      <c r="F1401" s="139"/>
      <c r="G1401" s="140"/>
      <c r="H1401" s="139"/>
      <c r="I1401" s="129"/>
      <c r="L1401" s="128"/>
      <c r="M1401" s="128"/>
      <c r="N1401" s="128"/>
      <c r="O1401" s="128"/>
      <c r="P1401" s="128"/>
      <c r="Q1401" s="128"/>
      <c r="R1401" s="128"/>
      <c r="S1401" s="128"/>
      <c r="T1401" s="120">
        <f t="shared" si="232"/>
        <v>0</v>
      </c>
      <c r="U1401" s="131"/>
      <c r="V1401" s="131"/>
      <c r="W1401" s="131">
        <f>SUMIFS($F$3:F1401,$D$3:D1401,D1401,$C$3:C1401,"Buy")+SUMIFS($F$3:F1401,$D$3:D1401,D1401,$C$3:C1401,"Coin Deposit",$E$3:E1401,"&lt;&gt;")</f>
        <v>0</v>
      </c>
      <c r="X1401" s="131">
        <f t="shared" si="233"/>
        <v>0</v>
      </c>
      <c r="Y1401" s="131">
        <f>IF($D1401=Y$1,SUMIFS($H$3:$H1401,$G$3:$G1401,Y$1,$C$3:$C1401,"Sell"),0)</f>
        <v>0</v>
      </c>
      <c r="Z1401" s="131">
        <f t="shared" si="234"/>
        <v>0</v>
      </c>
      <c r="AA1401" s="131">
        <f>IF($D1401=AA$1,SUMIFS($H$3:$H1401,$G$3:$G1401,AA$1,$C$3:$C1401,"Sell"),0)</f>
        <v>0</v>
      </c>
      <c r="AB1401" s="131">
        <f t="shared" si="235"/>
        <v>0</v>
      </c>
      <c r="AC1401" s="131">
        <f>SUMIFS('Deductions and Deposits'!$H:$H,'Deductions and Deposits'!$G:$G,D1401,'Deductions and Deposits'!$F:$F,"&lt;="&amp;B1401)+SUMIFS($F$3:F1401,$D$3:D1401,D1401,$C$3:C1401,"Coin Deposit",$E$3:E1401,"")</f>
        <v>0</v>
      </c>
      <c r="AD1401" s="131">
        <f>SUMIFS('Deductions and Deposits'!$D:$D,'Deductions and Deposits'!$C:$C,D1401)+SUMIFS($F:$F,$D:$D,D1401,$C:$C,"Coin Deduction")</f>
        <v>0</v>
      </c>
      <c r="AE1401" s="131">
        <f>Table5[[#This Row],[Column4]]+Table5[[#This Row],[Column14]]+Table5[[#This Row],[Column19]]+Table5[[#This Row],[Column12]]</f>
        <v>0</v>
      </c>
      <c r="AF1401" s="131">
        <f>Table5[[#This Row],[Column5]]+Table5[[#This Row],[Column13]]+Table5[[#This Row],[Column21]]+Table5[[#This Row],[Column18]]</f>
        <v>0</v>
      </c>
      <c r="AG1401" s="131">
        <f t="shared" si="236"/>
        <v>0</v>
      </c>
      <c r="AH1401" s="131">
        <f t="shared" si="237"/>
        <v>0</v>
      </c>
      <c r="AI1401" s="131">
        <f>Table5[[#This Row],[Column17]]-Table5[[#This Row],[Column20]]</f>
        <v>0</v>
      </c>
      <c r="AJ1401" s="131">
        <f t="shared" si="238"/>
        <v>0</v>
      </c>
      <c r="AK1401" s="131">
        <f t="shared" si="242"/>
        <v>0</v>
      </c>
      <c r="AL1401" s="131">
        <f t="shared" si="239"/>
        <v>0</v>
      </c>
      <c r="AM1401" s="131" t="str">
        <f t="shared" si="240"/>
        <v/>
      </c>
      <c r="AN1401" s="131" t="str">
        <f t="shared" ca="1" si="241"/>
        <v/>
      </c>
    </row>
    <row r="1402" spans="1:40" ht="20.25" customHeight="1" x14ac:dyDescent="0.3">
      <c r="A1402" s="127"/>
      <c r="B1402" s="164"/>
      <c r="C1402" s="139"/>
      <c r="D1402" s="140"/>
      <c r="E1402" s="139"/>
      <c r="F1402" s="139"/>
      <c r="G1402" s="140"/>
      <c r="H1402" s="139"/>
      <c r="I1402" s="129"/>
      <c r="L1402" s="128"/>
      <c r="M1402" s="128"/>
      <c r="N1402" s="128"/>
      <c r="O1402" s="128"/>
      <c r="P1402" s="128"/>
      <c r="Q1402" s="128"/>
      <c r="R1402" s="128"/>
      <c r="S1402" s="128"/>
      <c r="T1402" s="120">
        <f t="shared" si="232"/>
        <v>0</v>
      </c>
      <c r="U1402" s="131"/>
      <c r="V1402" s="131"/>
      <c r="W1402" s="131">
        <f>SUMIFS($F$3:F1402,$D$3:D1402,D1402,$C$3:C1402,"Buy")+SUMIFS($F$3:F1402,$D$3:D1402,D1402,$C$3:C1402,"Coin Deposit",$E$3:E1402,"&lt;&gt;")</f>
        <v>0</v>
      </c>
      <c r="X1402" s="131">
        <f t="shared" si="233"/>
        <v>0</v>
      </c>
      <c r="Y1402" s="131">
        <f>IF($D1402=Y$1,SUMIFS($H$3:$H1402,$G$3:$G1402,Y$1,$C$3:$C1402,"Sell"),0)</f>
        <v>0</v>
      </c>
      <c r="Z1402" s="131">
        <f t="shared" si="234"/>
        <v>0</v>
      </c>
      <c r="AA1402" s="131">
        <f>IF($D1402=AA$1,SUMIFS($H$3:$H1402,$G$3:$G1402,AA$1,$C$3:$C1402,"Sell"),0)</f>
        <v>0</v>
      </c>
      <c r="AB1402" s="131">
        <f t="shared" si="235"/>
        <v>0</v>
      </c>
      <c r="AC1402" s="131">
        <f>SUMIFS('Deductions and Deposits'!$H:$H,'Deductions and Deposits'!$G:$G,D1402,'Deductions and Deposits'!$F:$F,"&lt;="&amp;B1402)+SUMIFS($F$3:F1402,$D$3:D1402,D1402,$C$3:C1402,"Coin Deposit",$E$3:E1402,"")</f>
        <v>0</v>
      </c>
      <c r="AD1402" s="131">
        <f>SUMIFS('Deductions and Deposits'!$D:$D,'Deductions and Deposits'!$C:$C,D1402)+SUMIFS($F:$F,$D:$D,D1402,$C:$C,"Coin Deduction")</f>
        <v>0</v>
      </c>
      <c r="AE1402" s="131">
        <f>Table5[[#This Row],[Column4]]+Table5[[#This Row],[Column14]]+Table5[[#This Row],[Column19]]+Table5[[#This Row],[Column12]]</f>
        <v>0</v>
      </c>
      <c r="AF1402" s="131">
        <f>Table5[[#This Row],[Column5]]+Table5[[#This Row],[Column13]]+Table5[[#This Row],[Column21]]+Table5[[#This Row],[Column18]]</f>
        <v>0</v>
      </c>
      <c r="AG1402" s="131">
        <f t="shared" si="236"/>
        <v>0</v>
      </c>
      <c r="AH1402" s="131">
        <f t="shared" si="237"/>
        <v>0</v>
      </c>
      <c r="AI1402" s="131">
        <f>Table5[[#This Row],[Column17]]-Table5[[#This Row],[Column20]]</f>
        <v>0</v>
      </c>
      <c r="AJ1402" s="131">
        <f t="shared" si="238"/>
        <v>0</v>
      </c>
      <c r="AK1402" s="131">
        <f t="shared" si="242"/>
        <v>0</v>
      </c>
      <c r="AL1402" s="131">
        <f t="shared" si="239"/>
        <v>0</v>
      </c>
      <c r="AM1402" s="131" t="str">
        <f t="shared" si="240"/>
        <v/>
      </c>
      <c r="AN1402" s="131" t="str">
        <f t="shared" ca="1" si="241"/>
        <v/>
      </c>
    </row>
    <row r="1403" spans="1:40" ht="20.25" customHeight="1" x14ac:dyDescent="0.3">
      <c r="A1403" s="127"/>
      <c r="B1403" s="164"/>
      <c r="C1403" s="139"/>
      <c r="D1403" s="140"/>
      <c r="E1403" s="139"/>
      <c r="F1403" s="139"/>
      <c r="G1403" s="140"/>
      <c r="H1403" s="139"/>
      <c r="I1403" s="129"/>
      <c r="L1403" s="128"/>
      <c r="M1403" s="128"/>
      <c r="N1403" s="128"/>
      <c r="O1403" s="128"/>
      <c r="P1403" s="128"/>
      <c r="Q1403" s="128"/>
      <c r="R1403" s="128"/>
      <c r="S1403" s="128"/>
      <c r="T1403" s="120">
        <f t="shared" si="232"/>
        <v>0</v>
      </c>
      <c r="U1403" s="131"/>
      <c r="V1403" s="131"/>
      <c r="W1403" s="131">
        <f>SUMIFS($F$3:F1403,$D$3:D1403,D1403,$C$3:C1403,"Buy")+SUMIFS($F$3:F1403,$D$3:D1403,D1403,$C$3:C1403,"Coin Deposit",$E$3:E1403,"&lt;&gt;")</f>
        <v>0</v>
      </c>
      <c r="X1403" s="131">
        <f t="shared" si="233"/>
        <v>0</v>
      </c>
      <c r="Y1403" s="131">
        <f>IF($D1403=Y$1,SUMIFS($H$3:$H1403,$G$3:$G1403,Y$1,$C$3:$C1403,"Sell"),0)</f>
        <v>0</v>
      </c>
      <c r="Z1403" s="131">
        <f t="shared" si="234"/>
        <v>0</v>
      </c>
      <c r="AA1403" s="131">
        <f>IF($D1403=AA$1,SUMIFS($H$3:$H1403,$G$3:$G1403,AA$1,$C$3:$C1403,"Sell"),0)</f>
        <v>0</v>
      </c>
      <c r="AB1403" s="131">
        <f t="shared" si="235"/>
        <v>0</v>
      </c>
      <c r="AC1403" s="131">
        <f>SUMIFS('Deductions and Deposits'!$H:$H,'Deductions and Deposits'!$G:$G,D1403,'Deductions and Deposits'!$F:$F,"&lt;="&amp;B1403)+SUMIFS($F$3:F1403,$D$3:D1403,D1403,$C$3:C1403,"Coin Deposit",$E$3:E1403,"")</f>
        <v>0</v>
      </c>
      <c r="AD1403" s="131">
        <f>SUMIFS('Deductions and Deposits'!$D:$D,'Deductions and Deposits'!$C:$C,D1403)+SUMIFS($F:$F,$D:$D,D1403,$C:$C,"Coin Deduction")</f>
        <v>0</v>
      </c>
      <c r="AE1403" s="131">
        <f>Table5[[#This Row],[Column4]]+Table5[[#This Row],[Column14]]+Table5[[#This Row],[Column19]]+Table5[[#This Row],[Column12]]</f>
        <v>0</v>
      </c>
      <c r="AF1403" s="131">
        <f>Table5[[#This Row],[Column5]]+Table5[[#This Row],[Column13]]+Table5[[#This Row],[Column21]]+Table5[[#This Row],[Column18]]</f>
        <v>0</v>
      </c>
      <c r="AG1403" s="131">
        <f t="shared" si="236"/>
        <v>0</v>
      </c>
      <c r="AH1403" s="131">
        <f t="shared" si="237"/>
        <v>0</v>
      </c>
      <c r="AI1403" s="131">
        <f>Table5[[#This Row],[Column17]]-Table5[[#This Row],[Column20]]</f>
        <v>0</v>
      </c>
      <c r="AJ1403" s="131">
        <f t="shared" si="238"/>
        <v>0</v>
      </c>
      <c r="AK1403" s="131">
        <f t="shared" si="242"/>
        <v>0</v>
      </c>
      <c r="AL1403" s="131">
        <f t="shared" si="239"/>
        <v>0</v>
      </c>
      <c r="AM1403" s="131" t="str">
        <f t="shared" si="240"/>
        <v/>
      </c>
      <c r="AN1403" s="131" t="str">
        <f t="shared" ca="1" si="241"/>
        <v/>
      </c>
    </row>
    <row r="1404" spans="1:40" ht="20.25" customHeight="1" x14ac:dyDescent="0.3">
      <c r="A1404" s="127"/>
      <c r="B1404" s="164"/>
      <c r="C1404" s="139"/>
      <c r="D1404" s="140"/>
      <c r="E1404" s="139"/>
      <c r="F1404" s="139"/>
      <c r="G1404" s="140"/>
      <c r="H1404" s="139"/>
      <c r="I1404" s="129"/>
      <c r="L1404" s="128"/>
      <c r="M1404" s="128"/>
      <c r="N1404" s="128"/>
      <c r="O1404" s="128"/>
      <c r="P1404" s="128"/>
      <c r="Q1404" s="128"/>
      <c r="R1404" s="128"/>
      <c r="S1404" s="128"/>
      <c r="T1404" s="120">
        <f t="shared" si="232"/>
        <v>0</v>
      </c>
      <c r="U1404" s="131"/>
      <c r="V1404" s="131"/>
      <c r="W1404" s="131">
        <f>SUMIFS($F$3:F1404,$D$3:D1404,D1404,$C$3:C1404,"Buy")+SUMIFS($F$3:F1404,$D$3:D1404,D1404,$C$3:C1404,"Coin Deposit",$E$3:E1404,"&lt;&gt;")</f>
        <v>0</v>
      </c>
      <c r="X1404" s="131">
        <f t="shared" si="233"/>
        <v>0</v>
      </c>
      <c r="Y1404" s="131">
        <f>IF($D1404=Y$1,SUMIFS($H$3:$H1404,$G$3:$G1404,Y$1,$C$3:$C1404,"Sell"),0)</f>
        <v>0</v>
      </c>
      <c r="Z1404" s="131">
        <f t="shared" si="234"/>
        <v>0</v>
      </c>
      <c r="AA1404" s="131">
        <f>IF($D1404=AA$1,SUMIFS($H$3:$H1404,$G$3:$G1404,AA$1,$C$3:$C1404,"Sell"),0)</f>
        <v>0</v>
      </c>
      <c r="AB1404" s="131">
        <f t="shared" si="235"/>
        <v>0</v>
      </c>
      <c r="AC1404" s="131">
        <f>SUMIFS('Deductions and Deposits'!$H:$H,'Deductions and Deposits'!$G:$G,D1404,'Deductions and Deposits'!$F:$F,"&lt;="&amp;B1404)+SUMIFS($F$3:F1404,$D$3:D1404,D1404,$C$3:C1404,"Coin Deposit",$E$3:E1404,"")</f>
        <v>0</v>
      </c>
      <c r="AD1404" s="131">
        <f>SUMIFS('Deductions and Deposits'!$D:$D,'Deductions and Deposits'!$C:$C,D1404)+SUMIFS($F:$F,$D:$D,D1404,$C:$C,"Coin Deduction")</f>
        <v>0</v>
      </c>
      <c r="AE1404" s="131">
        <f>Table5[[#This Row],[Column4]]+Table5[[#This Row],[Column14]]+Table5[[#This Row],[Column19]]+Table5[[#This Row],[Column12]]</f>
        <v>0</v>
      </c>
      <c r="AF1404" s="131">
        <f>Table5[[#This Row],[Column5]]+Table5[[#This Row],[Column13]]+Table5[[#This Row],[Column21]]+Table5[[#This Row],[Column18]]</f>
        <v>0</v>
      </c>
      <c r="AG1404" s="131">
        <f t="shared" si="236"/>
        <v>0</v>
      </c>
      <c r="AH1404" s="131">
        <f t="shared" si="237"/>
        <v>0</v>
      </c>
      <c r="AI1404" s="131">
        <f>Table5[[#This Row],[Column17]]-Table5[[#This Row],[Column20]]</f>
        <v>0</v>
      </c>
      <c r="AJ1404" s="131">
        <f t="shared" si="238"/>
        <v>0</v>
      </c>
      <c r="AK1404" s="131">
        <f t="shared" si="242"/>
        <v>0</v>
      </c>
      <c r="AL1404" s="131">
        <f t="shared" si="239"/>
        <v>0</v>
      </c>
      <c r="AM1404" s="131" t="str">
        <f t="shared" si="240"/>
        <v/>
      </c>
      <c r="AN1404" s="131" t="str">
        <f t="shared" ca="1" si="241"/>
        <v/>
      </c>
    </row>
    <row r="1405" spans="1:40" ht="20.25" customHeight="1" x14ac:dyDescent="0.3">
      <c r="A1405" s="127"/>
      <c r="B1405" s="164"/>
      <c r="C1405" s="139"/>
      <c r="D1405" s="140"/>
      <c r="E1405" s="139"/>
      <c r="F1405" s="139"/>
      <c r="G1405" s="140"/>
      <c r="H1405" s="139"/>
      <c r="I1405" s="129"/>
      <c r="L1405" s="128"/>
      <c r="M1405" s="128"/>
      <c r="N1405" s="128"/>
      <c r="O1405" s="128"/>
      <c r="P1405" s="128"/>
      <c r="Q1405" s="128"/>
      <c r="R1405" s="128"/>
      <c r="S1405" s="128"/>
      <c r="T1405" s="120">
        <f t="shared" si="232"/>
        <v>0</v>
      </c>
      <c r="U1405" s="131"/>
      <c r="V1405" s="131"/>
      <c r="W1405" s="131">
        <f>SUMIFS($F$3:F1405,$D$3:D1405,D1405,$C$3:C1405,"Buy")+SUMIFS($F$3:F1405,$D$3:D1405,D1405,$C$3:C1405,"Coin Deposit",$E$3:E1405,"&lt;&gt;")</f>
        <v>0</v>
      </c>
      <c r="X1405" s="131">
        <f t="shared" si="233"/>
        <v>0</v>
      </c>
      <c r="Y1405" s="131">
        <f>IF($D1405=Y$1,SUMIFS($H$3:$H1405,$G$3:$G1405,Y$1,$C$3:$C1405,"Sell"),0)</f>
        <v>0</v>
      </c>
      <c r="Z1405" s="131">
        <f t="shared" si="234"/>
        <v>0</v>
      </c>
      <c r="AA1405" s="131">
        <f>IF($D1405=AA$1,SUMIFS($H$3:$H1405,$G$3:$G1405,AA$1,$C$3:$C1405,"Sell"),0)</f>
        <v>0</v>
      </c>
      <c r="AB1405" s="131">
        <f t="shared" si="235"/>
        <v>0</v>
      </c>
      <c r="AC1405" s="131">
        <f>SUMIFS('Deductions and Deposits'!$H:$H,'Deductions and Deposits'!$G:$G,D1405,'Deductions and Deposits'!$F:$F,"&lt;="&amp;B1405)+SUMIFS($F$3:F1405,$D$3:D1405,D1405,$C$3:C1405,"Coin Deposit",$E$3:E1405,"")</f>
        <v>0</v>
      </c>
      <c r="AD1405" s="131">
        <f>SUMIFS('Deductions and Deposits'!$D:$D,'Deductions and Deposits'!$C:$C,D1405)+SUMIFS($F:$F,$D:$D,D1405,$C:$C,"Coin Deduction")</f>
        <v>0</v>
      </c>
      <c r="AE1405" s="131">
        <f>Table5[[#This Row],[Column4]]+Table5[[#This Row],[Column14]]+Table5[[#This Row],[Column19]]+Table5[[#This Row],[Column12]]</f>
        <v>0</v>
      </c>
      <c r="AF1405" s="131">
        <f>Table5[[#This Row],[Column5]]+Table5[[#This Row],[Column13]]+Table5[[#This Row],[Column21]]+Table5[[#This Row],[Column18]]</f>
        <v>0</v>
      </c>
      <c r="AG1405" s="131">
        <f t="shared" si="236"/>
        <v>0</v>
      </c>
      <c r="AH1405" s="131">
        <f t="shared" si="237"/>
        <v>0</v>
      </c>
      <c r="AI1405" s="131">
        <f>Table5[[#This Row],[Column17]]-Table5[[#This Row],[Column20]]</f>
        <v>0</v>
      </c>
      <c r="AJ1405" s="131">
        <f t="shared" si="238"/>
        <v>0</v>
      </c>
      <c r="AK1405" s="131">
        <f t="shared" si="242"/>
        <v>0</v>
      </c>
      <c r="AL1405" s="131">
        <f t="shared" si="239"/>
        <v>0</v>
      </c>
      <c r="AM1405" s="131" t="str">
        <f t="shared" si="240"/>
        <v/>
      </c>
      <c r="AN1405" s="131" t="str">
        <f t="shared" ca="1" si="241"/>
        <v/>
      </c>
    </row>
    <row r="1406" spans="1:40" ht="20.25" customHeight="1" x14ac:dyDescent="0.3">
      <c r="A1406" s="127"/>
      <c r="B1406" s="164"/>
      <c r="C1406" s="139"/>
      <c r="D1406" s="140"/>
      <c r="E1406" s="139"/>
      <c r="F1406" s="139"/>
      <c r="G1406" s="140"/>
      <c r="H1406" s="139"/>
      <c r="I1406" s="129"/>
      <c r="L1406" s="128"/>
      <c r="M1406" s="128"/>
      <c r="N1406" s="128"/>
      <c r="O1406" s="128"/>
      <c r="P1406" s="128"/>
      <c r="Q1406" s="128"/>
      <c r="R1406" s="128"/>
      <c r="S1406" s="128"/>
      <c r="T1406" s="120">
        <f t="shared" si="232"/>
        <v>0</v>
      </c>
      <c r="U1406" s="131"/>
      <c r="V1406" s="131"/>
      <c r="W1406" s="131">
        <f>SUMIFS($F$3:F1406,$D$3:D1406,D1406,$C$3:C1406,"Buy")+SUMIFS($F$3:F1406,$D$3:D1406,D1406,$C$3:C1406,"Coin Deposit",$E$3:E1406,"&lt;&gt;")</f>
        <v>0</v>
      </c>
      <c r="X1406" s="131">
        <f t="shared" si="233"/>
        <v>0</v>
      </c>
      <c r="Y1406" s="131">
        <f>IF($D1406=Y$1,SUMIFS($H$3:$H1406,$G$3:$G1406,Y$1,$C$3:$C1406,"Sell"),0)</f>
        <v>0</v>
      </c>
      <c r="Z1406" s="131">
        <f t="shared" si="234"/>
        <v>0</v>
      </c>
      <c r="AA1406" s="131">
        <f>IF($D1406=AA$1,SUMIFS($H$3:$H1406,$G$3:$G1406,AA$1,$C$3:$C1406,"Sell"),0)</f>
        <v>0</v>
      </c>
      <c r="AB1406" s="131">
        <f t="shared" si="235"/>
        <v>0</v>
      </c>
      <c r="AC1406" s="131">
        <f>SUMIFS('Deductions and Deposits'!$H:$H,'Deductions and Deposits'!$G:$G,D1406,'Deductions and Deposits'!$F:$F,"&lt;="&amp;B1406)+SUMIFS($F$3:F1406,$D$3:D1406,D1406,$C$3:C1406,"Coin Deposit",$E$3:E1406,"")</f>
        <v>0</v>
      </c>
      <c r="AD1406" s="131">
        <f>SUMIFS('Deductions and Deposits'!$D:$D,'Deductions and Deposits'!$C:$C,D1406)+SUMIFS($F:$F,$D:$D,D1406,$C:$C,"Coin Deduction")</f>
        <v>0</v>
      </c>
      <c r="AE1406" s="131">
        <f>Table5[[#This Row],[Column4]]+Table5[[#This Row],[Column14]]+Table5[[#This Row],[Column19]]+Table5[[#This Row],[Column12]]</f>
        <v>0</v>
      </c>
      <c r="AF1406" s="131">
        <f>Table5[[#This Row],[Column5]]+Table5[[#This Row],[Column13]]+Table5[[#This Row],[Column21]]+Table5[[#This Row],[Column18]]</f>
        <v>0</v>
      </c>
      <c r="AG1406" s="131">
        <f t="shared" si="236"/>
        <v>0</v>
      </c>
      <c r="AH1406" s="131">
        <f t="shared" si="237"/>
        <v>0</v>
      </c>
      <c r="AI1406" s="131">
        <f>Table5[[#This Row],[Column17]]-Table5[[#This Row],[Column20]]</f>
        <v>0</v>
      </c>
      <c r="AJ1406" s="131">
        <f t="shared" si="238"/>
        <v>0</v>
      </c>
      <c r="AK1406" s="131">
        <f t="shared" si="242"/>
        <v>0</v>
      </c>
      <c r="AL1406" s="131">
        <f t="shared" si="239"/>
        <v>0</v>
      </c>
      <c r="AM1406" s="131" t="str">
        <f t="shared" si="240"/>
        <v/>
      </c>
      <c r="AN1406" s="131" t="str">
        <f t="shared" ca="1" si="241"/>
        <v/>
      </c>
    </row>
    <row r="1407" spans="1:40" ht="20.25" customHeight="1" x14ac:dyDescent="0.3">
      <c r="A1407" s="127"/>
      <c r="B1407" s="164"/>
      <c r="C1407" s="139"/>
      <c r="D1407" s="140"/>
      <c r="E1407" s="139"/>
      <c r="F1407" s="139"/>
      <c r="G1407" s="140"/>
      <c r="H1407" s="139"/>
      <c r="I1407" s="129"/>
      <c r="L1407" s="128"/>
      <c r="M1407" s="128"/>
      <c r="N1407" s="128"/>
      <c r="O1407" s="128"/>
      <c r="P1407" s="128"/>
      <c r="Q1407" s="128"/>
      <c r="R1407" s="128"/>
      <c r="S1407" s="128"/>
      <c r="T1407" s="120">
        <f t="shared" si="232"/>
        <v>0</v>
      </c>
      <c r="U1407" s="131"/>
      <c r="V1407" s="131"/>
      <c r="W1407" s="131">
        <f>SUMIFS($F$3:F1407,$D$3:D1407,D1407,$C$3:C1407,"Buy")+SUMIFS($F$3:F1407,$D$3:D1407,D1407,$C$3:C1407,"Coin Deposit",$E$3:E1407,"&lt;&gt;")</f>
        <v>0</v>
      </c>
      <c r="X1407" s="131">
        <f t="shared" si="233"/>
        <v>0</v>
      </c>
      <c r="Y1407" s="131">
        <f>IF($D1407=Y$1,SUMIFS($H$3:$H1407,$G$3:$G1407,Y$1,$C$3:$C1407,"Sell"),0)</f>
        <v>0</v>
      </c>
      <c r="Z1407" s="131">
        <f t="shared" si="234"/>
        <v>0</v>
      </c>
      <c r="AA1407" s="131">
        <f>IF($D1407=AA$1,SUMIFS($H$3:$H1407,$G$3:$G1407,AA$1,$C$3:$C1407,"Sell"),0)</f>
        <v>0</v>
      </c>
      <c r="AB1407" s="131">
        <f t="shared" si="235"/>
        <v>0</v>
      </c>
      <c r="AC1407" s="131">
        <f>SUMIFS('Deductions and Deposits'!$H:$H,'Deductions and Deposits'!$G:$G,D1407,'Deductions and Deposits'!$F:$F,"&lt;="&amp;B1407)+SUMIFS($F$3:F1407,$D$3:D1407,D1407,$C$3:C1407,"Coin Deposit",$E$3:E1407,"")</f>
        <v>0</v>
      </c>
      <c r="AD1407" s="131">
        <f>SUMIFS('Deductions and Deposits'!$D:$D,'Deductions and Deposits'!$C:$C,D1407)+SUMIFS($F:$F,$D:$D,D1407,$C:$C,"Coin Deduction")</f>
        <v>0</v>
      </c>
      <c r="AE1407" s="131">
        <f>Table5[[#This Row],[Column4]]+Table5[[#This Row],[Column14]]+Table5[[#This Row],[Column19]]+Table5[[#This Row],[Column12]]</f>
        <v>0</v>
      </c>
      <c r="AF1407" s="131">
        <f>Table5[[#This Row],[Column5]]+Table5[[#This Row],[Column13]]+Table5[[#This Row],[Column21]]+Table5[[#This Row],[Column18]]</f>
        <v>0</v>
      </c>
      <c r="AG1407" s="131">
        <f t="shared" si="236"/>
        <v>0</v>
      </c>
      <c r="AH1407" s="131">
        <f t="shared" si="237"/>
        <v>0</v>
      </c>
      <c r="AI1407" s="131">
        <f>Table5[[#This Row],[Column17]]-Table5[[#This Row],[Column20]]</f>
        <v>0</v>
      </c>
      <c r="AJ1407" s="131">
        <f t="shared" si="238"/>
        <v>0</v>
      </c>
      <c r="AK1407" s="131">
        <f t="shared" si="242"/>
        <v>0</v>
      </c>
      <c r="AL1407" s="131">
        <f t="shared" si="239"/>
        <v>0</v>
      </c>
      <c r="AM1407" s="131" t="str">
        <f t="shared" si="240"/>
        <v/>
      </c>
      <c r="AN1407" s="131" t="str">
        <f t="shared" ca="1" si="241"/>
        <v/>
      </c>
    </row>
    <row r="1408" spans="1:40" ht="20.25" customHeight="1" x14ac:dyDescent="0.3">
      <c r="A1408" s="127"/>
      <c r="B1408" s="164"/>
      <c r="C1408" s="139"/>
      <c r="D1408" s="140"/>
      <c r="E1408" s="139"/>
      <c r="F1408" s="139"/>
      <c r="G1408" s="140"/>
      <c r="H1408" s="139"/>
      <c r="I1408" s="129"/>
      <c r="L1408" s="128"/>
      <c r="M1408" s="128"/>
      <c r="N1408" s="128"/>
      <c r="O1408" s="128"/>
      <c r="P1408" s="128"/>
      <c r="Q1408" s="128"/>
      <c r="R1408" s="128"/>
      <c r="S1408" s="128"/>
      <c r="T1408" s="120">
        <f t="shared" si="232"/>
        <v>0</v>
      </c>
      <c r="U1408" s="131"/>
      <c r="V1408" s="131"/>
      <c r="W1408" s="131">
        <f>SUMIFS($F$3:F1408,$D$3:D1408,D1408,$C$3:C1408,"Buy")+SUMIFS($F$3:F1408,$D$3:D1408,D1408,$C$3:C1408,"Coin Deposit",$E$3:E1408,"&lt;&gt;")</f>
        <v>0</v>
      </c>
      <c r="X1408" s="131">
        <f t="shared" si="233"/>
        <v>0</v>
      </c>
      <c r="Y1408" s="131">
        <f>IF($D1408=Y$1,SUMIFS($H$3:$H1408,$G$3:$G1408,Y$1,$C$3:$C1408,"Sell"),0)</f>
        <v>0</v>
      </c>
      <c r="Z1408" s="131">
        <f t="shared" si="234"/>
        <v>0</v>
      </c>
      <c r="AA1408" s="131">
        <f>IF($D1408=AA$1,SUMIFS($H$3:$H1408,$G$3:$G1408,AA$1,$C$3:$C1408,"Sell"),0)</f>
        <v>0</v>
      </c>
      <c r="AB1408" s="131">
        <f t="shared" si="235"/>
        <v>0</v>
      </c>
      <c r="AC1408" s="131">
        <f>SUMIFS('Deductions and Deposits'!$H:$H,'Deductions and Deposits'!$G:$G,D1408,'Deductions and Deposits'!$F:$F,"&lt;="&amp;B1408)+SUMIFS($F$3:F1408,$D$3:D1408,D1408,$C$3:C1408,"Coin Deposit",$E$3:E1408,"")</f>
        <v>0</v>
      </c>
      <c r="AD1408" s="131">
        <f>SUMIFS('Deductions and Deposits'!$D:$D,'Deductions and Deposits'!$C:$C,D1408)+SUMIFS($F:$F,$D:$D,D1408,$C:$C,"Coin Deduction")</f>
        <v>0</v>
      </c>
      <c r="AE1408" s="131">
        <f>Table5[[#This Row],[Column4]]+Table5[[#This Row],[Column14]]+Table5[[#This Row],[Column19]]+Table5[[#This Row],[Column12]]</f>
        <v>0</v>
      </c>
      <c r="AF1408" s="131">
        <f>Table5[[#This Row],[Column5]]+Table5[[#This Row],[Column13]]+Table5[[#This Row],[Column21]]+Table5[[#This Row],[Column18]]</f>
        <v>0</v>
      </c>
      <c r="AG1408" s="131">
        <f t="shared" si="236"/>
        <v>0</v>
      </c>
      <c r="AH1408" s="131">
        <f t="shared" si="237"/>
        <v>0</v>
      </c>
      <c r="AI1408" s="131">
        <f>Table5[[#This Row],[Column17]]-Table5[[#This Row],[Column20]]</f>
        <v>0</v>
      </c>
      <c r="AJ1408" s="131">
        <f t="shared" si="238"/>
        <v>0</v>
      </c>
      <c r="AK1408" s="131">
        <f t="shared" si="242"/>
        <v>0</v>
      </c>
      <c r="AL1408" s="131">
        <f t="shared" si="239"/>
        <v>0</v>
      </c>
      <c r="AM1408" s="131" t="str">
        <f t="shared" si="240"/>
        <v/>
      </c>
      <c r="AN1408" s="131" t="str">
        <f t="shared" ca="1" si="241"/>
        <v/>
      </c>
    </row>
    <row r="1409" spans="1:40" ht="20.25" customHeight="1" x14ac:dyDescent="0.3">
      <c r="A1409" s="127"/>
      <c r="B1409" s="164"/>
      <c r="C1409" s="139"/>
      <c r="D1409" s="140"/>
      <c r="E1409" s="139"/>
      <c r="F1409" s="139"/>
      <c r="G1409" s="140"/>
      <c r="H1409" s="139"/>
      <c r="I1409" s="129"/>
      <c r="L1409" s="128"/>
      <c r="M1409" s="128"/>
      <c r="N1409" s="128"/>
      <c r="O1409" s="128"/>
      <c r="P1409" s="128"/>
      <c r="Q1409" s="128"/>
      <c r="R1409" s="128"/>
      <c r="S1409" s="128"/>
      <c r="T1409" s="120">
        <f t="shared" si="232"/>
        <v>0</v>
      </c>
      <c r="U1409" s="131"/>
      <c r="V1409" s="131"/>
      <c r="W1409" s="131">
        <f>SUMIFS($F$3:F1409,$D$3:D1409,D1409,$C$3:C1409,"Buy")+SUMIFS($F$3:F1409,$D$3:D1409,D1409,$C$3:C1409,"Coin Deposit",$E$3:E1409,"&lt;&gt;")</f>
        <v>0</v>
      </c>
      <c r="X1409" s="131">
        <f t="shared" si="233"/>
        <v>0</v>
      </c>
      <c r="Y1409" s="131">
        <f>IF($D1409=Y$1,SUMIFS($H$3:$H1409,$G$3:$G1409,Y$1,$C$3:$C1409,"Sell"),0)</f>
        <v>0</v>
      </c>
      <c r="Z1409" s="131">
        <f t="shared" si="234"/>
        <v>0</v>
      </c>
      <c r="AA1409" s="131">
        <f>IF($D1409=AA$1,SUMIFS($H$3:$H1409,$G$3:$G1409,AA$1,$C$3:$C1409,"Sell"),0)</f>
        <v>0</v>
      </c>
      <c r="AB1409" s="131">
        <f t="shared" si="235"/>
        <v>0</v>
      </c>
      <c r="AC1409" s="131">
        <f>SUMIFS('Deductions and Deposits'!$H:$H,'Deductions and Deposits'!$G:$G,D1409,'Deductions and Deposits'!$F:$F,"&lt;="&amp;B1409)+SUMIFS($F$3:F1409,$D$3:D1409,D1409,$C$3:C1409,"Coin Deposit",$E$3:E1409,"")</f>
        <v>0</v>
      </c>
      <c r="AD1409" s="131">
        <f>SUMIFS('Deductions and Deposits'!$D:$D,'Deductions and Deposits'!$C:$C,D1409)+SUMIFS($F:$F,$D:$D,D1409,$C:$C,"Coin Deduction")</f>
        <v>0</v>
      </c>
      <c r="AE1409" s="131">
        <f>Table5[[#This Row],[Column4]]+Table5[[#This Row],[Column14]]+Table5[[#This Row],[Column19]]+Table5[[#This Row],[Column12]]</f>
        <v>0</v>
      </c>
      <c r="AF1409" s="131">
        <f>Table5[[#This Row],[Column5]]+Table5[[#This Row],[Column13]]+Table5[[#This Row],[Column21]]+Table5[[#This Row],[Column18]]</f>
        <v>0</v>
      </c>
      <c r="AG1409" s="131">
        <f t="shared" si="236"/>
        <v>0</v>
      </c>
      <c r="AH1409" s="131">
        <f t="shared" si="237"/>
        <v>0</v>
      </c>
      <c r="AI1409" s="131">
        <f>Table5[[#This Row],[Column17]]-Table5[[#This Row],[Column20]]</f>
        <v>0</v>
      </c>
      <c r="AJ1409" s="131">
        <f t="shared" si="238"/>
        <v>0</v>
      </c>
      <c r="AK1409" s="131">
        <f t="shared" si="242"/>
        <v>0</v>
      </c>
      <c r="AL1409" s="131">
        <f t="shared" si="239"/>
        <v>0</v>
      </c>
      <c r="AM1409" s="131" t="str">
        <f t="shared" si="240"/>
        <v/>
      </c>
      <c r="AN1409" s="131" t="str">
        <f t="shared" ca="1" si="241"/>
        <v/>
      </c>
    </row>
    <row r="1410" spans="1:40" ht="20.25" customHeight="1" x14ac:dyDescent="0.3">
      <c r="A1410" s="127"/>
      <c r="B1410" s="164"/>
      <c r="C1410" s="139"/>
      <c r="D1410" s="140"/>
      <c r="E1410" s="139"/>
      <c r="F1410" s="139"/>
      <c r="G1410" s="140"/>
      <c r="H1410" s="139"/>
      <c r="I1410" s="129"/>
      <c r="L1410" s="128"/>
      <c r="M1410" s="128"/>
      <c r="N1410" s="128"/>
      <c r="O1410" s="128"/>
      <c r="P1410" s="128"/>
      <c r="Q1410" s="128"/>
      <c r="R1410" s="128"/>
      <c r="S1410" s="128"/>
      <c r="T1410" s="120">
        <f t="shared" si="232"/>
        <v>0</v>
      </c>
      <c r="U1410" s="131"/>
      <c r="V1410" s="131"/>
      <c r="W1410" s="131">
        <f>SUMIFS($F$3:F1410,$D$3:D1410,D1410,$C$3:C1410,"Buy")+SUMIFS($F$3:F1410,$D$3:D1410,D1410,$C$3:C1410,"Coin Deposit",$E$3:E1410,"&lt;&gt;")</f>
        <v>0</v>
      </c>
      <c r="X1410" s="131">
        <f t="shared" si="233"/>
        <v>0</v>
      </c>
      <c r="Y1410" s="131">
        <f>IF($D1410=Y$1,SUMIFS($H$3:$H1410,$G$3:$G1410,Y$1,$C$3:$C1410,"Sell"),0)</f>
        <v>0</v>
      </c>
      <c r="Z1410" s="131">
        <f t="shared" si="234"/>
        <v>0</v>
      </c>
      <c r="AA1410" s="131">
        <f>IF($D1410=AA$1,SUMIFS($H$3:$H1410,$G$3:$G1410,AA$1,$C$3:$C1410,"Sell"),0)</f>
        <v>0</v>
      </c>
      <c r="AB1410" s="131">
        <f t="shared" si="235"/>
        <v>0</v>
      </c>
      <c r="AC1410" s="131">
        <f>SUMIFS('Deductions and Deposits'!$H:$H,'Deductions and Deposits'!$G:$G,D1410,'Deductions and Deposits'!$F:$F,"&lt;="&amp;B1410)+SUMIFS($F$3:F1410,$D$3:D1410,D1410,$C$3:C1410,"Coin Deposit",$E$3:E1410,"")</f>
        <v>0</v>
      </c>
      <c r="AD1410" s="131">
        <f>SUMIFS('Deductions and Deposits'!$D:$D,'Deductions and Deposits'!$C:$C,D1410)+SUMIFS($F:$F,$D:$D,D1410,$C:$C,"Coin Deduction")</f>
        <v>0</v>
      </c>
      <c r="AE1410" s="131">
        <f>Table5[[#This Row],[Column4]]+Table5[[#This Row],[Column14]]+Table5[[#This Row],[Column19]]+Table5[[#This Row],[Column12]]</f>
        <v>0</v>
      </c>
      <c r="AF1410" s="131">
        <f>Table5[[#This Row],[Column5]]+Table5[[#This Row],[Column13]]+Table5[[#This Row],[Column21]]+Table5[[#This Row],[Column18]]</f>
        <v>0</v>
      </c>
      <c r="AG1410" s="131">
        <f t="shared" si="236"/>
        <v>0</v>
      </c>
      <c r="AH1410" s="131">
        <f t="shared" si="237"/>
        <v>0</v>
      </c>
      <c r="AI1410" s="131">
        <f>Table5[[#This Row],[Column17]]-Table5[[#This Row],[Column20]]</f>
        <v>0</v>
      </c>
      <c r="AJ1410" s="131">
        <f t="shared" si="238"/>
        <v>0</v>
      </c>
      <c r="AK1410" s="131">
        <f t="shared" si="242"/>
        <v>0</v>
      </c>
      <c r="AL1410" s="131">
        <f t="shared" si="239"/>
        <v>0</v>
      </c>
      <c r="AM1410" s="131" t="str">
        <f t="shared" si="240"/>
        <v/>
      </c>
      <c r="AN1410" s="131" t="str">
        <f t="shared" ca="1" si="241"/>
        <v/>
      </c>
    </row>
    <row r="1411" spans="1:40" ht="20.25" customHeight="1" x14ac:dyDescent="0.3">
      <c r="A1411" s="127"/>
      <c r="B1411" s="164"/>
      <c r="C1411" s="139"/>
      <c r="D1411" s="140"/>
      <c r="E1411" s="139"/>
      <c r="F1411" s="139"/>
      <c r="G1411" s="140"/>
      <c r="H1411" s="139"/>
      <c r="I1411" s="129"/>
      <c r="L1411" s="128"/>
      <c r="M1411" s="128"/>
      <c r="N1411" s="128"/>
      <c r="O1411" s="128"/>
      <c r="P1411" s="128"/>
      <c r="Q1411" s="128"/>
      <c r="R1411" s="128"/>
      <c r="S1411" s="128"/>
      <c r="T1411" s="120">
        <f t="shared" ref="T1411:T1474" si="243">IF(E1411&lt;&gt;"",E1411,0)</f>
        <v>0</v>
      </c>
      <c r="U1411" s="131"/>
      <c r="V1411" s="131"/>
      <c r="W1411" s="131">
        <f>SUMIFS($F$3:F1411,$D$3:D1411,D1411,$C$3:C1411,"Buy")+SUMIFS($F$3:F1411,$D$3:D1411,D1411,$C$3:C1411,"Coin Deposit",$E$3:E1411,"&lt;&gt;")</f>
        <v>0</v>
      </c>
      <c r="X1411" s="131">
        <f t="shared" ref="X1411:X1474" si="244">IF(OR(C1411="buy",AND(C1411="Coin Deposit",E1411&lt;&gt;"")),SUMIFS($F:$F,$D:$D,D1411,$C:$C,"sell"),0)</f>
        <v>0</v>
      </c>
      <c r="Y1411" s="131">
        <f>IF($D1411=Y$1,SUMIFS($H$3:$H1411,$G$3:$G1411,Y$1,$C$3:$C1411,"Sell"),0)</f>
        <v>0</v>
      </c>
      <c r="Z1411" s="131">
        <f t="shared" ref="Z1411:Z1474" si="245">IF($D1411=Z$1,SUMIFS($H:$H,$G:$G,Z$1,$C:$C,"Buy")+SUMIFS($H:$H,$G:$G,Z$1,$C:$C,"Coin Deposit",$E:$E,"&lt;&gt;"),0)</f>
        <v>0</v>
      </c>
      <c r="AA1411" s="131">
        <f>IF($D1411=AA$1,SUMIFS($H$3:$H1411,$G$3:$G1411,AA$1,$C$3:$C1411,"Sell"),0)</f>
        <v>0</v>
      </c>
      <c r="AB1411" s="131">
        <f t="shared" ref="AB1411:AB1474" si="246">IF($D1411=AB$1,SUMIFS($H:$H,$G:$G,AB$1,$C:$C,"Buy")+SUMIFS($H:$H,$G:$G,AB$1,$C:$C,"Coin Deposit",$E:$E,"&lt;&gt;"),0)</f>
        <v>0</v>
      </c>
      <c r="AC1411" s="131">
        <f>SUMIFS('Deductions and Deposits'!$H:$H,'Deductions and Deposits'!$G:$G,D1411,'Deductions and Deposits'!$F:$F,"&lt;="&amp;B1411)+SUMIFS($F$3:F1411,$D$3:D1411,D1411,$C$3:C1411,"Coin Deposit",$E$3:E1411,"")</f>
        <v>0</v>
      </c>
      <c r="AD1411" s="131">
        <f>SUMIFS('Deductions and Deposits'!$D:$D,'Deductions and Deposits'!$C:$C,D1411)+SUMIFS($F:$F,$D:$D,D1411,$C:$C,"Coin Deduction")</f>
        <v>0</v>
      </c>
      <c r="AE1411" s="131">
        <f>Table5[[#This Row],[Column4]]+Table5[[#This Row],[Column14]]+Table5[[#This Row],[Column19]]+Table5[[#This Row],[Column12]]</f>
        <v>0</v>
      </c>
      <c r="AF1411" s="131">
        <f>Table5[[#This Row],[Column5]]+Table5[[#This Row],[Column13]]+Table5[[#This Row],[Column21]]+Table5[[#This Row],[Column18]]</f>
        <v>0</v>
      </c>
      <c r="AG1411" s="131">
        <f t="shared" ref="AG1411:AG1474" si="247">IF(AND((AC1411+Y1411+AA1411)&gt;AF1411,OR(C1411="buy",AND(C1411="Coin Deposit",E1411&lt;&gt;""))),(AC1411+Y1411+AA1411)-AF1411,0)</f>
        <v>0</v>
      </c>
      <c r="AH1411" s="131">
        <f t="shared" ref="AH1411:AH1474" si="248">IF(AND(AE1411&gt;AF1411,OR(C1411="buy",AND(C1411="Coin Deposit",E1411&lt;&gt;""))),AE1411-AF1411,0)</f>
        <v>0</v>
      </c>
      <c r="AI1411" s="131">
        <f>Table5[[#This Row],[Column17]]-Table5[[#This Row],[Column20]]</f>
        <v>0</v>
      </c>
      <c r="AJ1411" s="131">
        <f t="shared" ref="AJ1411:AJ1474" si="249">IF(AI1411&gt;F1411,F1411,AI1411)</f>
        <v>0</v>
      </c>
      <c r="AK1411" s="131">
        <f t="shared" si="242"/>
        <v>0</v>
      </c>
      <c r="AL1411" s="131">
        <f t="shared" ref="AL1411:AL1474" si="250">IFERROR(SUMIFS($AK:$AK,$D:$D,D1411)/SUMIFS($AJ:$AJ,$D:$D,D1411),0)</f>
        <v>0</v>
      </c>
      <c r="AM1411" s="131" t="str">
        <f t="shared" ref="AM1411:AM1474" si="251">C1411&amp;D1411</f>
        <v/>
      </c>
      <c r="AN1411" s="131" t="str">
        <f t="shared" ref="AN1411:AN1474" ca="1" si="252">OFFSET(AM1411,COUNTA($AM:$AM)-ROW()-(ROW()-ROW($AN$2)-1),)</f>
        <v/>
      </c>
    </row>
    <row r="1412" spans="1:40" ht="20.25" customHeight="1" x14ac:dyDescent="0.3">
      <c r="A1412" s="127"/>
      <c r="B1412" s="164"/>
      <c r="C1412" s="139"/>
      <c r="D1412" s="140"/>
      <c r="E1412" s="139"/>
      <c r="F1412" s="139"/>
      <c r="G1412" s="140"/>
      <c r="H1412" s="139"/>
      <c r="I1412" s="129"/>
      <c r="L1412" s="128"/>
      <c r="M1412" s="128"/>
      <c r="N1412" s="128"/>
      <c r="O1412" s="128"/>
      <c r="P1412" s="128"/>
      <c r="Q1412" s="128"/>
      <c r="R1412" s="128"/>
      <c r="S1412" s="128"/>
      <c r="T1412" s="120">
        <f t="shared" si="243"/>
        <v>0</v>
      </c>
      <c r="U1412" s="131"/>
      <c r="V1412" s="131"/>
      <c r="W1412" s="131">
        <f>SUMIFS($F$3:F1412,$D$3:D1412,D1412,$C$3:C1412,"Buy")+SUMIFS($F$3:F1412,$D$3:D1412,D1412,$C$3:C1412,"Coin Deposit",$E$3:E1412,"&lt;&gt;")</f>
        <v>0</v>
      </c>
      <c r="X1412" s="131">
        <f t="shared" si="244"/>
        <v>0</v>
      </c>
      <c r="Y1412" s="131">
        <f>IF($D1412=Y$1,SUMIFS($H$3:$H1412,$G$3:$G1412,Y$1,$C$3:$C1412,"Sell"),0)</f>
        <v>0</v>
      </c>
      <c r="Z1412" s="131">
        <f t="shared" si="245"/>
        <v>0</v>
      </c>
      <c r="AA1412" s="131">
        <f>IF($D1412=AA$1,SUMIFS($H$3:$H1412,$G$3:$G1412,AA$1,$C$3:$C1412,"Sell"),0)</f>
        <v>0</v>
      </c>
      <c r="AB1412" s="131">
        <f t="shared" si="246"/>
        <v>0</v>
      </c>
      <c r="AC1412" s="131">
        <f>SUMIFS('Deductions and Deposits'!$H:$H,'Deductions and Deposits'!$G:$G,D1412,'Deductions and Deposits'!$F:$F,"&lt;="&amp;B1412)+SUMIFS($F$3:F1412,$D$3:D1412,D1412,$C$3:C1412,"Coin Deposit",$E$3:E1412,"")</f>
        <v>0</v>
      </c>
      <c r="AD1412" s="131">
        <f>SUMIFS('Deductions and Deposits'!$D:$D,'Deductions and Deposits'!$C:$C,D1412)+SUMIFS($F:$F,$D:$D,D1412,$C:$C,"Coin Deduction")</f>
        <v>0</v>
      </c>
      <c r="AE1412" s="131">
        <f>Table5[[#This Row],[Column4]]+Table5[[#This Row],[Column14]]+Table5[[#This Row],[Column19]]+Table5[[#This Row],[Column12]]</f>
        <v>0</v>
      </c>
      <c r="AF1412" s="131">
        <f>Table5[[#This Row],[Column5]]+Table5[[#This Row],[Column13]]+Table5[[#This Row],[Column21]]+Table5[[#This Row],[Column18]]</f>
        <v>0</v>
      </c>
      <c r="AG1412" s="131">
        <f t="shared" si="247"/>
        <v>0</v>
      </c>
      <c r="AH1412" s="131">
        <f t="shared" si="248"/>
        <v>0</v>
      </c>
      <c r="AI1412" s="131">
        <f>Table5[[#This Row],[Column17]]-Table5[[#This Row],[Column20]]</f>
        <v>0</v>
      </c>
      <c r="AJ1412" s="131">
        <f t="shared" si="249"/>
        <v>0</v>
      </c>
      <c r="AK1412" s="131">
        <f t="shared" si="242"/>
        <v>0</v>
      </c>
      <c r="AL1412" s="131">
        <f t="shared" si="250"/>
        <v>0</v>
      </c>
      <c r="AM1412" s="131" t="str">
        <f t="shared" si="251"/>
        <v/>
      </c>
      <c r="AN1412" s="131" t="str">
        <f t="shared" ca="1" si="252"/>
        <v/>
      </c>
    </row>
    <row r="1413" spans="1:40" ht="20.25" customHeight="1" x14ac:dyDescent="0.3">
      <c r="A1413" s="127"/>
      <c r="B1413" s="164"/>
      <c r="C1413" s="139"/>
      <c r="D1413" s="140"/>
      <c r="E1413" s="139"/>
      <c r="F1413" s="139"/>
      <c r="G1413" s="140"/>
      <c r="H1413" s="139"/>
      <c r="I1413" s="129"/>
      <c r="L1413" s="128"/>
      <c r="M1413" s="128"/>
      <c r="N1413" s="128"/>
      <c r="O1413" s="128"/>
      <c r="P1413" s="128"/>
      <c r="Q1413" s="128"/>
      <c r="R1413" s="128"/>
      <c r="S1413" s="128"/>
      <c r="T1413" s="120">
        <f t="shared" si="243"/>
        <v>0</v>
      </c>
      <c r="U1413" s="131"/>
      <c r="V1413" s="131"/>
      <c r="W1413" s="131">
        <f>SUMIFS($F$3:F1413,$D$3:D1413,D1413,$C$3:C1413,"Buy")+SUMIFS($F$3:F1413,$D$3:D1413,D1413,$C$3:C1413,"Coin Deposit",$E$3:E1413,"&lt;&gt;")</f>
        <v>0</v>
      </c>
      <c r="X1413" s="131">
        <f t="shared" si="244"/>
        <v>0</v>
      </c>
      <c r="Y1413" s="131">
        <f>IF($D1413=Y$1,SUMIFS($H$3:$H1413,$G$3:$G1413,Y$1,$C$3:$C1413,"Sell"),0)</f>
        <v>0</v>
      </c>
      <c r="Z1413" s="131">
        <f t="shared" si="245"/>
        <v>0</v>
      </c>
      <c r="AA1413" s="131">
        <f>IF($D1413=AA$1,SUMIFS($H$3:$H1413,$G$3:$G1413,AA$1,$C$3:$C1413,"Sell"),0)</f>
        <v>0</v>
      </c>
      <c r="AB1413" s="131">
        <f t="shared" si="246"/>
        <v>0</v>
      </c>
      <c r="AC1413" s="131">
        <f>SUMIFS('Deductions and Deposits'!$H:$H,'Deductions and Deposits'!$G:$G,D1413,'Deductions and Deposits'!$F:$F,"&lt;="&amp;B1413)+SUMIFS($F$3:F1413,$D$3:D1413,D1413,$C$3:C1413,"Coin Deposit",$E$3:E1413,"")</f>
        <v>0</v>
      </c>
      <c r="AD1413" s="131">
        <f>SUMIFS('Deductions and Deposits'!$D:$D,'Deductions and Deposits'!$C:$C,D1413)+SUMIFS($F:$F,$D:$D,D1413,$C:$C,"Coin Deduction")</f>
        <v>0</v>
      </c>
      <c r="AE1413" s="131">
        <f>Table5[[#This Row],[Column4]]+Table5[[#This Row],[Column14]]+Table5[[#This Row],[Column19]]+Table5[[#This Row],[Column12]]</f>
        <v>0</v>
      </c>
      <c r="AF1413" s="131">
        <f>Table5[[#This Row],[Column5]]+Table5[[#This Row],[Column13]]+Table5[[#This Row],[Column21]]+Table5[[#This Row],[Column18]]</f>
        <v>0</v>
      </c>
      <c r="AG1413" s="131">
        <f t="shared" si="247"/>
        <v>0</v>
      </c>
      <c r="AH1413" s="131">
        <f t="shared" si="248"/>
        <v>0</v>
      </c>
      <c r="AI1413" s="131">
        <f>Table5[[#This Row],[Column17]]-Table5[[#This Row],[Column20]]</f>
        <v>0</v>
      </c>
      <c r="AJ1413" s="131">
        <f t="shared" si="249"/>
        <v>0</v>
      </c>
      <c r="AK1413" s="131">
        <f t="shared" si="242"/>
        <v>0</v>
      </c>
      <c r="AL1413" s="131">
        <f t="shared" si="250"/>
        <v>0</v>
      </c>
      <c r="AM1413" s="131" t="str">
        <f t="shared" si="251"/>
        <v/>
      </c>
      <c r="AN1413" s="131" t="str">
        <f t="shared" ca="1" si="252"/>
        <v/>
      </c>
    </row>
    <row r="1414" spans="1:40" ht="20.25" customHeight="1" x14ac:dyDescent="0.3">
      <c r="A1414" s="127"/>
      <c r="B1414" s="164"/>
      <c r="C1414" s="139"/>
      <c r="D1414" s="140"/>
      <c r="E1414" s="139"/>
      <c r="F1414" s="139"/>
      <c r="G1414" s="140"/>
      <c r="H1414" s="139"/>
      <c r="I1414" s="129"/>
      <c r="L1414" s="128"/>
      <c r="M1414" s="128"/>
      <c r="N1414" s="128"/>
      <c r="O1414" s="128"/>
      <c r="P1414" s="128"/>
      <c r="Q1414" s="128"/>
      <c r="R1414" s="128"/>
      <c r="S1414" s="128"/>
      <c r="T1414" s="120">
        <f t="shared" si="243"/>
        <v>0</v>
      </c>
      <c r="U1414" s="131"/>
      <c r="V1414" s="131"/>
      <c r="W1414" s="131">
        <f>SUMIFS($F$3:F1414,$D$3:D1414,D1414,$C$3:C1414,"Buy")+SUMIFS($F$3:F1414,$D$3:D1414,D1414,$C$3:C1414,"Coin Deposit",$E$3:E1414,"&lt;&gt;")</f>
        <v>0</v>
      </c>
      <c r="X1414" s="131">
        <f t="shared" si="244"/>
        <v>0</v>
      </c>
      <c r="Y1414" s="131">
        <f>IF($D1414=Y$1,SUMIFS($H$3:$H1414,$G$3:$G1414,Y$1,$C$3:$C1414,"Sell"),0)</f>
        <v>0</v>
      </c>
      <c r="Z1414" s="131">
        <f t="shared" si="245"/>
        <v>0</v>
      </c>
      <c r="AA1414" s="131">
        <f>IF($D1414=AA$1,SUMIFS($H$3:$H1414,$G$3:$G1414,AA$1,$C$3:$C1414,"Sell"),0)</f>
        <v>0</v>
      </c>
      <c r="AB1414" s="131">
        <f t="shared" si="246"/>
        <v>0</v>
      </c>
      <c r="AC1414" s="131">
        <f>SUMIFS('Deductions and Deposits'!$H:$H,'Deductions and Deposits'!$G:$G,D1414,'Deductions and Deposits'!$F:$F,"&lt;="&amp;B1414)+SUMIFS($F$3:F1414,$D$3:D1414,D1414,$C$3:C1414,"Coin Deposit",$E$3:E1414,"")</f>
        <v>0</v>
      </c>
      <c r="AD1414" s="131">
        <f>SUMIFS('Deductions and Deposits'!$D:$D,'Deductions and Deposits'!$C:$C,D1414)+SUMIFS($F:$F,$D:$D,D1414,$C:$C,"Coin Deduction")</f>
        <v>0</v>
      </c>
      <c r="AE1414" s="131">
        <f>Table5[[#This Row],[Column4]]+Table5[[#This Row],[Column14]]+Table5[[#This Row],[Column19]]+Table5[[#This Row],[Column12]]</f>
        <v>0</v>
      </c>
      <c r="AF1414" s="131">
        <f>Table5[[#This Row],[Column5]]+Table5[[#This Row],[Column13]]+Table5[[#This Row],[Column21]]+Table5[[#This Row],[Column18]]</f>
        <v>0</v>
      </c>
      <c r="AG1414" s="131">
        <f t="shared" si="247"/>
        <v>0</v>
      </c>
      <c r="AH1414" s="131">
        <f t="shared" si="248"/>
        <v>0</v>
      </c>
      <c r="AI1414" s="131">
        <f>Table5[[#This Row],[Column17]]-Table5[[#This Row],[Column20]]</f>
        <v>0</v>
      </c>
      <c r="AJ1414" s="131">
        <f t="shared" si="249"/>
        <v>0</v>
      </c>
      <c r="AK1414" s="131">
        <f t="shared" si="242"/>
        <v>0</v>
      </c>
      <c r="AL1414" s="131">
        <f t="shared" si="250"/>
        <v>0</v>
      </c>
      <c r="AM1414" s="131" t="str">
        <f t="shared" si="251"/>
        <v/>
      </c>
      <c r="AN1414" s="131" t="str">
        <f t="shared" ca="1" si="252"/>
        <v/>
      </c>
    </row>
    <row r="1415" spans="1:40" ht="20.25" customHeight="1" x14ac:dyDescent="0.3">
      <c r="A1415" s="127"/>
      <c r="B1415" s="164"/>
      <c r="C1415" s="139"/>
      <c r="D1415" s="140"/>
      <c r="E1415" s="139"/>
      <c r="F1415" s="139"/>
      <c r="G1415" s="140"/>
      <c r="H1415" s="139"/>
      <c r="I1415" s="129"/>
      <c r="L1415" s="128"/>
      <c r="M1415" s="128"/>
      <c r="N1415" s="128"/>
      <c r="O1415" s="128"/>
      <c r="P1415" s="128"/>
      <c r="Q1415" s="128"/>
      <c r="R1415" s="128"/>
      <c r="S1415" s="128"/>
      <c r="T1415" s="120">
        <f t="shared" si="243"/>
        <v>0</v>
      </c>
      <c r="U1415" s="131"/>
      <c r="V1415" s="131"/>
      <c r="W1415" s="131">
        <f>SUMIFS($F$3:F1415,$D$3:D1415,D1415,$C$3:C1415,"Buy")+SUMIFS($F$3:F1415,$D$3:D1415,D1415,$C$3:C1415,"Coin Deposit",$E$3:E1415,"&lt;&gt;")</f>
        <v>0</v>
      </c>
      <c r="X1415" s="131">
        <f t="shared" si="244"/>
        <v>0</v>
      </c>
      <c r="Y1415" s="131">
        <f>IF($D1415=Y$1,SUMIFS($H$3:$H1415,$G$3:$G1415,Y$1,$C$3:$C1415,"Sell"),0)</f>
        <v>0</v>
      </c>
      <c r="Z1415" s="131">
        <f t="shared" si="245"/>
        <v>0</v>
      </c>
      <c r="AA1415" s="131">
        <f>IF($D1415=AA$1,SUMIFS($H$3:$H1415,$G$3:$G1415,AA$1,$C$3:$C1415,"Sell"),0)</f>
        <v>0</v>
      </c>
      <c r="AB1415" s="131">
        <f t="shared" si="246"/>
        <v>0</v>
      </c>
      <c r="AC1415" s="131">
        <f>SUMIFS('Deductions and Deposits'!$H:$H,'Deductions and Deposits'!$G:$G,D1415,'Deductions and Deposits'!$F:$F,"&lt;="&amp;B1415)+SUMIFS($F$3:F1415,$D$3:D1415,D1415,$C$3:C1415,"Coin Deposit",$E$3:E1415,"")</f>
        <v>0</v>
      </c>
      <c r="AD1415" s="131">
        <f>SUMIFS('Deductions and Deposits'!$D:$D,'Deductions and Deposits'!$C:$C,D1415)+SUMIFS($F:$F,$D:$D,D1415,$C:$C,"Coin Deduction")</f>
        <v>0</v>
      </c>
      <c r="AE1415" s="131">
        <f>Table5[[#This Row],[Column4]]+Table5[[#This Row],[Column14]]+Table5[[#This Row],[Column19]]+Table5[[#This Row],[Column12]]</f>
        <v>0</v>
      </c>
      <c r="AF1415" s="131">
        <f>Table5[[#This Row],[Column5]]+Table5[[#This Row],[Column13]]+Table5[[#This Row],[Column21]]+Table5[[#This Row],[Column18]]</f>
        <v>0</v>
      </c>
      <c r="AG1415" s="131">
        <f t="shared" si="247"/>
        <v>0</v>
      </c>
      <c r="AH1415" s="131">
        <f t="shared" si="248"/>
        <v>0</v>
      </c>
      <c r="AI1415" s="131">
        <f>Table5[[#This Row],[Column17]]-Table5[[#This Row],[Column20]]</f>
        <v>0</v>
      </c>
      <c r="AJ1415" s="131">
        <f t="shared" si="249"/>
        <v>0</v>
      </c>
      <c r="AK1415" s="131">
        <f t="shared" si="242"/>
        <v>0</v>
      </c>
      <c r="AL1415" s="131">
        <f t="shared" si="250"/>
        <v>0</v>
      </c>
      <c r="AM1415" s="131" t="str">
        <f t="shared" si="251"/>
        <v/>
      </c>
      <c r="AN1415" s="131" t="str">
        <f t="shared" ca="1" si="252"/>
        <v/>
      </c>
    </row>
    <row r="1416" spans="1:40" ht="20.25" customHeight="1" x14ac:dyDescent="0.3">
      <c r="A1416" s="127"/>
      <c r="B1416" s="164"/>
      <c r="C1416" s="139"/>
      <c r="D1416" s="140"/>
      <c r="E1416" s="139"/>
      <c r="F1416" s="139"/>
      <c r="G1416" s="140"/>
      <c r="H1416" s="139"/>
      <c r="I1416" s="129"/>
      <c r="L1416" s="128"/>
      <c r="M1416" s="128"/>
      <c r="N1416" s="128"/>
      <c r="O1416" s="128"/>
      <c r="P1416" s="128"/>
      <c r="Q1416" s="128"/>
      <c r="R1416" s="128"/>
      <c r="S1416" s="128"/>
      <c r="T1416" s="120">
        <f t="shared" si="243"/>
        <v>0</v>
      </c>
      <c r="U1416" s="131"/>
      <c r="V1416" s="131"/>
      <c r="W1416" s="131">
        <f>SUMIFS($F$3:F1416,$D$3:D1416,D1416,$C$3:C1416,"Buy")+SUMIFS($F$3:F1416,$D$3:D1416,D1416,$C$3:C1416,"Coin Deposit",$E$3:E1416,"&lt;&gt;")</f>
        <v>0</v>
      </c>
      <c r="X1416" s="131">
        <f t="shared" si="244"/>
        <v>0</v>
      </c>
      <c r="Y1416" s="131">
        <f>IF($D1416=Y$1,SUMIFS($H$3:$H1416,$G$3:$G1416,Y$1,$C$3:$C1416,"Sell"),0)</f>
        <v>0</v>
      </c>
      <c r="Z1416" s="131">
        <f t="shared" si="245"/>
        <v>0</v>
      </c>
      <c r="AA1416" s="131">
        <f>IF($D1416=AA$1,SUMIFS($H$3:$H1416,$G$3:$G1416,AA$1,$C$3:$C1416,"Sell"),0)</f>
        <v>0</v>
      </c>
      <c r="AB1416" s="131">
        <f t="shared" si="246"/>
        <v>0</v>
      </c>
      <c r="AC1416" s="131">
        <f>SUMIFS('Deductions and Deposits'!$H:$H,'Deductions and Deposits'!$G:$G,D1416,'Deductions and Deposits'!$F:$F,"&lt;="&amp;B1416)+SUMIFS($F$3:F1416,$D$3:D1416,D1416,$C$3:C1416,"Coin Deposit",$E$3:E1416,"")</f>
        <v>0</v>
      </c>
      <c r="AD1416" s="131">
        <f>SUMIFS('Deductions and Deposits'!$D:$D,'Deductions and Deposits'!$C:$C,D1416)+SUMIFS($F:$F,$D:$D,D1416,$C:$C,"Coin Deduction")</f>
        <v>0</v>
      </c>
      <c r="AE1416" s="131">
        <f>Table5[[#This Row],[Column4]]+Table5[[#This Row],[Column14]]+Table5[[#This Row],[Column19]]+Table5[[#This Row],[Column12]]</f>
        <v>0</v>
      </c>
      <c r="AF1416" s="131">
        <f>Table5[[#This Row],[Column5]]+Table5[[#This Row],[Column13]]+Table5[[#This Row],[Column21]]+Table5[[#This Row],[Column18]]</f>
        <v>0</v>
      </c>
      <c r="AG1416" s="131">
        <f t="shared" si="247"/>
        <v>0</v>
      </c>
      <c r="AH1416" s="131">
        <f t="shared" si="248"/>
        <v>0</v>
      </c>
      <c r="AI1416" s="131">
        <f>Table5[[#This Row],[Column17]]-Table5[[#This Row],[Column20]]</f>
        <v>0</v>
      </c>
      <c r="AJ1416" s="131">
        <f t="shared" si="249"/>
        <v>0</v>
      </c>
      <c r="AK1416" s="131">
        <f t="shared" si="242"/>
        <v>0</v>
      </c>
      <c r="AL1416" s="131">
        <f t="shared" si="250"/>
        <v>0</v>
      </c>
      <c r="AM1416" s="131" t="str">
        <f t="shared" si="251"/>
        <v/>
      </c>
      <c r="AN1416" s="131" t="str">
        <f t="shared" ca="1" si="252"/>
        <v/>
      </c>
    </row>
    <row r="1417" spans="1:40" ht="20.25" customHeight="1" x14ac:dyDescent="0.3">
      <c r="A1417" s="127"/>
      <c r="B1417" s="164"/>
      <c r="C1417" s="139"/>
      <c r="D1417" s="140"/>
      <c r="E1417" s="139"/>
      <c r="F1417" s="139"/>
      <c r="G1417" s="140"/>
      <c r="H1417" s="139"/>
      <c r="I1417" s="129"/>
      <c r="L1417" s="128"/>
      <c r="M1417" s="128"/>
      <c r="N1417" s="128"/>
      <c r="O1417" s="128"/>
      <c r="P1417" s="128"/>
      <c r="Q1417" s="128"/>
      <c r="R1417" s="128"/>
      <c r="S1417" s="128"/>
      <c r="T1417" s="120">
        <f t="shared" si="243"/>
        <v>0</v>
      </c>
      <c r="U1417" s="131"/>
      <c r="V1417" s="131"/>
      <c r="W1417" s="131">
        <f>SUMIFS($F$3:F1417,$D$3:D1417,D1417,$C$3:C1417,"Buy")+SUMIFS($F$3:F1417,$D$3:D1417,D1417,$C$3:C1417,"Coin Deposit",$E$3:E1417,"&lt;&gt;")</f>
        <v>0</v>
      </c>
      <c r="X1417" s="131">
        <f t="shared" si="244"/>
        <v>0</v>
      </c>
      <c r="Y1417" s="131">
        <f>IF($D1417=Y$1,SUMIFS($H$3:$H1417,$G$3:$G1417,Y$1,$C$3:$C1417,"Sell"),0)</f>
        <v>0</v>
      </c>
      <c r="Z1417" s="131">
        <f t="shared" si="245"/>
        <v>0</v>
      </c>
      <c r="AA1417" s="131">
        <f>IF($D1417=AA$1,SUMIFS($H$3:$H1417,$G$3:$G1417,AA$1,$C$3:$C1417,"Sell"),0)</f>
        <v>0</v>
      </c>
      <c r="AB1417" s="131">
        <f t="shared" si="246"/>
        <v>0</v>
      </c>
      <c r="AC1417" s="131">
        <f>SUMIFS('Deductions and Deposits'!$H:$H,'Deductions and Deposits'!$G:$G,D1417,'Deductions and Deposits'!$F:$F,"&lt;="&amp;B1417)+SUMIFS($F$3:F1417,$D$3:D1417,D1417,$C$3:C1417,"Coin Deposit",$E$3:E1417,"")</f>
        <v>0</v>
      </c>
      <c r="AD1417" s="131">
        <f>SUMIFS('Deductions and Deposits'!$D:$D,'Deductions and Deposits'!$C:$C,D1417)+SUMIFS($F:$F,$D:$D,D1417,$C:$C,"Coin Deduction")</f>
        <v>0</v>
      </c>
      <c r="AE1417" s="131">
        <f>Table5[[#This Row],[Column4]]+Table5[[#This Row],[Column14]]+Table5[[#This Row],[Column19]]+Table5[[#This Row],[Column12]]</f>
        <v>0</v>
      </c>
      <c r="AF1417" s="131">
        <f>Table5[[#This Row],[Column5]]+Table5[[#This Row],[Column13]]+Table5[[#This Row],[Column21]]+Table5[[#This Row],[Column18]]</f>
        <v>0</v>
      </c>
      <c r="AG1417" s="131">
        <f t="shared" si="247"/>
        <v>0</v>
      </c>
      <c r="AH1417" s="131">
        <f t="shared" si="248"/>
        <v>0</v>
      </c>
      <c r="AI1417" s="131">
        <f>Table5[[#This Row],[Column17]]-Table5[[#This Row],[Column20]]</f>
        <v>0</v>
      </c>
      <c r="AJ1417" s="131">
        <f t="shared" si="249"/>
        <v>0</v>
      </c>
      <c r="AK1417" s="131">
        <f t="shared" si="242"/>
        <v>0</v>
      </c>
      <c r="AL1417" s="131">
        <f t="shared" si="250"/>
        <v>0</v>
      </c>
      <c r="AM1417" s="131" t="str">
        <f t="shared" si="251"/>
        <v/>
      </c>
      <c r="AN1417" s="131" t="str">
        <f t="shared" ca="1" si="252"/>
        <v/>
      </c>
    </row>
    <row r="1418" spans="1:40" ht="20.25" customHeight="1" x14ac:dyDescent="0.3">
      <c r="A1418" s="127"/>
      <c r="B1418" s="164"/>
      <c r="C1418" s="139"/>
      <c r="D1418" s="140"/>
      <c r="E1418" s="139"/>
      <c r="F1418" s="139"/>
      <c r="G1418" s="140"/>
      <c r="H1418" s="139"/>
      <c r="I1418" s="129"/>
      <c r="L1418" s="128"/>
      <c r="M1418" s="128"/>
      <c r="N1418" s="128"/>
      <c r="O1418" s="128"/>
      <c r="P1418" s="128"/>
      <c r="Q1418" s="128"/>
      <c r="R1418" s="128"/>
      <c r="S1418" s="128"/>
      <c r="T1418" s="120">
        <f t="shared" si="243"/>
        <v>0</v>
      </c>
      <c r="U1418" s="131"/>
      <c r="V1418" s="131"/>
      <c r="W1418" s="131">
        <f>SUMIFS($F$3:F1418,$D$3:D1418,D1418,$C$3:C1418,"Buy")+SUMIFS($F$3:F1418,$D$3:D1418,D1418,$C$3:C1418,"Coin Deposit",$E$3:E1418,"&lt;&gt;")</f>
        <v>0</v>
      </c>
      <c r="X1418" s="131">
        <f t="shared" si="244"/>
        <v>0</v>
      </c>
      <c r="Y1418" s="131">
        <f>IF($D1418=Y$1,SUMIFS($H$3:$H1418,$G$3:$G1418,Y$1,$C$3:$C1418,"Sell"),0)</f>
        <v>0</v>
      </c>
      <c r="Z1418" s="131">
        <f t="shared" si="245"/>
        <v>0</v>
      </c>
      <c r="AA1418" s="131">
        <f>IF($D1418=AA$1,SUMIFS($H$3:$H1418,$G$3:$G1418,AA$1,$C$3:$C1418,"Sell"),0)</f>
        <v>0</v>
      </c>
      <c r="AB1418" s="131">
        <f t="shared" si="246"/>
        <v>0</v>
      </c>
      <c r="AC1418" s="131">
        <f>SUMIFS('Deductions and Deposits'!$H:$H,'Deductions and Deposits'!$G:$G,D1418,'Deductions and Deposits'!$F:$F,"&lt;="&amp;B1418)+SUMIFS($F$3:F1418,$D$3:D1418,D1418,$C$3:C1418,"Coin Deposit",$E$3:E1418,"")</f>
        <v>0</v>
      </c>
      <c r="AD1418" s="131">
        <f>SUMIFS('Deductions and Deposits'!$D:$D,'Deductions and Deposits'!$C:$C,D1418)+SUMIFS($F:$F,$D:$D,D1418,$C:$C,"Coin Deduction")</f>
        <v>0</v>
      </c>
      <c r="AE1418" s="131">
        <f>Table5[[#This Row],[Column4]]+Table5[[#This Row],[Column14]]+Table5[[#This Row],[Column19]]+Table5[[#This Row],[Column12]]</f>
        <v>0</v>
      </c>
      <c r="AF1418" s="131">
        <f>Table5[[#This Row],[Column5]]+Table5[[#This Row],[Column13]]+Table5[[#This Row],[Column21]]+Table5[[#This Row],[Column18]]</f>
        <v>0</v>
      </c>
      <c r="AG1418" s="131">
        <f t="shared" si="247"/>
        <v>0</v>
      </c>
      <c r="AH1418" s="131">
        <f t="shared" si="248"/>
        <v>0</v>
      </c>
      <c r="AI1418" s="131">
        <f>Table5[[#This Row],[Column17]]-Table5[[#This Row],[Column20]]</f>
        <v>0</v>
      </c>
      <c r="AJ1418" s="131">
        <f t="shared" si="249"/>
        <v>0</v>
      </c>
      <c r="AK1418" s="131">
        <f t="shared" si="242"/>
        <v>0</v>
      </c>
      <c r="AL1418" s="131">
        <f t="shared" si="250"/>
        <v>0</v>
      </c>
      <c r="AM1418" s="131" t="str">
        <f t="shared" si="251"/>
        <v/>
      </c>
      <c r="AN1418" s="131" t="str">
        <f t="shared" ca="1" si="252"/>
        <v/>
      </c>
    </row>
    <row r="1419" spans="1:40" ht="20.25" customHeight="1" x14ac:dyDescent="0.3">
      <c r="A1419" s="127"/>
      <c r="B1419" s="164"/>
      <c r="C1419" s="139"/>
      <c r="D1419" s="140"/>
      <c r="E1419" s="139"/>
      <c r="F1419" s="139"/>
      <c r="G1419" s="140"/>
      <c r="H1419" s="139"/>
      <c r="I1419" s="129"/>
      <c r="L1419" s="128"/>
      <c r="M1419" s="128"/>
      <c r="N1419" s="128"/>
      <c r="O1419" s="128"/>
      <c r="P1419" s="128"/>
      <c r="Q1419" s="128"/>
      <c r="R1419" s="128"/>
      <c r="S1419" s="128"/>
      <c r="T1419" s="120">
        <f t="shared" si="243"/>
        <v>0</v>
      </c>
      <c r="U1419" s="131"/>
      <c r="V1419" s="131"/>
      <c r="W1419" s="131">
        <f>SUMIFS($F$3:F1419,$D$3:D1419,D1419,$C$3:C1419,"Buy")+SUMIFS($F$3:F1419,$D$3:D1419,D1419,$C$3:C1419,"Coin Deposit",$E$3:E1419,"&lt;&gt;")</f>
        <v>0</v>
      </c>
      <c r="X1419" s="131">
        <f t="shared" si="244"/>
        <v>0</v>
      </c>
      <c r="Y1419" s="131">
        <f>IF($D1419=Y$1,SUMIFS($H$3:$H1419,$G$3:$G1419,Y$1,$C$3:$C1419,"Sell"),0)</f>
        <v>0</v>
      </c>
      <c r="Z1419" s="131">
        <f t="shared" si="245"/>
        <v>0</v>
      </c>
      <c r="AA1419" s="131">
        <f>IF($D1419=AA$1,SUMIFS($H$3:$H1419,$G$3:$G1419,AA$1,$C$3:$C1419,"Sell"),0)</f>
        <v>0</v>
      </c>
      <c r="AB1419" s="131">
        <f t="shared" si="246"/>
        <v>0</v>
      </c>
      <c r="AC1419" s="131">
        <f>SUMIFS('Deductions and Deposits'!$H:$H,'Deductions and Deposits'!$G:$G,D1419,'Deductions and Deposits'!$F:$F,"&lt;="&amp;B1419)+SUMIFS($F$3:F1419,$D$3:D1419,D1419,$C$3:C1419,"Coin Deposit",$E$3:E1419,"")</f>
        <v>0</v>
      </c>
      <c r="AD1419" s="131">
        <f>SUMIFS('Deductions and Deposits'!$D:$D,'Deductions and Deposits'!$C:$C,D1419)+SUMIFS($F:$F,$D:$D,D1419,$C:$C,"Coin Deduction")</f>
        <v>0</v>
      </c>
      <c r="AE1419" s="131">
        <f>Table5[[#This Row],[Column4]]+Table5[[#This Row],[Column14]]+Table5[[#This Row],[Column19]]+Table5[[#This Row],[Column12]]</f>
        <v>0</v>
      </c>
      <c r="AF1419" s="131">
        <f>Table5[[#This Row],[Column5]]+Table5[[#This Row],[Column13]]+Table5[[#This Row],[Column21]]+Table5[[#This Row],[Column18]]</f>
        <v>0</v>
      </c>
      <c r="AG1419" s="131">
        <f t="shared" si="247"/>
        <v>0</v>
      </c>
      <c r="AH1419" s="131">
        <f t="shared" si="248"/>
        <v>0</v>
      </c>
      <c r="AI1419" s="131">
        <f>Table5[[#This Row],[Column17]]-Table5[[#This Row],[Column20]]</f>
        <v>0</v>
      </c>
      <c r="AJ1419" s="131">
        <f t="shared" si="249"/>
        <v>0</v>
      </c>
      <c r="AK1419" s="131">
        <f t="shared" si="242"/>
        <v>0</v>
      </c>
      <c r="AL1419" s="131">
        <f t="shared" si="250"/>
        <v>0</v>
      </c>
      <c r="AM1419" s="131" t="str">
        <f t="shared" si="251"/>
        <v/>
      </c>
      <c r="AN1419" s="131" t="str">
        <f t="shared" ca="1" si="252"/>
        <v/>
      </c>
    </row>
    <row r="1420" spans="1:40" ht="20.25" customHeight="1" x14ac:dyDescent="0.3">
      <c r="A1420" s="127"/>
      <c r="B1420" s="164"/>
      <c r="C1420" s="139"/>
      <c r="D1420" s="140"/>
      <c r="E1420" s="139"/>
      <c r="F1420" s="139"/>
      <c r="G1420" s="140"/>
      <c r="H1420" s="139"/>
      <c r="I1420" s="129"/>
      <c r="L1420" s="128"/>
      <c r="M1420" s="128"/>
      <c r="N1420" s="128"/>
      <c r="O1420" s="128"/>
      <c r="P1420" s="128"/>
      <c r="Q1420" s="128"/>
      <c r="R1420" s="128"/>
      <c r="S1420" s="128"/>
      <c r="T1420" s="120">
        <f t="shared" si="243"/>
        <v>0</v>
      </c>
      <c r="U1420" s="131"/>
      <c r="V1420" s="131"/>
      <c r="W1420" s="131">
        <f>SUMIFS($F$3:F1420,$D$3:D1420,D1420,$C$3:C1420,"Buy")+SUMIFS($F$3:F1420,$D$3:D1420,D1420,$C$3:C1420,"Coin Deposit",$E$3:E1420,"&lt;&gt;")</f>
        <v>0</v>
      </c>
      <c r="X1420" s="131">
        <f t="shared" si="244"/>
        <v>0</v>
      </c>
      <c r="Y1420" s="131">
        <f>IF($D1420=Y$1,SUMIFS($H$3:$H1420,$G$3:$G1420,Y$1,$C$3:$C1420,"Sell"),0)</f>
        <v>0</v>
      </c>
      <c r="Z1420" s="131">
        <f t="shared" si="245"/>
        <v>0</v>
      </c>
      <c r="AA1420" s="131">
        <f>IF($D1420=AA$1,SUMIFS($H$3:$H1420,$G$3:$G1420,AA$1,$C$3:$C1420,"Sell"),0)</f>
        <v>0</v>
      </c>
      <c r="AB1420" s="131">
        <f t="shared" si="246"/>
        <v>0</v>
      </c>
      <c r="AC1420" s="131">
        <f>SUMIFS('Deductions and Deposits'!$H:$H,'Deductions and Deposits'!$G:$G,D1420,'Deductions and Deposits'!$F:$F,"&lt;="&amp;B1420)+SUMIFS($F$3:F1420,$D$3:D1420,D1420,$C$3:C1420,"Coin Deposit",$E$3:E1420,"")</f>
        <v>0</v>
      </c>
      <c r="AD1420" s="131">
        <f>SUMIFS('Deductions and Deposits'!$D:$D,'Deductions and Deposits'!$C:$C,D1420)+SUMIFS($F:$F,$D:$D,D1420,$C:$C,"Coin Deduction")</f>
        <v>0</v>
      </c>
      <c r="AE1420" s="131">
        <f>Table5[[#This Row],[Column4]]+Table5[[#This Row],[Column14]]+Table5[[#This Row],[Column19]]+Table5[[#This Row],[Column12]]</f>
        <v>0</v>
      </c>
      <c r="AF1420" s="131">
        <f>Table5[[#This Row],[Column5]]+Table5[[#This Row],[Column13]]+Table5[[#This Row],[Column21]]+Table5[[#This Row],[Column18]]</f>
        <v>0</v>
      </c>
      <c r="AG1420" s="131">
        <f t="shared" si="247"/>
        <v>0</v>
      </c>
      <c r="AH1420" s="131">
        <f t="shared" si="248"/>
        <v>0</v>
      </c>
      <c r="AI1420" s="131">
        <f>Table5[[#This Row],[Column17]]-Table5[[#This Row],[Column20]]</f>
        <v>0</v>
      </c>
      <c r="AJ1420" s="131">
        <f t="shared" si="249"/>
        <v>0</v>
      </c>
      <c r="AK1420" s="131">
        <f t="shared" si="242"/>
        <v>0</v>
      </c>
      <c r="AL1420" s="131">
        <f t="shared" si="250"/>
        <v>0</v>
      </c>
      <c r="AM1420" s="131" t="str">
        <f t="shared" si="251"/>
        <v/>
      </c>
      <c r="AN1420" s="131" t="str">
        <f t="shared" ca="1" si="252"/>
        <v/>
      </c>
    </row>
    <row r="1421" spans="1:40" ht="20.25" customHeight="1" x14ac:dyDescent="0.3">
      <c r="A1421" s="127"/>
      <c r="B1421" s="164"/>
      <c r="C1421" s="139"/>
      <c r="D1421" s="140"/>
      <c r="E1421" s="139"/>
      <c r="F1421" s="139"/>
      <c r="G1421" s="140"/>
      <c r="H1421" s="139"/>
      <c r="I1421" s="129"/>
      <c r="L1421" s="128"/>
      <c r="M1421" s="128"/>
      <c r="N1421" s="128"/>
      <c r="O1421" s="128"/>
      <c r="P1421" s="128"/>
      <c r="Q1421" s="128"/>
      <c r="R1421" s="128"/>
      <c r="S1421" s="128"/>
      <c r="T1421" s="120">
        <f t="shared" si="243"/>
        <v>0</v>
      </c>
      <c r="U1421" s="131"/>
      <c r="V1421" s="131"/>
      <c r="W1421" s="131">
        <f>SUMIFS($F$3:F1421,$D$3:D1421,D1421,$C$3:C1421,"Buy")+SUMIFS($F$3:F1421,$D$3:D1421,D1421,$C$3:C1421,"Coin Deposit",$E$3:E1421,"&lt;&gt;")</f>
        <v>0</v>
      </c>
      <c r="X1421" s="131">
        <f t="shared" si="244"/>
        <v>0</v>
      </c>
      <c r="Y1421" s="131">
        <f>IF($D1421=Y$1,SUMIFS($H$3:$H1421,$G$3:$G1421,Y$1,$C$3:$C1421,"Sell"),0)</f>
        <v>0</v>
      </c>
      <c r="Z1421" s="131">
        <f t="shared" si="245"/>
        <v>0</v>
      </c>
      <c r="AA1421" s="131">
        <f>IF($D1421=AA$1,SUMIFS($H$3:$H1421,$G$3:$G1421,AA$1,$C$3:$C1421,"Sell"),0)</f>
        <v>0</v>
      </c>
      <c r="AB1421" s="131">
        <f t="shared" si="246"/>
        <v>0</v>
      </c>
      <c r="AC1421" s="131">
        <f>SUMIFS('Deductions and Deposits'!$H:$H,'Deductions and Deposits'!$G:$G,D1421,'Deductions and Deposits'!$F:$F,"&lt;="&amp;B1421)+SUMIFS($F$3:F1421,$D$3:D1421,D1421,$C$3:C1421,"Coin Deposit",$E$3:E1421,"")</f>
        <v>0</v>
      </c>
      <c r="AD1421" s="131">
        <f>SUMIFS('Deductions and Deposits'!$D:$D,'Deductions and Deposits'!$C:$C,D1421)+SUMIFS($F:$F,$D:$D,D1421,$C:$C,"Coin Deduction")</f>
        <v>0</v>
      </c>
      <c r="AE1421" s="131">
        <f>Table5[[#This Row],[Column4]]+Table5[[#This Row],[Column14]]+Table5[[#This Row],[Column19]]+Table5[[#This Row],[Column12]]</f>
        <v>0</v>
      </c>
      <c r="AF1421" s="131">
        <f>Table5[[#This Row],[Column5]]+Table5[[#This Row],[Column13]]+Table5[[#This Row],[Column21]]+Table5[[#This Row],[Column18]]</f>
        <v>0</v>
      </c>
      <c r="AG1421" s="131">
        <f t="shared" si="247"/>
        <v>0</v>
      </c>
      <c r="AH1421" s="131">
        <f t="shared" si="248"/>
        <v>0</v>
      </c>
      <c r="AI1421" s="131">
        <f>Table5[[#This Row],[Column17]]-Table5[[#This Row],[Column20]]</f>
        <v>0</v>
      </c>
      <c r="AJ1421" s="131">
        <f t="shared" si="249"/>
        <v>0</v>
      </c>
      <c r="AK1421" s="131">
        <f t="shared" si="242"/>
        <v>0</v>
      </c>
      <c r="AL1421" s="131">
        <f t="shared" si="250"/>
        <v>0</v>
      </c>
      <c r="AM1421" s="131" t="str">
        <f t="shared" si="251"/>
        <v/>
      </c>
      <c r="AN1421" s="131" t="str">
        <f t="shared" ca="1" si="252"/>
        <v/>
      </c>
    </row>
    <row r="1422" spans="1:40" ht="20.25" customHeight="1" x14ac:dyDescent="0.3">
      <c r="A1422" s="127"/>
      <c r="B1422" s="164"/>
      <c r="C1422" s="139"/>
      <c r="D1422" s="140"/>
      <c r="E1422" s="139"/>
      <c r="F1422" s="139"/>
      <c r="G1422" s="140"/>
      <c r="H1422" s="139"/>
      <c r="I1422" s="129"/>
      <c r="L1422" s="128"/>
      <c r="M1422" s="128"/>
      <c r="N1422" s="128"/>
      <c r="O1422" s="128"/>
      <c r="P1422" s="128"/>
      <c r="Q1422" s="128"/>
      <c r="R1422" s="128"/>
      <c r="S1422" s="128"/>
      <c r="T1422" s="120">
        <f t="shared" si="243"/>
        <v>0</v>
      </c>
      <c r="U1422" s="131"/>
      <c r="V1422" s="131"/>
      <c r="W1422" s="131">
        <f>SUMIFS($F$3:F1422,$D$3:D1422,D1422,$C$3:C1422,"Buy")+SUMIFS($F$3:F1422,$D$3:D1422,D1422,$C$3:C1422,"Coin Deposit",$E$3:E1422,"&lt;&gt;")</f>
        <v>0</v>
      </c>
      <c r="X1422" s="131">
        <f t="shared" si="244"/>
        <v>0</v>
      </c>
      <c r="Y1422" s="131">
        <f>IF($D1422=Y$1,SUMIFS($H$3:$H1422,$G$3:$G1422,Y$1,$C$3:$C1422,"Sell"),0)</f>
        <v>0</v>
      </c>
      <c r="Z1422" s="131">
        <f t="shared" si="245"/>
        <v>0</v>
      </c>
      <c r="AA1422" s="131">
        <f>IF($D1422=AA$1,SUMIFS($H$3:$H1422,$G$3:$G1422,AA$1,$C$3:$C1422,"Sell"),0)</f>
        <v>0</v>
      </c>
      <c r="AB1422" s="131">
        <f t="shared" si="246"/>
        <v>0</v>
      </c>
      <c r="AC1422" s="131">
        <f>SUMIFS('Deductions and Deposits'!$H:$H,'Deductions and Deposits'!$G:$G,D1422,'Deductions and Deposits'!$F:$F,"&lt;="&amp;B1422)+SUMIFS($F$3:F1422,$D$3:D1422,D1422,$C$3:C1422,"Coin Deposit",$E$3:E1422,"")</f>
        <v>0</v>
      </c>
      <c r="AD1422" s="131">
        <f>SUMIFS('Deductions and Deposits'!$D:$D,'Deductions and Deposits'!$C:$C,D1422)+SUMIFS($F:$F,$D:$D,D1422,$C:$C,"Coin Deduction")</f>
        <v>0</v>
      </c>
      <c r="AE1422" s="131">
        <f>Table5[[#This Row],[Column4]]+Table5[[#This Row],[Column14]]+Table5[[#This Row],[Column19]]+Table5[[#This Row],[Column12]]</f>
        <v>0</v>
      </c>
      <c r="AF1422" s="131">
        <f>Table5[[#This Row],[Column5]]+Table5[[#This Row],[Column13]]+Table5[[#This Row],[Column21]]+Table5[[#This Row],[Column18]]</f>
        <v>0</v>
      </c>
      <c r="AG1422" s="131">
        <f t="shared" si="247"/>
        <v>0</v>
      </c>
      <c r="AH1422" s="131">
        <f t="shared" si="248"/>
        <v>0</v>
      </c>
      <c r="AI1422" s="131">
        <f>Table5[[#This Row],[Column17]]-Table5[[#This Row],[Column20]]</f>
        <v>0</v>
      </c>
      <c r="AJ1422" s="131">
        <f t="shared" si="249"/>
        <v>0</v>
      </c>
      <c r="AK1422" s="131">
        <f t="shared" si="242"/>
        <v>0</v>
      </c>
      <c r="AL1422" s="131">
        <f t="shared" si="250"/>
        <v>0</v>
      </c>
      <c r="AM1422" s="131" t="str">
        <f t="shared" si="251"/>
        <v/>
      </c>
      <c r="AN1422" s="131" t="str">
        <f t="shared" ca="1" si="252"/>
        <v/>
      </c>
    </row>
    <row r="1423" spans="1:40" ht="20.25" customHeight="1" x14ac:dyDescent="0.3">
      <c r="A1423" s="127"/>
      <c r="B1423" s="164"/>
      <c r="C1423" s="139"/>
      <c r="D1423" s="140"/>
      <c r="E1423" s="139"/>
      <c r="F1423" s="139"/>
      <c r="G1423" s="140"/>
      <c r="H1423" s="139"/>
      <c r="I1423" s="129"/>
      <c r="L1423" s="128"/>
      <c r="M1423" s="128"/>
      <c r="N1423" s="128"/>
      <c r="O1423" s="128"/>
      <c r="P1423" s="128"/>
      <c r="Q1423" s="128"/>
      <c r="R1423" s="128"/>
      <c r="S1423" s="128"/>
      <c r="T1423" s="120">
        <f t="shared" si="243"/>
        <v>0</v>
      </c>
      <c r="U1423" s="131"/>
      <c r="V1423" s="131"/>
      <c r="W1423" s="131">
        <f>SUMIFS($F$3:F1423,$D$3:D1423,D1423,$C$3:C1423,"Buy")+SUMIFS($F$3:F1423,$D$3:D1423,D1423,$C$3:C1423,"Coin Deposit",$E$3:E1423,"&lt;&gt;")</f>
        <v>0</v>
      </c>
      <c r="X1423" s="131">
        <f t="shared" si="244"/>
        <v>0</v>
      </c>
      <c r="Y1423" s="131">
        <f>IF($D1423=Y$1,SUMIFS($H$3:$H1423,$G$3:$G1423,Y$1,$C$3:$C1423,"Sell"),0)</f>
        <v>0</v>
      </c>
      <c r="Z1423" s="131">
        <f t="shared" si="245"/>
        <v>0</v>
      </c>
      <c r="AA1423" s="131">
        <f>IF($D1423=AA$1,SUMIFS($H$3:$H1423,$G$3:$G1423,AA$1,$C$3:$C1423,"Sell"),0)</f>
        <v>0</v>
      </c>
      <c r="AB1423" s="131">
        <f t="shared" si="246"/>
        <v>0</v>
      </c>
      <c r="AC1423" s="131">
        <f>SUMIFS('Deductions and Deposits'!$H:$H,'Deductions and Deposits'!$G:$G,D1423,'Deductions and Deposits'!$F:$F,"&lt;="&amp;B1423)+SUMIFS($F$3:F1423,$D$3:D1423,D1423,$C$3:C1423,"Coin Deposit",$E$3:E1423,"")</f>
        <v>0</v>
      </c>
      <c r="AD1423" s="131">
        <f>SUMIFS('Deductions and Deposits'!$D:$D,'Deductions and Deposits'!$C:$C,D1423)+SUMIFS($F:$F,$D:$D,D1423,$C:$C,"Coin Deduction")</f>
        <v>0</v>
      </c>
      <c r="AE1423" s="131">
        <f>Table5[[#This Row],[Column4]]+Table5[[#This Row],[Column14]]+Table5[[#This Row],[Column19]]+Table5[[#This Row],[Column12]]</f>
        <v>0</v>
      </c>
      <c r="AF1423" s="131">
        <f>Table5[[#This Row],[Column5]]+Table5[[#This Row],[Column13]]+Table5[[#This Row],[Column21]]+Table5[[#This Row],[Column18]]</f>
        <v>0</v>
      </c>
      <c r="AG1423" s="131">
        <f t="shared" si="247"/>
        <v>0</v>
      </c>
      <c r="AH1423" s="131">
        <f t="shared" si="248"/>
        <v>0</v>
      </c>
      <c r="AI1423" s="131">
        <f>Table5[[#This Row],[Column17]]-Table5[[#This Row],[Column20]]</f>
        <v>0</v>
      </c>
      <c r="AJ1423" s="131">
        <f t="shared" si="249"/>
        <v>0</v>
      </c>
      <c r="AK1423" s="131">
        <f t="shared" si="242"/>
        <v>0</v>
      </c>
      <c r="AL1423" s="131">
        <f t="shared" si="250"/>
        <v>0</v>
      </c>
      <c r="AM1423" s="131" t="str">
        <f t="shared" si="251"/>
        <v/>
      </c>
      <c r="AN1423" s="131" t="str">
        <f t="shared" ca="1" si="252"/>
        <v/>
      </c>
    </row>
    <row r="1424" spans="1:40" ht="20.25" customHeight="1" x14ac:dyDescent="0.3">
      <c r="A1424" s="127"/>
      <c r="B1424" s="164"/>
      <c r="C1424" s="139"/>
      <c r="D1424" s="140"/>
      <c r="E1424" s="139"/>
      <c r="F1424" s="139"/>
      <c r="G1424" s="140"/>
      <c r="H1424" s="139"/>
      <c r="I1424" s="129"/>
      <c r="L1424" s="128"/>
      <c r="M1424" s="128"/>
      <c r="N1424" s="128"/>
      <c r="O1424" s="128"/>
      <c r="P1424" s="128"/>
      <c r="Q1424" s="128"/>
      <c r="R1424" s="128"/>
      <c r="S1424" s="128"/>
      <c r="T1424" s="120">
        <f t="shared" si="243"/>
        <v>0</v>
      </c>
      <c r="U1424" s="131"/>
      <c r="V1424" s="131"/>
      <c r="W1424" s="131">
        <f>SUMIFS($F$3:F1424,$D$3:D1424,D1424,$C$3:C1424,"Buy")+SUMIFS($F$3:F1424,$D$3:D1424,D1424,$C$3:C1424,"Coin Deposit",$E$3:E1424,"&lt;&gt;")</f>
        <v>0</v>
      </c>
      <c r="X1424" s="131">
        <f t="shared" si="244"/>
        <v>0</v>
      </c>
      <c r="Y1424" s="131">
        <f>IF($D1424=Y$1,SUMIFS($H$3:$H1424,$G$3:$G1424,Y$1,$C$3:$C1424,"Sell"),0)</f>
        <v>0</v>
      </c>
      <c r="Z1424" s="131">
        <f t="shared" si="245"/>
        <v>0</v>
      </c>
      <c r="AA1424" s="131">
        <f>IF($D1424=AA$1,SUMIFS($H$3:$H1424,$G$3:$G1424,AA$1,$C$3:$C1424,"Sell"),0)</f>
        <v>0</v>
      </c>
      <c r="AB1424" s="131">
        <f t="shared" si="246"/>
        <v>0</v>
      </c>
      <c r="AC1424" s="131">
        <f>SUMIFS('Deductions and Deposits'!$H:$H,'Deductions and Deposits'!$G:$G,D1424,'Deductions and Deposits'!$F:$F,"&lt;="&amp;B1424)+SUMIFS($F$3:F1424,$D$3:D1424,D1424,$C$3:C1424,"Coin Deposit",$E$3:E1424,"")</f>
        <v>0</v>
      </c>
      <c r="AD1424" s="131">
        <f>SUMIFS('Deductions and Deposits'!$D:$D,'Deductions and Deposits'!$C:$C,D1424)+SUMIFS($F:$F,$D:$D,D1424,$C:$C,"Coin Deduction")</f>
        <v>0</v>
      </c>
      <c r="AE1424" s="131">
        <f>Table5[[#This Row],[Column4]]+Table5[[#This Row],[Column14]]+Table5[[#This Row],[Column19]]+Table5[[#This Row],[Column12]]</f>
        <v>0</v>
      </c>
      <c r="AF1424" s="131">
        <f>Table5[[#This Row],[Column5]]+Table5[[#This Row],[Column13]]+Table5[[#This Row],[Column21]]+Table5[[#This Row],[Column18]]</f>
        <v>0</v>
      </c>
      <c r="AG1424" s="131">
        <f t="shared" si="247"/>
        <v>0</v>
      </c>
      <c r="AH1424" s="131">
        <f t="shared" si="248"/>
        <v>0</v>
      </c>
      <c r="AI1424" s="131">
        <f>Table5[[#This Row],[Column17]]-Table5[[#This Row],[Column20]]</f>
        <v>0</v>
      </c>
      <c r="AJ1424" s="131">
        <f t="shared" si="249"/>
        <v>0</v>
      </c>
      <c r="AK1424" s="131">
        <f t="shared" si="242"/>
        <v>0</v>
      </c>
      <c r="AL1424" s="131">
        <f t="shared" si="250"/>
        <v>0</v>
      </c>
      <c r="AM1424" s="131" t="str">
        <f t="shared" si="251"/>
        <v/>
      </c>
      <c r="AN1424" s="131" t="str">
        <f t="shared" ca="1" si="252"/>
        <v/>
      </c>
    </row>
    <row r="1425" spans="1:40" ht="20.25" customHeight="1" x14ac:dyDescent="0.3">
      <c r="A1425" s="127"/>
      <c r="B1425" s="164"/>
      <c r="C1425" s="139"/>
      <c r="D1425" s="140"/>
      <c r="E1425" s="139"/>
      <c r="F1425" s="139"/>
      <c r="G1425" s="140"/>
      <c r="H1425" s="139"/>
      <c r="I1425" s="129"/>
      <c r="L1425" s="128"/>
      <c r="M1425" s="128"/>
      <c r="N1425" s="128"/>
      <c r="O1425" s="128"/>
      <c r="P1425" s="128"/>
      <c r="Q1425" s="128"/>
      <c r="R1425" s="128"/>
      <c r="S1425" s="128"/>
      <c r="T1425" s="120">
        <f t="shared" si="243"/>
        <v>0</v>
      </c>
      <c r="U1425" s="131"/>
      <c r="V1425" s="131"/>
      <c r="W1425" s="131">
        <f>SUMIFS($F$3:F1425,$D$3:D1425,D1425,$C$3:C1425,"Buy")+SUMIFS($F$3:F1425,$D$3:D1425,D1425,$C$3:C1425,"Coin Deposit",$E$3:E1425,"&lt;&gt;")</f>
        <v>0</v>
      </c>
      <c r="X1425" s="131">
        <f t="shared" si="244"/>
        <v>0</v>
      </c>
      <c r="Y1425" s="131">
        <f>IF($D1425=Y$1,SUMIFS($H$3:$H1425,$G$3:$G1425,Y$1,$C$3:$C1425,"Sell"),0)</f>
        <v>0</v>
      </c>
      <c r="Z1425" s="131">
        <f t="shared" si="245"/>
        <v>0</v>
      </c>
      <c r="AA1425" s="131">
        <f>IF($D1425=AA$1,SUMIFS($H$3:$H1425,$G$3:$G1425,AA$1,$C$3:$C1425,"Sell"),0)</f>
        <v>0</v>
      </c>
      <c r="AB1425" s="131">
        <f t="shared" si="246"/>
        <v>0</v>
      </c>
      <c r="AC1425" s="131">
        <f>SUMIFS('Deductions and Deposits'!$H:$H,'Deductions and Deposits'!$G:$G,D1425,'Deductions and Deposits'!$F:$F,"&lt;="&amp;B1425)+SUMIFS($F$3:F1425,$D$3:D1425,D1425,$C$3:C1425,"Coin Deposit",$E$3:E1425,"")</f>
        <v>0</v>
      </c>
      <c r="AD1425" s="131">
        <f>SUMIFS('Deductions and Deposits'!$D:$D,'Deductions and Deposits'!$C:$C,D1425)+SUMIFS($F:$F,$D:$D,D1425,$C:$C,"Coin Deduction")</f>
        <v>0</v>
      </c>
      <c r="AE1425" s="131">
        <f>Table5[[#This Row],[Column4]]+Table5[[#This Row],[Column14]]+Table5[[#This Row],[Column19]]+Table5[[#This Row],[Column12]]</f>
        <v>0</v>
      </c>
      <c r="AF1425" s="131">
        <f>Table5[[#This Row],[Column5]]+Table5[[#This Row],[Column13]]+Table5[[#This Row],[Column21]]+Table5[[#This Row],[Column18]]</f>
        <v>0</v>
      </c>
      <c r="AG1425" s="131">
        <f t="shared" si="247"/>
        <v>0</v>
      </c>
      <c r="AH1425" s="131">
        <f t="shared" si="248"/>
        <v>0</v>
      </c>
      <c r="AI1425" s="131">
        <f>Table5[[#This Row],[Column17]]-Table5[[#This Row],[Column20]]</f>
        <v>0</v>
      </c>
      <c r="AJ1425" s="131">
        <f t="shared" si="249"/>
        <v>0</v>
      </c>
      <c r="AK1425" s="131">
        <f t="shared" ref="AK1425:AK1488" si="253">AJ1425*T1425</f>
        <v>0</v>
      </c>
      <c r="AL1425" s="131">
        <f t="shared" si="250"/>
        <v>0</v>
      </c>
      <c r="AM1425" s="131" t="str">
        <f t="shared" si="251"/>
        <v/>
      </c>
      <c r="AN1425" s="131" t="str">
        <f t="shared" ca="1" si="252"/>
        <v/>
      </c>
    </row>
    <row r="1426" spans="1:40" ht="20.25" customHeight="1" x14ac:dyDescent="0.3">
      <c r="A1426" s="127"/>
      <c r="B1426" s="164"/>
      <c r="C1426" s="139"/>
      <c r="D1426" s="140"/>
      <c r="E1426" s="139"/>
      <c r="F1426" s="139"/>
      <c r="G1426" s="140"/>
      <c r="H1426" s="139"/>
      <c r="I1426" s="129"/>
      <c r="L1426" s="128"/>
      <c r="M1426" s="128"/>
      <c r="N1426" s="128"/>
      <c r="O1426" s="128"/>
      <c r="P1426" s="128"/>
      <c r="Q1426" s="128"/>
      <c r="R1426" s="128"/>
      <c r="S1426" s="128"/>
      <c r="T1426" s="120">
        <f t="shared" si="243"/>
        <v>0</v>
      </c>
      <c r="U1426" s="131"/>
      <c r="V1426" s="131"/>
      <c r="W1426" s="131">
        <f>SUMIFS($F$3:F1426,$D$3:D1426,D1426,$C$3:C1426,"Buy")+SUMIFS($F$3:F1426,$D$3:D1426,D1426,$C$3:C1426,"Coin Deposit",$E$3:E1426,"&lt;&gt;")</f>
        <v>0</v>
      </c>
      <c r="X1426" s="131">
        <f t="shared" si="244"/>
        <v>0</v>
      </c>
      <c r="Y1426" s="131">
        <f>IF($D1426=Y$1,SUMIFS($H$3:$H1426,$G$3:$G1426,Y$1,$C$3:$C1426,"Sell"),0)</f>
        <v>0</v>
      </c>
      <c r="Z1426" s="131">
        <f t="shared" si="245"/>
        <v>0</v>
      </c>
      <c r="AA1426" s="131">
        <f>IF($D1426=AA$1,SUMIFS($H$3:$H1426,$G$3:$G1426,AA$1,$C$3:$C1426,"Sell"),0)</f>
        <v>0</v>
      </c>
      <c r="AB1426" s="131">
        <f t="shared" si="246"/>
        <v>0</v>
      </c>
      <c r="AC1426" s="131">
        <f>SUMIFS('Deductions and Deposits'!$H:$H,'Deductions and Deposits'!$G:$G,D1426,'Deductions and Deposits'!$F:$F,"&lt;="&amp;B1426)+SUMIFS($F$3:F1426,$D$3:D1426,D1426,$C$3:C1426,"Coin Deposit",$E$3:E1426,"")</f>
        <v>0</v>
      </c>
      <c r="AD1426" s="131">
        <f>SUMIFS('Deductions and Deposits'!$D:$D,'Deductions and Deposits'!$C:$C,D1426)+SUMIFS($F:$F,$D:$D,D1426,$C:$C,"Coin Deduction")</f>
        <v>0</v>
      </c>
      <c r="AE1426" s="131">
        <f>Table5[[#This Row],[Column4]]+Table5[[#This Row],[Column14]]+Table5[[#This Row],[Column19]]+Table5[[#This Row],[Column12]]</f>
        <v>0</v>
      </c>
      <c r="AF1426" s="131">
        <f>Table5[[#This Row],[Column5]]+Table5[[#This Row],[Column13]]+Table5[[#This Row],[Column21]]+Table5[[#This Row],[Column18]]</f>
        <v>0</v>
      </c>
      <c r="AG1426" s="131">
        <f t="shared" si="247"/>
        <v>0</v>
      </c>
      <c r="AH1426" s="131">
        <f t="shared" si="248"/>
        <v>0</v>
      </c>
      <c r="AI1426" s="131">
        <f>Table5[[#This Row],[Column17]]-Table5[[#This Row],[Column20]]</f>
        <v>0</v>
      </c>
      <c r="AJ1426" s="131">
        <f t="shared" si="249"/>
        <v>0</v>
      </c>
      <c r="AK1426" s="131">
        <f t="shared" si="253"/>
        <v>0</v>
      </c>
      <c r="AL1426" s="131">
        <f t="shared" si="250"/>
        <v>0</v>
      </c>
      <c r="AM1426" s="131" t="str">
        <f t="shared" si="251"/>
        <v/>
      </c>
      <c r="AN1426" s="131" t="str">
        <f t="shared" ca="1" si="252"/>
        <v/>
      </c>
    </row>
    <row r="1427" spans="1:40" ht="20.25" customHeight="1" x14ac:dyDescent="0.3">
      <c r="A1427" s="127"/>
      <c r="B1427" s="164"/>
      <c r="C1427" s="139"/>
      <c r="D1427" s="140"/>
      <c r="E1427" s="139"/>
      <c r="F1427" s="139"/>
      <c r="G1427" s="140"/>
      <c r="H1427" s="139"/>
      <c r="I1427" s="129"/>
      <c r="L1427" s="128"/>
      <c r="M1427" s="128"/>
      <c r="N1427" s="128"/>
      <c r="O1427" s="128"/>
      <c r="P1427" s="128"/>
      <c r="Q1427" s="128"/>
      <c r="R1427" s="128"/>
      <c r="S1427" s="128"/>
      <c r="T1427" s="120">
        <f t="shared" si="243"/>
        <v>0</v>
      </c>
      <c r="U1427" s="131"/>
      <c r="V1427" s="131"/>
      <c r="W1427" s="131">
        <f>SUMIFS($F$3:F1427,$D$3:D1427,D1427,$C$3:C1427,"Buy")+SUMIFS($F$3:F1427,$D$3:D1427,D1427,$C$3:C1427,"Coin Deposit",$E$3:E1427,"&lt;&gt;")</f>
        <v>0</v>
      </c>
      <c r="X1427" s="131">
        <f t="shared" si="244"/>
        <v>0</v>
      </c>
      <c r="Y1427" s="131">
        <f>IF($D1427=Y$1,SUMIFS($H$3:$H1427,$G$3:$G1427,Y$1,$C$3:$C1427,"Sell"),0)</f>
        <v>0</v>
      </c>
      <c r="Z1427" s="131">
        <f t="shared" si="245"/>
        <v>0</v>
      </c>
      <c r="AA1427" s="131">
        <f>IF($D1427=AA$1,SUMIFS($H$3:$H1427,$G$3:$G1427,AA$1,$C$3:$C1427,"Sell"),0)</f>
        <v>0</v>
      </c>
      <c r="AB1427" s="131">
        <f t="shared" si="246"/>
        <v>0</v>
      </c>
      <c r="AC1427" s="131">
        <f>SUMIFS('Deductions and Deposits'!$H:$H,'Deductions and Deposits'!$G:$G,D1427,'Deductions and Deposits'!$F:$F,"&lt;="&amp;B1427)+SUMIFS($F$3:F1427,$D$3:D1427,D1427,$C$3:C1427,"Coin Deposit",$E$3:E1427,"")</f>
        <v>0</v>
      </c>
      <c r="AD1427" s="131">
        <f>SUMIFS('Deductions and Deposits'!$D:$D,'Deductions and Deposits'!$C:$C,D1427)+SUMIFS($F:$F,$D:$D,D1427,$C:$C,"Coin Deduction")</f>
        <v>0</v>
      </c>
      <c r="AE1427" s="131">
        <f>Table5[[#This Row],[Column4]]+Table5[[#This Row],[Column14]]+Table5[[#This Row],[Column19]]+Table5[[#This Row],[Column12]]</f>
        <v>0</v>
      </c>
      <c r="AF1427" s="131">
        <f>Table5[[#This Row],[Column5]]+Table5[[#This Row],[Column13]]+Table5[[#This Row],[Column21]]+Table5[[#This Row],[Column18]]</f>
        <v>0</v>
      </c>
      <c r="AG1427" s="131">
        <f t="shared" si="247"/>
        <v>0</v>
      </c>
      <c r="AH1427" s="131">
        <f t="shared" si="248"/>
        <v>0</v>
      </c>
      <c r="AI1427" s="131">
        <f>Table5[[#This Row],[Column17]]-Table5[[#This Row],[Column20]]</f>
        <v>0</v>
      </c>
      <c r="AJ1427" s="131">
        <f t="shared" si="249"/>
        <v>0</v>
      </c>
      <c r="AK1427" s="131">
        <f t="shared" si="253"/>
        <v>0</v>
      </c>
      <c r="AL1427" s="131">
        <f t="shared" si="250"/>
        <v>0</v>
      </c>
      <c r="AM1427" s="131" t="str">
        <f t="shared" si="251"/>
        <v/>
      </c>
      <c r="AN1427" s="131" t="str">
        <f t="shared" ca="1" si="252"/>
        <v/>
      </c>
    </row>
    <row r="1428" spans="1:40" ht="20.25" customHeight="1" x14ac:dyDescent="0.3">
      <c r="A1428" s="127"/>
      <c r="B1428" s="164"/>
      <c r="C1428" s="139"/>
      <c r="D1428" s="140"/>
      <c r="E1428" s="139"/>
      <c r="F1428" s="139"/>
      <c r="G1428" s="140"/>
      <c r="H1428" s="139"/>
      <c r="I1428" s="129"/>
      <c r="L1428" s="128"/>
      <c r="M1428" s="128"/>
      <c r="N1428" s="128"/>
      <c r="O1428" s="128"/>
      <c r="P1428" s="128"/>
      <c r="Q1428" s="128"/>
      <c r="R1428" s="128"/>
      <c r="S1428" s="128"/>
      <c r="T1428" s="120">
        <f t="shared" si="243"/>
        <v>0</v>
      </c>
      <c r="U1428" s="131"/>
      <c r="V1428" s="131"/>
      <c r="W1428" s="131">
        <f>SUMIFS($F$3:F1428,$D$3:D1428,D1428,$C$3:C1428,"Buy")+SUMIFS($F$3:F1428,$D$3:D1428,D1428,$C$3:C1428,"Coin Deposit",$E$3:E1428,"&lt;&gt;")</f>
        <v>0</v>
      </c>
      <c r="X1428" s="131">
        <f t="shared" si="244"/>
        <v>0</v>
      </c>
      <c r="Y1428" s="131">
        <f>IF($D1428=Y$1,SUMIFS($H$3:$H1428,$G$3:$G1428,Y$1,$C$3:$C1428,"Sell"),0)</f>
        <v>0</v>
      </c>
      <c r="Z1428" s="131">
        <f t="shared" si="245"/>
        <v>0</v>
      </c>
      <c r="AA1428" s="131">
        <f>IF($D1428=AA$1,SUMIFS($H$3:$H1428,$G$3:$G1428,AA$1,$C$3:$C1428,"Sell"),0)</f>
        <v>0</v>
      </c>
      <c r="AB1428" s="131">
        <f t="shared" si="246"/>
        <v>0</v>
      </c>
      <c r="AC1428" s="131">
        <f>SUMIFS('Deductions and Deposits'!$H:$H,'Deductions and Deposits'!$G:$G,D1428,'Deductions and Deposits'!$F:$F,"&lt;="&amp;B1428)+SUMIFS($F$3:F1428,$D$3:D1428,D1428,$C$3:C1428,"Coin Deposit",$E$3:E1428,"")</f>
        <v>0</v>
      </c>
      <c r="AD1428" s="131">
        <f>SUMIFS('Deductions and Deposits'!$D:$D,'Deductions and Deposits'!$C:$C,D1428)+SUMIFS($F:$F,$D:$D,D1428,$C:$C,"Coin Deduction")</f>
        <v>0</v>
      </c>
      <c r="AE1428" s="131">
        <f>Table5[[#This Row],[Column4]]+Table5[[#This Row],[Column14]]+Table5[[#This Row],[Column19]]+Table5[[#This Row],[Column12]]</f>
        <v>0</v>
      </c>
      <c r="AF1428" s="131">
        <f>Table5[[#This Row],[Column5]]+Table5[[#This Row],[Column13]]+Table5[[#This Row],[Column21]]+Table5[[#This Row],[Column18]]</f>
        <v>0</v>
      </c>
      <c r="AG1428" s="131">
        <f t="shared" si="247"/>
        <v>0</v>
      </c>
      <c r="AH1428" s="131">
        <f t="shared" si="248"/>
        <v>0</v>
      </c>
      <c r="AI1428" s="131">
        <f>Table5[[#This Row],[Column17]]-Table5[[#This Row],[Column20]]</f>
        <v>0</v>
      </c>
      <c r="AJ1428" s="131">
        <f t="shared" si="249"/>
        <v>0</v>
      </c>
      <c r="AK1428" s="131">
        <f t="shared" si="253"/>
        <v>0</v>
      </c>
      <c r="AL1428" s="131">
        <f t="shared" si="250"/>
        <v>0</v>
      </c>
      <c r="AM1428" s="131" t="str">
        <f t="shared" si="251"/>
        <v/>
      </c>
      <c r="AN1428" s="131" t="str">
        <f t="shared" ca="1" si="252"/>
        <v/>
      </c>
    </row>
    <row r="1429" spans="1:40" ht="20.25" customHeight="1" x14ac:dyDescent="0.3">
      <c r="A1429" s="127"/>
      <c r="B1429" s="164"/>
      <c r="C1429" s="139"/>
      <c r="D1429" s="140"/>
      <c r="E1429" s="139"/>
      <c r="F1429" s="139"/>
      <c r="G1429" s="140"/>
      <c r="H1429" s="139"/>
      <c r="I1429" s="129"/>
      <c r="L1429" s="128"/>
      <c r="M1429" s="128"/>
      <c r="N1429" s="128"/>
      <c r="O1429" s="128"/>
      <c r="P1429" s="128"/>
      <c r="Q1429" s="128"/>
      <c r="R1429" s="128"/>
      <c r="S1429" s="128"/>
      <c r="T1429" s="120">
        <f t="shared" si="243"/>
        <v>0</v>
      </c>
      <c r="U1429" s="131"/>
      <c r="V1429" s="131"/>
      <c r="W1429" s="131">
        <f>SUMIFS($F$3:F1429,$D$3:D1429,D1429,$C$3:C1429,"Buy")+SUMIFS($F$3:F1429,$D$3:D1429,D1429,$C$3:C1429,"Coin Deposit",$E$3:E1429,"&lt;&gt;")</f>
        <v>0</v>
      </c>
      <c r="X1429" s="131">
        <f t="shared" si="244"/>
        <v>0</v>
      </c>
      <c r="Y1429" s="131">
        <f>IF($D1429=Y$1,SUMIFS($H$3:$H1429,$G$3:$G1429,Y$1,$C$3:$C1429,"Sell"),0)</f>
        <v>0</v>
      </c>
      <c r="Z1429" s="131">
        <f t="shared" si="245"/>
        <v>0</v>
      </c>
      <c r="AA1429" s="131">
        <f>IF($D1429=AA$1,SUMIFS($H$3:$H1429,$G$3:$G1429,AA$1,$C$3:$C1429,"Sell"),0)</f>
        <v>0</v>
      </c>
      <c r="AB1429" s="131">
        <f t="shared" si="246"/>
        <v>0</v>
      </c>
      <c r="AC1429" s="131">
        <f>SUMIFS('Deductions and Deposits'!$H:$H,'Deductions and Deposits'!$G:$G,D1429,'Deductions and Deposits'!$F:$F,"&lt;="&amp;B1429)+SUMIFS($F$3:F1429,$D$3:D1429,D1429,$C$3:C1429,"Coin Deposit",$E$3:E1429,"")</f>
        <v>0</v>
      </c>
      <c r="AD1429" s="131">
        <f>SUMIFS('Deductions and Deposits'!$D:$D,'Deductions and Deposits'!$C:$C,D1429)+SUMIFS($F:$F,$D:$D,D1429,$C:$C,"Coin Deduction")</f>
        <v>0</v>
      </c>
      <c r="AE1429" s="131">
        <f>Table5[[#This Row],[Column4]]+Table5[[#This Row],[Column14]]+Table5[[#This Row],[Column19]]+Table5[[#This Row],[Column12]]</f>
        <v>0</v>
      </c>
      <c r="AF1429" s="131">
        <f>Table5[[#This Row],[Column5]]+Table5[[#This Row],[Column13]]+Table5[[#This Row],[Column21]]+Table5[[#This Row],[Column18]]</f>
        <v>0</v>
      </c>
      <c r="AG1429" s="131">
        <f t="shared" si="247"/>
        <v>0</v>
      </c>
      <c r="AH1429" s="131">
        <f t="shared" si="248"/>
        <v>0</v>
      </c>
      <c r="AI1429" s="131">
        <f>Table5[[#This Row],[Column17]]-Table5[[#This Row],[Column20]]</f>
        <v>0</v>
      </c>
      <c r="AJ1429" s="131">
        <f t="shared" si="249"/>
        <v>0</v>
      </c>
      <c r="AK1429" s="131">
        <f t="shared" si="253"/>
        <v>0</v>
      </c>
      <c r="AL1429" s="131">
        <f t="shared" si="250"/>
        <v>0</v>
      </c>
      <c r="AM1429" s="131" t="str">
        <f t="shared" si="251"/>
        <v/>
      </c>
      <c r="AN1429" s="131" t="str">
        <f t="shared" ca="1" si="252"/>
        <v/>
      </c>
    </row>
    <row r="1430" spans="1:40" ht="20.25" customHeight="1" x14ac:dyDescent="0.3">
      <c r="A1430" s="127"/>
      <c r="B1430" s="164"/>
      <c r="C1430" s="139"/>
      <c r="D1430" s="140"/>
      <c r="E1430" s="139"/>
      <c r="F1430" s="139"/>
      <c r="G1430" s="140"/>
      <c r="H1430" s="139"/>
      <c r="I1430" s="129"/>
      <c r="L1430" s="128"/>
      <c r="M1430" s="128"/>
      <c r="N1430" s="128"/>
      <c r="O1430" s="128"/>
      <c r="P1430" s="128"/>
      <c r="Q1430" s="128"/>
      <c r="R1430" s="128"/>
      <c r="S1430" s="128"/>
      <c r="T1430" s="120">
        <f t="shared" si="243"/>
        <v>0</v>
      </c>
      <c r="U1430" s="131"/>
      <c r="V1430" s="131"/>
      <c r="W1430" s="131">
        <f>SUMIFS($F$3:F1430,$D$3:D1430,D1430,$C$3:C1430,"Buy")+SUMIFS($F$3:F1430,$D$3:D1430,D1430,$C$3:C1430,"Coin Deposit",$E$3:E1430,"&lt;&gt;")</f>
        <v>0</v>
      </c>
      <c r="X1430" s="131">
        <f t="shared" si="244"/>
        <v>0</v>
      </c>
      <c r="Y1430" s="131">
        <f>IF($D1430=Y$1,SUMIFS($H$3:$H1430,$G$3:$G1430,Y$1,$C$3:$C1430,"Sell"),0)</f>
        <v>0</v>
      </c>
      <c r="Z1430" s="131">
        <f t="shared" si="245"/>
        <v>0</v>
      </c>
      <c r="AA1430" s="131">
        <f>IF($D1430=AA$1,SUMIFS($H$3:$H1430,$G$3:$G1430,AA$1,$C$3:$C1430,"Sell"),0)</f>
        <v>0</v>
      </c>
      <c r="AB1430" s="131">
        <f t="shared" si="246"/>
        <v>0</v>
      </c>
      <c r="AC1430" s="131">
        <f>SUMIFS('Deductions and Deposits'!$H:$H,'Deductions and Deposits'!$G:$G,D1430,'Deductions and Deposits'!$F:$F,"&lt;="&amp;B1430)+SUMIFS($F$3:F1430,$D$3:D1430,D1430,$C$3:C1430,"Coin Deposit",$E$3:E1430,"")</f>
        <v>0</v>
      </c>
      <c r="AD1430" s="131">
        <f>SUMIFS('Deductions and Deposits'!$D:$D,'Deductions and Deposits'!$C:$C,D1430)+SUMIFS($F:$F,$D:$D,D1430,$C:$C,"Coin Deduction")</f>
        <v>0</v>
      </c>
      <c r="AE1430" s="131">
        <f>Table5[[#This Row],[Column4]]+Table5[[#This Row],[Column14]]+Table5[[#This Row],[Column19]]+Table5[[#This Row],[Column12]]</f>
        <v>0</v>
      </c>
      <c r="AF1430" s="131">
        <f>Table5[[#This Row],[Column5]]+Table5[[#This Row],[Column13]]+Table5[[#This Row],[Column21]]+Table5[[#This Row],[Column18]]</f>
        <v>0</v>
      </c>
      <c r="AG1430" s="131">
        <f t="shared" si="247"/>
        <v>0</v>
      </c>
      <c r="AH1430" s="131">
        <f t="shared" si="248"/>
        <v>0</v>
      </c>
      <c r="AI1430" s="131">
        <f>Table5[[#This Row],[Column17]]-Table5[[#This Row],[Column20]]</f>
        <v>0</v>
      </c>
      <c r="AJ1430" s="131">
        <f t="shared" si="249"/>
        <v>0</v>
      </c>
      <c r="AK1430" s="131">
        <f t="shared" si="253"/>
        <v>0</v>
      </c>
      <c r="AL1430" s="131">
        <f t="shared" si="250"/>
        <v>0</v>
      </c>
      <c r="AM1430" s="131" t="str">
        <f t="shared" si="251"/>
        <v/>
      </c>
      <c r="AN1430" s="131" t="str">
        <f t="shared" ca="1" si="252"/>
        <v/>
      </c>
    </row>
    <row r="1431" spans="1:40" ht="20.25" customHeight="1" x14ac:dyDescent="0.3">
      <c r="A1431" s="127"/>
      <c r="B1431" s="164"/>
      <c r="C1431" s="139"/>
      <c r="D1431" s="140"/>
      <c r="E1431" s="139"/>
      <c r="F1431" s="139"/>
      <c r="G1431" s="140"/>
      <c r="H1431" s="139"/>
      <c r="I1431" s="129"/>
      <c r="L1431" s="128"/>
      <c r="M1431" s="128"/>
      <c r="N1431" s="128"/>
      <c r="O1431" s="128"/>
      <c r="P1431" s="128"/>
      <c r="Q1431" s="128"/>
      <c r="R1431" s="128"/>
      <c r="S1431" s="128"/>
      <c r="T1431" s="120">
        <f t="shared" si="243"/>
        <v>0</v>
      </c>
      <c r="U1431" s="131"/>
      <c r="V1431" s="131"/>
      <c r="W1431" s="131">
        <f>SUMIFS($F$3:F1431,$D$3:D1431,D1431,$C$3:C1431,"Buy")+SUMIFS($F$3:F1431,$D$3:D1431,D1431,$C$3:C1431,"Coin Deposit",$E$3:E1431,"&lt;&gt;")</f>
        <v>0</v>
      </c>
      <c r="X1431" s="131">
        <f t="shared" si="244"/>
        <v>0</v>
      </c>
      <c r="Y1431" s="131">
        <f>IF($D1431=Y$1,SUMIFS($H$3:$H1431,$G$3:$G1431,Y$1,$C$3:$C1431,"Sell"),0)</f>
        <v>0</v>
      </c>
      <c r="Z1431" s="131">
        <f t="shared" si="245"/>
        <v>0</v>
      </c>
      <c r="AA1431" s="131">
        <f>IF($D1431=AA$1,SUMIFS($H$3:$H1431,$G$3:$G1431,AA$1,$C$3:$C1431,"Sell"),0)</f>
        <v>0</v>
      </c>
      <c r="AB1431" s="131">
        <f t="shared" si="246"/>
        <v>0</v>
      </c>
      <c r="AC1431" s="131">
        <f>SUMIFS('Deductions and Deposits'!$H:$H,'Deductions and Deposits'!$G:$G,D1431,'Deductions and Deposits'!$F:$F,"&lt;="&amp;B1431)+SUMIFS($F$3:F1431,$D$3:D1431,D1431,$C$3:C1431,"Coin Deposit",$E$3:E1431,"")</f>
        <v>0</v>
      </c>
      <c r="AD1431" s="131">
        <f>SUMIFS('Deductions and Deposits'!$D:$D,'Deductions and Deposits'!$C:$C,D1431)+SUMIFS($F:$F,$D:$D,D1431,$C:$C,"Coin Deduction")</f>
        <v>0</v>
      </c>
      <c r="AE1431" s="131">
        <f>Table5[[#This Row],[Column4]]+Table5[[#This Row],[Column14]]+Table5[[#This Row],[Column19]]+Table5[[#This Row],[Column12]]</f>
        <v>0</v>
      </c>
      <c r="AF1431" s="131">
        <f>Table5[[#This Row],[Column5]]+Table5[[#This Row],[Column13]]+Table5[[#This Row],[Column21]]+Table5[[#This Row],[Column18]]</f>
        <v>0</v>
      </c>
      <c r="AG1431" s="131">
        <f t="shared" si="247"/>
        <v>0</v>
      </c>
      <c r="AH1431" s="131">
        <f t="shared" si="248"/>
        <v>0</v>
      </c>
      <c r="AI1431" s="131">
        <f>Table5[[#This Row],[Column17]]-Table5[[#This Row],[Column20]]</f>
        <v>0</v>
      </c>
      <c r="AJ1431" s="131">
        <f t="shared" si="249"/>
        <v>0</v>
      </c>
      <c r="AK1431" s="131">
        <f t="shared" si="253"/>
        <v>0</v>
      </c>
      <c r="AL1431" s="131">
        <f t="shared" si="250"/>
        <v>0</v>
      </c>
      <c r="AM1431" s="131" t="str">
        <f t="shared" si="251"/>
        <v/>
      </c>
      <c r="AN1431" s="131" t="str">
        <f t="shared" ca="1" si="252"/>
        <v/>
      </c>
    </row>
    <row r="1432" spans="1:40" ht="20.25" customHeight="1" x14ac:dyDescent="0.3">
      <c r="A1432" s="127"/>
      <c r="B1432" s="164"/>
      <c r="C1432" s="139"/>
      <c r="D1432" s="140"/>
      <c r="E1432" s="139"/>
      <c r="F1432" s="139"/>
      <c r="G1432" s="140"/>
      <c r="H1432" s="139"/>
      <c r="I1432" s="129"/>
      <c r="L1432" s="128"/>
      <c r="M1432" s="128"/>
      <c r="N1432" s="128"/>
      <c r="O1432" s="128"/>
      <c r="P1432" s="128"/>
      <c r="Q1432" s="128"/>
      <c r="R1432" s="128"/>
      <c r="S1432" s="128"/>
      <c r="T1432" s="120">
        <f t="shared" si="243"/>
        <v>0</v>
      </c>
      <c r="U1432" s="131"/>
      <c r="V1432" s="131"/>
      <c r="W1432" s="131">
        <f>SUMIFS($F$3:F1432,$D$3:D1432,D1432,$C$3:C1432,"Buy")+SUMIFS($F$3:F1432,$D$3:D1432,D1432,$C$3:C1432,"Coin Deposit",$E$3:E1432,"&lt;&gt;")</f>
        <v>0</v>
      </c>
      <c r="X1432" s="131">
        <f t="shared" si="244"/>
        <v>0</v>
      </c>
      <c r="Y1432" s="131">
        <f>IF($D1432=Y$1,SUMIFS($H$3:$H1432,$G$3:$G1432,Y$1,$C$3:$C1432,"Sell"),0)</f>
        <v>0</v>
      </c>
      <c r="Z1432" s="131">
        <f t="shared" si="245"/>
        <v>0</v>
      </c>
      <c r="AA1432" s="131">
        <f>IF($D1432=AA$1,SUMIFS($H$3:$H1432,$G$3:$G1432,AA$1,$C$3:$C1432,"Sell"),0)</f>
        <v>0</v>
      </c>
      <c r="AB1432" s="131">
        <f t="shared" si="246"/>
        <v>0</v>
      </c>
      <c r="AC1432" s="131">
        <f>SUMIFS('Deductions and Deposits'!$H:$H,'Deductions and Deposits'!$G:$G,D1432,'Deductions and Deposits'!$F:$F,"&lt;="&amp;B1432)+SUMIFS($F$3:F1432,$D$3:D1432,D1432,$C$3:C1432,"Coin Deposit",$E$3:E1432,"")</f>
        <v>0</v>
      </c>
      <c r="AD1432" s="131">
        <f>SUMIFS('Deductions and Deposits'!$D:$D,'Deductions and Deposits'!$C:$C,D1432)+SUMIFS($F:$F,$D:$D,D1432,$C:$C,"Coin Deduction")</f>
        <v>0</v>
      </c>
      <c r="AE1432" s="131">
        <f>Table5[[#This Row],[Column4]]+Table5[[#This Row],[Column14]]+Table5[[#This Row],[Column19]]+Table5[[#This Row],[Column12]]</f>
        <v>0</v>
      </c>
      <c r="AF1432" s="131">
        <f>Table5[[#This Row],[Column5]]+Table5[[#This Row],[Column13]]+Table5[[#This Row],[Column21]]+Table5[[#This Row],[Column18]]</f>
        <v>0</v>
      </c>
      <c r="AG1432" s="131">
        <f t="shared" si="247"/>
        <v>0</v>
      </c>
      <c r="AH1432" s="131">
        <f t="shared" si="248"/>
        <v>0</v>
      </c>
      <c r="AI1432" s="131">
        <f>Table5[[#This Row],[Column17]]-Table5[[#This Row],[Column20]]</f>
        <v>0</v>
      </c>
      <c r="AJ1432" s="131">
        <f t="shared" si="249"/>
        <v>0</v>
      </c>
      <c r="AK1432" s="131">
        <f t="shared" si="253"/>
        <v>0</v>
      </c>
      <c r="AL1432" s="131">
        <f t="shared" si="250"/>
        <v>0</v>
      </c>
      <c r="AM1432" s="131" t="str">
        <f t="shared" si="251"/>
        <v/>
      </c>
      <c r="AN1432" s="131" t="str">
        <f t="shared" ca="1" si="252"/>
        <v/>
      </c>
    </row>
    <row r="1433" spans="1:40" ht="20.25" customHeight="1" x14ac:dyDescent="0.3">
      <c r="A1433" s="127"/>
      <c r="B1433" s="164"/>
      <c r="C1433" s="139"/>
      <c r="D1433" s="140"/>
      <c r="E1433" s="139"/>
      <c r="F1433" s="139"/>
      <c r="G1433" s="140"/>
      <c r="H1433" s="139"/>
      <c r="I1433" s="129"/>
      <c r="L1433" s="128"/>
      <c r="M1433" s="128"/>
      <c r="N1433" s="128"/>
      <c r="O1433" s="128"/>
      <c r="P1433" s="128"/>
      <c r="Q1433" s="128"/>
      <c r="R1433" s="128"/>
      <c r="S1433" s="128"/>
      <c r="T1433" s="120">
        <f t="shared" si="243"/>
        <v>0</v>
      </c>
      <c r="U1433" s="131"/>
      <c r="V1433" s="131"/>
      <c r="W1433" s="131">
        <f>SUMIFS($F$3:F1433,$D$3:D1433,D1433,$C$3:C1433,"Buy")+SUMIFS($F$3:F1433,$D$3:D1433,D1433,$C$3:C1433,"Coin Deposit",$E$3:E1433,"&lt;&gt;")</f>
        <v>0</v>
      </c>
      <c r="X1433" s="131">
        <f t="shared" si="244"/>
        <v>0</v>
      </c>
      <c r="Y1433" s="131">
        <f>IF($D1433=Y$1,SUMIFS($H$3:$H1433,$G$3:$G1433,Y$1,$C$3:$C1433,"Sell"),0)</f>
        <v>0</v>
      </c>
      <c r="Z1433" s="131">
        <f t="shared" si="245"/>
        <v>0</v>
      </c>
      <c r="AA1433" s="131">
        <f>IF($D1433=AA$1,SUMIFS($H$3:$H1433,$G$3:$G1433,AA$1,$C$3:$C1433,"Sell"),0)</f>
        <v>0</v>
      </c>
      <c r="AB1433" s="131">
        <f t="shared" si="246"/>
        <v>0</v>
      </c>
      <c r="AC1433" s="131">
        <f>SUMIFS('Deductions and Deposits'!$H:$H,'Deductions and Deposits'!$G:$G,D1433,'Deductions and Deposits'!$F:$F,"&lt;="&amp;B1433)+SUMIFS($F$3:F1433,$D$3:D1433,D1433,$C$3:C1433,"Coin Deposit",$E$3:E1433,"")</f>
        <v>0</v>
      </c>
      <c r="AD1433" s="131">
        <f>SUMIFS('Deductions and Deposits'!$D:$D,'Deductions and Deposits'!$C:$C,D1433)+SUMIFS($F:$F,$D:$D,D1433,$C:$C,"Coin Deduction")</f>
        <v>0</v>
      </c>
      <c r="AE1433" s="131">
        <f>Table5[[#This Row],[Column4]]+Table5[[#This Row],[Column14]]+Table5[[#This Row],[Column19]]+Table5[[#This Row],[Column12]]</f>
        <v>0</v>
      </c>
      <c r="AF1433" s="131">
        <f>Table5[[#This Row],[Column5]]+Table5[[#This Row],[Column13]]+Table5[[#This Row],[Column21]]+Table5[[#This Row],[Column18]]</f>
        <v>0</v>
      </c>
      <c r="AG1433" s="131">
        <f t="shared" si="247"/>
        <v>0</v>
      </c>
      <c r="AH1433" s="131">
        <f t="shared" si="248"/>
        <v>0</v>
      </c>
      <c r="AI1433" s="131">
        <f>Table5[[#This Row],[Column17]]-Table5[[#This Row],[Column20]]</f>
        <v>0</v>
      </c>
      <c r="AJ1433" s="131">
        <f t="shared" si="249"/>
        <v>0</v>
      </c>
      <c r="AK1433" s="131">
        <f t="shared" si="253"/>
        <v>0</v>
      </c>
      <c r="AL1433" s="131">
        <f t="shared" si="250"/>
        <v>0</v>
      </c>
      <c r="AM1433" s="131" t="str">
        <f t="shared" si="251"/>
        <v/>
      </c>
      <c r="AN1433" s="131" t="str">
        <f t="shared" ca="1" si="252"/>
        <v/>
      </c>
    </row>
    <row r="1434" spans="1:40" ht="20.25" customHeight="1" x14ac:dyDescent="0.3">
      <c r="A1434" s="127"/>
      <c r="B1434" s="164"/>
      <c r="C1434" s="139"/>
      <c r="D1434" s="140"/>
      <c r="E1434" s="139"/>
      <c r="F1434" s="139"/>
      <c r="G1434" s="140"/>
      <c r="H1434" s="139"/>
      <c r="I1434" s="129"/>
      <c r="L1434" s="128"/>
      <c r="M1434" s="128"/>
      <c r="N1434" s="128"/>
      <c r="O1434" s="128"/>
      <c r="P1434" s="128"/>
      <c r="Q1434" s="128"/>
      <c r="R1434" s="128"/>
      <c r="S1434" s="128"/>
      <c r="T1434" s="120">
        <f t="shared" si="243"/>
        <v>0</v>
      </c>
      <c r="U1434" s="131"/>
      <c r="V1434" s="131"/>
      <c r="W1434" s="131">
        <f>SUMIFS($F$3:F1434,$D$3:D1434,D1434,$C$3:C1434,"Buy")+SUMIFS($F$3:F1434,$D$3:D1434,D1434,$C$3:C1434,"Coin Deposit",$E$3:E1434,"&lt;&gt;")</f>
        <v>0</v>
      </c>
      <c r="X1434" s="131">
        <f t="shared" si="244"/>
        <v>0</v>
      </c>
      <c r="Y1434" s="131">
        <f>IF($D1434=Y$1,SUMIFS($H$3:$H1434,$G$3:$G1434,Y$1,$C$3:$C1434,"Sell"),0)</f>
        <v>0</v>
      </c>
      <c r="Z1434" s="131">
        <f t="shared" si="245"/>
        <v>0</v>
      </c>
      <c r="AA1434" s="131">
        <f>IF($D1434=AA$1,SUMIFS($H$3:$H1434,$G$3:$G1434,AA$1,$C$3:$C1434,"Sell"),0)</f>
        <v>0</v>
      </c>
      <c r="AB1434" s="131">
        <f t="shared" si="246"/>
        <v>0</v>
      </c>
      <c r="AC1434" s="131">
        <f>SUMIFS('Deductions and Deposits'!$H:$H,'Deductions and Deposits'!$G:$G,D1434,'Deductions and Deposits'!$F:$F,"&lt;="&amp;B1434)+SUMIFS($F$3:F1434,$D$3:D1434,D1434,$C$3:C1434,"Coin Deposit",$E$3:E1434,"")</f>
        <v>0</v>
      </c>
      <c r="AD1434" s="131">
        <f>SUMIFS('Deductions and Deposits'!$D:$D,'Deductions and Deposits'!$C:$C,D1434)+SUMIFS($F:$F,$D:$D,D1434,$C:$C,"Coin Deduction")</f>
        <v>0</v>
      </c>
      <c r="AE1434" s="131">
        <f>Table5[[#This Row],[Column4]]+Table5[[#This Row],[Column14]]+Table5[[#This Row],[Column19]]+Table5[[#This Row],[Column12]]</f>
        <v>0</v>
      </c>
      <c r="AF1434" s="131">
        <f>Table5[[#This Row],[Column5]]+Table5[[#This Row],[Column13]]+Table5[[#This Row],[Column21]]+Table5[[#This Row],[Column18]]</f>
        <v>0</v>
      </c>
      <c r="AG1434" s="131">
        <f t="shared" si="247"/>
        <v>0</v>
      </c>
      <c r="AH1434" s="131">
        <f t="shared" si="248"/>
        <v>0</v>
      </c>
      <c r="AI1434" s="131">
        <f>Table5[[#This Row],[Column17]]-Table5[[#This Row],[Column20]]</f>
        <v>0</v>
      </c>
      <c r="AJ1434" s="131">
        <f t="shared" si="249"/>
        <v>0</v>
      </c>
      <c r="AK1434" s="131">
        <f t="shared" si="253"/>
        <v>0</v>
      </c>
      <c r="AL1434" s="131">
        <f t="shared" si="250"/>
        <v>0</v>
      </c>
      <c r="AM1434" s="131" t="str">
        <f t="shared" si="251"/>
        <v/>
      </c>
      <c r="AN1434" s="131" t="str">
        <f t="shared" ca="1" si="252"/>
        <v/>
      </c>
    </row>
    <row r="1435" spans="1:40" ht="20.25" customHeight="1" x14ac:dyDescent="0.3">
      <c r="A1435" s="127"/>
      <c r="B1435" s="164"/>
      <c r="C1435" s="139"/>
      <c r="D1435" s="140"/>
      <c r="E1435" s="139"/>
      <c r="F1435" s="139"/>
      <c r="G1435" s="140"/>
      <c r="H1435" s="139"/>
      <c r="I1435" s="129"/>
      <c r="L1435" s="128"/>
      <c r="M1435" s="128"/>
      <c r="N1435" s="128"/>
      <c r="O1435" s="128"/>
      <c r="P1435" s="128"/>
      <c r="Q1435" s="128"/>
      <c r="R1435" s="128"/>
      <c r="S1435" s="128"/>
      <c r="T1435" s="120">
        <f t="shared" si="243"/>
        <v>0</v>
      </c>
      <c r="U1435" s="131"/>
      <c r="V1435" s="131"/>
      <c r="W1435" s="131">
        <f>SUMIFS($F$3:F1435,$D$3:D1435,D1435,$C$3:C1435,"Buy")+SUMIFS($F$3:F1435,$D$3:D1435,D1435,$C$3:C1435,"Coin Deposit",$E$3:E1435,"&lt;&gt;")</f>
        <v>0</v>
      </c>
      <c r="X1435" s="131">
        <f t="shared" si="244"/>
        <v>0</v>
      </c>
      <c r="Y1435" s="131">
        <f>IF($D1435=Y$1,SUMIFS($H$3:$H1435,$G$3:$G1435,Y$1,$C$3:$C1435,"Sell"),0)</f>
        <v>0</v>
      </c>
      <c r="Z1435" s="131">
        <f t="shared" si="245"/>
        <v>0</v>
      </c>
      <c r="AA1435" s="131">
        <f>IF($D1435=AA$1,SUMIFS($H$3:$H1435,$G$3:$G1435,AA$1,$C$3:$C1435,"Sell"),0)</f>
        <v>0</v>
      </c>
      <c r="AB1435" s="131">
        <f t="shared" si="246"/>
        <v>0</v>
      </c>
      <c r="AC1435" s="131">
        <f>SUMIFS('Deductions and Deposits'!$H:$H,'Deductions and Deposits'!$G:$G,D1435,'Deductions and Deposits'!$F:$F,"&lt;="&amp;B1435)+SUMIFS($F$3:F1435,$D$3:D1435,D1435,$C$3:C1435,"Coin Deposit",$E$3:E1435,"")</f>
        <v>0</v>
      </c>
      <c r="AD1435" s="131">
        <f>SUMIFS('Deductions and Deposits'!$D:$D,'Deductions and Deposits'!$C:$C,D1435)+SUMIFS($F:$F,$D:$D,D1435,$C:$C,"Coin Deduction")</f>
        <v>0</v>
      </c>
      <c r="AE1435" s="131">
        <f>Table5[[#This Row],[Column4]]+Table5[[#This Row],[Column14]]+Table5[[#This Row],[Column19]]+Table5[[#This Row],[Column12]]</f>
        <v>0</v>
      </c>
      <c r="AF1435" s="131">
        <f>Table5[[#This Row],[Column5]]+Table5[[#This Row],[Column13]]+Table5[[#This Row],[Column21]]+Table5[[#This Row],[Column18]]</f>
        <v>0</v>
      </c>
      <c r="AG1435" s="131">
        <f t="shared" si="247"/>
        <v>0</v>
      </c>
      <c r="AH1435" s="131">
        <f t="shared" si="248"/>
        <v>0</v>
      </c>
      <c r="AI1435" s="131">
        <f>Table5[[#This Row],[Column17]]-Table5[[#This Row],[Column20]]</f>
        <v>0</v>
      </c>
      <c r="AJ1435" s="131">
        <f t="shared" si="249"/>
        <v>0</v>
      </c>
      <c r="AK1435" s="131">
        <f t="shared" si="253"/>
        <v>0</v>
      </c>
      <c r="AL1435" s="131">
        <f t="shared" si="250"/>
        <v>0</v>
      </c>
      <c r="AM1435" s="131" t="str">
        <f t="shared" si="251"/>
        <v/>
      </c>
      <c r="AN1435" s="131" t="str">
        <f t="shared" ca="1" si="252"/>
        <v/>
      </c>
    </row>
    <row r="1436" spans="1:40" ht="20.25" customHeight="1" x14ac:dyDescent="0.3">
      <c r="A1436" s="127"/>
      <c r="B1436" s="164"/>
      <c r="C1436" s="139"/>
      <c r="D1436" s="140"/>
      <c r="E1436" s="139"/>
      <c r="F1436" s="139"/>
      <c r="G1436" s="140"/>
      <c r="H1436" s="139"/>
      <c r="I1436" s="129"/>
      <c r="L1436" s="128"/>
      <c r="M1436" s="128"/>
      <c r="N1436" s="128"/>
      <c r="O1436" s="128"/>
      <c r="P1436" s="128"/>
      <c r="Q1436" s="128"/>
      <c r="R1436" s="128"/>
      <c r="S1436" s="128"/>
      <c r="T1436" s="120">
        <f t="shared" si="243"/>
        <v>0</v>
      </c>
      <c r="U1436" s="131"/>
      <c r="V1436" s="131"/>
      <c r="W1436" s="131">
        <f>SUMIFS($F$3:F1436,$D$3:D1436,D1436,$C$3:C1436,"Buy")+SUMIFS($F$3:F1436,$D$3:D1436,D1436,$C$3:C1436,"Coin Deposit",$E$3:E1436,"&lt;&gt;")</f>
        <v>0</v>
      </c>
      <c r="X1436" s="131">
        <f t="shared" si="244"/>
        <v>0</v>
      </c>
      <c r="Y1436" s="131">
        <f>IF($D1436=Y$1,SUMIFS($H$3:$H1436,$G$3:$G1436,Y$1,$C$3:$C1436,"Sell"),0)</f>
        <v>0</v>
      </c>
      <c r="Z1436" s="131">
        <f t="shared" si="245"/>
        <v>0</v>
      </c>
      <c r="AA1436" s="131">
        <f>IF($D1436=AA$1,SUMIFS($H$3:$H1436,$G$3:$G1436,AA$1,$C$3:$C1436,"Sell"),0)</f>
        <v>0</v>
      </c>
      <c r="AB1436" s="131">
        <f t="shared" si="246"/>
        <v>0</v>
      </c>
      <c r="AC1436" s="131">
        <f>SUMIFS('Deductions and Deposits'!$H:$H,'Deductions and Deposits'!$G:$G,D1436,'Deductions and Deposits'!$F:$F,"&lt;="&amp;B1436)+SUMIFS($F$3:F1436,$D$3:D1436,D1436,$C$3:C1436,"Coin Deposit",$E$3:E1436,"")</f>
        <v>0</v>
      </c>
      <c r="AD1436" s="131">
        <f>SUMIFS('Deductions and Deposits'!$D:$D,'Deductions and Deposits'!$C:$C,D1436)+SUMIFS($F:$F,$D:$D,D1436,$C:$C,"Coin Deduction")</f>
        <v>0</v>
      </c>
      <c r="AE1436" s="131">
        <f>Table5[[#This Row],[Column4]]+Table5[[#This Row],[Column14]]+Table5[[#This Row],[Column19]]+Table5[[#This Row],[Column12]]</f>
        <v>0</v>
      </c>
      <c r="AF1436" s="131">
        <f>Table5[[#This Row],[Column5]]+Table5[[#This Row],[Column13]]+Table5[[#This Row],[Column21]]+Table5[[#This Row],[Column18]]</f>
        <v>0</v>
      </c>
      <c r="AG1436" s="131">
        <f t="shared" si="247"/>
        <v>0</v>
      </c>
      <c r="AH1436" s="131">
        <f t="shared" si="248"/>
        <v>0</v>
      </c>
      <c r="AI1436" s="131">
        <f>Table5[[#This Row],[Column17]]-Table5[[#This Row],[Column20]]</f>
        <v>0</v>
      </c>
      <c r="AJ1436" s="131">
        <f t="shared" si="249"/>
        <v>0</v>
      </c>
      <c r="AK1436" s="131">
        <f t="shared" si="253"/>
        <v>0</v>
      </c>
      <c r="AL1436" s="131">
        <f t="shared" si="250"/>
        <v>0</v>
      </c>
      <c r="AM1436" s="131" t="str">
        <f t="shared" si="251"/>
        <v/>
      </c>
      <c r="AN1436" s="131" t="str">
        <f t="shared" ca="1" si="252"/>
        <v/>
      </c>
    </row>
    <row r="1437" spans="1:40" ht="20.25" customHeight="1" x14ac:dyDescent="0.3">
      <c r="A1437" s="127"/>
      <c r="B1437" s="164"/>
      <c r="C1437" s="139"/>
      <c r="D1437" s="140"/>
      <c r="E1437" s="139"/>
      <c r="F1437" s="139"/>
      <c r="G1437" s="140"/>
      <c r="H1437" s="139"/>
      <c r="I1437" s="129"/>
      <c r="L1437" s="128"/>
      <c r="M1437" s="128"/>
      <c r="N1437" s="128"/>
      <c r="O1437" s="128"/>
      <c r="P1437" s="128"/>
      <c r="Q1437" s="128"/>
      <c r="R1437" s="128"/>
      <c r="S1437" s="128"/>
      <c r="T1437" s="120">
        <f t="shared" si="243"/>
        <v>0</v>
      </c>
      <c r="U1437" s="131"/>
      <c r="V1437" s="131"/>
      <c r="W1437" s="131">
        <f>SUMIFS($F$3:F1437,$D$3:D1437,D1437,$C$3:C1437,"Buy")+SUMIFS($F$3:F1437,$D$3:D1437,D1437,$C$3:C1437,"Coin Deposit",$E$3:E1437,"&lt;&gt;")</f>
        <v>0</v>
      </c>
      <c r="X1437" s="131">
        <f t="shared" si="244"/>
        <v>0</v>
      </c>
      <c r="Y1437" s="131">
        <f>IF($D1437=Y$1,SUMIFS($H$3:$H1437,$G$3:$G1437,Y$1,$C$3:$C1437,"Sell"),0)</f>
        <v>0</v>
      </c>
      <c r="Z1437" s="131">
        <f t="shared" si="245"/>
        <v>0</v>
      </c>
      <c r="AA1437" s="131">
        <f>IF($D1437=AA$1,SUMIFS($H$3:$H1437,$G$3:$G1437,AA$1,$C$3:$C1437,"Sell"),0)</f>
        <v>0</v>
      </c>
      <c r="AB1437" s="131">
        <f t="shared" si="246"/>
        <v>0</v>
      </c>
      <c r="AC1437" s="131">
        <f>SUMIFS('Deductions and Deposits'!$H:$H,'Deductions and Deposits'!$G:$G,D1437,'Deductions and Deposits'!$F:$F,"&lt;="&amp;B1437)+SUMIFS($F$3:F1437,$D$3:D1437,D1437,$C$3:C1437,"Coin Deposit",$E$3:E1437,"")</f>
        <v>0</v>
      </c>
      <c r="AD1437" s="131">
        <f>SUMIFS('Deductions and Deposits'!$D:$D,'Deductions and Deposits'!$C:$C,D1437)+SUMIFS($F:$F,$D:$D,D1437,$C:$C,"Coin Deduction")</f>
        <v>0</v>
      </c>
      <c r="AE1437" s="131">
        <f>Table5[[#This Row],[Column4]]+Table5[[#This Row],[Column14]]+Table5[[#This Row],[Column19]]+Table5[[#This Row],[Column12]]</f>
        <v>0</v>
      </c>
      <c r="AF1437" s="131">
        <f>Table5[[#This Row],[Column5]]+Table5[[#This Row],[Column13]]+Table5[[#This Row],[Column21]]+Table5[[#This Row],[Column18]]</f>
        <v>0</v>
      </c>
      <c r="AG1437" s="131">
        <f t="shared" si="247"/>
        <v>0</v>
      </c>
      <c r="AH1437" s="131">
        <f t="shared" si="248"/>
        <v>0</v>
      </c>
      <c r="AI1437" s="131">
        <f>Table5[[#This Row],[Column17]]-Table5[[#This Row],[Column20]]</f>
        <v>0</v>
      </c>
      <c r="AJ1437" s="131">
        <f t="shared" si="249"/>
        <v>0</v>
      </c>
      <c r="AK1437" s="131">
        <f t="shared" si="253"/>
        <v>0</v>
      </c>
      <c r="AL1437" s="131">
        <f t="shared" si="250"/>
        <v>0</v>
      </c>
      <c r="AM1437" s="131" t="str">
        <f t="shared" si="251"/>
        <v/>
      </c>
      <c r="AN1437" s="131" t="str">
        <f t="shared" ca="1" si="252"/>
        <v/>
      </c>
    </row>
    <row r="1438" spans="1:40" ht="20.25" customHeight="1" x14ac:dyDescent="0.3">
      <c r="A1438" s="127"/>
      <c r="B1438" s="164"/>
      <c r="C1438" s="139"/>
      <c r="D1438" s="140"/>
      <c r="E1438" s="139"/>
      <c r="F1438" s="139"/>
      <c r="G1438" s="140"/>
      <c r="H1438" s="139"/>
      <c r="I1438" s="129"/>
      <c r="L1438" s="128"/>
      <c r="M1438" s="128"/>
      <c r="N1438" s="128"/>
      <c r="O1438" s="128"/>
      <c r="P1438" s="128"/>
      <c r="Q1438" s="128"/>
      <c r="R1438" s="128"/>
      <c r="S1438" s="128"/>
      <c r="T1438" s="120">
        <f t="shared" si="243"/>
        <v>0</v>
      </c>
      <c r="U1438" s="131"/>
      <c r="V1438" s="131"/>
      <c r="W1438" s="131">
        <f>SUMIFS($F$3:F1438,$D$3:D1438,D1438,$C$3:C1438,"Buy")+SUMIFS($F$3:F1438,$D$3:D1438,D1438,$C$3:C1438,"Coin Deposit",$E$3:E1438,"&lt;&gt;")</f>
        <v>0</v>
      </c>
      <c r="X1438" s="131">
        <f t="shared" si="244"/>
        <v>0</v>
      </c>
      <c r="Y1438" s="131">
        <f>IF($D1438=Y$1,SUMIFS($H$3:$H1438,$G$3:$G1438,Y$1,$C$3:$C1438,"Sell"),0)</f>
        <v>0</v>
      </c>
      <c r="Z1438" s="131">
        <f t="shared" si="245"/>
        <v>0</v>
      </c>
      <c r="AA1438" s="131">
        <f>IF($D1438=AA$1,SUMIFS($H$3:$H1438,$G$3:$G1438,AA$1,$C$3:$C1438,"Sell"),0)</f>
        <v>0</v>
      </c>
      <c r="AB1438" s="131">
        <f t="shared" si="246"/>
        <v>0</v>
      </c>
      <c r="AC1438" s="131">
        <f>SUMIFS('Deductions and Deposits'!$H:$H,'Deductions and Deposits'!$G:$G,D1438,'Deductions and Deposits'!$F:$F,"&lt;="&amp;B1438)+SUMIFS($F$3:F1438,$D$3:D1438,D1438,$C$3:C1438,"Coin Deposit",$E$3:E1438,"")</f>
        <v>0</v>
      </c>
      <c r="AD1438" s="131">
        <f>SUMIFS('Deductions and Deposits'!$D:$D,'Deductions and Deposits'!$C:$C,D1438)+SUMIFS($F:$F,$D:$D,D1438,$C:$C,"Coin Deduction")</f>
        <v>0</v>
      </c>
      <c r="AE1438" s="131">
        <f>Table5[[#This Row],[Column4]]+Table5[[#This Row],[Column14]]+Table5[[#This Row],[Column19]]+Table5[[#This Row],[Column12]]</f>
        <v>0</v>
      </c>
      <c r="AF1438" s="131">
        <f>Table5[[#This Row],[Column5]]+Table5[[#This Row],[Column13]]+Table5[[#This Row],[Column21]]+Table5[[#This Row],[Column18]]</f>
        <v>0</v>
      </c>
      <c r="AG1438" s="131">
        <f t="shared" si="247"/>
        <v>0</v>
      </c>
      <c r="AH1438" s="131">
        <f t="shared" si="248"/>
        <v>0</v>
      </c>
      <c r="AI1438" s="131">
        <f>Table5[[#This Row],[Column17]]-Table5[[#This Row],[Column20]]</f>
        <v>0</v>
      </c>
      <c r="AJ1438" s="131">
        <f t="shared" si="249"/>
        <v>0</v>
      </c>
      <c r="AK1438" s="131">
        <f t="shared" si="253"/>
        <v>0</v>
      </c>
      <c r="AL1438" s="131">
        <f t="shared" si="250"/>
        <v>0</v>
      </c>
      <c r="AM1438" s="131" t="str">
        <f t="shared" si="251"/>
        <v/>
      </c>
      <c r="AN1438" s="131" t="str">
        <f t="shared" ca="1" si="252"/>
        <v/>
      </c>
    </row>
    <row r="1439" spans="1:40" ht="20.25" customHeight="1" x14ac:dyDescent="0.3">
      <c r="A1439" s="127"/>
      <c r="B1439" s="164"/>
      <c r="C1439" s="139"/>
      <c r="D1439" s="140"/>
      <c r="E1439" s="139"/>
      <c r="F1439" s="139"/>
      <c r="G1439" s="140"/>
      <c r="H1439" s="139"/>
      <c r="I1439" s="129"/>
      <c r="L1439" s="128"/>
      <c r="M1439" s="128"/>
      <c r="N1439" s="128"/>
      <c r="O1439" s="128"/>
      <c r="P1439" s="128"/>
      <c r="Q1439" s="128"/>
      <c r="R1439" s="128"/>
      <c r="S1439" s="128"/>
      <c r="T1439" s="120">
        <f t="shared" si="243"/>
        <v>0</v>
      </c>
      <c r="U1439" s="131"/>
      <c r="V1439" s="131"/>
      <c r="W1439" s="131">
        <f>SUMIFS($F$3:F1439,$D$3:D1439,D1439,$C$3:C1439,"Buy")+SUMIFS($F$3:F1439,$D$3:D1439,D1439,$C$3:C1439,"Coin Deposit",$E$3:E1439,"&lt;&gt;")</f>
        <v>0</v>
      </c>
      <c r="X1439" s="131">
        <f t="shared" si="244"/>
        <v>0</v>
      </c>
      <c r="Y1439" s="131">
        <f>IF($D1439=Y$1,SUMIFS($H$3:$H1439,$G$3:$G1439,Y$1,$C$3:$C1439,"Sell"),0)</f>
        <v>0</v>
      </c>
      <c r="Z1439" s="131">
        <f t="shared" si="245"/>
        <v>0</v>
      </c>
      <c r="AA1439" s="131">
        <f>IF($D1439=AA$1,SUMIFS($H$3:$H1439,$G$3:$G1439,AA$1,$C$3:$C1439,"Sell"),0)</f>
        <v>0</v>
      </c>
      <c r="AB1439" s="131">
        <f t="shared" si="246"/>
        <v>0</v>
      </c>
      <c r="AC1439" s="131">
        <f>SUMIFS('Deductions and Deposits'!$H:$H,'Deductions and Deposits'!$G:$G,D1439,'Deductions and Deposits'!$F:$F,"&lt;="&amp;B1439)+SUMIFS($F$3:F1439,$D$3:D1439,D1439,$C$3:C1439,"Coin Deposit",$E$3:E1439,"")</f>
        <v>0</v>
      </c>
      <c r="AD1439" s="131">
        <f>SUMIFS('Deductions and Deposits'!$D:$D,'Deductions and Deposits'!$C:$C,D1439)+SUMIFS($F:$F,$D:$D,D1439,$C:$C,"Coin Deduction")</f>
        <v>0</v>
      </c>
      <c r="AE1439" s="131">
        <f>Table5[[#This Row],[Column4]]+Table5[[#This Row],[Column14]]+Table5[[#This Row],[Column19]]+Table5[[#This Row],[Column12]]</f>
        <v>0</v>
      </c>
      <c r="AF1439" s="131">
        <f>Table5[[#This Row],[Column5]]+Table5[[#This Row],[Column13]]+Table5[[#This Row],[Column21]]+Table5[[#This Row],[Column18]]</f>
        <v>0</v>
      </c>
      <c r="AG1439" s="131">
        <f t="shared" si="247"/>
        <v>0</v>
      </c>
      <c r="AH1439" s="131">
        <f t="shared" si="248"/>
        <v>0</v>
      </c>
      <c r="AI1439" s="131">
        <f>Table5[[#This Row],[Column17]]-Table5[[#This Row],[Column20]]</f>
        <v>0</v>
      </c>
      <c r="AJ1439" s="131">
        <f t="shared" si="249"/>
        <v>0</v>
      </c>
      <c r="AK1439" s="131">
        <f t="shared" si="253"/>
        <v>0</v>
      </c>
      <c r="AL1439" s="131">
        <f t="shared" si="250"/>
        <v>0</v>
      </c>
      <c r="AM1439" s="131" t="str">
        <f t="shared" si="251"/>
        <v/>
      </c>
      <c r="AN1439" s="131" t="str">
        <f t="shared" ca="1" si="252"/>
        <v/>
      </c>
    </row>
    <row r="1440" spans="1:40" ht="20.25" customHeight="1" x14ac:dyDescent="0.3">
      <c r="A1440" s="127"/>
      <c r="B1440" s="164"/>
      <c r="C1440" s="139"/>
      <c r="D1440" s="140"/>
      <c r="E1440" s="139"/>
      <c r="F1440" s="139"/>
      <c r="G1440" s="140"/>
      <c r="H1440" s="139"/>
      <c r="I1440" s="129"/>
      <c r="L1440" s="128"/>
      <c r="M1440" s="128"/>
      <c r="N1440" s="128"/>
      <c r="O1440" s="128"/>
      <c r="P1440" s="128"/>
      <c r="Q1440" s="128"/>
      <c r="R1440" s="128"/>
      <c r="S1440" s="128"/>
      <c r="T1440" s="120">
        <f t="shared" si="243"/>
        <v>0</v>
      </c>
      <c r="U1440" s="131"/>
      <c r="V1440" s="131"/>
      <c r="W1440" s="131">
        <f>SUMIFS($F$3:F1440,$D$3:D1440,D1440,$C$3:C1440,"Buy")+SUMIFS($F$3:F1440,$D$3:D1440,D1440,$C$3:C1440,"Coin Deposit",$E$3:E1440,"&lt;&gt;")</f>
        <v>0</v>
      </c>
      <c r="X1440" s="131">
        <f t="shared" si="244"/>
        <v>0</v>
      </c>
      <c r="Y1440" s="131">
        <f>IF($D1440=Y$1,SUMIFS($H$3:$H1440,$G$3:$G1440,Y$1,$C$3:$C1440,"Sell"),0)</f>
        <v>0</v>
      </c>
      <c r="Z1440" s="131">
        <f t="shared" si="245"/>
        <v>0</v>
      </c>
      <c r="AA1440" s="131">
        <f>IF($D1440=AA$1,SUMIFS($H$3:$H1440,$G$3:$G1440,AA$1,$C$3:$C1440,"Sell"),0)</f>
        <v>0</v>
      </c>
      <c r="AB1440" s="131">
        <f t="shared" si="246"/>
        <v>0</v>
      </c>
      <c r="AC1440" s="131">
        <f>SUMIFS('Deductions and Deposits'!$H:$H,'Deductions and Deposits'!$G:$G,D1440,'Deductions and Deposits'!$F:$F,"&lt;="&amp;B1440)+SUMIFS($F$3:F1440,$D$3:D1440,D1440,$C$3:C1440,"Coin Deposit",$E$3:E1440,"")</f>
        <v>0</v>
      </c>
      <c r="AD1440" s="131">
        <f>SUMIFS('Deductions and Deposits'!$D:$D,'Deductions and Deposits'!$C:$C,D1440)+SUMIFS($F:$F,$D:$D,D1440,$C:$C,"Coin Deduction")</f>
        <v>0</v>
      </c>
      <c r="AE1440" s="131">
        <f>Table5[[#This Row],[Column4]]+Table5[[#This Row],[Column14]]+Table5[[#This Row],[Column19]]+Table5[[#This Row],[Column12]]</f>
        <v>0</v>
      </c>
      <c r="AF1440" s="131">
        <f>Table5[[#This Row],[Column5]]+Table5[[#This Row],[Column13]]+Table5[[#This Row],[Column21]]+Table5[[#This Row],[Column18]]</f>
        <v>0</v>
      </c>
      <c r="AG1440" s="131">
        <f t="shared" si="247"/>
        <v>0</v>
      </c>
      <c r="AH1440" s="131">
        <f t="shared" si="248"/>
        <v>0</v>
      </c>
      <c r="AI1440" s="131">
        <f>Table5[[#This Row],[Column17]]-Table5[[#This Row],[Column20]]</f>
        <v>0</v>
      </c>
      <c r="AJ1440" s="131">
        <f t="shared" si="249"/>
        <v>0</v>
      </c>
      <c r="AK1440" s="131">
        <f t="shared" si="253"/>
        <v>0</v>
      </c>
      <c r="AL1440" s="131">
        <f t="shared" si="250"/>
        <v>0</v>
      </c>
      <c r="AM1440" s="131" t="str">
        <f t="shared" si="251"/>
        <v/>
      </c>
      <c r="AN1440" s="131" t="str">
        <f t="shared" ca="1" si="252"/>
        <v/>
      </c>
    </row>
    <row r="1441" spans="1:40" ht="20.25" customHeight="1" x14ac:dyDescent="0.3">
      <c r="A1441" s="127"/>
      <c r="B1441" s="164"/>
      <c r="C1441" s="139"/>
      <c r="D1441" s="140"/>
      <c r="E1441" s="139"/>
      <c r="F1441" s="139"/>
      <c r="G1441" s="140"/>
      <c r="H1441" s="139"/>
      <c r="I1441" s="129"/>
      <c r="L1441" s="128"/>
      <c r="M1441" s="128"/>
      <c r="N1441" s="128"/>
      <c r="O1441" s="128"/>
      <c r="P1441" s="128"/>
      <c r="Q1441" s="128"/>
      <c r="R1441" s="128"/>
      <c r="S1441" s="128"/>
      <c r="T1441" s="120">
        <f t="shared" si="243"/>
        <v>0</v>
      </c>
      <c r="U1441" s="131"/>
      <c r="V1441" s="131"/>
      <c r="W1441" s="131">
        <f>SUMIFS($F$3:F1441,$D$3:D1441,D1441,$C$3:C1441,"Buy")+SUMIFS($F$3:F1441,$D$3:D1441,D1441,$C$3:C1441,"Coin Deposit",$E$3:E1441,"&lt;&gt;")</f>
        <v>0</v>
      </c>
      <c r="X1441" s="131">
        <f t="shared" si="244"/>
        <v>0</v>
      </c>
      <c r="Y1441" s="131">
        <f>IF($D1441=Y$1,SUMIFS($H$3:$H1441,$G$3:$G1441,Y$1,$C$3:$C1441,"Sell"),0)</f>
        <v>0</v>
      </c>
      <c r="Z1441" s="131">
        <f t="shared" si="245"/>
        <v>0</v>
      </c>
      <c r="AA1441" s="131">
        <f>IF($D1441=AA$1,SUMIFS($H$3:$H1441,$G$3:$G1441,AA$1,$C$3:$C1441,"Sell"),0)</f>
        <v>0</v>
      </c>
      <c r="AB1441" s="131">
        <f t="shared" si="246"/>
        <v>0</v>
      </c>
      <c r="AC1441" s="131">
        <f>SUMIFS('Deductions and Deposits'!$H:$H,'Deductions and Deposits'!$G:$G,D1441,'Deductions and Deposits'!$F:$F,"&lt;="&amp;B1441)+SUMIFS($F$3:F1441,$D$3:D1441,D1441,$C$3:C1441,"Coin Deposit",$E$3:E1441,"")</f>
        <v>0</v>
      </c>
      <c r="AD1441" s="131">
        <f>SUMIFS('Deductions and Deposits'!$D:$D,'Deductions and Deposits'!$C:$C,D1441)+SUMIFS($F:$F,$D:$D,D1441,$C:$C,"Coin Deduction")</f>
        <v>0</v>
      </c>
      <c r="AE1441" s="131">
        <f>Table5[[#This Row],[Column4]]+Table5[[#This Row],[Column14]]+Table5[[#This Row],[Column19]]+Table5[[#This Row],[Column12]]</f>
        <v>0</v>
      </c>
      <c r="AF1441" s="131">
        <f>Table5[[#This Row],[Column5]]+Table5[[#This Row],[Column13]]+Table5[[#This Row],[Column21]]+Table5[[#This Row],[Column18]]</f>
        <v>0</v>
      </c>
      <c r="AG1441" s="131">
        <f t="shared" si="247"/>
        <v>0</v>
      </c>
      <c r="AH1441" s="131">
        <f t="shared" si="248"/>
        <v>0</v>
      </c>
      <c r="AI1441" s="131">
        <f>Table5[[#This Row],[Column17]]-Table5[[#This Row],[Column20]]</f>
        <v>0</v>
      </c>
      <c r="AJ1441" s="131">
        <f t="shared" si="249"/>
        <v>0</v>
      </c>
      <c r="AK1441" s="131">
        <f t="shared" si="253"/>
        <v>0</v>
      </c>
      <c r="AL1441" s="131">
        <f t="shared" si="250"/>
        <v>0</v>
      </c>
      <c r="AM1441" s="131" t="str">
        <f t="shared" si="251"/>
        <v/>
      </c>
      <c r="AN1441" s="131" t="str">
        <f t="shared" ca="1" si="252"/>
        <v/>
      </c>
    </row>
    <row r="1442" spans="1:40" ht="20.25" customHeight="1" x14ac:dyDescent="0.3">
      <c r="A1442" s="127"/>
      <c r="B1442" s="164"/>
      <c r="C1442" s="139"/>
      <c r="D1442" s="140"/>
      <c r="E1442" s="139"/>
      <c r="F1442" s="139"/>
      <c r="G1442" s="140"/>
      <c r="H1442" s="139"/>
      <c r="I1442" s="129"/>
      <c r="L1442" s="128"/>
      <c r="M1442" s="128"/>
      <c r="N1442" s="128"/>
      <c r="O1442" s="128"/>
      <c r="P1442" s="128"/>
      <c r="Q1442" s="128"/>
      <c r="R1442" s="128"/>
      <c r="S1442" s="128"/>
      <c r="T1442" s="120">
        <f t="shared" si="243"/>
        <v>0</v>
      </c>
      <c r="U1442" s="131"/>
      <c r="V1442" s="131"/>
      <c r="W1442" s="131">
        <f>SUMIFS($F$3:F1442,$D$3:D1442,D1442,$C$3:C1442,"Buy")+SUMIFS($F$3:F1442,$D$3:D1442,D1442,$C$3:C1442,"Coin Deposit",$E$3:E1442,"&lt;&gt;")</f>
        <v>0</v>
      </c>
      <c r="X1442" s="131">
        <f t="shared" si="244"/>
        <v>0</v>
      </c>
      <c r="Y1442" s="131">
        <f>IF($D1442=Y$1,SUMIFS($H$3:$H1442,$G$3:$G1442,Y$1,$C$3:$C1442,"Sell"),0)</f>
        <v>0</v>
      </c>
      <c r="Z1442" s="131">
        <f t="shared" si="245"/>
        <v>0</v>
      </c>
      <c r="AA1442" s="131">
        <f>IF($D1442=AA$1,SUMIFS($H$3:$H1442,$G$3:$G1442,AA$1,$C$3:$C1442,"Sell"),0)</f>
        <v>0</v>
      </c>
      <c r="AB1442" s="131">
        <f t="shared" si="246"/>
        <v>0</v>
      </c>
      <c r="AC1442" s="131">
        <f>SUMIFS('Deductions and Deposits'!$H:$H,'Deductions and Deposits'!$G:$G,D1442,'Deductions and Deposits'!$F:$F,"&lt;="&amp;B1442)+SUMIFS($F$3:F1442,$D$3:D1442,D1442,$C$3:C1442,"Coin Deposit",$E$3:E1442,"")</f>
        <v>0</v>
      </c>
      <c r="AD1442" s="131">
        <f>SUMIFS('Deductions and Deposits'!$D:$D,'Deductions and Deposits'!$C:$C,D1442)+SUMIFS($F:$F,$D:$D,D1442,$C:$C,"Coin Deduction")</f>
        <v>0</v>
      </c>
      <c r="AE1442" s="131">
        <f>Table5[[#This Row],[Column4]]+Table5[[#This Row],[Column14]]+Table5[[#This Row],[Column19]]+Table5[[#This Row],[Column12]]</f>
        <v>0</v>
      </c>
      <c r="AF1442" s="131">
        <f>Table5[[#This Row],[Column5]]+Table5[[#This Row],[Column13]]+Table5[[#This Row],[Column21]]+Table5[[#This Row],[Column18]]</f>
        <v>0</v>
      </c>
      <c r="AG1442" s="131">
        <f t="shared" si="247"/>
        <v>0</v>
      </c>
      <c r="AH1442" s="131">
        <f t="shared" si="248"/>
        <v>0</v>
      </c>
      <c r="AI1442" s="131">
        <f>Table5[[#This Row],[Column17]]-Table5[[#This Row],[Column20]]</f>
        <v>0</v>
      </c>
      <c r="AJ1442" s="131">
        <f t="shared" si="249"/>
        <v>0</v>
      </c>
      <c r="AK1442" s="131">
        <f t="shared" si="253"/>
        <v>0</v>
      </c>
      <c r="AL1442" s="131">
        <f t="shared" si="250"/>
        <v>0</v>
      </c>
      <c r="AM1442" s="131" t="str">
        <f t="shared" si="251"/>
        <v/>
      </c>
      <c r="AN1442" s="131" t="str">
        <f t="shared" ca="1" si="252"/>
        <v/>
      </c>
    </row>
    <row r="1443" spans="1:40" ht="20.25" customHeight="1" x14ac:dyDescent="0.3">
      <c r="A1443" s="127"/>
      <c r="B1443" s="164"/>
      <c r="C1443" s="139"/>
      <c r="D1443" s="140"/>
      <c r="E1443" s="139"/>
      <c r="F1443" s="139"/>
      <c r="G1443" s="140"/>
      <c r="H1443" s="139"/>
      <c r="I1443" s="129"/>
      <c r="L1443" s="128"/>
      <c r="M1443" s="128"/>
      <c r="N1443" s="128"/>
      <c r="O1443" s="128"/>
      <c r="P1443" s="128"/>
      <c r="Q1443" s="128"/>
      <c r="R1443" s="128"/>
      <c r="S1443" s="128"/>
      <c r="T1443" s="120">
        <f t="shared" si="243"/>
        <v>0</v>
      </c>
      <c r="U1443" s="131"/>
      <c r="V1443" s="131"/>
      <c r="W1443" s="131">
        <f>SUMIFS($F$3:F1443,$D$3:D1443,D1443,$C$3:C1443,"Buy")+SUMIFS($F$3:F1443,$D$3:D1443,D1443,$C$3:C1443,"Coin Deposit",$E$3:E1443,"&lt;&gt;")</f>
        <v>0</v>
      </c>
      <c r="X1443" s="131">
        <f t="shared" si="244"/>
        <v>0</v>
      </c>
      <c r="Y1443" s="131">
        <f>IF($D1443=Y$1,SUMIFS($H$3:$H1443,$G$3:$G1443,Y$1,$C$3:$C1443,"Sell"),0)</f>
        <v>0</v>
      </c>
      <c r="Z1443" s="131">
        <f t="shared" si="245"/>
        <v>0</v>
      </c>
      <c r="AA1443" s="131">
        <f>IF($D1443=AA$1,SUMIFS($H$3:$H1443,$G$3:$G1443,AA$1,$C$3:$C1443,"Sell"),0)</f>
        <v>0</v>
      </c>
      <c r="AB1443" s="131">
        <f t="shared" si="246"/>
        <v>0</v>
      </c>
      <c r="AC1443" s="131">
        <f>SUMIFS('Deductions and Deposits'!$H:$H,'Deductions and Deposits'!$G:$G,D1443,'Deductions and Deposits'!$F:$F,"&lt;="&amp;B1443)+SUMIFS($F$3:F1443,$D$3:D1443,D1443,$C$3:C1443,"Coin Deposit",$E$3:E1443,"")</f>
        <v>0</v>
      </c>
      <c r="AD1443" s="131">
        <f>SUMIFS('Deductions and Deposits'!$D:$D,'Deductions and Deposits'!$C:$C,D1443)+SUMIFS($F:$F,$D:$D,D1443,$C:$C,"Coin Deduction")</f>
        <v>0</v>
      </c>
      <c r="AE1443" s="131">
        <f>Table5[[#This Row],[Column4]]+Table5[[#This Row],[Column14]]+Table5[[#This Row],[Column19]]+Table5[[#This Row],[Column12]]</f>
        <v>0</v>
      </c>
      <c r="AF1443" s="131">
        <f>Table5[[#This Row],[Column5]]+Table5[[#This Row],[Column13]]+Table5[[#This Row],[Column21]]+Table5[[#This Row],[Column18]]</f>
        <v>0</v>
      </c>
      <c r="AG1443" s="131">
        <f t="shared" si="247"/>
        <v>0</v>
      </c>
      <c r="AH1443" s="131">
        <f t="shared" si="248"/>
        <v>0</v>
      </c>
      <c r="AI1443" s="131">
        <f>Table5[[#This Row],[Column17]]-Table5[[#This Row],[Column20]]</f>
        <v>0</v>
      </c>
      <c r="AJ1443" s="131">
        <f t="shared" si="249"/>
        <v>0</v>
      </c>
      <c r="AK1443" s="131">
        <f t="shared" si="253"/>
        <v>0</v>
      </c>
      <c r="AL1443" s="131">
        <f t="shared" si="250"/>
        <v>0</v>
      </c>
      <c r="AM1443" s="131" t="str">
        <f t="shared" si="251"/>
        <v/>
      </c>
      <c r="AN1443" s="131" t="str">
        <f t="shared" ca="1" si="252"/>
        <v/>
      </c>
    </row>
    <row r="1444" spans="1:40" ht="20.25" customHeight="1" x14ac:dyDescent="0.3">
      <c r="A1444" s="127"/>
      <c r="B1444" s="164"/>
      <c r="C1444" s="139"/>
      <c r="D1444" s="140"/>
      <c r="E1444" s="139"/>
      <c r="F1444" s="139"/>
      <c r="G1444" s="140"/>
      <c r="H1444" s="139"/>
      <c r="I1444" s="129"/>
      <c r="L1444" s="128"/>
      <c r="M1444" s="128"/>
      <c r="N1444" s="128"/>
      <c r="O1444" s="128"/>
      <c r="P1444" s="128"/>
      <c r="Q1444" s="128"/>
      <c r="R1444" s="128"/>
      <c r="S1444" s="128"/>
      <c r="T1444" s="120">
        <f t="shared" si="243"/>
        <v>0</v>
      </c>
      <c r="U1444" s="131"/>
      <c r="V1444" s="131"/>
      <c r="W1444" s="131">
        <f>SUMIFS($F$3:F1444,$D$3:D1444,D1444,$C$3:C1444,"Buy")+SUMIFS($F$3:F1444,$D$3:D1444,D1444,$C$3:C1444,"Coin Deposit",$E$3:E1444,"&lt;&gt;")</f>
        <v>0</v>
      </c>
      <c r="X1444" s="131">
        <f t="shared" si="244"/>
        <v>0</v>
      </c>
      <c r="Y1444" s="131">
        <f>IF($D1444=Y$1,SUMIFS($H$3:$H1444,$G$3:$G1444,Y$1,$C$3:$C1444,"Sell"),0)</f>
        <v>0</v>
      </c>
      <c r="Z1444" s="131">
        <f t="shared" si="245"/>
        <v>0</v>
      </c>
      <c r="AA1444" s="131">
        <f>IF($D1444=AA$1,SUMIFS($H$3:$H1444,$G$3:$G1444,AA$1,$C$3:$C1444,"Sell"),0)</f>
        <v>0</v>
      </c>
      <c r="AB1444" s="131">
        <f t="shared" si="246"/>
        <v>0</v>
      </c>
      <c r="AC1444" s="131">
        <f>SUMIFS('Deductions and Deposits'!$H:$H,'Deductions and Deposits'!$G:$G,D1444,'Deductions and Deposits'!$F:$F,"&lt;="&amp;B1444)+SUMIFS($F$3:F1444,$D$3:D1444,D1444,$C$3:C1444,"Coin Deposit",$E$3:E1444,"")</f>
        <v>0</v>
      </c>
      <c r="AD1444" s="131">
        <f>SUMIFS('Deductions and Deposits'!$D:$D,'Deductions and Deposits'!$C:$C,D1444)+SUMIFS($F:$F,$D:$D,D1444,$C:$C,"Coin Deduction")</f>
        <v>0</v>
      </c>
      <c r="AE1444" s="131">
        <f>Table5[[#This Row],[Column4]]+Table5[[#This Row],[Column14]]+Table5[[#This Row],[Column19]]+Table5[[#This Row],[Column12]]</f>
        <v>0</v>
      </c>
      <c r="AF1444" s="131">
        <f>Table5[[#This Row],[Column5]]+Table5[[#This Row],[Column13]]+Table5[[#This Row],[Column21]]+Table5[[#This Row],[Column18]]</f>
        <v>0</v>
      </c>
      <c r="AG1444" s="131">
        <f t="shared" si="247"/>
        <v>0</v>
      </c>
      <c r="AH1444" s="131">
        <f t="shared" si="248"/>
        <v>0</v>
      </c>
      <c r="AI1444" s="131">
        <f>Table5[[#This Row],[Column17]]-Table5[[#This Row],[Column20]]</f>
        <v>0</v>
      </c>
      <c r="AJ1444" s="131">
        <f t="shared" si="249"/>
        <v>0</v>
      </c>
      <c r="AK1444" s="131">
        <f t="shared" si="253"/>
        <v>0</v>
      </c>
      <c r="AL1444" s="131">
        <f t="shared" si="250"/>
        <v>0</v>
      </c>
      <c r="AM1444" s="131" t="str">
        <f t="shared" si="251"/>
        <v/>
      </c>
      <c r="AN1444" s="131" t="str">
        <f t="shared" ca="1" si="252"/>
        <v/>
      </c>
    </row>
    <row r="1445" spans="1:40" ht="20.25" customHeight="1" x14ac:dyDescent="0.3">
      <c r="A1445" s="127"/>
      <c r="B1445" s="164"/>
      <c r="C1445" s="139"/>
      <c r="D1445" s="140"/>
      <c r="E1445" s="139"/>
      <c r="F1445" s="139"/>
      <c r="G1445" s="140"/>
      <c r="H1445" s="139"/>
      <c r="I1445" s="129"/>
      <c r="L1445" s="128"/>
      <c r="M1445" s="128"/>
      <c r="N1445" s="128"/>
      <c r="O1445" s="128"/>
      <c r="P1445" s="128"/>
      <c r="Q1445" s="128"/>
      <c r="R1445" s="128"/>
      <c r="S1445" s="128"/>
      <c r="T1445" s="120">
        <f t="shared" si="243"/>
        <v>0</v>
      </c>
      <c r="U1445" s="131"/>
      <c r="V1445" s="131"/>
      <c r="W1445" s="131">
        <f>SUMIFS($F$3:F1445,$D$3:D1445,D1445,$C$3:C1445,"Buy")+SUMIFS($F$3:F1445,$D$3:D1445,D1445,$C$3:C1445,"Coin Deposit",$E$3:E1445,"&lt;&gt;")</f>
        <v>0</v>
      </c>
      <c r="X1445" s="131">
        <f t="shared" si="244"/>
        <v>0</v>
      </c>
      <c r="Y1445" s="131">
        <f>IF($D1445=Y$1,SUMIFS($H$3:$H1445,$G$3:$G1445,Y$1,$C$3:$C1445,"Sell"),0)</f>
        <v>0</v>
      </c>
      <c r="Z1445" s="131">
        <f t="shared" si="245"/>
        <v>0</v>
      </c>
      <c r="AA1445" s="131">
        <f>IF($D1445=AA$1,SUMIFS($H$3:$H1445,$G$3:$G1445,AA$1,$C$3:$C1445,"Sell"),0)</f>
        <v>0</v>
      </c>
      <c r="AB1445" s="131">
        <f t="shared" si="246"/>
        <v>0</v>
      </c>
      <c r="AC1445" s="131">
        <f>SUMIFS('Deductions and Deposits'!$H:$H,'Deductions and Deposits'!$G:$G,D1445,'Deductions and Deposits'!$F:$F,"&lt;="&amp;B1445)+SUMIFS($F$3:F1445,$D$3:D1445,D1445,$C$3:C1445,"Coin Deposit",$E$3:E1445,"")</f>
        <v>0</v>
      </c>
      <c r="AD1445" s="131">
        <f>SUMIFS('Deductions and Deposits'!$D:$D,'Deductions and Deposits'!$C:$C,D1445)+SUMIFS($F:$F,$D:$D,D1445,$C:$C,"Coin Deduction")</f>
        <v>0</v>
      </c>
      <c r="AE1445" s="131">
        <f>Table5[[#This Row],[Column4]]+Table5[[#This Row],[Column14]]+Table5[[#This Row],[Column19]]+Table5[[#This Row],[Column12]]</f>
        <v>0</v>
      </c>
      <c r="AF1445" s="131">
        <f>Table5[[#This Row],[Column5]]+Table5[[#This Row],[Column13]]+Table5[[#This Row],[Column21]]+Table5[[#This Row],[Column18]]</f>
        <v>0</v>
      </c>
      <c r="AG1445" s="131">
        <f t="shared" si="247"/>
        <v>0</v>
      </c>
      <c r="AH1445" s="131">
        <f t="shared" si="248"/>
        <v>0</v>
      </c>
      <c r="AI1445" s="131">
        <f>Table5[[#This Row],[Column17]]-Table5[[#This Row],[Column20]]</f>
        <v>0</v>
      </c>
      <c r="AJ1445" s="131">
        <f t="shared" si="249"/>
        <v>0</v>
      </c>
      <c r="AK1445" s="131">
        <f t="shared" si="253"/>
        <v>0</v>
      </c>
      <c r="AL1445" s="131">
        <f t="shared" si="250"/>
        <v>0</v>
      </c>
      <c r="AM1445" s="131" t="str">
        <f t="shared" si="251"/>
        <v/>
      </c>
      <c r="AN1445" s="131" t="str">
        <f t="shared" ca="1" si="252"/>
        <v/>
      </c>
    </row>
    <row r="1446" spans="1:40" ht="20.25" customHeight="1" x14ac:dyDescent="0.3">
      <c r="A1446" s="127"/>
      <c r="B1446" s="164"/>
      <c r="C1446" s="139"/>
      <c r="D1446" s="140"/>
      <c r="E1446" s="139"/>
      <c r="F1446" s="139"/>
      <c r="G1446" s="140"/>
      <c r="H1446" s="139"/>
      <c r="I1446" s="129"/>
      <c r="L1446" s="128"/>
      <c r="M1446" s="128"/>
      <c r="N1446" s="128"/>
      <c r="O1446" s="128"/>
      <c r="P1446" s="128"/>
      <c r="Q1446" s="128"/>
      <c r="R1446" s="128"/>
      <c r="S1446" s="128"/>
      <c r="T1446" s="120">
        <f t="shared" si="243"/>
        <v>0</v>
      </c>
      <c r="U1446" s="131"/>
      <c r="V1446" s="131"/>
      <c r="W1446" s="131">
        <f>SUMIFS($F$3:F1446,$D$3:D1446,D1446,$C$3:C1446,"Buy")+SUMIFS($F$3:F1446,$D$3:D1446,D1446,$C$3:C1446,"Coin Deposit",$E$3:E1446,"&lt;&gt;")</f>
        <v>0</v>
      </c>
      <c r="X1446" s="131">
        <f t="shared" si="244"/>
        <v>0</v>
      </c>
      <c r="Y1446" s="131">
        <f>IF($D1446=Y$1,SUMIFS($H$3:$H1446,$G$3:$G1446,Y$1,$C$3:$C1446,"Sell"),0)</f>
        <v>0</v>
      </c>
      <c r="Z1446" s="131">
        <f t="shared" si="245"/>
        <v>0</v>
      </c>
      <c r="AA1446" s="131">
        <f>IF($D1446=AA$1,SUMIFS($H$3:$H1446,$G$3:$G1446,AA$1,$C$3:$C1446,"Sell"),0)</f>
        <v>0</v>
      </c>
      <c r="AB1446" s="131">
        <f t="shared" si="246"/>
        <v>0</v>
      </c>
      <c r="AC1446" s="131">
        <f>SUMIFS('Deductions and Deposits'!$H:$H,'Deductions and Deposits'!$G:$G,D1446,'Deductions and Deposits'!$F:$F,"&lt;="&amp;B1446)+SUMIFS($F$3:F1446,$D$3:D1446,D1446,$C$3:C1446,"Coin Deposit",$E$3:E1446,"")</f>
        <v>0</v>
      </c>
      <c r="AD1446" s="131">
        <f>SUMIFS('Deductions and Deposits'!$D:$D,'Deductions and Deposits'!$C:$C,D1446)+SUMIFS($F:$F,$D:$D,D1446,$C:$C,"Coin Deduction")</f>
        <v>0</v>
      </c>
      <c r="AE1446" s="131">
        <f>Table5[[#This Row],[Column4]]+Table5[[#This Row],[Column14]]+Table5[[#This Row],[Column19]]+Table5[[#This Row],[Column12]]</f>
        <v>0</v>
      </c>
      <c r="AF1446" s="131">
        <f>Table5[[#This Row],[Column5]]+Table5[[#This Row],[Column13]]+Table5[[#This Row],[Column21]]+Table5[[#This Row],[Column18]]</f>
        <v>0</v>
      </c>
      <c r="AG1446" s="131">
        <f t="shared" si="247"/>
        <v>0</v>
      </c>
      <c r="AH1446" s="131">
        <f t="shared" si="248"/>
        <v>0</v>
      </c>
      <c r="AI1446" s="131">
        <f>Table5[[#This Row],[Column17]]-Table5[[#This Row],[Column20]]</f>
        <v>0</v>
      </c>
      <c r="AJ1446" s="131">
        <f t="shared" si="249"/>
        <v>0</v>
      </c>
      <c r="AK1446" s="131">
        <f t="shared" si="253"/>
        <v>0</v>
      </c>
      <c r="AL1446" s="131">
        <f t="shared" si="250"/>
        <v>0</v>
      </c>
      <c r="AM1446" s="131" t="str">
        <f t="shared" si="251"/>
        <v/>
      </c>
      <c r="AN1446" s="131" t="str">
        <f t="shared" ca="1" si="252"/>
        <v/>
      </c>
    </row>
    <row r="1447" spans="1:40" ht="20.25" customHeight="1" x14ac:dyDescent="0.3">
      <c r="A1447" s="127"/>
      <c r="B1447" s="164"/>
      <c r="C1447" s="139"/>
      <c r="D1447" s="140"/>
      <c r="E1447" s="139"/>
      <c r="F1447" s="139"/>
      <c r="G1447" s="140"/>
      <c r="H1447" s="139"/>
      <c r="I1447" s="129"/>
      <c r="L1447" s="128"/>
      <c r="M1447" s="128"/>
      <c r="N1447" s="128"/>
      <c r="O1447" s="128"/>
      <c r="P1447" s="128"/>
      <c r="Q1447" s="128"/>
      <c r="R1447" s="128"/>
      <c r="S1447" s="128"/>
      <c r="T1447" s="120">
        <f t="shared" si="243"/>
        <v>0</v>
      </c>
      <c r="U1447" s="131"/>
      <c r="V1447" s="131"/>
      <c r="W1447" s="131">
        <f>SUMIFS($F$3:F1447,$D$3:D1447,D1447,$C$3:C1447,"Buy")+SUMIFS($F$3:F1447,$D$3:D1447,D1447,$C$3:C1447,"Coin Deposit",$E$3:E1447,"&lt;&gt;")</f>
        <v>0</v>
      </c>
      <c r="X1447" s="131">
        <f t="shared" si="244"/>
        <v>0</v>
      </c>
      <c r="Y1447" s="131">
        <f>IF($D1447=Y$1,SUMIFS($H$3:$H1447,$G$3:$G1447,Y$1,$C$3:$C1447,"Sell"),0)</f>
        <v>0</v>
      </c>
      <c r="Z1447" s="131">
        <f t="shared" si="245"/>
        <v>0</v>
      </c>
      <c r="AA1447" s="131">
        <f>IF($D1447=AA$1,SUMIFS($H$3:$H1447,$G$3:$G1447,AA$1,$C$3:$C1447,"Sell"),0)</f>
        <v>0</v>
      </c>
      <c r="AB1447" s="131">
        <f t="shared" si="246"/>
        <v>0</v>
      </c>
      <c r="AC1447" s="131">
        <f>SUMIFS('Deductions and Deposits'!$H:$H,'Deductions and Deposits'!$G:$G,D1447,'Deductions and Deposits'!$F:$F,"&lt;="&amp;B1447)+SUMIFS($F$3:F1447,$D$3:D1447,D1447,$C$3:C1447,"Coin Deposit",$E$3:E1447,"")</f>
        <v>0</v>
      </c>
      <c r="AD1447" s="131">
        <f>SUMIFS('Deductions and Deposits'!$D:$D,'Deductions and Deposits'!$C:$C,D1447)+SUMIFS($F:$F,$D:$D,D1447,$C:$C,"Coin Deduction")</f>
        <v>0</v>
      </c>
      <c r="AE1447" s="131">
        <f>Table5[[#This Row],[Column4]]+Table5[[#This Row],[Column14]]+Table5[[#This Row],[Column19]]+Table5[[#This Row],[Column12]]</f>
        <v>0</v>
      </c>
      <c r="AF1447" s="131">
        <f>Table5[[#This Row],[Column5]]+Table5[[#This Row],[Column13]]+Table5[[#This Row],[Column21]]+Table5[[#This Row],[Column18]]</f>
        <v>0</v>
      </c>
      <c r="AG1447" s="131">
        <f t="shared" si="247"/>
        <v>0</v>
      </c>
      <c r="AH1447" s="131">
        <f t="shared" si="248"/>
        <v>0</v>
      </c>
      <c r="AI1447" s="131">
        <f>Table5[[#This Row],[Column17]]-Table5[[#This Row],[Column20]]</f>
        <v>0</v>
      </c>
      <c r="AJ1447" s="131">
        <f t="shared" si="249"/>
        <v>0</v>
      </c>
      <c r="AK1447" s="131">
        <f t="shared" si="253"/>
        <v>0</v>
      </c>
      <c r="AL1447" s="131">
        <f t="shared" si="250"/>
        <v>0</v>
      </c>
      <c r="AM1447" s="131" t="str">
        <f t="shared" si="251"/>
        <v/>
      </c>
      <c r="AN1447" s="131" t="str">
        <f t="shared" ca="1" si="252"/>
        <v/>
      </c>
    </row>
    <row r="1448" spans="1:40" ht="20.25" customHeight="1" x14ac:dyDescent="0.3">
      <c r="A1448" s="127"/>
      <c r="B1448" s="164"/>
      <c r="C1448" s="139"/>
      <c r="D1448" s="140"/>
      <c r="E1448" s="139"/>
      <c r="F1448" s="139"/>
      <c r="G1448" s="140"/>
      <c r="H1448" s="139"/>
      <c r="I1448" s="129"/>
      <c r="L1448" s="128"/>
      <c r="M1448" s="128"/>
      <c r="N1448" s="128"/>
      <c r="O1448" s="128"/>
      <c r="P1448" s="128"/>
      <c r="Q1448" s="128"/>
      <c r="R1448" s="128"/>
      <c r="S1448" s="128"/>
      <c r="T1448" s="120">
        <f t="shared" si="243"/>
        <v>0</v>
      </c>
      <c r="U1448" s="131"/>
      <c r="V1448" s="131"/>
      <c r="W1448" s="131">
        <f>SUMIFS($F$3:F1448,$D$3:D1448,D1448,$C$3:C1448,"Buy")+SUMIFS($F$3:F1448,$D$3:D1448,D1448,$C$3:C1448,"Coin Deposit",$E$3:E1448,"&lt;&gt;")</f>
        <v>0</v>
      </c>
      <c r="X1448" s="131">
        <f t="shared" si="244"/>
        <v>0</v>
      </c>
      <c r="Y1448" s="131">
        <f>IF($D1448=Y$1,SUMIFS($H$3:$H1448,$G$3:$G1448,Y$1,$C$3:$C1448,"Sell"),0)</f>
        <v>0</v>
      </c>
      <c r="Z1448" s="131">
        <f t="shared" si="245"/>
        <v>0</v>
      </c>
      <c r="AA1448" s="131">
        <f>IF($D1448=AA$1,SUMIFS($H$3:$H1448,$G$3:$G1448,AA$1,$C$3:$C1448,"Sell"),0)</f>
        <v>0</v>
      </c>
      <c r="AB1448" s="131">
        <f t="shared" si="246"/>
        <v>0</v>
      </c>
      <c r="AC1448" s="131">
        <f>SUMIFS('Deductions and Deposits'!$H:$H,'Deductions and Deposits'!$G:$G,D1448,'Deductions and Deposits'!$F:$F,"&lt;="&amp;B1448)+SUMIFS($F$3:F1448,$D$3:D1448,D1448,$C$3:C1448,"Coin Deposit",$E$3:E1448,"")</f>
        <v>0</v>
      </c>
      <c r="AD1448" s="131">
        <f>SUMIFS('Deductions and Deposits'!$D:$D,'Deductions and Deposits'!$C:$C,D1448)+SUMIFS($F:$F,$D:$D,D1448,$C:$C,"Coin Deduction")</f>
        <v>0</v>
      </c>
      <c r="AE1448" s="131">
        <f>Table5[[#This Row],[Column4]]+Table5[[#This Row],[Column14]]+Table5[[#This Row],[Column19]]+Table5[[#This Row],[Column12]]</f>
        <v>0</v>
      </c>
      <c r="AF1448" s="131">
        <f>Table5[[#This Row],[Column5]]+Table5[[#This Row],[Column13]]+Table5[[#This Row],[Column21]]+Table5[[#This Row],[Column18]]</f>
        <v>0</v>
      </c>
      <c r="AG1448" s="131">
        <f t="shared" si="247"/>
        <v>0</v>
      </c>
      <c r="AH1448" s="131">
        <f t="shared" si="248"/>
        <v>0</v>
      </c>
      <c r="AI1448" s="131">
        <f>Table5[[#This Row],[Column17]]-Table5[[#This Row],[Column20]]</f>
        <v>0</v>
      </c>
      <c r="AJ1448" s="131">
        <f t="shared" si="249"/>
        <v>0</v>
      </c>
      <c r="AK1448" s="131">
        <f t="shared" si="253"/>
        <v>0</v>
      </c>
      <c r="AL1448" s="131">
        <f t="shared" si="250"/>
        <v>0</v>
      </c>
      <c r="AM1448" s="131" t="str">
        <f t="shared" si="251"/>
        <v/>
      </c>
      <c r="AN1448" s="131" t="str">
        <f t="shared" ca="1" si="252"/>
        <v/>
      </c>
    </row>
    <row r="1449" spans="1:40" ht="20.25" customHeight="1" x14ac:dyDescent="0.3">
      <c r="A1449" s="127"/>
      <c r="B1449" s="164"/>
      <c r="C1449" s="139"/>
      <c r="D1449" s="140"/>
      <c r="E1449" s="139"/>
      <c r="F1449" s="139"/>
      <c r="G1449" s="140"/>
      <c r="H1449" s="139"/>
      <c r="I1449" s="129"/>
      <c r="L1449" s="128"/>
      <c r="M1449" s="128"/>
      <c r="N1449" s="128"/>
      <c r="O1449" s="128"/>
      <c r="P1449" s="128"/>
      <c r="Q1449" s="128"/>
      <c r="R1449" s="128"/>
      <c r="S1449" s="128"/>
      <c r="T1449" s="120">
        <f t="shared" si="243"/>
        <v>0</v>
      </c>
      <c r="U1449" s="131"/>
      <c r="V1449" s="131"/>
      <c r="W1449" s="131">
        <f>SUMIFS($F$3:F1449,$D$3:D1449,D1449,$C$3:C1449,"Buy")+SUMIFS($F$3:F1449,$D$3:D1449,D1449,$C$3:C1449,"Coin Deposit",$E$3:E1449,"&lt;&gt;")</f>
        <v>0</v>
      </c>
      <c r="X1449" s="131">
        <f t="shared" si="244"/>
        <v>0</v>
      </c>
      <c r="Y1449" s="131">
        <f>IF($D1449=Y$1,SUMIFS($H$3:$H1449,$G$3:$G1449,Y$1,$C$3:$C1449,"Sell"),0)</f>
        <v>0</v>
      </c>
      <c r="Z1449" s="131">
        <f t="shared" si="245"/>
        <v>0</v>
      </c>
      <c r="AA1449" s="131">
        <f>IF($D1449=AA$1,SUMIFS($H$3:$H1449,$G$3:$G1449,AA$1,$C$3:$C1449,"Sell"),0)</f>
        <v>0</v>
      </c>
      <c r="AB1449" s="131">
        <f t="shared" si="246"/>
        <v>0</v>
      </c>
      <c r="AC1449" s="131">
        <f>SUMIFS('Deductions and Deposits'!$H:$H,'Deductions and Deposits'!$G:$G,D1449,'Deductions and Deposits'!$F:$F,"&lt;="&amp;B1449)+SUMIFS($F$3:F1449,$D$3:D1449,D1449,$C$3:C1449,"Coin Deposit",$E$3:E1449,"")</f>
        <v>0</v>
      </c>
      <c r="AD1449" s="131">
        <f>SUMIFS('Deductions and Deposits'!$D:$D,'Deductions and Deposits'!$C:$C,D1449)+SUMIFS($F:$F,$D:$D,D1449,$C:$C,"Coin Deduction")</f>
        <v>0</v>
      </c>
      <c r="AE1449" s="131">
        <f>Table5[[#This Row],[Column4]]+Table5[[#This Row],[Column14]]+Table5[[#This Row],[Column19]]+Table5[[#This Row],[Column12]]</f>
        <v>0</v>
      </c>
      <c r="AF1449" s="131">
        <f>Table5[[#This Row],[Column5]]+Table5[[#This Row],[Column13]]+Table5[[#This Row],[Column21]]+Table5[[#This Row],[Column18]]</f>
        <v>0</v>
      </c>
      <c r="AG1449" s="131">
        <f t="shared" si="247"/>
        <v>0</v>
      </c>
      <c r="AH1449" s="131">
        <f t="shared" si="248"/>
        <v>0</v>
      </c>
      <c r="AI1449" s="131">
        <f>Table5[[#This Row],[Column17]]-Table5[[#This Row],[Column20]]</f>
        <v>0</v>
      </c>
      <c r="AJ1449" s="131">
        <f t="shared" si="249"/>
        <v>0</v>
      </c>
      <c r="AK1449" s="131">
        <f t="shared" si="253"/>
        <v>0</v>
      </c>
      <c r="AL1449" s="131">
        <f t="shared" si="250"/>
        <v>0</v>
      </c>
      <c r="AM1449" s="131" t="str">
        <f t="shared" si="251"/>
        <v/>
      </c>
      <c r="AN1449" s="131" t="str">
        <f t="shared" ca="1" si="252"/>
        <v/>
      </c>
    </row>
    <row r="1450" spans="1:40" ht="20.25" customHeight="1" x14ac:dyDescent="0.3">
      <c r="A1450" s="127"/>
      <c r="B1450" s="164"/>
      <c r="C1450" s="139"/>
      <c r="D1450" s="140"/>
      <c r="E1450" s="139"/>
      <c r="F1450" s="139"/>
      <c r="G1450" s="140"/>
      <c r="H1450" s="139"/>
      <c r="I1450" s="129"/>
      <c r="L1450" s="128"/>
      <c r="M1450" s="128"/>
      <c r="N1450" s="128"/>
      <c r="O1450" s="128"/>
      <c r="P1450" s="128"/>
      <c r="Q1450" s="128"/>
      <c r="R1450" s="128"/>
      <c r="S1450" s="128"/>
      <c r="T1450" s="120">
        <f t="shared" si="243"/>
        <v>0</v>
      </c>
      <c r="U1450" s="131"/>
      <c r="V1450" s="131"/>
      <c r="W1450" s="131">
        <f>SUMIFS($F$3:F1450,$D$3:D1450,D1450,$C$3:C1450,"Buy")+SUMIFS($F$3:F1450,$D$3:D1450,D1450,$C$3:C1450,"Coin Deposit",$E$3:E1450,"&lt;&gt;")</f>
        <v>0</v>
      </c>
      <c r="X1450" s="131">
        <f t="shared" si="244"/>
        <v>0</v>
      </c>
      <c r="Y1450" s="131">
        <f>IF($D1450=Y$1,SUMIFS($H$3:$H1450,$G$3:$G1450,Y$1,$C$3:$C1450,"Sell"),0)</f>
        <v>0</v>
      </c>
      <c r="Z1450" s="131">
        <f t="shared" si="245"/>
        <v>0</v>
      </c>
      <c r="AA1450" s="131">
        <f>IF($D1450=AA$1,SUMIFS($H$3:$H1450,$G$3:$G1450,AA$1,$C$3:$C1450,"Sell"),0)</f>
        <v>0</v>
      </c>
      <c r="AB1450" s="131">
        <f t="shared" si="246"/>
        <v>0</v>
      </c>
      <c r="AC1450" s="131">
        <f>SUMIFS('Deductions and Deposits'!$H:$H,'Deductions and Deposits'!$G:$G,D1450,'Deductions and Deposits'!$F:$F,"&lt;="&amp;B1450)+SUMIFS($F$3:F1450,$D$3:D1450,D1450,$C$3:C1450,"Coin Deposit",$E$3:E1450,"")</f>
        <v>0</v>
      </c>
      <c r="AD1450" s="131">
        <f>SUMIFS('Deductions and Deposits'!$D:$D,'Deductions and Deposits'!$C:$C,D1450)+SUMIFS($F:$F,$D:$D,D1450,$C:$C,"Coin Deduction")</f>
        <v>0</v>
      </c>
      <c r="AE1450" s="131">
        <f>Table5[[#This Row],[Column4]]+Table5[[#This Row],[Column14]]+Table5[[#This Row],[Column19]]+Table5[[#This Row],[Column12]]</f>
        <v>0</v>
      </c>
      <c r="AF1450" s="131">
        <f>Table5[[#This Row],[Column5]]+Table5[[#This Row],[Column13]]+Table5[[#This Row],[Column21]]+Table5[[#This Row],[Column18]]</f>
        <v>0</v>
      </c>
      <c r="AG1450" s="131">
        <f t="shared" si="247"/>
        <v>0</v>
      </c>
      <c r="AH1450" s="131">
        <f t="shared" si="248"/>
        <v>0</v>
      </c>
      <c r="AI1450" s="131">
        <f>Table5[[#This Row],[Column17]]-Table5[[#This Row],[Column20]]</f>
        <v>0</v>
      </c>
      <c r="AJ1450" s="131">
        <f t="shared" si="249"/>
        <v>0</v>
      </c>
      <c r="AK1450" s="131">
        <f t="shared" si="253"/>
        <v>0</v>
      </c>
      <c r="AL1450" s="131">
        <f t="shared" si="250"/>
        <v>0</v>
      </c>
      <c r="AM1450" s="131" t="str">
        <f t="shared" si="251"/>
        <v/>
      </c>
      <c r="AN1450" s="131" t="str">
        <f t="shared" ca="1" si="252"/>
        <v/>
      </c>
    </row>
    <row r="1451" spans="1:40" ht="20.25" customHeight="1" x14ac:dyDescent="0.3">
      <c r="A1451" s="127"/>
      <c r="B1451" s="164"/>
      <c r="C1451" s="139"/>
      <c r="D1451" s="140"/>
      <c r="E1451" s="139"/>
      <c r="F1451" s="139"/>
      <c r="G1451" s="140"/>
      <c r="H1451" s="139"/>
      <c r="I1451" s="129"/>
      <c r="L1451" s="128"/>
      <c r="M1451" s="128"/>
      <c r="N1451" s="128"/>
      <c r="O1451" s="128"/>
      <c r="P1451" s="128"/>
      <c r="Q1451" s="128"/>
      <c r="R1451" s="128"/>
      <c r="S1451" s="128"/>
      <c r="T1451" s="120">
        <f t="shared" si="243"/>
        <v>0</v>
      </c>
      <c r="U1451" s="131"/>
      <c r="V1451" s="131"/>
      <c r="W1451" s="131">
        <f>SUMIFS($F$3:F1451,$D$3:D1451,D1451,$C$3:C1451,"Buy")+SUMIFS($F$3:F1451,$D$3:D1451,D1451,$C$3:C1451,"Coin Deposit",$E$3:E1451,"&lt;&gt;")</f>
        <v>0</v>
      </c>
      <c r="X1451" s="131">
        <f t="shared" si="244"/>
        <v>0</v>
      </c>
      <c r="Y1451" s="131">
        <f>IF($D1451=Y$1,SUMIFS($H$3:$H1451,$G$3:$G1451,Y$1,$C$3:$C1451,"Sell"),0)</f>
        <v>0</v>
      </c>
      <c r="Z1451" s="131">
        <f t="shared" si="245"/>
        <v>0</v>
      </c>
      <c r="AA1451" s="131">
        <f>IF($D1451=AA$1,SUMIFS($H$3:$H1451,$G$3:$G1451,AA$1,$C$3:$C1451,"Sell"),0)</f>
        <v>0</v>
      </c>
      <c r="AB1451" s="131">
        <f t="shared" si="246"/>
        <v>0</v>
      </c>
      <c r="AC1451" s="131">
        <f>SUMIFS('Deductions and Deposits'!$H:$H,'Deductions and Deposits'!$G:$G,D1451,'Deductions and Deposits'!$F:$F,"&lt;="&amp;B1451)+SUMIFS($F$3:F1451,$D$3:D1451,D1451,$C$3:C1451,"Coin Deposit",$E$3:E1451,"")</f>
        <v>0</v>
      </c>
      <c r="AD1451" s="131">
        <f>SUMIFS('Deductions and Deposits'!$D:$D,'Deductions and Deposits'!$C:$C,D1451)+SUMIFS($F:$F,$D:$D,D1451,$C:$C,"Coin Deduction")</f>
        <v>0</v>
      </c>
      <c r="AE1451" s="131">
        <f>Table5[[#This Row],[Column4]]+Table5[[#This Row],[Column14]]+Table5[[#This Row],[Column19]]+Table5[[#This Row],[Column12]]</f>
        <v>0</v>
      </c>
      <c r="AF1451" s="131">
        <f>Table5[[#This Row],[Column5]]+Table5[[#This Row],[Column13]]+Table5[[#This Row],[Column21]]+Table5[[#This Row],[Column18]]</f>
        <v>0</v>
      </c>
      <c r="AG1451" s="131">
        <f t="shared" si="247"/>
        <v>0</v>
      </c>
      <c r="AH1451" s="131">
        <f t="shared" si="248"/>
        <v>0</v>
      </c>
      <c r="AI1451" s="131">
        <f>Table5[[#This Row],[Column17]]-Table5[[#This Row],[Column20]]</f>
        <v>0</v>
      </c>
      <c r="AJ1451" s="131">
        <f t="shared" si="249"/>
        <v>0</v>
      </c>
      <c r="AK1451" s="131">
        <f t="shared" si="253"/>
        <v>0</v>
      </c>
      <c r="AL1451" s="131">
        <f t="shared" si="250"/>
        <v>0</v>
      </c>
      <c r="AM1451" s="131" t="str">
        <f t="shared" si="251"/>
        <v/>
      </c>
      <c r="AN1451" s="131" t="str">
        <f t="shared" ca="1" si="252"/>
        <v/>
      </c>
    </row>
    <row r="1452" spans="1:40" ht="20.25" customHeight="1" x14ac:dyDescent="0.3">
      <c r="A1452" s="127"/>
      <c r="B1452" s="164"/>
      <c r="C1452" s="139"/>
      <c r="D1452" s="140"/>
      <c r="E1452" s="139"/>
      <c r="F1452" s="139"/>
      <c r="G1452" s="140"/>
      <c r="H1452" s="139"/>
      <c r="I1452" s="129"/>
      <c r="L1452" s="128"/>
      <c r="M1452" s="128"/>
      <c r="N1452" s="128"/>
      <c r="O1452" s="128"/>
      <c r="P1452" s="128"/>
      <c r="Q1452" s="128"/>
      <c r="R1452" s="128"/>
      <c r="S1452" s="128"/>
      <c r="T1452" s="120">
        <f t="shared" si="243"/>
        <v>0</v>
      </c>
      <c r="U1452" s="131"/>
      <c r="V1452" s="131"/>
      <c r="W1452" s="131">
        <f>SUMIFS($F$3:F1452,$D$3:D1452,D1452,$C$3:C1452,"Buy")+SUMIFS($F$3:F1452,$D$3:D1452,D1452,$C$3:C1452,"Coin Deposit",$E$3:E1452,"&lt;&gt;")</f>
        <v>0</v>
      </c>
      <c r="X1452" s="131">
        <f t="shared" si="244"/>
        <v>0</v>
      </c>
      <c r="Y1452" s="131">
        <f>IF($D1452=Y$1,SUMIFS($H$3:$H1452,$G$3:$G1452,Y$1,$C$3:$C1452,"Sell"),0)</f>
        <v>0</v>
      </c>
      <c r="Z1452" s="131">
        <f t="shared" si="245"/>
        <v>0</v>
      </c>
      <c r="AA1452" s="131">
        <f>IF($D1452=AA$1,SUMIFS($H$3:$H1452,$G$3:$G1452,AA$1,$C$3:$C1452,"Sell"),0)</f>
        <v>0</v>
      </c>
      <c r="AB1452" s="131">
        <f t="shared" si="246"/>
        <v>0</v>
      </c>
      <c r="AC1452" s="131">
        <f>SUMIFS('Deductions and Deposits'!$H:$H,'Deductions and Deposits'!$G:$G,D1452,'Deductions and Deposits'!$F:$F,"&lt;="&amp;B1452)+SUMIFS($F$3:F1452,$D$3:D1452,D1452,$C$3:C1452,"Coin Deposit",$E$3:E1452,"")</f>
        <v>0</v>
      </c>
      <c r="AD1452" s="131">
        <f>SUMIFS('Deductions and Deposits'!$D:$D,'Deductions and Deposits'!$C:$C,D1452)+SUMIFS($F:$F,$D:$D,D1452,$C:$C,"Coin Deduction")</f>
        <v>0</v>
      </c>
      <c r="AE1452" s="131">
        <f>Table5[[#This Row],[Column4]]+Table5[[#This Row],[Column14]]+Table5[[#This Row],[Column19]]+Table5[[#This Row],[Column12]]</f>
        <v>0</v>
      </c>
      <c r="AF1452" s="131">
        <f>Table5[[#This Row],[Column5]]+Table5[[#This Row],[Column13]]+Table5[[#This Row],[Column21]]+Table5[[#This Row],[Column18]]</f>
        <v>0</v>
      </c>
      <c r="AG1452" s="131">
        <f t="shared" si="247"/>
        <v>0</v>
      </c>
      <c r="AH1452" s="131">
        <f t="shared" si="248"/>
        <v>0</v>
      </c>
      <c r="AI1452" s="131">
        <f>Table5[[#This Row],[Column17]]-Table5[[#This Row],[Column20]]</f>
        <v>0</v>
      </c>
      <c r="AJ1452" s="131">
        <f t="shared" si="249"/>
        <v>0</v>
      </c>
      <c r="AK1452" s="131">
        <f t="shared" si="253"/>
        <v>0</v>
      </c>
      <c r="AL1452" s="131">
        <f t="shared" si="250"/>
        <v>0</v>
      </c>
      <c r="AM1452" s="131" t="str">
        <f t="shared" si="251"/>
        <v/>
      </c>
      <c r="AN1452" s="131" t="str">
        <f t="shared" ca="1" si="252"/>
        <v/>
      </c>
    </row>
    <row r="1453" spans="1:40" ht="20.25" customHeight="1" x14ac:dyDescent="0.3">
      <c r="A1453" s="127"/>
      <c r="B1453" s="164"/>
      <c r="C1453" s="139"/>
      <c r="D1453" s="140"/>
      <c r="E1453" s="139"/>
      <c r="F1453" s="139"/>
      <c r="G1453" s="140"/>
      <c r="H1453" s="139"/>
      <c r="I1453" s="129"/>
      <c r="L1453" s="128"/>
      <c r="M1453" s="128"/>
      <c r="N1453" s="128"/>
      <c r="O1453" s="128"/>
      <c r="P1453" s="128"/>
      <c r="Q1453" s="128"/>
      <c r="R1453" s="128"/>
      <c r="S1453" s="128"/>
      <c r="T1453" s="120">
        <f t="shared" si="243"/>
        <v>0</v>
      </c>
      <c r="U1453" s="131"/>
      <c r="V1453" s="131"/>
      <c r="W1453" s="131">
        <f>SUMIFS($F$3:F1453,$D$3:D1453,D1453,$C$3:C1453,"Buy")+SUMIFS($F$3:F1453,$D$3:D1453,D1453,$C$3:C1453,"Coin Deposit",$E$3:E1453,"&lt;&gt;")</f>
        <v>0</v>
      </c>
      <c r="X1453" s="131">
        <f t="shared" si="244"/>
        <v>0</v>
      </c>
      <c r="Y1453" s="131">
        <f>IF($D1453=Y$1,SUMIFS($H$3:$H1453,$G$3:$G1453,Y$1,$C$3:$C1453,"Sell"),0)</f>
        <v>0</v>
      </c>
      <c r="Z1453" s="131">
        <f t="shared" si="245"/>
        <v>0</v>
      </c>
      <c r="AA1453" s="131">
        <f>IF($D1453=AA$1,SUMIFS($H$3:$H1453,$G$3:$G1453,AA$1,$C$3:$C1453,"Sell"),0)</f>
        <v>0</v>
      </c>
      <c r="AB1453" s="131">
        <f t="shared" si="246"/>
        <v>0</v>
      </c>
      <c r="AC1453" s="131">
        <f>SUMIFS('Deductions and Deposits'!$H:$H,'Deductions and Deposits'!$G:$G,D1453,'Deductions and Deposits'!$F:$F,"&lt;="&amp;B1453)+SUMIFS($F$3:F1453,$D$3:D1453,D1453,$C$3:C1453,"Coin Deposit",$E$3:E1453,"")</f>
        <v>0</v>
      </c>
      <c r="AD1453" s="131">
        <f>SUMIFS('Deductions and Deposits'!$D:$D,'Deductions and Deposits'!$C:$C,D1453)+SUMIFS($F:$F,$D:$D,D1453,$C:$C,"Coin Deduction")</f>
        <v>0</v>
      </c>
      <c r="AE1453" s="131">
        <f>Table5[[#This Row],[Column4]]+Table5[[#This Row],[Column14]]+Table5[[#This Row],[Column19]]+Table5[[#This Row],[Column12]]</f>
        <v>0</v>
      </c>
      <c r="AF1453" s="131">
        <f>Table5[[#This Row],[Column5]]+Table5[[#This Row],[Column13]]+Table5[[#This Row],[Column21]]+Table5[[#This Row],[Column18]]</f>
        <v>0</v>
      </c>
      <c r="AG1453" s="131">
        <f t="shared" si="247"/>
        <v>0</v>
      </c>
      <c r="AH1453" s="131">
        <f t="shared" si="248"/>
        <v>0</v>
      </c>
      <c r="AI1453" s="131">
        <f>Table5[[#This Row],[Column17]]-Table5[[#This Row],[Column20]]</f>
        <v>0</v>
      </c>
      <c r="AJ1453" s="131">
        <f t="shared" si="249"/>
        <v>0</v>
      </c>
      <c r="AK1453" s="131">
        <f t="shared" si="253"/>
        <v>0</v>
      </c>
      <c r="AL1453" s="131">
        <f t="shared" si="250"/>
        <v>0</v>
      </c>
      <c r="AM1453" s="131" t="str">
        <f t="shared" si="251"/>
        <v/>
      </c>
      <c r="AN1453" s="131" t="str">
        <f t="shared" ca="1" si="252"/>
        <v/>
      </c>
    </row>
    <row r="1454" spans="1:40" ht="20.25" customHeight="1" x14ac:dyDescent="0.3">
      <c r="A1454" s="127"/>
      <c r="B1454" s="164"/>
      <c r="C1454" s="139"/>
      <c r="D1454" s="140"/>
      <c r="E1454" s="139"/>
      <c r="F1454" s="139"/>
      <c r="G1454" s="140"/>
      <c r="H1454" s="139"/>
      <c r="I1454" s="129"/>
      <c r="L1454" s="128"/>
      <c r="M1454" s="128"/>
      <c r="N1454" s="128"/>
      <c r="O1454" s="128"/>
      <c r="P1454" s="128"/>
      <c r="Q1454" s="128"/>
      <c r="R1454" s="128"/>
      <c r="S1454" s="128"/>
      <c r="T1454" s="120">
        <f t="shared" si="243"/>
        <v>0</v>
      </c>
      <c r="U1454" s="131"/>
      <c r="V1454" s="131"/>
      <c r="W1454" s="131">
        <f>SUMIFS($F$3:F1454,$D$3:D1454,D1454,$C$3:C1454,"Buy")+SUMIFS($F$3:F1454,$D$3:D1454,D1454,$C$3:C1454,"Coin Deposit",$E$3:E1454,"&lt;&gt;")</f>
        <v>0</v>
      </c>
      <c r="X1454" s="131">
        <f t="shared" si="244"/>
        <v>0</v>
      </c>
      <c r="Y1454" s="131">
        <f>IF($D1454=Y$1,SUMIFS($H$3:$H1454,$G$3:$G1454,Y$1,$C$3:$C1454,"Sell"),0)</f>
        <v>0</v>
      </c>
      <c r="Z1454" s="131">
        <f t="shared" si="245"/>
        <v>0</v>
      </c>
      <c r="AA1454" s="131">
        <f>IF($D1454=AA$1,SUMIFS($H$3:$H1454,$G$3:$G1454,AA$1,$C$3:$C1454,"Sell"),0)</f>
        <v>0</v>
      </c>
      <c r="AB1454" s="131">
        <f t="shared" si="246"/>
        <v>0</v>
      </c>
      <c r="AC1454" s="131">
        <f>SUMIFS('Deductions and Deposits'!$H:$H,'Deductions and Deposits'!$G:$G,D1454,'Deductions and Deposits'!$F:$F,"&lt;="&amp;B1454)+SUMIFS($F$3:F1454,$D$3:D1454,D1454,$C$3:C1454,"Coin Deposit",$E$3:E1454,"")</f>
        <v>0</v>
      </c>
      <c r="AD1454" s="131">
        <f>SUMIFS('Deductions and Deposits'!$D:$D,'Deductions and Deposits'!$C:$C,D1454)+SUMIFS($F:$F,$D:$D,D1454,$C:$C,"Coin Deduction")</f>
        <v>0</v>
      </c>
      <c r="AE1454" s="131">
        <f>Table5[[#This Row],[Column4]]+Table5[[#This Row],[Column14]]+Table5[[#This Row],[Column19]]+Table5[[#This Row],[Column12]]</f>
        <v>0</v>
      </c>
      <c r="AF1454" s="131">
        <f>Table5[[#This Row],[Column5]]+Table5[[#This Row],[Column13]]+Table5[[#This Row],[Column21]]+Table5[[#This Row],[Column18]]</f>
        <v>0</v>
      </c>
      <c r="AG1454" s="131">
        <f t="shared" si="247"/>
        <v>0</v>
      </c>
      <c r="AH1454" s="131">
        <f t="shared" si="248"/>
        <v>0</v>
      </c>
      <c r="AI1454" s="131">
        <f>Table5[[#This Row],[Column17]]-Table5[[#This Row],[Column20]]</f>
        <v>0</v>
      </c>
      <c r="AJ1454" s="131">
        <f t="shared" si="249"/>
        <v>0</v>
      </c>
      <c r="AK1454" s="131">
        <f t="shared" si="253"/>
        <v>0</v>
      </c>
      <c r="AL1454" s="131">
        <f t="shared" si="250"/>
        <v>0</v>
      </c>
      <c r="AM1454" s="131" t="str">
        <f t="shared" si="251"/>
        <v/>
      </c>
      <c r="AN1454" s="131" t="str">
        <f t="shared" ca="1" si="252"/>
        <v/>
      </c>
    </row>
    <row r="1455" spans="1:40" ht="20.25" customHeight="1" x14ac:dyDescent="0.3">
      <c r="A1455" s="127"/>
      <c r="B1455" s="164"/>
      <c r="C1455" s="139"/>
      <c r="D1455" s="140"/>
      <c r="E1455" s="139"/>
      <c r="F1455" s="139"/>
      <c r="G1455" s="140"/>
      <c r="H1455" s="139"/>
      <c r="I1455" s="129"/>
      <c r="L1455" s="128"/>
      <c r="M1455" s="128"/>
      <c r="N1455" s="128"/>
      <c r="O1455" s="128"/>
      <c r="P1455" s="128"/>
      <c r="Q1455" s="128"/>
      <c r="R1455" s="128"/>
      <c r="S1455" s="128"/>
      <c r="T1455" s="120">
        <f t="shared" si="243"/>
        <v>0</v>
      </c>
      <c r="U1455" s="131"/>
      <c r="V1455" s="131"/>
      <c r="W1455" s="131">
        <f>SUMIFS($F$3:F1455,$D$3:D1455,D1455,$C$3:C1455,"Buy")+SUMIFS($F$3:F1455,$D$3:D1455,D1455,$C$3:C1455,"Coin Deposit",$E$3:E1455,"&lt;&gt;")</f>
        <v>0</v>
      </c>
      <c r="X1455" s="131">
        <f t="shared" si="244"/>
        <v>0</v>
      </c>
      <c r="Y1455" s="131">
        <f>IF($D1455=Y$1,SUMIFS($H$3:$H1455,$G$3:$G1455,Y$1,$C$3:$C1455,"Sell"),0)</f>
        <v>0</v>
      </c>
      <c r="Z1455" s="131">
        <f t="shared" si="245"/>
        <v>0</v>
      </c>
      <c r="AA1455" s="131">
        <f>IF($D1455=AA$1,SUMIFS($H$3:$H1455,$G$3:$G1455,AA$1,$C$3:$C1455,"Sell"),0)</f>
        <v>0</v>
      </c>
      <c r="AB1455" s="131">
        <f t="shared" si="246"/>
        <v>0</v>
      </c>
      <c r="AC1455" s="131">
        <f>SUMIFS('Deductions and Deposits'!$H:$H,'Deductions and Deposits'!$G:$G,D1455,'Deductions and Deposits'!$F:$F,"&lt;="&amp;B1455)+SUMIFS($F$3:F1455,$D$3:D1455,D1455,$C$3:C1455,"Coin Deposit",$E$3:E1455,"")</f>
        <v>0</v>
      </c>
      <c r="AD1455" s="131">
        <f>SUMIFS('Deductions and Deposits'!$D:$D,'Deductions and Deposits'!$C:$C,D1455)+SUMIFS($F:$F,$D:$D,D1455,$C:$C,"Coin Deduction")</f>
        <v>0</v>
      </c>
      <c r="AE1455" s="131">
        <f>Table5[[#This Row],[Column4]]+Table5[[#This Row],[Column14]]+Table5[[#This Row],[Column19]]+Table5[[#This Row],[Column12]]</f>
        <v>0</v>
      </c>
      <c r="AF1455" s="131">
        <f>Table5[[#This Row],[Column5]]+Table5[[#This Row],[Column13]]+Table5[[#This Row],[Column21]]+Table5[[#This Row],[Column18]]</f>
        <v>0</v>
      </c>
      <c r="AG1455" s="131">
        <f t="shared" si="247"/>
        <v>0</v>
      </c>
      <c r="AH1455" s="131">
        <f t="shared" si="248"/>
        <v>0</v>
      </c>
      <c r="AI1455" s="131">
        <f>Table5[[#This Row],[Column17]]-Table5[[#This Row],[Column20]]</f>
        <v>0</v>
      </c>
      <c r="AJ1455" s="131">
        <f t="shared" si="249"/>
        <v>0</v>
      </c>
      <c r="AK1455" s="131">
        <f t="shared" si="253"/>
        <v>0</v>
      </c>
      <c r="AL1455" s="131">
        <f t="shared" si="250"/>
        <v>0</v>
      </c>
      <c r="AM1455" s="131" t="str">
        <f t="shared" si="251"/>
        <v/>
      </c>
      <c r="AN1455" s="131" t="str">
        <f t="shared" ca="1" si="252"/>
        <v/>
      </c>
    </row>
    <row r="1456" spans="1:40" ht="20.25" customHeight="1" x14ac:dyDescent="0.3">
      <c r="A1456" s="127"/>
      <c r="B1456" s="164"/>
      <c r="C1456" s="139"/>
      <c r="D1456" s="140"/>
      <c r="E1456" s="139"/>
      <c r="F1456" s="139"/>
      <c r="G1456" s="140"/>
      <c r="H1456" s="139"/>
      <c r="I1456" s="129"/>
      <c r="L1456" s="128"/>
      <c r="M1456" s="128"/>
      <c r="N1456" s="128"/>
      <c r="O1456" s="128"/>
      <c r="P1456" s="128"/>
      <c r="Q1456" s="128"/>
      <c r="R1456" s="128"/>
      <c r="S1456" s="128"/>
      <c r="T1456" s="120">
        <f t="shared" si="243"/>
        <v>0</v>
      </c>
      <c r="U1456" s="131"/>
      <c r="V1456" s="131"/>
      <c r="W1456" s="131">
        <f>SUMIFS($F$3:F1456,$D$3:D1456,D1456,$C$3:C1456,"Buy")+SUMIFS($F$3:F1456,$D$3:D1456,D1456,$C$3:C1456,"Coin Deposit",$E$3:E1456,"&lt;&gt;")</f>
        <v>0</v>
      </c>
      <c r="X1456" s="131">
        <f t="shared" si="244"/>
        <v>0</v>
      </c>
      <c r="Y1456" s="131">
        <f>IF($D1456=Y$1,SUMIFS($H$3:$H1456,$G$3:$G1456,Y$1,$C$3:$C1456,"Sell"),0)</f>
        <v>0</v>
      </c>
      <c r="Z1456" s="131">
        <f t="shared" si="245"/>
        <v>0</v>
      </c>
      <c r="AA1456" s="131">
        <f>IF($D1456=AA$1,SUMIFS($H$3:$H1456,$G$3:$G1456,AA$1,$C$3:$C1456,"Sell"),0)</f>
        <v>0</v>
      </c>
      <c r="AB1456" s="131">
        <f t="shared" si="246"/>
        <v>0</v>
      </c>
      <c r="AC1456" s="131">
        <f>SUMIFS('Deductions and Deposits'!$H:$H,'Deductions and Deposits'!$G:$G,D1456,'Deductions and Deposits'!$F:$F,"&lt;="&amp;B1456)+SUMIFS($F$3:F1456,$D$3:D1456,D1456,$C$3:C1456,"Coin Deposit",$E$3:E1456,"")</f>
        <v>0</v>
      </c>
      <c r="AD1456" s="131">
        <f>SUMIFS('Deductions and Deposits'!$D:$D,'Deductions and Deposits'!$C:$C,D1456)+SUMIFS($F:$F,$D:$D,D1456,$C:$C,"Coin Deduction")</f>
        <v>0</v>
      </c>
      <c r="AE1456" s="131">
        <f>Table5[[#This Row],[Column4]]+Table5[[#This Row],[Column14]]+Table5[[#This Row],[Column19]]+Table5[[#This Row],[Column12]]</f>
        <v>0</v>
      </c>
      <c r="AF1456" s="131">
        <f>Table5[[#This Row],[Column5]]+Table5[[#This Row],[Column13]]+Table5[[#This Row],[Column21]]+Table5[[#This Row],[Column18]]</f>
        <v>0</v>
      </c>
      <c r="AG1456" s="131">
        <f t="shared" si="247"/>
        <v>0</v>
      </c>
      <c r="AH1456" s="131">
        <f t="shared" si="248"/>
        <v>0</v>
      </c>
      <c r="AI1456" s="131">
        <f>Table5[[#This Row],[Column17]]-Table5[[#This Row],[Column20]]</f>
        <v>0</v>
      </c>
      <c r="AJ1456" s="131">
        <f t="shared" si="249"/>
        <v>0</v>
      </c>
      <c r="AK1456" s="131">
        <f t="shared" si="253"/>
        <v>0</v>
      </c>
      <c r="AL1456" s="131">
        <f t="shared" si="250"/>
        <v>0</v>
      </c>
      <c r="AM1456" s="131" t="str">
        <f t="shared" si="251"/>
        <v/>
      </c>
      <c r="AN1456" s="131" t="str">
        <f t="shared" ca="1" si="252"/>
        <v/>
      </c>
    </row>
    <row r="1457" spans="1:40" ht="20.25" customHeight="1" x14ac:dyDescent="0.3">
      <c r="A1457" s="127"/>
      <c r="B1457" s="164"/>
      <c r="C1457" s="139"/>
      <c r="D1457" s="140"/>
      <c r="E1457" s="139"/>
      <c r="F1457" s="139"/>
      <c r="G1457" s="140"/>
      <c r="H1457" s="139"/>
      <c r="I1457" s="129"/>
      <c r="L1457" s="128"/>
      <c r="M1457" s="128"/>
      <c r="N1457" s="128"/>
      <c r="O1457" s="128"/>
      <c r="P1457" s="128"/>
      <c r="Q1457" s="128"/>
      <c r="R1457" s="128"/>
      <c r="S1457" s="128"/>
      <c r="T1457" s="120">
        <f t="shared" si="243"/>
        <v>0</v>
      </c>
      <c r="U1457" s="131"/>
      <c r="V1457" s="131"/>
      <c r="W1457" s="131">
        <f>SUMIFS($F$3:F1457,$D$3:D1457,D1457,$C$3:C1457,"Buy")+SUMIFS($F$3:F1457,$D$3:D1457,D1457,$C$3:C1457,"Coin Deposit",$E$3:E1457,"&lt;&gt;")</f>
        <v>0</v>
      </c>
      <c r="X1457" s="131">
        <f t="shared" si="244"/>
        <v>0</v>
      </c>
      <c r="Y1457" s="131">
        <f>IF($D1457=Y$1,SUMIFS($H$3:$H1457,$G$3:$G1457,Y$1,$C$3:$C1457,"Sell"),0)</f>
        <v>0</v>
      </c>
      <c r="Z1457" s="131">
        <f t="shared" si="245"/>
        <v>0</v>
      </c>
      <c r="AA1457" s="131">
        <f>IF($D1457=AA$1,SUMIFS($H$3:$H1457,$G$3:$G1457,AA$1,$C$3:$C1457,"Sell"),0)</f>
        <v>0</v>
      </c>
      <c r="AB1457" s="131">
        <f t="shared" si="246"/>
        <v>0</v>
      </c>
      <c r="AC1457" s="131">
        <f>SUMIFS('Deductions and Deposits'!$H:$H,'Deductions and Deposits'!$G:$G,D1457,'Deductions and Deposits'!$F:$F,"&lt;="&amp;B1457)+SUMIFS($F$3:F1457,$D$3:D1457,D1457,$C$3:C1457,"Coin Deposit",$E$3:E1457,"")</f>
        <v>0</v>
      </c>
      <c r="AD1457" s="131">
        <f>SUMIFS('Deductions and Deposits'!$D:$D,'Deductions and Deposits'!$C:$C,D1457)+SUMIFS($F:$F,$D:$D,D1457,$C:$C,"Coin Deduction")</f>
        <v>0</v>
      </c>
      <c r="AE1457" s="131">
        <f>Table5[[#This Row],[Column4]]+Table5[[#This Row],[Column14]]+Table5[[#This Row],[Column19]]+Table5[[#This Row],[Column12]]</f>
        <v>0</v>
      </c>
      <c r="AF1457" s="131">
        <f>Table5[[#This Row],[Column5]]+Table5[[#This Row],[Column13]]+Table5[[#This Row],[Column21]]+Table5[[#This Row],[Column18]]</f>
        <v>0</v>
      </c>
      <c r="AG1457" s="131">
        <f t="shared" si="247"/>
        <v>0</v>
      </c>
      <c r="AH1457" s="131">
        <f t="shared" si="248"/>
        <v>0</v>
      </c>
      <c r="AI1457" s="131">
        <f>Table5[[#This Row],[Column17]]-Table5[[#This Row],[Column20]]</f>
        <v>0</v>
      </c>
      <c r="AJ1457" s="131">
        <f t="shared" si="249"/>
        <v>0</v>
      </c>
      <c r="AK1457" s="131">
        <f t="shared" si="253"/>
        <v>0</v>
      </c>
      <c r="AL1457" s="131">
        <f t="shared" si="250"/>
        <v>0</v>
      </c>
      <c r="AM1457" s="131" t="str">
        <f t="shared" si="251"/>
        <v/>
      </c>
      <c r="AN1457" s="131" t="str">
        <f t="shared" ca="1" si="252"/>
        <v/>
      </c>
    </row>
    <row r="1458" spans="1:40" ht="20.25" customHeight="1" x14ac:dyDescent="0.3">
      <c r="A1458" s="127"/>
      <c r="B1458" s="164"/>
      <c r="C1458" s="139"/>
      <c r="D1458" s="140"/>
      <c r="E1458" s="139"/>
      <c r="F1458" s="139"/>
      <c r="G1458" s="140"/>
      <c r="H1458" s="139"/>
      <c r="I1458" s="129"/>
      <c r="L1458" s="128"/>
      <c r="M1458" s="128"/>
      <c r="N1458" s="128"/>
      <c r="O1458" s="128"/>
      <c r="P1458" s="128"/>
      <c r="Q1458" s="128"/>
      <c r="R1458" s="128"/>
      <c r="S1458" s="128"/>
      <c r="T1458" s="120">
        <f t="shared" si="243"/>
        <v>0</v>
      </c>
      <c r="U1458" s="131"/>
      <c r="V1458" s="131"/>
      <c r="W1458" s="131">
        <f>SUMIFS($F$3:F1458,$D$3:D1458,D1458,$C$3:C1458,"Buy")+SUMIFS($F$3:F1458,$D$3:D1458,D1458,$C$3:C1458,"Coin Deposit",$E$3:E1458,"&lt;&gt;")</f>
        <v>0</v>
      </c>
      <c r="X1458" s="131">
        <f t="shared" si="244"/>
        <v>0</v>
      </c>
      <c r="Y1458" s="131">
        <f>IF($D1458=Y$1,SUMIFS($H$3:$H1458,$G$3:$G1458,Y$1,$C$3:$C1458,"Sell"),0)</f>
        <v>0</v>
      </c>
      <c r="Z1458" s="131">
        <f t="shared" si="245"/>
        <v>0</v>
      </c>
      <c r="AA1458" s="131">
        <f>IF($D1458=AA$1,SUMIFS($H$3:$H1458,$G$3:$G1458,AA$1,$C$3:$C1458,"Sell"),0)</f>
        <v>0</v>
      </c>
      <c r="AB1458" s="131">
        <f t="shared" si="246"/>
        <v>0</v>
      </c>
      <c r="AC1458" s="131">
        <f>SUMIFS('Deductions and Deposits'!$H:$H,'Deductions and Deposits'!$G:$G,D1458,'Deductions and Deposits'!$F:$F,"&lt;="&amp;B1458)+SUMIFS($F$3:F1458,$D$3:D1458,D1458,$C$3:C1458,"Coin Deposit",$E$3:E1458,"")</f>
        <v>0</v>
      </c>
      <c r="AD1458" s="131">
        <f>SUMIFS('Deductions and Deposits'!$D:$D,'Deductions and Deposits'!$C:$C,D1458)+SUMIFS($F:$F,$D:$D,D1458,$C:$C,"Coin Deduction")</f>
        <v>0</v>
      </c>
      <c r="AE1458" s="131">
        <f>Table5[[#This Row],[Column4]]+Table5[[#This Row],[Column14]]+Table5[[#This Row],[Column19]]+Table5[[#This Row],[Column12]]</f>
        <v>0</v>
      </c>
      <c r="AF1458" s="131">
        <f>Table5[[#This Row],[Column5]]+Table5[[#This Row],[Column13]]+Table5[[#This Row],[Column21]]+Table5[[#This Row],[Column18]]</f>
        <v>0</v>
      </c>
      <c r="AG1458" s="131">
        <f t="shared" si="247"/>
        <v>0</v>
      </c>
      <c r="AH1458" s="131">
        <f t="shared" si="248"/>
        <v>0</v>
      </c>
      <c r="AI1458" s="131">
        <f>Table5[[#This Row],[Column17]]-Table5[[#This Row],[Column20]]</f>
        <v>0</v>
      </c>
      <c r="AJ1458" s="131">
        <f t="shared" si="249"/>
        <v>0</v>
      </c>
      <c r="AK1458" s="131">
        <f t="shared" si="253"/>
        <v>0</v>
      </c>
      <c r="AL1458" s="131">
        <f t="shared" si="250"/>
        <v>0</v>
      </c>
      <c r="AM1458" s="131" t="str">
        <f t="shared" si="251"/>
        <v/>
      </c>
      <c r="AN1458" s="131" t="str">
        <f t="shared" ca="1" si="252"/>
        <v/>
      </c>
    </row>
    <row r="1459" spans="1:40" ht="20.25" customHeight="1" x14ac:dyDescent="0.3">
      <c r="A1459" s="127"/>
      <c r="B1459" s="164"/>
      <c r="C1459" s="139"/>
      <c r="D1459" s="140"/>
      <c r="E1459" s="139"/>
      <c r="F1459" s="139"/>
      <c r="G1459" s="140"/>
      <c r="H1459" s="139"/>
      <c r="I1459" s="129"/>
      <c r="L1459" s="128"/>
      <c r="M1459" s="128"/>
      <c r="N1459" s="128"/>
      <c r="O1459" s="128"/>
      <c r="P1459" s="128"/>
      <c r="Q1459" s="128"/>
      <c r="R1459" s="128"/>
      <c r="S1459" s="128"/>
      <c r="T1459" s="120">
        <f t="shared" si="243"/>
        <v>0</v>
      </c>
      <c r="U1459" s="131"/>
      <c r="V1459" s="131"/>
      <c r="W1459" s="131">
        <f>SUMIFS($F$3:F1459,$D$3:D1459,D1459,$C$3:C1459,"Buy")+SUMIFS($F$3:F1459,$D$3:D1459,D1459,$C$3:C1459,"Coin Deposit",$E$3:E1459,"&lt;&gt;")</f>
        <v>0</v>
      </c>
      <c r="X1459" s="131">
        <f t="shared" si="244"/>
        <v>0</v>
      </c>
      <c r="Y1459" s="131">
        <f>IF($D1459=Y$1,SUMIFS($H$3:$H1459,$G$3:$G1459,Y$1,$C$3:$C1459,"Sell"),0)</f>
        <v>0</v>
      </c>
      <c r="Z1459" s="131">
        <f t="shared" si="245"/>
        <v>0</v>
      </c>
      <c r="AA1459" s="131">
        <f>IF($D1459=AA$1,SUMIFS($H$3:$H1459,$G$3:$G1459,AA$1,$C$3:$C1459,"Sell"),0)</f>
        <v>0</v>
      </c>
      <c r="AB1459" s="131">
        <f t="shared" si="246"/>
        <v>0</v>
      </c>
      <c r="AC1459" s="131">
        <f>SUMIFS('Deductions and Deposits'!$H:$H,'Deductions and Deposits'!$G:$G,D1459,'Deductions and Deposits'!$F:$F,"&lt;="&amp;B1459)+SUMIFS($F$3:F1459,$D$3:D1459,D1459,$C$3:C1459,"Coin Deposit",$E$3:E1459,"")</f>
        <v>0</v>
      </c>
      <c r="AD1459" s="131">
        <f>SUMIFS('Deductions and Deposits'!$D:$D,'Deductions and Deposits'!$C:$C,D1459)+SUMIFS($F:$F,$D:$D,D1459,$C:$C,"Coin Deduction")</f>
        <v>0</v>
      </c>
      <c r="AE1459" s="131">
        <f>Table5[[#This Row],[Column4]]+Table5[[#This Row],[Column14]]+Table5[[#This Row],[Column19]]+Table5[[#This Row],[Column12]]</f>
        <v>0</v>
      </c>
      <c r="AF1459" s="131">
        <f>Table5[[#This Row],[Column5]]+Table5[[#This Row],[Column13]]+Table5[[#This Row],[Column21]]+Table5[[#This Row],[Column18]]</f>
        <v>0</v>
      </c>
      <c r="AG1459" s="131">
        <f t="shared" si="247"/>
        <v>0</v>
      </c>
      <c r="AH1459" s="131">
        <f t="shared" si="248"/>
        <v>0</v>
      </c>
      <c r="AI1459" s="131">
        <f>Table5[[#This Row],[Column17]]-Table5[[#This Row],[Column20]]</f>
        <v>0</v>
      </c>
      <c r="AJ1459" s="131">
        <f t="shared" si="249"/>
        <v>0</v>
      </c>
      <c r="AK1459" s="131">
        <f t="shared" si="253"/>
        <v>0</v>
      </c>
      <c r="AL1459" s="131">
        <f t="shared" si="250"/>
        <v>0</v>
      </c>
      <c r="AM1459" s="131" t="str">
        <f t="shared" si="251"/>
        <v/>
      </c>
      <c r="AN1459" s="131" t="str">
        <f t="shared" ca="1" si="252"/>
        <v/>
      </c>
    </row>
    <row r="1460" spans="1:40" ht="20.25" customHeight="1" x14ac:dyDescent="0.3">
      <c r="A1460" s="127"/>
      <c r="B1460" s="164"/>
      <c r="C1460" s="139"/>
      <c r="D1460" s="140"/>
      <c r="E1460" s="139"/>
      <c r="F1460" s="139"/>
      <c r="G1460" s="140"/>
      <c r="H1460" s="139"/>
      <c r="I1460" s="129"/>
      <c r="L1460" s="128"/>
      <c r="M1460" s="128"/>
      <c r="N1460" s="128"/>
      <c r="O1460" s="128"/>
      <c r="P1460" s="128"/>
      <c r="Q1460" s="128"/>
      <c r="R1460" s="128"/>
      <c r="S1460" s="128"/>
      <c r="T1460" s="120">
        <f t="shared" si="243"/>
        <v>0</v>
      </c>
      <c r="U1460" s="131"/>
      <c r="V1460" s="131"/>
      <c r="W1460" s="131">
        <f>SUMIFS($F$3:F1460,$D$3:D1460,D1460,$C$3:C1460,"Buy")+SUMIFS($F$3:F1460,$D$3:D1460,D1460,$C$3:C1460,"Coin Deposit",$E$3:E1460,"&lt;&gt;")</f>
        <v>0</v>
      </c>
      <c r="X1460" s="131">
        <f t="shared" si="244"/>
        <v>0</v>
      </c>
      <c r="Y1460" s="131">
        <f>IF($D1460=Y$1,SUMIFS($H$3:$H1460,$G$3:$G1460,Y$1,$C$3:$C1460,"Sell"),0)</f>
        <v>0</v>
      </c>
      <c r="Z1460" s="131">
        <f t="shared" si="245"/>
        <v>0</v>
      </c>
      <c r="AA1460" s="131">
        <f>IF($D1460=AA$1,SUMIFS($H$3:$H1460,$G$3:$G1460,AA$1,$C$3:$C1460,"Sell"),0)</f>
        <v>0</v>
      </c>
      <c r="AB1460" s="131">
        <f t="shared" si="246"/>
        <v>0</v>
      </c>
      <c r="AC1460" s="131">
        <f>SUMIFS('Deductions and Deposits'!$H:$H,'Deductions and Deposits'!$G:$G,D1460,'Deductions and Deposits'!$F:$F,"&lt;="&amp;B1460)+SUMIFS($F$3:F1460,$D$3:D1460,D1460,$C$3:C1460,"Coin Deposit",$E$3:E1460,"")</f>
        <v>0</v>
      </c>
      <c r="AD1460" s="131">
        <f>SUMIFS('Deductions and Deposits'!$D:$D,'Deductions and Deposits'!$C:$C,D1460)+SUMIFS($F:$F,$D:$D,D1460,$C:$C,"Coin Deduction")</f>
        <v>0</v>
      </c>
      <c r="AE1460" s="131">
        <f>Table5[[#This Row],[Column4]]+Table5[[#This Row],[Column14]]+Table5[[#This Row],[Column19]]+Table5[[#This Row],[Column12]]</f>
        <v>0</v>
      </c>
      <c r="AF1460" s="131">
        <f>Table5[[#This Row],[Column5]]+Table5[[#This Row],[Column13]]+Table5[[#This Row],[Column21]]+Table5[[#This Row],[Column18]]</f>
        <v>0</v>
      </c>
      <c r="AG1460" s="131">
        <f t="shared" si="247"/>
        <v>0</v>
      </c>
      <c r="AH1460" s="131">
        <f t="shared" si="248"/>
        <v>0</v>
      </c>
      <c r="AI1460" s="131">
        <f>Table5[[#This Row],[Column17]]-Table5[[#This Row],[Column20]]</f>
        <v>0</v>
      </c>
      <c r="AJ1460" s="131">
        <f t="shared" si="249"/>
        <v>0</v>
      </c>
      <c r="AK1460" s="131">
        <f t="shared" si="253"/>
        <v>0</v>
      </c>
      <c r="AL1460" s="131">
        <f t="shared" si="250"/>
        <v>0</v>
      </c>
      <c r="AM1460" s="131" t="str">
        <f t="shared" si="251"/>
        <v/>
      </c>
      <c r="AN1460" s="131" t="str">
        <f t="shared" ca="1" si="252"/>
        <v/>
      </c>
    </row>
    <row r="1461" spans="1:40" ht="20.25" customHeight="1" x14ac:dyDescent="0.3">
      <c r="A1461" s="127"/>
      <c r="B1461" s="164"/>
      <c r="C1461" s="139"/>
      <c r="D1461" s="140"/>
      <c r="E1461" s="139"/>
      <c r="F1461" s="139"/>
      <c r="G1461" s="140"/>
      <c r="H1461" s="139"/>
      <c r="I1461" s="129"/>
      <c r="L1461" s="128"/>
      <c r="M1461" s="128"/>
      <c r="N1461" s="128"/>
      <c r="O1461" s="128"/>
      <c r="P1461" s="128"/>
      <c r="Q1461" s="128"/>
      <c r="R1461" s="128"/>
      <c r="S1461" s="128"/>
      <c r="T1461" s="120">
        <f t="shared" si="243"/>
        <v>0</v>
      </c>
      <c r="U1461" s="131"/>
      <c r="V1461" s="131"/>
      <c r="W1461" s="131">
        <f>SUMIFS($F$3:F1461,$D$3:D1461,D1461,$C$3:C1461,"Buy")+SUMIFS($F$3:F1461,$D$3:D1461,D1461,$C$3:C1461,"Coin Deposit",$E$3:E1461,"&lt;&gt;")</f>
        <v>0</v>
      </c>
      <c r="X1461" s="131">
        <f t="shared" si="244"/>
        <v>0</v>
      </c>
      <c r="Y1461" s="131">
        <f>IF($D1461=Y$1,SUMIFS($H$3:$H1461,$G$3:$G1461,Y$1,$C$3:$C1461,"Sell"),0)</f>
        <v>0</v>
      </c>
      <c r="Z1461" s="131">
        <f t="shared" si="245"/>
        <v>0</v>
      </c>
      <c r="AA1461" s="131">
        <f>IF($D1461=AA$1,SUMIFS($H$3:$H1461,$G$3:$G1461,AA$1,$C$3:$C1461,"Sell"),0)</f>
        <v>0</v>
      </c>
      <c r="AB1461" s="131">
        <f t="shared" si="246"/>
        <v>0</v>
      </c>
      <c r="AC1461" s="131">
        <f>SUMIFS('Deductions and Deposits'!$H:$H,'Deductions and Deposits'!$G:$G,D1461,'Deductions and Deposits'!$F:$F,"&lt;="&amp;B1461)+SUMIFS($F$3:F1461,$D$3:D1461,D1461,$C$3:C1461,"Coin Deposit",$E$3:E1461,"")</f>
        <v>0</v>
      </c>
      <c r="AD1461" s="131">
        <f>SUMIFS('Deductions and Deposits'!$D:$D,'Deductions and Deposits'!$C:$C,D1461)+SUMIFS($F:$F,$D:$D,D1461,$C:$C,"Coin Deduction")</f>
        <v>0</v>
      </c>
      <c r="AE1461" s="131">
        <f>Table5[[#This Row],[Column4]]+Table5[[#This Row],[Column14]]+Table5[[#This Row],[Column19]]+Table5[[#This Row],[Column12]]</f>
        <v>0</v>
      </c>
      <c r="AF1461" s="131">
        <f>Table5[[#This Row],[Column5]]+Table5[[#This Row],[Column13]]+Table5[[#This Row],[Column21]]+Table5[[#This Row],[Column18]]</f>
        <v>0</v>
      </c>
      <c r="AG1461" s="131">
        <f t="shared" si="247"/>
        <v>0</v>
      </c>
      <c r="AH1461" s="131">
        <f t="shared" si="248"/>
        <v>0</v>
      </c>
      <c r="AI1461" s="131">
        <f>Table5[[#This Row],[Column17]]-Table5[[#This Row],[Column20]]</f>
        <v>0</v>
      </c>
      <c r="AJ1461" s="131">
        <f t="shared" si="249"/>
        <v>0</v>
      </c>
      <c r="AK1461" s="131">
        <f t="shared" si="253"/>
        <v>0</v>
      </c>
      <c r="AL1461" s="131">
        <f t="shared" si="250"/>
        <v>0</v>
      </c>
      <c r="AM1461" s="131" t="str">
        <f t="shared" si="251"/>
        <v/>
      </c>
      <c r="AN1461" s="131" t="str">
        <f t="shared" ca="1" si="252"/>
        <v/>
      </c>
    </row>
    <row r="1462" spans="1:40" ht="20.25" customHeight="1" x14ac:dyDescent="0.3">
      <c r="A1462" s="127"/>
      <c r="B1462" s="164"/>
      <c r="C1462" s="139"/>
      <c r="D1462" s="140"/>
      <c r="E1462" s="139"/>
      <c r="F1462" s="139"/>
      <c r="G1462" s="140"/>
      <c r="H1462" s="139"/>
      <c r="I1462" s="129"/>
      <c r="L1462" s="128"/>
      <c r="M1462" s="128"/>
      <c r="N1462" s="128"/>
      <c r="O1462" s="128"/>
      <c r="P1462" s="128"/>
      <c r="Q1462" s="128"/>
      <c r="R1462" s="128"/>
      <c r="S1462" s="128"/>
      <c r="T1462" s="120">
        <f t="shared" si="243"/>
        <v>0</v>
      </c>
      <c r="U1462" s="131"/>
      <c r="V1462" s="131"/>
      <c r="W1462" s="131">
        <f>SUMIFS($F$3:F1462,$D$3:D1462,D1462,$C$3:C1462,"Buy")+SUMIFS($F$3:F1462,$D$3:D1462,D1462,$C$3:C1462,"Coin Deposit",$E$3:E1462,"&lt;&gt;")</f>
        <v>0</v>
      </c>
      <c r="X1462" s="131">
        <f t="shared" si="244"/>
        <v>0</v>
      </c>
      <c r="Y1462" s="131">
        <f>IF($D1462=Y$1,SUMIFS($H$3:$H1462,$G$3:$G1462,Y$1,$C$3:$C1462,"Sell"),0)</f>
        <v>0</v>
      </c>
      <c r="Z1462" s="131">
        <f t="shared" si="245"/>
        <v>0</v>
      </c>
      <c r="AA1462" s="131">
        <f>IF($D1462=AA$1,SUMIFS($H$3:$H1462,$G$3:$G1462,AA$1,$C$3:$C1462,"Sell"),0)</f>
        <v>0</v>
      </c>
      <c r="AB1462" s="131">
        <f t="shared" si="246"/>
        <v>0</v>
      </c>
      <c r="AC1462" s="131">
        <f>SUMIFS('Deductions and Deposits'!$H:$H,'Deductions and Deposits'!$G:$G,D1462,'Deductions and Deposits'!$F:$F,"&lt;="&amp;B1462)+SUMIFS($F$3:F1462,$D$3:D1462,D1462,$C$3:C1462,"Coin Deposit",$E$3:E1462,"")</f>
        <v>0</v>
      </c>
      <c r="AD1462" s="131">
        <f>SUMIFS('Deductions and Deposits'!$D:$D,'Deductions and Deposits'!$C:$C,D1462)+SUMIFS($F:$F,$D:$D,D1462,$C:$C,"Coin Deduction")</f>
        <v>0</v>
      </c>
      <c r="AE1462" s="131">
        <f>Table5[[#This Row],[Column4]]+Table5[[#This Row],[Column14]]+Table5[[#This Row],[Column19]]+Table5[[#This Row],[Column12]]</f>
        <v>0</v>
      </c>
      <c r="AF1462" s="131">
        <f>Table5[[#This Row],[Column5]]+Table5[[#This Row],[Column13]]+Table5[[#This Row],[Column21]]+Table5[[#This Row],[Column18]]</f>
        <v>0</v>
      </c>
      <c r="AG1462" s="131">
        <f t="shared" si="247"/>
        <v>0</v>
      </c>
      <c r="AH1462" s="131">
        <f t="shared" si="248"/>
        <v>0</v>
      </c>
      <c r="AI1462" s="131">
        <f>Table5[[#This Row],[Column17]]-Table5[[#This Row],[Column20]]</f>
        <v>0</v>
      </c>
      <c r="AJ1462" s="131">
        <f t="shared" si="249"/>
        <v>0</v>
      </c>
      <c r="AK1462" s="131">
        <f t="shared" si="253"/>
        <v>0</v>
      </c>
      <c r="AL1462" s="131">
        <f t="shared" si="250"/>
        <v>0</v>
      </c>
      <c r="AM1462" s="131" t="str">
        <f t="shared" si="251"/>
        <v/>
      </c>
      <c r="AN1462" s="131" t="str">
        <f t="shared" ca="1" si="252"/>
        <v/>
      </c>
    </row>
    <row r="1463" spans="1:40" ht="20.25" customHeight="1" x14ac:dyDescent="0.3">
      <c r="A1463" s="127"/>
      <c r="B1463" s="164"/>
      <c r="C1463" s="139"/>
      <c r="D1463" s="140"/>
      <c r="E1463" s="139"/>
      <c r="F1463" s="139"/>
      <c r="G1463" s="140"/>
      <c r="H1463" s="139"/>
      <c r="I1463" s="129"/>
      <c r="L1463" s="128"/>
      <c r="M1463" s="128"/>
      <c r="N1463" s="128"/>
      <c r="O1463" s="128"/>
      <c r="P1463" s="128"/>
      <c r="Q1463" s="128"/>
      <c r="R1463" s="128"/>
      <c r="S1463" s="128"/>
      <c r="T1463" s="120">
        <f t="shared" si="243"/>
        <v>0</v>
      </c>
      <c r="U1463" s="131"/>
      <c r="V1463" s="131"/>
      <c r="W1463" s="131">
        <f>SUMIFS($F$3:F1463,$D$3:D1463,D1463,$C$3:C1463,"Buy")+SUMIFS($F$3:F1463,$D$3:D1463,D1463,$C$3:C1463,"Coin Deposit",$E$3:E1463,"&lt;&gt;")</f>
        <v>0</v>
      </c>
      <c r="X1463" s="131">
        <f t="shared" si="244"/>
        <v>0</v>
      </c>
      <c r="Y1463" s="131">
        <f>IF($D1463=Y$1,SUMIFS($H$3:$H1463,$G$3:$G1463,Y$1,$C$3:$C1463,"Sell"),0)</f>
        <v>0</v>
      </c>
      <c r="Z1463" s="131">
        <f t="shared" si="245"/>
        <v>0</v>
      </c>
      <c r="AA1463" s="131">
        <f>IF($D1463=AA$1,SUMIFS($H$3:$H1463,$G$3:$G1463,AA$1,$C$3:$C1463,"Sell"),0)</f>
        <v>0</v>
      </c>
      <c r="AB1463" s="131">
        <f t="shared" si="246"/>
        <v>0</v>
      </c>
      <c r="AC1463" s="131">
        <f>SUMIFS('Deductions and Deposits'!$H:$H,'Deductions and Deposits'!$G:$G,D1463,'Deductions and Deposits'!$F:$F,"&lt;="&amp;B1463)+SUMIFS($F$3:F1463,$D$3:D1463,D1463,$C$3:C1463,"Coin Deposit",$E$3:E1463,"")</f>
        <v>0</v>
      </c>
      <c r="AD1463" s="131">
        <f>SUMIFS('Deductions and Deposits'!$D:$D,'Deductions and Deposits'!$C:$C,D1463)+SUMIFS($F:$F,$D:$D,D1463,$C:$C,"Coin Deduction")</f>
        <v>0</v>
      </c>
      <c r="AE1463" s="131">
        <f>Table5[[#This Row],[Column4]]+Table5[[#This Row],[Column14]]+Table5[[#This Row],[Column19]]+Table5[[#This Row],[Column12]]</f>
        <v>0</v>
      </c>
      <c r="AF1463" s="131">
        <f>Table5[[#This Row],[Column5]]+Table5[[#This Row],[Column13]]+Table5[[#This Row],[Column21]]+Table5[[#This Row],[Column18]]</f>
        <v>0</v>
      </c>
      <c r="AG1463" s="131">
        <f t="shared" si="247"/>
        <v>0</v>
      </c>
      <c r="AH1463" s="131">
        <f t="shared" si="248"/>
        <v>0</v>
      </c>
      <c r="AI1463" s="131">
        <f>Table5[[#This Row],[Column17]]-Table5[[#This Row],[Column20]]</f>
        <v>0</v>
      </c>
      <c r="AJ1463" s="131">
        <f t="shared" si="249"/>
        <v>0</v>
      </c>
      <c r="AK1463" s="131">
        <f t="shared" si="253"/>
        <v>0</v>
      </c>
      <c r="AL1463" s="131">
        <f t="shared" si="250"/>
        <v>0</v>
      </c>
      <c r="AM1463" s="131" t="str">
        <f t="shared" si="251"/>
        <v/>
      </c>
      <c r="AN1463" s="131" t="str">
        <f t="shared" ca="1" si="252"/>
        <v/>
      </c>
    </row>
    <row r="1464" spans="1:40" ht="20.25" customHeight="1" x14ac:dyDescent="0.3">
      <c r="A1464" s="127"/>
      <c r="B1464" s="164"/>
      <c r="C1464" s="139"/>
      <c r="D1464" s="140"/>
      <c r="E1464" s="139"/>
      <c r="F1464" s="139"/>
      <c r="G1464" s="140"/>
      <c r="H1464" s="139"/>
      <c r="I1464" s="129"/>
      <c r="L1464" s="128"/>
      <c r="M1464" s="128"/>
      <c r="N1464" s="128"/>
      <c r="O1464" s="128"/>
      <c r="P1464" s="128"/>
      <c r="Q1464" s="128"/>
      <c r="R1464" s="128"/>
      <c r="S1464" s="128"/>
      <c r="T1464" s="120">
        <f t="shared" si="243"/>
        <v>0</v>
      </c>
      <c r="U1464" s="131"/>
      <c r="V1464" s="131"/>
      <c r="W1464" s="131">
        <f>SUMIFS($F$3:F1464,$D$3:D1464,D1464,$C$3:C1464,"Buy")+SUMIFS($F$3:F1464,$D$3:D1464,D1464,$C$3:C1464,"Coin Deposit",$E$3:E1464,"&lt;&gt;")</f>
        <v>0</v>
      </c>
      <c r="X1464" s="131">
        <f t="shared" si="244"/>
        <v>0</v>
      </c>
      <c r="Y1464" s="131">
        <f>IF($D1464=Y$1,SUMIFS($H$3:$H1464,$G$3:$G1464,Y$1,$C$3:$C1464,"Sell"),0)</f>
        <v>0</v>
      </c>
      <c r="Z1464" s="131">
        <f t="shared" si="245"/>
        <v>0</v>
      </c>
      <c r="AA1464" s="131">
        <f>IF($D1464=AA$1,SUMIFS($H$3:$H1464,$G$3:$G1464,AA$1,$C$3:$C1464,"Sell"),0)</f>
        <v>0</v>
      </c>
      <c r="AB1464" s="131">
        <f t="shared" si="246"/>
        <v>0</v>
      </c>
      <c r="AC1464" s="131">
        <f>SUMIFS('Deductions and Deposits'!$H:$H,'Deductions and Deposits'!$G:$G,D1464,'Deductions and Deposits'!$F:$F,"&lt;="&amp;B1464)+SUMIFS($F$3:F1464,$D$3:D1464,D1464,$C$3:C1464,"Coin Deposit",$E$3:E1464,"")</f>
        <v>0</v>
      </c>
      <c r="AD1464" s="131">
        <f>SUMIFS('Deductions and Deposits'!$D:$D,'Deductions and Deposits'!$C:$C,D1464)+SUMIFS($F:$F,$D:$D,D1464,$C:$C,"Coin Deduction")</f>
        <v>0</v>
      </c>
      <c r="AE1464" s="131">
        <f>Table5[[#This Row],[Column4]]+Table5[[#This Row],[Column14]]+Table5[[#This Row],[Column19]]+Table5[[#This Row],[Column12]]</f>
        <v>0</v>
      </c>
      <c r="AF1464" s="131">
        <f>Table5[[#This Row],[Column5]]+Table5[[#This Row],[Column13]]+Table5[[#This Row],[Column21]]+Table5[[#This Row],[Column18]]</f>
        <v>0</v>
      </c>
      <c r="AG1464" s="131">
        <f t="shared" si="247"/>
        <v>0</v>
      </c>
      <c r="AH1464" s="131">
        <f t="shared" si="248"/>
        <v>0</v>
      </c>
      <c r="AI1464" s="131">
        <f>Table5[[#This Row],[Column17]]-Table5[[#This Row],[Column20]]</f>
        <v>0</v>
      </c>
      <c r="AJ1464" s="131">
        <f t="shared" si="249"/>
        <v>0</v>
      </c>
      <c r="AK1464" s="131">
        <f t="shared" si="253"/>
        <v>0</v>
      </c>
      <c r="AL1464" s="131">
        <f t="shared" si="250"/>
        <v>0</v>
      </c>
      <c r="AM1464" s="131" t="str">
        <f t="shared" si="251"/>
        <v/>
      </c>
      <c r="AN1464" s="131" t="str">
        <f t="shared" ca="1" si="252"/>
        <v/>
      </c>
    </row>
    <row r="1465" spans="1:40" ht="20.25" customHeight="1" x14ac:dyDescent="0.3">
      <c r="A1465" s="127"/>
      <c r="B1465" s="164"/>
      <c r="C1465" s="139"/>
      <c r="D1465" s="140"/>
      <c r="E1465" s="139"/>
      <c r="F1465" s="139"/>
      <c r="G1465" s="140"/>
      <c r="H1465" s="139"/>
      <c r="I1465" s="129"/>
      <c r="L1465" s="128"/>
      <c r="M1465" s="128"/>
      <c r="N1465" s="128"/>
      <c r="O1465" s="128"/>
      <c r="P1465" s="128"/>
      <c r="Q1465" s="128"/>
      <c r="R1465" s="128"/>
      <c r="S1465" s="128"/>
      <c r="T1465" s="120">
        <f t="shared" si="243"/>
        <v>0</v>
      </c>
      <c r="U1465" s="131"/>
      <c r="V1465" s="131"/>
      <c r="W1465" s="131">
        <f>SUMIFS($F$3:F1465,$D$3:D1465,D1465,$C$3:C1465,"Buy")+SUMIFS($F$3:F1465,$D$3:D1465,D1465,$C$3:C1465,"Coin Deposit",$E$3:E1465,"&lt;&gt;")</f>
        <v>0</v>
      </c>
      <c r="X1465" s="131">
        <f t="shared" si="244"/>
        <v>0</v>
      </c>
      <c r="Y1465" s="131">
        <f>IF($D1465=Y$1,SUMIFS($H$3:$H1465,$G$3:$G1465,Y$1,$C$3:$C1465,"Sell"),0)</f>
        <v>0</v>
      </c>
      <c r="Z1465" s="131">
        <f t="shared" si="245"/>
        <v>0</v>
      </c>
      <c r="AA1465" s="131">
        <f>IF($D1465=AA$1,SUMIFS($H$3:$H1465,$G$3:$G1465,AA$1,$C$3:$C1465,"Sell"),0)</f>
        <v>0</v>
      </c>
      <c r="AB1465" s="131">
        <f t="shared" si="246"/>
        <v>0</v>
      </c>
      <c r="AC1465" s="131">
        <f>SUMIFS('Deductions and Deposits'!$H:$H,'Deductions and Deposits'!$G:$G,D1465,'Deductions and Deposits'!$F:$F,"&lt;="&amp;B1465)+SUMIFS($F$3:F1465,$D$3:D1465,D1465,$C$3:C1465,"Coin Deposit",$E$3:E1465,"")</f>
        <v>0</v>
      </c>
      <c r="AD1465" s="131">
        <f>SUMIFS('Deductions and Deposits'!$D:$D,'Deductions and Deposits'!$C:$C,D1465)+SUMIFS($F:$F,$D:$D,D1465,$C:$C,"Coin Deduction")</f>
        <v>0</v>
      </c>
      <c r="AE1465" s="131">
        <f>Table5[[#This Row],[Column4]]+Table5[[#This Row],[Column14]]+Table5[[#This Row],[Column19]]+Table5[[#This Row],[Column12]]</f>
        <v>0</v>
      </c>
      <c r="AF1465" s="131">
        <f>Table5[[#This Row],[Column5]]+Table5[[#This Row],[Column13]]+Table5[[#This Row],[Column21]]+Table5[[#This Row],[Column18]]</f>
        <v>0</v>
      </c>
      <c r="AG1465" s="131">
        <f t="shared" si="247"/>
        <v>0</v>
      </c>
      <c r="AH1465" s="131">
        <f t="shared" si="248"/>
        <v>0</v>
      </c>
      <c r="AI1465" s="131">
        <f>Table5[[#This Row],[Column17]]-Table5[[#This Row],[Column20]]</f>
        <v>0</v>
      </c>
      <c r="AJ1465" s="131">
        <f t="shared" si="249"/>
        <v>0</v>
      </c>
      <c r="AK1465" s="131">
        <f t="shared" si="253"/>
        <v>0</v>
      </c>
      <c r="AL1465" s="131">
        <f t="shared" si="250"/>
        <v>0</v>
      </c>
      <c r="AM1465" s="131" t="str">
        <f t="shared" si="251"/>
        <v/>
      </c>
      <c r="AN1465" s="131" t="str">
        <f t="shared" ca="1" si="252"/>
        <v/>
      </c>
    </row>
    <row r="1466" spans="1:40" ht="20.25" customHeight="1" x14ac:dyDescent="0.3">
      <c r="A1466" s="127"/>
      <c r="B1466" s="164"/>
      <c r="C1466" s="139"/>
      <c r="D1466" s="140"/>
      <c r="E1466" s="139"/>
      <c r="F1466" s="139"/>
      <c r="G1466" s="140"/>
      <c r="H1466" s="139"/>
      <c r="I1466" s="129"/>
      <c r="L1466" s="128"/>
      <c r="M1466" s="128"/>
      <c r="N1466" s="128"/>
      <c r="O1466" s="128"/>
      <c r="P1466" s="128"/>
      <c r="Q1466" s="128"/>
      <c r="R1466" s="128"/>
      <c r="S1466" s="128"/>
      <c r="T1466" s="120">
        <f t="shared" si="243"/>
        <v>0</v>
      </c>
      <c r="U1466" s="131"/>
      <c r="V1466" s="131"/>
      <c r="W1466" s="131">
        <f>SUMIFS($F$3:F1466,$D$3:D1466,D1466,$C$3:C1466,"Buy")+SUMIFS($F$3:F1466,$D$3:D1466,D1466,$C$3:C1466,"Coin Deposit",$E$3:E1466,"&lt;&gt;")</f>
        <v>0</v>
      </c>
      <c r="X1466" s="131">
        <f t="shared" si="244"/>
        <v>0</v>
      </c>
      <c r="Y1466" s="131">
        <f>IF($D1466=Y$1,SUMIFS($H$3:$H1466,$G$3:$G1466,Y$1,$C$3:$C1466,"Sell"),0)</f>
        <v>0</v>
      </c>
      <c r="Z1466" s="131">
        <f t="shared" si="245"/>
        <v>0</v>
      </c>
      <c r="AA1466" s="131">
        <f>IF($D1466=AA$1,SUMIFS($H$3:$H1466,$G$3:$G1466,AA$1,$C$3:$C1466,"Sell"),0)</f>
        <v>0</v>
      </c>
      <c r="AB1466" s="131">
        <f t="shared" si="246"/>
        <v>0</v>
      </c>
      <c r="AC1466" s="131">
        <f>SUMIFS('Deductions and Deposits'!$H:$H,'Deductions and Deposits'!$G:$G,D1466,'Deductions and Deposits'!$F:$F,"&lt;="&amp;B1466)+SUMIFS($F$3:F1466,$D$3:D1466,D1466,$C$3:C1466,"Coin Deposit",$E$3:E1466,"")</f>
        <v>0</v>
      </c>
      <c r="AD1466" s="131">
        <f>SUMIFS('Deductions and Deposits'!$D:$D,'Deductions and Deposits'!$C:$C,D1466)+SUMIFS($F:$F,$D:$D,D1466,$C:$C,"Coin Deduction")</f>
        <v>0</v>
      </c>
      <c r="AE1466" s="131">
        <f>Table5[[#This Row],[Column4]]+Table5[[#This Row],[Column14]]+Table5[[#This Row],[Column19]]+Table5[[#This Row],[Column12]]</f>
        <v>0</v>
      </c>
      <c r="AF1466" s="131">
        <f>Table5[[#This Row],[Column5]]+Table5[[#This Row],[Column13]]+Table5[[#This Row],[Column21]]+Table5[[#This Row],[Column18]]</f>
        <v>0</v>
      </c>
      <c r="AG1466" s="131">
        <f t="shared" si="247"/>
        <v>0</v>
      </c>
      <c r="AH1466" s="131">
        <f t="shared" si="248"/>
        <v>0</v>
      </c>
      <c r="AI1466" s="131">
        <f>Table5[[#This Row],[Column17]]-Table5[[#This Row],[Column20]]</f>
        <v>0</v>
      </c>
      <c r="AJ1466" s="131">
        <f t="shared" si="249"/>
        <v>0</v>
      </c>
      <c r="AK1466" s="131">
        <f t="shared" si="253"/>
        <v>0</v>
      </c>
      <c r="AL1466" s="131">
        <f t="shared" si="250"/>
        <v>0</v>
      </c>
      <c r="AM1466" s="131" t="str">
        <f t="shared" si="251"/>
        <v/>
      </c>
      <c r="AN1466" s="131" t="str">
        <f t="shared" ca="1" si="252"/>
        <v/>
      </c>
    </row>
    <row r="1467" spans="1:40" ht="20.25" customHeight="1" x14ac:dyDescent="0.3">
      <c r="A1467" s="127"/>
      <c r="B1467" s="164"/>
      <c r="C1467" s="139"/>
      <c r="D1467" s="140"/>
      <c r="E1467" s="139"/>
      <c r="F1467" s="139"/>
      <c r="G1467" s="140"/>
      <c r="H1467" s="139"/>
      <c r="I1467" s="129"/>
      <c r="L1467" s="128"/>
      <c r="M1467" s="128"/>
      <c r="N1467" s="128"/>
      <c r="O1467" s="128"/>
      <c r="P1467" s="128"/>
      <c r="Q1467" s="128"/>
      <c r="R1467" s="128"/>
      <c r="S1467" s="128"/>
      <c r="T1467" s="120">
        <f t="shared" si="243"/>
        <v>0</v>
      </c>
      <c r="U1467" s="131"/>
      <c r="V1467" s="131"/>
      <c r="W1467" s="131">
        <f>SUMIFS($F$3:F1467,$D$3:D1467,D1467,$C$3:C1467,"Buy")+SUMIFS($F$3:F1467,$D$3:D1467,D1467,$C$3:C1467,"Coin Deposit",$E$3:E1467,"&lt;&gt;")</f>
        <v>0</v>
      </c>
      <c r="X1467" s="131">
        <f t="shared" si="244"/>
        <v>0</v>
      </c>
      <c r="Y1467" s="131">
        <f>IF($D1467=Y$1,SUMIFS($H$3:$H1467,$G$3:$G1467,Y$1,$C$3:$C1467,"Sell"),0)</f>
        <v>0</v>
      </c>
      <c r="Z1467" s="131">
        <f t="shared" si="245"/>
        <v>0</v>
      </c>
      <c r="AA1467" s="131">
        <f>IF($D1467=AA$1,SUMIFS($H$3:$H1467,$G$3:$G1467,AA$1,$C$3:$C1467,"Sell"),0)</f>
        <v>0</v>
      </c>
      <c r="AB1467" s="131">
        <f t="shared" si="246"/>
        <v>0</v>
      </c>
      <c r="AC1467" s="131">
        <f>SUMIFS('Deductions and Deposits'!$H:$H,'Deductions and Deposits'!$G:$G,D1467,'Deductions and Deposits'!$F:$F,"&lt;="&amp;B1467)+SUMIFS($F$3:F1467,$D$3:D1467,D1467,$C$3:C1467,"Coin Deposit",$E$3:E1467,"")</f>
        <v>0</v>
      </c>
      <c r="AD1467" s="131">
        <f>SUMIFS('Deductions and Deposits'!$D:$D,'Deductions and Deposits'!$C:$C,D1467)+SUMIFS($F:$F,$D:$D,D1467,$C:$C,"Coin Deduction")</f>
        <v>0</v>
      </c>
      <c r="AE1467" s="131">
        <f>Table5[[#This Row],[Column4]]+Table5[[#This Row],[Column14]]+Table5[[#This Row],[Column19]]+Table5[[#This Row],[Column12]]</f>
        <v>0</v>
      </c>
      <c r="AF1467" s="131">
        <f>Table5[[#This Row],[Column5]]+Table5[[#This Row],[Column13]]+Table5[[#This Row],[Column21]]+Table5[[#This Row],[Column18]]</f>
        <v>0</v>
      </c>
      <c r="AG1467" s="131">
        <f t="shared" si="247"/>
        <v>0</v>
      </c>
      <c r="AH1467" s="131">
        <f t="shared" si="248"/>
        <v>0</v>
      </c>
      <c r="AI1467" s="131">
        <f>Table5[[#This Row],[Column17]]-Table5[[#This Row],[Column20]]</f>
        <v>0</v>
      </c>
      <c r="AJ1467" s="131">
        <f t="shared" si="249"/>
        <v>0</v>
      </c>
      <c r="AK1467" s="131">
        <f t="shared" si="253"/>
        <v>0</v>
      </c>
      <c r="AL1467" s="131">
        <f t="shared" si="250"/>
        <v>0</v>
      </c>
      <c r="AM1467" s="131" t="str">
        <f t="shared" si="251"/>
        <v/>
      </c>
      <c r="AN1467" s="131" t="str">
        <f t="shared" ca="1" si="252"/>
        <v/>
      </c>
    </row>
    <row r="1468" spans="1:40" ht="20.25" customHeight="1" x14ac:dyDescent="0.3">
      <c r="A1468" s="127"/>
      <c r="B1468" s="164"/>
      <c r="C1468" s="139"/>
      <c r="D1468" s="140"/>
      <c r="E1468" s="139"/>
      <c r="F1468" s="139"/>
      <c r="G1468" s="140"/>
      <c r="H1468" s="139"/>
      <c r="I1468" s="129"/>
      <c r="L1468" s="128"/>
      <c r="M1468" s="128"/>
      <c r="N1468" s="128"/>
      <c r="O1468" s="128"/>
      <c r="P1468" s="128"/>
      <c r="Q1468" s="128"/>
      <c r="R1468" s="128"/>
      <c r="S1468" s="128"/>
      <c r="T1468" s="120">
        <f t="shared" si="243"/>
        <v>0</v>
      </c>
      <c r="U1468" s="131"/>
      <c r="V1468" s="131"/>
      <c r="W1468" s="131">
        <f>SUMIFS($F$3:F1468,$D$3:D1468,D1468,$C$3:C1468,"Buy")+SUMIFS($F$3:F1468,$D$3:D1468,D1468,$C$3:C1468,"Coin Deposit",$E$3:E1468,"&lt;&gt;")</f>
        <v>0</v>
      </c>
      <c r="X1468" s="131">
        <f t="shared" si="244"/>
        <v>0</v>
      </c>
      <c r="Y1468" s="131">
        <f>IF($D1468=Y$1,SUMIFS($H$3:$H1468,$G$3:$G1468,Y$1,$C$3:$C1468,"Sell"),0)</f>
        <v>0</v>
      </c>
      <c r="Z1468" s="131">
        <f t="shared" si="245"/>
        <v>0</v>
      </c>
      <c r="AA1468" s="131">
        <f>IF($D1468=AA$1,SUMIFS($H$3:$H1468,$G$3:$G1468,AA$1,$C$3:$C1468,"Sell"),0)</f>
        <v>0</v>
      </c>
      <c r="AB1468" s="131">
        <f t="shared" si="246"/>
        <v>0</v>
      </c>
      <c r="AC1468" s="131">
        <f>SUMIFS('Deductions and Deposits'!$H:$H,'Deductions and Deposits'!$G:$G,D1468,'Deductions and Deposits'!$F:$F,"&lt;="&amp;B1468)+SUMIFS($F$3:F1468,$D$3:D1468,D1468,$C$3:C1468,"Coin Deposit",$E$3:E1468,"")</f>
        <v>0</v>
      </c>
      <c r="AD1468" s="131">
        <f>SUMIFS('Deductions and Deposits'!$D:$D,'Deductions and Deposits'!$C:$C,D1468)+SUMIFS($F:$F,$D:$D,D1468,$C:$C,"Coin Deduction")</f>
        <v>0</v>
      </c>
      <c r="AE1468" s="131">
        <f>Table5[[#This Row],[Column4]]+Table5[[#This Row],[Column14]]+Table5[[#This Row],[Column19]]+Table5[[#This Row],[Column12]]</f>
        <v>0</v>
      </c>
      <c r="AF1468" s="131">
        <f>Table5[[#This Row],[Column5]]+Table5[[#This Row],[Column13]]+Table5[[#This Row],[Column21]]+Table5[[#This Row],[Column18]]</f>
        <v>0</v>
      </c>
      <c r="AG1468" s="131">
        <f t="shared" si="247"/>
        <v>0</v>
      </c>
      <c r="AH1468" s="131">
        <f t="shared" si="248"/>
        <v>0</v>
      </c>
      <c r="AI1468" s="131">
        <f>Table5[[#This Row],[Column17]]-Table5[[#This Row],[Column20]]</f>
        <v>0</v>
      </c>
      <c r="AJ1468" s="131">
        <f t="shared" si="249"/>
        <v>0</v>
      </c>
      <c r="AK1468" s="131">
        <f t="shared" si="253"/>
        <v>0</v>
      </c>
      <c r="AL1468" s="131">
        <f t="shared" si="250"/>
        <v>0</v>
      </c>
      <c r="AM1468" s="131" t="str">
        <f t="shared" si="251"/>
        <v/>
      </c>
      <c r="AN1468" s="131" t="str">
        <f t="shared" ca="1" si="252"/>
        <v/>
      </c>
    </row>
    <row r="1469" spans="1:40" ht="20.25" customHeight="1" x14ac:dyDescent="0.3">
      <c r="A1469" s="127"/>
      <c r="B1469" s="164"/>
      <c r="C1469" s="139"/>
      <c r="D1469" s="140"/>
      <c r="E1469" s="139"/>
      <c r="F1469" s="139"/>
      <c r="G1469" s="140"/>
      <c r="H1469" s="139"/>
      <c r="I1469" s="129"/>
      <c r="L1469" s="128"/>
      <c r="M1469" s="128"/>
      <c r="N1469" s="128"/>
      <c r="O1469" s="128"/>
      <c r="P1469" s="128"/>
      <c r="Q1469" s="128"/>
      <c r="R1469" s="128"/>
      <c r="S1469" s="128"/>
      <c r="T1469" s="120">
        <f t="shared" si="243"/>
        <v>0</v>
      </c>
      <c r="U1469" s="131"/>
      <c r="V1469" s="131"/>
      <c r="W1469" s="131">
        <f>SUMIFS($F$3:F1469,$D$3:D1469,D1469,$C$3:C1469,"Buy")+SUMIFS($F$3:F1469,$D$3:D1469,D1469,$C$3:C1469,"Coin Deposit",$E$3:E1469,"&lt;&gt;")</f>
        <v>0</v>
      </c>
      <c r="X1469" s="131">
        <f t="shared" si="244"/>
        <v>0</v>
      </c>
      <c r="Y1469" s="131">
        <f>IF($D1469=Y$1,SUMIFS($H$3:$H1469,$G$3:$G1469,Y$1,$C$3:$C1469,"Sell"),0)</f>
        <v>0</v>
      </c>
      <c r="Z1469" s="131">
        <f t="shared" si="245"/>
        <v>0</v>
      </c>
      <c r="AA1469" s="131">
        <f>IF($D1469=AA$1,SUMIFS($H$3:$H1469,$G$3:$G1469,AA$1,$C$3:$C1469,"Sell"),0)</f>
        <v>0</v>
      </c>
      <c r="AB1469" s="131">
        <f t="shared" si="246"/>
        <v>0</v>
      </c>
      <c r="AC1469" s="131">
        <f>SUMIFS('Deductions and Deposits'!$H:$H,'Deductions and Deposits'!$G:$G,D1469,'Deductions and Deposits'!$F:$F,"&lt;="&amp;B1469)+SUMIFS($F$3:F1469,$D$3:D1469,D1469,$C$3:C1469,"Coin Deposit",$E$3:E1469,"")</f>
        <v>0</v>
      </c>
      <c r="AD1469" s="131">
        <f>SUMIFS('Deductions and Deposits'!$D:$D,'Deductions and Deposits'!$C:$C,D1469)+SUMIFS($F:$F,$D:$D,D1469,$C:$C,"Coin Deduction")</f>
        <v>0</v>
      </c>
      <c r="AE1469" s="131">
        <f>Table5[[#This Row],[Column4]]+Table5[[#This Row],[Column14]]+Table5[[#This Row],[Column19]]+Table5[[#This Row],[Column12]]</f>
        <v>0</v>
      </c>
      <c r="AF1469" s="131">
        <f>Table5[[#This Row],[Column5]]+Table5[[#This Row],[Column13]]+Table5[[#This Row],[Column21]]+Table5[[#This Row],[Column18]]</f>
        <v>0</v>
      </c>
      <c r="AG1469" s="131">
        <f t="shared" si="247"/>
        <v>0</v>
      </c>
      <c r="AH1469" s="131">
        <f t="shared" si="248"/>
        <v>0</v>
      </c>
      <c r="AI1469" s="131">
        <f>Table5[[#This Row],[Column17]]-Table5[[#This Row],[Column20]]</f>
        <v>0</v>
      </c>
      <c r="AJ1469" s="131">
        <f t="shared" si="249"/>
        <v>0</v>
      </c>
      <c r="AK1469" s="131">
        <f t="shared" si="253"/>
        <v>0</v>
      </c>
      <c r="AL1469" s="131">
        <f t="shared" si="250"/>
        <v>0</v>
      </c>
      <c r="AM1469" s="131" t="str">
        <f t="shared" si="251"/>
        <v/>
      </c>
      <c r="AN1469" s="131" t="str">
        <f t="shared" ca="1" si="252"/>
        <v/>
      </c>
    </row>
    <row r="1470" spans="1:40" ht="20.25" customHeight="1" x14ac:dyDescent="0.3">
      <c r="A1470" s="127"/>
      <c r="B1470" s="164"/>
      <c r="C1470" s="139"/>
      <c r="D1470" s="140"/>
      <c r="E1470" s="139"/>
      <c r="F1470" s="139"/>
      <c r="G1470" s="140"/>
      <c r="H1470" s="139"/>
      <c r="I1470" s="129"/>
      <c r="L1470" s="128"/>
      <c r="M1470" s="128"/>
      <c r="N1470" s="128"/>
      <c r="O1470" s="128"/>
      <c r="P1470" s="128"/>
      <c r="Q1470" s="128"/>
      <c r="R1470" s="128"/>
      <c r="S1470" s="128"/>
      <c r="T1470" s="120">
        <f t="shared" si="243"/>
        <v>0</v>
      </c>
      <c r="U1470" s="131"/>
      <c r="V1470" s="131"/>
      <c r="W1470" s="131">
        <f>SUMIFS($F$3:F1470,$D$3:D1470,D1470,$C$3:C1470,"Buy")+SUMIFS($F$3:F1470,$D$3:D1470,D1470,$C$3:C1470,"Coin Deposit",$E$3:E1470,"&lt;&gt;")</f>
        <v>0</v>
      </c>
      <c r="X1470" s="131">
        <f t="shared" si="244"/>
        <v>0</v>
      </c>
      <c r="Y1470" s="131">
        <f>IF($D1470=Y$1,SUMIFS($H$3:$H1470,$G$3:$G1470,Y$1,$C$3:$C1470,"Sell"),0)</f>
        <v>0</v>
      </c>
      <c r="Z1470" s="131">
        <f t="shared" si="245"/>
        <v>0</v>
      </c>
      <c r="AA1470" s="131">
        <f>IF($D1470=AA$1,SUMIFS($H$3:$H1470,$G$3:$G1470,AA$1,$C$3:$C1470,"Sell"),0)</f>
        <v>0</v>
      </c>
      <c r="AB1470" s="131">
        <f t="shared" si="246"/>
        <v>0</v>
      </c>
      <c r="AC1470" s="131">
        <f>SUMIFS('Deductions and Deposits'!$H:$H,'Deductions and Deposits'!$G:$G,D1470,'Deductions and Deposits'!$F:$F,"&lt;="&amp;B1470)+SUMIFS($F$3:F1470,$D$3:D1470,D1470,$C$3:C1470,"Coin Deposit",$E$3:E1470,"")</f>
        <v>0</v>
      </c>
      <c r="AD1470" s="131">
        <f>SUMIFS('Deductions and Deposits'!$D:$D,'Deductions and Deposits'!$C:$C,D1470)+SUMIFS($F:$F,$D:$D,D1470,$C:$C,"Coin Deduction")</f>
        <v>0</v>
      </c>
      <c r="AE1470" s="131">
        <f>Table5[[#This Row],[Column4]]+Table5[[#This Row],[Column14]]+Table5[[#This Row],[Column19]]+Table5[[#This Row],[Column12]]</f>
        <v>0</v>
      </c>
      <c r="AF1470" s="131">
        <f>Table5[[#This Row],[Column5]]+Table5[[#This Row],[Column13]]+Table5[[#This Row],[Column21]]+Table5[[#This Row],[Column18]]</f>
        <v>0</v>
      </c>
      <c r="AG1470" s="131">
        <f t="shared" si="247"/>
        <v>0</v>
      </c>
      <c r="AH1470" s="131">
        <f t="shared" si="248"/>
        <v>0</v>
      </c>
      <c r="AI1470" s="131">
        <f>Table5[[#This Row],[Column17]]-Table5[[#This Row],[Column20]]</f>
        <v>0</v>
      </c>
      <c r="AJ1470" s="131">
        <f t="shared" si="249"/>
        <v>0</v>
      </c>
      <c r="AK1470" s="131">
        <f t="shared" si="253"/>
        <v>0</v>
      </c>
      <c r="AL1470" s="131">
        <f t="shared" si="250"/>
        <v>0</v>
      </c>
      <c r="AM1470" s="131" t="str">
        <f t="shared" si="251"/>
        <v/>
      </c>
      <c r="AN1470" s="131" t="str">
        <f t="shared" ca="1" si="252"/>
        <v/>
      </c>
    </row>
    <row r="1471" spans="1:40" ht="20.25" customHeight="1" x14ac:dyDescent="0.3">
      <c r="A1471" s="127"/>
      <c r="B1471" s="164"/>
      <c r="C1471" s="139"/>
      <c r="D1471" s="140"/>
      <c r="E1471" s="139"/>
      <c r="F1471" s="139"/>
      <c r="G1471" s="140"/>
      <c r="H1471" s="139"/>
      <c r="I1471" s="129"/>
      <c r="L1471" s="128"/>
      <c r="M1471" s="128"/>
      <c r="N1471" s="128"/>
      <c r="O1471" s="128"/>
      <c r="P1471" s="128"/>
      <c r="Q1471" s="128"/>
      <c r="R1471" s="128"/>
      <c r="S1471" s="128"/>
      <c r="T1471" s="120">
        <f t="shared" si="243"/>
        <v>0</v>
      </c>
      <c r="U1471" s="131"/>
      <c r="V1471" s="131"/>
      <c r="W1471" s="131">
        <f>SUMIFS($F$3:F1471,$D$3:D1471,D1471,$C$3:C1471,"Buy")+SUMIFS($F$3:F1471,$D$3:D1471,D1471,$C$3:C1471,"Coin Deposit",$E$3:E1471,"&lt;&gt;")</f>
        <v>0</v>
      </c>
      <c r="X1471" s="131">
        <f t="shared" si="244"/>
        <v>0</v>
      </c>
      <c r="Y1471" s="131">
        <f>IF($D1471=Y$1,SUMIFS($H$3:$H1471,$G$3:$G1471,Y$1,$C$3:$C1471,"Sell"),0)</f>
        <v>0</v>
      </c>
      <c r="Z1471" s="131">
        <f t="shared" si="245"/>
        <v>0</v>
      </c>
      <c r="AA1471" s="131">
        <f>IF($D1471=AA$1,SUMIFS($H$3:$H1471,$G$3:$G1471,AA$1,$C$3:$C1471,"Sell"),0)</f>
        <v>0</v>
      </c>
      <c r="AB1471" s="131">
        <f t="shared" si="246"/>
        <v>0</v>
      </c>
      <c r="AC1471" s="131">
        <f>SUMIFS('Deductions and Deposits'!$H:$H,'Deductions and Deposits'!$G:$G,D1471,'Deductions and Deposits'!$F:$F,"&lt;="&amp;B1471)+SUMIFS($F$3:F1471,$D$3:D1471,D1471,$C$3:C1471,"Coin Deposit",$E$3:E1471,"")</f>
        <v>0</v>
      </c>
      <c r="AD1471" s="131">
        <f>SUMIFS('Deductions and Deposits'!$D:$D,'Deductions and Deposits'!$C:$C,D1471)+SUMIFS($F:$F,$D:$D,D1471,$C:$C,"Coin Deduction")</f>
        <v>0</v>
      </c>
      <c r="AE1471" s="131">
        <f>Table5[[#This Row],[Column4]]+Table5[[#This Row],[Column14]]+Table5[[#This Row],[Column19]]+Table5[[#This Row],[Column12]]</f>
        <v>0</v>
      </c>
      <c r="AF1471" s="131">
        <f>Table5[[#This Row],[Column5]]+Table5[[#This Row],[Column13]]+Table5[[#This Row],[Column21]]+Table5[[#This Row],[Column18]]</f>
        <v>0</v>
      </c>
      <c r="AG1471" s="131">
        <f t="shared" si="247"/>
        <v>0</v>
      </c>
      <c r="AH1471" s="131">
        <f t="shared" si="248"/>
        <v>0</v>
      </c>
      <c r="AI1471" s="131">
        <f>Table5[[#This Row],[Column17]]-Table5[[#This Row],[Column20]]</f>
        <v>0</v>
      </c>
      <c r="AJ1471" s="131">
        <f t="shared" si="249"/>
        <v>0</v>
      </c>
      <c r="AK1471" s="131">
        <f t="shared" si="253"/>
        <v>0</v>
      </c>
      <c r="AL1471" s="131">
        <f t="shared" si="250"/>
        <v>0</v>
      </c>
      <c r="AM1471" s="131" t="str">
        <f t="shared" si="251"/>
        <v/>
      </c>
      <c r="AN1471" s="131" t="str">
        <f t="shared" ca="1" si="252"/>
        <v/>
      </c>
    </row>
    <row r="1472" spans="1:40" ht="20.25" customHeight="1" x14ac:dyDescent="0.3">
      <c r="A1472" s="127"/>
      <c r="B1472" s="164"/>
      <c r="C1472" s="139"/>
      <c r="D1472" s="140"/>
      <c r="E1472" s="139"/>
      <c r="F1472" s="139"/>
      <c r="G1472" s="140"/>
      <c r="H1472" s="139"/>
      <c r="I1472" s="129"/>
      <c r="L1472" s="128"/>
      <c r="M1472" s="128"/>
      <c r="N1472" s="128"/>
      <c r="O1472" s="128"/>
      <c r="P1472" s="128"/>
      <c r="Q1472" s="128"/>
      <c r="R1472" s="128"/>
      <c r="S1472" s="128"/>
      <c r="T1472" s="120">
        <f t="shared" si="243"/>
        <v>0</v>
      </c>
      <c r="U1472" s="131"/>
      <c r="V1472" s="131"/>
      <c r="W1472" s="131">
        <f>SUMIFS($F$3:F1472,$D$3:D1472,D1472,$C$3:C1472,"Buy")+SUMIFS($F$3:F1472,$D$3:D1472,D1472,$C$3:C1472,"Coin Deposit",$E$3:E1472,"&lt;&gt;")</f>
        <v>0</v>
      </c>
      <c r="X1472" s="131">
        <f t="shared" si="244"/>
        <v>0</v>
      </c>
      <c r="Y1472" s="131">
        <f>IF($D1472=Y$1,SUMIFS($H$3:$H1472,$G$3:$G1472,Y$1,$C$3:$C1472,"Sell"),0)</f>
        <v>0</v>
      </c>
      <c r="Z1472" s="131">
        <f t="shared" si="245"/>
        <v>0</v>
      </c>
      <c r="AA1472" s="131">
        <f>IF($D1472=AA$1,SUMIFS($H$3:$H1472,$G$3:$G1472,AA$1,$C$3:$C1472,"Sell"),0)</f>
        <v>0</v>
      </c>
      <c r="AB1472" s="131">
        <f t="shared" si="246"/>
        <v>0</v>
      </c>
      <c r="AC1472" s="131">
        <f>SUMIFS('Deductions and Deposits'!$H:$H,'Deductions and Deposits'!$G:$G,D1472,'Deductions and Deposits'!$F:$F,"&lt;="&amp;B1472)+SUMIFS($F$3:F1472,$D$3:D1472,D1472,$C$3:C1472,"Coin Deposit",$E$3:E1472,"")</f>
        <v>0</v>
      </c>
      <c r="AD1472" s="131">
        <f>SUMIFS('Deductions and Deposits'!$D:$D,'Deductions and Deposits'!$C:$C,D1472)+SUMIFS($F:$F,$D:$D,D1472,$C:$C,"Coin Deduction")</f>
        <v>0</v>
      </c>
      <c r="AE1472" s="131">
        <f>Table5[[#This Row],[Column4]]+Table5[[#This Row],[Column14]]+Table5[[#This Row],[Column19]]+Table5[[#This Row],[Column12]]</f>
        <v>0</v>
      </c>
      <c r="AF1472" s="131">
        <f>Table5[[#This Row],[Column5]]+Table5[[#This Row],[Column13]]+Table5[[#This Row],[Column21]]+Table5[[#This Row],[Column18]]</f>
        <v>0</v>
      </c>
      <c r="AG1472" s="131">
        <f t="shared" si="247"/>
        <v>0</v>
      </c>
      <c r="AH1472" s="131">
        <f t="shared" si="248"/>
        <v>0</v>
      </c>
      <c r="AI1472" s="131">
        <f>Table5[[#This Row],[Column17]]-Table5[[#This Row],[Column20]]</f>
        <v>0</v>
      </c>
      <c r="AJ1472" s="131">
        <f t="shared" si="249"/>
        <v>0</v>
      </c>
      <c r="AK1472" s="131">
        <f t="shared" si="253"/>
        <v>0</v>
      </c>
      <c r="AL1472" s="131">
        <f t="shared" si="250"/>
        <v>0</v>
      </c>
      <c r="AM1472" s="131" t="str">
        <f t="shared" si="251"/>
        <v/>
      </c>
      <c r="AN1472" s="131" t="str">
        <f t="shared" ca="1" si="252"/>
        <v/>
      </c>
    </row>
    <row r="1473" spans="1:40" ht="20.25" customHeight="1" x14ac:dyDescent="0.3">
      <c r="A1473" s="127"/>
      <c r="B1473" s="164"/>
      <c r="C1473" s="139"/>
      <c r="D1473" s="140"/>
      <c r="E1473" s="139"/>
      <c r="F1473" s="139"/>
      <c r="G1473" s="140"/>
      <c r="H1473" s="139"/>
      <c r="I1473" s="129"/>
      <c r="L1473" s="128"/>
      <c r="M1473" s="128"/>
      <c r="N1473" s="128"/>
      <c r="O1473" s="128"/>
      <c r="P1473" s="128"/>
      <c r="Q1473" s="128"/>
      <c r="R1473" s="128"/>
      <c r="S1473" s="128"/>
      <c r="T1473" s="120">
        <f t="shared" si="243"/>
        <v>0</v>
      </c>
      <c r="U1473" s="131"/>
      <c r="V1473" s="131"/>
      <c r="W1473" s="131">
        <f>SUMIFS($F$3:F1473,$D$3:D1473,D1473,$C$3:C1473,"Buy")+SUMIFS($F$3:F1473,$D$3:D1473,D1473,$C$3:C1473,"Coin Deposit",$E$3:E1473,"&lt;&gt;")</f>
        <v>0</v>
      </c>
      <c r="X1473" s="131">
        <f t="shared" si="244"/>
        <v>0</v>
      </c>
      <c r="Y1473" s="131">
        <f>IF($D1473=Y$1,SUMIFS($H$3:$H1473,$G$3:$G1473,Y$1,$C$3:$C1473,"Sell"),0)</f>
        <v>0</v>
      </c>
      <c r="Z1473" s="131">
        <f t="shared" si="245"/>
        <v>0</v>
      </c>
      <c r="AA1473" s="131">
        <f>IF($D1473=AA$1,SUMIFS($H$3:$H1473,$G$3:$G1473,AA$1,$C$3:$C1473,"Sell"),0)</f>
        <v>0</v>
      </c>
      <c r="AB1473" s="131">
        <f t="shared" si="246"/>
        <v>0</v>
      </c>
      <c r="AC1473" s="131">
        <f>SUMIFS('Deductions and Deposits'!$H:$H,'Deductions and Deposits'!$G:$G,D1473,'Deductions and Deposits'!$F:$F,"&lt;="&amp;B1473)+SUMIFS($F$3:F1473,$D$3:D1473,D1473,$C$3:C1473,"Coin Deposit",$E$3:E1473,"")</f>
        <v>0</v>
      </c>
      <c r="AD1473" s="131">
        <f>SUMIFS('Deductions and Deposits'!$D:$D,'Deductions and Deposits'!$C:$C,D1473)+SUMIFS($F:$F,$D:$D,D1473,$C:$C,"Coin Deduction")</f>
        <v>0</v>
      </c>
      <c r="AE1473" s="131">
        <f>Table5[[#This Row],[Column4]]+Table5[[#This Row],[Column14]]+Table5[[#This Row],[Column19]]+Table5[[#This Row],[Column12]]</f>
        <v>0</v>
      </c>
      <c r="AF1473" s="131">
        <f>Table5[[#This Row],[Column5]]+Table5[[#This Row],[Column13]]+Table5[[#This Row],[Column21]]+Table5[[#This Row],[Column18]]</f>
        <v>0</v>
      </c>
      <c r="AG1473" s="131">
        <f t="shared" si="247"/>
        <v>0</v>
      </c>
      <c r="AH1473" s="131">
        <f t="shared" si="248"/>
        <v>0</v>
      </c>
      <c r="AI1473" s="131">
        <f>Table5[[#This Row],[Column17]]-Table5[[#This Row],[Column20]]</f>
        <v>0</v>
      </c>
      <c r="AJ1473" s="131">
        <f t="shared" si="249"/>
        <v>0</v>
      </c>
      <c r="AK1473" s="131">
        <f t="shared" si="253"/>
        <v>0</v>
      </c>
      <c r="AL1473" s="131">
        <f t="shared" si="250"/>
        <v>0</v>
      </c>
      <c r="AM1473" s="131" t="str">
        <f t="shared" si="251"/>
        <v/>
      </c>
      <c r="AN1473" s="131" t="str">
        <f t="shared" ca="1" si="252"/>
        <v/>
      </c>
    </row>
    <row r="1474" spans="1:40" ht="20.25" customHeight="1" x14ac:dyDescent="0.3">
      <c r="A1474" s="127"/>
      <c r="B1474" s="164"/>
      <c r="C1474" s="139"/>
      <c r="D1474" s="140"/>
      <c r="E1474" s="139"/>
      <c r="F1474" s="139"/>
      <c r="G1474" s="140"/>
      <c r="H1474" s="139"/>
      <c r="I1474" s="129"/>
      <c r="L1474" s="128"/>
      <c r="M1474" s="128"/>
      <c r="N1474" s="128"/>
      <c r="O1474" s="128"/>
      <c r="P1474" s="128"/>
      <c r="Q1474" s="128"/>
      <c r="R1474" s="128"/>
      <c r="S1474" s="128"/>
      <c r="T1474" s="120">
        <f t="shared" si="243"/>
        <v>0</v>
      </c>
      <c r="U1474" s="131"/>
      <c r="V1474" s="131"/>
      <c r="W1474" s="131">
        <f>SUMIFS($F$3:F1474,$D$3:D1474,D1474,$C$3:C1474,"Buy")+SUMIFS($F$3:F1474,$D$3:D1474,D1474,$C$3:C1474,"Coin Deposit",$E$3:E1474,"&lt;&gt;")</f>
        <v>0</v>
      </c>
      <c r="X1474" s="131">
        <f t="shared" si="244"/>
        <v>0</v>
      </c>
      <c r="Y1474" s="131">
        <f>IF($D1474=Y$1,SUMIFS($H$3:$H1474,$G$3:$G1474,Y$1,$C$3:$C1474,"Sell"),0)</f>
        <v>0</v>
      </c>
      <c r="Z1474" s="131">
        <f t="shared" si="245"/>
        <v>0</v>
      </c>
      <c r="AA1474" s="131">
        <f>IF($D1474=AA$1,SUMIFS($H$3:$H1474,$G$3:$G1474,AA$1,$C$3:$C1474,"Sell"),0)</f>
        <v>0</v>
      </c>
      <c r="AB1474" s="131">
        <f t="shared" si="246"/>
        <v>0</v>
      </c>
      <c r="AC1474" s="131">
        <f>SUMIFS('Deductions and Deposits'!$H:$H,'Deductions and Deposits'!$G:$G,D1474,'Deductions and Deposits'!$F:$F,"&lt;="&amp;B1474)+SUMIFS($F$3:F1474,$D$3:D1474,D1474,$C$3:C1474,"Coin Deposit",$E$3:E1474,"")</f>
        <v>0</v>
      </c>
      <c r="AD1474" s="131">
        <f>SUMIFS('Deductions and Deposits'!$D:$D,'Deductions and Deposits'!$C:$C,D1474)+SUMIFS($F:$F,$D:$D,D1474,$C:$C,"Coin Deduction")</f>
        <v>0</v>
      </c>
      <c r="AE1474" s="131">
        <f>Table5[[#This Row],[Column4]]+Table5[[#This Row],[Column14]]+Table5[[#This Row],[Column19]]+Table5[[#This Row],[Column12]]</f>
        <v>0</v>
      </c>
      <c r="AF1474" s="131">
        <f>Table5[[#This Row],[Column5]]+Table5[[#This Row],[Column13]]+Table5[[#This Row],[Column21]]+Table5[[#This Row],[Column18]]</f>
        <v>0</v>
      </c>
      <c r="AG1474" s="131">
        <f t="shared" si="247"/>
        <v>0</v>
      </c>
      <c r="AH1474" s="131">
        <f t="shared" si="248"/>
        <v>0</v>
      </c>
      <c r="AI1474" s="131">
        <f>Table5[[#This Row],[Column17]]-Table5[[#This Row],[Column20]]</f>
        <v>0</v>
      </c>
      <c r="AJ1474" s="131">
        <f t="shared" si="249"/>
        <v>0</v>
      </c>
      <c r="AK1474" s="131">
        <f t="shared" si="253"/>
        <v>0</v>
      </c>
      <c r="AL1474" s="131">
        <f t="shared" si="250"/>
        <v>0</v>
      </c>
      <c r="AM1474" s="131" t="str">
        <f t="shared" si="251"/>
        <v/>
      </c>
      <c r="AN1474" s="131" t="str">
        <f t="shared" ca="1" si="252"/>
        <v/>
      </c>
    </row>
    <row r="1475" spans="1:40" ht="20.25" customHeight="1" x14ac:dyDescent="0.3">
      <c r="A1475" s="127"/>
      <c r="B1475" s="164"/>
      <c r="C1475" s="139"/>
      <c r="D1475" s="140"/>
      <c r="E1475" s="139"/>
      <c r="F1475" s="139"/>
      <c r="G1475" s="140"/>
      <c r="H1475" s="139"/>
      <c r="I1475" s="129"/>
      <c r="L1475" s="128"/>
      <c r="M1475" s="128"/>
      <c r="N1475" s="128"/>
      <c r="O1475" s="128"/>
      <c r="P1475" s="128"/>
      <c r="Q1475" s="128"/>
      <c r="R1475" s="128"/>
      <c r="S1475" s="128"/>
      <c r="T1475" s="120">
        <f t="shared" ref="T1475:T1538" si="254">IF(E1475&lt;&gt;"",E1475,0)</f>
        <v>0</v>
      </c>
      <c r="U1475" s="131"/>
      <c r="V1475" s="131"/>
      <c r="W1475" s="131">
        <f>SUMIFS($F$3:F1475,$D$3:D1475,D1475,$C$3:C1475,"Buy")+SUMIFS($F$3:F1475,$D$3:D1475,D1475,$C$3:C1475,"Coin Deposit",$E$3:E1475,"&lt;&gt;")</f>
        <v>0</v>
      </c>
      <c r="X1475" s="131">
        <f t="shared" ref="X1475:X1538" si="255">IF(OR(C1475="buy",AND(C1475="Coin Deposit",E1475&lt;&gt;"")),SUMIFS($F:$F,$D:$D,D1475,$C:$C,"sell"),0)</f>
        <v>0</v>
      </c>
      <c r="Y1475" s="131">
        <f>IF($D1475=Y$1,SUMIFS($H$3:$H1475,$G$3:$G1475,Y$1,$C$3:$C1475,"Sell"),0)</f>
        <v>0</v>
      </c>
      <c r="Z1475" s="131">
        <f t="shared" ref="Z1475:Z1538" si="256">IF($D1475=Z$1,SUMIFS($H:$H,$G:$G,Z$1,$C:$C,"Buy")+SUMIFS($H:$H,$G:$G,Z$1,$C:$C,"Coin Deposit",$E:$E,"&lt;&gt;"),0)</f>
        <v>0</v>
      </c>
      <c r="AA1475" s="131">
        <f>IF($D1475=AA$1,SUMIFS($H$3:$H1475,$G$3:$G1475,AA$1,$C$3:$C1475,"Sell"),0)</f>
        <v>0</v>
      </c>
      <c r="AB1475" s="131">
        <f t="shared" ref="AB1475:AB1538" si="257">IF($D1475=AB$1,SUMIFS($H:$H,$G:$G,AB$1,$C:$C,"Buy")+SUMIFS($H:$H,$G:$G,AB$1,$C:$C,"Coin Deposit",$E:$E,"&lt;&gt;"),0)</f>
        <v>0</v>
      </c>
      <c r="AC1475" s="131">
        <f>SUMIFS('Deductions and Deposits'!$H:$H,'Deductions and Deposits'!$G:$G,D1475,'Deductions and Deposits'!$F:$F,"&lt;="&amp;B1475)+SUMIFS($F$3:F1475,$D$3:D1475,D1475,$C$3:C1475,"Coin Deposit",$E$3:E1475,"")</f>
        <v>0</v>
      </c>
      <c r="AD1475" s="131">
        <f>SUMIFS('Deductions and Deposits'!$D:$D,'Deductions and Deposits'!$C:$C,D1475)+SUMIFS($F:$F,$D:$D,D1475,$C:$C,"Coin Deduction")</f>
        <v>0</v>
      </c>
      <c r="AE1475" s="131">
        <f>Table5[[#This Row],[Column4]]+Table5[[#This Row],[Column14]]+Table5[[#This Row],[Column19]]+Table5[[#This Row],[Column12]]</f>
        <v>0</v>
      </c>
      <c r="AF1475" s="131">
        <f>Table5[[#This Row],[Column5]]+Table5[[#This Row],[Column13]]+Table5[[#This Row],[Column21]]+Table5[[#This Row],[Column18]]</f>
        <v>0</v>
      </c>
      <c r="AG1475" s="131">
        <f t="shared" ref="AG1475:AG1538" si="258">IF(AND((AC1475+Y1475+AA1475)&gt;AF1475,OR(C1475="buy",AND(C1475="Coin Deposit",E1475&lt;&gt;""))),(AC1475+Y1475+AA1475)-AF1475,0)</f>
        <v>0</v>
      </c>
      <c r="AH1475" s="131">
        <f t="shared" ref="AH1475:AH1538" si="259">IF(AND(AE1475&gt;AF1475,OR(C1475="buy",AND(C1475="Coin Deposit",E1475&lt;&gt;""))),AE1475-AF1475,0)</f>
        <v>0</v>
      </c>
      <c r="AI1475" s="131">
        <f>Table5[[#This Row],[Column17]]-Table5[[#This Row],[Column20]]</f>
        <v>0</v>
      </c>
      <c r="AJ1475" s="131">
        <f t="shared" ref="AJ1475:AJ1538" si="260">IF(AI1475&gt;F1475,F1475,AI1475)</f>
        <v>0</v>
      </c>
      <c r="AK1475" s="131">
        <f t="shared" si="253"/>
        <v>0</v>
      </c>
      <c r="AL1475" s="131">
        <f t="shared" ref="AL1475:AL1538" si="261">IFERROR(SUMIFS($AK:$AK,$D:$D,D1475)/SUMIFS($AJ:$AJ,$D:$D,D1475),0)</f>
        <v>0</v>
      </c>
      <c r="AM1475" s="131" t="str">
        <f t="shared" ref="AM1475:AM1538" si="262">C1475&amp;D1475</f>
        <v/>
      </c>
      <c r="AN1475" s="131" t="str">
        <f t="shared" ref="AN1475:AN1538" ca="1" si="263">OFFSET(AM1475,COUNTA($AM:$AM)-ROW()-(ROW()-ROW($AN$2)-1),)</f>
        <v/>
      </c>
    </row>
    <row r="1476" spans="1:40" ht="20.25" customHeight="1" x14ac:dyDescent="0.3">
      <c r="A1476" s="127"/>
      <c r="B1476" s="164"/>
      <c r="C1476" s="139"/>
      <c r="D1476" s="140"/>
      <c r="E1476" s="139"/>
      <c r="F1476" s="139"/>
      <c r="G1476" s="140"/>
      <c r="H1476" s="139"/>
      <c r="I1476" s="129"/>
      <c r="L1476" s="128"/>
      <c r="M1476" s="128"/>
      <c r="N1476" s="128"/>
      <c r="O1476" s="128"/>
      <c r="P1476" s="128"/>
      <c r="Q1476" s="128"/>
      <c r="R1476" s="128"/>
      <c r="S1476" s="128"/>
      <c r="T1476" s="120">
        <f t="shared" si="254"/>
        <v>0</v>
      </c>
      <c r="U1476" s="131"/>
      <c r="V1476" s="131"/>
      <c r="W1476" s="131">
        <f>SUMIFS($F$3:F1476,$D$3:D1476,D1476,$C$3:C1476,"Buy")+SUMIFS($F$3:F1476,$D$3:D1476,D1476,$C$3:C1476,"Coin Deposit",$E$3:E1476,"&lt;&gt;")</f>
        <v>0</v>
      </c>
      <c r="X1476" s="131">
        <f t="shared" si="255"/>
        <v>0</v>
      </c>
      <c r="Y1476" s="131">
        <f>IF($D1476=Y$1,SUMIFS($H$3:$H1476,$G$3:$G1476,Y$1,$C$3:$C1476,"Sell"),0)</f>
        <v>0</v>
      </c>
      <c r="Z1476" s="131">
        <f t="shared" si="256"/>
        <v>0</v>
      </c>
      <c r="AA1476" s="131">
        <f>IF($D1476=AA$1,SUMIFS($H$3:$H1476,$G$3:$G1476,AA$1,$C$3:$C1476,"Sell"),0)</f>
        <v>0</v>
      </c>
      <c r="AB1476" s="131">
        <f t="shared" si="257"/>
        <v>0</v>
      </c>
      <c r="AC1476" s="131">
        <f>SUMIFS('Deductions and Deposits'!$H:$H,'Deductions and Deposits'!$G:$G,D1476,'Deductions and Deposits'!$F:$F,"&lt;="&amp;B1476)+SUMIFS($F$3:F1476,$D$3:D1476,D1476,$C$3:C1476,"Coin Deposit",$E$3:E1476,"")</f>
        <v>0</v>
      </c>
      <c r="AD1476" s="131">
        <f>SUMIFS('Deductions and Deposits'!$D:$D,'Deductions and Deposits'!$C:$C,D1476)+SUMIFS($F:$F,$D:$D,D1476,$C:$C,"Coin Deduction")</f>
        <v>0</v>
      </c>
      <c r="AE1476" s="131">
        <f>Table5[[#This Row],[Column4]]+Table5[[#This Row],[Column14]]+Table5[[#This Row],[Column19]]+Table5[[#This Row],[Column12]]</f>
        <v>0</v>
      </c>
      <c r="AF1476" s="131">
        <f>Table5[[#This Row],[Column5]]+Table5[[#This Row],[Column13]]+Table5[[#This Row],[Column21]]+Table5[[#This Row],[Column18]]</f>
        <v>0</v>
      </c>
      <c r="AG1476" s="131">
        <f t="shared" si="258"/>
        <v>0</v>
      </c>
      <c r="AH1476" s="131">
        <f t="shared" si="259"/>
        <v>0</v>
      </c>
      <c r="AI1476" s="131">
        <f>Table5[[#This Row],[Column17]]-Table5[[#This Row],[Column20]]</f>
        <v>0</v>
      </c>
      <c r="AJ1476" s="131">
        <f t="shared" si="260"/>
        <v>0</v>
      </c>
      <c r="AK1476" s="131">
        <f t="shared" si="253"/>
        <v>0</v>
      </c>
      <c r="AL1476" s="131">
        <f t="shared" si="261"/>
        <v>0</v>
      </c>
      <c r="AM1476" s="131" t="str">
        <f t="shared" si="262"/>
        <v/>
      </c>
      <c r="AN1476" s="131" t="str">
        <f t="shared" ca="1" si="263"/>
        <v/>
      </c>
    </row>
    <row r="1477" spans="1:40" ht="20.25" customHeight="1" x14ac:dyDescent="0.3">
      <c r="A1477" s="127"/>
      <c r="B1477" s="164"/>
      <c r="C1477" s="139"/>
      <c r="D1477" s="140"/>
      <c r="E1477" s="139"/>
      <c r="F1477" s="139"/>
      <c r="G1477" s="140"/>
      <c r="H1477" s="139"/>
      <c r="I1477" s="129"/>
      <c r="L1477" s="128"/>
      <c r="M1477" s="128"/>
      <c r="N1477" s="128"/>
      <c r="O1477" s="128"/>
      <c r="P1477" s="128"/>
      <c r="Q1477" s="128"/>
      <c r="R1477" s="128"/>
      <c r="S1477" s="128"/>
      <c r="T1477" s="120">
        <f t="shared" si="254"/>
        <v>0</v>
      </c>
      <c r="U1477" s="131"/>
      <c r="V1477" s="131"/>
      <c r="W1477" s="131">
        <f>SUMIFS($F$3:F1477,$D$3:D1477,D1477,$C$3:C1477,"Buy")+SUMIFS($F$3:F1477,$D$3:D1477,D1477,$C$3:C1477,"Coin Deposit",$E$3:E1477,"&lt;&gt;")</f>
        <v>0</v>
      </c>
      <c r="X1477" s="131">
        <f t="shared" si="255"/>
        <v>0</v>
      </c>
      <c r="Y1477" s="131">
        <f>IF($D1477=Y$1,SUMIFS($H$3:$H1477,$G$3:$G1477,Y$1,$C$3:$C1477,"Sell"),0)</f>
        <v>0</v>
      </c>
      <c r="Z1477" s="131">
        <f t="shared" si="256"/>
        <v>0</v>
      </c>
      <c r="AA1477" s="131">
        <f>IF($D1477=AA$1,SUMIFS($H$3:$H1477,$G$3:$G1477,AA$1,$C$3:$C1477,"Sell"),0)</f>
        <v>0</v>
      </c>
      <c r="AB1477" s="131">
        <f t="shared" si="257"/>
        <v>0</v>
      </c>
      <c r="AC1477" s="131">
        <f>SUMIFS('Deductions and Deposits'!$H:$H,'Deductions and Deposits'!$G:$G,D1477,'Deductions and Deposits'!$F:$F,"&lt;="&amp;B1477)+SUMIFS($F$3:F1477,$D$3:D1477,D1477,$C$3:C1477,"Coin Deposit",$E$3:E1477,"")</f>
        <v>0</v>
      </c>
      <c r="AD1477" s="131">
        <f>SUMIFS('Deductions and Deposits'!$D:$D,'Deductions and Deposits'!$C:$C,D1477)+SUMIFS($F:$F,$D:$D,D1477,$C:$C,"Coin Deduction")</f>
        <v>0</v>
      </c>
      <c r="AE1477" s="131">
        <f>Table5[[#This Row],[Column4]]+Table5[[#This Row],[Column14]]+Table5[[#This Row],[Column19]]+Table5[[#This Row],[Column12]]</f>
        <v>0</v>
      </c>
      <c r="AF1477" s="131">
        <f>Table5[[#This Row],[Column5]]+Table5[[#This Row],[Column13]]+Table5[[#This Row],[Column21]]+Table5[[#This Row],[Column18]]</f>
        <v>0</v>
      </c>
      <c r="AG1477" s="131">
        <f t="shared" si="258"/>
        <v>0</v>
      </c>
      <c r="AH1477" s="131">
        <f t="shared" si="259"/>
        <v>0</v>
      </c>
      <c r="AI1477" s="131">
        <f>Table5[[#This Row],[Column17]]-Table5[[#This Row],[Column20]]</f>
        <v>0</v>
      </c>
      <c r="AJ1477" s="131">
        <f t="shared" si="260"/>
        <v>0</v>
      </c>
      <c r="AK1477" s="131">
        <f t="shared" si="253"/>
        <v>0</v>
      </c>
      <c r="AL1477" s="131">
        <f t="shared" si="261"/>
        <v>0</v>
      </c>
      <c r="AM1477" s="131" t="str">
        <f t="shared" si="262"/>
        <v/>
      </c>
      <c r="AN1477" s="131" t="str">
        <f t="shared" ca="1" si="263"/>
        <v/>
      </c>
    </row>
    <row r="1478" spans="1:40" ht="20.25" customHeight="1" x14ac:dyDescent="0.3">
      <c r="A1478" s="127"/>
      <c r="B1478" s="164"/>
      <c r="C1478" s="139"/>
      <c r="D1478" s="140"/>
      <c r="E1478" s="139"/>
      <c r="F1478" s="139"/>
      <c r="G1478" s="140"/>
      <c r="H1478" s="139"/>
      <c r="I1478" s="129"/>
      <c r="L1478" s="128"/>
      <c r="M1478" s="128"/>
      <c r="N1478" s="128"/>
      <c r="O1478" s="128"/>
      <c r="P1478" s="128"/>
      <c r="Q1478" s="128"/>
      <c r="R1478" s="128"/>
      <c r="S1478" s="128"/>
      <c r="T1478" s="120">
        <f t="shared" si="254"/>
        <v>0</v>
      </c>
      <c r="U1478" s="131"/>
      <c r="V1478" s="131"/>
      <c r="W1478" s="131">
        <f>SUMIFS($F$3:F1478,$D$3:D1478,D1478,$C$3:C1478,"Buy")+SUMIFS($F$3:F1478,$D$3:D1478,D1478,$C$3:C1478,"Coin Deposit",$E$3:E1478,"&lt;&gt;")</f>
        <v>0</v>
      </c>
      <c r="X1478" s="131">
        <f t="shared" si="255"/>
        <v>0</v>
      </c>
      <c r="Y1478" s="131">
        <f>IF($D1478=Y$1,SUMIFS($H$3:$H1478,$G$3:$G1478,Y$1,$C$3:$C1478,"Sell"),0)</f>
        <v>0</v>
      </c>
      <c r="Z1478" s="131">
        <f t="shared" si="256"/>
        <v>0</v>
      </c>
      <c r="AA1478" s="131">
        <f>IF($D1478=AA$1,SUMIFS($H$3:$H1478,$G$3:$G1478,AA$1,$C$3:$C1478,"Sell"),0)</f>
        <v>0</v>
      </c>
      <c r="AB1478" s="131">
        <f t="shared" si="257"/>
        <v>0</v>
      </c>
      <c r="AC1478" s="131">
        <f>SUMIFS('Deductions and Deposits'!$H:$H,'Deductions and Deposits'!$G:$G,D1478,'Deductions and Deposits'!$F:$F,"&lt;="&amp;B1478)+SUMIFS($F$3:F1478,$D$3:D1478,D1478,$C$3:C1478,"Coin Deposit",$E$3:E1478,"")</f>
        <v>0</v>
      </c>
      <c r="AD1478" s="131">
        <f>SUMIFS('Deductions and Deposits'!$D:$D,'Deductions and Deposits'!$C:$C,D1478)+SUMIFS($F:$F,$D:$D,D1478,$C:$C,"Coin Deduction")</f>
        <v>0</v>
      </c>
      <c r="AE1478" s="131">
        <f>Table5[[#This Row],[Column4]]+Table5[[#This Row],[Column14]]+Table5[[#This Row],[Column19]]+Table5[[#This Row],[Column12]]</f>
        <v>0</v>
      </c>
      <c r="AF1478" s="131">
        <f>Table5[[#This Row],[Column5]]+Table5[[#This Row],[Column13]]+Table5[[#This Row],[Column21]]+Table5[[#This Row],[Column18]]</f>
        <v>0</v>
      </c>
      <c r="AG1478" s="131">
        <f t="shared" si="258"/>
        <v>0</v>
      </c>
      <c r="AH1478" s="131">
        <f t="shared" si="259"/>
        <v>0</v>
      </c>
      <c r="AI1478" s="131">
        <f>Table5[[#This Row],[Column17]]-Table5[[#This Row],[Column20]]</f>
        <v>0</v>
      </c>
      <c r="AJ1478" s="131">
        <f t="shared" si="260"/>
        <v>0</v>
      </c>
      <c r="AK1478" s="131">
        <f t="shared" si="253"/>
        <v>0</v>
      </c>
      <c r="AL1478" s="131">
        <f t="shared" si="261"/>
        <v>0</v>
      </c>
      <c r="AM1478" s="131" t="str">
        <f t="shared" si="262"/>
        <v/>
      </c>
      <c r="AN1478" s="131" t="str">
        <f t="shared" ca="1" si="263"/>
        <v/>
      </c>
    </row>
    <row r="1479" spans="1:40" ht="20.25" customHeight="1" x14ac:dyDescent="0.3">
      <c r="A1479" s="127"/>
      <c r="B1479" s="164"/>
      <c r="C1479" s="139"/>
      <c r="D1479" s="140"/>
      <c r="E1479" s="139"/>
      <c r="F1479" s="139"/>
      <c r="G1479" s="140"/>
      <c r="H1479" s="139"/>
      <c r="I1479" s="129"/>
      <c r="L1479" s="128"/>
      <c r="M1479" s="128"/>
      <c r="N1479" s="128"/>
      <c r="O1479" s="128"/>
      <c r="P1479" s="128"/>
      <c r="Q1479" s="128"/>
      <c r="R1479" s="128"/>
      <c r="S1479" s="128"/>
      <c r="T1479" s="120">
        <f t="shared" si="254"/>
        <v>0</v>
      </c>
      <c r="U1479" s="131"/>
      <c r="V1479" s="131"/>
      <c r="W1479" s="131">
        <f>SUMIFS($F$3:F1479,$D$3:D1479,D1479,$C$3:C1479,"Buy")+SUMIFS($F$3:F1479,$D$3:D1479,D1479,$C$3:C1479,"Coin Deposit",$E$3:E1479,"&lt;&gt;")</f>
        <v>0</v>
      </c>
      <c r="X1479" s="131">
        <f t="shared" si="255"/>
        <v>0</v>
      </c>
      <c r="Y1479" s="131">
        <f>IF($D1479=Y$1,SUMIFS($H$3:$H1479,$G$3:$G1479,Y$1,$C$3:$C1479,"Sell"),0)</f>
        <v>0</v>
      </c>
      <c r="Z1479" s="131">
        <f t="shared" si="256"/>
        <v>0</v>
      </c>
      <c r="AA1479" s="131">
        <f>IF($D1479=AA$1,SUMIFS($H$3:$H1479,$G$3:$G1479,AA$1,$C$3:$C1479,"Sell"),0)</f>
        <v>0</v>
      </c>
      <c r="AB1479" s="131">
        <f t="shared" si="257"/>
        <v>0</v>
      </c>
      <c r="AC1479" s="131">
        <f>SUMIFS('Deductions and Deposits'!$H:$H,'Deductions and Deposits'!$G:$G,D1479,'Deductions and Deposits'!$F:$F,"&lt;="&amp;B1479)+SUMIFS($F$3:F1479,$D$3:D1479,D1479,$C$3:C1479,"Coin Deposit",$E$3:E1479,"")</f>
        <v>0</v>
      </c>
      <c r="AD1479" s="131">
        <f>SUMIFS('Deductions and Deposits'!$D:$D,'Deductions and Deposits'!$C:$C,D1479)+SUMIFS($F:$F,$D:$D,D1479,$C:$C,"Coin Deduction")</f>
        <v>0</v>
      </c>
      <c r="AE1479" s="131">
        <f>Table5[[#This Row],[Column4]]+Table5[[#This Row],[Column14]]+Table5[[#This Row],[Column19]]+Table5[[#This Row],[Column12]]</f>
        <v>0</v>
      </c>
      <c r="AF1479" s="131">
        <f>Table5[[#This Row],[Column5]]+Table5[[#This Row],[Column13]]+Table5[[#This Row],[Column21]]+Table5[[#This Row],[Column18]]</f>
        <v>0</v>
      </c>
      <c r="AG1479" s="131">
        <f t="shared" si="258"/>
        <v>0</v>
      </c>
      <c r="AH1479" s="131">
        <f t="shared" si="259"/>
        <v>0</v>
      </c>
      <c r="AI1479" s="131">
        <f>Table5[[#This Row],[Column17]]-Table5[[#This Row],[Column20]]</f>
        <v>0</v>
      </c>
      <c r="AJ1479" s="131">
        <f t="shared" si="260"/>
        <v>0</v>
      </c>
      <c r="AK1479" s="131">
        <f t="shared" si="253"/>
        <v>0</v>
      </c>
      <c r="AL1479" s="131">
        <f t="shared" si="261"/>
        <v>0</v>
      </c>
      <c r="AM1479" s="131" t="str">
        <f t="shared" si="262"/>
        <v/>
      </c>
      <c r="AN1479" s="131" t="str">
        <f t="shared" ca="1" si="263"/>
        <v/>
      </c>
    </row>
    <row r="1480" spans="1:40" ht="20.25" customHeight="1" x14ac:dyDescent="0.3">
      <c r="A1480" s="127"/>
      <c r="B1480" s="164"/>
      <c r="C1480" s="139"/>
      <c r="D1480" s="140"/>
      <c r="E1480" s="139"/>
      <c r="F1480" s="139"/>
      <c r="G1480" s="140"/>
      <c r="H1480" s="139"/>
      <c r="I1480" s="129"/>
      <c r="L1480" s="128"/>
      <c r="M1480" s="128"/>
      <c r="N1480" s="128"/>
      <c r="O1480" s="128"/>
      <c r="P1480" s="128"/>
      <c r="Q1480" s="128"/>
      <c r="R1480" s="128"/>
      <c r="S1480" s="128"/>
      <c r="T1480" s="120">
        <f t="shared" si="254"/>
        <v>0</v>
      </c>
      <c r="U1480" s="131"/>
      <c r="V1480" s="131"/>
      <c r="W1480" s="131">
        <f>SUMIFS($F$3:F1480,$D$3:D1480,D1480,$C$3:C1480,"Buy")+SUMIFS($F$3:F1480,$D$3:D1480,D1480,$C$3:C1480,"Coin Deposit",$E$3:E1480,"&lt;&gt;")</f>
        <v>0</v>
      </c>
      <c r="X1480" s="131">
        <f t="shared" si="255"/>
        <v>0</v>
      </c>
      <c r="Y1480" s="131">
        <f>IF($D1480=Y$1,SUMIFS($H$3:$H1480,$G$3:$G1480,Y$1,$C$3:$C1480,"Sell"),0)</f>
        <v>0</v>
      </c>
      <c r="Z1480" s="131">
        <f t="shared" si="256"/>
        <v>0</v>
      </c>
      <c r="AA1480" s="131">
        <f>IF($D1480=AA$1,SUMIFS($H$3:$H1480,$G$3:$G1480,AA$1,$C$3:$C1480,"Sell"),0)</f>
        <v>0</v>
      </c>
      <c r="AB1480" s="131">
        <f t="shared" si="257"/>
        <v>0</v>
      </c>
      <c r="AC1480" s="131">
        <f>SUMIFS('Deductions and Deposits'!$H:$H,'Deductions and Deposits'!$G:$G,D1480,'Deductions and Deposits'!$F:$F,"&lt;="&amp;B1480)+SUMIFS($F$3:F1480,$D$3:D1480,D1480,$C$3:C1480,"Coin Deposit",$E$3:E1480,"")</f>
        <v>0</v>
      </c>
      <c r="AD1480" s="131">
        <f>SUMIFS('Deductions and Deposits'!$D:$D,'Deductions and Deposits'!$C:$C,D1480)+SUMIFS($F:$F,$D:$D,D1480,$C:$C,"Coin Deduction")</f>
        <v>0</v>
      </c>
      <c r="AE1480" s="131">
        <f>Table5[[#This Row],[Column4]]+Table5[[#This Row],[Column14]]+Table5[[#This Row],[Column19]]+Table5[[#This Row],[Column12]]</f>
        <v>0</v>
      </c>
      <c r="AF1480" s="131">
        <f>Table5[[#This Row],[Column5]]+Table5[[#This Row],[Column13]]+Table5[[#This Row],[Column21]]+Table5[[#This Row],[Column18]]</f>
        <v>0</v>
      </c>
      <c r="AG1480" s="131">
        <f t="shared" si="258"/>
        <v>0</v>
      </c>
      <c r="AH1480" s="131">
        <f t="shared" si="259"/>
        <v>0</v>
      </c>
      <c r="AI1480" s="131">
        <f>Table5[[#This Row],[Column17]]-Table5[[#This Row],[Column20]]</f>
        <v>0</v>
      </c>
      <c r="AJ1480" s="131">
        <f t="shared" si="260"/>
        <v>0</v>
      </c>
      <c r="AK1480" s="131">
        <f t="shared" si="253"/>
        <v>0</v>
      </c>
      <c r="AL1480" s="131">
        <f t="shared" si="261"/>
        <v>0</v>
      </c>
      <c r="AM1480" s="131" t="str">
        <f t="shared" si="262"/>
        <v/>
      </c>
      <c r="AN1480" s="131" t="str">
        <f t="shared" ca="1" si="263"/>
        <v/>
      </c>
    </row>
    <row r="1481" spans="1:40" ht="20.25" customHeight="1" x14ac:dyDescent="0.3">
      <c r="A1481" s="127"/>
      <c r="B1481" s="164"/>
      <c r="C1481" s="139"/>
      <c r="D1481" s="140"/>
      <c r="E1481" s="139"/>
      <c r="F1481" s="139"/>
      <c r="G1481" s="140"/>
      <c r="H1481" s="139"/>
      <c r="I1481" s="129"/>
      <c r="L1481" s="128"/>
      <c r="M1481" s="128"/>
      <c r="N1481" s="128"/>
      <c r="O1481" s="128"/>
      <c r="P1481" s="128"/>
      <c r="Q1481" s="128"/>
      <c r="R1481" s="128"/>
      <c r="S1481" s="128"/>
      <c r="T1481" s="120">
        <f t="shared" si="254"/>
        <v>0</v>
      </c>
      <c r="U1481" s="131"/>
      <c r="V1481" s="131"/>
      <c r="W1481" s="131">
        <f>SUMIFS($F$3:F1481,$D$3:D1481,D1481,$C$3:C1481,"Buy")+SUMIFS($F$3:F1481,$D$3:D1481,D1481,$C$3:C1481,"Coin Deposit",$E$3:E1481,"&lt;&gt;")</f>
        <v>0</v>
      </c>
      <c r="X1481" s="131">
        <f t="shared" si="255"/>
        <v>0</v>
      </c>
      <c r="Y1481" s="131">
        <f>IF($D1481=Y$1,SUMIFS($H$3:$H1481,$G$3:$G1481,Y$1,$C$3:$C1481,"Sell"),0)</f>
        <v>0</v>
      </c>
      <c r="Z1481" s="131">
        <f t="shared" si="256"/>
        <v>0</v>
      </c>
      <c r="AA1481" s="131">
        <f>IF($D1481=AA$1,SUMIFS($H$3:$H1481,$G$3:$G1481,AA$1,$C$3:$C1481,"Sell"),0)</f>
        <v>0</v>
      </c>
      <c r="AB1481" s="131">
        <f t="shared" si="257"/>
        <v>0</v>
      </c>
      <c r="AC1481" s="131">
        <f>SUMIFS('Deductions and Deposits'!$H:$H,'Deductions and Deposits'!$G:$G,D1481,'Deductions and Deposits'!$F:$F,"&lt;="&amp;B1481)+SUMIFS($F$3:F1481,$D$3:D1481,D1481,$C$3:C1481,"Coin Deposit",$E$3:E1481,"")</f>
        <v>0</v>
      </c>
      <c r="AD1481" s="131">
        <f>SUMIFS('Deductions and Deposits'!$D:$D,'Deductions and Deposits'!$C:$C,D1481)+SUMIFS($F:$F,$D:$D,D1481,$C:$C,"Coin Deduction")</f>
        <v>0</v>
      </c>
      <c r="AE1481" s="131">
        <f>Table5[[#This Row],[Column4]]+Table5[[#This Row],[Column14]]+Table5[[#This Row],[Column19]]+Table5[[#This Row],[Column12]]</f>
        <v>0</v>
      </c>
      <c r="AF1481" s="131">
        <f>Table5[[#This Row],[Column5]]+Table5[[#This Row],[Column13]]+Table5[[#This Row],[Column21]]+Table5[[#This Row],[Column18]]</f>
        <v>0</v>
      </c>
      <c r="AG1481" s="131">
        <f t="shared" si="258"/>
        <v>0</v>
      </c>
      <c r="AH1481" s="131">
        <f t="shared" si="259"/>
        <v>0</v>
      </c>
      <c r="AI1481" s="131">
        <f>Table5[[#This Row],[Column17]]-Table5[[#This Row],[Column20]]</f>
        <v>0</v>
      </c>
      <c r="AJ1481" s="131">
        <f t="shared" si="260"/>
        <v>0</v>
      </c>
      <c r="AK1481" s="131">
        <f t="shared" si="253"/>
        <v>0</v>
      </c>
      <c r="AL1481" s="131">
        <f t="shared" si="261"/>
        <v>0</v>
      </c>
      <c r="AM1481" s="131" t="str">
        <f t="shared" si="262"/>
        <v/>
      </c>
      <c r="AN1481" s="131" t="str">
        <f t="shared" ca="1" si="263"/>
        <v/>
      </c>
    </row>
    <row r="1482" spans="1:40" ht="20.25" customHeight="1" x14ac:dyDescent="0.3">
      <c r="A1482" s="127"/>
      <c r="B1482" s="164"/>
      <c r="C1482" s="139"/>
      <c r="D1482" s="140"/>
      <c r="E1482" s="139"/>
      <c r="F1482" s="139"/>
      <c r="G1482" s="140"/>
      <c r="H1482" s="139"/>
      <c r="I1482" s="129"/>
      <c r="L1482" s="128"/>
      <c r="M1482" s="128"/>
      <c r="N1482" s="128"/>
      <c r="O1482" s="128"/>
      <c r="P1482" s="128"/>
      <c r="Q1482" s="128"/>
      <c r="R1482" s="128"/>
      <c r="S1482" s="128"/>
      <c r="T1482" s="120">
        <f t="shared" si="254"/>
        <v>0</v>
      </c>
      <c r="U1482" s="131"/>
      <c r="V1482" s="131"/>
      <c r="W1482" s="131">
        <f>SUMIFS($F$3:F1482,$D$3:D1482,D1482,$C$3:C1482,"Buy")+SUMIFS($F$3:F1482,$D$3:D1482,D1482,$C$3:C1482,"Coin Deposit",$E$3:E1482,"&lt;&gt;")</f>
        <v>0</v>
      </c>
      <c r="X1482" s="131">
        <f t="shared" si="255"/>
        <v>0</v>
      </c>
      <c r="Y1482" s="131">
        <f>IF($D1482=Y$1,SUMIFS($H$3:$H1482,$G$3:$G1482,Y$1,$C$3:$C1482,"Sell"),0)</f>
        <v>0</v>
      </c>
      <c r="Z1482" s="131">
        <f t="shared" si="256"/>
        <v>0</v>
      </c>
      <c r="AA1482" s="131">
        <f>IF($D1482=AA$1,SUMIFS($H$3:$H1482,$G$3:$G1482,AA$1,$C$3:$C1482,"Sell"),0)</f>
        <v>0</v>
      </c>
      <c r="AB1482" s="131">
        <f t="shared" si="257"/>
        <v>0</v>
      </c>
      <c r="AC1482" s="131">
        <f>SUMIFS('Deductions and Deposits'!$H:$H,'Deductions and Deposits'!$G:$G,D1482,'Deductions and Deposits'!$F:$F,"&lt;="&amp;B1482)+SUMIFS($F$3:F1482,$D$3:D1482,D1482,$C$3:C1482,"Coin Deposit",$E$3:E1482,"")</f>
        <v>0</v>
      </c>
      <c r="AD1482" s="131">
        <f>SUMIFS('Deductions and Deposits'!$D:$D,'Deductions and Deposits'!$C:$C,D1482)+SUMIFS($F:$F,$D:$D,D1482,$C:$C,"Coin Deduction")</f>
        <v>0</v>
      </c>
      <c r="AE1482" s="131">
        <f>Table5[[#This Row],[Column4]]+Table5[[#This Row],[Column14]]+Table5[[#This Row],[Column19]]+Table5[[#This Row],[Column12]]</f>
        <v>0</v>
      </c>
      <c r="AF1482" s="131">
        <f>Table5[[#This Row],[Column5]]+Table5[[#This Row],[Column13]]+Table5[[#This Row],[Column21]]+Table5[[#This Row],[Column18]]</f>
        <v>0</v>
      </c>
      <c r="AG1482" s="131">
        <f t="shared" si="258"/>
        <v>0</v>
      </c>
      <c r="AH1482" s="131">
        <f t="shared" si="259"/>
        <v>0</v>
      </c>
      <c r="AI1482" s="131">
        <f>Table5[[#This Row],[Column17]]-Table5[[#This Row],[Column20]]</f>
        <v>0</v>
      </c>
      <c r="AJ1482" s="131">
        <f t="shared" si="260"/>
        <v>0</v>
      </c>
      <c r="AK1482" s="131">
        <f t="shared" si="253"/>
        <v>0</v>
      </c>
      <c r="AL1482" s="131">
        <f t="shared" si="261"/>
        <v>0</v>
      </c>
      <c r="AM1482" s="131" t="str">
        <f t="shared" si="262"/>
        <v/>
      </c>
      <c r="AN1482" s="131" t="str">
        <f t="shared" ca="1" si="263"/>
        <v/>
      </c>
    </row>
    <row r="1483" spans="1:40" ht="20.25" customHeight="1" x14ac:dyDescent="0.3">
      <c r="A1483" s="127"/>
      <c r="B1483" s="164"/>
      <c r="C1483" s="139"/>
      <c r="D1483" s="140"/>
      <c r="E1483" s="139"/>
      <c r="F1483" s="139"/>
      <c r="G1483" s="140"/>
      <c r="H1483" s="139"/>
      <c r="I1483" s="129"/>
      <c r="L1483" s="128"/>
      <c r="M1483" s="128"/>
      <c r="N1483" s="128"/>
      <c r="O1483" s="128"/>
      <c r="P1483" s="128"/>
      <c r="Q1483" s="128"/>
      <c r="R1483" s="128"/>
      <c r="S1483" s="128"/>
      <c r="T1483" s="120">
        <f t="shared" si="254"/>
        <v>0</v>
      </c>
      <c r="U1483" s="131"/>
      <c r="V1483" s="131"/>
      <c r="W1483" s="131">
        <f>SUMIFS($F$3:F1483,$D$3:D1483,D1483,$C$3:C1483,"Buy")+SUMIFS($F$3:F1483,$D$3:D1483,D1483,$C$3:C1483,"Coin Deposit",$E$3:E1483,"&lt;&gt;")</f>
        <v>0</v>
      </c>
      <c r="X1483" s="131">
        <f t="shared" si="255"/>
        <v>0</v>
      </c>
      <c r="Y1483" s="131">
        <f>IF($D1483=Y$1,SUMIFS($H$3:$H1483,$G$3:$G1483,Y$1,$C$3:$C1483,"Sell"),0)</f>
        <v>0</v>
      </c>
      <c r="Z1483" s="131">
        <f t="shared" si="256"/>
        <v>0</v>
      </c>
      <c r="AA1483" s="131">
        <f>IF($D1483=AA$1,SUMIFS($H$3:$H1483,$G$3:$G1483,AA$1,$C$3:$C1483,"Sell"),0)</f>
        <v>0</v>
      </c>
      <c r="AB1483" s="131">
        <f t="shared" si="257"/>
        <v>0</v>
      </c>
      <c r="AC1483" s="131">
        <f>SUMIFS('Deductions and Deposits'!$H:$H,'Deductions and Deposits'!$G:$G,D1483,'Deductions and Deposits'!$F:$F,"&lt;="&amp;B1483)+SUMIFS($F$3:F1483,$D$3:D1483,D1483,$C$3:C1483,"Coin Deposit",$E$3:E1483,"")</f>
        <v>0</v>
      </c>
      <c r="AD1483" s="131">
        <f>SUMIFS('Deductions and Deposits'!$D:$D,'Deductions and Deposits'!$C:$C,D1483)+SUMIFS($F:$F,$D:$D,D1483,$C:$C,"Coin Deduction")</f>
        <v>0</v>
      </c>
      <c r="AE1483" s="131">
        <f>Table5[[#This Row],[Column4]]+Table5[[#This Row],[Column14]]+Table5[[#This Row],[Column19]]+Table5[[#This Row],[Column12]]</f>
        <v>0</v>
      </c>
      <c r="AF1483" s="131">
        <f>Table5[[#This Row],[Column5]]+Table5[[#This Row],[Column13]]+Table5[[#This Row],[Column21]]+Table5[[#This Row],[Column18]]</f>
        <v>0</v>
      </c>
      <c r="AG1483" s="131">
        <f t="shared" si="258"/>
        <v>0</v>
      </c>
      <c r="AH1483" s="131">
        <f t="shared" si="259"/>
        <v>0</v>
      </c>
      <c r="AI1483" s="131">
        <f>Table5[[#This Row],[Column17]]-Table5[[#This Row],[Column20]]</f>
        <v>0</v>
      </c>
      <c r="AJ1483" s="131">
        <f t="shared" si="260"/>
        <v>0</v>
      </c>
      <c r="AK1483" s="131">
        <f t="shared" si="253"/>
        <v>0</v>
      </c>
      <c r="AL1483" s="131">
        <f t="shared" si="261"/>
        <v>0</v>
      </c>
      <c r="AM1483" s="131" t="str">
        <f t="shared" si="262"/>
        <v/>
      </c>
      <c r="AN1483" s="131" t="str">
        <f t="shared" ca="1" si="263"/>
        <v/>
      </c>
    </row>
    <row r="1484" spans="1:40" ht="20.25" customHeight="1" x14ac:dyDescent="0.3">
      <c r="A1484" s="127"/>
      <c r="B1484" s="164"/>
      <c r="C1484" s="139"/>
      <c r="D1484" s="140"/>
      <c r="E1484" s="139"/>
      <c r="F1484" s="139"/>
      <c r="G1484" s="140"/>
      <c r="H1484" s="139"/>
      <c r="I1484" s="129"/>
      <c r="L1484" s="128"/>
      <c r="M1484" s="128"/>
      <c r="N1484" s="128"/>
      <c r="O1484" s="128"/>
      <c r="P1484" s="128"/>
      <c r="Q1484" s="128"/>
      <c r="R1484" s="128"/>
      <c r="S1484" s="128"/>
      <c r="T1484" s="120">
        <f t="shared" si="254"/>
        <v>0</v>
      </c>
      <c r="U1484" s="131"/>
      <c r="V1484" s="131"/>
      <c r="W1484" s="131">
        <f>SUMIFS($F$3:F1484,$D$3:D1484,D1484,$C$3:C1484,"Buy")+SUMIFS($F$3:F1484,$D$3:D1484,D1484,$C$3:C1484,"Coin Deposit",$E$3:E1484,"&lt;&gt;")</f>
        <v>0</v>
      </c>
      <c r="X1484" s="131">
        <f t="shared" si="255"/>
        <v>0</v>
      </c>
      <c r="Y1484" s="131">
        <f>IF($D1484=Y$1,SUMIFS($H$3:$H1484,$G$3:$G1484,Y$1,$C$3:$C1484,"Sell"),0)</f>
        <v>0</v>
      </c>
      <c r="Z1484" s="131">
        <f t="shared" si="256"/>
        <v>0</v>
      </c>
      <c r="AA1484" s="131">
        <f>IF($D1484=AA$1,SUMIFS($H$3:$H1484,$G$3:$G1484,AA$1,$C$3:$C1484,"Sell"),0)</f>
        <v>0</v>
      </c>
      <c r="AB1484" s="131">
        <f t="shared" si="257"/>
        <v>0</v>
      </c>
      <c r="AC1484" s="131">
        <f>SUMIFS('Deductions and Deposits'!$H:$H,'Deductions and Deposits'!$G:$G,D1484,'Deductions and Deposits'!$F:$F,"&lt;="&amp;B1484)+SUMIFS($F$3:F1484,$D$3:D1484,D1484,$C$3:C1484,"Coin Deposit",$E$3:E1484,"")</f>
        <v>0</v>
      </c>
      <c r="AD1484" s="131">
        <f>SUMIFS('Deductions and Deposits'!$D:$D,'Deductions and Deposits'!$C:$C,D1484)+SUMIFS($F:$F,$D:$D,D1484,$C:$C,"Coin Deduction")</f>
        <v>0</v>
      </c>
      <c r="AE1484" s="131">
        <f>Table5[[#This Row],[Column4]]+Table5[[#This Row],[Column14]]+Table5[[#This Row],[Column19]]+Table5[[#This Row],[Column12]]</f>
        <v>0</v>
      </c>
      <c r="AF1484" s="131">
        <f>Table5[[#This Row],[Column5]]+Table5[[#This Row],[Column13]]+Table5[[#This Row],[Column21]]+Table5[[#This Row],[Column18]]</f>
        <v>0</v>
      </c>
      <c r="AG1484" s="131">
        <f t="shared" si="258"/>
        <v>0</v>
      </c>
      <c r="AH1484" s="131">
        <f t="shared" si="259"/>
        <v>0</v>
      </c>
      <c r="AI1484" s="131">
        <f>Table5[[#This Row],[Column17]]-Table5[[#This Row],[Column20]]</f>
        <v>0</v>
      </c>
      <c r="AJ1484" s="131">
        <f t="shared" si="260"/>
        <v>0</v>
      </c>
      <c r="AK1484" s="131">
        <f t="shared" si="253"/>
        <v>0</v>
      </c>
      <c r="AL1484" s="131">
        <f t="shared" si="261"/>
        <v>0</v>
      </c>
      <c r="AM1484" s="131" t="str">
        <f t="shared" si="262"/>
        <v/>
      </c>
      <c r="AN1484" s="131" t="str">
        <f t="shared" ca="1" si="263"/>
        <v/>
      </c>
    </row>
    <row r="1485" spans="1:40" ht="20.25" customHeight="1" x14ac:dyDescent="0.3">
      <c r="A1485" s="127"/>
      <c r="B1485" s="164"/>
      <c r="C1485" s="139"/>
      <c r="D1485" s="140"/>
      <c r="E1485" s="139"/>
      <c r="F1485" s="139"/>
      <c r="G1485" s="140"/>
      <c r="H1485" s="139"/>
      <c r="I1485" s="129"/>
      <c r="L1485" s="128"/>
      <c r="M1485" s="128"/>
      <c r="N1485" s="128"/>
      <c r="O1485" s="128"/>
      <c r="P1485" s="128"/>
      <c r="Q1485" s="128"/>
      <c r="R1485" s="128"/>
      <c r="S1485" s="128"/>
      <c r="T1485" s="120">
        <f t="shared" si="254"/>
        <v>0</v>
      </c>
      <c r="U1485" s="131"/>
      <c r="V1485" s="131"/>
      <c r="W1485" s="131">
        <f>SUMIFS($F$3:F1485,$D$3:D1485,D1485,$C$3:C1485,"Buy")+SUMIFS($F$3:F1485,$D$3:D1485,D1485,$C$3:C1485,"Coin Deposit",$E$3:E1485,"&lt;&gt;")</f>
        <v>0</v>
      </c>
      <c r="X1485" s="131">
        <f t="shared" si="255"/>
        <v>0</v>
      </c>
      <c r="Y1485" s="131">
        <f>IF($D1485=Y$1,SUMIFS($H$3:$H1485,$G$3:$G1485,Y$1,$C$3:$C1485,"Sell"),0)</f>
        <v>0</v>
      </c>
      <c r="Z1485" s="131">
        <f t="shared" si="256"/>
        <v>0</v>
      </c>
      <c r="AA1485" s="131">
        <f>IF($D1485=AA$1,SUMIFS($H$3:$H1485,$G$3:$G1485,AA$1,$C$3:$C1485,"Sell"),0)</f>
        <v>0</v>
      </c>
      <c r="AB1485" s="131">
        <f t="shared" si="257"/>
        <v>0</v>
      </c>
      <c r="AC1485" s="131">
        <f>SUMIFS('Deductions and Deposits'!$H:$H,'Deductions and Deposits'!$G:$G,D1485,'Deductions and Deposits'!$F:$F,"&lt;="&amp;B1485)+SUMIFS($F$3:F1485,$D$3:D1485,D1485,$C$3:C1485,"Coin Deposit",$E$3:E1485,"")</f>
        <v>0</v>
      </c>
      <c r="AD1485" s="131">
        <f>SUMIFS('Deductions and Deposits'!$D:$D,'Deductions and Deposits'!$C:$C,D1485)+SUMIFS($F:$F,$D:$D,D1485,$C:$C,"Coin Deduction")</f>
        <v>0</v>
      </c>
      <c r="AE1485" s="131">
        <f>Table5[[#This Row],[Column4]]+Table5[[#This Row],[Column14]]+Table5[[#This Row],[Column19]]+Table5[[#This Row],[Column12]]</f>
        <v>0</v>
      </c>
      <c r="AF1485" s="131">
        <f>Table5[[#This Row],[Column5]]+Table5[[#This Row],[Column13]]+Table5[[#This Row],[Column21]]+Table5[[#This Row],[Column18]]</f>
        <v>0</v>
      </c>
      <c r="AG1485" s="131">
        <f t="shared" si="258"/>
        <v>0</v>
      </c>
      <c r="AH1485" s="131">
        <f t="shared" si="259"/>
        <v>0</v>
      </c>
      <c r="AI1485" s="131">
        <f>Table5[[#This Row],[Column17]]-Table5[[#This Row],[Column20]]</f>
        <v>0</v>
      </c>
      <c r="AJ1485" s="131">
        <f t="shared" si="260"/>
        <v>0</v>
      </c>
      <c r="AK1485" s="131">
        <f t="shared" si="253"/>
        <v>0</v>
      </c>
      <c r="AL1485" s="131">
        <f t="shared" si="261"/>
        <v>0</v>
      </c>
      <c r="AM1485" s="131" t="str">
        <f t="shared" si="262"/>
        <v/>
      </c>
      <c r="AN1485" s="131" t="str">
        <f t="shared" ca="1" si="263"/>
        <v/>
      </c>
    </row>
    <row r="1486" spans="1:40" ht="20.25" customHeight="1" x14ac:dyDescent="0.3">
      <c r="A1486" s="127"/>
      <c r="B1486" s="164"/>
      <c r="C1486" s="139"/>
      <c r="D1486" s="140"/>
      <c r="E1486" s="139"/>
      <c r="F1486" s="139"/>
      <c r="G1486" s="140"/>
      <c r="H1486" s="139"/>
      <c r="I1486" s="129"/>
      <c r="L1486" s="128"/>
      <c r="M1486" s="128"/>
      <c r="N1486" s="128"/>
      <c r="O1486" s="128"/>
      <c r="P1486" s="128"/>
      <c r="Q1486" s="128"/>
      <c r="R1486" s="128"/>
      <c r="S1486" s="128"/>
      <c r="T1486" s="120">
        <f t="shared" si="254"/>
        <v>0</v>
      </c>
      <c r="U1486" s="131"/>
      <c r="V1486" s="131"/>
      <c r="W1486" s="131">
        <f>SUMIFS($F$3:F1486,$D$3:D1486,D1486,$C$3:C1486,"Buy")+SUMIFS($F$3:F1486,$D$3:D1486,D1486,$C$3:C1486,"Coin Deposit",$E$3:E1486,"&lt;&gt;")</f>
        <v>0</v>
      </c>
      <c r="X1486" s="131">
        <f t="shared" si="255"/>
        <v>0</v>
      </c>
      <c r="Y1486" s="131">
        <f>IF($D1486=Y$1,SUMIFS($H$3:$H1486,$G$3:$G1486,Y$1,$C$3:$C1486,"Sell"),0)</f>
        <v>0</v>
      </c>
      <c r="Z1486" s="131">
        <f t="shared" si="256"/>
        <v>0</v>
      </c>
      <c r="AA1486" s="131">
        <f>IF($D1486=AA$1,SUMIFS($H$3:$H1486,$G$3:$G1486,AA$1,$C$3:$C1486,"Sell"),0)</f>
        <v>0</v>
      </c>
      <c r="AB1486" s="131">
        <f t="shared" si="257"/>
        <v>0</v>
      </c>
      <c r="AC1486" s="131">
        <f>SUMIFS('Deductions and Deposits'!$H:$H,'Deductions and Deposits'!$G:$G,D1486,'Deductions and Deposits'!$F:$F,"&lt;="&amp;B1486)+SUMIFS($F$3:F1486,$D$3:D1486,D1486,$C$3:C1486,"Coin Deposit",$E$3:E1486,"")</f>
        <v>0</v>
      </c>
      <c r="AD1486" s="131">
        <f>SUMIFS('Deductions and Deposits'!$D:$D,'Deductions and Deposits'!$C:$C,D1486)+SUMIFS($F:$F,$D:$D,D1486,$C:$C,"Coin Deduction")</f>
        <v>0</v>
      </c>
      <c r="AE1486" s="131">
        <f>Table5[[#This Row],[Column4]]+Table5[[#This Row],[Column14]]+Table5[[#This Row],[Column19]]+Table5[[#This Row],[Column12]]</f>
        <v>0</v>
      </c>
      <c r="AF1486" s="131">
        <f>Table5[[#This Row],[Column5]]+Table5[[#This Row],[Column13]]+Table5[[#This Row],[Column21]]+Table5[[#This Row],[Column18]]</f>
        <v>0</v>
      </c>
      <c r="AG1486" s="131">
        <f t="shared" si="258"/>
        <v>0</v>
      </c>
      <c r="AH1486" s="131">
        <f t="shared" si="259"/>
        <v>0</v>
      </c>
      <c r="AI1486" s="131">
        <f>Table5[[#This Row],[Column17]]-Table5[[#This Row],[Column20]]</f>
        <v>0</v>
      </c>
      <c r="AJ1486" s="131">
        <f t="shared" si="260"/>
        <v>0</v>
      </c>
      <c r="AK1486" s="131">
        <f t="shared" si="253"/>
        <v>0</v>
      </c>
      <c r="AL1486" s="131">
        <f t="shared" si="261"/>
        <v>0</v>
      </c>
      <c r="AM1486" s="131" t="str">
        <f t="shared" si="262"/>
        <v/>
      </c>
      <c r="AN1486" s="131" t="str">
        <f t="shared" ca="1" si="263"/>
        <v/>
      </c>
    </row>
    <row r="1487" spans="1:40" ht="20.25" customHeight="1" x14ac:dyDescent="0.3">
      <c r="A1487" s="127"/>
      <c r="B1487" s="164"/>
      <c r="C1487" s="139"/>
      <c r="D1487" s="140"/>
      <c r="E1487" s="139"/>
      <c r="F1487" s="139"/>
      <c r="G1487" s="140"/>
      <c r="H1487" s="139"/>
      <c r="I1487" s="129"/>
      <c r="L1487" s="128"/>
      <c r="M1487" s="128"/>
      <c r="N1487" s="128"/>
      <c r="O1487" s="128"/>
      <c r="P1487" s="128"/>
      <c r="Q1487" s="128"/>
      <c r="R1487" s="128"/>
      <c r="S1487" s="128"/>
      <c r="T1487" s="120">
        <f t="shared" si="254"/>
        <v>0</v>
      </c>
      <c r="U1487" s="131"/>
      <c r="V1487" s="131"/>
      <c r="W1487" s="131">
        <f>SUMIFS($F$3:F1487,$D$3:D1487,D1487,$C$3:C1487,"Buy")+SUMIFS($F$3:F1487,$D$3:D1487,D1487,$C$3:C1487,"Coin Deposit",$E$3:E1487,"&lt;&gt;")</f>
        <v>0</v>
      </c>
      <c r="X1487" s="131">
        <f t="shared" si="255"/>
        <v>0</v>
      </c>
      <c r="Y1487" s="131">
        <f>IF($D1487=Y$1,SUMIFS($H$3:$H1487,$G$3:$G1487,Y$1,$C$3:$C1487,"Sell"),0)</f>
        <v>0</v>
      </c>
      <c r="Z1487" s="131">
        <f t="shared" si="256"/>
        <v>0</v>
      </c>
      <c r="AA1487" s="131">
        <f>IF($D1487=AA$1,SUMIFS($H$3:$H1487,$G$3:$G1487,AA$1,$C$3:$C1487,"Sell"),0)</f>
        <v>0</v>
      </c>
      <c r="AB1487" s="131">
        <f t="shared" si="257"/>
        <v>0</v>
      </c>
      <c r="AC1487" s="131">
        <f>SUMIFS('Deductions and Deposits'!$H:$H,'Deductions and Deposits'!$G:$G,D1487,'Deductions and Deposits'!$F:$F,"&lt;="&amp;B1487)+SUMIFS($F$3:F1487,$D$3:D1487,D1487,$C$3:C1487,"Coin Deposit",$E$3:E1487,"")</f>
        <v>0</v>
      </c>
      <c r="AD1487" s="131">
        <f>SUMIFS('Deductions and Deposits'!$D:$D,'Deductions and Deposits'!$C:$C,D1487)+SUMIFS($F:$F,$D:$D,D1487,$C:$C,"Coin Deduction")</f>
        <v>0</v>
      </c>
      <c r="AE1487" s="131">
        <f>Table5[[#This Row],[Column4]]+Table5[[#This Row],[Column14]]+Table5[[#This Row],[Column19]]+Table5[[#This Row],[Column12]]</f>
        <v>0</v>
      </c>
      <c r="AF1487" s="131">
        <f>Table5[[#This Row],[Column5]]+Table5[[#This Row],[Column13]]+Table5[[#This Row],[Column21]]+Table5[[#This Row],[Column18]]</f>
        <v>0</v>
      </c>
      <c r="AG1487" s="131">
        <f t="shared" si="258"/>
        <v>0</v>
      </c>
      <c r="AH1487" s="131">
        <f t="shared" si="259"/>
        <v>0</v>
      </c>
      <c r="AI1487" s="131">
        <f>Table5[[#This Row],[Column17]]-Table5[[#This Row],[Column20]]</f>
        <v>0</v>
      </c>
      <c r="AJ1487" s="131">
        <f t="shared" si="260"/>
        <v>0</v>
      </c>
      <c r="AK1487" s="131">
        <f t="shared" si="253"/>
        <v>0</v>
      </c>
      <c r="AL1487" s="131">
        <f t="shared" si="261"/>
        <v>0</v>
      </c>
      <c r="AM1487" s="131" t="str">
        <f t="shared" si="262"/>
        <v/>
      </c>
      <c r="AN1487" s="131" t="str">
        <f t="shared" ca="1" si="263"/>
        <v/>
      </c>
    </row>
    <row r="1488" spans="1:40" ht="20.25" customHeight="1" x14ac:dyDescent="0.3">
      <c r="A1488" s="127"/>
      <c r="B1488" s="164"/>
      <c r="C1488" s="139"/>
      <c r="D1488" s="140"/>
      <c r="E1488" s="139"/>
      <c r="F1488" s="139"/>
      <c r="G1488" s="140"/>
      <c r="H1488" s="139"/>
      <c r="I1488" s="129"/>
      <c r="L1488" s="128"/>
      <c r="M1488" s="128"/>
      <c r="N1488" s="128"/>
      <c r="O1488" s="128"/>
      <c r="P1488" s="128"/>
      <c r="Q1488" s="128"/>
      <c r="R1488" s="128"/>
      <c r="S1488" s="128"/>
      <c r="T1488" s="120">
        <f t="shared" si="254"/>
        <v>0</v>
      </c>
      <c r="U1488" s="131"/>
      <c r="V1488" s="131"/>
      <c r="W1488" s="131">
        <f>SUMIFS($F$3:F1488,$D$3:D1488,D1488,$C$3:C1488,"Buy")+SUMIFS($F$3:F1488,$D$3:D1488,D1488,$C$3:C1488,"Coin Deposit",$E$3:E1488,"&lt;&gt;")</f>
        <v>0</v>
      </c>
      <c r="X1488" s="131">
        <f t="shared" si="255"/>
        <v>0</v>
      </c>
      <c r="Y1488" s="131">
        <f>IF($D1488=Y$1,SUMIFS($H$3:$H1488,$G$3:$G1488,Y$1,$C$3:$C1488,"Sell"),0)</f>
        <v>0</v>
      </c>
      <c r="Z1488" s="131">
        <f t="shared" si="256"/>
        <v>0</v>
      </c>
      <c r="AA1488" s="131">
        <f>IF($D1488=AA$1,SUMIFS($H$3:$H1488,$G$3:$G1488,AA$1,$C$3:$C1488,"Sell"),0)</f>
        <v>0</v>
      </c>
      <c r="AB1488" s="131">
        <f t="shared" si="257"/>
        <v>0</v>
      </c>
      <c r="AC1488" s="131">
        <f>SUMIFS('Deductions and Deposits'!$H:$H,'Deductions and Deposits'!$G:$G,D1488,'Deductions and Deposits'!$F:$F,"&lt;="&amp;B1488)+SUMIFS($F$3:F1488,$D$3:D1488,D1488,$C$3:C1488,"Coin Deposit",$E$3:E1488,"")</f>
        <v>0</v>
      </c>
      <c r="AD1488" s="131">
        <f>SUMIFS('Deductions and Deposits'!$D:$D,'Deductions and Deposits'!$C:$C,D1488)+SUMIFS($F:$F,$D:$D,D1488,$C:$C,"Coin Deduction")</f>
        <v>0</v>
      </c>
      <c r="AE1488" s="131">
        <f>Table5[[#This Row],[Column4]]+Table5[[#This Row],[Column14]]+Table5[[#This Row],[Column19]]+Table5[[#This Row],[Column12]]</f>
        <v>0</v>
      </c>
      <c r="AF1488" s="131">
        <f>Table5[[#This Row],[Column5]]+Table5[[#This Row],[Column13]]+Table5[[#This Row],[Column21]]+Table5[[#This Row],[Column18]]</f>
        <v>0</v>
      </c>
      <c r="AG1488" s="131">
        <f t="shared" si="258"/>
        <v>0</v>
      </c>
      <c r="AH1488" s="131">
        <f t="shared" si="259"/>
        <v>0</v>
      </c>
      <c r="AI1488" s="131">
        <f>Table5[[#This Row],[Column17]]-Table5[[#This Row],[Column20]]</f>
        <v>0</v>
      </c>
      <c r="AJ1488" s="131">
        <f t="shared" si="260"/>
        <v>0</v>
      </c>
      <c r="AK1488" s="131">
        <f t="shared" si="253"/>
        <v>0</v>
      </c>
      <c r="AL1488" s="131">
        <f t="shared" si="261"/>
        <v>0</v>
      </c>
      <c r="AM1488" s="131" t="str">
        <f t="shared" si="262"/>
        <v/>
      </c>
      <c r="AN1488" s="131" t="str">
        <f t="shared" ca="1" si="263"/>
        <v/>
      </c>
    </row>
    <row r="1489" spans="1:40" ht="20.25" customHeight="1" x14ac:dyDescent="0.3">
      <c r="A1489" s="127"/>
      <c r="B1489" s="164"/>
      <c r="C1489" s="139"/>
      <c r="D1489" s="140"/>
      <c r="E1489" s="139"/>
      <c r="F1489" s="139"/>
      <c r="G1489" s="140"/>
      <c r="H1489" s="139"/>
      <c r="I1489" s="129"/>
      <c r="L1489" s="128"/>
      <c r="M1489" s="128"/>
      <c r="N1489" s="128"/>
      <c r="O1489" s="128"/>
      <c r="P1489" s="128"/>
      <c r="Q1489" s="128"/>
      <c r="R1489" s="128"/>
      <c r="S1489" s="128"/>
      <c r="T1489" s="120">
        <f t="shared" si="254"/>
        <v>0</v>
      </c>
      <c r="U1489" s="131"/>
      <c r="V1489" s="131"/>
      <c r="W1489" s="131">
        <f>SUMIFS($F$3:F1489,$D$3:D1489,D1489,$C$3:C1489,"Buy")+SUMIFS($F$3:F1489,$D$3:D1489,D1489,$C$3:C1489,"Coin Deposit",$E$3:E1489,"&lt;&gt;")</f>
        <v>0</v>
      </c>
      <c r="X1489" s="131">
        <f t="shared" si="255"/>
        <v>0</v>
      </c>
      <c r="Y1489" s="131">
        <f>IF($D1489=Y$1,SUMIFS($H$3:$H1489,$G$3:$G1489,Y$1,$C$3:$C1489,"Sell"),0)</f>
        <v>0</v>
      </c>
      <c r="Z1489" s="131">
        <f t="shared" si="256"/>
        <v>0</v>
      </c>
      <c r="AA1489" s="131">
        <f>IF($D1489=AA$1,SUMIFS($H$3:$H1489,$G$3:$G1489,AA$1,$C$3:$C1489,"Sell"),0)</f>
        <v>0</v>
      </c>
      <c r="AB1489" s="131">
        <f t="shared" si="257"/>
        <v>0</v>
      </c>
      <c r="AC1489" s="131">
        <f>SUMIFS('Deductions and Deposits'!$H:$H,'Deductions and Deposits'!$G:$G,D1489,'Deductions and Deposits'!$F:$F,"&lt;="&amp;B1489)+SUMIFS($F$3:F1489,$D$3:D1489,D1489,$C$3:C1489,"Coin Deposit",$E$3:E1489,"")</f>
        <v>0</v>
      </c>
      <c r="AD1489" s="131">
        <f>SUMIFS('Deductions and Deposits'!$D:$D,'Deductions and Deposits'!$C:$C,D1489)+SUMIFS($F:$F,$D:$D,D1489,$C:$C,"Coin Deduction")</f>
        <v>0</v>
      </c>
      <c r="AE1489" s="131">
        <f>Table5[[#This Row],[Column4]]+Table5[[#This Row],[Column14]]+Table5[[#This Row],[Column19]]+Table5[[#This Row],[Column12]]</f>
        <v>0</v>
      </c>
      <c r="AF1489" s="131">
        <f>Table5[[#This Row],[Column5]]+Table5[[#This Row],[Column13]]+Table5[[#This Row],[Column21]]+Table5[[#This Row],[Column18]]</f>
        <v>0</v>
      </c>
      <c r="AG1489" s="131">
        <f t="shared" si="258"/>
        <v>0</v>
      </c>
      <c r="AH1489" s="131">
        <f t="shared" si="259"/>
        <v>0</v>
      </c>
      <c r="AI1489" s="131">
        <f>Table5[[#This Row],[Column17]]-Table5[[#This Row],[Column20]]</f>
        <v>0</v>
      </c>
      <c r="AJ1489" s="131">
        <f t="shared" si="260"/>
        <v>0</v>
      </c>
      <c r="AK1489" s="131">
        <f t="shared" ref="AK1489:AK1552" si="264">AJ1489*T1489</f>
        <v>0</v>
      </c>
      <c r="AL1489" s="131">
        <f t="shared" si="261"/>
        <v>0</v>
      </c>
      <c r="AM1489" s="131" t="str">
        <f t="shared" si="262"/>
        <v/>
      </c>
      <c r="AN1489" s="131" t="str">
        <f t="shared" ca="1" si="263"/>
        <v/>
      </c>
    </row>
    <row r="1490" spans="1:40" ht="20.25" customHeight="1" x14ac:dyDescent="0.3">
      <c r="A1490" s="127"/>
      <c r="B1490" s="164"/>
      <c r="C1490" s="139"/>
      <c r="D1490" s="140"/>
      <c r="E1490" s="139"/>
      <c r="F1490" s="139"/>
      <c r="G1490" s="140"/>
      <c r="H1490" s="139"/>
      <c r="I1490" s="129"/>
      <c r="L1490" s="128"/>
      <c r="M1490" s="128"/>
      <c r="N1490" s="128"/>
      <c r="O1490" s="128"/>
      <c r="P1490" s="128"/>
      <c r="Q1490" s="128"/>
      <c r="R1490" s="128"/>
      <c r="S1490" s="128"/>
      <c r="T1490" s="120">
        <f t="shared" si="254"/>
        <v>0</v>
      </c>
      <c r="U1490" s="131"/>
      <c r="V1490" s="131"/>
      <c r="W1490" s="131">
        <f>SUMIFS($F$3:F1490,$D$3:D1490,D1490,$C$3:C1490,"Buy")+SUMIFS($F$3:F1490,$D$3:D1490,D1490,$C$3:C1490,"Coin Deposit",$E$3:E1490,"&lt;&gt;")</f>
        <v>0</v>
      </c>
      <c r="X1490" s="131">
        <f t="shared" si="255"/>
        <v>0</v>
      </c>
      <c r="Y1490" s="131">
        <f>IF($D1490=Y$1,SUMIFS($H$3:$H1490,$G$3:$G1490,Y$1,$C$3:$C1490,"Sell"),0)</f>
        <v>0</v>
      </c>
      <c r="Z1490" s="131">
        <f t="shared" si="256"/>
        <v>0</v>
      </c>
      <c r="AA1490" s="131">
        <f>IF($D1490=AA$1,SUMIFS($H$3:$H1490,$G$3:$G1490,AA$1,$C$3:$C1490,"Sell"),0)</f>
        <v>0</v>
      </c>
      <c r="AB1490" s="131">
        <f t="shared" si="257"/>
        <v>0</v>
      </c>
      <c r="AC1490" s="131">
        <f>SUMIFS('Deductions and Deposits'!$H:$H,'Deductions and Deposits'!$G:$G,D1490,'Deductions and Deposits'!$F:$F,"&lt;="&amp;B1490)+SUMIFS($F$3:F1490,$D$3:D1490,D1490,$C$3:C1490,"Coin Deposit",$E$3:E1490,"")</f>
        <v>0</v>
      </c>
      <c r="AD1490" s="131">
        <f>SUMIFS('Deductions and Deposits'!$D:$D,'Deductions and Deposits'!$C:$C,D1490)+SUMIFS($F:$F,$D:$D,D1490,$C:$C,"Coin Deduction")</f>
        <v>0</v>
      </c>
      <c r="AE1490" s="131">
        <f>Table5[[#This Row],[Column4]]+Table5[[#This Row],[Column14]]+Table5[[#This Row],[Column19]]+Table5[[#This Row],[Column12]]</f>
        <v>0</v>
      </c>
      <c r="AF1490" s="131">
        <f>Table5[[#This Row],[Column5]]+Table5[[#This Row],[Column13]]+Table5[[#This Row],[Column21]]+Table5[[#This Row],[Column18]]</f>
        <v>0</v>
      </c>
      <c r="AG1490" s="131">
        <f t="shared" si="258"/>
        <v>0</v>
      </c>
      <c r="AH1490" s="131">
        <f t="shared" si="259"/>
        <v>0</v>
      </c>
      <c r="AI1490" s="131">
        <f>Table5[[#This Row],[Column17]]-Table5[[#This Row],[Column20]]</f>
        <v>0</v>
      </c>
      <c r="AJ1490" s="131">
        <f t="shared" si="260"/>
        <v>0</v>
      </c>
      <c r="AK1490" s="131">
        <f t="shared" si="264"/>
        <v>0</v>
      </c>
      <c r="AL1490" s="131">
        <f t="shared" si="261"/>
        <v>0</v>
      </c>
      <c r="AM1490" s="131" t="str">
        <f t="shared" si="262"/>
        <v/>
      </c>
      <c r="AN1490" s="131" t="str">
        <f t="shared" ca="1" si="263"/>
        <v/>
      </c>
    </row>
    <row r="1491" spans="1:40" ht="20.25" customHeight="1" x14ac:dyDescent="0.3">
      <c r="A1491" s="127"/>
      <c r="B1491" s="164"/>
      <c r="C1491" s="139"/>
      <c r="D1491" s="140"/>
      <c r="E1491" s="139"/>
      <c r="F1491" s="139"/>
      <c r="G1491" s="140"/>
      <c r="H1491" s="139"/>
      <c r="I1491" s="129"/>
      <c r="L1491" s="128"/>
      <c r="M1491" s="128"/>
      <c r="N1491" s="128"/>
      <c r="O1491" s="128"/>
      <c r="P1491" s="128"/>
      <c r="Q1491" s="128"/>
      <c r="R1491" s="128"/>
      <c r="S1491" s="128"/>
      <c r="T1491" s="120">
        <f t="shared" si="254"/>
        <v>0</v>
      </c>
      <c r="U1491" s="131"/>
      <c r="V1491" s="131"/>
      <c r="W1491" s="131">
        <f>SUMIFS($F$3:F1491,$D$3:D1491,D1491,$C$3:C1491,"Buy")+SUMIFS($F$3:F1491,$D$3:D1491,D1491,$C$3:C1491,"Coin Deposit",$E$3:E1491,"&lt;&gt;")</f>
        <v>0</v>
      </c>
      <c r="X1491" s="131">
        <f t="shared" si="255"/>
        <v>0</v>
      </c>
      <c r="Y1491" s="131">
        <f>IF($D1491=Y$1,SUMIFS($H$3:$H1491,$G$3:$G1491,Y$1,$C$3:$C1491,"Sell"),0)</f>
        <v>0</v>
      </c>
      <c r="Z1491" s="131">
        <f t="shared" si="256"/>
        <v>0</v>
      </c>
      <c r="AA1491" s="131">
        <f>IF($D1491=AA$1,SUMIFS($H$3:$H1491,$G$3:$G1491,AA$1,$C$3:$C1491,"Sell"),0)</f>
        <v>0</v>
      </c>
      <c r="AB1491" s="131">
        <f t="shared" si="257"/>
        <v>0</v>
      </c>
      <c r="AC1491" s="131">
        <f>SUMIFS('Deductions and Deposits'!$H:$H,'Deductions and Deposits'!$G:$G,D1491,'Deductions and Deposits'!$F:$F,"&lt;="&amp;B1491)+SUMIFS($F$3:F1491,$D$3:D1491,D1491,$C$3:C1491,"Coin Deposit",$E$3:E1491,"")</f>
        <v>0</v>
      </c>
      <c r="AD1491" s="131">
        <f>SUMIFS('Deductions and Deposits'!$D:$D,'Deductions and Deposits'!$C:$C,D1491)+SUMIFS($F:$F,$D:$D,D1491,$C:$C,"Coin Deduction")</f>
        <v>0</v>
      </c>
      <c r="AE1491" s="131">
        <f>Table5[[#This Row],[Column4]]+Table5[[#This Row],[Column14]]+Table5[[#This Row],[Column19]]+Table5[[#This Row],[Column12]]</f>
        <v>0</v>
      </c>
      <c r="AF1491" s="131">
        <f>Table5[[#This Row],[Column5]]+Table5[[#This Row],[Column13]]+Table5[[#This Row],[Column21]]+Table5[[#This Row],[Column18]]</f>
        <v>0</v>
      </c>
      <c r="AG1491" s="131">
        <f t="shared" si="258"/>
        <v>0</v>
      </c>
      <c r="AH1491" s="131">
        <f t="shared" si="259"/>
        <v>0</v>
      </c>
      <c r="AI1491" s="131">
        <f>Table5[[#This Row],[Column17]]-Table5[[#This Row],[Column20]]</f>
        <v>0</v>
      </c>
      <c r="AJ1491" s="131">
        <f t="shared" si="260"/>
        <v>0</v>
      </c>
      <c r="AK1491" s="131">
        <f t="shared" si="264"/>
        <v>0</v>
      </c>
      <c r="AL1491" s="131">
        <f t="shared" si="261"/>
        <v>0</v>
      </c>
      <c r="AM1491" s="131" t="str">
        <f t="shared" si="262"/>
        <v/>
      </c>
      <c r="AN1491" s="131" t="str">
        <f t="shared" ca="1" si="263"/>
        <v/>
      </c>
    </row>
    <row r="1492" spans="1:40" ht="20.25" customHeight="1" x14ac:dyDescent="0.3">
      <c r="A1492" s="127"/>
      <c r="B1492" s="164"/>
      <c r="C1492" s="139"/>
      <c r="D1492" s="140"/>
      <c r="E1492" s="139"/>
      <c r="F1492" s="139"/>
      <c r="G1492" s="140"/>
      <c r="H1492" s="139"/>
      <c r="I1492" s="129"/>
      <c r="L1492" s="128"/>
      <c r="M1492" s="128"/>
      <c r="N1492" s="128"/>
      <c r="O1492" s="128"/>
      <c r="P1492" s="128"/>
      <c r="Q1492" s="128"/>
      <c r="R1492" s="128"/>
      <c r="S1492" s="128"/>
      <c r="T1492" s="120">
        <f t="shared" si="254"/>
        <v>0</v>
      </c>
      <c r="U1492" s="131"/>
      <c r="V1492" s="131"/>
      <c r="W1492" s="131">
        <f>SUMIFS($F$3:F1492,$D$3:D1492,D1492,$C$3:C1492,"Buy")+SUMIFS($F$3:F1492,$D$3:D1492,D1492,$C$3:C1492,"Coin Deposit",$E$3:E1492,"&lt;&gt;")</f>
        <v>0</v>
      </c>
      <c r="X1492" s="131">
        <f t="shared" si="255"/>
        <v>0</v>
      </c>
      <c r="Y1492" s="131">
        <f>IF($D1492=Y$1,SUMIFS($H$3:$H1492,$G$3:$G1492,Y$1,$C$3:$C1492,"Sell"),0)</f>
        <v>0</v>
      </c>
      <c r="Z1492" s="131">
        <f t="shared" si="256"/>
        <v>0</v>
      </c>
      <c r="AA1492" s="131">
        <f>IF($D1492=AA$1,SUMIFS($H$3:$H1492,$G$3:$G1492,AA$1,$C$3:$C1492,"Sell"),0)</f>
        <v>0</v>
      </c>
      <c r="AB1492" s="131">
        <f t="shared" si="257"/>
        <v>0</v>
      </c>
      <c r="AC1492" s="131">
        <f>SUMIFS('Deductions and Deposits'!$H:$H,'Deductions and Deposits'!$G:$G,D1492,'Deductions and Deposits'!$F:$F,"&lt;="&amp;B1492)+SUMIFS($F$3:F1492,$D$3:D1492,D1492,$C$3:C1492,"Coin Deposit",$E$3:E1492,"")</f>
        <v>0</v>
      </c>
      <c r="AD1492" s="131">
        <f>SUMIFS('Deductions and Deposits'!$D:$D,'Deductions and Deposits'!$C:$C,D1492)+SUMIFS($F:$F,$D:$D,D1492,$C:$C,"Coin Deduction")</f>
        <v>0</v>
      </c>
      <c r="AE1492" s="131">
        <f>Table5[[#This Row],[Column4]]+Table5[[#This Row],[Column14]]+Table5[[#This Row],[Column19]]+Table5[[#This Row],[Column12]]</f>
        <v>0</v>
      </c>
      <c r="AF1492" s="131">
        <f>Table5[[#This Row],[Column5]]+Table5[[#This Row],[Column13]]+Table5[[#This Row],[Column21]]+Table5[[#This Row],[Column18]]</f>
        <v>0</v>
      </c>
      <c r="AG1492" s="131">
        <f t="shared" si="258"/>
        <v>0</v>
      </c>
      <c r="AH1492" s="131">
        <f t="shared" si="259"/>
        <v>0</v>
      </c>
      <c r="AI1492" s="131">
        <f>Table5[[#This Row],[Column17]]-Table5[[#This Row],[Column20]]</f>
        <v>0</v>
      </c>
      <c r="AJ1492" s="131">
        <f t="shared" si="260"/>
        <v>0</v>
      </c>
      <c r="AK1492" s="131">
        <f t="shared" si="264"/>
        <v>0</v>
      </c>
      <c r="AL1492" s="131">
        <f t="shared" si="261"/>
        <v>0</v>
      </c>
      <c r="AM1492" s="131" t="str">
        <f t="shared" si="262"/>
        <v/>
      </c>
      <c r="AN1492" s="131" t="str">
        <f t="shared" ca="1" si="263"/>
        <v/>
      </c>
    </row>
    <row r="1493" spans="1:40" ht="20.25" customHeight="1" x14ac:dyDescent="0.3">
      <c r="A1493" s="127"/>
      <c r="B1493" s="164"/>
      <c r="C1493" s="139"/>
      <c r="D1493" s="140"/>
      <c r="E1493" s="139"/>
      <c r="F1493" s="139"/>
      <c r="G1493" s="140"/>
      <c r="H1493" s="139"/>
      <c r="I1493" s="129"/>
      <c r="L1493" s="128"/>
      <c r="M1493" s="128"/>
      <c r="N1493" s="128"/>
      <c r="O1493" s="128"/>
      <c r="P1493" s="128"/>
      <c r="Q1493" s="128"/>
      <c r="R1493" s="128"/>
      <c r="S1493" s="128"/>
      <c r="T1493" s="120">
        <f t="shared" si="254"/>
        <v>0</v>
      </c>
      <c r="U1493" s="131"/>
      <c r="V1493" s="131"/>
      <c r="W1493" s="131">
        <f>SUMIFS($F$3:F1493,$D$3:D1493,D1493,$C$3:C1493,"Buy")+SUMIFS($F$3:F1493,$D$3:D1493,D1493,$C$3:C1493,"Coin Deposit",$E$3:E1493,"&lt;&gt;")</f>
        <v>0</v>
      </c>
      <c r="X1493" s="131">
        <f t="shared" si="255"/>
        <v>0</v>
      </c>
      <c r="Y1493" s="131">
        <f>IF($D1493=Y$1,SUMIFS($H$3:$H1493,$G$3:$G1493,Y$1,$C$3:$C1493,"Sell"),0)</f>
        <v>0</v>
      </c>
      <c r="Z1493" s="131">
        <f t="shared" si="256"/>
        <v>0</v>
      </c>
      <c r="AA1493" s="131">
        <f>IF($D1493=AA$1,SUMIFS($H$3:$H1493,$G$3:$G1493,AA$1,$C$3:$C1493,"Sell"),0)</f>
        <v>0</v>
      </c>
      <c r="AB1493" s="131">
        <f t="shared" si="257"/>
        <v>0</v>
      </c>
      <c r="AC1493" s="131">
        <f>SUMIFS('Deductions and Deposits'!$H:$H,'Deductions and Deposits'!$G:$G,D1493,'Deductions and Deposits'!$F:$F,"&lt;="&amp;B1493)+SUMIFS($F$3:F1493,$D$3:D1493,D1493,$C$3:C1493,"Coin Deposit",$E$3:E1493,"")</f>
        <v>0</v>
      </c>
      <c r="AD1493" s="131">
        <f>SUMIFS('Deductions and Deposits'!$D:$D,'Deductions and Deposits'!$C:$C,D1493)+SUMIFS($F:$F,$D:$D,D1493,$C:$C,"Coin Deduction")</f>
        <v>0</v>
      </c>
      <c r="AE1493" s="131">
        <f>Table5[[#This Row],[Column4]]+Table5[[#This Row],[Column14]]+Table5[[#This Row],[Column19]]+Table5[[#This Row],[Column12]]</f>
        <v>0</v>
      </c>
      <c r="AF1493" s="131">
        <f>Table5[[#This Row],[Column5]]+Table5[[#This Row],[Column13]]+Table5[[#This Row],[Column21]]+Table5[[#This Row],[Column18]]</f>
        <v>0</v>
      </c>
      <c r="AG1493" s="131">
        <f t="shared" si="258"/>
        <v>0</v>
      </c>
      <c r="AH1493" s="131">
        <f t="shared" si="259"/>
        <v>0</v>
      </c>
      <c r="AI1493" s="131">
        <f>Table5[[#This Row],[Column17]]-Table5[[#This Row],[Column20]]</f>
        <v>0</v>
      </c>
      <c r="AJ1493" s="131">
        <f t="shared" si="260"/>
        <v>0</v>
      </c>
      <c r="AK1493" s="131">
        <f t="shared" si="264"/>
        <v>0</v>
      </c>
      <c r="AL1493" s="131">
        <f t="shared" si="261"/>
        <v>0</v>
      </c>
      <c r="AM1493" s="131" t="str">
        <f t="shared" si="262"/>
        <v/>
      </c>
      <c r="AN1493" s="131" t="str">
        <f t="shared" ca="1" si="263"/>
        <v/>
      </c>
    </row>
    <row r="1494" spans="1:40" ht="20.25" customHeight="1" x14ac:dyDescent="0.3">
      <c r="A1494" s="127"/>
      <c r="B1494" s="164"/>
      <c r="C1494" s="139"/>
      <c r="D1494" s="140"/>
      <c r="E1494" s="139"/>
      <c r="F1494" s="139"/>
      <c r="G1494" s="140"/>
      <c r="H1494" s="139"/>
      <c r="I1494" s="129"/>
      <c r="L1494" s="128"/>
      <c r="M1494" s="128"/>
      <c r="N1494" s="128"/>
      <c r="O1494" s="128"/>
      <c r="P1494" s="128"/>
      <c r="Q1494" s="128"/>
      <c r="R1494" s="128"/>
      <c r="S1494" s="128"/>
      <c r="T1494" s="120">
        <f t="shared" si="254"/>
        <v>0</v>
      </c>
      <c r="U1494" s="131"/>
      <c r="V1494" s="131"/>
      <c r="W1494" s="131">
        <f>SUMIFS($F$3:F1494,$D$3:D1494,D1494,$C$3:C1494,"Buy")+SUMIFS($F$3:F1494,$D$3:D1494,D1494,$C$3:C1494,"Coin Deposit",$E$3:E1494,"&lt;&gt;")</f>
        <v>0</v>
      </c>
      <c r="X1494" s="131">
        <f t="shared" si="255"/>
        <v>0</v>
      </c>
      <c r="Y1494" s="131">
        <f>IF($D1494=Y$1,SUMIFS($H$3:$H1494,$G$3:$G1494,Y$1,$C$3:$C1494,"Sell"),0)</f>
        <v>0</v>
      </c>
      <c r="Z1494" s="131">
        <f t="shared" si="256"/>
        <v>0</v>
      </c>
      <c r="AA1494" s="131">
        <f>IF($D1494=AA$1,SUMIFS($H$3:$H1494,$G$3:$G1494,AA$1,$C$3:$C1494,"Sell"),0)</f>
        <v>0</v>
      </c>
      <c r="AB1494" s="131">
        <f t="shared" si="257"/>
        <v>0</v>
      </c>
      <c r="AC1494" s="131">
        <f>SUMIFS('Deductions and Deposits'!$H:$H,'Deductions and Deposits'!$G:$G,D1494,'Deductions and Deposits'!$F:$F,"&lt;="&amp;B1494)+SUMIFS($F$3:F1494,$D$3:D1494,D1494,$C$3:C1494,"Coin Deposit",$E$3:E1494,"")</f>
        <v>0</v>
      </c>
      <c r="AD1494" s="131">
        <f>SUMIFS('Deductions and Deposits'!$D:$D,'Deductions and Deposits'!$C:$C,D1494)+SUMIFS($F:$F,$D:$D,D1494,$C:$C,"Coin Deduction")</f>
        <v>0</v>
      </c>
      <c r="AE1494" s="131">
        <f>Table5[[#This Row],[Column4]]+Table5[[#This Row],[Column14]]+Table5[[#This Row],[Column19]]+Table5[[#This Row],[Column12]]</f>
        <v>0</v>
      </c>
      <c r="AF1494" s="131">
        <f>Table5[[#This Row],[Column5]]+Table5[[#This Row],[Column13]]+Table5[[#This Row],[Column21]]+Table5[[#This Row],[Column18]]</f>
        <v>0</v>
      </c>
      <c r="AG1494" s="131">
        <f t="shared" si="258"/>
        <v>0</v>
      </c>
      <c r="AH1494" s="131">
        <f t="shared" si="259"/>
        <v>0</v>
      </c>
      <c r="AI1494" s="131">
        <f>Table5[[#This Row],[Column17]]-Table5[[#This Row],[Column20]]</f>
        <v>0</v>
      </c>
      <c r="AJ1494" s="131">
        <f t="shared" si="260"/>
        <v>0</v>
      </c>
      <c r="AK1494" s="131">
        <f t="shared" si="264"/>
        <v>0</v>
      </c>
      <c r="AL1494" s="131">
        <f t="shared" si="261"/>
        <v>0</v>
      </c>
      <c r="AM1494" s="131" t="str">
        <f t="shared" si="262"/>
        <v/>
      </c>
      <c r="AN1494" s="131" t="str">
        <f t="shared" ca="1" si="263"/>
        <v/>
      </c>
    </row>
    <row r="1495" spans="1:40" ht="20.25" customHeight="1" x14ac:dyDescent="0.3">
      <c r="A1495" s="127"/>
      <c r="B1495" s="164"/>
      <c r="C1495" s="139"/>
      <c r="D1495" s="140"/>
      <c r="E1495" s="139"/>
      <c r="F1495" s="139"/>
      <c r="G1495" s="140"/>
      <c r="H1495" s="139"/>
      <c r="I1495" s="129"/>
      <c r="L1495" s="128"/>
      <c r="M1495" s="128"/>
      <c r="N1495" s="128"/>
      <c r="O1495" s="128"/>
      <c r="P1495" s="128"/>
      <c r="Q1495" s="128"/>
      <c r="R1495" s="128"/>
      <c r="S1495" s="128"/>
      <c r="T1495" s="120">
        <f t="shared" si="254"/>
        <v>0</v>
      </c>
      <c r="U1495" s="131"/>
      <c r="V1495" s="131"/>
      <c r="W1495" s="131">
        <f>SUMIFS($F$3:F1495,$D$3:D1495,D1495,$C$3:C1495,"Buy")+SUMIFS($F$3:F1495,$D$3:D1495,D1495,$C$3:C1495,"Coin Deposit",$E$3:E1495,"&lt;&gt;")</f>
        <v>0</v>
      </c>
      <c r="X1495" s="131">
        <f t="shared" si="255"/>
        <v>0</v>
      </c>
      <c r="Y1495" s="131">
        <f>IF($D1495=Y$1,SUMIFS($H$3:$H1495,$G$3:$G1495,Y$1,$C$3:$C1495,"Sell"),0)</f>
        <v>0</v>
      </c>
      <c r="Z1495" s="131">
        <f t="shared" si="256"/>
        <v>0</v>
      </c>
      <c r="AA1495" s="131">
        <f>IF($D1495=AA$1,SUMIFS($H$3:$H1495,$G$3:$G1495,AA$1,$C$3:$C1495,"Sell"),0)</f>
        <v>0</v>
      </c>
      <c r="AB1495" s="131">
        <f t="shared" si="257"/>
        <v>0</v>
      </c>
      <c r="AC1495" s="131">
        <f>SUMIFS('Deductions and Deposits'!$H:$H,'Deductions and Deposits'!$G:$G,D1495,'Deductions and Deposits'!$F:$F,"&lt;="&amp;B1495)+SUMIFS($F$3:F1495,$D$3:D1495,D1495,$C$3:C1495,"Coin Deposit",$E$3:E1495,"")</f>
        <v>0</v>
      </c>
      <c r="AD1495" s="131">
        <f>SUMIFS('Deductions and Deposits'!$D:$D,'Deductions and Deposits'!$C:$C,D1495)+SUMIFS($F:$F,$D:$D,D1495,$C:$C,"Coin Deduction")</f>
        <v>0</v>
      </c>
      <c r="AE1495" s="131">
        <f>Table5[[#This Row],[Column4]]+Table5[[#This Row],[Column14]]+Table5[[#This Row],[Column19]]+Table5[[#This Row],[Column12]]</f>
        <v>0</v>
      </c>
      <c r="AF1495" s="131">
        <f>Table5[[#This Row],[Column5]]+Table5[[#This Row],[Column13]]+Table5[[#This Row],[Column21]]+Table5[[#This Row],[Column18]]</f>
        <v>0</v>
      </c>
      <c r="AG1495" s="131">
        <f t="shared" si="258"/>
        <v>0</v>
      </c>
      <c r="AH1495" s="131">
        <f t="shared" si="259"/>
        <v>0</v>
      </c>
      <c r="AI1495" s="131">
        <f>Table5[[#This Row],[Column17]]-Table5[[#This Row],[Column20]]</f>
        <v>0</v>
      </c>
      <c r="AJ1495" s="131">
        <f t="shared" si="260"/>
        <v>0</v>
      </c>
      <c r="AK1495" s="131">
        <f t="shared" si="264"/>
        <v>0</v>
      </c>
      <c r="AL1495" s="131">
        <f t="shared" si="261"/>
        <v>0</v>
      </c>
      <c r="AM1495" s="131" t="str">
        <f t="shared" si="262"/>
        <v/>
      </c>
      <c r="AN1495" s="131" t="str">
        <f t="shared" ca="1" si="263"/>
        <v/>
      </c>
    </row>
    <row r="1496" spans="1:40" ht="20.25" customHeight="1" x14ac:dyDescent="0.3">
      <c r="A1496" s="127"/>
      <c r="B1496" s="164"/>
      <c r="C1496" s="139"/>
      <c r="D1496" s="140"/>
      <c r="E1496" s="139"/>
      <c r="F1496" s="139"/>
      <c r="G1496" s="140"/>
      <c r="H1496" s="139"/>
      <c r="I1496" s="129"/>
      <c r="L1496" s="128"/>
      <c r="M1496" s="128"/>
      <c r="N1496" s="128"/>
      <c r="O1496" s="128"/>
      <c r="P1496" s="128"/>
      <c r="Q1496" s="128"/>
      <c r="R1496" s="128"/>
      <c r="S1496" s="128"/>
      <c r="T1496" s="120">
        <f t="shared" si="254"/>
        <v>0</v>
      </c>
      <c r="U1496" s="131"/>
      <c r="V1496" s="131"/>
      <c r="W1496" s="131">
        <f>SUMIFS($F$3:F1496,$D$3:D1496,D1496,$C$3:C1496,"Buy")+SUMIFS($F$3:F1496,$D$3:D1496,D1496,$C$3:C1496,"Coin Deposit",$E$3:E1496,"&lt;&gt;")</f>
        <v>0</v>
      </c>
      <c r="X1496" s="131">
        <f t="shared" si="255"/>
        <v>0</v>
      </c>
      <c r="Y1496" s="131">
        <f>IF($D1496=Y$1,SUMIFS($H$3:$H1496,$G$3:$G1496,Y$1,$C$3:$C1496,"Sell"),0)</f>
        <v>0</v>
      </c>
      <c r="Z1496" s="131">
        <f t="shared" si="256"/>
        <v>0</v>
      </c>
      <c r="AA1496" s="131">
        <f>IF($D1496=AA$1,SUMIFS($H$3:$H1496,$G$3:$G1496,AA$1,$C$3:$C1496,"Sell"),0)</f>
        <v>0</v>
      </c>
      <c r="AB1496" s="131">
        <f t="shared" si="257"/>
        <v>0</v>
      </c>
      <c r="AC1496" s="131">
        <f>SUMIFS('Deductions and Deposits'!$H:$H,'Deductions and Deposits'!$G:$G,D1496,'Deductions and Deposits'!$F:$F,"&lt;="&amp;B1496)+SUMIFS($F$3:F1496,$D$3:D1496,D1496,$C$3:C1496,"Coin Deposit",$E$3:E1496,"")</f>
        <v>0</v>
      </c>
      <c r="AD1496" s="131">
        <f>SUMIFS('Deductions and Deposits'!$D:$D,'Deductions and Deposits'!$C:$C,D1496)+SUMIFS($F:$F,$D:$D,D1496,$C:$C,"Coin Deduction")</f>
        <v>0</v>
      </c>
      <c r="AE1496" s="131">
        <f>Table5[[#This Row],[Column4]]+Table5[[#This Row],[Column14]]+Table5[[#This Row],[Column19]]+Table5[[#This Row],[Column12]]</f>
        <v>0</v>
      </c>
      <c r="AF1496" s="131">
        <f>Table5[[#This Row],[Column5]]+Table5[[#This Row],[Column13]]+Table5[[#This Row],[Column21]]+Table5[[#This Row],[Column18]]</f>
        <v>0</v>
      </c>
      <c r="AG1496" s="131">
        <f t="shared" si="258"/>
        <v>0</v>
      </c>
      <c r="AH1496" s="131">
        <f t="shared" si="259"/>
        <v>0</v>
      </c>
      <c r="AI1496" s="131">
        <f>Table5[[#This Row],[Column17]]-Table5[[#This Row],[Column20]]</f>
        <v>0</v>
      </c>
      <c r="AJ1496" s="131">
        <f t="shared" si="260"/>
        <v>0</v>
      </c>
      <c r="AK1496" s="131">
        <f t="shared" si="264"/>
        <v>0</v>
      </c>
      <c r="AL1496" s="131">
        <f t="shared" si="261"/>
        <v>0</v>
      </c>
      <c r="AM1496" s="131" t="str">
        <f t="shared" si="262"/>
        <v/>
      </c>
      <c r="AN1496" s="131" t="str">
        <f t="shared" ca="1" si="263"/>
        <v/>
      </c>
    </row>
    <row r="1497" spans="1:40" ht="20.25" customHeight="1" x14ac:dyDescent="0.3">
      <c r="A1497" s="127"/>
      <c r="B1497" s="164"/>
      <c r="C1497" s="139"/>
      <c r="D1497" s="140"/>
      <c r="E1497" s="139"/>
      <c r="F1497" s="139"/>
      <c r="G1497" s="140"/>
      <c r="H1497" s="139"/>
      <c r="I1497" s="129"/>
      <c r="L1497" s="128"/>
      <c r="M1497" s="128"/>
      <c r="N1497" s="128"/>
      <c r="O1497" s="128"/>
      <c r="P1497" s="128"/>
      <c r="Q1497" s="128"/>
      <c r="R1497" s="128"/>
      <c r="S1497" s="128"/>
      <c r="T1497" s="120">
        <f t="shared" si="254"/>
        <v>0</v>
      </c>
      <c r="U1497" s="131"/>
      <c r="V1497" s="131"/>
      <c r="W1497" s="131">
        <f>SUMIFS($F$3:F1497,$D$3:D1497,D1497,$C$3:C1497,"Buy")+SUMIFS($F$3:F1497,$D$3:D1497,D1497,$C$3:C1497,"Coin Deposit",$E$3:E1497,"&lt;&gt;")</f>
        <v>0</v>
      </c>
      <c r="X1497" s="131">
        <f t="shared" si="255"/>
        <v>0</v>
      </c>
      <c r="Y1497" s="131">
        <f>IF($D1497=Y$1,SUMIFS($H$3:$H1497,$G$3:$G1497,Y$1,$C$3:$C1497,"Sell"),0)</f>
        <v>0</v>
      </c>
      <c r="Z1497" s="131">
        <f t="shared" si="256"/>
        <v>0</v>
      </c>
      <c r="AA1497" s="131">
        <f>IF($D1497=AA$1,SUMIFS($H$3:$H1497,$G$3:$G1497,AA$1,$C$3:$C1497,"Sell"),0)</f>
        <v>0</v>
      </c>
      <c r="AB1497" s="131">
        <f t="shared" si="257"/>
        <v>0</v>
      </c>
      <c r="AC1497" s="131">
        <f>SUMIFS('Deductions and Deposits'!$H:$H,'Deductions and Deposits'!$G:$G,D1497,'Deductions and Deposits'!$F:$F,"&lt;="&amp;B1497)+SUMIFS($F$3:F1497,$D$3:D1497,D1497,$C$3:C1497,"Coin Deposit",$E$3:E1497,"")</f>
        <v>0</v>
      </c>
      <c r="AD1497" s="131">
        <f>SUMIFS('Deductions and Deposits'!$D:$D,'Deductions and Deposits'!$C:$C,D1497)+SUMIFS($F:$F,$D:$D,D1497,$C:$C,"Coin Deduction")</f>
        <v>0</v>
      </c>
      <c r="AE1497" s="131">
        <f>Table5[[#This Row],[Column4]]+Table5[[#This Row],[Column14]]+Table5[[#This Row],[Column19]]+Table5[[#This Row],[Column12]]</f>
        <v>0</v>
      </c>
      <c r="AF1497" s="131">
        <f>Table5[[#This Row],[Column5]]+Table5[[#This Row],[Column13]]+Table5[[#This Row],[Column21]]+Table5[[#This Row],[Column18]]</f>
        <v>0</v>
      </c>
      <c r="AG1497" s="131">
        <f t="shared" si="258"/>
        <v>0</v>
      </c>
      <c r="AH1497" s="131">
        <f t="shared" si="259"/>
        <v>0</v>
      </c>
      <c r="AI1497" s="131">
        <f>Table5[[#This Row],[Column17]]-Table5[[#This Row],[Column20]]</f>
        <v>0</v>
      </c>
      <c r="AJ1497" s="131">
        <f t="shared" si="260"/>
        <v>0</v>
      </c>
      <c r="AK1497" s="131">
        <f t="shared" si="264"/>
        <v>0</v>
      </c>
      <c r="AL1497" s="131">
        <f t="shared" si="261"/>
        <v>0</v>
      </c>
      <c r="AM1497" s="131" t="str">
        <f t="shared" si="262"/>
        <v/>
      </c>
      <c r="AN1497" s="131" t="str">
        <f t="shared" ca="1" si="263"/>
        <v/>
      </c>
    </row>
    <row r="1498" spans="1:40" ht="20.25" customHeight="1" x14ac:dyDescent="0.3">
      <c r="A1498" s="127"/>
      <c r="B1498" s="164"/>
      <c r="C1498" s="139"/>
      <c r="D1498" s="140"/>
      <c r="E1498" s="139"/>
      <c r="F1498" s="139"/>
      <c r="G1498" s="140"/>
      <c r="H1498" s="139"/>
      <c r="I1498" s="129"/>
      <c r="L1498" s="128"/>
      <c r="M1498" s="128"/>
      <c r="N1498" s="128"/>
      <c r="O1498" s="128"/>
      <c r="P1498" s="128"/>
      <c r="Q1498" s="128"/>
      <c r="R1498" s="128"/>
      <c r="S1498" s="128"/>
      <c r="T1498" s="120">
        <f t="shared" si="254"/>
        <v>0</v>
      </c>
      <c r="U1498" s="131"/>
      <c r="V1498" s="131"/>
      <c r="W1498" s="131">
        <f>SUMIFS($F$3:F1498,$D$3:D1498,D1498,$C$3:C1498,"Buy")+SUMIFS($F$3:F1498,$D$3:D1498,D1498,$C$3:C1498,"Coin Deposit",$E$3:E1498,"&lt;&gt;")</f>
        <v>0</v>
      </c>
      <c r="X1498" s="131">
        <f t="shared" si="255"/>
        <v>0</v>
      </c>
      <c r="Y1498" s="131">
        <f>IF($D1498=Y$1,SUMIFS($H$3:$H1498,$G$3:$G1498,Y$1,$C$3:$C1498,"Sell"),0)</f>
        <v>0</v>
      </c>
      <c r="Z1498" s="131">
        <f t="shared" si="256"/>
        <v>0</v>
      </c>
      <c r="AA1498" s="131">
        <f>IF($D1498=AA$1,SUMIFS($H$3:$H1498,$G$3:$G1498,AA$1,$C$3:$C1498,"Sell"),0)</f>
        <v>0</v>
      </c>
      <c r="AB1498" s="131">
        <f t="shared" si="257"/>
        <v>0</v>
      </c>
      <c r="AC1498" s="131">
        <f>SUMIFS('Deductions and Deposits'!$H:$H,'Deductions and Deposits'!$G:$G,D1498,'Deductions and Deposits'!$F:$F,"&lt;="&amp;B1498)+SUMIFS($F$3:F1498,$D$3:D1498,D1498,$C$3:C1498,"Coin Deposit",$E$3:E1498,"")</f>
        <v>0</v>
      </c>
      <c r="AD1498" s="131">
        <f>SUMIFS('Deductions and Deposits'!$D:$D,'Deductions and Deposits'!$C:$C,D1498)+SUMIFS($F:$F,$D:$D,D1498,$C:$C,"Coin Deduction")</f>
        <v>0</v>
      </c>
      <c r="AE1498" s="131">
        <f>Table5[[#This Row],[Column4]]+Table5[[#This Row],[Column14]]+Table5[[#This Row],[Column19]]+Table5[[#This Row],[Column12]]</f>
        <v>0</v>
      </c>
      <c r="AF1498" s="131">
        <f>Table5[[#This Row],[Column5]]+Table5[[#This Row],[Column13]]+Table5[[#This Row],[Column21]]+Table5[[#This Row],[Column18]]</f>
        <v>0</v>
      </c>
      <c r="AG1498" s="131">
        <f t="shared" si="258"/>
        <v>0</v>
      </c>
      <c r="AH1498" s="131">
        <f t="shared" si="259"/>
        <v>0</v>
      </c>
      <c r="AI1498" s="131">
        <f>Table5[[#This Row],[Column17]]-Table5[[#This Row],[Column20]]</f>
        <v>0</v>
      </c>
      <c r="AJ1498" s="131">
        <f t="shared" si="260"/>
        <v>0</v>
      </c>
      <c r="AK1498" s="131">
        <f t="shared" si="264"/>
        <v>0</v>
      </c>
      <c r="AL1498" s="131">
        <f t="shared" si="261"/>
        <v>0</v>
      </c>
      <c r="AM1498" s="131" t="str">
        <f t="shared" si="262"/>
        <v/>
      </c>
      <c r="AN1498" s="131" t="str">
        <f t="shared" ca="1" si="263"/>
        <v/>
      </c>
    </row>
    <row r="1499" spans="1:40" ht="20.25" customHeight="1" x14ac:dyDescent="0.3">
      <c r="A1499" s="127"/>
      <c r="B1499" s="164"/>
      <c r="C1499" s="139"/>
      <c r="D1499" s="140"/>
      <c r="E1499" s="139"/>
      <c r="F1499" s="139"/>
      <c r="G1499" s="140"/>
      <c r="H1499" s="139"/>
      <c r="I1499" s="129"/>
      <c r="L1499" s="128"/>
      <c r="M1499" s="128"/>
      <c r="N1499" s="128"/>
      <c r="O1499" s="128"/>
      <c r="P1499" s="128"/>
      <c r="Q1499" s="128"/>
      <c r="R1499" s="128"/>
      <c r="S1499" s="128"/>
      <c r="T1499" s="120">
        <f t="shared" si="254"/>
        <v>0</v>
      </c>
      <c r="U1499" s="131"/>
      <c r="V1499" s="131"/>
      <c r="W1499" s="131">
        <f>SUMIFS($F$3:F1499,$D$3:D1499,D1499,$C$3:C1499,"Buy")+SUMIFS($F$3:F1499,$D$3:D1499,D1499,$C$3:C1499,"Coin Deposit",$E$3:E1499,"&lt;&gt;")</f>
        <v>0</v>
      </c>
      <c r="X1499" s="131">
        <f t="shared" si="255"/>
        <v>0</v>
      </c>
      <c r="Y1499" s="131">
        <f>IF($D1499=Y$1,SUMIFS($H$3:$H1499,$G$3:$G1499,Y$1,$C$3:$C1499,"Sell"),0)</f>
        <v>0</v>
      </c>
      <c r="Z1499" s="131">
        <f t="shared" si="256"/>
        <v>0</v>
      </c>
      <c r="AA1499" s="131">
        <f>IF($D1499=AA$1,SUMIFS($H$3:$H1499,$G$3:$G1499,AA$1,$C$3:$C1499,"Sell"),0)</f>
        <v>0</v>
      </c>
      <c r="AB1499" s="131">
        <f t="shared" si="257"/>
        <v>0</v>
      </c>
      <c r="AC1499" s="131">
        <f>SUMIFS('Deductions and Deposits'!$H:$H,'Deductions and Deposits'!$G:$G,D1499,'Deductions and Deposits'!$F:$F,"&lt;="&amp;B1499)+SUMIFS($F$3:F1499,$D$3:D1499,D1499,$C$3:C1499,"Coin Deposit",$E$3:E1499,"")</f>
        <v>0</v>
      </c>
      <c r="AD1499" s="131">
        <f>SUMIFS('Deductions and Deposits'!$D:$D,'Deductions and Deposits'!$C:$C,D1499)+SUMIFS($F:$F,$D:$D,D1499,$C:$C,"Coin Deduction")</f>
        <v>0</v>
      </c>
      <c r="AE1499" s="131">
        <f>Table5[[#This Row],[Column4]]+Table5[[#This Row],[Column14]]+Table5[[#This Row],[Column19]]+Table5[[#This Row],[Column12]]</f>
        <v>0</v>
      </c>
      <c r="AF1499" s="131">
        <f>Table5[[#This Row],[Column5]]+Table5[[#This Row],[Column13]]+Table5[[#This Row],[Column21]]+Table5[[#This Row],[Column18]]</f>
        <v>0</v>
      </c>
      <c r="AG1499" s="131">
        <f t="shared" si="258"/>
        <v>0</v>
      </c>
      <c r="AH1499" s="131">
        <f t="shared" si="259"/>
        <v>0</v>
      </c>
      <c r="AI1499" s="131">
        <f>Table5[[#This Row],[Column17]]-Table5[[#This Row],[Column20]]</f>
        <v>0</v>
      </c>
      <c r="AJ1499" s="131">
        <f t="shared" si="260"/>
        <v>0</v>
      </c>
      <c r="AK1499" s="131">
        <f t="shared" si="264"/>
        <v>0</v>
      </c>
      <c r="AL1499" s="131">
        <f t="shared" si="261"/>
        <v>0</v>
      </c>
      <c r="AM1499" s="131" t="str">
        <f t="shared" si="262"/>
        <v/>
      </c>
      <c r="AN1499" s="131" t="str">
        <f t="shared" ca="1" si="263"/>
        <v/>
      </c>
    </row>
    <row r="1500" spans="1:40" ht="20.25" customHeight="1" x14ac:dyDescent="0.3">
      <c r="A1500" s="127"/>
      <c r="B1500" s="164"/>
      <c r="C1500" s="139"/>
      <c r="D1500" s="140"/>
      <c r="E1500" s="139"/>
      <c r="F1500" s="139"/>
      <c r="G1500" s="140"/>
      <c r="H1500" s="139"/>
      <c r="I1500" s="129"/>
      <c r="L1500" s="128"/>
      <c r="M1500" s="128"/>
      <c r="N1500" s="128"/>
      <c r="O1500" s="128"/>
      <c r="P1500" s="128"/>
      <c r="Q1500" s="128"/>
      <c r="R1500" s="128"/>
      <c r="S1500" s="128"/>
      <c r="T1500" s="120">
        <f t="shared" si="254"/>
        <v>0</v>
      </c>
      <c r="U1500" s="131"/>
      <c r="V1500" s="131"/>
      <c r="W1500" s="131">
        <f>SUMIFS($F$3:F1500,$D$3:D1500,D1500,$C$3:C1500,"Buy")+SUMIFS($F$3:F1500,$D$3:D1500,D1500,$C$3:C1500,"Coin Deposit",$E$3:E1500,"&lt;&gt;")</f>
        <v>0</v>
      </c>
      <c r="X1500" s="131">
        <f t="shared" si="255"/>
        <v>0</v>
      </c>
      <c r="Y1500" s="131">
        <f>IF($D1500=Y$1,SUMIFS($H$3:$H1500,$G$3:$G1500,Y$1,$C$3:$C1500,"Sell"),0)</f>
        <v>0</v>
      </c>
      <c r="Z1500" s="131">
        <f t="shared" si="256"/>
        <v>0</v>
      </c>
      <c r="AA1500" s="131">
        <f>IF($D1500=AA$1,SUMIFS($H$3:$H1500,$G$3:$G1500,AA$1,$C$3:$C1500,"Sell"),0)</f>
        <v>0</v>
      </c>
      <c r="AB1500" s="131">
        <f t="shared" si="257"/>
        <v>0</v>
      </c>
      <c r="AC1500" s="131">
        <f>SUMIFS('Deductions and Deposits'!$H:$H,'Deductions and Deposits'!$G:$G,D1500,'Deductions and Deposits'!$F:$F,"&lt;="&amp;B1500)+SUMIFS($F$3:F1500,$D$3:D1500,D1500,$C$3:C1500,"Coin Deposit",$E$3:E1500,"")</f>
        <v>0</v>
      </c>
      <c r="AD1500" s="131">
        <f>SUMIFS('Deductions and Deposits'!$D:$D,'Deductions and Deposits'!$C:$C,D1500)+SUMIFS($F:$F,$D:$D,D1500,$C:$C,"Coin Deduction")</f>
        <v>0</v>
      </c>
      <c r="AE1500" s="131">
        <f>Table5[[#This Row],[Column4]]+Table5[[#This Row],[Column14]]+Table5[[#This Row],[Column19]]+Table5[[#This Row],[Column12]]</f>
        <v>0</v>
      </c>
      <c r="AF1500" s="131">
        <f>Table5[[#This Row],[Column5]]+Table5[[#This Row],[Column13]]+Table5[[#This Row],[Column21]]+Table5[[#This Row],[Column18]]</f>
        <v>0</v>
      </c>
      <c r="AG1500" s="131">
        <f t="shared" si="258"/>
        <v>0</v>
      </c>
      <c r="AH1500" s="131">
        <f t="shared" si="259"/>
        <v>0</v>
      </c>
      <c r="AI1500" s="131">
        <f>Table5[[#This Row],[Column17]]-Table5[[#This Row],[Column20]]</f>
        <v>0</v>
      </c>
      <c r="AJ1500" s="131">
        <f t="shared" si="260"/>
        <v>0</v>
      </c>
      <c r="AK1500" s="131">
        <f t="shared" si="264"/>
        <v>0</v>
      </c>
      <c r="AL1500" s="131">
        <f t="shared" si="261"/>
        <v>0</v>
      </c>
      <c r="AM1500" s="131" t="str">
        <f t="shared" si="262"/>
        <v/>
      </c>
      <c r="AN1500" s="131" t="str">
        <f t="shared" ca="1" si="263"/>
        <v/>
      </c>
    </row>
    <row r="1501" spans="1:40" ht="20.25" customHeight="1" x14ac:dyDescent="0.3">
      <c r="A1501" s="127"/>
      <c r="B1501" s="164"/>
      <c r="C1501" s="139"/>
      <c r="D1501" s="140"/>
      <c r="E1501" s="139"/>
      <c r="F1501" s="139"/>
      <c r="G1501" s="140"/>
      <c r="H1501" s="139"/>
      <c r="I1501" s="129"/>
      <c r="L1501" s="128"/>
      <c r="M1501" s="128"/>
      <c r="N1501" s="128"/>
      <c r="O1501" s="128"/>
      <c r="P1501" s="128"/>
      <c r="Q1501" s="128"/>
      <c r="R1501" s="128"/>
      <c r="S1501" s="128"/>
      <c r="T1501" s="120">
        <f t="shared" si="254"/>
        <v>0</v>
      </c>
      <c r="U1501" s="131"/>
      <c r="V1501" s="131"/>
      <c r="W1501" s="131">
        <f>SUMIFS($F$3:F1501,$D$3:D1501,D1501,$C$3:C1501,"Buy")+SUMIFS($F$3:F1501,$D$3:D1501,D1501,$C$3:C1501,"Coin Deposit",$E$3:E1501,"&lt;&gt;")</f>
        <v>0</v>
      </c>
      <c r="X1501" s="131">
        <f t="shared" si="255"/>
        <v>0</v>
      </c>
      <c r="Y1501" s="131">
        <f>IF($D1501=Y$1,SUMIFS($H$3:$H1501,$G$3:$G1501,Y$1,$C$3:$C1501,"Sell"),0)</f>
        <v>0</v>
      </c>
      <c r="Z1501" s="131">
        <f t="shared" si="256"/>
        <v>0</v>
      </c>
      <c r="AA1501" s="131">
        <f>IF($D1501=AA$1,SUMIFS($H$3:$H1501,$G$3:$G1501,AA$1,$C$3:$C1501,"Sell"),0)</f>
        <v>0</v>
      </c>
      <c r="AB1501" s="131">
        <f t="shared" si="257"/>
        <v>0</v>
      </c>
      <c r="AC1501" s="131">
        <f>SUMIFS('Deductions and Deposits'!$H:$H,'Deductions and Deposits'!$G:$G,D1501,'Deductions and Deposits'!$F:$F,"&lt;="&amp;B1501)+SUMIFS($F$3:F1501,$D$3:D1501,D1501,$C$3:C1501,"Coin Deposit",$E$3:E1501,"")</f>
        <v>0</v>
      </c>
      <c r="AD1501" s="131">
        <f>SUMIFS('Deductions and Deposits'!$D:$D,'Deductions and Deposits'!$C:$C,D1501)+SUMIFS($F:$F,$D:$D,D1501,$C:$C,"Coin Deduction")</f>
        <v>0</v>
      </c>
      <c r="AE1501" s="131">
        <f>Table5[[#This Row],[Column4]]+Table5[[#This Row],[Column14]]+Table5[[#This Row],[Column19]]+Table5[[#This Row],[Column12]]</f>
        <v>0</v>
      </c>
      <c r="AF1501" s="131">
        <f>Table5[[#This Row],[Column5]]+Table5[[#This Row],[Column13]]+Table5[[#This Row],[Column21]]+Table5[[#This Row],[Column18]]</f>
        <v>0</v>
      </c>
      <c r="AG1501" s="131">
        <f t="shared" si="258"/>
        <v>0</v>
      </c>
      <c r="AH1501" s="131">
        <f t="shared" si="259"/>
        <v>0</v>
      </c>
      <c r="AI1501" s="131">
        <f>Table5[[#This Row],[Column17]]-Table5[[#This Row],[Column20]]</f>
        <v>0</v>
      </c>
      <c r="AJ1501" s="131">
        <f t="shared" si="260"/>
        <v>0</v>
      </c>
      <c r="AK1501" s="131">
        <f t="shared" si="264"/>
        <v>0</v>
      </c>
      <c r="AL1501" s="131">
        <f t="shared" si="261"/>
        <v>0</v>
      </c>
      <c r="AM1501" s="131" t="str">
        <f t="shared" si="262"/>
        <v/>
      </c>
      <c r="AN1501" s="131" t="str">
        <f t="shared" ca="1" si="263"/>
        <v/>
      </c>
    </row>
    <row r="1502" spans="1:40" ht="20.25" customHeight="1" x14ac:dyDescent="0.3">
      <c r="A1502" s="127"/>
      <c r="B1502" s="164"/>
      <c r="C1502" s="139"/>
      <c r="D1502" s="140"/>
      <c r="E1502" s="139"/>
      <c r="F1502" s="139"/>
      <c r="G1502" s="140"/>
      <c r="H1502" s="139"/>
      <c r="I1502" s="129"/>
      <c r="L1502" s="128"/>
      <c r="M1502" s="128"/>
      <c r="N1502" s="128"/>
      <c r="O1502" s="128"/>
      <c r="P1502" s="128"/>
      <c r="Q1502" s="128"/>
      <c r="R1502" s="128"/>
      <c r="S1502" s="128"/>
      <c r="T1502" s="120">
        <f t="shared" si="254"/>
        <v>0</v>
      </c>
      <c r="U1502" s="131"/>
      <c r="V1502" s="131"/>
      <c r="W1502" s="131">
        <f>SUMIFS($F$3:F1502,$D$3:D1502,D1502,$C$3:C1502,"Buy")+SUMIFS($F$3:F1502,$D$3:D1502,D1502,$C$3:C1502,"Coin Deposit",$E$3:E1502,"&lt;&gt;")</f>
        <v>0</v>
      </c>
      <c r="X1502" s="131">
        <f t="shared" si="255"/>
        <v>0</v>
      </c>
      <c r="Y1502" s="131">
        <f>IF($D1502=Y$1,SUMIFS($H$3:$H1502,$G$3:$G1502,Y$1,$C$3:$C1502,"Sell"),0)</f>
        <v>0</v>
      </c>
      <c r="Z1502" s="131">
        <f t="shared" si="256"/>
        <v>0</v>
      </c>
      <c r="AA1502" s="131">
        <f>IF($D1502=AA$1,SUMIFS($H$3:$H1502,$G$3:$G1502,AA$1,$C$3:$C1502,"Sell"),0)</f>
        <v>0</v>
      </c>
      <c r="AB1502" s="131">
        <f t="shared" si="257"/>
        <v>0</v>
      </c>
      <c r="AC1502" s="131">
        <f>SUMIFS('Deductions and Deposits'!$H:$H,'Deductions and Deposits'!$G:$G,D1502,'Deductions and Deposits'!$F:$F,"&lt;="&amp;B1502)+SUMIFS($F$3:F1502,$D$3:D1502,D1502,$C$3:C1502,"Coin Deposit",$E$3:E1502,"")</f>
        <v>0</v>
      </c>
      <c r="AD1502" s="131">
        <f>SUMIFS('Deductions and Deposits'!$D:$D,'Deductions and Deposits'!$C:$C,D1502)+SUMIFS($F:$F,$D:$D,D1502,$C:$C,"Coin Deduction")</f>
        <v>0</v>
      </c>
      <c r="AE1502" s="131">
        <f>Table5[[#This Row],[Column4]]+Table5[[#This Row],[Column14]]+Table5[[#This Row],[Column19]]+Table5[[#This Row],[Column12]]</f>
        <v>0</v>
      </c>
      <c r="AF1502" s="131">
        <f>Table5[[#This Row],[Column5]]+Table5[[#This Row],[Column13]]+Table5[[#This Row],[Column21]]+Table5[[#This Row],[Column18]]</f>
        <v>0</v>
      </c>
      <c r="AG1502" s="131">
        <f t="shared" si="258"/>
        <v>0</v>
      </c>
      <c r="AH1502" s="131">
        <f t="shared" si="259"/>
        <v>0</v>
      </c>
      <c r="AI1502" s="131">
        <f>Table5[[#This Row],[Column17]]-Table5[[#This Row],[Column20]]</f>
        <v>0</v>
      </c>
      <c r="AJ1502" s="131">
        <f t="shared" si="260"/>
        <v>0</v>
      </c>
      <c r="AK1502" s="131">
        <f t="shared" si="264"/>
        <v>0</v>
      </c>
      <c r="AL1502" s="131">
        <f t="shared" si="261"/>
        <v>0</v>
      </c>
      <c r="AM1502" s="131" t="str">
        <f t="shared" si="262"/>
        <v/>
      </c>
      <c r="AN1502" s="131" t="str">
        <f t="shared" ca="1" si="263"/>
        <v/>
      </c>
    </row>
    <row r="1503" spans="1:40" ht="20.25" customHeight="1" x14ac:dyDescent="0.3">
      <c r="A1503" s="127"/>
      <c r="B1503" s="164"/>
      <c r="C1503" s="139"/>
      <c r="D1503" s="140"/>
      <c r="E1503" s="139"/>
      <c r="F1503" s="139"/>
      <c r="G1503" s="140"/>
      <c r="H1503" s="139"/>
      <c r="I1503" s="129"/>
      <c r="L1503" s="128"/>
      <c r="M1503" s="128"/>
      <c r="N1503" s="128"/>
      <c r="O1503" s="128"/>
      <c r="P1503" s="128"/>
      <c r="Q1503" s="128"/>
      <c r="R1503" s="128"/>
      <c r="S1503" s="128"/>
      <c r="T1503" s="120">
        <f t="shared" si="254"/>
        <v>0</v>
      </c>
      <c r="U1503" s="131"/>
      <c r="V1503" s="131"/>
      <c r="W1503" s="131">
        <f>SUMIFS($F$3:F1503,$D$3:D1503,D1503,$C$3:C1503,"Buy")+SUMIFS($F$3:F1503,$D$3:D1503,D1503,$C$3:C1503,"Coin Deposit",$E$3:E1503,"&lt;&gt;")</f>
        <v>0</v>
      </c>
      <c r="X1503" s="131">
        <f t="shared" si="255"/>
        <v>0</v>
      </c>
      <c r="Y1503" s="131">
        <f>IF($D1503=Y$1,SUMIFS($H$3:$H1503,$G$3:$G1503,Y$1,$C$3:$C1503,"Sell"),0)</f>
        <v>0</v>
      </c>
      <c r="Z1503" s="131">
        <f t="shared" si="256"/>
        <v>0</v>
      </c>
      <c r="AA1503" s="131">
        <f>IF($D1503=AA$1,SUMIFS($H$3:$H1503,$G$3:$G1503,AA$1,$C$3:$C1503,"Sell"),0)</f>
        <v>0</v>
      </c>
      <c r="AB1503" s="131">
        <f t="shared" si="257"/>
        <v>0</v>
      </c>
      <c r="AC1503" s="131">
        <f>SUMIFS('Deductions and Deposits'!$H:$H,'Deductions and Deposits'!$G:$G,D1503,'Deductions and Deposits'!$F:$F,"&lt;="&amp;B1503)+SUMIFS($F$3:F1503,$D$3:D1503,D1503,$C$3:C1503,"Coin Deposit",$E$3:E1503,"")</f>
        <v>0</v>
      </c>
      <c r="AD1503" s="131">
        <f>SUMIFS('Deductions and Deposits'!$D:$D,'Deductions and Deposits'!$C:$C,D1503)+SUMIFS($F:$F,$D:$D,D1503,$C:$C,"Coin Deduction")</f>
        <v>0</v>
      </c>
      <c r="AE1503" s="131">
        <f>Table5[[#This Row],[Column4]]+Table5[[#This Row],[Column14]]+Table5[[#This Row],[Column19]]+Table5[[#This Row],[Column12]]</f>
        <v>0</v>
      </c>
      <c r="AF1503" s="131">
        <f>Table5[[#This Row],[Column5]]+Table5[[#This Row],[Column13]]+Table5[[#This Row],[Column21]]+Table5[[#This Row],[Column18]]</f>
        <v>0</v>
      </c>
      <c r="AG1503" s="131">
        <f t="shared" si="258"/>
        <v>0</v>
      </c>
      <c r="AH1503" s="131">
        <f t="shared" si="259"/>
        <v>0</v>
      </c>
      <c r="AI1503" s="131">
        <f>Table5[[#This Row],[Column17]]-Table5[[#This Row],[Column20]]</f>
        <v>0</v>
      </c>
      <c r="AJ1503" s="131">
        <f t="shared" si="260"/>
        <v>0</v>
      </c>
      <c r="AK1503" s="131">
        <f t="shared" si="264"/>
        <v>0</v>
      </c>
      <c r="AL1503" s="131">
        <f t="shared" si="261"/>
        <v>0</v>
      </c>
      <c r="AM1503" s="131" t="str">
        <f t="shared" si="262"/>
        <v/>
      </c>
      <c r="AN1503" s="131" t="str">
        <f t="shared" ca="1" si="263"/>
        <v/>
      </c>
    </row>
    <row r="1504" spans="1:40" ht="20.25" customHeight="1" x14ac:dyDescent="0.3">
      <c r="A1504" s="127"/>
      <c r="B1504" s="164"/>
      <c r="C1504" s="139"/>
      <c r="D1504" s="140"/>
      <c r="E1504" s="139"/>
      <c r="F1504" s="139"/>
      <c r="G1504" s="140"/>
      <c r="H1504" s="139"/>
      <c r="I1504" s="129"/>
      <c r="L1504" s="128"/>
      <c r="M1504" s="128"/>
      <c r="N1504" s="128"/>
      <c r="O1504" s="128"/>
      <c r="P1504" s="128"/>
      <c r="Q1504" s="128"/>
      <c r="R1504" s="128"/>
      <c r="S1504" s="128"/>
      <c r="T1504" s="120">
        <f t="shared" si="254"/>
        <v>0</v>
      </c>
      <c r="U1504" s="131"/>
      <c r="V1504" s="131"/>
      <c r="W1504" s="131">
        <f>SUMIFS($F$3:F1504,$D$3:D1504,D1504,$C$3:C1504,"Buy")+SUMIFS($F$3:F1504,$D$3:D1504,D1504,$C$3:C1504,"Coin Deposit",$E$3:E1504,"&lt;&gt;")</f>
        <v>0</v>
      </c>
      <c r="X1504" s="131">
        <f t="shared" si="255"/>
        <v>0</v>
      </c>
      <c r="Y1504" s="131">
        <f>IF($D1504=Y$1,SUMIFS($H$3:$H1504,$G$3:$G1504,Y$1,$C$3:$C1504,"Sell"),0)</f>
        <v>0</v>
      </c>
      <c r="Z1504" s="131">
        <f t="shared" si="256"/>
        <v>0</v>
      </c>
      <c r="AA1504" s="131">
        <f>IF($D1504=AA$1,SUMIFS($H$3:$H1504,$G$3:$G1504,AA$1,$C$3:$C1504,"Sell"),0)</f>
        <v>0</v>
      </c>
      <c r="AB1504" s="131">
        <f t="shared" si="257"/>
        <v>0</v>
      </c>
      <c r="AC1504" s="131">
        <f>SUMIFS('Deductions and Deposits'!$H:$H,'Deductions and Deposits'!$G:$G,D1504,'Deductions and Deposits'!$F:$F,"&lt;="&amp;B1504)+SUMIFS($F$3:F1504,$D$3:D1504,D1504,$C$3:C1504,"Coin Deposit",$E$3:E1504,"")</f>
        <v>0</v>
      </c>
      <c r="AD1504" s="131">
        <f>SUMIFS('Deductions and Deposits'!$D:$D,'Deductions and Deposits'!$C:$C,D1504)+SUMIFS($F:$F,$D:$D,D1504,$C:$C,"Coin Deduction")</f>
        <v>0</v>
      </c>
      <c r="AE1504" s="131">
        <f>Table5[[#This Row],[Column4]]+Table5[[#This Row],[Column14]]+Table5[[#This Row],[Column19]]+Table5[[#This Row],[Column12]]</f>
        <v>0</v>
      </c>
      <c r="AF1504" s="131">
        <f>Table5[[#This Row],[Column5]]+Table5[[#This Row],[Column13]]+Table5[[#This Row],[Column21]]+Table5[[#This Row],[Column18]]</f>
        <v>0</v>
      </c>
      <c r="AG1504" s="131">
        <f t="shared" si="258"/>
        <v>0</v>
      </c>
      <c r="AH1504" s="131">
        <f t="shared" si="259"/>
        <v>0</v>
      </c>
      <c r="AI1504" s="131">
        <f>Table5[[#This Row],[Column17]]-Table5[[#This Row],[Column20]]</f>
        <v>0</v>
      </c>
      <c r="AJ1504" s="131">
        <f t="shared" si="260"/>
        <v>0</v>
      </c>
      <c r="AK1504" s="131">
        <f t="shared" si="264"/>
        <v>0</v>
      </c>
      <c r="AL1504" s="131">
        <f t="shared" si="261"/>
        <v>0</v>
      </c>
      <c r="AM1504" s="131" t="str">
        <f t="shared" si="262"/>
        <v/>
      </c>
      <c r="AN1504" s="131" t="str">
        <f t="shared" ca="1" si="263"/>
        <v/>
      </c>
    </row>
    <row r="1505" spans="1:40" ht="20.25" customHeight="1" x14ac:dyDescent="0.3">
      <c r="A1505" s="127"/>
      <c r="B1505" s="164"/>
      <c r="C1505" s="139"/>
      <c r="D1505" s="140"/>
      <c r="E1505" s="139"/>
      <c r="F1505" s="139"/>
      <c r="G1505" s="140"/>
      <c r="H1505" s="139"/>
      <c r="I1505" s="129"/>
      <c r="L1505" s="128"/>
      <c r="M1505" s="128"/>
      <c r="N1505" s="128"/>
      <c r="O1505" s="128"/>
      <c r="P1505" s="128"/>
      <c r="Q1505" s="128"/>
      <c r="R1505" s="128"/>
      <c r="S1505" s="128"/>
      <c r="T1505" s="120">
        <f t="shared" si="254"/>
        <v>0</v>
      </c>
      <c r="U1505" s="131"/>
      <c r="V1505" s="131"/>
      <c r="W1505" s="131">
        <f>SUMIFS($F$3:F1505,$D$3:D1505,D1505,$C$3:C1505,"Buy")+SUMIFS($F$3:F1505,$D$3:D1505,D1505,$C$3:C1505,"Coin Deposit",$E$3:E1505,"&lt;&gt;")</f>
        <v>0</v>
      </c>
      <c r="X1505" s="131">
        <f t="shared" si="255"/>
        <v>0</v>
      </c>
      <c r="Y1505" s="131">
        <f>IF($D1505=Y$1,SUMIFS($H$3:$H1505,$G$3:$G1505,Y$1,$C$3:$C1505,"Sell"),0)</f>
        <v>0</v>
      </c>
      <c r="Z1505" s="131">
        <f t="shared" si="256"/>
        <v>0</v>
      </c>
      <c r="AA1505" s="131">
        <f>IF($D1505=AA$1,SUMIFS($H$3:$H1505,$G$3:$G1505,AA$1,$C$3:$C1505,"Sell"),0)</f>
        <v>0</v>
      </c>
      <c r="AB1505" s="131">
        <f t="shared" si="257"/>
        <v>0</v>
      </c>
      <c r="AC1505" s="131">
        <f>SUMIFS('Deductions and Deposits'!$H:$H,'Deductions and Deposits'!$G:$G,D1505,'Deductions and Deposits'!$F:$F,"&lt;="&amp;B1505)+SUMIFS($F$3:F1505,$D$3:D1505,D1505,$C$3:C1505,"Coin Deposit",$E$3:E1505,"")</f>
        <v>0</v>
      </c>
      <c r="AD1505" s="131">
        <f>SUMIFS('Deductions and Deposits'!$D:$D,'Deductions and Deposits'!$C:$C,D1505)+SUMIFS($F:$F,$D:$D,D1505,$C:$C,"Coin Deduction")</f>
        <v>0</v>
      </c>
      <c r="AE1505" s="131">
        <f>Table5[[#This Row],[Column4]]+Table5[[#This Row],[Column14]]+Table5[[#This Row],[Column19]]+Table5[[#This Row],[Column12]]</f>
        <v>0</v>
      </c>
      <c r="AF1505" s="131">
        <f>Table5[[#This Row],[Column5]]+Table5[[#This Row],[Column13]]+Table5[[#This Row],[Column21]]+Table5[[#This Row],[Column18]]</f>
        <v>0</v>
      </c>
      <c r="AG1505" s="131">
        <f t="shared" si="258"/>
        <v>0</v>
      </c>
      <c r="AH1505" s="131">
        <f t="shared" si="259"/>
        <v>0</v>
      </c>
      <c r="AI1505" s="131">
        <f>Table5[[#This Row],[Column17]]-Table5[[#This Row],[Column20]]</f>
        <v>0</v>
      </c>
      <c r="AJ1505" s="131">
        <f t="shared" si="260"/>
        <v>0</v>
      </c>
      <c r="AK1505" s="131">
        <f t="shared" si="264"/>
        <v>0</v>
      </c>
      <c r="AL1505" s="131">
        <f t="shared" si="261"/>
        <v>0</v>
      </c>
      <c r="AM1505" s="131" t="str">
        <f t="shared" si="262"/>
        <v/>
      </c>
      <c r="AN1505" s="131" t="str">
        <f t="shared" ca="1" si="263"/>
        <v/>
      </c>
    </row>
    <row r="1506" spans="1:40" ht="20.25" customHeight="1" x14ac:dyDescent="0.3">
      <c r="A1506" s="127"/>
      <c r="B1506" s="164"/>
      <c r="C1506" s="139"/>
      <c r="D1506" s="140"/>
      <c r="E1506" s="139"/>
      <c r="F1506" s="139"/>
      <c r="G1506" s="140"/>
      <c r="H1506" s="139"/>
      <c r="I1506" s="129"/>
      <c r="L1506" s="128"/>
      <c r="M1506" s="128"/>
      <c r="N1506" s="128"/>
      <c r="O1506" s="128"/>
      <c r="P1506" s="128"/>
      <c r="Q1506" s="128"/>
      <c r="R1506" s="128"/>
      <c r="S1506" s="128"/>
      <c r="T1506" s="120">
        <f t="shared" si="254"/>
        <v>0</v>
      </c>
      <c r="U1506" s="131"/>
      <c r="V1506" s="131"/>
      <c r="W1506" s="131">
        <f>SUMIFS($F$3:F1506,$D$3:D1506,D1506,$C$3:C1506,"Buy")+SUMIFS($F$3:F1506,$D$3:D1506,D1506,$C$3:C1506,"Coin Deposit",$E$3:E1506,"&lt;&gt;")</f>
        <v>0</v>
      </c>
      <c r="X1506" s="131">
        <f t="shared" si="255"/>
        <v>0</v>
      </c>
      <c r="Y1506" s="131">
        <f>IF($D1506=Y$1,SUMIFS($H$3:$H1506,$G$3:$G1506,Y$1,$C$3:$C1506,"Sell"),0)</f>
        <v>0</v>
      </c>
      <c r="Z1506" s="131">
        <f t="shared" si="256"/>
        <v>0</v>
      </c>
      <c r="AA1506" s="131">
        <f>IF($D1506=AA$1,SUMIFS($H$3:$H1506,$G$3:$G1506,AA$1,$C$3:$C1506,"Sell"),0)</f>
        <v>0</v>
      </c>
      <c r="AB1506" s="131">
        <f t="shared" si="257"/>
        <v>0</v>
      </c>
      <c r="AC1506" s="131">
        <f>SUMIFS('Deductions and Deposits'!$H:$H,'Deductions and Deposits'!$G:$G,D1506,'Deductions and Deposits'!$F:$F,"&lt;="&amp;B1506)+SUMIFS($F$3:F1506,$D$3:D1506,D1506,$C$3:C1506,"Coin Deposit",$E$3:E1506,"")</f>
        <v>0</v>
      </c>
      <c r="AD1506" s="131">
        <f>SUMIFS('Deductions and Deposits'!$D:$D,'Deductions and Deposits'!$C:$C,D1506)+SUMIFS($F:$F,$D:$D,D1506,$C:$C,"Coin Deduction")</f>
        <v>0</v>
      </c>
      <c r="AE1506" s="131">
        <f>Table5[[#This Row],[Column4]]+Table5[[#This Row],[Column14]]+Table5[[#This Row],[Column19]]+Table5[[#This Row],[Column12]]</f>
        <v>0</v>
      </c>
      <c r="AF1506" s="131">
        <f>Table5[[#This Row],[Column5]]+Table5[[#This Row],[Column13]]+Table5[[#This Row],[Column21]]+Table5[[#This Row],[Column18]]</f>
        <v>0</v>
      </c>
      <c r="AG1506" s="131">
        <f t="shared" si="258"/>
        <v>0</v>
      </c>
      <c r="AH1506" s="131">
        <f t="shared" si="259"/>
        <v>0</v>
      </c>
      <c r="AI1506" s="131">
        <f>Table5[[#This Row],[Column17]]-Table5[[#This Row],[Column20]]</f>
        <v>0</v>
      </c>
      <c r="AJ1506" s="131">
        <f t="shared" si="260"/>
        <v>0</v>
      </c>
      <c r="AK1506" s="131">
        <f t="shared" si="264"/>
        <v>0</v>
      </c>
      <c r="AL1506" s="131">
        <f t="shared" si="261"/>
        <v>0</v>
      </c>
      <c r="AM1506" s="131" t="str">
        <f t="shared" si="262"/>
        <v/>
      </c>
      <c r="AN1506" s="131" t="str">
        <f t="shared" ca="1" si="263"/>
        <v/>
      </c>
    </row>
    <row r="1507" spans="1:40" ht="20.25" customHeight="1" x14ac:dyDescent="0.3">
      <c r="A1507" s="127"/>
      <c r="B1507" s="164"/>
      <c r="C1507" s="139"/>
      <c r="D1507" s="140"/>
      <c r="E1507" s="139"/>
      <c r="F1507" s="139"/>
      <c r="G1507" s="140"/>
      <c r="H1507" s="139"/>
      <c r="I1507" s="129"/>
      <c r="L1507" s="128"/>
      <c r="M1507" s="128"/>
      <c r="N1507" s="128"/>
      <c r="O1507" s="128"/>
      <c r="P1507" s="128"/>
      <c r="Q1507" s="128"/>
      <c r="R1507" s="128"/>
      <c r="S1507" s="128"/>
      <c r="T1507" s="120">
        <f t="shared" si="254"/>
        <v>0</v>
      </c>
      <c r="U1507" s="131"/>
      <c r="V1507" s="131"/>
      <c r="W1507" s="131">
        <f>SUMIFS($F$3:F1507,$D$3:D1507,D1507,$C$3:C1507,"Buy")+SUMIFS($F$3:F1507,$D$3:D1507,D1507,$C$3:C1507,"Coin Deposit",$E$3:E1507,"&lt;&gt;")</f>
        <v>0</v>
      </c>
      <c r="X1507" s="131">
        <f t="shared" si="255"/>
        <v>0</v>
      </c>
      <c r="Y1507" s="131">
        <f>IF($D1507=Y$1,SUMIFS($H$3:$H1507,$G$3:$G1507,Y$1,$C$3:$C1507,"Sell"),0)</f>
        <v>0</v>
      </c>
      <c r="Z1507" s="131">
        <f t="shared" si="256"/>
        <v>0</v>
      </c>
      <c r="AA1507" s="131">
        <f>IF($D1507=AA$1,SUMIFS($H$3:$H1507,$G$3:$G1507,AA$1,$C$3:$C1507,"Sell"),0)</f>
        <v>0</v>
      </c>
      <c r="AB1507" s="131">
        <f t="shared" si="257"/>
        <v>0</v>
      </c>
      <c r="AC1507" s="131">
        <f>SUMIFS('Deductions and Deposits'!$H:$H,'Deductions and Deposits'!$G:$G,D1507,'Deductions and Deposits'!$F:$F,"&lt;="&amp;B1507)+SUMIFS($F$3:F1507,$D$3:D1507,D1507,$C$3:C1507,"Coin Deposit",$E$3:E1507,"")</f>
        <v>0</v>
      </c>
      <c r="AD1507" s="131">
        <f>SUMIFS('Deductions and Deposits'!$D:$D,'Deductions and Deposits'!$C:$C,D1507)+SUMIFS($F:$F,$D:$D,D1507,$C:$C,"Coin Deduction")</f>
        <v>0</v>
      </c>
      <c r="AE1507" s="131">
        <f>Table5[[#This Row],[Column4]]+Table5[[#This Row],[Column14]]+Table5[[#This Row],[Column19]]+Table5[[#This Row],[Column12]]</f>
        <v>0</v>
      </c>
      <c r="AF1507" s="131">
        <f>Table5[[#This Row],[Column5]]+Table5[[#This Row],[Column13]]+Table5[[#This Row],[Column21]]+Table5[[#This Row],[Column18]]</f>
        <v>0</v>
      </c>
      <c r="AG1507" s="131">
        <f t="shared" si="258"/>
        <v>0</v>
      </c>
      <c r="AH1507" s="131">
        <f t="shared" si="259"/>
        <v>0</v>
      </c>
      <c r="AI1507" s="131">
        <f>Table5[[#This Row],[Column17]]-Table5[[#This Row],[Column20]]</f>
        <v>0</v>
      </c>
      <c r="AJ1507" s="131">
        <f t="shared" si="260"/>
        <v>0</v>
      </c>
      <c r="AK1507" s="131">
        <f t="shared" si="264"/>
        <v>0</v>
      </c>
      <c r="AL1507" s="131">
        <f t="shared" si="261"/>
        <v>0</v>
      </c>
      <c r="AM1507" s="131" t="str">
        <f t="shared" si="262"/>
        <v/>
      </c>
      <c r="AN1507" s="131" t="str">
        <f t="shared" ca="1" si="263"/>
        <v/>
      </c>
    </row>
    <row r="1508" spans="1:40" ht="20.25" customHeight="1" x14ac:dyDescent="0.3">
      <c r="A1508" s="127"/>
      <c r="B1508" s="164"/>
      <c r="C1508" s="139"/>
      <c r="D1508" s="140"/>
      <c r="E1508" s="139"/>
      <c r="F1508" s="139"/>
      <c r="G1508" s="140"/>
      <c r="H1508" s="139"/>
      <c r="I1508" s="129"/>
      <c r="L1508" s="128"/>
      <c r="M1508" s="128"/>
      <c r="N1508" s="128"/>
      <c r="O1508" s="128"/>
      <c r="P1508" s="128"/>
      <c r="Q1508" s="128"/>
      <c r="R1508" s="128"/>
      <c r="S1508" s="128"/>
      <c r="T1508" s="120">
        <f t="shared" si="254"/>
        <v>0</v>
      </c>
      <c r="U1508" s="131"/>
      <c r="V1508" s="131"/>
      <c r="W1508" s="131">
        <f>SUMIFS($F$3:F1508,$D$3:D1508,D1508,$C$3:C1508,"Buy")+SUMIFS($F$3:F1508,$D$3:D1508,D1508,$C$3:C1508,"Coin Deposit",$E$3:E1508,"&lt;&gt;")</f>
        <v>0</v>
      </c>
      <c r="X1508" s="131">
        <f t="shared" si="255"/>
        <v>0</v>
      </c>
      <c r="Y1508" s="131">
        <f>IF($D1508=Y$1,SUMIFS($H$3:$H1508,$G$3:$G1508,Y$1,$C$3:$C1508,"Sell"),0)</f>
        <v>0</v>
      </c>
      <c r="Z1508" s="131">
        <f t="shared" si="256"/>
        <v>0</v>
      </c>
      <c r="AA1508" s="131">
        <f>IF($D1508=AA$1,SUMIFS($H$3:$H1508,$G$3:$G1508,AA$1,$C$3:$C1508,"Sell"),0)</f>
        <v>0</v>
      </c>
      <c r="AB1508" s="131">
        <f t="shared" si="257"/>
        <v>0</v>
      </c>
      <c r="AC1508" s="131">
        <f>SUMIFS('Deductions and Deposits'!$H:$H,'Deductions and Deposits'!$G:$G,D1508,'Deductions and Deposits'!$F:$F,"&lt;="&amp;B1508)+SUMIFS($F$3:F1508,$D$3:D1508,D1508,$C$3:C1508,"Coin Deposit",$E$3:E1508,"")</f>
        <v>0</v>
      </c>
      <c r="AD1508" s="131">
        <f>SUMIFS('Deductions and Deposits'!$D:$D,'Deductions and Deposits'!$C:$C,D1508)+SUMIFS($F:$F,$D:$D,D1508,$C:$C,"Coin Deduction")</f>
        <v>0</v>
      </c>
      <c r="AE1508" s="131">
        <f>Table5[[#This Row],[Column4]]+Table5[[#This Row],[Column14]]+Table5[[#This Row],[Column19]]+Table5[[#This Row],[Column12]]</f>
        <v>0</v>
      </c>
      <c r="AF1508" s="131">
        <f>Table5[[#This Row],[Column5]]+Table5[[#This Row],[Column13]]+Table5[[#This Row],[Column21]]+Table5[[#This Row],[Column18]]</f>
        <v>0</v>
      </c>
      <c r="AG1508" s="131">
        <f t="shared" si="258"/>
        <v>0</v>
      </c>
      <c r="AH1508" s="131">
        <f t="shared" si="259"/>
        <v>0</v>
      </c>
      <c r="AI1508" s="131">
        <f>Table5[[#This Row],[Column17]]-Table5[[#This Row],[Column20]]</f>
        <v>0</v>
      </c>
      <c r="AJ1508" s="131">
        <f t="shared" si="260"/>
        <v>0</v>
      </c>
      <c r="AK1508" s="131">
        <f t="shared" si="264"/>
        <v>0</v>
      </c>
      <c r="AL1508" s="131">
        <f t="shared" si="261"/>
        <v>0</v>
      </c>
      <c r="AM1508" s="131" t="str">
        <f t="shared" si="262"/>
        <v/>
      </c>
      <c r="AN1508" s="131" t="str">
        <f t="shared" ca="1" si="263"/>
        <v/>
      </c>
    </row>
    <row r="1509" spans="1:40" ht="20.25" customHeight="1" x14ac:dyDescent="0.3">
      <c r="A1509" s="127"/>
      <c r="B1509" s="164"/>
      <c r="C1509" s="139"/>
      <c r="D1509" s="140"/>
      <c r="E1509" s="139"/>
      <c r="F1509" s="139"/>
      <c r="G1509" s="140"/>
      <c r="H1509" s="139"/>
      <c r="I1509" s="129"/>
      <c r="L1509" s="128"/>
      <c r="M1509" s="128"/>
      <c r="N1509" s="128"/>
      <c r="O1509" s="128"/>
      <c r="P1509" s="128"/>
      <c r="Q1509" s="128"/>
      <c r="R1509" s="128"/>
      <c r="S1509" s="128"/>
      <c r="T1509" s="120">
        <f t="shared" si="254"/>
        <v>0</v>
      </c>
      <c r="U1509" s="131"/>
      <c r="V1509" s="131"/>
      <c r="W1509" s="131">
        <f>SUMIFS($F$3:F1509,$D$3:D1509,D1509,$C$3:C1509,"Buy")+SUMIFS($F$3:F1509,$D$3:D1509,D1509,$C$3:C1509,"Coin Deposit",$E$3:E1509,"&lt;&gt;")</f>
        <v>0</v>
      </c>
      <c r="X1509" s="131">
        <f t="shared" si="255"/>
        <v>0</v>
      </c>
      <c r="Y1509" s="131">
        <f>IF($D1509=Y$1,SUMIFS($H$3:$H1509,$G$3:$G1509,Y$1,$C$3:$C1509,"Sell"),0)</f>
        <v>0</v>
      </c>
      <c r="Z1509" s="131">
        <f t="shared" si="256"/>
        <v>0</v>
      </c>
      <c r="AA1509" s="131">
        <f>IF($D1509=AA$1,SUMIFS($H$3:$H1509,$G$3:$G1509,AA$1,$C$3:$C1509,"Sell"),0)</f>
        <v>0</v>
      </c>
      <c r="AB1509" s="131">
        <f t="shared" si="257"/>
        <v>0</v>
      </c>
      <c r="AC1509" s="131">
        <f>SUMIFS('Deductions and Deposits'!$H:$H,'Deductions and Deposits'!$G:$G,D1509,'Deductions and Deposits'!$F:$F,"&lt;="&amp;B1509)+SUMIFS($F$3:F1509,$D$3:D1509,D1509,$C$3:C1509,"Coin Deposit",$E$3:E1509,"")</f>
        <v>0</v>
      </c>
      <c r="AD1509" s="131">
        <f>SUMIFS('Deductions and Deposits'!$D:$D,'Deductions and Deposits'!$C:$C,D1509)+SUMIFS($F:$F,$D:$D,D1509,$C:$C,"Coin Deduction")</f>
        <v>0</v>
      </c>
      <c r="AE1509" s="131">
        <f>Table5[[#This Row],[Column4]]+Table5[[#This Row],[Column14]]+Table5[[#This Row],[Column19]]+Table5[[#This Row],[Column12]]</f>
        <v>0</v>
      </c>
      <c r="AF1509" s="131">
        <f>Table5[[#This Row],[Column5]]+Table5[[#This Row],[Column13]]+Table5[[#This Row],[Column21]]+Table5[[#This Row],[Column18]]</f>
        <v>0</v>
      </c>
      <c r="AG1509" s="131">
        <f t="shared" si="258"/>
        <v>0</v>
      </c>
      <c r="AH1509" s="131">
        <f t="shared" si="259"/>
        <v>0</v>
      </c>
      <c r="AI1509" s="131">
        <f>Table5[[#This Row],[Column17]]-Table5[[#This Row],[Column20]]</f>
        <v>0</v>
      </c>
      <c r="AJ1509" s="131">
        <f t="shared" si="260"/>
        <v>0</v>
      </c>
      <c r="AK1509" s="131">
        <f t="shared" si="264"/>
        <v>0</v>
      </c>
      <c r="AL1509" s="131">
        <f t="shared" si="261"/>
        <v>0</v>
      </c>
      <c r="AM1509" s="131" t="str">
        <f t="shared" si="262"/>
        <v/>
      </c>
      <c r="AN1509" s="131" t="str">
        <f t="shared" ca="1" si="263"/>
        <v/>
      </c>
    </row>
    <row r="1510" spans="1:40" ht="20.25" customHeight="1" x14ac:dyDescent="0.3">
      <c r="A1510" s="127"/>
      <c r="B1510" s="164"/>
      <c r="C1510" s="139"/>
      <c r="D1510" s="140"/>
      <c r="E1510" s="139"/>
      <c r="F1510" s="139"/>
      <c r="G1510" s="140"/>
      <c r="H1510" s="139"/>
      <c r="I1510" s="129"/>
      <c r="L1510" s="128"/>
      <c r="M1510" s="128"/>
      <c r="N1510" s="128"/>
      <c r="O1510" s="128"/>
      <c r="P1510" s="128"/>
      <c r="Q1510" s="128"/>
      <c r="R1510" s="128"/>
      <c r="S1510" s="128"/>
      <c r="T1510" s="120">
        <f t="shared" si="254"/>
        <v>0</v>
      </c>
      <c r="U1510" s="131"/>
      <c r="V1510" s="131"/>
      <c r="W1510" s="131">
        <f>SUMIFS($F$3:F1510,$D$3:D1510,D1510,$C$3:C1510,"Buy")+SUMIFS($F$3:F1510,$D$3:D1510,D1510,$C$3:C1510,"Coin Deposit",$E$3:E1510,"&lt;&gt;")</f>
        <v>0</v>
      </c>
      <c r="X1510" s="131">
        <f t="shared" si="255"/>
        <v>0</v>
      </c>
      <c r="Y1510" s="131">
        <f>IF($D1510=Y$1,SUMIFS($H$3:$H1510,$G$3:$G1510,Y$1,$C$3:$C1510,"Sell"),0)</f>
        <v>0</v>
      </c>
      <c r="Z1510" s="131">
        <f t="shared" si="256"/>
        <v>0</v>
      </c>
      <c r="AA1510" s="131">
        <f>IF($D1510=AA$1,SUMIFS($H$3:$H1510,$G$3:$G1510,AA$1,$C$3:$C1510,"Sell"),0)</f>
        <v>0</v>
      </c>
      <c r="AB1510" s="131">
        <f t="shared" si="257"/>
        <v>0</v>
      </c>
      <c r="AC1510" s="131">
        <f>SUMIFS('Deductions and Deposits'!$H:$H,'Deductions and Deposits'!$G:$G,D1510,'Deductions and Deposits'!$F:$F,"&lt;="&amp;B1510)+SUMIFS($F$3:F1510,$D$3:D1510,D1510,$C$3:C1510,"Coin Deposit",$E$3:E1510,"")</f>
        <v>0</v>
      </c>
      <c r="AD1510" s="131">
        <f>SUMIFS('Deductions and Deposits'!$D:$D,'Deductions and Deposits'!$C:$C,D1510)+SUMIFS($F:$F,$D:$D,D1510,$C:$C,"Coin Deduction")</f>
        <v>0</v>
      </c>
      <c r="AE1510" s="131">
        <f>Table5[[#This Row],[Column4]]+Table5[[#This Row],[Column14]]+Table5[[#This Row],[Column19]]+Table5[[#This Row],[Column12]]</f>
        <v>0</v>
      </c>
      <c r="AF1510" s="131">
        <f>Table5[[#This Row],[Column5]]+Table5[[#This Row],[Column13]]+Table5[[#This Row],[Column21]]+Table5[[#This Row],[Column18]]</f>
        <v>0</v>
      </c>
      <c r="AG1510" s="131">
        <f t="shared" si="258"/>
        <v>0</v>
      </c>
      <c r="AH1510" s="131">
        <f t="shared" si="259"/>
        <v>0</v>
      </c>
      <c r="AI1510" s="131">
        <f>Table5[[#This Row],[Column17]]-Table5[[#This Row],[Column20]]</f>
        <v>0</v>
      </c>
      <c r="AJ1510" s="131">
        <f t="shared" si="260"/>
        <v>0</v>
      </c>
      <c r="AK1510" s="131">
        <f t="shared" si="264"/>
        <v>0</v>
      </c>
      <c r="AL1510" s="131">
        <f t="shared" si="261"/>
        <v>0</v>
      </c>
      <c r="AM1510" s="131" t="str">
        <f t="shared" si="262"/>
        <v/>
      </c>
      <c r="AN1510" s="131" t="str">
        <f t="shared" ca="1" si="263"/>
        <v/>
      </c>
    </row>
    <row r="1511" spans="1:40" ht="20.25" customHeight="1" x14ac:dyDescent="0.3">
      <c r="A1511" s="127"/>
      <c r="B1511" s="164"/>
      <c r="C1511" s="139"/>
      <c r="D1511" s="140"/>
      <c r="E1511" s="139"/>
      <c r="F1511" s="139"/>
      <c r="G1511" s="140"/>
      <c r="H1511" s="139"/>
      <c r="I1511" s="129"/>
      <c r="L1511" s="128"/>
      <c r="M1511" s="128"/>
      <c r="N1511" s="128"/>
      <c r="O1511" s="128"/>
      <c r="P1511" s="128"/>
      <c r="Q1511" s="128"/>
      <c r="R1511" s="128"/>
      <c r="S1511" s="128"/>
      <c r="T1511" s="120">
        <f t="shared" si="254"/>
        <v>0</v>
      </c>
      <c r="U1511" s="131"/>
      <c r="V1511" s="131"/>
      <c r="W1511" s="131">
        <f>SUMIFS($F$3:F1511,$D$3:D1511,D1511,$C$3:C1511,"Buy")+SUMIFS($F$3:F1511,$D$3:D1511,D1511,$C$3:C1511,"Coin Deposit",$E$3:E1511,"&lt;&gt;")</f>
        <v>0</v>
      </c>
      <c r="X1511" s="131">
        <f t="shared" si="255"/>
        <v>0</v>
      </c>
      <c r="Y1511" s="131">
        <f>IF($D1511=Y$1,SUMIFS($H$3:$H1511,$G$3:$G1511,Y$1,$C$3:$C1511,"Sell"),0)</f>
        <v>0</v>
      </c>
      <c r="Z1511" s="131">
        <f t="shared" si="256"/>
        <v>0</v>
      </c>
      <c r="AA1511" s="131">
        <f>IF($D1511=AA$1,SUMIFS($H$3:$H1511,$G$3:$G1511,AA$1,$C$3:$C1511,"Sell"),0)</f>
        <v>0</v>
      </c>
      <c r="AB1511" s="131">
        <f t="shared" si="257"/>
        <v>0</v>
      </c>
      <c r="AC1511" s="131">
        <f>SUMIFS('Deductions and Deposits'!$H:$H,'Deductions and Deposits'!$G:$G,D1511,'Deductions and Deposits'!$F:$F,"&lt;="&amp;B1511)+SUMIFS($F$3:F1511,$D$3:D1511,D1511,$C$3:C1511,"Coin Deposit",$E$3:E1511,"")</f>
        <v>0</v>
      </c>
      <c r="AD1511" s="131">
        <f>SUMIFS('Deductions and Deposits'!$D:$D,'Deductions and Deposits'!$C:$C,D1511)+SUMIFS($F:$F,$D:$D,D1511,$C:$C,"Coin Deduction")</f>
        <v>0</v>
      </c>
      <c r="AE1511" s="131">
        <f>Table5[[#This Row],[Column4]]+Table5[[#This Row],[Column14]]+Table5[[#This Row],[Column19]]+Table5[[#This Row],[Column12]]</f>
        <v>0</v>
      </c>
      <c r="AF1511" s="131">
        <f>Table5[[#This Row],[Column5]]+Table5[[#This Row],[Column13]]+Table5[[#This Row],[Column21]]+Table5[[#This Row],[Column18]]</f>
        <v>0</v>
      </c>
      <c r="AG1511" s="131">
        <f t="shared" si="258"/>
        <v>0</v>
      </c>
      <c r="AH1511" s="131">
        <f t="shared" si="259"/>
        <v>0</v>
      </c>
      <c r="AI1511" s="131">
        <f>Table5[[#This Row],[Column17]]-Table5[[#This Row],[Column20]]</f>
        <v>0</v>
      </c>
      <c r="AJ1511" s="131">
        <f t="shared" si="260"/>
        <v>0</v>
      </c>
      <c r="AK1511" s="131">
        <f t="shared" si="264"/>
        <v>0</v>
      </c>
      <c r="AL1511" s="131">
        <f t="shared" si="261"/>
        <v>0</v>
      </c>
      <c r="AM1511" s="131" t="str">
        <f t="shared" si="262"/>
        <v/>
      </c>
      <c r="AN1511" s="131" t="str">
        <f t="shared" ca="1" si="263"/>
        <v/>
      </c>
    </row>
    <row r="1512" spans="1:40" ht="20.25" customHeight="1" x14ac:dyDescent="0.3">
      <c r="A1512" s="127"/>
      <c r="B1512" s="164"/>
      <c r="C1512" s="139"/>
      <c r="D1512" s="140"/>
      <c r="E1512" s="139"/>
      <c r="F1512" s="139"/>
      <c r="G1512" s="140"/>
      <c r="H1512" s="139"/>
      <c r="I1512" s="129"/>
      <c r="L1512" s="128"/>
      <c r="M1512" s="128"/>
      <c r="N1512" s="128"/>
      <c r="O1512" s="128"/>
      <c r="P1512" s="128"/>
      <c r="Q1512" s="128"/>
      <c r="R1512" s="128"/>
      <c r="S1512" s="128"/>
      <c r="T1512" s="120">
        <f t="shared" si="254"/>
        <v>0</v>
      </c>
      <c r="U1512" s="131"/>
      <c r="V1512" s="131"/>
      <c r="W1512" s="131">
        <f>SUMIFS($F$3:F1512,$D$3:D1512,D1512,$C$3:C1512,"Buy")+SUMIFS($F$3:F1512,$D$3:D1512,D1512,$C$3:C1512,"Coin Deposit",$E$3:E1512,"&lt;&gt;")</f>
        <v>0</v>
      </c>
      <c r="X1512" s="131">
        <f t="shared" si="255"/>
        <v>0</v>
      </c>
      <c r="Y1512" s="131">
        <f>IF($D1512=Y$1,SUMIFS($H$3:$H1512,$G$3:$G1512,Y$1,$C$3:$C1512,"Sell"),0)</f>
        <v>0</v>
      </c>
      <c r="Z1512" s="131">
        <f t="shared" si="256"/>
        <v>0</v>
      </c>
      <c r="AA1512" s="131">
        <f>IF($D1512=AA$1,SUMIFS($H$3:$H1512,$G$3:$G1512,AA$1,$C$3:$C1512,"Sell"),0)</f>
        <v>0</v>
      </c>
      <c r="AB1512" s="131">
        <f t="shared" si="257"/>
        <v>0</v>
      </c>
      <c r="AC1512" s="131">
        <f>SUMIFS('Deductions and Deposits'!$H:$H,'Deductions and Deposits'!$G:$G,D1512,'Deductions and Deposits'!$F:$F,"&lt;="&amp;B1512)+SUMIFS($F$3:F1512,$D$3:D1512,D1512,$C$3:C1512,"Coin Deposit",$E$3:E1512,"")</f>
        <v>0</v>
      </c>
      <c r="AD1512" s="131">
        <f>SUMIFS('Deductions and Deposits'!$D:$D,'Deductions and Deposits'!$C:$C,D1512)+SUMIFS($F:$F,$D:$D,D1512,$C:$C,"Coin Deduction")</f>
        <v>0</v>
      </c>
      <c r="AE1512" s="131">
        <f>Table5[[#This Row],[Column4]]+Table5[[#This Row],[Column14]]+Table5[[#This Row],[Column19]]+Table5[[#This Row],[Column12]]</f>
        <v>0</v>
      </c>
      <c r="AF1512" s="131">
        <f>Table5[[#This Row],[Column5]]+Table5[[#This Row],[Column13]]+Table5[[#This Row],[Column21]]+Table5[[#This Row],[Column18]]</f>
        <v>0</v>
      </c>
      <c r="AG1512" s="131">
        <f t="shared" si="258"/>
        <v>0</v>
      </c>
      <c r="AH1512" s="131">
        <f t="shared" si="259"/>
        <v>0</v>
      </c>
      <c r="AI1512" s="131">
        <f>Table5[[#This Row],[Column17]]-Table5[[#This Row],[Column20]]</f>
        <v>0</v>
      </c>
      <c r="AJ1512" s="131">
        <f t="shared" si="260"/>
        <v>0</v>
      </c>
      <c r="AK1512" s="131">
        <f t="shared" si="264"/>
        <v>0</v>
      </c>
      <c r="AL1512" s="131">
        <f t="shared" si="261"/>
        <v>0</v>
      </c>
      <c r="AM1512" s="131" t="str">
        <f t="shared" si="262"/>
        <v/>
      </c>
      <c r="AN1512" s="131" t="str">
        <f t="shared" ca="1" si="263"/>
        <v/>
      </c>
    </row>
    <row r="1513" spans="1:40" ht="20.25" customHeight="1" x14ac:dyDescent="0.3">
      <c r="A1513" s="127"/>
      <c r="B1513" s="164"/>
      <c r="C1513" s="139"/>
      <c r="D1513" s="140"/>
      <c r="E1513" s="139"/>
      <c r="F1513" s="139"/>
      <c r="G1513" s="140"/>
      <c r="H1513" s="139"/>
      <c r="I1513" s="129"/>
      <c r="L1513" s="128"/>
      <c r="M1513" s="128"/>
      <c r="N1513" s="128"/>
      <c r="O1513" s="128"/>
      <c r="P1513" s="128"/>
      <c r="Q1513" s="128"/>
      <c r="R1513" s="128"/>
      <c r="S1513" s="128"/>
      <c r="T1513" s="120">
        <f t="shared" si="254"/>
        <v>0</v>
      </c>
      <c r="U1513" s="131"/>
      <c r="V1513" s="131"/>
      <c r="W1513" s="131">
        <f>SUMIFS($F$3:F1513,$D$3:D1513,D1513,$C$3:C1513,"Buy")+SUMIFS($F$3:F1513,$D$3:D1513,D1513,$C$3:C1513,"Coin Deposit",$E$3:E1513,"&lt;&gt;")</f>
        <v>0</v>
      </c>
      <c r="X1513" s="131">
        <f t="shared" si="255"/>
        <v>0</v>
      </c>
      <c r="Y1513" s="131">
        <f>IF($D1513=Y$1,SUMIFS($H$3:$H1513,$G$3:$G1513,Y$1,$C$3:$C1513,"Sell"),0)</f>
        <v>0</v>
      </c>
      <c r="Z1513" s="131">
        <f t="shared" si="256"/>
        <v>0</v>
      </c>
      <c r="AA1513" s="131">
        <f>IF($D1513=AA$1,SUMIFS($H$3:$H1513,$G$3:$G1513,AA$1,$C$3:$C1513,"Sell"),0)</f>
        <v>0</v>
      </c>
      <c r="AB1513" s="131">
        <f t="shared" si="257"/>
        <v>0</v>
      </c>
      <c r="AC1513" s="131">
        <f>SUMIFS('Deductions and Deposits'!$H:$H,'Deductions and Deposits'!$G:$G,D1513,'Deductions and Deposits'!$F:$F,"&lt;="&amp;B1513)+SUMIFS($F$3:F1513,$D$3:D1513,D1513,$C$3:C1513,"Coin Deposit",$E$3:E1513,"")</f>
        <v>0</v>
      </c>
      <c r="AD1513" s="131">
        <f>SUMIFS('Deductions and Deposits'!$D:$D,'Deductions and Deposits'!$C:$C,D1513)+SUMIFS($F:$F,$D:$D,D1513,$C:$C,"Coin Deduction")</f>
        <v>0</v>
      </c>
      <c r="AE1513" s="131">
        <f>Table5[[#This Row],[Column4]]+Table5[[#This Row],[Column14]]+Table5[[#This Row],[Column19]]+Table5[[#This Row],[Column12]]</f>
        <v>0</v>
      </c>
      <c r="AF1513" s="131">
        <f>Table5[[#This Row],[Column5]]+Table5[[#This Row],[Column13]]+Table5[[#This Row],[Column21]]+Table5[[#This Row],[Column18]]</f>
        <v>0</v>
      </c>
      <c r="AG1513" s="131">
        <f t="shared" si="258"/>
        <v>0</v>
      </c>
      <c r="AH1513" s="131">
        <f t="shared" si="259"/>
        <v>0</v>
      </c>
      <c r="AI1513" s="131">
        <f>Table5[[#This Row],[Column17]]-Table5[[#This Row],[Column20]]</f>
        <v>0</v>
      </c>
      <c r="AJ1513" s="131">
        <f t="shared" si="260"/>
        <v>0</v>
      </c>
      <c r="AK1513" s="131">
        <f t="shared" si="264"/>
        <v>0</v>
      </c>
      <c r="AL1513" s="131">
        <f t="shared" si="261"/>
        <v>0</v>
      </c>
      <c r="AM1513" s="131" t="str">
        <f t="shared" si="262"/>
        <v/>
      </c>
      <c r="AN1513" s="131" t="str">
        <f t="shared" ca="1" si="263"/>
        <v/>
      </c>
    </row>
    <row r="1514" spans="1:40" ht="20.25" customHeight="1" x14ac:dyDescent="0.3">
      <c r="A1514" s="127"/>
      <c r="B1514" s="164"/>
      <c r="C1514" s="139"/>
      <c r="D1514" s="140"/>
      <c r="E1514" s="139"/>
      <c r="F1514" s="139"/>
      <c r="G1514" s="140"/>
      <c r="H1514" s="139"/>
      <c r="I1514" s="129"/>
      <c r="L1514" s="128"/>
      <c r="M1514" s="128"/>
      <c r="N1514" s="128"/>
      <c r="O1514" s="128"/>
      <c r="P1514" s="128"/>
      <c r="Q1514" s="128"/>
      <c r="R1514" s="128"/>
      <c r="S1514" s="128"/>
      <c r="T1514" s="120">
        <f t="shared" si="254"/>
        <v>0</v>
      </c>
      <c r="U1514" s="131"/>
      <c r="V1514" s="131"/>
      <c r="W1514" s="131">
        <f>SUMIFS($F$3:F1514,$D$3:D1514,D1514,$C$3:C1514,"Buy")+SUMIFS($F$3:F1514,$D$3:D1514,D1514,$C$3:C1514,"Coin Deposit",$E$3:E1514,"&lt;&gt;")</f>
        <v>0</v>
      </c>
      <c r="X1514" s="131">
        <f t="shared" si="255"/>
        <v>0</v>
      </c>
      <c r="Y1514" s="131">
        <f>IF($D1514=Y$1,SUMIFS($H$3:$H1514,$G$3:$G1514,Y$1,$C$3:$C1514,"Sell"),0)</f>
        <v>0</v>
      </c>
      <c r="Z1514" s="131">
        <f t="shared" si="256"/>
        <v>0</v>
      </c>
      <c r="AA1514" s="131">
        <f>IF($D1514=AA$1,SUMIFS($H$3:$H1514,$G$3:$G1514,AA$1,$C$3:$C1514,"Sell"),0)</f>
        <v>0</v>
      </c>
      <c r="AB1514" s="131">
        <f t="shared" si="257"/>
        <v>0</v>
      </c>
      <c r="AC1514" s="131">
        <f>SUMIFS('Deductions and Deposits'!$H:$H,'Deductions and Deposits'!$G:$G,D1514,'Deductions and Deposits'!$F:$F,"&lt;="&amp;B1514)+SUMIFS($F$3:F1514,$D$3:D1514,D1514,$C$3:C1514,"Coin Deposit",$E$3:E1514,"")</f>
        <v>0</v>
      </c>
      <c r="AD1514" s="131">
        <f>SUMIFS('Deductions and Deposits'!$D:$D,'Deductions and Deposits'!$C:$C,D1514)+SUMIFS($F:$F,$D:$D,D1514,$C:$C,"Coin Deduction")</f>
        <v>0</v>
      </c>
      <c r="AE1514" s="131">
        <f>Table5[[#This Row],[Column4]]+Table5[[#This Row],[Column14]]+Table5[[#This Row],[Column19]]+Table5[[#This Row],[Column12]]</f>
        <v>0</v>
      </c>
      <c r="AF1514" s="131">
        <f>Table5[[#This Row],[Column5]]+Table5[[#This Row],[Column13]]+Table5[[#This Row],[Column21]]+Table5[[#This Row],[Column18]]</f>
        <v>0</v>
      </c>
      <c r="AG1514" s="131">
        <f t="shared" si="258"/>
        <v>0</v>
      </c>
      <c r="AH1514" s="131">
        <f t="shared" si="259"/>
        <v>0</v>
      </c>
      <c r="AI1514" s="131">
        <f>Table5[[#This Row],[Column17]]-Table5[[#This Row],[Column20]]</f>
        <v>0</v>
      </c>
      <c r="AJ1514" s="131">
        <f t="shared" si="260"/>
        <v>0</v>
      </c>
      <c r="AK1514" s="131">
        <f t="shared" si="264"/>
        <v>0</v>
      </c>
      <c r="AL1514" s="131">
        <f t="shared" si="261"/>
        <v>0</v>
      </c>
      <c r="AM1514" s="131" t="str">
        <f t="shared" si="262"/>
        <v/>
      </c>
      <c r="AN1514" s="131" t="str">
        <f t="shared" ca="1" si="263"/>
        <v/>
      </c>
    </row>
    <row r="1515" spans="1:40" ht="20.25" customHeight="1" x14ac:dyDescent="0.3">
      <c r="A1515" s="127"/>
      <c r="B1515" s="164"/>
      <c r="C1515" s="139"/>
      <c r="D1515" s="140"/>
      <c r="E1515" s="139"/>
      <c r="F1515" s="139"/>
      <c r="G1515" s="140"/>
      <c r="H1515" s="139"/>
      <c r="I1515" s="129"/>
      <c r="L1515" s="128"/>
      <c r="M1515" s="128"/>
      <c r="N1515" s="128"/>
      <c r="O1515" s="128"/>
      <c r="P1515" s="128"/>
      <c r="Q1515" s="128"/>
      <c r="R1515" s="128"/>
      <c r="S1515" s="128"/>
      <c r="T1515" s="120">
        <f t="shared" si="254"/>
        <v>0</v>
      </c>
      <c r="U1515" s="131"/>
      <c r="V1515" s="131"/>
      <c r="W1515" s="131">
        <f>SUMIFS($F$3:F1515,$D$3:D1515,D1515,$C$3:C1515,"Buy")+SUMIFS($F$3:F1515,$D$3:D1515,D1515,$C$3:C1515,"Coin Deposit",$E$3:E1515,"&lt;&gt;")</f>
        <v>0</v>
      </c>
      <c r="X1515" s="131">
        <f t="shared" si="255"/>
        <v>0</v>
      </c>
      <c r="Y1515" s="131">
        <f>IF($D1515=Y$1,SUMIFS($H$3:$H1515,$G$3:$G1515,Y$1,$C$3:$C1515,"Sell"),0)</f>
        <v>0</v>
      </c>
      <c r="Z1515" s="131">
        <f t="shared" si="256"/>
        <v>0</v>
      </c>
      <c r="AA1515" s="131">
        <f>IF($D1515=AA$1,SUMIFS($H$3:$H1515,$G$3:$G1515,AA$1,$C$3:$C1515,"Sell"),0)</f>
        <v>0</v>
      </c>
      <c r="AB1515" s="131">
        <f t="shared" si="257"/>
        <v>0</v>
      </c>
      <c r="AC1515" s="131">
        <f>SUMIFS('Deductions and Deposits'!$H:$H,'Deductions and Deposits'!$G:$G,D1515,'Deductions and Deposits'!$F:$F,"&lt;="&amp;B1515)+SUMIFS($F$3:F1515,$D$3:D1515,D1515,$C$3:C1515,"Coin Deposit",$E$3:E1515,"")</f>
        <v>0</v>
      </c>
      <c r="AD1515" s="131">
        <f>SUMIFS('Deductions and Deposits'!$D:$D,'Deductions and Deposits'!$C:$C,D1515)+SUMIFS($F:$F,$D:$D,D1515,$C:$C,"Coin Deduction")</f>
        <v>0</v>
      </c>
      <c r="AE1515" s="131">
        <f>Table5[[#This Row],[Column4]]+Table5[[#This Row],[Column14]]+Table5[[#This Row],[Column19]]+Table5[[#This Row],[Column12]]</f>
        <v>0</v>
      </c>
      <c r="AF1515" s="131">
        <f>Table5[[#This Row],[Column5]]+Table5[[#This Row],[Column13]]+Table5[[#This Row],[Column21]]+Table5[[#This Row],[Column18]]</f>
        <v>0</v>
      </c>
      <c r="AG1515" s="131">
        <f t="shared" si="258"/>
        <v>0</v>
      </c>
      <c r="AH1515" s="131">
        <f t="shared" si="259"/>
        <v>0</v>
      </c>
      <c r="AI1515" s="131">
        <f>Table5[[#This Row],[Column17]]-Table5[[#This Row],[Column20]]</f>
        <v>0</v>
      </c>
      <c r="AJ1515" s="131">
        <f t="shared" si="260"/>
        <v>0</v>
      </c>
      <c r="AK1515" s="131">
        <f t="shared" si="264"/>
        <v>0</v>
      </c>
      <c r="AL1515" s="131">
        <f t="shared" si="261"/>
        <v>0</v>
      </c>
      <c r="AM1515" s="131" t="str">
        <f t="shared" si="262"/>
        <v/>
      </c>
      <c r="AN1515" s="131" t="str">
        <f t="shared" ca="1" si="263"/>
        <v/>
      </c>
    </row>
    <row r="1516" spans="1:40" ht="20.25" customHeight="1" x14ac:dyDescent="0.3">
      <c r="A1516" s="127"/>
      <c r="B1516" s="164"/>
      <c r="C1516" s="139"/>
      <c r="D1516" s="140"/>
      <c r="E1516" s="139"/>
      <c r="F1516" s="139"/>
      <c r="G1516" s="140"/>
      <c r="H1516" s="139"/>
      <c r="I1516" s="129"/>
      <c r="L1516" s="128"/>
      <c r="M1516" s="128"/>
      <c r="N1516" s="128"/>
      <c r="O1516" s="128"/>
      <c r="P1516" s="128"/>
      <c r="Q1516" s="128"/>
      <c r="R1516" s="128"/>
      <c r="S1516" s="128"/>
      <c r="T1516" s="120">
        <f t="shared" si="254"/>
        <v>0</v>
      </c>
      <c r="U1516" s="131"/>
      <c r="V1516" s="131"/>
      <c r="W1516" s="131">
        <f>SUMIFS($F$3:F1516,$D$3:D1516,D1516,$C$3:C1516,"Buy")+SUMIFS($F$3:F1516,$D$3:D1516,D1516,$C$3:C1516,"Coin Deposit",$E$3:E1516,"&lt;&gt;")</f>
        <v>0</v>
      </c>
      <c r="X1516" s="131">
        <f t="shared" si="255"/>
        <v>0</v>
      </c>
      <c r="Y1516" s="131">
        <f>IF($D1516=Y$1,SUMIFS($H$3:$H1516,$G$3:$G1516,Y$1,$C$3:$C1516,"Sell"),0)</f>
        <v>0</v>
      </c>
      <c r="Z1516" s="131">
        <f t="shared" si="256"/>
        <v>0</v>
      </c>
      <c r="AA1516" s="131">
        <f>IF($D1516=AA$1,SUMIFS($H$3:$H1516,$G$3:$G1516,AA$1,$C$3:$C1516,"Sell"),0)</f>
        <v>0</v>
      </c>
      <c r="AB1516" s="131">
        <f t="shared" si="257"/>
        <v>0</v>
      </c>
      <c r="AC1516" s="131">
        <f>SUMIFS('Deductions and Deposits'!$H:$H,'Deductions and Deposits'!$G:$G,D1516,'Deductions and Deposits'!$F:$F,"&lt;="&amp;B1516)+SUMIFS($F$3:F1516,$D$3:D1516,D1516,$C$3:C1516,"Coin Deposit",$E$3:E1516,"")</f>
        <v>0</v>
      </c>
      <c r="AD1516" s="131">
        <f>SUMIFS('Deductions and Deposits'!$D:$D,'Deductions and Deposits'!$C:$C,D1516)+SUMIFS($F:$F,$D:$D,D1516,$C:$C,"Coin Deduction")</f>
        <v>0</v>
      </c>
      <c r="AE1516" s="131">
        <f>Table5[[#This Row],[Column4]]+Table5[[#This Row],[Column14]]+Table5[[#This Row],[Column19]]+Table5[[#This Row],[Column12]]</f>
        <v>0</v>
      </c>
      <c r="AF1516" s="131">
        <f>Table5[[#This Row],[Column5]]+Table5[[#This Row],[Column13]]+Table5[[#This Row],[Column21]]+Table5[[#This Row],[Column18]]</f>
        <v>0</v>
      </c>
      <c r="AG1516" s="131">
        <f t="shared" si="258"/>
        <v>0</v>
      </c>
      <c r="AH1516" s="131">
        <f t="shared" si="259"/>
        <v>0</v>
      </c>
      <c r="AI1516" s="131">
        <f>Table5[[#This Row],[Column17]]-Table5[[#This Row],[Column20]]</f>
        <v>0</v>
      </c>
      <c r="AJ1516" s="131">
        <f t="shared" si="260"/>
        <v>0</v>
      </c>
      <c r="AK1516" s="131">
        <f t="shared" si="264"/>
        <v>0</v>
      </c>
      <c r="AL1516" s="131">
        <f t="shared" si="261"/>
        <v>0</v>
      </c>
      <c r="AM1516" s="131" t="str">
        <f t="shared" si="262"/>
        <v/>
      </c>
      <c r="AN1516" s="131" t="str">
        <f t="shared" ca="1" si="263"/>
        <v/>
      </c>
    </row>
    <row r="1517" spans="1:40" ht="20.25" customHeight="1" x14ac:dyDescent="0.3">
      <c r="A1517" s="127"/>
      <c r="B1517" s="164"/>
      <c r="C1517" s="139"/>
      <c r="D1517" s="140"/>
      <c r="E1517" s="139"/>
      <c r="F1517" s="139"/>
      <c r="G1517" s="140"/>
      <c r="H1517" s="139"/>
      <c r="I1517" s="129"/>
      <c r="L1517" s="128"/>
      <c r="M1517" s="128"/>
      <c r="N1517" s="128"/>
      <c r="O1517" s="128"/>
      <c r="P1517" s="128"/>
      <c r="Q1517" s="128"/>
      <c r="R1517" s="128"/>
      <c r="S1517" s="128"/>
      <c r="T1517" s="120">
        <f t="shared" si="254"/>
        <v>0</v>
      </c>
      <c r="U1517" s="131"/>
      <c r="V1517" s="131"/>
      <c r="W1517" s="131">
        <f>SUMIFS($F$3:F1517,$D$3:D1517,D1517,$C$3:C1517,"Buy")+SUMIFS($F$3:F1517,$D$3:D1517,D1517,$C$3:C1517,"Coin Deposit",$E$3:E1517,"&lt;&gt;")</f>
        <v>0</v>
      </c>
      <c r="X1517" s="131">
        <f t="shared" si="255"/>
        <v>0</v>
      </c>
      <c r="Y1517" s="131">
        <f>IF($D1517=Y$1,SUMIFS($H$3:$H1517,$G$3:$G1517,Y$1,$C$3:$C1517,"Sell"),0)</f>
        <v>0</v>
      </c>
      <c r="Z1517" s="131">
        <f t="shared" si="256"/>
        <v>0</v>
      </c>
      <c r="AA1517" s="131">
        <f>IF($D1517=AA$1,SUMIFS($H$3:$H1517,$G$3:$G1517,AA$1,$C$3:$C1517,"Sell"),0)</f>
        <v>0</v>
      </c>
      <c r="AB1517" s="131">
        <f t="shared" si="257"/>
        <v>0</v>
      </c>
      <c r="AC1517" s="131">
        <f>SUMIFS('Deductions and Deposits'!$H:$H,'Deductions and Deposits'!$G:$G,D1517,'Deductions and Deposits'!$F:$F,"&lt;="&amp;B1517)+SUMIFS($F$3:F1517,$D$3:D1517,D1517,$C$3:C1517,"Coin Deposit",$E$3:E1517,"")</f>
        <v>0</v>
      </c>
      <c r="AD1517" s="131">
        <f>SUMIFS('Deductions and Deposits'!$D:$D,'Deductions and Deposits'!$C:$C,D1517)+SUMIFS($F:$F,$D:$D,D1517,$C:$C,"Coin Deduction")</f>
        <v>0</v>
      </c>
      <c r="AE1517" s="131">
        <f>Table5[[#This Row],[Column4]]+Table5[[#This Row],[Column14]]+Table5[[#This Row],[Column19]]+Table5[[#This Row],[Column12]]</f>
        <v>0</v>
      </c>
      <c r="AF1517" s="131">
        <f>Table5[[#This Row],[Column5]]+Table5[[#This Row],[Column13]]+Table5[[#This Row],[Column21]]+Table5[[#This Row],[Column18]]</f>
        <v>0</v>
      </c>
      <c r="AG1517" s="131">
        <f t="shared" si="258"/>
        <v>0</v>
      </c>
      <c r="AH1517" s="131">
        <f t="shared" si="259"/>
        <v>0</v>
      </c>
      <c r="AI1517" s="131">
        <f>Table5[[#This Row],[Column17]]-Table5[[#This Row],[Column20]]</f>
        <v>0</v>
      </c>
      <c r="AJ1517" s="131">
        <f t="shared" si="260"/>
        <v>0</v>
      </c>
      <c r="AK1517" s="131">
        <f t="shared" si="264"/>
        <v>0</v>
      </c>
      <c r="AL1517" s="131">
        <f t="shared" si="261"/>
        <v>0</v>
      </c>
      <c r="AM1517" s="131" t="str">
        <f t="shared" si="262"/>
        <v/>
      </c>
      <c r="AN1517" s="131" t="str">
        <f t="shared" ca="1" si="263"/>
        <v/>
      </c>
    </row>
    <row r="1518" spans="1:40" ht="20.25" customHeight="1" x14ac:dyDescent="0.3">
      <c r="A1518" s="127"/>
      <c r="B1518" s="164"/>
      <c r="C1518" s="139"/>
      <c r="D1518" s="140"/>
      <c r="E1518" s="139"/>
      <c r="F1518" s="139"/>
      <c r="G1518" s="140"/>
      <c r="H1518" s="139"/>
      <c r="I1518" s="129"/>
      <c r="L1518" s="128"/>
      <c r="M1518" s="128"/>
      <c r="N1518" s="128"/>
      <c r="O1518" s="128"/>
      <c r="P1518" s="128"/>
      <c r="Q1518" s="128"/>
      <c r="R1518" s="128"/>
      <c r="S1518" s="128"/>
      <c r="T1518" s="120">
        <f t="shared" si="254"/>
        <v>0</v>
      </c>
      <c r="U1518" s="131"/>
      <c r="V1518" s="131"/>
      <c r="W1518" s="131">
        <f>SUMIFS($F$3:F1518,$D$3:D1518,D1518,$C$3:C1518,"Buy")+SUMIFS($F$3:F1518,$D$3:D1518,D1518,$C$3:C1518,"Coin Deposit",$E$3:E1518,"&lt;&gt;")</f>
        <v>0</v>
      </c>
      <c r="X1518" s="131">
        <f t="shared" si="255"/>
        <v>0</v>
      </c>
      <c r="Y1518" s="131">
        <f>IF($D1518=Y$1,SUMIFS($H$3:$H1518,$G$3:$G1518,Y$1,$C$3:$C1518,"Sell"),0)</f>
        <v>0</v>
      </c>
      <c r="Z1518" s="131">
        <f t="shared" si="256"/>
        <v>0</v>
      </c>
      <c r="AA1518" s="131">
        <f>IF($D1518=AA$1,SUMIFS($H$3:$H1518,$G$3:$G1518,AA$1,$C$3:$C1518,"Sell"),0)</f>
        <v>0</v>
      </c>
      <c r="AB1518" s="131">
        <f t="shared" si="257"/>
        <v>0</v>
      </c>
      <c r="AC1518" s="131">
        <f>SUMIFS('Deductions and Deposits'!$H:$H,'Deductions and Deposits'!$G:$G,D1518,'Deductions and Deposits'!$F:$F,"&lt;="&amp;B1518)+SUMIFS($F$3:F1518,$D$3:D1518,D1518,$C$3:C1518,"Coin Deposit",$E$3:E1518,"")</f>
        <v>0</v>
      </c>
      <c r="AD1518" s="131">
        <f>SUMIFS('Deductions and Deposits'!$D:$D,'Deductions and Deposits'!$C:$C,D1518)+SUMIFS($F:$F,$D:$D,D1518,$C:$C,"Coin Deduction")</f>
        <v>0</v>
      </c>
      <c r="AE1518" s="131">
        <f>Table5[[#This Row],[Column4]]+Table5[[#This Row],[Column14]]+Table5[[#This Row],[Column19]]+Table5[[#This Row],[Column12]]</f>
        <v>0</v>
      </c>
      <c r="AF1518" s="131">
        <f>Table5[[#This Row],[Column5]]+Table5[[#This Row],[Column13]]+Table5[[#This Row],[Column21]]+Table5[[#This Row],[Column18]]</f>
        <v>0</v>
      </c>
      <c r="AG1518" s="131">
        <f t="shared" si="258"/>
        <v>0</v>
      </c>
      <c r="AH1518" s="131">
        <f t="shared" si="259"/>
        <v>0</v>
      </c>
      <c r="AI1518" s="131">
        <f>Table5[[#This Row],[Column17]]-Table5[[#This Row],[Column20]]</f>
        <v>0</v>
      </c>
      <c r="AJ1518" s="131">
        <f t="shared" si="260"/>
        <v>0</v>
      </c>
      <c r="AK1518" s="131">
        <f t="shared" si="264"/>
        <v>0</v>
      </c>
      <c r="AL1518" s="131">
        <f t="shared" si="261"/>
        <v>0</v>
      </c>
      <c r="AM1518" s="131" t="str">
        <f t="shared" si="262"/>
        <v/>
      </c>
      <c r="AN1518" s="131" t="str">
        <f t="shared" ca="1" si="263"/>
        <v/>
      </c>
    </row>
    <row r="1519" spans="1:40" ht="20.25" customHeight="1" x14ac:dyDescent="0.3">
      <c r="A1519" s="127"/>
      <c r="B1519" s="164"/>
      <c r="C1519" s="139"/>
      <c r="D1519" s="140"/>
      <c r="E1519" s="139"/>
      <c r="F1519" s="139"/>
      <c r="G1519" s="140"/>
      <c r="H1519" s="139"/>
      <c r="I1519" s="129"/>
      <c r="L1519" s="128"/>
      <c r="M1519" s="128"/>
      <c r="N1519" s="128"/>
      <c r="O1519" s="128"/>
      <c r="P1519" s="128"/>
      <c r="Q1519" s="128"/>
      <c r="R1519" s="128"/>
      <c r="S1519" s="128"/>
      <c r="T1519" s="120">
        <f t="shared" si="254"/>
        <v>0</v>
      </c>
      <c r="U1519" s="131"/>
      <c r="V1519" s="131"/>
      <c r="W1519" s="131">
        <f>SUMIFS($F$3:F1519,$D$3:D1519,D1519,$C$3:C1519,"Buy")+SUMIFS($F$3:F1519,$D$3:D1519,D1519,$C$3:C1519,"Coin Deposit",$E$3:E1519,"&lt;&gt;")</f>
        <v>0</v>
      </c>
      <c r="X1519" s="131">
        <f t="shared" si="255"/>
        <v>0</v>
      </c>
      <c r="Y1519" s="131">
        <f>IF($D1519=Y$1,SUMIFS($H$3:$H1519,$G$3:$G1519,Y$1,$C$3:$C1519,"Sell"),0)</f>
        <v>0</v>
      </c>
      <c r="Z1519" s="131">
        <f t="shared" si="256"/>
        <v>0</v>
      </c>
      <c r="AA1519" s="131">
        <f>IF($D1519=AA$1,SUMIFS($H$3:$H1519,$G$3:$G1519,AA$1,$C$3:$C1519,"Sell"),0)</f>
        <v>0</v>
      </c>
      <c r="AB1519" s="131">
        <f t="shared" si="257"/>
        <v>0</v>
      </c>
      <c r="AC1519" s="131">
        <f>SUMIFS('Deductions and Deposits'!$H:$H,'Deductions and Deposits'!$G:$G,D1519,'Deductions and Deposits'!$F:$F,"&lt;="&amp;B1519)+SUMIFS($F$3:F1519,$D$3:D1519,D1519,$C$3:C1519,"Coin Deposit",$E$3:E1519,"")</f>
        <v>0</v>
      </c>
      <c r="AD1519" s="131">
        <f>SUMIFS('Deductions and Deposits'!$D:$D,'Deductions and Deposits'!$C:$C,D1519)+SUMIFS($F:$F,$D:$D,D1519,$C:$C,"Coin Deduction")</f>
        <v>0</v>
      </c>
      <c r="AE1519" s="131">
        <f>Table5[[#This Row],[Column4]]+Table5[[#This Row],[Column14]]+Table5[[#This Row],[Column19]]+Table5[[#This Row],[Column12]]</f>
        <v>0</v>
      </c>
      <c r="AF1519" s="131">
        <f>Table5[[#This Row],[Column5]]+Table5[[#This Row],[Column13]]+Table5[[#This Row],[Column21]]+Table5[[#This Row],[Column18]]</f>
        <v>0</v>
      </c>
      <c r="AG1519" s="131">
        <f t="shared" si="258"/>
        <v>0</v>
      </c>
      <c r="AH1519" s="131">
        <f t="shared" si="259"/>
        <v>0</v>
      </c>
      <c r="AI1519" s="131">
        <f>Table5[[#This Row],[Column17]]-Table5[[#This Row],[Column20]]</f>
        <v>0</v>
      </c>
      <c r="AJ1519" s="131">
        <f t="shared" si="260"/>
        <v>0</v>
      </c>
      <c r="AK1519" s="131">
        <f t="shared" si="264"/>
        <v>0</v>
      </c>
      <c r="AL1519" s="131">
        <f t="shared" si="261"/>
        <v>0</v>
      </c>
      <c r="AM1519" s="131" t="str">
        <f t="shared" si="262"/>
        <v/>
      </c>
      <c r="AN1519" s="131" t="str">
        <f t="shared" ca="1" si="263"/>
        <v/>
      </c>
    </row>
    <row r="1520" spans="1:40" ht="20.25" customHeight="1" x14ac:dyDescent="0.3">
      <c r="A1520" s="127"/>
      <c r="B1520" s="164"/>
      <c r="C1520" s="139"/>
      <c r="D1520" s="140"/>
      <c r="E1520" s="139"/>
      <c r="F1520" s="139"/>
      <c r="G1520" s="140"/>
      <c r="H1520" s="139"/>
      <c r="I1520" s="129"/>
      <c r="L1520" s="128"/>
      <c r="M1520" s="128"/>
      <c r="N1520" s="128"/>
      <c r="O1520" s="128"/>
      <c r="P1520" s="128"/>
      <c r="Q1520" s="128"/>
      <c r="R1520" s="128"/>
      <c r="S1520" s="128"/>
      <c r="T1520" s="120">
        <f t="shared" si="254"/>
        <v>0</v>
      </c>
      <c r="U1520" s="131"/>
      <c r="V1520" s="131"/>
      <c r="W1520" s="131">
        <f>SUMIFS($F$3:F1520,$D$3:D1520,D1520,$C$3:C1520,"Buy")+SUMIFS($F$3:F1520,$D$3:D1520,D1520,$C$3:C1520,"Coin Deposit",$E$3:E1520,"&lt;&gt;")</f>
        <v>0</v>
      </c>
      <c r="X1520" s="131">
        <f t="shared" si="255"/>
        <v>0</v>
      </c>
      <c r="Y1520" s="131">
        <f>IF($D1520=Y$1,SUMIFS($H$3:$H1520,$G$3:$G1520,Y$1,$C$3:$C1520,"Sell"),0)</f>
        <v>0</v>
      </c>
      <c r="Z1520" s="131">
        <f t="shared" si="256"/>
        <v>0</v>
      </c>
      <c r="AA1520" s="131">
        <f>IF($D1520=AA$1,SUMIFS($H$3:$H1520,$G$3:$G1520,AA$1,$C$3:$C1520,"Sell"),0)</f>
        <v>0</v>
      </c>
      <c r="AB1520" s="131">
        <f t="shared" si="257"/>
        <v>0</v>
      </c>
      <c r="AC1520" s="131">
        <f>SUMIFS('Deductions and Deposits'!$H:$H,'Deductions and Deposits'!$G:$G,D1520,'Deductions and Deposits'!$F:$F,"&lt;="&amp;B1520)+SUMIFS($F$3:F1520,$D$3:D1520,D1520,$C$3:C1520,"Coin Deposit",$E$3:E1520,"")</f>
        <v>0</v>
      </c>
      <c r="AD1520" s="131">
        <f>SUMIFS('Deductions and Deposits'!$D:$D,'Deductions and Deposits'!$C:$C,D1520)+SUMIFS($F:$F,$D:$D,D1520,$C:$C,"Coin Deduction")</f>
        <v>0</v>
      </c>
      <c r="AE1520" s="131">
        <f>Table5[[#This Row],[Column4]]+Table5[[#This Row],[Column14]]+Table5[[#This Row],[Column19]]+Table5[[#This Row],[Column12]]</f>
        <v>0</v>
      </c>
      <c r="AF1520" s="131">
        <f>Table5[[#This Row],[Column5]]+Table5[[#This Row],[Column13]]+Table5[[#This Row],[Column21]]+Table5[[#This Row],[Column18]]</f>
        <v>0</v>
      </c>
      <c r="AG1520" s="131">
        <f t="shared" si="258"/>
        <v>0</v>
      </c>
      <c r="AH1520" s="131">
        <f t="shared" si="259"/>
        <v>0</v>
      </c>
      <c r="AI1520" s="131">
        <f>Table5[[#This Row],[Column17]]-Table5[[#This Row],[Column20]]</f>
        <v>0</v>
      </c>
      <c r="AJ1520" s="131">
        <f t="shared" si="260"/>
        <v>0</v>
      </c>
      <c r="AK1520" s="131">
        <f t="shared" si="264"/>
        <v>0</v>
      </c>
      <c r="AL1520" s="131">
        <f t="shared" si="261"/>
        <v>0</v>
      </c>
      <c r="AM1520" s="131" t="str">
        <f t="shared" si="262"/>
        <v/>
      </c>
      <c r="AN1520" s="131" t="str">
        <f t="shared" ca="1" si="263"/>
        <v/>
      </c>
    </row>
    <row r="1521" spans="1:40" ht="20.25" customHeight="1" x14ac:dyDescent="0.3">
      <c r="A1521" s="127"/>
      <c r="B1521" s="164"/>
      <c r="C1521" s="139"/>
      <c r="D1521" s="140"/>
      <c r="E1521" s="139"/>
      <c r="F1521" s="139"/>
      <c r="G1521" s="140"/>
      <c r="H1521" s="139"/>
      <c r="I1521" s="129"/>
      <c r="L1521" s="128"/>
      <c r="M1521" s="128"/>
      <c r="N1521" s="128"/>
      <c r="O1521" s="128"/>
      <c r="P1521" s="128"/>
      <c r="Q1521" s="128"/>
      <c r="R1521" s="128"/>
      <c r="S1521" s="128"/>
      <c r="T1521" s="120">
        <f t="shared" si="254"/>
        <v>0</v>
      </c>
      <c r="U1521" s="131"/>
      <c r="V1521" s="131"/>
      <c r="W1521" s="131">
        <f>SUMIFS($F$3:F1521,$D$3:D1521,D1521,$C$3:C1521,"Buy")+SUMIFS($F$3:F1521,$D$3:D1521,D1521,$C$3:C1521,"Coin Deposit",$E$3:E1521,"&lt;&gt;")</f>
        <v>0</v>
      </c>
      <c r="X1521" s="131">
        <f t="shared" si="255"/>
        <v>0</v>
      </c>
      <c r="Y1521" s="131">
        <f>IF($D1521=Y$1,SUMIFS($H$3:$H1521,$G$3:$G1521,Y$1,$C$3:$C1521,"Sell"),0)</f>
        <v>0</v>
      </c>
      <c r="Z1521" s="131">
        <f t="shared" si="256"/>
        <v>0</v>
      </c>
      <c r="AA1521" s="131">
        <f>IF($D1521=AA$1,SUMIFS($H$3:$H1521,$G$3:$G1521,AA$1,$C$3:$C1521,"Sell"),0)</f>
        <v>0</v>
      </c>
      <c r="AB1521" s="131">
        <f t="shared" si="257"/>
        <v>0</v>
      </c>
      <c r="AC1521" s="131">
        <f>SUMIFS('Deductions and Deposits'!$H:$H,'Deductions and Deposits'!$G:$G,D1521,'Deductions and Deposits'!$F:$F,"&lt;="&amp;B1521)+SUMIFS($F$3:F1521,$D$3:D1521,D1521,$C$3:C1521,"Coin Deposit",$E$3:E1521,"")</f>
        <v>0</v>
      </c>
      <c r="AD1521" s="131">
        <f>SUMIFS('Deductions and Deposits'!$D:$D,'Deductions and Deposits'!$C:$C,D1521)+SUMIFS($F:$F,$D:$D,D1521,$C:$C,"Coin Deduction")</f>
        <v>0</v>
      </c>
      <c r="AE1521" s="131">
        <f>Table5[[#This Row],[Column4]]+Table5[[#This Row],[Column14]]+Table5[[#This Row],[Column19]]+Table5[[#This Row],[Column12]]</f>
        <v>0</v>
      </c>
      <c r="AF1521" s="131">
        <f>Table5[[#This Row],[Column5]]+Table5[[#This Row],[Column13]]+Table5[[#This Row],[Column21]]+Table5[[#This Row],[Column18]]</f>
        <v>0</v>
      </c>
      <c r="AG1521" s="131">
        <f t="shared" si="258"/>
        <v>0</v>
      </c>
      <c r="AH1521" s="131">
        <f t="shared" si="259"/>
        <v>0</v>
      </c>
      <c r="AI1521" s="131">
        <f>Table5[[#This Row],[Column17]]-Table5[[#This Row],[Column20]]</f>
        <v>0</v>
      </c>
      <c r="AJ1521" s="131">
        <f t="shared" si="260"/>
        <v>0</v>
      </c>
      <c r="AK1521" s="131">
        <f t="shared" si="264"/>
        <v>0</v>
      </c>
      <c r="AL1521" s="131">
        <f t="shared" si="261"/>
        <v>0</v>
      </c>
      <c r="AM1521" s="131" t="str">
        <f t="shared" si="262"/>
        <v/>
      </c>
      <c r="AN1521" s="131" t="str">
        <f t="shared" ca="1" si="263"/>
        <v/>
      </c>
    </row>
    <row r="1522" spans="1:40" ht="20.25" customHeight="1" x14ac:dyDescent="0.3">
      <c r="A1522" s="127"/>
      <c r="B1522" s="164"/>
      <c r="C1522" s="139"/>
      <c r="D1522" s="140"/>
      <c r="E1522" s="139"/>
      <c r="F1522" s="139"/>
      <c r="G1522" s="140"/>
      <c r="H1522" s="139"/>
      <c r="I1522" s="129"/>
      <c r="L1522" s="128"/>
      <c r="M1522" s="128"/>
      <c r="N1522" s="128"/>
      <c r="O1522" s="128"/>
      <c r="P1522" s="128"/>
      <c r="Q1522" s="128"/>
      <c r="R1522" s="128"/>
      <c r="S1522" s="128"/>
      <c r="T1522" s="120">
        <f t="shared" si="254"/>
        <v>0</v>
      </c>
      <c r="U1522" s="131"/>
      <c r="V1522" s="131"/>
      <c r="W1522" s="131">
        <f>SUMIFS($F$3:F1522,$D$3:D1522,D1522,$C$3:C1522,"Buy")+SUMIFS($F$3:F1522,$D$3:D1522,D1522,$C$3:C1522,"Coin Deposit",$E$3:E1522,"&lt;&gt;")</f>
        <v>0</v>
      </c>
      <c r="X1522" s="131">
        <f t="shared" si="255"/>
        <v>0</v>
      </c>
      <c r="Y1522" s="131">
        <f>IF($D1522=Y$1,SUMIFS($H$3:$H1522,$G$3:$G1522,Y$1,$C$3:$C1522,"Sell"),0)</f>
        <v>0</v>
      </c>
      <c r="Z1522" s="131">
        <f t="shared" si="256"/>
        <v>0</v>
      </c>
      <c r="AA1522" s="131">
        <f>IF($D1522=AA$1,SUMIFS($H$3:$H1522,$G$3:$G1522,AA$1,$C$3:$C1522,"Sell"),0)</f>
        <v>0</v>
      </c>
      <c r="AB1522" s="131">
        <f t="shared" si="257"/>
        <v>0</v>
      </c>
      <c r="AC1522" s="131">
        <f>SUMIFS('Deductions and Deposits'!$H:$H,'Deductions and Deposits'!$G:$G,D1522,'Deductions and Deposits'!$F:$F,"&lt;="&amp;B1522)+SUMIFS($F$3:F1522,$D$3:D1522,D1522,$C$3:C1522,"Coin Deposit",$E$3:E1522,"")</f>
        <v>0</v>
      </c>
      <c r="AD1522" s="131">
        <f>SUMIFS('Deductions and Deposits'!$D:$D,'Deductions and Deposits'!$C:$C,D1522)+SUMIFS($F:$F,$D:$D,D1522,$C:$C,"Coin Deduction")</f>
        <v>0</v>
      </c>
      <c r="AE1522" s="131">
        <f>Table5[[#This Row],[Column4]]+Table5[[#This Row],[Column14]]+Table5[[#This Row],[Column19]]+Table5[[#This Row],[Column12]]</f>
        <v>0</v>
      </c>
      <c r="AF1522" s="131">
        <f>Table5[[#This Row],[Column5]]+Table5[[#This Row],[Column13]]+Table5[[#This Row],[Column21]]+Table5[[#This Row],[Column18]]</f>
        <v>0</v>
      </c>
      <c r="AG1522" s="131">
        <f t="shared" si="258"/>
        <v>0</v>
      </c>
      <c r="AH1522" s="131">
        <f t="shared" si="259"/>
        <v>0</v>
      </c>
      <c r="AI1522" s="131">
        <f>Table5[[#This Row],[Column17]]-Table5[[#This Row],[Column20]]</f>
        <v>0</v>
      </c>
      <c r="AJ1522" s="131">
        <f t="shared" si="260"/>
        <v>0</v>
      </c>
      <c r="AK1522" s="131">
        <f t="shared" si="264"/>
        <v>0</v>
      </c>
      <c r="AL1522" s="131">
        <f t="shared" si="261"/>
        <v>0</v>
      </c>
      <c r="AM1522" s="131" t="str">
        <f t="shared" si="262"/>
        <v/>
      </c>
      <c r="AN1522" s="131" t="str">
        <f t="shared" ca="1" si="263"/>
        <v/>
      </c>
    </row>
    <row r="1523" spans="1:40" ht="20.25" customHeight="1" x14ac:dyDescent="0.3">
      <c r="A1523" s="127"/>
      <c r="B1523" s="164"/>
      <c r="C1523" s="139"/>
      <c r="D1523" s="140"/>
      <c r="E1523" s="139"/>
      <c r="F1523" s="139"/>
      <c r="G1523" s="140"/>
      <c r="H1523" s="139"/>
      <c r="I1523" s="129"/>
      <c r="L1523" s="128"/>
      <c r="M1523" s="128"/>
      <c r="N1523" s="128"/>
      <c r="O1523" s="128"/>
      <c r="P1523" s="128"/>
      <c r="Q1523" s="128"/>
      <c r="R1523" s="128"/>
      <c r="S1523" s="128"/>
      <c r="T1523" s="120">
        <f t="shared" si="254"/>
        <v>0</v>
      </c>
      <c r="U1523" s="131"/>
      <c r="V1523" s="131"/>
      <c r="W1523" s="131">
        <f>SUMIFS($F$3:F1523,$D$3:D1523,D1523,$C$3:C1523,"Buy")+SUMIFS($F$3:F1523,$D$3:D1523,D1523,$C$3:C1523,"Coin Deposit",$E$3:E1523,"&lt;&gt;")</f>
        <v>0</v>
      </c>
      <c r="X1523" s="131">
        <f t="shared" si="255"/>
        <v>0</v>
      </c>
      <c r="Y1523" s="131">
        <f>IF($D1523=Y$1,SUMIFS($H$3:$H1523,$G$3:$G1523,Y$1,$C$3:$C1523,"Sell"),0)</f>
        <v>0</v>
      </c>
      <c r="Z1523" s="131">
        <f t="shared" si="256"/>
        <v>0</v>
      </c>
      <c r="AA1523" s="131">
        <f>IF($D1523=AA$1,SUMIFS($H$3:$H1523,$G$3:$G1523,AA$1,$C$3:$C1523,"Sell"),0)</f>
        <v>0</v>
      </c>
      <c r="AB1523" s="131">
        <f t="shared" si="257"/>
        <v>0</v>
      </c>
      <c r="AC1523" s="131">
        <f>SUMIFS('Deductions and Deposits'!$H:$H,'Deductions and Deposits'!$G:$G,D1523,'Deductions and Deposits'!$F:$F,"&lt;="&amp;B1523)+SUMIFS($F$3:F1523,$D$3:D1523,D1523,$C$3:C1523,"Coin Deposit",$E$3:E1523,"")</f>
        <v>0</v>
      </c>
      <c r="AD1523" s="131">
        <f>SUMIFS('Deductions and Deposits'!$D:$D,'Deductions and Deposits'!$C:$C,D1523)+SUMIFS($F:$F,$D:$D,D1523,$C:$C,"Coin Deduction")</f>
        <v>0</v>
      </c>
      <c r="AE1523" s="131">
        <f>Table5[[#This Row],[Column4]]+Table5[[#This Row],[Column14]]+Table5[[#This Row],[Column19]]+Table5[[#This Row],[Column12]]</f>
        <v>0</v>
      </c>
      <c r="AF1523" s="131">
        <f>Table5[[#This Row],[Column5]]+Table5[[#This Row],[Column13]]+Table5[[#This Row],[Column21]]+Table5[[#This Row],[Column18]]</f>
        <v>0</v>
      </c>
      <c r="AG1523" s="131">
        <f t="shared" si="258"/>
        <v>0</v>
      </c>
      <c r="AH1523" s="131">
        <f t="shared" si="259"/>
        <v>0</v>
      </c>
      <c r="AI1523" s="131">
        <f>Table5[[#This Row],[Column17]]-Table5[[#This Row],[Column20]]</f>
        <v>0</v>
      </c>
      <c r="AJ1523" s="131">
        <f t="shared" si="260"/>
        <v>0</v>
      </c>
      <c r="AK1523" s="131">
        <f t="shared" si="264"/>
        <v>0</v>
      </c>
      <c r="AL1523" s="131">
        <f t="shared" si="261"/>
        <v>0</v>
      </c>
      <c r="AM1523" s="131" t="str">
        <f t="shared" si="262"/>
        <v/>
      </c>
      <c r="AN1523" s="131" t="str">
        <f t="shared" ca="1" si="263"/>
        <v/>
      </c>
    </row>
    <row r="1524" spans="1:40" ht="20.25" customHeight="1" x14ac:dyDescent="0.3">
      <c r="A1524" s="127"/>
      <c r="B1524" s="164"/>
      <c r="C1524" s="139"/>
      <c r="D1524" s="140"/>
      <c r="E1524" s="139"/>
      <c r="F1524" s="139"/>
      <c r="G1524" s="140"/>
      <c r="H1524" s="139"/>
      <c r="I1524" s="129"/>
      <c r="L1524" s="128"/>
      <c r="M1524" s="128"/>
      <c r="N1524" s="128"/>
      <c r="O1524" s="128"/>
      <c r="P1524" s="128"/>
      <c r="Q1524" s="128"/>
      <c r="R1524" s="128"/>
      <c r="S1524" s="128"/>
      <c r="T1524" s="120">
        <f t="shared" si="254"/>
        <v>0</v>
      </c>
      <c r="U1524" s="131"/>
      <c r="V1524" s="131"/>
      <c r="W1524" s="131">
        <f>SUMIFS($F$3:F1524,$D$3:D1524,D1524,$C$3:C1524,"Buy")+SUMIFS($F$3:F1524,$D$3:D1524,D1524,$C$3:C1524,"Coin Deposit",$E$3:E1524,"&lt;&gt;")</f>
        <v>0</v>
      </c>
      <c r="X1524" s="131">
        <f t="shared" si="255"/>
        <v>0</v>
      </c>
      <c r="Y1524" s="131">
        <f>IF($D1524=Y$1,SUMIFS($H$3:$H1524,$G$3:$G1524,Y$1,$C$3:$C1524,"Sell"),0)</f>
        <v>0</v>
      </c>
      <c r="Z1524" s="131">
        <f t="shared" si="256"/>
        <v>0</v>
      </c>
      <c r="AA1524" s="131">
        <f>IF($D1524=AA$1,SUMIFS($H$3:$H1524,$G$3:$G1524,AA$1,$C$3:$C1524,"Sell"),0)</f>
        <v>0</v>
      </c>
      <c r="AB1524" s="131">
        <f t="shared" si="257"/>
        <v>0</v>
      </c>
      <c r="AC1524" s="131">
        <f>SUMIFS('Deductions and Deposits'!$H:$H,'Deductions and Deposits'!$G:$G,D1524,'Deductions and Deposits'!$F:$F,"&lt;="&amp;B1524)+SUMIFS($F$3:F1524,$D$3:D1524,D1524,$C$3:C1524,"Coin Deposit",$E$3:E1524,"")</f>
        <v>0</v>
      </c>
      <c r="AD1524" s="131">
        <f>SUMIFS('Deductions and Deposits'!$D:$D,'Deductions and Deposits'!$C:$C,D1524)+SUMIFS($F:$F,$D:$D,D1524,$C:$C,"Coin Deduction")</f>
        <v>0</v>
      </c>
      <c r="AE1524" s="131">
        <f>Table5[[#This Row],[Column4]]+Table5[[#This Row],[Column14]]+Table5[[#This Row],[Column19]]+Table5[[#This Row],[Column12]]</f>
        <v>0</v>
      </c>
      <c r="AF1524" s="131">
        <f>Table5[[#This Row],[Column5]]+Table5[[#This Row],[Column13]]+Table5[[#This Row],[Column21]]+Table5[[#This Row],[Column18]]</f>
        <v>0</v>
      </c>
      <c r="AG1524" s="131">
        <f t="shared" si="258"/>
        <v>0</v>
      </c>
      <c r="AH1524" s="131">
        <f t="shared" si="259"/>
        <v>0</v>
      </c>
      <c r="AI1524" s="131">
        <f>Table5[[#This Row],[Column17]]-Table5[[#This Row],[Column20]]</f>
        <v>0</v>
      </c>
      <c r="AJ1524" s="131">
        <f t="shared" si="260"/>
        <v>0</v>
      </c>
      <c r="AK1524" s="131">
        <f t="shared" si="264"/>
        <v>0</v>
      </c>
      <c r="AL1524" s="131">
        <f t="shared" si="261"/>
        <v>0</v>
      </c>
      <c r="AM1524" s="131" t="str">
        <f t="shared" si="262"/>
        <v/>
      </c>
      <c r="AN1524" s="131" t="str">
        <f t="shared" ca="1" si="263"/>
        <v/>
      </c>
    </row>
    <row r="1525" spans="1:40" ht="20.25" customHeight="1" x14ac:dyDescent="0.3">
      <c r="A1525" s="127"/>
      <c r="B1525" s="164"/>
      <c r="C1525" s="139"/>
      <c r="D1525" s="140"/>
      <c r="E1525" s="139"/>
      <c r="F1525" s="139"/>
      <c r="G1525" s="140"/>
      <c r="H1525" s="139"/>
      <c r="I1525" s="129"/>
      <c r="L1525" s="128"/>
      <c r="M1525" s="128"/>
      <c r="N1525" s="128"/>
      <c r="O1525" s="128"/>
      <c r="P1525" s="128"/>
      <c r="Q1525" s="128"/>
      <c r="R1525" s="128"/>
      <c r="S1525" s="128"/>
      <c r="T1525" s="120">
        <f t="shared" si="254"/>
        <v>0</v>
      </c>
      <c r="U1525" s="131"/>
      <c r="V1525" s="131"/>
      <c r="W1525" s="131">
        <f>SUMIFS($F$3:F1525,$D$3:D1525,D1525,$C$3:C1525,"Buy")+SUMIFS($F$3:F1525,$D$3:D1525,D1525,$C$3:C1525,"Coin Deposit",$E$3:E1525,"&lt;&gt;")</f>
        <v>0</v>
      </c>
      <c r="X1525" s="131">
        <f t="shared" si="255"/>
        <v>0</v>
      </c>
      <c r="Y1525" s="131">
        <f>IF($D1525=Y$1,SUMIFS($H$3:$H1525,$G$3:$G1525,Y$1,$C$3:$C1525,"Sell"),0)</f>
        <v>0</v>
      </c>
      <c r="Z1525" s="131">
        <f t="shared" si="256"/>
        <v>0</v>
      </c>
      <c r="AA1525" s="131">
        <f>IF($D1525=AA$1,SUMIFS($H$3:$H1525,$G$3:$G1525,AA$1,$C$3:$C1525,"Sell"),0)</f>
        <v>0</v>
      </c>
      <c r="AB1525" s="131">
        <f t="shared" si="257"/>
        <v>0</v>
      </c>
      <c r="AC1525" s="131">
        <f>SUMIFS('Deductions and Deposits'!$H:$H,'Deductions and Deposits'!$G:$G,D1525,'Deductions and Deposits'!$F:$F,"&lt;="&amp;B1525)+SUMIFS($F$3:F1525,$D$3:D1525,D1525,$C$3:C1525,"Coin Deposit",$E$3:E1525,"")</f>
        <v>0</v>
      </c>
      <c r="AD1525" s="131">
        <f>SUMIFS('Deductions and Deposits'!$D:$D,'Deductions and Deposits'!$C:$C,D1525)+SUMIFS($F:$F,$D:$D,D1525,$C:$C,"Coin Deduction")</f>
        <v>0</v>
      </c>
      <c r="AE1525" s="131">
        <f>Table5[[#This Row],[Column4]]+Table5[[#This Row],[Column14]]+Table5[[#This Row],[Column19]]+Table5[[#This Row],[Column12]]</f>
        <v>0</v>
      </c>
      <c r="AF1525" s="131">
        <f>Table5[[#This Row],[Column5]]+Table5[[#This Row],[Column13]]+Table5[[#This Row],[Column21]]+Table5[[#This Row],[Column18]]</f>
        <v>0</v>
      </c>
      <c r="AG1525" s="131">
        <f t="shared" si="258"/>
        <v>0</v>
      </c>
      <c r="AH1525" s="131">
        <f t="shared" si="259"/>
        <v>0</v>
      </c>
      <c r="AI1525" s="131">
        <f>Table5[[#This Row],[Column17]]-Table5[[#This Row],[Column20]]</f>
        <v>0</v>
      </c>
      <c r="AJ1525" s="131">
        <f t="shared" si="260"/>
        <v>0</v>
      </c>
      <c r="AK1525" s="131">
        <f t="shared" si="264"/>
        <v>0</v>
      </c>
      <c r="AL1525" s="131">
        <f t="shared" si="261"/>
        <v>0</v>
      </c>
      <c r="AM1525" s="131" t="str">
        <f t="shared" si="262"/>
        <v/>
      </c>
      <c r="AN1525" s="131" t="str">
        <f t="shared" ca="1" si="263"/>
        <v/>
      </c>
    </row>
    <row r="1526" spans="1:40" ht="20.25" customHeight="1" x14ac:dyDescent="0.3">
      <c r="A1526" s="127"/>
      <c r="B1526" s="164"/>
      <c r="C1526" s="139"/>
      <c r="D1526" s="140"/>
      <c r="E1526" s="139"/>
      <c r="F1526" s="139"/>
      <c r="G1526" s="140"/>
      <c r="H1526" s="139"/>
      <c r="I1526" s="129"/>
      <c r="L1526" s="128"/>
      <c r="M1526" s="128"/>
      <c r="N1526" s="128"/>
      <c r="O1526" s="128"/>
      <c r="P1526" s="128"/>
      <c r="Q1526" s="128"/>
      <c r="R1526" s="128"/>
      <c r="S1526" s="128"/>
      <c r="T1526" s="120">
        <f t="shared" si="254"/>
        <v>0</v>
      </c>
      <c r="U1526" s="131"/>
      <c r="V1526" s="131"/>
      <c r="W1526" s="131">
        <f>SUMIFS($F$3:F1526,$D$3:D1526,D1526,$C$3:C1526,"Buy")+SUMIFS($F$3:F1526,$D$3:D1526,D1526,$C$3:C1526,"Coin Deposit",$E$3:E1526,"&lt;&gt;")</f>
        <v>0</v>
      </c>
      <c r="X1526" s="131">
        <f t="shared" si="255"/>
        <v>0</v>
      </c>
      <c r="Y1526" s="131">
        <f>IF($D1526=Y$1,SUMIFS($H$3:$H1526,$G$3:$G1526,Y$1,$C$3:$C1526,"Sell"),0)</f>
        <v>0</v>
      </c>
      <c r="Z1526" s="131">
        <f t="shared" si="256"/>
        <v>0</v>
      </c>
      <c r="AA1526" s="131">
        <f>IF($D1526=AA$1,SUMIFS($H$3:$H1526,$G$3:$G1526,AA$1,$C$3:$C1526,"Sell"),0)</f>
        <v>0</v>
      </c>
      <c r="AB1526" s="131">
        <f t="shared" si="257"/>
        <v>0</v>
      </c>
      <c r="AC1526" s="131">
        <f>SUMIFS('Deductions and Deposits'!$H:$H,'Deductions and Deposits'!$G:$G,D1526,'Deductions and Deposits'!$F:$F,"&lt;="&amp;B1526)+SUMIFS($F$3:F1526,$D$3:D1526,D1526,$C$3:C1526,"Coin Deposit",$E$3:E1526,"")</f>
        <v>0</v>
      </c>
      <c r="AD1526" s="131">
        <f>SUMIFS('Deductions and Deposits'!$D:$D,'Deductions and Deposits'!$C:$C,D1526)+SUMIFS($F:$F,$D:$D,D1526,$C:$C,"Coin Deduction")</f>
        <v>0</v>
      </c>
      <c r="AE1526" s="131">
        <f>Table5[[#This Row],[Column4]]+Table5[[#This Row],[Column14]]+Table5[[#This Row],[Column19]]+Table5[[#This Row],[Column12]]</f>
        <v>0</v>
      </c>
      <c r="AF1526" s="131">
        <f>Table5[[#This Row],[Column5]]+Table5[[#This Row],[Column13]]+Table5[[#This Row],[Column21]]+Table5[[#This Row],[Column18]]</f>
        <v>0</v>
      </c>
      <c r="AG1526" s="131">
        <f t="shared" si="258"/>
        <v>0</v>
      </c>
      <c r="AH1526" s="131">
        <f t="shared" si="259"/>
        <v>0</v>
      </c>
      <c r="AI1526" s="131">
        <f>Table5[[#This Row],[Column17]]-Table5[[#This Row],[Column20]]</f>
        <v>0</v>
      </c>
      <c r="AJ1526" s="131">
        <f t="shared" si="260"/>
        <v>0</v>
      </c>
      <c r="AK1526" s="131">
        <f t="shared" si="264"/>
        <v>0</v>
      </c>
      <c r="AL1526" s="131">
        <f t="shared" si="261"/>
        <v>0</v>
      </c>
      <c r="AM1526" s="131" t="str">
        <f t="shared" si="262"/>
        <v/>
      </c>
      <c r="AN1526" s="131" t="str">
        <f t="shared" ca="1" si="263"/>
        <v/>
      </c>
    </row>
    <row r="1527" spans="1:40" ht="20.25" customHeight="1" x14ac:dyDescent="0.3">
      <c r="A1527" s="127"/>
      <c r="B1527" s="164"/>
      <c r="C1527" s="139"/>
      <c r="D1527" s="140"/>
      <c r="E1527" s="139"/>
      <c r="F1527" s="139"/>
      <c r="G1527" s="140"/>
      <c r="H1527" s="139"/>
      <c r="I1527" s="129"/>
      <c r="L1527" s="128"/>
      <c r="M1527" s="128"/>
      <c r="N1527" s="128"/>
      <c r="O1527" s="128"/>
      <c r="P1527" s="128"/>
      <c r="Q1527" s="128"/>
      <c r="R1527" s="128"/>
      <c r="S1527" s="128"/>
      <c r="T1527" s="120">
        <f t="shared" si="254"/>
        <v>0</v>
      </c>
      <c r="U1527" s="131"/>
      <c r="V1527" s="131"/>
      <c r="W1527" s="131">
        <f>SUMIFS($F$3:F1527,$D$3:D1527,D1527,$C$3:C1527,"Buy")+SUMIFS($F$3:F1527,$D$3:D1527,D1527,$C$3:C1527,"Coin Deposit",$E$3:E1527,"&lt;&gt;")</f>
        <v>0</v>
      </c>
      <c r="X1527" s="131">
        <f t="shared" si="255"/>
        <v>0</v>
      </c>
      <c r="Y1527" s="131">
        <f>IF($D1527=Y$1,SUMIFS($H$3:$H1527,$G$3:$G1527,Y$1,$C$3:$C1527,"Sell"),0)</f>
        <v>0</v>
      </c>
      <c r="Z1527" s="131">
        <f t="shared" si="256"/>
        <v>0</v>
      </c>
      <c r="AA1527" s="131">
        <f>IF($D1527=AA$1,SUMIFS($H$3:$H1527,$G$3:$G1527,AA$1,$C$3:$C1527,"Sell"),0)</f>
        <v>0</v>
      </c>
      <c r="AB1527" s="131">
        <f t="shared" si="257"/>
        <v>0</v>
      </c>
      <c r="AC1527" s="131">
        <f>SUMIFS('Deductions and Deposits'!$H:$H,'Deductions and Deposits'!$G:$G,D1527,'Deductions and Deposits'!$F:$F,"&lt;="&amp;B1527)+SUMIFS($F$3:F1527,$D$3:D1527,D1527,$C$3:C1527,"Coin Deposit",$E$3:E1527,"")</f>
        <v>0</v>
      </c>
      <c r="AD1527" s="131">
        <f>SUMIFS('Deductions and Deposits'!$D:$D,'Deductions and Deposits'!$C:$C,D1527)+SUMIFS($F:$F,$D:$D,D1527,$C:$C,"Coin Deduction")</f>
        <v>0</v>
      </c>
      <c r="AE1527" s="131">
        <f>Table5[[#This Row],[Column4]]+Table5[[#This Row],[Column14]]+Table5[[#This Row],[Column19]]+Table5[[#This Row],[Column12]]</f>
        <v>0</v>
      </c>
      <c r="AF1527" s="131">
        <f>Table5[[#This Row],[Column5]]+Table5[[#This Row],[Column13]]+Table5[[#This Row],[Column21]]+Table5[[#This Row],[Column18]]</f>
        <v>0</v>
      </c>
      <c r="AG1527" s="131">
        <f t="shared" si="258"/>
        <v>0</v>
      </c>
      <c r="AH1527" s="131">
        <f t="shared" si="259"/>
        <v>0</v>
      </c>
      <c r="AI1527" s="131">
        <f>Table5[[#This Row],[Column17]]-Table5[[#This Row],[Column20]]</f>
        <v>0</v>
      </c>
      <c r="AJ1527" s="131">
        <f t="shared" si="260"/>
        <v>0</v>
      </c>
      <c r="AK1527" s="131">
        <f t="shared" si="264"/>
        <v>0</v>
      </c>
      <c r="AL1527" s="131">
        <f t="shared" si="261"/>
        <v>0</v>
      </c>
      <c r="AM1527" s="131" t="str">
        <f t="shared" si="262"/>
        <v/>
      </c>
      <c r="AN1527" s="131" t="str">
        <f t="shared" ca="1" si="263"/>
        <v/>
      </c>
    </row>
    <row r="1528" spans="1:40" ht="20.25" customHeight="1" x14ac:dyDescent="0.3">
      <c r="A1528" s="127"/>
      <c r="B1528" s="164"/>
      <c r="C1528" s="139"/>
      <c r="D1528" s="140"/>
      <c r="E1528" s="139"/>
      <c r="F1528" s="139"/>
      <c r="G1528" s="140"/>
      <c r="H1528" s="139"/>
      <c r="I1528" s="129"/>
      <c r="L1528" s="128"/>
      <c r="M1528" s="128"/>
      <c r="N1528" s="128"/>
      <c r="O1528" s="128"/>
      <c r="P1528" s="128"/>
      <c r="Q1528" s="128"/>
      <c r="R1528" s="128"/>
      <c r="S1528" s="128"/>
      <c r="T1528" s="120">
        <f t="shared" si="254"/>
        <v>0</v>
      </c>
      <c r="U1528" s="131"/>
      <c r="V1528" s="131"/>
      <c r="W1528" s="131">
        <f>SUMIFS($F$3:F1528,$D$3:D1528,D1528,$C$3:C1528,"Buy")+SUMIFS($F$3:F1528,$D$3:D1528,D1528,$C$3:C1528,"Coin Deposit",$E$3:E1528,"&lt;&gt;")</f>
        <v>0</v>
      </c>
      <c r="X1528" s="131">
        <f t="shared" si="255"/>
        <v>0</v>
      </c>
      <c r="Y1528" s="131">
        <f>IF($D1528=Y$1,SUMIFS($H$3:$H1528,$G$3:$G1528,Y$1,$C$3:$C1528,"Sell"),0)</f>
        <v>0</v>
      </c>
      <c r="Z1528" s="131">
        <f t="shared" si="256"/>
        <v>0</v>
      </c>
      <c r="AA1528" s="131">
        <f>IF($D1528=AA$1,SUMIFS($H$3:$H1528,$G$3:$G1528,AA$1,$C$3:$C1528,"Sell"),0)</f>
        <v>0</v>
      </c>
      <c r="AB1528" s="131">
        <f t="shared" si="257"/>
        <v>0</v>
      </c>
      <c r="AC1528" s="131">
        <f>SUMIFS('Deductions and Deposits'!$H:$H,'Deductions and Deposits'!$G:$G,D1528,'Deductions and Deposits'!$F:$F,"&lt;="&amp;B1528)+SUMIFS($F$3:F1528,$D$3:D1528,D1528,$C$3:C1528,"Coin Deposit",$E$3:E1528,"")</f>
        <v>0</v>
      </c>
      <c r="AD1528" s="131">
        <f>SUMIFS('Deductions and Deposits'!$D:$D,'Deductions and Deposits'!$C:$C,D1528)+SUMIFS($F:$F,$D:$D,D1528,$C:$C,"Coin Deduction")</f>
        <v>0</v>
      </c>
      <c r="AE1528" s="131">
        <f>Table5[[#This Row],[Column4]]+Table5[[#This Row],[Column14]]+Table5[[#This Row],[Column19]]+Table5[[#This Row],[Column12]]</f>
        <v>0</v>
      </c>
      <c r="AF1528" s="131">
        <f>Table5[[#This Row],[Column5]]+Table5[[#This Row],[Column13]]+Table5[[#This Row],[Column21]]+Table5[[#This Row],[Column18]]</f>
        <v>0</v>
      </c>
      <c r="AG1528" s="131">
        <f t="shared" si="258"/>
        <v>0</v>
      </c>
      <c r="AH1528" s="131">
        <f t="shared" si="259"/>
        <v>0</v>
      </c>
      <c r="AI1528" s="131">
        <f>Table5[[#This Row],[Column17]]-Table5[[#This Row],[Column20]]</f>
        <v>0</v>
      </c>
      <c r="AJ1528" s="131">
        <f t="shared" si="260"/>
        <v>0</v>
      </c>
      <c r="AK1528" s="131">
        <f t="shared" si="264"/>
        <v>0</v>
      </c>
      <c r="AL1528" s="131">
        <f t="shared" si="261"/>
        <v>0</v>
      </c>
      <c r="AM1528" s="131" t="str">
        <f t="shared" si="262"/>
        <v/>
      </c>
      <c r="AN1528" s="131" t="str">
        <f t="shared" ca="1" si="263"/>
        <v/>
      </c>
    </row>
    <row r="1529" spans="1:40" ht="20.25" customHeight="1" x14ac:dyDescent="0.3">
      <c r="A1529" s="127"/>
      <c r="B1529" s="164"/>
      <c r="C1529" s="139"/>
      <c r="D1529" s="140"/>
      <c r="E1529" s="139"/>
      <c r="F1529" s="139"/>
      <c r="G1529" s="140"/>
      <c r="H1529" s="139"/>
      <c r="I1529" s="129"/>
      <c r="L1529" s="128"/>
      <c r="M1529" s="128"/>
      <c r="N1529" s="128"/>
      <c r="O1529" s="128"/>
      <c r="P1529" s="128"/>
      <c r="Q1529" s="128"/>
      <c r="R1529" s="128"/>
      <c r="S1529" s="128"/>
      <c r="T1529" s="120">
        <f t="shared" si="254"/>
        <v>0</v>
      </c>
      <c r="U1529" s="131"/>
      <c r="V1529" s="131"/>
      <c r="W1529" s="131">
        <f>SUMIFS($F$3:F1529,$D$3:D1529,D1529,$C$3:C1529,"Buy")+SUMIFS($F$3:F1529,$D$3:D1529,D1529,$C$3:C1529,"Coin Deposit",$E$3:E1529,"&lt;&gt;")</f>
        <v>0</v>
      </c>
      <c r="X1529" s="131">
        <f t="shared" si="255"/>
        <v>0</v>
      </c>
      <c r="Y1529" s="131">
        <f>IF($D1529=Y$1,SUMIFS($H$3:$H1529,$G$3:$G1529,Y$1,$C$3:$C1529,"Sell"),0)</f>
        <v>0</v>
      </c>
      <c r="Z1529" s="131">
        <f t="shared" si="256"/>
        <v>0</v>
      </c>
      <c r="AA1529" s="131">
        <f>IF($D1529=AA$1,SUMIFS($H$3:$H1529,$G$3:$G1529,AA$1,$C$3:$C1529,"Sell"),0)</f>
        <v>0</v>
      </c>
      <c r="AB1529" s="131">
        <f t="shared" si="257"/>
        <v>0</v>
      </c>
      <c r="AC1529" s="131">
        <f>SUMIFS('Deductions and Deposits'!$H:$H,'Deductions and Deposits'!$G:$G,D1529,'Deductions and Deposits'!$F:$F,"&lt;="&amp;B1529)+SUMIFS($F$3:F1529,$D$3:D1529,D1529,$C$3:C1529,"Coin Deposit",$E$3:E1529,"")</f>
        <v>0</v>
      </c>
      <c r="AD1529" s="131">
        <f>SUMIFS('Deductions and Deposits'!$D:$D,'Deductions and Deposits'!$C:$C,D1529)+SUMIFS($F:$F,$D:$D,D1529,$C:$C,"Coin Deduction")</f>
        <v>0</v>
      </c>
      <c r="AE1529" s="131">
        <f>Table5[[#This Row],[Column4]]+Table5[[#This Row],[Column14]]+Table5[[#This Row],[Column19]]+Table5[[#This Row],[Column12]]</f>
        <v>0</v>
      </c>
      <c r="AF1529" s="131">
        <f>Table5[[#This Row],[Column5]]+Table5[[#This Row],[Column13]]+Table5[[#This Row],[Column21]]+Table5[[#This Row],[Column18]]</f>
        <v>0</v>
      </c>
      <c r="AG1529" s="131">
        <f t="shared" si="258"/>
        <v>0</v>
      </c>
      <c r="AH1529" s="131">
        <f t="shared" si="259"/>
        <v>0</v>
      </c>
      <c r="AI1529" s="131">
        <f>Table5[[#This Row],[Column17]]-Table5[[#This Row],[Column20]]</f>
        <v>0</v>
      </c>
      <c r="AJ1529" s="131">
        <f t="shared" si="260"/>
        <v>0</v>
      </c>
      <c r="AK1529" s="131">
        <f t="shared" si="264"/>
        <v>0</v>
      </c>
      <c r="AL1529" s="131">
        <f t="shared" si="261"/>
        <v>0</v>
      </c>
      <c r="AM1529" s="131" t="str">
        <f t="shared" si="262"/>
        <v/>
      </c>
      <c r="AN1529" s="131" t="str">
        <f t="shared" ca="1" si="263"/>
        <v/>
      </c>
    </row>
    <row r="1530" spans="1:40" ht="20.25" customHeight="1" x14ac:dyDescent="0.3">
      <c r="A1530" s="127"/>
      <c r="B1530" s="164"/>
      <c r="C1530" s="139"/>
      <c r="D1530" s="140"/>
      <c r="E1530" s="139"/>
      <c r="F1530" s="139"/>
      <c r="G1530" s="140"/>
      <c r="H1530" s="139"/>
      <c r="I1530" s="129"/>
      <c r="L1530" s="128"/>
      <c r="M1530" s="128"/>
      <c r="N1530" s="128"/>
      <c r="O1530" s="128"/>
      <c r="P1530" s="128"/>
      <c r="Q1530" s="128"/>
      <c r="R1530" s="128"/>
      <c r="S1530" s="128"/>
      <c r="T1530" s="120">
        <f t="shared" si="254"/>
        <v>0</v>
      </c>
      <c r="U1530" s="131"/>
      <c r="V1530" s="131"/>
      <c r="W1530" s="131">
        <f>SUMIFS($F$3:F1530,$D$3:D1530,D1530,$C$3:C1530,"Buy")+SUMIFS($F$3:F1530,$D$3:D1530,D1530,$C$3:C1530,"Coin Deposit",$E$3:E1530,"&lt;&gt;")</f>
        <v>0</v>
      </c>
      <c r="X1530" s="131">
        <f t="shared" si="255"/>
        <v>0</v>
      </c>
      <c r="Y1530" s="131">
        <f>IF($D1530=Y$1,SUMIFS($H$3:$H1530,$G$3:$G1530,Y$1,$C$3:$C1530,"Sell"),0)</f>
        <v>0</v>
      </c>
      <c r="Z1530" s="131">
        <f t="shared" si="256"/>
        <v>0</v>
      </c>
      <c r="AA1530" s="131">
        <f>IF($D1530=AA$1,SUMIFS($H$3:$H1530,$G$3:$G1530,AA$1,$C$3:$C1530,"Sell"),0)</f>
        <v>0</v>
      </c>
      <c r="AB1530" s="131">
        <f t="shared" si="257"/>
        <v>0</v>
      </c>
      <c r="AC1530" s="131">
        <f>SUMIFS('Deductions and Deposits'!$H:$H,'Deductions and Deposits'!$G:$G,D1530,'Deductions and Deposits'!$F:$F,"&lt;="&amp;B1530)+SUMIFS($F$3:F1530,$D$3:D1530,D1530,$C$3:C1530,"Coin Deposit",$E$3:E1530,"")</f>
        <v>0</v>
      </c>
      <c r="AD1530" s="131">
        <f>SUMIFS('Deductions and Deposits'!$D:$D,'Deductions and Deposits'!$C:$C,D1530)+SUMIFS($F:$F,$D:$D,D1530,$C:$C,"Coin Deduction")</f>
        <v>0</v>
      </c>
      <c r="AE1530" s="131">
        <f>Table5[[#This Row],[Column4]]+Table5[[#This Row],[Column14]]+Table5[[#This Row],[Column19]]+Table5[[#This Row],[Column12]]</f>
        <v>0</v>
      </c>
      <c r="AF1530" s="131">
        <f>Table5[[#This Row],[Column5]]+Table5[[#This Row],[Column13]]+Table5[[#This Row],[Column21]]+Table5[[#This Row],[Column18]]</f>
        <v>0</v>
      </c>
      <c r="AG1530" s="131">
        <f t="shared" si="258"/>
        <v>0</v>
      </c>
      <c r="AH1530" s="131">
        <f t="shared" si="259"/>
        <v>0</v>
      </c>
      <c r="AI1530" s="131">
        <f>Table5[[#This Row],[Column17]]-Table5[[#This Row],[Column20]]</f>
        <v>0</v>
      </c>
      <c r="AJ1530" s="131">
        <f t="shared" si="260"/>
        <v>0</v>
      </c>
      <c r="AK1530" s="131">
        <f t="shared" si="264"/>
        <v>0</v>
      </c>
      <c r="AL1530" s="131">
        <f t="shared" si="261"/>
        <v>0</v>
      </c>
      <c r="AM1530" s="131" t="str">
        <f t="shared" si="262"/>
        <v/>
      </c>
      <c r="AN1530" s="131" t="str">
        <f t="shared" ca="1" si="263"/>
        <v/>
      </c>
    </row>
    <row r="1531" spans="1:40" ht="20.25" customHeight="1" x14ac:dyDescent="0.3">
      <c r="A1531" s="127"/>
      <c r="B1531" s="164"/>
      <c r="C1531" s="139"/>
      <c r="D1531" s="140"/>
      <c r="E1531" s="139"/>
      <c r="F1531" s="139"/>
      <c r="G1531" s="140"/>
      <c r="H1531" s="139"/>
      <c r="I1531" s="129"/>
      <c r="L1531" s="128"/>
      <c r="M1531" s="128"/>
      <c r="N1531" s="128"/>
      <c r="O1531" s="128"/>
      <c r="P1531" s="128"/>
      <c r="Q1531" s="128"/>
      <c r="R1531" s="128"/>
      <c r="S1531" s="128"/>
      <c r="T1531" s="120">
        <f t="shared" si="254"/>
        <v>0</v>
      </c>
      <c r="U1531" s="131"/>
      <c r="V1531" s="131"/>
      <c r="W1531" s="131">
        <f>SUMIFS($F$3:F1531,$D$3:D1531,D1531,$C$3:C1531,"Buy")+SUMIFS($F$3:F1531,$D$3:D1531,D1531,$C$3:C1531,"Coin Deposit",$E$3:E1531,"&lt;&gt;")</f>
        <v>0</v>
      </c>
      <c r="X1531" s="131">
        <f t="shared" si="255"/>
        <v>0</v>
      </c>
      <c r="Y1531" s="131">
        <f>IF($D1531=Y$1,SUMIFS($H$3:$H1531,$G$3:$G1531,Y$1,$C$3:$C1531,"Sell"),0)</f>
        <v>0</v>
      </c>
      <c r="Z1531" s="131">
        <f t="shared" si="256"/>
        <v>0</v>
      </c>
      <c r="AA1531" s="131">
        <f>IF($D1531=AA$1,SUMIFS($H$3:$H1531,$G$3:$G1531,AA$1,$C$3:$C1531,"Sell"),0)</f>
        <v>0</v>
      </c>
      <c r="AB1531" s="131">
        <f t="shared" si="257"/>
        <v>0</v>
      </c>
      <c r="AC1531" s="131">
        <f>SUMIFS('Deductions and Deposits'!$H:$H,'Deductions and Deposits'!$G:$G,D1531,'Deductions and Deposits'!$F:$F,"&lt;="&amp;B1531)+SUMIFS($F$3:F1531,$D$3:D1531,D1531,$C$3:C1531,"Coin Deposit",$E$3:E1531,"")</f>
        <v>0</v>
      </c>
      <c r="AD1531" s="131">
        <f>SUMIFS('Deductions and Deposits'!$D:$D,'Deductions and Deposits'!$C:$C,D1531)+SUMIFS($F:$F,$D:$D,D1531,$C:$C,"Coin Deduction")</f>
        <v>0</v>
      </c>
      <c r="AE1531" s="131">
        <f>Table5[[#This Row],[Column4]]+Table5[[#This Row],[Column14]]+Table5[[#This Row],[Column19]]+Table5[[#This Row],[Column12]]</f>
        <v>0</v>
      </c>
      <c r="AF1531" s="131">
        <f>Table5[[#This Row],[Column5]]+Table5[[#This Row],[Column13]]+Table5[[#This Row],[Column21]]+Table5[[#This Row],[Column18]]</f>
        <v>0</v>
      </c>
      <c r="AG1531" s="131">
        <f t="shared" si="258"/>
        <v>0</v>
      </c>
      <c r="AH1531" s="131">
        <f t="shared" si="259"/>
        <v>0</v>
      </c>
      <c r="AI1531" s="131">
        <f>Table5[[#This Row],[Column17]]-Table5[[#This Row],[Column20]]</f>
        <v>0</v>
      </c>
      <c r="AJ1531" s="131">
        <f t="shared" si="260"/>
        <v>0</v>
      </c>
      <c r="AK1531" s="131">
        <f t="shared" si="264"/>
        <v>0</v>
      </c>
      <c r="AL1531" s="131">
        <f t="shared" si="261"/>
        <v>0</v>
      </c>
      <c r="AM1531" s="131" t="str">
        <f t="shared" si="262"/>
        <v/>
      </c>
      <c r="AN1531" s="131" t="str">
        <f t="shared" ca="1" si="263"/>
        <v/>
      </c>
    </row>
    <row r="1532" spans="1:40" ht="20.25" customHeight="1" x14ac:dyDescent="0.3">
      <c r="A1532" s="127"/>
      <c r="B1532" s="164"/>
      <c r="C1532" s="139"/>
      <c r="D1532" s="140"/>
      <c r="E1532" s="139"/>
      <c r="F1532" s="139"/>
      <c r="G1532" s="140"/>
      <c r="H1532" s="139"/>
      <c r="I1532" s="129"/>
      <c r="L1532" s="128"/>
      <c r="M1532" s="128"/>
      <c r="N1532" s="128"/>
      <c r="O1532" s="128"/>
      <c r="P1532" s="128"/>
      <c r="Q1532" s="128"/>
      <c r="R1532" s="128"/>
      <c r="S1532" s="128"/>
      <c r="T1532" s="120">
        <f t="shared" si="254"/>
        <v>0</v>
      </c>
      <c r="U1532" s="131"/>
      <c r="V1532" s="131"/>
      <c r="W1532" s="131">
        <f>SUMIFS($F$3:F1532,$D$3:D1532,D1532,$C$3:C1532,"Buy")+SUMIFS($F$3:F1532,$D$3:D1532,D1532,$C$3:C1532,"Coin Deposit",$E$3:E1532,"&lt;&gt;")</f>
        <v>0</v>
      </c>
      <c r="X1532" s="131">
        <f t="shared" si="255"/>
        <v>0</v>
      </c>
      <c r="Y1532" s="131">
        <f>IF($D1532=Y$1,SUMIFS($H$3:$H1532,$G$3:$G1532,Y$1,$C$3:$C1532,"Sell"),0)</f>
        <v>0</v>
      </c>
      <c r="Z1532" s="131">
        <f t="shared" si="256"/>
        <v>0</v>
      </c>
      <c r="AA1532" s="131">
        <f>IF($D1532=AA$1,SUMIFS($H$3:$H1532,$G$3:$G1532,AA$1,$C$3:$C1532,"Sell"),0)</f>
        <v>0</v>
      </c>
      <c r="AB1532" s="131">
        <f t="shared" si="257"/>
        <v>0</v>
      </c>
      <c r="AC1532" s="131">
        <f>SUMIFS('Deductions and Deposits'!$H:$H,'Deductions and Deposits'!$G:$G,D1532,'Deductions and Deposits'!$F:$F,"&lt;="&amp;B1532)+SUMIFS($F$3:F1532,$D$3:D1532,D1532,$C$3:C1532,"Coin Deposit",$E$3:E1532,"")</f>
        <v>0</v>
      </c>
      <c r="AD1532" s="131">
        <f>SUMIFS('Deductions and Deposits'!$D:$D,'Deductions and Deposits'!$C:$C,D1532)+SUMIFS($F:$F,$D:$D,D1532,$C:$C,"Coin Deduction")</f>
        <v>0</v>
      </c>
      <c r="AE1532" s="131">
        <f>Table5[[#This Row],[Column4]]+Table5[[#This Row],[Column14]]+Table5[[#This Row],[Column19]]+Table5[[#This Row],[Column12]]</f>
        <v>0</v>
      </c>
      <c r="AF1532" s="131">
        <f>Table5[[#This Row],[Column5]]+Table5[[#This Row],[Column13]]+Table5[[#This Row],[Column21]]+Table5[[#This Row],[Column18]]</f>
        <v>0</v>
      </c>
      <c r="AG1532" s="131">
        <f t="shared" si="258"/>
        <v>0</v>
      </c>
      <c r="AH1532" s="131">
        <f t="shared" si="259"/>
        <v>0</v>
      </c>
      <c r="AI1532" s="131">
        <f>Table5[[#This Row],[Column17]]-Table5[[#This Row],[Column20]]</f>
        <v>0</v>
      </c>
      <c r="AJ1532" s="131">
        <f t="shared" si="260"/>
        <v>0</v>
      </c>
      <c r="AK1532" s="131">
        <f t="shared" si="264"/>
        <v>0</v>
      </c>
      <c r="AL1532" s="131">
        <f t="shared" si="261"/>
        <v>0</v>
      </c>
      <c r="AM1532" s="131" t="str">
        <f t="shared" si="262"/>
        <v/>
      </c>
      <c r="AN1532" s="131" t="str">
        <f t="shared" ca="1" si="263"/>
        <v/>
      </c>
    </row>
    <row r="1533" spans="1:40" ht="20.25" customHeight="1" x14ac:dyDescent="0.3">
      <c r="A1533" s="127"/>
      <c r="B1533" s="164"/>
      <c r="C1533" s="139"/>
      <c r="D1533" s="140"/>
      <c r="E1533" s="139"/>
      <c r="F1533" s="139"/>
      <c r="G1533" s="140"/>
      <c r="H1533" s="139"/>
      <c r="I1533" s="129"/>
      <c r="L1533" s="128"/>
      <c r="M1533" s="128"/>
      <c r="N1533" s="128"/>
      <c r="O1533" s="128"/>
      <c r="P1533" s="128"/>
      <c r="Q1533" s="128"/>
      <c r="R1533" s="128"/>
      <c r="S1533" s="128"/>
      <c r="T1533" s="120">
        <f t="shared" si="254"/>
        <v>0</v>
      </c>
      <c r="U1533" s="131"/>
      <c r="V1533" s="131"/>
      <c r="W1533" s="131">
        <f>SUMIFS($F$3:F1533,$D$3:D1533,D1533,$C$3:C1533,"Buy")+SUMIFS($F$3:F1533,$D$3:D1533,D1533,$C$3:C1533,"Coin Deposit",$E$3:E1533,"&lt;&gt;")</f>
        <v>0</v>
      </c>
      <c r="X1533" s="131">
        <f t="shared" si="255"/>
        <v>0</v>
      </c>
      <c r="Y1533" s="131">
        <f>IF($D1533=Y$1,SUMIFS($H$3:$H1533,$G$3:$G1533,Y$1,$C$3:$C1533,"Sell"),0)</f>
        <v>0</v>
      </c>
      <c r="Z1533" s="131">
        <f t="shared" si="256"/>
        <v>0</v>
      </c>
      <c r="AA1533" s="131">
        <f>IF($D1533=AA$1,SUMIFS($H$3:$H1533,$G$3:$G1533,AA$1,$C$3:$C1533,"Sell"),0)</f>
        <v>0</v>
      </c>
      <c r="AB1533" s="131">
        <f t="shared" si="257"/>
        <v>0</v>
      </c>
      <c r="AC1533" s="131">
        <f>SUMIFS('Deductions and Deposits'!$H:$H,'Deductions and Deposits'!$G:$G,D1533,'Deductions and Deposits'!$F:$F,"&lt;="&amp;B1533)+SUMIFS($F$3:F1533,$D$3:D1533,D1533,$C$3:C1533,"Coin Deposit",$E$3:E1533,"")</f>
        <v>0</v>
      </c>
      <c r="AD1533" s="131">
        <f>SUMIFS('Deductions and Deposits'!$D:$D,'Deductions and Deposits'!$C:$C,D1533)+SUMIFS($F:$F,$D:$D,D1533,$C:$C,"Coin Deduction")</f>
        <v>0</v>
      </c>
      <c r="AE1533" s="131">
        <f>Table5[[#This Row],[Column4]]+Table5[[#This Row],[Column14]]+Table5[[#This Row],[Column19]]+Table5[[#This Row],[Column12]]</f>
        <v>0</v>
      </c>
      <c r="AF1533" s="131">
        <f>Table5[[#This Row],[Column5]]+Table5[[#This Row],[Column13]]+Table5[[#This Row],[Column21]]+Table5[[#This Row],[Column18]]</f>
        <v>0</v>
      </c>
      <c r="AG1533" s="131">
        <f t="shared" si="258"/>
        <v>0</v>
      </c>
      <c r="AH1533" s="131">
        <f t="shared" si="259"/>
        <v>0</v>
      </c>
      <c r="AI1533" s="131">
        <f>Table5[[#This Row],[Column17]]-Table5[[#This Row],[Column20]]</f>
        <v>0</v>
      </c>
      <c r="AJ1533" s="131">
        <f t="shared" si="260"/>
        <v>0</v>
      </c>
      <c r="AK1533" s="131">
        <f t="shared" si="264"/>
        <v>0</v>
      </c>
      <c r="AL1533" s="131">
        <f t="shared" si="261"/>
        <v>0</v>
      </c>
      <c r="AM1533" s="131" t="str">
        <f t="shared" si="262"/>
        <v/>
      </c>
      <c r="AN1533" s="131" t="str">
        <f t="shared" ca="1" si="263"/>
        <v/>
      </c>
    </row>
    <row r="1534" spans="1:40" ht="20.25" customHeight="1" x14ac:dyDescent="0.3">
      <c r="A1534" s="127"/>
      <c r="B1534" s="164"/>
      <c r="C1534" s="139"/>
      <c r="D1534" s="140"/>
      <c r="E1534" s="139"/>
      <c r="F1534" s="139"/>
      <c r="G1534" s="140"/>
      <c r="H1534" s="139"/>
      <c r="I1534" s="129"/>
      <c r="L1534" s="128"/>
      <c r="M1534" s="128"/>
      <c r="N1534" s="128"/>
      <c r="O1534" s="128"/>
      <c r="P1534" s="128"/>
      <c r="Q1534" s="128"/>
      <c r="R1534" s="128"/>
      <c r="S1534" s="128"/>
      <c r="T1534" s="120">
        <f t="shared" si="254"/>
        <v>0</v>
      </c>
      <c r="U1534" s="131"/>
      <c r="V1534" s="131"/>
      <c r="W1534" s="131">
        <f>SUMIFS($F$3:F1534,$D$3:D1534,D1534,$C$3:C1534,"Buy")+SUMIFS($F$3:F1534,$D$3:D1534,D1534,$C$3:C1534,"Coin Deposit",$E$3:E1534,"&lt;&gt;")</f>
        <v>0</v>
      </c>
      <c r="X1534" s="131">
        <f t="shared" si="255"/>
        <v>0</v>
      </c>
      <c r="Y1534" s="131">
        <f>IF($D1534=Y$1,SUMIFS($H$3:$H1534,$G$3:$G1534,Y$1,$C$3:$C1534,"Sell"),0)</f>
        <v>0</v>
      </c>
      <c r="Z1534" s="131">
        <f t="shared" si="256"/>
        <v>0</v>
      </c>
      <c r="AA1534" s="131">
        <f>IF($D1534=AA$1,SUMIFS($H$3:$H1534,$G$3:$G1534,AA$1,$C$3:$C1534,"Sell"),0)</f>
        <v>0</v>
      </c>
      <c r="AB1534" s="131">
        <f t="shared" si="257"/>
        <v>0</v>
      </c>
      <c r="AC1534" s="131">
        <f>SUMIFS('Deductions and Deposits'!$H:$H,'Deductions and Deposits'!$G:$G,D1534,'Deductions and Deposits'!$F:$F,"&lt;="&amp;B1534)+SUMIFS($F$3:F1534,$D$3:D1534,D1534,$C$3:C1534,"Coin Deposit",$E$3:E1534,"")</f>
        <v>0</v>
      </c>
      <c r="AD1534" s="131">
        <f>SUMIFS('Deductions and Deposits'!$D:$D,'Deductions and Deposits'!$C:$C,D1534)+SUMIFS($F:$F,$D:$D,D1534,$C:$C,"Coin Deduction")</f>
        <v>0</v>
      </c>
      <c r="AE1534" s="131">
        <f>Table5[[#This Row],[Column4]]+Table5[[#This Row],[Column14]]+Table5[[#This Row],[Column19]]+Table5[[#This Row],[Column12]]</f>
        <v>0</v>
      </c>
      <c r="AF1534" s="131">
        <f>Table5[[#This Row],[Column5]]+Table5[[#This Row],[Column13]]+Table5[[#This Row],[Column21]]+Table5[[#This Row],[Column18]]</f>
        <v>0</v>
      </c>
      <c r="AG1534" s="131">
        <f t="shared" si="258"/>
        <v>0</v>
      </c>
      <c r="AH1534" s="131">
        <f t="shared" si="259"/>
        <v>0</v>
      </c>
      <c r="AI1534" s="131">
        <f>Table5[[#This Row],[Column17]]-Table5[[#This Row],[Column20]]</f>
        <v>0</v>
      </c>
      <c r="AJ1534" s="131">
        <f t="shared" si="260"/>
        <v>0</v>
      </c>
      <c r="AK1534" s="131">
        <f t="shared" si="264"/>
        <v>0</v>
      </c>
      <c r="AL1534" s="131">
        <f t="shared" si="261"/>
        <v>0</v>
      </c>
      <c r="AM1534" s="131" t="str">
        <f t="shared" si="262"/>
        <v/>
      </c>
      <c r="AN1534" s="131" t="str">
        <f t="shared" ca="1" si="263"/>
        <v/>
      </c>
    </row>
    <row r="1535" spans="1:40" ht="20.25" customHeight="1" x14ac:dyDescent="0.3">
      <c r="A1535" s="127"/>
      <c r="B1535" s="164"/>
      <c r="C1535" s="139"/>
      <c r="D1535" s="140"/>
      <c r="E1535" s="139"/>
      <c r="F1535" s="139"/>
      <c r="G1535" s="140"/>
      <c r="H1535" s="139"/>
      <c r="I1535" s="129"/>
      <c r="L1535" s="128"/>
      <c r="M1535" s="128"/>
      <c r="N1535" s="128"/>
      <c r="O1535" s="128"/>
      <c r="P1535" s="128"/>
      <c r="Q1535" s="128"/>
      <c r="R1535" s="128"/>
      <c r="S1535" s="128"/>
      <c r="T1535" s="120">
        <f t="shared" si="254"/>
        <v>0</v>
      </c>
      <c r="U1535" s="131"/>
      <c r="V1535" s="131"/>
      <c r="W1535" s="131">
        <f>SUMIFS($F$3:F1535,$D$3:D1535,D1535,$C$3:C1535,"Buy")+SUMIFS($F$3:F1535,$D$3:D1535,D1535,$C$3:C1535,"Coin Deposit",$E$3:E1535,"&lt;&gt;")</f>
        <v>0</v>
      </c>
      <c r="X1535" s="131">
        <f t="shared" si="255"/>
        <v>0</v>
      </c>
      <c r="Y1535" s="131">
        <f>IF($D1535=Y$1,SUMIFS($H$3:$H1535,$G$3:$G1535,Y$1,$C$3:$C1535,"Sell"),0)</f>
        <v>0</v>
      </c>
      <c r="Z1535" s="131">
        <f t="shared" si="256"/>
        <v>0</v>
      </c>
      <c r="AA1535" s="131">
        <f>IF($D1535=AA$1,SUMIFS($H$3:$H1535,$G$3:$G1535,AA$1,$C$3:$C1535,"Sell"),0)</f>
        <v>0</v>
      </c>
      <c r="AB1535" s="131">
        <f t="shared" si="257"/>
        <v>0</v>
      </c>
      <c r="AC1535" s="131">
        <f>SUMIFS('Deductions and Deposits'!$H:$H,'Deductions and Deposits'!$G:$G,D1535,'Deductions and Deposits'!$F:$F,"&lt;="&amp;B1535)+SUMIFS($F$3:F1535,$D$3:D1535,D1535,$C$3:C1535,"Coin Deposit",$E$3:E1535,"")</f>
        <v>0</v>
      </c>
      <c r="AD1535" s="131">
        <f>SUMIFS('Deductions and Deposits'!$D:$D,'Deductions and Deposits'!$C:$C,D1535)+SUMIFS($F:$F,$D:$D,D1535,$C:$C,"Coin Deduction")</f>
        <v>0</v>
      </c>
      <c r="AE1535" s="131">
        <f>Table5[[#This Row],[Column4]]+Table5[[#This Row],[Column14]]+Table5[[#This Row],[Column19]]+Table5[[#This Row],[Column12]]</f>
        <v>0</v>
      </c>
      <c r="AF1535" s="131">
        <f>Table5[[#This Row],[Column5]]+Table5[[#This Row],[Column13]]+Table5[[#This Row],[Column21]]+Table5[[#This Row],[Column18]]</f>
        <v>0</v>
      </c>
      <c r="AG1535" s="131">
        <f t="shared" si="258"/>
        <v>0</v>
      </c>
      <c r="AH1535" s="131">
        <f t="shared" si="259"/>
        <v>0</v>
      </c>
      <c r="AI1535" s="131">
        <f>Table5[[#This Row],[Column17]]-Table5[[#This Row],[Column20]]</f>
        <v>0</v>
      </c>
      <c r="AJ1535" s="131">
        <f t="shared" si="260"/>
        <v>0</v>
      </c>
      <c r="AK1535" s="131">
        <f t="shared" si="264"/>
        <v>0</v>
      </c>
      <c r="AL1535" s="131">
        <f t="shared" si="261"/>
        <v>0</v>
      </c>
      <c r="AM1535" s="131" t="str">
        <f t="shared" si="262"/>
        <v/>
      </c>
      <c r="AN1535" s="131" t="str">
        <f t="shared" ca="1" si="263"/>
        <v/>
      </c>
    </row>
    <row r="1536" spans="1:40" ht="20.25" customHeight="1" x14ac:dyDescent="0.3">
      <c r="A1536" s="127"/>
      <c r="B1536" s="164"/>
      <c r="C1536" s="139"/>
      <c r="D1536" s="140"/>
      <c r="E1536" s="139"/>
      <c r="F1536" s="139"/>
      <c r="G1536" s="140"/>
      <c r="H1536" s="139"/>
      <c r="I1536" s="129"/>
      <c r="L1536" s="128"/>
      <c r="M1536" s="128"/>
      <c r="N1536" s="128"/>
      <c r="O1536" s="128"/>
      <c r="P1536" s="128"/>
      <c r="Q1536" s="128"/>
      <c r="R1536" s="128"/>
      <c r="S1536" s="128"/>
      <c r="T1536" s="120">
        <f t="shared" si="254"/>
        <v>0</v>
      </c>
      <c r="U1536" s="131"/>
      <c r="V1536" s="131"/>
      <c r="W1536" s="131">
        <f>SUMIFS($F$3:F1536,$D$3:D1536,D1536,$C$3:C1536,"Buy")+SUMIFS($F$3:F1536,$D$3:D1536,D1536,$C$3:C1536,"Coin Deposit",$E$3:E1536,"&lt;&gt;")</f>
        <v>0</v>
      </c>
      <c r="X1536" s="131">
        <f t="shared" si="255"/>
        <v>0</v>
      </c>
      <c r="Y1536" s="131">
        <f>IF($D1536=Y$1,SUMIFS($H$3:$H1536,$G$3:$G1536,Y$1,$C$3:$C1536,"Sell"),0)</f>
        <v>0</v>
      </c>
      <c r="Z1536" s="131">
        <f t="shared" si="256"/>
        <v>0</v>
      </c>
      <c r="AA1536" s="131">
        <f>IF($D1536=AA$1,SUMIFS($H$3:$H1536,$G$3:$G1536,AA$1,$C$3:$C1536,"Sell"),0)</f>
        <v>0</v>
      </c>
      <c r="AB1536" s="131">
        <f t="shared" si="257"/>
        <v>0</v>
      </c>
      <c r="AC1536" s="131">
        <f>SUMIFS('Deductions and Deposits'!$H:$H,'Deductions and Deposits'!$G:$G,D1536,'Deductions and Deposits'!$F:$F,"&lt;="&amp;B1536)+SUMIFS($F$3:F1536,$D$3:D1536,D1536,$C$3:C1536,"Coin Deposit",$E$3:E1536,"")</f>
        <v>0</v>
      </c>
      <c r="AD1536" s="131">
        <f>SUMIFS('Deductions and Deposits'!$D:$D,'Deductions and Deposits'!$C:$C,D1536)+SUMIFS($F:$F,$D:$D,D1536,$C:$C,"Coin Deduction")</f>
        <v>0</v>
      </c>
      <c r="AE1536" s="131">
        <f>Table5[[#This Row],[Column4]]+Table5[[#This Row],[Column14]]+Table5[[#This Row],[Column19]]+Table5[[#This Row],[Column12]]</f>
        <v>0</v>
      </c>
      <c r="AF1536" s="131">
        <f>Table5[[#This Row],[Column5]]+Table5[[#This Row],[Column13]]+Table5[[#This Row],[Column21]]+Table5[[#This Row],[Column18]]</f>
        <v>0</v>
      </c>
      <c r="AG1536" s="131">
        <f t="shared" si="258"/>
        <v>0</v>
      </c>
      <c r="AH1536" s="131">
        <f t="shared" si="259"/>
        <v>0</v>
      </c>
      <c r="AI1536" s="131">
        <f>Table5[[#This Row],[Column17]]-Table5[[#This Row],[Column20]]</f>
        <v>0</v>
      </c>
      <c r="AJ1536" s="131">
        <f t="shared" si="260"/>
        <v>0</v>
      </c>
      <c r="AK1536" s="131">
        <f t="shared" si="264"/>
        <v>0</v>
      </c>
      <c r="AL1536" s="131">
        <f t="shared" si="261"/>
        <v>0</v>
      </c>
      <c r="AM1536" s="131" t="str">
        <f t="shared" si="262"/>
        <v/>
      </c>
      <c r="AN1536" s="131" t="str">
        <f t="shared" ca="1" si="263"/>
        <v/>
      </c>
    </row>
    <row r="1537" spans="1:40" ht="20.25" customHeight="1" x14ac:dyDescent="0.3">
      <c r="A1537" s="127"/>
      <c r="B1537" s="164"/>
      <c r="C1537" s="139"/>
      <c r="D1537" s="140"/>
      <c r="E1537" s="139"/>
      <c r="F1537" s="139"/>
      <c r="G1537" s="140"/>
      <c r="H1537" s="139"/>
      <c r="I1537" s="129"/>
      <c r="L1537" s="128"/>
      <c r="M1537" s="128"/>
      <c r="N1537" s="128"/>
      <c r="O1537" s="128"/>
      <c r="P1537" s="128"/>
      <c r="Q1537" s="128"/>
      <c r="R1537" s="128"/>
      <c r="S1537" s="128"/>
      <c r="T1537" s="120">
        <f t="shared" si="254"/>
        <v>0</v>
      </c>
      <c r="U1537" s="131"/>
      <c r="V1537" s="131"/>
      <c r="W1537" s="131">
        <f>SUMIFS($F$3:F1537,$D$3:D1537,D1537,$C$3:C1537,"Buy")+SUMIFS($F$3:F1537,$D$3:D1537,D1537,$C$3:C1537,"Coin Deposit",$E$3:E1537,"&lt;&gt;")</f>
        <v>0</v>
      </c>
      <c r="X1537" s="131">
        <f t="shared" si="255"/>
        <v>0</v>
      </c>
      <c r="Y1537" s="131">
        <f>IF($D1537=Y$1,SUMIFS($H$3:$H1537,$G$3:$G1537,Y$1,$C$3:$C1537,"Sell"),0)</f>
        <v>0</v>
      </c>
      <c r="Z1537" s="131">
        <f t="shared" si="256"/>
        <v>0</v>
      </c>
      <c r="AA1537" s="131">
        <f>IF($D1537=AA$1,SUMIFS($H$3:$H1537,$G$3:$G1537,AA$1,$C$3:$C1537,"Sell"),0)</f>
        <v>0</v>
      </c>
      <c r="AB1537" s="131">
        <f t="shared" si="257"/>
        <v>0</v>
      </c>
      <c r="AC1537" s="131">
        <f>SUMIFS('Deductions and Deposits'!$H:$H,'Deductions and Deposits'!$G:$G,D1537,'Deductions and Deposits'!$F:$F,"&lt;="&amp;B1537)+SUMIFS($F$3:F1537,$D$3:D1537,D1537,$C$3:C1537,"Coin Deposit",$E$3:E1537,"")</f>
        <v>0</v>
      </c>
      <c r="AD1537" s="131">
        <f>SUMIFS('Deductions and Deposits'!$D:$D,'Deductions and Deposits'!$C:$C,D1537)+SUMIFS($F:$F,$D:$D,D1537,$C:$C,"Coin Deduction")</f>
        <v>0</v>
      </c>
      <c r="AE1537" s="131">
        <f>Table5[[#This Row],[Column4]]+Table5[[#This Row],[Column14]]+Table5[[#This Row],[Column19]]+Table5[[#This Row],[Column12]]</f>
        <v>0</v>
      </c>
      <c r="AF1537" s="131">
        <f>Table5[[#This Row],[Column5]]+Table5[[#This Row],[Column13]]+Table5[[#This Row],[Column21]]+Table5[[#This Row],[Column18]]</f>
        <v>0</v>
      </c>
      <c r="AG1537" s="131">
        <f t="shared" si="258"/>
        <v>0</v>
      </c>
      <c r="AH1537" s="131">
        <f t="shared" si="259"/>
        <v>0</v>
      </c>
      <c r="AI1537" s="131">
        <f>Table5[[#This Row],[Column17]]-Table5[[#This Row],[Column20]]</f>
        <v>0</v>
      </c>
      <c r="AJ1537" s="131">
        <f t="shared" si="260"/>
        <v>0</v>
      </c>
      <c r="AK1537" s="131">
        <f t="shared" si="264"/>
        <v>0</v>
      </c>
      <c r="AL1537" s="131">
        <f t="shared" si="261"/>
        <v>0</v>
      </c>
      <c r="AM1537" s="131" t="str">
        <f t="shared" si="262"/>
        <v/>
      </c>
      <c r="AN1537" s="131" t="str">
        <f t="shared" ca="1" si="263"/>
        <v/>
      </c>
    </row>
    <row r="1538" spans="1:40" ht="20.25" customHeight="1" x14ac:dyDescent="0.3">
      <c r="A1538" s="127"/>
      <c r="B1538" s="164"/>
      <c r="C1538" s="139"/>
      <c r="D1538" s="140"/>
      <c r="E1538" s="139"/>
      <c r="F1538" s="139"/>
      <c r="G1538" s="140"/>
      <c r="H1538" s="139"/>
      <c r="I1538" s="129"/>
      <c r="L1538" s="128"/>
      <c r="M1538" s="128"/>
      <c r="N1538" s="128"/>
      <c r="O1538" s="128"/>
      <c r="P1538" s="128"/>
      <c r="Q1538" s="128"/>
      <c r="R1538" s="128"/>
      <c r="S1538" s="128"/>
      <c r="T1538" s="120">
        <f t="shared" si="254"/>
        <v>0</v>
      </c>
      <c r="U1538" s="131"/>
      <c r="V1538" s="131"/>
      <c r="W1538" s="131">
        <f>SUMIFS($F$3:F1538,$D$3:D1538,D1538,$C$3:C1538,"Buy")+SUMIFS($F$3:F1538,$D$3:D1538,D1538,$C$3:C1538,"Coin Deposit",$E$3:E1538,"&lt;&gt;")</f>
        <v>0</v>
      </c>
      <c r="X1538" s="131">
        <f t="shared" si="255"/>
        <v>0</v>
      </c>
      <c r="Y1538" s="131">
        <f>IF($D1538=Y$1,SUMIFS($H$3:$H1538,$G$3:$G1538,Y$1,$C$3:$C1538,"Sell"),0)</f>
        <v>0</v>
      </c>
      <c r="Z1538" s="131">
        <f t="shared" si="256"/>
        <v>0</v>
      </c>
      <c r="AA1538" s="131">
        <f>IF($D1538=AA$1,SUMIFS($H$3:$H1538,$G$3:$G1538,AA$1,$C$3:$C1538,"Sell"),0)</f>
        <v>0</v>
      </c>
      <c r="AB1538" s="131">
        <f t="shared" si="257"/>
        <v>0</v>
      </c>
      <c r="AC1538" s="131">
        <f>SUMIFS('Deductions and Deposits'!$H:$H,'Deductions and Deposits'!$G:$G,D1538,'Deductions and Deposits'!$F:$F,"&lt;="&amp;B1538)+SUMIFS($F$3:F1538,$D$3:D1538,D1538,$C$3:C1538,"Coin Deposit",$E$3:E1538,"")</f>
        <v>0</v>
      </c>
      <c r="AD1538" s="131">
        <f>SUMIFS('Deductions and Deposits'!$D:$D,'Deductions and Deposits'!$C:$C,D1538)+SUMIFS($F:$F,$D:$D,D1538,$C:$C,"Coin Deduction")</f>
        <v>0</v>
      </c>
      <c r="AE1538" s="131">
        <f>Table5[[#This Row],[Column4]]+Table5[[#This Row],[Column14]]+Table5[[#This Row],[Column19]]+Table5[[#This Row],[Column12]]</f>
        <v>0</v>
      </c>
      <c r="AF1538" s="131">
        <f>Table5[[#This Row],[Column5]]+Table5[[#This Row],[Column13]]+Table5[[#This Row],[Column21]]+Table5[[#This Row],[Column18]]</f>
        <v>0</v>
      </c>
      <c r="AG1538" s="131">
        <f t="shared" si="258"/>
        <v>0</v>
      </c>
      <c r="AH1538" s="131">
        <f t="shared" si="259"/>
        <v>0</v>
      </c>
      <c r="AI1538" s="131">
        <f>Table5[[#This Row],[Column17]]-Table5[[#This Row],[Column20]]</f>
        <v>0</v>
      </c>
      <c r="AJ1538" s="131">
        <f t="shared" si="260"/>
        <v>0</v>
      </c>
      <c r="AK1538" s="131">
        <f t="shared" si="264"/>
        <v>0</v>
      </c>
      <c r="AL1538" s="131">
        <f t="shared" si="261"/>
        <v>0</v>
      </c>
      <c r="AM1538" s="131" t="str">
        <f t="shared" si="262"/>
        <v/>
      </c>
      <c r="AN1538" s="131" t="str">
        <f t="shared" ca="1" si="263"/>
        <v/>
      </c>
    </row>
    <row r="1539" spans="1:40" ht="20.25" customHeight="1" x14ac:dyDescent="0.3">
      <c r="A1539" s="127"/>
      <c r="B1539" s="164"/>
      <c r="C1539" s="139"/>
      <c r="D1539" s="140"/>
      <c r="E1539" s="139"/>
      <c r="F1539" s="139"/>
      <c r="G1539" s="140"/>
      <c r="H1539" s="139"/>
      <c r="I1539" s="129"/>
      <c r="L1539" s="128"/>
      <c r="M1539" s="128"/>
      <c r="N1539" s="128"/>
      <c r="O1539" s="128"/>
      <c r="P1539" s="128"/>
      <c r="Q1539" s="128"/>
      <c r="R1539" s="128"/>
      <c r="S1539" s="128"/>
      <c r="T1539" s="120">
        <f t="shared" ref="T1539:T1602" si="265">IF(E1539&lt;&gt;"",E1539,0)</f>
        <v>0</v>
      </c>
      <c r="U1539" s="131"/>
      <c r="V1539" s="131"/>
      <c r="W1539" s="131">
        <f>SUMIFS($F$3:F1539,$D$3:D1539,D1539,$C$3:C1539,"Buy")+SUMIFS($F$3:F1539,$D$3:D1539,D1539,$C$3:C1539,"Coin Deposit",$E$3:E1539,"&lt;&gt;")</f>
        <v>0</v>
      </c>
      <c r="X1539" s="131">
        <f t="shared" ref="X1539:X1602" si="266">IF(OR(C1539="buy",AND(C1539="Coin Deposit",E1539&lt;&gt;"")),SUMIFS($F:$F,$D:$D,D1539,$C:$C,"sell"),0)</f>
        <v>0</v>
      </c>
      <c r="Y1539" s="131">
        <f>IF($D1539=Y$1,SUMIFS($H$3:$H1539,$G$3:$G1539,Y$1,$C$3:$C1539,"Sell"),0)</f>
        <v>0</v>
      </c>
      <c r="Z1539" s="131">
        <f t="shared" ref="Z1539:Z1602" si="267">IF($D1539=Z$1,SUMIFS($H:$H,$G:$G,Z$1,$C:$C,"Buy")+SUMIFS($H:$H,$G:$G,Z$1,$C:$C,"Coin Deposit",$E:$E,"&lt;&gt;"),0)</f>
        <v>0</v>
      </c>
      <c r="AA1539" s="131">
        <f>IF($D1539=AA$1,SUMIFS($H$3:$H1539,$G$3:$G1539,AA$1,$C$3:$C1539,"Sell"),0)</f>
        <v>0</v>
      </c>
      <c r="AB1539" s="131">
        <f t="shared" ref="AB1539:AB1602" si="268">IF($D1539=AB$1,SUMIFS($H:$H,$G:$G,AB$1,$C:$C,"Buy")+SUMIFS($H:$H,$G:$G,AB$1,$C:$C,"Coin Deposit",$E:$E,"&lt;&gt;"),0)</f>
        <v>0</v>
      </c>
      <c r="AC1539" s="131">
        <f>SUMIFS('Deductions and Deposits'!$H:$H,'Deductions and Deposits'!$G:$G,D1539,'Deductions and Deposits'!$F:$F,"&lt;="&amp;B1539)+SUMIFS($F$3:F1539,$D$3:D1539,D1539,$C$3:C1539,"Coin Deposit",$E$3:E1539,"")</f>
        <v>0</v>
      </c>
      <c r="AD1539" s="131">
        <f>SUMIFS('Deductions and Deposits'!$D:$D,'Deductions and Deposits'!$C:$C,D1539)+SUMIFS($F:$F,$D:$D,D1539,$C:$C,"Coin Deduction")</f>
        <v>0</v>
      </c>
      <c r="AE1539" s="131">
        <f>Table5[[#This Row],[Column4]]+Table5[[#This Row],[Column14]]+Table5[[#This Row],[Column19]]+Table5[[#This Row],[Column12]]</f>
        <v>0</v>
      </c>
      <c r="AF1539" s="131">
        <f>Table5[[#This Row],[Column5]]+Table5[[#This Row],[Column13]]+Table5[[#This Row],[Column21]]+Table5[[#This Row],[Column18]]</f>
        <v>0</v>
      </c>
      <c r="AG1539" s="131">
        <f t="shared" ref="AG1539:AG1602" si="269">IF(AND((AC1539+Y1539+AA1539)&gt;AF1539,OR(C1539="buy",AND(C1539="Coin Deposit",E1539&lt;&gt;""))),(AC1539+Y1539+AA1539)-AF1539,0)</f>
        <v>0</v>
      </c>
      <c r="AH1539" s="131">
        <f t="shared" ref="AH1539:AH1602" si="270">IF(AND(AE1539&gt;AF1539,OR(C1539="buy",AND(C1539="Coin Deposit",E1539&lt;&gt;""))),AE1539-AF1539,0)</f>
        <v>0</v>
      </c>
      <c r="AI1539" s="131">
        <f>Table5[[#This Row],[Column17]]-Table5[[#This Row],[Column20]]</f>
        <v>0</v>
      </c>
      <c r="AJ1539" s="131">
        <f t="shared" ref="AJ1539:AJ1602" si="271">IF(AI1539&gt;F1539,F1539,AI1539)</f>
        <v>0</v>
      </c>
      <c r="AK1539" s="131">
        <f t="shared" si="264"/>
        <v>0</v>
      </c>
      <c r="AL1539" s="131">
        <f t="shared" ref="AL1539:AL1602" si="272">IFERROR(SUMIFS($AK:$AK,$D:$D,D1539)/SUMIFS($AJ:$AJ,$D:$D,D1539),0)</f>
        <v>0</v>
      </c>
      <c r="AM1539" s="131" t="str">
        <f t="shared" ref="AM1539:AM1602" si="273">C1539&amp;D1539</f>
        <v/>
      </c>
      <c r="AN1539" s="131" t="str">
        <f t="shared" ref="AN1539:AN1602" ca="1" si="274">OFFSET(AM1539,COUNTA($AM:$AM)-ROW()-(ROW()-ROW($AN$2)-1),)</f>
        <v/>
      </c>
    </row>
    <row r="1540" spans="1:40" ht="20.25" customHeight="1" x14ac:dyDescent="0.3">
      <c r="A1540" s="127"/>
      <c r="B1540" s="164"/>
      <c r="C1540" s="139"/>
      <c r="D1540" s="140"/>
      <c r="E1540" s="139"/>
      <c r="F1540" s="139"/>
      <c r="G1540" s="140"/>
      <c r="H1540" s="139"/>
      <c r="I1540" s="129"/>
      <c r="L1540" s="128"/>
      <c r="M1540" s="128"/>
      <c r="N1540" s="128"/>
      <c r="O1540" s="128"/>
      <c r="P1540" s="128"/>
      <c r="Q1540" s="128"/>
      <c r="R1540" s="128"/>
      <c r="S1540" s="128"/>
      <c r="T1540" s="120">
        <f t="shared" si="265"/>
        <v>0</v>
      </c>
      <c r="U1540" s="131"/>
      <c r="V1540" s="131"/>
      <c r="W1540" s="131">
        <f>SUMIFS($F$3:F1540,$D$3:D1540,D1540,$C$3:C1540,"Buy")+SUMIFS($F$3:F1540,$D$3:D1540,D1540,$C$3:C1540,"Coin Deposit",$E$3:E1540,"&lt;&gt;")</f>
        <v>0</v>
      </c>
      <c r="X1540" s="131">
        <f t="shared" si="266"/>
        <v>0</v>
      </c>
      <c r="Y1540" s="131">
        <f>IF($D1540=Y$1,SUMIFS($H$3:$H1540,$G$3:$G1540,Y$1,$C$3:$C1540,"Sell"),0)</f>
        <v>0</v>
      </c>
      <c r="Z1540" s="131">
        <f t="shared" si="267"/>
        <v>0</v>
      </c>
      <c r="AA1540" s="131">
        <f>IF($D1540=AA$1,SUMIFS($H$3:$H1540,$G$3:$G1540,AA$1,$C$3:$C1540,"Sell"),0)</f>
        <v>0</v>
      </c>
      <c r="AB1540" s="131">
        <f t="shared" si="268"/>
        <v>0</v>
      </c>
      <c r="AC1540" s="131">
        <f>SUMIFS('Deductions and Deposits'!$H:$H,'Deductions and Deposits'!$G:$G,D1540,'Deductions and Deposits'!$F:$F,"&lt;="&amp;B1540)+SUMIFS($F$3:F1540,$D$3:D1540,D1540,$C$3:C1540,"Coin Deposit",$E$3:E1540,"")</f>
        <v>0</v>
      </c>
      <c r="AD1540" s="131">
        <f>SUMIFS('Deductions and Deposits'!$D:$D,'Deductions and Deposits'!$C:$C,D1540)+SUMIFS($F:$F,$D:$D,D1540,$C:$C,"Coin Deduction")</f>
        <v>0</v>
      </c>
      <c r="AE1540" s="131">
        <f>Table5[[#This Row],[Column4]]+Table5[[#This Row],[Column14]]+Table5[[#This Row],[Column19]]+Table5[[#This Row],[Column12]]</f>
        <v>0</v>
      </c>
      <c r="AF1540" s="131">
        <f>Table5[[#This Row],[Column5]]+Table5[[#This Row],[Column13]]+Table5[[#This Row],[Column21]]+Table5[[#This Row],[Column18]]</f>
        <v>0</v>
      </c>
      <c r="AG1540" s="131">
        <f t="shared" si="269"/>
        <v>0</v>
      </c>
      <c r="AH1540" s="131">
        <f t="shared" si="270"/>
        <v>0</v>
      </c>
      <c r="AI1540" s="131">
        <f>Table5[[#This Row],[Column17]]-Table5[[#This Row],[Column20]]</f>
        <v>0</v>
      </c>
      <c r="AJ1540" s="131">
        <f t="shared" si="271"/>
        <v>0</v>
      </c>
      <c r="AK1540" s="131">
        <f t="shared" si="264"/>
        <v>0</v>
      </c>
      <c r="AL1540" s="131">
        <f t="shared" si="272"/>
        <v>0</v>
      </c>
      <c r="AM1540" s="131" t="str">
        <f t="shared" si="273"/>
        <v/>
      </c>
      <c r="AN1540" s="131" t="str">
        <f t="shared" ca="1" si="274"/>
        <v/>
      </c>
    </row>
    <row r="1541" spans="1:40" ht="20.25" customHeight="1" x14ac:dyDescent="0.3">
      <c r="A1541" s="127"/>
      <c r="B1541" s="164"/>
      <c r="C1541" s="139"/>
      <c r="D1541" s="140"/>
      <c r="E1541" s="139"/>
      <c r="F1541" s="139"/>
      <c r="G1541" s="140"/>
      <c r="H1541" s="139"/>
      <c r="I1541" s="129"/>
      <c r="L1541" s="128"/>
      <c r="M1541" s="128"/>
      <c r="N1541" s="128"/>
      <c r="O1541" s="128"/>
      <c r="P1541" s="128"/>
      <c r="Q1541" s="128"/>
      <c r="R1541" s="128"/>
      <c r="S1541" s="128"/>
      <c r="T1541" s="120">
        <f t="shared" si="265"/>
        <v>0</v>
      </c>
      <c r="U1541" s="131"/>
      <c r="V1541" s="131"/>
      <c r="W1541" s="131">
        <f>SUMIFS($F$3:F1541,$D$3:D1541,D1541,$C$3:C1541,"Buy")+SUMIFS($F$3:F1541,$D$3:D1541,D1541,$C$3:C1541,"Coin Deposit",$E$3:E1541,"&lt;&gt;")</f>
        <v>0</v>
      </c>
      <c r="X1541" s="131">
        <f t="shared" si="266"/>
        <v>0</v>
      </c>
      <c r="Y1541" s="131">
        <f>IF($D1541=Y$1,SUMIFS($H$3:$H1541,$G$3:$G1541,Y$1,$C$3:$C1541,"Sell"),0)</f>
        <v>0</v>
      </c>
      <c r="Z1541" s="131">
        <f t="shared" si="267"/>
        <v>0</v>
      </c>
      <c r="AA1541" s="131">
        <f>IF($D1541=AA$1,SUMIFS($H$3:$H1541,$G$3:$G1541,AA$1,$C$3:$C1541,"Sell"),0)</f>
        <v>0</v>
      </c>
      <c r="AB1541" s="131">
        <f t="shared" si="268"/>
        <v>0</v>
      </c>
      <c r="AC1541" s="131">
        <f>SUMIFS('Deductions and Deposits'!$H:$H,'Deductions and Deposits'!$G:$G,D1541,'Deductions and Deposits'!$F:$F,"&lt;="&amp;B1541)+SUMIFS($F$3:F1541,$D$3:D1541,D1541,$C$3:C1541,"Coin Deposit",$E$3:E1541,"")</f>
        <v>0</v>
      </c>
      <c r="AD1541" s="131">
        <f>SUMIFS('Deductions and Deposits'!$D:$D,'Deductions and Deposits'!$C:$C,D1541)+SUMIFS($F:$F,$D:$D,D1541,$C:$C,"Coin Deduction")</f>
        <v>0</v>
      </c>
      <c r="AE1541" s="131">
        <f>Table5[[#This Row],[Column4]]+Table5[[#This Row],[Column14]]+Table5[[#This Row],[Column19]]+Table5[[#This Row],[Column12]]</f>
        <v>0</v>
      </c>
      <c r="AF1541" s="131">
        <f>Table5[[#This Row],[Column5]]+Table5[[#This Row],[Column13]]+Table5[[#This Row],[Column21]]+Table5[[#This Row],[Column18]]</f>
        <v>0</v>
      </c>
      <c r="AG1541" s="131">
        <f t="shared" si="269"/>
        <v>0</v>
      </c>
      <c r="AH1541" s="131">
        <f t="shared" si="270"/>
        <v>0</v>
      </c>
      <c r="AI1541" s="131">
        <f>Table5[[#This Row],[Column17]]-Table5[[#This Row],[Column20]]</f>
        <v>0</v>
      </c>
      <c r="AJ1541" s="131">
        <f t="shared" si="271"/>
        <v>0</v>
      </c>
      <c r="AK1541" s="131">
        <f t="shared" si="264"/>
        <v>0</v>
      </c>
      <c r="AL1541" s="131">
        <f t="shared" si="272"/>
        <v>0</v>
      </c>
      <c r="AM1541" s="131" t="str">
        <f t="shared" si="273"/>
        <v/>
      </c>
      <c r="AN1541" s="131" t="str">
        <f t="shared" ca="1" si="274"/>
        <v/>
      </c>
    </row>
    <row r="1542" spans="1:40" ht="20.25" customHeight="1" x14ac:dyDescent="0.3">
      <c r="A1542" s="127"/>
      <c r="B1542" s="164"/>
      <c r="C1542" s="139"/>
      <c r="D1542" s="140"/>
      <c r="E1542" s="139"/>
      <c r="F1542" s="139"/>
      <c r="G1542" s="140"/>
      <c r="H1542" s="139"/>
      <c r="I1542" s="129"/>
      <c r="L1542" s="128"/>
      <c r="M1542" s="128"/>
      <c r="N1542" s="128"/>
      <c r="O1542" s="128"/>
      <c r="P1542" s="128"/>
      <c r="Q1542" s="128"/>
      <c r="R1542" s="128"/>
      <c r="S1542" s="128"/>
      <c r="T1542" s="120">
        <f t="shared" si="265"/>
        <v>0</v>
      </c>
      <c r="U1542" s="131"/>
      <c r="V1542" s="131"/>
      <c r="W1542" s="131">
        <f>SUMIFS($F$3:F1542,$D$3:D1542,D1542,$C$3:C1542,"Buy")+SUMIFS($F$3:F1542,$D$3:D1542,D1542,$C$3:C1542,"Coin Deposit",$E$3:E1542,"&lt;&gt;")</f>
        <v>0</v>
      </c>
      <c r="X1542" s="131">
        <f t="shared" si="266"/>
        <v>0</v>
      </c>
      <c r="Y1542" s="131">
        <f>IF($D1542=Y$1,SUMIFS($H$3:$H1542,$G$3:$G1542,Y$1,$C$3:$C1542,"Sell"),0)</f>
        <v>0</v>
      </c>
      <c r="Z1542" s="131">
        <f t="shared" si="267"/>
        <v>0</v>
      </c>
      <c r="AA1542" s="131">
        <f>IF($D1542=AA$1,SUMIFS($H$3:$H1542,$G$3:$G1542,AA$1,$C$3:$C1542,"Sell"),0)</f>
        <v>0</v>
      </c>
      <c r="AB1542" s="131">
        <f t="shared" si="268"/>
        <v>0</v>
      </c>
      <c r="AC1542" s="131">
        <f>SUMIFS('Deductions and Deposits'!$H:$H,'Deductions and Deposits'!$G:$G,D1542,'Deductions and Deposits'!$F:$F,"&lt;="&amp;B1542)+SUMIFS($F$3:F1542,$D$3:D1542,D1542,$C$3:C1542,"Coin Deposit",$E$3:E1542,"")</f>
        <v>0</v>
      </c>
      <c r="AD1542" s="131">
        <f>SUMIFS('Deductions and Deposits'!$D:$D,'Deductions and Deposits'!$C:$C,D1542)+SUMIFS($F:$F,$D:$D,D1542,$C:$C,"Coin Deduction")</f>
        <v>0</v>
      </c>
      <c r="AE1542" s="131">
        <f>Table5[[#This Row],[Column4]]+Table5[[#This Row],[Column14]]+Table5[[#This Row],[Column19]]+Table5[[#This Row],[Column12]]</f>
        <v>0</v>
      </c>
      <c r="AF1542" s="131">
        <f>Table5[[#This Row],[Column5]]+Table5[[#This Row],[Column13]]+Table5[[#This Row],[Column21]]+Table5[[#This Row],[Column18]]</f>
        <v>0</v>
      </c>
      <c r="AG1542" s="131">
        <f t="shared" si="269"/>
        <v>0</v>
      </c>
      <c r="AH1542" s="131">
        <f t="shared" si="270"/>
        <v>0</v>
      </c>
      <c r="AI1542" s="131">
        <f>Table5[[#This Row],[Column17]]-Table5[[#This Row],[Column20]]</f>
        <v>0</v>
      </c>
      <c r="AJ1542" s="131">
        <f t="shared" si="271"/>
        <v>0</v>
      </c>
      <c r="AK1542" s="131">
        <f t="shared" si="264"/>
        <v>0</v>
      </c>
      <c r="AL1542" s="131">
        <f t="shared" si="272"/>
        <v>0</v>
      </c>
      <c r="AM1542" s="131" t="str">
        <f t="shared" si="273"/>
        <v/>
      </c>
      <c r="AN1542" s="131" t="str">
        <f t="shared" ca="1" si="274"/>
        <v/>
      </c>
    </row>
    <row r="1543" spans="1:40" ht="20.25" customHeight="1" x14ac:dyDescent="0.3">
      <c r="A1543" s="127"/>
      <c r="B1543" s="164"/>
      <c r="C1543" s="139"/>
      <c r="D1543" s="140"/>
      <c r="E1543" s="139"/>
      <c r="F1543" s="139"/>
      <c r="G1543" s="140"/>
      <c r="H1543" s="139"/>
      <c r="I1543" s="129"/>
      <c r="L1543" s="128"/>
      <c r="M1543" s="128"/>
      <c r="N1543" s="128"/>
      <c r="O1543" s="128"/>
      <c r="P1543" s="128"/>
      <c r="Q1543" s="128"/>
      <c r="R1543" s="128"/>
      <c r="S1543" s="128"/>
      <c r="T1543" s="120">
        <f t="shared" si="265"/>
        <v>0</v>
      </c>
      <c r="U1543" s="131"/>
      <c r="V1543" s="131"/>
      <c r="W1543" s="131">
        <f>SUMIFS($F$3:F1543,$D$3:D1543,D1543,$C$3:C1543,"Buy")+SUMIFS($F$3:F1543,$D$3:D1543,D1543,$C$3:C1543,"Coin Deposit",$E$3:E1543,"&lt;&gt;")</f>
        <v>0</v>
      </c>
      <c r="X1543" s="131">
        <f t="shared" si="266"/>
        <v>0</v>
      </c>
      <c r="Y1543" s="131">
        <f>IF($D1543=Y$1,SUMIFS($H$3:$H1543,$G$3:$G1543,Y$1,$C$3:$C1543,"Sell"),0)</f>
        <v>0</v>
      </c>
      <c r="Z1543" s="131">
        <f t="shared" si="267"/>
        <v>0</v>
      </c>
      <c r="AA1543" s="131">
        <f>IF($D1543=AA$1,SUMIFS($H$3:$H1543,$G$3:$G1543,AA$1,$C$3:$C1543,"Sell"),0)</f>
        <v>0</v>
      </c>
      <c r="AB1543" s="131">
        <f t="shared" si="268"/>
        <v>0</v>
      </c>
      <c r="AC1543" s="131">
        <f>SUMIFS('Deductions and Deposits'!$H:$H,'Deductions and Deposits'!$G:$G,D1543,'Deductions and Deposits'!$F:$F,"&lt;="&amp;B1543)+SUMIFS($F$3:F1543,$D$3:D1543,D1543,$C$3:C1543,"Coin Deposit",$E$3:E1543,"")</f>
        <v>0</v>
      </c>
      <c r="AD1543" s="131">
        <f>SUMIFS('Deductions and Deposits'!$D:$D,'Deductions and Deposits'!$C:$C,D1543)+SUMIFS($F:$F,$D:$D,D1543,$C:$C,"Coin Deduction")</f>
        <v>0</v>
      </c>
      <c r="AE1543" s="131">
        <f>Table5[[#This Row],[Column4]]+Table5[[#This Row],[Column14]]+Table5[[#This Row],[Column19]]+Table5[[#This Row],[Column12]]</f>
        <v>0</v>
      </c>
      <c r="AF1543" s="131">
        <f>Table5[[#This Row],[Column5]]+Table5[[#This Row],[Column13]]+Table5[[#This Row],[Column21]]+Table5[[#This Row],[Column18]]</f>
        <v>0</v>
      </c>
      <c r="AG1543" s="131">
        <f t="shared" si="269"/>
        <v>0</v>
      </c>
      <c r="AH1543" s="131">
        <f t="shared" si="270"/>
        <v>0</v>
      </c>
      <c r="AI1543" s="131">
        <f>Table5[[#This Row],[Column17]]-Table5[[#This Row],[Column20]]</f>
        <v>0</v>
      </c>
      <c r="AJ1543" s="131">
        <f t="shared" si="271"/>
        <v>0</v>
      </c>
      <c r="AK1543" s="131">
        <f t="shared" si="264"/>
        <v>0</v>
      </c>
      <c r="AL1543" s="131">
        <f t="shared" si="272"/>
        <v>0</v>
      </c>
      <c r="AM1543" s="131" t="str">
        <f t="shared" si="273"/>
        <v/>
      </c>
      <c r="AN1543" s="131" t="str">
        <f t="shared" ca="1" si="274"/>
        <v/>
      </c>
    </row>
    <row r="1544" spans="1:40" ht="20.25" customHeight="1" x14ac:dyDescent="0.3">
      <c r="A1544" s="127"/>
      <c r="B1544" s="164"/>
      <c r="C1544" s="139"/>
      <c r="D1544" s="140"/>
      <c r="E1544" s="139"/>
      <c r="F1544" s="139"/>
      <c r="G1544" s="140"/>
      <c r="H1544" s="139"/>
      <c r="I1544" s="129"/>
      <c r="L1544" s="128"/>
      <c r="M1544" s="128"/>
      <c r="N1544" s="128"/>
      <c r="O1544" s="128"/>
      <c r="P1544" s="128"/>
      <c r="Q1544" s="128"/>
      <c r="R1544" s="128"/>
      <c r="S1544" s="128"/>
      <c r="T1544" s="120">
        <f t="shared" si="265"/>
        <v>0</v>
      </c>
      <c r="U1544" s="131"/>
      <c r="V1544" s="131"/>
      <c r="W1544" s="131">
        <f>SUMIFS($F$3:F1544,$D$3:D1544,D1544,$C$3:C1544,"Buy")+SUMIFS($F$3:F1544,$D$3:D1544,D1544,$C$3:C1544,"Coin Deposit",$E$3:E1544,"&lt;&gt;")</f>
        <v>0</v>
      </c>
      <c r="X1544" s="131">
        <f t="shared" si="266"/>
        <v>0</v>
      </c>
      <c r="Y1544" s="131">
        <f>IF($D1544=Y$1,SUMIFS($H$3:$H1544,$G$3:$G1544,Y$1,$C$3:$C1544,"Sell"),0)</f>
        <v>0</v>
      </c>
      <c r="Z1544" s="131">
        <f t="shared" si="267"/>
        <v>0</v>
      </c>
      <c r="AA1544" s="131">
        <f>IF($D1544=AA$1,SUMIFS($H$3:$H1544,$G$3:$G1544,AA$1,$C$3:$C1544,"Sell"),0)</f>
        <v>0</v>
      </c>
      <c r="AB1544" s="131">
        <f t="shared" si="268"/>
        <v>0</v>
      </c>
      <c r="AC1544" s="131">
        <f>SUMIFS('Deductions and Deposits'!$H:$H,'Deductions and Deposits'!$G:$G,D1544,'Deductions and Deposits'!$F:$F,"&lt;="&amp;B1544)+SUMIFS($F$3:F1544,$D$3:D1544,D1544,$C$3:C1544,"Coin Deposit",$E$3:E1544,"")</f>
        <v>0</v>
      </c>
      <c r="AD1544" s="131">
        <f>SUMIFS('Deductions and Deposits'!$D:$D,'Deductions and Deposits'!$C:$C,D1544)+SUMIFS($F:$F,$D:$D,D1544,$C:$C,"Coin Deduction")</f>
        <v>0</v>
      </c>
      <c r="AE1544" s="131">
        <f>Table5[[#This Row],[Column4]]+Table5[[#This Row],[Column14]]+Table5[[#This Row],[Column19]]+Table5[[#This Row],[Column12]]</f>
        <v>0</v>
      </c>
      <c r="AF1544" s="131">
        <f>Table5[[#This Row],[Column5]]+Table5[[#This Row],[Column13]]+Table5[[#This Row],[Column21]]+Table5[[#This Row],[Column18]]</f>
        <v>0</v>
      </c>
      <c r="AG1544" s="131">
        <f t="shared" si="269"/>
        <v>0</v>
      </c>
      <c r="AH1544" s="131">
        <f t="shared" si="270"/>
        <v>0</v>
      </c>
      <c r="AI1544" s="131">
        <f>Table5[[#This Row],[Column17]]-Table5[[#This Row],[Column20]]</f>
        <v>0</v>
      </c>
      <c r="AJ1544" s="131">
        <f t="shared" si="271"/>
        <v>0</v>
      </c>
      <c r="AK1544" s="131">
        <f t="shared" si="264"/>
        <v>0</v>
      </c>
      <c r="AL1544" s="131">
        <f t="shared" si="272"/>
        <v>0</v>
      </c>
      <c r="AM1544" s="131" t="str">
        <f t="shared" si="273"/>
        <v/>
      </c>
      <c r="AN1544" s="131" t="str">
        <f t="shared" ca="1" si="274"/>
        <v/>
      </c>
    </row>
    <row r="1545" spans="1:40" ht="20.25" customHeight="1" x14ac:dyDescent="0.3">
      <c r="A1545" s="127"/>
      <c r="B1545" s="164"/>
      <c r="C1545" s="139"/>
      <c r="D1545" s="140"/>
      <c r="E1545" s="139"/>
      <c r="F1545" s="139"/>
      <c r="G1545" s="140"/>
      <c r="H1545" s="139"/>
      <c r="I1545" s="129"/>
      <c r="L1545" s="128"/>
      <c r="M1545" s="128"/>
      <c r="N1545" s="128"/>
      <c r="O1545" s="128"/>
      <c r="P1545" s="128"/>
      <c r="Q1545" s="128"/>
      <c r="R1545" s="128"/>
      <c r="S1545" s="128"/>
      <c r="T1545" s="120">
        <f t="shared" si="265"/>
        <v>0</v>
      </c>
      <c r="U1545" s="131"/>
      <c r="V1545" s="131"/>
      <c r="W1545" s="131">
        <f>SUMIFS($F$3:F1545,$D$3:D1545,D1545,$C$3:C1545,"Buy")+SUMIFS($F$3:F1545,$D$3:D1545,D1545,$C$3:C1545,"Coin Deposit",$E$3:E1545,"&lt;&gt;")</f>
        <v>0</v>
      </c>
      <c r="X1545" s="131">
        <f t="shared" si="266"/>
        <v>0</v>
      </c>
      <c r="Y1545" s="131">
        <f>IF($D1545=Y$1,SUMIFS($H$3:$H1545,$G$3:$G1545,Y$1,$C$3:$C1545,"Sell"),0)</f>
        <v>0</v>
      </c>
      <c r="Z1545" s="131">
        <f t="shared" si="267"/>
        <v>0</v>
      </c>
      <c r="AA1545" s="131">
        <f>IF($D1545=AA$1,SUMIFS($H$3:$H1545,$G$3:$G1545,AA$1,$C$3:$C1545,"Sell"),0)</f>
        <v>0</v>
      </c>
      <c r="AB1545" s="131">
        <f t="shared" si="268"/>
        <v>0</v>
      </c>
      <c r="AC1545" s="131">
        <f>SUMIFS('Deductions and Deposits'!$H:$H,'Deductions and Deposits'!$G:$G,D1545,'Deductions and Deposits'!$F:$F,"&lt;="&amp;B1545)+SUMIFS($F$3:F1545,$D$3:D1545,D1545,$C$3:C1545,"Coin Deposit",$E$3:E1545,"")</f>
        <v>0</v>
      </c>
      <c r="AD1545" s="131">
        <f>SUMIFS('Deductions and Deposits'!$D:$D,'Deductions and Deposits'!$C:$C,D1545)+SUMIFS($F:$F,$D:$D,D1545,$C:$C,"Coin Deduction")</f>
        <v>0</v>
      </c>
      <c r="AE1545" s="131">
        <f>Table5[[#This Row],[Column4]]+Table5[[#This Row],[Column14]]+Table5[[#This Row],[Column19]]+Table5[[#This Row],[Column12]]</f>
        <v>0</v>
      </c>
      <c r="AF1545" s="131">
        <f>Table5[[#This Row],[Column5]]+Table5[[#This Row],[Column13]]+Table5[[#This Row],[Column21]]+Table5[[#This Row],[Column18]]</f>
        <v>0</v>
      </c>
      <c r="AG1545" s="131">
        <f t="shared" si="269"/>
        <v>0</v>
      </c>
      <c r="AH1545" s="131">
        <f t="shared" si="270"/>
        <v>0</v>
      </c>
      <c r="AI1545" s="131">
        <f>Table5[[#This Row],[Column17]]-Table5[[#This Row],[Column20]]</f>
        <v>0</v>
      </c>
      <c r="AJ1545" s="131">
        <f t="shared" si="271"/>
        <v>0</v>
      </c>
      <c r="AK1545" s="131">
        <f t="shared" si="264"/>
        <v>0</v>
      </c>
      <c r="AL1545" s="131">
        <f t="shared" si="272"/>
        <v>0</v>
      </c>
      <c r="AM1545" s="131" t="str">
        <f t="shared" si="273"/>
        <v/>
      </c>
      <c r="AN1545" s="131" t="str">
        <f t="shared" ca="1" si="274"/>
        <v/>
      </c>
    </row>
    <row r="1546" spans="1:40" ht="20.25" customHeight="1" x14ac:dyDescent="0.3">
      <c r="A1546" s="127"/>
      <c r="B1546" s="164"/>
      <c r="C1546" s="139"/>
      <c r="D1546" s="140"/>
      <c r="E1546" s="139"/>
      <c r="F1546" s="139"/>
      <c r="G1546" s="140"/>
      <c r="H1546" s="139"/>
      <c r="I1546" s="129"/>
      <c r="L1546" s="128"/>
      <c r="M1546" s="128"/>
      <c r="N1546" s="128"/>
      <c r="O1546" s="128"/>
      <c r="P1546" s="128"/>
      <c r="Q1546" s="128"/>
      <c r="R1546" s="128"/>
      <c r="S1546" s="128"/>
      <c r="T1546" s="120">
        <f t="shared" si="265"/>
        <v>0</v>
      </c>
      <c r="U1546" s="131"/>
      <c r="V1546" s="131"/>
      <c r="W1546" s="131">
        <f>SUMIFS($F$3:F1546,$D$3:D1546,D1546,$C$3:C1546,"Buy")+SUMIFS($F$3:F1546,$D$3:D1546,D1546,$C$3:C1546,"Coin Deposit",$E$3:E1546,"&lt;&gt;")</f>
        <v>0</v>
      </c>
      <c r="X1546" s="131">
        <f t="shared" si="266"/>
        <v>0</v>
      </c>
      <c r="Y1546" s="131">
        <f>IF($D1546=Y$1,SUMIFS($H$3:$H1546,$G$3:$G1546,Y$1,$C$3:$C1546,"Sell"),0)</f>
        <v>0</v>
      </c>
      <c r="Z1546" s="131">
        <f t="shared" si="267"/>
        <v>0</v>
      </c>
      <c r="AA1546" s="131">
        <f>IF($D1546=AA$1,SUMIFS($H$3:$H1546,$G$3:$G1546,AA$1,$C$3:$C1546,"Sell"),0)</f>
        <v>0</v>
      </c>
      <c r="AB1546" s="131">
        <f t="shared" si="268"/>
        <v>0</v>
      </c>
      <c r="AC1546" s="131">
        <f>SUMIFS('Deductions and Deposits'!$H:$H,'Deductions and Deposits'!$G:$G,D1546,'Deductions and Deposits'!$F:$F,"&lt;="&amp;B1546)+SUMIFS($F$3:F1546,$D$3:D1546,D1546,$C$3:C1546,"Coin Deposit",$E$3:E1546,"")</f>
        <v>0</v>
      </c>
      <c r="AD1546" s="131">
        <f>SUMIFS('Deductions and Deposits'!$D:$D,'Deductions and Deposits'!$C:$C,D1546)+SUMIFS($F:$F,$D:$D,D1546,$C:$C,"Coin Deduction")</f>
        <v>0</v>
      </c>
      <c r="AE1546" s="131">
        <f>Table5[[#This Row],[Column4]]+Table5[[#This Row],[Column14]]+Table5[[#This Row],[Column19]]+Table5[[#This Row],[Column12]]</f>
        <v>0</v>
      </c>
      <c r="AF1546" s="131">
        <f>Table5[[#This Row],[Column5]]+Table5[[#This Row],[Column13]]+Table5[[#This Row],[Column21]]+Table5[[#This Row],[Column18]]</f>
        <v>0</v>
      </c>
      <c r="AG1546" s="131">
        <f t="shared" si="269"/>
        <v>0</v>
      </c>
      <c r="AH1546" s="131">
        <f t="shared" si="270"/>
        <v>0</v>
      </c>
      <c r="AI1546" s="131">
        <f>Table5[[#This Row],[Column17]]-Table5[[#This Row],[Column20]]</f>
        <v>0</v>
      </c>
      <c r="AJ1546" s="131">
        <f t="shared" si="271"/>
        <v>0</v>
      </c>
      <c r="AK1546" s="131">
        <f t="shared" si="264"/>
        <v>0</v>
      </c>
      <c r="AL1546" s="131">
        <f t="shared" si="272"/>
        <v>0</v>
      </c>
      <c r="AM1546" s="131" t="str">
        <f t="shared" si="273"/>
        <v/>
      </c>
      <c r="AN1546" s="131" t="str">
        <f t="shared" ca="1" si="274"/>
        <v/>
      </c>
    </row>
    <row r="1547" spans="1:40" ht="20.25" customHeight="1" x14ac:dyDescent="0.3">
      <c r="A1547" s="127"/>
      <c r="B1547" s="164"/>
      <c r="C1547" s="139"/>
      <c r="D1547" s="140"/>
      <c r="E1547" s="139"/>
      <c r="F1547" s="139"/>
      <c r="G1547" s="140"/>
      <c r="H1547" s="139"/>
      <c r="I1547" s="129"/>
      <c r="L1547" s="128"/>
      <c r="M1547" s="128"/>
      <c r="N1547" s="128"/>
      <c r="O1547" s="128"/>
      <c r="P1547" s="128"/>
      <c r="Q1547" s="128"/>
      <c r="R1547" s="128"/>
      <c r="S1547" s="128"/>
      <c r="T1547" s="120">
        <f t="shared" si="265"/>
        <v>0</v>
      </c>
      <c r="U1547" s="131"/>
      <c r="V1547" s="131"/>
      <c r="W1547" s="131">
        <f>SUMIFS($F$3:F1547,$D$3:D1547,D1547,$C$3:C1547,"Buy")+SUMIFS($F$3:F1547,$D$3:D1547,D1547,$C$3:C1547,"Coin Deposit",$E$3:E1547,"&lt;&gt;")</f>
        <v>0</v>
      </c>
      <c r="X1547" s="131">
        <f t="shared" si="266"/>
        <v>0</v>
      </c>
      <c r="Y1547" s="131">
        <f>IF($D1547=Y$1,SUMIFS($H$3:$H1547,$G$3:$G1547,Y$1,$C$3:$C1547,"Sell"),0)</f>
        <v>0</v>
      </c>
      <c r="Z1547" s="131">
        <f t="shared" si="267"/>
        <v>0</v>
      </c>
      <c r="AA1547" s="131">
        <f>IF($D1547=AA$1,SUMIFS($H$3:$H1547,$G$3:$G1547,AA$1,$C$3:$C1547,"Sell"),0)</f>
        <v>0</v>
      </c>
      <c r="AB1547" s="131">
        <f t="shared" si="268"/>
        <v>0</v>
      </c>
      <c r="AC1547" s="131">
        <f>SUMIFS('Deductions and Deposits'!$H:$H,'Deductions and Deposits'!$G:$G,D1547,'Deductions and Deposits'!$F:$F,"&lt;="&amp;B1547)+SUMIFS($F$3:F1547,$D$3:D1547,D1547,$C$3:C1547,"Coin Deposit",$E$3:E1547,"")</f>
        <v>0</v>
      </c>
      <c r="AD1547" s="131">
        <f>SUMIFS('Deductions and Deposits'!$D:$D,'Deductions and Deposits'!$C:$C,D1547)+SUMIFS($F:$F,$D:$D,D1547,$C:$C,"Coin Deduction")</f>
        <v>0</v>
      </c>
      <c r="AE1547" s="131">
        <f>Table5[[#This Row],[Column4]]+Table5[[#This Row],[Column14]]+Table5[[#This Row],[Column19]]+Table5[[#This Row],[Column12]]</f>
        <v>0</v>
      </c>
      <c r="AF1547" s="131">
        <f>Table5[[#This Row],[Column5]]+Table5[[#This Row],[Column13]]+Table5[[#This Row],[Column21]]+Table5[[#This Row],[Column18]]</f>
        <v>0</v>
      </c>
      <c r="AG1547" s="131">
        <f t="shared" si="269"/>
        <v>0</v>
      </c>
      <c r="AH1547" s="131">
        <f t="shared" si="270"/>
        <v>0</v>
      </c>
      <c r="AI1547" s="131">
        <f>Table5[[#This Row],[Column17]]-Table5[[#This Row],[Column20]]</f>
        <v>0</v>
      </c>
      <c r="AJ1547" s="131">
        <f t="shared" si="271"/>
        <v>0</v>
      </c>
      <c r="AK1547" s="131">
        <f t="shared" si="264"/>
        <v>0</v>
      </c>
      <c r="AL1547" s="131">
        <f t="shared" si="272"/>
        <v>0</v>
      </c>
      <c r="AM1547" s="131" t="str">
        <f t="shared" si="273"/>
        <v/>
      </c>
      <c r="AN1547" s="131" t="str">
        <f t="shared" ca="1" si="274"/>
        <v/>
      </c>
    </row>
    <row r="1548" spans="1:40" ht="20.25" customHeight="1" x14ac:dyDescent="0.3">
      <c r="A1548" s="127"/>
      <c r="B1548" s="164"/>
      <c r="C1548" s="139"/>
      <c r="D1548" s="140"/>
      <c r="E1548" s="139"/>
      <c r="F1548" s="139"/>
      <c r="G1548" s="140"/>
      <c r="H1548" s="139"/>
      <c r="I1548" s="129"/>
      <c r="L1548" s="128"/>
      <c r="M1548" s="128"/>
      <c r="N1548" s="128"/>
      <c r="O1548" s="128"/>
      <c r="P1548" s="128"/>
      <c r="Q1548" s="128"/>
      <c r="R1548" s="128"/>
      <c r="S1548" s="128"/>
      <c r="T1548" s="120">
        <f t="shared" si="265"/>
        <v>0</v>
      </c>
      <c r="U1548" s="131"/>
      <c r="V1548" s="131"/>
      <c r="W1548" s="131">
        <f>SUMIFS($F$3:F1548,$D$3:D1548,D1548,$C$3:C1548,"Buy")+SUMIFS($F$3:F1548,$D$3:D1548,D1548,$C$3:C1548,"Coin Deposit",$E$3:E1548,"&lt;&gt;")</f>
        <v>0</v>
      </c>
      <c r="X1548" s="131">
        <f t="shared" si="266"/>
        <v>0</v>
      </c>
      <c r="Y1548" s="131">
        <f>IF($D1548=Y$1,SUMIFS($H$3:$H1548,$G$3:$G1548,Y$1,$C$3:$C1548,"Sell"),0)</f>
        <v>0</v>
      </c>
      <c r="Z1548" s="131">
        <f t="shared" si="267"/>
        <v>0</v>
      </c>
      <c r="AA1548" s="131">
        <f>IF($D1548=AA$1,SUMIFS($H$3:$H1548,$G$3:$G1548,AA$1,$C$3:$C1548,"Sell"),0)</f>
        <v>0</v>
      </c>
      <c r="AB1548" s="131">
        <f t="shared" si="268"/>
        <v>0</v>
      </c>
      <c r="AC1548" s="131">
        <f>SUMIFS('Deductions and Deposits'!$H:$H,'Deductions and Deposits'!$G:$G,D1548,'Deductions and Deposits'!$F:$F,"&lt;="&amp;B1548)+SUMIFS($F$3:F1548,$D$3:D1548,D1548,$C$3:C1548,"Coin Deposit",$E$3:E1548,"")</f>
        <v>0</v>
      </c>
      <c r="AD1548" s="131">
        <f>SUMIFS('Deductions and Deposits'!$D:$D,'Deductions and Deposits'!$C:$C,D1548)+SUMIFS($F:$F,$D:$D,D1548,$C:$C,"Coin Deduction")</f>
        <v>0</v>
      </c>
      <c r="AE1548" s="131">
        <f>Table5[[#This Row],[Column4]]+Table5[[#This Row],[Column14]]+Table5[[#This Row],[Column19]]+Table5[[#This Row],[Column12]]</f>
        <v>0</v>
      </c>
      <c r="AF1548" s="131">
        <f>Table5[[#This Row],[Column5]]+Table5[[#This Row],[Column13]]+Table5[[#This Row],[Column21]]+Table5[[#This Row],[Column18]]</f>
        <v>0</v>
      </c>
      <c r="AG1548" s="131">
        <f t="shared" si="269"/>
        <v>0</v>
      </c>
      <c r="AH1548" s="131">
        <f t="shared" si="270"/>
        <v>0</v>
      </c>
      <c r="AI1548" s="131">
        <f>Table5[[#This Row],[Column17]]-Table5[[#This Row],[Column20]]</f>
        <v>0</v>
      </c>
      <c r="AJ1548" s="131">
        <f t="shared" si="271"/>
        <v>0</v>
      </c>
      <c r="AK1548" s="131">
        <f t="shared" si="264"/>
        <v>0</v>
      </c>
      <c r="AL1548" s="131">
        <f t="shared" si="272"/>
        <v>0</v>
      </c>
      <c r="AM1548" s="131" t="str">
        <f t="shared" si="273"/>
        <v/>
      </c>
      <c r="AN1548" s="131" t="str">
        <f t="shared" ca="1" si="274"/>
        <v/>
      </c>
    </row>
    <row r="1549" spans="1:40" ht="20.25" customHeight="1" x14ac:dyDescent="0.3">
      <c r="A1549" s="127"/>
      <c r="B1549" s="164"/>
      <c r="C1549" s="139"/>
      <c r="D1549" s="140"/>
      <c r="E1549" s="139"/>
      <c r="F1549" s="139"/>
      <c r="G1549" s="140"/>
      <c r="H1549" s="139"/>
      <c r="I1549" s="129"/>
      <c r="L1549" s="128"/>
      <c r="M1549" s="128"/>
      <c r="N1549" s="128"/>
      <c r="O1549" s="128"/>
      <c r="P1549" s="128"/>
      <c r="Q1549" s="128"/>
      <c r="R1549" s="128"/>
      <c r="S1549" s="128"/>
      <c r="T1549" s="120">
        <f t="shared" si="265"/>
        <v>0</v>
      </c>
      <c r="U1549" s="131"/>
      <c r="V1549" s="131"/>
      <c r="W1549" s="131">
        <f>SUMIFS($F$3:F1549,$D$3:D1549,D1549,$C$3:C1549,"Buy")+SUMIFS($F$3:F1549,$D$3:D1549,D1549,$C$3:C1549,"Coin Deposit",$E$3:E1549,"&lt;&gt;")</f>
        <v>0</v>
      </c>
      <c r="X1549" s="131">
        <f t="shared" si="266"/>
        <v>0</v>
      </c>
      <c r="Y1549" s="131">
        <f>IF($D1549=Y$1,SUMIFS($H$3:$H1549,$G$3:$G1549,Y$1,$C$3:$C1549,"Sell"),0)</f>
        <v>0</v>
      </c>
      <c r="Z1549" s="131">
        <f t="shared" si="267"/>
        <v>0</v>
      </c>
      <c r="AA1549" s="131">
        <f>IF($D1549=AA$1,SUMIFS($H$3:$H1549,$G$3:$G1549,AA$1,$C$3:$C1549,"Sell"),0)</f>
        <v>0</v>
      </c>
      <c r="AB1549" s="131">
        <f t="shared" si="268"/>
        <v>0</v>
      </c>
      <c r="AC1549" s="131">
        <f>SUMIFS('Deductions and Deposits'!$H:$H,'Deductions and Deposits'!$G:$G,D1549,'Deductions and Deposits'!$F:$F,"&lt;="&amp;B1549)+SUMIFS($F$3:F1549,$D$3:D1549,D1549,$C$3:C1549,"Coin Deposit",$E$3:E1549,"")</f>
        <v>0</v>
      </c>
      <c r="AD1549" s="131">
        <f>SUMIFS('Deductions and Deposits'!$D:$D,'Deductions and Deposits'!$C:$C,D1549)+SUMIFS($F:$F,$D:$D,D1549,$C:$C,"Coin Deduction")</f>
        <v>0</v>
      </c>
      <c r="AE1549" s="131">
        <f>Table5[[#This Row],[Column4]]+Table5[[#This Row],[Column14]]+Table5[[#This Row],[Column19]]+Table5[[#This Row],[Column12]]</f>
        <v>0</v>
      </c>
      <c r="AF1549" s="131">
        <f>Table5[[#This Row],[Column5]]+Table5[[#This Row],[Column13]]+Table5[[#This Row],[Column21]]+Table5[[#This Row],[Column18]]</f>
        <v>0</v>
      </c>
      <c r="AG1549" s="131">
        <f t="shared" si="269"/>
        <v>0</v>
      </c>
      <c r="AH1549" s="131">
        <f t="shared" si="270"/>
        <v>0</v>
      </c>
      <c r="AI1549" s="131">
        <f>Table5[[#This Row],[Column17]]-Table5[[#This Row],[Column20]]</f>
        <v>0</v>
      </c>
      <c r="AJ1549" s="131">
        <f t="shared" si="271"/>
        <v>0</v>
      </c>
      <c r="AK1549" s="131">
        <f t="shared" si="264"/>
        <v>0</v>
      </c>
      <c r="AL1549" s="131">
        <f t="shared" si="272"/>
        <v>0</v>
      </c>
      <c r="AM1549" s="131" t="str">
        <f t="shared" si="273"/>
        <v/>
      </c>
      <c r="AN1549" s="131" t="str">
        <f t="shared" ca="1" si="274"/>
        <v/>
      </c>
    </row>
    <row r="1550" spans="1:40" ht="20.25" customHeight="1" x14ac:dyDescent="0.3">
      <c r="A1550" s="127"/>
      <c r="B1550" s="164"/>
      <c r="C1550" s="139"/>
      <c r="D1550" s="140"/>
      <c r="E1550" s="139"/>
      <c r="F1550" s="139"/>
      <c r="G1550" s="140"/>
      <c r="H1550" s="139"/>
      <c r="I1550" s="129"/>
      <c r="L1550" s="128"/>
      <c r="M1550" s="128"/>
      <c r="N1550" s="128"/>
      <c r="O1550" s="128"/>
      <c r="P1550" s="128"/>
      <c r="Q1550" s="128"/>
      <c r="R1550" s="128"/>
      <c r="S1550" s="128"/>
      <c r="T1550" s="120">
        <f t="shared" si="265"/>
        <v>0</v>
      </c>
      <c r="U1550" s="131"/>
      <c r="V1550" s="131"/>
      <c r="W1550" s="131">
        <f>SUMIFS($F$3:F1550,$D$3:D1550,D1550,$C$3:C1550,"Buy")+SUMIFS($F$3:F1550,$D$3:D1550,D1550,$C$3:C1550,"Coin Deposit",$E$3:E1550,"&lt;&gt;")</f>
        <v>0</v>
      </c>
      <c r="X1550" s="131">
        <f t="shared" si="266"/>
        <v>0</v>
      </c>
      <c r="Y1550" s="131">
        <f>IF($D1550=Y$1,SUMIFS($H$3:$H1550,$G$3:$G1550,Y$1,$C$3:$C1550,"Sell"),0)</f>
        <v>0</v>
      </c>
      <c r="Z1550" s="131">
        <f t="shared" si="267"/>
        <v>0</v>
      </c>
      <c r="AA1550" s="131">
        <f>IF($D1550=AA$1,SUMIFS($H$3:$H1550,$G$3:$G1550,AA$1,$C$3:$C1550,"Sell"),0)</f>
        <v>0</v>
      </c>
      <c r="AB1550" s="131">
        <f t="shared" si="268"/>
        <v>0</v>
      </c>
      <c r="AC1550" s="131">
        <f>SUMIFS('Deductions and Deposits'!$H:$H,'Deductions and Deposits'!$G:$G,D1550,'Deductions and Deposits'!$F:$F,"&lt;="&amp;B1550)+SUMIFS($F$3:F1550,$D$3:D1550,D1550,$C$3:C1550,"Coin Deposit",$E$3:E1550,"")</f>
        <v>0</v>
      </c>
      <c r="AD1550" s="131">
        <f>SUMIFS('Deductions and Deposits'!$D:$D,'Deductions and Deposits'!$C:$C,D1550)+SUMIFS($F:$F,$D:$D,D1550,$C:$C,"Coin Deduction")</f>
        <v>0</v>
      </c>
      <c r="AE1550" s="131">
        <f>Table5[[#This Row],[Column4]]+Table5[[#This Row],[Column14]]+Table5[[#This Row],[Column19]]+Table5[[#This Row],[Column12]]</f>
        <v>0</v>
      </c>
      <c r="AF1550" s="131">
        <f>Table5[[#This Row],[Column5]]+Table5[[#This Row],[Column13]]+Table5[[#This Row],[Column21]]+Table5[[#This Row],[Column18]]</f>
        <v>0</v>
      </c>
      <c r="AG1550" s="131">
        <f t="shared" si="269"/>
        <v>0</v>
      </c>
      <c r="AH1550" s="131">
        <f t="shared" si="270"/>
        <v>0</v>
      </c>
      <c r="AI1550" s="131">
        <f>Table5[[#This Row],[Column17]]-Table5[[#This Row],[Column20]]</f>
        <v>0</v>
      </c>
      <c r="AJ1550" s="131">
        <f t="shared" si="271"/>
        <v>0</v>
      </c>
      <c r="AK1550" s="131">
        <f t="shared" si="264"/>
        <v>0</v>
      </c>
      <c r="AL1550" s="131">
        <f t="shared" si="272"/>
        <v>0</v>
      </c>
      <c r="AM1550" s="131" t="str">
        <f t="shared" si="273"/>
        <v/>
      </c>
      <c r="AN1550" s="131" t="str">
        <f t="shared" ca="1" si="274"/>
        <v/>
      </c>
    </row>
    <row r="1551" spans="1:40" ht="20.25" customHeight="1" x14ac:dyDescent="0.3">
      <c r="A1551" s="127"/>
      <c r="B1551" s="164"/>
      <c r="C1551" s="139"/>
      <c r="D1551" s="140"/>
      <c r="E1551" s="139"/>
      <c r="F1551" s="139"/>
      <c r="G1551" s="140"/>
      <c r="H1551" s="139"/>
      <c r="I1551" s="129"/>
      <c r="L1551" s="128"/>
      <c r="M1551" s="128"/>
      <c r="N1551" s="128"/>
      <c r="O1551" s="128"/>
      <c r="P1551" s="128"/>
      <c r="Q1551" s="128"/>
      <c r="R1551" s="128"/>
      <c r="S1551" s="128"/>
      <c r="T1551" s="120">
        <f t="shared" si="265"/>
        <v>0</v>
      </c>
      <c r="U1551" s="131"/>
      <c r="V1551" s="131"/>
      <c r="W1551" s="131">
        <f>SUMIFS($F$3:F1551,$D$3:D1551,D1551,$C$3:C1551,"Buy")+SUMIFS($F$3:F1551,$D$3:D1551,D1551,$C$3:C1551,"Coin Deposit",$E$3:E1551,"&lt;&gt;")</f>
        <v>0</v>
      </c>
      <c r="X1551" s="131">
        <f t="shared" si="266"/>
        <v>0</v>
      </c>
      <c r="Y1551" s="131">
        <f>IF($D1551=Y$1,SUMIFS($H$3:$H1551,$G$3:$G1551,Y$1,$C$3:$C1551,"Sell"),0)</f>
        <v>0</v>
      </c>
      <c r="Z1551" s="131">
        <f t="shared" si="267"/>
        <v>0</v>
      </c>
      <c r="AA1551" s="131">
        <f>IF($D1551=AA$1,SUMIFS($H$3:$H1551,$G$3:$G1551,AA$1,$C$3:$C1551,"Sell"),0)</f>
        <v>0</v>
      </c>
      <c r="AB1551" s="131">
        <f t="shared" si="268"/>
        <v>0</v>
      </c>
      <c r="AC1551" s="131">
        <f>SUMIFS('Deductions and Deposits'!$H:$H,'Deductions and Deposits'!$G:$G,D1551,'Deductions and Deposits'!$F:$F,"&lt;="&amp;B1551)+SUMIFS($F$3:F1551,$D$3:D1551,D1551,$C$3:C1551,"Coin Deposit",$E$3:E1551,"")</f>
        <v>0</v>
      </c>
      <c r="AD1551" s="131">
        <f>SUMIFS('Deductions and Deposits'!$D:$D,'Deductions and Deposits'!$C:$C,D1551)+SUMIFS($F:$F,$D:$D,D1551,$C:$C,"Coin Deduction")</f>
        <v>0</v>
      </c>
      <c r="AE1551" s="131">
        <f>Table5[[#This Row],[Column4]]+Table5[[#This Row],[Column14]]+Table5[[#This Row],[Column19]]+Table5[[#This Row],[Column12]]</f>
        <v>0</v>
      </c>
      <c r="AF1551" s="131">
        <f>Table5[[#This Row],[Column5]]+Table5[[#This Row],[Column13]]+Table5[[#This Row],[Column21]]+Table5[[#This Row],[Column18]]</f>
        <v>0</v>
      </c>
      <c r="AG1551" s="131">
        <f t="shared" si="269"/>
        <v>0</v>
      </c>
      <c r="AH1551" s="131">
        <f t="shared" si="270"/>
        <v>0</v>
      </c>
      <c r="AI1551" s="131">
        <f>Table5[[#This Row],[Column17]]-Table5[[#This Row],[Column20]]</f>
        <v>0</v>
      </c>
      <c r="AJ1551" s="131">
        <f t="shared" si="271"/>
        <v>0</v>
      </c>
      <c r="AK1551" s="131">
        <f t="shared" si="264"/>
        <v>0</v>
      </c>
      <c r="AL1551" s="131">
        <f t="shared" si="272"/>
        <v>0</v>
      </c>
      <c r="AM1551" s="131" t="str">
        <f t="shared" si="273"/>
        <v/>
      </c>
      <c r="AN1551" s="131" t="str">
        <f t="shared" ca="1" si="274"/>
        <v/>
      </c>
    </row>
    <row r="1552" spans="1:40" ht="20.25" customHeight="1" x14ac:dyDescent="0.3">
      <c r="A1552" s="127"/>
      <c r="B1552" s="164"/>
      <c r="C1552" s="139"/>
      <c r="D1552" s="140"/>
      <c r="E1552" s="139"/>
      <c r="F1552" s="139"/>
      <c r="G1552" s="140"/>
      <c r="H1552" s="139"/>
      <c r="I1552" s="129"/>
      <c r="L1552" s="128"/>
      <c r="M1552" s="128"/>
      <c r="N1552" s="128"/>
      <c r="O1552" s="128"/>
      <c r="P1552" s="128"/>
      <c r="Q1552" s="128"/>
      <c r="R1552" s="128"/>
      <c r="S1552" s="128"/>
      <c r="T1552" s="120">
        <f t="shared" si="265"/>
        <v>0</v>
      </c>
      <c r="U1552" s="131"/>
      <c r="V1552" s="131"/>
      <c r="W1552" s="131">
        <f>SUMIFS($F$3:F1552,$D$3:D1552,D1552,$C$3:C1552,"Buy")+SUMIFS($F$3:F1552,$D$3:D1552,D1552,$C$3:C1552,"Coin Deposit",$E$3:E1552,"&lt;&gt;")</f>
        <v>0</v>
      </c>
      <c r="X1552" s="131">
        <f t="shared" si="266"/>
        <v>0</v>
      </c>
      <c r="Y1552" s="131">
        <f>IF($D1552=Y$1,SUMIFS($H$3:$H1552,$G$3:$G1552,Y$1,$C$3:$C1552,"Sell"),0)</f>
        <v>0</v>
      </c>
      <c r="Z1552" s="131">
        <f t="shared" si="267"/>
        <v>0</v>
      </c>
      <c r="AA1552" s="131">
        <f>IF($D1552=AA$1,SUMIFS($H$3:$H1552,$G$3:$G1552,AA$1,$C$3:$C1552,"Sell"),0)</f>
        <v>0</v>
      </c>
      <c r="AB1552" s="131">
        <f t="shared" si="268"/>
        <v>0</v>
      </c>
      <c r="AC1552" s="131">
        <f>SUMIFS('Deductions and Deposits'!$H:$H,'Deductions and Deposits'!$G:$G,D1552,'Deductions and Deposits'!$F:$F,"&lt;="&amp;B1552)+SUMIFS($F$3:F1552,$D$3:D1552,D1552,$C$3:C1552,"Coin Deposit",$E$3:E1552,"")</f>
        <v>0</v>
      </c>
      <c r="AD1552" s="131">
        <f>SUMIFS('Deductions and Deposits'!$D:$D,'Deductions and Deposits'!$C:$C,D1552)+SUMIFS($F:$F,$D:$D,D1552,$C:$C,"Coin Deduction")</f>
        <v>0</v>
      </c>
      <c r="AE1552" s="131">
        <f>Table5[[#This Row],[Column4]]+Table5[[#This Row],[Column14]]+Table5[[#This Row],[Column19]]+Table5[[#This Row],[Column12]]</f>
        <v>0</v>
      </c>
      <c r="AF1552" s="131">
        <f>Table5[[#This Row],[Column5]]+Table5[[#This Row],[Column13]]+Table5[[#This Row],[Column21]]+Table5[[#This Row],[Column18]]</f>
        <v>0</v>
      </c>
      <c r="AG1552" s="131">
        <f t="shared" si="269"/>
        <v>0</v>
      </c>
      <c r="AH1552" s="131">
        <f t="shared" si="270"/>
        <v>0</v>
      </c>
      <c r="AI1552" s="131">
        <f>Table5[[#This Row],[Column17]]-Table5[[#This Row],[Column20]]</f>
        <v>0</v>
      </c>
      <c r="AJ1552" s="131">
        <f t="shared" si="271"/>
        <v>0</v>
      </c>
      <c r="AK1552" s="131">
        <f t="shared" si="264"/>
        <v>0</v>
      </c>
      <c r="AL1552" s="131">
        <f t="shared" si="272"/>
        <v>0</v>
      </c>
      <c r="AM1552" s="131" t="str">
        <f t="shared" si="273"/>
        <v/>
      </c>
      <c r="AN1552" s="131" t="str">
        <f t="shared" ca="1" si="274"/>
        <v/>
      </c>
    </row>
    <row r="1553" spans="1:40" ht="20.25" customHeight="1" x14ac:dyDescent="0.3">
      <c r="A1553" s="127"/>
      <c r="B1553" s="164"/>
      <c r="C1553" s="139"/>
      <c r="D1553" s="140"/>
      <c r="E1553" s="139"/>
      <c r="F1553" s="139"/>
      <c r="G1553" s="140"/>
      <c r="H1553" s="139"/>
      <c r="I1553" s="129"/>
      <c r="L1553" s="128"/>
      <c r="M1553" s="128"/>
      <c r="N1553" s="128"/>
      <c r="O1553" s="128"/>
      <c r="P1553" s="128"/>
      <c r="Q1553" s="128"/>
      <c r="R1553" s="128"/>
      <c r="S1553" s="128"/>
      <c r="T1553" s="120">
        <f t="shared" si="265"/>
        <v>0</v>
      </c>
      <c r="U1553" s="131"/>
      <c r="V1553" s="131"/>
      <c r="W1553" s="131">
        <f>SUMIFS($F$3:F1553,$D$3:D1553,D1553,$C$3:C1553,"Buy")+SUMIFS($F$3:F1553,$D$3:D1553,D1553,$C$3:C1553,"Coin Deposit",$E$3:E1553,"&lt;&gt;")</f>
        <v>0</v>
      </c>
      <c r="X1553" s="131">
        <f t="shared" si="266"/>
        <v>0</v>
      </c>
      <c r="Y1553" s="131">
        <f>IF($D1553=Y$1,SUMIFS($H$3:$H1553,$G$3:$G1553,Y$1,$C$3:$C1553,"Sell"),0)</f>
        <v>0</v>
      </c>
      <c r="Z1553" s="131">
        <f t="shared" si="267"/>
        <v>0</v>
      </c>
      <c r="AA1553" s="131">
        <f>IF($D1553=AA$1,SUMIFS($H$3:$H1553,$G$3:$G1553,AA$1,$C$3:$C1553,"Sell"),0)</f>
        <v>0</v>
      </c>
      <c r="AB1553" s="131">
        <f t="shared" si="268"/>
        <v>0</v>
      </c>
      <c r="AC1553" s="131">
        <f>SUMIFS('Deductions and Deposits'!$H:$H,'Deductions and Deposits'!$G:$G,D1553,'Deductions and Deposits'!$F:$F,"&lt;="&amp;B1553)+SUMIFS($F$3:F1553,$D$3:D1553,D1553,$C$3:C1553,"Coin Deposit",$E$3:E1553,"")</f>
        <v>0</v>
      </c>
      <c r="AD1553" s="131">
        <f>SUMIFS('Deductions and Deposits'!$D:$D,'Deductions and Deposits'!$C:$C,D1553)+SUMIFS($F:$F,$D:$D,D1553,$C:$C,"Coin Deduction")</f>
        <v>0</v>
      </c>
      <c r="AE1553" s="131">
        <f>Table5[[#This Row],[Column4]]+Table5[[#This Row],[Column14]]+Table5[[#This Row],[Column19]]+Table5[[#This Row],[Column12]]</f>
        <v>0</v>
      </c>
      <c r="AF1553" s="131">
        <f>Table5[[#This Row],[Column5]]+Table5[[#This Row],[Column13]]+Table5[[#This Row],[Column21]]+Table5[[#This Row],[Column18]]</f>
        <v>0</v>
      </c>
      <c r="AG1553" s="131">
        <f t="shared" si="269"/>
        <v>0</v>
      </c>
      <c r="AH1553" s="131">
        <f t="shared" si="270"/>
        <v>0</v>
      </c>
      <c r="AI1553" s="131">
        <f>Table5[[#This Row],[Column17]]-Table5[[#This Row],[Column20]]</f>
        <v>0</v>
      </c>
      <c r="AJ1553" s="131">
        <f t="shared" si="271"/>
        <v>0</v>
      </c>
      <c r="AK1553" s="131">
        <f t="shared" ref="AK1553:AK1616" si="275">AJ1553*T1553</f>
        <v>0</v>
      </c>
      <c r="AL1553" s="131">
        <f t="shared" si="272"/>
        <v>0</v>
      </c>
      <c r="AM1553" s="131" t="str">
        <f t="shared" si="273"/>
        <v/>
      </c>
      <c r="AN1553" s="131" t="str">
        <f t="shared" ca="1" si="274"/>
        <v/>
      </c>
    </row>
    <row r="1554" spans="1:40" ht="20.25" customHeight="1" x14ac:dyDescent="0.3">
      <c r="A1554" s="127"/>
      <c r="B1554" s="164"/>
      <c r="C1554" s="139"/>
      <c r="D1554" s="140"/>
      <c r="E1554" s="139"/>
      <c r="F1554" s="139"/>
      <c r="G1554" s="140"/>
      <c r="H1554" s="139"/>
      <c r="I1554" s="129"/>
      <c r="L1554" s="128"/>
      <c r="M1554" s="128"/>
      <c r="N1554" s="128"/>
      <c r="O1554" s="128"/>
      <c r="P1554" s="128"/>
      <c r="Q1554" s="128"/>
      <c r="R1554" s="128"/>
      <c r="S1554" s="128"/>
      <c r="T1554" s="120">
        <f t="shared" si="265"/>
        <v>0</v>
      </c>
      <c r="U1554" s="131"/>
      <c r="V1554" s="131"/>
      <c r="W1554" s="131">
        <f>SUMIFS($F$3:F1554,$D$3:D1554,D1554,$C$3:C1554,"Buy")+SUMIFS($F$3:F1554,$D$3:D1554,D1554,$C$3:C1554,"Coin Deposit",$E$3:E1554,"&lt;&gt;")</f>
        <v>0</v>
      </c>
      <c r="X1554" s="131">
        <f t="shared" si="266"/>
        <v>0</v>
      </c>
      <c r="Y1554" s="131">
        <f>IF($D1554=Y$1,SUMIFS($H$3:$H1554,$G$3:$G1554,Y$1,$C$3:$C1554,"Sell"),0)</f>
        <v>0</v>
      </c>
      <c r="Z1554" s="131">
        <f t="shared" si="267"/>
        <v>0</v>
      </c>
      <c r="AA1554" s="131">
        <f>IF($D1554=AA$1,SUMIFS($H$3:$H1554,$G$3:$G1554,AA$1,$C$3:$C1554,"Sell"),0)</f>
        <v>0</v>
      </c>
      <c r="AB1554" s="131">
        <f t="shared" si="268"/>
        <v>0</v>
      </c>
      <c r="AC1554" s="131">
        <f>SUMIFS('Deductions and Deposits'!$H:$H,'Deductions and Deposits'!$G:$G,D1554,'Deductions and Deposits'!$F:$F,"&lt;="&amp;B1554)+SUMIFS($F$3:F1554,$D$3:D1554,D1554,$C$3:C1554,"Coin Deposit",$E$3:E1554,"")</f>
        <v>0</v>
      </c>
      <c r="AD1554" s="131">
        <f>SUMIFS('Deductions and Deposits'!$D:$D,'Deductions and Deposits'!$C:$C,D1554)+SUMIFS($F:$F,$D:$D,D1554,$C:$C,"Coin Deduction")</f>
        <v>0</v>
      </c>
      <c r="AE1554" s="131">
        <f>Table5[[#This Row],[Column4]]+Table5[[#This Row],[Column14]]+Table5[[#This Row],[Column19]]+Table5[[#This Row],[Column12]]</f>
        <v>0</v>
      </c>
      <c r="AF1554" s="131">
        <f>Table5[[#This Row],[Column5]]+Table5[[#This Row],[Column13]]+Table5[[#This Row],[Column21]]+Table5[[#This Row],[Column18]]</f>
        <v>0</v>
      </c>
      <c r="AG1554" s="131">
        <f t="shared" si="269"/>
        <v>0</v>
      </c>
      <c r="AH1554" s="131">
        <f t="shared" si="270"/>
        <v>0</v>
      </c>
      <c r="AI1554" s="131">
        <f>Table5[[#This Row],[Column17]]-Table5[[#This Row],[Column20]]</f>
        <v>0</v>
      </c>
      <c r="AJ1554" s="131">
        <f t="shared" si="271"/>
        <v>0</v>
      </c>
      <c r="AK1554" s="131">
        <f t="shared" si="275"/>
        <v>0</v>
      </c>
      <c r="AL1554" s="131">
        <f t="shared" si="272"/>
        <v>0</v>
      </c>
      <c r="AM1554" s="131" t="str">
        <f t="shared" si="273"/>
        <v/>
      </c>
      <c r="AN1554" s="131" t="str">
        <f t="shared" ca="1" si="274"/>
        <v/>
      </c>
    </row>
    <row r="1555" spans="1:40" ht="20.25" customHeight="1" x14ac:dyDescent="0.3">
      <c r="A1555" s="127"/>
      <c r="B1555" s="164"/>
      <c r="C1555" s="139"/>
      <c r="D1555" s="140"/>
      <c r="E1555" s="139"/>
      <c r="F1555" s="139"/>
      <c r="G1555" s="140"/>
      <c r="H1555" s="139"/>
      <c r="I1555" s="129"/>
      <c r="L1555" s="128"/>
      <c r="M1555" s="128"/>
      <c r="N1555" s="128"/>
      <c r="O1555" s="128"/>
      <c r="P1555" s="128"/>
      <c r="Q1555" s="128"/>
      <c r="R1555" s="128"/>
      <c r="S1555" s="128"/>
      <c r="T1555" s="120">
        <f t="shared" si="265"/>
        <v>0</v>
      </c>
      <c r="U1555" s="131"/>
      <c r="V1555" s="131"/>
      <c r="W1555" s="131">
        <f>SUMIFS($F$3:F1555,$D$3:D1555,D1555,$C$3:C1555,"Buy")+SUMIFS($F$3:F1555,$D$3:D1555,D1555,$C$3:C1555,"Coin Deposit",$E$3:E1555,"&lt;&gt;")</f>
        <v>0</v>
      </c>
      <c r="X1555" s="131">
        <f t="shared" si="266"/>
        <v>0</v>
      </c>
      <c r="Y1555" s="131">
        <f>IF($D1555=Y$1,SUMIFS($H$3:$H1555,$G$3:$G1555,Y$1,$C$3:$C1555,"Sell"),0)</f>
        <v>0</v>
      </c>
      <c r="Z1555" s="131">
        <f t="shared" si="267"/>
        <v>0</v>
      </c>
      <c r="AA1555" s="131">
        <f>IF($D1555=AA$1,SUMIFS($H$3:$H1555,$G$3:$G1555,AA$1,$C$3:$C1555,"Sell"),0)</f>
        <v>0</v>
      </c>
      <c r="AB1555" s="131">
        <f t="shared" si="268"/>
        <v>0</v>
      </c>
      <c r="AC1555" s="131">
        <f>SUMIFS('Deductions and Deposits'!$H:$H,'Deductions and Deposits'!$G:$G,D1555,'Deductions and Deposits'!$F:$F,"&lt;="&amp;B1555)+SUMIFS($F$3:F1555,$D$3:D1555,D1555,$C$3:C1555,"Coin Deposit",$E$3:E1555,"")</f>
        <v>0</v>
      </c>
      <c r="AD1555" s="131">
        <f>SUMIFS('Deductions and Deposits'!$D:$D,'Deductions and Deposits'!$C:$C,D1555)+SUMIFS($F:$F,$D:$D,D1555,$C:$C,"Coin Deduction")</f>
        <v>0</v>
      </c>
      <c r="AE1555" s="131">
        <f>Table5[[#This Row],[Column4]]+Table5[[#This Row],[Column14]]+Table5[[#This Row],[Column19]]+Table5[[#This Row],[Column12]]</f>
        <v>0</v>
      </c>
      <c r="AF1555" s="131">
        <f>Table5[[#This Row],[Column5]]+Table5[[#This Row],[Column13]]+Table5[[#This Row],[Column21]]+Table5[[#This Row],[Column18]]</f>
        <v>0</v>
      </c>
      <c r="AG1555" s="131">
        <f t="shared" si="269"/>
        <v>0</v>
      </c>
      <c r="AH1555" s="131">
        <f t="shared" si="270"/>
        <v>0</v>
      </c>
      <c r="AI1555" s="131">
        <f>Table5[[#This Row],[Column17]]-Table5[[#This Row],[Column20]]</f>
        <v>0</v>
      </c>
      <c r="AJ1555" s="131">
        <f t="shared" si="271"/>
        <v>0</v>
      </c>
      <c r="AK1555" s="131">
        <f t="shared" si="275"/>
        <v>0</v>
      </c>
      <c r="AL1555" s="131">
        <f t="shared" si="272"/>
        <v>0</v>
      </c>
      <c r="AM1555" s="131" t="str">
        <f t="shared" si="273"/>
        <v/>
      </c>
      <c r="AN1555" s="131" t="str">
        <f t="shared" ca="1" si="274"/>
        <v/>
      </c>
    </row>
    <row r="1556" spans="1:40" ht="20.25" customHeight="1" x14ac:dyDescent="0.3">
      <c r="A1556" s="127"/>
      <c r="B1556" s="164"/>
      <c r="C1556" s="139"/>
      <c r="D1556" s="140"/>
      <c r="E1556" s="139"/>
      <c r="F1556" s="139"/>
      <c r="G1556" s="140"/>
      <c r="H1556" s="139"/>
      <c r="I1556" s="129"/>
      <c r="L1556" s="128"/>
      <c r="M1556" s="128"/>
      <c r="N1556" s="128"/>
      <c r="O1556" s="128"/>
      <c r="P1556" s="128"/>
      <c r="Q1556" s="128"/>
      <c r="R1556" s="128"/>
      <c r="S1556" s="128"/>
      <c r="T1556" s="120">
        <f t="shared" si="265"/>
        <v>0</v>
      </c>
      <c r="U1556" s="131"/>
      <c r="V1556" s="131"/>
      <c r="W1556" s="131">
        <f>SUMIFS($F$3:F1556,$D$3:D1556,D1556,$C$3:C1556,"Buy")+SUMIFS($F$3:F1556,$D$3:D1556,D1556,$C$3:C1556,"Coin Deposit",$E$3:E1556,"&lt;&gt;")</f>
        <v>0</v>
      </c>
      <c r="X1556" s="131">
        <f t="shared" si="266"/>
        <v>0</v>
      </c>
      <c r="Y1556" s="131">
        <f>IF($D1556=Y$1,SUMIFS($H$3:$H1556,$G$3:$G1556,Y$1,$C$3:$C1556,"Sell"),0)</f>
        <v>0</v>
      </c>
      <c r="Z1556" s="131">
        <f t="shared" si="267"/>
        <v>0</v>
      </c>
      <c r="AA1556" s="131">
        <f>IF($D1556=AA$1,SUMIFS($H$3:$H1556,$G$3:$G1556,AA$1,$C$3:$C1556,"Sell"),0)</f>
        <v>0</v>
      </c>
      <c r="AB1556" s="131">
        <f t="shared" si="268"/>
        <v>0</v>
      </c>
      <c r="AC1556" s="131">
        <f>SUMIFS('Deductions and Deposits'!$H:$H,'Deductions and Deposits'!$G:$G,D1556,'Deductions and Deposits'!$F:$F,"&lt;="&amp;B1556)+SUMIFS($F$3:F1556,$D$3:D1556,D1556,$C$3:C1556,"Coin Deposit",$E$3:E1556,"")</f>
        <v>0</v>
      </c>
      <c r="AD1556" s="131">
        <f>SUMIFS('Deductions and Deposits'!$D:$D,'Deductions and Deposits'!$C:$C,D1556)+SUMIFS($F:$F,$D:$D,D1556,$C:$C,"Coin Deduction")</f>
        <v>0</v>
      </c>
      <c r="AE1556" s="131">
        <f>Table5[[#This Row],[Column4]]+Table5[[#This Row],[Column14]]+Table5[[#This Row],[Column19]]+Table5[[#This Row],[Column12]]</f>
        <v>0</v>
      </c>
      <c r="AF1556" s="131">
        <f>Table5[[#This Row],[Column5]]+Table5[[#This Row],[Column13]]+Table5[[#This Row],[Column21]]+Table5[[#This Row],[Column18]]</f>
        <v>0</v>
      </c>
      <c r="AG1556" s="131">
        <f t="shared" si="269"/>
        <v>0</v>
      </c>
      <c r="AH1556" s="131">
        <f t="shared" si="270"/>
        <v>0</v>
      </c>
      <c r="AI1556" s="131">
        <f>Table5[[#This Row],[Column17]]-Table5[[#This Row],[Column20]]</f>
        <v>0</v>
      </c>
      <c r="AJ1556" s="131">
        <f t="shared" si="271"/>
        <v>0</v>
      </c>
      <c r="AK1556" s="131">
        <f t="shared" si="275"/>
        <v>0</v>
      </c>
      <c r="AL1556" s="131">
        <f t="shared" si="272"/>
        <v>0</v>
      </c>
      <c r="AM1556" s="131" t="str">
        <f t="shared" si="273"/>
        <v/>
      </c>
      <c r="AN1556" s="131" t="str">
        <f t="shared" ca="1" si="274"/>
        <v/>
      </c>
    </row>
    <row r="1557" spans="1:40" ht="20.25" customHeight="1" x14ac:dyDescent="0.3">
      <c r="A1557" s="127"/>
      <c r="B1557" s="164"/>
      <c r="C1557" s="139"/>
      <c r="D1557" s="140"/>
      <c r="E1557" s="139"/>
      <c r="F1557" s="139"/>
      <c r="G1557" s="140"/>
      <c r="H1557" s="139"/>
      <c r="I1557" s="129"/>
      <c r="L1557" s="128"/>
      <c r="M1557" s="128"/>
      <c r="N1557" s="128"/>
      <c r="O1557" s="128"/>
      <c r="P1557" s="128"/>
      <c r="Q1557" s="128"/>
      <c r="R1557" s="128"/>
      <c r="S1557" s="128"/>
      <c r="T1557" s="120">
        <f t="shared" si="265"/>
        <v>0</v>
      </c>
      <c r="U1557" s="131"/>
      <c r="V1557" s="131"/>
      <c r="W1557" s="131">
        <f>SUMIFS($F$3:F1557,$D$3:D1557,D1557,$C$3:C1557,"Buy")+SUMIFS($F$3:F1557,$D$3:D1557,D1557,$C$3:C1557,"Coin Deposit",$E$3:E1557,"&lt;&gt;")</f>
        <v>0</v>
      </c>
      <c r="X1557" s="131">
        <f t="shared" si="266"/>
        <v>0</v>
      </c>
      <c r="Y1557" s="131">
        <f>IF($D1557=Y$1,SUMIFS($H$3:$H1557,$G$3:$G1557,Y$1,$C$3:$C1557,"Sell"),0)</f>
        <v>0</v>
      </c>
      <c r="Z1557" s="131">
        <f t="shared" si="267"/>
        <v>0</v>
      </c>
      <c r="AA1557" s="131">
        <f>IF($D1557=AA$1,SUMIFS($H$3:$H1557,$G$3:$G1557,AA$1,$C$3:$C1557,"Sell"),0)</f>
        <v>0</v>
      </c>
      <c r="AB1557" s="131">
        <f t="shared" si="268"/>
        <v>0</v>
      </c>
      <c r="AC1557" s="131">
        <f>SUMIFS('Deductions and Deposits'!$H:$H,'Deductions and Deposits'!$G:$G,D1557,'Deductions and Deposits'!$F:$F,"&lt;="&amp;B1557)+SUMIFS($F$3:F1557,$D$3:D1557,D1557,$C$3:C1557,"Coin Deposit",$E$3:E1557,"")</f>
        <v>0</v>
      </c>
      <c r="AD1557" s="131">
        <f>SUMIFS('Deductions and Deposits'!$D:$D,'Deductions and Deposits'!$C:$C,D1557)+SUMIFS($F:$F,$D:$D,D1557,$C:$C,"Coin Deduction")</f>
        <v>0</v>
      </c>
      <c r="AE1557" s="131">
        <f>Table5[[#This Row],[Column4]]+Table5[[#This Row],[Column14]]+Table5[[#This Row],[Column19]]+Table5[[#This Row],[Column12]]</f>
        <v>0</v>
      </c>
      <c r="AF1557" s="131">
        <f>Table5[[#This Row],[Column5]]+Table5[[#This Row],[Column13]]+Table5[[#This Row],[Column21]]+Table5[[#This Row],[Column18]]</f>
        <v>0</v>
      </c>
      <c r="AG1557" s="131">
        <f t="shared" si="269"/>
        <v>0</v>
      </c>
      <c r="AH1557" s="131">
        <f t="shared" si="270"/>
        <v>0</v>
      </c>
      <c r="AI1557" s="131">
        <f>Table5[[#This Row],[Column17]]-Table5[[#This Row],[Column20]]</f>
        <v>0</v>
      </c>
      <c r="AJ1557" s="131">
        <f t="shared" si="271"/>
        <v>0</v>
      </c>
      <c r="AK1557" s="131">
        <f t="shared" si="275"/>
        <v>0</v>
      </c>
      <c r="AL1557" s="131">
        <f t="shared" si="272"/>
        <v>0</v>
      </c>
      <c r="AM1557" s="131" t="str">
        <f t="shared" si="273"/>
        <v/>
      </c>
      <c r="AN1557" s="131" t="str">
        <f t="shared" ca="1" si="274"/>
        <v/>
      </c>
    </row>
    <row r="1558" spans="1:40" ht="20.25" customHeight="1" x14ac:dyDescent="0.3">
      <c r="A1558" s="127"/>
      <c r="B1558" s="164"/>
      <c r="C1558" s="139"/>
      <c r="D1558" s="140"/>
      <c r="E1558" s="139"/>
      <c r="F1558" s="139"/>
      <c r="G1558" s="140"/>
      <c r="H1558" s="139"/>
      <c r="I1558" s="129"/>
      <c r="L1558" s="128"/>
      <c r="M1558" s="128"/>
      <c r="N1558" s="128"/>
      <c r="O1558" s="128"/>
      <c r="P1558" s="128"/>
      <c r="Q1558" s="128"/>
      <c r="R1558" s="128"/>
      <c r="S1558" s="128"/>
      <c r="T1558" s="120">
        <f t="shared" si="265"/>
        <v>0</v>
      </c>
      <c r="U1558" s="131"/>
      <c r="V1558" s="131"/>
      <c r="W1558" s="131">
        <f>SUMIFS($F$3:F1558,$D$3:D1558,D1558,$C$3:C1558,"Buy")+SUMIFS($F$3:F1558,$D$3:D1558,D1558,$C$3:C1558,"Coin Deposit",$E$3:E1558,"&lt;&gt;")</f>
        <v>0</v>
      </c>
      <c r="X1558" s="131">
        <f t="shared" si="266"/>
        <v>0</v>
      </c>
      <c r="Y1558" s="131">
        <f>IF($D1558=Y$1,SUMIFS($H$3:$H1558,$G$3:$G1558,Y$1,$C$3:$C1558,"Sell"),0)</f>
        <v>0</v>
      </c>
      <c r="Z1558" s="131">
        <f t="shared" si="267"/>
        <v>0</v>
      </c>
      <c r="AA1558" s="131">
        <f>IF($D1558=AA$1,SUMIFS($H$3:$H1558,$G$3:$G1558,AA$1,$C$3:$C1558,"Sell"),0)</f>
        <v>0</v>
      </c>
      <c r="AB1558" s="131">
        <f t="shared" si="268"/>
        <v>0</v>
      </c>
      <c r="AC1558" s="131">
        <f>SUMIFS('Deductions and Deposits'!$H:$H,'Deductions and Deposits'!$G:$G,D1558,'Deductions and Deposits'!$F:$F,"&lt;="&amp;B1558)+SUMIFS($F$3:F1558,$D$3:D1558,D1558,$C$3:C1558,"Coin Deposit",$E$3:E1558,"")</f>
        <v>0</v>
      </c>
      <c r="AD1558" s="131">
        <f>SUMIFS('Deductions and Deposits'!$D:$D,'Deductions and Deposits'!$C:$C,D1558)+SUMIFS($F:$F,$D:$D,D1558,$C:$C,"Coin Deduction")</f>
        <v>0</v>
      </c>
      <c r="AE1558" s="131">
        <f>Table5[[#This Row],[Column4]]+Table5[[#This Row],[Column14]]+Table5[[#This Row],[Column19]]+Table5[[#This Row],[Column12]]</f>
        <v>0</v>
      </c>
      <c r="AF1558" s="131">
        <f>Table5[[#This Row],[Column5]]+Table5[[#This Row],[Column13]]+Table5[[#This Row],[Column21]]+Table5[[#This Row],[Column18]]</f>
        <v>0</v>
      </c>
      <c r="AG1558" s="131">
        <f t="shared" si="269"/>
        <v>0</v>
      </c>
      <c r="AH1558" s="131">
        <f t="shared" si="270"/>
        <v>0</v>
      </c>
      <c r="AI1558" s="131">
        <f>Table5[[#This Row],[Column17]]-Table5[[#This Row],[Column20]]</f>
        <v>0</v>
      </c>
      <c r="AJ1558" s="131">
        <f t="shared" si="271"/>
        <v>0</v>
      </c>
      <c r="AK1558" s="131">
        <f t="shared" si="275"/>
        <v>0</v>
      </c>
      <c r="AL1558" s="131">
        <f t="shared" si="272"/>
        <v>0</v>
      </c>
      <c r="AM1558" s="131" t="str">
        <f t="shared" si="273"/>
        <v/>
      </c>
      <c r="AN1558" s="131" t="str">
        <f t="shared" ca="1" si="274"/>
        <v/>
      </c>
    </row>
    <row r="1559" spans="1:40" ht="20.25" customHeight="1" x14ac:dyDescent="0.3">
      <c r="A1559" s="127"/>
      <c r="B1559" s="164"/>
      <c r="C1559" s="139"/>
      <c r="D1559" s="140"/>
      <c r="E1559" s="139"/>
      <c r="F1559" s="139"/>
      <c r="G1559" s="140"/>
      <c r="H1559" s="139"/>
      <c r="I1559" s="129"/>
      <c r="L1559" s="128"/>
      <c r="M1559" s="128"/>
      <c r="N1559" s="128"/>
      <c r="O1559" s="128"/>
      <c r="P1559" s="128"/>
      <c r="Q1559" s="128"/>
      <c r="R1559" s="128"/>
      <c r="S1559" s="128"/>
      <c r="T1559" s="120">
        <f t="shared" si="265"/>
        <v>0</v>
      </c>
      <c r="U1559" s="131"/>
      <c r="V1559" s="131"/>
      <c r="W1559" s="131">
        <f>SUMIFS($F$3:F1559,$D$3:D1559,D1559,$C$3:C1559,"Buy")+SUMIFS($F$3:F1559,$D$3:D1559,D1559,$C$3:C1559,"Coin Deposit",$E$3:E1559,"&lt;&gt;")</f>
        <v>0</v>
      </c>
      <c r="X1559" s="131">
        <f t="shared" si="266"/>
        <v>0</v>
      </c>
      <c r="Y1559" s="131">
        <f>IF($D1559=Y$1,SUMIFS($H$3:$H1559,$G$3:$G1559,Y$1,$C$3:$C1559,"Sell"),0)</f>
        <v>0</v>
      </c>
      <c r="Z1559" s="131">
        <f t="shared" si="267"/>
        <v>0</v>
      </c>
      <c r="AA1559" s="131">
        <f>IF($D1559=AA$1,SUMIFS($H$3:$H1559,$G$3:$G1559,AA$1,$C$3:$C1559,"Sell"),0)</f>
        <v>0</v>
      </c>
      <c r="AB1559" s="131">
        <f t="shared" si="268"/>
        <v>0</v>
      </c>
      <c r="AC1559" s="131">
        <f>SUMIFS('Deductions and Deposits'!$H:$H,'Deductions and Deposits'!$G:$G,D1559,'Deductions and Deposits'!$F:$F,"&lt;="&amp;B1559)+SUMIFS($F$3:F1559,$D$3:D1559,D1559,$C$3:C1559,"Coin Deposit",$E$3:E1559,"")</f>
        <v>0</v>
      </c>
      <c r="AD1559" s="131">
        <f>SUMIFS('Deductions and Deposits'!$D:$D,'Deductions and Deposits'!$C:$C,D1559)+SUMIFS($F:$F,$D:$D,D1559,$C:$C,"Coin Deduction")</f>
        <v>0</v>
      </c>
      <c r="AE1559" s="131">
        <f>Table5[[#This Row],[Column4]]+Table5[[#This Row],[Column14]]+Table5[[#This Row],[Column19]]+Table5[[#This Row],[Column12]]</f>
        <v>0</v>
      </c>
      <c r="AF1559" s="131">
        <f>Table5[[#This Row],[Column5]]+Table5[[#This Row],[Column13]]+Table5[[#This Row],[Column21]]+Table5[[#This Row],[Column18]]</f>
        <v>0</v>
      </c>
      <c r="AG1559" s="131">
        <f t="shared" si="269"/>
        <v>0</v>
      </c>
      <c r="AH1559" s="131">
        <f t="shared" si="270"/>
        <v>0</v>
      </c>
      <c r="AI1559" s="131">
        <f>Table5[[#This Row],[Column17]]-Table5[[#This Row],[Column20]]</f>
        <v>0</v>
      </c>
      <c r="AJ1559" s="131">
        <f t="shared" si="271"/>
        <v>0</v>
      </c>
      <c r="AK1559" s="131">
        <f t="shared" si="275"/>
        <v>0</v>
      </c>
      <c r="AL1559" s="131">
        <f t="shared" si="272"/>
        <v>0</v>
      </c>
      <c r="AM1559" s="131" t="str">
        <f t="shared" si="273"/>
        <v/>
      </c>
      <c r="AN1559" s="131" t="str">
        <f t="shared" ca="1" si="274"/>
        <v/>
      </c>
    </row>
    <row r="1560" spans="1:40" ht="20.25" customHeight="1" x14ac:dyDescent="0.3">
      <c r="A1560" s="127"/>
      <c r="B1560" s="164"/>
      <c r="C1560" s="139"/>
      <c r="D1560" s="140"/>
      <c r="E1560" s="139"/>
      <c r="F1560" s="139"/>
      <c r="G1560" s="140"/>
      <c r="H1560" s="139"/>
      <c r="I1560" s="129"/>
      <c r="L1560" s="128"/>
      <c r="M1560" s="128"/>
      <c r="N1560" s="128"/>
      <c r="O1560" s="128"/>
      <c r="P1560" s="128"/>
      <c r="Q1560" s="128"/>
      <c r="R1560" s="128"/>
      <c r="S1560" s="128"/>
      <c r="T1560" s="120">
        <f t="shared" si="265"/>
        <v>0</v>
      </c>
      <c r="U1560" s="131"/>
      <c r="V1560" s="131"/>
      <c r="W1560" s="131">
        <f>SUMIFS($F$3:F1560,$D$3:D1560,D1560,$C$3:C1560,"Buy")+SUMIFS($F$3:F1560,$D$3:D1560,D1560,$C$3:C1560,"Coin Deposit",$E$3:E1560,"&lt;&gt;")</f>
        <v>0</v>
      </c>
      <c r="X1560" s="131">
        <f t="shared" si="266"/>
        <v>0</v>
      </c>
      <c r="Y1560" s="131">
        <f>IF($D1560=Y$1,SUMIFS($H$3:$H1560,$G$3:$G1560,Y$1,$C$3:$C1560,"Sell"),0)</f>
        <v>0</v>
      </c>
      <c r="Z1560" s="131">
        <f t="shared" si="267"/>
        <v>0</v>
      </c>
      <c r="AA1560" s="131">
        <f>IF($D1560=AA$1,SUMIFS($H$3:$H1560,$G$3:$G1560,AA$1,$C$3:$C1560,"Sell"),0)</f>
        <v>0</v>
      </c>
      <c r="AB1560" s="131">
        <f t="shared" si="268"/>
        <v>0</v>
      </c>
      <c r="AC1560" s="131">
        <f>SUMIFS('Deductions and Deposits'!$H:$H,'Deductions and Deposits'!$G:$G,D1560,'Deductions and Deposits'!$F:$F,"&lt;="&amp;B1560)+SUMIFS($F$3:F1560,$D$3:D1560,D1560,$C$3:C1560,"Coin Deposit",$E$3:E1560,"")</f>
        <v>0</v>
      </c>
      <c r="AD1560" s="131">
        <f>SUMIFS('Deductions and Deposits'!$D:$D,'Deductions and Deposits'!$C:$C,D1560)+SUMIFS($F:$F,$D:$D,D1560,$C:$C,"Coin Deduction")</f>
        <v>0</v>
      </c>
      <c r="AE1560" s="131">
        <f>Table5[[#This Row],[Column4]]+Table5[[#This Row],[Column14]]+Table5[[#This Row],[Column19]]+Table5[[#This Row],[Column12]]</f>
        <v>0</v>
      </c>
      <c r="AF1560" s="131">
        <f>Table5[[#This Row],[Column5]]+Table5[[#This Row],[Column13]]+Table5[[#This Row],[Column21]]+Table5[[#This Row],[Column18]]</f>
        <v>0</v>
      </c>
      <c r="AG1560" s="131">
        <f t="shared" si="269"/>
        <v>0</v>
      </c>
      <c r="AH1560" s="131">
        <f t="shared" si="270"/>
        <v>0</v>
      </c>
      <c r="AI1560" s="131">
        <f>Table5[[#This Row],[Column17]]-Table5[[#This Row],[Column20]]</f>
        <v>0</v>
      </c>
      <c r="AJ1560" s="131">
        <f t="shared" si="271"/>
        <v>0</v>
      </c>
      <c r="AK1560" s="131">
        <f t="shared" si="275"/>
        <v>0</v>
      </c>
      <c r="AL1560" s="131">
        <f t="shared" si="272"/>
        <v>0</v>
      </c>
      <c r="AM1560" s="131" t="str">
        <f t="shared" si="273"/>
        <v/>
      </c>
      <c r="AN1560" s="131" t="str">
        <f t="shared" ca="1" si="274"/>
        <v/>
      </c>
    </row>
    <row r="1561" spans="1:40" ht="20.25" customHeight="1" x14ac:dyDescent="0.3">
      <c r="A1561" s="127"/>
      <c r="B1561" s="164"/>
      <c r="C1561" s="139"/>
      <c r="D1561" s="140"/>
      <c r="E1561" s="139"/>
      <c r="F1561" s="139"/>
      <c r="G1561" s="140"/>
      <c r="H1561" s="139"/>
      <c r="I1561" s="129"/>
      <c r="L1561" s="128"/>
      <c r="M1561" s="128"/>
      <c r="N1561" s="128"/>
      <c r="O1561" s="128"/>
      <c r="P1561" s="128"/>
      <c r="Q1561" s="128"/>
      <c r="R1561" s="128"/>
      <c r="S1561" s="128"/>
      <c r="T1561" s="120">
        <f t="shared" si="265"/>
        <v>0</v>
      </c>
      <c r="U1561" s="131"/>
      <c r="V1561" s="131"/>
      <c r="W1561" s="131">
        <f>SUMIFS($F$3:F1561,$D$3:D1561,D1561,$C$3:C1561,"Buy")+SUMIFS($F$3:F1561,$D$3:D1561,D1561,$C$3:C1561,"Coin Deposit",$E$3:E1561,"&lt;&gt;")</f>
        <v>0</v>
      </c>
      <c r="X1561" s="131">
        <f t="shared" si="266"/>
        <v>0</v>
      </c>
      <c r="Y1561" s="131">
        <f>IF($D1561=Y$1,SUMIFS($H$3:$H1561,$G$3:$G1561,Y$1,$C$3:$C1561,"Sell"),0)</f>
        <v>0</v>
      </c>
      <c r="Z1561" s="131">
        <f t="shared" si="267"/>
        <v>0</v>
      </c>
      <c r="AA1561" s="131">
        <f>IF($D1561=AA$1,SUMIFS($H$3:$H1561,$G$3:$G1561,AA$1,$C$3:$C1561,"Sell"),0)</f>
        <v>0</v>
      </c>
      <c r="AB1561" s="131">
        <f t="shared" si="268"/>
        <v>0</v>
      </c>
      <c r="AC1561" s="131">
        <f>SUMIFS('Deductions and Deposits'!$H:$H,'Deductions and Deposits'!$G:$G,D1561,'Deductions and Deposits'!$F:$F,"&lt;="&amp;B1561)+SUMIFS($F$3:F1561,$D$3:D1561,D1561,$C$3:C1561,"Coin Deposit",$E$3:E1561,"")</f>
        <v>0</v>
      </c>
      <c r="AD1561" s="131">
        <f>SUMIFS('Deductions and Deposits'!$D:$D,'Deductions and Deposits'!$C:$C,D1561)+SUMIFS($F:$F,$D:$D,D1561,$C:$C,"Coin Deduction")</f>
        <v>0</v>
      </c>
      <c r="AE1561" s="131">
        <f>Table5[[#This Row],[Column4]]+Table5[[#This Row],[Column14]]+Table5[[#This Row],[Column19]]+Table5[[#This Row],[Column12]]</f>
        <v>0</v>
      </c>
      <c r="AF1561" s="131">
        <f>Table5[[#This Row],[Column5]]+Table5[[#This Row],[Column13]]+Table5[[#This Row],[Column21]]+Table5[[#This Row],[Column18]]</f>
        <v>0</v>
      </c>
      <c r="AG1561" s="131">
        <f t="shared" si="269"/>
        <v>0</v>
      </c>
      <c r="AH1561" s="131">
        <f t="shared" si="270"/>
        <v>0</v>
      </c>
      <c r="AI1561" s="131">
        <f>Table5[[#This Row],[Column17]]-Table5[[#This Row],[Column20]]</f>
        <v>0</v>
      </c>
      <c r="AJ1561" s="131">
        <f t="shared" si="271"/>
        <v>0</v>
      </c>
      <c r="AK1561" s="131">
        <f t="shared" si="275"/>
        <v>0</v>
      </c>
      <c r="AL1561" s="131">
        <f t="shared" si="272"/>
        <v>0</v>
      </c>
      <c r="AM1561" s="131" t="str">
        <f t="shared" si="273"/>
        <v/>
      </c>
      <c r="AN1561" s="131" t="str">
        <f t="shared" ca="1" si="274"/>
        <v/>
      </c>
    </row>
    <row r="1562" spans="1:40" ht="20.25" customHeight="1" x14ac:dyDescent="0.3">
      <c r="A1562" s="127"/>
      <c r="B1562" s="164"/>
      <c r="C1562" s="139"/>
      <c r="D1562" s="140"/>
      <c r="E1562" s="139"/>
      <c r="F1562" s="139"/>
      <c r="G1562" s="140"/>
      <c r="H1562" s="139"/>
      <c r="I1562" s="129"/>
      <c r="L1562" s="128"/>
      <c r="M1562" s="128"/>
      <c r="N1562" s="128"/>
      <c r="O1562" s="128"/>
      <c r="P1562" s="128"/>
      <c r="Q1562" s="128"/>
      <c r="R1562" s="128"/>
      <c r="S1562" s="128"/>
      <c r="T1562" s="120">
        <f t="shared" si="265"/>
        <v>0</v>
      </c>
      <c r="U1562" s="131"/>
      <c r="V1562" s="131"/>
      <c r="W1562" s="131">
        <f>SUMIFS($F$3:F1562,$D$3:D1562,D1562,$C$3:C1562,"Buy")+SUMIFS($F$3:F1562,$D$3:D1562,D1562,$C$3:C1562,"Coin Deposit",$E$3:E1562,"&lt;&gt;")</f>
        <v>0</v>
      </c>
      <c r="X1562" s="131">
        <f t="shared" si="266"/>
        <v>0</v>
      </c>
      <c r="Y1562" s="131">
        <f>IF($D1562=Y$1,SUMIFS($H$3:$H1562,$G$3:$G1562,Y$1,$C$3:$C1562,"Sell"),0)</f>
        <v>0</v>
      </c>
      <c r="Z1562" s="131">
        <f t="shared" si="267"/>
        <v>0</v>
      </c>
      <c r="AA1562" s="131">
        <f>IF($D1562=AA$1,SUMIFS($H$3:$H1562,$G$3:$G1562,AA$1,$C$3:$C1562,"Sell"),0)</f>
        <v>0</v>
      </c>
      <c r="AB1562" s="131">
        <f t="shared" si="268"/>
        <v>0</v>
      </c>
      <c r="AC1562" s="131">
        <f>SUMIFS('Deductions and Deposits'!$H:$H,'Deductions and Deposits'!$G:$G,D1562,'Deductions and Deposits'!$F:$F,"&lt;="&amp;B1562)+SUMIFS($F$3:F1562,$D$3:D1562,D1562,$C$3:C1562,"Coin Deposit",$E$3:E1562,"")</f>
        <v>0</v>
      </c>
      <c r="AD1562" s="131">
        <f>SUMIFS('Deductions and Deposits'!$D:$D,'Deductions and Deposits'!$C:$C,D1562)+SUMIFS($F:$F,$D:$D,D1562,$C:$C,"Coin Deduction")</f>
        <v>0</v>
      </c>
      <c r="AE1562" s="131">
        <f>Table5[[#This Row],[Column4]]+Table5[[#This Row],[Column14]]+Table5[[#This Row],[Column19]]+Table5[[#This Row],[Column12]]</f>
        <v>0</v>
      </c>
      <c r="AF1562" s="131">
        <f>Table5[[#This Row],[Column5]]+Table5[[#This Row],[Column13]]+Table5[[#This Row],[Column21]]+Table5[[#This Row],[Column18]]</f>
        <v>0</v>
      </c>
      <c r="AG1562" s="131">
        <f t="shared" si="269"/>
        <v>0</v>
      </c>
      <c r="AH1562" s="131">
        <f t="shared" si="270"/>
        <v>0</v>
      </c>
      <c r="AI1562" s="131">
        <f>Table5[[#This Row],[Column17]]-Table5[[#This Row],[Column20]]</f>
        <v>0</v>
      </c>
      <c r="AJ1562" s="131">
        <f t="shared" si="271"/>
        <v>0</v>
      </c>
      <c r="AK1562" s="131">
        <f t="shared" si="275"/>
        <v>0</v>
      </c>
      <c r="AL1562" s="131">
        <f t="shared" si="272"/>
        <v>0</v>
      </c>
      <c r="AM1562" s="131" t="str">
        <f t="shared" si="273"/>
        <v/>
      </c>
      <c r="AN1562" s="131" t="str">
        <f t="shared" ca="1" si="274"/>
        <v/>
      </c>
    </row>
    <row r="1563" spans="1:40" ht="20.25" customHeight="1" x14ac:dyDescent="0.3">
      <c r="A1563" s="127"/>
      <c r="B1563" s="164"/>
      <c r="C1563" s="139"/>
      <c r="D1563" s="140"/>
      <c r="E1563" s="139"/>
      <c r="F1563" s="139"/>
      <c r="G1563" s="140"/>
      <c r="H1563" s="139"/>
      <c r="I1563" s="129"/>
      <c r="L1563" s="128"/>
      <c r="M1563" s="128"/>
      <c r="N1563" s="128"/>
      <c r="O1563" s="128"/>
      <c r="P1563" s="128"/>
      <c r="Q1563" s="128"/>
      <c r="R1563" s="128"/>
      <c r="S1563" s="128"/>
      <c r="T1563" s="120">
        <f t="shared" si="265"/>
        <v>0</v>
      </c>
      <c r="U1563" s="131"/>
      <c r="V1563" s="131"/>
      <c r="W1563" s="131">
        <f>SUMIFS($F$3:F1563,$D$3:D1563,D1563,$C$3:C1563,"Buy")+SUMIFS($F$3:F1563,$D$3:D1563,D1563,$C$3:C1563,"Coin Deposit",$E$3:E1563,"&lt;&gt;")</f>
        <v>0</v>
      </c>
      <c r="X1563" s="131">
        <f t="shared" si="266"/>
        <v>0</v>
      </c>
      <c r="Y1563" s="131">
        <f>IF($D1563=Y$1,SUMIFS($H$3:$H1563,$G$3:$G1563,Y$1,$C$3:$C1563,"Sell"),0)</f>
        <v>0</v>
      </c>
      <c r="Z1563" s="131">
        <f t="shared" si="267"/>
        <v>0</v>
      </c>
      <c r="AA1563" s="131">
        <f>IF($D1563=AA$1,SUMIFS($H$3:$H1563,$G$3:$G1563,AA$1,$C$3:$C1563,"Sell"),0)</f>
        <v>0</v>
      </c>
      <c r="AB1563" s="131">
        <f t="shared" si="268"/>
        <v>0</v>
      </c>
      <c r="AC1563" s="131">
        <f>SUMIFS('Deductions and Deposits'!$H:$H,'Deductions and Deposits'!$G:$G,D1563,'Deductions and Deposits'!$F:$F,"&lt;="&amp;B1563)+SUMIFS($F$3:F1563,$D$3:D1563,D1563,$C$3:C1563,"Coin Deposit",$E$3:E1563,"")</f>
        <v>0</v>
      </c>
      <c r="AD1563" s="131">
        <f>SUMIFS('Deductions and Deposits'!$D:$D,'Deductions and Deposits'!$C:$C,D1563)+SUMIFS($F:$F,$D:$D,D1563,$C:$C,"Coin Deduction")</f>
        <v>0</v>
      </c>
      <c r="AE1563" s="131">
        <f>Table5[[#This Row],[Column4]]+Table5[[#This Row],[Column14]]+Table5[[#This Row],[Column19]]+Table5[[#This Row],[Column12]]</f>
        <v>0</v>
      </c>
      <c r="AF1563" s="131">
        <f>Table5[[#This Row],[Column5]]+Table5[[#This Row],[Column13]]+Table5[[#This Row],[Column21]]+Table5[[#This Row],[Column18]]</f>
        <v>0</v>
      </c>
      <c r="AG1563" s="131">
        <f t="shared" si="269"/>
        <v>0</v>
      </c>
      <c r="AH1563" s="131">
        <f t="shared" si="270"/>
        <v>0</v>
      </c>
      <c r="AI1563" s="131">
        <f>Table5[[#This Row],[Column17]]-Table5[[#This Row],[Column20]]</f>
        <v>0</v>
      </c>
      <c r="AJ1563" s="131">
        <f t="shared" si="271"/>
        <v>0</v>
      </c>
      <c r="AK1563" s="131">
        <f t="shared" si="275"/>
        <v>0</v>
      </c>
      <c r="AL1563" s="131">
        <f t="shared" si="272"/>
        <v>0</v>
      </c>
      <c r="AM1563" s="131" t="str">
        <f t="shared" si="273"/>
        <v/>
      </c>
      <c r="AN1563" s="131" t="str">
        <f t="shared" ca="1" si="274"/>
        <v/>
      </c>
    </row>
    <row r="1564" spans="1:40" ht="20.25" customHeight="1" x14ac:dyDescent="0.3">
      <c r="A1564" s="127"/>
      <c r="B1564" s="164"/>
      <c r="C1564" s="139"/>
      <c r="D1564" s="140"/>
      <c r="E1564" s="139"/>
      <c r="F1564" s="139"/>
      <c r="G1564" s="140"/>
      <c r="H1564" s="139"/>
      <c r="I1564" s="129"/>
      <c r="L1564" s="128"/>
      <c r="M1564" s="128"/>
      <c r="N1564" s="128"/>
      <c r="O1564" s="128"/>
      <c r="P1564" s="128"/>
      <c r="Q1564" s="128"/>
      <c r="R1564" s="128"/>
      <c r="S1564" s="128"/>
      <c r="T1564" s="120">
        <f t="shared" si="265"/>
        <v>0</v>
      </c>
      <c r="U1564" s="131"/>
      <c r="V1564" s="131"/>
      <c r="W1564" s="131">
        <f>SUMIFS($F$3:F1564,$D$3:D1564,D1564,$C$3:C1564,"Buy")+SUMIFS($F$3:F1564,$D$3:D1564,D1564,$C$3:C1564,"Coin Deposit",$E$3:E1564,"&lt;&gt;")</f>
        <v>0</v>
      </c>
      <c r="X1564" s="131">
        <f t="shared" si="266"/>
        <v>0</v>
      </c>
      <c r="Y1564" s="131">
        <f>IF($D1564=Y$1,SUMIFS($H$3:$H1564,$G$3:$G1564,Y$1,$C$3:$C1564,"Sell"),0)</f>
        <v>0</v>
      </c>
      <c r="Z1564" s="131">
        <f t="shared" si="267"/>
        <v>0</v>
      </c>
      <c r="AA1564" s="131">
        <f>IF($D1564=AA$1,SUMIFS($H$3:$H1564,$G$3:$G1564,AA$1,$C$3:$C1564,"Sell"),0)</f>
        <v>0</v>
      </c>
      <c r="AB1564" s="131">
        <f t="shared" si="268"/>
        <v>0</v>
      </c>
      <c r="AC1564" s="131">
        <f>SUMIFS('Deductions and Deposits'!$H:$H,'Deductions and Deposits'!$G:$G,D1564,'Deductions and Deposits'!$F:$F,"&lt;="&amp;B1564)+SUMIFS($F$3:F1564,$D$3:D1564,D1564,$C$3:C1564,"Coin Deposit",$E$3:E1564,"")</f>
        <v>0</v>
      </c>
      <c r="AD1564" s="131">
        <f>SUMIFS('Deductions and Deposits'!$D:$D,'Deductions and Deposits'!$C:$C,D1564)+SUMIFS($F:$F,$D:$D,D1564,$C:$C,"Coin Deduction")</f>
        <v>0</v>
      </c>
      <c r="AE1564" s="131">
        <f>Table5[[#This Row],[Column4]]+Table5[[#This Row],[Column14]]+Table5[[#This Row],[Column19]]+Table5[[#This Row],[Column12]]</f>
        <v>0</v>
      </c>
      <c r="AF1564" s="131">
        <f>Table5[[#This Row],[Column5]]+Table5[[#This Row],[Column13]]+Table5[[#This Row],[Column21]]+Table5[[#This Row],[Column18]]</f>
        <v>0</v>
      </c>
      <c r="AG1564" s="131">
        <f t="shared" si="269"/>
        <v>0</v>
      </c>
      <c r="AH1564" s="131">
        <f t="shared" si="270"/>
        <v>0</v>
      </c>
      <c r="AI1564" s="131">
        <f>Table5[[#This Row],[Column17]]-Table5[[#This Row],[Column20]]</f>
        <v>0</v>
      </c>
      <c r="AJ1564" s="131">
        <f t="shared" si="271"/>
        <v>0</v>
      </c>
      <c r="AK1564" s="131">
        <f t="shared" si="275"/>
        <v>0</v>
      </c>
      <c r="AL1564" s="131">
        <f t="shared" si="272"/>
        <v>0</v>
      </c>
      <c r="AM1564" s="131" t="str">
        <f t="shared" si="273"/>
        <v/>
      </c>
      <c r="AN1564" s="131" t="str">
        <f t="shared" ca="1" si="274"/>
        <v/>
      </c>
    </row>
    <row r="1565" spans="1:40" ht="20.25" customHeight="1" x14ac:dyDescent="0.3">
      <c r="A1565" s="127"/>
      <c r="B1565" s="164"/>
      <c r="C1565" s="139"/>
      <c r="D1565" s="140"/>
      <c r="E1565" s="139"/>
      <c r="F1565" s="139"/>
      <c r="G1565" s="140"/>
      <c r="H1565" s="139"/>
      <c r="I1565" s="129"/>
      <c r="L1565" s="128"/>
      <c r="M1565" s="128"/>
      <c r="N1565" s="128"/>
      <c r="O1565" s="128"/>
      <c r="P1565" s="128"/>
      <c r="Q1565" s="128"/>
      <c r="R1565" s="128"/>
      <c r="S1565" s="128"/>
      <c r="T1565" s="120">
        <f t="shared" si="265"/>
        <v>0</v>
      </c>
      <c r="U1565" s="131"/>
      <c r="V1565" s="131"/>
      <c r="W1565" s="131">
        <f>SUMIFS($F$3:F1565,$D$3:D1565,D1565,$C$3:C1565,"Buy")+SUMIFS($F$3:F1565,$D$3:D1565,D1565,$C$3:C1565,"Coin Deposit",$E$3:E1565,"&lt;&gt;")</f>
        <v>0</v>
      </c>
      <c r="X1565" s="131">
        <f t="shared" si="266"/>
        <v>0</v>
      </c>
      <c r="Y1565" s="131">
        <f>IF($D1565=Y$1,SUMIFS($H$3:$H1565,$G$3:$G1565,Y$1,$C$3:$C1565,"Sell"),0)</f>
        <v>0</v>
      </c>
      <c r="Z1565" s="131">
        <f t="shared" si="267"/>
        <v>0</v>
      </c>
      <c r="AA1565" s="131">
        <f>IF($D1565=AA$1,SUMIFS($H$3:$H1565,$G$3:$G1565,AA$1,$C$3:$C1565,"Sell"),0)</f>
        <v>0</v>
      </c>
      <c r="AB1565" s="131">
        <f t="shared" si="268"/>
        <v>0</v>
      </c>
      <c r="AC1565" s="131">
        <f>SUMIFS('Deductions and Deposits'!$H:$H,'Deductions and Deposits'!$G:$G,D1565,'Deductions and Deposits'!$F:$F,"&lt;="&amp;B1565)+SUMIFS($F$3:F1565,$D$3:D1565,D1565,$C$3:C1565,"Coin Deposit",$E$3:E1565,"")</f>
        <v>0</v>
      </c>
      <c r="AD1565" s="131">
        <f>SUMIFS('Deductions and Deposits'!$D:$D,'Deductions and Deposits'!$C:$C,D1565)+SUMIFS($F:$F,$D:$D,D1565,$C:$C,"Coin Deduction")</f>
        <v>0</v>
      </c>
      <c r="AE1565" s="131">
        <f>Table5[[#This Row],[Column4]]+Table5[[#This Row],[Column14]]+Table5[[#This Row],[Column19]]+Table5[[#This Row],[Column12]]</f>
        <v>0</v>
      </c>
      <c r="AF1565" s="131">
        <f>Table5[[#This Row],[Column5]]+Table5[[#This Row],[Column13]]+Table5[[#This Row],[Column21]]+Table5[[#This Row],[Column18]]</f>
        <v>0</v>
      </c>
      <c r="AG1565" s="131">
        <f t="shared" si="269"/>
        <v>0</v>
      </c>
      <c r="AH1565" s="131">
        <f t="shared" si="270"/>
        <v>0</v>
      </c>
      <c r="AI1565" s="131">
        <f>Table5[[#This Row],[Column17]]-Table5[[#This Row],[Column20]]</f>
        <v>0</v>
      </c>
      <c r="AJ1565" s="131">
        <f t="shared" si="271"/>
        <v>0</v>
      </c>
      <c r="AK1565" s="131">
        <f t="shared" si="275"/>
        <v>0</v>
      </c>
      <c r="AL1565" s="131">
        <f t="shared" si="272"/>
        <v>0</v>
      </c>
      <c r="AM1565" s="131" t="str">
        <f t="shared" si="273"/>
        <v/>
      </c>
      <c r="AN1565" s="131" t="str">
        <f t="shared" ca="1" si="274"/>
        <v/>
      </c>
    </row>
    <row r="1566" spans="1:40" ht="20.25" customHeight="1" x14ac:dyDescent="0.3">
      <c r="A1566" s="127"/>
      <c r="B1566" s="164"/>
      <c r="C1566" s="139"/>
      <c r="D1566" s="140"/>
      <c r="E1566" s="139"/>
      <c r="F1566" s="139"/>
      <c r="G1566" s="140"/>
      <c r="H1566" s="139"/>
      <c r="I1566" s="129"/>
      <c r="L1566" s="128"/>
      <c r="M1566" s="128"/>
      <c r="N1566" s="128"/>
      <c r="O1566" s="128"/>
      <c r="P1566" s="128"/>
      <c r="Q1566" s="128"/>
      <c r="R1566" s="128"/>
      <c r="S1566" s="128"/>
      <c r="T1566" s="120">
        <f t="shared" si="265"/>
        <v>0</v>
      </c>
      <c r="U1566" s="131"/>
      <c r="V1566" s="131"/>
      <c r="W1566" s="131">
        <f>SUMIFS($F$3:F1566,$D$3:D1566,D1566,$C$3:C1566,"Buy")+SUMIFS($F$3:F1566,$D$3:D1566,D1566,$C$3:C1566,"Coin Deposit",$E$3:E1566,"&lt;&gt;")</f>
        <v>0</v>
      </c>
      <c r="X1566" s="131">
        <f t="shared" si="266"/>
        <v>0</v>
      </c>
      <c r="Y1566" s="131">
        <f>IF($D1566=Y$1,SUMIFS($H$3:$H1566,$G$3:$G1566,Y$1,$C$3:$C1566,"Sell"),0)</f>
        <v>0</v>
      </c>
      <c r="Z1566" s="131">
        <f t="shared" si="267"/>
        <v>0</v>
      </c>
      <c r="AA1566" s="131">
        <f>IF($D1566=AA$1,SUMIFS($H$3:$H1566,$G$3:$G1566,AA$1,$C$3:$C1566,"Sell"),0)</f>
        <v>0</v>
      </c>
      <c r="AB1566" s="131">
        <f t="shared" si="268"/>
        <v>0</v>
      </c>
      <c r="AC1566" s="131">
        <f>SUMIFS('Deductions and Deposits'!$H:$H,'Deductions and Deposits'!$G:$G,D1566,'Deductions and Deposits'!$F:$F,"&lt;="&amp;B1566)+SUMIFS($F$3:F1566,$D$3:D1566,D1566,$C$3:C1566,"Coin Deposit",$E$3:E1566,"")</f>
        <v>0</v>
      </c>
      <c r="AD1566" s="131">
        <f>SUMIFS('Deductions and Deposits'!$D:$D,'Deductions and Deposits'!$C:$C,D1566)+SUMIFS($F:$F,$D:$D,D1566,$C:$C,"Coin Deduction")</f>
        <v>0</v>
      </c>
      <c r="AE1566" s="131">
        <f>Table5[[#This Row],[Column4]]+Table5[[#This Row],[Column14]]+Table5[[#This Row],[Column19]]+Table5[[#This Row],[Column12]]</f>
        <v>0</v>
      </c>
      <c r="AF1566" s="131">
        <f>Table5[[#This Row],[Column5]]+Table5[[#This Row],[Column13]]+Table5[[#This Row],[Column21]]+Table5[[#This Row],[Column18]]</f>
        <v>0</v>
      </c>
      <c r="AG1566" s="131">
        <f t="shared" si="269"/>
        <v>0</v>
      </c>
      <c r="AH1566" s="131">
        <f t="shared" si="270"/>
        <v>0</v>
      </c>
      <c r="AI1566" s="131">
        <f>Table5[[#This Row],[Column17]]-Table5[[#This Row],[Column20]]</f>
        <v>0</v>
      </c>
      <c r="AJ1566" s="131">
        <f t="shared" si="271"/>
        <v>0</v>
      </c>
      <c r="AK1566" s="131">
        <f t="shared" si="275"/>
        <v>0</v>
      </c>
      <c r="AL1566" s="131">
        <f t="shared" si="272"/>
        <v>0</v>
      </c>
      <c r="AM1566" s="131" t="str">
        <f t="shared" si="273"/>
        <v/>
      </c>
      <c r="AN1566" s="131" t="str">
        <f t="shared" ca="1" si="274"/>
        <v/>
      </c>
    </row>
    <row r="1567" spans="1:40" ht="20.25" customHeight="1" x14ac:dyDescent="0.3">
      <c r="A1567" s="127"/>
      <c r="B1567" s="164"/>
      <c r="C1567" s="139"/>
      <c r="D1567" s="140"/>
      <c r="E1567" s="139"/>
      <c r="F1567" s="139"/>
      <c r="G1567" s="140"/>
      <c r="H1567" s="139"/>
      <c r="I1567" s="129"/>
      <c r="L1567" s="128"/>
      <c r="M1567" s="128"/>
      <c r="N1567" s="128"/>
      <c r="O1567" s="128"/>
      <c r="P1567" s="128"/>
      <c r="Q1567" s="128"/>
      <c r="R1567" s="128"/>
      <c r="S1567" s="128"/>
      <c r="T1567" s="120">
        <f t="shared" si="265"/>
        <v>0</v>
      </c>
      <c r="U1567" s="131"/>
      <c r="V1567" s="131"/>
      <c r="W1567" s="131">
        <f>SUMIFS($F$3:F1567,$D$3:D1567,D1567,$C$3:C1567,"Buy")+SUMIFS($F$3:F1567,$D$3:D1567,D1567,$C$3:C1567,"Coin Deposit",$E$3:E1567,"&lt;&gt;")</f>
        <v>0</v>
      </c>
      <c r="X1567" s="131">
        <f t="shared" si="266"/>
        <v>0</v>
      </c>
      <c r="Y1567" s="131">
        <f>IF($D1567=Y$1,SUMIFS($H$3:$H1567,$G$3:$G1567,Y$1,$C$3:$C1567,"Sell"),0)</f>
        <v>0</v>
      </c>
      <c r="Z1567" s="131">
        <f t="shared" si="267"/>
        <v>0</v>
      </c>
      <c r="AA1567" s="131">
        <f>IF($D1567=AA$1,SUMIFS($H$3:$H1567,$G$3:$G1567,AA$1,$C$3:$C1567,"Sell"),0)</f>
        <v>0</v>
      </c>
      <c r="AB1567" s="131">
        <f t="shared" si="268"/>
        <v>0</v>
      </c>
      <c r="AC1567" s="131">
        <f>SUMIFS('Deductions and Deposits'!$H:$H,'Deductions and Deposits'!$G:$G,D1567,'Deductions and Deposits'!$F:$F,"&lt;="&amp;B1567)+SUMIFS($F$3:F1567,$D$3:D1567,D1567,$C$3:C1567,"Coin Deposit",$E$3:E1567,"")</f>
        <v>0</v>
      </c>
      <c r="AD1567" s="131">
        <f>SUMIFS('Deductions and Deposits'!$D:$D,'Deductions and Deposits'!$C:$C,D1567)+SUMIFS($F:$F,$D:$D,D1567,$C:$C,"Coin Deduction")</f>
        <v>0</v>
      </c>
      <c r="AE1567" s="131">
        <f>Table5[[#This Row],[Column4]]+Table5[[#This Row],[Column14]]+Table5[[#This Row],[Column19]]+Table5[[#This Row],[Column12]]</f>
        <v>0</v>
      </c>
      <c r="AF1567" s="131">
        <f>Table5[[#This Row],[Column5]]+Table5[[#This Row],[Column13]]+Table5[[#This Row],[Column21]]+Table5[[#This Row],[Column18]]</f>
        <v>0</v>
      </c>
      <c r="AG1567" s="131">
        <f t="shared" si="269"/>
        <v>0</v>
      </c>
      <c r="AH1567" s="131">
        <f t="shared" si="270"/>
        <v>0</v>
      </c>
      <c r="AI1567" s="131">
        <f>Table5[[#This Row],[Column17]]-Table5[[#This Row],[Column20]]</f>
        <v>0</v>
      </c>
      <c r="AJ1567" s="131">
        <f t="shared" si="271"/>
        <v>0</v>
      </c>
      <c r="AK1567" s="131">
        <f t="shared" si="275"/>
        <v>0</v>
      </c>
      <c r="AL1567" s="131">
        <f t="shared" si="272"/>
        <v>0</v>
      </c>
      <c r="AM1567" s="131" t="str">
        <f t="shared" si="273"/>
        <v/>
      </c>
      <c r="AN1567" s="131" t="str">
        <f t="shared" ca="1" si="274"/>
        <v/>
      </c>
    </row>
    <row r="1568" spans="1:40" ht="20.25" customHeight="1" x14ac:dyDescent="0.3">
      <c r="A1568" s="127"/>
      <c r="B1568" s="164"/>
      <c r="C1568" s="139"/>
      <c r="D1568" s="140"/>
      <c r="E1568" s="139"/>
      <c r="F1568" s="139"/>
      <c r="G1568" s="140"/>
      <c r="H1568" s="139"/>
      <c r="I1568" s="129"/>
      <c r="L1568" s="128"/>
      <c r="M1568" s="128"/>
      <c r="N1568" s="128"/>
      <c r="O1568" s="128"/>
      <c r="P1568" s="128"/>
      <c r="Q1568" s="128"/>
      <c r="R1568" s="128"/>
      <c r="S1568" s="128"/>
      <c r="T1568" s="120">
        <f t="shared" si="265"/>
        <v>0</v>
      </c>
      <c r="U1568" s="131"/>
      <c r="V1568" s="131"/>
      <c r="W1568" s="131">
        <f>SUMIFS($F$3:F1568,$D$3:D1568,D1568,$C$3:C1568,"Buy")+SUMIFS($F$3:F1568,$D$3:D1568,D1568,$C$3:C1568,"Coin Deposit",$E$3:E1568,"&lt;&gt;")</f>
        <v>0</v>
      </c>
      <c r="X1568" s="131">
        <f t="shared" si="266"/>
        <v>0</v>
      </c>
      <c r="Y1568" s="131">
        <f>IF($D1568=Y$1,SUMIFS($H$3:$H1568,$G$3:$G1568,Y$1,$C$3:$C1568,"Sell"),0)</f>
        <v>0</v>
      </c>
      <c r="Z1568" s="131">
        <f t="shared" si="267"/>
        <v>0</v>
      </c>
      <c r="AA1568" s="131">
        <f>IF($D1568=AA$1,SUMIFS($H$3:$H1568,$G$3:$G1568,AA$1,$C$3:$C1568,"Sell"),0)</f>
        <v>0</v>
      </c>
      <c r="AB1568" s="131">
        <f t="shared" si="268"/>
        <v>0</v>
      </c>
      <c r="AC1568" s="131">
        <f>SUMIFS('Deductions and Deposits'!$H:$H,'Deductions and Deposits'!$G:$G,D1568,'Deductions and Deposits'!$F:$F,"&lt;="&amp;B1568)+SUMIFS($F$3:F1568,$D$3:D1568,D1568,$C$3:C1568,"Coin Deposit",$E$3:E1568,"")</f>
        <v>0</v>
      </c>
      <c r="AD1568" s="131">
        <f>SUMIFS('Deductions and Deposits'!$D:$D,'Deductions and Deposits'!$C:$C,D1568)+SUMIFS($F:$F,$D:$D,D1568,$C:$C,"Coin Deduction")</f>
        <v>0</v>
      </c>
      <c r="AE1568" s="131">
        <f>Table5[[#This Row],[Column4]]+Table5[[#This Row],[Column14]]+Table5[[#This Row],[Column19]]+Table5[[#This Row],[Column12]]</f>
        <v>0</v>
      </c>
      <c r="AF1568" s="131">
        <f>Table5[[#This Row],[Column5]]+Table5[[#This Row],[Column13]]+Table5[[#This Row],[Column21]]+Table5[[#This Row],[Column18]]</f>
        <v>0</v>
      </c>
      <c r="AG1568" s="131">
        <f t="shared" si="269"/>
        <v>0</v>
      </c>
      <c r="AH1568" s="131">
        <f t="shared" si="270"/>
        <v>0</v>
      </c>
      <c r="AI1568" s="131">
        <f>Table5[[#This Row],[Column17]]-Table5[[#This Row],[Column20]]</f>
        <v>0</v>
      </c>
      <c r="AJ1568" s="131">
        <f t="shared" si="271"/>
        <v>0</v>
      </c>
      <c r="AK1568" s="131">
        <f t="shared" si="275"/>
        <v>0</v>
      </c>
      <c r="AL1568" s="131">
        <f t="shared" si="272"/>
        <v>0</v>
      </c>
      <c r="AM1568" s="131" t="str">
        <f t="shared" si="273"/>
        <v/>
      </c>
      <c r="AN1568" s="131" t="str">
        <f t="shared" ca="1" si="274"/>
        <v/>
      </c>
    </row>
    <row r="1569" spans="1:40" ht="20.25" customHeight="1" x14ac:dyDescent="0.3">
      <c r="A1569" s="127"/>
      <c r="B1569" s="164"/>
      <c r="C1569" s="139"/>
      <c r="D1569" s="140"/>
      <c r="E1569" s="139"/>
      <c r="F1569" s="139"/>
      <c r="G1569" s="140"/>
      <c r="H1569" s="139"/>
      <c r="I1569" s="129"/>
      <c r="L1569" s="128"/>
      <c r="M1569" s="128"/>
      <c r="N1569" s="128"/>
      <c r="O1569" s="128"/>
      <c r="P1569" s="128"/>
      <c r="Q1569" s="128"/>
      <c r="R1569" s="128"/>
      <c r="S1569" s="128"/>
      <c r="T1569" s="120">
        <f t="shared" si="265"/>
        <v>0</v>
      </c>
      <c r="U1569" s="131"/>
      <c r="V1569" s="131"/>
      <c r="W1569" s="131">
        <f>SUMIFS($F$3:F1569,$D$3:D1569,D1569,$C$3:C1569,"Buy")+SUMIFS($F$3:F1569,$D$3:D1569,D1569,$C$3:C1569,"Coin Deposit",$E$3:E1569,"&lt;&gt;")</f>
        <v>0</v>
      </c>
      <c r="X1569" s="131">
        <f t="shared" si="266"/>
        <v>0</v>
      </c>
      <c r="Y1569" s="131">
        <f>IF($D1569=Y$1,SUMIFS($H$3:$H1569,$G$3:$G1569,Y$1,$C$3:$C1569,"Sell"),0)</f>
        <v>0</v>
      </c>
      <c r="Z1569" s="131">
        <f t="shared" si="267"/>
        <v>0</v>
      </c>
      <c r="AA1569" s="131">
        <f>IF($D1569=AA$1,SUMIFS($H$3:$H1569,$G$3:$G1569,AA$1,$C$3:$C1569,"Sell"),0)</f>
        <v>0</v>
      </c>
      <c r="AB1569" s="131">
        <f t="shared" si="268"/>
        <v>0</v>
      </c>
      <c r="AC1569" s="131">
        <f>SUMIFS('Deductions and Deposits'!$H:$H,'Deductions and Deposits'!$G:$G,D1569,'Deductions and Deposits'!$F:$F,"&lt;="&amp;B1569)+SUMIFS($F$3:F1569,$D$3:D1569,D1569,$C$3:C1569,"Coin Deposit",$E$3:E1569,"")</f>
        <v>0</v>
      </c>
      <c r="AD1569" s="131">
        <f>SUMIFS('Deductions and Deposits'!$D:$D,'Deductions and Deposits'!$C:$C,D1569)+SUMIFS($F:$F,$D:$D,D1569,$C:$C,"Coin Deduction")</f>
        <v>0</v>
      </c>
      <c r="AE1569" s="131">
        <f>Table5[[#This Row],[Column4]]+Table5[[#This Row],[Column14]]+Table5[[#This Row],[Column19]]+Table5[[#This Row],[Column12]]</f>
        <v>0</v>
      </c>
      <c r="AF1569" s="131">
        <f>Table5[[#This Row],[Column5]]+Table5[[#This Row],[Column13]]+Table5[[#This Row],[Column21]]+Table5[[#This Row],[Column18]]</f>
        <v>0</v>
      </c>
      <c r="AG1569" s="131">
        <f t="shared" si="269"/>
        <v>0</v>
      </c>
      <c r="AH1569" s="131">
        <f t="shared" si="270"/>
        <v>0</v>
      </c>
      <c r="AI1569" s="131">
        <f>Table5[[#This Row],[Column17]]-Table5[[#This Row],[Column20]]</f>
        <v>0</v>
      </c>
      <c r="AJ1569" s="131">
        <f t="shared" si="271"/>
        <v>0</v>
      </c>
      <c r="AK1569" s="131">
        <f t="shared" si="275"/>
        <v>0</v>
      </c>
      <c r="AL1569" s="131">
        <f t="shared" si="272"/>
        <v>0</v>
      </c>
      <c r="AM1569" s="131" t="str">
        <f t="shared" si="273"/>
        <v/>
      </c>
      <c r="AN1569" s="131" t="str">
        <f t="shared" ca="1" si="274"/>
        <v/>
      </c>
    </row>
    <row r="1570" spans="1:40" ht="20.25" customHeight="1" x14ac:dyDescent="0.3">
      <c r="A1570" s="127"/>
      <c r="B1570" s="164"/>
      <c r="C1570" s="139"/>
      <c r="D1570" s="140"/>
      <c r="E1570" s="139"/>
      <c r="F1570" s="139"/>
      <c r="G1570" s="140"/>
      <c r="H1570" s="139"/>
      <c r="I1570" s="129"/>
      <c r="L1570" s="128"/>
      <c r="M1570" s="128"/>
      <c r="N1570" s="128"/>
      <c r="O1570" s="128"/>
      <c r="P1570" s="128"/>
      <c r="Q1570" s="128"/>
      <c r="R1570" s="128"/>
      <c r="S1570" s="128"/>
      <c r="T1570" s="120">
        <f t="shared" si="265"/>
        <v>0</v>
      </c>
      <c r="U1570" s="131"/>
      <c r="V1570" s="131"/>
      <c r="W1570" s="131">
        <f>SUMIFS($F$3:F1570,$D$3:D1570,D1570,$C$3:C1570,"Buy")+SUMIFS($F$3:F1570,$D$3:D1570,D1570,$C$3:C1570,"Coin Deposit",$E$3:E1570,"&lt;&gt;")</f>
        <v>0</v>
      </c>
      <c r="X1570" s="131">
        <f t="shared" si="266"/>
        <v>0</v>
      </c>
      <c r="Y1570" s="131">
        <f>IF($D1570=Y$1,SUMIFS($H$3:$H1570,$G$3:$G1570,Y$1,$C$3:$C1570,"Sell"),0)</f>
        <v>0</v>
      </c>
      <c r="Z1570" s="131">
        <f t="shared" si="267"/>
        <v>0</v>
      </c>
      <c r="AA1570" s="131">
        <f>IF($D1570=AA$1,SUMIFS($H$3:$H1570,$G$3:$G1570,AA$1,$C$3:$C1570,"Sell"),0)</f>
        <v>0</v>
      </c>
      <c r="AB1570" s="131">
        <f t="shared" si="268"/>
        <v>0</v>
      </c>
      <c r="AC1570" s="131">
        <f>SUMIFS('Deductions and Deposits'!$H:$H,'Deductions and Deposits'!$G:$G,D1570,'Deductions and Deposits'!$F:$F,"&lt;="&amp;B1570)+SUMIFS($F$3:F1570,$D$3:D1570,D1570,$C$3:C1570,"Coin Deposit",$E$3:E1570,"")</f>
        <v>0</v>
      </c>
      <c r="AD1570" s="131">
        <f>SUMIFS('Deductions and Deposits'!$D:$D,'Deductions and Deposits'!$C:$C,D1570)+SUMIFS($F:$F,$D:$D,D1570,$C:$C,"Coin Deduction")</f>
        <v>0</v>
      </c>
      <c r="AE1570" s="131">
        <f>Table5[[#This Row],[Column4]]+Table5[[#This Row],[Column14]]+Table5[[#This Row],[Column19]]+Table5[[#This Row],[Column12]]</f>
        <v>0</v>
      </c>
      <c r="AF1570" s="131">
        <f>Table5[[#This Row],[Column5]]+Table5[[#This Row],[Column13]]+Table5[[#This Row],[Column21]]+Table5[[#This Row],[Column18]]</f>
        <v>0</v>
      </c>
      <c r="AG1570" s="131">
        <f t="shared" si="269"/>
        <v>0</v>
      </c>
      <c r="AH1570" s="131">
        <f t="shared" si="270"/>
        <v>0</v>
      </c>
      <c r="AI1570" s="131">
        <f>Table5[[#This Row],[Column17]]-Table5[[#This Row],[Column20]]</f>
        <v>0</v>
      </c>
      <c r="AJ1570" s="131">
        <f t="shared" si="271"/>
        <v>0</v>
      </c>
      <c r="AK1570" s="131">
        <f t="shared" si="275"/>
        <v>0</v>
      </c>
      <c r="AL1570" s="131">
        <f t="shared" si="272"/>
        <v>0</v>
      </c>
      <c r="AM1570" s="131" t="str">
        <f t="shared" si="273"/>
        <v/>
      </c>
      <c r="AN1570" s="131" t="str">
        <f t="shared" ca="1" si="274"/>
        <v/>
      </c>
    </row>
    <row r="1571" spans="1:40" ht="20.25" customHeight="1" x14ac:dyDescent="0.3">
      <c r="A1571" s="127"/>
      <c r="B1571" s="164"/>
      <c r="C1571" s="139"/>
      <c r="D1571" s="140"/>
      <c r="E1571" s="139"/>
      <c r="F1571" s="139"/>
      <c r="G1571" s="140"/>
      <c r="H1571" s="139"/>
      <c r="I1571" s="129"/>
      <c r="L1571" s="128"/>
      <c r="M1571" s="128"/>
      <c r="N1571" s="128"/>
      <c r="O1571" s="128"/>
      <c r="P1571" s="128"/>
      <c r="Q1571" s="128"/>
      <c r="R1571" s="128"/>
      <c r="S1571" s="128"/>
      <c r="T1571" s="120">
        <f t="shared" si="265"/>
        <v>0</v>
      </c>
      <c r="U1571" s="131"/>
      <c r="V1571" s="131"/>
      <c r="W1571" s="131">
        <f>SUMIFS($F$3:F1571,$D$3:D1571,D1571,$C$3:C1571,"Buy")+SUMIFS($F$3:F1571,$D$3:D1571,D1571,$C$3:C1571,"Coin Deposit",$E$3:E1571,"&lt;&gt;")</f>
        <v>0</v>
      </c>
      <c r="X1571" s="131">
        <f t="shared" si="266"/>
        <v>0</v>
      </c>
      <c r="Y1571" s="131">
        <f>IF($D1571=Y$1,SUMIFS($H$3:$H1571,$G$3:$G1571,Y$1,$C$3:$C1571,"Sell"),0)</f>
        <v>0</v>
      </c>
      <c r="Z1571" s="131">
        <f t="shared" si="267"/>
        <v>0</v>
      </c>
      <c r="AA1571" s="131">
        <f>IF($D1571=AA$1,SUMIFS($H$3:$H1571,$G$3:$G1571,AA$1,$C$3:$C1571,"Sell"),0)</f>
        <v>0</v>
      </c>
      <c r="AB1571" s="131">
        <f t="shared" si="268"/>
        <v>0</v>
      </c>
      <c r="AC1571" s="131">
        <f>SUMIFS('Deductions and Deposits'!$H:$H,'Deductions and Deposits'!$G:$G,D1571,'Deductions and Deposits'!$F:$F,"&lt;="&amp;B1571)+SUMIFS($F$3:F1571,$D$3:D1571,D1571,$C$3:C1571,"Coin Deposit",$E$3:E1571,"")</f>
        <v>0</v>
      </c>
      <c r="AD1571" s="131">
        <f>SUMIFS('Deductions and Deposits'!$D:$D,'Deductions and Deposits'!$C:$C,D1571)+SUMIFS($F:$F,$D:$D,D1571,$C:$C,"Coin Deduction")</f>
        <v>0</v>
      </c>
      <c r="AE1571" s="131">
        <f>Table5[[#This Row],[Column4]]+Table5[[#This Row],[Column14]]+Table5[[#This Row],[Column19]]+Table5[[#This Row],[Column12]]</f>
        <v>0</v>
      </c>
      <c r="AF1571" s="131">
        <f>Table5[[#This Row],[Column5]]+Table5[[#This Row],[Column13]]+Table5[[#This Row],[Column21]]+Table5[[#This Row],[Column18]]</f>
        <v>0</v>
      </c>
      <c r="AG1571" s="131">
        <f t="shared" si="269"/>
        <v>0</v>
      </c>
      <c r="AH1571" s="131">
        <f t="shared" si="270"/>
        <v>0</v>
      </c>
      <c r="AI1571" s="131">
        <f>Table5[[#This Row],[Column17]]-Table5[[#This Row],[Column20]]</f>
        <v>0</v>
      </c>
      <c r="AJ1571" s="131">
        <f t="shared" si="271"/>
        <v>0</v>
      </c>
      <c r="AK1571" s="131">
        <f t="shared" si="275"/>
        <v>0</v>
      </c>
      <c r="AL1571" s="131">
        <f t="shared" si="272"/>
        <v>0</v>
      </c>
      <c r="AM1571" s="131" t="str">
        <f t="shared" si="273"/>
        <v/>
      </c>
      <c r="AN1571" s="131" t="str">
        <f t="shared" ca="1" si="274"/>
        <v/>
      </c>
    </row>
    <row r="1572" spans="1:40" ht="20.25" customHeight="1" x14ac:dyDescent="0.3">
      <c r="A1572" s="127"/>
      <c r="B1572" s="164"/>
      <c r="C1572" s="139"/>
      <c r="D1572" s="140"/>
      <c r="E1572" s="139"/>
      <c r="F1572" s="139"/>
      <c r="G1572" s="140"/>
      <c r="H1572" s="139"/>
      <c r="I1572" s="129"/>
      <c r="L1572" s="128"/>
      <c r="M1572" s="128"/>
      <c r="N1572" s="128"/>
      <c r="O1572" s="128"/>
      <c r="P1572" s="128"/>
      <c r="Q1572" s="128"/>
      <c r="R1572" s="128"/>
      <c r="S1572" s="128"/>
      <c r="T1572" s="120">
        <f t="shared" si="265"/>
        <v>0</v>
      </c>
      <c r="U1572" s="131"/>
      <c r="V1572" s="131"/>
      <c r="W1572" s="131">
        <f>SUMIFS($F$3:F1572,$D$3:D1572,D1572,$C$3:C1572,"Buy")+SUMIFS($F$3:F1572,$D$3:D1572,D1572,$C$3:C1572,"Coin Deposit",$E$3:E1572,"&lt;&gt;")</f>
        <v>0</v>
      </c>
      <c r="X1572" s="131">
        <f t="shared" si="266"/>
        <v>0</v>
      </c>
      <c r="Y1572" s="131">
        <f>IF($D1572=Y$1,SUMIFS($H$3:$H1572,$G$3:$G1572,Y$1,$C$3:$C1572,"Sell"),0)</f>
        <v>0</v>
      </c>
      <c r="Z1572" s="131">
        <f t="shared" si="267"/>
        <v>0</v>
      </c>
      <c r="AA1572" s="131">
        <f>IF($D1572=AA$1,SUMIFS($H$3:$H1572,$G$3:$G1572,AA$1,$C$3:$C1572,"Sell"),0)</f>
        <v>0</v>
      </c>
      <c r="AB1572" s="131">
        <f t="shared" si="268"/>
        <v>0</v>
      </c>
      <c r="AC1572" s="131">
        <f>SUMIFS('Deductions and Deposits'!$H:$H,'Deductions and Deposits'!$G:$G,D1572,'Deductions and Deposits'!$F:$F,"&lt;="&amp;B1572)+SUMIFS($F$3:F1572,$D$3:D1572,D1572,$C$3:C1572,"Coin Deposit",$E$3:E1572,"")</f>
        <v>0</v>
      </c>
      <c r="AD1572" s="131">
        <f>SUMIFS('Deductions and Deposits'!$D:$D,'Deductions and Deposits'!$C:$C,D1572)+SUMIFS($F:$F,$D:$D,D1572,$C:$C,"Coin Deduction")</f>
        <v>0</v>
      </c>
      <c r="AE1572" s="131">
        <f>Table5[[#This Row],[Column4]]+Table5[[#This Row],[Column14]]+Table5[[#This Row],[Column19]]+Table5[[#This Row],[Column12]]</f>
        <v>0</v>
      </c>
      <c r="AF1572" s="131">
        <f>Table5[[#This Row],[Column5]]+Table5[[#This Row],[Column13]]+Table5[[#This Row],[Column21]]+Table5[[#This Row],[Column18]]</f>
        <v>0</v>
      </c>
      <c r="AG1572" s="131">
        <f t="shared" si="269"/>
        <v>0</v>
      </c>
      <c r="AH1572" s="131">
        <f t="shared" si="270"/>
        <v>0</v>
      </c>
      <c r="AI1572" s="131">
        <f>Table5[[#This Row],[Column17]]-Table5[[#This Row],[Column20]]</f>
        <v>0</v>
      </c>
      <c r="AJ1572" s="131">
        <f t="shared" si="271"/>
        <v>0</v>
      </c>
      <c r="AK1572" s="131">
        <f t="shared" si="275"/>
        <v>0</v>
      </c>
      <c r="AL1572" s="131">
        <f t="shared" si="272"/>
        <v>0</v>
      </c>
      <c r="AM1572" s="131" t="str">
        <f t="shared" si="273"/>
        <v/>
      </c>
      <c r="AN1572" s="131" t="str">
        <f t="shared" ca="1" si="274"/>
        <v/>
      </c>
    </row>
    <row r="1573" spans="1:40" ht="20.25" customHeight="1" x14ac:dyDescent="0.3">
      <c r="A1573" s="127"/>
      <c r="B1573" s="164"/>
      <c r="C1573" s="139"/>
      <c r="D1573" s="140"/>
      <c r="E1573" s="139"/>
      <c r="F1573" s="139"/>
      <c r="G1573" s="140"/>
      <c r="H1573" s="139"/>
      <c r="I1573" s="129"/>
      <c r="L1573" s="128"/>
      <c r="M1573" s="128"/>
      <c r="N1573" s="128"/>
      <c r="O1573" s="128"/>
      <c r="P1573" s="128"/>
      <c r="Q1573" s="128"/>
      <c r="R1573" s="128"/>
      <c r="S1573" s="128"/>
      <c r="T1573" s="120">
        <f t="shared" si="265"/>
        <v>0</v>
      </c>
      <c r="U1573" s="131"/>
      <c r="V1573" s="131"/>
      <c r="W1573" s="131">
        <f>SUMIFS($F$3:F1573,$D$3:D1573,D1573,$C$3:C1573,"Buy")+SUMIFS($F$3:F1573,$D$3:D1573,D1573,$C$3:C1573,"Coin Deposit",$E$3:E1573,"&lt;&gt;")</f>
        <v>0</v>
      </c>
      <c r="X1573" s="131">
        <f t="shared" si="266"/>
        <v>0</v>
      </c>
      <c r="Y1573" s="131">
        <f>IF($D1573=Y$1,SUMIFS($H$3:$H1573,$G$3:$G1573,Y$1,$C$3:$C1573,"Sell"),0)</f>
        <v>0</v>
      </c>
      <c r="Z1573" s="131">
        <f t="shared" si="267"/>
        <v>0</v>
      </c>
      <c r="AA1573" s="131">
        <f>IF($D1573=AA$1,SUMIFS($H$3:$H1573,$G$3:$G1573,AA$1,$C$3:$C1573,"Sell"),0)</f>
        <v>0</v>
      </c>
      <c r="AB1573" s="131">
        <f t="shared" si="268"/>
        <v>0</v>
      </c>
      <c r="AC1573" s="131">
        <f>SUMIFS('Deductions and Deposits'!$H:$H,'Deductions and Deposits'!$G:$G,D1573,'Deductions and Deposits'!$F:$F,"&lt;="&amp;B1573)+SUMIFS($F$3:F1573,$D$3:D1573,D1573,$C$3:C1573,"Coin Deposit",$E$3:E1573,"")</f>
        <v>0</v>
      </c>
      <c r="AD1573" s="131">
        <f>SUMIFS('Deductions and Deposits'!$D:$D,'Deductions and Deposits'!$C:$C,D1573)+SUMIFS($F:$F,$D:$D,D1573,$C:$C,"Coin Deduction")</f>
        <v>0</v>
      </c>
      <c r="AE1573" s="131">
        <f>Table5[[#This Row],[Column4]]+Table5[[#This Row],[Column14]]+Table5[[#This Row],[Column19]]+Table5[[#This Row],[Column12]]</f>
        <v>0</v>
      </c>
      <c r="AF1573" s="131">
        <f>Table5[[#This Row],[Column5]]+Table5[[#This Row],[Column13]]+Table5[[#This Row],[Column21]]+Table5[[#This Row],[Column18]]</f>
        <v>0</v>
      </c>
      <c r="AG1573" s="131">
        <f t="shared" si="269"/>
        <v>0</v>
      </c>
      <c r="AH1573" s="131">
        <f t="shared" si="270"/>
        <v>0</v>
      </c>
      <c r="AI1573" s="131">
        <f>Table5[[#This Row],[Column17]]-Table5[[#This Row],[Column20]]</f>
        <v>0</v>
      </c>
      <c r="AJ1573" s="131">
        <f t="shared" si="271"/>
        <v>0</v>
      </c>
      <c r="AK1573" s="131">
        <f t="shared" si="275"/>
        <v>0</v>
      </c>
      <c r="AL1573" s="131">
        <f t="shared" si="272"/>
        <v>0</v>
      </c>
      <c r="AM1573" s="131" t="str">
        <f t="shared" si="273"/>
        <v/>
      </c>
      <c r="AN1573" s="131" t="str">
        <f t="shared" ca="1" si="274"/>
        <v/>
      </c>
    </row>
    <row r="1574" spans="1:40" ht="20.25" customHeight="1" x14ac:dyDescent="0.3">
      <c r="A1574" s="127"/>
      <c r="B1574" s="164"/>
      <c r="C1574" s="139"/>
      <c r="D1574" s="140"/>
      <c r="E1574" s="139"/>
      <c r="F1574" s="139"/>
      <c r="G1574" s="140"/>
      <c r="H1574" s="139"/>
      <c r="I1574" s="129"/>
      <c r="L1574" s="128"/>
      <c r="M1574" s="128"/>
      <c r="N1574" s="128"/>
      <c r="O1574" s="128"/>
      <c r="P1574" s="128"/>
      <c r="Q1574" s="128"/>
      <c r="R1574" s="128"/>
      <c r="S1574" s="128"/>
      <c r="T1574" s="120">
        <f t="shared" si="265"/>
        <v>0</v>
      </c>
      <c r="U1574" s="131"/>
      <c r="V1574" s="131"/>
      <c r="W1574" s="131">
        <f>SUMIFS($F$3:F1574,$D$3:D1574,D1574,$C$3:C1574,"Buy")+SUMIFS($F$3:F1574,$D$3:D1574,D1574,$C$3:C1574,"Coin Deposit",$E$3:E1574,"&lt;&gt;")</f>
        <v>0</v>
      </c>
      <c r="X1574" s="131">
        <f t="shared" si="266"/>
        <v>0</v>
      </c>
      <c r="Y1574" s="131">
        <f>IF($D1574=Y$1,SUMIFS($H$3:$H1574,$G$3:$G1574,Y$1,$C$3:$C1574,"Sell"),0)</f>
        <v>0</v>
      </c>
      <c r="Z1574" s="131">
        <f t="shared" si="267"/>
        <v>0</v>
      </c>
      <c r="AA1574" s="131">
        <f>IF($D1574=AA$1,SUMIFS($H$3:$H1574,$G$3:$G1574,AA$1,$C$3:$C1574,"Sell"),0)</f>
        <v>0</v>
      </c>
      <c r="AB1574" s="131">
        <f t="shared" si="268"/>
        <v>0</v>
      </c>
      <c r="AC1574" s="131">
        <f>SUMIFS('Deductions and Deposits'!$H:$H,'Deductions and Deposits'!$G:$G,D1574,'Deductions and Deposits'!$F:$F,"&lt;="&amp;B1574)+SUMIFS($F$3:F1574,$D$3:D1574,D1574,$C$3:C1574,"Coin Deposit",$E$3:E1574,"")</f>
        <v>0</v>
      </c>
      <c r="AD1574" s="131">
        <f>SUMIFS('Deductions and Deposits'!$D:$D,'Deductions and Deposits'!$C:$C,D1574)+SUMIFS($F:$F,$D:$D,D1574,$C:$C,"Coin Deduction")</f>
        <v>0</v>
      </c>
      <c r="AE1574" s="131">
        <f>Table5[[#This Row],[Column4]]+Table5[[#This Row],[Column14]]+Table5[[#This Row],[Column19]]+Table5[[#This Row],[Column12]]</f>
        <v>0</v>
      </c>
      <c r="AF1574" s="131">
        <f>Table5[[#This Row],[Column5]]+Table5[[#This Row],[Column13]]+Table5[[#This Row],[Column21]]+Table5[[#This Row],[Column18]]</f>
        <v>0</v>
      </c>
      <c r="AG1574" s="131">
        <f t="shared" si="269"/>
        <v>0</v>
      </c>
      <c r="AH1574" s="131">
        <f t="shared" si="270"/>
        <v>0</v>
      </c>
      <c r="AI1574" s="131">
        <f>Table5[[#This Row],[Column17]]-Table5[[#This Row],[Column20]]</f>
        <v>0</v>
      </c>
      <c r="AJ1574" s="131">
        <f t="shared" si="271"/>
        <v>0</v>
      </c>
      <c r="AK1574" s="131">
        <f t="shared" si="275"/>
        <v>0</v>
      </c>
      <c r="AL1574" s="131">
        <f t="shared" si="272"/>
        <v>0</v>
      </c>
      <c r="AM1574" s="131" t="str">
        <f t="shared" si="273"/>
        <v/>
      </c>
      <c r="AN1574" s="131" t="str">
        <f t="shared" ca="1" si="274"/>
        <v/>
      </c>
    </row>
    <row r="1575" spans="1:40" ht="20.25" customHeight="1" x14ac:dyDescent="0.3">
      <c r="A1575" s="127"/>
      <c r="B1575" s="164"/>
      <c r="C1575" s="139"/>
      <c r="D1575" s="140"/>
      <c r="E1575" s="139"/>
      <c r="F1575" s="139"/>
      <c r="G1575" s="140"/>
      <c r="H1575" s="139"/>
      <c r="I1575" s="129"/>
      <c r="L1575" s="128"/>
      <c r="M1575" s="128"/>
      <c r="N1575" s="128"/>
      <c r="O1575" s="128"/>
      <c r="P1575" s="128"/>
      <c r="Q1575" s="128"/>
      <c r="R1575" s="128"/>
      <c r="S1575" s="128"/>
      <c r="T1575" s="120">
        <f t="shared" si="265"/>
        <v>0</v>
      </c>
      <c r="U1575" s="131"/>
      <c r="V1575" s="131"/>
      <c r="W1575" s="131">
        <f>SUMIFS($F$3:F1575,$D$3:D1575,D1575,$C$3:C1575,"Buy")+SUMIFS($F$3:F1575,$D$3:D1575,D1575,$C$3:C1575,"Coin Deposit",$E$3:E1575,"&lt;&gt;")</f>
        <v>0</v>
      </c>
      <c r="X1575" s="131">
        <f t="shared" si="266"/>
        <v>0</v>
      </c>
      <c r="Y1575" s="131">
        <f>IF($D1575=Y$1,SUMIFS($H$3:$H1575,$G$3:$G1575,Y$1,$C$3:$C1575,"Sell"),0)</f>
        <v>0</v>
      </c>
      <c r="Z1575" s="131">
        <f t="shared" si="267"/>
        <v>0</v>
      </c>
      <c r="AA1575" s="131">
        <f>IF($D1575=AA$1,SUMIFS($H$3:$H1575,$G$3:$G1575,AA$1,$C$3:$C1575,"Sell"),0)</f>
        <v>0</v>
      </c>
      <c r="AB1575" s="131">
        <f t="shared" si="268"/>
        <v>0</v>
      </c>
      <c r="AC1575" s="131">
        <f>SUMIFS('Deductions and Deposits'!$H:$H,'Deductions and Deposits'!$G:$G,D1575,'Deductions and Deposits'!$F:$F,"&lt;="&amp;B1575)+SUMIFS($F$3:F1575,$D$3:D1575,D1575,$C$3:C1575,"Coin Deposit",$E$3:E1575,"")</f>
        <v>0</v>
      </c>
      <c r="AD1575" s="131">
        <f>SUMIFS('Deductions and Deposits'!$D:$D,'Deductions and Deposits'!$C:$C,D1575)+SUMIFS($F:$F,$D:$D,D1575,$C:$C,"Coin Deduction")</f>
        <v>0</v>
      </c>
      <c r="AE1575" s="131">
        <f>Table5[[#This Row],[Column4]]+Table5[[#This Row],[Column14]]+Table5[[#This Row],[Column19]]+Table5[[#This Row],[Column12]]</f>
        <v>0</v>
      </c>
      <c r="AF1575" s="131">
        <f>Table5[[#This Row],[Column5]]+Table5[[#This Row],[Column13]]+Table5[[#This Row],[Column21]]+Table5[[#This Row],[Column18]]</f>
        <v>0</v>
      </c>
      <c r="AG1575" s="131">
        <f t="shared" si="269"/>
        <v>0</v>
      </c>
      <c r="AH1575" s="131">
        <f t="shared" si="270"/>
        <v>0</v>
      </c>
      <c r="AI1575" s="131">
        <f>Table5[[#This Row],[Column17]]-Table5[[#This Row],[Column20]]</f>
        <v>0</v>
      </c>
      <c r="AJ1575" s="131">
        <f t="shared" si="271"/>
        <v>0</v>
      </c>
      <c r="AK1575" s="131">
        <f t="shared" si="275"/>
        <v>0</v>
      </c>
      <c r="AL1575" s="131">
        <f t="shared" si="272"/>
        <v>0</v>
      </c>
      <c r="AM1575" s="131" t="str">
        <f t="shared" si="273"/>
        <v/>
      </c>
      <c r="AN1575" s="131" t="str">
        <f t="shared" ca="1" si="274"/>
        <v/>
      </c>
    </row>
    <row r="1576" spans="1:40" ht="20.25" customHeight="1" x14ac:dyDescent="0.3">
      <c r="A1576" s="127"/>
      <c r="B1576" s="164"/>
      <c r="C1576" s="139"/>
      <c r="D1576" s="140"/>
      <c r="E1576" s="139"/>
      <c r="F1576" s="139"/>
      <c r="G1576" s="140"/>
      <c r="H1576" s="139"/>
      <c r="I1576" s="129"/>
      <c r="L1576" s="128"/>
      <c r="M1576" s="128"/>
      <c r="N1576" s="128"/>
      <c r="O1576" s="128"/>
      <c r="P1576" s="128"/>
      <c r="Q1576" s="128"/>
      <c r="R1576" s="128"/>
      <c r="S1576" s="128"/>
      <c r="T1576" s="120">
        <f t="shared" si="265"/>
        <v>0</v>
      </c>
      <c r="U1576" s="131"/>
      <c r="V1576" s="131"/>
      <c r="W1576" s="131">
        <f>SUMIFS($F$3:F1576,$D$3:D1576,D1576,$C$3:C1576,"Buy")+SUMIFS($F$3:F1576,$D$3:D1576,D1576,$C$3:C1576,"Coin Deposit",$E$3:E1576,"&lt;&gt;")</f>
        <v>0</v>
      </c>
      <c r="X1576" s="131">
        <f t="shared" si="266"/>
        <v>0</v>
      </c>
      <c r="Y1576" s="131">
        <f>IF($D1576=Y$1,SUMIFS($H$3:$H1576,$G$3:$G1576,Y$1,$C$3:$C1576,"Sell"),0)</f>
        <v>0</v>
      </c>
      <c r="Z1576" s="131">
        <f t="shared" si="267"/>
        <v>0</v>
      </c>
      <c r="AA1576" s="131">
        <f>IF($D1576=AA$1,SUMIFS($H$3:$H1576,$G$3:$G1576,AA$1,$C$3:$C1576,"Sell"),0)</f>
        <v>0</v>
      </c>
      <c r="AB1576" s="131">
        <f t="shared" si="268"/>
        <v>0</v>
      </c>
      <c r="AC1576" s="131">
        <f>SUMIFS('Deductions and Deposits'!$H:$H,'Deductions and Deposits'!$G:$G,D1576,'Deductions and Deposits'!$F:$F,"&lt;="&amp;B1576)+SUMIFS($F$3:F1576,$D$3:D1576,D1576,$C$3:C1576,"Coin Deposit",$E$3:E1576,"")</f>
        <v>0</v>
      </c>
      <c r="AD1576" s="131">
        <f>SUMIFS('Deductions and Deposits'!$D:$D,'Deductions and Deposits'!$C:$C,D1576)+SUMIFS($F:$F,$D:$D,D1576,$C:$C,"Coin Deduction")</f>
        <v>0</v>
      </c>
      <c r="AE1576" s="131">
        <f>Table5[[#This Row],[Column4]]+Table5[[#This Row],[Column14]]+Table5[[#This Row],[Column19]]+Table5[[#This Row],[Column12]]</f>
        <v>0</v>
      </c>
      <c r="AF1576" s="131">
        <f>Table5[[#This Row],[Column5]]+Table5[[#This Row],[Column13]]+Table5[[#This Row],[Column21]]+Table5[[#This Row],[Column18]]</f>
        <v>0</v>
      </c>
      <c r="AG1576" s="131">
        <f t="shared" si="269"/>
        <v>0</v>
      </c>
      <c r="AH1576" s="131">
        <f t="shared" si="270"/>
        <v>0</v>
      </c>
      <c r="AI1576" s="131">
        <f>Table5[[#This Row],[Column17]]-Table5[[#This Row],[Column20]]</f>
        <v>0</v>
      </c>
      <c r="AJ1576" s="131">
        <f t="shared" si="271"/>
        <v>0</v>
      </c>
      <c r="AK1576" s="131">
        <f t="shared" si="275"/>
        <v>0</v>
      </c>
      <c r="AL1576" s="131">
        <f t="shared" si="272"/>
        <v>0</v>
      </c>
      <c r="AM1576" s="131" t="str">
        <f t="shared" si="273"/>
        <v/>
      </c>
      <c r="AN1576" s="131" t="str">
        <f t="shared" ca="1" si="274"/>
        <v/>
      </c>
    </row>
    <row r="1577" spans="1:40" ht="20.25" customHeight="1" x14ac:dyDescent="0.3">
      <c r="A1577" s="127"/>
      <c r="B1577" s="164"/>
      <c r="C1577" s="139"/>
      <c r="D1577" s="140"/>
      <c r="E1577" s="139"/>
      <c r="F1577" s="139"/>
      <c r="G1577" s="140"/>
      <c r="H1577" s="139"/>
      <c r="I1577" s="129"/>
      <c r="L1577" s="128"/>
      <c r="M1577" s="128"/>
      <c r="N1577" s="128"/>
      <c r="O1577" s="128"/>
      <c r="P1577" s="128"/>
      <c r="Q1577" s="128"/>
      <c r="R1577" s="128"/>
      <c r="S1577" s="128"/>
      <c r="T1577" s="120">
        <f t="shared" si="265"/>
        <v>0</v>
      </c>
      <c r="U1577" s="131"/>
      <c r="V1577" s="131"/>
      <c r="W1577" s="131">
        <f>SUMIFS($F$3:F1577,$D$3:D1577,D1577,$C$3:C1577,"Buy")+SUMIFS($F$3:F1577,$D$3:D1577,D1577,$C$3:C1577,"Coin Deposit",$E$3:E1577,"&lt;&gt;")</f>
        <v>0</v>
      </c>
      <c r="X1577" s="131">
        <f t="shared" si="266"/>
        <v>0</v>
      </c>
      <c r="Y1577" s="131">
        <f>IF($D1577=Y$1,SUMIFS($H$3:$H1577,$G$3:$G1577,Y$1,$C$3:$C1577,"Sell"),0)</f>
        <v>0</v>
      </c>
      <c r="Z1577" s="131">
        <f t="shared" si="267"/>
        <v>0</v>
      </c>
      <c r="AA1577" s="131">
        <f>IF($D1577=AA$1,SUMIFS($H$3:$H1577,$G$3:$G1577,AA$1,$C$3:$C1577,"Sell"),0)</f>
        <v>0</v>
      </c>
      <c r="AB1577" s="131">
        <f t="shared" si="268"/>
        <v>0</v>
      </c>
      <c r="AC1577" s="131">
        <f>SUMIFS('Deductions and Deposits'!$H:$H,'Deductions and Deposits'!$G:$G,D1577,'Deductions and Deposits'!$F:$F,"&lt;="&amp;B1577)+SUMIFS($F$3:F1577,$D$3:D1577,D1577,$C$3:C1577,"Coin Deposit",$E$3:E1577,"")</f>
        <v>0</v>
      </c>
      <c r="AD1577" s="131">
        <f>SUMIFS('Deductions and Deposits'!$D:$D,'Deductions and Deposits'!$C:$C,D1577)+SUMIFS($F:$F,$D:$D,D1577,$C:$C,"Coin Deduction")</f>
        <v>0</v>
      </c>
      <c r="AE1577" s="131">
        <f>Table5[[#This Row],[Column4]]+Table5[[#This Row],[Column14]]+Table5[[#This Row],[Column19]]+Table5[[#This Row],[Column12]]</f>
        <v>0</v>
      </c>
      <c r="AF1577" s="131">
        <f>Table5[[#This Row],[Column5]]+Table5[[#This Row],[Column13]]+Table5[[#This Row],[Column21]]+Table5[[#This Row],[Column18]]</f>
        <v>0</v>
      </c>
      <c r="AG1577" s="131">
        <f t="shared" si="269"/>
        <v>0</v>
      </c>
      <c r="AH1577" s="131">
        <f t="shared" si="270"/>
        <v>0</v>
      </c>
      <c r="AI1577" s="131">
        <f>Table5[[#This Row],[Column17]]-Table5[[#This Row],[Column20]]</f>
        <v>0</v>
      </c>
      <c r="AJ1577" s="131">
        <f t="shared" si="271"/>
        <v>0</v>
      </c>
      <c r="AK1577" s="131">
        <f t="shared" si="275"/>
        <v>0</v>
      </c>
      <c r="AL1577" s="131">
        <f t="shared" si="272"/>
        <v>0</v>
      </c>
      <c r="AM1577" s="131" t="str">
        <f t="shared" si="273"/>
        <v/>
      </c>
      <c r="AN1577" s="131" t="str">
        <f t="shared" ca="1" si="274"/>
        <v/>
      </c>
    </row>
    <row r="1578" spans="1:40" ht="20.25" customHeight="1" x14ac:dyDescent="0.3">
      <c r="A1578" s="127"/>
      <c r="B1578" s="164"/>
      <c r="C1578" s="139"/>
      <c r="D1578" s="140"/>
      <c r="E1578" s="139"/>
      <c r="F1578" s="139"/>
      <c r="G1578" s="140"/>
      <c r="H1578" s="139"/>
      <c r="I1578" s="129"/>
      <c r="L1578" s="128"/>
      <c r="M1578" s="128"/>
      <c r="N1578" s="128"/>
      <c r="O1578" s="128"/>
      <c r="P1578" s="128"/>
      <c r="Q1578" s="128"/>
      <c r="R1578" s="128"/>
      <c r="S1578" s="128"/>
      <c r="T1578" s="120">
        <f t="shared" si="265"/>
        <v>0</v>
      </c>
      <c r="U1578" s="131"/>
      <c r="V1578" s="131"/>
      <c r="W1578" s="131">
        <f>SUMIFS($F$3:F1578,$D$3:D1578,D1578,$C$3:C1578,"Buy")+SUMIFS($F$3:F1578,$D$3:D1578,D1578,$C$3:C1578,"Coin Deposit",$E$3:E1578,"&lt;&gt;")</f>
        <v>0</v>
      </c>
      <c r="X1578" s="131">
        <f t="shared" si="266"/>
        <v>0</v>
      </c>
      <c r="Y1578" s="131">
        <f>IF($D1578=Y$1,SUMIFS($H$3:$H1578,$G$3:$G1578,Y$1,$C$3:$C1578,"Sell"),0)</f>
        <v>0</v>
      </c>
      <c r="Z1578" s="131">
        <f t="shared" si="267"/>
        <v>0</v>
      </c>
      <c r="AA1578" s="131">
        <f>IF($D1578=AA$1,SUMIFS($H$3:$H1578,$G$3:$G1578,AA$1,$C$3:$C1578,"Sell"),0)</f>
        <v>0</v>
      </c>
      <c r="AB1578" s="131">
        <f t="shared" si="268"/>
        <v>0</v>
      </c>
      <c r="AC1578" s="131">
        <f>SUMIFS('Deductions and Deposits'!$H:$H,'Deductions and Deposits'!$G:$G,D1578,'Deductions and Deposits'!$F:$F,"&lt;="&amp;B1578)+SUMIFS($F$3:F1578,$D$3:D1578,D1578,$C$3:C1578,"Coin Deposit",$E$3:E1578,"")</f>
        <v>0</v>
      </c>
      <c r="AD1578" s="131">
        <f>SUMIFS('Deductions and Deposits'!$D:$D,'Deductions and Deposits'!$C:$C,D1578)+SUMIFS($F:$F,$D:$D,D1578,$C:$C,"Coin Deduction")</f>
        <v>0</v>
      </c>
      <c r="AE1578" s="131">
        <f>Table5[[#This Row],[Column4]]+Table5[[#This Row],[Column14]]+Table5[[#This Row],[Column19]]+Table5[[#This Row],[Column12]]</f>
        <v>0</v>
      </c>
      <c r="AF1578" s="131">
        <f>Table5[[#This Row],[Column5]]+Table5[[#This Row],[Column13]]+Table5[[#This Row],[Column21]]+Table5[[#This Row],[Column18]]</f>
        <v>0</v>
      </c>
      <c r="AG1578" s="131">
        <f t="shared" si="269"/>
        <v>0</v>
      </c>
      <c r="AH1578" s="131">
        <f t="shared" si="270"/>
        <v>0</v>
      </c>
      <c r="AI1578" s="131">
        <f>Table5[[#This Row],[Column17]]-Table5[[#This Row],[Column20]]</f>
        <v>0</v>
      </c>
      <c r="AJ1578" s="131">
        <f t="shared" si="271"/>
        <v>0</v>
      </c>
      <c r="AK1578" s="131">
        <f t="shared" si="275"/>
        <v>0</v>
      </c>
      <c r="AL1578" s="131">
        <f t="shared" si="272"/>
        <v>0</v>
      </c>
      <c r="AM1578" s="131" t="str">
        <f t="shared" si="273"/>
        <v/>
      </c>
      <c r="AN1578" s="131" t="str">
        <f t="shared" ca="1" si="274"/>
        <v/>
      </c>
    </row>
    <row r="1579" spans="1:40" ht="20.25" customHeight="1" x14ac:dyDescent="0.3">
      <c r="A1579" s="127"/>
      <c r="B1579" s="164"/>
      <c r="C1579" s="139"/>
      <c r="D1579" s="140"/>
      <c r="E1579" s="139"/>
      <c r="F1579" s="139"/>
      <c r="G1579" s="140"/>
      <c r="H1579" s="139"/>
      <c r="I1579" s="129"/>
      <c r="L1579" s="128"/>
      <c r="M1579" s="128"/>
      <c r="N1579" s="128"/>
      <c r="O1579" s="128"/>
      <c r="P1579" s="128"/>
      <c r="Q1579" s="128"/>
      <c r="R1579" s="128"/>
      <c r="S1579" s="128"/>
      <c r="T1579" s="120">
        <f t="shared" si="265"/>
        <v>0</v>
      </c>
      <c r="U1579" s="131"/>
      <c r="V1579" s="131"/>
      <c r="W1579" s="131">
        <f>SUMIFS($F$3:F1579,$D$3:D1579,D1579,$C$3:C1579,"Buy")+SUMIFS($F$3:F1579,$D$3:D1579,D1579,$C$3:C1579,"Coin Deposit",$E$3:E1579,"&lt;&gt;")</f>
        <v>0</v>
      </c>
      <c r="X1579" s="131">
        <f t="shared" si="266"/>
        <v>0</v>
      </c>
      <c r="Y1579" s="131">
        <f>IF($D1579=Y$1,SUMIFS($H$3:$H1579,$G$3:$G1579,Y$1,$C$3:$C1579,"Sell"),0)</f>
        <v>0</v>
      </c>
      <c r="Z1579" s="131">
        <f t="shared" si="267"/>
        <v>0</v>
      </c>
      <c r="AA1579" s="131">
        <f>IF($D1579=AA$1,SUMIFS($H$3:$H1579,$G$3:$G1579,AA$1,$C$3:$C1579,"Sell"),0)</f>
        <v>0</v>
      </c>
      <c r="AB1579" s="131">
        <f t="shared" si="268"/>
        <v>0</v>
      </c>
      <c r="AC1579" s="131">
        <f>SUMIFS('Deductions and Deposits'!$H:$H,'Deductions and Deposits'!$G:$G,D1579,'Deductions and Deposits'!$F:$F,"&lt;="&amp;B1579)+SUMIFS($F$3:F1579,$D$3:D1579,D1579,$C$3:C1579,"Coin Deposit",$E$3:E1579,"")</f>
        <v>0</v>
      </c>
      <c r="AD1579" s="131">
        <f>SUMIFS('Deductions and Deposits'!$D:$D,'Deductions and Deposits'!$C:$C,D1579)+SUMIFS($F:$F,$D:$D,D1579,$C:$C,"Coin Deduction")</f>
        <v>0</v>
      </c>
      <c r="AE1579" s="131">
        <f>Table5[[#This Row],[Column4]]+Table5[[#This Row],[Column14]]+Table5[[#This Row],[Column19]]+Table5[[#This Row],[Column12]]</f>
        <v>0</v>
      </c>
      <c r="AF1579" s="131">
        <f>Table5[[#This Row],[Column5]]+Table5[[#This Row],[Column13]]+Table5[[#This Row],[Column21]]+Table5[[#This Row],[Column18]]</f>
        <v>0</v>
      </c>
      <c r="AG1579" s="131">
        <f t="shared" si="269"/>
        <v>0</v>
      </c>
      <c r="AH1579" s="131">
        <f t="shared" si="270"/>
        <v>0</v>
      </c>
      <c r="AI1579" s="131">
        <f>Table5[[#This Row],[Column17]]-Table5[[#This Row],[Column20]]</f>
        <v>0</v>
      </c>
      <c r="AJ1579" s="131">
        <f t="shared" si="271"/>
        <v>0</v>
      </c>
      <c r="AK1579" s="131">
        <f t="shared" si="275"/>
        <v>0</v>
      </c>
      <c r="AL1579" s="131">
        <f t="shared" si="272"/>
        <v>0</v>
      </c>
      <c r="AM1579" s="131" t="str">
        <f t="shared" si="273"/>
        <v/>
      </c>
      <c r="AN1579" s="131" t="str">
        <f t="shared" ca="1" si="274"/>
        <v/>
      </c>
    </row>
    <row r="1580" spans="1:40" ht="20.25" customHeight="1" x14ac:dyDescent="0.3">
      <c r="A1580" s="127"/>
      <c r="B1580" s="164"/>
      <c r="C1580" s="139"/>
      <c r="D1580" s="140"/>
      <c r="E1580" s="139"/>
      <c r="F1580" s="139"/>
      <c r="G1580" s="140"/>
      <c r="H1580" s="139"/>
      <c r="I1580" s="129"/>
      <c r="L1580" s="128"/>
      <c r="M1580" s="128"/>
      <c r="N1580" s="128"/>
      <c r="O1580" s="128"/>
      <c r="P1580" s="128"/>
      <c r="Q1580" s="128"/>
      <c r="R1580" s="128"/>
      <c r="S1580" s="128"/>
      <c r="T1580" s="120">
        <f t="shared" si="265"/>
        <v>0</v>
      </c>
      <c r="U1580" s="131"/>
      <c r="V1580" s="131"/>
      <c r="W1580" s="131">
        <f>SUMIFS($F$3:F1580,$D$3:D1580,D1580,$C$3:C1580,"Buy")+SUMIFS($F$3:F1580,$D$3:D1580,D1580,$C$3:C1580,"Coin Deposit",$E$3:E1580,"&lt;&gt;")</f>
        <v>0</v>
      </c>
      <c r="X1580" s="131">
        <f t="shared" si="266"/>
        <v>0</v>
      </c>
      <c r="Y1580" s="131">
        <f>IF($D1580=Y$1,SUMIFS($H$3:$H1580,$G$3:$G1580,Y$1,$C$3:$C1580,"Sell"),0)</f>
        <v>0</v>
      </c>
      <c r="Z1580" s="131">
        <f t="shared" si="267"/>
        <v>0</v>
      </c>
      <c r="AA1580" s="131">
        <f>IF($D1580=AA$1,SUMIFS($H$3:$H1580,$G$3:$G1580,AA$1,$C$3:$C1580,"Sell"),0)</f>
        <v>0</v>
      </c>
      <c r="AB1580" s="131">
        <f t="shared" si="268"/>
        <v>0</v>
      </c>
      <c r="AC1580" s="131">
        <f>SUMIFS('Deductions and Deposits'!$H:$H,'Deductions and Deposits'!$G:$G,D1580,'Deductions and Deposits'!$F:$F,"&lt;="&amp;B1580)+SUMIFS($F$3:F1580,$D$3:D1580,D1580,$C$3:C1580,"Coin Deposit",$E$3:E1580,"")</f>
        <v>0</v>
      </c>
      <c r="AD1580" s="131">
        <f>SUMIFS('Deductions and Deposits'!$D:$D,'Deductions and Deposits'!$C:$C,D1580)+SUMIFS($F:$F,$D:$D,D1580,$C:$C,"Coin Deduction")</f>
        <v>0</v>
      </c>
      <c r="AE1580" s="131">
        <f>Table5[[#This Row],[Column4]]+Table5[[#This Row],[Column14]]+Table5[[#This Row],[Column19]]+Table5[[#This Row],[Column12]]</f>
        <v>0</v>
      </c>
      <c r="AF1580" s="131">
        <f>Table5[[#This Row],[Column5]]+Table5[[#This Row],[Column13]]+Table5[[#This Row],[Column21]]+Table5[[#This Row],[Column18]]</f>
        <v>0</v>
      </c>
      <c r="AG1580" s="131">
        <f t="shared" si="269"/>
        <v>0</v>
      </c>
      <c r="AH1580" s="131">
        <f t="shared" si="270"/>
        <v>0</v>
      </c>
      <c r="AI1580" s="131">
        <f>Table5[[#This Row],[Column17]]-Table5[[#This Row],[Column20]]</f>
        <v>0</v>
      </c>
      <c r="AJ1580" s="131">
        <f t="shared" si="271"/>
        <v>0</v>
      </c>
      <c r="AK1580" s="131">
        <f t="shared" si="275"/>
        <v>0</v>
      </c>
      <c r="AL1580" s="131">
        <f t="shared" si="272"/>
        <v>0</v>
      </c>
      <c r="AM1580" s="131" t="str">
        <f t="shared" si="273"/>
        <v/>
      </c>
      <c r="AN1580" s="131" t="str">
        <f t="shared" ca="1" si="274"/>
        <v/>
      </c>
    </row>
    <row r="1581" spans="1:40" ht="20.25" customHeight="1" x14ac:dyDescent="0.3">
      <c r="A1581" s="127"/>
      <c r="B1581" s="164"/>
      <c r="C1581" s="139"/>
      <c r="D1581" s="140"/>
      <c r="E1581" s="139"/>
      <c r="F1581" s="139"/>
      <c r="G1581" s="140"/>
      <c r="H1581" s="139"/>
      <c r="I1581" s="129"/>
      <c r="L1581" s="128"/>
      <c r="M1581" s="128"/>
      <c r="N1581" s="128"/>
      <c r="O1581" s="128"/>
      <c r="P1581" s="128"/>
      <c r="Q1581" s="128"/>
      <c r="R1581" s="128"/>
      <c r="S1581" s="128"/>
      <c r="T1581" s="120">
        <f t="shared" si="265"/>
        <v>0</v>
      </c>
      <c r="U1581" s="131"/>
      <c r="V1581" s="131"/>
      <c r="W1581" s="131">
        <f>SUMIFS($F$3:F1581,$D$3:D1581,D1581,$C$3:C1581,"Buy")+SUMIFS($F$3:F1581,$D$3:D1581,D1581,$C$3:C1581,"Coin Deposit",$E$3:E1581,"&lt;&gt;")</f>
        <v>0</v>
      </c>
      <c r="X1581" s="131">
        <f t="shared" si="266"/>
        <v>0</v>
      </c>
      <c r="Y1581" s="131">
        <f>IF($D1581=Y$1,SUMIFS($H$3:$H1581,$G$3:$G1581,Y$1,$C$3:$C1581,"Sell"),0)</f>
        <v>0</v>
      </c>
      <c r="Z1581" s="131">
        <f t="shared" si="267"/>
        <v>0</v>
      </c>
      <c r="AA1581" s="131">
        <f>IF($D1581=AA$1,SUMIFS($H$3:$H1581,$G$3:$G1581,AA$1,$C$3:$C1581,"Sell"),0)</f>
        <v>0</v>
      </c>
      <c r="AB1581" s="131">
        <f t="shared" si="268"/>
        <v>0</v>
      </c>
      <c r="AC1581" s="131">
        <f>SUMIFS('Deductions and Deposits'!$H:$H,'Deductions and Deposits'!$G:$G,D1581,'Deductions and Deposits'!$F:$F,"&lt;="&amp;B1581)+SUMIFS($F$3:F1581,$D$3:D1581,D1581,$C$3:C1581,"Coin Deposit",$E$3:E1581,"")</f>
        <v>0</v>
      </c>
      <c r="AD1581" s="131">
        <f>SUMIFS('Deductions and Deposits'!$D:$D,'Deductions and Deposits'!$C:$C,D1581)+SUMIFS($F:$F,$D:$D,D1581,$C:$C,"Coin Deduction")</f>
        <v>0</v>
      </c>
      <c r="AE1581" s="131">
        <f>Table5[[#This Row],[Column4]]+Table5[[#This Row],[Column14]]+Table5[[#This Row],[Column19]]+Table5[[#This Row],[Column12]]</f>
        <v>0</v>
      </c>
      <c r="AF1581" s="131">
        <f>Table5[[#This Row],[Column5]]+Table5[[#This Row],[Column13]]+Table5[[#This Row],[Column21]]+Table5[[#This Row],[Column18]]</f>
        <v>0</v>
      </c>
      <c r="AG1581" s="131">
        <f t="shared" si="269"/>
        <v>0</v>
      </c>
      <c r="AH1581" s="131">
        <f t="shared" si="270"/>
        <v>0</v>
      </c>
      <c r="AI1581" s="131">
        <f>Table5[[#This Row],[Column17]]-Table5[[#This Row],[Column20]]</f>
        <v>0</v>
      </c>
      <c r="AJ1581" s="131">
        <f t="shared" si="271"/>
        <v>0</v>
      </c>
      <c r="AK1581" s="131">
        <f t="shared" si="275"/>
        <v>0</v>
      </c>
      <c r="AL1581" s="131">
        <f t="shared" si="272"/>
        <v>0</v>
      </c>
      <c r="AM1581" s="131" t="str">
        <f t="shared" si="273"/>
        <v/>
      </c>
      <c r="AN1581" s="131" t="str">
        <f t="shared" ca="1" si="274"/>
        <v/>
      </c>
    </row>
    <row r="1582" spans="1:40" ht="20.25" customHeight="1" x14ac:dyDescent="0.3">
      <c r="A1582" s="127"/>
      <c r="B1582" s="164"/>
      <c r="C1582" s="139"/>
      <c r="D1582" s="140"/>
      <c r="E1582" s="139"/>
      <c r="F1582" s="139"/>
      <c r="G1582" s="140"/>
      <c r="H1582" s="139"/>
      <c r="I1582" s="129"/>
      <c r="L1582" s="128"/>
      <c r="M1582" s="128"/>
      <c r="N1582" s="128"/>
      <c r="O1582" s="128"/>
      <c r="P1582" s="128"/>
      <c r="Q1582" s="128"/>
      <c r="R1582" s="128"/>
      <c r="S1582" s="128"/>
      <c r="T1582" s="120">
        <f t="shared" si="265"/>
        <v>0</v>
      </c>
      <c r="U1582" s="131"/>
      <c r="V1582" s="131"/>
      <c r="W1582" s="131">
        <f>SUMIFS($F$3:F1582,$D$3:D1582,D1582,$C$3:C1582,"Buy")+SUMIFS($F$3:F1582,$D$3:D1582,D1582,$C$3:C1582,"Coin Deposit",$E$3:E1582,"&lt;&gt;")</f>
        <v>0</v>
      </c>
      <c r="X1582" s="131">
        <f t="shared" si="266"/>
        <v>0</v>
      </c>
      <c r="Y1582" s="131">
        <f>IF($D1582=Y$1,SUMIFS($H$3:$H1582,$G$3:$G1582,Y$1,$C$3:$C1582,"Sell"),0)</f>
        <v>0</v>
      </c>
      <c r="Z1582" s="131">
        <f t="shared" si="267"/>
        <v>0</v>
      </c>
      <c r="AA1582" s="131">
        <f>IF($D1582=AA$1,SUMIFS($H$3:$H1582,$G$3:$G1582,AA$1,$C$3:$C1582,"Sell"),0)</f>
        <v>0</v>
      </c>
      <c r="AB1582" s="131">
        <f t="shared" si="268"/>
        <v>0</v>
      </c>
      <c r="AC1582" s="131">
        <f>SUMIFS('Deductions and Deposits'!$H:$H,'Deductions and Deposits'!$G:$G,D1582,'Deductions and Deposits'!$F:$F,"&lt;="&amp;B1582)+SUMIFS($F$3:F1582,$D$3:D1582,D1582,$C$3:C1582,"Coin Deposit",$E$3:E1582,"")</f>
        <v>0</v>
      </c>
      <c r="AD1582" s="131">
        <f>SUMIFS('Deductions and Deposits'!$D:$D,'Deductions and Deposits'!$C:$C,D1582)+SUMIFS($F:$F,$D:$D,D1582,$C:$C,"Coin Deduction")</f>
        <v>0</v>
      </c>
      <c r="AE1582" s="131">
        <f>Table5[[#This Row],[Column4]]+Table5[[#This Row],[Column14]]+Table5[[#This Row],[Column19]]+Table5[[#This Row],[Column12]]</f>
        <v>0</v>
      </c>
      <c r="AF1582" s="131">
        <f>Table5[[#This Row],[Column5]]+Table5[[#This Row],[Column13]]+Table5[[#This Row],[Column21]]+Table5[[#This Row],[Column18]]</f>
        <v>0</v>
      </c>
      <c r="AG1582" s="131">
        <f t="shared" si="269"/>
        <v>0</v>
      </c>
      <c r="AH1582" s="131">
        <f t="shared" si="270"/>
        <v>0</v>
      </c>
      <c r="AI1582" s="131">
        <f>Table5[[#This Row],[Column17]]-Table5[[#This Row],[Column20]]</f>
        <v>0</v>
      </c>
      <c r="AJ1582" s="131">
        <f t="shared" si="271"/>
        <v>0</v>
      </c>
      <c r="AK1582" s="131">
        <f t="shared" si="275"/>
        <v>0</v>
      </c>
      <c r="AL1582" s="131">
        <f t="shared" si="272"/>
        <v>0</v>
      </c>
      <c r="AM1582" s="131" t="str">
        <f t="shared" si="273"/>
        <v/>
      </c>
      <c r="AN1582" s="131" t="str">
        <f t="shared" ca="1" si="274"/>
        <v/>
      </c>
    </row>
    <row r="1583" spans="1:40" ht="20.25" customHeight="1" x14ac:dyDescent="0.3">
      <c r="A1583" s="127"/>
      <c r="B1583" s="164"/>
      <c r="C1583" s="139"/>
      <c r="D1583" s="140"/>
      <c r="E1583" s="139"/>
      <c r="F1583" s="139"/>
      <c r="G1583" s="140"/>
      <c r="H1583" s="139"/>
      <c r="I1583" s="129"/>
      <c r="L1583" s="128"/>
      <c r="M1583" s="128"/>
      <c r="N1583" s="128"/>
      <c r="O1583" s="128"/>
      <c r="P1583" s="128"/>
      <c r="Q1583" s="128"/>
      <c r="R1583" s="128"/>
      <c r="S1583" s="128"/>
      <c r="T1583" s="120">
        <f t="shared" si="265"/>
        <v>0</v>
      </c>
      <c r="U1583" s="131"/>
      <c r="V1583" s="131"/>
      <c r="W1583" s="131">
        <f>SUMIFS($F$3:F1583,$D$3:D1583,D1583,$C$3:C1583,"Buy")+SUMIFS($F$3:F1583,$D$3:D1583,D1583,$C$3:C1583,"Coin Deposit",$E$3:E1583,"&lt;&gt;")</f>
        <v>0</v>
      </c>
      <c r="X1583" s="131">
        <f t="shared" si="266"/>
        <v>0</v>
      </c>
      <c r="Y1583" s="131">
        <f>IF($D1583=Y$1,SUMIFS($H$3:$H1583,$G$3:$G1583,Y$1,$C$3:$C1583,"Sell"),0)</f>
        <v>0</v>
      </c>
      <c r="Z1583" s="131">
        <f t="shared" si="267"/>
        <v>0</v>
      </c>
      <c r="AA1583" s="131">
        <f>IF($D1583=AA$1,SUMIFS($H$3:$H1583,$G$3:$G1583,AA$1,$C$3:$C1583,"Sell"),0)</f>
        <v>0</v>
      </c>
      <c r="AB1583" s="131">
        <f t="shared" si="268"/>
        <v>0</v>
      </c>
      <c r="AC1583" s="131">
        <f>SUMIFS('Deductions and Deposits'!$H:$H,'Deductions and Deposits'!$G:$G,D1583,'Deductions and Deposits'!$F:$F,"&lt;="&amp;B1583)+SUMIFS($F$3:F1583,$D$3:D1583,D1583,$C$3:C1583,"Coin Deposit",$E$3:E1583,"")</f>
        <v>0</v>
      </c>
      <c r="AD1583" s="131">
        <f>SUMIFS('Deductions and Deposits'!$D:$D,'Deductions and Deposits'!$C:$C,D1583)+SUMIFS($F:$F,$D:$D,D1583,$C:$C,"Coin Deduction")</f>
        <v>0</v>
      </c>
      <c r="AE1583" s="131">
        <f>Table5[[#This Row],[Column4]]+Table5[[#This Row],[Column14]]+Table5[[#This Row],[Column19]]+Table5[[#This Row],[Column12]]</f>
        <v>0</v>
      </c>
      <c r="AF1583" s="131">
        <f>Table5[[#This Row],[Column5]]+Table5[[#This Row],[Column13]]+Table5[[#This Row],[Column21]]+Table5[[#This Row],[Column18]]</f>
        <v>0</v>
      </c>
      <c r="AG1583" s="131">
        <f t="shared" si="269"/>
        <v>0</v>
      </c>
      <c r="AH1583" s="131">
        <f t="shared" si="270"/>
        <v>0</v>
      </c>
      <c r="AI1583" s="131">
        <f>Table5[[#This Row],[Column17]]-Table5[[#This Row],[Column20]]</f>
        <v>0</v>
      </c>
      <c r="AJ1583" s="131">
        <f t="shared" si="271"/>
        <v>0</v>
      </c>
      <c r="AK1583" s="131">
        <f t="shared" si="275"/>
        <v>0</v>
      </c>
      <c r="AL1583" s="131">
        <f t="shared" si="272"/>
        <v>0</v>
      </c>
      <c r="AM1583" s="131" t="str">
        <f t="shared" si="273"/>
        <v/>
      </c>
      <c r="AN1583" s="131" t="str">
        <f t="shared" ca="1" si="274"/>
        <v/>
      </c>
    </row>
    <row r="1584" spans="1:40" ht="20.25" customHeight="1" x14ac:dyDescent="0.3">
      <c r="A1584" s="127"/>
      <c r="B1584" s="164"/>
      <c r="C1584" s="139"/>
      <c r="D1584" s="140"/>
      <c r="E1584" s="139"/>
      <c r="F1584" s="139"/>
      <c r="G1584" s="140"/>
      <c r="H1584" s="139"/>
      <c r="I1584" s="129"/>
      <c r="L1584" s="128"/>
      <c r="M1584" s="128"/>
      <c r="N1584" s="128"/>
      <c r="O1584" s="128"/>
      <c r="P1584" s="128"/>
      <c r="Q1584" s="128"/>
      <c r="R1584" s="128"/>
      <c r="S1584" s="128"/>
      <c r="T1584" s="120">
        <f t="shared" si="265"/>
        <v>0</v>
      </c>
      <c r="U1584" s="131"/>
      <c r="V1584" s="131"/>
      <c r="W1584" s="131">
        <f>SUMIFS($F$3:F1584,$D$3:D1584,D1584,$C$3:C1584,"Buy")+SUMIFS($F$3:F1584,$D$3:D1584,D1584,$C$3:C1584,"Coin Deposit",$E$3:E1584,"&lt;&gt;")</f>
        <v>0</v>
      </c>
      <c r="X1584" s="131">
        <f t="shared" si="266"/>
        <v>0</v>
      </c>
      <c r="Y1584" s="131">
        <f>IF($D1584=Y$1,SUMIFS($H$3:$H1584,$G$3:$G1584,Y$1,$C$3:$C1584,"Sell"),0)</f>
        <v>0</v>
      </c>
      <c r="Z1584" s="131">
        <f t="shared" si="267"/>
        <v>0</v>
      </c>
      <c r="AA1584" s="131">
        <f>IF($D1584=AA$1,SUMIFS($H$3:$H1584,$G$3:$G1584,AA$1,$C$3:$C1584,"Sell"),0)</f>
        <v>0</v>
      </c>
      <c r="AB1584" s="131">
        <f t="shared" si="268"/>
        <v>0</v>
      </c>
      <c r="AC1584" s="131">
        <f>SUMIFS('Deductions and Deposits'!$H:$H,'Deductions and Deposits'!$G:$G,D1584,'Deductions and Deposits'!$F:$F,"&lt;="&amp;B1584)+SUMIFS($F$3:F1584,$D$3:D1584,D1584,$C$3:C1584,"Coin Deposit",$E$3:E1584,"")</f>
        <v>0</v>
      </c>
      <c r="AD1584" s="131">
        <f>SUMIFS('Deductions and Deposits'!$D:$D,'Deductions and Deposits'!$C:$C,D1584)+SUMIFS($F:$F,$D:$D,D1584,$C:$C,"Coin Deduction")</f>
        <v>0</v>
      </c>
      <c r="AE1584" s="131">
        <f>Table5[[#This Row],[Column4]]+Table5[[#This Row],[Column14]]+Table5[[#This Row],[Column19]]+Table5[[#This Row],[Column12]]</f>
        <v>0</v>
      </c>
      <c r="AF1584" s="131">
        <f>Table5[[#This Row],[Column5]]+Table5[[#This Row],[Column13]]+Table5[[#This Row],[Column21]]+Table5[[#This Row],[Column18]]</f>
        <v>0</v>
      </c>
      <c r="AG1584" s="131">
        <f t="shared" si="269"/>
        <v>0</v>
      </c>
      <c r="AH1584" s="131">
        <f t="shared" si="270"/>
        <v>0</v>
      </c>
      <c r="AI1584" s="131">
        <f>Table5[[#This Row],[Column17]]-Table5[[#This Row],[Column20]]</f>
        <v>0</v>
      </c>
      <c r="AJ1584" s="131">
        <f t="shared" si="271"/>
        <v>0</v>
      </c>
      <c r="AK1584" s="131">
        <f t="shared" si="275"/>
        <v>0</v>
      </c>
      <c r="AL1584" s="131">
        <f t="shared" si="272"/>
        <v>0</v>
      </c>
      <c r="AM1584" s="131" t="str">
        <f t="shared" si="273"/>
        <v/>
      </c>
      <c r="AN1584" s="131" t="str">
        <f t="shared" ca="1" si="274"/>
        <v/>
      </c>
    </row>
    <row r="1585" spans="1:40" ht="20.25" customHeight="1" x14ac:dyDescent="0.3">
      <c r="A1585" s="127"/>
      <c r="B1585" s="164"/>
      <c r="C1585" s="139"/>
      <c r="D1585" s="140"/>
      <c r="E1585" s="139"/>
      <c r="F1585" s="139"/>
      <c r="G1585" s="140"/>
      <c r="H1585" s="139"/>
      <c r="I1585" s="129"/>
      <c r="L1585" s="128"/>
      <c r="M1585" s="128"/>
      <c r="N1585" s="128"/>
      <c r="O1585" s="128"/>
      <c r="P1585" s="128"/>
      <c r="Q1585" s="128"/>
      <c r="R1585" s="128"/>
      <c r="S1585" s="128"/>
      <c r="T1585" s="120">
        <f t="shared" si="265"/>
        <v>0</v>
      </c>
      <c r="U1585" s="131"/>
      <c r="V1585" s="131"/>
      <c r="W1585" s="131">
        <f>SUMIFS($F$3:F1585,$D$3:D1585,D1585,$C$3:C1585,"Buy")+SUMIFS($F$3:F1585,$D$3:D1585,D1585,$C$3:C1585,"Coin Deposit",$E$3:E1585,"&lt;&gt;")</f>
        <v>0</v>
      </c>
      <c r="X1585" s="131">
        <f t="shared" si="266"/>
        <v>0</v>
      </c>
      <c r="Y1585" s="131">
        <f>IF($D1585=Y$1,SUMIFS($H$3:$H1585,$G$3:$G1585,Y$1,$C$3:$C1585,"Sell"),0)</f>
        <v>0</v>
      </c>
      <c r="Z1585" s="131">
        <f t="shared" si="267"/>
        <v>0</v>
      </c>
      <c r="AA1585" s="131">
        <f>IF($D1585=AA$1,SUMIFS($H$3:$H1585,$G$3:$G1585,AA$1,$C$3:$C1585,"Sell"),0)</f>
        <v>0</v>
      </c>
      <c r="AB1585" s="131">
        <f t="shared" si="268"/>
        <v>0</v>
      </c>
      <c r="AC1585" s="131">
        <f>SUMIFS('Deductions and Deposits'!$H:$H,'Deductions and Deposits'!$G:$G,D1585,'Deductions and Deposits'!$F:$F,"&lt;="&amp;B1585)+SUMIFS($F$3:F1585,$D$3:D1585,D1585,$C$3:C1585,"Coin Deposit",$E$3:E1585,"")</f>
        <v>0</v>
      </c>
      <c r="AD1585" s="131">
        <f>SUMIFS('Deductions and Deposits'!$D:$D,'Deductions and Deposits'!$C:$C,D1585)+SUMIFS($F:$F,$D:$D,D1585,$C:$C,"Coin Deduction")</f>
        <v>0</v>
      </c>
      <c r="AE1585" s="131">
        <f>Table5[[#This Row],[Column4]]+Table5[[#This Row],[Column14]]+Table5[[#This Row],[Column19]]+Table5[[#This Row],[Column12]]</f>
        <v>0</v>
      </c>
      <c r="AF1585" s="131">
        <f>Table5[[#This Row],[Column5]]+Table5[[#This Row],[Column13]]+Table5[[#This Row],[Column21]]+Table5[[#This Row],[Column18]]</f>
        <v>0</v>
      </c>
      <c r="AG1585" s="131">
        <f t="shared" si="269"/>
        <v>0</v>
      </c>
      <c r="AH1585" s="131">
        <f t="shared" si="270"/>
        <v>0</v>
      </c>
      <c r="AI1585" s="131">
        <f>Table5[[#This Row],[Column17]]-Table5[[#This Row],[Column20]]</f>
        <v>0</v>
      </c>
      <c r="AJ1585" s="131">
        <f t="shared" si="271"/>
        <v>0</v>
      </c>
      <c r="AK1585" s="131">
        <f t="shared" si="275"/>
        <v>0</v>
      </c>
      <c r="AL1585" s="131">
        <f t="shared" si="272"/>
        <v>0</v>
      </c>
      <c r="AM1585" s="131" t="str">
        <f t="shared" si="273"/>
        <v/>
      </c>
      <c r="AN1585" s="131" t="str">
        <f t="shared" ca="1" si="274"/>
        <v/>
      </c>
    </row>
    <row r="1586" spans="1:40" ht="20.25" customHeight="1" x14ac:dyDescent="0.3">
      <c r="A1586" s="127"/>
      <c r="B1586" s="164"/>
      <c r="C1586" s="139"/>
      <c r="D1586" s="140"/>
      <c r="E1586" s="139"/>
      <c r="F1586" s="139"/>
      <c r="G1586" s="140"/>
      <c r="H1586" s="139"/>
      <c r="I1586" s="129"/>
      <c r="L1586" s="128"/>
      <c r="M1586" s="128"/>
      <c r="N1586" s="128"/>
      <c r="O1586" s="128"/>
      <c r="P1586" s="128"/>
      <c r="Q1586" s="128"/>
      <c r="R1586" s="128"/>
      <c r="S1586" s="128"/>
      <c r="T1586" s="120">
        <f t="shared" si="265"/>
        <v>0</v>
      </c>
      <c r="U1586" s="131"/>
      <c r="V1586" s="131"/>
      <c r="W1586" s="131">
        <f>SUMIFS($F$3:F1586,$D$3:D1586,D1586,$C$3:C1586,"Buy")+SUMIFS($F$3:F1586,$D$3:D1586,D1586,$C$3:C1586,"Coin Deposit",$E$3:E1586,"&lt;&gt;")</f>
        <v>0</v>
      </c>
      <c r="X1586" s="131">
        <f t="shared" si="266"/>
        <v>0</v>
      </c>
      <c r="Y1586" s="131">
        <f>IF($D1586=Y$1,SUMIFS($H$3:$H1586,$G$3:$G1586,Y$1,$C$3:$C1586,"Sell"),0)</f>
        <v>0</v>
      </c>
      <c r="Z1586" s="131">
        <f t="shared" si="267"/>
        <v>0</v>
      </c>
      <c r="AA1586" s="131">
        <f>IF($D1586=AA$1,SUMIFS($H$3:$H1586,$G$3:$G1586,AA$1,$C$3:$C1586,"Sell"),0)</f>
        <v>0</v>
      </c>
      <c r="AB1586" s="131">
        <f t="shared" si="268"/>
        <v>0</v>
      </c>
      <c r="AC1586" s="131">
        <f>SUMIFS('Deductions and Deposits'!$H:$H,'Deductions and Deposits'!$G:$G,D1586,'Deductions and Deposits'!$F:$F,"&lt;="&amp;B1586)+SUMIFS($F$3:F1586,$D$3:D1586,D1586,$C$3:C1586,"Coin Deposit",$E$3:E1586,"")</f>
        <v>0</v>
      </c>
      <c r="AD1586" s="131">
        <f>SUMIFS('Deductions and Deposits'!$D:$D,'Deductions and Deposits'!$C:$C,D1586)+SUMIFS($F:$F,$D:$D,D1586,$C:$C,"Coin Deduction")</f>
        <v>0</v>
      </c>
      <c r="AE1586" s="131">
        <f>Table5[[#This Row],[Column4]]+Table5[[#This Row],[Column14]]+Table5[[#This Row],[Column19]]+Table5[[#This Row],[Column12]]</f>
        <v>0</v>
      </c>
      <c r="AF1586" s="131">
        <f>Table5[[#This Row],[Column5]]+Table5[[#This Row],[Column13]]+Table5[[#This Row],[Column21]]+Table5[[#This Row],[Column18]]</f>
        <v>0</v>
      </c>
      <c r="AG1586" s="131">
        <f t="shared" si="269"/>
        <v>0</v>
      </c>
      <c r="AH1586" s="131">
        <f t="shared" si="270"/>
        <v>0</v>
      </c>
      <c r="AI1586" s="131">
        <f>Table5[[#This Row],[Column17]]-Table5[[#This Row],[Column20]]</f>
        <v>0</v>
      </c>
      <c r="AJ1586" s="131">
        <f t="shared" si="271"/>
        <v>0</v>
      </c>
      <c r="AK1586" s="131">
        <f t="shared" si="275"/>
        <v>0</v>
      </c>
      <c r="AL1586" s="131">
        <f t="shared" si="272"/>
        <v>0</v>
      </c>
      <c r="AM1586" s="131" t="str">
        <f t="shared" si="273"/>
        <v/>
      </c>
      <c r="AN1586" s="131" t="str">
        <f t="shared" ca="1" si="274"/>
        <v/>
      </c>
    </row>
    <row r="1587" spans="1:40" ht="20.25" customHeight="1" x14ac:dyDescent="0.3">
      <c r="A1587" s="127"/>
      <c r="B1587" s="164"/>
      <c r="C1587" s="139"/>
      <c r="D1587" s="140"/>
      <c r="E1587" s="139"/>
      <c r="F1587" s="139"/>
      <c r="G1587" s="140"/>
      <c r="H1587" s="139"/>
      <c r="I1587" s="129"/>
      <c r="L1587" s="128"/>
      <c r="M1587" s="128"/>
      <c r="N1587" s="128"/>
      <c r="O1587" s="128"/>
      <c r="P1587" s="128"/>
      <c r="Q1587" s="128"/>
      <c r="R1587" s="128"/>
      <c r="S1587" s="128"/>
      <c r="T1587" s="120">
        <f t="shared" si="265"/>
        <v>0</v>
      </c>
      <c r="U1587" s="131"/>
      <c r="V1587" s="131"/>
      <c r="W1587" s="131">
        <f>SUMIFS($F$3:F1587,$D$3:D1587,D1587,$C$3:C1587,"Buy")+SUMIFS($F$3:F1587,$D$3:D1587,D1587,$C$3:C1587,"Coin Deposit",$E$3:E1587,"&lt;&gt;")</f>
        <v>0</v>
      </c>
      <c r="X1587" s="131">
        <f t="shared" si="266"/>
        <v>0</v>
      </c>
      <c r="Y1587" s="131">
        <f>IF($D1587=Y$1,SUMIFS($H$3:$H1587,$G$3:$G1587,Y$1,$C$3:$C1587,"Sell"),0)</f>
        <v>0</v>
      </c>
      <c r="Z1587" s="131">
        <f t="shared" si="267"/>
        <v>0</v>
      </c>
      <c r="AA1587" s="131">
        <f>IF($D1587=AA$1,SUMIFS($H$3:$H1587,$G$3:$G1587,AA$1,$C$3:$C1587,"Sell"),0)</f>
        <v>0</v>
      </c>
      <c r="AB1587" s="131">
        <f t="shared" si="268"/>
        <v>0</v>
      </c>
      <c r="AC1587" s="131">
        <f>SUMIFS('Deductions and Deposits'!$H:$H,'Deductions and Deposits'!$G:$G,D1587,'Deductions and Deposits'!$F:$F,"&lt;="&amp;B1587)+SUMIFS($F$3:F1587,$D$3:D1587,D1587,$C$3:C1587,"Coin Deposit",$E$3:E1587,"")</f>
        <v>0</v>
      </c>
      <c r="AD1587" s="131">
        <f>SUMIFS('Deductions and Deposits'!$D:$D,'Deductions and Deposits'!$C:$C,D1587)+SUMIFS($F:$F,$D:$D,D1587,$C:$C,"Coin Deduction")</f>
        <v>0</v>
      </c>
      <c r="AE1587" s="131">
        <f>Table5[[#This Row],[Column4]]+Table5[[#This Row],[Column14]]+Table5[[#This Row],[Column19]]+Table5[[#This Row],[Column12]]</f>
        <v>0</v>
      </c>
      <c r="AF1587" s="131">
        <f>Table5[[#This Row],[Column5]]+Table5[[#This Row],[Column13]]+Table5[[#This Row],[Column21]]+Table5[[#This Row],[Column18]]</f>
        <v>0</v>
      </c>
      <c r="AG1587" s="131">
        <f t="shared" si="269"/>
        <v>0</v>
      </c>
      <c r="AH1587" s="131">
        <f t="shared" si="270"/>
        <v>0</v>
      </c>
      <c r="AI1587" s="131">
        <f>Table5[[#This Row],[Column17]]-Table5[[#This Row],[Column20]]</f>
        <v>0</v>
      </c>
      <c r="AJ1587" s="131">
        <f t="shared" si="271"/>
        <v>0</v>
      </c>
      <c r="AK1587" s="131">
        <f t="shared" si="275"/>
        <v>0</v>
      </c>
      <c r="AL1587" s="131">
        <f t="shared" si="272"/>
        <v>0</v>
      </c>
      <c r="AM1587" s="131" t="str">
        <f t="shared" si="273"/>
        <v/>
      </c>
      <c r="AN1587" s="131" t="str">
        <f t="shared" ca="1" si="274"/>
        <v/>
      </c>
    </row>
    <row r="1588" spans="1:40" ht="20.25" customHeight="1" x14ac:dyDescent="0.3">
      <c r="A1588" s="127"/>
      <c r="B1588" s="164"/>
      <c r="C1588" s="139"/>
      <c r="D1588" s="140"/>
      <c r="E1588" s="139"/>
      <c r="F1588" s="139"/>
      <c r="G1588" s="140"/>
      <c r="H1588" s="139"/>
      <c r="I1588" s="129"/>
      <c r="L1588" s="128"/>
      <c r="M1588" s="128"/>
      <c r="N1588" s="128"/>
      <c r="O1588" s="128"/>
      <c r="P1588" s="128"/>
      <c r="Q1588" s="128"/>
      <c r="R1588" s="128"/>
      <c r="S1588" s="128"/>
      <c r="T1588" s="120">
        <f t="shared" si="265"/>
        <v>0</v>
      </c>
      <c r="U1588" s="131"/>
      <c r="V1588" s="131"/>
      <c r="W1588" s="131">
        <f>SUMIFS($F$3:F1588,$D$3:D1588,D1588,$C$3:C1588,"Buy")+SUMIFS($F$3:F1588,$D$3:D1588,D1588,$C$3:C1588,"Coin Deposit",$E$3:E1588,"&lt;&gt;")</f>
        <v>0</v>
      </c>
      <c r="X1588" s="131">
        <f t="shared" si="266"/>
        <v>0</v>
      </c>
      <c r="Y1588" s="131">
        <f>IF($D1588=Y$1,SUMIFS($H$3:$H1588,$G$3:$G1588,Y$1,$C$3:$C1588,"Sell"),0)</f>
        <v>0</v>
      </c>
      <c r="Z1588" s="131">
        <f t="shared" si="267"/>
        <v>0</v>
      </c>
      <c r="AA1588" s="131">
        <f>IF($D1588=AA$1,SUMIFS($H$3:$H1588,$G$3:$G1588,AA$1,$C$3:$C1588,"Sell"),0)</f>
        <v>0</v>
      </c>
      <c r="AB1588" s="131">
        <f t="shared" si="268"/>
        <v>0</v>
      </c>
      <c r="AC1588" s="131">
        <f>SUMIFS('Deductions and Deposits'!$H:$H,'Deductions and Deposits'!$G:$G,D1588,'Deductions and Deposits'!$F:$F,"&lt;="&amp;B1588)+SUMIFS($F$3:F1588,$D$3:D1588,D1588,$C$3:C1588,"Coin Deposit",$E$3:E1588,"")</f>
        <v>0</v>
      </c>
      <c r="AD1588" s="131">
        <f>SUMIFS('Deductions and Deposits'!$D:$D,'Deductions and Deposits'!$C:$C,D1588)+SUMIFS($F:$F,$D:$D,D1588,$C:$C,"Coin Deduction")</f>
        <v>0</v>
      </c>
      <c r="AE1588" s="131">
        <f>Table5[[#This Row],[Column4]]+Table5[[#This Row],[Column14]]+Table5[[#This Row],[Column19]]+Table5[[#This Row],[Column12]]</f>
        <v>0</v>
      </c>
      <c r="AF1588" s="131">
        <f>Table5[[#This Row],[Column5]]+Table5[[#This Row],[Column13]]+Table5[[#This Row],[Column21]]+Table5[[#This Row],[Column18]]</f>
        <v>0</v>
      </c>
      <c r="AG1588" s="131">
        <f t="shared" si="269"/>
        <v>0</v>
      </c>
      <c r="AH1588" s="131">
        <f t="shared" si="270"/>
        <v>0</v>
      </c>
      <c r="AI1588" s="131">
        <f>Table5[[#This Row],[Column17]]-Table5[[#This Row],[Column20]]</f>
        <v>0</v>
      </c>
      <c r="AJ1588" s="131">
        <f t="shared" si="271"/>
        <v>0</v>
      </c>
      <c r="AK1588" s="131">
        <f t="shared" si="275"/>
        <v>0</v>
      </c>
      <c r="AL1588" s="131">
        <f t="shared" si="272"/>
        <v>0</v>
      </c>
      <c r="AM1588" s="131" t="str">
        <f t="shared" si="273"/>
        <v/>
      </c>
      <c r="AN1588" s="131" t="str">
        <f t="shared" ca="1" si="274"/>
        <v/>
      </c>
    </row>
    <row r="1589" spans="1:40" ht="20.25" customHeight="1" x14ac:dyDescent="0.3">
      <c r="A1589" s="127"/>
      <c r="B1589" s="164"/>
      <c r="C1589" s="139"/>
      <c r="D1589" s="140"/>
      <c r="E1589" s="139"/>
      <c r="F1589" s="139"/>
      <c r="G1589" s="140"/>
      <c r="H1589" s="139"/>
      <c r="I1589" s="129"/>
      <c r="L1589" s="128"/>
      <c r="M1589" s="128"/>
      <c r="N1589" s="128"/>
      <c r="O1589" s="128"/>
      <c r="P1589" s="128"/>
      <c r="Q1589" s="128"/>
      <c r="R1589" s="128"/>
      <c r="S1589" s="128"/>
      <c r="T1589" s="120">
        <f t="shared" si="265"/>
        <v>0</v>
      </c>
      <c r="U1589" s="131"/>
      <c r="V1589" s="131"/>
      <c r="W1589" s="131">
        <f>SUMIFS($F$3:F1589,$D$3:D1589,D1589,$C$3:C1589,"Buy")+SUMIFS($F$3:F1589,$D$3:D1589,D1589,$C$3:C1589,"Coin Deposit",$E$3:E1589,"&lt;&gt;")</f>
        <v>0</v>
      </c>
      <c r="X1589" s="131">
        <f t="shared" si="266"/>
        <v>0</v>
      </c>
      <c r="Y1589" s="131">
        <f>IF($D1589=Y$1,SUMIFS($H$3:$H1589,$G$3:$G1589,Y$1,$C$3:$C1589,"Sell"),0)</f>
        <v>0</v>
      </c>
      <c r="Z1589" s="131">
        <f t="shared" si="267"/>
        <v>0</v>
      </c>
      <c r="AA1589" s="131">
        <f>IF($D1589=AA$1,SUMIFS($H$3:$H1589,$G$3:$G1589,AA$1,$C$3:$C1589,"Sell"),0)</f>
        <v>0</v>
      </c>
      <c r="AB1589" s="131">
        <f t="shared" si="268"/>
        <v>0</v>
      </c>
      <c r="AC1589" s="131">
        <f>SUMIFS('Deductions and Deposits'!$H:$H,'Deductions and Deposits'!$G:$G,D1589,'Deductions and Deposits'!$F:$F,"&lt;="&amp;B1589)+SUMIFS($F$3:F1589,$D$3:D1589,D1589,$C$3:C1589,"Coin Deposit",$E$3:E1589,"")</f>
        <v>0</v>
      </c>
      <c r="AD1589" s="131">
        <f>SUMIFS('Deductions and Deposits'!$D:$D,'Deductions and Deposits'!$C:$C,D1589)+SUMIFS($F:$F,$D:$D,D1589,$C:$C,"Coin Deduction")</f>
        <v>0</v>
      </c>
      <c r="AE1589" s="131">
        <f>Table5[[#This Row],[Column4]]+Table5[[#This Row],[Column14]]+Table5[[#This Row],[Column19]]+Table5[[#This Row],[Column12]]</f>
        <v>0</v>
      </c>
      <c r="AF1589" s="131">
        <f>Table5[[#This Row],[Column5]]+Table5[[#This Row],[Column13]]+Table5[[#This Row],[Column21]]+Table5[[#This Row],[Column18]]</f>
        <v>0</v>
      </c>
      <c r="AG1589" s="131">
        <f t="shared" si="269"/>
        <v>0</v>
      </c>
      <c r="AH1589" s="131">
        <f t="shared" si="270"/>
        <v>0</v>
      </c>
      <c r="AI1589" s="131">
        <f>Table5[[#This Row],[Column17]]-Table5[[#This Row],[Column20]]</f>
        <v>0</v>
      </c>
      <c r="AJ1589" s="131">
        <f t="shared" si="271"/>
        <v>0</v>
      </c>
      <c r="AK1589" s="131">
        <f t="shared" si="275"/>
        <v>0</v>
      </c>
      <c r="AL1589" s="131">
        <f t="shared" si="272"/>
        <v>0</v>
      </c>
      <c r="AM1589" s="131" t="str">
        <f t="shared" si="273"/>
        <v/>
      </c>
      <c r="AN1589" s="131" t="str">
        <f t="shared" ca="1" si="274"/>
        <v/>
      </c>
    </row>
    <row r="1590" spans="1:40" ht="20.25" customHeight="1" x14ac:dyDescent="0.3">
      <c r="A1590" s="127"/>
      <c r="B1590" s="164"/>
      <c r="C1590" s="139"/>
      <c r="D1590" s="140"/>
      <c r="E1590" s="139"/>
      <c r="F1590" s="139"/>
      <c r="G1590" s="140"/>
      <c r="H1590" s="139"/>
      <c r="I1590" s="129"/>
      <c r="L1590" s="128"/>
      <c r="M1590" s="128"/>
      <c r="N1590" s="128"/>
      <c r="O1590" s="128"/>
      <c r="P1590" s="128"/>
      <c r="Q1590" s="128"/>
      <c r="R1590" s="128"/>
      <c r="S1590" s="128"/>
      <c r="T1590" s="120">
        <f t="shared" si="265"/>
        <v>0</v>
      </c>
      <c r="U1590" s="131"/>
      <c r="V1590" s="131"/>
      <c r="W1590" s="131">
        <f>SUMIFS($F$3:F1590,$D$3:D1590,D1590,$C$3:C1590,"Buy")+SUMIFS($F$3:F1590,$D$3:D1590,D1590,$C$3:C1590,"Coin Deposit",$E$3:E1590,"&lt;&gt;")</f>
        <v>0</v>
      </c>
      <c r="X1590" s="131">
        <f t="shared" si="266"/>
        <v>0</v>
      </c>
      <c r="Y1590" s="131">
        <f>IF($D1590=Y$1,SUMIFS($H$3:$H1590,$G$3:$G1590,Y$1,$C$3:$C1590,"Sell"),0)</f>
        <v>0</v>
      </c>
      <c r="Z1590" s="131">
        <f t="shared" si="267"/>
        <v>0</v>
      </c>
      <c r="AA1590" s="131">
        <f>IF($D1590=AA$1,SUMIFS($H$3:$H1590,$G$3:$G1590,AA$1,$C$3:$C1590,"Sell"),0)</f>
        <v>0</v>
      </c>
      <c r="AB1590" s="131">
        <f t="shared" si="268"/>
        <v>0</v>
      </c>
      <c r="AC1590" s="131">
        <f>SUMIFS('Deductions and Deposits'!$H:$H,'Deductions and Deposits'!$G:$G,D1590,'Deductions and Deposits'!$F:$F,"&lt;="&amp;B1590)+SUMIFS($F$3:F1590,$D$3:D1590,D1590,$C$3:C1590,"Coin Deposit",$E$3:E1590,"")</f>
        <v>0</v>
      </c>
      <c r="AD1590" s="131">
        <f>SUMIFS('Deductions and Deposits'!$D:$D,'Deductions and Deposits'!$C:$C,D1590)+SUMIFS($F:$F,$D:$D,D1590,$C:$C,"Coin Deduction")</f>
        <v>0</v>
      </c>
      <c r="AE1590" s="131">
        <f>Table5[[#This Row],[Column4]]+Table5[[#This Row],[Column14]]+Table5[[#This Row],[Column19]]+Table5[[#This Row],[Column12]]</f>
        <v>0</v>
      </c>
      <c r="AF1590" s="131">
        <f>Table5[[#This Row],[Column5]]+Table5[[#This Row],[Column13]]+Table5[[#This Row],[Column21]]+Table5[[#This Row],[Column18]]</f>
        <v>0</v>
      </c>
      <c r="AG1590" s="131">
        <f t="shared" si="269"/>
        <v>0</v>
      </c>
      <c r="AH1590" s="131">
        <f t="shared" si="270"/>
        <v>0</v>
      </c>
      <c r="AI1590" s="131">
        <f>Table5[[#This Row],[Column17]]-Table5[[#This Row],[Column20]]</f>
        <v>0</v>
      </c>
      <c r="AJ1590" s="131">
        <f t="shared" si="271"/>
        <v>0</v>
      </c>
      <c r="AK1590" s="131">
        <f t="shared" si="275"/>
        <v>0</v>
      </c>
      <c r="AL1590" s="131">
        <f t="shared" si="272"/>
        <v>0</v>
      </c>
      <c r="AM1590" s="131" t="str">
        <f t="shared" si="273"/>
        <v/>
      </c>
      <c r="AN1590" s="131" t="str">
        <f t="shared" ca="1" si="274"/>
        <v/>
      </c>
    </row>
    <row r="1591" spans="1:40" ht="20.25" customHeight="1" x14ac:dyDescent="0.3">
      <c r="A1591" s="127"/>
      <c r="B1591" s="164"/>
      <c r="C1591" s="139"/>
      <c r="D1591" s="140"/>
      <c r="E1591" s="139"/>
      <c r="F1591" s="139"/>
      <c r="G1591" s="140"/>
      <c r="H1591" s="139"/>
      <c r="I1591" s="129"/>
      <c r="L1591" s="128"/>
      <c r="M1591" s="128"/>
      <c r="N1591" s="128"/>
      <c r="O1591" s="128"/>
      <c r="P1591" s="128"/>
      <c r="Q1591" s="128"/>
      <c r="R1591" s="128"/>
      <c r="S1591" s="128"/>
      <c r="T1591" s="120">
        <f t="shared" si="265"/>
        <v>0</v>
      </c>
      <c r="U1591" s="131"/>
      <c r="V1591" s="131"/>
      <c r="W1591" s="131">
        <f>SUMIFS($F$3:F1591,$D$3:D1591,D1591,$C$3:C1591,"Buy")+SUMIFS($F$3:F1591,$D$3:D1591,D1591,$C$3:C1591,"Coin Deposit",$E$3:E1591,"&lt;&gt;")</f>
        <v>0</v>
      </c>
      <c r="X1591" s="131">
        <f t="shared" si="266"/>
        <v>0</v>
      </c>
      <c r="Y1591" s="131">
        <f>IF($D1591=Y$1,SUMIFS($H$3:$H1591,$G$3:$G1591,Y$1,$C$3:$C1591,"Sell"),0)</f>
        <v>0</v>
      </c>
      <c r="Z1591" s="131">
        <f t="shared" si="267"/>
        <v>0</v>
      </c>
      <c r="AA1591" s="131">
        <f>IF($D1591=AA$1,SUMIFS($H$3:$H1591,$G$3:$G1591,AA$1,$C$3:$C1591,"Sell"),0)</f>
        <v>0</v>
      </c>
      <c r="AB1591" s="131">
        <f t="shared" si="268"/>
        <v>0</v>
      </c>
      <c r="AC1591" s="131">
        <f>SUMIFS('Deductions and Deposits'!$H:$H,'Deductions and Deposits'!$G:$G,D1591,'Deductions and Deposits'!$F:$F,"&lt;="&amp;B1591)+SUMIFS($F$3:F1591,$D$3:D1591,D1591,$C$3:C1591,"Coin Deposit",$E$3:E1591,"")</f>
        <v>0</v>
      </c>
      <c r="AD1591" s="131">
        <f>SUMIFS('Deductions and Deposits'!$D:$D,'Deductions and Deposits'!$C:$C,D1591)+SUMIFS($F:$F,$D:$D,D1591,$C:$C,"Coin Deduction")</f>
        <v>0</v>
      </c>
      <c r="AE1591" s="131">
        <f>Table5[[#This Row],[Column4]]+Table5[[#This Row],[Column14]]+Table5[[#This Row],[Column19]]+Table5[[#This Row],[Column12]]</f>
        <v>0</v>
      </c>
      <c r="AF1591" s="131">
        <f>Table5[[#This Row],[Column5]]+Table5[[#This Row],[Column13]]+Table5[[#This Row],[Column21]]+Table5[[#This Row],[Column18]]</f>
        <v>0</v>
      </c>
      <c r="AG1591" s="131">
        <f t="shared" si="269"/>
        <v>0</v>
      </c>
      <c r="AH1591" s="131">
        <f t="shared" si="270"/>
        <v>0</v>
      </c>
      <c r="AI1591" s="131">
        <f>Table5[[#This Row],[Column17]]-Table5[[#This Row],[Column20]]</f>
        <v>0</v>
      </c>
      <c r="AJ1591" s="131">
        <f t="shared" si="271"/>
        <v>0</v>
      </c>
      <c r="AK1591" s="131">
        <f t="shared" si="275"/>
        <v>0</v>
      </c>
      <c r="AL1591" s="131">
        <f t="shared" si="272"/>
        <v>0</v>
      </c>
      <c r="AM1591" s="131" t="str">
        <f t="shared" si="273"/>
        <v/>
      </c>
      <c r="AN1591" s="131" t="str">
        <f t="shared" ca="1" si="274"/>
        <v/>
      </c>
    </row>
    <row r="1592" spans="1:40" ht="20.25" customHeight="1" x14ac:dyDescent="0.3">
      <c r="A1592" s="127"/>
      <c r="B1592" s="164"/>
      <c r="C1592" s="139"/>
      <c r="D1592" s="140"/>
      <c r="E1592" s="139"/>
      <c r="F1592" s="139"/>
      <c r="G1592" s="140"/>
      <c r="H1592" s="139"/>
      <c r="I1592" s="129"/>
      <c r="L1592" s="128"/>
      <c r="M1592" s="128"/>
      <c r="N1592" s="128"/>
      <c r="O1592" s="128"/>
      <c r="P1592" s="128"/>
      <c r="Q1592" s="128"/>
      <c r="R1592" s="128"/>
      <c r="S1592" s="128"/>
      <c r="T1592" s="120">
        <f t="shared" si="265"/>
        <v>0</v>
      </c>
      <c r="U1592" s="131"/>
      <c r="V1592" s="131"/>
      <c r="W1592" s="131">
        <f>SUMIFS($F$3:F1592,$D$3:D1592,D1592,$C$3:C1592,"Buy")+SUMIFS($F$3:F1592,$D$3:D1592,D1592,$C$3:C1592,"Coin Deposit",$E$3:E1592,"&lt;&gt;")</f>
        <v>0</v>
      </c>
      <c r="X1592" s="131">
        <f t="shared" si="266"/>
        <v>0</v>
      </c>
      <c r="Y1592" s="131">
        <f>IF($D1592=Y$1,SUMIFS($H$3:$H1592,$G$3:$G1592,Y$1,$C$3:$C1592,"Sell"),0)</f>
        <v>0</v>
      </c>
      <c r="Z1592" s="131">
        <f t="shared" si="267"/>
        <v>0</v>
      </c>
      <c r="AA1592" s="131">
        <f>IF($D1592=AA$1,SUMIFS($H$3:$H1592,$G$3:$G1592,AA$1,$C$3:$C1592,"Sell"),0)</f>
        <v>0</v>
      </c>
      <c r="AB1592" s="131">
        <f t="shared" si="268"/>
        <v>0</v>
      </c>
      <c r="AC1592" s="131">
        <f>SUMIFS('Deductions and Deposits'!$H:$H,'Deductions and Deposits'!$G:$G,D1592,'Deductions and Deposits'!$F:$F,"&lt;="&amp;B1592)+SUMIFS($F$3:F1592,$D$3:D1592,D1592,$C$3:C1592,"Coin Deposit",$E$3:E1592,"")</f>
        <v>0</v>
      </c>
      <c r="AD1592" s="131">
        <f>SUMIFS('Deductions and Deposits'!$D:$D,'Deductions and Deposits'!$C:$C,D1592)+SUMIFS($F:$F,$D:$D,D1592,$C:$C,"Coin Deduction")</f>
        <v>0</v>
      </c>
      <c r="AE1592" s="131">
        <f>Table5[[#This Row],[Column4]]+Table5[[#This Row],[Column14]]+Table5[[#This Row],[Column19]]+Table5[[#This Row],[Column12]]</f>
        <v>0</v>
      </c>
      <c r="AF1592" s="131">
        <f>Table5[[#This Row],[Column5]]+Table5[[#This Row],[Column13]]+Table5[[#This Row],[Column21]]+Table5[[#This Row],[Column18]]</f>
        <v>0</v>
      </c>
      <c r="AG1592" s="131">
        <f t="shared" si="269"/>
        <v>0</v>
      </c>
      <c r="AH1592" s="131">
        <f t="shared" si="270"/>
        <v>0</v>
      </c>
      <c r="AI1592" s="131">
        <f>Table5[[#This Row],[Column17]]-Table5[[#This Row],[Column20]]</f>
        <v>0</v>
      </c>
      <c r="AJ1592" s="131">
        <f t="shared" si="271"/>
        <v>0</v>
      </c>
      <c r="AK1592" s="131">
        <f t="shared" si="275"/>
        <v>0</v>
      </c>
      <c r="AL1592" s="131">
        <f t="shared" si="272"/>
        <v>0</v>
      </c>
      <c r="AM1592" s="131" t="str">
        <f t="shared" si="273"/>
        <v/>
      </c>
      <c r="AN1592" s="131" t="str">
        <f t="shared" ca="1" si="274"/>
        <v/>
      </c>
    </row>
    <row r="1593" spans="1:40" ht="20.25" customHeight="1" x14ac:dyDescent="0.3">
      <c r="A1593" s="127"/>
      <c r="B1593" s="164"/>
      <c r="C1593" s="139"/>
      <c r="D1593" s="140"/>
      <c r="E1593" s="139"/>
      <c r="F1593" s="139"/>
      <c r="G1593" s="140"/>
      <c r="H1593" s="139"/>
      <c r="I1593" s="129"/>
      <c r="L1593" s="128"/>
      <c r="M1593" s="128"/>
      <c r="N1593" s="128"/>
      <c r="O1593" s="128"/>
      <c r="P1593" s="128"/>
      <c r="Q1593" s="128"/>
      <c r="R1593" s="128"/>
      <c r="S1593" s="128"/>
      <c r="T1593" s="120">
        <f t="shared" si="265"/>
        <v>0</v>
      </c>
      <c r="U1593" s="131"/>
      <c r="V1593" s="131"/>
      <c r="W1593" s="131">
        <f>SUMIFS($F$3:F1593,$D$3:D1593,D1593,$C$3:C1593,"Buy")+SUMIFS($F$3:F1593,$D$3:D1593,D1593,$C$3:C1593,"Coin Deposit",$E$3:E1593,"&lt;&gt;")</f>
        <v>0</v>
      </c>
      <c r="X1593" s="131">
        <f t="shared" si="266"/>
        <v>0</v>
      </c>
      <c r="Y1593" s="131">
        <f>IF($D1593=Y$1,SUMIFS($H$3:$H1593,$G$3:$G1593,Y$1,$C$3:$C1593,"Sell"),0)</f>
        <v>0</v>
      </c>
      <c r="Z1593" s="131">
        <f t="shared" si="267"/>
        <v>0</v>
      </c>
      <c r="AA1593" s="131">
        <f>IF($D1593=AA$1,SUMIFS($H$3:$H1593,$G$3:$G1593,AA$1,$C$3:$C1593,"Sell"),0)</f>
        <v>0</v>
      </c>
      <c r="AB1593" s="131">
        <f t="shared" si="268"/>
        <v>0</v>
      </c>
      <c r="AC1593" s="131">
        <f>SUMIFS('Deductions and Deposits'!$H:$H,'Deductions and Deposits'!$G:$G,D1593,'Deductions and Deposits'!$F:$F,"&lt;="&amp;B1593)+SUMIFS($F$3:F1593,$D$3:D1593,D1593,$C$3:C1593,"Coin Deposit",$E$3:E1593,"")</f>
        <v>0</v>
      </c>
      <c r="AD1593" s="131">
        <f>SUMIFS('Deductions and Deposits'!$D:$D,'Deductions and Deposits'!$C:$C,D1593)+SUMIFS($F:$F,$D:$D,D1593,$C:$C,"Coin Deduction")</f>
        <v>0</v>
      </c>
      <c r="AE1593" s="131">
        <f>Table5[[#This Row],[Column4]]+Table5[[#This Row],[Column14]]+Table5[[#This Row],[Column19]]+Table5[[#This Row],[Column12]]</f>
        <v>0</v>
      </c>
      <c r="AF1593" s="131">
        <f>Table5[[#This Row],[Column5]]+Table5[[#This Row],[Column13]]+Table5[[#This Row],[Column21]]+Table5[[#This Row],[Column18]]</f>
        <v>0</v>
      </c>
      <c r="AG1593" s="131">
        <f t="shared" si="269"/>
        <v>0</v>
      </c>
      <c r="AH1593" s="131">
        <f t="shared" si="270"/>
        <v>0</v>
      </c>
      <c r="AI1593" s="131">
        <f>Table5[[#This Row],[Column17]]-Table5[[#This Row],[Column20]]</f>
        <v>0</v>
      </c>
      <c r="AJ1593" s="131">
        <f t="shared" si="271"/>
        <v>0</v>
      </c>
      <c r="AK1593" s="131">
        <f t="shared" si="275"/>
        <v>0</v>
      </c>
      <c r="AL1593" s="131">
        <f t="shared" si="272"/>
        <v>0</v>
      </c>
      <c r="AM1593" s="131" t="str">
        <f t="shared" si="273"/>
        <v/>
      </c>
      <c r="AN1593" s="131" t="str">
        <f t="shared" ca="1" si="274"/>
        <v/>
      </c>
    </row>
    <row r="1594" spans="1:40" ht="20.25" customHeight="1" x14ac:dyDescent="0.3">
      <c r="A1594" s="127"/>
      <c r="B1594" s="164"/>
      <c r="C1594" s="139"/>
      <c r="D1594" s="140"/>
      <c r="E1594" s="139"/>
      <c r="F1594" s="139"/>
      <c r="G1594" s="140"/>
      <c r="H1594" s="139"/>
      <c r="I1594" s="129"/>
      <c r="L1594" s="128"/>
      <c r="M1594" s="128"/>
      <c r="N1594" s="128"/>
      <c r="O1594" s="128"/>
      <c r="P1594" s="128"/>
      <c r="Q1594" s="128"/>
      <c r="R1594" s="128"/>
      <c r="S1594" s="128"/>
      <c r="T1594" s="120">
        <f t="shared" si="265"/>
        <v>0</v>
      </c>
      <c r="U1594" s="131"/>
      <c r="V1594" s="131"/>
      <c r="W1594" s="131">
        <f>SUMIFS($F$3:F1594,$D$3:D1594,D1594,$C$3:C1594,"Buy")+SUMIFS($F$3:F1594,$D$3:D1594,D1594,$C$3:C1594,"Coin Deposit",$E$3:E1594,"&lt;&gt;")</f>
        <v>0</v>
      </c>
      <c r="X1594" s="131">
        <f t="shared" si="266"/>
        <v>0</v>
      </c>
      <c r="Y1594" s="131">
        <f>IF($D1594=Y$1,SUMIFS($H$3:$H1594,$G$3:$G1594,Y$1,$C$3:$C1594,"Sell"),0)</f>
        <v>0</v>
      </c>
      <c r="Z1594" s="131">
        <f t="shared" si="267"/>
        <v>0</v>
      </c>
      <c r="AA1594" s="131">
        <f>IF($D1594=AA$1,SUMIFS($H$3:$H1594,$G$3:$G1594,AA$1,$C$3:$C1594,"Sell"),0)</f>
        <v>0</v>
      </c>
      <c r="AB1594" s="131">
        <f t="shared" si="268"/>
        <v>0</v>
      </c>
      <c r="AC1594" s="131">
        <f>SUMIFS('Deductions and Deposits'!$H:$H,'Deductions and Deposits'!$G:$G,D1594,'Deductions and Deposits'!$F:$F,"&lt;="&amp;B1594)+SUMIFS($F$3:F1594,$D$3:D1594,D1594,$C$3:C1594,"Coin Deposit",$E$3:E1594,"")</f>
        <v>0</v>
      </c>
      <c r="AD1594" s="131">
        <f>SUMIFS('Deductions and Deposits'!$D:$D,'Deductions and Deposits'!$C:$C,D1594)+SUMIFS($F:$F,$D:$D,D1594,$C:$C,"Coin Deduction")</f>
        <v>0</v>
      </c>
      <c r="AE1594" s="131">
        <f>Table5[[#This Row],[Column4]]+Table5[[#This Row],[Column14]]+Table5[[#This Row],[Column19]]+Table5[[#This Row],[Column12]]</f>
        <v>0</v>
      </c>
      <c r="AF1594" s="131">
        <f>Table5[[#This Row],[Column5]]+Table5[[#This Row],[Column13]]+Table5[[#This Row],[Column21]]+Table5[[#This Row],[Column18]]</f>
        <v>0</v>
      </c>
      <c r="AG1594" s="131">
        <f t="shared" si="269"/>
        <v>0</v>
      </c>
      <c r="AH1594" s="131">
        <f t="shared" si="270"/>
        <v>0</v>
      </c>
      <c r="AI1594" s="131">
        <f>Table5[[#This Row],[Column17]]-Table5[[#This Row],[Column20]]</f>
        <v>0</v>
      </c>
      <c r="AJ1594" s="131">
        <f t="shared" si="271"/>
        <v>0</v>
      </c>
      <c r="AK1594" s="131">
        <f t="shared" si="275"/>
        <v>0</v>
      </c>
      <c r="AL1594" s="131">
        <f t="shared" si="272"/>
        <v>0</v>
      </c>
      <c r="AM1594" s="131" t="str">
        <f t="shared" si="273"/>
        <v/>
      </c>
      <c r="AN1594" s="131" t="str">
        <f t="shared" ca="1" si="274"/>
        <v/>
      </c>
    </row>
    <row r="1595" spans="1:40" ht="20.25" customHeight="1" x14ac:dyDescent="0.3">
      <c r="A1595" s="127"/>
      <c r="B1595" s="164"/>
      <c r="C1595" s="139"/>
      <c r="D1595" s="140"/>
      <c r="E1595" s="139"/>
      <c r="F1595" s="139"/>
      <c r="G1595" s="140"/>
      <c r="H1595" s="139"/>
      <c r="I1595" s="129"/>
      <c r="L1595" s="128"/>
      <c r="M1595" s="128"/>
      <c r="N1595" s="128"/>
      <c r="O1595" s="128"/>
      <c r="P1595" s="128"/>
      <c r="Q1595" s="128"/>
      <c r="R1595" s="128"/>
      <c r="S1595" s="128"/>
      <c r="T1595" s="120">
        <f t="shared" si="265"/>
        <v>0</v>
      </c>
      <c r="U1595" s="131"/>
      <c r="V1595" s="131"/>
      <c r="W1595" s="131">
        <f>SUMIFS($F$3:F1595,$D$3:D1595,D1595,$C$3:C1595,"Buy")+SUMIFS($F$3:F1595,$D$3:D1595,D1595,$C$3:C1595,"Coin Deposit",$E$3:E1595,"&lt;&gt;")</f>
        <v>0</v>
      </c>
      <c r="X1595" s="131">
        <f t="shared" si="266"/>
        <v>0</v>
      </c>
      <c r="Y1595" s="131">
        <f>IF($D1595=Y$1,SUMIFS($H$3:$H1595,$G$3:$G1595,Y$1,$C$3:$C1595,"Sell"),0)</f>
        <v>0</v>
      </c>
      <c r="Z1595" s="131">
        <f t="shared" si="267"/>
        <v>0</v>
      </c>
      <c r="AA1595" s="131">
        <f>IF($D1595=AA$1,SUMIFS($H$3:$H1595,$G$3:$G1595,AA$1,$C$3:$C1595,"Sell"),0)</f>
        <v>0</v>
      </c>
      <c r="AB1595" s="131">
        <f t="shared" si="268"/>
        <v>0</v>
      </c>
      <c r="AC1595" s="131">
        <f>SUMIFS('Deductions and Deposits'!$H:$H,'Deductions and Deposits'!$G:$G,D1595,'Deductions and Deposits'!$F:$F,"&lt;="&amp;B1595)+SUMIFS($F$3:F1595,$D$3:D1595,D1595,$C$3:C1595,"Coin Deposit",$E$3:E1595,"")</f>
        <v>0</v>
      </c>
      <c r="AD1595" s="131">
        <f>SUMIFS('Deductions and Deposits'!$D:$D,'Deductions and Deposits'!$C:$C,D1595)+SUMIFS($F:$F,$D:$D,D1595,$C:$C,"Coin Deduction")</f>
        <v>0</v>
      </c>
      <c r="AE1595" s="131">
        <f>Table5[[#This Row],[Column4]]+Table5[[#This Row],[Column14]]+Table5[[#This Row],[Column19]]+Table5[[#This Row],[Column12]]</f>
        <v>0</v>
      </c>
      <c r="AF1595" s="131">
        <f>Table5[[#This Row],[Column5]]+Table5[[#This Row],[Column13]]+Table5[[#This Row],[Column21]]+Table5[[#This Row],[Column18]]</f>
        <v>0</v>
      </c>
      <c r="AG1595" s="131">
        <f t="shared" si="269"/>
        <v>0</v>
      </c>
      <c r="AH1595" s="131">
        <f t="shared" si="270"/>
        <v>0</v>
      </c>
      <c r="AI1595" s="131">
        <f>Table5[[#This Row],[Column17]]-Table5[[#This Row],[Column20]]</f>
        <v>0</v>
      </c>
      <c r="AJ1595" s="131">
        <f t="shared" si="271"/>
        <v>0</v>
      </c>
      <c r="AK1595" s="131">
        <f t="shared" si="275"/>
        <v>0</v>
      </c>
      <c r="AL1595" s="131">
        <f t="shared" si="272"/>
        <v>0</v>
      </c>
      <c r="AM1595" s="131" t="str">
        <f t="shared" si="273"/>
        <v/>
      </c>
      <c r="AN1595" s="131" t="str">
        <f t="shared" ca="1" si="274"/>
        <v/>
      </c>
    </row>
    <row r="1596" spans="1:40" ht="20.25" customHeight="1" x14ac:dyDescent="0.3">
      <c r="A1596" s="127"/>
      <c r="B1596" s="164"/>
      <c r="C1596" s="139"/>
      <c r="D1596" s="140"/>
      <c r="E1596" s="139"/>
      <c r="F1596" s="139"/>
      <c r="G1596" s="140"/>
      <c r="H1596" s="139"/>
      <c r="I1596" s="129"/>
      <c r="L1596" s="128"/>
      <c r="M1596" s="128"/>
      <c r="N1596" s="128"/>
      <c r="O1596" s="128"/>
      <c r="P1596" s="128"/>
      <c r="Q1596" s="128"/>
      <c r="R1596" s="128"/>
      <c r="S1596" s="128"/>
      <c r="T1596" s="120">
        <f t="shared" si="265"/>
        <v>0</v>
      </c>
      <c r="U1596" s="131"/>
      <c r="V1596" s="131"/>
      <c r="W1596" s="131">
        <f>SUMIFS($F$3:F1596,$D$3:D1596,D1596,$C$3:C1596,"Buy")+SUMIFS($F$3:F1596,$D$3:D1596,D1596,$C$3:C1596,"Coin Deposit",$E$3:E1596,"&lt;&gt;")</f>
        <v>0</v>
      </c>
      <c r="X1596" s="131">
        <f t="shared" si="266"/>
        <v>0</v>
      </c>
      <c r="Y1596" s="131">
        <f>IF($D1596=Y$1,SUMIFS($H$3:$H1596,$G$3:$G1596,Y$1,$C$3:$C1596,"Sell"),0)</f>
        <v>0</v>
      </c>
      <c r="Z1596" s="131">
        <f t="shared" si="267"/>
        <v>0</v>
      </c>
      <c r="AA1596" s="131">
        <f>IF($D1596=AA$1,SUMIFS($H$3:$H1596,$G$3:$G1596,AA$1,$C$3:$C1596,"Sell"),0)</f>
        <v>0</v>
      </c>
      <c r="AB1596" s="131">
        <f t="shared" si="268"/>
        <v>0</v>
      </c>
      <c r="AC1596" s="131">
        <f>SUMIFS('Deductions and Deposits'!$H:$H,'Deductions and Deposits'!$G:$G,D1596,'Deductions and Deposits'!$F:$F,"&lt;="&amp;B1596)+SUMIFS($F$3:F1596,$D$3:D1596,D1596,$C$3:C1596,"Coin Deposit",$E$3:E1596,"")</f>
        <v>0</v>
      </c>
      <c r="AD1596" s="131">
        <f>SUMIFS('Deductions and Deposits'!$D:$D,'Deductions and Deposits'!$C:$C,D1596)+SUMIFS($F:$F,$D:$D,D1596,$C:$C,"Coin Deduction")</f>
        <v>0</v>
      </c>
      <c r="AE1596" s="131">
        <f>Table5[[#This Row],[Column4]]+Table5[[#This Row],[Column14]]+Table5[[#This Row],[Column19]]+Table5[[#This Row],[Column12]]</f>
        <v>0</v>
      </c>
      <c r="AF1596" s="131">
        <f>Table5[[#This Row],[Column5]]+Table5[[#This Row],[Column13]]+Table5[[#This Row],[Column21]]+Table5[[#This Row],[Column18]]</f>
        <v>0</v>
      </c>
      <c r="AG1596" s="131">
        <f t="shared" si="269"/>
        <v>0</v>
      </c>
      <c r="AH1596" s="131">
        <f t="shared" si="270"/>
        <v>0</v>
      </c>
      <c r="AI1596" s="131">
        <f>Table5[[#This Row],[Column17]]-Table5[[#This Row],[Column20]]</f>
        <v>0</v>
      </c>
      <c r="AJ1596" s="131">
        <f t="shared" si="271"/>
        <v>0</v>
      </c>
      <c r="AK1596" s="131">
        <f t="shared" si="275"/>
        <v>0</v>
      </c>
      <c r="AL1596" s="131">
        <f t="shared" si="272"/>
        <v>0</v>
      </c>
      <c r="AM1596" s="131" t="str">
        <f t="shared" si="273"/>
        <v/>
      </c>
      <c r="AN1596" s="131" t="str">
        <f t="shared" ca="1" si="274"/>
        <v/>
      </c>
    </row>
    <row r="1597" spans="1:40" ht="20.25" customHeight="1" x14ac:dyDescent="0.3">
      <c r="A1597" s="127"/>
      <c r="B1597" s="164"/>
      <c r="C1597" s="139"/>
      <c r="D1597" s="140"/>
      <c r="E1597" s="139"/>
      <c r="F1597" s="139"/>
      <c r="G1597" s="140"/>
      <c r="H1597" s="139"/>
      <c r="I1597" s="129"/>
      <c r="L1597" s="128"/>
      <c r="M1597" s="128"/>
      <c r="N1597" s="128"/>
      <c r="O1597" s="128"/>
      <c r="P1597" s="128"/>
      <c r="Q1597" s="128"/>
      <c r="R1597" s="128"/>
      <c r="S1597" s="128"/>
      <c r="T1597" s="120">
        <f t="shared" si="265"/>
        <v>0</v>
      </c>
      <c r="U1597" s="131"/>
      <c r="V1597" s="131"/>
      <c r="W1597" s="131">
        <f>SUMIFS($F$3:F1597,$D$3:D1597,D1597,$C$3:C1597,"Buy")+SUMIFS($F$3:F1597,$D$3:D1597,D1597,$C$3:C1597,"Coin Deposit",$E$3:E1597,"&lt;&gt;")</f>
        <v>0</v>
      </c>
      <c r="X1597" s="131">
        <f t="shared" si="266"/>
        <v>0</v>
      </c>
      <c r="Y1597" s="131">
        <f>IF($D1597=Y$1,SUMIFS($H$3:$H1597,$G$3:$G1597,Y$1,$C$3:$C1597,"Sell"),0)</f>
        <v>0</v>
      </c>
      <c r="Z1597" s="131">
        <f t="shared" si="267"/>
        <v>0</v>
      </c>
      <c r="AA1597" s="131">
        <f>IF($D1597=AA$1,SUMIFS($H$3:$H1597,$G$3:$G1597,AA$1,$C$3:$C1597,"Sell"),0)</f>
        <v>0</v>
      </c>
      <c r="AB1597" s="131">
        <f t="shared" si="268"/>
        <v>0</v>
      </c>
      <c r="AC1597" s="131">
        <f>SUMIFS('Deductions and Deposits'!$H:$H,'Deductions and Deposits'!$G:$G,D1597,'Deductions and Deposits'!$F:$F,"&lt;="&amp;B1597)+SUMIFS($F$3:F1597,$D$3:D1597,D1597,$C$3:C1597,"Coin Deposit",$E$3:E1597,"")</f>
        <v>0</v>
      </c>
      <c r="AD1597" s="131">
        <f>SUMIFS('Deductions and Deposits'!$D:$D,'Deductions and Deposits'!$C:$C,D1597)+SUMIFS($F:$F,$D:$D,D1597,$C:$C,"Coin Deduction")</f>
        <v>0</v>
      </c>
      <c r="AE1597" s="131">
        <f>Table5[[#This Row],[Column4]]+Table5[[#This Row],[Column14]]+Table5[[#This Row],[Column19]]+Table5[[#This Row],[Column12]]</f>
        <v>0</v>
      </c>
      <c r="AF1597" s="131">
        <f>Table5[[#This Row],[Column5]]+Table5[[#This Row],[Column13]]+Table5[[#This Row],[Column21]]+Table5[[#This Row],[Column18]]</f>
        <v>0</v>
      </c>
      <c r="AG1597" s="131">
        <f t="shared" si="269"/>
        <v>0</v>
      </c>
      <c r="AH1597" s="131">
        <f t="shared" si="270"/>
        <v>0</v>
      </c>
      <c r="AI1597" s="131">
        <f>Table5[[#This Row],[Column17]]-Table5[[#This Row],[Column20]]</f>
        <v>0</v>
      </c>
      <c r="AJ1597" s="131">
        <f t="shared" si="271"/>
        <v>0</v>
      </c>
      <c r="AK1597" s="131">
        <f t="shared" si="275"/>
        <v>0</v>
      </c>
      <c r="AL1597" s="131">
        <f t="shared" si="272"/>
        <v>0</v>
      </c>
      <c r="AM1597" s="131" t="str">
        <f t="shared" si="273"/>
        <v/>
      </c>
      <c r="AN1597" s="131" t="str">
        <f t="shared" ca="1" si="274"/>
        <v/>
      </c>
    </row>
    <row r="1598" spans="1:40" ht="20.25" customHeight="1" x14ac:dyDescent="0.3">
      <c r="A1598" s="127"/>
      <c r="B1598" s="164"/>
      <c r="C1598" s="139"/>
      <c r="D1598" s="140"/>
      <c r="E1598" s="139"/>
      <c r="F1598" s="139"/>
      <c r="G1598" s="140"/>
      <c r="H1598" s="139"/>
      <c r="I1598" s="129"/>
      <c r="L1598" s="128"/>
      <c r="M1598" s="128"/>
      <c r="N1598" s="128"/>
      <c r="O1598" s="128"/>
      <c r="P1598" s="128"/>
      <c r="Q1598" s="128"/>
      <c r="R1598" s="128"/>
      <c r="S1598" s="128"/>
      <c r="T1598" s="120">
        <f t="shared" si="265"/>
        <v>0</v>
      </c>
      <c r="U1598" s="131"/>
      <c r="V1598" s="131"/>
      <c r="W1598" s="131">
        <f>SUMIFS($F$3:F1598,$D$3:D1598,D1598,$C$3:C1598,"Buy")+SUMIFS($F$3:F1598,$D$3:D1598,D1598,$C$3:C1598,"Coin Deposit",$E$3:E1598,"&lt;&gt;")</f>
        <v>0</v>
      </c>
      <c r="X1598" s="131">
        <f t="shared" si="266"/>
        <v>0</v>
      </c>
      <c r="Y1598" s="131">
        <f>IF($D1598=Y$1,SUMIFS($H$3:$H1598,$G$3:$G1598,Y$1,$C$3:$C1598,"Sell"),0)</f>
        <v>0</v>
      </c>
      <c r="Z1598" s="131">
        <f t="shared" si="267"/>
        <v>0</v>
      </c>
      <c r="AA1598" s="131">
        <f>IF($D1598=AA$1,SUMIFS($H$3:$H1598,$G$3:$G1598,AA$1,$C$3:$C1598,"Sell"),0)</f>
        <v>0</v>
      </c>
      <c r="AB1598" s="131">
        <f t="shared" si="268"/>
        <v>0</v>
      </c>
      <c r="AC1598" s="131">
        <f>SUMIFS('Deductions and Deposits'!$H:$H,'Deductions and Deposits'!$G:$G,D1598,'Deductions and Deposits'!$F:$F,"&lt;="&amp;B1598)+SUMIFS($F$3:F1598,$D$3:D1598,D1598,$C$3:C1598,"Coin Deposit",$E$3:E1598,"")</f>
        <v>0</v>
      </c>
      <c r="AD1598" s="131">
        <f>SUMIFS('Deductions and Deposits'!$D:$D,'Deductions and Deposits'!$C:$C,D1598)+SUMIFS($F:$F,$D:$D,D1598,$C:$C,"Coin Deduction")</f>
        <v>0</v>
      </c>
      <c r="AE1598" s="131">
        <f>Table5[[#This Row],[Column4]]+Table5[[#This Row],[Column14]]+Table5[[#This Row],[Column19]]+Table5[[#This Row],[Column12]]</f>
        <v>0</v>
      </c>
      <c r="AF1598" s="131">
        <f>Table5[[#This Row],[Column5]]+Table5[[#This Row],[Column13]]+Table5[[#This Row],[Column21]]+Table5[[#This Row],[Column18]]</f>
        <v>0</v>
      </c>
      <c r="AG1598" s="131">
        <f t="shared" si="269"/>
        <v>0</v>
      </c>
      <c r="AH1598" s="131">
        <f t="shared" si="270"/>
        <v>0</v>
      </c>
      <c r="AI1598" s="131">
        <f>Table5[[#This Row],[Column17]]-Table5[[#This Row],[Column20]]</f>
        <v>0</v>
      </c>
      <c r="AJ1598" s="131">
        <f t="shared" si="271"/>
        <v>0</v>
      </c>
      <c r="AK1598" s="131">
        <f t="shared" si="275"/>
        <v>0</v>
      </c>
      <c r="AL1598" s="131">
        <f t="shared" si="272"/>
        <v>0</v>
      </c>
      <c r="AM1598" s="131" t="str">
        <f t="shared" si="273"/>
        <v/>
      </c>
      <c r="AN1598" s="131" t="str">
        <f t="shared" ca="1" si="274"/>
        <v/>
      </c>
    </row>
    <row r="1599" spans="1:40" ht="20.25" customHeight="1" x14ac:dyDescent="0.3">
      <c r="A1599" s="127"/>
      <c r="B1599" s="164"/>
      <c r="C1599" s="139"/>
      <c r="D1599" s="140"/>
      <c r="E1599" s="139"/>
      <c r="F1599" s="139"/>
      <c r="G1599" s="140"/>
      <c r="H1599" s="139"/>
      <c r="I1599" s="129"/>
      <c r="L1599" s="128"/>
      <c r="M1599" s="128"/>
      <c r="N1599" s="128"/>
      <c r="O1599" s="128"/>
      <c r="P1599" s="128"/>
      <c r="Q1599" s="128"/>
      <c r="R1599" s="128"/>
      <c r="S1599" s="128"/>
      <c r="T1599" s="120">
        <f t="shared" si="265"/>
        <v>0</v>
      </c>
      <c r="U1599" s="131"/>
      <c r="V1599" s="131"/>
      <c r="W1599" s="131">
        <f>SUMIFS($F$3:F1599,$D$3:D1599,D1599,$C$3:C1599,"Buy")+SUMIFS($F$3:F1599,$D$3:D1599,D1599,$C$3:C1599,"Coin Deposit",$E$3:E1599,"&lt;&gt;")</f>
        <v>0</v>
      </c>
      <c r="X1599" s="131">
        <f t="shared" si="266"/>
        <v>0</v>
      </c>
      <c r="Y1599" s="131">
        <f>IF($D1599=Y$1,SUMIFS($H$3:$H1599,$G$3:$G1599,Y$1,$C$3:$C1599,"Sell"),0)</f>
        <v>0</v>
      </c>
      <c r="Z1599" s="131">
        <f t="shared" si="267"/>
        <v>0</v>
      </c>
      <c r="AA1599" s="131">
        <f>IF($D1599=AA$1,SUMIFS($H$3:$H1599,$G$3:$G1599,AA$1,$C$3:$C1599,"Sell"),0)</f>
        <v>0</v>
      </c>
      <c r="AB1599" s="131">
        <f t="shared" si="268"/>
        <v>0</v>
      </c>
      <c r="AC1599" s="131">
        <f>SUMIFS('Deductions and Deposits'!$H:$H,'Deductions and Deposits'!$G:$G,D1599,'Deductions and Deposits'!$F:$F,"&lt;="&amp;B1599)+SUMIFS($F$3:F1599,$D$3:D1599,D1599,$C$3:C1599,"Coin Deposit",$E$3:E1599,"")</f>
        <v>0</v>
      </c>
      <c r="AD1599" s="131">
        <f>SUMIFS('Deductions and Deposits'!$D:$D,'Deductions and Deposits'!$C:$C,D1599)+SUMIFS($F:$F,$D:$D,D1599,$C:$C,"Coin Deduction")</f>
        <v>0</v>
      </c>
      <c r="AE1599" s="131">
        <f>Table5[[#This Row],[Column4]]+Table5[[#This Row],[Column14]]+Table5[[#This Row],[Column19]]+Table5[[#This Row],[Column12]]</f>
        <v>0</v>
      </c>
      <c r="AF1599" s="131">
        <f>Table5[[#This Row],[Column5]]+Table5[[#This Row],[Column13]]+Table5[[#This Row],[Column21]]+Table5[[#This Row],[Column18]]</f>
        <v>0</v>
      </c>
      <c r="AG1599" s="131">
        <f t="shared" si="269"/>
        <v>0</v>
      </c>
      <c r="AH1599" s="131">
        <f t="shared" si="270"/>
        <v>0</v>
      </c>
      <c r="AI1599" s="131">
        <f>Table5[[#This Row],[Column17]]-Table5[[#This Row],[Column20]]</f>
        <v>0</v>
      </c>
      <c r="AJ1599" s="131">
        <f t="shared" si="271"/>
        <v>0</v>
      </c>
      <c r="AK1599" s="131">
        <f t="shared" si="275"/>
        <v>0</v>
      </c>
      <c r="AL1599" s="131">
        <f t="shared" si="272"/>
        <v>0</v>
      </c>
      <c r="AM1599" s="131" t="str">
        <f t="shared" si="273"/>
        <v/>
      </c>
      <c r="AN1599" s="131" t="str">
        <f t="shared" ca="1" si="274"/>
        <v/>
      </c>
    </row>
    <row r="1600" spans="1:40" ht="20.25" customHeight="1" x14ac:dyDescent="0.3">
      <c r="A1600" s="127"/>
      <c r="B1600" s="164"/>
      <c r="C1600" s="139"/>
      <c r="D1600" s="140"/>
      <c r="E1600" s="139"/>
      <c r="F1600" s="139"/>
      <c r="G1600" s="140"/>
      <c r="H1600" s="139"/>
      <c r="I1600" s="129"/>
      <c r="L1600" s="128"/>
      <c r="M1600" s="128"/>
      <c r="N1600" s="128"/>
      <c r="O1600" s="128"/>
      <c r="P1600" s="128"/>
      <c r="Q1600" s="128"/>
      <c r="R1600" s="128"/>
      <c r="S1600" s="128"/>
      <c r="T1600" s="120">
        <f t="shared" si="265"/>
        <v>0</v>
      </c>
      <c r="U1600" s="131"/>
      <c r="V1600" s="131"/>
      <c r="W1600" s="131">
        <f>SUMIFS($F$3:F1600,$D$3:D1600,D1600,$C$3:C1600,"Buy")+SUMIFS($F$3:F1600,$D$3:D1600,D1600,$C$3:C1600,"Coin Deposit",$E$3:E1600,"&lt;&gt;")</f>
        <v>0</v>
      </c>
      <c r="X1600" s="131">
        <f t="shared" si="266"/>
        <v>0</v>
      </c>
      <c r="Y1600" s="131">
        <f>IF($D1600=Y$1,SUMIFS($H$3:$H1600,$G$3:$G1600,Y$1,$C$3:$C1600,"Sell"),0)</f>
        <v>0</v>
      </c>
      <c r="Z1600" s="131">
        <f t="shared" si="267"/>
        <v>0</v>
      </c>
      <c r="AA1600" s="131">
        <f>IF($D1600=AA$1,SUMIFS($H$3:$H1600,$G$3:$G1600,AA$1,$C$3:$C1600,"Sell"),0)</f>
        <v>0</v>
      </c>
      <c r="AB1600" s="131">
        <f t="shared" si="268"/>
        <v>0</v>
      </c>
      <c r="AC1600" s="131">
        <f>SUMIFS('Deductions and Deposits'!$H:$H,'Deductions and Deposits'!$G:$G,D1600,'Deductions and Deposits'!$F:$F,"&lt;="&amp;B1600)+SUMIFS($F$3:F1600,$D$3:D1600,D1600,$C$3:C1600,"Coin Deposit",$E$3:E1600,"")</f>
        <v>0</v>
      </c>
      <c r="AD1600" s="131">
        <f>SUMIFS('Deductions and Deposits'!$D:$D,'Deductions and Deposits'!$C:$C,D1600)+SUMIFS($F:$F,$D:$D,D1600,$C:$C,"Coin Deduction")</f>
        <v>0</v>
      </c>
      <c r="AE1600" s="131">
        <f>Table5[[#This Row],[Column4]]+Table5[[#This Row],[Column14]]+Table5[[#This Row],[Column19]]+Table5[[#This Row],[Column12]]</f>
        <v>0</v>
      </c>
      <c r="AF1600" s="131">
        <f>Table5[[#This Row],[Column5]]+Table5[[#This Row],[Column13]]+Table5[[#This Row],[Column21]]+Table5[[#This Row],[Column18]]</f>
        <v>0</v>
      </c>
      <c r="AG1600" s="131">
        <f t="shared" si="269"/>
        <v>0</v>
      </c>
      <c r="AH1600" s="131">
        <f t="shared" si="270"/>
        <v>0</v>
      </c>
      <c r="AI1600" s="131">
        <f>Table5[[#This Row],[Column17]]-Table5[[#This Row],[Column20]]</f>
        <v>0</v>
      </c>
      <c r="AJ1600" s="131">
        <f t="shared" si="271"/>
        <v>0</v>
      </c>
      <c r="AK1600" s="131">
        <f t="shared" si="275"/>
        <v>0</v>
      </c>
      <c r="AL1600" s="131">
        <f t="shared" si="272"/>
        <v>0</v>
      </c>
      <c r="AM1600" s="131" t="str">
        <f t="shared" si="273"/>
        <v/>
      </c>
      <c r="AN1600" s="131" t="str">
        <f t="shared" ca="1" si="274"/>
        <v/>
      </c>
    </row>
    <row r="1601" spans="1:40" ht="20.25" customHeight="1" x14ac:dyDescent="0.3">
      <c r="A1601" s="127"/>
      <c r="B1601" s="164"/>
      <c r="C1601" s="139"/>
      <c r="D1601" s="140"/>
      <c r="E1601" s="139"/>
      <c r="F1601" s="139"/>
      <c r="G1601" s="140"/>
      <c r="H1601" s="139"/>
      <c r="I1601" s="129"/>
      <c r="L1601" s="128"/>
      <c r="M1601" s="128"/>
      <c r="N1601" s="128"/>
      <c r="O1601" s="128"/>
      <c r="P1601" s="128"/>
      <c r="Q1601" s="128"/>
      <c r="R1601" s="128"/>
      <c r="S1601" s="128"/>
      <c r="T1601" s="120">
        <f t="shared" si="265"/>
        <v>0</v>
      </c>
      <c r="U1601" s="131"/>
      <c r="V1601" s="131"/>
      <c r="W1601" s="131">
        <f>SUMIFS($F$3:F1601,$D$3:D1601,D1601,$C$3:C1601,"Buy")+SUMIFS($F$3:F1601,$D$3:D1601,D1601,$C$3:C1601,"Coin Deposit",$E$3:E1601,"&lt;&gt;")</f>
        <v>0</v>
      </c>
      <c r="X1601" s="131">
        <f t="shared" si="266"/>
        <v>0</v>
      </c>
      <c r="Y1601" s="131">
        <f>IF($D1601=Y$1,SUMIFS($H$3:$H1601,$G$3:$G1601,Y$1,$C$3:$C1601,"Sell"),0)</f>
        <v>0</v>
      </c>
      <c r="Z1601" s="131">
        <f t="shared" si="267"/>
        <v>0</v>
      </c>
      <c r="AA1601" s="131">
        <f>IF($D1601=AA$1,SUMIFS($H$3:$H1601,$G$3:$G1601,AA$1,$C$3:$C1601,"Sell"),0)</f>
        <v>0</v>
      </c>
      <c r="AB1601" s="131">
        <f t="shared" si="268"/>
        <v>0</v>
      </c>
      <c r="AC1601" s="131">
        <f>SUMIFS('Deductions and Deposits'!$H:$H,'Deductions and Deposits'!$G:$G,D1601,'Deductions and Deposits'!$F:$F,"&lt;="&amp;B1601)+SUMIFS($F$3:F1601,$D$3:D1601,D1601,$C$3:C1601,"Coin Deposit",$E$3:E1601,"")</f>
        <v>0</v>
      </c>
      <c r="AD1601" s="131">
        <f>SUMIFS('Deductions and Deposits'!$D:$D,'Deductions and Deposits'!$C:$C,D1601)+SUMIFS($F:$F,$D:$D,D1601,$C:$C,"Coin Deduction")</f>
        <v>0</v>
      </c>
      <c r="AE1601" s="131">
        <f>Table5[[#This Row],[Column4]]+Table5[[#This Row],[Column14]]+Table5[[#This Row],[Column19]]+Table5[[#This Row],[Column12]]</f>
        <v>0</v>
      </c>
      <c r="AF1601" s="131">
        <f>Table5[[#This Row],[Column5]]+Table5[[#This Row],[Column13]]+Table5[[#This Row],[Column21]]+Table5[[#This Row],[Column18]]</f>
        <v>0</v>
      </c>
      <c r="AG1601" s="131">
        <f t="shared" si="269"/>
        <v>0</v>
      </c>
      <c r="AH1601" s="131">
        <f t="shared" si="270"/>
        <v>0</v>
      </c>
      <c r="AI1601" s="131">
        <f>Table5[[#This Row],[Column17]]-Table5[[#This Row],[Column20]]</f>
        <v>0</v>
      </c>
      <c r="AJ1601" s="131">
        <f t="shared" si="271"/>
        <v>0</v>
      </c>
      <c r="AK1601" s="131">
        <f t="shared" si="275"/>
        <v>0</v>
      </c>
      <c r="AL1601" s="131">
        <f t="shared" si="272"/>
        <v>0</v>
      </c>
      <c r="AM1601" s="131" t="str">
        <f t="shared" si="273"/>
        <v/>
      </c>
      <c r="AN1601" s="131" t="str">
        <f t="shared" ca="1" si="274"/>
        <v/>
      </c>
    </row>
    <row r="1602" spans="1:40" ht="20.25" customHeight="1" x14ac:dyDescent="0.3">
      <c r="A1602" s="127"/>
      <c r="B1602" s="164"/>
      <c r="C1602" s="139"/>
      <c r="D1602" s="140"/>
      <c r="E1602" s="139"/>
      <c r="F1602" s="139"/>
      <c r="G1602" s="140"/>
      <c r="H1602" s="139"/>
      <c r="I1602" s="129"/>
      <c r="L1602" s="128"/>
      <c r="M1602" s="128"/>
      <c r="N1602" s="128"/>
      <c r="O1602" s="128"/>
      <c r="P1602" s="128"/>
      <c r="Q1602" s="128"/>
      <c r="R1602" s="128"/>
      <c r="S1602" s="128"/>
      <c r="T1602" s="120">
        <f t="shared" si="265"/>
        <v>0</v>
      </c>
      <c r="U1602" s="131"/>
      <c r="V1602" s="131"/>
      <c r="W1602" s="131">
        <f>SUMIFS($F$3:F1602,$D$3:D1602,D1602,$C$3:C1602,"Buy")+SUMIFS($F$3:F1602,$D$3:D1602,D1602,$C$3:C1602,"Coin Deposit",$E$3:E1602,"&lt;&gt;")</f>
        <v>0</v>
      </c>
      <c r="X1602" s="131">
        <f t="shared" si="266"/>
        <v>0</v>
      </c>
      <c r="Y1602" s="131">
        <f>IF($D1602=Y$1,SUMIFS($H$3:$H1602,$G$3:$G1602,Y$1,$C$3:$C1602,"Sell"),0)</f>
        <v>0</v>
      </c>
      <c r="Z1602" s="131">
        <f t="shared" si="267"/>
        <v>0</v>
      </c>
      <c r="AA1602" s="131">
        <f>IF($D1602=AA$1,SUMIFS($H$3:$H1602,$G$3:$G1602,AA$1,$C$3:$C1602,"Sell"),0)</f>
        <v>0</v>
      </c>
      <c r="AB1602" s="131">
        <f t="shared" si="268"/>
        <v>0</v>
      </c>
      <c r="AC1602" s="131">
        <f>SUMIFS('Deductions and Deposits'!$H:$H,'Deductions and Deposits'!$G:$G,D1602,'Deductions and Deposits'!$F:$F,"&lt;="&amp;B1602)+SUMIFS($F$3:F1602,$D$3:D1602,D1602,$C$3:C1602,"Coin Deposit",$E$3:E1602,"")</f>
        <v>0</v>
      </c>
      <c r="AD1602" s="131">
        <f>SUMIFS('Deductions and Deposits'!$D:$D,'Deductions and Deposits'!$C:$C,D1602)+SUMIFS($F:$F,$D:$D,D1602,$C:$C,"Coin Deduction")</f>
        <v>0</v>
      </c>
      <c r="AE1602" s="131">
        <f>Table5[[#This Row],[Column4]]+Table5[[#This Row],[Column14]]+Table5[[#This Row],[Column19]]+Table5[[#This Row],[Column12]]</f>
        <v>0</v>
      </c>
      <c r="AF1602" s="131">
        <f>Table5[[#This Row],[Column5]]+Table5[[#This Row],[Column13]]+Table5[[#This Row],[Column21]]+Table5[[#This Row],[Column18]]</f>
        <v>0</v>
      </c>
      <c r="AG1602" s="131">
        <f t="shared" si="269"/>
        <v>0</v>
      </c>
      <c r="AH1602" s="131">
        <f t="shared" si="270"/>
        <v>0</v>
      </c>
      <c r="AI1602" s="131">
        <f>Table5[[#This Row],[Column17]]-Table5[[#This Row],[Column20]]</f>
        <v>0</v>
      </c>
      <c r="AJ1602" s="131">
        <f t="shared" si="271"/>
        <v>0</v>
      </c>
      <c r="AK1602" s="131">
        <f t="shared" si="275"/>
        <v>0</v>
      </c>
      <c r="AL1602" s="131">
        <f t="shared" si="272"/>
        <v>0</v>
      </c>
      <c r="AM1602" s="131" t="str">
        <f t="shared" si="273"/>
        <v/>
      </c>
      <c r="AN1602" s="131" t="str">
        <f t="shared" ca="1" si="274"/>
        <v/>
      </c>
    </row>
    <row r="1603" spans="1:40" ht="20.25" customHeight="1" x14ac:dyDescent="0.3">
      <c r="A1603" s="127"/>
      <c r="B1603" s="164"/>
      <c r="C1603" s="139"/>
      <c r="D1603" s="140"/>
      <c r="E1603" s="139"/>
      <c r="F1603" s="139"/>
      <c r="G1603" s="140"/>
      <c r="H1603" s="139"/>
      <c r="I1603" s="129"/>
      <c r="L1603" s="128"/>
      <c r="M1603" s="128"/>
      <c r="N1603" s="128"/>
      <c r="O1603" s="128"/>
      <c r="P1603" s="128"/>
      <c r="Q1603" s="128"/>
      <c r="R1603" s="128"/>
      <c r="S1603" s="128"/>
      <c r="T1603" s="120">
        <f t="shared" ref="T1603:T1666" si="276">IF(E1603&lt;&gt;"",E1603,0)</f>
        <v>0</v>
      </c>
      <c r="U1603" s="131"/>
      <c r="V1603" s="131"/>
      <c r="W1603" s="131">
        <f>SUMIFS($F$3:F1603,$D$3:D1603,D1603,$C$3:C1603,"Buy")+SUMIFS($F$3:F1603,$D$3:D1603,D1603,$C$3:C1603,"Coin Deposit",$E$3:E1603,"&lt;&gt;")</f>
        <v>0</v>
      </c>
      <c r="X1603" s="131">
        <f t="shared" ref="X1603:X1666" si="277">IF(OR(C1603="buy",AND(C1603="Coin Deposit",E1603&lt;&gt;"")),SUMIFS($F:$F,$D:$D,D1603,$C:$C,"sell"),0)</f>
        <v>0</v>
      </c>
      <c r="Y1603" s="131">
        <f>IF($D1603=Y$1,SUMIFS($H$3:$H1603,$G$3:$G1603,Y$1,$C$3:$C1603,"Sell"),0)</f>
        <v>0</v>
      </c>
      <c r="Z1603" s="131">
        <f t="shared" ref="Z1603:Z1666" si="278">IF($D1603=Z$1,SUMIFS($H:$H,$G:$G,Z$1,$C:$C,"Buy")+SUMIFS($H:$H,$G:$G,Z$1,$C:$C,"Coin Deposit",$E:$E,"&lt;&gt;"),0)</f>
        <v>0</v>
      </c>
      <c r="AA1603" s="131">
        <f>IF($D1603=AA$1,SUMIFS($H$3:$H1603,$G$3:$G1603,AA$1,$C$3:$C1603,"Sell"),0)</f>
        <v>0</v>
      </c>
      <c r="AB1603" s="131">
        <f t="shared" ref="AB1603:AB1666" si="279">IF($D1603=AB$1,SUMIFS($H:$H,$G:$G,AB$1,$C:$C,"Buy")+SUMIFS($H:$H,$G:$G,AB$1,$C:$C,"Coin Deposit",$E:$E,"&lt;&gt;"),0)</f>
        <v>0</v>
      </c>
      <c r="AC1603" s="131">
        <f>SUMIFS('Deductions and Deposits'!$H:$H,'Deductions and Deposits'!$G:$G,D1603,'Deductions and Deposits'!$F:$F,"&lt;="&amp;B1603)+SUMIFS($F$3:F1603,$D$3:D1603,D1603,$C$3:C1603,"Coin Deposit",$E$3:E1603,"")</f>
        <v>0</v>
      </c>
      <c r="AD1603" s="131">
        <f>SUMIFS('Deductions and Deposits'!$D:$D,'Deductions and Deposits'!$C:$C,D1603)+SUMIFS($F:$F,$D:$D,D1603,$C:$C,"Coin Deduction")</f>
        <v>0</v>
      </c>
      <c r="AE1603" s="131">
        <f>Table5[[#This Row],[Column4]]+Table5[[#This Row],[Column14]]+Table5[[#This Row],[Column19]]+Table5[[#This Row],[Column12]]</f>
        <v>0</v>
      </c>
      <c r="AF1603" s="131">
        <f>Table5[[#This Row],[Column5]]+Table5[[#This Row],[Column13]]+Table5[[#This Row],[Column21]]+Table5[[#This Row],[Column18]]</f>
        <v>0</v>
      </c>
      <c r="AG1603" s="131">
        <f t="shared" ref="AG1603:AG1666" si="280">IF(AND((AC1603+Y1603+AA1603)&gt;AF1603,OR(C1603="buy",AND(C1603="Coin Deposit",E1603&lt;&gt;""))),(AC1603+Y1603+AA1603)-AF1603,0)</f>
        <v>0</v>
      </c>
      <c r="AH1603" s="131">
        <f t="shared" ref="AH1603:AH1666" si="281">IF(AND(AE1603&gt;AF1603,OR(C1603="buy",AND(C1603="Coin Deposit",E1603&lt;&gt;""))),AE1603-AF1603,0)</f>
        <v>0</v>
      </c>
      <c r="AI1603" s="131">
        <f>Table5[[#This Row],[Column17]]-Table5[[#This Row],[Column20]]</f>
        <v>0</v>
      </c>
      <c r="AJ1603" s="131">
        <f t="shared" ref="AJ1603:AJ1666" si="282">IF(AI1603&gt;F1603,F1603,AI1603)</f>
        <v>0</v>
      </c>
      <c r="AK1603" s="131">
        <f t="shared" si="275"/>
        <v>0</v>
      </c>
      <c r="AL1603" s="131">
        <f t="shared" ref="AL1603:AL1666" si="283">IFERROR(SUMIFS($AK:$AK,$D:$D,D1603)/SUMIFS($AJ:$AJ,$D:$D,D1603),0)</f>
        <v>0</v>
      </c>
      <c r="AM1603" s="131" t="str">
        <f t="shared" ref="AM1603:AM1666" si="284">C1603&amp;D1603</f>
        <v/>
      </c>
      <c r="AN1603" s="131" t="str">
        <f t="shared" ref="AN1603:AN1666" ca="1" si="285">OFFSET(AM1603,COUNTA($AM:$AM)-ROW()-(ROW()-ROW($AN$2)-1),)</f>
        <v/>
      </c>
    </row>
    <row r="1604" spans="1:40" ht="20.25" customHeight="1" x14ac:dyDescent="0.3">
      <c r="A1604" s="127"/>
      <c r="B1604" s="164"/>
      <c r="C1604" s="139"/>
      <c r="D1604" s="140"/>
      <c r="E1604" s="139"/>
      <c r="F1604" s="139"/>
      <c r="G1604" s="140"/>
      <c r="H1604" s="139"/>
      <c r="I1604" s="129"/>
      <c r="L1604" s="128"/>
      <c r="M1604" s="128"/>
      <c r="N1604" s="128"/>
      <c r="O1604" s="128"/>
      <c r="P1604" s="128"/>
      <c r="Q1604" s="128"/>
      <c r="R1604" s="128"/>
      <c r="S1604" s="128"/>
      <c r="T1604" s="120">
        <f t="shared" si="276"/>
        <v>0</v>
      </c>
      <c r="U1604" s="131"/>
      <c r="V1604" s="131"/>
      <c r="W1604" s="131">
        <f>SUMIFS($F$3:F1604,$D$3:D1604,D1604,$C$3:C1604,"Buy")+SUMIFS($F$3:F1604,$D$3:D1604,D1604,$C$3:C1604,"Coin Deposit",$E$3:E1604,"&lt;&gt;")</f>
        <v>0</v>
      </c>
      <c r="X1604" s="131">
        <f t="shared" si="277"/>
        <v>0</v>
      </c>
      <c r="Y1604" s="131">
        <f>IF($D1604=Y$1,SUMIFS($H$3:$H1604,$G$3:$G1604,Y$1,$C$3:$C1604,"Sell"),0)</f>
        <v>0</v>
      </c>
      <c r="Z1604" s="131">
        <f t="shared" si="278"/>
        <v>0</v>
      </c>
      <c r="AA1604" s="131">
        <f>IF($D1604=AA$1,SUMIFS($H$3:$H1604,$G$3:$G1604,AA$1,$C$3:$C1604,"Sell"),0)</f>
        <v>0</v>
      </c>
      <c r="AB1604" s="131">
        <f t="shared" si="279"/>
        <v>0</v>
      </c>
      <c r="AC1604" s="131">
        <f>SUMIFS('Deductions and Deposits'!$H:$H,'Deductions and Deposits'!$G:$G,D1604,'Deductions and Deposits'!$F:$F,"&lt;="&amp;B1604)+SUMIFS($F$3:F1604,$D$3:D1604,D1604,$C$3:C1604,"Coin Deposit",$E$3:E1604,"")</f>
        <v>0</v>
      </c>
      <c r="AD1604" s="131">
        <f>SUMIFS('Deductions and Deposits'!$D:$D,'Deductions and Deposits'!$C:$C,D1604)+SUMIFS($F:$F,$D:$D,D1604,$C:$C,"Coin Deduction")</f>
        <v>0</v>
      </c>
      <c r="AE1604" s="131">
        <f>Table5[[#This Row],[Column4]]+Table5[[#This Row],[Column14]]+Table5[[#This Row],[Column19]]+Table5[[#This Row],[Column12]]</f>
        <v>0</v>
      </c>
      <c r="AF1604" s="131">
        <f>Table5[[#This Row],[Column5]]+Table5[[#This Row],[Column13]]+Table5[[#This Row],[Column21]]+Table5[[#This Row],[Column18]]</f>
        <v>0</v>
      </c>
      <c r="AG1604" s="131">
        <f t="shared" si="280"/>
        <v>0</v>
      </c>
      <c r="AH1604" s="131">
        <f t="shared" si="281"/>
        <v>0</v>
      </c>
      <c r="AI1604" s="131">
        <f>Table5[[#This Row],[Column17]]-Table5[[#This Row],[Column20]]</f>
        <v>0</v>
      </c>
      <c r="AJ1604" s="131">
        <f t="shared" si="282"/>
        <v>0</v>
      </c>
      <c r="AK1604" s="131">
        <f t="shared" si="275"/>
        <v>0</v>
      </c>
      <c r="AL1604" s="131">
        <f t="shared" si="283"/>
        <v>0</v>
      </c>
      <c r="AM1604" s="131" t="str">
        <f t="shared" si="284"/>
        <v/>
      </c>
      <c r="AN1604" s="131" t="str">
        <f t="shared" ca="1" si="285"/>
        <v/>
      </c>
    </row>
    <row r="1605" spans="1:40" ht="20.25" customHeight="1" x14ac:dyDescent="0.3">
      <c r="A1605" s="127"/>
      <c r="B1605" s="164"/>
      <c r="C1605" s="139"/>
      <c r="D1605" s="140"/>
      <c r="E1605" s="139"/>
      <c r="F1605" s="139"/>
      <c r="G1605" s="140"/>
      <c r="H1605" s="139"/>
      <c r="I1605" s="129"/>
      <c r="L1605" s="128"/>
      <c r="M1605" s="128"/>
      <c r="N1605" s="128"/>
      <c r="O1605" s="128"/>
      <c r="P1605" s="128"/>
      <c r="Q1605" s="128"/>
      <c r="R1605" s="128"/>
      <c r="S1605" s="128"/>
      <c r="T1605" s="120">
        <f t="shared" si="276"/>
        <v>0</v>
      </c>
      <c r="U1605" s="131"/>
      <c r="V1605" s="131"/>
      <c r="W1605" s="131">
        <f>SUMIFS($F$3:F1605,$D$3:D1605,D1605,$C$3:C1605,"Buy")+SUMIFS($F$3:F1605,$D$3:D1605,D1605,$C$3:C1605,"Coin Deposit",$E$3:E1605,"&lt;&gt;")</f>
        <v>0</v>
      </c>
      <c r="X1605" s="131">
        <f t="shared" si="277"/>
        <v>0</v>
      </c>
      <c r="Y1605" s="131">
        <f>IF($D1605=Y$1,SUMIFS($H$3:$H1605,$G$3:$G1605,Y$1,$C$3:$C1605,"Sell"),0)</f>
        <v>0</v>
      </c>
      <c r="Z1605" s="131">
        <f t="shared" si="278"/>
        <v>0</v>
      </c>
      <c r="AA1605" s="131">
        <f>IF($D1605=AA$1,SUMIFS($H$3:$H1605,$G$3:$G1605,AA$1,$C$3:$C1605,"Sell"),0)</f>
        <v>0</v>
      </c>
      <c r="AB1605" s="131">
        <f t="shared" si="279"/>
        <v>0</v>
      </c>
      <c r="AC1605" s="131">
        <f>SUMIFS('Deductions and Deposits'!$H:$H,'Deductions and Deposits'!$G:$G,D1605,'Deductions and Deposits'!$F:$F,"&lt;="&amp;B1605)+SUMIFS($F$3:F1605,$D$3:D1605,D1605,$C$3:C1605,"Coin Deposit",$E$3:E1605,"")</f>
        <v>0</v>
      </c>
      <c r="AD1605" s="131">
        <f>SUMIFS('Deductions and Deposits'!$D:$D,'Deductions and Deposits'!$C:$C,D1605)+SUMIFS($F:$F,$D:$D,D1605,$C:$C,"Coin Deduction")</f>
        <v>0</v>
      </c>
      <c r="AE1605" s="131">
        <f>Table5[[#This Row],[Column4]]+Table5[[#This Row],[Column14]]+Table5[[#This Row],[Column19]]+Table5[[#This Row],[Column12]]</f>
        <v>0</v>
      </c>
      <c r="AF1605" s="131">
        <f>Table5[[#This Row],[Column5]]+Table5[[#This Row],[Column13]]+Table5[[#This Row],[Column21]]+Table5[[#This Row],[Column18]]</f>
        <v>0</v>
      </c>
      <c r="AG1605" s="131">
        <f t="shared" si="280"/>
        <v>0</v>
      </c>
      <c r="AH1605" s="131">
        <f t="shared" si="281"/>
        <v>0</v>
      </c>
      <c r="AI1605" s="131">
        <f>Table5[[#This Row],[Column17]]-Table5[[#This Row],[Column20]]</f>
        <v>0</v>
      </c>
      <c r="AJ1605" s="131">
        <f t="shared" si="282"/>
        <v>0</v>
      </c>
      <c r="AK1605" s="131">
        <f t="shared" si="275"/>
        <v>0</v>
      </c>
      <c r="AL1605" s="131">
        <f t="shared" si="283"/>
        <v>0</v>
      </c>
      <c r="AM1605" s="131" t="str">
        <f t="shared" si="284"/>
        <v/>
      </c>
      <c r="AN1605" s="131" t="str">
        <f t="shared" ca="1" si="285"/>
        <v/>
      </c>
    </row>
    <row r="1606" spans="1:40" ht="20.25" customHeight="1" x14ac:dyDescent="0.3">
      <c r="A1606" s="127"/>
      <c r="B1606" s="164"/>
      <c r="C1606" s="139"/>
      <c r="D1606" s="140"/>
      <c r="E1606" s="139"/>
      <c r="F1606" s="139"/>
      <c r="G1606" s="140"/>
      <c r="H1606" s="139"/>
      <c r="I1606" s="129"/>
      <c r="L1606" s="128"/>
      <c r="M1606" s="128"/>
      <c r="N1606" s="128"/>
      <c r="O1606" s="128"/>
      <c r="P1606" s="128"/>
      <c r="Q1606" s="128"/>
      <c r="R1606" s="128"/>
      <c r="S1606" s="128"/>
      <c r="T1606" s="120">
        <f t="shared" si="276"/>
        <v>0</v>
      </c>
      <c r="U1606" s="131"/>
      <c r="V1606" s="131"/>
      <c r="W1606" s="131">
        <f>SUMIFS($F$3:F1606,$D$3:D1606,D1606,$C$3:C1606,"Buy")+SUMIFS($F$3:F1606,$D$3:D1606,D1606,$C$3:C1606,"Coin Deposit",$E$3:E1606,"&lt;&gt;")</f>
        <v>0</v>
      </c>
      <c r="X1606" s="131">
        <f t="shared" si="277"/>
        <v>0</v>
      </c>
      <c r="Y1606" s="131">
        <f>IF($D1606=Y$1,SUMIFS($H$3:$H1606,$G$3:$G1606,Y$1,$C$3:$C1606,"Sell"),0)</f>
        <v>0</v>
      </c>
      <c r="Z1606" s="131">
        <f t="shared" si="278"/>
        <v>0</v>
      </c>
      <c r="AA1606" s="131">
        <f>IF($D1606=AA$1,SUMIFS($H$3:$H1606,$G$3:$G1606,AA$1,$C$3:$C1606,"Sell"),0)</f>
        <v>0</v>
      </c>
      <c r="AB1606" s="131">
        <f t="shared" si="279"/>
        <v>0</v>
      </c>
      <c r="AC1606" s="131">
        <f>SUMIFS('Deductions and Deposits'!$H:$H,'Deductions and Deposits'!$G:$G,D1606,'Deductions and Deposits'!$F:$F,"&lt;="&amp;B1606)+SUMIFS($F$3:F1606,$D$3:D1606,D1606,$C$3:C1606,"Coin Deposit",$E$3:E1606,"")</f>
        <v>0</v>
      </c>
      <c r="AD1606" s="131">
        <f>SUMIFS('Deductions and Deposits'!$D:$D,'Deductions and Deposits'!$C:$C,D1606)+SUMIFS($F:$F,$D:$D,D1606,$C:$C,"Coin Deduction")</f>
        <v>0</v>
      </c>
      <c r="AE1606" s="131">
        <f>Table5[[#This Row],[Column4]]+Table5[[#This Row],[Column14]]+Table5[[#This Row],[Column19]]+Table5[[#This Row],[Column12]]</f>
        <v>0</v>
      </c>
      <c r="AF1606" s="131">
        <f>Table5[[#This Row],[Column5]]+Table5[[#This Row],[Column13]]+Table5[[#This Row],[Column21]]+Table5[[#This Row],[Column18]]</f>
        <v>0</v>
      </c>
      <c r="AG1606" s="131">
        <f t="shared" si="280"/>
        <v>0</v>
      </c>
      <c r="AH1606" s="131">
        <f t="shared" si="281"/>
        <v>0</v>
      </c>
      <c r="AI1606" s="131">
        <f>Table5[[#This Row],[Column17]]-Table5[[#This Row],[Column20]]</f>
        <v>0</v>
      </c>
      <c r="AJ1606" s="131">
        <f t="shared" si="282"/>
        <v>0</v>
      </c>
      <c r="AK1606" s="131">
        <f t="shared" si="275"/>
        <v>0</v>
      </c>
      <c r="AL1606" s="131">
        <f t="shared" si="283"/>
        <v>0</v>
      </c>
      <c r="AM1606" s="131" t="str">
        <f t="shared" si="284"/>
        <v/>
      </c>
      <c r="AN1606" s="131" t="str">
        <f t="shared" ca="1" si="285"/>
        <v/>
      </c>
    </row>
    <row r="1607" spans="1:40" ht="20.25" customHeight="1" x14ac:dyDescent="0.3">
      <c r="A1607" s="127"/>
      <c r="B1607" s="164"/>
      <c r="C1607" s="139"/>
      <c r="D1607" s="140"/>
      <c r="E1607" s="139"/>
      <c r="F1607" s="139"/>
      <c r="G1607" s="140"/>
      <c r="H1607" s="139"/>
      <c r="I1607" s="129"/>
      <c r="L1607" s="128"/>
      <c r="M1607" s="128"/>
      <c r="N1607" s="128"/>
      <c r="O1607" s="128"/>
      <c r="P1607" s="128"/>
      <c r="Q1607" s="128"/>
      <c r="R1607" s="128"/>
      <c r="S1607" s="128"/>
      <c r="T1607" s="120">
        <f t="shared" si="276"/>
        <v>0</v>
      </c>
      <c r="U1607" s="131"/>
      <c r="V1607" s="131"/>
      <c r="W1607" s="131">
        <f>SUMIFS($F$3:F1607,$D$3:D1607,D1607,$C$3:C1607,"Buy")+SUMIFS($F$3:F1607,$D$3:D1607,D1607,$C$3:C1607,"Coin Deposit",$E$3:E1607,"&lt;&gt;")</f>
        <v>0</v>
      </c>
      <c r="X1607" s="131">
        <f t="shared" si="277"/>
        <v>0</v>
      </c>
      <c r="Y1607" s="131">
        <f>IF($D1607=Y$1,SUMIFS($H$3:$H1607,$G$3:$G1607,Y$1,$C$3:$C1607,"Sell"),0)</f>
        <v>0</v>
      </c>
      <c r="Z1607" s="131">
        <f t="shared" si="278"/>
        <v>0</v>
      </c>
      <c r="AA1607" s="131">
        <f>IF($D1607=AA$1,SUMIFS($H$3:$H1607,$G$3:$G1607,AA$1,$C$3:$C1607,"Sell"),0)</f>
        <v>0</v>
      </c>
      <c r="AB1607" s="131">
        <f t="shared" si="279"/>
        <v>0</v>
      </c>
      <c r="AC1607" s="131">
        <f>SUMIFS('Deductions and Deposits'!$H:$H,'Deductions and Deposits'!$G:$G,D1607,'Deductions and Deposits'!$F:$F,"&lt;="&amp;B1607)+SUMIFS($F$3:F1607,$D$3:D1607,D1607,$C$3:C1607,"Coin Deposit",$E$3:E1607,"")</f>
        <v>0</v>
      </c>
      <c r="AD1607" s="131">
        <f>SUMIFS('Deductions and Deposits'!$D:$D,'Deductions and Deposits'!$C:$C,D1607)+SUMIFS($F:$F,$D:$D,D1607,$C:$C,"Coin Deduction")</f>
        <v>0</v>
      </c>
      <c r="AE1607" s="131">
        <f>Table5[[#This Row],[Column4]]+Table5[[#This Row],[Column14]]+Table5[[#This Row],[Column19]]+Table5[[#This Row],[Column12]]</f>
        <v>0</v>
      </c>
      <c r="AF1607" s="131">
        <f>Table5[[#This Row],[Column5]]+Table5[[#This Row],[Column13]]+Table5[[#This Row],[Column21]]+Table5[[#This Row],[Column18]]</f>
        <v>0</v>
      </c>
      <c r="AG1607" s="131">
        <f t="shared" si="280"/>
        <v>0</v>
      </c>
      <c r="AH1607" s="131">
        <f t="shared" si="281"/>
        <v>0</v>
      </c>
      <c r="AI1607" s="131">
        <f>Table5[[#This Row],[Column17]]-Table5[[#This Row],[Column20]]</f>
        <v>0</v>
      </c>
      <c r="AJ1607" s="131">
        <f t="shared" si="282"/>
        <v>0</v>
      </c>
      <c r="AK1607" s="131">
        <f t="shared" si="275"/>
        <v>0</v>
      </c>
      <c r="AL1607" s="131">
        <f t="shared" si="283"/>
        <v>0</v>
      </c>
      <c r="AM1607" s="131" t="str">
        <f t="shared" si="284"/>
        <v/>
      </c>
      <c r="AN1607" s="131" t="str">
        <f t="shared" ca="1" si="285"/>
        <v/>
      </c>
    </row>
    <row r="1608" spans="1:40" ht="20.25" customHeight="1" x14ac:dyDescent="0.3">
      <c r="A1608" s="127"/>
      <c r="B1608" s="164"/>
      <c r="C1608" s="139"/>
      <c r="D1608" s="140"/>
      <c r="E1608" s="139"/>
      <c r="F1608" s="139"/>
      <c r="G1608" s="140"/>
      <c r="H1608" s="139"/>
      <c r="I1608" s="129"/>
      <c r="L1608" s="128"/>
      <c r="M1608" s="128"/>
      <c r="N1608" s="128"/>
      <c r="O1608" s="128"/>
      <c r="P1608" s="128"/>
      <c r="Q1608" s="128"/>
      <c r="R1608" s="128"/>
      <c r="S1608" s="128"/>
      <c r="T1608" s="120">
        <f t="shared" si="276"/>
        <v>0</v>
      </c>
      <c r="U1608" s="131"/>
      <c r="V1608" s="131"/>
      <c r="W1608" s="131">
        <f>SUMIFS($F$3:F1608,$D$3:D1608,D1608,$C$3:C1608,"Buy")+SUMIFS($F$3:F1608,$D$3:D1608,D1608,$C$3:C1608,"Coin Deposit",$E$3:E1608,"&lt;&gt;")</f>
        <v>0</v>
      </c>
      <c r="X1608" s="131">
        <f t="shared" si="277"/>
        <v>0</v>
      </c>
      <c r="Y1608" s="131">
        <f>IF($D1608=Y$1,SUMIFS($H$3:$H1608,$G$3:$G1608,Y$1,$C$3:$C1608,"Sell"),0)</f>
        <v>0</v>
      </c>
      <c r="Z1608" s="131">
        <f t="shared" si="278"/>
        <v>0</v>
      </c>
      <c r="AA1608" s="131">
        <f>IF($D1608=AA$1,SUMIFS($H$3:$H1608,$G$3:$G1608,AA$1,$C$3:$C1608,"Sell"),0)</f>
        <v>0</v>
      </c>
      <c r="AB1608" s="131">
        <f t="shared" si="279"/>
        <v>0</v>
      </c>
      <c r="AC1608" s="131">
        <f>SUMIFS('Deductions and Deposits'!$H:$H,'Deductions and Deposits'!$G:$G,D1608,'Deductions and Deposits'!$F:$F,"&lt;="&amp;B1608)+SUMIFS($F$3:F1608,$D$3:D1608,D1608,$C$3:C1608,"Coin Deposit",$E$3:E1608,"")</f>
        <v>0</v>
      </c>
      <c r="AD1608" s="131">
        <f>SUMIFS('Deductions and Deposits'!$D:$D,'Deductions and Deposits'!$C:$C,D1608)+SUMIFS($F:$F,$D:$D,D1608,$C:$C,"Coin Deduction")</f>
        <v>0</v>
      </c>
      <c r="AE1608" s="131">
        <f>Table5[[#This Row],[Column4]]+Table5[[#This Row],[Column14]]+Table5[[#This Row],[Column19]]+Table5[[#This Row],[Column12]]</f>
        <v>0</v>
      </c>
      <c r="AF1608" s="131">
        <f>Table5[[#This Row],[Column5]]+Table5[[#This Row],[Column13]]+Table5[[#This Row],[Column21]]+Table5[[#This Row],[Column18]]</f>
        <v>0</v>
      </c>
      <c r="AG1608" s="131">
        <f t="shared" si="280"/>
        <v>0</v>
      </c>
      <c r="AH1608" s="131">
        <f t="shared" si="281"/>
        <v>0</v>
      </c>
      <c r="AI1608" s="131">
        <f>Table5[[#This Row],[Column17]]-Table5[[#This Row],[Column20]]</f>
        <v>0</v>
      </c>
      <c r="AJ1608" s="131">
        <f t="shared" si="282"/>
        <v>0</v>
      </c>
      <c r="AK1608" s="131">
        <f t="shared" si="275"/>
        <v>0</v>
      </c>
      <c r="AL1608" s="131">
        <f t="shared" si="283"/>
        <v>0</v>
      </c>
      <c r="AM1608" s="131" t="str">
        <f t="shared" si="284"/>
        <v/>
      </c>
      <c r="AN1608" s="131" t="str">
        <f t="shared" ca="1" si="285"/>
        <v/>
      </c>
    </row>
    <row r="1609" spans="1:40" ht="20.25" customHeight="1" x14ac:dyDescent="0.3">
      <c r="A1609" s="127"/>
      <c r="B1609" s="164"/>
      <c r="C1609" s="139"/>
      <c r="D1609" s="140"/>
      <c r="E1609" s="139"/>
      <c r="F1609" s="139"/>
      <c r="G1609" s="140"/>
      <c r="H1609" s="139"/>
      <c r="I1609" s="129"/>
      <c r="L1609" s="128"/>
      <c r="M1609" s="128"/>
      <c r="N1609" s="128"/>
      <c r="O1609" s="128"/>
      <c r="P1609" s="128"/>
      <c r="Q1609" s="128"/>
      <c r="R1609" s="128"/>
      <c r="S1609" s="128"/>
      <c r="T1609" s="120">
        <f t="shared" si="276"/>
        <v>0</v>
      </c>
      <c r="U1609" s="131"/>
      <c r="V1609" s="131"/>
      <c r="W1609" s="131">
        <f>SUMIFS($F$3:F1609,$D$3:D1609,D1609,$C$3:C1609,"Buy")+SUMIFS($F$3:F1609,$D$3:D1609,D1609,$C$3:C1609,"Coin Deposit",$E$3:E1609,"&lt;&gt;")</f>
        <v>0</v>
      </c>
      <c r="X1609" s="131">
        <f t="shared" si="277"/>
        <v>0</v>
      </c>
      <c r="Y1609" s="131">
        <f>IF($D1609=Y$1,SUMIFS($H$3:$H1609,$G$3:$G1609,Y$1,$C$3:$C1609,"Sell"),0)</f>
        <v>0</v>
      </c>
      <c r="Z1609" s="131">
        <f t="shared" si="278"/>
        <v>0</v>
      </c>
      <c r="AA1609" s="131">
        <f>IF($D1609=AA$1,SUMIFS($H$3:$H1609,$G$3:$G1609,AA$1,$C$3:$C1609,"Sell"),0)</f>
        <v>0</v>
      </c>
      <c r="AB1609" s="131">
        <f t="shared" si="279"/>
        <v>0</v>
      </c>
      <c r="AC1609" s="131">
        <f>SUMIFS('Deductions and Deposits'!$H:$H,'Deductions and Deposits'!$G:$G,D1609,'Deductions and Deposits'!$F:$F,"&lt;="&amp;B1609)+SUMIFS($F$3:F1609,$D$3:D1609,D1609,$C$3:C1609,"Coin Deposit",$E$3:E1609,"")</f>
        <v>0</v>
      </c>
      <c r="AD1609" s="131">
        <f>SUMIFS('Deductions and Deposits'!$D:$D,'Deductions and Deposits'!$C:$C,D1609)+SUMIFS($F:$F,$D:$D,D1609,$C:$C,"Coin Deduction")</f>
        <v>0</v>
      </c>
      <c r="AE1609" s="131">
        <f>Table5[[#This Row],[Column4]]+Table5[[#This Row],[Column14]]+Table5[[#This Row],[Column19]]+Table5[[#This Row],[Column12]]</f>
        <v>0</v>
      </c>
      <c r="AF1609" s="131">
        <f>Table5[[#This Row],[Column5]]+Table5[[#This Row],[Column13]]+Table5[[#This Row],[Column21]]+Table5[[#This Row],[Column18]]</f>
        <v>0</v>
      </c>
      <c r="AG1609" s="131">
        <f t="shared" si="280"/>
        <v>0</v>
      </c>
      <c r="AH1609" s="131">
        <f t="shared" si="281"/>
        <v>0</v>
      </c>
      <c r="AI1609" s="131">
        <f>Table5[[#This Row],[Column17]]-Table5[[#This Row],[Column20]]</f>
        <v>0</v>
      </c>
      <c r="AJ1609" s="131">
        <f t="shared" si="282"/>
        <v>0</v>
      </c>
      <c r="AK1609" s="131">
        <f t="shared" si="275"/>
        <v>0</v>
      </c>
      <c r="AL1609" s="131">
        <f t="shared" si="283"/>
        <v>0</v>
      </c>
      <c r="AM1609" s="131" t="str">
        <f t="shared" si="284"/>
        <v/>
      </c>
      <c r="AN1609" s="131" t="str">
        <f t="shared" ca="1" si="285"/>
        <v/>
      </c>
    </row>
    <row r="1610" spans="1:40" ht="20.25" customHeight="1" x14ac:dyDescent="0.3">
      <c r="A1610" s="127"/>
      <c r="B1610" s="164"/>
      <c r="C1610" s="139"/>
      <c r="D1610" s="140"/>
      <c r="E1610" s="139"/>
      <c r="F1610" s="139"/>
      <c r="G1610" s="140"/>
      <c r="H1610" s="139"/>
      <c r="I1610" s="129"/>
      <c r="L1610" s="128"/>
      <c r="M1610" s="128"/>
      <c r="N1610" s="128"/>
      <c r="O1610" s="128"/>
      <c r="P1610" s="128"/>
      <c r="Q1610" s="128"/>
      <c r="R1610" s="128"/>
      <c r="S1610" s="128"/>
      <c r="T1610" s="120">
        <f t="shared" si="276"/>
        <v>0</v>
      </c>
      <c r="U1610" s="131"/>
      <c r="V1610" s="131"/>
      <c r="W1610" s="131">
        <f>SUMIFS($F$3:F1610,$D$3:D1610,D1610,$C$3:C1610,"Buy")+SUMIFS($F$3:F1610,$D$3:D1610,D1610,$C$3:C1610,"Coin Deposit",$E$3:E1610,"&lt;&gt;")</f>
        <v>0</v>
      </c>
      <c r="X1610" s="131">
        <f t="shared" si="277"/>
        <v>0</v>
      </c>
      <c r="Y1610" s="131">
        <f>IF($D1610=Y$1,SUMIFS($H$3:$H1610,$G$3:$G1610,Y$1,$C$3:$C1610,"Sell"),0)</f>
        <v>0</v>
      </c>
      <c r="Z1610" s="131">
        <f t="shared" si="278"/>
        <v>0</v>
      </c>
      <c r="AA1610" s="131">
        <f>IF($D1610=AA$1,SUMIFS($H$3:$H1610,$G$3:$G1610,AA$1,$C$3:$C1610,"Sell"),0)</f>
        <v>0</v>
      </c>
      <c r="AB1610" s="131">
        <f t="shared" si="279"/>
        <v>0</v>
      </c>
      <c r="AC1610" s="131">
        <f>SUMIFS('Deductions and Deposits'!$H:$H,'Deductions and Deposits'!$G:$G,D1610,'Deductions and Deposits'!$F:$F,"&lt;="&amp;B1610)+SUMIFS($F$3:F1610,$D$3:D1610,D1610,$C$3:C1610,"Coin Deposit",$E$3:E1610,"")</f>
        <v>0</v>
      </c>
      <c r="AD1610" s="131">
        <f>SUMIFS('Deductions and Deposits'!$D:$D,'Deductions and Deposits'!$C:$C,D1610)+SUMIFS($F:$F,$D:$D,D1610,$C:$C,"Coin Deduction")</f>
        <v>0</v>
      </c>
      <c r="AE1610" s="131">
        <f>Table5[[#This Row],[Column4]]+Table5[[#This Row],[Column14]]+Table5[[#This Row],[Column19]]+Table5[[#This Row],[Column12]]</f>
        <v>0</v>
      </c>
      <c r="AF1610" s="131">
        <f>Table5[[#This Row],[Column5]]+Table5[[#This Row],[Column13]]+Table5[[#This Row],[Column21]]+Table5[[#This Row],[Column18]]</f>
        <v>0</v>
      </c>
      <c r="AG1610" s="131">
        <f t="shared" si="280"/>
        <v>0</v>
      </c>
      <c r="AH1610" s="131">
        <f t="shared" si="281"/>
        <v>0</v>
      </c>
      <c r="AI1610" s="131">
        <f>Table5[[#This Row],[Column17]]-Table5[[#This Row],[Column20]]</f>
        <v>0</v>
      </c>
      <c r="AJ1610" s="131">
        <f t="shared" si="282"/>
        <v>0</v>
      </c>
      <c r="AK1610" s="131">
        <f t="shared" si="275"/>
        <v>0</v>
      </c>
      <c r="AL1610" s="131">
        <f t="shared" si="283"/>
        <v>0</v>
      </c>
      <c r="AM1610" s="131" t="str">
        <f t="shared" si="284"/>
        <v/>
      </c>
      <c r="AN1610" s="131" t="str">
        <f t="shared" ca="1" si="285"/>
        <v/>
      </c>
    </row>
    <row r="1611" spans="1:40" ht="20.25" customHeight="1" x14ac:dyDescent="0.3">
      <c r="A1611" s="127"/>
      <c r="B1611" s="164"/>
      <c r="C1611" s="139"/>
      <c r="D1611" s="140"/>
      <c r="E1611" s="139"/>
      <c r="F1611" s="139"/>
      <c r="G1611" s="140"/>
      <c r="H1611" s="139"/>
      <c r="I1611" s="129"/>
      <c r="L1611" s="128"/>
      <c r="M1611" s="128"/>
      <c r="N1611" s="128"/>
      <c r="O1611" s="128"/>
      <c r="P1611" s="128"/>
      <c r="Q1611" s="128"/>
      <c r="R1611" s="128"/>
      <c r="S1611" s="128"/>
      <c r="T1611" s="120">
        <f t="shared" si="276"/>
        <v>0</v>
      </c>
      <c r="U1611" s="131"/>
      <c r="V1611" s="131"/>
      <c r="W1611" s="131">
        <f>SUMIFS($F$3:F1611,$D$3:D1611,D1611,$C$3:C1611,"Buy")+SUMIFS($F$3:F1611,$D$3:D1611,D1611,$C$3:C1611,"Coin Deposit",$E$3:E1611,"&lt;&gt;")</f>
        <v>0</v>
      </c>
      <c r="X1611" s="131">
        <f t="shared" si="277"/>
        <v>0</v>
      </c>
      <c r="Y1611" s="131">
        <f>IF($D1611=Y$1,SUMIFS($H$3:$H1611,$G$3:$G1611,Y$1,$C$3:$C1611,"Sell"),0)</f>
        <v>0</v>
      </c>
      <c r="Z1611" s="131">
        <f t="shared" si="278"/>
        <v>0</v>
      </c>
      <c r="AA1611" s="131">
        <f>IF($D1611=AA$1,SUMIFS($H$3:$H1611,$G$3:$G1611,AA$1,$C$3:$C1611,"Sell"),0)</f>
        <v>0</v>
      </c>
      <c r="AB1611" s="131">
        <f t="shared" si="279"/>
        <v>0</v>
      </c>
      <c r="AC1611" s="131">
        <f>SUMIFS('Deductions and Deposits'!$H:$H,'Deductions and Deposits'!$G:$G,D1611,'Deductions and Deposits'!$F:$F,"&lt;="&amp;B1611)+SUMIFS($F$3:F1611,$D$3:D1611,D1611,$C$3:C1611,"Coin Deposit",$E$3:E1611,"")</f>
        <v>0</v>
      </c>
      <c r="AD1611" s="131">
        <f>SUMIFS('Deductions and Deposits'!$D:$D,'Deductions and Deposits'!$C:$C,D1611)+SUMIFS($F:$F,$D:$D,D1611,$C:$C,"Coin Deduction")</f>
        <v>0</v>
      </c>
      <c r="AE1611" s="131">
        <f>Table5[[#This Row],[Column4]]+Table5[[#This Row],[Column14]]+Table5[[#This Row],[Column19]]+Table5[[#This Row],[Column12]]</f>
        <v>0</v>
      </c>
      <c r="AF1611" s="131">
        <f>Table5[[#This Row],[Column5]]+Table5[[#This Row],[Column13]]+Table5[[#This Row],[Column21]]+Table5[[#This Row],[Column18]]</f>
        <v>0</v>
      </c>
      <c r="AG1611" s="131">
        <f t="shared" si="280"/>
        <v>0</v>
      </c>
      <c r="AH1611" s="131">
        <f t="shared" si="281"/>
        <v>0</v>
      </c>
      <c r="AI1611" s="131">
        <f>Table5[[#This Row],[Column17]]-Table5[[#This Row],[Column20]]</f>
        <v>0</v>
      </c>
      <c r="AJ1611" s="131">
        <f t="shared" si="282"/>
        <v>0</v>
      </c>
      <c r="AK1611" s="131">
        <f t="shared" si="275"/>
        <v>0</v>
      </c>
      <c r="AL1611" s="131">
        <f t="shared" si="283"/>
        <v>0</v>
      </c>
      <c r="AM1611" s="131" t="str">
        <f t="shared" si="284"/>
        <v/>
      </c>
      <c r="AN1611" s="131" t="str">
        <f t="shared" ca="1" si="285"/>
        <v/>
      </c>
    </row>
    <row r="1612" spans="1:40" ht="20.25" customHeight="1" x14ac:dyDescent="0.3">
      <c r="A1612" s="127"/>
      <c r="B1612" s="164"/>
      <c r="C1612" s="139"/>
      <c r="D1612" s="140"/>
      <c r="E1612" s="139"/>
      <c r="F1612" s="139"/>
      <c r="G1612" s="140"/>
      <c r="H1612" s="139"/>
      <c r="I1612" s="129"/>
      <c r="L1612" s="128"/>
      <c r="M1612" s="128"/>
      <c r="N1612" s="128"/>
      <c r="O1612" s="128"/>
      <c r="P1612" s="128"/>
      <c r="Q1612" s="128"/>
      <c r="R1612" s="128"/>
      <c r="S1612" s="128"/>
      <c r="T1612" s="120">
        <f t="shared" si="276"/>
        <v>0</v>
      </c>
      <c r="U1612" s="131"/>
      <c r="V1612" s="131"/>
      <c r="W1612" s="131">
        <f>SUMIFS($F$3:F1612,$D$3:D1612,D1612,$C$3:C1612,"Buy")+SUMIFS($F$3:F1612,$D$3:D1612,D1612,$C$3:C1612,"Coin Deposit",$E$3:E1612,"&lt;&gt;")</f>
        <v>0</v>
      </c>
      <c r="X1612" s="131">
        <f t="shared" si="277"/>
        <v>0</v>
      </c>
      <c r="Y1612" s="131">
        <f>IF($D1612=Y$1,SUMIFS($H$3:$H1612,$G$3:$G1612,Y$1,$C$3:$C1612,"Sell"),0)</f>
        <v>0</v>
      </c>
      <c r="Z1612" s="131">
        <f t="shared" si="278"/>
        <v>0</v>
      </c>
      <c r="AA1612" s="131">
        <f>IF($D1612=AA$1,SUMIFS($H$3:$H1612,$G$3:$G1612,AA$1,$C$3:$C1612,"Sell"),0)</f>
        <v>0</v>
      </c>
      <c r="AB1612" s="131">
        <f t="shared" si="279"/>
        <v>0</v>
      </c>
      <c r="AC1612" s="131">
        <f>SUMIFS('Deductions and Deposits'!$H:$H,'Deductions and Deposits'!$G:$G,D1612,'Deductions and Deposits'!$F:$F,"&lt;="&amp;B1612)+SUMIFS($F$3:F1612,$D$3:D1612,D1612,$C$3:C1612,"Coin Deposit",$E$3:E1612,"")</f>
        <v>0</v>
      </c>
      <c r="AD1612" s="131">
        <f>SUMIFS('Deductions and Deposits'!$D:$D,'Deductions and Deposits'!$C:$C,D1612)+SUMIFS($F:$F,$D:$D,D1612,$C:$C,"Coin Deduction")</f>
        <v>0</v>
      </c>
      <c r="AE1612" s="131">
        <f>Table5[[#This Row],[Column4]]+Table5[[#This Row],[Column14]]+Table5[[#This Row],[Column19]]+Table5[[#This Row],[Column12]]</f>
        <v>0</v>
      </c>
      <c r="AF1612" s="131">
        <f>Table5[[#This Row],[Column5]]+Table5[[#This Row],[Column13]]+Table5[[#This Row],[Column21]]+Table5[[#This Row],[Column18]]</f>
        <v>0</v>
      </c>
      <c r="AG1612" s="131">
        <f t="shared" si="280"/>
        <v>0</v>
      </c>
      <c r="AH1612" s="131">
        <f t="shared" si="281"/>
        <v>0</v>
      </c>
      <c r="AI1612" s="131">
        <f>Table5[[#This Row],[Column17]]-Table5[[#This Row],[Column20]]</f>
        <v>0</v>
      </c>
      <c r="AJ1612" s="131">
        <f t="shared" si="282"/>
        <v>0</v>
      </c>
      <c r="AK1612" s="131">
        <f t="shared" si="275"/>
        <v>0</v>
      </c>
      <c r="AL1612" s="131">
        <f t="shared" si="283"/>
        <v>0</v>
      </c>
      <c r="AM1612" s="131" t="str">
        <f t="shared" si="284"/>
        <v/>
      </c>
      <c r="AN1612" s="131" t="str">
        <f t="shared" ca="1" si="285"/>
        <v/>
      </c>
    </row>
    <row r="1613" spans="1:40" ht="20.25" customHeight="1" x14ac:dyDescent="0.3">
      <c r="A1613" s="127"/>
      <c r="B1613" s="164"/>
      <c r="C1613" s="139"/>
      <c r="D1613" s="140"/>
      <c r="E1613" s="139"/>
      <c r="F1613" s="139"/>
      <c r="G1613" s="140"/>
      <c r="H1613" s="139"/>
      <c r="I1613" s="129"/>
      <c r="L1613" s="128"/>
      <c r="M1613" s="128"/>
      <c r="N1613" s="128"/>
      <c r="O1613" s="128"/>
      <c r="P1613" s="128"/>
      <c r="Q1613" s="128"/>
      <c r="R1613" s="128"/>
      <c r="S1613" s="128"/>
      <c r="T1613" s="120">
        <f t="shared" si="276"/>
        <v>0</v>
      </c>
      <c r="U1613" s="131"/>
      <c r="V1613" s="131"/>
      <c r="W1613" s="131">
        <f>SUMIFS($F$3:F1613,$D$3:D1613,D1613,$C$3:C1613,"Buy")+SUMIFS($F$3:F1613,$D$3:D1613,D1613,$C$3:C1613,"Coin Deposit",$E$3:E1613,"&lt;&gt;")</f>
        <v>0</v>
      </c>
      <c r="X1613" s="131">
        <f t="shared" si="277"/>
        <v>0</v>
      </c>
      <c r="Y1613" s="131">
        <f>IF($D1613=Y$1,SUMIFS($H$3:$H1613,$G$3:$G1613,Y$1,$C$3:$C1613,"Sell"),0)</f>
        <v>0</v>
      </c>
      <c r="Z1613" s="131">
        <f t="shared" si="278"/>
        <v>0</v>
      </c>
      <c r="AA1613" s="131">
        <f>IF($D1613=AA$1,SUMIFS($H$3:$H1613,$G$3:$G1613,AA$1,$C$3:$C1613,"Sell"),0)</f>
        <v>0</v>
      </c>
      <c r="AB1613" s="131">
        <f t="shared" si="279"/>
        <v>0</v>
      </c>
      <c r="AC1613" s="131">
        <f>SUMIFS('Deductions and Deposits'!$H:$H,'Deductions and Deposits'!$G:$G,D1613,'Deductions and Deposits'!$F:$F,"&lt;="&amp;B1613)+SUMIFS($F$3:F1613,$D$3:D1613,D1613,$C$3:C1613,"Coin Deposit",$E$3:E1613,"")</f>
        <v>0</v>
      </c>
      <c r="AD1613" s="131">
        <f>SUMIFS('Deductions and Deposits'!$D:$D,'Deductions and Deposits'!$C:$C,D1613)+SUMIFS($F:$F,$D:$D,D1613,$C:$C,"Coin Deduction")</f>
        <v>0</v>
      </c>
      <c r="AE1613" s="131">
        <f>Table5[[#This Row],[Column4]]+Table5[[#This Row],[Column14]]+Table5[[#This Row],[Column19]]+Table5[[#This Row],[Column12]]</f>
        <v>0</v>
      </c>
      <c r="AF1613" s="131">
        <f>Table5[[#This Row],[Column5]]+Table5[[#This Row],[Column13]]+Table5[[#This Row],[Column21]]+Table5[[#This Row],[Column18]]</f>
        <v>0</v>
      </c>
      <c r="AG1613" s="131">
        <f t="shared" si="280"/>
        <v>0</v>
      </c>
      <c r="AH1613" s="131">
        <f t="shared" si="281"/>
        <v>0</v>
      </c>
      <c r="AI1613" s="131">
        <f>Table5[[#This Row],[Column17]]-Table5[[#This Row],[Column20]]</f>
        <v>0</v>
      </c>
      <c r="AJ1613" s="131">
        <f t="shared" si="282"/>
        <v>0</v>
      </c>
      <c r="AK1613" s="131">
        <f t="shared" si="275"/>
        <v>0</v>
      </c>
      <c r="AL1613" s="131">
        <f t="shared" si="283"/>
        <v>0</v>
      </c>
      <c r="AM1613" s="131" t="str">
        <f t="shared" si="284"/>
        <v/>
      </c>
      <c r="AN1613" s="131" t="str">
        <f t="shared" ca="1" si="285"/>
        <v/>
      </c>
    </row>
    <row r="1614" spans="1:40" ht="20.25" customHeight="1" x14ac:dyDescent="0.3">
      <c r="A1614" s="127"/>
      <c r="B1614" s="164"/>
      <c r="C1614" s="139"/>
      <c r="D1614" s="140"/>
      <c r="E1614" s="139"/>
      <c r="F1614" s="139"/>
      <c r="G1614" s="140"/>
      <c r="H1614" s="139"/>
      <c r="I1614" s="129"/>
      <c r="L1614" s="128"/>
      <c r="M1614" s="128"/>
      <c r="N1614" s="128"/>
      <c r="O1614" s="128"/>
      <c r="P1614" s="128"/>
      <c r="Q1614" s="128"/>
      <c r="R1614" s="128"/>
      <c r="S1614" s="128"/>
      <c r="T1614" s="120">
        <f t="shared" si="276"/>
        <v>0</v>
      </c>
      <c r="U1614" s="131"/>
      <c r="V1614" s="131"/>
      <c r="W1614" s="131">
        <f>SUMIFS($F$3:F1614,$D$3:D1614,D1614,$C$3:C1614,"Buy")+SUMIFS($F$3:F1614,$D$3:D1614,D1614,$C$3:C1614,"Coin Deposit",$E$3:E1614,"&lt;&gt;")</f>
        <v>0</v>
      </c>
      <c r="X1614" s="131">
        <f t="shared" si="277"/>
        <v>0</v>
      </c>
      <c r="Y1614" s="131">
        <f>IF($D1614=Y$1,SUMIFS($H$3:$H1614,$G$3:$G1614,Y$1,$C$3:$C1614,"Sell"),0)</f>
        <v>0</v>
      </c>
      <c r="Z1614" s="131">
        <f t="shared" si="278"/>
        <v>0</v>
      </c>
      <c r="AA1614" s="131">
        <f>IF($D1614=AA$1,SUMIFS($H$3:$H1614,$G$3:$G1614,AA$1,$C$3:$C1614,"Sell"),0)</f>
        <v>0</v>
      </c>
      <c r="AB1614" s="131">
        <f t="shared" si="279"/>
        <v>0</v>
      </c>
      <c r="AC1614" s="131">
        <f>SUMIFS('Deductions and Deposits'!$H:$H,'Deductions and Deposits'!$G:$G,D1614,'Deductions and Deposits'!$F:$F,"&lt;="&amp;B1614)+SUMIFS($F$3:F1614,$D$3:D1614,D1614,$C$3:C1614,"Coin Deposit",$E$3:E1614,"")</f>
        <v>0</v>
      </c>
      <c r="AD1614" s="131">
        <f>SUMIFS('Deductions and Deposits'!$D:$D,'Deductions and Deposits'!$C:$C,D1614)+SUMIFS($F:$F,$D:$D,D1614,$C:$C,"Coin Deduction")</f>
        <v>0</v>
      </c>
      <c r="AE1614" s="131">
        <f>Table5[[#This Row],[Column4]]+Table5[[#This Row],[Column14]]+Table5[[#This Row],[Column19]]+Table5[[#This Row],[Column12]]</f>
        <v>0</v>
      </c>
      <c r="AF1614" s="131">
        <f>Table5[[#This Row],[Column5]]+Table5[[#This Row],[Column13]]+Table5[[#This Row],[Column21]]+Table5[[#This Row],[Column18]]</f>
        <v>0</v>
      </c>
      <c r="AG1614" s="131">
        <f t="shared" si="280"/>
        <v>0</v>
      </c>
      <c r="AH1614" s="131">
        <f t="shared" si="281"/>
        <v>0</v>
      </c>
      <c r="AI1614" s="131">
        <f>Table5[[#This Row],[Column17]]-Table5[[#This Row],[Column20]]</f>
        <v>0</v>
      </c>
      <c r="AJ1614" s="131">
        <f t="shared" si="282"/>
        <v>0</v>
      </c>
      <c r="AK1614" s="131">
        <f t="shared" si="275"/>
        <v>0</v>
      </c>
      <c r="AL1614" s="131">
        <f t="shared" si="283"/>
        <v>0</v>
      </c>
      <c r="AM1614" s="131" t="str">
        <f t="shared" si="284"/>
        <v/>
      </c>
      <c r="AN1614" s="131" t="str">
        <f t="shared" ca="1" si="285"/>
        <v/>
      </c>
    </row>
    <row r="1615" spans="1:40" ht="20.25" customHeight="1" x14ac:dyDescent="0.3">
      <c r="A1615" s="127"/>
      <c r="B1615" s="164"/>
      <c r="C1615" s="139"/>
      <c r="D1615" s="140"/>
      <c r="E1615" s="139"/>
      <c r="F1615" s="139"/>
      <c r="G1615" s="140"/>
      <c r="H1615" s="139"/>
      <c r="I1615" s="129"/>
      <c r="L1615" s="128"/>
      <c r="M1615" s="128"/>
      <c r="N1615" s="128"/>
      <c r="O1615" s="128"/>
      <c r="P1615" s="128"/>
      <c r="Q1615" s="128"/>
      <c r="R1615" s="128"/>
      <c r="S1615" s="128"/>
      <c r="T1615" s="120">
        <f t="shared" si="276"/>
        <v>0</v>
      </c>
      <c r="U1615" s="131"/>
      <c r="V1615" s="131"/>
      <c r="W1615" s="131">
        <f>SUMIFS($F$3:F1615,$D$3:D1615,D1615,$C$3:C1615,"Buy")+SUMIFS($F$3:F1615,$D$3:D1615,D1615,$C$3:C1615,"Coin Deposit",$E$3:E1615,"&lt;&gt;")</f>
        <v>0</v>
      </c>
      <c r="X1615" s="131">
        <f t="shared" si="277"/>
        <v>0</v>
      </c>
      <c r="Y1615" s="131">
        <f>IF($D1615=Y$1,SUMIFS($H$3:$H1615,$G$3:$G1615,Y$1,$C$3:$C1615,"Sell"),0)</f>
        <v>0</v>
      </c>
      <c r="Z1615" s="131">
        <f t="shared" si="278"/>
        <v>0</v>
      </c>
      <c r="AA1615" s="131">
        <f>IF($D1615=AA$1,SUMIFS($H$3:$H1615,$G$3:$G1615,AA$1,$C$3:$C1615,"Sell"),0)</f>
        <v>0</v>
      </c>
      <c r="AB1615" s="131">
        <f t="shared" si="279"/>
        <v>0</v>
      </c>
      <c r="AC1615" s="131">
        <f>SUMIFS('Deductions and Deposits'!$H:$H,'Deductions and Deposits'!$G:$G,D1615,'Deductions and Deposits'!$F:$F,"&lt;="&amp;B1615)+SUMIFS($F$3:F1615,$D$3:D1615,D1615,$C$3:C1615,"Coin Deposit",$E$3:E1615,"")</f>
        <v>0</v>
      </c>
      <c r="AD1615" s="131">
        <f>SUMIFS('Deductions and Deposits'!$D:$D,'Deductions and Deposits'!$C:$C,D1615)+SUMIFS($F:$F,$D:$D,D1615,$C:$C,"Coin Deduction")</f>
        <v>0</v>
      </c>
      <c r="AE1615" s="131">
        <f>Table5[[#This Row],[Column4]]+Table5[[#This Row],[Column14]]+Table5[[#This Row],[Column19]]+Table5[[#This Row],[Column12]]</f>
        <v>0</v>
      </c>
      <c r="AF1615" s="131">
        <f>Table5[[#This Row],[Column5]]+Table5[[#This Row],[Column13]]+Table5[[#This Row],[Column21]]+Table5[[#This Row],[Column18]]</f>
        <v>0</v>
      </c>
      <c r="AG1615" s="131">
        <f t="shared" si="280"/>
        <v>0</v>
      </c>
      <c r="AH1615" s="131">
        <f t="shared" si="281"/>
        <v>0</v>
      </c>
      <c r="AI1615" s="131">
        <f>Table5[[#This Row],[Column17]]-Table5[[#This Row],[Column20]]</f>
        <v>0</v>
      </c>
      <c r="AJ1615" s="131">
        <f t="shared" si="282"/>
        <v>0</v>
      </c>
      <c r="AK1615" s="131">
        <f t="shared" si="275"/>
        <v>0</v>
      </c>
      <c r="AL1615" s="131">
        <f t="shared" si="283"/>
        <v>0</v>
      </c>
      <c r="AM1615" s="131" t="str">
        <f t="shared" si="284"/>
        <v/>
      </c>
      <c r="AN1615" s="131" t="str">
        <f t="shared" ca="1" si="285"/>
        <v/>
      </c>
    </row>
    <row r="1616" spans="1:40" ht="20.25" customHeight="1" x14ac:dyDescent="0.3">
      <c r="A1616" s="127"/>
      <c r="B1616" s="164"/>
      <c r="C1616" s="139"/>
      <c r="D1616" s="140"/>
      <c r="E1616" s="139"/>
      <c r="F1616" s="139"/>
      <c r="G1616" s="140"/>
      <c r="H1616" s="139"/>
      <c r="I1616" s="129"/>
      <c r="L1616" s="128"/>
      <c r="M1616" s="128"/>
      <c r="N1616" s="128"/>
      <c r="O1616" s="128"/>
      <c r="P1616" s="128"/>
      <c r="Q1616" s="128"/>
      <c r="R1616" s="128"/>
      <c r="S1616" s="128"/>
      <c r="T1616" s="120">
        <f t="shared" si="276"/>
        <v>0</v>
      </c>
      <c r="U1616" s="131"/>
      <c r="V1616" s="131"/>
      <c r="W1616" s="131">
        <f>SUMIFS($F$3:F1616,$D$3:D1616,D1616,$C$3:C1616,"Buy")+SUMIFS($F$3:F1616,$D$3:D1616,D1616,$C$3:C1616,"Coin Deposit",$E$3:E1616,"&lt;&gt;")</f>
        <v>0</v>
      </c>
      <c r="X1616" s="131">
        <f t="shared" si="277"/>
        <v>0</v>
      </c>
      <c r="Y1616" s="131">
        <f>IF($D1616=Y$1,SUMIFS($H$3:$H1616,$G$3:$G1616,Y$1,$C$3:$C1616,"Sell"),0)</f>
        <v>0</v>
      </c>
      <c r="Z1616" s="131">
        <f t="shared" si="278"/>
        <v>0</v>
      </c>
      <c r="AA1616" s="131">
        <f>IF($D1616=AA$1,SUMIFS($H$3:$H1616,$G$3:$G1616,AA$1,$C$3:$C1616,"Sell"),0)</f>
        <v>0</v>
      </c>
      <c r="AB1616" s="131">
        <f t="shared" si="279"/>
        <v>0</v>
      </c>
      <c r="AC1616" s="131">
        <f>SUMIFS('Deductions and Deposits'!$H:$H,'Deductions and Deposits'!$G:$G,D1616,'Deductions and Deposits'!$F:$F,"&lt;="&amp;B1616)+SUMIFS($F$3:F1616,$D$3:D1616,D1616,$C$3:C1616,"Coin Deposit",$E$3:E1616,"")</f>
        <v>0</v>
      </c>
      <c r="AD1616" s="131">
        <f>SUMIFS('Deductions and Deposits'!$D:$D,'Deductions and Deposits'!$C:$C,D1616)+SUMIFS($F:$F,$D:$D,D1616,$C:$C,"Coin Deduction")</f>
        <v>0</v>
      </c>
      <c r="AE1616" s="131">
        <f>Table5[[#This Row],[Column4]]+Table5[[#This Row],[Column14]]+Table5[[#This Row],[Column19]]+Table5[[#This Row],[Column12]]</f>
        <v>0</v>
      </c>
      <c r="AF1616" s="131">
        <f>Table5[[#This Row],[Column5]]+Table5[[#This Row],[Column13]]+Table5[[#This Row],[Column21]]+Table5[[#This Row],[Column18]]</f>
        <v>0</v>
      </c>
      <c r="AG1616" s="131">
        <f t="shared" si="280"/>
        <v>0</v>
      </c>
      <c r="AH1616" s="131">
        <f t="shared" si="281"/>
        <v>0</v>
      </c>
      <c r="AI1616" s="131">
        <f>Table5[[#This Row],[Column17]]-Table5[[#This Row],[Column20]]</f>
        <v>0</v>
      </c>
      <c r="AJ1616" s="131">
        <f t="shared" si="282"/>
        <v>0</v>
      </c>
      <c r="AK1616" s="131">
        <f t="shared" si="275"/>
        <v>0</v>
      </c>
      <c r="AL1616" s="131">
        <f t="shared" si="283"/>
        <v>0</v>
      </c>
      <c r="AM1616" s="131" t="str">
        <f t="shared" si="284"/>
        <v/>
      </c>
      <c r="AN1616" s="131" t="str">
        <f t="shared" ca="1" si="285"/>
        <v/>
      </c>
    </row>
    <row r="1617" spans="1:40" ht="20.25" customHeight="1" x14ac:dyDescent="0.3">
      <c r="A1617" s="127"/>
      <c r="B1617" s="164"/>
      <c r="C1617" s="139"/>
      <c r="D1617" s="140"/>
      <c r="E1617" s="139"/>
      <c r="F1617" s="139"/>
      <c r="G1617" s="140"/>
      <c r="H1617" s="139"/>
      <c r="I1617" s="129"/>
      <c r="L1617" s="128"/>
      <c r="M1617" s="128"/>
      <c r="N1617" s="128"/>
      <c r="O1617" s="128"/>
      <c r="P1617" s="128"/>
      <c r="Q1617" s="128"/>
      <c r="R1617" s="128"/>
      <c r="S1617" s="128"/>
      <c r="T1617" s="120">
        <f t="shared" si="276"/>
        <v>0</v>
      </c>
      <c r="U1617" s="131"/>
      <c r="V1617" s="131"/>
      <c r="W1617" s="131">
        <f>SUMIFS($F$3:F1617,$D$3:D1617,D1617,$C$3:C1617,"Buy")+SUMIFS($F$3:F1617,$D$3:D1617,D1617,$C$3:C1617,"Coin Deposit",$E$3:E1617,"&lt;&gt;")</f>
        <v>0</v>
      </c>
      <c r="X1617" s="131">
        <f t="shared" si="277"/>
        <v>0</v>
      </c>
      <c r="Y1617" s="131">
        <f>IF($D1617=Y$1,SUMIFS($H$3:$H1617,$G$3:$G1617,Y$1,$C$3:$C1617,"Sell"),0)</f>
        <v>0</v>
      </c>
      <c r="Z1617" s="131">
        <f t="shared" si="278"/>
        <v>0</v>
      </c>
      <c r="AA1617" s="131">
        <f>IF($D1617=AA$1,SUMIFS($H$3:$H1617,$G$3:$G1617,AA$1,$C$3:$C1617,"Sell"),0)</f>
        <v>0</v>
      </c>
      <c r="AB1617" s="131">
        <f t="shared" si="279"/>
        <v>0</v>
      </c>
      <c r="AC1617" s="131">
        <f>SUMIFS('Deductions and Deposits'!$H:$H,'Deductions and Deposits'!$G:$G,D1617,'Deductions and Deposits'!$F:$F,"&lt;="&amp;B1617)+SUMIFS($F$3:F1617,$D$3:D1617,D1617,$C$3:C1617,"Coin Deposit",$E$3:E1617,"")</f>
        <v>0</v>
      </c>
      <c r="AD1617" s="131">
        <f>SUMIFS('Deductions and Deposits'!$D:$D,'Deductions and Deposits'!$C:$C,D1617)+SUMIFS($F:$F,$D:$D,D1617,$C:$C,"Coin Deduction")</f>
        <v>0</v>
      </c>
      <c r="AE1617" s="131">
        <f>Table5[[#This Row],[Column4]]+Table5[[#This Row],[Column14]]+Table5[[#This Row],[Column19]]+Table5[[#This Row],[Column12]]</f>
        <v>0</v>
      </c>
      <c r="AF1617" s="131">
        <f>Table5[[#This Row],[Column5]]+Table5[[#This Row],[Column13]]+Table5[[#This Row],[Column21]]+Table5[[#This Row],[Column18]]</f>
        <v>0</v>
      </c>
      <c r="AG1617" s="131">
        <f t="shared" si="280"/>
        <v>0</v>
      </c>
      <c r="AH1617" s="131">
        <f t="shared" si="281"/>
        <v>0</v>
      </c>
      <c r="AI1617" s="131">
        <f>Table5[[#This Row],[Column17]]-Table5[[#This Row],[Column20]]</f>
        <v>0</v>
      </c>
      <c r="AJ1617" s="131">
        <f t="shared" si="282"/>
        <v>0</v>
      </c>
      <c r="AK1617" s="131">
        <f t="shared" ref="AK1617:AK1680" si="286">AJ1617*T1617</f>
        <v>0</v>
      </c>
      <c r="AL1617" s="131">
        <f t="shared" si="283"/>
        <v>0</v>
      </c>
      <c r="AM1617" s="131" t="str">
        <f t="shared" si="284"/>
        <v/>
      </c>
      <c r="AN1617" s="131" t="str">
        <f t="shared" ca="1" si="285"/>
        <v/>
      </c>
    </row>
    <row r="1618" spans="1:40" ht="20.25" customHeight="1" x14ac:dyDescent="0.3">
      <c r="A1618" s="127"/>
      <c r="B1618" s="164"/>
      <c r="C1618" s="139"/>
      <c r="D1618" s="140"/>
      <c r="E1618" s="139"/>
      <c r="F1618" s="139"/>
      <c r="G1618" s="140"/>
      <c r="H1618" s="139"/>
      <c r="I1618" s="129"/>
      <c r="L1618" s="128"/>
      <c r="M1618" s="128"/>
      <c r="N1618" s="128"/>
      <c r="O1618" s="128"/>
      <c r="P1618" s="128"/>
      <c r="Q1618" s="128"/>
      <c r="R1618" s="128"/>
      <c r="S1618" s="128"/>
      <c r="T1618" s="120">
        <f t="shared" si="276"/>
        <v>0</v>
      </c>
      <c r="U1618" s="131"/>
      <c r="V1618" s="131"/>
      <c r="W1618" s="131">
        <f>SUMIFS($F$3:F1618,$D$3:D1618,D1618,$C$3:C1618,"Buy")+SUMIFS($F$3:F1618,$D$3:D1618,D1618,$C$3:C1618,"Coin Deposit",$E$3:E1618,"&lt;&gt;")</f>
        <v>0</v>
      </c>
      <c r="X1618" s="131">
        <f t="shared" si="277"/>
        <v>0</v>
      </c>
      <c r="Y1618" s="131">
        <f>IF($D1618=Y$1,SUMIFS($H$3:$H1618,$G$3:$G1618,Y$1,$C$3:$C1618,"Sell"),0)</f>
        <v>0</v>
      </c>
      <c r="Z1618" s="131">
        <f t="shared" si="278"/>
        <v>0</v>
      </c>
      <c r="AA1618" s="131">
        <f>IF($D1618=AA$1,SUMIFS($H$3:$H1618,$G$3:$G1618,AA$1,$C$3:$C1618,"Sell"),0)</f>
        <v>0</v>
      </c>
      <c r="AB1618" s="131">
        <f t="shared" si="279"/>
        <v>0</v>
      </c>
      <c r="AC1618" s="131">
        <f>SUMIFS('Deductions and Deposits'!$H:$H,'Deductions and Deposits'!$G:$G,D1618,'Deductions and Deposits'!$F:$F,"&lt;="&amp;B1618)+SUMIFS($F$3:F1618,$D$3:D1618,D1618,$C$3:C1618,"Coin Deposit",$E$3:E1618,"")</f>
        <v>0</v>
      </c>
      <c r="AD1618" s="131">
        <f>SUMIFS('Deductions and Deposits'!$D:$D,'Deductions and Deposits'!$C:$C,D1618)+SUMIFS($F:$F,$D:$D,D1618,$C:$C,"Coin Deduction")</f>
        <v>0</v>
      </c>
      <c r="AE1618" s="131">
        <f>Table5[[#This Row],[Column4]]+Table5[[#This Row],[Column14]]+Table5[[#This Row],[Column19]]+Table5[[#This Row],[Column12]]</f>
        <v>0</v>
      </c>
      <c r="AF1618" s="131">
        <f>Table5[[#This Row],[Column5]]+Table5[[#This Row],[Column13]]+Table5[[#This Row],[Column21]]+Table5[[#This Row],[Column18]]</f>
        <v>0</v>
      </c>
      <c r="AG1618" s="131">
        <f t="shared" si="280"/>
        <v>0</v>
      </c>
      <c r="AH1618" s="131">
        <f t="shared" si="281"/>
        <v>0</v>
      </c>
      <c r="AI1618" s="131">
        <f>Table5[[#This Row],[Column17]]-Table5[[#This Row],[Column20]]</f>
        <v>0</v>
      </c>
      <c r="AJ1618" s="131">
        <f t="shared" si="282"/>
        <v>0</v>
      </c>
      <c r="AK1618" s="131">
        <f t="shared" si="286"/>
        <v>0</v>
      </c>
      <c r="AL1618" s="131">
        <f t="shared" si="283"/>
        <v>0</v>
      </c>
      <c r="AM1618" s="131" t="str">
        <f t="shared" si="284"/>
        <v/>
      </c>
      <c r="AN1618" s="131" t="str">
        <f t="shared" ca="1" si="285"/>
        <v/>
      </c>
    </row>
    <row r="1619" spans="1:40" ht="20.25" customHeight="1" x14ac:dyDescent="0.3">
      <c r="A1619" s="127"/>
      <c r="B1619" s="164"/>
      <c r="C1619" s="139"/>
      <c r="D1619" s="140"/>
      <c r="E1619" s="139"/>
      <c r="F1619" s="139"/>
      <c r="G1619" s="140"/>
      <c r="H1619" s="139"/>
      <c r="I1619" s="129"/>
      <c r="L1619" s="128"/>
      <c r="M1619" s="128"/>
      <c r="N1619" s="128"/>
      <c r="O1619" s="128"/>
      <c r="P1619" s="128"/>
      <c r="Q1619" s="128"/>
      <c r="R1619" s="128"/>
      <c r="S1619" s="128"/>
      <c r="T1619" s="120">
        <f t="shared" si="276"/>
        <v>0</v>
      </c>
      <c r="U1619" s="131"/>
      <c r="V1619" s="131"/>
      <c r="W1619" s="131">
        <f>SUMIFS($F$3:F1619,$D$3:D1619,D1619,$C$3:C1619,"Buy")+SUMIFS($F$3:F1619,$D$3:D1619,D1619,$C$3:C1619,"Coin Deposit",$E$3:E1619,"&lt;&gt;")</f>
        <v>0</v>
      </c>
      <c r="X1619" s="131">
        <f t="shared" si="277"/>
        <v>0</v>
      </c>
      <c r="Y1619" s="131">
        <f>IF($D1619=Y$1,SUMIFS($H$3:$H1619,$G$3:$G1619,Y$1,$C$3:$C1619,"Sell"),0)</f>
        <v>0</v>
      </c>
      <c r="Z1619" s="131">
        <f t="shared" si="278"/>
        <v>0</v>
      </c>
      <c r="AA1619" s="131">
        <f>IF($D1619=AA$1,SUMIFS($H$3:$H1619,$G$3:$G1619,AA$1,$C$3:$C1619,"Sell"),0)</f>
        <v>0</v>
      </c>
      <c r="AB1619" s="131">
        <f t="shared" si="279"/>
        <v>0</v>
      </c>
      <c r="AC1619" s="131">
        <f>SUMIFS('Deductions and Deposits'!$H:$H,'Deductions and Deposits'!$G:$G,D1619,'Deductions and Deposits'!$F:$F,"&lt;="&amp;B1619)+SUMIFS($F$3:F1619,$D$3:D1619,D1619,$C$3:C1619,"Coin Deposit",$E$3:E1619,"")</f>
        <v>0</v>
      </c>
      <c r="AD1619" s="131">
        <f>SUMIFS('Deductions and Deposits'!$D:$D,'Deductions and Deposits'!$C:$C,D1619)+SUMIFS($F:$F,$D:$D,D1619,$C:$C,"Coin Deduction")</f>
        <v>0</v>
      </c>
      <c r="AE1619" s="131">
        <f>Table5[[#This Row],[Column4]]+Table5[[#This Row],[Column14]]+Table5[[#This Row],[Column19]]+Table5[[#This Row],[Column12]]</f>
        <v>0</v>
      </c>
      <c r="AF1619" s="131">
        <f>Table5[[#This Row],[Column5]]+Table5[[#This Row],[Column13]]+Table5[[#This Row],[Column21]]+Table5[[#This Row],[Column18]]</f>
        <v>0</v>
      </c>
      <c r="AG1619" s="131">
        <f t="shared" si="280"/>
        <v>0</v>
      </c>
      <c r="AH1619" s="131">
        <f t="shared" si="281"/>
        <v>0</v>
      </c>
      <c r="AI1619" s="131">
        <f>Table5[[#This Row],[Column17]]-Table5[[#This Row],[Column20]]</f>
        <v>0</v>
      </c>
      <c r="AJ1619" s="131">
        <f t="shared" si="282"/>
        <v>0</v>
      </c>
      <c r="AK1619" s="131">
        <f t="shared" si="286"/>
        <v>0</v>
      </c>
      <c r="AL1619" s="131">
        <f t="shared" si="283"/>
        <v>0</v>
      </c>
      <c r="AM1619" s="131" t="str">
        <f t="shared" si="284"/>
        <v/>
      </c>
      <c r="AN1619" s="131" t="str">
        <f t="shared" ca="1" si="285"/>
        <v/>
      </c>
    </row>
    <row r="1620" spans="1:40" ht="20.25" customHeight="1" x14ac:dyDescent="0.3">
      <c r="A1620" s="127"/>
      <c r="B1620" s="164"/>
      <c r="C1620" s="139"/>
      <c r="D1620" s="140"/>
      <c r="E1620" s="139"/>
      <c r="F1620" s="139"/>
      <c r="G1620" s="140"/>
      <c r="H1620" s="139"/>
      <c r="I1620" s="129"/>
      <c r="L1620" s="128"/>
      <c r="M1620" s="128"/>
      <c r="N1620" s="128"/>
      <c r="O1620" s="128"/>
      <c r="P1620" s="128"/>
      <c r="Q1620" s="128"/>
      <c r="R1620" s="128"/>
      <c r="S1620" s="128"/>
      <c r="T1620" s="120">
        <f t="shared" si="276"/>
        <v>0</v>
      </c>
      <c r="U1620" s="131"/>
      <c r="V1620" s="131"/>
      <c r="W1620" s="131">
        <f>SUMIFS($F$3:F1620,$D$3:D1620,D1620,$C$3:C1620,"Buy")+SUMIFS($F$3:F1620,$D$3:D1620,D1620,$C$3:C1620,"Coin Deposit",$E$3:E1620,"&lt;&gt;")</f>
        <v>0</v>
      </c>
      <c r="X1620" s="131">
        <f t="shared" si="277"/>
        <v>0</v>
      </c>
      <c r="Y1620" s="131">
        <f>IF($D1620=Y$1,SUMIFS($H$3:$H1620,$G$3:$G1620,Y$1,$C$3:$C1620,"Sell"),0)</f>
        <v>0</v>
      </c>
      <c r="Z1620" s="131">
        <f t="shared" si="278"/>
        <v>0</v>
      </c>
      <c r="AA1620" s="131">
        <f>IF($D1620=AA$1,SUMIFS($H$3:$H1620,$G$3:$G1620,AA$1,$C$3:$C1620,"Sell"),0)</f>
        <v>0</v>
      </c>
      <c r="AB1620" s="131">
        <f t="shared" si="279"/>
        <v>0</v>
      </c>
      <c r="AC1620" s="131">
        <f>SUMIFS('Deductions and Deposits'!$H:$H,'Deductions and Deposits'!$G:$G,D1620,'Deductions and Deposits'!$F:$F,"&lt;="&amp;B1620)+SUMIFS($F$3:F1620,$D$3:D1620,D1620,$C$3:C1620,"Coin Deposit",$E$3:E1620,"")</f>
        <v>0</v>
      </c>
      <c r="AD1620" s="131">
        <f>SUMIFS('Deductions and Deposits'!$D:$D,'Deductions and Deposits'!$C:$C,D1620)+SUMIFS($F:$F,$D:$D,D1620,$C:$C,"Coin Deduction")</f>
        <v>0</v>
      </c>
      <c r="AE1620" s="131">
        <f>Table5[[#This Row],[Column4]]+Table5[[#This Row],[Column14]]+Table5[[#This Row],[Column19]]+Table5[[#This Row],[Column12]]</f>
        <v>0</v>
      </c>
      <c r="AF1620" s="131">
        <f>Table5[[#This Row],[Column5]]+Table5[[#This Row],[Column13]]+Table5[[#This Row],[Column21]]+Table5[[#This Row],[Column18]]</f>
        <v>0</v>
      </c>
      <c r="AG1620" s="131">
        <f t="shared" si="280"/>
        <v>0</v>
      </c>
      <c r="AH1620" s="131">
        <f t="shared" si="281"/>
        <v>0</v>
      </c>
      <c r="AI1620" s="131">
        <f>Table5[[#This Row],[Column17]]-Table5[[#This Row],[Column20]]</f>
        <v>0</v>
      </c>
      <c r="AJ1620" s="131">
        <f t="shared" si="282"/>
        <v>0</v>
      </c>
      <c r="AK1620" s="131">
        <f t="shared" si="286"/>
        <v>0</v>
      </c>
      <c r="AL1620" s="131">
        <f t="shared" si="283"/>
        <v>0</v>
      </c>
      <c r="AM1620" s="131" t="str">
        <f t="shared" si="284"/>
        <v/>
      </c>
      <c r="AN1620" s="131" t="str">
        <f t="shared" ca="1" si="285"/>
        <v/>
      </c>
    </row>
    <row r="1621" spans="1:40" ht="20.25" customHeight="1" x14ac:dyDescent="0.3">
      <c r="A1621" s="127"/>
      <c r="B1621" s="164"/>
      <c r="C1621" s="139"/>
      <c r="D1621" s="140"/>
      <c r="E1621" s="139"/>
      <c r="F1621" s="139"/>
      <c r="G1621" s="140"/>
      <c r="H1621" s="139"/>
      <c r="I1621" s="129"/>
      <c r="L1621" s="128"/>
      <c r="M1621" s="128"/>
      <c r="N1621" s="128"/>
      <c r="O1621" s="128"/>
      <c r="P1621" s="128"/>
      <c r="Q1621" s="128"/>
      <c r="R1621" s="128"/>
      <c r="S1621" s="128"/>
      <c r="T1621" s="120">
        <f t="shared" si="276"/>
        <v>0</v>
      </c>
      <c r="U1621" s="131"/>
      <c r="V1621" s="131"/>
      <c r="W1621" s="131">
        <f>SUMIFS($F$3:F1621,$D$3:D1621,D1621,$C$3:C1621,"Buy")+SUMIFS($F$3:F1621,$D$3:D1621,D1621,$C$3:C1621,"Coin Deposit",$E$3:E1621,"&lt;&gt;")</f>
        <v>0</v>
      </c>
      <c r="X1621" s="131">
        <f t="shared" si="277"/>
        <v>0</v>
      </c>
      <c r="Y1621" s="131">
        <f>IF($D1621=Y$1,SUMIFS($H$3:$H1621,$G$3:$G1621,Y$1,$C$3:$C1621,"Sell"),0)</f>
        <v>0</v>
      </c>
      <c r="Z1621" s="131">
        <f t="shared" si="278"/>
        <v>0</v>
      </c>
      <c r="AA1621" s="131">
        <f>IF($D1621=AA$1,SUMIFS($H$3:$H1621,$G$3:$G1621,AA$1,$C$3:$C1621,"Sell"),0)</f>
        <v>0</v>
      </c>
      <c r="AB1621" s="131">
        <f t="shared" si="279"/>
        <v>0</v>
      </c>
      <c r="AC1621" s="131">
        <f>SUMIFS('Deductions and Deposits'!$H:$H,'Deductions and Deposits'!$G:$G,D1621,'Deductions and Deposits'!$F:$F,"&lt;="&amp;B1621)+SUMIFS($F$3:F1621,$D$3:D1621,D1621,$C$3:C1621,"Coin Deposit",$E$3:E1621,"")</f>
        <v>0</v>
      </c>
      <c r="AD1621" s="131">
        <f>SUMIFS('Deductions and Deposits'!$D:$D,'Deductions and Deposits'!$C:$C,D1621)+SUMIFS($F:$F,$D:$D,D1621,$C:$C,"Coin Deduction")</f>
        <v>0</v>
      </c>
      <c r="AE1621" s="131">
        <f>Table5[[#This Row],[Column4]]+Table5[[#This Row],[Column14]]+Table5[[#This Row],[Column19]]+Table5[[#This Row],[Column12]]</f>
        <v>0</v>
      </c>
      <c r="AF1621" s="131">
        <f>Table5[[#This Row],[Column5]]+Table5[[#This Row],[Column13]]+Table5[[#This Row],[Column21]]+Table5[[#This Row],[Column18]]</f>
        <v>0</v>
      </c>
      <c r="AG1621" s="131">
        <f t="shared" si="280"/>
        <v>0</v>
      </c>
      <c r="AH1621" s="131">
        <f t="shared" si="281"/>
        <v>0</v>
      </c>
      <c r="AI1621" s="131">
        <f>Table5[[#This Row],[Column17]]-Table5[[#This Row],[Column20]]</f>
        <v>0</v>
      </c>
      <c r="AJ1621" s="131">
        <f t="shared" si="282"/>
        <v>0</v>
      </c>
      <c r="AK1621" s="131">
        <f t="shared" si="286"/>
        <v>0</v>
      </c>
      <c r="AL1621" s="131">
        <f t="shared" si="283"/>
        <v>0</v>
      </c>
      <c r="AM1621" s="131" t="str">
        <f t="shared" si="284"/>
        <v/>
      </c>
      <c r="AN1621" s="131" t="str">
        <f t="shared" ca="1" si="285"/>
        <v/>
      </c>
    </row>
    <row r="1622" spans="1:40" ht="20.25" customHeight="1" x14ac:dyDescent="0.3">
      <c r="A1622" s="127"/>
      <c r="B1622" s="164"/>
      <c r="C1622" s="139"/>
      <c r="D1622" s="140"/>
      <c r="E1622" s="139"/>
      <c r="F1622" s="139"/>
      <c r="G1622" s="140"/>
      <c r="H1622" s="139"/>
      <c r="I1622" s="129"/>
      <c r="L1622" s="128"/>
      <c r="M1622" s="128"/>
      <c r="N1622" s="128"/>
      <c r="O1622" s="128"/>
      <c r="P1622" s="128"/>
      <c r="Q1622" s="128"/>
      <c r="R1622" s="128"/>
      <c r="S1622" s="128"/>
      <c r="T1622" s="120">
        <f t="shared" si="276"/>
        <v>0</v>
      </c>
      <c r="U1622" s="131"/>
      <c r="V1622" s="131"/>
      <c r="W1622" s="131">
        <f>SUMIFS($F$3:F1622,$D$3:D1622,D1622,$C$3:C1622,"Buy")+SUMIFS($F$3:F1622,$D$3:D1622,D1622,$C$3:C1622,"Coin Deposit",$E$3:E1622,"&lt;&gt;")</f>
        <v>0</v>
      </c>
      <c r="X1622" s="131">
        <f t="shared" si="277"/>
        <v>0</v>
      </c>
      <c r="Y1622" s="131">
        <f>IF($D1622=Y$1,SUMIFS($H$3:$H1622,$G$3:$G1622,Y$1,$C$3:$C1622,"Sell"),0)</f>
        <v>0</v>
      </c>
      <c r="Z1622" s="131">
        <f t="shared" si="278"/>
        <v>0</v>
      </c>
      <c r="AA1622" s="131">
        <f>IF($D1622=AA$1,SUMIFS($H$3:$H1622,$G$3:$G1622,AA$1,$C$3:$C1622,"Sell"),0)</f>
        <v>0</v>
      </c>
      <c r="AB1622" s="131">
        <f t="shared" si="279"/>
        <v>0</v>
      </c>
      <c r="AC1622" s="131">
        <f>SUMIFS('Deductions and Deposits'!$H:$H,'Deductions and Deposits'!$G:$G,D1622,'Deductions and Deposits'!$F:$F,"&lt;="&amp;B1622)+SUMIFS($F$3:F1622,$D$3:D1622,D1622,$C$3:C1622,"Coin Deposit",$E$3:E1622,"")</f>
        <v>0</v>
      </c>
      <c r="AD1622" s="131">
        <f>SUMIFS('Deductions and Deposits'!$D:$D,'Deductions and Deposits'!$C:$C,D1622)+SUMIFS($F:$F,$D:$D,D1622,$C:$C,"Coin Deduction")</f>
        <v>0</v>
      </c>
      <c r="AE1622" s="131">
        <f>Table5[[#This Row],[Column4]]+Table5[[#This Row],[Column14]]+Table5[[#This Row],[Column19]]+Table5[[#This Row],[Column12]]</f>
        <v>0</v>
      </c>
      <c r="AF1622" s="131">
        <f>Table5[[#This Row],[Column5]]+Table5[[#This Row],[Column13]]+Table5[[#This Row],[Column21]]+Table5[[#This Row],[Column18]]</f>
        <v>0</v>
      </c>
      <c r="AG1622" s="131">
        <f t="shared" si="280"/>
        <v>0</v>
      </c>
      <c r="AH1622" s="131">
        <f t="shared" si="281"/>
        <v>0</v>
      </c>
      <c r="AI1622" s="131">
        <f>Table5[[#This Row],[Column17]]-Table5[[#This Row],[Column20]]</f>
        <v>0</v>
      </c>
      <c r="AJ1622" s="131">
        <f t="shared" si="282"/>
        <v>0</v>
      </c>
      <c r="AK1622" s="131">
        <f t="shared" si="286"/>
        <v>0</v>
      </c>
      <c r="AL1622" s="131">
        <f t="shared" si="283"/>
        <v>0</v>
      </c>
      <c r="AM1622" s="131" t="str">
        <f t="shared" si="284"/>
        <v/>
      </c>
      <c r="AN1622" s="131" t="str">
        <f t="shared" ca="1" si="285"/>
        <v/>
      </c>
    </row>
    <row r="1623" spans="1:40" ht="20.25" customHeight="1" x14ac:dyDescent="0.3">
      <c r="A1623" s="127"/>
      <c r="B1623" s="164"/>
      <c r="C1623" s="139"/>
      <c r="D1623" s="140"/>
      <c r="E1623" s="139"/>
      <c r="F1623" s="139"/>
      <c r="G1623" s="140"/>
      <c r="H1623" s="139"/>
      <c r="I1623" s="129"/>
      <c r="L1623" s="128"/>
      <c r="M1623" s="128"/>
      <c r="N1623" s="128"/>
      <c r="O1623" s="128"/>
      <c r="P1623" s="128"/>
      <c r="Q1623" s="128"/>
      <c r="R1623" s="128"/>
      <c r="S1623" s="128"/>
      <c r="T1623" s="120">
        <f t="shared" si="276"/>
        <v>0</v>
      </c>
      <c r="U1623" s="131"/>
      <c r="V1623" s="131"/>
      <c r="W1623" s="131">
        <f>SUMIFS($F$3:F1623,$D$3:D1623,D1623,$C$3:C1623,"Buy")+SUMIFS($F$3:F1623,$D$3:D1623,D1623,$C$3:C1623,"Coin Deposit",$E$3:E1623,"&lt;&gt;")</f>
        <v>0</v>
      </c>
      <c r="X1623" s="131">
        <f t="shared" si="277"/>
        <v>0</v>
      </c>
      <c r="Y1623" s="131">
        <f>IF($D1623=Y$1,SUMIFS($H$3:$H1623,$G$3:$G1623,Y$1,$C$3:$C1623,"Sell"),0)</f>
        <v>0</v>
      </c>
      <c r="Z1623" s="131">
        <f t="shared" si="278"/>
        <v>0</v>
      </c>
      <c r="AA1623" s="131">
        <f>IF($D1623=AA$1,SUMIFS($H$3:$H1623,$G$3:$G1623,AA$1,$C$3:$C1623,"Sell"),0)</f>
        <v>0</v>
      </c>
      <c r="AB1623" s="131">
        <f t="shared" si="279"/>
        <v>0</v>
      </c>
      <c r="AC1623" s="131">
        <f>SUMIFS('Deductions and Deposits'!$H:$H,'Deductions and Deposits'!$G:$G,D1623,'Deductions and Deposits'!$F:$F,"&lt;="&amp;B1623)+SUMIFS($F$3:F1623,$D$3:D1623,D1623,$C$3:C1623,"Coin Deposit",$E$3:E1623,"")</f>
        <v>0</v>
      </c>
      <c r="AD1623" s="131">
        <f>SUMIFS('Deductions and Deposits'!$D:$D,'Deductions and Deposits'!$C:$C,D1623)+SUMIFS($F:$F,$D:$D,D1623,$C:$C,"Coin Deduction")</f>
        <v>0</v>
      </c>
      <c r="AE1623" s="131">
        <f>Table5[[#This Row],[Column4]]+Table5[[#This Row],[Column14]]+Table5[[#This Row],[Column19]]+Table5[[#This Row],[Column12]]</f>
        <v>0</v>
      </c>
      <c r="AF1623" s="131">
        <f>Table5[[#This Row],[Column5]]+Table5[[#This Row],[Column13]]+Table5[[#This Row],[Column21]]+Table5[[#This Row],[Column18]]</f>
        <v>0</v>
      </c>
      <c r="AG1623" s="131">
        <f t="shared" si="280"/>
        <v>0</v>
      </c>
      <c r="AH1623" s="131">
        <f t="shared" si="281"/>
        <v>0</v>
      </c>
      <c r="AI1623" s="131">
        <f>Table5[[#This Row],[Column17]]-Table5[[#This Row],[Column20]]</f>
        <v>0</v>
      </c>
      <c r="AJ1623" s="131">
        <f t="shared" si="282"/>
        <v>0</v>
      </c>
      <c r="AK1623" s="131">
        <f t="shared" si="286"/>
        <v>0</v>
      </c>
      <c r="AL1623" s="131">
        <f t="shared" si="283"/>
        <v>0</v>
      </c>
      <c r="AM1623" s="131" t="str">
        <f t="shared" si="284"/>
        <v/>
      </c>
      <c r="AN1623" s="131" t="str">
        <f t="shared" ca="1" si="285"/>
        <v/>
      </c>
    </row>
    <row r="1624" spans="1:40" ht="20.25" customHeight="1" x14ac:dyDescent="0.3">
      <c r="A1624" s="127"/>
      <c r="B1624" s="164"/>
      <c r="C1624" s="139"/>
      <c r="D1624" s="140"/>
      <c r="E1624" s="139"/>
      <c r="F1624" s="139"/>
      <c r="G1624" s="140"/>
      <c r="H1624" s="139"/>
      <c r="I1624" s="129"/>
      <c r="L1624" s="128"/>
      <c r="M1624" s="128"/>
      <c r="N1624" s="128"/>
      <c r="O1624" s="128"/>
      <c r="P1624" s="128"/>
      <c r="Q1624" s="128"/>
      <c r="R1624" s="128"/>
      <c r="S1624" s="128"/>
      <c r="T1624" s="120">
        <f t="shared" si="276"/>
        <v>0</v>
      </c>
      <c r="U1624" s="131"/>
      <c r="V1624" s="131"/>
      <c r="W1624" s="131">
        <f>SUMIFS($F$3:F1624,$D$3:D1624,D1624,$C$3:C1624,"Buy")+SUMIFS($F$3:F1624,$D$3:D1624,D1624,$C$3:C1624,"Coin Deposit",$E$3:E1624,"&lt;&gt;")</f>
        <v>0</v>
      </c>
      <c r="X1624" s="131">
        <f t="shared" si="277"/>
        <v>0</v>
      </c>
      <c r="Y1624" s="131">
        <f>IF($D1624=Y$1,SUMIFS($H$3:$H1624,$G$3:$G1624,Y$1,$C$3:$C1624,"Sell"),0)</f>
        <v>0</v>
      </c>
      <c r="Z1624" s="131">
        <f t="shared" si="278"/>
        <v>0</v>
      </c>
      <c r="AA1624" s="131">
        <f>IF($D1624=AA$1,SUMIFS($H$3:$H1624,$G$3:$G1624,AA$1,$C$3:$C1624,"Sell"),0)</f>
        <v>0</v>
      </c>
      <c r="AB1624" s="131">
        <f t="shared" si="279"/>
        <v>0</v>
      </c>
      <c r="AC1624" s="131">
        <f>SUMIFS('Deductions and Deposits'!$H:$H,'Deductions and Deposits'!$G:$G,D1624,'Deductions and Deposits'!$F:$F,"&lt;="&amp;B1624)+SUMIFS($F$3:F1624,$D$3:D1624,D1624,$C$3:C1624,"Coin Deposit",$E$3:E1624,"")</f>
        <v>0</v>
      </c>
      <c r="AD1624" s="131">
        <f>SUMIFS('Deductions and Deposits'!$D:$D,'Deductions and Deposits'!$C:$C,D1624)+SUMIFS($F:$F,$D:$D,D1624,$C:$C,"Coin Deduction")</f>
        <v>0</v>
      </c>
      <c r="AE1624" s="131">
        <f>Table5[[#This Row],[Column4]]+Table5[[#This Row],[Column14]]+Table5[[#This Row],[Column19]]+Table5[[#This Row],[Column12]]</f>
        <v>0</v>
      </c>
      <c r="AF1624" s="131">
        <f>Table5[[#This Row],[Column5]]+Table5[[#This Row],[Column13]]+Table5[[#This Row],[Column21]]+Table5[[#This Row],[Column18]]</f>
        <v>0</v>
      </c>
      <c r="AG1624" s="131">
        <f t="shared" si="280"/>
        <v>0</v>
      </c>
      <c r="AH1624" s="131">
        <f t="shared" si="281"/>
        <v>0</v>
      </c>
      <c r="AI1624" s="131">
        <f>Table5[[#This Row],[Column17]]-Table5[[#This Row],[Column20]]</f>
        <v>0</v>
      </c>
      <c r="AJ1624" s="131">
        <f t="shared" si="282"/>
        <v>0</v>
      </c>
      <c r="AK1624" s="131">
        <f t="shared" si="286"/>
        <v>0</v>
      </c>
      <c r="AL1624" s="131">
        <f t="shared" si="283"/>
        <v>0</v>
      </c>
      <c r="AM1624" s="131" t="str">
        <f t="shared" si="284"/>
        <v/>
      </c>
      <c r="AN1624" s="131" t="str">
        <f t="shared" ca="1" si="285"/>
        <v/>
      </c>
    </row>
    <row r="1625" spans="1:40" ht="20.25" customHeight="1" x14ac:dyDescent="0.3">
      <c r="A1625" s="127"/>
      <c r="B1625" s="164"/>
      <c r="C1625" s="139"/>
      <c r="D1625" s="140"/>
      <c r="E1625" s="139"/>
      <c r="F1625" s="139"/>
      <c r="G1625" s="140"/>
      <c r="H1625" s="139"/>
      <c r="I1625" s="129"/>
      <c r="L1625" s="128"/>
      <c r="M1625" s="128"/>
      <c r="N1625" s="128"/>
      <c r="O1625" s="128"/>
      <c r="P1625" s="128"/>
      <c r="Q1625" s="128"/>
      <c r="R1625" s="128"/>
      <c r="S1625" s="128"/>
      <c r="T1625" s="120">
        <f t="shared" si="276"/>
        <v>0</v>
      </c>
      <c r="U1625" s="131"/>
      <c r="V1625" s="131"/>
      <c r="W1625" s="131">
        <f>SUMIFS($F$3:F1625,$D$3:D1625,D1625,$C$3:C1625,"Buy")+SUMIFS($F$3:F1625,$D$3:D1625,D1625,$C$3:C1625,"Coin Deposit",$E$3:E1625,"&lt;&gt;")</f>
        <v>0</v>
      </c>
      <c r="X1625" s="131">
        <f t="shared" si="277"/>
        <v>0</v>
      </c>
      <c r="Y1625" s="131">
        <f>IF($D1625=Y$1,SUMIFS($H$3:$H1625,$G$3:$G1625,Y$1,$C$3:$C1625,"Sell"),0)</f>
        <v>0</v>
      </c>
      <c r="Z1625" s="131">
        <f t="shared" si="278"/>
        <v>0</v>
      </c>
      <c r="AA1625" s="131">
        <f>IF($D1625=AA$1,SUMIFS($H$3:$H1625,$G$3:$G1625,AA$1,$C$3:$C1625,"Sell"),0)</f>
        <v>0</v>
      </c>
      <c r="AB1625" s="131">
        <f t="shared" si="279"/>
        <v>0</v>
      </c>
      <c r="AC1625" s="131">
        <f>SUMIFS('Deductions and Deposits'!$H:$H,'Deductions and Deposits'!$G:$G,D1625,'Deductions and Deposits'!$F:$F,"&lt;="&amp;B1625)+SUMIFS($F$3:F1625,$D$3:D1625,D1625,$C$3:C1625,"Coin Deposit",$E$3:E1625,"")</f>
        <v>0</v>
      </c>
      <c r="AD1625" s="131">
        <f>SUMIFS('Deductions and Deposits'!$D:$D,'Deductions and Deposits'!$C:$C,D1625)+SUMIFS($F:$F,$D:$D,D1625,$C:$C,"Coin Deduction")</f>
        <v>0</v>
      </c>
      <c r="AE1625" s="131">
        <f>Table5[[#This Row],[Column4]]+Table5[[#This Row],[Column14]]+Table5[[#This Row],[Column19]]+Table5[[#This Row],[Column12]]</f>
        <v>0</v>
      </c>
      <c r="AF1625" s="131">
        <f>Table5[[#This Row],[Column5]]+Table5[[#This Row],[Column13]]+Table5[[#This Row],[Column21]]+Table5[[#This Row],[Column18]]</f>
        <v>0</v>
      </c>
      <c r="AG1625" s="131">
        <f t="shared" si="280"/>
        <v>0</v>
      </c>
      <c r="AH1625" s="131">
        <f t="shared" si="281"/>
        <v>0</v>
      </c>
      <c r="AI1625" s="131">
        <f>Table5[[#This Row],[Column17]]-Table5[[#This Row],[Column20]]</f>
        <v>0</v>
      </c>
      <c r="AJ1625" s="131">
        <f t="shared" si="282"/>
        <v>0</v>
      </c>
      <c r="AK1625" s="131">
        <f t="shared" si="286"/>
        <v>0</v>
      </c>
      <c r="AL1625" s="131">
        <f t="shared" si="283"/>
        <v>0</v>
      </c>
      <c r="AM1625" s="131" t="str">
        <f t="shared" si="284"/>
        <v/>
      </c>
      <c r="AN1625" s="131" t="str">
        <f t="shared" ca="1" si="285"/>
        <v/>
      </c>
    </row>
    <row r="1626" spans="1:40" ht="20.25" customHeight="1" x14ac:dyDescent="0.3">
      <c r="A1626" s="127"/>
      <c r="B1626" s="164"/>
      <c r="C1626" s="139"/>
      <c r="D1626" s="140"/>
      <c r="E1626" s="139"/>
      <c r="F1626" s="139"/>
      <c r="G1626" s="140"/>
      <c r="H1626" s="139"/>
      <c r="I1626" s="129"/>
      <c r="L1626" s="128"/>
      <c r="M1626" s="128"/>
      <c r="N1626" s="128"/>
      <c r="O1626" s="128"/>
      <c r="P1626" s="128"/>
      <c r="Q1626" s="128"/>
      <c r="R1626" s="128"/>
      <c r="S1626" s="128"/>
      <c r="T1626" s="120">
        <f t="shared" si="276"/>
        <v>0</v>
      </c>
      <c r="U1626" s="131"/>
      <c r="V1626" s="131"/>
      <c r="W1626" s="131">
        <f>SUMIFS($F$3:F1626,$D$3:D1626,D1626,$C$3:C1626,"Buy")+SUMIFS($F$3:F1626,$D$3:D1626,D1626,$C$3:C1626,"Coin Deposit",$E$3:E1626,"&lt;&gt;")</f>
        <v>0</v>
      </c>
      <c r="X1626" s="131">
        <f t="shared" si="277"/>
        <v>0</v>
      </c>
      <c r="Y1626" s="131">
        <f>IF($D1626=Y$1,SUMIFS($H$3:$H1626,$G$3:$G1626,Y$1,$C$3:$C1626,"Sell"),0)</f>
        <v>0</v>
      </c>
      <c r="Z1626" s="131">
        <f t="shared" si="278"/>
        <v>0</v>
      </c>
      <c r="AA1626" s="131">
        <f>IF($D1626=AA$1,SUMIFS($H$3:$H1626,$G$3:$G1626,AA$1,$C$3:$C1626,"Sell"),0)</f>
        <v>0</v>
      </c>
      <c r="AB1626" s="131">
        <f t="shared" si="279"/>
        <v>0</v>
      </c>
      <c r="AC1626" s="131">
        <f>SUMIFS('Deductions and Deposits'!$H:$H,'Deductions and Deposits'!$G:$G,D1626,'Deductions and Deposits'!$F:$F,"&lt;="&amp;B1626)+SUMIFS($F$3:F1626,$D$3:D1626,D1626,$C$3:C1626,"Coin Deposit",$E$3:E1626,"")</f>
        <v>0</v>
      </c>
      <c r="AD1626" s="131">
        <f>SUMIFS('Deductions and Deposits'!$D:$D,'Deductions and Deposits'!$C:$C,D1626)+SUMIFS($F:$F,$D:$D,D1626,$C:$C,"Coin Deduction")</f>
        <v>0</v>
      </c>
      <c r="AE1626" s="131">
        <f>Table5[[#This Row],[Column4]]+Table5[[#This Row],[Column14]]+Table5[[#This Row],[Column19]]+Table5[[#This Row],[Column12]]</f>
        <v>0</v>
      </c>
      <c r="AF1626" s="131">
        <f>Table5[[#This Row],[Column5]]+Table5[[#This Row],[Column13]]+Table5[[#This Row],[Column21]]+Table5[[#This Row],[Column18]]</f>
        <v>0</v>
      </c>
      <c r="AG1626" s="131">
        <f t="shared" si="280"/>
        <v>0</v>
      </c>
      <c r="AH1626" s="131">
        <f t="shared" si="281"/>
        <v>0</v>
      </c>
      <c r="AI1626" s="131">
        <f>Table5[[#This Row],[Column17]]-Table5[[#This Row],[Column20]]</f>
        <v>0</v>
      </c>
      <c r="AJ1626" s="131">
        <f t="shared" si="282"/>
        <v>0</v>
      </c>
      <c r="AK1626" s="131">
        <f t="shared" si="286"/>
        <v>0</v>
      </c>
      <c r="AL1626" s="131">
        <f t="shared" si="283"/>
        <v>0</v>
      </c>
      <c r="AM1626" s="131" t="str">
        <f t="shared" si="284"/>
        <v/>
      </c>
      <c r="AN1626" s="131" t="str">
        <f t="shared" ca="1" si="285"/>
        <v/>
      </c>
    </row>
    <row r="1627" spans="1:40" ht="20.25" customHeight="1" x14ac:dyDescent="0.3">
      <c r="A1627" s="127"/>
      <c r="B1627" s="164"/>
      <c r="C1627" s="139"/>
      <c r="D1627" s="140"/>
      <c r="E1627" s="139"/>
      <c r="F1627" s="139"/>
      <c r="G1627" s="140"/>
      <c r="H1627" s="139"/>
      <c r="I1627" s="129"/>
      <c r="L1627" s="128"/>
      <c r="M1627" s="128"/>
      <c r="N1627" s="128"/>
      <c r="O1627" s="128"/>
      <c r="P1627" s="128"/>
      <c r="Q1627" s="128"/>
      <c r="R1627" s="128"/>
      <c r="S1627" s="128"/>
      <c r="T1627" s="120">
        <f t="shared" si="276"/>
        <v>0</v>
      </c>
      <c r="U1627" s="131"/>
      <c r="V1627" s="131"/>
      <c r="W1627" s="131">
        <f>SUMIFS($F$3:F1627,$D$3:D1627,D1627,$C$3:C1627,"Buy")+SUMIFS($F$3:F1627,$D$3:D1627,D1627,$C$3:C1627,"Coin Deposit",$E$3:E1627,"&lt;&gt;")</f>
        <v>0</v>
      </c>
      <c r="X1627" s="131">
        <f t="shared" si="277"/>
        <v>0</v>
      </c>
      <c r="Y1627" s="131">
        <f>IF($D1627=Y$1,SUMIFS($H$3:$H1627,$G$3:$G1627,Y$1,$C$3:$C1627,"Sell"),0)</f>
        <v>0</v>
      </c>
      <c r="Z1627" s="131">
        <f t="shared" si="278"/>
        <v>0</v>
      </c>
      <c r="AA1627" s="131">
        <f>IF($D1627=AA$1,SUMIFS($H$3:$H1627,$G$3:$G1627,AA$1,$C$3:$C1627,"Sell"),0)</f>
        <v>0</v>
      </c>
      <c r="AB1627" s="131">
        <f t="shared" si="279"/>
        <v>0</v>
      </c>
      <c r="AC1627" s="131">
        <f>SUMIFS('Deductions and Deposits'!$H:$H,'Deductions and Deposits'!$G:$G,D1627,'Deductions and Deposits'!$F:$F,"&lt;="&amp;B1627)+SUMIFS($F$3:F1627,$D$3:D1627,D1627,$C$3:C1627,"Coin Deposit",$E$3:E1627,"")</f>
        <v>0</v>
      </c>
      <c r="AD1627" s="131">
        <f>SUMIFS('Deductions and Deposits'!$D:$D,'Deductions and Deposits'!$C:$C,D1627)+SUMIFS($F:$F,$D:$D,D1627,$C:$C,"Coin Deduction")</f>
        <v>0</v>
      </c>
      <c r="AE1627" s="131">
        <f>Table5[[#This Row],[Column4]]+Table5[[#This Row],[Column14]]+Table5[[#This Row],[Column19]]+Table5[[#This Row],[Column12]]</f>
        <v>0</v>
      </c>
      <c r="AF1627" s="131">
        <f>Table5[[#This Row],[Column5]]+Table5[[#This Row],[Column13]]+Table5[[#This Row],[Column21]]+Table5[[#This Row],[Column18]]</f>
        <v>0</v>
      </c>
      <c r="AG1627" s="131">
        <f t="shared" si="280"/>
        <v>0</v>
      </c>
      <c r="AH1627" s="131">
        <f t="shared" si="281"/>
        <v>0</v>
      </c>
      <c r="AI1627" s="131">
        <f>Table5[[#This Row],[Column17]]-Table5[[#This Row],[Column20]]</f>
        <v>0</v>
      </c>
      <c r="AJ1627" s="131">
        <f t="shared" si="282"/>
        <v>0</v>
      </c>
      <c r="AK1627" s="131">
        <f t="shared" si="286"/>
        <v>0</v>
      </c>
      <c r="AL1627" s="131">
        <f t="shared" si="283"/>
        <v>0</v>
      </c>
      <c r="AM1627" s="131" t="str">
        <f t="shared" si="284"/>
        <v/>
      </c>
      <c r="AN1627" s="131" t="str">
        <f t="shared" ca="1" si="285"/>
        <v/>
      </c>
    </row>
    <row r="1628" spans="1:40" ht="20.25" customHeight="1" x14ac:dyDescent="0.3">
      <c r="A1628" s="127"/>
      <c r="B1628" s="164"/>
      <c r="C1628" s="139"/>
      <c r="D1628" s="140"/>
      <c r="E1628" s="139"/>
      <c r="F1628" s="139"/>
      <c r="G1628" s="140"/>
      <c r="H1628" s="139"/>
      <c r="I1628" s="129"/>
      <c r="L1628" s="128"/>
      <c r="M1628" s="128"/>
      <c r="N1628" s="128"/>
      <c r="O1628" s="128"/>
      <c r="P1628" s="128"/>
      <c r="Q1628" s="128"/>
      <c r="R1628" s="128"/>
      <c r="S1628" s="128"/>
      <c r="T1628" s="120">
        <f t="shared" si="276"/>
        <v>0</v>
      </c>
      <c r="U1628" s="131"/>
      <c r="V1628" s="131"/>
      <c r="W1628" s="131">
        <f>SUMIFS($F$3:F1628,$D$3:D1628,D1628,$C$3:C1628,"Buy")+SUMIFS($F$3:F1628,$D$3:D1628,D1628,$C$3:C1628,"Coin Deposit",$E$3:E1628,"&lt;&gt;")</f>
        <v>0</v>
      </c>
      <c r="X1628" s="131">
        <f t="shared" si="277"/>
        <v>0</v>
      </c>
      <c r="Y1628" s="131">
        <f>IF($D1628=Y$1,SUMIFS($H$3:$H1628,$G$3:$G1628,Y$1,$C$3:$C1628,"Sell"),0)</f>
        <v>0</v>
      </c>
      <c r="Z1628" s="131">
        <f t="shared" si="278"/>
        <v>0</v>
      </c>
      <c r="AA1628" s="131">
        <f>IF($D1628=AA$1,SUMIFS($H$3:$H1628,$G$3:$G1628,AA$1,$C$3:$C1628,"Sell"),0)</f>
        <v>0</v>
      </c>
      <c r="AB1628" s="131">
        <f t="shared" si="279"/>
        <v>0</v>
      </c>
      <c r="AC1628" s="131">
        <f>SUMIFS('Deductions and Deposits'!$H:$H,'Deductions and Deposits'!$G:$G,D1628,'Deductions and Deposits'!$F:$F,"&lt;="&amp;B1628)+SUMIFS($F$3:F1628,$D$3:D1628,D1628,$C$3:C1628,"Coin Deposit",$E$3:E1628,"")</f>
        <v>0</v>
      </c>
      <c r="AD1628" s="131">
        <f>SUMIFS('Deductions and Deposits'!$D:$D,'Deductions and Deposits'!$C:$C,D1628)+SUMIFS($F:$F,$D:$D,D1628,$C:$C,"Coin Deduction")</f>
        <v>0</v>
      </c>
      <c r="AE1628" s="131">
        <f>Table5[[#This Row],[Column4]]+Table5[[#This Row],[Column14]]+Table5[[#This Row],[Column19]]+Table5[[#This Row],[Column12]]</f>
        <v>0</v>
      </c>
      <c r="AF1628" s="131">
        <f>Table5[[#This Row],[Column5]]+Table5[[#This Row],[Column13]]+Table5[[#This Row],[Column21]]+Table5[[#This Row],[Column18]]</f>
        <v>0</v>
      </c>
      <c r="AG1628" s="131">
        <f t="shared" si="280"/>
        <v>0</v>
      </c>
      <c r="AH1628" s="131">
        <f t="shared" si="281"/>
        <v>0</v>
      </c>
      <c r="AI1628" s="131">
        <f>Table5[[#This Row],[Column17]]-Table5[[#This Row],[Column20]]</f>
        <v>0</v>
      </c>
      <c r="AJ1628" s="131">
        <f t="shared" si="282"/>
        <v>0</v>
      </c>
      <c r="AK1628" s="131">
        <f t="shared" si="286"/>
        <v>0</v>
      </c>
      <c r="AL1628" s="131">
        <f t="shared" si="283"/>
        <v>0</v>
      </c>
      <c r="AM1628" s="131" t="str">
        <f t="shared" si="284"/>
        <v/>
      </c>
      <c r="AN1628" s="131" t="str">
        <f t="shared" ca="1" si="285"/>
        <v/>
      </c>
    </row>
    <row r="1629" spans="1:40" ht="20.25" customHeight="1" x14ac:dyDescent="0.3">
      <c r="A1629" s="127"/>
      <c r="B1629" s="164"/>
      <c r="C1629" s="139"/>
      <c r="D1629" s="140"/>
      <c r="E1629" s="139"/>
      <c r="F1629" s="139"/>
      <c r="G1629" s="140"/>
      <c r="H1629" s="139"/>
      <c r="I1629" s="129"/>
      <c r="L1629" s="128"/>
      <c r="M1629" s="128"/>
      <c r="N1629" s="128"/>
      <c r="O1629" s="128"/>
      <c r="P1629" s="128"/>
      <c r="Q1629" s="128"/>
      <c r="R1629" s="128"/>
      <c r="S1629" s="128"/>
      <c r="T1629" s="120">
        <f t="shared" si="276"/>
        <v>0</v>
      </c>
      <c r="U1629" s="131"/>
      <c r="V1629" s="131"/>
      <c r="W1629" s="131">
        <f>SUMIFS($F$3:F1629,$D$3:D1629,D1629,$C$3:C1629,"Buy")+SUMIFS($F$3:F1629,$D$3:D1629,D1629,$C$3:C1629,"Coin Deposit",$E$3:E1629,"&lt;&gt;")</f>
        <v>0</v>
      </c>
      <c r="X1629" s="131">
        <f t="shared" si="277"/>
        <v>0</v>
      </c>
      <c r="Y1629" s="131">
        <f>IF($D1629=Y$1,SUMIFS($H$3:$H1629,$G$3:$G1629,Y$1,$C$3:$C1629,"Sell"),0)</f>
        <v>0</v>
      </c>
      <c r="Z1629" s="131">
        <f t="shared" si="278"/>
        <v>0</v>
      </c>
      <c r="AA1629" s="131">
        <f>IF($D1629=AA$1,SUMIFS($H$3:$H1629,$G$3:$G1629,AA$1,$C$3:$C1629,"Sell"),0)</f>
        <v>0</v>
      </c>
      <c r="AB1629" s="131">
        <f t="shared" si="279"/>
        <v>0</v>
      </c>
      <c r="AC1629" s="131">
        <f>SUMIFS('Deductions and Deposits'!$H:$H,'Deductions and Deposits'!$G:$G,D1629,'Deductions and Deposits'!$F:$F,"&lt;="&amp;B1629)+SUMIFS($F$3:F1629,$D$3:D1629,D1629,$C$3:C1629,"Coin Deposit",$E$3:E1629,"")</f>
        <v>0</v>
      </c>
      <c r="AD1629" s="131">
        <f>SUMIFS('Deductions and Deposits'!$D:$D,'Deductions and Deposits'!$C:$C,D1629)+SUMIFS($F:$F,$D:$D,D1629,$C:$C,"Coin Deduction")</f>
        <v>0</v>
      </c>
      <c r="AE1629" s="131">
        <f>Table5[[#This Row],[Column4]]+Table5[[#This Row],[Column14]]+Table5[[#This Row],[Column19]]+Table5[[#This Row],[Column12]]</f>
        <v>0</v>
      </c>
      <c r="AF1629" s="131">
        <f>Table5[[#This Row],[Column5]]+Table5[[#This Row],[Column13]]+Table5[[#This Row],[Column21]]+Table5[[#This Row],[Column18]]</f>
        <v>0</v>
      </c>
      <c r="AG1629" s="131">
        <f t="shared" si="280"/>
        <v>0</v>
      </c>
      <c r="AH1629" s="131">
        <f t="shared" si="281"/>
        <v>0</v>
      </c>
      <c r="AI1629" s="131">
        <f>Table5[[#This Row],[Column17]]-Table5[[#This Row],[Column20]]</f>
        <v>0</v>
      </c>
      <c r="AJ1629" s="131">
        <f t="shared" si="282"/>
        <v>0</v>
      </c>
      <c r="AK1629" s="131">
        <f t="shared" si="286"/>
        <v>0</v>
      </c>
      <c r="AL1629" s="131">
        <f t="shared" si="283"/>
        <v>0</v>
      </c>
      <c r="AM1629" s="131" t="str">
        <f t="shared" si="284"/>
        <v/>
      </c>
      <c r="AN1629" s="131" t="str">
        <f t="shared" ca="1" si="285"/>
        <v/>
      </c>
    </row>
    <row r="1630" spans="1:40" ht="20.25" customHeight="1" x14ac:dyDescent="0.3">
      <c r="A1630" s="127"/>
      <c r="B1630" s="164"/>
      <c r="C1630" s="139"/>
      <c r="D1630" s="140"/>
      <c r="E1630" s="139"/>
      <c r="F1630" s="139"/>
      <c r="G1630" s="140"/>
      <c r="H1630" s="139"/>
      <c r="I1630" s="129"/>
      <c r="L1630" s="128"/>
      <c r="M1630" s="128"/>
      <c r="N1630" s="128"/>
      <c r="O1630" s="128"/>
      <c r="P1630" s="128"/>
      <c r="Q1630" s="128"/>
      <c r="R1630" s="128"/>
      <c r="S1630" s="128"/>
      <c r="T1630" s="120">
        <f t="shared" si="276"/>
        <v>0</v>
      </c>
      <c r="U1630" s="131"/>
      <c r="V1630" s="131"/>
      <c r="W1630" s="131">
        <f>SUMIFS($F$3:F1630,$D$3:D1630,D1630,$C$3:C1630,"Buy")+SUMIFS($F$3:F1630,$D$3:D1630,D1630,$C$3:C1630,"Coin Deposit",$E$3:E1630,"&lt;&gt;")</f>
        <v>0</v>
      </c>
      <c r="X1630" s="131">
        <f t="shared" si="277"/>
        <v>0</v>
      </c>
      <c r="Y1630" s="131">
        <f>IF($D1630=Y$1,SUMIFS($H$3:$H1630,$G$3:$G1630,Y$1,$C$3:$C1630,"Sell"),0)</f>
        <v>0</v>
      </c>
      <c r="Z1630" s="131">
        <f t="shared" si="278"/>
        <v>0</v>
      </c>
      <c r="AA1630" s="131">
        <f>IF($D1630=AA$1,SUMIFS($H$3:$H1630,$G$3:$G1630,AA$1,$C$3:$C1630,"Sell"),0)</f>
        <v>0</v>
      </c>
      <c r="AB1630" s="131">
        <f t="shared" si="279"/>
        <v>0</v>
      </c>
      <c r="AC1630" s="131">
        <f>SUMIFS('Deductions and Deposits'!$H:$H,'Deductions and Deposits'!$G:$G,D1630,'Deductions and Deposits'!$F:$F,"&lt;="&amp;B1630)+SUMIFS($F$3:F1630,$D$3:D1630,D1630,$C$3:C1630,"Coin Deposit",$E$3:E1630,"")</f>
        <v>0</v>
      </c>
      <c r="AD1630" s="131">
        <f>SUMIFS('Deductions and Deposits'!$D:$D,'Deductions and Deposits'!$C:$C,D1630)+SUMIFS($F:$F,$D:$D,D1630,$C:$C,"Coin Deduction")</f>
        <v>0</v>
      </c>
      <c r="AE1630" s="131">
        <f>Table5[[#This Row],[Column4]]+Table5[[#This Row],[Column14]]+Table5[[#This Row],[Column19]]+Table5[[#This Row],[Column12]]</f>
        <v>0</v>
      </c>
      <c r="AF1630" s="131">
        <f>Table5[[#This Row],[Column5]]+Table5[[#This Row],[Column13]]+Table5[[#This Row],[Column21]]+Table5[[#This Row],[Column18]]</f>
        <v>0</v>
      </c>
      <c r="AG1630" s="131">
        <f t="shared" si="280"/>
        <v>0</v>
      </c>
      <c r="AH1630" s="131">
        <f t="shared" si="281"/>
        <v>0</v>
      </c>
      <c r="AI1630" s="131">
        <f>Table5[[#This Row],[Column17]]-Table5[[#This Row],[Column20]]</f>
        <v>0</v>
      </c>
      <c r="AJ1630" s="131">
        <f t="shared" si="282"/>
        <v>0</v>
      </c>
      <c r="AK1630" s="131">
        <f t="shared" si="286"/>
        <v>0</v>
      </c>
      <c r="AL1630" s="131">
        <f t="shared" si="283"/>
        <v>0</v>
      </c>
      <c r="AM1630" s="131" t="str">
        <f t="shared" si="284"/>
        <v/>
      </c>
      <c r="AN1630" s="131" t="str">
        <f t="shared" ca="1" si="285"/>
        <v/>
      </c>
    </row>
    <row r="1631" spans="1:40" ht="20.25" customHeight="1" x14ac:dyDescent="0.3">
      <c r="A1631" s="127"/>
      <c r="B1631" s="164"/>
      <c r="C1631" s="139"/>
      <c r="D1631" s="140"/>
      <c r="E1631" s="139"/>
      <c r="F1631" s="139"/>
      <c r="G1631" s="140"/>
      <c r="H1631" s="139"/>
      <c r="I1631" s="129"/>
      <c r="L1631" s="128"/>
      <c r="M1631" s="128"/>
      <c r="N1631" s="128"/>
      <c r="O1631" s="128"/>
      <c r="P1631" s="128"/>
      <c r="Q1631" s="128"/>
      <c r="R1631" s="128"/>
      <c r="S1631" s="128"/>
      <c r="T1631" s="120">
        <f t="shared" si="276"/>
        <v>0</v>
      </c>
      <c r="U1631" s="131"/>
      <c r="V1631" s="131"/>
      <c r="W1631" s="131">
        <f>SUMIFS($F$3:F1631,$D$3:D1631,D1631,$C$3:C1631,"Buy")+SUMIFS($F$3:F1631,$D$3:D1631,D1631,$C$3:C1631,"Coin Deposit",$E$3:E1631,"&lt;&gt;")</f>
        <v>0</v>
      </c>
      <c r="X1631" s="131">
        <f t="shared" si="277"/>
        <v>0</v>
      </c>
      <c r="Y1631" s="131">
        <f>IF($D1631=Y$1,SUMIFS($H$3:$H1631,$G$3:$G1631,Y$1,$C$3:$C1631,"Sell"),0)</f>
        <v>0</v>
      </c>
      <c r="Z1631" s="131">
        <f t="shared" si="278"/>
        <v>0</v>
      </c>
      <c r="AA1631" s="131">
        <f>IF($D1631=AA$1,SUMIFS($H$3:$H1631,$G$3:$G1631,AA$1,$C$3:$C1631,"Sell"),0)</f>
        <v>0</v>
      </c>
      <c r="AB1631" s="131">
        <f t="shared" si="279"/>
        <v>0</v>
      </c>
      <c r="AC1631" s="131">
        <f>SUMIFS('Deductions and Deposits'!$H:$H,'Deductions and Deposits'!$G:$G,D1631,'Deductions and Deposits'!$F:$F,"&lt;="&amp;B1631)+SUMIFS($F$3:F1631,$D$3:D1631,D1631,$C$3:C1631,"Coin Deposit",$E$3:E1631,"")</f>
        <v>0</v>
      </c>
      <c r="AD1631" s="131">
        <f>SUMIFS('Deductions and Deposits'!$D:$D,'Deductions and Deposits'!$C:$C,D1631)+SUMIFS($F:$F,$D:$D,D1631,$C:$C,"Coin Deduction")</f>
        <v>0</v>
      </c>
      <c r="AE1631" s="131">
        <f>Table5[[#This Row],[Column4]]+Table5[[#This Row],[Column14]]+Table5[[#This Row],[Column19]]+Table5[[#This Row],[Column12]]</f>
        <v>0</v>
      </c>
      <c r="AF1631" s="131">
        <f>Table5[[#This Row],[Column5]]+Table5[[#This Row],[Column13]]+Table5[[#This Row],[Column21]]+Table5[[#This Row],[Column18]]</f>
        <v>0</v>
      </c>
      <c r="AG1631" s="131">
        <f t="shared" si="280"/>
        <v>0</v>
      </c>
      <c r="AH1631" s="131">
        <f t="shared" si="281"/>
        <v>0</v>
      </c>
      <c r="AI1631" s="131">
        <f>Table5[[#This Row],[Column17]]-Table5[[#This Row],[Column20]]</f>
        <v>0</v>
      </c>
      <c r="AJ1631" s="131">
        <f t="shared" si="282"/>
        <v>0</v>
      </c>
      <c r="AK1631" s="131">
        <f t="shared" si="286"/>
        <v>0</v>
      </c>
      <c r="AL1631" s="131">
        <f t="shared" si="283"/>
        <v>0</v>
      </c>
      <c r="AM1631" s="131" t="str">
        <f t="shared" si="284"/>
        <v/>
      </c>
      <c r="AN1631" s="131" t="str">
        <f t="shared" ca="1" si="285"/>
        <v/>
      </c>
    </row>
    <row r="1632" spans="1:40" ht="20.25" customHeight="1" x14ac:dyDescent="0.3">
      <c r="A1632" s="127"/>
      <c r="B1632" s="164"/>
      <c r="C1632" s="139"/>
      <c r="D1632" s="140"/>
      <c r="E1632" s="139"/>
      <c r="F1632" s="139"/>
      <c r="G1632" s="140"/>
      <c r="H1632" s="139"/>
      <c r="I1632" s="129"/>
      <c r="L1632" s="128"/>
      <c r="M1632" s="128"/>
      <c r="N1632" s="128"/>
      <c r="O1632" s="128"/>
      <c r="P1632" s="128"/>
      <c r="Q1632" s="128"/>
      <c r="R1632" s="128"/>
      <c r="S1632" s="128"/>
      <c r="T1632" s="120">
        <f t="shared" si="276"/>
        <v>0</v>
      </c>
      <c r="U1632" s="131"/>
      <c r="V1632" s="131"/>
      <c r="W1632" s="131">
        <f>SUMIFS($F$3:F1632,$D$3:D1632,D1632,$C$3:C1632,"Buy")+SUMIFS($F$3:F1632,$D$3:D1632,D1632,$C$3:C1632,"Coin Deposit",$E$3:E1632,"&lt;&gt;")</f>
        <v>0</v>
      </c>
      <c r="X1632" s="131">
        <f t="shared" si="277"/>
        <v>0</v>
      </c>
      <c r="Y1632" s="131">
        <f>IF($D1632=Y$1,SUMIFS($H$3:$H1632,$G$3:$G1632,Y$1,$C$3:$C1632,"Sell"),0)</f>
        <v>0</v>
      </c>
      <c r="Z1632" s="131">
        <f t="shared" si="278"/>
        <v>0</v>
      </c>
      <c r="AA1632" s="131">
        <f>IF($D1632=AA$1,SUMIFS($H$3:$H1632,$G$3:$G1632,AA$1,$C$3:$C1632,"Sell"),0)</f>
        <v>0</v>
      </c>
      <c r="AB1632" s="131">
        <f t="shared" si="279"/>
        <v>0</v>
      </c>
      <c r="AC1632" s="131">
        <f>SUMIFS('Deductions and Deposits'!$H:$H,'Deductions and Deposits'!$G:$G,D1632,'Deductions and Deposits'!$F:$F,"&lt;="&amp;B1632)+SUMIFS($F$3:F1632,$D$3:D1632,D1632,$C$3:C1632,"Coin Deposit",$E$3:E1632,"")</f>
        <v>0</v>
      </c>
      <c r="AD1632" s="131">
        <f>SUMIFS('Deductions and Deposits'!$D:$D,'Deductions and Deposits'!$C:$C,D1632)+SUMIFS($F:$F,$D:$D,D1632,$C:$C,"Coin Deduction")</f>
        <v>0</v>
      </c>
      <c r="AE1632" s="131">
        <f>Table5[[#This Row],[Column4]]+Table5[[#This Row],[Column14]]+Table5[[#This Row],[Column19]]+Table5[[#This Row],[Column12]]</f>
        <v>0</v>
      </c>
      <c r="AF1632" s="131">
        <f>Table5[[#This Row],[Column5]]+Table5[[#This Row],[Column13]]+Table5[[#This Row],[Column21]]+Table5[[#This Row],[Column18]]</f>
        <v>0</v>
      </c>
      <c r="AG1632" s="131">
        <f t="shared" si="280"/>
        <v>0</v>
      </c>
      <c r="AH1632" s="131">
        <f t="shared" si="281"/>
        <v>0</v>
      </c>
      <c r="AI1632" s="131">
        <f>Table5[[#This Row],[Column17]]-Table5[[#This Row],[Column20]]</f>
        <v>0</v>
      </c>
      <c r="AJ1632" s="131">
        <f t="shared" si="282"/>
        <v>0</v>
      </c>
      <c r="AK1632" s="131">
        <f t="shared" si="286"/>
        <v>0</v>
      </c>
      <c r="AL1632" s="131">
        <f t="shared" si="283"/>
        <v>0</v>
      </c>
      <c r="AM1632" s="131" t="str">
        <f t="shared" si="284"/>
        <v/>
      </c>
      <c r="AN1632" s="131" t="str">
        <f t="shared" ca="1" si="285"/>
        <v/>
      </c>
    </row>
    <row r="1633" spans="1:40" ht="20.25" customHeight="1" x14ac:dyDescent="0.3">
      <c r="A1633" s="127"/>
      <c r="B1633" s="164"/>
      <c r="C1633" s="139"/>
      <c r="D1633" s="140"/>
      <c r="E1633" s="139"/>
      <c r="F1633" s="139"/>
      <c r="G1633" s="140"/>
      <c r="H1633" s="139"/>
      <c r="I1633" s="129"/>
      <c r="L1633" s="128"/>
      <c r="M1633" s="128"/>
      <c r="N1633" s="128"/>
      <c r="O1633" s="128"/>
      <c r="P1633" s="128"/>
      <c r="Q1633" s="128"/>
      <c r="R1633" s="128"/>
      <c r="S1633" s="128"/>
      <c r="T1633" s="120">
        <f t="shared" si="276"/>
        <v>0</v>
      </c>
      <c r="U1633" s="131"/>
      <c r="V1633" s="131"/>
      <c r="W1633" s="131">
        <f>SUMIFS($F$3:F1633,$D$3:D1633,D1633,$C$3:C1633,"Buy")+SUMIFS($F$3:F1633,$D$3:D1633,D1633,$C$3:C1633,"Coin Deposit",$E$3:E1633,"&lt;&gt;")</f>
        <v>0</v>
      </c>
      <c r="X1633" s="131">
        <f t="shared" si="277"/>
        <v>0</v>
      </c>
      <c r="Y1633" s="131">
        <f>IF($D1633=Y$1,SUMIFS($H$3:$H1633,$G$3:$G1633,Y$1,$C$3:$C1633,"Sell"),0)</f>
        <v>0</v>
      </c>
      <c r="Z1633" s="131">
        <f t="shared" si="278"/>
        <v>0</v>
      </c>
      <c r="AA1633" s="131">
        <f>IF($D1633=AA$1,SUMIFS($H$3:$H1633,$G$3:$G1633,AA$1,$C$3:$C1633,"Sell"),0)</f>
        <v>0</v>
      </c>
      <c r="AB1633" s="131">
        <f t="shared" si="279"/>
        <v>0</v>
      </c>
      <c r="AC1633" s="131">
        <f>SUMIFS('Deductions and Deposits'!$H:$H,'Deductions and Deposits'!$G:$G,D1633,'Deductions and Deposits'!$F:$F,"&lt;="&amp;B1633)+SUMIFS($F$3:F1633,$D$3:D1633,D1633,$C$3:C1633,"Coin Deposit",$E$3:E1633,"")</f>
        <v>0</v>
      </c>
      <c r="AD1633" s="131">
        <f>SUMIFS('Deductions and Deposits'!$D:$D,'Deductions and Deposits'!$C:$C,D1633)+SUMIFS($F:$F,$D:$D,D1633,$C:$C,"Coin Deduction")</f>
        <v>0</v>
      </c>
      <c r="AE1633" s="131">
        <f>Table5[[#This Row],[Column4]]+Table5[[#This Row],[Column14]]+Table5[[#This Row],[Column19]]+Table5[[#This Row],[Column12]]</f>
        <v>0</v>
      </c>
      <c r="AF1633" s="131">
        <f>Table5[[#This Row],[Column5]]+Table5[[#This Row],[Column13]]+Table5[[#This Row],[Column21]]+Table5[[#This Row],[Column18]]</f>
        <v>0</v>
      </c>
      <c r="AG1633" s="131">
        <f t="shared" si="280"/>
        <v>0</v>
      </c>
      <c r="AH1633" s="131">
        <f t="shared" si="281"/>
        <v>0</v>
      </c>
      <c r="AI1633" s="131">
        <f>Table5[[#This Row],[Column17]]-Table5[[#This Row],[Column20]]</f>
        <v>0</v>
      </c>
      <c r="AJ1633" s="131">
        <f t="shared" si="282"/>
        <v>0</v>
      </c>
      <c r="AK1633" s="131">
        <f t="shared" si="286"/>
        <v>0</v>
      </c>
      <c r="AL1633" s="131">
        <f t="shared" si="283"/>
        <v>0</v>
      </c>
      <c r="AM1633" s="131" t="str">
        <f t="shared" si="284"/>
        <v/>
      </c>
      <c r="AN1633" s="131" t="str">
        <f t="shared" ca="1" si="285"/>
        <v/>
      </c>
    </row>
    <row r="1634" spans="1:40" ht="20.25" customHeight="1" x14ac:dyDescent="0.3">
      <c r="A1634" s="127"/>
      <c r="B1634" s="164"/>
      <c r="C1634" s="139"/>
      <c r="D1634" s="140"/>
      <c r="E1634" s="139"/>
      <c r="F1634" s="139"/>
      <c r="G1634" s="140"/>
      <c r="H1634" s="139"/>
      <c r="I1634" s="129"/>
      <c r="L1634" s="128"/>
      <c r="M1634" s="128"/>
      <c r="N1634" s="128"/>
      <c r="O1634" s="128"/>
      <c r="P1634" s="128"/>
      <c r="Q1634" s="128"/>
      <c r="R1634" s="128"/>
      <c r="S1634" s="128"/>
      <c r="T1634" s="120">
        <f t="shared" si="276"/>
        <v>0</v>
      </c>
      <c r="U1634" s="131"/>
      <c r="V1634" s="131"/>
      <c r="W1634" s="131">
        <f>SUMIFS($F$3:F1634,$D$3:D1634,D1634,$C$3:C1634,"Buy")+SUMIFS($F$3:F1634,$D$3:D1634,D1634,$C$3:C1634,"Coin Deposit",$E$3:E1634,"&lt;&gt;")</f>
        <v>0</v>
      </c>
      <c r="X1634" s="131">
        <f t="shared" si="277"/>
        <v>0</v>
      </c>
      <c r="Y1634" s="131">
        <f>IF($D1634=Y$1,SUMIFS($H$3:$H1634,$G$3:$G1634,Y$1,$C$3:$C1634,"Sell"),0)</f>
        <v>0</v>
      </c>
      <c r="Z1634" s="131">
        <f t="shared" si="278"/>
        <v>0</v>
      </c>
      <c r="AA1634" s="131">
        <f>IF($D1634=AA$1,SUMIFS($H$3:$H1634,$G$3:$G1634,AA$1,$C$3:$C1634,"Sell"),0)</f>
        <v>0</v>
      </c>
      <c r="AB1634" s="131">
        <f t="shared" si="279"/>
        <v>0</v>
      </c>
      <c r="AC1634" s="131">
        <f>SUMIFS('Deductions and Deposits'!$H:$H,'Deductions and Deposits'!$G:$G,D1634,'Deductions and Deposits'!$F:$F,"&lt;="&amp;B1634)+SUMIFS($F$3:F1634,$D$3:D1634,D1634,$C$3:C1634,"Coin Deposit",$E$3:E1634,"")</f>
        <v>0</v>
      </c>
      <c r="AD1634" s="131">
        <f>SUMIFS('Deductions and Deposits'!$D:$D,'Deductions and Deposits'!$C:$C,D1634)+SUMIFS($F:$F,$D:$D,D1634,$C:$C,"Coin Deduction")</f>
        <v>0</v>
      </c>
      <c r="AE1634" s="131">
        <f>Table5[[#This Row],[Column4]]+Table5[[#This Row],[Column14]]+Table5[[#This Row],[Column19]]+Table5[[#This Row],[Column12]]</f>
        <v>0</v>
      </c>
      <c r="AF1634" s="131">
        <f>Table5[[#This Row],[Column5]]+Table5[[#This Row],[Column13]]+Table5[[#This Row],[Column21]]+Table5[[#This Row],[Column18]]</f>
        <v>0</v>
      </c>
      <c r="AG1634" s="131">
        <f t="shared" si="280"/>
        <v>0</v>
      </c>
      <c r="AH1634" s="131">
        <f t="shared" si="281"/>
        <v>0</v>
      </c>
      <c r="AI1634" s="131">
        <f>Table5[[#This Row],[Column17]]-Table5[[#This Row],[Column20]]</f>
        <v>0</v>
      </c>
      <c r="AJ1634" s="131">
        <f t="shared" si="282"/>
        <v>0</v>
      </c>
      <c r="AK1634" s="131">
        <f t="shared" si="286"/>
        <v>0</v>
      </c>
      <c r="AL1634" s="131">
        <f t="shared" si="283"/>
        <v>0</v>
      </c>
      <c r="AM1634" s="131" t="str">
        <f t="shared" si="284"/>
        <v/>
      </c>
      <c r="AN1634" s="131" t="str">
        <f t="shared" ca="1" si="285"/>
        <v/>
      </c>
    </row>
    <row r="1635" spans="1:40" ht="20.25" customHeight="1" x14ac:dyDescent="0.3">
      <c r="A1635" s="127"/>
      <c r="B1635" s="164"/>
      <c r="C1635" s="139"/>
      <c r="D1635" s="140"/>
      <c r="E1635" s="139"/>
      <c r="F1635" s="139"/>
      <c r="G1635" s="140"/>
      <c r="H1635" s="139"/>
      <c r="I1635" s="129"/>
      <c r="L1635" s="128"/>
      <c r="M1635" s="128"/>
      <c r="N1635" s="128"/>
      <c r="O1635" s="128"/>
      <c r="P1635" s="128"/>
      <c r="Q1635" s="128"/>
      <c r="R1635" s="128"/>
      <c r="S1635" s="128"/>
      <c r="T1635" s="120">
        <f t="shared" si="276"/>
        <v>0</v>
      </c>
      <c r="U1635" s="131"/>
      <c r="V1635" s="131"/>
      <c r="W1635" s="131">
        <f>SUMIFS($F$3:F1635,$D$3:D1635,D1635,$C$3:C1635,"Buy")+SUMIFS($F$3:F1635,$D$3:D1635,D1635,$C$3:C1635,"Coin Deposit",$E$3:E1635,"&lt;&gt;")</f>
        <v>0</v>
      </c>
      <c r="X1635" s="131">
        <f t="shared" si="277"/>
        <v>0</v>
      </c>
      <c r="Y1635" s="131">
        <f>IF($D1635=Y$1,SUMIFS($H$3:$H1635,$G$3:$G1635,Y$1,$C$3:$C1635,"Sell"),0)</f>
        <v>0</v>
      </c>
      <c r="Z1635" s="131">
        <f t="shared" si="278"/>
        <v>0</v>
      </c>
      <c r="AA1635" s="131">
        <f>IF($D1635=AA$1,SUMIFS($H$3:$H1635,$G$3:$G1635,AA$1,$C$3:$C1635,"Sell"),0)</f>
        <v>0</v>
      </c>
      <c r="AB1635" s="131">
        <f t="shared" si="279"/>
        <v>0</v>
      </c>
      <c r="AC1635" s="131">
        <f>SUMIFS('Deductions and Deposits'!$H:$H,'Deductions and Deposits'!$G:$G,D1635,'Deductions and Deposits'!$F:$F,"&lt;="&amp;B1635)+SUMIFS($F$3:F1635,$D$3:D1635,D1635,$C$3:C1635,"Coin Deposit",$E$3:E1635,"")</f>
        <v>0</v>
      </c>
      <c r="AD1635" s="131">
        <f>SUMIFS('Deductions and Deposits'!$D:$D,'Deductions and Deposits'!$C:$C,D1635)+SUMIFS($F:$F,$D:$D,D1635,$C:$C,"Coin Deduction")</f>
        <v>0</v>
      </c>
      <c r="AE1635" s="131">
        <f>Table5[[#This Row],[Column4]]+Table5[[#This Row],[Column14]]+Table5[[#This Row],[Column19]]+Table5[[#This Row],[Column12]]</f>
        <v>0</v>
      </c>
      <c r="AF1635" s="131">
        <f>Table5[[#This Row],[Column5]]+Table5[[#This Row],[Column13]]+Table5[[#This Row],[Column21]]+Table5[[#This Row],[Column18]]</f>
        <v>0</v>
      </c>
      <c r="AG1635" s="131">
        <f t="shared" si="280"/>
        <v>0</v>
      </c>
      <c r="AH1635" s="131">
        <f t="shared" si="281"/>
        <v>0</v>
      </c>
      <c r="AI1635" s="131">
        <f>Table5[[#This Row],[Column17]]-Table5[[#This Row],[Column20]]</f>
        <v>0</v>
      </c>
      <c r="AJ1635" s="131">
        <f t="shared" si="282"/>
        <v>0</v>
      </c>
      <c r="AK1635" s="131">
        <f t="shared" si="286"/>
        <v>0</v>
      </c>
      <c r="AL1635" s="131">
        <f t="shared" si="283"/>
        <v>0</v>
      </c>
      <c r="AM1635" s="131" t="str">
        <f t="shared" si="284"/>
        <v/>
      </c>
      <c r="AN1635" s="131" t="str">
        <f t="shared" ca="1" si="285"/>
        <v/>
      </c>
    </row>
    <row r="1636" spans="1:40" ht="20.25" customHeight="1" x14ac:dyDescent="0.3">
      <c r="A1636" s="127"/>
      <c r="B1636" s="164"/>
      <c r="C1636" s="139"/>
      <c r="D1636" s="140"/>
      <c r="E1636" s="139"/>
      <c r="F1636" s="139"/>
      <c r="G1636" s="140"/>
      <c r="H1636" s="139"/>
      <c r="I1636" s="129"/>
      <c r="L1636" s="128"/>
      <c r="M1636" s="128"/>
      <c r="N1636" s="128"/>
      <c r="O1636" s="128"/>
      <c r="P1636" s="128"/>
      <c r="Q1636" s="128"/>
      <c r="R1636" s="128"/>
      <c r="S1636" s="128"/>
      <c r="T1636" s="120">
        <f t="shared" si="276"/>
        <v>0</v>
      </c>
      <c r="U1636" s="131"/>
      <c r="V1636" s="131"/>
      <c r="W1636" s="131">
        <f>SUMIFS($F$3:F1636,$D$3:D1636,D1636,$C$3:C1636,"Buy")+SUMIFS($F$3:F1636,$D$3:D1636,D1636,$C$3:C1636,"Coin Deposit",$E$3:E1636,"&lt;&gt;")</f>
        <v>0</v>
      </c>
      <c r="X1636" s="131">
        <f t="shared" si="277"/>
        <v>0</v>
      </c>
      <c r="Y1636" s="131">
        <f>IF($D1636=Y$1,SUMIFS($H$3:$H1636,$G$3:$G1636,Y$1,$C$3:$C1636,"Sell"),0)</f>
        <v>0</v>
      </c>
      <c r="Z1636" s="131">
        <f t="shared" si="278"/>
        <v>0</v>
      </c>
      <c r="AA1636" s="131">
        <f>IF($D1636=AA$1,SUMIFS($H$3:$H1636,$G$3:$G1636,AA$1,$C$3:$C1636,"Sell"),0)</f>
        <v>0</v>
      </c>
      <c r="AB1636" s="131">
        <f t="shared" si="279"/>
        <v>0</v>
      </c>
      <c r="AC1636" s="131">
        <f>SUMIFS('Deductions and Deposits'!$H:$H,'Deductions and Deposits'!$G:$G,D1636,'Deductions and Deposits'!$F:$F,"&lt;="&amp;B1636)+SUMIFS($F$3:F1636,$D$3:D1636,D1636,$C$3:C1636,"Coin Deposit",$E$3:E1636,"")</f>
        <v>0</v>
      </c>
      <c r="AD1636" s="131">
        <f>SUMIFS('Deductions and Deposits'!$D:$D,'Deductions and Deposits'!$C:$C,D1636)+SUMIFS($F:$F,$D:$D,D1636,$C:$C,"Coin Deduction")</f>
        <v>0</v>
      </c>
      <c r="AE1636" s="131">
        <f>Table5[[#This Row],[Column4]]+Table5[[#This Row],[Column14]]+Table5[[#This Row],[Column19]]+Table5[[#This Row],[Column12]]</f>
        <v>0</v>
      </c>
      <c r="AF1636" s="131">
        <f>Table5[[#This Row],[Column5]]+Table5[[#This Row],[Column13]]+Table5[[#This Row],[Column21]]+Table5[[#This Row],[Column18]]</f>
        <v>0</v>
      </c>
      <c r="AG1636" s="131">
        <f t="shared" si="280"/>
        <v>0</v>
      </c>
      <c r="AH1636" s="131">
        <f t="shared" si="281"/>
        <v>0</v>
      </c>
      <c r="AI1636" s="131">
        <f>Table5[[#This Row],[Column17]]-Table5[[#This Row],[Column20]]</f>
        <v>0</v>
      </c>
      <c r="AJ1636" s="131">
        <f t="shared" si="282"/>
        <v>0</v>
      </c>
      <c r="AK1636" s="131">
        <f t="shared" si="286"/>
        <v>0</v>
      </c>
      <c r="AL1636" s="131">
        <f t="shared" si="283"/>
        <v>0</v>
      </c>
      <c r="AM1636" s="131" t="str">
        <f t="shared" si="284"/>
        <v/>
      </c>
      <c r="AN1636" s="131" t="str">
        <f t="shared" ca="1" si="285"/>
        <v/>
      </c>
    </row>
    <row r="1637" spans="1:40" ht="20.25" customHeight="1" x14ac:dyDescent="0.3">
      <c r="A1637" s="127"/>
      <c r="B1637" s="164"/>
      <c r="C1637" s="139"/>
      <c r="D1637" s="140"/>
      <c r="E1637" s="139"/>
      <c r="F1637" s="139"/>
      <c r="G1637" s="140"/>
      <c r="H1637" s="139"/>
      <c r="I1637" s="129"/>
      <c r="L1637" s="128"/>
      <c r="M1637" s="128"/>
      <c r="N1637" s="128"/>
      <c r="O1637" s="128"/>
      <c r="P1637" s="128"/>
      <c r="Q1637" s="128"/>
      <c r="R1637" s="128"/>
      <c r="S1637" s="128"/>
      <c r="T1637" s="120">
        <f t="shared" si="276"/>
        <v>0</v>
      </c>
      <c r="U1637" s="131"/>
      <c r="V1637" s="131"/>
      <c r="W1637" s="131">
        <f>SUMIFS($F$3:F1637,$D$3:D1637,D1637,$C$3:C1637,"Buy")+SUMIFS($F$3:F1637,$D$3:D1637,D1637,$C$3:C1637,"Coin Deposit",$E$3:E1637,"&lt;&gt;")</f>
        <v>0</v>
      </c>
      <c r="X1637" s="131">
        <f t="shared" si="277"/>
        <v>0</v>
      </c>
      <c r="Y1637" s="131">
        <f>IF($D1637=Y$1,SUMIFS($H$3:$H1637,$G$3:$G1637,Y$1,$C$3:$C1637,"Sell"),0)</f>
        <v>0</v>
      </c>
      <c r="Z1637" s="131">
        <f t="shared" si="278"/>
        <v>0</v>
      </c>
      <c r="AA1637" s="131">
        <f>IF($D1637=AA$1,SUMIFS($H$3:$H1637,$G$3:$G1637,AA$1,$C$3:$C1637,"Sell"),0)</f>
        <v>0</v>
      </c>
      <c r="AB1637" s="131">
        <f t="shared" si="279"/>
        <v>0</v>
      </c>
      <c r="AC1637" s="131">
        <f>SUMIFS('Deductions and Deposits'!$H:$H,'Deductions and Deposits'!$G:$G,D1637,'Deductions and Deposits'!$F:$F,"&lt;="&amp;B1637)+SUMIFS($F$3:F1637,$D$3:D1637,D1637,$C$3:C1637,"Coin Deposit",$E$3:E1637,"")</f>
        <v>0</v>
      </c>
      <c r="AD1637" s="131">
        <f>SUMIFS('Deductions and Deposits'!$D:$D,'Deductions and Deposits'!$C:$C,D1637)+SUMIFS($F:$F,$D:$D,D1637,$C:$C,"Coin Deduction")</f>
        <v>0</v>
      </c>
      <c r="AE1637" s="131">
        <f>Table5[[#This Row],[Column4]]+Table5[[#This Row],[Column14]]+Table5[[#This Row],[Column19]]+Table5[[#This Row],[Column12]]</f>
        <v>0</v>
      </c>
      <c r="AF1637" s="131">
        <f>Table5[[#This Row],[Column5]]+Table5[[#This Row],[Column13]]+Table5[[#This Row],[Column21]]+Table5[[#This Row],[Column18]]</f>
        <v>0</v>
      </c>
      <c r="AG1637" s="131">
        <f t="shared" si="280"/>
        <v>0</v>
      </c>
      <c r="AH1637" s="131">
        <f t="shared" si="281"/>
        <v>0</v>
      </c>
      <c r="AI1637" s="131">
        <f>Table5[[#This Row],[Column17]]-Table5[[#This Row],[Column20]]</f>
        <v>0</v>
      </c>
      <c r="AJ1637" s="131">
        <f t="shared" si="282"/>
        <v>0</v>
      </c>
      <c r="AK1637" s="131">
        <f t="shared" si="286"/>
        <v>0</v>
      </c>
      <c r="AL1637" s="131">
        <f t="shared" si="283"/>
        <v>0</v>
      </c>
      <c r="AM1637" s="131" t="str">
        <f t="shared" si="284"/>
        <v/>
      </c>
      <c r="AN1637" s="131" t="str">
        <f t="shared" ca="1" si="285"/>
        <v/>
      </c>
    </row>
    <row r="1638" spans="1:40" ht="20.25" customHeight="1" x14ac:dyDescent="0.3">
      <c r="A1638" s="127"/>
      <c r="B1638" s="164"/>
      <c r="C1638" s="139"/>
      <c r="D1638" s="140"/>
      <c r="E1638" s="139"/>
      <c r="F1638" s="139"/>
      <c r="G1638" s="140"/>
      <c r="H1638" s="139"/>
      <c r="I1638" s="129"/>
      <c r="L1638" s="128"/>
      <c r="M1638" s="128"/>
      <c r="N1638" s="128"/>
      <c r="O1638" s="128"/>
      <c r="P1638" s="128"/>
      <c r="Q1638" s="128"/>
      <c r="R1638" s="128"/>
      <c r="S1638" s="128"/>
      <c r="T1638" s="120">
        <f t="shared" si="276"/>
        <v>0</v>
      </c>
      <c r="U1638" s="131"/>
      <c r="V1638" s="131"/>
      <c r="W1638" s="131">
        <f>SUMIFS($F$3:F1638,$D$3:D1638,D1638,$C$3:C1638,"Buy")+SUMIFS($F$3:F1638,$D$3:D1638,D1638,$C$3:C1638,"Coin Deposit",$E$3:E1638,"&lt;&gt;")</f>
        <v>0</v>
      </c>
      <c r="X1638" s="131">
        <f t="shared" si="277"/>
        <v>0</v>
      </c>
      <c r="Y1638" s="131">
        <f>IF($D1638=Y$1,SUMIFS($H$3:$H1638,$G$3:$G1638,Y$1,$C$3:$C1638,"Sell"),0)</f>
        <v>0</v>
      </c>
      <c r="Z1638" s="131">
        <f t="shared" si="278"/>
        <v>0</v>
      </c>
      <c r="AA1638" s="131">
        <f>IF($D1638=AA$1,SUMIFS($H$3:$H1638,$G$3:$G1638,AA$1,$C$3:$C1638,"Sell"),0)</f>
        <v>0</v>
      </c>
      <c r="AB1638" s="131">
        <f t="shared" si="279"/>
        <v>0</v>
      </c>
      <c r="AC1638" s="131">
        <f>SUMIFS('Deductions and Deposits'!$H:$H,'Deductions and Deposits'!$G:$G,D1638,'Deductions and Deposits'!$F:$F,"&lt;="&amp;B1638)+SUMIFS($F$3:F1638,$D$3:D1638,D1638,$C$3:C1638,"Coin Deposit",$E$3:E1638,"")</f>
        <v>0</v>
      </c>
      <c r="AD1638" s="131">
        <f>SUMIFS('Deductions and Deposits'!$D:$D,'Deductions and Deposits'!$C:$C,D1638)+SUMIFS($F:$F,$D:$D,D1638,$C:$C,"Coin Deduction")</f>
        <v>0</v>
      </c>
      <c r="AE1638" s="131">
        <f>Table5[[#This Row],[Column4]]+Table5[[#This Row],[Column14]]+Table5[[#This Row],[Column19]]+Table5[[#This Row],[Column12]]</f>
        <v>0</v>
      </c>
      <c r="AF1638" s="131">
        <f>Table5[[#This Row],[Column5]]+Table5[[#This Row],[Column13]]+Table5[[#This Row],[Column21]]+Table5[[#This Row],[Column18]]</f>
        <v>0</v>
      </c>
      <c r="AG1638" s="131">
        <f t="shared" si="280"/>
        <v>0</v>
      </c>
      <c r="AH1638" s="131">
        <f t="shared" si="281"/>
        <v>0</v>
      </c>
      <c r="AI1638" s="131">
        <f>Table5[[#This Row],[Column17]]-Table5[[#This Row],[Column20]]</f>
        <v>0</v>
      </c>
      <c r="AJ1638" s="131">
        <f t="shared" si="282"/>
        <v>0</v>
      </c>
      <c r="AK1638" s="131">
        <f t="shared" si="286"/>
        <v>0</v>
      </c>
      <c r="AL1638" s="131">
        <f t="shared" si="283"/>
        <v>0</v>
      </c>
      <c r="AM1638" s="131" t="str">
        <f t="shared" si="284"/>
        <v/>
      </c>
      <c r="AN1638" s="131" t="str">
        <f t="shared" ca="1" si="285"/>
        <v/>
      </c>
    </row>
    <row r="1639" spans="1:40" ht="20.25" customHeight="1" x14ac:dyDescent="0.3">
      <c r="A1639" s="127"/>
      <c r="B1639" s="164"/>
      <c r="C1639" s="139"/>
      <c r="D1639" s="140"/>
      <c r="E1639" s="139"/>
      <c r="F1639" s="139"/>
      <c r="G1639" s="140"/>
      <c r="H1639" s="139"/>
      <c r="I1639" s="129"/>
      <c r="L1639" s="128"/>
      <c r="M1639" s="128"/>
      <c r="N1639" s="128"/>
      <c r="O1639" s="128"/>
      <c r="P1639" s="128"/>
      <c r="Q1639" s="128"/>
      <c r="R1639" s="128"/>
      <c r="S1639" s="128"/>
      <c r="T1639" s="120">
        <f t="shared" si="276"/>
        <v>0</v>
      </c>
      <c r="U1639" s="131"/>
      <c r="V1639" s="131"/>
      <c r="W1639" s="131">
        <f>SUMIFS($F$3:F1639,$D$3:D1639,D1639,$C$3:C1639,"Buy")+SUMIFS($F$3:F1639,$D$3:D1639,D1639,$C$3:C1639,"Coin Deposit",$E$3:E1639,"&lt;&gt;")</f>
        <v>0</v>
      </c>
      <c r="X1639" s="131">
        <f t="shared" si="277"/>
        <v>0</v>
      </c>
      <c r="Y1639" s="131">
        <f>IF($D1639=Y$1,SUMIFS($H$3:$H1639,$G$3:$G1639,Y$1,$C$3:$C1639,"Sell"),0)</f>
        <v>0</v>
      </c>
      <c r="Z1639" s="131">
        <f t="shared" si="278"/>
        <v>0</v>
      </c>
      <c r="AA1639" s="131">
        <f>IF($D1639=AA$1,SUMIFS($H$3:$H1639,$G$3:$G1639,AA$1,$C$3:$C1639,"Sell"),0)</f>
        <v>0</v>
      </c>
      <c r="AB1639" s="131">
        <f t="shared" si="279"/>
        <v>0</v>
      </c>
      <c r="AC1639" s="131">
        <f>SUMIFS('Deductions and Deposits'!$H:$H,'Deductions and Deposits'!$G:$G,D1639,'Deductions and Deposits'!$F:$F,"&lt;="&amp;B1639)+SUMIFS($F$3:F1639,$D$3:D1639,D1639,$C$3:C1639,"Coin Deposit",$E$3:E1639,"")</f>
        <v>0</v>
      </c>
      <c r="AD1639" s="131">
        <f>SUMIFS('Deductions and Deposits'!$D:$D,'Deductions and Deposits'!$C:$C,D1639)+SUMIFS($F:$F,$D:$D,D1639,$C:$C,"Coin Deduction")</f>
        <v>0</v>
      </c>
      <c r="AE1639" s="131">
        <f>Table5[[#This Row],[Column4]]+Table5[[#This Row],[Column14]]+Table5[[#This Row],[Column19]]+Table5[[#This Row],[Column12]]</f>
        <v>0</v>
      </c>
      <c r="AF1639" s="131">
        <f>Table5[[#This Row],[Column5]]+Table5[[#This Row],[Column13]]+Table5[[#This Row],[Column21]]+Table5[[#This Row],[Column18]]</f>
        <v>0</v>
      </c>
      <c r="AG1639" s="131">
        <f t="shared" si="280"/>
        <v>0</v>
      </c>
      <c r="AH1639" s="131">
        <f t="shared" si="281"/>
        <v>0</v>
      </c>
      <c r="AI1639" s="131">
        <f>Table5[[#This Row],[Column17]]-Table5[[#This Row],[Column20]]</f>
        <v>0</v>
      </c>
      <c r="AJ1639" s="131">
        <f t="shared" si="282"/>
        <v>0</v>
      </c>
      <c r="AK1639" s="131">
        <f t="shared" si="286"/>
        <v>0</v>
      </c>
      <c r="AL1639" s="131">
        <f t="shared" si="283"/>
        <v>0</v>
      </c>
      <c r="AM1639" s="131" t="str">
        <f t="shared" si="284"/>
        <v/>
      </c>
      <c r="AN1639" s="131" t="str">
        <f t="shared" ca="1" si="285"/>
        <v/>
      </c>
    </row>
    <row r="1640" spans="1:40" ht="20.25" customHeight="1" x14ac:dyDescent="0.3">
      <c r="A1640" s="127"/>
      <c r="B1640" s="164"/>
      <c r="C1640" s="139"/>
      <c r="D1640" s="140"/>
      <c r="E1640" s="139"/>
      <c r="F1640" s="139"/>
      <c r="G1640" s="140"/>
      <c r="H1640" s="139"/>
      <c r="I1640" s="129"/>
      <c r="L1640" s="128"/>
      <c r="M1640" s="128"/>
      <c r="N1640" s="128"/>
      <c r="O1640" s="128"/>
      <c r="P1640" s="128"/>
      <c r="Q1640" s="128"/>
      <c r="R1640" s="128"/>
      <c r="S1640" s="128"/>
      <c r="T1640" s="120">
        <f t="shared" si="276"/>
        <v>0</v>
      </c>
      <c r="U1640" s="131"/>
      <c r="V1640" s="131"/>
      <c r="W1640" s="131">
        <f>SUMIFS($F$3:F1640,$D$3:D1640,D1640,$C$3:C1640,"Buy")+SUMIFS($F$3:F1640,$D$3:D1640,D1640,$C$3:C1640,"Coin Deposit",$E$3:E1640,"&lt;&gt;")</f>
        <v>0</v>
      </c>
      <c r="X1640" s="131">
        <f t="shared" si="277"/>
        <v>0</v>
      </c>
      <c r="Y1640" s="131">
        <f>IF($D1640=Y$1,SUMIFS($H$3:$H1640,$G$3:$G1640,Y$1,$C$3:$C1640,"Sell"),0)</f>
        <v>0</v>
      </c>
      <c r="Z1640" s="131">
        <f t="shared" si="278"/>
        <v>0</v>
      </c>
      <c r="AA1640" s="131">
        <f>IF($D1640=AA$1,SUMIFS($H$3:$H1640,$G$3:$G1640,AA$1,$C$3:$C1640,"Sell"),0)</f>
        <v>0</v>
      </c>
      <c r="AB1640" s="131">
        <f t="shared" si="279"/>
        <v>0</v>
      </c>
      <c r="AC1640" s="131">
        <f>SUMIFS('Deductions and Deposits'!$H:$H,'Deductions and Deposits'!$G:$G,D1640,'Deductions and Deposits'!$F:$F,"&lt;="&amp;B1640)+SUMIFS($F$3:F1640,$D$3:D1640,D1640,$C$3:C1640,"Coin Deposit",$E$3:E1640,"")</f>
        <v>0</v>
      </c>
      <c r="AD1640" s="131">
        <f>SUMIFS('Deductions and Deposits'!$D:$D,'Deductions and Deposits'!$C:$C,D1640)+SUMIFS($F:$F,$D:$D,D1640,$C:$C,"Coin Deduction")</f>
        <v>0</v>
      </c>
      <c r="AE1640" s="131">
        <f>Table5[[#This Row],[Column4]]+Table5[[#This Row],[Column14]]+Table5[[#This Row],[Column19]]+Table5[[#This Row],[Column12]]</f>
        <v>0</v>
      </c>
      <c r="AF1640" s="131">
        <f>Table5[[#This Row],[Column5]]+Table5[[#This Row],[Column13]]+Table5[[#This Row],[Column21]]+Table5[[#This Row],[Column18]]</f>
        <v>0</v>
      </c>
      <c r="AG1640" s="131">
        <f t="shared" si="280"/>
        <v>0</v>
      </c>
      <c r="AH1640" s="131">
        <f t="shared" si="281"/>
        <v>0</v>
      </c>
      <c r="AI1640" s="131">
        <f>Table5[[#This Row],[Column17]]-Table5[[#This Row],[Column20]]</f>
        <v>0</v>
      </c>
      <c r="AJ1640" s="131">
        <f t="shared" si="282"/>
        <v>0</v>
      </c>
      <c r="AK1640" s="131">
        <f t="shared" si="286"/>
        <v>0</v>
      </c>
      <c r="AL1640" s="131">
        <f t="shared" si="283"/>
        <v>0</v>
      </c>
      <c r="AM1640" s="131" t="str">
        <f t="shared" si="284"/>
        <v/>
      </c>
      <c r="AN1640" s="131" t="str">
        <f t="shared" ca="1" si="285"/>
        <v/>
      </c>
    </row>
    <row r="1641" spans="1:40" ht="20.25" customHeight="1" x14ac:dyDescent="0.3">
      <c r="A1641" s="127"/>
      <c r="B1641" s="164"/>
      <c r="C1641" s="139"/>
      <c r="D1641" s="140"/>
      <c r="E1641" s="139"/>
      <c r="F1641" s="139"/>
      <c r="G1641" s="140"/>
      <c r="H1641" s="139"/>
      <c r="I1641" s="129"/>
      <c r="L1641" s="128"/>
      <c r="M1641" s="128"/>
      <c r="N1641" s="128"/>
      <c r="O1641" s="128"/>
      <c r="P1641" s="128"/>
      <c r="Q1641" s="128"/>
      <c r="R1641" s="128"/>
      <c r="S1641" s="128"/>
      <c r="T1641" s="120">
        <f t="shared" si="276"/>
        <v>0</v>
      </c>
      <c r="U1641" s="131"/>
      <c r="V1641" s="131"/>
      <c r="W1641" s="131">
        <f>SUMIFS($F$3:F1641,$D$3:D1641,D1641,$C$3:C1641,"Buy")+SUMIFS($F$3:F1641,$D$3:D1641,D1641,$C$3:C1641,"Coin Deposit",$E$3:E1641,"&lt;&gt;")</f>
        <v>0</v>
      </c>
      <c r="X1641" s="131">
        <f t="shared" si="277"/>
        <v>0</v>
      </c>
      <c r="Y1641" s="131">
        <f>IF($D1641=Y$1,SUMIFS($H$3:$H1641,$G$3:$G1641,Y$1,$C$3:$C1641,"Sell"),0)</f>
        <v>0</v>
      </c>
      <c r="Z1641" s="131">
        <f t="shared" si="278"/>
        <v>0</v>
      </c>
      <c r="AA1641" s="131">
        <f>IF($D1641=AA$1,SUMIFS($H$3:$H1641,$G$3:$G1641,AA$1,$C$3:$C1641,"Sell"),0)</f>
        <v>0</v>
      </c>
      <c r="AB1641" s="131">
        <f t="shared" si="279"/>
        <v>0</v>
      </c>
      <c r="AC1641" s="131">
        <f>SUMIFS('Deductions and Deposits'!$H:$H,'Deductions and Deposits'!$G:$G,D1641,'Deductions and Deposits'!$F:$F,"&lt;="&amp;B1641)+SUMIFS($F$3:F1641,$D$3:D1641,D1641,$C$3:C1641,"Coin Deposit",$E$3:E1641,"")</f>
        <v>0</v>
      </c>
      <c r="AD1641" s="131">
        <f>SUMIFS('Deductions and Deposits'!$D:$D,'Deductions and Deposits'!$C:$C,D1641)+SUMIFS($F:$F,$D:$D,D1641,$C:$C,"Coin Deduction")</f>
        <v>0</v>
      </c>
      <c r="AE1641" s="131">
        <f>Table5[[#This Row],[Column4]]+Table5[[#This Row],[Column14]]+Table5[[#This Row],[Column19]]+Table5[[#This Row],[Column12]]</f>
        <v>0</v>
      </c>
      <c r="AF1641" s="131">
        <f>Table5[[#This Row],[Column5]]+Table5[[#This Row],[Column13]]+Table5[[#This Row],[Column21]]+Table5[[#This Row],[Column18]]</f>
        <v>0</v>
      </c>
      <c r="AG1641" s="131">
        <f t="shared" si="280"/>
        <v>0</v>
      </c>
      <c r="AH1641" s="131">
        <f t="shared" si="281"/>
        <v>0</v>
      </c>
      <c r="AI1641" s="131">
        <f>Table5[[#This Row],[Column17]]-Table5[[#This Row],[Column20]]</f>
        <v>0</v>
      </c>
      <c r="AJ1641" s="131">
        <f t="shared" si="282"/>
        <v>0</v>
      </c>
      <c r="AK1641" s="131">
        <f t="shared" si="286"/>
        <v>0</v>
      </c>
      <c r="AL1641" s="131">
        <f t="shared" si="283"/>
        <v>0</v>
      </c>
      <c r="AM1641" s="131" t="str">
        <f t="shared" si="284"/>
        <v/>
      </c>
      <c r="AN1641" s="131" t="str">
        <f t="shared" ca="1" si="285"/>
        <v/>
      </c>
    </row>
    <row r="1642" spans="1:40" ht="20.25" customHeight="1" x14ac:dyDescent="0.3">
      <c r="A1642" s="127"/>
      <c r="B1642" s="164"/>
      <c r="C1642" s="139"/>
      <c r="D1642" s="140"/>
      <c r="E1642" s="139"/>
      <c r="F1642" s="139"/>
      <c r="G1642" s="140"/>
      <c r="H1642" s="139"/>
      <c r="I1642" s="129"/>
      <c r="L1642" s="128"/>
      <c r="M1642" s="128"/>
      <c r="N1642" s="128"/>
      <c r="O1642" s="128"/>
      <c r="P1642" s="128"/>
      <c r="Q1642" s="128"/>
      <c r="R1642" s="128"/>
      <c r="S1642" s="128"/>
      <c r="T1642" s="120">
        <f t="shared" si="276"/>
        <v>0</v>
      </c>
      <c r="U1642" s="131"/>
      <c r="V1642" s="131"/>
      <c r="W1642" s="131">
        <f>SUMIFS($F$3:F1642,$D$3:D1642,D1642,$C$3:C1642,"Buy")+SUMIFS($F$3:F1642,$D$3:D1642,D1642,$C$3:C1642,"Coin Deposit",$E$3:E1642,"&lt;&gt;")</f>
        <v>0</v>
      </c>
      <c r="X1642" s="131">
        <f t="shared" si="277"/>
        <v>0</v>
      </c>
      <c r="Y1642" s="131">
        <f>IF($D1642=Y$1,SUMIFS($H$3:$H1642,$G$3:$G1642,Y$1,$C$3:$C1642,"Sell"),0)</f>
        <v>0</v>
      </c>
      <c r="Z1642" s="131">
        <f t="shared" si="278"/>
        <v>0</v>
      </c>
      <c r="AA1642" s="131">
        <f>IF($D1642=AA$1,SUMIFS($H$3:$H1642,$G$3:$G1642,AA$1,$C$3:$C1642,"Sell"),0)</f>
        <v>0</v>
      </c>
      <c r="AB1642" s="131">
        <f t="shared" si="279"/>
        <v>0</v>
      </c>
      <c r="AC1642" s="131">
        <f>SUMIFS('Deductions and Deposits'!$H:$H,'Deductions and Deposits'!$G:$G,D1642,'Deductions and Deposits'!$F:$F,"&lt;="&amp;B1642)+SUMIFS($F$3:F1642,$D$3:D1642,D1642,$C$3:C1642,"Coin Deposit",$E$3:E1642,"")</f>
        <v>0</v>
      </c>
      <c r="AD1642" s="131">
        <f>SUMIFS('Deductions and Deposits'!$D:$D,'Deductions and Deposits'!$C:$C,D1642)+SUMIFS($F:$F,$D:$D,D1642,$C:$C,"Coin Deduction")</f>
        <v>0</v>
      </c>
      <c r="AE1642" s="131">
        <f>Table5[[#This Row],[Column4]]+Table5[[#This Row],[Column14]]+Table5[[#This Row],[Column19]]+Table5[[#This Row],[Column12]]</f>
        <v>0</v>
      </c>
      <c r="AF1642" s="131">
        <f>Table5[[#This Row],[Column5]]+Table5[[#This Row],[Column13]]+Table5[[#This Row],[Column21]]+Table5[[#This Row],[Column18]]</f>
        <v>0</v>
      </c>
      <c r="AG1642" s="131">
        <f t="shared" si="280"/>
        <v>0</v>
      </c>
      <c r="AH1642" s="131">
        <f t="shared" si="281"/>
        <v>0</v>
      </c>
      <c r="AI1642" s="131">
        <f>Table5[[#This Row],[Column17]]-Table5[[#This Row],[Column20]]</f>
        <v>0</v>
      </c>
      <c r="AJ1642" s="131">
        <f t="shared" si="282"/>
        <v>0</v>
      </c>
      <c r="AK1642" s="131">
        <f t="shared" si="286"/>
        <v>0</v>
      </c>
      <c r="AL1642" s="131">
        <f t="shared" si="283"/>
        <v>0</v>
      </c>
      <c r="AM1642" s="131" t="str">
        <f t="shared" si="284"/>
        <v/>
      </c>
      <c r="AN1642" s="131" t="str">
        <f t="shared" ca="1" si="285"/>
        <v/>
      </c>
    </row>
    <row r="1643" spans="1:40" ht="20.25" customHeight="1" x14ac:dyDescent="0.3">
      <c r="A1643" s="127"/>
      <c r="B1643" s="164"/>
      <c r="C1643" s="139"/>
      <c r="D1643" s="140"/>
      <c r="E1643" s="139"/>
      <c r="F1643" s="139"/>
      <c r="G1643" s="140"/>
      <c r="H1643" s="139"/>
      <c r="I1643" s="129"/>
      <c r="L1643" s="128"/>
      <c r="M1643" s="128"/>
      <c r="N1643" s="128"/>
      <c r="O1643" s="128"/>
      <c r="P1643" s="128"/>
      <c r="Q1643" s="128"/>
      <c r="R1643" s="128"/>
      <c r="S1643" s="128"/>
      <c r="T1643" s="120">
        <f t="shared" si="276"/>
        <v>0</v>
      </c>
      <c r="U1643" s="131"/>
      <c r="V1643" s="131"/>
      <c r="W1643" s="131">
        <f>SUMIFS($F$3:F1643,$D$3:D1643,D1643,$C$3:C1643,"Buy")+SUMIFS($F$3:F1643,$D$3:D1643,D1643,$C$3:C1643,"Coin Deposit",$E$3:E1643,"&lt;&gt;")</f>
        <v>0</v>
      </c>
      <c r="X1643" s="131">
        <f t="shared" si="277"/>
        <v>0</v>
      </c>
      <c r="Y1643" s="131">
        <f>IF($D1643=Y$1,SUMIFS($H$3:$H1643,$G$3:$G1643,Y$1,$C$3:$C1643,"Sell"),0)</f>
        <v>0</v>
      </c>
      <c r="Z1643" s="131">
        <f t="shared" si="278"/>
        <v>0</v>
      </c>
      <c r="AA1643" s="131">
        <f>IF($D1643=AA$1,SUMIFS($H$3:$H1643,$G$3:$G1643,AA$1,$C$3:$C1643,"Sell"),0)</f>
        <v>0</v>
      </c>
      <c r="AB1643" s="131">
        <f t="shared" si="279"/>
        <v>0</v>
      </c>
      <c r="AC1643" s="131">
        <f>SUMIFS('Deductions and Deposits'!$H:$H,'Deductions and Deposits'!$G:$G,D1643,'Deductions and Deposits'!$F:$F,"&lt;="&amp;B1643)+SUMIFS($F$3:F1643,$D$3:D1643,D1643,$C$3:C1643,"Coin Deposit",$E$3:E1643,"")</f>
        <v>0</v>
      </c>
      <c r="AD1643" s="131">
        <f>SUMIFS('Deductions and Deposits'!$D:$D,'Deductions and Deposits'!$C:$C,D1643)+SUMIFS($F:$F,$D:$D,D1643,$C:$C,"Coin Deduction")</f>
        <v>0</v>
      </c>
      <c r="AE1643" s="131">
        <f>Table5[[#This Row],[Column4]]+Table5[[#This Row],[Column14]]+Table5[[#This Row],[Column19]]+Table5[[#This Row],[Column12]]</f>
        <v>0</v>
      </c>
      <c r="AF1643" s="131">
        <f>Table5[[#This Row],[Column5]]+Table5[[#This Row],[Column13]]+Table5[[#This Row],[Column21]]+Table5[[#This Row],[Column18]]</f>
        <v>0</v>
      </c>
      <c r="AG1643" s="131">
        <f t="shared" si="280"/>
        <v>0</v>
      </c>
      <c r="AH1643" s="131">
        <f t="shared" si="281"/>
        <v>0</v>
      </c>
      <c r="AI1643" s="131">
        <f>Table5[[#This Row],[Column17]]-Table5[[#This Row],[Column20]]</f>
        <v>0</v>
      </c>
      <c r="AJ1643" s="131">
        <f t="shared" si="282"/>
        <v>0</v>
      </c>
      <c r="AK1643" s="131">
        <f t="shared" si="286"/>
        <v>0</v>
      </c>
      <c r="AL1643" s="131">
        <f t="shared" si="283"/>
        <v>0</v>
      </c>
      <c r="AM1643" s="131" t="str">
        <f t="shared" si="284"/>
        <v/>
      </c>
      <c r="AN1643" s="131" t="str">
        <f t="shared" ca="1" si="285"/>
        <v/>
      </c>
    </row>
    <row r="1644" spans="1:40" ht="20.25" customHeight="1" x14ac:dyDescent="0.3">
      <c r="A1644" s="127"/>
      <c r="B1644" s="164"/>
      <c r="C1644" s="139"/>
      <c r="D1644" s="140"/>
      <c r="E1644" s="139"/>
      <c r="F1644" s="139"/>
      <c r="G1644" s="140"/>
      <c r="H1644" s="139"/>
      <c r="I1644" s="129"/>
      <c r="L1644" s="128"/>
      <c r="M1644" s="128"/>
      <c r="N1644" s="128"/>
      <c r="O1644" s="128"/>
      <c r="P1644" s="128"/>
      <c r="Q1644" s="128"/>
      <c r="R1644" s="128"/>
      <c r="S1644" s="128"/>
      <c r="T1644" s="120">
        <f t="shared" si="276"/>
        <v>0</v>
      </c>
      <c r="U1644" s="131"/>
      <c r="V1644" s="131"/>
      <c r="W1644" s="131">
        <f>SUMIFS($F$3:F1644,$D$3:D1644,D1644,$C$3:C1644,"Buy")+SUMIFS($F$3:F1644,$D$3:D1644,D1644,$C$3:C1644,"Coin Deposit",$E$3:E1644,"&lt;&gt;")</f>
        <v>0</v>
      </c>
      <c r="X1644" s="131">
        <f t="shared" si="277"/>
        <v>0</v>
      </c>
      <c r="Y1644" s="131">
        <f>IF($D1644=Y$1,SUMIFS($H$3:$H1644,$G$3:$G1644,Y$1,$C$3:$C1644,"Sell"),0)</f>
        <v>0</v>
      </c>
      <c r="Z1644" s="131">
        <f t="shared" si="278"/>
        <v>0</v>
      </c>
      <c r="AA1644" s="131">
        <f>IF($D1644=AA$1,SUMIFS($H$3:$H1644,$G$3:$G1644,AA$1,$C$3:$C1644,"Sell"),0)</f>
        <v>0</v>
      </c>
      <c r="AB1644" s="131">
        <f t="shared" si="279"/>
        <v>0</v>
      </c>
      <c r="AC1644" s="131">
        <f>SUMIFS('Deductions and Deposits'!$H:$H,'Deductions and Deposits'!$G:$G,D1644,'Deductions and Deposits'!$F:$F,"&lt;="&amp;B1644)+SUMIFS($F$3:F1644,$D$3:D1644,D1644,$C$3:C1644,"Coin Deposit",$E$3:E1644,"")</f>
        <v>0</v>
      </c>
      <c r="AD1644" s="131">
        <f>SUMIFS('Deductions and Deposits'!$D:$D,'Deductions and Deposits'!$C:$C,D1644)+SUMIFS($F:$F,$D:$D,D1644,$C:$C,"Coin Deduction")</f>
        <v>0</v>
      </c>
      <c r="AE1644" s="131">
        <f>Table5[[#This Row],[Column4]]+Table5[[#This Row],[Column14]]+Table5[[#This Row],[Column19]]+Table5[[#This Row],[Column12]]</f>
        <v>0</v>
      </c>
      <c r="AF1644" s="131">
        <f>Table5[[#This Row],[Column5]]+Table5[[#This Row],[Column13]]+Table5[[#This Row],[Column21]]+Table5[[#This Row],[Column18]]</f>
        <v>0</v>
      </c>
      <c r="AG1644" s="131">
        <f t="shared" si="280"/>
        <v>0</v>
      </c>
      <c r="AH1644" s="131">
        <f t="shared" si="281"/>
        <v>0</v>
      </c>
      <c r="AI1644" s="131">
        <f>Table5[[#This Row],[Column17]]-Table5[[#This Row],[Column20]]</f>
        <v>0</v>
      </c>
      <c r="AJ1644" s="131">
        <f t="shared" si="282"/>
        <v>0</v>
      </c>
      <c r="AK1644" s="131">
        <f t="shared" si="286"/>
        <v>0</v>
      </c>
      <c r="AL1644" s="131">
        <f t="shared" si="283"/>
        <v>0</v>
      </c>
      <c r="AM1644" s="131" t="str">
        <f t="shared" si="284"/>
        <v/>
      </c>
      <c r="AN1644" s="131" t="str">
        <f t="shared" ca="1" si="285"/>
        <v/>
      </c>
    </row>
    <row r="1645" spans="1:40" ht="20.25" customHeight="1" x14ac:dyDescent="0.3">
      <c r="A1645" s="127"/>
      <c r="B1645" s="164"/>
      <c r="C1645" s="139"/>
      <c r="D1645" s="140"/>
      <c r="E1645" s="139"/>
      <c r="F1645" s="139"/>
      <c r="G1645" s="140"/>
      <c r="H1645" s="139"/>
      <c r="I1645" s="129"/>
      <c r="L1645" s="128"/>
      <c r="M1645" s="128"/>
      <c r="N1645" s="128"/>
      <c r="O1645" s="128"/>
      <c r="P1645" s="128"/>
      <c r="Q1645" s="128"/>
      <c r="R1645" s="128"/>
      <c r="S1645" s="128"/>
      <c r="T1645" s="120">
        <f t="shared" si="276"/>
        <v>0</v>
      </c>
      <c r="U1645" s="131"/>
      <c r="V1645" s="131"/>
      <c r="W1645" s="131">
        <f>SUMIFS($F$3:F1645,$D$3:D1645,D1645,$C$3:C1645,"Buy")+SUMIFS($F$3:F1645,$D$3:D1645,D1645,$C$3:C1645,"Coin Deposit",$E$3:E1645,"&lt;&gt;")</f>
        <v>0</v>
      </c>
      <c r="X1645" s="131">
        <f t="shared" si="277"/>
        <v>0</v>
      </c>
      <c r="Y1645" s="131">
        <f>IF($D1645=Y$1,SUMIFS($H$3:$H1645,$G$3:$G1645,Y$1,$C$3:$C1645,"Sell"),0)</f>
        <v>0</v>
      </c>
      <c r="Z1645" s="131">
        <f t="shared" si="278"/>
        <v>0</v>
      </c>
      <c r="AA1645" s="131">
        <f>IF($D1645=AA$1,SUMIFS($H$3:$H1645,$G$3:$G1645,AA$1,$C$3:$C1645,"Sell"),0)</f>
        <v>0</v>
      </c>
      <c r="AB1645" s="131">
        <f t="shared" si="279"/>
        <v>0</v>
      </c>
      <c r="AC1645" s="131">
        <f>SUMIFS('Deductions and Deposits'!$H:$H,'Deductions and Deposits'!$G:$G,D1645,'Deductions and Deposits'!$F:$F,"&lt;="&amp;B1645)+SUMIFS($F$3:F1645,$D$3:D1645,D1645,$C$3:C1645,"Coin Deposit",$E$3:E1645,"")</f>
        <v>0</v>
      </c>
      <c r="AD1645" s="131">
        <f>SUMIFS('Deductions and Deposits'!$D:$D,'Deductions and Deposits'!$C:$C,D1645)+SUMIFS($F:$F,$D:$D,D1645,$C:$C,"Coin Deduction")</f>
        <v>0</v>
      </c>
      <c r="AE1645" s="131">
        <f>Table5[[#This Row],[Column4]]+Table5[[#This Row],[Column14]]+Table5[[#This Row],[Column19]]+Table5[[#This Row],[Column12]]</f>
        <v>0</v>
      </c>
      <c r="AF1645" s="131">
        <f>Table5[[#This Row],[Column5]]+Table5[[#This Row],[Column13]]+Table5[[#This Row],[Column21]]+Table5[[#This Row],[Column18]]</f>
        <v>0</v>
      </c>
      <c r="AG1645" s="131">
        <f t="shared" si="280"/>
        <v>0</v>
      </c>
      <c r="AH1645" s="131">
        <f t="shared" si="281"/>
        <v>0</v>
      </c>
      <c r="AI1645" s="131">
        <f>Table5[[#This Row],[Column17]]-Table5[[#This Row],[Column20]]</f>
        <v>0</v>
      </c>
      <c r="AJ1645" s="131">
        <f t="shared" si="282"/>
        <v>0</v>
      </c>
      <c r="AK1645" s="131">
        <f t="shared" si="286"/>
        <v>0</v>
      </c>
      <c r="AL1645" s="131">
        <f t="shared" si="283"/>
        <v>0</v>
      </c>
      <c r="AM1645" s="131" t="str">
        <f t="shared" si="284"/>
        <v/>
      </c>
      <c r="AN1645" s="131" t="str">
        <f t="shared" ca="1" si="285"/>
        <v/>
      </c>
    </row>
    <row r="1646" spans="1:40" ht="20.25" customHeight="1" x14ac:dyDescent="0.3">
      <c r="A1646" s="127"/>
      <c r="B1646" s="164"/>
      <c r="C1646" s="139"/>
      <c r="D1646" s="140"/>
      <c r="E1646" s="139"/>
      <c r="F1646" s="139"/>
      <c r="G1646" s="140"/>
      <c r="H1646" s="139"/>
      <c r="I1646" s="129"/>
      <c r="L1646" s="128"/>
      <c r="M1646" s="128"/>
      <c r="N1646" s="128"/>
      <c r="O1646" s="128"/>
      <c r="P1646" s="128"/>
      <c r="Q1646" s="128"/>
      <c r="R1646" s="128"/>
      <c r="S1646" s="128"/>
      <c r="T1646" s="120">
        <f t="shared" si="276"/>
        <v>0</v>
      </c>
      <c r="U1646" s="131"/>
      <c r="V1646" s="131"/>
      <c r="W1646" s="131">
        <f>SUMIFS($F$3:F1646,$D$3:D1646,D1646,$C$3:C1646,"Buy")+SUMIFS($F$3:F1646,$D$3:D1646,D1646,$C$3:C1646,"Coin Deposit",$E$3:E1646,"&lt;&gt;")</f>
        <v>0</v>
      </c>
      <c r="X1646" s="131">
        <f t="shared" si="277"/>
        <v>0</v>
      </c>
      <c r="Y1646" s="131">
        <f>IF($D1646=Y$1,SUMIFS($H$3:$H1646,$G$3:$G1646,Y$1,$C$3:$C1646,"Sell"),0)</f>
        <v>0</v>
      </c>
      <c r="Z1646" s="131">
        <f t="shared" si="278"/>
        <v>0</v>
      </c>
      <c r="AA1646" s="131">
        <f>IF($D1646=AA$1,SUMIFS($H$3:$H1646,$G$3:$G1646,AA$1,$C$3:$C1646,"Sell"),0)</f>
        <v>0</v>
      </c>
      <c r="AB1646" s="131">
        <f t="shared" si="279"/>
        <v>0</v>
      </c>
      <c r="AC1646" s="131">
        <f>SUMIFS('Deductions and Deposits'!$H:$H,'Deductions and Deposits'!$G:$G,D1646,'Deductions and Deposits'!$F:$F,"&lt;="&amp;B1646)+SUMIFS($F$3:F1646,$D$3:D1646,D1646,$C$3:C1646,"Coin Deposit",$E$3:E1646,"")</f>
        <v>0</v>
      </c>
      <c r="AD1646" s="131">
        <f>SUMIFS('Deductions and Deposits'!$D:$D,'Deductions and Deposits'!$C:$C,D1646)+SUMIFS($F:$F,$D:$D,D1646,$C:$C,"Coin Deduction")</f>
        <v>0</v>
      </c>
      <c r="AE1646" s="131">
        <f>Table5[[#This Row],[Column4]]+Table5[[#This Row],[Column14]]+Table5[[#This Row],[Column19]]+Table5[[#This Row],[Column12]]</f>
        <v>0</v>
      </c>
      <c r="AF1646" s="131">
        <f>Table5[[#This Row],[Column5]]+Table5[[#This Row],[Column13]]+Table5[[#This Row],[Column21]]+Table5[[#This Row],[Column18]]</f>
        <v>0</v>
      </c>
      <c r="AG1646" s="131">
        <f t="shared" si="280"/>
        <v>0</v>
      </c>
      <c r="AH1646" s="131">
        <f t="shared" si="281"/>
        <v>0</v>
      </c>
      <c r="AI1646" s="131">
        <f>Table5[[#This Row],[Column17]]-Table5[[#This Row],[Column20]]</f>
        <v>0</v>
      </c>
      <c r="AJ1646" s="131">
        <f t="shared" si="282"/>
        <v>0</v>
      </c>
      <c r="AK1646" s="131">
        <f t="shared" si="286"/>
        <v>0</v>
      </c>
      <c r="AL1646" s="131">
        <f t="shared" si="283"/>
        <v>0</v>
      </c>
      <c r="AM1646" s="131" t="str">
        <f t="shared" si="284"/>
        <v/>
      </c>
      <c r="AN1646" s="131" t="str">
        <f t="shared" ca="1" si="285"/>
        <v/>
      </c>
    </row>
    <row r="1647" spans="1:40" ht="20.25" customHeight="1" x14ac:dyDescent="0.3">
      <c r="A1647" s="127"/>
      <c r="B1647" s="164"/>
      <c r="C1647" s="139"/>
      <c r="D1647" s="140"/>
      <c r="E1647" s="139"/>
      <c r="F1647" s="139"/>
      <c r="G1647" s="140"/>
      <c r="H1647" s="139"/>
      <c r="I1647" s="129"/>
      <c r="L1647" s="128"/>
      <c r="M1647" s="128"/>
      <c r="N1647" s="128"/>
      <c r="O1647" s="128"/>
      <c r="P1647" s="128"/>
      <c r="Q1647" s="128"/>
      <c r="R1647" s="128"/>
      <c r="S1647" s="128"/>
      <c r="T1647" s="120">
        <f t="shared" si="276"/>
        <v>0</v>
      </c>
      <c r="U1647" s="131"/>
      <c r="V1647" s="131"/>
      <c r="W1647" s="131">
        <f>SUMIFS($F$3:F1647,$D$3:D1647,D1647,$C$3:C1647,"Buy")+SUMIFS($F$3:F1647,$D$3:D1647,D1647,$C$3:C1647,"Coin Deposit",$E$3:E1647,"&lt;&gt;")</f>
        <v>0</v>
      </c>
      <c r="X1647" s="131">
        <f t="shared" si="277"/>
        <v>0</v>
      </c>
      <c r="Y1647" s="131">
        <f>IF($D1647=Y$1,SUMIFS($H$3:$H1647,$G$3:$G1647,Y$1,$C$3:$C1647,"Sell"),0)</f>
        <v>0</v>
      </c>
      <c r="Z1647" s="131">
        <f t="shared" si="278"/>
        <v>0</v>
      </c>
      <c r="AA1647" s="131">
        <f>IF($D1647=AA$1,SUMIFS($H$3:$H1647,$G$3:$G1647,AA$1,$C$3:$C1647,"Sell"),0)</f>
        <v>0</v>
      </c>
      <c r="AB1647" s="131">
        <f t="shared" si="279"/>
        <v>0</v>
      </c>
      <c r="AC1647" s="131">
        <f>SUMIFS('Deductions and Deposits'!$H:$H,'Deductions and Deposits'!$G:$G,D1647,'Deductions and Deposits'!$F:$F,"&lt;="&amp;B1647)+SUMIFS($F$3:F1647,$D$3:D1647,D1647,$C$3:C1647,"Coin Deposit",$E$3:E1647,"")</f>
        <v>0</v>
      </c>
      <c r="AD1647" s="131">
        <f>SUMIFS('Deductions and Deposits'!$D:$D,'Deductions and Deposits'!$C:$C,D1647)+SUMIFS($F:$F,$D:$D,D1647,$C:$C,"Coin Deduction")</f>
        <v>0</v>
      </c>
      <c r="AE1647" s="131">
        <f>Table5[[#This Row],[Column4]]+Table5[[#This Row],[Column14]]+Table5[[#This Row],[Column19]]+Table5[[#This Row],[Column12]]</f>
        <v>0</v>
      </c>
      <c r="AF1647" s="131">
        <f>Table5[[#This Row],[Column5]]+Table5[[#This Row],[Column13]]+Table5[[#This Row],[Column21]]+Table5[[#This Row],[Column18]]</f>
        <v>0</v>
      </c>
      <c r="AG1647" s="131">
        <f t="shared" si="280"/>
        <v>0</v>
      </c>
      <c r="AH1647" s="131">
        <f t="shared" si="281"/>
        <v>0</v>
      </c>
      <c r="AI1647" s="131">
        <f>Table5[[#This Row],[Column17]]-Table5[[#This Row],[Column20]]</f>
        <v>0</v>
      </c>
      <c r="AJ1647" s="131">
        <f t="shared" si="282"/>
        <v>0</v>
      </c>
      <c r="AK1647" s="131">
        <f t="shared" si="286"/>
        <v>0</v>
      </c>
      <c r="AL1647" s="131">
        <f t="shared" si="283"/>
        <v>0</v>
      </c>
      <c r="AM1647" s="131" t="str">
        <f t="shared" si="284"/>
        <v/>
      </c>
      <c r="AN1647" s="131" t="str">
        <f t="shared" ca="1" si="285"/>
        <v/>
      </c>
    </row>
    <row r="1648" spans="1:40" ht="20.25" customHeight="1" x14ac:dyDescent="0.3">
      <c r="A1648" s="127"/>
      <c r="B1648" s="164"/>
      <c r="C1648" s="139"/>
      <c r="D1648" s="140"/>
      <c r="E1648" s="139"/>
      <c r="F1648" s="139"/>
      <c r="G1648" s="140"/>
      <c r="H1648" s="139"/>
      <c r="I1648" s="129"/>
      <c r="L1648" s="128"/>
      <c r="M1648" s="128"/>
      <c r="N1648" s="128"/>
      <c r="O1648" s="128"/>
      <c r="P1648" s="128"/>
      <c r="Q1648" s="128"/>
      <c r="R1648" s="128"/>
      <c r="S1648" s="128"/>
      <c r="T1648" s="120">
        <f t="shared" si="276"/>
        <v>0</v>
      </c>
      <c r="U1648" s="131"/>
      <c r="V1648" s="131"/>
      <c r="W1648" s="131">
        <f>SUMIFS($F$3:F1648,$D$3:D1648,D1648,$C$3:C1648,"Buy")+SUMIFS($F$3:F1648,$D$3:D1648,D1648,$C$3:C1648,"Coin Deposit",$E$3:E1648,"&lt;&gt;")</f>
        <v>0</v>
      </c>
      <c r="X1648" s="131">
        <f t="shared" si="277"/>
        <v>0</v>
      </c>
      <c r="Y1648" s="131">
        <f>IF($D1648=Y$1,SUMIFS($H$3:$H1648,$G$3:$G1648,Y$1,$C$3:$C1648,"Sell"),0)</f>
        <v>0</v>
      </c>
      <c r="Z1648" s="131">
        <f t="shared" si="278"/>
        <v>0</v>
      </c>
      <c r="AA1648" s="131">
        <f>IF($D1648=AA$1,SUMIFS($H$3:$H1648,$G$3:$G1648,AA$1,$C$3:$C1648,"Sell"),0)</f>
        <v>0</v>
      </c>
      <c r="AB1648" s="131">
        <f t="shared" si="279"/>
        <v>0</v>
      </c>
      <c r="AC1648" s="131">
        <f>SUMIFS('Deductions and Deposits'!$H:$H,'Deductions and Deposits'!$G:$G,D1648,'Deductions and Deposits'!$F:$F,"&lt;="&amp;B1648)+SUMIFS($F$3:F1648,$D$3:D1648,D1648,$C$3:C1648,"Coin Deposit",$E$3:E1648,"")</f>
        <v>0</v>
      </c>
      <c r="AD1648" s="131">
        <f>SUMIFS('Deductions and Deposits'!$D:$D,'Deductions and Deposits'!$C:$C,D1648)+SUMIFS($F:$F,$D:$D,D1648,$C:$C,"Coin Deduction")</f>
        <v>0</v>
      </c>
      <c r="AE1648" s="131">
        <f>Table5[[#This Row],[Column4]]+Table5[[#This Row],[Column14]]+Table5[[#This Row],[Column19]]+Table5[[#This Row],[Column12]]</f>
        <v>0</v>
      </c>
      <c r="AF1648" s="131">
        <f>Table5[[#This Row],[Column5]]+Table5[[#This Row],[Column13]]+Table5[[#This Row],[Column21]]+Table5[[#This Row],[Column18]]</f>
        <v>0</v>
      </c>
      <c r="AG1648" s="131">
        <f t="shared" si="280"/>
        <v>0</v>
      </c>
      <c r="AH1648" s="131">
        <f t="shared" si="281"/>
        <v>0</v>
      </c>
      <c r="AI1648" s="131">
        <f>Table5[[#This Row],[Column17]]-Table5[[#This Row],[Column20]]</f>
        <v>0</v>
      </c>
      <c r="AJ1648" s="131">
        <f t="shared" si="282"/>
        <v>0</v>
      </c>
      <c r="AK1648" s="131">
        <f t="shared" si="286"/>
        <v>0</v>
      </c>
      <c r="AL1648" s="131">
        <f t="shared" si="283"/>
        <v>0</v>
      </c>
      <c r="AM1648" s="131" t="str">
        <f t="shared" si="284"/>
        <v/>
      </c>
      <c r="AN1648" s="131" t="str">
        <f t="shared" ca="1" si="285"/>
        <v/>
      </c>
    </row>
    <row r="1649" spans="1:40" ht="20.25" customHeight="1" x14ac:dyDescent="0.3">
      <c r="A1649" s="127"/>
      <c r="B1649" s="164"/>
      <c r="C1649" s="139"/>
      <c r="D1649" s="140"/>
      <c r="E1649" s="139"/>
      <c r="F1649" s="139"/>
      <c r="G1649" s="140"/>
      <c r="H1649" s="139"/>
      <c r="I1649" s="129"/>
      <c r="L1649" s="128"/>
      <c r="M1649" s="128"/>
      <c r="N1649" s="128"/>
      <c r="O1649" s="128"/>
      <c r="P1649" s="128"/>
      <c r="Q1649" s="128"/>
      <c r="R1649" s="128"/>
      <c r="S1649" s="128"/>
      <c r="T1649" s="120">
        <f t="shared" si="276"/>
        <v>0</v>
      </c>
      <c r="U1649" s="131"/>
      <c r="V1649" s="131"/>
      <c r="W1649" s="131">
        <f>SUMIFS($F$3:F1649,$D$3:D1649,D1649,$C$3:C1649,"Buy")+SUMIFS($F$3:F1649,$D$3:D1649,D1649,$C$3:C1649,"Coin Deposit",$E$3:E1649,"&lt;&gt;")</f>
        <v>0</v>
      </c>
      <c r="X1649" s="131">
        <f t="shared" si="277"/>
        <v>0</v>
      </c>
      <c r="Y1649" s="131">
        <f>IF($D1649=Y$1,SUMIFS($H$3:$H1649,$G$3:$G1649,Y$1,$C$3:$C1649,"Sell"),0)</f>
        <v>0</v>
      </c>
      <c r="Z1649" s="131">
        <f t="shared" si="278"/>
        <v>0</v>
      </c>
      <c r="AA1649" s="131">
        <f>IF($D1649=AA$1,SUMIFS($H$3:$H1649,$G$3:$G1649,AA$1,$C$3:$C1649,"Sell"),0)</f>
        <v>0</v>
      </c>
      <c r="AB1649" s="131">
        <f t="shared" si="279"/>
        <v>0</v>
      </c>
      <c r="AC1649" s="131">
        <f>SUMIFS('Deductions and Deposits'!$H:$H,'Deductions and Deposits'!$G:$G,D1649,'Deductions and Deposits'!$F:$F,"&lt;="&amp;B1649)+SUMIFS($F$3:F1649,$D$3:D1649,D1649,$C$3:C1649,"Coin Deposit",$E$3:E1649,"")</f>
        <v>0</v>
      </c>
      <c r="AD1649" s="131">
        <f>SUMIFS('Deductions and Deposits'!$D:$D,'Deductions and Deposits'!$C:$C,D1649)+SUMIFS($F:$F,$D:$D,D1649,$C:$C,"Coin Deduction")</f>
        <v>0</v>
      </c>
      <c r="AE1649" s="131">
        <f>Table5[[#This Row],[Column4]]+Table5[[#This Row],[Column14]]+Table5[[#This Row],[Column19]]+Table5[[#This Row],[Column12]]</f>
        <v>0</v>
      </c>
      <c r="AF1649" s="131">
        <f>Table5[[#This Row],[Column5]]+Table5[[#This Row],[Column13]]+Table5[[#This Row],[Column21]]+Table5[[#This Row],[Column18]]</f>
        <v>0</v>
      </c>
      <c r="AG1649" s="131">
        <f t="shared" si="280"/>
        <v>0</v>
      </c>
      <c r="AH1649" s="131">
        <f t="shared" si="281"/>
        <v>0</v>
      </c>
      <c r="AI1649" s="131">
        <f>Table5[[#This Row],[Column17]]-Table5[[#This Row],[Column20]]</f>
        <v>0</v>
      </c>
      <c r="AJ1649" s="131">
        <f t="shared" si="282"/>
        <v>0</v>
      </c>
      <c r="AK1649" s="131">
        <f t="shared" si="286"/>
        <v>0</v>
      </c>
      <c r="AL1649" s="131">
        <f t="shared" si="283"/>
        <v>0</v>
      </c>
      <c r="AM1649" s="131" t="str">
        <f t="shared" si="284"/>
        <v/>
      </c>
      <c r="AN1649" s="131" t="str">
        <f t="shared" ca="1" si="285"/>
        <v/>
      </c>
    </row>
    <row r="1650" spans="1:40" ht="20.25" customHeight="1" x14ac:dyDescent="0.3">
      <c r="A1650" s="127"/>
      <c r="B1650" s="164"/>
      <c r="C1650" s="139"/>
      <c r="D1650" s="140"/>
      <c r="E1650" s="139"/>
      <c r="F1650" s="139"/>
      <c r="G1650" s="140"/>
      <c r="H1650" s="139"/>
      <c r="I1650" s="129"/>
      <c r="L1650" s="128"/>
      <c r="M1650" s="128"/>
      <c r="N1650" s="128"/>
      <c r="O1650" s="128"/>
      <c r="P1650" s="128"/>
      <c r="Q1650" s="128"/>
      <c r="R1650" s="128"/>
      <c r="S1650" s="128"/>
      <c r="T1650" s="120">
        <f t="shared" si="276"/>
        <v>0</v>
      </c>
      <c r="U1650" s="131"/>
      <c r="V1650" s="131"/>
      <c r="W1650" s="131">
        <f>SUMIFS($F$3:F1650,$D$3:D1650,D1650,$C$3:C1650,"Buy")+SUMIFS($F$3:F1650,$D$3:D1650,D1650,$C$3:C1650,"Coin Deposit",$E$3:E1650,"&lt;&gt;")</f>
        <v>0</v>
      </c>
      <c r="X1650" s="131">
        <f t="shared" si="277"/>
        <v>0</v>
      </c>
      <c r="Y1650" s="131">
        <f>IF($D1650=Y$1,SUMIFS($H$3:$H1650,$G$3:$G1650,Y$1,$C$3:$C1650,"Sell"),0)</f>
        <v>0</v>
      </c>
      <c r="Z1650" s="131">
        <f t="shared" si="278"/>
        <v>0</v>
      </c>
      <c r="AA1650" s="131">
        <f>IF($D1650=AA$1,SUMIFS($H$3:$H1650,$G$3:$G1650,AA$1,$C$3:$C1650,"Sell"),0)</f>
        <v>0</v>
      </c>
      <c r="AB1650" s="131">
        <f t="shared" si="279"/>
        <v>0</v>
      </c>
      <c r="AC1650" s="131">
        <f>SUMIFS('Deductions and Deposits'!$H:$H,'Deductions and Deposits'!$G:$G,D1650,'Deductions and Deposits'!$F:$F,"&lt;="&amp;B1650)+SUMIFS($F$3:F1650,$D$3:D1650,D1650,$C$3:C1650,"Coin Deposit",$E$3:E1650,"")</f>
        <v>0</v>
      </c>
      <c r="AD1650" s="131">
        <f>SUMIFS('Deductions and Deposits'!$D:$D,'Deductions and Deposits'!$C:$C,D1650)+SUMIFS($F:$F,$D:$D,D1650,$C:$C,"Coin Deduction")</f>
        <v>0</v>
      </c>
      <c r="AE1650" s="131">
        <f>Table5[[#This Row],[Column4]]+Table5[[#This Row],[Column14]]+Table5[[#This Row],[Column19]]+Table5[[#This Row],[Column12]]</f>
        <v>0</v>
      </c>
      <c r="AF1650" s="131">
        <f>Table5[[#This Row],[Column5]]+Table5[[#This Row],[Column13]]+Table5[[#This Row],[Column21]]+Table5[[#This Row],[Column18]]</f>
        <v>0</v>
      </c>
      <c r="AG1650" s="131">
        <f t="shared" si="280"/>
        <v>0</v>
      </c>
      <c r="AH1650" s="131">
        <f t="shared" si="281"/>
        <v>0</v>
      </c>
      <c r="AI1650" s="131">
        <f>Table5[[#This Row],[Column17]]-Table5[[#This Row],[Column20]]</f>
        <v>0</v>
      </c>
      <c r="AJ1650" s="131">
        <f t="shared" si="282"/>
        <v>0</v>
      </c>
      <c r="AK1650" s="131">
        <f t="shared" si="286"/>
        <v>0</v>
      </c>
      <c r="AL1650" s="131">
        <f t="shared" si="283"/>
        <v>0</v>
      </c>
      <c r="AM1650" s="131" t="str">
        <f t="shared" si="284"/>
        <v/>
      </c>
      <c r="AN1650" s="131" t="str">
        <f t="shared" ca="1" si="285"/>
        <v/>
      </c>
    </row>
    <row r="1651" spans="1:40" ht="20.25" customHeight="1" x14ac:dyDescent="0.3">
      <c r="A1651" s="127"/>
      <c r="B1651" s="164"/>
      <c r="C1651" s="139"/>
      <c r="D1651" s="140"/>
      <c r="E1651" s="139"/>
      <c r="F1651" s="139"/>
      <c r="G1651" s="140"/>
      <c r="H1651" s="139"/>
      <c r="I1651" s="129"/>
      <c r="L1651" s="128"/>
      <c r="M1651" s="128"/>
      <c r="N1651" s="128"/>
      <c r="O1651" s="128"/>
      <c r="P1651" s="128"/>
      <c r="Q1651" s="128"/>
      <c r="R1651" s="128"/>
      <c r="S1651" s="128"/>
      <c r="T1651" s="120">
        <f t="shared" si="276"/>
        <v>0</v>
      </c>
      <c r="U1651" s="131"/>
      <c r="V1651" s="131"/>
      <c r="W1651" s="131">
        <f>SUMIFS($F$3:F1651,$D$3:D1651,D1651,$C$3:C1651,"Buy")+SUMIFS($F$3:F1651,$D$3:D1651,D1651,$C$3:C1651,"Coin Deposit",$E$3:E1651,"&lt;&gt;")</f>
        <v>0</v>
      </c>
      <c r="X1651" s="131">
        <f t="shared" si="277"/>
        <v>0</v>
      </c>
      <c r="Y1651" s="131">
        <f>IF($D1651=Y$1,SUMIFS($H$3:$H1651,$G$3:$G1651,Y$1,$C$3:$C1651,"Sell"),0)</f>
        <v>0</v>
      </c>
      <c r="Z1651" s="131">
        <f t="shared" si="278"/>
        <v>0</v>
      </c>
      <c r="AA1651" s="131">
        <f>IF($D1651=AA$1,SUMIFS($H$3:$H1651,$G$3:$G1651,AA$1,$C$3:$C1651,"Sell"),0)</f>
        <v>0</v>
      </c>
      <c r="AB1651" s="131">
        <f t="shared" si="279"/>
        <v>0</v>
      </c>
      <c r="AC1651" s="131">
        <f>SUMIFS('Deductions and Deposits'!$H:$H,'Deductions and Deposits'!$G:$G,D1651,'Deductions and Deposits'!$F:$F,"&lt;="&amp;B1651)+SUMIFS($F$3:F1651,$D$3:D1651,D1651,$C$3:C1651,"Coin Deposit",$E$3:E1651,"")</f>
        <v>0</v>
      </c>
      <c r="AD1651" s="131">
        <f>SUMIFS('Deductions and Deposits'!$D:$D,'Deductions and Deposits'!$C:$C,D1651)+SUMIFS($F:$F,$D:$D,D1651,$C:$C,"Coin Deduction")</f>
        <v>0</v>
      </c>
      <c r="AE1651" s="131">
        <f>Table5[[#This Row],[Column4]]+Table5[[#This Row],[Column14]]+Table5[[#This Row],[Column19]]+Table5[[#This Row],[Column12]]</f>
        <v>0</v>
      </c>
      <c r="AF1651" s="131">
        <f>Table5[[#This Row],[Column5]]+Table5[[#This Row],[Column13]]+Table5[[#This Row],[Column21]]+Table5[[#This Row],[Column18]]</f>
        <v>0</v>
      </c>
      <c r="AG1651" s="131">
        <f t="shared" si="280"/>
        <v>0</v>
      </c>
      <c r="AH1651" s="131">
        <f t="shared" si="281"/>
        <v>0</v>
      </c>
      <c r="AI1651" s="131">
        <f>Table5[[#This Row],[Column17]]-Table5[[#This Row],[Column20]]</f>
        <v>0</v>
      </c>
      <c r="AJ1651" s="131">
        <f t="shared" si="282"/>
        <v>0</v>
      </c>
      <c r="AK1651" s="131">
        <f t="shared" si="286"/>
        <v>0</v>
      </c>
      <c r="AL1651" s="131">
        <f t="shared" si="283"/>
        <v>0</v>
      </c>
      <c r="AM1651" s="131" t="str">
        <f t="shared" si="284"/>
        <v/>
      </c>
      <c r="AN1651" s="131" t="str">
        <f t="shared" ca="1" si="285"/>
        <v/>
      </c>
    </row>
    <row r="1652" spans="1:40" ht="20.25" customHeight="1" x14ac:dyDescent="0.3">
      <c r="A1652" s="127"/>
      <c r="B1652" s="164"/>
      <c r="C1652" s="139"/>
      <c r="D1652" s="140"/>
      <c r="E1652" s="139"/>
      <c r="F1652" s="139"/>
      <c r="G1652" s="140"/>
      <c r="H1652" s="139"/>
      <c r="I1652" s="129"/>
      <c r="L1652" s="128"/>
      <c r="M1652" s="128"/>
      <c r="N1652" s="128"/>
      <c r="O1652" s="128"/>
      <c r="P1652" s="128"/>
      <c r="Q1652" s="128"/>
      <c r="R1652" s="128"/>
      <c r="S1652" s="128"/>
      <c r="T1652" s="120">
        <f t="shared" si="276"/>
        <v>0</v>
      </c>
      <c r="U1652" s="131"/>
      <c r="V1652" s="131"/>
      <c r="W1652" s="131">
        <f>SUMIFS($F$3:F1652,$D$3:D1652,D1652,$C$3:C1652,"Buy")+SUMIFS($F$3:F1652,$D$3:D1652,D1652,$C$3:C1652,"Coin Deposit",$E$3:E1652,"&lt;&gt;")</f>
        <v>0</v>
      </c>
      <c r="X1652" s="131">
        <f t="shared" si="277"/>
        <v>0</v>
      </c>
      <c r="Y1652" s="131">
        <f>IF($D1652=Y$1,SUMIFS($H$3:$H1652,$G$3:$G1652,Y$1,$C$3:$C1652,"Sell"),0)</f>
        <v>0</v>
      </c>
      <c r="Z1652" s="131">
        <f t="shared" si="278"/>
        <v>0</v>
      </c>
      <c r="AA1652" s="131">
        <f>IF($D1652=AA$1,SUMIFS($H$3:$H1652,$G$3:$G1652,AA$1,$C$3:$C1652,"Sell"),0)</f>
        <v>0</v>
      </c>
      <c r="AB1652" s="131">
        <f t="shared" si="279"/>
        <v>0</v>
      </c>
      <c r="AC1652" s="131">
        <f>SUMIFS('Deductions and Deposits'!$H:$H,'Deductions and Deposits'!$G:$G,D1652,'Deductions and Deposits'!$F:$F,"&lt;="&amp;B1652)+SUMIFS($F$3:F1652,$D$3:D1652,D1652,$C$3:C1652,"Coin Deposit",$E$3:E1652,"")</f>
        <v>0</v>
      </c>
      <c r="AD1652" s="131">
        <f>SUMIFS('Deductions and Deposits'!$D:$D,'Deductions and Deposits'!$C:$C,D1652)+SUMIFS($F:$F,$D:$D,D1652,$C:$C,"Coin Deduction")</f>
        <v>0</v>
      </c>
      <c r="AE1652" s="131">
        <f>Table5[[#This Row],[Column4]]+Table5[[#This Row],[Column14]]+Table5[[#This Row],[Column19]]+Table5[[#This Row],[Column12]]</f>
        <v>0</v>
      </c>
      <c r="AF1652" s="131">
        <f>Table5[[#This Row],[Column5]]+Table5[[#This Row],[Column13]]+Table5[[#This Row],[Column21]]+Table5[[#This Row],[Column18]]</f>
        <v>0</v>
      </c>
      <c r="AG1652" s="131">
        <f t="shared" si="280"/>
        <v>0</v>
      </c>
      <c r="AH1652" s="131">
        <f t="shared" si="281"/>
        <v>0</v>
      </c>
      <c r="AI1652" s="131">
        <f>Table5[[#This Row],[Column17]]-Table5[[#This Row],[Column20]]</f>
        <v>0</v>
      </c>
      <c r="AJ1652" s="131">
        <f t="shared" si="282"/>
        <v>0</v>
      </c>
      <c r="AK1652" s="131">
        <f t="shared" si="286"/>
        <v>0</v>
      </c>
      <c r="AL1652" s="131">
        <f t="shared" si="283"/>
        <v>0</v>
      </c>
      <c r="AM1652" s="131" t="str">
        <f t="shared" si="284"/>
        <v/>
      </c>
      <c r="AN1652" s="131" t="str">
        <f t="shared" ca="1" si="285"/>
        <v/>
      </c>
    </row>
    <row r="1653" spans="1:40" ht="20.25" customHeight="1" x14ac:dyDescent="0.3">
      <c r="A1653" s="127"/>
      <c r="B1653" s="164"/>
      <c r="C1653" s="139"/>
      <c r="D1653" s="140"/>
      <c r="E1653" s="139"/>
      <c r="F1653" s="139"/>
      <c r="G1653" s="140"/>
      <c r="H1653" s="139"/>
      <c r="I1653" s="129"/>
      <c r="L1653" s="128"/>
      <c r="M1653" s="128"/>
      <c r="N1653" s="128"/>
      <c r="O1653" s="128"/>
      <c r="P1653" s="128"/>
      <c r="Q1653" s="128"/>
      <c r="R1653" s="128"/>
      <c r="S1653" s="128"/>
      <c r="T1653" s="120">
        <f t="shared" si="276"/>
        <v>0</v>
      </c>
      <c r="U1653" s="131"/>
      <c r="V1653" s="131"/>
      <c r="W1653" s="131">
        <f>SUMIFS($F$3:F1653,$D$3:D1653,D1653,$C$3:C1653,"Buy")+SUMIFS($F$3:F1653,$D$3:D1653,D1653,$C$3:C1653,"Coin Deposit",$E$3:E1653,"&lt;&gt;")</f>
        <v>0</v>
      </c>
      <c r="X1653" s="131">
        <f t="shared" si="277"/>
        <v>0</v>
      </c>
      <c r="Y1653" s="131">
        <f>IF($D1653=Y$1,SUMIFS($H$3:$H1653,$G$3:$G1653,Y$1,$C$3:$C1653,"Sell"),0)</f>
        <v>0</v>
      </c>
      <c r="Z1653" s="131">
        <f t="shared" si="278"/>
        <v>0</v>
      </c>
      <c r="AA1653" s="131">
        <f>IF($D1653=AA$1,SUMIFS($H$3:$H1653,$G$3:$G1653,AA$1,$C$3:$C1653,"Sell"),0)</f>
        <v>0</v>
      </c>
      <c r="AB1653" s="131">
        <f t="shared" si="279"/>
        <v>0</v>
      </c>
      <c r="AC1653" s="131">
        <f>SUMIFS('Deductions and Deposits'!$H:$H,'Deductions and Deposits'!$G:$G,D1653,'Deductions and Deposits'!$F:$F,"&lt;="&amp;B1653)+SUMIFS($F$3:F1653,$D$3:D1653,D1653,$C$3:C1653,"Coin Deposit",$E$3:E1653,"")</f>
        <v>0</v>
      </c>
      <c r="AD1653" s="131">
        <f>SUMIFS('Deductions and Deposits'!$D:$D,'Deductions and Deposits'!$C:$C,D1653)+SUMIFS($F:$F,$D:$D,D1653,$C:$C,"Coin Deduction")</f>
        <v>0</v>
      </c>
      <c r="AE1653" s="131">
        <f>Table5[[#This Row],[Column4]]+Table5[[#This Row],[Column14]]+Table5[[#This Row],[Column19]]+Table5[[#This Row],[Column12]]</f>
        <v>0</v>
      </c>
      <c r="AF1653" s="131">
        <f>Table5[[#This Row],[Column5]]+Table5[[#This Row],[Column13]]+Table5[[#This Row],[Column21]]+Table5[[#This Row],[Column18]]</f>
        <v>0</v>
      </c>
      <c r="AG1653" s="131">
        <f t="shared" si="280"/>
        <v>0</v>
      </c>
      <c r="AH1653" s="131">
        <f t="shared" si="281"/>
        <v>0</v>
      </c>
      <c r="AI1653" s="131">
        <f>Table5[[#This Row],[Column17]]-Table5[[#This Row],[Column20]]</f>
        <v>0</v>
      </c>
      <c r="AJ1653" s="131">
        <f t="shared" si="282"/>
        <v>0</v>
      </c>
      <c r="AK1653" s="131">
        <f t="shared" si="286"/>
        <v>0</v>
      </c>
      <c r="AL1653" s="131">
        <f t="shared" si="283"/>
        <v>0</v>
      </c>
      <c r="AM1653" s="131" t="str">
        <f t="shared" si="284"/>
        <v/>
      </c>
      <c r="AN1653" s="131" t="str">
        <f t="shared" ca="1" si="285"/>
        <v/>
      </c>
    </row>
    <row r="1654" spans="1:40" ht="20.25" customHeight="1" x14ac:dyDescent="0.3">
      <c r="A1654" s="127"/>
      <c r="B1654" s="164"/>
      <c r="C1654" s="139"/>
      <c r="D1654" s="140"/>
      <c r="E1654" s="139"/>
      <c r="F1654" s="139"/>
      <c r="G1654" s="140"/>
      <c r="H1654" s="139"/>
      <c r="I1654" s="129"/>
      <c r="L1654" s="128"/>
      <c r="M1654" s="128"/>
      <c r="N1654" s="128"/>
      <c r="O1654" s="128"/>
      <c r="P1654" s="128"/>
      <c r="Q1654" s="128"/>
      <c r="R1654" s="128"/>
      <c r="S1654" s="128"/>
      <c r="T1654" s="120">
        <f t="shared" si="276"/>
        <v>0</v>
      </c>
      <c r="U1654" s="131"/>
      <c r="V1654" s="131"/>
      <c r="W1654" s="131">
        <f>SUMIFS($F$3:F1654,$D$3:D1654,D1654,$C$3:C1654,"Buy")+SUMIFS($F$3:F1654,$D$3:D1654,D1654,$C$3:C1654,"Coin Deposit",$E$3:E1654,"&lt;&gt;")</f>
        <v>0</v>
      </c>
      <c r="X1654" s="131">
        <f t="shared" si="277"/>
        <v>0</v>
      </c>
      <c r="Y1654" s="131">
        <f>IF($D1654=Y$1,SUMIFS($H$3:$H1654,$G$3:$G1654,Y$1,$C$3:$C1654,"Sell"),0)</f>
        <v>0</v>
      </c>
      <c r="Z1654" s="131">
        <f t="shared" si="278"/>
        <v>0</v>
      </c>
      <c r="AA1654" s="131">
        <f>IF($D1654=AA$1,SUMIFS($H$3:$H1654,$G$3:$G1654,AA$1,$C$3:$C1654,"Sell"),0)</f>
        <v>0</v>
      </c>
      <c r="AB1654" s="131">
        <f t="shared" si="279"/>
        <v>0</v>
      </c>
      <c r="AC1654" s="131">
        <f>SUMIFS('Deductions and Deposits'!$H:$H,'Deductions and Deposits'!$G:$G,D1654,'Deductions and Deposits'!$F:$F,"&lt;="&amp;B1654)+SUMIFS($F$3:F1654,$D$3:D1654,D1654,$C$3:C1654,"Coin Deposit",$E$3:E1654,"")</f>
        <v>0</v>
      </c>
      <c r="AD1654" s="131">
        <f>SUMIFS('Deductions and Deposits'!$D:$D,'Deductions and Deposits'!$C:$C,D1654)+SUMIFS($F:$F,$D:$D,D1654,$C:$C,"Coin Deduction")</f>
        <v>0</v>
      </c>
      <c r="AE1654" s="131">
        <f>Table5[[#This Row],[Column4]]+Table5[[#This Row],[Column14]]+Table5[[#This Row],[Column19]]+Table5[[#This Row],[Column12]]</f>
        <v>0</v>
      </c>
      <c r="AF1654" s="131">
        <f>Table5[[#This Row],[Column5]]+Table5[[#This Row],[Column13]]+Table5[[#This Row],[Column21]]+Table5[[#This Row],[Column18]]</f>
        <v>0</v>
      </c>
      <c r="AG1654" s="131">
        <f t="shared" si="280"/>
        <v>0</v>
      </c>
      <c r="AH1654" s="131">
        <f t="shared" si="281"/>
        <v>0</v>
      </c>
      <c r="AI1654" s="131">
        <f>Table5[[#This Row],[Column17]]-Table5[[#This Row],[Column20]]</f>
        <v>0</v>
      </c>
      <c r="AJ1654" s="131">
        <f t="shared" si="282"/>
        <v>0</v>
      </c>
      <c r="AK1654" s="131">
        <f t="shared" si="286"/>
        <v>0</v>
      </c>
      <c r="AL1654" s="131">
        <f t="shared" si="283"/>
        <v>0</v>
      </c>
      <c r="AM1654" s="131" t="str">
        <f t="shared" si="284"/>
        <v/>
      </c>
      <c r="AN1654" s="131" t="str">
        <f t="shared" ca="1" si="285"/>
        <v/>
      </c>
    </row>
    <row r="1655" spans="1:40" ht="20.25" customHeight="1" x14ac:dyDescent="0.3">
      <c r="A1655" s="127"/>
      <c r="B1655" s="164"/>
      <c r="C1655" s="139"/>
      <c r="D1655" s="140"/>
      <c r="E1655" s="139"/>
      <c r="F1655" s="139"/>
      <c r="G1655" s="140"/>
      <c r="H1655" s="139"/>
      <c r="I1655" s="129"/>
      <c r="L1655" s="128"/>
      <c r="M1655" s="128"/>
      <c r="N1655" s="128"/>
      <c r="O1655" s="128"/>
      <c r="P1655" s="128"/>
      <c r="Q1655" s="128"/>
      <c r="R1655" s="128"/>
      <c r="S1655" s="128"/>
      <c r="T1655" s="120">
        <f t="shared" si="276"/>
        <v>0</v>
      </c>
      <c r="U1655" s="131"/>
      <c r="V1655" s="131"/>
      <c r="W1655" s="131">
        <f>SUMIFS($F$3:F1655,$D$3:D1655,D1655,$C$3:C1655,"Buy")+SUMIFS($F$3:F1655,$D$3:D1655,D1655,$C$3:C1655,"Coin Deposit",$E$3:E1655,"&lt;&gt;")</f>
        <v>0</v>
      </c>
      <c r="X1655" s="131">
        <f t="shared" si="277"/>
        <v>0</v>
      </c>
      <c r="Y1655" s="131">
        <f>IF($D1655=Y$1,SUMIFS($H$3:$H1655,$G$3:$G1655,Y$1,$C$3:$C1655,"Sell"),0)</f>
        <v>0</v>
      </c>
      <c r="Z1655" s="131">
        <f t="shared" si="278"/>
        <v>0</v>
      </c>
      <c r="AA1655" s="131">
        <f>IF($D1655=AA$1,SUMIFS($H$3:$H1655,$G$3:$G1655,AA$1,$C$3:$C1655,"Sell"),0)</f>
        <v>0</v>
      </c>
      <c r="AB1655" s="131">
        <f t="shared" si="279"/>
        <v>0</v>
      </c>
      <c r="AC1655" s="131">
        <f>SUMIFS('Deductions and Deposits'!$H:$H,'Deductions and Deposits'!$G:$G,D1655,'Deductions and Deposits'!$F:$F,"&lt;="&amp;B1655)+SUMIFS($F$3:F1655,$D$3:D1655,D1655,$C$3:C1655,"Coin Deposit",$E$3:E1655,"")</f>
        <v>0</v>
      </c>
      <c r="AD1655" s="131">
        <f>SUMIFS('Deductions and Deposits'!$D:$D,'Deductions and Deposits'!$C:$C,D1655)+SUMIFS($F:$F,$D:$D,D1655,$C:$C,"Coin Deduction")</f>
        <v>0</v>
      </c>
      <c r="AE1655" s="131">
        <f>Table5[[#This Row],[Column4]]+Table5[[#This Row],[Column14]]+Table5[[#This Row],[Column19]]+Table5[[#This Row],[Column12]]</f>
        <v>0</v>
      </c>
      <c r="AF1655" s="131">
        <f>Table5[[#This Row],[Column5]]+Table5[[#This Row],[Column13]]+Table5[[#This Row],[Column21]]+Table5[[#This Row],[Column18]]</f>
        <v>0</v>
      </c>
      <c r="AG1655" s="131">
        <f t="shared" si="280"/>
        <v>0</v>
      </c>
      <c r="AH1655" s="131">
        <f t="shared" si="281"/>
        <v>0</v>
      </c>
      <c r="AI1655" s="131">
        <f>Table5[[#This Row],[Column17]]-Table5[[#This Row],[Column20]]</f>
        <v>0</v>
      </c>
      <c r="AJ1655" s="131">
        <f t="shared" si="282"/>
        <v>0</v>
      </c>
      <c r="AK1655" s="131">
        <f t="shared" si="286"/>
        <v>0</v>
      </c>
      <c r="AL1655" s="131">
        <f t="shared" si="283"/>
        <v>0</v>
      </c>
      <c r="AM1655" s="131" t="str">
        <f t="shared" si="284"/>
        <v/>
      </c>
      <c r="AN1655" s="131" t="str">
        <f t="shared" ca="1" si="285"/>
        <v/>
      </c>
    </row>
    <row r="1656" spans="1:40" ht="20.25" customHeight="1" x14ac:dyDescent="0.3">
      <c r="A1656" s="127"/>
      <c r="B1656" s="164"/>
      <c r="C1656" s="139"/>
      <c r="D1656" s="140"/>
      <c r="E1656" s="139"/>
      <c r="F1656" s="139"/>
      <c r="G1656" s="140"/>
      <c r="H1656" s="139"/>
      <c r="I1656" s="129"/>
      <c r="L1656" s="128"/>
      <c r="M1656" s="128"/>
      <c r="N1656" s="128"/>
      <c r="O1656" s="128"/>
      <c r="P1656" s="128"/>
      <c r="Q1656" s="128"/>
      <c r="R1656" s="128"/>
      <c r="S1656" s="128"/>
      <c r="T1656" s="120">
        <f t="shared" si="276"/>
        <v>0</v>
      </c>
      <c r="U1656" s="131"/>
      <c r="V1656" s="131"/>
      <c r="W1656" s="131">
        <f>SUMIFS($F$3:F1656,$D$3:D1656,D1656,$C$3:C1656,"Buy")+SUMIFS($F$3:F1656,$D$3:D1656,D1656,$C$3:C1656,"Coin Deposit",$E$3:E1656,"&lt;&gt;")</f>
        <v>0</v>
      </c>
      <c r="X1656" s="131">
        <f t="shared" si="277"/>
        <v>0</v>
      </c>
      <c r="Y1656" s="131">
        <f>IF($D1656=Y$1,SUMIFS($H$3:$H1656,$G$3:$G1656,Y$1,$C$3:$C1656,"Sell"),0)</f>
        <v>0</v>
      </c>
      <c r="Z1656" s="131">
        <f t="shared" si="278"/>
        <v>0</v>
      </c>
      <c r="AA1656" s="131">
        <f>IF($D1656=AA$1,SUMIFS($H$3:$H1656,$G$3:$G1656,AA$1,$C$3:$C1656,"Sell"),0)</f>
        <v>0</v>
      </c>
      <c r="AB1656" s="131">
        <f t="shared" si="279"/>
        <v>0</v>
      </c>
      <c r="AC1656" s="131">
        <f>SUMIFS('Deductions and Deposits'!$H:$H,'Deductions and Deposits'!$G:$G,D1656,'Deductions and Deposits'!$F:$F,"&lt;="&amp;B1656)+SUMIFS($F$3:F1656,$D$3:D1656,D1656,$C$3:C1656,"Coin Deposit",$E$3:E1656,"")</f>
        <v>0</v>
      </c>
      <c r="AD1656" s="131">
        <f>SUMIFS('Deductions and Deposits'!$D:$D,'Deductions and Deposits'!$C:$C,D1656)+SUMIFS($F:$F,$D:$D,D1656,$C:$C,"Coin Deduction")</f>
        <v>0</v>
      </c>
      <c r="AE1656" s="131">
        <f>Table5[[#This Row],[Column4]]+Table5[[#This Row],[Column14]]+Table5[[#This Row],[Column19]]+Table5[[#This Row],[Column12]]</f>
        <v>0</v>
      </c>
      <c r="AF1656" s="131">
        <f>Table5[[#This Row],[Column5]]+Table5[[#This Row],[Column13]]+Table5[[#This Row],[Column21]]+Table5[[#This Row],[Column18]]</f>
        <v>0</v>
      </c>
      <c r="AG1656" s="131">
        <f t="shared" si="280"/>
        <v>0</v>
      </c>
      <c r="AH1656" s="131">
        <f t="shared" si="281"/>
        <v>0</v>
      </c>
      <c r="AI1656" s="131">
        <f>Table5[[#This Row],[Column17]]-Table5[[#This Row],[Column20]]</f>
        <v>0</v>
      </c>
      <c r="AJ1656" s="131">
        <f t="shared" si="282"/>
        <v>0</v>
      </c>
      <c r="AK1656" s="131">
        <f t="shared" si="286"/>
        <v>0</v>
      </c>
      <c r="AL1656" s="131">
        <f t="shared" si="283"/>
        <v>0</v>
      </c>
      <c r="AM1656" s="131" t="str">
        <f t="shared" si="284"/>
        <v/>
      </c>
      <c r="AN1656" s="131" t="str">
        <f t="shared" ca="1" si="285"/>
        <v/>
      </c>
    </row>
    <row r="1657" spans="1:40" ht="20.25" customHeight="1" x14ac:dyDescent="0.3">
      <c r="A1657" s="127"/>
      <c r="B1657" s="164"/>
      <c r="C1657" s="139"/>
      <c r="D1657" s="140"/>
      <c r="E1657" s="139"/>
      <c r="F1657" s="139"/>
      <c r="G1657" s="140"/>
      <c r="H1657" s="139"/>
      <c r="I1657" s="129"/>
      <c r="L1657" s="128"/>
      <c r="M1657" s="128"/>
      <c r="N1657" s="128"/>
      <c r="O1657" s="128"/>
      <c r="P1657" s="128"/>
      <c r="Q1657" s="128"/>
      <c r="R1657" s="128"/>
      <c r="S1657" s="128"/>
      <c r="T1657" s="120">
        <f t="shared" si="276"/>
        <v>0</v>
      </c>
      <c r="U1657" s="131"/>
      <c r="V1657" s="131"/>
      <c r="W1657" s="131">
        <f>SUMIFS($F$3:F1657,$D$3:D1657,D1657,$C$3:C1657,"Buy")+SUMIFS($F$3:F1657,$D$3:D1657,D1657,$C$3:C1657,"Coin Deposit",$E$3:E1657,"&lt;&gt;")</f>
        <v>0</v>
      </c>
      <c r="X1657" s="131">
        <f t="shared" si="277"/>
        <v>0</v>
      </c>
      <c r="Y1657" s="131">
        <f>IF($D1657=Y$1,SUMIFS($H$3:$H1657,$G$3:$G1657,Y$1,$C$3:$C1657,"Sell"),0)</f>
        <v>0</v>
      </c>
      <c r="Z1657" s="131">
        <f t="shared" si="278"/>
        <v>0</v>
      </c>
      <c r="AA1657" s="131">
        <f>IF($D1657=AA$1,SUMIFS($H$3:$H1657,$G$3:$G1657,AA$1,$C$3:$C1657,"Sell"),0)</f>
        <v>0</v>
      </c>
      <c r="AB1657" s="131">
        <f t="shared" si="279"/>
        <v>0</v>
      </c>
      <c r="AC1657" s="131">
        <f>SUMIFS('Deductions and Deposits'!$H:$H,'Deductions and Deposits'!$G:$G,D1657,'Deductions and Deposits'!$F:$F,"&lt;="&amp;B1657)+SUMIFS($F$3:F1657,$D$3:D1657,D1657,$C$3:C1657,"Coin Deposit",$E$3:E1657,"")</f>
        <v>0</v>
      </c>
      <c r="AD1657" s="131">
        <f>SUMIFS('Deductions and Deposits'!$D:$D,'Deductions and Deposits'!$C:$C,D1657)+SUMIFS($F:$F,$D:$D,D1657,$C:$C,"Coin Deduction")</f>
        <v>0</v>
      </c>
      <c r="AE1657" s="131">
        <f>Table5[[#This Row],[Column4]]+Table5[[#This Row],[Column14]]+Table5[[#This Row],[Column19]]+Table5[[#This Row],[Column12]]</f>
        <v>0</v>
      </c>
      <c r="AF1657" s="131">
        <f>Table5[[#This Row],[Column5]]+Table5[[#This Row],[Column13]]+Table5[[#This Row],[Column21]]+Table5[[#This Row],[Column18]]</f>
        <v>0</v>
      </c>
      <c r="AG1657" s="131">
        <f t="shared" si="280"/>
        <v>0</v>
      </c>
      <c r="AH1657" s="131">
        <f t="shared" si="281"/>
        <v>0</v>
      </c>
      <c r="AI1657" s="131">
        <f>Table5[[#This Row],[Column17]]-Table5[[#This Row],[Column20]]</f>
        <v>0</v>
      </c>
      <c r="AJ1657" s="131">
        <f t="shared" si="282"/>
        <v>0</v>
      </c>
      <c r="AK1657" s="131">
        <f t="shared" si="286"/>
        <v>0</v>
      </c>
      <c r="AL1657" s="131">
        <f t="shared" si="283"/>
        <v>0</v>
      </c>
      <c r="AM1657" s="131" t="str">
        <f t="shared" si="284"/>
        <v/>
      </c>
      <c r="AN1657" s="131" t="str">
        <f t="shared" ca="1" si="285"/>
        <v/>
      </c>
    </row>
    <row r="1658" spans="1:40" ht="20.25" customHeight="1" x14ac:dyDescent="0.3">
      <c r="A1658" s="127"/>
      <c r="B1658" s="164"/>
      <c r="C1658" s="139"/>
      <c r="D1658" s="140"/>
      <c r="E1658" s="139"/>
      <c r="F1658" s="139"/>
      <c r="G1658" s="140"/>
      <c r="H1658" s="139"/>
      <c r="I1658" s="129"/>
      <c r="L1658" s="128"/>
      <c r="M1658" s="128"/>
      <c r="N1658" s="128"/>
      <c r="O1658" s="128"/>
      <c r="P1658" s="128"/>
      <c r="Q1658" s="128"/>
      <c r="R1658" s="128"/>
      <c r="S1658" s="128"/>
      <c r="T1658" s="120">
        <f t="shared" si="276"/>
        <v>0</v>
      </c>
      <c r="U1658" s="131"/>
      <c r="V1658" s="131"/>
      <c r="W1658" s="131">
        <f>SUMIFS($F$3:F1658,$D$3:D1658,D1658,$C$3:C1658,"Buy")+SUMIFS($F$3:F1658,$D$3:D1658,D1658,$C$3:C1658,"Coin Deposit",$E$3:E1658,"&lt;&gt;")</f>
        <v>0</v>
      </c>
      <c r="X1658" s="131">
        <f t="shared" si="277"/>
        <v>0</v>
      </c>
      <c r="Y1658" s="131">
        <f>IF($D1658=Y$1,SUMIFS($H$3:$H1658,$G$3:$G1658,Y$1,$C$3:$C1658,"Sell"),0)</f>
        <v>0</v>
      </c>
      <c r="Z1658" s="131">
        <f t="shared" si="278"/>
        <v>0</v>
      </c>
      <c r="AA1658" s="131">
        <f>IF($D1658=AA$1,SUMIFS($H$3:$H1658,$G$3:$G1658,AA$1,$C$3:$C1658,"Sell"),0)</f>
        <v>0</v>
      </c>
      <c r="AB1658" s="131">
        <f t="shared" si="279"/>
        <v>0</v>
      </c>
      <c r="AC1658" s="131">
        <f>SUMIFS('Deductions and Deposits'!$H:$H,'Deductions and Deposits'!$G:$G,D1658,'Deductions and Deposits'!$F:$F,"&lt;="&amp;B1658)+SUMIFS($F$3:F1658,$D$3:D1658,D1658,$C$3:C1658,"Coin Deposit",$E$3:E1658,"")</f>
        <v>0</v>
      </c>
      <c r="AD1658" s="131">
        <f>SUMIFS('Deductions and Deposits'!$D:$D,'Deductions and Deposits'!$C:$C,D1658)+SUMIFS($F:$F,$D:$D,D1658,$C:$C,"Coin Deduction")</f>
        <v>0</v>
      </c>
      <c r="AE1658" s="131">
        <f>Table5[[#This Row],[Column4]]+Table5[[#This Row],[Column14]]+Table5[[#This Row],[Column19]]+Table5[[#This Row],[Column12]]</f>
        <v>0</v>
      </c>
      <c r="AF1658" s="131">
        <f>Table5[[#This Row],[Column5]]+Table5[[#This Row],[Column13]]+Table5[[#This Row],[Column21]]+Table5[[#This Row],[Column18]]</f>
        <v>0</v>
      </c>
      <c r="AG1658" s="131">
        <f t="shared" si="280"/>
        <v>0</v>
      </c>
      <c r="AH1658" s="131">
        <f t="shared" si="281"/>
        <v>0</v>
      </c>
      <c r="AI1658" s="131">
        <f>Table5[[#This Row],[Column17]]-Table5[[#This Row],[Column20]]</f>
        <v>0</v>
      </c>
      <c r="AJ1658" s="131">
        <f t="shared" si="282"/>
        <v>0</v>
      </c>
      <c r="AK1658" s="131">
        <f t="shared" si="286"/>
        <v>0</v>
      </c>
      <c r="AL1658" s="131">
        <f t="shared" si="283"/>
        <v>0</v>
      </c>
      <c r="AM1658" s="131" t="str">
        <f t="shared" si="284"/>
        <v/>
      </c>
      <c r="AN1658" s="131" t="str">
        <f t="shared" ca="1" si="285"/>
        <v/>
      </c>
    </row>
    <row r="1659" spans="1:40" ht="20.25" customHeight="1" x14ac:dyDescent="0.3">
      <c r="A1659" s="127"/>
      <c r="B1659" s="164"/>
      <c r="C1659" s="139"/>
      <c r="D1659" s="140"/>
      <c r="E1659" s="139"/>
      <c r="F1659" s="139"/>
      <c r="G1659" s="140"/>
      <c r="H1659" s="139"/>
      <c r="I1659" s="129"/>
      <c r="L1659" s="128"/>
      <c r="M1659" s="128"/>
      <c r="N1659" s="128"/>
      <c r="O1659" s="128"/>
      <c r="P1659" s="128"/>
      <c r="Q1659" s="128"/>
      <c r="R1659" s="128"/>
      <c r="S1659" s="128"/>
      <c r="T1659" s="120">
        <f t="shared" si="276"/>
        <v>0</v>
      </c>
      <c r="U1659" s="131"/>
      <c r="V1659" s="131"/>
      <c r="W1659" s="131">
        <f>SUMIFS($F$3:F1659,$D$3:D1659,D1659,$C$3:C1659,"Buy")+SUMIFS($F$3:F1659,$D$3:D1659,D1659,$C$3:C1659,"Coin Deposit",$E$3:E1659,"&lt;&gt;")</f>
        <v>0</v>
      </c>
      <c r="X1659" s="131">
        <f t="shared" si="277"/>
        <v>0</v>
      </c>
      <c r="Y1659" s="131">
        <f>IF($D1659=Y$1,SUMIFS($H$3:$H1659,$G$3:$G1659,Y$1,$C$3:$C1659,"Sell"),0)</f>
        <v>0</v>
      </c>
      <c r="Z1659" s="131">
        <f t="shared" si="278"/>
        <v>0</v>
      </c>
      <c r="AA1659" s="131">
        <f>IF($D1659=AA$1,SUMIFS($H$3:$H1659,$G$3:$G1659,AA$1,$C$3:$C1659,"Sell"),0)</f>
        <v>0</v>
      </c>
      <c r="AB1659" s="131">
        <f t="shared" si="279"/>
        <v>0</v>
      </c>
      <c r="AC1659" s="131">
        <f>SUMIFS('Deductions and Deposits'!$H:$H,'Deductions and Deposits'!$G:$G,D1659,'Deductions and Deposits'!$F:$F,"&lt;="&amp;B1659)+SUMIFS($F$3:F1659,$D$3:D1659,D1659,$C$3:C1659,"Coin Deposit",$E$3:E1659,"")</f>
        <v>0</v>
      </c>
      <c r="AD1659" s="131">
        <f>SUMIFS('Deductions and Deposits'!$D:$D,'Deductions and Deposits'!$C:$C,D1659)+SUMIFS($F:$F,$D:$D,D1659,$C:$C,"Coin Deduction")</f>
        <v>0</v>
      </c>
      <c r="AE1659" s="131">
        <f>Table5[[#This Row],[Column4]]+Table5[[#This Row],[Column14]]+Table5[[#This Row],[Column19]]+Table5[[#This Row],[Column12]]</f>
        <v>0</v>
      </c>
      <c r="AF1659" s="131">
        <f>Table5[[#This Row],[Column5]]+Table5[[#This Row],[Column13]]+Table5[[#This Row],[Column21]]+Table5[[#This Row],[Column18]]</f>
        <v>0</v>
      </c>
      <c r="AG1659" s="131">
        <f t="shared" si="280"/>
        <v>0</v>
      </c>
      <c r="AH1659" s="131">
        <f t="shared" si="281"/>
        <v>0</v>
      </c>
      <c r="AI1659" s="131">
        <f>Table5[[#This Row],[Column17]]-Table5[[#This Row],[Column20]]</f>
        <v>0</v>
      </c>
      <c r="AJ1659" s="131">
        <f t="shared" si="282"/>
        <v>0</v>
      </c>
      <c r="AK1659" s="131">
        <f t="shared" si="286"/>
        <v>0</v>
      </c>
      <c r="AL1659" s="131">
        <f t="shared" si="283"/>
        <v>0</v>
      </c>
      <c r="AM1659" s="131" t="str">
        <f t="shared" si="284"/>
        <v/>
      </c>
      <c r="AN1659" s="131" t="str">
        <f t="shared" ca="1" si="285"/>
        <v/>
      </c>
    </row>
    <row r="1660" spans="1:40" ht="20.25" customHeight="1" x14ac:dyDescent="0.3">
      <c r="A1660" s="127"/>
      <c r="B1660" s="164"/>
      <c r="C1660" s="139"/>
      <c r="D1660" s="140"/>
      <c r="E1660" s="139"/>
      <c r="F1660" s="139"/>
      <c r="G1660" s="140"/>
      <c r="H1660" s="139"/>
      <c r="I1660" s="129"/>
      <c r="L1660" s="128"/>
      <c r="M1660" s="128"/>
      <c r="N1660" s="128"/>
      <c r="O1660" s="128"/>
      <c r="P1660" s="128"/>
      <c r="Q1660" s="128"/>
      <c r="R1660" s="128"/>
      <c r="S1660" s="128"/>
      <c r="T1660" s="120">
        <f t="shared" si="276"/>
        <v>0</v>
      </c>
      <c r="U1660" s="131"/>
      <c r="V1660" s="131"/>
      <c r="W1660" s="131">
        <f>SUMIFS($F$3:F1660,$D$3:D1660,D1660,$C$3:C1660,"Buy")+SUMIFS($F$3:F1660,$D$3:D1660,D1660,$C$3:C1660,"Coin Deposit",$E$3:E1660,"&lt;&gt;")</f>
        <v>0</v>
      </c>
      <c r="X1660" s="131">
        <f t="shared" si="277"/>
        <v>0</v>
      </c>
      <c r="Y1660" s="131">
        <f>IF($D1660=Y$1,SUMIFS($H$3:$H1660,$G$3:$G1660,Y$1,$C$3:$C1660,"Sell"),0)</f>
        <v>0</v>
      </c>
      <c r="Z1660" s="131">
        <f t="shared" si="278"/>
        <v>0</v>
      </c>
      <c r="AA1660" s="131">
        <f>IF($D1660=AA$1,SUMIFS($H$3:$H1660,$G$3:$G1660,AA$1,$C$3:$C1660,"Sell"),0)</f>
        <v>0</v>
      </c>
      <c r="AB1660" s="131">
        <f t="shared" si="279"/>
        <v>0</v>
      </c>
      <c r="AC1660" s="131">
        <f>SUMIFS('Deductions and Deposits'!$H:$H,'Deductions and Deposits'!$G:$G,D1660,'Deductions and Deposits'!$F:$F,"&lt;="&amp;B1660)+SUMIFS($F$3:F1660,$D$3:D1660,D1660,$C$3:C1660,"Coin Deposit",$E$3:E1660,"")</f>
        <v>0</v>
      </c>
      <c r="AD1660" s="131">
        <f>SUMIFS('Deductions and Deposits'!$D:$D,'Deductions and Deposits'!$C:$C,D1660)+SUMIFS($F:$F,$D:$D,D1660,$C:$C,"Coin Deduction")</f>
        <v>0</v>
      </c>
      <c r="AE1660" s="131">
        <f>Table5[[#This Row],[Column4]]+Table5[[#This Row],[Column14]]+Table5[[#This Row],[Column19]]+Table5[[#This Row],[Column12]]</f>
        <v>0</v>
      </c>
      <c r="AF1660" s="131">
        <f>Table5[[#This Row],[Column5]]+Table5[[#This Row],[Column13]]+Table5[[#This Row],[Column21]]+Table5[[#This Row],[Column18]]</f>
        <v>0</v>
      </c>
      <c r="AG1660" s="131">
        <f t="shared" si="280"/>
        <v>0</v>
      </c>
      <c r="AH1660" s="131">
        <f t="shared" si="281"/>
        <v>0</v>
      </c>
      <c r="AI1660" s="131">
        <f>Table5[[#This Row],[Column17]]-Table5[[#This Row],[Column20]]</f>
        <v>0</v>
      </c>
      <c r="AJ1660" s="131">
        <f t="shared" si="282"/>
        <v>0</v>
      </c>
      <c r="AK1660" s="131">
        <f t="shared" si="286"/>
        <v>0</v>
      </c>
      <c r="AL1660" s="131">
        <f t="shared" si="283"/>
        <v>0</v>
      </c>
      <c r="AM1660" s="131" t="str">
        <f t="shared" si="284"/>
        <v/>
      </c>
      <c r="AN1660" s="131" t="str">
        <f t="shared" ca="1" si="285"/>
        <v/>
      </c>
    </row>
    <row r="1661" spans="1:40" ht="20.25" customHeight="1" x14ac:dyDescent="0.3">
      <c r="A1661" s="127"/>
      <c r="B1661" s="164"/>
      <c r="C1661" s="139"/>
      <c r="D1661" s="140"/>
      <c r="E1661" s="139"/>
      <c r="F1661" s="139"/>
      <c r="G1661" s="140"/>
      <c r="H1661" s="139"/>
      <c r="I1661" s="129"/>
      <c r="L1661" s="128"/>
      <c r="M1661" s="128"/>
      <c r="N1661" s="128"/>
      <c r="O1661" s="128"/>
      <c r="P1661" s="128"/>
      <c r="Q1661" s="128"/>
      <c r="R1661" s="128"/>
      <c r="S1661" s="128"/>
      <c r="T1661" s="120">
        <f t="shared" si="276"/>
        <v>0</v>
      </c>
      <c r="U1661" s="131"/>
      <c r="V1661" s="131"/>
      <c r="W1661" s="131">
        <f>SUMIFS($F$3:F1661,$D$3:D1661,D1661,$C$3:C1661,"Buy")+SUMIFS($F$3:F1661,$D$3:D1661,D1661,$C$3:C1661,"Coin Deposit",$E$3:E1661,"&lt;&gt;")</f>
        <v>0</v>
      </c>
      <c r="X1661" s="131">
        <f t="shared" si="277"/>
        <v>0</v>
      </c>
      <c r="Y1661" s="131">
        <f>IF($D1661=Y$1,SUMIFS($H$3:$H1661,$G$3:$G1661,Y$1,$C$3:$C1661,"Sell"),0)</f>
        <v>0</v>
      </c>
      <c r="Z1661" s="131">
        <f t="shared" si="278"/>
        <v>0</v>
      </c>
      <c r="AA1661" s="131">
        <f>IF($D1661=AA$1,SUMIFS($H$3:$H1661,$G$3:$G1661,AA$1,$C$3:$C1661,"Sell"),0)</f>
        <v>0</v>
      </c>
      <c r="AB1661" s="131">
        <f t="shared" si="279"/>
        <v>0</v>
      </c>
      <c r="AC1661" s="131">
        <f>SUMIFS('Deductions and Deposits'!$H:$H,'Deductions and Deposits'!$G:$G,D1661,'Deductions and Deposits'!$F:$F,"&lt;="&amp;B1661)+SUMIFS($F$3:F1661,$D$3:D1661,D1661,$C$3:C1661,"Coin Deposit",$E$3:E1661,"")</f>
        <v>0</v>
      </c>
      <c r="AD1661" s="131">
        <f>SUMIFS('Deductions and Deposits'!$D:$D,'Deductions and Deposits'!$C:$C,D1661)+SUMIFS($F:$F,$D:$D,D1661,$C:$C,"Coin Deduction")</f>
        <v>0</v>
      </c>
      <c r="AE1661" s="131">
        <f>Table5[[#This Row],[Column4]]+Table5[[#This Row],[Column14]]+Table5[[#This Row],[Column19]]+Table5[[#This Row],[Column12]]</f>
        <v>0</v>
      </c>
      <c r="AF1661" s="131">
        <f>Table5[[#This Row],[Column5]]+Table5[[#This Row],[Column13]]+Table5[[#This Row],[Column21]]+Table5[[#This Row],[Column18]]</f>
        <v>0</v>
      </c>
      <c r="AG1661" s="131">
        <f t="shared" si="280"/>
        <v>0</v>
      </c>
      <c r="AH1661" s="131">
        <f t="shared" si="281"/>
        <v>0</v>
      </c>
      <c r="AI1661" s="131">
        <f>Table5[[#This Row],[Column17]]-Table5[[#This Row],[Column20]]</f>
        <v>0</v>
      </c>
      <c r="AJ1661" s="131">
        <f t="shared" si="282"/>
        <v>0</v>
      </c>
      <c r="AK1661" s="131">
        <f t="shared" si="286"/>
        <v>0</v>
      </c>
      <c r="AL1661" s="131">
        <f t="shared" si="283"/>
        <v>0</v>
      </c>
      <c r="AM1661" s="131" t="str">
        <f t="shared" si="284"/>
        <v/>
      </c>
      <c r="AN1661" s="131" t="str">
        <f t="shared" ca="1" si="285"/>
        <v/>
      </c>
    </row>
    <row r="1662" spans="1:40" ht="20.25" customHeight="1" x14ac:dyDescent="0.3">
      <c r="A1662" s="127"/>
      <c r="B1662" s="164"/>
      <c r="C1662" s="139"/>
      <c r="D1662" s="140"/>
      <c r="E1662" s="139"/>
      <c r="F1662" s="139"/>
      <c r="G1662" s="140"/>
      <c r="H1662" s="139"/>
      <c r="I1662" s="129"/>
      <c r="L1662" s="128"/>
      <c r="M1662" s="128"/>
      <c r="N1662" s="128"/>
      <c r="O1662" s="128"/>
      <c r="P1662" s="128"/>
      <c r="Q1662" s="128"/>
      <c r="R1662" s="128"/>
      <c r="S1662" s="128"/>
      <c r="T1662" s="120">
        <f t="shared" si="276"/>
        <v>0</v>
      </c>
      <c r="U1662" s="131"/>
      <c r="V1662" s="131"/>
      <c r="W1662" s="131">
        <f>SUMIFS($F$3:F1662,$D$3:D1662,D1662,$C$3:C1662,"Buy")+SUMIFS($F$3:F1662,$D$3:D1662,D1662,$C$3:C1662,"Coin Deposit",$E$3:E1662,"&lt;&gt;")</f>
        <v>0</v>
      </c>
      <c r="X1662" s="131">
        <f t="shared" si="277"/>
        <v>0</v>
      </c>
      <c r="Y1662" s="131">
        <f>IF($D1662=Y$1,SUMIFS($H$3:$H1662,$G$3:$G1662,Y$1,$C$3:$C1662,"Sell"),0)</f>
        <v>0</v>
      </c>
      <c r="Z1662" s="131">
        <f t="shared" si="278"/>
        <v>0</v>
      </c>
      <c r="AA1662" s="131">
        <f>IF($D1662=AA$1,SUMIFS($H$3:$H1662,$G$3:$G1662,AA$1,$C$3:$C1662,"Sell"),0)</f>
        <v>0</v>
      </c>
      <c r="AB1662" s="131">
        <f t="shared" si="279"/>
        <v>0</v>
      </c>
      <c r="AC1662" s="131">
        <f>SUMIFS('Deductions and Deposits'!$H:$H,'Deductions and Deposits'!$G:$G,D1662,'Deductions and Deposits'!$F:$F,"&lt;="&amp;B1662)+SUMIFS($F$3:F1662,$D$3:D1662,D1662,$C$3:C1662,"Coin Deposit",$E$3:E1662,"")</f>
        <v>0</v>
      </c>
      <c r="AD1662" s="131">
        <f>SUMIFS('Deductions and Deposits'!$D:$D,'Deductions and Deposits'!$C:$C,D1662)+SUMIFS($F:$F,$D:$D,D1662,$C:$C,"Coin Deduction")</f>
        <v>0</v>
      </c>
      <c r="AE1662" s="131">
        <f>Table5[[#This Row],[Column4]]+Table5[[#This Row],[Column14]]+Table5[[#This Row],[Column19]]+Table5[[#This Row],[Column12]]</f>
        <v>0</v>
      </c>
      <c r="AF1662" s="131">
        <f>Table5[[#This Row],[Column5]]+Table5[[#This Row],[Column13]]+Table5[[#This Row],[Column21]]+Table5[[#This Row],[Column18]]</f>
        <v>0</v>
      </c>
      <c r="AG1662" s="131">
        <f t="shared" si="280"/>
        <v>0</v>
      </c>
      <c r="AH1662" s="131">
        <f t="shared" si="281"/>
        <v>0</v>
      </c>
      <c r="AI1662" s="131">
        <f>Table5[[#This Row],[Column17]]-Table5[[#This Row],[Column20]]</f>
        <v>0</v>
      </c>
      <c r="AJ1662" s="131">
        <f t="shared" si="282"/>
        <v>0</v>
      </c>
      <c r="AK1662" s="131">
        <f t="shared" si="286"/>
        <v>0</v>
      </c>
      <c r="AL1662" s="131">
        <f t="shared" si="283"/>
        <v>0</v>
      </c>
      <c r="AM1662" s="131" t="str">
        <f t="shared" si="284"/>
        <v/>
      </c>
      <c r="AN1662" s="131" t="str">
        <f t="shared" ca="1" si="285"/>
        <v/>
      </c>
    </row>
    <row r="1663" spans="1:40" ht="20.25" customHeight="1" x14ac:dyDescent="0.3">
      <c r="A1663" s="127"/>
      <c r="B1663" s="164"/>
      <c r="C1663" s="139"/>
      <c r="D1663" s="140"/>
      <c r="E1663" s="139"/>
      <c r="F1663" s="139"/>
      <c r="G1663" s="140"/>
      <c r="H1663" s="139"/>
      <c r="I1663" s="129"/>
      <c r="L1663" s="128"/>
      <c r="M1663" s="128"/>
      <c r="N1663" s="128"/>
      <c r="O1663" s="128"/>
      <c r="P1663" s="128"/>
      <c r="Q1663" s="128"/>
      <c r="R1663" s="128"/>
      <c r="S1663" s="128"/>
      <c r="T1663" s="120">
        <f t="shared" si="276"/>
        <v>0</v>
      </c>
      <c r="U1663" s="131"/>
      <c r="V1663" s="131"/>
      <c r="W1663" s="131">
        <f>SUMIFS($F$3:F1663,$D$3:D1663,D1663,$C$3:C1663,"Buy")+SUMIFS($F$3:F1663,$D$3:D1663,D1663,$C$3:C1663,"Coin Deposit",$E$3:E1663,"&lt;&gt;")</f>
        <v>0</v>
      </c>
      <c r="X1663" s="131">
        <f t="shared" si="277"/>
        <v>0</v>
      </c>
      <c r="Y1663" s="131">
        <f>IF($D1663=Y$1,SUMIFS($H$3:$H1663,$G$3:$G1663,Y$1,$C$3:$C1663,"Sell"),0)</f>
        <v>0</v>
      </c>
      <c r="Z1663" s="131">
        <f t="shared" si="278"/>
        <v>0</v>
      </c>
      <c r="AA1663" s="131">
        <f>IF($D1663=AA$1,SUMIFS($H$3:$H1663,$G$3:$G1663,AA$1,$C$3:$C1663,"Sell"),0)</f>
        <v>0</v>
      </c>
      <c r="AB1663" s="131">
        <f t="shared" si="279"/>
        <v>0</v>
      </c>
      <c r="AC1663" s="131">
        <f>SUMIFS('Deductions and Deposits'!$H:$H,'Deductions and Deposits'!$G:$G,D1663,'Deductions and Deposits'!$F:$F,"&lt;="&amp;B1663)+SUMIFS($F$3:F1663,$D$3:D1663,D1663,$C$3:C1663,"Coin Deposit",$E$3:E1663,"")</f>
        <v>0</v>
      </c>
      <c r="AD1663" s="131">
        <f>SUMIFS('Deductions and Deposits'!$D:$D,'Deductions and Deposits'!$C:$C,D1663)+SUMIFS($F:$F,$D:$D,D1663,$C:$C,"Coin Deduction")</f>
        <v>0</v>
      </c>
      <c r="AE1663" s="131">
        <f>Table5[[#This Row],[Column4]]+Table5[[#This Row],[Column14]]+Table5[[#This Row],[Column19]]+Table5[[#This Row],[Column12]]</f>
        <v>0</v>
      </c>
      <c r="AF1663" s="131">
        <f>Table5[[#This Row],[Column5]]+Table5[[#This Row],[Column13]]+Table5[[#This Row],[Column21]]+Table5[[#This Row],[Column18]]</f>
        <v>0</v>
      </c>
      <c r="AG1663" s="131">
        <f t="shared" si="280"/>
        <v>0</v>
      </c>
      <c r="AH1663" s="131">
        <f t="shared" si="281"/>
        <v>0</v>
      </c>
      <c r="AI1663" s="131">
        <f>Table5[[#This Row],[Column17]]-Table5[[#This Row],[Column20]]</f>
        <v>0</v>
      </c>
      <c r="AJ1663" s="131">
        <f t="shared" si="282"/>
        <v>0</v>
      </c>
      <c r="AK1663" s="131">
        <f t="shared" si="286"/>
        <v>0</v>
      </c>
      <c r="AL1663" s="131">
        <f t="shared" si="283"/>
        <v>0</v>
      </c>
      <c r="AM1663" s="131" t="str">
        <f t="shared" si="284"/>
        <v/>
      </c>
      <c r="AN1663" s="131" t="str">
        <f t="shared" ca="1" si="285"/>
        <v/>
      </c>
    </row>
    <row r="1664" spans="1:40" ht="20.25" customHeight="1" x14ac:dyDescent="0.3">
      <c r="A1664" s="127"/>
      <c r="B1664" s="164"/>
      <c r="C1664" s="139"/>
      <c r="D1664" s="140"/>
      <c r="E1664" s="139"/>
      <c r="F1664" s="139"/>
      <c r="G1664" s="140"/>
      <c r="H1664" s="139"/>
      <c r="I1664" s="129"/>
      <c r="L1664" s="128"/>
      <c r="M1664" s="128"/>
      <c r="N1664" s="128"/>
      <c r="O1664" s="128"/>
      <c r="P1664" s="128"/>
      <c r="Q1664" s="128"/>
      <c r="R1664" s="128"/>
      <c r="S1664" s="128"/>
      <c r="T1664" s="120">
        <f t="shared" si="276"/>
        <v>0</v>
      </c>
      <c r="U1664" s="131"/>
      <c r="V1664" s="131"/>
      <c r="W1664" s="131">
        <f>SUMIFS($F$3:F1664,$D$3:D1664,D1664,$C$3:C1664,"Buy")+SUMIFS($F$3:F1664,$D$3:D1664,D1664,$C$3:C1664,"Coin Deposit",$E$3:E1664,"&lt;&gt;")</f>
        <v>0</v>
      </c>
      <c r="X1664" s="131">
        <f t="shared" si="277"/>
        <v>0</v>
      </c>
      <c r="Y1664" s="131">
        <f>IF($D1664=Y$1,SUMIFS($H$3:$H1664,$G$3:$G1664,Y$1,$C$3:$C1664,"Sell"),0)</f>
        <v>0</v>
      </c>
      <c r="Z1664" s="131">
        <f t="shared" si="278"/>
        <v>0</v>
      </c>
      <c r="AA1664" s="131">
        <f>IF($D1664=AA$1,SUMIFS($H$3:$H1664,$G$3:$G1664,AA$1,$C$3:$C1664,"Sell"),0)</f>
        <v>0</v>
      </c>
      <c r="AB1664" s="131">
        <f t="shared" si="279"/>
        <v>0</v>
      </c>
      <c r="AC1664" s="131">
        <f>SUMIFS('Deductions and Deposits'!$H:$H,'Deductions and Deposits'!$G:$G,D1664,'Deductions and Deposits'!$F:$F,"&lt;="&amp;B1664)+SUMIFS($F$3:F1664,$D$3:D1664,D1664,$C$3:C1664,"Coin Deposit",$E$3:E1664,"")</f>
        <v>0</v>
      </c>
      <c r="AD1664" s="131">
        <f>SUMIFS('Deductions and Deposits'!$D:$D,'Deductions and Deposits'!$C:$C,D1664)+SUMIFS($F:$F,$D:$D,D1664,$C:$C,"Coin Deduction")</f>
        <v>0</v>
      </c>
      <c r="AE1664" s="131">
        <f>Table5[[#This Row],[Column4]]+Table5[[#This Row],[Column14]]+Table5[[#This Row],[Column19]]+Table5[[#This Row],[Column12]]</f>
        <v>0</v>
      </c>
      <c r="AF1664" s="131">
        <f>Table5[[#This Row],[Column5]]+Table5[[#This Row],[Column13]]+Table5[[#This Row],[Column21]]+Table5[[#This Row],[Column18]]</f>
        <v>0</v>
      </c>
      <c r="AG1664" s="131">
        <f t="shared" si="280"/>
        <v>0</v>
      </c>
      <c r="AH1664" s="131">
        <f t="shared" si="281"/>
        <v>0</v>
      </c>
      <c r="AI1664" s="131">
        <f>Table5[[#This Row],[Column17]]-Table5[[#This Row],[Column20]]</f>
        <v>0</v>
      </c>
      <c r="AJ1664" s="131">
        <f t="shared" si="282"/>
        <v>0</v>
      </c>
      <c r="AK1664" s="131">
        <f t="shared" si="286"/>
        <v>0</v>
      </c>
      <c r="AL1664" s="131">
        <f t="shared" si="283"/>
        <v>0</v>
      </c>
      <c r="AM1664" s="131" t="str">
        <f t="shared" si="284"/>
        <v/>
      </c>
      <c r="AN1664" s="131" t="str">
        <f t="shared" ca="1" si="285"/>
        <v/>
      </c>
    </row>
    <row r="1665" spans="1:40" ht="20.25" customHeight="1" x14ac:dyDescent="0.3">
      <c r="A1665" s="127"/>
      <c r="B1665" s="164"/>
      <c r="C1665" s="139"/>
      <c r="D1665" s="140"/>
      <c r="E1665" s="139"/>
      <c r="F1665" s="139"/>
      <c r="G1665" s="140"/>
      <c r="H1665" s="139"/>
      <c r="I1665" s="129"/>
      <c r="L1665" s="128"/>
      <c r="M1665" s="128"/>
      <c r="N1665" s="128"/>
      <c r="O1665" s="128"/>
      <c r="P1665" s="128"/>
      <c r="Q1665" s="128"/>
      <c r="R1665" s="128"/>
      <c r="S1665" s="128"/>
      <c r="T1665" s="120">
        <f t="shared" si="276"/>
        <v>0</v>
      </c>
      <c r="U1665" s="131"/>
      <c r="V1665" s="131"/>
      <c r="W1665" s="131">
        <f>SUMIFS($F$3:F1665,$D$3:D1665,D1665,$C$3:C1665,"Buy")+SUMIFS($F$3:F1665,$D$3:D1665,D1665,$C$3:C1665,"Coin Deposit",$E$3:E1665,"&lt;&gt;")</f>
        <v>0</v>
      </c>
      <c r="X1665" s="131">
        <f t="shared" si="277"/>
        <v>0</v>
      </c>
      <c r="Y1665" s="131">
        <f>IF($D1665=Y$1,SUMIFS($H$3:$H1665,$G$3:$G1665,Y$1,$C$3:$C1665,"Sell"),0)</f>
        <v>0</v>
      </c>
      <c r="Z1665" s="131">
        <f t="shared" si="278"/>
        <v>0</v>
      </c>
      <c r="AA1665" s="131">
        <f>IF($D1665=AA$1,SUMIFS($H$3:$H1665,$G$3:$G1665,AA$1,$C$3:$C1665,"Sell"),0)</f>
        <v>0</v>
      </c>
      <c r="AB1665" s="131">
        <f t="shared" si="279"/>
        <v>0</v>
      </c>
      <c r="AC1665" s="131">
        <f>SUMIFS('Deductions and Deposits'!$H:$H,'Deductions and Deposits'!$G:$G,D1665,'Deductions and Deposits'!$F:$F,"&lt;="&amp;B1665)+SUMIFS($F$3:F1665,$D$3:D1665,D1665,$C$3:C1665,"Coin Deposit",$E$3:E1665,"")</f>
        <v>0</v>
      </c>
      <c r="AD1665" s="131">
        <f>SUMIFS('Deductions and Deposits'!$D:$D,'Deductions and Deposits'!$C:$C,D1665)+SUMIFS($F:$F,$D:$D,D1665,$C:$C,"Coin Deduction")</f>
        <v>0</v>
      </c>
      <c r="AE1665" s="131">
        <f>Table5[[#This Row],[Column4]]+Table5[[#This Row],[Column14]]+Table5[[#This Row],[Column19]]+Table5[[#This Row],[Column12]]</f>
        <v>0</v>
      </c>
      <c r="AF1665" s="131">
        <f>Table5[[#This Row],[Column5]]+Table5[[#This Row],[Column13]]+Table5[[#This Row],[Column21]]+Table5[[#This Row],[Column18]]</f>
        <v>0</v>
      </c>
      <c r="AG1665" s="131">
        <f t="shared" si="280"/>
        <v>0</v>
      </c>
      <c r="AH1665" s="131">
        <f t="shared" si="281"/>
        <v>0</v>
      </c>
      <c r="AI1665" s="131">
        <f>Table5[[#This Row],[Column17]]-Table5[[#This Row],[Column20]]</f>
        <v>0</v>
      </c>
      <c r="AJ1665" s="131">
        <f t="shared" si="282"/>
        <v>0</v>
      </c>
      <c r="AK1665" s="131">
        <f t="shared" si="286"/>
        <v>0</v>
      </c>
      <c r="AL1665" s="131">
        <f t="shared" si="283"/>
        <v>0</v>
      </c>
      <c r="AM1665" s="131" t="str">
        <f t="shared" si="284"/>
        <v/>
      </c>
      <c r="AN1665" s="131" t="str">
        <f t="shared" ca="1" si="285"/>
        <v/>
      </c>
    </row>
    <row r="1666" spans="1:40" ht="20.25" customHeight="1" x14ac:dyDescent="0.3">
      <c r="A1666" s="127"/>
      <c r="B1666" s="164"/>
      <c r="C1666" s="139"/>
      <c r="D1666" s="140"/>
      <c r="E1666" s="139"/>
      <c r="F1666" s="139"/>
      <c r="G1666" s="140"/>
      <c r="H1666" s="139"/>
      <c r="I1666" s="129"/>
      <c r="L1666" s="128"/>
      <c r="M1666" s="128"/>
      <c r="N1666" s="128"/>
      <c r="O1666" s="128"/>
      <c r="P1666" s="128"/>
      <c r="Q1666" s="128"/>
      <c r="R1666" s="128"/>
      <c r="S1666" s="128"/>
      <c r="T1666" s="120">
        <f t="shared" si="276"/>
        <v>0</v>
      </c>
      <c r="U1666" s="131"/>
      <c r="V1666" s="131"/>
      <c r="W1666" s="131">
        <f>SUMIFS($F$3:F1666,$D$3:D1666,D1666,$C$3:C1666,"Buy")+SUMIFS($F$3:F1666,$D$3:D1666,D1666,$C$3:C1666,"Coin Deposit",$E$3:E1666,"&lt;&gt;")</f>
        <v>0</v>
      </c>
      <c r="X1666" s="131">
        <f t="shared" si="277"/>
        <v>0</v>
      </c>
      <c r="Y1666" s="131">
        <f>IF($D1666=Y$1,SUMIFS($H$3:$H1666,$G$3:$G1666,Y$1,$C$3:$C1666,"Sell"),0)</f>
        <v>0</v>
      </c>
      <c r="Z1666" s="131">
        <f t="shared" si="278"/>
        <v>0</v>
      </c>
      <c r="AA1666" s="131">
        <f>IF($D1666=AA$1,SUMIFS($H$3:$H1666,$G$3:$G1666,AA$1,$C$3:$C1666,"Sell"),0)</f>
        <v>0</v>
      </c>
      <c r="AB1666" s="131">
        <f t="shared" si="279"/>
        <v>0</v>
      </c>
      <c r="AC1666" s="131">
        <f>SUMIFS('Deductions and Deposits'!$H:$H,'Deductions and Deposits'!$G:$G,D1666,'Deductions and Deposits'!$F:$F,"&lt;="&amp;B1666)+SUMIFS($F$3:F1666,$D$3:D1666,D1666,$C$3:C1666,"Coin Deposit",$E$3:E1666,"")</f>
        <v>0</v>
      </c>
      <c r="AD1666" s="131">
        <f>SUMIFS('Deductions and Deposits'!$D:$D,'Deductions and Deposits'!$C:$C,D1666)+SUMIFS($F:$F,$D:$D,D1666,$C:$C,"Coin Deduction")</f>
        <v>0</v>
      </c>
      <c r="AE1666" s="131">
        <f>Table5[[#This Row],[Column4]]+Table5[[#This Row],[Column14]]+Table5[[#This Row],[Column19]]+Table5[[#This Row],[Column12]]</f>
        <v>0</v>
      </c>
      <c r="AF1666" s="131">
        <f>Table5[[#This Row],[Column5]]+Table5[[#This Row],[Column13]]+Table5[[#This Row],[Column21]]+Table5[[#This Row],[Column18]]</f>
        <v>0</v>
      </c>
      <c r="AG1666" s="131">
        <f t="shared" si="280"/>
        <v>0</v>
      </c>
      <c r="AH1666" s="131">
        <f t="shared" si="281"/>
        <v>0</v>
      </c>
      <c r="AI1666" s="131">
        <f>Table5[[#This Row],[Column17]]-Table5[[#This Row],[Column20]]</f>
        <v>0</v>
      </c>
      <c r="AJ1666" s="131">
        <f t="shared" si="282"/>
        <v>0</v>
      </c>
      <c r="AK1666" s="131">
        <f t="shared" si="286"/>
        <v>0</v>
      </c>
      <c r="AL1666" s="131">
        <f t="shared" si="283"/>
        <v>0</v>
      </c>
      <c r="AM1666" s="131" t="str">
        <f t="shared" si="284"/>
        <v/>
      </c>
      <c r="AN1666" s="131" t="str">
        <f t="shared" ca="1" si="285"/>
        <v/>
      </c>
    </row>
    <row r="1667" spans="1:40" ht="20.25" customHeight="1" x14ac:dyDescent="0.3">
      <c r="A1667" s="127"/>
      <c r="B1667" s="164"/>
      <c r="C1667" s="139"/>
      <c r="D1667" s="140"/>
      <c r="E1667" s="139"/>
      <c r="F1667" s="139"/>
      <c r="G1667" s="140"/>
      <c r="H1667" s="139"/>
      <c r="I1667" s="129"/>
      <c r="L1667" s="128"/>
      <c r="M1667" s="128"/>
      <c r="N1667" s="128"/>
      <c r="O1667" s="128"/>
      <c r="P1667" s="128"/>
      <c r="Q1667" s="128"/>
      <c r="R1667" s="128"/>
      <c r="S1667" s="128"/>
      <c r="T1667" s="120">
        <f t="shared" ref="T1667:T1730" si="287">IF(E1667&lt;&gt;"",E1667,0)</f>
        <v>0</v>
      </c>
      <c r="U1667" s="131"/>
      <c r="V1667" s="131"/>
      <c r="W1667" s="131">
        <f>SUMIFS($F$3:F1667,$D$3:D1667,D1667,$C$3:C1667,"Buy")+SUMIFS($F$3:F1667,$D$3:D1667,D1667,$C$3:C1667,"Coin Deposit",$E$3:E1667,"&lt;&gt;")</f>
        <v>0</v>
      </c>
      <c r="X1667" s="131">
        <f t="shared" ref="X1667:X1730" si="288">IF(OR(C1667="buy",AND(C1667="Coin Deposit",E1667&lt;&gt;"")),SUMIFS($F:$F,$D:$D,D1667,$C:$C,"sell"),0)</f>
        <v>0</v>
      </c>
      <c r="Y1667" s="131">
        <f>IF($D1667=Y$1,SUMIFS($H$3:$H1667,$G$3:$G1667,Y$1,$C$3:$C1667,"Sell"),0)</f>
        <v>0</v>
      </c>
      <c r="Z1667" s="131">
        <f t="shared" ref="Z1667:Z1730" si="289">IF($D1667=Z$1,SUMIFS($H:$H,$G:$G,Z$1,$C:$C,"Buy")+SUMIFS($H:$H,$G:$G,Z$1,$C:$C,"Coin Deposit",$E:$E,"&lt;&gt;"),0)</f>
        <v>0</v>
      </c>
      <c r="AA1667" s="131">
        <f>IF($D1667=AA$1,SUMIFS($H$3:$H1667,$G$3:$G1667,AA$1,$C$3:$C1667,"Sell"),0)</f>
        <v>0</v>
      </c>
      <c r="AB1667" s="131">
        <f t="shared" ref="AB1667:AB1730" si="290">IF($D1667=AB$1,SUMIFS($H:$H,$G:$G,AB$1,$C:$C,"Buy")+SUMIFS($H:$H,$G:$G,AB$1,$C:$C,"Coin Deposit",$E:$E,"&lt;&gt;"),0)</f>
        <v>0</v>
      </c>
      <c r="AC1667" s="131">
        <f>SUMIFS('Deductions and Deposits'!$H:$H,'Deductions and Deposits'!$G:$G,D1667,'Deductions and Deposits'!$F:$F,"&lt;="&amp;B1667)+SUMIFS($F$3:F1667,$D$3:D1667,D1667,$C$3:C1667,"Coin Deposit",$E$3:E1667,"")</f>
        <v>0</v>
      </c>
      <c r="AD1667" s="131">
        <f>SUMIFS('Deductions and Deposits'!$D:$D,'Deductions and Deposits'!$C:$C,D1667)+SUMIFS($F:$F,$D:$D,D1667,$C:$C,"Coin Deduction")</f>
        <v>0</v>
      </c>
      <c r="AE1667" s="131">
        <f>Table5[[#This Row],[Column4]]+Table5[[#This Row],[Column14]]+Table5[[#This Row],[Column19]]+Table5[[#This Row],[Column12]]</f>
        <v>0</v>
      </c>
      <c r="AF1667" s="131">
        <f>Table5[[#This Row],[Column5]]+Table5[[#This Row],[Column13]]+Table5[[#This Row],[Column21]]+Table5[[#This Row],[Column18]]</f>
        <v>0</v>
      </c>
      <c r="AG1667" s="131">
        <f t="shared" ref="AG1667:AG1730" si="291">IF(AND((AC1667+Y1667+AA1667)&gt;AF1667,OR(C1667="buy",AND(C1667="Coin Deposit",E1667&lt;&gt;""))),(AC1667+Y1667+AA1667)-AF1667,0)</f>
        <v>0</v>
      </c>
      <c r="AH1667" s="131">
        <f t="shared" ref="AH1667:AH1730" si="292">IF(AND(AE1667&gt;AF1667,OR(C1667="buy",AND(C1667="Coin Deposit",E1667&lt;&gt;""))),AE1667-AF1667,0)</f>
        <v>0</v>
      </c>
      <c r="AI1667" s="131">
        <f>Table5[[#This Row],[Column17]]-Table5[[#This Row],[Column20]]</f>
        <v>0</v>
      </c>
      <c r="AJ1667" s="131">
        <f t="shared" ref="AJ1667:AJ1730" si="293">IF(AI1667&gt;F1667,F1667,AI1667)</f>
        <v>0</v>
      </c>
      <c r="AK1667" s="131">
        <f t="shared" si="286"/>
        <v>0</v>
      </c>
      <c r="AL1667" s="131">
        <f t="shared" ref="AL1667:AL1730" si="294">IFERROR(SUMIFS($AK:$AK,$D:$D,D1667)/SUMIFS($AJ:$AJ,$D:$D,D1667),0)</f>
        <v>0</v>
      </c>
      <c r="AM1667" s="131" t="str">
        <f t="shared" ref="AM1667:AM1730" si="295">C1667&amp;D1667</f>
        <v/>
      </c>
      <c r="AN1667" s="131" t="str">
        <f t="shared" ref="AN1667:AN1730" ca="1" si="296">OFFSET(AM1667,COUNTA($AM:$AM)-ROW()-(ROW()-ROW($AN$2)-1),)</f>
        <v/>
      </c>
    </row>
    <row r="1668" spans="1:40" ht="20.25" customHeight="1" x14ac:dyDescent="0.3">
      <c r="A1668" s="127"/>
      <c r="B1668" s="164"/>
      <c r="C1668" s="139"/>
      <c r="D1668" s="140"/>
      <c r="E1668" s="139"/>
      <c r="F1668" s="139"/>
      <c r="G1668" s="140"/>
      <c r="H1668" s="139"/>
      <c r="I1668" s="129"/>
      <c r="L1668" s="128"/>
      <c r="M1668" s="128"/>
      <c r="N1668" s="128"/>
      <c r="O1668" s="128"/>
      <c r="P1668" s="128"/>
      <c r="Q1668" s="128"/>
      <c r="R1668" s="128"/>
      <c r="S1668" s="128"/>
      <c r="T1668" s="120">
        <f t="shared" si="287"/>
        <v>0</v>
      </c>
      <c r="U1668" s="131"/>
      <c r="V1668" s="131"/>
      <c r="W1668" s="131">
        <f>SUMIFS($F$3:F1668,$D$3:D1668,D1668,$C$3:C1668,"Buy")+SUMIFS($F$3:F1668,$D$3:D1668,D1668,$C$3:C1668,"Coin Deposit",$E$3:E1668,"&lt;&gt;")</f>
        <v>0</v>
      </c>
      <c r="X1668" s="131">
        <f t="shared" si="288"/>
        <v>0</v>
      </c>
      <c r="Y1668" s="131">
        <f>IF($D1668=Y$1,SUMIFS($H$3:$H1668,$G$3:$G1668,Y$1,$C$3:$C1668,"Sell"),0)</f>
        <v>0</v>
      </c>
      <c r="Z1668" s="131">
        <f t="shared" si="289"/>
        <v>0</v>
      </c>
      <c r="AA1668" s="131">
        <f>IF($D1668=AA$1,SUMIFS($H$3:$H1668,$G$3:$G1668,AA$1,$C$3:$C1668,"Sell"),0)</f>
        <v>0</v>
      </c>
      <c r="AB1668" s="131">
        <f t="shared" si="290"/>
        <v>0</v>
      </c>
      <c r="AC1668" s="131">
        <f>SUMIFS('Deductions and Deposits'!$H:$H,'Deductions and Deposits'!$G:$G,D1668,'Deductions and Deposits'!$F:$F,"&lt;="&amp;B1668)+SUMIFS($F$3:F1668,$D$3:D1668,D1668,$C$3:C1668,"Coin Deposit",$E$3:E1668,"")</f>
        <v>0</v>
      </c>
      <c r="AD1668" s="131">
        <f>SUMIFS('Deductions and Deposits'!$D:$D,'Deductions and Deposits'!$C:$C,D1668)+SUMIFS($F:$F,$D:$D,D1668,$C:$C,"Coin Deduction")</f>
        <v>0</v>
      </c>
      <c r="AE1668" s="131">
        <f>Table5[[#This Row],[Column4]]+Table5[[#This Row],[Column14]]+Table5[[#This Row],[Column19]]+Table5[[#This Row],[Column12]]</f>
        <v>0</v>
      </c>
      <c r="AF1668" s="131">
        <f>Table5[[#This Row],[Column5]]+Table5[[#This Row],[Column13]]+Table5[[#This Row],[Column21]]+Table5[[#This Row],[Column18]]</f>
        <v>0</v>
      </c>
      <c r="AG1668" s="131">
        <f t="shared" si="291"/>
        <v>0</v>
      </c>
      <c r="AH1668" s="131">
        <f t="shared" si="292"/>
        <v>0</v>
      </c>
      <c r="AI1668" s="131">
        <f>Table5[[#This Row],[Column17]]-Table5[[#This Row],[Column20]]</f>
        <v>0</v>
      </c>
      <c r="AJ1668" s="131">
        <f t="shared" si="293"/>
        <v>0</v>
      </c>
      <c r="AK1668" s="131">
        <f t="shared" si="286"/>
        <v>0</v>
      </c>
      <c r="AL1668" s="131">
        <f t="shared" si="294"/>
        <v>0</v>
      </c>
      <c r="AM1668" s="131" t="str">
        <f t="shared" si="295"/>
        <v/>
      </c>
      <c r="AN1668" s="131" t="str">
        <f t="shared" ca="1" si="296"/>
        <v/>
      </c>
    </row>
    <row r="1669" spans="1:40" ht="20.25" customHeight="1" x14ac:dyDescent="0.3">
      <c r="A1669" s="127"/>
      <c r="B1669" s="164"/>
      <c r="C1669" s="139"/>
      <c r="D1669" s="140"/>
      <c r="E1669" s="139"/>
      <c r="F1669" s="139"/>
      <c r="G1669" s="140"/>
      <c r="H1669" s="139"/>
      <c r="I1669" s="129"/>
      <c r="L1669" s="128"/>
      <c r="M1669" s="128"/>
      <c r="N1669" s="128"/>
      <c r="O1669" s="128"/>
      <c r="P1669" s="128"/>
      <c r="Q1669" s="128"/>
      <c r="R1669" s="128"/>
      <c r="S1669" s="128"/>
      <c r="T1669" s="120">
        <f t="shared" si="287"/>
        <v>0</v>
      </c>
      <c r="U1669" s="131"/>
      <c r="V1669" s="131"/>
      <c r="W1669" s="131">
        <f>SUMIFS($F$3:F1669,$D$3:D1669,D1669,$C$3:C1669,"Buy")+SUMIFS($F$3:F1669,$D$3:D1669,D1669,$C$3:C1669,"Coin Deposit",$E$3:E1669,"&lt;&gt;")</f>
        <v>0</v>
      </c>
      <c r="X1669" s="131">
        <f t="shared" si="288"/>
        <v>0</v>
      </c>
      <c r="Y1669" s="131">
        <f>IF($D1669=Y$1,SUMIFS($H$3:$H1669,$G$3:$G1669,Y$1,$C$3:$C1669,"Sell"),0)</f>
        <v>0</v>
      </c>
      <c r="Z1669" s="131">
        <f t="shared" si="289"/>
        <v>0</v>
      </c>
      <c r="AA1669" s="131">
        <f>IF($D1669=AA$1,SUMIFS($H$3:$H1669,$G$3:$G1669,AA$1,$C$3:$C1669,"Sell"),0)</f>
        <v>0</v>
      </c>
      <c r="AB1669" s="131">
        <f t="shared" si="290"/>
        <v>0</v>
      </c>
      <c r="AC1669" s="131">
        <f>SUMIFS('Deductions and Deposits'!$H:$H,'Deductions and Deposits'!$G:$G,D1669,'Deductions and Deposits'!$F:$F,"&lt;="&amp;B1669)+SUMIFS($F$3:F1669,$D$3:D1669,D1669,$C$3:C1669,"Coin Deposit",$E$3:E1669,"")</f>
        <v>0</v>
      </c>
      <c r="AD1669" s="131">
        <f>SUMIFS('Deductions and Deposits'!$D:$D,'Deductions and Deposits'!$C:$C,D1669)+SUMIFS($F:$F,$D:$D,D1669,$C:$C,"Coin Deduction")</f>
        <v>0</v>
      </c>
      <c r="AE1669" s="131">
        <f>Table5[[#This Row],[Column4]]+Table5[[#This Row],[Column14]]+Table5[[#This Row],[Column19]]+Table5[[#This Row],[Column12]]</f>
        <v>0</v>
      </c>
      <c r="AF1669" s="131">
        <f>Table5[[#This Row],[Column5]]+Table5[[#This Row],[Column13]]+Table5[[#This Row],[Column21]]+Table5[[#This Row],[Column18]]</f>
        <v>0</v>
      </c>
      <c r="AG1669" s="131">
        <f t="shared" si="291"/>
        <v>0</v>
      </c>
      <c r="AH1669" s="131">
        <f t="shared" si="292"/>
        <v>0</v>
      </c>
      <c r="AI1669" s="131">
        <f>Table5[[#This Row],[Column17]]-Table5[[#This Row],[Column20]]</f>
        <v>0</v>
      </c>
      <c r="AJ1669" s="131">
        <f t="shared" si="293"/>
        <v>0</v>
      </c>
      <c r="AK1669" s="131">
        <f t="shared" si="286"/>
        <v>0</v>
      </c>
      <c r="AL1669" s="131">
        <f t="shared" si="294"/>
        <v>0</v>
      </c>
      <c r="AM1669" s="131" t="str">
        <f t="shared" si="295"/>
        <v/>
      </c>
      <c r="AN1669" s="131" t="str">
        <f t="shared" ca="1" si="296"/>
        <v/>
      </c>
    </row>
    <row r="1670" spans="1:40" ht="20.25" customHeight="1" x14ac:dyDescent="0.3">
      <c r="A1670" s="127"/>
      <c r="B1670" s="164"/>
      <c r="C1670" s="139"/>
      <c r="D1670" s="140"/>
      <c r="E1670" s="139"/>
      <c r="F1670" s="139"/>
      <c r="G1670" s="140"/>
      <c r="H1670" s="139"/>
      <c r="I1670" s="129"/>
      <c r="L1670" s="128"/>
      <c r="M1670" s="128"/>
      <c r="N1670" s="128"/>
      <c r="O1670" s="128"/>
      <c r="P1670" s="128"/>
      <c r="Q1670" s="128"/>
      <c r="R1670" s="128"/>
      <c r="S1670" s="128"/>
      <c r="T1670" s="120">
        <f t="shared" si="287"/>
        <v>0</v>
      </c>
      <c r="U1670" s="131"/>
      <c r="V1670" s="131"/>
      <c r="W1670" s="131">
        <f>SUMIFS($F$3:F1670,$D$3:D1670,D1670,$C$3:C1670,"Buy")+SUMIFS($F$3:F1670,$D$3:D1670,D1670,$C$3:C1670,"Coin Deposit",$E$3:E1670,"&lt;&gt;")</f>
        <v>0</v>
      </c>
      <c r="X1670" s="131">
        <f t="shared" si="288"/>
        <v>0</v>
      </c>
      <c r="Y1670" s="131">
        <f>IF($D1670=Y$1,SUMIFS($H$3:$H1670,$G$3:$G1670,Y$1,$C$3:$C1670,"Sell"),0)</f>
        <v>0</v>
      </c>
      <c r="Z1670" s="131">
        <f t="shared" si="289"/>
        <v>0</v>
      </c>
      <c r="AA1670" s="131">
        <f>IF($D1670=AA$1,SUMIFS($H$3:$H1670,$G$3:$G1670,AA$1,$C$3:$C1670,"Sell"),0)</f>
        <v>0</v>
      </c>
      <c r="AB1670" s="131">
        <f t="shared" si="290"/>
        <v>0</v>
      </c>
      <c r="AC1670" s="131">
        <f>SUMIFS('Deductions and Deposits'!$H:$H,'Deductions and Deposits'!$G:$G,D1670,'Deductions and Deposits'!$F:$F,"&lt;="&amp;B1670)+SUMIFS($F$3:F1670,$D$3:D1670,D1670,$C$3:C1670,"Coin Deposit",$E$3:E1670,"")</f>
        <v>0</v>
      </c>
      <c r="AD1670" s="131">
        <f>SUMIFS('Deductions and Deposits'!$D:$D,'Deductions and Deposits'!$C:$C,D1670)+SUMIFS($F:$F,$D:$D,D1670,$C:$C,"Coin Deduction")</f>
        <v>0</v>
      </c>
      <c r="AE1670" s="131">
        <f>Table5[[#This Row],[Column4]]+Table5[[#This Row],[Column14]]+Table5[[#This Row],[Column19]]+Table5[[#This Row],[Column12]]</f>
        <v>0</v>
      </c>
      <c r="AF1670" s="131">
        <f>Table5[[#This Row],[Column5]]+Table5[[#This Row],[Column13]]+Table5[[#This Row],[Column21]]+Table5[[#This Row],[Column18]]</f>
        <v>0</v>
      </c>
      <c r="AG1670" s="131">
        <f t="shared" si="291"/>
        <v>0</v>
      </c>
      <c r="AH1670" s="131">
        <f t="shared" si="292"/>
        <v>0</v>
      </c>
      <c r="AI1670" s="131">
        <f>Table5[[#This Row],[Column17]]-Table5[[#This Row],[Column20]]</f>
        <v>0</v>
      </c>
      <c r="AJ1670" s="131">
        <f t="shared" si="293"/>
        <v>0</v>
      </c>
      <c r="AK1670" s="131">
        <f t="shared" si="286"/>
        <v>0</v>
      </c>
      <c r="AL1670" s="131">
        <f t="shared" si="294"/>
        <v>0</v>
      </c>
      <c r="AM1670" s="131" t="str">
        <f t="shared" si="295"/>
        <v/>
      </c>
      <c r="AN1670" s="131" t="str">
        <f t="shared" ca="1" si="296"/>
        <v/>
      </c>
    </row>
    <row r="1671" spans="1:40" ht="20.25" customHeight="1" x14ac:dyDescent="0.3">
      <c r="A1671" s="127"/>
      <c r="B1671" s="164"/>
      <c r="C1671" s="139"/>
      <c r="D1671" s="140"/>
      <c r="E1671" s="139"/>
      <c r="F1671" s="139"/>
      <c r="G1671" s="140"/>
      <c r="H1671" s="139"/>
      <c r="I1671" s="129"/>
      <c r="L1671" s="128"/>
      <c r="M1671" s="128"/>
      <c r="N1671" s="128"/>
      <c r="O1671" s="128"/>
      <c r="P1671" s="128"/>
      <c r="Q1671" s="128"/>
      <c r="R1671" s="128"/>
      <c r="S1671" s="128"/>
      <c r="T1671" s="120">
        <f t="shared" si="287"/>
        <v>0</v>
      </c>
      <c r="U1671" s="131"/>
      <c r="V1671" s="131"/>
      <c r="W1671" s="131">
        <f>SUMIFS($F$3:F1671,$D$3:D1671,D1671,$C$3:C1671,"Buy")+SUMIFS($F$3:F1671,$D$3:D1671,D1671,$C$3:C1671,"Coin Deposit",$E$3:E1671,"&lt;&gt;")</f>
        <v>0</v>
      </c>
      <c r="X1671" s="131">
        <f t="shared" si="288"/>
        <v>0</v>
      </c>
      <c r="Y1671" s="131">
        <f>IF($D1671=Y$1,SUMIFS($H$3:$H1671,$G$3:$G1671,Y$1,$C$3:$C1671,"Sell"),0)</f>
        <v>0</v>
      </c>
      <c r="Z1671" s="131">
        <f t="shared" si="289"/>
        <v>0</v>
      </c>
      <c r="AA1671" s="131">
        <f>IF($D1671=AA$1,SUMIFS($H$3:$H1671,$G$3:$G1671,AA$1,$C$3:$C1671,"Sell"),0)</f>
        <v>0</v>
      </c>
      <c r="AB1671" s="131">
        <f t="shared" si="290"/>
        <v>0</v>
      </c>
      <c r="AC1671" s="131">
        <f>SUMIFS('Deductions and Deposits'!$H:$H,'Deductions and Deposits'!$G:$G,D1671,'Deductions and Deposits'!$F:$F,"&lt;="&amp;B1671)+SUMIFS($F$3:F1671,$D$3:D1671,D1671,$C$3:C1671,"Coin Deposit",$E$3:E1671,"")</f>
        <v>0</v>
      </c>
      <c r="AD1671" s="131">
        <f>SUMIFS('Deductions and Deposits'!$D:$D,'Deductions and Deposits'!$C:$C,D1671)+SUMIFS($F:$F,$D:$D,D1671,$C:$C,"Coin Deduction")</f>
        <v>0</v>
      </c>
      <c r="AE1671" s="131">
        <f>Table5[[#This Row],[Column4]]+Table5[[#This Row],[Column14]]+Table5[[#This Row],[Column19]]+Table5[[#This Row],[Column12]]</f>
        <v>0</v>
      </c>
      <c r="AF1671" s="131">
        <f>Table5[[#This Row],[Column5]]+Table5[[#This Row],[Column13]]+Table5[[#This Row],[Column21]]+Table5[[#This Row],[Column18]]</f>
        <v>0</v>
      </c>
      <c r="AG1671" s="131">
        <f t="shared" si="291"/>
        <v>0</v>
      </c>
      <c r="AH1671" s="131">
        <f t="shared" si="292"/>
        <v>0</v>
      </c>
      <c r="AI1671" s="131">
        <f>Table5[[#This Row],[Column17]]-Table5[[#This Row],[Column20]]</f>
        <v>0</v>
      </c>
      <c r="AJ1671" s="131">
        <f t="shared" si="293"/>
        <v>0</v>
      </c>
      <c r="AK1671" s="131">
        <f t="shared" si="286"/>
        <v>0</v>
      </c>
      <c r="AL1671" s="131">
        <f t="shared" si="294"/>
        <v>0</v>
      </c>
      <c r="AM1671" s="131" t="str">
        <f t="shared" si="295"/>
        <v/>
      </c>
      <c r="AN1671" s="131" t="str">
        <f t="shared" ca="1" si="296"/>
        <v/>
      </c>
    </row>
    <row r="1672" spans="1:40" ht="20.25" customHeight="1" x14ac:dyDescent="0.3">
      <c r="A1672" s="127"/>
      <c r="B1672" s="164"/>
      <c r="C1672" s="139"/>
      <c r="D1672" s="140"/>
      <c r="E1672" s="139"/>
      <c r="F1672" s="139"/>
      <c r="G1672" s="140"/>
      <c r="H1672" s="139"/>
      <c r="I1672" s="129"/>
      <c r="L1672" s="128"/>
      <c r="M1672" s="128"/>
      <c r="N1672" s="128"/>
      <c r="O1672" s="128"/>
      <c r="P1672" s="128"/>
      <c r="Q1672" s="128"/>
      <c r="R1672" s="128"/>
      <c r="S1672" s="128"/>
      <c r="T1672" s="120">
        <f t="shared" si="287"/>
        <v>0</v>
      </c>
      <c r="U1672" s="131"/>
      <c r="V1672" s="131"/>
      <c r="W1672" s="131">
        <f>SUMIFS($F$3:F1672,$D$3:D1672,D1672,$C$3:C1672,"Buy")+SUMIFS($F$3:F1672,$D$3:D1672,D1672,$C$3:C1672,"Coin Deposit",$E$3:E1672,"&lt;&gt;")</f>
        <v>0</v>
      </c>
      <c r="X1672" s="131">
        <f t="shared" si="288"/>
        <v>0</v>
      </c>
      <c r="Y1672" s="131">
        <f>IF($D1672=Y$1,SUMIFS($H$3:$H1672,$G$3:$G1672,Y$1,$C$3:$C1672,"Sell"),0)</f>
        <v>0</v>
      </c>
      <c r="Z1672" s="131">
        <f t="shared" si="289"/>
        <v>0</v>
      </c>
      <c r="AA1672" s="131">
        <f>IF($D1672=AA$1,SUMIFS($H$3:$H1672,$G$3:$G1672,AA$1,$C$3:$C1672,"Sell"),0)</f>
        <v>0</v>
      </c>
      <c r="AB1672" s="131">
        <f t="shared" si="290"/>
        <v>0</v>
      </c>
      <c r="AC1672" s="131">
        <f>SUMIFS('Deductions and Deposits'!$H:$H,'Deductions and Deposits'!$G:$G,D1672,'Deductions and Deposits'!$F:$F,"&lt;="&amp;B1672)+SUMIFS($F$3:F1672,$D$3:D1672,D1672,$C$3:C1672,"Coin Deposit",$E$3:E1672,"")</f>
        <v>0</v>
      </c>
      <c r="AD1672" s="131">
        <f>SUMIFS('Deductions and Deposits'!$D:$D,'Deductions and Deposits'!$C:$C,D1672)+SUMIFS($F:$F,$D:$D,D1672,$C:$C,"Coin Deduction")</f>
        <v>0</v>
      </c>
      <c r="AE1672" s="131">
        <f>Table5[[#This Row],[Column4]]+Table5[[#This Row],[Column14]]+Table5[[#This Row],[Column19]]+Table5[[#This Row],[Column12]]</f>
        <v>0</v>
      </c>
      <c r="AF1672" s="131">
        <f>Table5[[#This Row],[Column5]]+Table5[[#This Row],[Column13]]+Table5[[#This Row],[Column21]]+Table5[[#This Row],[Column18]]</f>
        <v>0</v>
      </c>
      <c r="AG1672" s="131">
        <f t="shared" si="291"/>
        <v>0</v>
      </c>
      <c r="AH1672" s="131">
        <f t="shared" si="292"/>
        <v>0</v>
      </c>
      <c r="AI1672" s="131">
        <f>Table5[[#This Row],[Column17]]-Table5[[#This Row],[Column20]]</f>
        <v>0</v>
      </c>
      <c r="AJ1672" s="131">
        <f t="shared" si="293"/>
        <v>0</v>
      </c>
      <c r="AK1672" s="131">
        <f t="shared" si="286"/>
        <v>0</v>
      </c>
      <c r="AL1672" s="131">
        <f t="shared" si="294"/>
        <v>0</v>
      </c>
      <c r="AM1672" s="131" t="str">
        <f t="shared" si="295"/>
        <v/>
      </c>
      <c r="AN1672" s="131" t="str">
        <f t="shared" ca="1" si="296"/>
        <v/>
      </c>
    </row>
    <row r="1673" spans="1:40" ht="20.25" customHeight="1" x14ac:dyDescent="0.3">
      <c r="A1673" s="127"/>
      <c r="B1673" s="164"/>
      <c r="C1673" s="139"/>
      <c r="D1673" s="140"/>
      <c r="E1673" s="139"/>
      <c r="F1673" s="139"/>
      <c r="G1673" s="140"/>
      <c r="H1673" s="139"/>
      <c r="I1673" s="129"/>
      <c r="L1673" s="128"/>
      <c r="M1673" s="128"/>
      <c r="N1673" s="128"/>
      <c r="O1673" s="128"/>
      <c r="P1673" s="128"/>
      <c r="Q1673" s="128"/>
      <c r="R1673" s="128"/>
      <c r="S1673" s="128"/>
      <c r="T1673" s="120">
        <f t="shared" si="287"/>
        <v>0</v>
      </c>
      <c r="U1673" s="131"/>
      <c r="V1673" s="131"/>
      <c r="W1673" s="131">
        <f>SUMIFS($F$3:F1673,$D$3:D1673,D1673,$C$3:C1673,"Buy")+SUMIFS($F$3:F1673,$D$3:D1673,D1673,$C$3:C1673,"Coin Deposit",$E$3:E1673,"&lt;&gt;")</f>
        <v>0</v>
      </c>
      <c r="X1673" s="131">
        <f t="shared" si="288"/>
        <v>0</v>
      </c>
      <c r="Y1673" s="131">
        <f>IF($D1673=Y$1,SUMIFS($H$3:$H1673,$G$3:$G1673,Y$1,$C$3:$C1673,"Sell"),0)</f>
        <v>0</v>
      </c>
      <c r="Z1673" s="131">
        <f t="shared" si="289"/>
        <v>0</v>
      </c>
      <c r="AA1673" s="131">
        <f>IF($D1673=AA$1,SUMIFS($H$3:$H1673,$G$3:$G1673,AA$1,$C$3:$C1673,"Sell"),0)</f>
        <v>0</v>
      </c>
      <c r="AB1673" s="131">
        <f t="shared" si="290"/>
        <v>0</v>
      </c>
      <c r="AC1673" s="131">
        <f>SUMIFS('Deductions and Deposits'!$H:$H,'Deductions and Deposits'!$G:$G,D1673,'Deductions and Deposits'!$F:$F,"&lt;="&amp;B1673)+SUMIFS($F$3:F1673,$D$3:D1673,D1673,$C$3:C1673,"Coin Deposit",$E$3:E1673,"")</f>
        <v>0</v>
      </c>
      <c r="AD1673" s="131">
        <f>SUMIFS('Deductions and Deposits'!$D:$D,'Deductions and Deposits'!$C:$C,D1673)+SUMIFS($F:$F,$D:$D,D1673,$C:$C,"Coin Deduction")</f>
        <v>0</v>
      </c>
      <c r="AE1673" s="131">
        <f>Table5[[#This Row],[Column4]]+Table5[[#This Row],[Column14]]+Table5[[#This Row],[Column19]]+Table5[[#This Row],[Column12]]</f>
        <v>0</v>
      </c>
      <c r="AF1673" s="131">
        <f>Table5[[#This Row],[Column5]]+Table5[[#This Row],[Column13]]+Table5[[#This Row],[Column21]]+Table5[[#This Row],[Column18]]</f>
        <v>0</v>
      </c>
      <c r="AG1673" s="131">
        <f t="shared" si="291"/>
        <v>0</v>
      </c>
      <c r="AH1673" s="131">
        <f t="shared" si="292"/>
        <v>0</v>
      </c>
      <c r="AI1673" s="131">
        <f>Table5[[#This Row],[Column17]]-Table5[[#This Row],[Column20]]</f>
        <v>0</v>
      </c>
      <c r="AJ1673" s="131">
        <f t="shared" si="293"/>
        <v>0</v>
      </c>
      <c r="AK1673" s="131">
        <f t="shared" si="286"/>
        <v>0</v>
      </c>
      <c r="AL1673" s="131">
        <f t="shared" si="294"/>
        <v>0</v>
      </c>
      <c r="AM1673" s="131" t="str">
        <f t="shared" si="295"/>
        <v/>
      </c>
      <c r="AN1673" s="131" t="str">
        <f t="shared" ca="1" si="296"/>
        <v/>
      </c>
    </row>
    <row r="1674" spans="1:40" ht="20.25" customHeight="1" x14ac:dyDescent="0.3">
      <c r="A1674" s="127"/>
      <c r="B1674" s="164"/>
      <c r="C1674" s="139"/>
      <c r="D1674" s="140"/>
      <c r="E1674" s="139"/>
      <c r="F1674" s="139"/>
      <c r="G1674" s="140"/>
      <c r="H1674" s="139"/>
      <c r="I1674" s="129"/>
      <c r="L1674" s="128"/>
      <c r="M1674" s="128"/>
      <c r="N1674" s="128"/>
      <c r="O1674" s="128"/>
      <c r="P1674" s="128"/>
      <c r="Q1674" s="128"/>
      <c r="R1674" s="128"/>
      <c r="S1674" s="128"/>
      <c r="T1674" s="120">
        <f t="shared" si="287"/>
        <v>0</v>
      </c>
      <c r="U1674" s="131"/>
      <c r="V1674" s="131"/>
      <c r="W1674" s="131">
        <f>SUMIFS($F$3:F1674,$D$3:D1674,D1674,$C$3:C1674,"Buy")+SUMIFS($F$3:F1674,$D$3:D1674,D1674,$C$3:C1674,"Coin Deposit",$E$3:E1674,"&lt;&gt;")</f>
        <v>0</v>
      </c>
      <c r="X1674" s="131">
        <f t="shared" si="288"/>
        <v>0</v>
      </c>
      <c r="Y1674" s="131">
        <f>IF($D1674=Y$1,SUMIFS($H$3:$H1674,$G$3:$G1674,Y$1,$C$3:$C1674,"Sell"),0)</f>
        <v>0</v>
      </c>
      <c r="Z1674" s="131">
        <f t="shared" si="289"/>
        <v>0</v>
      </c>
      <c r="AA1674" s="131">
        <f>IF($D1674=AA$1,SUMIFS($H$3:$H1674,$G$3:$G1674,AA$1,$C$3:$C1674,"Sell"),0)</f>
        <v>0</v>
      </c>
      <c r="AB1674" s="131">
        <f t="shared" si="290"/>
        <v>0</v>
      </c>
      <c r="AC1674" s="131">
        <f>SUMIFS('Deductions and Deposits'!$H:$H,'Deductions and Deposits'!$G:$G,D1674,'Deductions and Deposits'!$F:$F,"&lt;="&amp;B1674)+SUMIFS($F$3:F1674,$D$3:D1674,D1674,$C$3:C1674,"Coin Deposit",$E$3:E1674,"")</f>
        <v>0</v>
      </c>
      <c r="AD1674" s="131">
        <f>SUMIFS('Deductions and Deposits'!$D:$D,'Deductions and Deposits'!$C:$C,D1674)+SUMIFS($F:$F,$D:$D,D1674,$C:$C,"Coin Deduction")</f>
        <v>0</v>
      </c>
      <c r="AE1674" s="131">
        <f>Table5[[#This Row],[Column4]]+Table5[[#This Row],[Column14]]+Table5[[#This Row],[Column19]]+Table5[[#This Row],[Column12]]</f>
        <v>0</v>
      </c>
      <c r="AF1674" s="131">
        <f>Table5[[#This Row],[Column5]]+Table5[[#This Row],[Column13]]+Table5[[#This Row],[Column21]]+Table5[[#This Row],[Column18]]</f>
        <v>0</v>
      </c>
      <c r="AG1674" s="131">
        <f t="shared" si="291"/>
        <v>0</v>
      </c>
      <c r="AH1674" s="131">
        <f t="shared" si="292"/>
        <v>0</v>
      </c>
      <c r="AI1674" s="131">
        <f>Table5[[#This Row],[Column17]]-Table5[[#This Row],[Column20]]</f>
        <v>0</v>
      </c>
      <c r="AJ1674" s="131">
        <f t="shared" si="293"/>
        <v>0</v>
      </c>
      <c r="AK1674" s="131">
        <f t="shared" si="286"/>
        <v>0</v>
      </c>
      <c r="AL1674" s="131">
        <f t="shared" si="294"/>
        <v>0</v>
      </c>
      <c r="AM1674" s="131" t="str">
        <f t="shared" si="295"/>
        <v/>
      </c>
      <c r="AN1674" s="131" t="str">
        <f t="shared" ca="1" si="296"/>
        <v/>
      </c>
    </row>
    <row r="1675" spans="1:40" ht="20.25" customHeight="1" x14ac:dyDescent="0.3">
      <c r="A1675" s="127"/>
      <c r="B1675" s="164"/>
      <c r="C1675" s="139"/>
      <c r="D1675" s="140"/>
      <c r="E1675" s="139"/>
      <c r="F1675" s="139"/>
      <c r="G1675" s="140"/>
      <c r="H1675" s="139"/>
      <c r="I1675" s="129"/>
      <c r="L1675" s="128"/>
      <c r="M1675" s="128"/>
      <c r="N1675" s="128"/>
      <c r="O1675" s="128"/>
      <c r="P1675" s="128"/>
      <c r="Q1675" s="128"/>
      <c r="R1675" s="128"/>
      <c r="S1675" s="128"/>
      <c r="T1675" s="120">
        <f t="shared" si="287"/>
        <v>0</v>
      </c>
      <c r="U1675" s="131"/>
      <c r="V1675" s="131"/>
      <c r="W1675" s="131">
        <f>SUMIFS($F$3:F1675,$D$3:D1675,D1675,$C$3:C1675,"Buy")+SUMIFS($F$3:F1675,$D$3:D1675,D1675,$C$3:C1675,"Coin Deposit",$E$3:E1675,"&lt;&gt;")</f>
        <v>0</v>
      </c>
      <c r="X1675" s="131">
        <f t="shared" si="288"/>
        <v>0</v>
      </c>
      <c r="Y1675" s="131">
        <f>IF($D1675=Y$1,SUMIFS($H$3:$H1675,$G$3:$G1675,Y$1,$C$3:$C1675,"Sell"),0)</f>
        <v>0</v>
      </c>
      <c r="Z1675" s="131">
        <f t="shared" si="289"/>
        <v>0</v>
      </c>
      <c r="AA1675" s="131">
        <f>IF($D1675=AA$1,SUMIFS($H$3:$H1675,$G$3:$G1675,AA$1,$C$3:$C1675,"Sell"),0)</f>
        <v>0</v>
      </c>
      <c r="AB1675" s="131">
        <f t="shared" si="290"/>
        <v>0</v>
      </c>
      <c r="AC1675" s="131">
        <f>SUMIFS('Deductions and Deposits'!$H:$H,'Deductions and Deposits'!$G:$G,D1675,'Deductions and Deposits'!$F:$F,"&lt;="&amp;B1675)+SUMIFS($F$3:F1675,$D$3:D1675,D1675,$C$3:C1675,"Coin Deposit",$E$3:E1675,"")</f>
        <v>0</v>
      </c>
      <c r="AD1675" s="131">
        <f>SUMIFS('Deductions and Deposits'!$D:$D,'Deductions and Deposits'!$C:$C,D1675)+SUMIFS($F:$F,$D:$D,D1675,$C:$C,"Coin Deduction")</f>
        <v>0</v>
      </c>
      <c r="AE1675" s="131">
        <f>Table5[[#This Row],[Column4]]+Table5[[#This Row],[Column14]]+Table5[[#This Row],[Column19]]+Table5[[#This Row],[Column12]]</f>
        <v>0</v>
      </c>
      <c r="AF1675" s="131">
        <f>Table5[[#This Row],[Column5]]+Table5[[#This Row],[Column13]]+Table5[[#This Row],[Column21]]+Table5[[#This Row],[Column18]]</f>
        <v>0</v>
      </c>
      <c r="AG1675" s="131">
        <f t="shared" si="291"/>
        <v>0</v>
      </c>
      <c r="AH1675" s="131">
        <f t="shared" si="292"/>
        <v>0</v>
      </c>
      <c r="AI1675" s="131">
        <f>Table5[[#This Row],[Column17]]-Table5[[#This Row],[Column20]]</f>
        <v>0</v>
      </c>
      <c r="AJ1675" s="131">
        <f t="shared" si="293"/>
        <v>0</v>
      </c>
      <c r="AK1675" s="131">
        <f t="shared" si="286"/>
        <v>0</v>
      </c>
      <c r="AL1675" s="131">
        <f t="shared" si="294"/>
        <v>0</v>
      </c>
      <c r="AM1675" s="131" t="str">
        <f t="shared" si="295"/>
        <v/>
      </c>
      <c r="AN1675" s="131" t="str">
        <f t="shared" ca="1" si="296"/>
        <v/>
      </c>
    </row>
    <row r="1676" spans="1:40" ht="20.25" customHeight="1" x14ac:dyDescent="0.3">
      <c r="A1676" s="127"/>
      <c r="B1676" s="164"/>
      <c r="C1676" s="139"/>
      <c r="D1676" s="140"/>
      <c r="E1676" s="139"/>
      <c r="F1676" s="139"/>
      <c r="G1676" s="140"/>
      <c r="H1676" s="139"/>
      <c r="I1676" s="129"/>
      <c r="L1676" s="128"/>
      <c r="M1676" s="128"/>
      <c r="N1676" s="128"/>
      <c r="O1676" s="128"/>
      <c r="P1676" s="128"/>
      <c r="Q1676" s="128"/>
      <c r="R1676" s="128"/>
      <c r="S1676" s="128"/>
      <c r="T1676" s="120">
        <f t="shared" si="287"/>
        <v>0</v>
      </c>
      <c r="U1676" s="131"/>
      <c r="V1676" s="131"/>
      <c r="W1676" s="131">
        <f>SUMIFS($F$3:F1676,$D$3:D1676,D1676,$C$3:C1676,"Buy")+SUMIFS($F$3:F1676,$D$3:D1676,D1676,$C$3:C1676,"Coin Deposit",$E$3:E1676,"&lt;&gt;")</f>
        <v>0</v>
      </c>
      <c r="X1676" s="131">
        <f t="shared" si="288"/>
        <v>0</v>
      </c>
      <c r="Y1676" s="131">
        <f>IF($D1676=Y$1,SUMIFS($H$3:$H1676,$G$3:$G1676,Y$1,$C$3:$C1676,"Sell"),0)</f>
        <v>0</v>
      </c>
      <c r="Z1676" s="131">
        <f t="shared" si="289"/>
        <v>0</v>
      </c>
      <c r="AA1676" s="131">
        <f>IF($D1676=AA$1,SUMIFS($H$3:$H1676,$G$3:$G1676,AA$1,$C$3:$C1676,"Sell"),0)</f>
        <v>0</v>
      </c>
      <c r="AB1676" s="131">
        <f t="shared" si="290"/>
        <v>0</v>
      </c>
      <c r="AC1676" s="131">
        <f>SUMIFS('Deductions and Deposits'!$H:$H,'Deductions and Deposits'!$G:$G,D1676,'Deductions and Deposits'!$F:$F,"&lt;="&amp;B1676)+SUMIFS($F$3:F1676,$D$3:D1676,D1676,$C$3:C1676,"Coin Deposit",$E$3:E1676,"")</f>
        <v>0</v>
      </c>
      <c r="AD1676" s="131">
        <f>SUMIFS('Deductions and Deposits'!$D:$D,'Deductions and Deposits'!$C:$C,D1676)+SUMIFS($F:$F,$D:$D,D1676,$C:$C,"Coin Deduction")</f>
        <v>0</v>
      </c>
      <c r="AE1676" s="131">
        <f>Table5[[#This Row],[Column4]]+Table5[[#This Row],[Column14]]+Table5[[#This Row],[Column19]]+Table5[[#This Row],[Column12]]</f>
        <v>0</v>
      </c>
      <c r="AF1676" s="131">
        <f>Table5[[#This Row],[Column5]]+Table5[[#This Row],[Column13]]+Table5[[#This Row],[Column21]]+Table5[[#This Row],[Column18]]</f>
        <v>0</v>
      </c>
      <c r="AG1676" s="131">
        <f t="shared" si="291"/>
        <v>0</v>
      </c>
      <c r="AH1676" s="131">
        <f t="shared" si="292"/>
        <v>0</v>
      </c>
      <c r="AI1676" s="131">
        <f>Table5[[#This Row],[Column17]]-Table5[[#This Row],[Column20]]</f>
        <v>0</v>
      </c>
      <c r="AJ1676" s="131">
        <f t="shared" si="293"/>
        <v>0</v>
      </c>
      <c r="AK1676" s="131">
        <f t="shared" si="286"/>
        <v>0</v>
      </c>
      <c r="AL1676" s="131">
        <f t="shared" si="294"/>
        <v>0</v>
      </c>
      <c r="AM1676" s="131" t="str">
        <f t="shared" si="295"/>
        <v/>
      </c>
      <c r="AN1676" s="131" t="str">
        <f t="shared" ca="1" si="296"/>
        <v/>
      </c>
    </row>
    <row r="1677" spans="1:40" ht="20.25" customHeight="1" x14ac:dyDescent="0.3">
      <c r="A1677" s="127"/>
      <c r="B1677" s="164"/>
      <c r="C1677" s="139"/>
      <c r="D1677" s="140"/>
      <c r="E1677" s="139"/>
      <c r="F1677" s="139"/>
      <c r="G1677" s="140"/>
      <c r="H1677" s="139"/>
      <c r="I1677" s="129"/>
      <c r="L1677" s="128"/>
      <c r="M1677" s="128"/>
      <c r="N1677" s="128"/>
      <c r="O1677" s="128"/>
      <c r="P1677" s="128"/>
      <c r="Q1677" s="128"/>
      <c r="R1677" s="128"/>
      <c r="S1677" s="128"/>
      <c r="T1677" s="120">
        <f t="shared" si="287"/>
        <v>0</v>
      </c>
      <c r="U1677" s="131"/>
      <c r="V1677" s="131"/>
      <c r="W1677" s="131">
        <f>SUMIFS($F$3:F1677,$D$3:D1677,D1677,$C$3:C1677,"Buy")+SUMIFS($F$3:F1677,$D$3:D1677,D1677,$C$3:C1677,"Coin Deposit",$E$3:E1677,"&lt;&gt;")</f>
        <v>0</v>
      </c>
      <c r="X1677" s="131">
        <f t="shared" si="288"/>
        <v>0</v>
      </c>
      <c r="Y1677" s="131">
        <f>IF($D1677=Y$1,SUMIFS($H$3:$H1677,$G$3:$G1677,Y$1,$C$3:$C1677,"Sell"),0)</f>
        <v>0</v>
      </c>
      <c r="Z1677" s="131">
        <f t="shared" si="289"/>
        <v>0</v>
      </c>
      <c r="AA1677" s="131">
        <f>IF($D1677=AA$1,SUMIFS($H$3:$H1677,$G$3:$G1677,AA$1,$C$3:$C1677,"Sell"),0)</f>
        <v>0</v>
      </c>
      <c r="AB1677" s="131">
        <f t="shared" si="290"/>
        <v>0</v>
      </c>
      <c r="AC1677" s="131">
        <f>SUMIFS('Deductions and Deposits'!$H:$H,'Deductions and Deposits'!$G:$G,D1677,'Deductions and Deposits'!$F:$F,"&lt;="&amp;B1677)+SUMIFS($F$3:F1677,$D$3:D1677,D1677,$C$3:C1677,"Coin Deposit",$E$3:E1677,"")</f>
        <v>0</v>
      </c>
      <c r="AD1677" s="131">
        <f>SUMIFS('Deductions and Deposits'!$D:$D,'Deductions and Deposits'!$C:$C,D1677)+SUMIFS($F:$F,$D:$D,D1677,$C:$C,"Coin Deduction")</f>
        <v>0</v>
      </c>
      <c r="AE1677" s="131">
        <f>Table5[[#This Row],[Column4]]+Table5[[#This Row],[Column14]]+Table5[[#This Row],[Column19]]+Table5[[#This Row],[Column12]]</f>
        <v>0</v>
      </c>
      <c r="AF1677" s="131">
        <f>Table5[[#This Row],[Column5]]+Table5[[#This Row],[Column13]]+Table5[[#This Row],[Column21]]+Table5[[#This Row],[Column18]]</f>
        <v>0</v>
      </c>
      <c r="AG1677" s="131">
        <f t="shared" si="291"/>
        <v>0</v>
      </c>
      <c r="AH1677" s="131">
        <f t="shared" si="292"/>
        <v>0</v>
      </c>
      <c r="AI1677" s="131">
        <f>Table5[[#This Row],[Column17]]-Table5[[#This Row],[Column20]]</f>
        <v>0</v>
      </c>
      <c r="AJ1677" s="131">
        <f t="shared" si="293"/>
        <v>0</v>
      </c>
      <c r="AK1677" s="131">
        <f t="shared" si="286"/>
        <v>0</v>
      </c>
      <c r="AL1677" s="131">
        <f t="shared" si="294"/>
        <v>0</v>
      </c>
      <c r="AM1677" s="131" t="str">
        <f t="shared" si="295"/>
        <v/>
      </c>
      <c r="AN1677" s="131" t="str">
        <f t="shared" ca="1" si="296"/>
        <v/>
      </c>
    </row>
    <row r="1678" spans="1:40" ht="20.25" customHeight="1" x14ac:dyDescent="0.3">
      <c r="A1678" s="127"/>
      <c r="B1678" s="164"/>
      <c r="C1678" s="139"/>
      <c r="D1678" s="140"/>
      <c r="E1678" s="139"/>
      <c r="F1678" s="139"/>
      <c r="G1678" s="140"/>
      <c r="H1678" s="139"/>
      <c r="I1678" s="129"/>
      <c r="L1678" s="128"/>
      <c r="M1678" s="128"/>
      <c r="N1678" s="128"/>
      <c r="O1678" s="128"/>
      <c r="P1678" s="128"/>
      <c r="Q1678" s="128"/>
      <c r="R1678" s="128"/>
      <c r="S1678" s="128"/>
      <c r="T1678" s="120">
        <f t="shared" si="287"/>
        <v>0</v>
      </c>
      <c r="U1678" s="131"/>
      <c r="V1678" s="131"/>
      <c r="W1678" s="131">
        <f>SUMIFS($F$3:F1678,$D$3:D1678,D1678,$C$3:C1678,"Buy")+SUMIFS($F$3:F1678,$D$3:D1678,D1678,$C$3:C1678,"Coin Deposit",$E$3:E1678,"&lt;&gt;")</f>
        <v>0</v>
      </c>
      <c r="X1678" s="131">
        <f t="shared" si="288"/>
        <v>0</v>
      </c>
      <c r="Y1678" s="131">
        <f>IF($D1678=Y$1,SUMIFS($H$3:$H1678,$G$3:$G1678,Y$1,$C$3:$C1678,"Sell"),0)</f>
        <v>0</v>
      </c>
      <c r="Z1678" s="131">
        <f t="shared" si="289"/>
        <v>0</v>
      </c>
      <c r="AA1678" s="131">
        <f>IF($D1678=AA$1,SUMIFS($H$3:$H1678,$G$3:$G1678,AA$1,$C$3:$C1678,"Sell"),0)</f>
        <v>0</v>
      </c>
      <c r="AB1678" s="131">
        <f t="shared" si="290"/>
        <v>0</v>
      </c>
      <c r="AC1678" s="131">
        <f>SUMIFS('Deductions and Deposits'!$H:$H,'Deductions and Deposits'!$G:$G,D1678,'Deductions and Deposits'!$F:$F,"&lt;="&amp;B1678)+SUMIFS($F$3:F1678,$D$3:D1678,D1678,$C$3:C1678,"Coin Deposit",$E$3:E1678,"")</f>
        <v>0</v>
      </c>
      <c r="AD1678" s="131">
        <f>SUMIFS('Deductions and Deposits'!$D:$D,'Deductions and Deposits'!$C:$C,D1678)+SUMIFS($F:$F,$D:$D,D1678,$C:$C,"Coin Deduction")</f>
        <v>0</v>
      </c>
      <c r="AE1678" s="131">
        <f>Table5[[#This Row],[Column4]]+Table5[[#This Row],[Column14]]+Table5[[#This Row],[Column19]]+Table5[[#This Row],[Column12]]</f>
        <v>0</v>
      </c>
      <c r="AF1678" s="131">
        <f>Table5[[#This Row],[Column5]]+Table5[[#This Row],[Column13]]+Table5[[#This Row],[Column21]]+Table5[[#This Row],[Column18]]</f>
        <v>0</v>
      </c>
      <c r="AG1678" s="131">
        <f t="shared" si="291"/>
        <v>0</v>
      </c>
      <c r="AH1678" s="131">
        <f t="shared" si="292"/>
        <v>0</v>
      </c>
      <c r="AI1678" s="131">
        <f>Table5[[#This Row],[Column17]]-Table5[[#This Row],[Column20]]</f>
        <v>0</v>
      </c>
      <c r="AJ1678" s="131">
        <f t="shared" si="293"/>
        <v>0</v>
      </c>
      <c r="AK1678" s="131">
        <f t="shared" si="286"/>
        <v>0</v>
      </c>
      <c r="AL1678" s="131">
        <f t="shared" si="294"/>
        <v>0</v>
      </c>
      <c r="AM1678" s="131" t="str">
        <f t="shared" si="295"/>
        <v/>
      </c>
      <c r="AN1678" s="131" t="str">
        <f t="shared" ca="1" si="296"/>
        <v/>
      </c>
    </row>
    <row r="1679" spans="1:40" ht="20.25" customHeight="1" x14ac:dyDescent="0.3">
      <c r="A1679" s="127"/>
      <c r="B1679" s="164"/>
      <c r="C1679" s="139"/>
      <c r="D1679" s="140"/>
      <c r="E1679" s="139"/>
      <c r="F1679" s="139"/>
      <c r="G1679" s="140"/>
      <c r="H1679" s="139"/>
      <c r="I1679" s="129"/>
      <c r="L1679" s="128"/>
      <c r="M1679" s="128"/>
      <c r="N1679" s="128"/>
      <c r="O1679" s="128"/>
      <c r="P1679" s="128"/>
      <c r="Q1679" s="128"/>
      <c r="R1679" s="128"/>
      <c r="S1679" s="128"/>
      <c r="T1679" s="120">
        <f t="shared" si="287"/>
        <v>0</v>
      </c>
      <c r="U1679" s="131"/>
      <c r="V1679" s="131"/>
      <c r="W1679" s="131">
        <f>SUMIFS($F$3:F1679,$D$3:D1679,D1679,$C$3:C1679,"Buy")+SUMIFS($F$3:F1679,$D$3:D1679,D1679,$C$3:C1679,"Coin Deposit",$E$3:E1679,"&lt;&gt;")</f>
        <v>0</v>
      </c>
      <c r="X1679" s="131">
        <f t="shared" si="288"/>
        <v>0</v>
      </c>
      <c r="Y1679" s="131">
        <f>IF($D1679=Y$1,SUMIFS($H$3:$H1679,$G$3:$G1679,Y$1,$C$3:$C1679,"Sell"),0)</f>
        <v>0</v>
      </c>
      <c r="Z1679" s="131">
        <f t="shared" si="289"/>
        <v>0</v>
      </c>
      <c r="AA1679" s="131">
        <f>IF($D1679=AA$1,SUMIFS($H$3:$H1679,$G$3:$G1679,AA$1,$C$3:$C1679,"Sell"),0)</f>
        <v>0</v>
      </c>
      <c r="AB1679" s="131">
        <f t="shared" si="290"/>
        <v>0</v>
      </c>
      <c r="AC1679" s="131">
        <f>SUMIFS('Deductions and Deposits'!$H:$H,'Deductions and Deposits'!$G:$G,D1679,'Deductions and Deposits'!$F:$F,"&lt;="&amp;B1679)+SUMIFS($F$3:F1679,$D$3:D1679,D1679,$C$3:C1679,"Coin Deposit",$E$3:E1679,"")</f>
        <v>0</v>
      </c>
      <c r="AD1679" s="131">
        <f>SUMIFS('Deductions and Deposits'!$D:$D,'Deductions and Deposits'!$C:$C,D1679)+SUMIFS($F:$F,$D:$D,D1679,$C:$C,"Coin Deduction")</f>
        <v>0</v>
      </c>
      <c r="AE1679" s="131">
        <f>Table5[[#This Row],[Column4]]+Table5[[#This Row],[Column14]]+Table5[[#This Row],[Column19]]+Table5[[#This Row],[Column12]]</f>
        <v>0</v>
      </c>
      <c r="AF1679" s="131">
        <f>Table5[[#This Row],[Column5]]+Table5[[#This Row],[Column13]]+Table5[[#This Row],[Column21]]+Table5[[#This Row],[Column18]]</f>
        <v>0</v>
      </c>
      <c r="AG1679" s="131">
        <f t="shared" si="291"/>
        <v>0</v>
      </c>
      <c r="AH1679" s="131">
        <f t="shared" si="292"/>
        <v>0</v>
      </c>
      <c r="AI1679" s="131">
        <f>Table5[[#This Row],[Column17]]-Table5[[#This Row],[Column20]]</f>
        <v>0</v>
      </c>
      <c r="AJ1679" s="131">
        <f t="shared" si="293"/>
        <v>0</v>
      </c>
      <c r="AK1679" s="131">
        <f t="shared" si="286"/>
        <v>0</v>
      </c>
      <c r="AL1679" s="131">
        <f t="shared" si="294"/>
        <v>0</v>
      </c>
      <c r="AM1679" s="131" t="str">
        <f t="shared" si="295"/>
        <v/>
      </c>
      <c r="AN1679" s="131" t="str">
        <f t="shared" ca="1" si="296"/>
        <v/>
      </c>
    </row>
    <row r="1680" spans="1:40" ht="20.25" customHeight="1" x14ac:dyDescent="0.3">
      <c r="A1680" s="127"/>
      <c r="B1680" s="164"/>
      <c r="C1680" s="139"/>
      <c r="D1680" s="140"/>
      <c r="E1680" s="139"/>
      <c r="F1680" s="139"/>
      <c r="G1680" s="140"/>
      <c r="H1680" s="139"/>
      <c r="I1680" s="129"/>
      <c r="L1680" s="128"/>
      <c r="M1680" s="128"/>
      <c r="N1680" s="128"/>
      <c r="O1680" s="128"/>
      <c r="P1680" s="128"/>
      <c r="Q1680" s="128"/>
      <c r="R1680" s="128"/>
      <c r="S1680" s="128"/>
      <c r="T1680" s="120">
        <f t="shared" si="287"/>
        <v>0</v>
      </c>
      <c r="U1680" s="131"/>
      <c r="V1680" s="131"/>
      <c r="W1680" s="131">
        <f>SUMIFS($F$3:F1680,$D$3:D1680,D1680,$C$3:C1680,"Buy")+SUMIFS($F$3:F1680,$D$3:D1680,D1680,$C$3:C1680,"Coin Deposit",$E$3:E1680,"&lt;&gt;")</f>
        <v>0</v>
      </c>
      <c r="X1680" s="131">
        <f t="shared" si="288"/>
        <v>0</v>
      </c>
      <c r="Y1680" s="131">
        <f>IF($D1680=Y$1,SUMIFS($H$3:$H1680,$G$3:$G1680,Y$1,$C$3:$C1680,"Sell"),0)</f>
        <v>0</v>
      </c>
      <c r="Z1680" s="131">
        <f t="shared" si="289"/>
        <v>0</v>
      </c>
      <c r="AA1680" s="131">
        <f>IF($D1680=AA$1,SUMIFS($H$3:$H1680,$G$3:$G1680,AA$1,$C$3:$C1680,"Sell"),0)</f>
        <v>0</v>
      </c>
      <c r="AB1680" s="131">
        <f t="shared" si="290"/>
        <v>0</v>
      </c>
      <c r="AC1680" s="131">
        <f>SUMIFS('Deductions and Deposits'!$H:$H,'Deductions and Deposits'!$G:$G,D1680,'Deductions and Deposits'!$F:$F,"&lt;="&amp;B1680)+SUMIFS($F$3:F1680,$D$3:D1680,D1680,$C$3:C1680,"Coin Deposit",$E$3:E1680,"")</f>
        <v>0</v>
      </c>
      <c r="AD1680" s="131">
        <f>SUMIFS('Deductions and Deposits'!$D:$D,'Deductions and Deposits'!$C:$C,D1680)+SUMIFS($F:$F,$D:$D,D1680,$C:$C,"Coin Deduction")</f>
        <v>0</v>
      </c>
      <c r="AE1680" s="131">
        <f>Table5[[#This Row],[Column4]]+Table5[[#This Row],[Column14]]+Table5[[#This Row],[Column19]]+Table5[[#This Row],[Column12]]</f>
        <v>0</v>
      </c>
      <c r="AF1680" s="131">
        <f>Table5[[#This Row],[Column5]]+Table5[[#This Row],[Column13]]+Table5[[#This Row],[Column21]]+Table5[[#This Row],[Column18]]</f>
        <v>0</v>
      </c>
      <c r="AG1680" s="131">
        <f t="shared" si="291"/>
        <v>0</v>
      </c>
      <c r="AH1680" s="131">
        <f t="shared" si="292"/>
        <v>0</v>
      </c>
      <c r="AI1680" s="131">
        <f>Table5[[#This Row],[Column17]]-Table5[[#This Row],[Column20]]</f>
        <v>0</v>
      </c>
      <c r="AJ1680" s="131">
        <f t="shared" si="293"/>
        <v>0</v>
      </c>
      <c r="AK1680" s="131">
        <f t="shared" si="286"/>
        <v>0</v>
      </c>
      <c r="AL1680" s="131">
        <f t="shared" si="294"/>
        <v>0</v>
      </c>
      <c r="AM1680" s="131" t="str">
        <f t="shared" si="295"/>
        <v/>
      </c>
      <c r="AN1680" s="131" t="str">
        <f t="shared" ca="1" si="296"/>
        <v/>
      </c>
    </row>
    <row r="1681" spans="1:40" ht="20.25" customHeight="1" x14ac:dyDescent="0.3">
      <c r="A1681" s="127"/>
      <c r="B1681" s="164"/>
      <c r="C1681" s="139"/>
      <c r="D1681" s="140"/>
      <c r="E1681" s="139"/>
      <c r="F1681" s="139"/>
      <c r="G1681" s="140"/>
      <c r="H1681" s="139"/>
      <c r="I1681" s="129"/>
      <c r="L1681" s="128"/>
      <c r="M1681" s="128"/>
      <c r="N1681" s="128"/>
      <c r="O1681" s="128"/>
      <c r="P1681" s="128"/>
      <c r="Q1681" s="128"/>
      <c r="R1681" s="128"/>
      <c r="S1681" s="128"/>
      <c r="T1681" s="120">
        <f t="shared" si="287"/>
        <v>0</v>
      </c>
      <c r="U1681" s="131"/>
      <c r="V1681" s="131"/>
      <c r="W1681" s="131">
        <f>SUMIFS($F$3:F1681,$D$3:D1681,D1681,$C$3:C1681,"Buy")+SUMIFS($F$3:F1681,$D$3:D1681,D1681,$C$3:C1681,"Coin Deposit",$E$3:E1681,"&lt;&gt;")</f>
        <v>0</v>
      </c>
      <c r="X1681" s="131">
        <f t="shared" si="288"/>
        <v>0</v>
      </c>
      <c r="Y1681" s="131">
        <f>IF($D1681=Y$1,SUMIFS($H$3:$H1681,$G$3:$G1681,Y$1,$C$3:$C1681,"Sell"),0)</f>
        <v>0</v>
      </c>
      <c r="Z1681" s="131">
        <f t="shared" si="289"/>
        <v>0</v>
      </c>
      <c r="AA1681" s="131">
        <f>IF($D1681=AA$1,SUMIFS($H$3:$H1681,$G$3:$G1681,AA$1,$C$3:$C1681,"Sell"),0)</f>
        <v>0</v>
      </c>
      <c r="AB1681" s="131">
        <f t="shared" si="290"/>
        <v>0</v>
      </c>
      <c r="AC1681" s="131">
        <f>SUMIFS('Deductions and Deposits'!$H:$H,'Deductions and Deposits'!$G:$G,D1681,'Deductions and Deposits'!$F:$F,"&lt;="&amp;B1681)+SUMIFS($F$3:F1681,$D$3:D1681,D1681,$C$3:C1681,"Coin Deposit",$E$3:E1681,"")</f>
        <v>0</v>
      </c>
      <c r="AD1681" s="131">
        <f>SUMIFS('Deductions and Deposits'!$D:$D,'Deductions and Deposits'!$C:$C,D1681)+SUMIFS($F:$F,$D:$D,D1681,$C:$C,"Coin Deduction")</f>
        <v>0</v>
      </c>
      <c r="AE1681" s="131">
        <f>Table5[[#This Row],[Column4]]+Table5[[#This Row],[Column14]]+Table5[[#This Row],[Column19]]+Table5[[#This Row],[Column12]]</f>
        <v>0</v>
      </c>
      <c r="AF1681" s="131">
        <f>Table5[[#This Row],[Column5]]+Table5[[#This Row],[Column13]]+Table5[[#This Row],[Column21]]+Table5[[#This Row],[Column18]]</f>
        <v>0</v>
      </c>
      <c r="AG1681" s="131">
        <f t="shared" si="291"/>
        <v>0</v>
      </c>
      <c r="AH1681" s="131">
        <f t="shared" si="292"/>
        <v>0</v>
      </c>
      <c r="AI1681" s="131">
        <f>Table5[[#This Row],[Column17]]-Table5[[#This Row],[Column20]]</f>
        <v>0</v>
      </c>
      <c r="AJ1681" s="131">
        <f t="shared" si="293"/>
        <v>0</v>
      </c>
      <c r="AK1681" s="131">
        <f t="shared" ref="AK1681:AK1744" si="297">AJ1681*T1681</f>
        <v>0</v>
      </c>
      <c r="AL1681" s="131">
        <f t="shared" si="294"/>
        <v>0</v>
      </c>
      <c r="AM1681" s="131" t="str">
        <f t="shared" si="295"/>
        <v/>
      </c>
      <c r="AN1681" s="131" t="str">
        <f t="shared" ca="1" si="296"/>
        <v/>
      </c>
    </row>
    <row r="1682" spans="1:40" ht="20.25" customHeight="1" x14ac:dyDescent="0.3">
      <c r="A1682" s="127"/>
      <c r="B1682" s="164"/>
      <c r="C1682" s="139"/>
      <c r="D1682" s="140"/>
      <c r="E1682" s="139"/>
      <c r="F1682" s="139"/>
      <c r="G1682" s="140"/>
      <c r="H1682" s="139"/>
      <c r="I1682" s="129"/>
      <c r="L1682" s="128"/>
      <c r="M1682" s="128"/>
      <c r="N1682" s="128"/>
      <c r="O1682" s="128"/>
      <c r="P1682" s="128"/>
      <c r="Q1682" s="128"/>
      <c r="R1682" s="128"/>
      <c r="S1682" s="128"/>
      <c r="T1682" s="120">
        <f t="shared" si="287"/>
        <v>0</v>
      </c>
      <c r="U1682" s="131"/>
      <c r="V1682" s="131"/>
      <c r="W1682" s="131">
        <f>SUMIFS($F$3:F1682,$D$3:D1682,D1682,$C$3:C1682,"Buy")+SUMIFS($F$3:F1682,$D$3:D1682,D1682,$C$3:C1682,"Coin Deposit",$E$3:E1682,"&lt;&gt;")</f>
        <v>0</v>
      </c>
      <c r="X1682" s="131">
        <f t="shared" si="288"/>
        <v>0</v>
      </c>
      <c r="Y1682" s="131">
        <f>IF($D1682=Y$1,SUMIFS($H$3:$H1682,$G$3:$G1682,Y$1,$C$3:$C1682,"Sell"),0)</f>
        <v>0</v>
      </c>
      <c r="Z1682" s="131">
        <f t="shared" si="289"/>
        <v>0</v>
      </c>
      <c r="AA1682" s="131">
        <f>IF($D1682=AA$1,SUMIFS($H$3:$H1682,$G$3:$G1682,AA$1,$C$3:$C1682,"Sell"),0)</f>
        <v>0</v>
      </c>
      <c r="AB1682" s="131">
        <f t="shared" si="290"/>
        <v>0</v>
      </c>
      <c r="AC1682" s="131">
        <f>SUMIFS('Deductions and Deposits'!$H:$H,'Deductions and Deposits'!$G:$G,D1682,'Deductions and Deposits'!$F:$F,"&lt;="&amp;B1682)+SUMIFS($F$3:F1682,$D$3:D1682,D1682,$C$3:C1682,"Coin Deposit",$E$3:E1682,"")</f>
        <v>0</v>
      </c>
      <c r="AD1682" s="131">
        <f>SUMIFS('Deductions and Deposits'!$D:$D,'Deductions and Deposits'!$C:$C,D1682)+SUMIFS($F:$F,$D:$D,D1682,$C:$C,"Coin Deduction")</f>
        <v>0</v>
      </c>
      <c r="AE1682" s="131">
        <f>Table5[[#This Row],[Column4]]+Table5[[#This Row],[Column14]]+Table5[[#This Row],[Column19]]+Table5[[#This Row],[Column12]]</f>
        <v>0</v>
      </c>
      <c r="AF1682" s="131">
        <f>Table5[[#This Row],[Column5]]+Table5[[#This Row],[Column13]]+Table5[[#This Row],[Column21]]+Table5[[#This Row],[Column18]]</f>
        <v>0</v>
      </c>
      <c r="AG1682" s="131">
        <f t="shared" si="291"/>
        <v>0</v>
      </c>
      <c r="AH1682" s="131">
        <f t="shared" si="292"/>
        <v>0</v>
      </c>
      <c r="AI1682" s="131">
        <f>Table5[[#This Row],[Column17]]-Table5[[#This Row],[Column20]]</f>
        <v>0</v>
      </c>
      <c r="AJ1682" s="131">
        <f t="shared" si="293"/>
        <v>0</v>
      </c>
      <c r="AK1682" s="131">
        <f t="shared" si="297"/>
        <v>0</v>
      </c>
      <c r="AL1682" s="131">
        <f t="shared" si="294"/>
        <v>0</v>
      </c>
      <c r="AM1682" s="131" t="str">
        <f t="shared" si="295"/>
        <v/>
      </c>
      <c r="AN1682" s="131" t="str">
        <f t="shared" ca="1" si="296"/>
        <v/>
      </c>
    </row>
    <row r="1683" spans="1:40" ht="20.25" customHeight="1" x14ac:dyDescent="0.3">
      <c r="A1683" s="127"/>
      <c r="B1683" s="164"/>
      <c r="C1683" s="139"/>
      <c r="D1683" s="140"/>
      <c r="E1683" s="139"/>
      <c r="F1683" s="139"/>
      <c r="G1683" s="140"/>
      <c r="H1683" s="139"/>
      <c r="I1683" s="129"/>
      <c r="L1683" s="128"/>
      <c r="M1683" s="128"/>
      <c r="N1683" s="128"/>
      <c r="O1683" s="128"/>
      <c r="P1683" s="128"/>
      <c r="Q1683" s="128"/>
      <c r="R1683" s="128"/>
      <c r="S1683" s="128"/>
      <c r="T1683" s="120">
        <f t="shared" si="287"/>
        <v>0</v>
      </c>
      <c r="U1683" s="131"/>
      <c r="V1683" s="131"/>
      <c r="W1683" s="131">
        <f>SUMIFS($F$3:F1683,$D$3:D1683,D1683,$C$3:C1683,"Buy")+SUMIFS($F$3:F1683,$D$3:D1683,D1683,$C$3:C1683,"Coin Deposit",$E$3:E1683,"&lt;&gt;")</f>
        <v>0</v>
      </c>
      <c r="X1683" s="131">
        <f t="shared" si="288"/>
        <v>0</v>
      </c>
      <c r="Y1683" s="131">
        <f>IF($D1683=Y$1,SUMIFS($H$3:$H1683,$G$3:$G1683,Y$1,$C$3:$C1683,"Sell"),0)</f>
        <v>0</v>
      </c>
      <c r="Z1683" s="131">
        <f t="shared" si="289"/>
        <v>0</v>
      </c>
      <c r="AA1683" s="131">
        <f>IF($D1683=AA$1,SUMIFS($H$3:$H1683,$G$3:$G1683,AA$1,$C$3:$C1683,"Sell"),0)</f>
        <v>0</v>
      </c>
      <c r="AB1683" s="131">
        <f t="shared" si="290"/>
        <v>0</v>
      </c>
      <c r="AC1683" s="131">
        <f>SUMIFS('Deductions and Deposits'!$H:$H,'Deductions and Deposits'!$G:$G,D1683,'Deductions and Deposits'!$F:$F,"&lt;="&amp;B1683)+SUMIFS($F$3:F1683,$D$3:D1683,D1683,$C$3:C1683,"Coin Deposit",$E$3:E1683,"")</f>
        <v>0</v>
      </c>
      <c r="AD1683" s="131">
        <f>SUMIFS('Deductions and Deposits'!$D:$D,'Deductions and Deposits'!$C:$C,D1683)+SUMIFS($F:$F,$D:$D,D1683,$C:$C,"Coin Deduction")</f>
        <v>0</v>
      </c>
      <c r="AE1683" s="131">
        <f>Table5[[#This Row],[Column4]]+Table5[[#This Row],[Column14]]+Table5[[#This Row],[Column19]]+Table5[[#This Row],[Column12]]</f>
        <v>0</v>
      </c>
      <c r="AF1683" s="131">
        <f>Table5[[#This Row],[Column5]]+Table5[[#This Row],[Column13]]+Table5[[#This Row],[Column21]]+Table5[[#This Row],[Column18]]</f>
        <v>0</v>
      </c>
      <c r="AG1683" s="131">
        <f t="shared" si="291"/>
        <v>0</v>
      </c>
      <c r="AH1683" s="131">
        <f t="shared" si="292"/>
        <v>0</v>
      </c>
      <c r="AI1683" s="131">
        <f>Table5[[#This Row],[Column17]]-Table5[[#This Row],[Column20]]</f>
        <v>0</v>
      </c>
      <c r="AJ1683" s="131">
        <f t="shared" si="293"/>
        <v>0</v>
      </c>
      <c r="AK1683" s="131">
        <f t="shared" si="297"/>
        <v>0</v>
      </c>
      <c r="AL1683" s="131">
        <f t="shared" si="294"/>
        <v>0</v>
      </c>
      <c r="AM1683" s="131" t="str">
        <f t="shared" si="295"/>
        <v/>
      </c>
      <c r="AN1683" s="131" t="str">
        <f t="shared" ca="1" si="296"/>
        <v/>
      </c>
    </row>
    <row r="1684" spans="1:40" ht="20.25" customHeight="1" x14ac:dyDescent="0.3">
      <c r="A1684" s="127"/>
      <c r="B1684" s="164"/>
      <c r="C1684" s="139"/>
      <c r="D1684" s="140"/>
      <c r="E1684" s="139"/>
      <c r="F1684" s="139"/>
      <c r="G1684" s="140"/>
      <c r="H1684" s="139"/>
      <c r="I1684" s="129"/>
      <c r="L1684" s="128"/>
      <c r="M1684" s="128"/>
      <c r="N1684" s="128"/>
      <c r="O1684" s="128"/>
      <c r="P1684" s="128"/>
      <c r="Q1684" s="128"/>
      <c r="R1684" s="128"/>
      <c r="S1684" s="128"/>
      <c r="T1684" s="120">
        <f t="shared" si="287"/>
        <v>0</v>
      </c>
      <c r="U1684" s="131"/>
      <c r="V1684" s="131"/>
      <c r="W1684" s="131">
        <f>SUMIFS($F$3:F1684,$D$3:D1684,D1684,$C$3:C1684,"Buy")+SUMIFS($F$3:F1684,$D$3:D1684,D1684,$C$3:C1684,"Coin Deposit",$E$3:E1684,"&lt;&gt;")</f>
        <v>0</v>
      </c>
      <c r="X1684" s="131">
        <f t="shared" si="288"/>
        <v>0</v>
      </c>
      <c r="Y1684" s="131">
        <f>IF($D1684=Y$1,SUMIFS($H$3:$H1684,$G$3:$G1684,Y$1,$C$3:$C1684,"Sell"),0)</f>
        <v>0</v>
      </c>
      <c r="Z1684" s="131">
        <f t="shared" si="289"/>
        <v>0</v>
      </c>
      <c r="AA1684" s="131">
        <f>IF($D1684=AA$1,SUMIFS($H$3:$H1684,$G$3:$G1684,AA$1,$C$3:$C1684,"Sell"),0)</f>
        <v>0</v>
      </c>
      <c r="AB1684" s="131">
        <f t="shared" si="290"/>
        <v>0</v>
      </c>
      <c r="AC1684" s="131">
        <f>SUMIFS('Deductions and Deposits'!$H:$H,'Deductions and Deposits'!$G:$G,D1684,'Deductions and Deposits'!$F:$F,"&lt;="&amp;B1684)+SUMIFS($F$3:F1684,$D$3:D1684,D1684,$C$3:C1684,"Coin Deposit",$E$3:E1684,"")</f>
        <v>0</v>
      </c>
      <c r="AD1684" s="131">
        <f>SUMIFS('Deductions and Deposits'!$D:$D,'Deductions and Deposits'!$C:$C,D1684)+SUMIFS($F:$F,$D:$D,D1684,$C:$C,"Coin Deduction")</f>
        <v>0</v>
      </c>
      <c r="AE1684" s="131">
        <f>Table5[[#This Row],[Column4]]+Table5[[#This Row],[Column14]]+Table5[[#This Row],[Column19]]+Table5[[#This Row],[Column12]]</f>
        <v>0</v>
      </c>
      <c r="AF1684" s="131">
        <f>Table5[[#This Row],[Column5]]+Table5[[#This Row],[Column13]]+Table5[[#This Row],[Column21]]+Table5[[#This Row],[Column18]]</f>
        <v>0</v>
      </c>
      <c r="AG1684" s="131">
        <f t="shared" si="291"/>
        <v>0</v>
      </c>
      <c r="AH1684" s="131">
        <f t="shared" si="292"/>
        <v>0</v>
      </c>
      <c r="AI1684" s="131">
        <f>Table5[[#This Row],[Column17]]-Table5[[#This Row],[Column20]]</f>
        <v>0</v>
      </c>
      <c r="AJ1684" s="131">
        <f t="shared" si="293"/>
        <v>0</v>
      </c>
      <c r="AK1684" s="131">
        <f t="shared" si="297"/>
        <v>0</v>
      </c>
      <c r="AL1684" s="131">
        <f t="shared" si="294"/>
        <v>0</v>
      </c>
      <c r="AM1684" s="131" t="str">
        <f t="shared" si="295"/>
        <v/>
      </c>
      <c r="AN1684" s="131" t="str">
        <f t="shared" ca="1" si="296"/>
        <v/>
      </c>
    </row>
    <row r="1685" spans="1:40" ht="20.25" customHeight="1" x14ac:dyDescent="0.3">
      <c r="A1685" s="127"/>
      <c r="B1685" s="164"/>
      <c r="C1685" s="139"/>
      <c r="D1685" s="140"/>
      <c r="E1685" s="139"/>
      <c r="F1685" s="139"/>
      <c r="G1685" s="140"/>
      <c r="H1685" s="139"/>
      <c r="I1685" s="129"/>
      <c r="L1685" s="128"/>
      <c r="M1685" s="128"/>
      <c r="N1685" s="128"/>
      <c r="O1685" s="128"/>
      <c r="P1685" s="128"/>
      <c r="Q1685" s="128"/>
      <c r="R1685" s="128"/>
      <c r="S1685" s="128"/>
      <c r="T1685" s="120">
        <f t="shared" si="287"/>
        <v>0</v>
      </c>
      <c r="U1685" s="131"/>
      <c r="V1685" s="131"/>
      <c r="W1685" s="131">
        <f>SUMIFS($F$3:F1685,$D$3:D1685,D1685,$C$3:C1685,"Buy")+SUMIFS($F$3:F1685,$D$3:D1685,D1685,$C$3:C1685,"Coin Deposit",$E$3:E1685,"&lt;&gt;")</f>
        <v>0</v>
      </c>
      <c r="X1685" s="131">
        <f t="shared" si="288"/>
        <v>0</v>
      </c>
      <c r="Y1685" s="131">
        <f>IF($D1685=Y$1,SUMIFS($H$3:$H1685,$G$3:$G1685,Y$1,$C$3:$C1685,"Sell"),0)</f>
        <v>0</v>
      </c>
      <c r="Z1685" s="131">
        <f t="shared" si="289"/>
        <v>0</v>
      </c>
      <c r="AA1685" s="131">
        <f>IF($D1685=AA$1,SUMIFS($H$3:$H1685,$G$3:$G1685,AA$1,$C$3:$C1685,"Sell"),0)</f>
        <v>0</v>
      </c>
      <c r="AB1685" s="131">
        <f t="shared" si="290"/>
        <v>0</v>
      </c>
      <c r="AC1685" s="131">
        <f>SUMIFS('Deductions and Deposits'!$H:$H,'Deductions and Deposits'!$G:$G,D1685,'Deductions and Deposits'!$F:$F,"&lt;="&amp;B1685)+SUMIFS($F$3:F1685,$D$3:D1685,D1685,$C$3:C1685,"Coin Deposit",$E$3:E1685,"")</f>
        <v>0</v>
      </c>
      <c r="AD1685" s="131">
        <f>SUMIFS('Deductions and Deposits'!$D:$D,'Deductions and Deposits'!$C:$C,D1685)+SUMIFS($F:$F,$D:$D,D1685,$C:$C,"Coin Deduction")</f>
        <v>0</v>
      </c>
      <c r="AE1685" s="131">
        <f>Table5[[#This Row],[Column4]]+Table5[[#This Row],[Column14]]+Table5[[#This Row],[Column19]]+Table5[[#This Row],[Column12]]</f>
        <v>0</v>
      </c>
      <c r="AF1685" s="131">
        <f>Table5[[#This Row],[Column5]]+Table5[[#This Row],[Column13]]+Table5[[#This Row],[Column21]]+Table5[[#This Row],[Column18]]</f>
        <v>0</v>
      </c>
      <c r="AG1685" s="131">
        <f t="shared" si="291"/>
        <v>0</v>
      </c>
      <c r="AH1685" s="131">
        <f t="shared" si="292"/>
        <v>0</v>
      </c>
      <c r="AI1685" s="131">
        <f>Table5[[#This Row],[Column17]]-Table5[[#This Row],[Column20]]</f>
        <v>0</v>
      </c>
      <c r="AJ1685" s="131">
        <f t="shared" si="293"/>
        <v>0</v>
      </c>
      <c r="AK1685" s="131">
        <f t="shared" si="297"/>
        <v>0</v>
      </c>
      <c r="AL1685" s="131">
        <f t="shared" si="294"/>
        <v>0</v>
      </c>
      <c r="AM1685" s="131" t="str">
        <f t="shared" si="295"/>
        <v/>
      </c>
      <c r="AN1685" s="131" t="str">
        <f t="shared" ca="1" si="296"/>
        <v/>
      </c>
    </row>
    <row r="1686" spans="1:40" ht="20.25" customHeight="1" x14ac:dyDescent="0.3">
      <c r="A1686" s="127"/>
      <c r="B1686" s="164"/>
      <c r="C1686" s="139"/>
      <c r="D1686" s="140"/>
      <c r="E1686" s="139"/>
      <c r="F1686" s="139"/>
      <c r="G1686" s="140"/>
      <c r="H1686" s="139"/>
      <c r="I1686" s="129"/>
      <c r="L1686" s="128"/>
      <c r="M1686" s="128"/>
      <c r="N1686" s="128"/>
      <c r="O1686" s="128"/>
      <c r="P1686" s="128"/>
      <c r="Q1686" s="128"/>
      <c r="R1686" s="128"/>
      <c r="S1686" s="128"/>
      <c r="T1686" s="120">
        <f t="shared" si="287"/>
        <v>0</v>
      </c>
      <c r="U1686" s="131"/>
      <c r="V1686" s="131"/>
      <c r="W1686" s="131">
        <f>SUMIFS($F$3:F1686,$D$3:D1686,D1686,$C$3:C1686,"Buy")+SUMIFS($F$3:F1686,$D$3:D1686,D1686,$C$3:C1686,"Coin Deposit",$E$3:E1686,"&lt;&gt;")</f>
        <v>0</v>
      </c>
      <c r="X1686" s="131">
        <f t="shared" si="288"/>
        <v>0</v>
      </c>
      <c r="Y1686" s="131">
        <f>IF($D1686=Y$1,SUMIFS($H$3:$H1686,$G$3:$G1686,Y$1,$C$3:$C1686,"Sell"),0)</f>
        <v>0</v>
      </c>
      <c r="Z1686" s="131">
        <f t="shared" si="289"/>
        <v>0</v>
      </c>
      <c r="AA1686" s="131">
        <f>IF($D1686=AA$1,SUMIFS($H$3:$H1686,$G$3:$G1686,AA$1,$C$3:$C1686,"Sell"),0)</f>
        <v>0</v>
      </c>
      <c r="AB1686" s="131">
        <f t="shared" si="290"/>
        <v>0</v>
      </c>
      <c r="AC1686" s="131">
        <f>SUMIFS('Deductions and Deposits'!$H:$H,'Deductions and Deposits'!$G:$G,D1686,'Deductions and Deposits'!$F:$F,"&lt;="&amp;B1686)+SUMIFS($F$3:F1686,$D$3:D1686,D1686,$C$3:C1686,"Coin Deposit",$E$3:E1686,"")</f>
        <v>0</v>
      </c>
      <c r="AD1686" s="131">
        <f>SUMIFS('Deductions and Deposits'!$D:$D,'Deductions and Deposits'!$C:$C,D1686)+SUMIFS($F:$F,$D:$D,D1686,$C:$C,"Coin Deduction")</f>
        <v>0</v>
      </c>
      <c r="AE1686" s="131">
        <f>Table5[[#This Row],[Column4]]+Table5[[#This Row],[Column14]]+Table5[[#This Row],[Column19]]+Table5[[#This Row],[Column12]]</f>
        <v>0</v>
      </c>
      <c r="AF1686" s="131">
        <f>Table5[[#This Row],[Column5]]+Table5[[#This Row],[Column13]]+Table5[[#This Row],[Column21]]+Table5[[#This Row],[Column18]]</f>
        <v>0</v>
      </c>
      <c r="AG1686" s="131">
        <f t="shared" si="291"/>
        <v>0</v>
      </c>
      <c r="AH1686" s="131">
        <f t="shared" si="292"/>
        <v>0</v>
      </c>
      <c r="AI1686" s="131">
        <f>Table5[[#This Row],[Column17]]-Table5[[#This Row],[Column20]]</f>
        <v>0</v>
      </c>
      <c r="AJ1686" s="131">
        <f t="shared" si="293"/>
        <v>0</v>
      </c>
      <c r="AK1686" s="131">
        <f t="shared" si="297"/>
        <v>0</v>
      </c>
      <c r="AL1686" s="131">
        <f t="shared" si="294"/>
        <v>0</v>
      </c>
      <c r="AM1686" s="131" t="str">
        <f t="shared" si="295"/>
        <v/>
      </c>
      <c r="AN1686" s="131" t="str">
        <f t="shared" ca="1" si="296"/>
        <v/>
      </c>
    </row>
    <row r="1687" spans="1:40" ht="20.25" customHeight="1" x14ac:dyDescent="0.3">
      <c r="A1687" s="127"/>
      <c r="B1687" s="164"/>
      <c r="C1687" s="139"/>
      <c r="D1687" s="140"/>
      <c r="E1687" s="139"/>
      <c r="F1687" s="139"/>
      <c r="G1687" s="140"/>
      <c r="H1687" s="139"/>
      <c r="I1687" s="129"/>
      <c r="L1687" s="128"/>
      <c r="M1687" s="128"/>
      <c r="N1687" s="128"/>
      <c r="O1687" s="128"/>
      <c r="P1687" s="128"/>
      <c r="Q1687" s="128"/>
      <c r="R1687" s="128"/>
      <c r="S1687" s="128"/>
      <c r="T1687" s="120">
        <f t="shared" si="287"/>
        <v>0</v>
      </c>
      <c r="U1687" s="131"/>
      <c r="V1687" s="131"/>
      <c r="W1687" s="131">
        <f>SUMIFS($F$3:F1687,$D$3:D1687,D1687,$C$3:C1687,"Buy")+SUMIFS($F$3:F1687,$D$3:D1687,D1687,$C$3:C1687,"Coin Deposit",$E$3:E1687,"&lt;&gt;")</f>
        <v>0</v>
      </c>
      <c r="X1687" s="131">
        <f t="shared" si="288"/>
        <v>0</v>
      </c>
      <c r="Y1687" s="131">
        <f>IF($D1687=Y$1,SUMIFS($H$3:$H1687,$G$3:$G1687,Y$1,$C$3:$C1687,"Sell"),0)</f>
        <v>0</v>
      </c>
      <c r="Z1687" s="131">
        <f t="shared" si="289"/>
        <v>0</v>
      </c>
      <c r="AA1687" s="131">
        <f>IF($D1687=AA$1,SUMIFS($H$3:$H1687,$G$3:$G1687,AA$1,$C$3:$C1687,"Sell"),0)</f>
        <v>0</v>
      </c>
      <c r="AB1687" s="131">
        <f t="shared" si="290"/>
        <v>0</v>
      </c>
      <c r="AC1687" s="131">
        <f>SUMIFS('Deductions and Deposits'!$H:$H,'Deductions and Deposits'!$G:$G,D1687,'Deductions and Deposits'!$F:$F,"&lt;="&amp;B1687)+SUMIFS($F$3:F1687,$D$3:D1687,D1687,$C$3:C1687,"Coin Deposit",$E$3:E1687,"")</f>
        <v>0</v>
      </c>
      <c r="AD1687" s="131">
        <f>SUMIFS('Deductions and Deposits'!$D:$D,'Deductions and Deposits'!$C:$C,D1687)+SUMIFS($F:$F,$D:$D,D1687,$C:$C,"Coin Deduction")</f>
        <v>0</v>
      </c>
      <c r="AE1687" s="131">
        <f>Table5[[#This Row],[Column4]]+Table5[[#This Row],[Column14]]+Table5[[#This Row],[Column19]]+Table5[[#This Row],[Column12]]</f>
        <v>0</v>
      </c>
      <c r="AF1687" s="131">
        <f>Table5[[#This Row],[Column5]]+Table5[[#This Row],[Column13]]+Table5[[#This Row],[Column21]]+Table5[[#This Row],[Column18]]</f>
        <v>0</v>
      </c>
      <c r="AG1687" s="131">
        <f t="shared" si="291"/>
        <v>0</v>
      </c>
      <c r="AH1687" s="131">
        <f t="shared" si="292"/>
        <v>0</v>
      </c>
      <c r="AI1687" s="131">
        <f>Table5[[#This Row],[Column17]]-Table5[[#This Row],[Column20]]</f>
        <v>0</v>
      </c>
      <c r="AJ1687" s="131">
        <f t="shared" si="293"/>
        <v>0</v>
      </c>
      <c r="AK1687" s="131">
        <f t="shared" si="297"/>
        <v>0</v>
      </c>
      <c r="AL1687" s="131">
        <f t="shared" si="294"/>
        <v>0</v>
      </c>
      <c r="AM1687" s="131" t="str">
        <f t="shared" si="295"/>
        <v/>
      </c>
      <c r="AN1687" s="131" t="str">
        <f t="shared" ca="1" si="296"/>
        <v/>
      </c>
    </row>
    <row r="1688" spans="1:40" ht="20.25" customHeight="1" x14ac:dyDescent="0.3">
      <c r="A1688" s="127"/>
      <c r="B1688" s="164"/>
      <c r="C1688" s="139"/>
      <c r="D1688" s="140"/>
      <c r="E1688" s="139"/>
      <c r="F1688" s="139"/>
      <c r="G1688" s="140"/>
      <c r="H1688" s="139"/>
      <c r="I1688" s="129"/>
      <c r="L1688" s="128"/>
      <c r="M1688" s="128"/>
      <c r="N1688" s="128"/>
      <c r="O1688" s="128"/>
      <c r="P1688" s="128"/>
      <c r="Q1688" s="128"/>
      <c r="R1688" s="128"/>
      <c r="S1688" s="128"/>
      <c r="T1688" s="120">
        <f t="shared" si="287"/>
        <v>0</v>
      </c>
      <c r="U1688" s="131"/>
      <c r="V1688" s="131"/>
      <c r="W1688" s="131">
        <f>SUMIFS($F$3:F1688,$D$3:D1688,D1688,$C$3:C1688,"Buy")+SUMIFS($F$3:F1688,$D$3:D1688,D1688,$C$3:C1688,"Coin Deposit",$E$3:E1688,"&lt;&gt;")</f>
        <v>0</v>
      </c>
      <c r="X1688" s="131">
        <f t="shared" si="288"/>
        <v>0</v>
      </c>
      <c r="Y1688" s="131">
        <f>IF($D1688=Y$1,SUMIFS($H$3:$H1688,$G$3:$G1688,Y$1,$C$3:$C1688,"Sell"),0)</f>
        <v>0</v>
      </c>
      <c r="Z1688" s="131">
        <f t="shared" si="289"/>
        <v>0</v>
      </c>
      <c r="AA1688" s="131">
        <f>IF($D1688=AA$1,SUMIFS($H$3:$H1688,$G$3:$G1688,AA$1,$C$3:$C1688,"Sell"),0)</f>
        <v>0</v>
      </c>
      <c r="AB1688" s="131">
        <f t="shared" si="290"/>
        <v>0</v>
      </c>
      <c r="AC1688" s="131">
        <f>SUMIFS('Deductions and Deposits'!$H:$H,'Deductions and Deposits'!$G:$G,D1688,'Deductions and Deposits'!$F:$F,"&lt;="&amp;B1688)+SUMIFS($F$3:F1688,$D$3:D1688,D1688,$C$3:C1688,"Coin Deposit",$E$3:E1688,"")</f>
        <v>0</v>
      </c>
      <c r="AD1688" s="131">
        <f>SUMIFS('Deductions and Deposits'!$D:$D,'Deductions and Deposits'!$C:$C,D1688)+SUMIFS($F:$F,$D:$D,D1688,$C:$C,"Coin Deduction")</f>
        <v>0</v>
      </c>
      <c r="AE1688" s="131">
        <f>Table5[[#This Row],[Column4]]+Table5[[#This Row],[Column14]]+Table5[[#This Row],[Column19]]+Table5[[#This Row],[Column12]]</f>
        <v>0</v>
      </c>
      <c r="AF1688" s="131">
        <f>Table5[[#This Row],[Column5]]+Table5[[#This Row],[Column13]]+Table5[[#This Row],[Column21]]+Table5[[#This Row],[Column18]]</f>
        <v>0</v>
      </c>
      <c r="AG1688" s="131">
        <f t="shared" si="291"/>
        <v>0</v>
      </c>
      <c r="AH1688" s="131">
        <f t="shared" si="292"/>
        <v>0</v>
      </c>
      <c r="AI1688" s="131">
        <f>Table5[[#This Row],[Column17]]-Table5[[#This Row],[Column20]]</f>
        <v>0</v>
      </c>
      <c r="AJ1688" s="131">
        <f t="shared" si="293"/>
        <v>0</v>
      </c>
      <c r="AK1688" s="131">
        <f t="shared" si="297"/>
        <v>0</v>
      </c>
      <c r="AL1688" s="131">
        <f t="shared" si="294"/>
        <v>0</v>
      </c>
      <c r="AM1688" s="131" t="str">
        <f t="shared" si="295"/>
        <v/>
      </c>
      <c r="AN1688" s="131" t="str">
        <f t="shared" ca="1" si="296"/>
        <v/>
      </c>
    </row>
    <row r="1689" spans="1:40" ht="20.25" customHeight="1" x14ac:dyDescent="0.3">
      <c r="A1689" s="127"/>
      <c r="B1689" s="164"/>
      <c r="C1689" s="139"/>
      <c r="D1689" s="140"/>
      <c r="E1689" s="139"/>
      <c r="F1689" s="139"/>
      <c r="G1689" s="140"/>
      <c r="H1689" s="139"/>
      <c r="I1689" s="129"/>
      <c r="L1689" s="128"/>
      <c r="M1689" s="128"/>
      <c r="N1689" s="128"/>
      <c r="O1689" s="128"/>
      <c r="P1689" s="128"/>
      <c r="Q1689" s="128"/>
      <c r="R1689" s="128"/>
      <c r="S1689" s="128"/>
      <c r="T1689" s="120">
        <f t="shared" si="287"/>
        <v>0</v>
      </c>
      <c r="U1689" s="131"/>
      <c r="V1689" s="131"/>
      <c r="W1689" s="131">
        <f>SUMIFS($F$3:F1689,$D$3:D1689,D1689,$C$3:C1689,"Buy")+SUMIFS($F$3:F1689,$D$3:D1689,D1689,$C$3:C1689,"Coin Deposit",$E$3:E1689,"&lt;&gt;")</f>
        <v>0</v>
      </c>
      <c r="X1689" s="131">
        <f t="shared" si="288"/>
        <v>0</v>
      </c>
      <c r="Y1689" s="131">
        <f>IF($D1689=Y$1,SUMIFS($H$3:$H1689,$G$3:$G1689,Y$1,$C$3:$C1689,"Sell"),0)</f>
        <v>0</v>
      </c>
      <c r="Z1689" s="131">
        <f t="shared" si="289"/>
        <v>0</v>
      </c>
      <c r="AA1689" s="131">
        <f>IF($D1689=AA$1,SUMIFS($H$3:$H1689,$G$3:$G1689,AA$1,$C$3:$C1689,"Sell"),0)</f>
        <v>0</v>
      </c>
      <c r="AB1689" s="131">
        <f t="shared" si="290"/>
        <v>0</v>
      </c>
      <c r="AC1689" s="131">
        <f>SUMIFS('Deductions and Deposits'!$H:$H,'Deductions and Deposits'!$G:$G,D1689,'Deductions and Deposits'!$F:$F,"&lt;="&amp;B1689)+SUMIFS($F$3:F1689,$D$3:D1689,D1689,$C$3:C1689,"Coin Deposit",$E$3:E1689,"")</f>
        <v>0</v>
      </c>
      <c r="AD1689" s="131">
        <f>SUMIFS('Deductions and Deposits'!$D:$D,'Deductions and Deposits'!$C:$C,D1689)+SUMIFS($F:$F,$D:$D,D1689,$C:$C,"Coin Deduction")</f>
        <v>0</v>
      </c>
      <c r="AE1689" s="131">
        <f>Table5[[#This Row],[Column4]]+Table5[[#This Row],[Column14]]+Table5[[#This Row],[Column19]]+Table5[[#This Row],[Column12]]</f>
        <v>0</v>
      </c>
      <c r="AF1689" s="131">
        <f>Table5[[#This Row],[Column5]]+Table5[[#This Row],[Column13]]+Table5[[#This Row],[Column21]]+Table5[[#This Row],[Column18]]</f>
        <v>0</v>
      </c>
      <c r="AG1689" s="131">
        <f t="shared" si="291"/>
        <v>0</v>
      </c>
      <c r="AH1689" s="131">
        <f t="shared" si="292"/>
        <v>0</v>
      </c>
      <c r="AI1689" s="131">
        <f>Table5[[#This Row],[Column17]]-Table5[[#This Row],[Column20]]</f>
        <v>0</v>
      </c>
      <c r="AJ1689" s="131">
        <f t="shared" si="293"/>
        <v>0</v>
      </c>
      <c r="AK1689" s="131">
        <f t="shared" si="297"/>
        <v>0</v>
      </c>
      <c r="AL1689" s="131">
        <f t="shared" si="294"/>
        <v>0</v>
      </c>
      <c r="AM1689" s="131" t="str">
        <f t="shared" si="295"/>
        <v/>
      </c>
      <c r="AN1689" s="131" t="str">
        <f t="shared" ca="1" si="296"/>
        <v/>
      </c>
    </row>
    <row r="1690" spans="1:40" ht="20.25" customHeight="1" x14ac:dyDescent="0.3">
      <c r="A1690" s="127"/>
      <c r="B1690" s="164"/>
      <c r="C1690" s="139"/>
      <c r="D1690" s="140"/>
      <c r="E1690" s="139"/>
      <c r="F1690" s="139"/>
      <c r="G1690" s="140"/>
      <c r="H1690" s="139"/>
      <c r="I1690" s="129"/>
      <c r="L1690" s="128"/>
      <c r="M1690" s="128"/>
      <c r="N1690" s="128"/>
      <c r="O1690" s="128"/>
      <c r="P1690" s="128"/>
      <c r="Q1690" s="128"/>
      <c r="R1690" s="128"/>
      <c r="S1690" s="128"/>
      <c r="T1690" s="120">
        <f t="shared" si="287"/>
        <v>0</v>
      </c>
      <c r="U1690" s="131"/>
      <c r="V1690" s="131"/>
      <c r="W1690" s="131">
        <f>SUMIFS($F$3:F1690,$D$3:D1690,D1690,$C$3:C1690,"Buy")+SUMIFS($F$3:F1690,$D$3:D1690,D1690,$C$3:C1690,"Coin Deposit",$E$3:E1690,"&lt;&gt;")</f>
        <v>0</v>
      </c>
      <c r="X1690" s="131">
        <f t="shared" si="288"/>
        <v>0</v>
      </c>
      <c r="Y1690" s="131">
        <f>IF($D1690=Y$1,SUMIFS($H$3:$H1690,$G$3:$G1690,Y$1,$C$3:$C1690,"Sell"),0)</f>
        <v>0</v>
      </c>
      <c r="Z1690" s="131">
        <f t="shared" si="289"/>
        <v>0</v>
      </c>
      <c r="AA1690" s="131">
        <f>IF($D1690=AA$1,SUMIFS($H$3:$H1690,$G$3:$G1690,AA$1,$C$3:$C1690,"Sell"),0)</f>
        <v>0</v>
      </c>
      <c r="AB1690" s="131">
        <f t="shared" si="290"/>
        <v>0</v>
      </c>
      <c r="AC1690" s="131">
        <f>SUMIFS('Deductions and Deposits'!$H:$H,'Deductions and Deposits'!$G:$G,D1690,'Deductions and Deposits'!$F:$F,"&lt;="&amp;B1690)+SUMIFS($F$3:F1690,$D$3:D1690,D1690,$C$3:C1690,"Coin Deposit",$E$3:E1690,"")</f>
        <v>0</v>
      </c>
      <c r="AD1690" s="131">
        <f>SUMIFS('Deductions and Deposits'!$D:$D,'Deductions and Deposits'!$C:$C,D1690)+SUMIFS($F:$F,$D:$D,D1690,$C:$C,"Coin Deduction")</f>
        <v>0</v>
      </c>
      <c r="AE1690" s="131">
        <f>Table5[[#This Row],[Column4]]+Table5[[#This Row],[Column14]]+Table5[[#This Row],[Column19]]+Table5[[#This Row],[Column12]]</f>
        <v>0</v>
      </c>
      <c r="AF1690" s="131">
        <f>Table5[[#This Row],[Column5]]+Table5[[#This Row],[Column13]]+Table5[[#This Row],[Column21]]+Table5[[#This Row],[Column18]]</f>
        <v>0</v>
      </c>
      <c r="AG1690" s="131">
        <f t="shared" si="291"/>
        <v>0</v>
      </c>
      <c r="AH1690" s="131">
        <f t="shared" si="292"/>
        <v>0</v>
      </c>
      <c r="AI1690" s="131">
        <f>Table5[[#This Row],[Column17]]-Table5[[#This Row],[Column20]]</f>
        <v>0</v>
      </c>
      <c r="AJ1690" s="131">
        <f t="shared" si="293"/>
        <v>0</v>
      </c>
      <c r="AK1690" s="131">
        <f t="shared" si="297"/>
        <v>0</v>
      </c>
      <c r="AL1690" s="131">
        <f t="shared" si="294"/>
        <v>0</v>
      </c>
      <c r="AM1690" s="131" t="str">
        <f t="shared" si="295"/>
        <v/>
      </c>
      <c r="AN1690" s="131" t="str">
        <f t="shared" ca="1" si="296"/>
        <v/>
      </c>
    </row>
    <row r="1691" spans="1:40" ht="20.25" customHeight="1" x14ac:dyDescent="0.3">
      <c r="A1691" s="127"/>
      <c r="B1691" s="164"/>
      <c r="C1691" s="139"/>
      <c r="D1691" s="140"/>
      <c r="E1691" s="139"/>
      <c r="F1691" s="139"/>
      <c r="G1691" s="140"/>
      <c r="H1691" s="139"/>
      <c r="I1691" s="129"/>
      <c r="L1691" s="128"/>
      <c r="M1691" s="128"/>
      <c r="N1691" s="128"/>
      <c r="O1691" s="128"/>
      <c r="P1691" s="128"/>
      <c r="Q1691" s="128"/>
      <c r="R1691" s="128"/>
      <c r="S1691" s="128"/>
      <c r="T1691" s="120">
        <f t="shared" si="287"/>
        <v>0</v>
      </c>
      <c r="U1691" s="131"/>
      <c r="V1691" s="131"/>
      <c r="W1691" s="131">
        <f>SUMIFS($F$3:F1691,$D$3:D1691,D1691,$C$3:C1691,"Buy")+SUMIFS($F$3:F1691,$D$3:D1691,D1691,$C$3:C1691,"Coin Deposit",$E$3:E1691,"&lt;&gt;")</f>
        <v>0</v>
      </c>
      <c r="X1691" s="131">
        <f t="shared" si="288"/>
        <v>0</v>
      </c>
      <c r="Y1691" s="131">
        <f>IF($D1691=Y$1,SUMIFS($H$3:$H1691,$G$3:$G1691,Y$1,$C$3:$C1691,"Sell"),0)</f>
        <v>0</v>
      </c>
      <c r="Z1691" s="131">
        <f t="shared" si="289"/>
        <v>0</v>
      </c>
      <c r="AA1691" s="131">
        <f>IF($D1691=AA$1,SUMIFS($H$3:$H1691,$G$3:$G1691,AA$1,$C$3:$C1691,"Sell"),0)</f>
        <v>0</v>
      </c>
      <c r="AB1691" s="131">
        <f t="shared" si="290"/>
        <v>0</v>
      </c>
      <c r="AC1691" s="131">
        <f>SUMIFS('Deductions and Deposits'!$H:$H,'Deductions and Deposits'!$G:$G,D1691,'Deductions and Deposits'!$F:$F,"&lt;="&amp;B1691)+SUMIFS($F$3:F1691,$D$3:D1691,D1691,$C$3:C1691,"Coin Deposit",$E$3:E1691,"")</f>
        <v>0</v>
      </c>
      <c r="AD1691" s="131">
        <f>SUMIFS('Deductions and Deposits'!$D:$D,'Deductions and Deposits'!$C:$C,D1691)+SUMIFS($F:$F,$D:$D,D1691,$C:$C,"Coin Deduction")</f>
        <v>0</v>
      </c>
      <c r="AE1691" s="131">
        <f>Table5[[#This Row],[Column4]]+Table5[[#This Row],[Column14]]+Table5[[#This Row],[Column19]]+Table5[[#This Row],[Column12]]</f>
        <v>0</v>
      </c>
      <c r="AF1691" s="131">
        <f>Table5[[#This Row],[Column5]]+Table5[[#This Row],[Column13]]+Table5[[#This Row],[Column21]]+Table5[[#This Row],[Column18]]</f>
        <v>0</v>
      </c>
      <c r="AG1691" s="131">
        <f t="shared" si="291"/>
        <v>0</v>
      </c>
      <c r="AH1691" s="131">
        <f t="shared" si="292"/>
        <v>0</v>
      </c>
      <c r="AI1691" s="131">
        <f>Table5[[#This Row],[Column17]]-Table5[[#This Row],[Column20]]</f>
        <v>0</v>
      </c>
      <c r="AJ1691" s="131">
        <f t="shared" si="293"/>
        <v>0</v>
      </c>
      <c r="AK1691" s="131">
        <f t="shared" si="297"/>
        <v>0</v>
      </c>
      <c r="AL1691" s="131">
        <f t="shared" si="294"/>
        <v>0</v>
      </c>
      <c r="AM1691" s="131" t="str">
        <f t="shared" si="295"/>
        <v/>
      </c>
      <c r="AN1691" s="131" t="str">
        <f t="shared" ca="1" si="296"/>
        <v/>
      </c>
    </row>
    <row r="1692" spans="1:40" ht="20.25" customHeight="1" x14ac:dyDescent="0.3">
      <c r="A1692" s="127"/>
      <c r="B1692" s="164"/>
      <c r="C1692" s="139"/>
      <c r="D1692" s="140"/>
      <c r="E1692" s="139"/>
      <c r="F1692" s="139"/>
      <c r="G1692" s="140"/>
      <c r="H1692" s="139"/>
      <c r="I1692" s="129"/>
      <c r="L1692" s="128"/>
      <c r="M1692" s="128"/>
      <c r="N1692" s="128"/>
      <c r="O1692" s="128"/>
      <c r="P1692" s="128"/>
      <c r="Q1692" s="128"/>
      <c r="R1692" s="128"/>
      <c r="S1692" s="128"/>
      <c r="T1692" s="120">
        <f t="shared" si="287"/>
        <v>0</v>
      </c>
      <c r="U1692" s="131"/>
      <c r="V1692" s="131"/>
      <c r="W1692" s="131">
        <f>SUMIFS($F$3:F1692,$D$3:D1692,D1692,$C$3:C1692,"Buy")+SUMIFS($F$3:F1692,$D$3:D1692,D1692,$C$3:C1692,"Coin Deposit",$E$3:E1692,"&lt;&gt;")</f>
        <v>0</v>
      </c>
      <c r="X1692" s="131">
        <f t="shared" si="288"/>
        <v>0</v>
      </c>
      <c r="Y1692" s="131">
        <f>IF($D1692=Y$1,SUMIFS($H$3:$H1692,$G$3:$G1692,Y$1,$C$3:$C1692,"Sell"),0)</f>
        <v>0</v>
      </c>
      <c r="Z1692" s="131">
        <f t="shared" si="289"/>
        <v>0</v>
      </c>
      <c r="AA1692" s="131">
        <f>IF($D1692=AA$1,SUMIFS($H$3:$H1692,$G$3:$G1692,AA$1,$C$3:$C1692,"Sell"),0)</f>
        <v>0</v>
      </c>
      <c r="AB1692" s="131">
        <f t="shared" si="290"/>
        <v>0</v>
      </c>
      <c r="AC1692" s="131">
        <f>SUMIFS('Deductions and Deposits'!$H:$H,'Deductions and Deposits'!$G:$G,D1692,'Deductions and Deposits'!$F:$F,"&lt;="&amp;B1692)+SUMIFS($F$3:F1692,$D$3:D1692,D1692,$C$3:C1692,"Coin Deposit",$E$3:E1692,"")</f>
        <v>0</v>
      </c>
      <c r="AD1692" s="131">
        <f>SUMIFS('Deductions and Deposits'!$D:$D,'Deductions and Deposits'!$C:$C,D1692)+SUMIFS($F:$F,$D:$D,D1692,$C:$C,"Coin Deduction")</f>
        <v>0</v>
      </c>
      <c r="AE1692" s="131">
        <f>Table5[[#This Row],[Column4]]+Table5[[#This Row],[Column14]]+Table5[[#This Row],[Column19]]+Table5[[#This Row],[Column12]]</f>
        <v>0</v>
      </c>
      <c r="AF1692" s="131">
        <f>Table5[[#This Row],[Column5]]+Table5[[#This Row],[Column13]]+Table5[[#This Row],[Column21]]+Table5[[#This Row],[Column18]]</f>
        <v>0</v>
      </c>
      <c r="AG1692" s="131">
        <f t="shared" si="291"/>
        <v>0</v>
      </c>
      <c r="AH1692" s="131">
        <f t="shared" si="292"/>
        <v>0</v>
      </c>
      <c r="AI1692" s="131">
        <f>Table5[[#This Row],[Column17]]-Table5[[#This Row],[Column20]]</f>
        <v>0</v>
      </c>
      <c r="AJ1692" s="131">
        <f t="shared" si="293"/>
        <v>0</v>
      </c>
      <c r="AK1692" s="131">
        <f t="shared" si="297"/>
        <v>0</v>
      </c>
      <c r="AL1692" s="131">
        <f t="shared" si="294"/>
        <v>0</v>
      </c>
      <c r="AM1692" s="131" t="str">
        <f t="shared" si="295"/>
        <v/>
      </c>
      <c r="AN1692" s="131" t="str">
        <f t="shared" ca="1" si="296"/>
        <v/>
      </c>
    </row>
    <row r="1693" spans="1:40" ht="20.25" customHeight="1" x14ac:dyDescent="0.3">
      <c r="A1693" s="127"/>
      <c r="B1693" s="164"/>
      <c r="C1693" s="139"/>
      <c r="D1693" s="140"/>
      <c r="E1693" s="139"/>
      <c r="F1693" s="139"/>
      <c r="G1693" s="140"/>
      <c r="H1693" s="139"/>
      <c r="I1693" s="129"/>
      <c r="L1693" s="128"/>
      <c r="M1693" s="128"/>
      <c r="N1693" s="128"/>
      <c r="O1693" s="128"/>
      <c r="P1693" s="128"/>
      <c r="Q1693" s="128"/>
      <c r="R1693" s="128"/>
      <c r="S1693" s="128"/>
      <c r="T1693" s="120">
        <f t="shared" si="287"/>
        <v>0</v>
      </c>
      <c r="U1693" s="131"/>
      <c r="V1693" s="131"/>
      <c r="W1693" s="131">
        <f>SUMIFS($F$3:F1693,$D$3:D1693,D1693,$C$3:C1693,"Buy")+SUMIFS($F$3:F1693,$D$3:D1693,D1693,$C$3:C1693,"Coin Deposit",$E$3:E1693,"&lt;&gt;")</f>
        <v>0</v>
      </c>
      <c r="X1693" s="131">
        <f t="shared" si="288"/>
        <v>0</v>
      </c>
      <c r="Y1693" s="131">
        <f>IF($D1693=Y$1,SUMIFS($H$3:$H1693,$G$3:$G1693,Y$1,$C$3:$C1693,"Sell"),0)</f>
        <v>0</v>
      </c>
      <c r="Z1693" s="131">
        <f t="shared" si="289"/>
        <v>0</v>
      </c>
      <c r="AA1693" s="131">
        <f>IF($D1693=AA$1,SUMIFS($H$3:$H1693,$G$3:$G1693,AA$1,$C$3:$C1693,"Sell"),0)</f>
        <v>0</v>
      </c>
      <c r="AB1693" s="131">
        <f t="shared" si="290"/>
        <v>0</v>
      </c>
      <c r="AC1693" s="131">
        <f>SUMIFS('Deductions and Deposits'!$H:$H,'Deductions and Deposits'!$G:$G,D1693,'Deductions and Deposits'!$F:$F,"&lt;="&amp;B1693)+SUMIFS($F$3:F1693,$D$3:D1693,D1693,$C$3:C1693,"Coin Deposit",$E$3:E1693,"")</f>
        <v>0</v>
      </c>
      <c r="AD1693" s="131">
        <f>SUMIFS('Deductions and Deposits'!$D:$D,'Deductions and Deposits'!$C:$C,D1693)+SUMIFS($F:$F,$D:$D,D1693,$C:$C,"Coin Deduction")</f>
        <v>0</v>
      </c>
      <c r="AE1693" s="131">
        <f>Table5[[#This Row],[Column4]]+Table5[[#This Row],[Column14]]+Table5[[#This Row],[Column19]]+Table5[[#This Row],[Column12]]</f>
        <v>0</v>
      </c>
      <c r="AF1693" s="131">
        <f>Table5[[#This Row],[Column5]]+Table5[[#This Row],[Column13]]+Table5[[#This Row],[Column21]]+Table5[[#This Row],[Column18]]</f>
        <v>0</v>
      </c>
      <c r="AG1693" s="131">
        <f t="shared" si="291"/>
        <v>0</v>
      </c>
      <c r="AH1693" s="131">
        <f t="shared" si="292"/>
        <v>0</v>
      </c>
      <c r="AI1693" s="131">
        <f>Table5[[#This Row],[Column17]]-Table5[[#This Row],[Column20]]</f>
        <v>0</v>
      </c>
      <c r="AJ1693" s="131">
        <f t="shared" si="293"/>
        <v>0</v>
      </c>
      <c r="AK1693" s="131">
        <f t="shared" si="297"/>
        <v>0</v>
      </c>
      <c r="AL1693" s="131">
        <f t="shared" si="294"/>
        <v>0</v>
      </c>
      <c r="AM1693" s="131" t="str">
        <f t="shared" si="295"/>
        <v/>
      </c>
      <c r="AN1693" s="131" t="str">
        <f t="shared" ca="1" si="296"/>
        <v/>
      </c>
    </row>
    <row r="1694" spans="1:40" ht="20.25" customHeight="1" x14ac:dyDescent="0.3">
      <c r="A1694" s="127"/>
      <c r="B1694" s="164"/>
      <c r="C1694" s="139"/>
      <c r="D1694" s="140"/>
      <c r="E1694" s="139"/>
      <c r="F1694" s="139"/>
      <c r="G1694" s="140"/>
      <c r="H1694" s="139"/>
      <c r="I1694" s="129"/>
      <c r="L1694" s="128"/>
      <c r="M1694" s="128"/>
      <c r="N1694" s="128"/>
      <c r="O1694" s="128"/>
      <c r="P1694" s="128"/>
      <c r="Q1694" s="128"/>
      <c r="R1694" s="128"/>
      <c r="S1694" s="128"/>
      <c r="T1694" s="120">
        <f t="shared" si="287"/>
        <v>0</v>
      </c>
      <c r="U1694" s="131"/>
      <c r="V1694" s="131"/>
      <c r="W1694" s="131">
        <f>SUMIFS($F$3:F1694,$D$3:D1694,D1694,$C$3:C1694,"Buy")+SUMIFS($F$3:F1694,$D$3:D1694,D1694,$C$3:C1694,"Coin Deposit",$E$3:E1694,"&lt;&gt;")</f>
        <v>0</v>
      </c>
      <c r="X1694" s="131">
        <f t="shared" si="288"/>
        <v>0</v>
      </c>
      <c r="Y1694" s="131">
        <f>IF($D1694=Y$1,SUMIFS($H$3:$H1694,$G$3:$G1694,Y$1,$C$3:$C1694,"Sell"),0)</f>
        <v>0</v>
      </c>
      <c r="Z1694" s="131">
        <f t="shared" si="289"/>
        <v>0</v>
      </c>
      <c r="AA1694" s="131">
        <f>IF($D1694=AA$1,SUMIFS($H$3:$H1694,$G$3:$G1694,AA$1,$C$3:$C1694,"Sell"),0)</f>
        <v>0</v>
      </c>
      <c r="AB1694" s="131">
        <f t="shared" si="290"/>
        <v>0</v>
      </c>
      <c r="AC1694" s="131">
        <f>SUMIFS('Deductions and Deposits'!$H:$H,'Deductions and Deposits'!$G:$G,D1694,'Deductions and Deposits'!$F:$F,"&lt;="&amp;B1694)+SUMIFS($F$3:F1694,$D$3:D1694,D1694,$C$3:C1694,"Coin Deposit",$E$3:E1694,"")</f>
        <v>0</v>
      </c>
      <c r="AD1694" s="131">
        <f>SUMIFS('Deductions and Deposits'!$D:$D,'Deductions and Deposits'!$C:$C,D1694)+SUMIFS($F:$F,$D:$D,D1694,$C:$C,"Coin Deduction")</f>
        <v>0</v>
      </c>
      <c r="AE1694" s="131">
        <f>Table5[[#This Row],[Column4]]+Table5[[#This Row],[Column14]]+Table5[[#This Row],[Column19]]+Table5[[#This Row],[Column12]]</f>
        <v>0</v>
      </c>
      <c r="AF1694" s="131">
        <f>Table5[[#This Row],[Column5]]+Table5[[#This Row],[Column13]]+Table5[[#This Row],[Column21]]+Table5[[#This Row],[Column18]]</f>
        <v>0</v>
      </c>
      <c r="AG1694" s="131">
        <f t="shared" si="291"/>
        <v>0</v>
      </c>
      <c r="AH1694" s="131">
        <f t="shared" si="292"/>
        <v>0</v>
      </c>
      <c r="AI1694" s="131">
        <f>Table5[[#This Row],[Column17]]-Table5[[#This Row],[Column20]]</f>
        <v>0</v>
      </c>
      <c r="AJ1694" s="131">
        <f t="shared" si="293"/>
        <v>0</v>
      </c>
      <c r="AK1694" s="131">
        <f t="shared" si="297"/>
        <v>0</v>
      </c>
      <c r="AL1694" s="131">
        <f t="shared" si="294"/>
        <v>0</v>
      </c>
      <c r="AM1694" s="131" t="str">
        <f t="shared" si="295"/>
        <v/>
      </c>
      <c r="AN1694" s="131" t="str">
        <f t="shared" ca="1" si="296"/>
        <v/>
      </c>
    </row>
    <row r="1695" spans="1:40" ht="20.25" customHeight="1" x14ac:dyDescent="0.3">
      <c r="A1695" s="127"/>
      <c r="B1695" s="164"/>
      <c r="C1695" s="139"/>
      <c r="D1695" s="140"/>
      <c r="E1695" s="139"/>
      <c r="F1695" s="139"/>
      <c r="G1695" s="140"/>
      <c r="H1695" s="139"/>
      <c r="I1695" s="129"/>
      <c r="L1695" s="128"/>
      <c r="M1695" s="128"/>
      <c r="N1695" s="128"/>
      <c r="O1695" s="128"/>
      <c r="P1695" s="128"/>
      <c r="Q1695" s="128"/>
      <c r="R1695" s="128"/>
      <c r="S1695" s="128"/>
      <c r="T1695" s="120">
        <f t="shared" si="287"/>
        <v>0</v>
      </c>
      <c r="U1695" s="131"/>
      <c r="V1695" s="131"/>
      <c r="W1695" s="131">
        <f>SUMIFS($F$3:F1695,$D$3:D1695,D1695,$C$3:C1695,"Buy")+SUMIFS($F$3:F1695,$D$3:D1695,D1695,$C$3:C1695,"Coin Deposit",$E$3:E1695,"&lt;&gt;")</f>
        <v>0</v>
      </c>
      <c r="X1695" s="131">
        <f t="shared" si="288"/>
        <v>0</v>
      </c>
      <c r="Y1695" s="131">
        <f>IF($D1695=Y$1,SUMIFS($H$3:$H1695,$G$3:$G1695,Y$1,$C$3:$C1695,"Sell"),0)</f>
        <v>0</v>
      </c>
      <c r="Z1695" s="131">
        <f t="shared" si="289"/>
        <v>0</v>
      </c>
      <c r="AA1695" s="131">
        <f>IF($D1695=AA$1,SUMIFS($H$3:$H1695,$G$3:$G1695,AA$1,$C$3:$C1695,"Sell"),0)</f>
        <v>0</v>
      </c>
      <c r="AB1695" s="131">
        <f t="shared" si="290"/>
        <v>0</v>
      </c>
      <c r="AC1695" s="131">
        <f>SUMIFS('Deductions and Deposits'!$H:$H,'Deductions and Deposits'!$G:$G,D1695,'Deductions and Deposits'!$F:$F,"&lt;="&amp;B1695)+SUMIFS($F$3:F1695,$D$3:D1695,D1695,$C$3:C1695,"Coin Deposit",$E$3:E1695,"")</f>
        <v>0</v>
      </c>
      <c r="AD1695" s="131">
        <f>SUMIFS('Deductions and Deposits'!$D:$D,'Deductions and Deposits'!$C:$C,D1695)+SUMIFS($F:$F,$D:$D,D1695,$C:$C,"Coin Deduction")</f>
        <v>0</v>
      </c>
      <c r="AE1695" s="131">
        <f>Table5[[#This Row],[Column4]]+Table5[[#This Row],[Column14]]+Table5[[#This Row],[Column19]]+Table5[[#This Row],[Column12]]</f>
        <v>0</v>
      </c>
      <c r="AF1695" s="131">
        <f>Table5[[#This Row],[Column5]]+Table5[[#This Row],[Column13]]+Table5[[#This Row],[Column21]]+Table5[[#This Row],[Column18]]</f>
        <v>0</v>
      </c>
      <c r="AG1695" s="131">
        <f t="shared" si="291"/>
        <v>0</v>
      </c>
      <c r="AH1695" s="131">
        <f t="shared" si="292"/>
        <v>0</v>
      </c>
      <c r="AI1695" s="131">
        <f>Table5[[#This Row],[Column17]]-Table5[[#This Row],[Column20]]</f>
        <v>0</v>
      </c>
      <c r="AJ1695" s="131">
        <f t="shared" si="293"/>
        <v>0</v>
      </c>
      <c r="AK1695" s="131">
        <f t="shared" si="297"/>
        <v>0</v>
      </c>
      <c r="AL1695" s="131">
        <f t="shared" si="294"/>
        <v>0</v>
      </c>
      <c r="AM1695" s="131" t="str">
        <f t="shared" si="295"/>
        <v/>
      </c>
      <c r="AN1695" s="131" t="str">
        <f t="shared" ca="1" si="296"/>
        <v/>
      </c>
    </row>
    <row r="1696" spans="1:40" ht="20.25" customHeight="1" x14ac:dyDescent="0.3">
      <c r="A1696" s="127"/>
      <c r="B1696" s="164"/>
      <c r="C1696" s="139"/>
      <c r="D1696" s="140"/>
      <c r="E1696" s="139"/>
      <c r="F1696" s="139"/>
      <c r="G1696" s="140"/>
      <c r="H1696" s="139"/>
      <c r="I1696" s="129"/>
      <c r="L1696" s="128"/>
      <c r="M1696" s="128"/>
      <c r="N1696" s="128"/>
      <c r="O1696" s="128"/>
      <c r="P1696" s="128"/>
      <c r="Q1696" s="128"/>
      <c r="R1696" s="128"/>
      <c r="S1696" s="128"/>
      <c r="T1696" s="120">
        <f t="shared" si="287"/>
        <v>0</v>
      </c>
      <c r="U1696" s="131"/>
      <c r="V1696" s="131"/>
      <c r="W1696" s="131">
        <f>SUMIFS($F$3:F1696,$D$3:D1696,D1696,$C$3:C1696,"Buy")+SUMIFS($F$3:F1696,$D$3:D1696,D1696,$C$3:C1696,"Coin Deposit",$E$3:E1696,"&lt;&gt;")</f>
        <v>0</v>
      </c>
      <c r="X1696" s="131">
        <f t="shared" si="288"/>
        <v>0</v>
      </c>
      <c r="Y1696" s="131">
        <f>IF($D1696=Y$1,SUMIFS($H$3:$H1696,$G$3:$G1696,Y$1,$C$3:$C1696,"Sell"),0)</f>
        <v>0</v>
      </c>
      <c r="Z1696" s="131">
        <f t="shared" si="289"/>
        <v>0</v>
      </c>
      <c r="AA1696" s="131">
        <f>IF($D1696=AA$1,SUMIFS($H$3:$H1696,$G$3:$G1696,AA$1,$C$3:$C1696,"Sell"),0)</f>
        <v>0</v>
      </c>
      <c r="AB1696" s="131">
        <f t="shared" si="290"/>
        <v>0</v>
      </c>
      <c r="AC1696" s="131">
        <f>SUMIFS('Deductions and Deposits'!$H:$H,'Deductions and Deposits'!$G:$G,D1696,'Deductions and Deposits'!$F:$F,"&lt;="&amp;B1696)+SUMIFS($F$3:F1696,$D$3:D1696,D1696,$C$3:C1696,"Coin Deposit",$E$3:E1696,"")</f>
        <v>0</v>
      </c>
      <c r="AD1696" s="131">
        <f>SUMIFS('Deductions and Deposits'!$D:$D,'Deductions and Deposits'!$C:$C,D1696)+SUMIFS($F:$F,$D:$D,D1696,$C:$C,"Coin Deduction")</f>
        <v>0</v>
      </c>
      <c r="AE1696" s="131">
        <f>Table5[[#This Row],[Column4]]+Table5[[#This Row],[Column14]]+Table5[[#This Row],[Column19]]+Table5[[#This Row],[Column12]]</f>
        <v>0</v>
      </c>
      <c r="AF1696" s="131">
        <f>Table5[[#This Row],[Column5]]+Table5[[#This Row],[Column13]]+Table5[[#This Row],[Column21]]+Table5[[#This Row],[Column18]]</f>
        <v>0</v>
      </c>
      <c r="AG1696" s="131">
        <f t="shared" si="291"/>
        <v>0</v>
      </c>
      <c r="AH1696" s="131">
        <f t="shared" si="292"/>
        <v>0</v>
      </c>
      <c r="AI1696" s="131">
        <f>Table5[[#This Row],[Column17]]-Table5[[#This Row],[Column20]]</f>
        <v>0</v>
      </c>
      <c r="AJ1696" s="131">
        <f t="shared" si="293"/>
        <v>0</v>
      </c>
      <c r="AK1696" s="131">
        <f t="shared" si="297"/>
        <v>0</v>
      </c>
      <c r="AL1696" s="131">
        <f t="shared" si="294"/>
        <v>0</v>
      </c>
      <c r="AM1696" s="131" t="str">
        <f t="shared" si="295"/>
        <v/>
      </c>
      <c r="AN1696" s="131" t="str">
        <f t="shared" ca="1" si="296"/>
        <v/>
      </c>
    </row>
    <row r="1697" spans="1:40" ht="20.25" customHeight="1" x14ac:dyDescent="0.3">
      <c r="A1697" s="127"/>
      <c r="B1697" s="164"/>
      <c r="C1697" s="139"/>
      <c r="D1697" s="140"/>
      <c r="E1697" s="139"/>
      <c r="F1697" s="139"/>
      <c r="G1697" s="140"/>
      <c r="H1697" s="139"/>
      <c r="I1697" s="129"/>
      <c r="L1697" s="128"/>
      <c r="M1697" s="128"/>
      <c r="N1697" s="128"/>
      <c r="O1697" s="128"/>
      <c r="P1697" s="128"/>
      <c r="Q1697" s="128"/>
      <c r="R1697" s="128"/>
      <c r="S1697" s="128"/>
      <c r="T1697" s="120">
        <f t="shared" si="287"/>
        <v>0</v>
      </c>
      <c r="U1697" s="131"/>
      <c r="V1697" s="131"/>
      <c r="W1697" s="131">
        <f>SUMIFS($F$3:F1697,$D$3:D1697,D1697,$C$3:C1697,"Buy")+SUMIFS($F$3:F1697,$D$3:D1697,D1697,$C$3:C1697,"Coin Deposit",$E$3:E1697,"&lt;&gt;")</f>
        <v>0</v>
      </c>
      <c r="X1697" s="131">
        <f t="shared" si="288"/>
        <v>0</v>
      </c>
      <c r="Y1697" s="131">
        <f>IF($D1697=Y$1,SUMIFS($H$3:$H1697,$G$3:$G1697,Y$1,$C$3:$C1697,"Sell"),0)</f>
        <v>0</v>
      </c>
      <c r="Z1697" s="131">
        <f t="shared" si="289"/>
        <v>0</v>
      </c>
      <c r="AA1697" s="131">
        <f>IF($D1697=AA$1,SUMIFS($H$3:$H1697,$G$3:$G1697,AA$1,$C$3:$C1697,"Sell"),0)</f>
        <v>0</v>
      </c>
      <c r="AB1697" s="131">
        <f t="shared" si="290"/>
        <v>0</v>
      </c>
      <c r="AC1697" s="131">
        <f>SUMIFS('Deductions and Deposits'!$H:$H,'Deductions and Deposits'!$G:$G,D1697,'Deductions and Deposits'!$F:$F,"&lt;="&amp;B1697)+SUMIFS($F$3:F1697,$D$3:D1697,D1697,$C$3:C1697,"Coin Deposit",$E$3:E1697,"")</f>
        <v>0</v>
      </c>
      <c r="AD1697" s="131">
        <f>SUMIFS('Deductions and Deposits'!$D:$D,'Deductions and Deposits'!$C:$C,D1697)+SUMIFS($F:$F,$D:$D,D1697,$C:$C,"Coin Deduction")</f>
        <v>0</v>
      </c>
      <c r="AE1697" s="131">
        <f>Table5[[#This Row],[Column4]]+Table5[[#This Row],[Column14]]+Table5[[#This Row],[Column19]]+Table5[[#This Row],[Column12]]</f>
        <v>0</v>
      </c>
      <c r="AF1697" s="131">
        <f>Table5[[#This Row],[Column5]]+Table5[[#This Row],[Column13]]+Table5[[#This Row],[Column21]]+Table5[[#This Row],[Column18]]</f>
        <v>0</v>
      </c>
      <c r="AG1697" s="131">
        <f t="shared" si="291"/>
        <v>0</v>
      </c>
      <c r="AH1697" s="131">
        <f t="shared" si="292"/>
        <v>0</v>
      </c>
      <c r="AI1697" s="131">
        <f>Table5[[#This Row],[Column17]]-Table5[[#This Row],[Column20]]</f>
        <v>0</v>
      </c>
      <c r="AJ1697" s="131">
        <f t="shared" si="293"/>
        <v>0</v>
      </c>
      <c r="AK1697" s="131">
        <f t="shared" si="297"/>
        <v>0</v>
      </c>
      <c r="AL1697" s="131">
        <f t="shared" si="294"/>
        <v>0</v>
      </c>
      <c r="AM1697" s="131" t="str">
        <f t="shared" si="295"/>
        <v/>
      </c>
      <c r="AN1697" s="131" t="str">
        <f t="shared" ca="1" si="296"/>
        <v/>
      </c>
    </row>
    <row r="1698" spans="1:40" ht="20.25" customHeight="1" x14ac:dyDescent="0.3">
      <c r="A1698" s="127"/>
      <c r="B1698" s="164"/>
      <c r="C1698" s="139"/>
      <c r="D1698" s="140"/>
      <c r="E1698" s="139"/>
      <c r="F1698" s="139"/>
      <c r="G1698" s="140"/>
      <c r="H1698" s="139"/>
      <c r="I1698" s="129"/>
      <c r="L1698" s="128"/>
      <c r="M1698" s="128"/>
      <c r="N1698" s="128"/>
      <c r="O1698" s="128"/>
      <c r="P1698" s="128"/>
      <c r="Q1698" s="128"/>
      <c r="R1698" s="128"/>
      <c r="S1698" s="128"/>
      <c r="T1698" s="120">
        <f t="shared" si="287"/>
        <v>0</v>
      </c>
      <c r="U1698" s="131"/>
      <c r="V1698" s="131"/>
      <c r="W1698" s="131">
        <f>SUMIFS($F$3:F1698,$D$3:D1698,D1698,$C$3:C1698,"Buy")+SUMIFS($F$3:F1698,$D$3:D1698,D1698,$C$3:C1698,"Coin Deposit",$E$3:E1698,"&lt;&gt;")</f>
        <v>0</v>
      </c>
      <c r="X1698" s="131">
        <f t="shared" si="288"/>
        <v>0</v>
      </c>
      <c r="Y1698" s="131">
        <f>IF($D1698=Y$1,SUMIFS($H$3:$H1698,$G$3:$G1698,Y$1,$C$3:$C1698,"Sell"),0)</f>
        <v>0</v>
      </c>
      <c r="Z1698" s="131">
        <f t="shared" si="289"/>
        <v>0</v>
      </c>
      <c r="AA1698" s="131">
        <f>IF($D1698=AA$1,SUMIFS($H$3:$H1698,$G$3:$G1698,AA$1,$C$3:$C1698,"Sell"),0)</f>
        <v>0</v>
      </c>
      <c r="AB1698" s="131">
        <f t="shared" si="290"/>
        <v>0</v>
      </c>
      <c r="AC1698" s="131">
        <f>SUMIFS('Deductions and Deposits'!$H:$H,'Deductions and Deposits'!$G:$G,D1698,'Deductions and Deposits'!$F:$F,"&lt;="&amp;B1698)+SUMIFS($F$3:F1698,$D$3:D1698,D1698,$C$3:C1698,"Coin Deposit",$E$3:E1698,"")</f>
        <v>0</v>
      </c>
      <c r="AD1698" s="131">
        <f>SUMIFS('Deductions and Deposits'!$D:$D,'Deductions and Deposits'!$C:$C,D1698)+SUMIFS($F:$F,$D:$D,D1698,$C:$C,"Coin Deduction")</f>
        <v>0</v>
      </c>
      <c r="AE1698" s="131">
        <f>Table5[[#This Row],[Column4]]+Table5[[#This Row],[Column14]]+Table5[[#This Row],[Column19]]+Table5[[#This Row],[Column12]]</f>
        <v>0</v>
      </c>
      <c r="AF1698" s="131">
        <f>Table5[[#This Row],[Column5]]+Table5[[#This Row],[Column13]]+Table5[[#This Row],[Column21]]+Table5[[#This Row],[Column18]]</f>
        <v>0</v>
      </c>
      <c r="AG1698" s="131">
        <f t="shared" si="291"/>
        <v>0</v>
      </c>
      <c r="AH1698" s="131">
        <f t="shared" si="292"/>
        <v>0</v>
      </c>
      <c r="AI1698" s="131">
        <f>Table5[[#This Row],[Column17]]-Table5[[#This Row],[Column20]]</f>
        <v>0</v>
      </c>
      <c r="AJ1698" s="131">
        <f t="shared" si="293"/>
        <v>0</v>
      </c>
      <c r="AK1698" s="131">
        <f t="shared" si="297"/>
        <v>0</v>
      </c>
      <c r="AL1698" s="131">
        <f t="shared" si="294"/>
        <v>0</v>
      </c>
      <c r="AM1698" s="131" t="str">
        <f t="shared" si="295"/>
        <v/>
      </c>
      <c r="AN1698" s="131" t="str">
        <f t="shared" ca="1" si="296"/>
        <v/>
      </c>
    </row>
    <row r="1699" spans="1:40" ht="20.25" customHeight="1" x14ac:dyDescent="0.3">
      <c r="A1699" s="127"/>
      <c r="B1699" s="164"/>
      <c r="C1699" s="139"/>
      <c r="D1699" s="140"/>
      <c r="E1699" s="139"/>
      <c r="F1699" s="139"/>
      <c r="G1699" s="140"/>
      <c r="H1699" s="139"/>
      <c r="I1699" s="129"/>
      <c r="L1699" s="128"/>
      <c r="M1699" s="128"/>
      <c r="N1699" s="128"/>
      <c r="O1699" s="128"/>
      <c r="P1699" s="128"/>
      <c r="Q1699" s="128"/>
      <c r="R1699" s="128"/>
      <c r="S1699" s="128"/>
      <c r="T1699" s="120">
        <f t="shared" si="287"/>
        <v>0</v>
      </c>
      <c r="U1699" s="131"/>
      <c r="V1699" s="131"/>
      <c r="W1699" s="131">
        <f>SUMIFS($F$3:F1699,$D$3:D1699,D1699,$C$3:C1699,"Buy")+SUMIFS($F$3:F1699,$D$3:D1699,D1699,$C$3:C1699,"Coin Deposit",$E$3:E1699,"&lt;&gt;")</f>
        <v>0</v>
      </c>
      <c r="X1699" s="131">
        <f t="shared" si="288"/>
        <v>0</v>
      </c>
      <c r="Y1699" s="131">
        <f>IF($D1699=Y$1,SUMIFS($H$3:$H1699,$G$3:$G1699,Y$1,$C$3:$C1699,"Sell"),0)</f>
        <v>0</v>
      </c>
      <c r="Z1699" s="131">
        <f t="shared" si="289"/>
        <v>0</v>
      </c>
      <c r="AA1699" s="131">
        <f>IF($D1699=AA$1,SUMIFS($H$3:$H1699,$G$3:$G1699,AA$1,$C$3:$C1699,"Sell"),0)</f>
        <v>0</v>
      </c>
      <c r="AB1699" s="131">
        <f t="shared" si="290"/>
        <v>0</v>
      </c>
      <c r="AC1699" s="131">
        <f>SUMIFS('Deductions and Deposits'!$H:$H,'Deductions and Deposits'!$G:$G,D1699,'Deductions and Deposits'!$F:$F,"&lt;="&amp;B1699)+SUMIFS($F$3:F1699,$D$3:D1699,D1699,$C$3:C1699,"Coin Deposit",$E$3:E1699,"")</f>
        <v>0</v>
      </c>
      <c r="AD1699" s="131">
        <f>SUMIFS('Deductions and Deposits'!$D:$D,'Deductions and Deposits'!$C:$C,D1699)+SUMIFS($F:$F,$D:$D,D1699,$C:$C,"Coin Deduction")</f>
        <v>0</v>
      </c>
      <c r="AE1699" s="131">
        <f>Table5[[#This Row],[Column4]]+Table5[[#This Row],[Column14]]+Table5[[#This Row],[Column19]]+Table5[[#This Row],[Column12]]</f>
        <v>0</v>
      </c>
      <c r="AF1699" s="131">
        <f>Table5[[#This Row],[Column5]]+Table5[[#This Row],[Column13]]+Table5[[#This Row],[Column21]]+Table5[[#This Row],[Column18]]</f>
        <v>0</v>
      </c>
      <c r="AG1699" s="131">
        <f t="shared" si="291"/>
        <v>0</v>
      </c>
      <c r="AH1699" s="131">
        <f t="shared" si="292"/>
        <v>0</v>
      </c>
      <c r="AI1699" s="131">
        <f>Table5[[#This Row],[Column17]]-Table5[[#This Row],[Column20]]</f>
        <v>0</v>
      </c>
      <c r="AJ1699" s="131">
        <f t="shared" si="293"/>
        <v>0</v>
      </c>
      <c r="AK1699" s="131">
        <f t="shared" si="297"/>
        <v>0</v>
      </c>
      <c r="AL1699" s="131">
        <f t="shared" si="294"/>
        <v>0</v>
      </c>
      <c r="AM1699" s="131" t="str">
        <f t="shared" si="295"/>
        <v/>
      </c>
      <c r="AN1699" s="131" t="str">
        <f t="shared" ca="1" si="296"/>
        <v/>
      </c>
    </row>
    <row r="1700" spans="1:40" ht="20.25" customHeight="1" x14ac:dyDescent="0.3">
      <c r="A1700" s="127"/>
      <c r="B1700" s="164"/>
      <c r="C1700" s="139"/>
      <c r="D1700" s="140"/>
      <c r="E1700" s="139"/>
      <c r="F1700" s="139"/>
      <c r="G1700" s="140"/>
      <c r="H1700" s="139"/>
      <c r="I1700" s="129"/>
      <c r="L1700" s="128"/>
      <c r="M1700" s="128"/>
      <c r="N1700" s="128"/>
      <c r="O1700" s="128"/>
      <c r="P1700" s="128"/>
      <c r="Q1700" s="128"/>
      <c r="R1700" s="128"/>
      <c r="S1700" s="128"/>
      <c r="T1700" s="120">
        <f t="shared" si="287"/>
        <v>0</v>
      </c>
      <c r="U1700" s="131"/>
      <c r="V1700" s="131"/>
      <c r="W1700" s="131">
        <f>SUMIFS($F$3:F1700,$D$3:D1700,D1700,$C$3:C1700,"Buy")+SUMIFS($F$3:F1700,$D$3:D1700,D1700,$C$3:C1700,"Coin Deposit",$E$3:E1700,"&lt;&gt;")</f>
        <v>0</v>
      </c>
      <c r="X1700" s="131">
        <f t="shared" si="288"/>
        <v>0</v>
      </c>
      <c r="Y1700" s="131">
        <f>IF($D1700=Y$1,SUMIFS($H$3:$H1700,$G$3:$G1700,Y$1,$C$3:$C1700,"Sell"),0)</f>
        <v>0</v>
      </c>
      <c r="Z1700" s="131">
        <f t="shared" si="289"/>
        <v>0</v>
      </c>
      <c r="AA1700" s="131">
        <f>IF($D1700=AA$1,SUMIFS($H$3:$H1700,$G$3:$G1700,AA$1,$C$3:$C1700,"Sell"),0)</f>
        <v>0</v>
      </c>
      <c r="AB1700" s="131">
        <f t="shared" si="290"/>
        <v>0</v>
      </c>
      <c r="AC1700" s="131">
        <f>SUMIFS('Deductions and Deposits'!$H:$H,'Deductions and Deposits'!$G:$G,D1700,'Deductions and Deposits'!$F:$F,"&lt;="&amp;B1700)+SUMIFS($F$3:F1700,$D$3:D1700,D1700,$C$3:C1700,"Coin Deposit",$E$3:E1700,"")</f>
        <v>0</v>
      </c>
      <c r="AD1700" s="131">
        <f>SUMIFS('Deductions and Deposits'!$D:$D,'Deductions and Deposits'!$C:$C,D1700)+SUMIFS($F:$F,$D:$D,D1700,$C:$C,"Coin Deduction")</f>
        <v>0</v>
      </c>
      <c r="AE1700" s="131">
        <f>Table5[[#This Row],[Column4]]+Table5[[#This Row],[Column14]]+Table5[[#This Row],[Column19]]+Table5[[#This Row],[Column12]]</f>
        <v>0</v>
      </c>
      <c r="AF1700" s="131">
        <f>Table5[[#This Row],[Column5]]+Table5[[#This Row],[Column13]]+Table5[[#This Row],[Column21]]+Table5[[#This Row],[Column18]]</f>
        <v>0</v>
      </c>
      <c r="AG1700" s="131">
        <f t="shared" si="291"/>
        <v>0</v>
      </c>
      <c r="AH1700" s="131">
        <f t="shared" si="292"/>
        <v>0</v>
      </c>
      <c r="AI1700" s="131">
        <f>Table5[[#This Row],[Column17]]-Table5[[#This Row],[Column20]]</f>
        <v>0</v>
      </c>
      <c r="AJ1700" s="131">
        <f t="shared" si="293"/>
        <v>0</v>
      </c>
      <c r="AK1700" s="131">
        <f t="shared" si="297"/>
        <v>0</v>
      </c>
      <c r="AL1700" s="131">
        <f t="shared" si="294"/>
        <v>0</v>
      </c>
      <c r="AM1700" s="131" t="str">
        <f t="shared" si="295"/>
        <v/>
      </c>
      <c r="AN1700" s="131" t="str">
        <f t="shared" ca="1" si="296"/>
        <v/>
      </c>
    </row>
    <row r="1701" spans="1:40" ht="20.25" customHeight="1" x14ac:dyDescent="0.3">
      <c r="A1701" s="127"/>
      <c r="B1701" s="164"/>
      <c r="C1701" s="139"/>
      <c r="D1701" s="140"/>
      <c r="E1701" s="139"/>
      <c r="F1701" s="139"/>
      <c r="G1701" s="140"/>
      <c r="H1701" s="139"/>
      <c r="I1701" s="129"/>
      <c r="L1701" s="128"/>
      <c r="M1701" s="128"/>
      <c r="N1701" s="128"/>
      <c r="O1701" s="128"/>
      <c r="P1701" s="128"/>
      <c r="Q1701" s="128"/>
      <c r="R1701" s="128"/>
      <c r="S1701" s="128"/>
      <c r="T1701" s="120">
        <f t="shared" si="287"/>
        <v>0</v>
      </c>
      <c r="U1701" s="131"/>
      <c r="V1701" s="131"/>
      <c r="W1701" s="131">
        <f>SUMIFS($F$3:F1701,$D$3:D1701,D1701,$C$3:C1701,"Buy")+SUMIFS($F$3:F1701,$D$3:D1701,D1701,$C$3:C1701,"Coin Deposit",$E$3:E1701,"&lt;&gt;")</f>
        <v>0</v>
      </c>
      <c r="X1701" s="131">
        <f t="shared" si="288"/>
        <v>0</v>
      </c>
      <c r="Y1701" s="131">
        <f>IF($D1701=Y$1,SUMIFS($H$3:$H1701,$G$3:$G1701,Y$1,$C$3:$C1701,"Sell"),0)</f>
        <v>0</v>
      </c>
      <c r="Z1701" s="131">
        <f t="shared" si="289"/>
        <v>0</v>
      </c>
      <c r="AA1701" s="131">
        <f>IF($D1701=AA$1,SUMIFS($H$3:$H1701,$G$3:$G1701,AA$1,$C$3:$C1701,"Sell"),0)</f>
        <v>0</v>
      </c>
      <c r="AB1701" s="131">
        <f t="shared" si="290"/>
        <v>0</v>
      </c>
      <c r="AC1701" s="131">
        <f>SUMIFS('Deductions and Deposits'!$H:$H,'Deductions and Deposits'!$G:$G,D1701,'Deductions and Deposits'!$F:$F,"&lt;="&amp;B1701)+SUMIFS($F$3:F1701,$D$3:D1701,D1701,$C$3:C1701,"Coin Deposit",$E$3:E1701,"")</f>
        <v>0</v>
      </c>
      <c r="AD1701" s="131">
        <f>SUMIFS('Deductions and Deposits'!$D:$D,'Deductions and Deposits'!$C:$C,D1701)+SUMIFS($F:$F,$D:$D,D1701,$C:$C,"Coin Deduction")</f>
        <v>0</v>
      </c>
      <c r="AE1701" s="131">
        <f>Table5[[#This Row],[Column4]]+Table5[[#This Row],[Column14]]+Table5[[#This Row],[Column19]]+Table5[[#This Row],[Column12]]</f>
        <v>0</v>
      </c>
      <c r="AF1701" s="131">
        <f>Table5[[#This Row],[Column5]]+Table5[[#This Row],[Column13]]+Table5[[#This Row],[Column21]]+Table5[[#This Row],[Column18]]</f>
        <v>0</v>
      </c>
      <c r="AG1701" s="131">
        <f t="shared" si="291"/>
        <v>0</v>
      </c>
      <c r="AH1701" s="131">
        <f t="shared" si="292"/>
        <v>0</v>
      </c>
      <c r="AI1701" s="131">
        <f>Table5[[#This Row],[Column17]]-Table5[[#This Row],[Column20]]</f>
        <v>0</v>
      </c>
      <c r="AJ1701" s="131">
        <f t="shared" si="293"/>
        <v>0</v>
      </c>
      <c r="AK1701" s="131">
        <f t="shared" si="297"/>
        <v>0</v>
      </c>
      <c r="AL1701" s="131">
        <f t="shared" si="294"/>
        <v>0</v>
      </c>
      <c r="AM1701" s="131" t="str">
        <f t="shared" si="295"/>
        <v/>
      </c>
      <c r="AN1701" s="131" t="str">
        <f t="shared" ca="1" si="296"/>
        <v/>
      </c>
    </row>
    <row r="1702" spans="1:40" ht="20.25" customHeight="1" x14ac:dyDescent="0.3">
      <c r="A1702" s="127"/>
      <c r="B1702" s="164"/>
      <c r="C1702" s="139"/>
      <c r="D1702" s="140"/>
      <c r="E1702" s="139"/>
      <c r="F1702" s="139"/>
      <c r="G1702" s="140"/>
      <c r="H1702" s="139"/>
      <c r="I1702" s="129"/>
      <c r="L1702" s="128"/>
      <c r="M1702" s="128"/>
      <c r="N1702" s="128"/>
      <c r="O1702" s="128"/>
      <c r="P1702" s="128"/>
      <c r="Q1702" s="128"/>
      <c r="R1702" s="128"/>
      <c r="S1702" s="128"/>
      <c r="T1702" s="120">
        <f t="shared" si="287"/>
        <v>0</v>
      </c>
      <c r="U1702" s="131"/>
      <c r="V1702" s="131"/>
      <c r="W1702" s="131">
        <f>SUMIFS($F$3:F1702,$D$3:D1702,D1702,$C$3:C1702,"Buy")+SUMIFS($F$3:F1702,$D$3:D1702,D1702,$C$3:C1702,"Coin Deposit",$E$3:E1702,"&lt;&gt;")</f>
        <v>0</v>
      </c>
      <c r="X1702" s="131">
        <f t="shared" si="288"/>
        <v>0</v>
      </c>
      <c r="Y1702" s="131">
        <f>IF($D1702=Y$1,SUMIFS($H$3:$H1702,$G$3:$G1702,Y$1,$C$3:$C1702,"Sell"),0)</f>
        <v>0</v>
      </c>
      <c r="Z1702" s="131">
        <f t="shared" si="289"/>
        <v>0</v>
      </c>
      <c r="AA1702" s="131">
        <f>IF($D1702=AA$1,SUMIFS($H$3:$H1702,$G$3:$G1702,AA$1,$C$3:$C1702,"Sell"),0)</f>
        <v>0</v>
      </c>
      <c r="AB1702" s="131">
        <f t="shared" si="290"/>
        <v>0</v>
      </c>
      <c r="AC1702" s="131">
        <f>SUMIFS('Deductions and Deposits'!$H:$H,'Deductions and Deposits'!$G:$G,D1702,'Deductions and Deposits'!$F:$F,"&lt;="&amp;B1702)+SUMIFS($F$3:F1702,$D$3:D1702,D1702,$C$3:C1702,"Coin Deposit",$E$3:E1702,"")</f>
        <v>0</v>
      </c>
      <c r="AD1702" s="131">
        <f>SUMIFS('Deductions and Deposits'!$D:$D,'Deductions and Deposits'!$C:$C,D1702)+SUMIFS($F:$F,$D:$D,D1702,$C:$C,"Coin Deduction")</f>
        <v>0</v>
      </c>
      <c r="AE1702" s="131">
        <f>Table5[[#This Row],[Column4]]+Table5[[#This Row],[Column14]]+Table5[[#This Row],[Column19]]+Table5[[#This Row],[Column12]]</f>
        <v>0</v>
      </c>
      <c r="AF1702" s="131">
        <f>Table5[[#This Row],[Column5]]+Table5[[#This Row],[Column13]]+Table5[[#This Row],[Column21]]+Table5[[#This Row],[Column18]]</f>
        <v>0</v>
      </c>
      <c r="AG1702" s="131">
        <f t="shared" si="291"/>
        <v>0</v>
      </c>
      <c r="AH1702" s="131">
        <f t="shared" si="292"/>
        <v>0</v>
      </c>
      <c r="AI1702" s="131">
        <f>Table5[[#This Row],[Column17]]-Table5[[#This Row],[Column20]]</f>
        <v>0</v>
      </c>
      <c r="AJ1702" s="131">
        <f t="shared" si="293"/>
        <v>0</v>
      </c>
      <c r="AK1702" s="131">
        <f t="shared" si="297"/>
        <v>0</v>
      </c>
      <c r="AL1702" s="131">
        <f t="shared" si="294"/>
        <v>0</v>
      </c>
      <c r="AM1702" s="131" t="str">
        <f t="shared" si="295"/>
        <v/>
      </c>
      <c r="AN1702" s="131" t="str">
        <f t="shared" ca="1" si="296"/>
        <v/>
      </c>
    </row>
    <row r="1703" spans="1:40" ht="20.25" customHeight="1" x14ac:dyDescent="0.3">
      <c r="A1703" s="127"/>
      <c r="B1703" s="164"/>
      <c r="C1703" s="139"/>
      <c r="D1703" s="140"/>
      <c r="E1703" s="139"/>
      <c r="F1703" s="139"/>
      <c r="G1703" s="140"/>
      <c r="H1703" s="139"/>
      <c r="I1703" s="129"/>
      <c r="L1703" s="128"/>
      <c r="M1703" s="128"/>
      <c r="N1703" s="128"/>
      <c r="O1703" s="128"/>
      <c r="P1703" s="128"/>
      <c r="Q1703" s="128"/>
      <c r="R1703" s="128"/>
      <c r="S1703" s="128"/>
      <c r="T1703" s="120">
        <f t="shared" si="287"/>
        <v>0</v>
      </c>
      <c r="U1703" s="131"/>
      <c r="V1703" s="131"/>
      <c r="W1703" s="131">
        <f>SUMIFS($F$3:F1703,$D$3:D1703,D1703,$C$3:C1703,"Buy")+SUMIFS($F$3:F1703,$D$3:D1703,D1703,$C$3:C1703,"Coin Deposit",$E$3:E1703,"&lt;&gt;")</f>
        <v>0</v>
      </c>
      <c r="X1703" s="131">
        <f t="shared" si="288"/>
        <v>0</v>
      </c>
      <c r="Y1703" s="131">
        <f>IF($D1703=Y$1,SUMIFS($H$3:$H1703,$G$3:$G1703,Y$1,$C$3:$C1703,"Sell"),0)</f>
        <v>0</v>
      </c>
      <c r="Z1703" s="131">
        <f t="shared" si="289"/>
        <v>0</v>
      </c>
      <c r="AA1703" s="131">
        <f>IF($D1703=AA$1,SUMIFS($H$3:$H1703,$G$3:$G1703,AA$1,$C$3:$C1703,"Sell"),0)</f>
        <v>0</v>
      </c>
      <c r="AB1703" s="131">
        <f t="shared" si="290"/>
        <v>0</v>
      </c>
      <c r="AC1703" s="131">
        <f>SUMIFS('Deductions and Deposits'!$H:$H,'Deductions and Deposits'!$G:$G,D1703,'Deductions and Deposits'!$F:$F,"&lt;="&amp;B1703)+SUMIFS($F$3:F1703,$D$3:D1703,D1703,$C$3:C1703,"Coin Deposit",$E$3:E1703,"")</f>
        <v>0</v>
      </c>
      <c r="AD1703" s="131">
        <f>SUMIFS('Deductions and Deposits'!$D:$D,'Deductions and Deposits'!$C:$C,D1703)+SUMIFS($F:$F,$D:$D,D1703,$C:$C,"Coin Deduction")</f>
        <v>0</v>
      </c>
      <c r="AE1703" s="131">
        <f>Table5[[#This Row],[Column4]]+Table5[[#This Row],[Column14]]+Table5[[#This Row],[Column19]]+Table5[[#This Row],[Column12]]</f>
        <v>0</v>
      </c>
      <c r="AF1703" s="131">
        <f>Table5[[#This Row],[Column5]]+Table5[[#This Row],[Column13]]+Table5[[#This Row],[Column21]]+Table5[[#This Row],[Column18]]</f>
        <v>0</v>
      </c>
      <c r="AG1703" s="131">
        <f t="shared" si="291"/>
        <v>0</v>
      </c>
      <c r="AH1703" s="131">
        <f t="shared" si="292"/>
        <v>0</v>
      </c>
      <c r="AI1703" s="131">
        <f>Table5[[#This Row],[Column17]]-Table5[[#This Row],[Column20]]</f>
        <v>0</v>
      </c>
      <c r="AJ1703" s="131">
        <f t="shared" si="293"/>
        <v>0</v>
      </c>
      <c r="AK1703" s="131">
        <f t="shared" si="297"/>
        <v>0</v>
      </c>
      <c r="AL1703" s="131">
        <f t="shared" si="294"/>
        <v>0</v>
      </c>
      <c r="AM1703" s="131" t="str">
        <f t="shared" si="295"/>
        <v/>
      </c>
      <c r="AN1703" s="131" t="str">
        <f t="shared" ca="1" si="296"/>
        <v/>
      </c>
    </row>
    <row r="1704" spans="1:40" ht="20.25" customHeight="1" x14ac:dyDescent="0.3">
      <c r="A1704" s="127"/>
      <c r="B1704" s="164"/>
      <c r="C1704" s="139"/>
      <c r="D1704" s="140"/>
      <c r="E1704" s="139"/>
      <c r="F1704" s="139"/>
      <c r="G1704" s="140"/>
      <c r="H1704" s="139"/>
      <c r="I1704" s="129"/>
      <c r="L1704" s="128"/>
      <c r="M1704" s="128"/>
      <c r="N1704" s="128"/>
      <c r="O1704" s="128"/>
      <c r="P1704" s="128"/>
      <c r="Q1704" s="128"/>
      <c r="R1704" s="128"/>
      <c r="S1704" s="128"/>
      <c r="T1704" s="120">
        <f t="shared" si="287"/>
        <v>0</v>
      </c>
      <c r="U1704" s="131"/>
      <c r="V1704" s="131"/>
      <c r="W1704" s="131">
        <f>SUMIFS($F$3:F1704,$D$3:D1704,D1704,$C$3:C1704,"Buy")+SUMIFS($F$3:F1704,$D$3:D1704,D1704,$C$3:C1704,"Coin Deposit",$E$3:E1704,"&lt;&gt;")</f>
        <v>0</v>
      </c>
      <c r="X1704" s="131">
        <f t="shared" si="288"/>
        <v>0</v>
      </c>
      <c r="Y1704" s="131">
        <f>IF($D1704=Y$1,SUMIFS($H$3:$H1704,$G$3:$G1704,Y$1,$C$3:$C1704,"Sell"),0)</f>
        <v>0</v>
      </c>
      <c r="Z1704" s="131">
        <f t="shared" si="289"/>
        <v>0</v>
      </c>
      <c r="AA1704" s="131">
        <f>IF($D1704=AA$1,SUMIFS($H$3:$H1704,$G$3:$G1704,AA$1,$C$3:$C1704,"Sell"),0)</f>
        <v>0</v>
      </c>
      <c r="AB1704" s="131">
        <f t="shared" si="290"/>
        <v>0</v>
      </c>
      <c r="AC1704" s="131">
        <f>SUMIFS('Deductions and Deposits'!$H:$H,'Deductions and Deposits'!$G:$G,D1704,'Deductions and Deposits'!$F:$F,"&lt;="&amp;B1704)+SUMIFS($F$3:F1704,$D$3:D1704,D1704,$C$3:C1704,"Coin Deposit",$E$3:E1704,"")</f>
        <v>0</v>
      </c>
      <c r="AD1704" s="131">
        <f>SUMIFS('Deductions and Deposits'!$D:$D,'Deductions and Deposits'!$C:$C,D1704)+SUMIFS($F:$F,$D:$D,D1704,$C:$C,"Coin Deduction")</f>
        <v>0</v>
      </c>
      <c r="AE1704" s="131">
        <f>Table5[[#This Row],[Column4]]+Table5[[#This Row],[Column14]]+Table5[[#This Row],[Column19]]+Table5[[#This Row],[Column12]]</f>
        <v>0</v>
      </c>
      <c r="AF1704" s="131">
        <f>Table5[[#This Row],[Column5]]+Table5[[#This Row],[Column13]]+Table5[[#This Row],[Column21]]+Table5[[#This Row],[Column18]]</f>
        <v>0</v>
      </c>
      <c r="AG1704" s="131">
        <f t="shared" si="291"/>
        <v>0</v>
      </c>
      <c r="AH1704" s="131">
        <f t="shared" si="292"/>
        <v>0</v>
      </c>
      <c r="AI1704" s="131">
        <f>Table5[[#This Row],[Column17]]-Table5[[#This Row],[Column20]]</f>
        <v>0</v>
      </c>
      <c r="AJ1704" s="131">
        <f t="shared" si="293"/>
        <v>0</v>
      </c>
      <c r="AK1704" s="131">
        <f t="shared" si="297"/>
        <v>0</v>
      </c>
      <c r="AL1704" s="131">
        <f t="shared" si="294"/>
        <v>0</v>
      </c>
      <c r="AM1704" s="131" t="str">
        <f t="shared" si="295"/>
        <v/>
      </c>
      <c r="AN1704" s="131" t="str">
        <f t="shared" ca="1" si="296"/>
        <v/>
      </c>
    </row>
    <row r="1705" spans="1:40" ht="20.25" customHeight="1" x14ac:dyDescent="0.3">
      <c r="A1705" s="127"/>
      <c r="B1705" s="164"/>
      <c r="C1705" s="139"/>
      <c r="D1705" s="140"/>
      <c r="E1705" s="139"/>
      <c r="F1705" s="139"/>
      <c r="G1705" s="140"/>
      <c r="H1705" s="139"/>
      <c r="I1705" s="129"/>
      <c r="L1705" s="128"/>
      <c r="M1705" s="128"/>
      <c r="N1705" s="128"/>
      <c r="O1705" s="128"/>
      <c r="P1705" s="128"/>
      <c r="Q1705" s="128"/>
      <c r="R1705" s="128"/>
      <c r="S1705" s="128"/>
      <c r="T1705" s="120">
        <f t="shared" si="287"/>
        <v>0</v>
      </c>
      <c r="U1705" s="131"/>
      <c r="V1705" s="131"/>
      <c r="W1705" s="131">
        <f>SUMIFS($F$3:F1705,$D$3:D1705,D1705,$C$3:C1705,"Buy")+SUMIFS($F$3:F1705,$D$3:D1705,D1705,$C$3:C1705,"Coin Deposit",$E$3:E1705,"&lt;&gt;")</f>
        <v>0</v>
      </c>
      <c r="X1705" s="131">
        <f t="shared" si="288"/>
        <v>0</v>
      </c>
      <c r="Y1705" s="131">
        <f>IF($D1705=Y$1,SUMIFS($H$3:$H1705,$G$3:$G1705,Y$1,$C$3:$C1705,"Sell"),0)</f>
        <v>0</v>
      </c>
      <c r="Z1705" s="131">
        <f t="shared" si="289"/>
        <v>0</v>
      </c>
      <c r="AA1705" s="131">
        <f>IF($D1705=AA$1,SUMIFS($H$3:$H1705,$G$3:$G1705,AA$1,$C$3:$C1705,"Sell"),0)</f>
        <v>0</v>
      </c>
      <c r="AB1705" s="131">
        <f t="shared" si="290"/>
        <v>0</v>
      </c>
      <c r="AC1705" s="131">
        <f>SUMIFS('Deductions and Deposits'!$H:$H,'Deductions and Deposits'!$G:$G,D1705,'Deductions and Deposits'!$F:$F,"&lt;="&amp;B1705)+SUMIFS($F$3:F1705,$D$3:D1705,D1705,$C$3:C1705,"Coin Deposit",$E$3:E1705,"")</f>
        <v>0</v>
      </c>
      <c r="AD1705" s="131">
        <f>SUMIFS('Deductions and Deposits'!$D:$D,'Deductions and Deposits'!$C:$C,D1705)+SUMIFS($F:$F,$D:$D,D1705,$C:$C,"Coin Deduction")</f>
        <v>0</v>
      </c>
      <c r="AE1705" s="131">
        <f>Table5[[#This Row],[Column4]]+Table5[[#This Row],[Column14]]+Table5[[#This Row],[Column19]]+Table5[[#This Row],[Column12]]</f>
        <v>0</v>
      </c>
      <c r="AF1705" s="131">
        <f>Table5[[#This Row],[Column5]]+Table5[[#This Row],[Column13]]+Table5[[#This Row],[Column21]]+Table5[[#This Row],[Column18]]</f>
        <v>0</v>
      </c>
      <c r="AG1705" s="131">
        <f t="shared" si="291"/>
        <v>0</v>
      </c>
      <c r="AH1705" s="131">
        <f t="shared" si="292"/>
        <v>0</v>
      </c>
      <c r="AI1705" s="131">
        <f>Table5[[#This Row],[Column17]]-Table5[[#This Row],[Column20]]</f>
        <v>0</v>
      </c>
      <c r="AJ1705" s="131">
        <f t="shared" si="293"/>
        <v>0</v>
      </c>
      <c r="AK1705" s="131">
        <f t="shared" si="297"/>
        <v>0</v>
      </c>
      <c r="AL1705" s="131">
        <f t="shared" si="294"/>
        <v>0</v>
      </c>
      <c r="AM1705" s="131" t="str">
        <f t="shared" si="295"/>
        <v/>
      </c>
      <c r="AN1705" s="131" t="str">
        <f t="shared" ca="1" si="296"/>
        <v/>
      </c>
    </row>
    <row r="1706" spans="1:40" ht="20.25" customHeight="1" x14ac:dyDescent="0.3">
      <c r="A1706" s="127"/>
      <c r="B1706" s="164"/>
      <c r="C1706" s="139"/>
      <c r="D1706" s="140"/>
      <c r="E1706" s="139"/>
      <c r="F1706" s="139"/>
      <c r="G1706" s="140"/>
      <c r="H1706" s="139"/>
      <c r="I1706" s="129"/>
      <c r="L1706" s="128"/>
      <c r="M1706" s="128"/>
      <c r="N1706" s="128"/>
      <c r="O1706" s="128"/>
      <c r="P1706" s="128"/>
      <c r="Q1706" s="128"/>
      <c r="R1706" s="128"/>
      <c r="S1706" s="128"/>
      <c r="T1706" s="120">
        <f t="shared" si="287"/>
        <v>0</v>
      </c>
      <c r="U1706" s="131"/>
      <c r="V1706" s="131"/>
      <c r="W1706" s="131">
        <f>SUMIFS($F$3:F1706,$D$3:D1706,D1706,$C$3:C1706,"Buy")+SUMIFS($F$3:F1706,$D$3:D1706,D1706,$C$3:C1706,"Coin Deposit",$E$3:E1706,"&lt;&gt;")</f>
        <v>0</v>
      </c>
      <c r="X1706" s="131">
        <f t="shared" si="288"/>
        <v>0</v>
      </c>
      <c r="Y1706" s="131">
        <f>IF($D1706=Y$1,SUMIFS($H$3:$H1706,$G$3:$G1706,Y$1,$C$3:$C1706,"Sell"),0)</f>
        <v>0</v>
      </c>
      <c r="Z1706" s="131">
        <f t="shared" si="289"/>
        <v>0</v>
      </c>
      <c r="AA1706" s="131">
        <f>IF($D1706=AA$1,SUMIFS($H$3:$H1706,$G$3:$G1706,AA$1,$C$3:$C1706,"Sell"),0)</f>
        <v>0</v>
      </c>
      <c r="AB1706" s="131">
        <f t="shared" si="290"/>
        <v>0</v>
      </c>
      <c r="AC1706" s="131">
        <f>SUMIFS('Deductions and Deposits'!$H:$H,'Deductions and Deposits'!$G:$G,D1706,'Deductions and Deposits'!$F:$F,"&lt;="&amp;B1706)+SUMIFS($F$3:F1706,$D$3:D1706,D1706,$C$3:C1706,"Coin Deposit",$E$3:E1706,"")</f>
        <v>0</v>
      </c>
      <c r="AD1706" s="131">
        <f>SUMIFS('Deductions and Deposits'!$D:$D,'Deductions and Deposits'!$C:$C,D1706)+SUMIFS($F:$F,$D:$D,D1706,$C:$C,"Coin Deduction")</f>
        <v>0</v>
      </c>
      <c r="AE1706" s="131">
        <f>Table5[[#This Row],[Column4]]+Table5[[#This Row],[Column14]]+Table5[[#This Row],[Column19]]+Table5[[#This Row],[Column12]]</f>
        <v>0</v>
      </c>
      <c r="AF1706" s="131">
        <f>Table5[[#This Row],[Column5]]+Table5[[#This Row],[Column13]]+Table5[[#This Row],[Column21]]+Table5[[#This Row],[Column18]]</f>
        <v>0</v>
      </c>
      <c r="AG1706" s="131">
        <f t="shared" si="291"/>
        <v>0</v>
      </c>
      <c r="AH1706" s="131">
        <f t="shared" si="292"/>
        <v>0</v>
      </c>
      <c r="AI1706" s="131">
        <f>Table5[[#This Row],[Column17]]-Table5[[#This Row],[Column20]]</f>
        <v>0</v>
      </c>
      <c r="AJ1706" s="131">
        <f t="shared" si="293"/>
        <v>0</v>
      </c>
      <c r="AK1706" s="131">
        <f t="shared" si="297"/>
        <v>0</v>
      </c>
      <c r="AL1706" s="131">
        <f t="shared" si="294"/>
        <v>0</v>
      </c>
      <c r="AM1706" s="131" t="str">
        <f t="shared" si="295"/>
        <v/>
      </c>
      <c r="AN1706" s="131" t="str">
        <f t="shared" ca="1" si="296"/>
        <v/>
      </c>
    </row>
    <row r="1707" spans="1:40" ht="20.25" customHeight="1" x14ac:dyDescent="0.3">
      <c r="A1707" s="127"/>
      <c r="B1707" s="164"/>
      <c r="C1707" s="139"/>
      <c r="D1707" s="140"/>
      <c r="E1707" s="139"/>
      <c r="F1707" s="139"/>
      <c r="G1707" s="140"/>
      <c r="H1707" s="139"/>
      <c r="I1707" s="129"/>
      <c r="L1707" s="128"/>
      <c r="M1707" s="128"/>
      <c r="N1707" s="128"/>
      <c r="O1707" s="128"/>
      <c r="P1707" s="128"/>
      <c r="Q1707" s="128"/>
      <c r="R1707" s="128"/>
      <c r="S1707" s="128"/>
      <c r="T1707" s="120">
        <f t="shared" si="287"/>
        <v>0</v>
      </c>
      <c r="U1707" s="131"/>
      <c r="V1707" s="131"/>
      <c r="W1707" s="131">
        <f>SUMIFS($F$3:F1707,$D$3:D1707,D1707,$C$3:C1707,"Buy")+SUMIFS($F$3:F1707,$D$3:D1707,D1707,$C$3:C1707,"Coin Deposit",$E$3:E1707,"&lt;&gt;")</f>
        <v>0</v>
      </c>
      <c r="X1707" s="131">
        <f t="shared" si="288"/>
        <v>0</v>
      </c>
      <c r="Y1707" s="131">
        <f>IF($D1707=Y$1,SUMIFS($H$3:$H1707,$G$3:$G1707,Y$1,$C$3:$C1707,"Sell"),0)</f>
        <v>0</v>
      </c>
      <c r="Z1707" s="131">
        <f t="shared" si="289"/>
        <v>0</v>
      </c>
      <c r="AA1707" s="131">
        <f>IF($D1707=AA$1,SUMIFS($H$3:$H1707,$G$3:$G1707,AA$1,$C$3:$C1707,"Sell"),0)</f>
        <v>0</v>
      </c>
      <c r="AB1707" s="131">
        <f t="shared" si="290"/>
        <v>0</v>
      </c>
      <c r="AC1707" s="131">
        <f>SUMIFS('Deductions and Deposits'!$H:$H,'Deductions and Deposits'!$G:$G,D1707,'Deductions and Deposits'!$F:$F,"&lt;="&amp;B1707)+SUMIFS($F$3:F1707,$D$3:D1707,D1707,$C$3:C1707,"Coin Deposit",$E$3:E1707,"")</f>
        <v>0</v>
      </c>
      <c r="AD1707" s="131">
        <f>SUMIFS('Deductions and Deposits'!$D:$D,'Deductions and Deposits'!$C:$C,D1707)+SUMIFS($F:$F,$D:$D,D1707,$C:$C,"Coin Deduction")</f>
        <v>0</v>
      </c>
      <c r="AE1707" s="131">
        <f>Table5[[#This Row],[Column4]]+Table5[[#This Row],[Column14]]+Table5[[#This Row],[Column19]]+Table5[[#This Row],[Column12]]</f>
        <v>0</v>
      </c>
      <c r="AF1707" s="131">
        <f>Table5[[#This Row],[Column5]]+Table5[[#This Row],[Column13]]+Table5[[#This Row],[Column21]]+Table5[[#This Row],[Column18]]</f>
        <v>0</v>
      </c>
      <c r="AG1707" s="131">
        <f t="shared" si="291"/>
        <v>0</v>
      </c>
      <c r="AH1707" s="131">
        <f t="shared" si="292"/>
        <v>0</v>
      </c>
      <c r="AI1707" s="131">
        <f>Table5[[#This Row],[Column17]]-Table5[[#This Row],[Column20]]</f>
        <v>0</v>
      </c>
      <c r="AJ1707" s="131">
        <f t="shared" si="293"/>
        <v>0</v>
      </c>
      <c r="AK1707" s="131">
        <f t="shared" si="297"/>
        <v>0</v>
      </c>
      <c r="AL1707" s="131">
        <f t="shared" si="294"/>
        <v>0</v>
      </c>
      <c r="AM1707" s="131" t="str">
        <f t="shared" si="295"/>
        <v/>
      </c>
      <c r="AN1707" s="131" t="str">
        <f t="shared" ca="1" si="296"/>
        <v/>
      </c>
    </row>
    <row r="1708" spans="1:40" ht="20.25" customHeight="1" x14ac:dyDescent="0.3">
      <c r="A1708" s="127"/>
      <c r="B1708" s="164"/>
      <c r="C1708" s="139"/>
      <c r="D1708" s="140"/>
      <c r="E1708" s="139"/>
      <c r="F1708" s="139"/>
      <c r="G1708" s="140"/>
      <c r="H1708" s="139"/>
      <c r="I1708" s="129"/>
      <c r="L1708" s="128"/>
      <c r="M1708" s="128"/>
      <c r="N1708" s="128"/>
      <c r="O1708" s="128"/>
      <c r="P1708" s="128"/>
      <c r="Q1708" s="128"/>
      <c r="R1708" s="128"/>
      <c r="S1708" s="128"/>
      <c r="T1708" s="120">
        <f t="shared" si="287"/>
        <v>0</v>
      </c>
      <c r="U1708" s="131"/>
      <c r="V1708" s="131"/>
      <c r="W1708" s="131">
        <f>SUMIFS($F$3:F1708,$D$3:D1708,D1708,$C$3:C1708,"Buy")+SUMIFS($F$3:F1708,$D$3:D1708,D1708,$C$3:C1708,"Coin Deposit",$E$3:E1708,"&lt;&gt;")</f>
        <v>0</v>
      </c>
      <c r="X1708" s="131">
        <f t="shared" si="288"/>
        <v>0</v>
      </c>
      <c r="Y1708" s="131">
        <f>IF($D1708=Y$1,SUMIFS($H$3:$H1708,$G$3:$G1708,Y$1,$C$3:$C1708,"Sell"),0)</f>
        <v>0</v>
      </c>
      <c r="Z1708" s="131">
        <f t="shared" si="289"/>
        <v>0</v>
      </c>
      <c r="AA1708" s="131">
        <f>IF($D1708=AA$1,SUMIFS($H$3:$H1708,$G$3:$G1708,AA$1,$C$3:$C1708,"Sell"),0)</f>
        <v>0</v>
      </c>
      <c r="AB1708" s="131">
        <f t="shared" si="290"/>
        <v>0</v>
      </c>
      <c r="AC1708" s="131">
        <f>SUMIFS('Deductions and Deposits'!$H:$H,'Deductions and Deposits'!$G:$G,D1708,'Deductions and Deposits'!$F:$F,"&lt;="&amp;B1708)+SUMIFS($F$3:F1708,$D$3:D1708,D1708,$C$3:C1708,"Coin Deposit",$E$3:E1708,"")</f>
        <v>0</v>
      </c>
      <c r="AD1708" s="131">
        <f>SUMIFS('Deductions and Deposits'!$D:$D,'Deductions and Deposits'!$C:$C,D1708)+SUMIFS($F:$F,$D:$D,D1708,$C:$C,"Coin Deduction")</f>
        <v>0</v>
      </c>
      <c r="AE1708" s="131">
        <f>Table5[[#This Row],[Column4]]+Table5[[#This Row],[Column14]]+Table5[[#This Row],[Column19]]+Table5[[#This Row],[Column12]]</f>
        <v>0</v>
      </c>
      <c r="AF1708" s="131">
        <f>Table5[[#This Row],[Column5]]+Table5[[#This Row],[Column13]]+Table5[[#This Row],[Column21]]+Table5[[#This Row],[Column18]]</f>
        <v>0</v>
      </c>
      <c r="AG1708" s="131">
        <f t="shared" si="291"/>
        <v>0</v>
      </c>
      <c r="AH1708" s="131">
        <f t="shared" si="292"/>
        <v>0</v>
      </c>
      <c r="AI1708" s="131">
        <f>Table5[[#This Row],[Column17]]-Table5[[#This Row],[Column20]]</f>
        <v>0</v>
      </c>
      <c r="AJ1708" s="131">
        <f t="shared" si="293"/>
        <v>0</v>
      </c>
      <c r="AK1708" s="131">
        <f t="shared" si="297"/>
        <v>0</v>
      </c>
      <c r="AL1708" s="131">
        <f t="shared" si="294"/>
        <v>0</v>
      </c>
      <c r="AM1708" s="131" t="str">
        <f t="shared" si="295"/>
        <v/>
      </c>
      <c r="AN1708" s="131" t="str">
        <f t="shared" ca="1" si="296"/>
        <v/>
      </c>
    </row>
    <row r="1709" spans="1:40" ht="20.25" customHeight="1" x14ac:dyDescent="0.3">
      <c r="A1709" s="127"/>
      <c r="B1709" s="164"/>
      <c r="C1709" s="139"/>
      <c r="D1709" s="140"/>
      <c r="E1709" s="139"/>
      <c r="F1709" s="139"/>
      <c r="G1709" s="140"/>
      <c r="H1709" s="139"/>
      <c r="I1709" s="129"/>
      <c r="L1709" s="128"/>
      <c r="M1709" s="128"/>
      <c r="N1709" s="128"/>
      <c r="O1709" s="128"/>
      <c r="P1709" s="128"/>
      <c r="Q1709" s="128"/>
      <c r="R1709" s="128"/>
      <c r="S1709" s="128"/>
      <c r="T1709" s="120">
        <f t="shared" si="287"/>
        <v>0</v>
      </c>
      <c r="U1709" s="131"/>
      <c r="V1709" s="131"/>
      <c r="W1709" s="131">
        <f>SUMIFS($F$3:F1709,$D$3:D1709,D1709,$C$3:C1709,"Buy")+SUMIFS($F$3:F1709,$D$3:D1709,D1709,$C$3:C1709,"Coin Deposit",$E$3:E1709,"&lt;&gt;")</f>
        <v>0</v>
      </c>
      <c r="X1709" s="131">
        <f t="shared" si="288"/>
        <v>0</v>
      </c>
      <c r="Y1709" s="131">
        <f>IF($D1709=Y$1,SUMIFS($H$3:$H1709,$G$3:$G1709,Y$1,$C$3:$C1709,"Sell"),0)</f>
        <v>0</v>
      </c>
      <c r="Z1709" s="131">
        <f t="shared" si="289"/>
        <v>0</v>
      </c>
      <c r="AA1709" s="131">
        <f>IF($D1709=AA$1,SUMIFS($H$3:$H1709,$G$3:$G1709,AA$1,$C$3:$C1709,"Sell"),0)</f>
        <v>0</v>
      </c>
      <c r="AB1709" s="131">
        <f t="shared" si="290"/>
        <v>0</v>
      </c>
      <c r="AC1709" s="131">
        <f>SUMIFS('Deductions and Deposits'!$H:$H,'Deductions and Deposits'!$G:$G,D1709,'Deductions and Deposits'!$F:$F,"&lt;="&amp;B1709)+SUMIFS($F$3:F1709,$D$3:D1709,D1709,$C$3:C1709,"Coin Deposit",$E$3:E1709,"")</f>
        <v>0</v>
      </c>
      <c r="AD1709" s="131">
        <f>SUMIFS('Deductions and Deposits'!$D:$D,'Deductions and Deposits'!$C:$C,D1709)+SUMIFS($F:$F,$D:$D,D1709,$C:$C,"Coin Deduction")</f>
        <v>0</v>
      </c>
      <c r="AE1709" s="131">
        <f>Table5[[#This Row],[Column4]]+Table5[[#This Row],[Column14]]+Table5[[#This Row],[Column19]]+Table5[[#This Row],[Column12]]</f>
        <v>0</v>
      </c>
      <c r="AF1709" s="131">
        <f>Table5[[#This Row],[Column5]]+Table5[[#This Row],[Column13]]+Table5[[#This Row],[Column21]]+Table5[[#This Row],[Column18]]</f>
        <v>0</v>
      </c>
      <c r="AG1709" s="131">
        <f t="shared" si="291"/>
        <v>0</v>
      </c>
      <c r="AH1709" s="131">
        <f t="shared" si="292"/>
        <v>0</v>
      </c>
      <c r="AI1709" s="131">
        <f>Table5[[#This Row],[Column17]]-Table5[[#This Row],[Column20]]</f>
        <v>0</v>
      </c>
      <c r="AJ1709" s="131">
        <f t="shared" si="293"/>
        <v>0</v>
      </c>
      <c r="AK1709" s="131">
        <f t="shared" si="297"/>
        <v>0</v>
      </c>
      <c r="AL1709" s="131">
        <f t="shared" si="294"/>
        <v>0</v>
      </c>
      <c r="AM1709" s="131" t="str">
        <f t="shared" si="295"/>
        <v/>
      </c>
      <c r="AN1709" s="131" t="str">
        <f t="shared" ca="1" si="296"/>
        <v/>
      </c>
    </row>
    <row r="1710" spans="1:40" ht="20.25" customHeight="1" x14ac:dyDescent="0.3">
      <c r="A1710" s="127"/>
      <c r="B1710" s="164"/>
      <c r="C1710" s="139"/>
      <c r="D1710" s="140"/>
      <c r="E1710" s="139"/>
      <c r="F1710" s="139"/>
      <c r="G1710" s="140"/>
      <c r="H1710" s="139"/>
      <c r="I1710" s="129"/>
      <c r="L1710" s="128"/>
      <c r="M1710" s="128"/>
      <c r="N1710" s="128"/>
      <c r="O1710" s="128"/>
      <c r="P1710" s="128"/>
      <c r="Q1710" s="128"/>
      <c r="R1710" s="128"/>
      <c r="S1710" s="128"/>
      <c r="T1710" s="120">
        <f t="shared" si="287"/>
        <v>0</v>
      </c>
      <c r="U1710" s="131"/>
      <c r="V1710" s="131"/>
      <c r="W1710" s="131">
        <f>SUMIFS($F$3:F1710,$D$3:D1710,D1710,$C$3:C1710,"Buy")+SUMIFS($F$3:F1710,$D$3:D1710,D1710,$C$3:C1710,"Coin Deposit",$E$3:E1710,"&lt;&gt;")</f>
        <v>0</v>
      </c>
      <c r="X1710" s="131">
        <f t="shared" si="288"/>
        <v>0</v>
      </c>
      <c r="Y1710" s="131">
        <f>IF($D1710=Y$1,SUMIFS($H$3:$H1710,$G$3:$G1710,Y$1,$C$3:$C1710,"Sell"),0)</f>
        <v>0</v>
      </c>
      <c r="Z1710" s="131">
        <f t="shared" si="289"/>
        <v>0</v>
      </c>
      <c r="AA1710" s="131">
        <f>IF($D1710=AA$1,SUMIFS($H$3:$H1710,$G$3:$G1710,AA$1,$C$3:$C1710,"Sell"),0)</f>
        <v>0</v>
      </c>
      <c r="AB1710" s="131">
        <f t="shared" si="290"/>
        <v>0</v>
      </c>
      <c r="AC1710" s="131">
        <f>SUMIFS('Deductions and Deposits'!$H:$H,'Deductions and Deposits'!$G:$G,D1710,'Deductions and Deposits'!$F:$F,"&lt;="&amp;B1710)+SUMIFS($F$3:F1710,$D$3:D1710,D1710,$C$3:C1710,"Coin Deposit",$E$3:E1710,"")</f>
        <v>0</v>
      </c>
      <c r="AD1710" s="131">
        <f>SUMIFS('Deductions and Deposits'!$D:$D,'Deductions and Deposits'!$C:$C,D1710)+SUMIFS($F:$F,$D:$D,D1710,$C:$C,"Coin Deduction")</f>
        <v>0</v>
      </c>
      <c r="AE1710" s="131">
        <f>Table5[[#This Row],[Column4]]+Table5[[#This Row],[Column14]]+Table5[[#This Row],[Column19]]+Table5[[#This Row],[Column12]]</f>
        <v>0</v>
      </c>
      <c r="AF1710" s="131">
        <f>Table5[[#This Row],[Column5]]+Table5[[#This Row],[Column13]]+Table5[[#This Row],[Column21]]+Table5[[#This Row],[Column18]]</f>
        <v>0</v>
      </c>
      <c r="AG1710" s="131">
        <f t="shared" si="291"/>
        <v>0</v>
      </c>
      <c r="AH1710" s="131">
        <f t="shared" si="292"/>
        <v>0</v>
      </c>
      <c r="AI1710" s="131">
        <f>Table5[[#This Row],[Column17]]-Table5[[#This Row],[Column20]]</f>
        <v>0</v>
      </c>
      <c r="AJ1710" s="131">
        <f t="shared" si="293"/>
        <v>0</v>
      </c>
      <c r="AK1710" s="131">
        <f t="shared" si="297"/>
        <v>0</v>
      </c>
      <c r="AL1710" s="131">
        <f t="shared" si="294"/>
        <v>0</v>
      </c>
      <c r="AM1710" s="131" t="str">
        <f t="shared" si="295"/>
        <v/>
      </c>
      <c r="AN1710" s="131" t="str">
        <f t="shared" ca="1" si="296"/>
        <v/>
      </c>
    </row>
    <row r="1711" spans="1:40" ht="20.25" customHeight="1" x14ac:dyDescent="0.3">
      <c r="A1711" s="127"/>
      <c r="B1711" s="164"/>
      <c r="C1711" s="139"/>
      <c r="D1711" s="140"/>
      <c r="E1711" s="139"/>
      <c r="F1711" s="139"/>
      <c r="G1711" s="140"/>
      <c r="H1711" s="139"/>
      <c r="I1711" s="129"/>
      <c r="L1711" s="128"/>
      <c r="M1711" s="128"/>
      <c r="N1711" s="128"/>
      <c r="O1711" s="128"/>
      <c r="P1711" s="128"/>
      <c r="Q1711" s="128"/>
      <c r="R1711" s="128"/>
      <c r="S1711" s="128"/>
      <c r="T1711" s="120">
        <f t="shared" si="287"/>
        <v>0</v>
      </c>
      <c r="U1711" s="131"/>
      <c r="V1711" s="131"/>
      <c r="W1711" s="131">
        <f>SUMIFS($F$3:F1711,$D$3:D1711,D1711,$C$3:C1711,"Buy")+SUMIFS($F$3:F1711,$D$3:D1711,D1711,$C$3:C1711,"Coin Deposit",$E$3:E1711,"&lt;&gt;")</f>
        <v>0</v>
      </c>
      <c r="X1711" s="131">
        <f t="shared" si="288"/>
        <v>0</v>
      </c>
      <c r="Y1711" s="131">
        <f>IF($D1711=Y$1,SUMIFS($H$3:$H1711,$G$3:$G1711,Y$1,$C$3:$C1711,"Sell"),0)</f>
        <v>0</v>
      </c>
      <c r="Z1711" s="131">
        <f t="shared" si="289"/>
        <v>0</v>
      </c>
      <c r="AA1711" s="131">
        <f>IF($D1711=AA$1,SUMIFS($H$3:$H1711,$G$3:$G1711,AA$1,$C$3:$C1711,"Sell"),0)</f>
        <v>0</v>
      </c>
      <c r="AB1711" s="131">
        <f t="shared" si="290"/>
        <v>0</v>
      </c>
      <c r="AC1711" s="131">
        <f>SUMIFS('Deductions and Deposits'!$H:$H,'Deductions and Deposits'!$G:$G,D1711,'Deductions and Deposits'!$F:$F,"&lt;="&amp;B1711)+SUMIFS($F$3:F1711,$D$3:D1711,D1711,$C$3:C1711,"Coin Deposit",$E$3:E1711,"")</f>
        <v>0</v>
      </c>
      <c r="AD1711" s="131">
        <f>SUMIFS('Deductions and Deposits'!$D:$D,'Deductions and Deposits'!$C:$C,D1711)+SUMIFS($F:$F,$D:$D,D1711,$C:$C,"Coin Deduction")</f>
        <v>0</v>
      </c>
      <c r="AE1711" s="131">
        <f>Table5[[#This Row],[Column4]]+Table5[[#This Row],[Column14]]+Table5[[#This Row],[Column19]]+Table5[[#This Row],[Column12]]</f>
        <v>0</v>
      </c>
      <c r="AF1711" s="131">
        <f>Table5[[#This Row],[Column5]]+Table5[[#This Row],[Column13]]+Table5[[#This Row],[Column21]]+Table5[[#This Row],[Column18]]</f>
        <v>0</v>
      </c>
      <c r="AG1711" s="131">
        <f t="shared" si="291"/>
        <v>0</v>
      </c>
      <c r="AH1711" s="131">
        <f t="shared" si="292"/>
        <v>0</v>
      </c>
      <c r="AI1711" s="131">
        <f>Table5[[#This Row],[Column17]]-Table5[[#This Row],[Column20]]</f>
        <v>0</v>
      </c>
      <c r="AJ1711" s="131">
        <f t="shared" si="293"/>
        <v>0</v>
      </c>
      <c r="AK1711" s="131">
        <f t="shared" si="297"/>
        <v>0</v>
      </c>
      <c r="AL1711" s="131">
        <f t="shared" si="294"/>
        <v>0</v>
      </c>
      <c r="AM1711" s="131" t="str">
        <f t="shared" si="295"/>
        <v/>
      </c>
      <c r="AN1711" s="131" t="str">
        <f t="shared" ca="1" si="296"/>
        <v/>
      </c>
    </row>
    <row r="1712" spans="1:40" ht="20.25" customHeight="1" x14ac:dyDescent="0.3">
      <c r="A1712" s="127"/>
      <c r="B1712" s="164"/>
      <c r="C1712" s="139"/>
      <c r="D1712" s="140"/>
      <c r="E1712" s="139"/>
      <c r="F1712" s="139"/>
      <c r="G1712" s="140"/>
      <c r="H1712" s="139"/>
      <c r="I1712" s="129"/>
      <c r="L1712" s="128"/>
      <c r="M1712" s="128"/>
      <c r="N1712" s="128"/>
      <c r="O1712" s="128"/>
      <c r="P1712" s="128"/>
      <c r="Q1712" s="128"/>
      <c r="R1712" s="128"/>
      <c r="S1712" s="128"/>
      <c r="T1712" s="120">
        <f t="shared" si="287"/>
        <v>0</v>
      </c>
      <c r="U1712" s="131"/>
      <c r="V1712" s="131"/>
      <c r="W1712" s="131">
        <f>SUMIFS($F$3:F1712,$D$3:D1712,D1712,$C$3:C1712,"Buy")+SUMIFS($F$3:F1712,$D$3:D1712,D1712,$C$3:C1712,"Coin Deposit",$E$3:E1712,"&lt;&gt;")</f>
        <v>0</v>
      </c>
      <c r="X1712" s="131">
        <f t="shared" si="288"/>
        <v>0</v>
      </c>
      <c r="Y1712" s="131">
        <f>IF($D1712=Y$1,SUMIFS($H$3:$H1712,$G$3:$G1712,Y$1,$C$3:$C1712,"Sell"),0)</f>
        <v>0</v>
      </c>
      <c r="Z1712" s="131">
        <f t="shared" si="289"/>
        <v>0</v>
      </c>
      <c r="AA1712" s="131">
        <f>IF($D1712=AA$1,SUMIFS($H$3:$H1712,$G$3:$G1712,AA$1,$C$3:$C1712,"Sell"),0)</f>
        <v>0</v>
      </c>
      <c r="AB1712" s="131">
        <f t="shared" si="290"/>
        <v>0</v>
      </c>
      <c r="AC1712" s="131">
        <f>SUMIFS('Deductions and Deposits'!$H:$H,'Deductions and Deposits'!$G:$G,D1712,'Deductions and Deposits'!$F:$F,"&lt;="&amp;B1712)+SUMIFS($F$3:F1712,$D$3:D1712,D1712,$C$3:C1712,"Coin Deposit",$E$3:E1712,"")</f>
        <v>0</v>
      </c>
      <c r="AD1712" s="131">
        <f>SUMIFS('Deductions and Deposits'!$D:$D,'Deductions and Deposits'!$C:$C,D1712)+SUMIFS($F:$F,$D:$D,D1712,$C:$C,"Coin Deduction")</f>
        <v>0</v>
      </c>
      <c r="AE1712" s="131">
        <f>Table5[[#This Row],[Column4]]+Table5[[#This Row],[Column14]]+Table5[[#This Row],[Column19]]+Table5[[#This Row],[Column12]]</f>
        <v>0</v>
      </c>
      <c r="AF1712" s="131">
        <f>Table5[[#This Row],[Column5]]+Table5[[#This Row],[Column13]]+Table5[[#This Row],[Column21]]+Table5[[#This Row],[Column18]]</f>
        <v>0</v>
      </c>
      <c r="AG1712" s="131">
        <f t="shared" si="291"/>
        <v>0</v>
      </c>
      <c r="AH1712" s="131">
        <f t="shared" si="292"/>
        <v>0</v>
      </c>
      <c r="AI1712" s="131">
        <f>Table5[[#This Row],[Column17]]-Table5[[#This Row],[Column20]]</f>
        <v>0</v>
      </c>
      <c r="AJ1712" s="131">
        <f t="shared" si="293"/>
        <v>0</v>
      </c>
      <c r="AK1712" s="131">
        <f t="shared" si="297"/>
        <v>0</v>
      </c>
      <c r="AL1712" s="131">
        <f t="shared" si="294"/>
        <v>0</v>
      </c>
      <c r="AM1712" s="131" t="str">
        <f t="shared" si="295"/>
        <v/>
      </c>
      <c r="AN1712" s="131" t="str">
        <f t="shared" ca="1" si="296"/>
        <v/>
      </c>
    </row>
    <row r="1713" spans="1:40" ht="20.25" customHeight="1" x14ac:dyDescent="0.3">
      <c r="A1713" s="127"/>
      <c r="B1713" s="164"/>
      <c r="C1713" s="139"/>
      <c r="D1713" s="140"/>
      <c r="E1713" s="139"/>
      <c r="F1713" s="139"/>
      <c r="G1713" s="140"/>
      <c r="H1713" s="139"/>
      <c r="I1713" s="129"/>
      <c r="L1713" s="128"/>
      <c r="M1713" s="128"/>
      <c r="N1713" s="128"/>
      <c r="O1713" s="128"/>
      <c r="P1713" s="128"/>
      <c r="Q1713" s="128"/>
      <c r="R1713" s="128"/>
      <c r="S1713" s="128"/>
      <c r="T1713" s="120">
        <f t="shared" si="287"/>
        <v>0</v>
      </c>
      <c r="U1713" s="131"/>
      <c r="V1713" s="131"/>
      <c r="W1713" s="131">
        <f>SUMIFS($F$3:F1713,$D$3:D1713,D1713,$C$3:C1713,"Buy")+SUMIFS($F$3:F1713,$D$3:D1713,D1713,$C$3:C1713,"Coin Deposit",$E$3:E1713,"&lt;&gt;")</f>
        <v>0</v>
      </c>
      <c r="X1713" s="131">
        <f t="shared" si="288"/>
        <v>0</v>
      </c>
      <c r="Y1713" s="131">
        <f>IF($D1713=Y$1,SUMIFS($H$3:$H1713,$G$3:$G1713,Y$1,$C$3:$C1713,"Sell"),0)</f>
        <v>0</v>
      </c>
      <c r="Z1713" s="131">
        <f t="shared" si="289"/>
        <v>0</v>
      </c>
      <c r="AA1713" s="131">
        <f>IF($D1713=AA$1,SUMIFS($H$3:$H1713,$G$3:$G1713,AA$1,$C$3:$C1713,"Sell"),0)</f>
        <v>0</v>
      </c>
      <c r="AB1713" s="131">
        <f t="shared" si="290"/>
        <v>0</v>
      </c>
      <c r="AC1713" s="131">
        <f>SUMIFS('Deductions and Deposits'!$H:$H,'Deductions and Deposits'!$G:$G,D1713,'Deductions and Deposits'!$F:$F,"&lt;="&amp;B1713)+SUMIFS($F$3:F1713,$D$3:D1713,D1713,$C$3:C1713,"Coin Deposit",$E$3:E1713,"")</f>
        <v>0</v>
      </c>
      <c r="AD1713" s="131">
        <f>SUMIFS('Deductions and Deposits'!$D:$D,'Deductions and Deposits'!$C:$C,D1713)+SUMIFS($F:$F,$D:$D,D1713,$C:$C,"Coin Deduction")</f>
        <v>0</v>
      </c>
      <c r="AE1713" s="131">
        <f>Table5[[#This Row],[Column4]]+Table5[[#This Row],[Column14]]+Table5[[#This Row],[Column19]]+Table5[[#This Row],[Column12]]</f>
        <v>0</v>
      </c>
      <c r="AF1713" s="131">
        <f>Table5[[#This Row],[Column5]]+Table5[[#This Row],[Column13]]+Table5[[#This Row],[Column21]]+Table5[[#This Row],[Column18]]</f>
        <v>0</v>
      </c>
      <c r="AG1713" s="131">
        <f t="shared" si="291"/>
        <v>0</v>
      </c>
      <c r="AH1713" s="131">
        <f t="shared" si="292"/>
        <v>0</v>
      </c>
      <c r="AI1713" s="131">
        <f>Table5[[#This Row],[Column17]]-Table5[[#This Row],[Column20]]</f>
        <v>0</v>
      </c>
      <c r="AJ1713" s="131">
        <f t="shared" si="293"/>
        <v>0</v>
      </c>
      <c r="AK1713" s="131">
        <f t="shared" si="297"/>
        <v>0</v>
      </c>
      <c r="AL1713" s="131">
        <f t="shared" si="294"/>
        <v>0</v>
      </c>
      <c r="AM1713" s="131" t="str">
        <f t="shared" si="295"/>
        <v/>
      </c>
      <c r="AN1713" s="131" t="str">
        <f t="shared" ca="1" si="296"/>
        <v/>
      </c>
    </row>
    <row r="1714" spans="1:40" ht="20.25" customHeight="1" x14ac:dyDescent="0.3">
      <c r="A1714" s="127"/>
      <c r="B1714" s="164"/>
      <c r="C1714" s="139"/>
      <c r="D1714" s="140"/>
      <c r="E1714" s="139"/>
      <c r="F1714" s="139"/>
      <c r="G1714" s="140"/>
      <c r="H1714" s="139"/>
      <c r="I1714" s="129"/>
      <c r="L1714" s="128"/>
      <c r="M1714" s="128"/>
      <c r="N1714" s="128"/>
      <c r="O1714" s="128"/>
      <c r="P1714" s="128"/>
      <c r="Q1714" s="128"/>
      <c r="R1714" s="128"/>
      <c r="S1714" s="128"/>
      <c r="T1714" s="120">
        <f t="shared" si="287"/>
        <v>0</v>
      </c>
      <c r="U1714" s="131"/>
      <c r="V1714" s="131"/>
      <c r="W1714" s="131">
        <f>SUMIFS($F$3:F1714,$D$3:D1714,D1714,$C$3:C1714,"Buy")+SUMIFS($F$3:F1714,$D$3:D1714,D1714,$C$3:C1714,"Coin Deposit",$E$3:E1714,"&lt;&gt;")</f>
        <v>0</v>
      </c>
      <c r="X1714" s="131">
        <f t="shared" si="288"/>
        <v>0</v>
      </c>
      <c r="Y1714" s="131">
        <f>IF($D1714=Y$1,SUMIFS($H$3:$H1714,$G$3:$G1714,Y$1,$C$3:$C1714,"Sell"),0)</f>
        <v>0</v>
      </c>
      <c r="Z1714" s="131">
        <f t="shared" si="289"/>
        <v>0</v>
      </c>
      <c r="AA1714" s="131">
        <f>IF($D1714=AA$1,SUMIFS($H$3:$H1714,$G$3:$G1714,AA$1,$C$3:$C1714,"Sell"),0)</f>
        <v>0</v>
      </c>
      <c r="AB1714" s="131">
        <f t="shared" si="290"/>
        <v>0</v>
      </c>
      <c r="AC1714" s="131">
        <f>SUMIFS('Deductions and Deposits'!$H:$H,'Deductions and Deposits'!$G:$G,D1714,'Deductions and Deposits'!$F:$F,"&lt;="&amp;B1714)+SUMIFS($F$3:F1714,$D$3:D1714,D1714,$C$3:C1714,"Coin Deposit",$E$3:E1714,"")</f>
        <v>0</v>
      </c>
      <c r="AD1714" s="131">
        <f>SUMIFS('Deductions and Deposits'!$D:$D,'Deductions and Deposits'!$C:$C,D1714)+SUMIFS($F:$F,$D:$D,D1714,$C:$C,"Coin Deduction")</f>
        <v>0</v>
      </c>
      <c r="AE1714" s="131">
        <f>Table5[[#This Row],[Column4]]+Table5[[#This Row],[Column14]]+Table5[[#This Row],[Column19]]+Table5[[#This Row],[Column12]]</f>
        <v>0</v>
      </c>
      <c r="AF1714" s="131">
        <f>Table5[[#This Row],[Column5]]+Table5[[#This Row],[Column13]]+Table5[[#This Row],[Column21]]+Table5[[#This Row],[Column18]]</f>
        <v>0</v>
      </c>
      <c r="AG1714" s="131">
        <f t="shared" si="291"/>
        <v>0</v>
      </c>
      <c r="AH1714" s="131">
        <f t="shared" si="292"/>
        <v>0</v>
      </c>
      <c r="AI1714" s="131">
        <f>Table5[[#This Row],[Column17]]-Table5[[#This Row],[Column20]]</f>
        <v>0</v>
      </c>
      <c r="AJ1714" s="131">
        <f t="shared" si="293"/>
        <v>0</v>
      </c>
      <c r="AK1714" s="131">
        <f t="shared" si="297"/>
        <v>0</v>
      </c>
      <c r="AL1714" s="131">
        <f t="shared" si="294"/>
        <v>0</v>
      </c>
      <c r="AM1714" s="131" t="str">
        <f t="shared" si="295"/>
        <v/>
      </c>
      <c r="AN1714" s="131" t="str">
        <f t="shared" ca="1" si="296"/>
        <v/>
      </c>
    </row>
    <row r="1715" spans="1:40" ht="20.25" customHeight="1" x14ac:dyDescent="0.3">
      <c r="A1715" s="127"/>
      <c r="B1715" s="164"/>
      <c r="C1715" s="139"/>
      <c r="D1715" s="140"/>
      <c r="E1715" s="139"/>
      <c r="F1715" s="139"/>
      <c r="G1715" s="140"/>
      <c r="H1715" s="139"/>
      <c r="I1715" s="129"/>
      <c r="L1715" s="128"/>
      <c r="M1715" s="128"/>
      <c r="N1715" s="128"/>
      <c r="O1715" s="128"/>
      <c r="P1715" s="128"/>
      <c r="Q1715" s="128"/>
      <c r="R1715" s="128"/>
      <c r="S1715" s="128"/>
      <c r="T1715" s="120">
        <f t="shared" si="287"/>
        <v>0</v>
      </c>
      <c r="U1715" s="131"/>
      <c r="V1715" s="131"/>
      <c r="W1715" s="131">
        <f>SUMIFS($F$3:F1715,$D$3:D1715,D1715,$C$3:C1715,"Buy")+SUMIFS($F$3:F1715,$D$3:D1715,D1715,$C$3:C1715,"Coin Deposit",$E$3:E1715,"&lt;&gt;")</f>
        <v>0</v>
      </c>
      <c r="X1715" s="131">
        <f t="shared" si="288"/>
        <v>0</v>
      </c>
      <c r="Y1715" s="131">
        <f>IF($D1715=Y$1,SUMIFS($H$3:$H1715,$G$3:$G1715,Y$1,$C$3:$C1715,"Sell"),0)</f>
        <v>0</v>
      </c>
      <c r="Z1715" s="131">
        <f t="shared" si="289"/>
        <v>0</v>
      </c>
      <c r="AA1715" s="131">
        <f>IF($D1715=AA$1,SUMIFS($H$3:$H1715,$G$3:$G1715,AA$1,$C$3:$C1715,"Sell"),0)</f>
        <v>0</v>
      </c>
      <c r="AB1715" s="131">
        <f t="shared" si="290"/>
        <v>0</v>
      </c>
      <c r="AC1715" s="131">
        <f>SUMIFS('Deductions and Deposits'!$H:$H,'Deductions and Deposits'!$G:$G,D1715,'Deductions and Deposits'!$F:$F,"&lt;="&amp;B1715)+SUMIFS($F$3:F1715,$D$3:D1715,D1715,$C$3:C1715,"Coin Deposit",$E$3:E1715,"")</f>
        <v>0</v>
      </c>
      <c r="AD1715" s="131">
        <f>SUMIFS('Deductions and Deposits'!$D:$D,'Deductions and Deposits'!$C:$C,D1715)+SUMIFS($F:$F,$D:$D,D1715,$C:$C,"Coin Deduction")</f>
        <v>0</v>
      </c>
      <c r="AE1715" s="131">
        <f>Table5[[#This Row],[Column4]]+Table5[[#This Row],[Column14]]+Table5[[#This Row],[Column19]]+Table5[[#This Row],[Column12]]</f>
        <v>0</v>
      </c>
      <c r="AF1715" s="131">
        <f>Table5[[#This Row],[Column5]]+Table5[[#This Row],[Column13]]+Table5[[#This Row],[Column21]]+Table5[[#This Row],[Column18]]</f>
        <v>0</v>
      </c>
      <c r="AG1715" s="131">
        <f t="shared" si="291"/>
        <v>0</v>
      </c>
      <c r="AH1715" s="131">
        <f t="shared" si="292"/>
        <v>0</v>
      </c>
      <c r="AI1715" s="131">
        <f>Table5[[#This Row],[Column17]]-Table5[[#This Row],[Column20]]</f>
        <v>0</v>
      </c>
      <c r="AJ1715" s="131">
        <f t="shared" si="293"/>
        <v>0</v>
      </c>
      <c r="AK1715" s="131">
        <f t="shared" si="297"/>
        <v>0</v>
      </c>
      <c r="AL1715" s="131">
        <f t="shared" si="294"/>
        <v>0</v>
      </c>
      <c r="AM1715" s="131" t="str">
        <f t="shared" si="295"/>
        <v/>
      </c>
      <c r="AN1715" s="131" t="str">
        <f t="shared" ca="1" si="296"/>
        <v/>
      </c>
    </row>
    <row r="1716" spans="1:40" ht="20.25" customHeight="1" x14ac:dyDescent="0.3">
      <c r="A1716" s="127"/>
      <c r="B1716" s="164"/>
      <c r="C1716" s="139"/>
      <c r="D1716" s="140"/>
      <c r="E1716" s="139"/>
      <c r="F1716" s="139"/>
      <c r="G1716" s="140"/>
      <c r="H1716" s="139"/>
      <c r="I1716" s="129"/>
      <c r="L1716" s="128"/>
      <c r="M1716" s="128"/>
      <c r="N1716" s="128"/>
      <c r="O1716" s="128"/>
      <c r="P1716" s="128"/>
      <c r="Q1716" s="128"/>
      <c r="R1716" s="128"/>
      <c r="S1716" s="128"/>
      <c r="T1716" s="120">
        <f t="shared" si="287"/>
        <v>0</v>
      </c>
      <c r="U1716" s="131"/>
      <c r="V1716" s="131"/>
      <c r="W1716" s="131">
        <f>SUMIFS($F$3:F1716,$D$3:D1716,D1716,$C$3:C1716,"Buy")+SUMIFS($F$3:F1716,$D$3:D1716,D1716,$C$3:C1716,"Coin Deposit",$E$3:E1716,"&lt;&gt;")</f>
        <v>0</v>
      </c>
      <c r="X1716" s="131">
        <f t="shared" si="288"/>
        <v>0</v>
      </c>
      <c r="Y1716" s="131">
        <f>IF($D1716=Y$1,SUMIFS($H$3:$H1716,$G$3:$G1716,Y$1,$C$3:$C1716,"Sell"),0)</f>
        <v>0</v>
      </c>
      <c r="Z1716" s="131">
        <f t="shared" si="289"/>
        <v>0</v>
      </c>
      <c r="AA1716" s="131">
        <f>IF($D1716=AA$1,SUMIFS($H$3:$H1716,$G$3:$G1716,AA$1,$C$3:$C1716,"Sell"),0)</f>
        <v>0</v>
      </c>
      <c r="AB1716" s="131">
        <f t="shared" si="290"/>
        <v>0</v>
      </c>
      <c r="AC1716" s="131">
        <f>SUMIFS('Deductions and Deposits'!$H:$H,'Deductions and Deposits'!$G:$G,D1716,'Deductions and Deposits'!$F:$F,"&lt;="&amp;B1716)+SUMIFS($F$3:F1716,$D$3:D1716,D1716,$C$3:C1716,"Coin Deposit",$E$3:E1716,"")</f>
        <v>0</v>
      </c>
      <c r="AD1716" s="131">
        <f>SUMIFS('Deductions and Deposits'!$D:$D,'Deductions and Deposits'!$C:$C,D1716)+SUMIFS($F:$F,$D:$D,D1716,$C:$C,"Coin Deduction")</f>
        <v>0</v>
      </c>
      <c r="AE1716" s="131">
        <f>Table5[[#This Row],[Column4]]+Table5[[#This Row],[Column14]]+Table5[[#This Row],[Column19]]+Table5[[#This Row],[Column12]]</f>
        <v>0</v>
      </c>
      <c r="AF1716" s="131">
        <f>Table5[[#This Row],[Column5]]+Table5[[#This Row],[Column13]]+Table5[[#This Row],[Column21]]+Table5[[#This Row],[Column18]]</f>
        <v>0</v>
      </c>
      <c r="AG1716" s="131">
        <f t="shared" si="291"/>
        <v>0</v>
      </c>
      <c r="AH1716" s="131">
        <f t="shared" si="292"/>
        <v>0</v>
      </c>
      <c r="AI1716" s="131">
        <f>Table5[[#This Row],[Column17]]-Table5[[#This Row],[Column20]]</f>
        <v>0</v>
      </c>
      <c r="AJ1716" s="131">
        <f t="shared" si="293"/>
        <v>0</v>
      </c>
      <c r="AK1716" s="131">
        <f t="shared" si="297"/>
        <v>0</v>
      </c>
      <c r="AL1716" s="131">
        <f t="shared" si="294"/>
        <v>0</v>
      </c>
      <c r="AM1716" s="131" t="str">
        <f t="shared" si="295"/>
        <v/>
      </c>
      <c r="AN1716" s="131" t="str">
        <f t="shared" ca="1" si="296"/>
        <v/>
      </c>
    </row>
    <row r="1717" spans="1:40" ht="20.25" customHeight="1" x14ac:dyDescent="0.3">
      <c r="A1717" s="127"/>
      <c r="B1717" s="164"/>
      <c r="C1717" s="139"/>
      <c r="D1717" s="140"/>
      <c r="E1717" s="139"/>
      <c r="F1717" s="139"/>
      <c r="G1717" s="140"/>
      <c r="H1717" s="139"/>
      <c r="I1717" s="129"/>
      <c r="L1717" s="128"/>
      <c r="M1717" s="128"/>
      <c r="N1717" s="128"/>
      <c r="O1717" s="128"/>
      <c r="P1717" s="128"/>
      <c r="Q1717" s="128"/>
      <c r="R1717" s="128"/>
      <c r="S1717" s="128"/>
      <c r="T1717" s="120">
        <f t="shared" si="287"/>
        <v>0</v>
      </c>
      <c r="U1717" s="131"/>
      <c r="V1717" s="131"/>
      <c r="W1717" s="131">
        <f>SUMIFS($F$3:F1717,$D$3:D1717,D1717,$C$3:C1717,"Buy")+SUMIFS($F$3:F1717,$D$3:D1717,D1717,$C$3:C1717,"Coin Deposit",$E$3:E1717,"&lt;&gt;")</f>
        <v>0</v>
      </c>
      <c r="X1717" s="131">
        <f t="shared" si="288"/>
        <v>0</v>
      </c>
      <c r="Y1717" s="131">
        <f>IF($D1717=Y$1,SUMIFS($H$3:$H1717,$G$3:$G1717,Y$1,$C$3:$C1717,"Sell"),0)</f>
        <v>0</v>
      </c>
      <c r="Z1717" s="131">
        <f t="shared" si="289"/>
        <v>0</v>
      </c>
      <c r="AA1717" s="131">
        <f>IF($D1717=AA$1,SUMIFS($H$3:$H1717,$G$3:$G1717,AA$1,$C$3:$C1717,"Sell"),0)</f>
        <v>0</v>
      </c>
      <c r="AB1717" s="131">
        <f t="shared" si="290"/>
        <v>0</v>
      </c>
      <c r="AC1717" s="131">
        <f>SUMIFS('Deductions and Deposits'!$H:$H,'Deductions and Deposits'!$G:$G,D1717,'Deductions and Deposits'!$F:$F,"&lt;="&amp;B1717)+SUMIFS($F$3:F1717,$D$3:D1717,D1717,$C$3:C1717,"Coin Deposit",$E$3:E1717,"")</f>
        <v>0</v>
      </c>
      <c r="AD1717" s="131">
        <f>SUMIFS('Deductions and Deposits'!$D:$D,'Deductions and Deposits'!$C:$C,D1717)+SUMIFS($F:$F,$D:$D,D1717,$C:$C,"Coin Deduction")</f>
        <v>0</v>
      </c>
      <c r="AE1717" s="131">
        <f>Table5[[#This Row],[Column4]]+Table5[[#This Row],[Column14]]+Table5[[#This Row],[Column19]]+Table5[[#This Row],[Column12]]</f>
        <v>0</v>
      </c>
      <c r="AF1717" s="131">
        <f>Table5[[#This Row],[Column5]]+Table5[[#This Row],[Column13]]+Table5[[#This Row],[Column21]]+Table5[[#This Row],[Column18]]</f>
        <v>0</v>
      </c>
      <c r="AG1717" s="131">
        <f t="shared" si="291"/>
        <v>0</v>
      </c>
      <c r="AH1717" s="131">
        <f t="shared" si="292"/>
        <v>0</v>
      </c>
      <c r="AI1717" s="131">
        <f>Table5[[#This Row],[Column17]]-Table5[[#This Row],[Column20]]</f>
        <v>0</v>
      </c>
      <c r="AJ1717" s="131">
        <f t="shared" si="293"/>
        <v>0</v>
      </c>
      <c r="AK1717" s="131">
        <f t="shared" si="297"/>
        <v>0</v>
      </c>
      <c r="AL1717" s="131">
        <f t="shared" si="294"/>
        <v>0</v>
      </c>
      <c r="AM1717" s="131" t="str">
        <f t="shared" si="295"/>
        <v/>
      </c>
      <c r="AN1717" s="131" t="str">
        <f t="shared" ca="1" si="296"/>
        <v/>
      </c>
    </row>
    <row r="1718" spans="1:40" ht="20.25" customHeight="1" x14ac:dyDescent="0.3">
      <c r="A1718" s="127"/>
      <c r="B1718" s="164"/>
      <c r="C1718" s="139"/>
      <c r="D1718" s="140"/>
      <c r="E1718" s="139"/>
      <c r="F1718" s="139"/>
      <c r="G1718" s="140"/>
      <c r="H1718" s="139"/>
      <c r="I1718" s="129"/>
      <c r="L1718" s="128"/>
      <c r="M1718" s="128"/>
      <c r="N1718" s="128"/>
      <c r="O1718" s="128"/>
      <c r="P1718" s="128"/>
      <c r="Q1718" s="128"/>
      <c r="R1718" s="128"/>
      <c r="S1718" s="128"/>
      <c r="T1718" s="120">
        <f t="shared" si="287"/>
        <v>0</v>
      </c>
      <c r="U1718" s="131"/>
      <c r="V1718" s="131"/>
      <c r="W1718" s="131">
        <f>SUMIFS($F$3:F1718,$D$3:D1718,D1718,$C$3:C1718,"Buy")+SUMIFS($F$3:F1718,$D$3:D1718,D1718,$C$3:C1718,"Coin Deposit",$E$3:E1718,"&lt;&gt;")</f>
        <v>0</v>
      </c>
      <c r="X1718" s="131">
        <f t="shared" si="288"/>
        <v>0</v>
      </c>
      <c r="Y1718" s="131">
        <f>IF($D1718=Y$1,SUMIFS($H$3:$H1718,$G$3:$G1718,Y$1,$C$3:$C1718,"Sell"),0)</f>
        <v>0</v>
      </c>
      <c r="Z1718" s="131">
        <f t="shared" si="289"/>
        <v>0</v>
      </c>
      <c r="AA1718" s="131">
        <f>IF($D1718=AA$1,SUMIFS($H$3:$H1718,$G$3:$G1718,AA$1,$C$3:$C1718,"Sell"),0)</f>
        <v>0</v>
      </c>
      <c r="AB1718" s="131">
        <f t="shared" si="290"/>
        <v>0</v>
      </c>
      <c r="AC1718" s="131">
        <f>SUMIFS('Deductions and Deposits'!$H:$H,'Deductions and Deposits'!$G:$G,D1718,'Deductions and Deposits'!$F:$F,"&lt;="&amp;B1718)+SUMIFS($F$3:F1718,$D$3:D1718,D1718,$C$3:C1718,"Coin Deposit",$E$3:E1718,"")</f>
        <v>0</v>
      </c>
      <c r="AD1718" s="131">
        <f>SUMIFS('Deductions and Deposits'!$D:$D,'Deductions and Deposits'!$C:$C,D1718)+SUMIFS($F:$F,$D:$D,D1718,$C:$C,"Coin Deduction")</f>
        <v>0</v>
      </c>
      <c r="AE1718" s="131">
        <f>Table5[[#This Row],[Column4]]+Table5[[#This Row],[Column14]]+Table5[[#This Row],[Column19]]+Table5[[#This Row],[Column12]]</f>
        <v>0</v>
      </c>
      <c r="AF1718" s="131">
        <f>Table5[[#This Row],[Column5]]+Table5[[#This Row],[Column13]]+Table5[[#This Row],[Column21]]+Table5[[#This Row],[Column18]]</f>
        <v>0</v>
      </c>
      <c r="AG1718" s="131">
        <f t="shared" si="291"/>
        <v>0</v>
      </c>
      <c r="AH1718" s="131">
        <f t="shared" si="292"/>
        <v>0</v>
      </c>
      <c r="AI1718" s="131">
        <f>Table5[[#This Row],[Column17]]-Table5[[#This Row],[Column20]]</f>
        <v>0</v>
      </c>
      <c r="AJ1718" s="131">
        <f t="shared" si="293"/>
        <v>0</v>
      </c>
      <c r="AK1718" s="131">
        <f t="shared" si="297"/>
        <v>0</v>
      </c>
      <c r="AL1718" s="131">
        <f t="shared" si="294"/>
        <v>0</v>
      </c>
      <c r="AM1718" s="131" t="str">
        <f t="shared" si="295"/>
        <v/>
      </c>
      <c r="AN1718" s="131" t="str">
        <f t="shared" ca="1" si="296"/>
        <v/>
      </c>
    </row>
    <row r="1719" spans="1:40" ht="20.25" customHeight="1" x14ac:dyDescent="0.3">
      <c r="A1719" s="127"/>
      <c r="B1719" s="164"/>
      <c r="C1719" s="139"/>
      <c r="D1719" s="140"/>
      <c r="E1719" s="139"/>
      <c r="F1719" s="139"/>
      <c r="G1719" s="140"/>
      <c r="H1719" s="139"/>
      <c r="I1719" s="129"/>
      <c r="L1719" s="128"/>
      <c r="M1719" s="128"/>
      <c r="N1719" s="128"/>
      <c r="O1719" s="128"/>
      <c r="P1719" s="128"/>
      <c r="Q1719" s="128"/>
      <c r="R1719" s="128"/>
      <c r="S1719" s="128"/>
      <c r="T1719" s="120">
        <f t="shared" si="287"/>
        <v>0</v>
      </c>
      <c r="U1719" s="131"/>
      <c r="V1719" s="131"/>
      <c r="W1719" s="131">
        <f>SUMIFS($F$3:F1719,$D$3:D1719,D1719,$C$3:C1719,"Buy")+SUMIFS($F$3:F1719,$D$3:D1719,D1719,$C$3:C1719,"Coin Deposit",$E$3:E1719,"&lt;&gt;")</f>
        <v>0</v>
      </c>
      <c r="X1719" s="131">
        <f t="shared" si="288"/>
        <v>0</v>
      </c>
      <c r="Y1719" s="131">
        <f>IF($D1719=Y$1,SUMIFS($H$3:$H1719,$G$3:$G1719,Y$1,$C$3:$C1719,"Sell"),0)</f>
        <v>0</v>
      </c>
      <c r="Z1719" s="131">
        <f t="shared" si="289"/>
        <v>0</v>
      </c>
      <c r="AA1719" s="131">
        <f>IF($D1719=AA$1,SUMIFS($H$3:$H1719,$G$3:$G1719,AA$1,$C$3:$C1719,"Sell"),0)</f>
        <v>0</v>
      </c>
      <c r="AB1719" s="131">
        <f t="shared" si="290"/>
        <v>0</v>
      </c>
      <c r="AC1719" s="131">
        <f>SUMIFS('Deductions and Deposits'!$H:$H,'Deductions and Deposits'!$G:$G,D1719,'Deductions and Deposits'!$F:$F,"&lt;="&amp;B1719)+SUMIFS($F$3:F1719,$D$3:D1719,D1719,$C$3:C1719,"Coin Deposit",$E$3:E1719,"")</f>
        <v>0</v>
      </c>
      <c r="AD1719" s="131">
        <f>SUMIFS('Deductions and Deposits'!$D:$D,'Deductions and Deposits'!$C:$C,D1719)+SUMIFS($F:$F,$D:$D,D1719,$C:$C,"Coin Deduction")</f>
        <v>0</v>
      </c>
      <c r="AE1719" s="131">
        <f>Table5[[#This Row],[Column4]]+Table5[[#This Row],[Column14]]+Table5[[#This Row],[Column19]]+Table5[[#This Row],[Column12]]</f>
        <v>0</v>
      </c>
      <c r="AF1719" s="131">
        <f>Table5[[#This Row],[Column5]]+Table5[[#This Row],[Column13]]+Table5[[#This Row],[Column21]]+Table5[[#This Row],[Column18]]</f>
        <v>0</v>
      </c>
      <c r="AG1719" s="131">
        <f t="shared" si="291"/>
        <v>0</v>
      </c>
      <c r="AH1719" s="131">
        <f t="shared" si="292"/>
        <v>0</v>
      </c>
      <c r="AI1719" s="131">
        <f>Table5[[#This Row],[Column17]]-Table5[[#This Row],[Column20]]</f>
        <v>0</v>
      </c>
      <c r="AJ1719" s="131">
        <f t="shared" si="293"/>
        <v>0</v>
      </c>
      <c r="AK1719" s="131">
        <f t="shared" si="297"/>
        <v>0</v>
      </c>
      <c r="AL1719" s="131">
        <f t="shared" si="294"/>
        <v>0</v>
      </c>
      <c r="AM1719" s="131" t="str">
        <f t="shared" si="295"/>
        <v/>
      </c>
      <c r="AN1719" s="131" t="str">
        <f t="shared" ca="1" si="296"/>
        <v/>
      </c>
    </row>
    <row r="1720" spans="1:40" ht="20.25" customHeight="1" x14ac:dyDescent="0.3">
      <c r="A1720" s="127"/>
      <c r="B1720" s="164"/>
      <c r="C1720" s="139"/>
      <c r="D1720" s="140"/>
      <c r="E1720" s="139"/>
      <c r="F1720" s="139"/>
      <c r="G1720" s="140"/>
      <c r="H1720" s="139"/>
      <c r="I1720" s="129"/>
      <c r="L1720" s="128"/>
      <c r="M1720" s="128"/>
      <c r="N1720" s="128"/>
      <c r="O1720" s="128"/>
      <c r="P1720" s="128"/>
      <c r="Q1720" s="128"/>
      <c r="R1720" s="128"/>
      <c r="S1720" s="128"/>
      <c r="T1720" s="120">
        <f t="shared" si="287"/>
        <v>0</v>
      </c>
      <c r="U1720" s="131"/>
      <c r="V1720" s="131"/>
      <c r="W1720" s="131">
        <f>SUMIFS($F$3:F1720,$D$3:D1720,D1720,$C$3:C1720,"Buy")+SUMIFS($F$3:F1720,$D$3:D1720,D1720,$C$3:C1720,"Coin Deposit",$E$3:E1720,"&lt;&gt;")</f>
        <v>0</v>
      </c>
      <c r="X1720" s="131">
        <f t="shared" si="288"/>
        <v>0</v>
      </c>
      <c r="Y1720" s="131">
        <f>IF($D1720=Y$1,SUMIFS($H$3:$H1720,$G$3:$G1720,Y$1,$C$3:$C1720,"Sell"),0)</f>
        <v>0</v>
      </c>
      <c r="Z1720" s="131">
        <f t="shared" si="289"/>
        <v>0</v>
      </c>
      <c r="AA1720" s="131">
        <f>IF($D1720=AA$1,SUMIFS($H$3:$H1720,$G$3:$G1720,AA$1,$C$3:$C1720,"Sell"),0)</f>
        <v>0</v>
      </c>
      <c r="AB1720" s="131">
        <f t="shared" si="290"/>
        <v>0</v>
      </c>
      <c r="AC1720" s="131">
        <f>SUMIFS('Deductions and Deposits'!$H:$H,'Deductions and Deposits'!$G:$G,D1720,'Deductions and Deposits'!$F:$F,"&lt;="&amp;B1720)+SUMIFS($F$3:F1720,$D$3:D1720,D1720,$C$3:C1720,"Coin Deposit",$E$3:E1720,"")</f>
        <v>0</v>
      </c>
      <c r="AD1720" s="131">
        <f>SUMIFS('Deductions and Deposits'!$D:$D,'Deductions and Deposits'!$C:$C,D1720)+SUMIFS($F:$F,$D:$D,D1720,$C:$C,"Coin Deduction")</f>
        <v>0</v>
      </c>
      <c r="AE1720" s="131">
        <f>Table5[[#This Row],[Column4]]+Table5[[#This Row],[Column14]]+Table5[[#This Row],[Column19]]+Table5[[#This Row],[Column12]]</f>
        <v>0</v>
      </c>
      <c r="AF1720" s="131">
        <f>Table5[[#This Row],[Column5]]+Table5[[#This Row],[Column13]]+Table5[[#This Row],[Column21]]+Table5[[#This Row],[Column18]]</f>
        <v>0</v>
      </c>
      <c r="AG1720" s="131">
        <f t="shared" si="291"/>
        <v>0</v>
      </c>
      <c r="AH1720" s="131">
        <f t="shared" si="292"/>
        <v>0</v>
      </c>
      <c r="AI1720" s="131">
        <f>Table5[[#This Row],[Column17]]-Table5[[#This Row],[Column20]]</f>
        <v>0</v>
      </c>
      <c r="AJ1720" s="131">
        <f t="shared" si="293"/>
        <v>0</v>
      </c>
      <c r="AK1720" s="131">
        <f t="shared" si="297"/>
        <v>0</v>
      </c>
      <c r="AL1720" s="131">
        <f t="shared" si="294"/>
        <v>0</v>
      </c>
      <c r="AM1720" s="131" t="str">
        <f t="shared" si="295"/>
        <v/>
      </c>
      <c r="AN1720" s="131" t="str">
        <f t="shared" ca="1" si="296"/>
        <v/>
      </c>
    </row>
    <row r="1721" spans="1:40" ht="20.25" customHeight="1" x14ac:dyDescent="0.3">
      <c r="A1721" s="127"/>
      <c r="B1721" s="164"/>
      <c r="C1721" s="139"/>
      <c r="D1721" s="140"/>
      <c r="E1721" s="139"/>
      <c r="F1721" s="139"/>
      <c r="G1721" s="140"/>
      <c r="H1721" s="139"/>
      <c r="I1721" s="129"/>
      <c r="L1721" s="128"/>
      <c r="M1721" s="128"/>
      <c r="N1721" s="128"/>
      <c r="O1721" s="128"/>
      <c r="P1721" s="128"/>
      <c r="Q1721" s="128"/>
      <c r="R1721" s="128"/>
      <c r="S1721" s="128"/>
      <c r="T1721" s="120">
        <f t="shared" si="287"/>
        <v>0</v>
      </c>
      <c r="U1721" s="131"/>
      <c r="V1721" s="131"/>
      <c r="W1721" s="131">
        <f>SUMIFS($F$3:F1721,$D$3:D1721,D1721,$C$3:C1721,"Buy")+SUMIFS($F$3:F1721,$D$3:D1721,D1721,$C$3:C1721,"Coin Deposit",$E$3:E1721,"&lt;&gt;")</f>
        <v>0</v>
      </c>
      <c r="X1721" s="131">
        <f t="shared" si="288"/>
        <v>0</v>
      </c>
      <c r="Y1721" s="131">
        <f>IF($D1721=Y$1,SUMIFS($H$3:$H1721,$G$3:$G1721,Y$1,$C$3:$C1721,"Sell"),0)</f>
        <v>0</v>
      </c>
      <c r="Z1721" s="131">
        <f t="shared" si="289"/>
        <v>0</v>
      </c>
      <c r="AA1721" s="131">
        <f>IF($D1721=AA$1,SUMIFS($H$3:$H1721,$G$3:$G1721,AA$1,$C$3:$C1721,"Sell"),0)</f>
        <v>0</v>
      </c>
      <c r="AB1721" s="131">
        <f t="shared" si="290"/>
        <v>0</v>
      </c>
      <c r="AC1721" s="131">
        <f>SUMIFS('Deductions and Deposits'!$H:$H,'Deductions and Deposits'!$G:$G,D1721,'Deductions and Deposits'!$F:$F,"&lt;="&amp;B1721)+SUMIFS($F$3:F1721,$D$3:D1721,D1721,$C$3:C1721,"Coin Deposit",$E$3:E1721,"")</f>
        <v>0</v>
      </c>
      <c r="AD1721" s="131">
        <f>SUMIFS('Deductions and Deposits'!$D:$D,'Deductions and Deposits'!$C:$C,D1721)+SUMIFS($F:$F,$D:$D,D1721,$C:$C,"Coin Deduction")</f>
        <v>0</v>
      </c>
      <c r="AE1721" s="131">
        <f>Table5[[#This Row],[Column4]]+Table5[[#This Row],[Column14]]+Table5[[#This Row],[Column19]]+Table5[[#This Row],[Column12]]</f>
        <v>0</v>
      </c>
      <c r="AF1721" s="131">
        <f>Table5[[#This Row],[Column5]]+Table5[[#This Row],[Column13]]+Table5[[#This Row],[Column21]]+Table5[[#This Row],[Column18]]</f>
        <v>0</v>
      </c>
      <c r="AG1721" s="131">
        <f t="shared" si="291"/>
        <v>0</v>
      </c>
      <c r="AH1721" s="131">
        <f t="shared" si="292"/>
        <v>0</v>
      </c>
      <c r="AI1721" s="131">
        <f>Table5[[#This Row],[Column17]]-Table5[[#This Row],[Column20]]</f>
        <v>0</v>
      </c>
      <c r="AJ1721" s="131">
        <f t="shared" si="293"/>
        <v>0</v>
      </c>
      <c r="AK1721" s="131">
        <f t="shared" si="297"/>
        <v>0</v>
      </c>
      <c r="AL1721" s="131">
        <f t="shared" si="294"/>
        <v>0</v>
      </c>
      <c r="AM1721" s="131" t="str">
        <f t="shared" si="295"/>
        <v/>
      </c>
      <c r="AN1721" s="131" t="str">
        <f t="shared" ca="1" si="296"/>
        <v/>
      </c>
    </row>
    <row r="1722" spans="1:40" ht="20.25" customHeight="1" x14ac:dyDescent="0.3">
      <c r="A1722" s="127"/>
      <c r="B1722" s="164"/>
      <c r="C1722" s="139"/>
      <c r="D1722" s="140"/>
      <c r="E1722" s="139"/>
      <c r="F1722" s="139"/>
      <c r="G1722" s="140"/>
      <c r="H1722" s="139"/>
      <c r="I1722" s="129"/>
      <c r="L1722" s="128"/>
      <c r="M1722" s="128"/>
      <c r="N1722" s="128"/>
      <c r="O1722" s="128"/>
      <c r="P1722" s="128"/>
      <c r="Q1722" s="128"/>
      <c r="R1722" s="128"/>
      <c r="S1722" s="128"/>
      <c r="T1722" s="120">
        <f t="shared" si="287"/>
        <v>0</v>
      </c>
      <c r="U1722" s="131"/>
      <c r="V1722" s="131"/>
      <c r="W1722" s="131">
        <f>SUMIFS($F$3:F1722,$D$3:D1722,D1722,$C$3:C1722,"Buy")+SUMIFS($F$3:F1722,$D$3:D1722,D1722,$C$3:C1722,"Coin Deposit",$E$3:E1722,"&lt;&gt;")</f>
        <v>0</v>
      </c>
      <c r="X1722" s="131">
        <f t="shared" si="288"/>
        <v>0</v>
      </c>
      <c r="Y1722" s="131">
        <f>IF($D1722=Y$1,SUMIFS($H$3:$H1722,$G$3:$G1722,Y$1,$C$3:$C1722,"Sell"),0)</f>
        <v>0</v>
      </c>
      <c r="Z1722" s="131">
        <f t="shared" si="289"/>
        <v>0</v>
      </c>
      <c r="AA1722" s="131">
        <f>IF($D1722=AA$1,SUMIFS($H$3:$H1722,$G$3:$G1722,AA$1,$C$3:$C1722,"Sell"),0)</f>
        <v>0</v>
      </c>
      <c r="AB1722" s="131">
        <f t="shared" si="290"/>
        <v>0</v>
      </c>
      <c r="AC1722" s="131">
        <f>SUMIFS('Deductions and Deposits'!$H:$H,'Deductions and Deposits'!$G:$G,D1722,'Deductions and Deposits'!$F:$F,"&lt;="&amp;B1722)+SUMIFS($F$3:F1722,$D$3:D1722,D1722,$C$3:C1722,"Coin Deposit",$E$3:E1722,"")</f>
        <v>0</v>
      </c>
      <c r="AD1722" s="131">
        <f>SUMIFS('Deductions and Deposits'!$D:$D,'Deductions and Deposits'!$C:$C,D1722)+SUMIFS($F:$F,$D:$D,D1722,$C:$C,"Coin Deduction")</f>
        <v>0</v>
      </c>
      <c r="AE1722" s="131">
        <f>Table5[[#This Row],[Column4]]+Table5[[#This Row],[Column14]]+Table5[[#This Row],[Column19]]+Table5[[#This Row],[Column12]]</f>
        <v>0</v>
      </c>
      <c r="AF1722" s="131">
        <f>Table5[[#This Row],[Column5]]+Table5[[#This Row],[Column13]]+Table5[[#This Row],[Column21]]+Table5[[#This Row],[Column18]]</f>
        <v>0</v>
      </c>
      <c r="AG1722" s="131">
        <f t="shared" si="291"/>
        <v>0</v>
      </c>
      <c r="AH1722" s="131">
        <f t="shared" si="292"/>
        <v>0</v>
      </c>
      <c r="AI1722" s="131">
        <f>Table5[[#This Row],[Column17]]-Table5[[#This Row],[Column20]]</f>
        <v>0</v>
      </c>
      <c r="AJ1722" s="131">
        <f t="shared" si="293"/>
        <v>0</v>
      </c>
      <c r="AK1722" s="131">
        <f t="shared" si="297"/>
        <v>0</v>
      </c>
      <c r="AL1722" s="131">
        <f t="shared" si="294"/>
        <v>0</v>
      </c>
      <c r="AM1722" s="131" t="str">
        <f t="shared" si="295"/>
        <v/>
      </c>
      <c r="AN1722" s="131" t="str">
        <f t="shared" ca="1" si="296"/>
        <v/>
      </c>
    </row>
    <row r="1723" spans="1:40" ht="20.25" customHeight="1" x14ac:dyDescent="0.3">
      <c r="A1723" s="127"/>
      <c r="B1723" s="164"/>
      <c r="C1723" s="139"/>
      <c r="D1723" s="140"/>
      <c r="E1723" s="139"/>
      <c r="F1723" s="139"/>
      <c r="G1723" s="140"/>
      <c r="H1723" s="139"/>
      <c r="I1723" s="129"/>
      <c r="L1723" s="128"/>
      <c r="M1723" s="128"/>
      <c r="N1723" s="128"/>
      <c r="O1723" s="128"/>
      <c r="P1723" s="128"/>
      <c r="Q1723" s="128"/>
      <c r="R1723" s="128"/>
      <c r="S1723" s="128"/>
      <c r="T1723" s="120">
        <f t="shared" si="287"/>
        <v>0</v>
      </c>
      <c r="U1723" s="131"/>
      <c r="V1723" s="131"/>
      <c r="W1723" s="131">
        <f>SUMIFS($F$3:F1723,$D$3:D1723,D1723,$C$3:C1723,"Buy")+SUMIFS($F$3:F1723,$D$3:D1723,D1723,$C$3:C1723,"Coin Deposit",$E$3:E1723,"&lt;&gt;")</f>
        <v>0</v>
      </c>
      <c r="X1723" s="131">
        <f t="shared" si="288"/>
        <v>0</v>
      </c>
      <c r="Y1723" s="131">
        <f>IF($D1723=Y$1,SUMIFS($H$3:$H1723,$G$3:$G1723,Y$1,$C$3:$C1723,"Sell"),0)</f>
        <v>0</v>
      </c>
      <c r="Z1723" s="131">
        <f t="shared" si="289"/>
        <v>0</v>
      </c>
      <c r="AA1723" s="131">
        <f>IF($D1723=AA$1,SUMIFS($H$3:$H1723,$G$3:$G1723,AA$1,$C$3:$C1723,"Sell"),0)</f>
        <v>0</v>
      </c>
      <c r="AB1723" s="131">
        <f t="shared" si="290"/>
        <v>0</v>
      </c>
      <c r="AC1723" s="131">
        <f>SUMIFS('Deductions and Deposits'!$H:$H,'Deductions and Deposits'!$G:$G,D1723,'Deductions and Deposits'!$F:$F,"&lt;="&amp;B1723)+SUMIFS($F$3:F1723,$D$3:D1723,D1723,$C$3:C1723,"Coin Deposit",$E$3:E1723,"")</f>
        <v>0</v>
      </c>
      <c r="AD1723" s="131">
        <f>SUMIFS('Deductions and Deposits'!$D:$D,'Deductions and Deposits'!$C:$C,D1723)+SUMIFS($F:$F,$D:$D,D1723,$C:$C,"Coin Deduction")</f>
        <v>0</v>
      </c>
      <c r="AE1723" s="131">
        <f>Table5[[#This Row],[Column4]]+Table5[[#This Row],[Column14]]+Table5[[#This Row],[Column19]]+Table5[[#This Row],[Column12]]</f>
        <v>0</v>
      </c>
      <c r="AF1723" s="131">
        <f>Table5[[#This Row],[Column5]]+Table5[[#This Row],[Column13]]+Table5[[#This Row],[Column21]]+Table5[[#This Row],[Column18]]</f>
        <v>0</v>
      </c>
      <c r="AG1723" s="131">
        <f t="shared" si="291"/>
        <v>0</v>
      </c>
      <c r="AH1723" s="131">
        <f t="shared" si="292"/>
        <v>0</v>
      </c>
      <c r="AI1723" s="131">
        <f>Table5[[#This Row],[Column17]]-Table5[[#This Row],[Column20]]</f>
        <v>0</v>
      </c>
      <c r="AJ1723" s="131">
        <f t="shared" si="293"/>
        <v>0</v>
      </c>
      <c r="AK1723" s="131">
        <f t="shared" si="297"/>
        <v>0</v>
      </c>
      <c r="AL1723" s="131">
        <f t="shared" si="294"/>
        <v>0</v>
      </c>
      <c r="AM1723" s="131" t="str">
        <f t="shared" si="295"/>
        <v/>
      </c>
      <c r="AN1723" s="131" t="str">
        <f t="shared" ca="1" si="296"/>
        <v/>
      </c>
    </row>
    <row r="1724" spans="1:40" ht="20.25" customHeight="1" x14ac:dyDescent="0.3">
      <c r="A1724" s="127"/>
      <c r="B1724" s="164"/>
      <c r="C1724" s="139"/>
      <c r="D1724" s="140"/>
      <c r="E1724" s="139"/>
      <c r="F1724" s="139"/>
      <c r="G1724" s="140"/>
      <c r="H1724" s="139"/>
      <c r="I1724" s="129"/>
      <c r="L1724" s="128"/>
      <c r="M1724" s="128"/>
      <c r="N1724" s="128"/>
      <c r="O1724" s="128"/>
      <c r="P1724" s="128"/>
      <c r="Q1724" s="128"/>
      <c r="R1724" s="128"/>
      <c r="S1724" s="128"/>
      <c r="T1724" s="120">
        <f t="shared" si="287"/>
        <v>0</v>
      </c>
      <c r="U1724" s="131"/>
      <c r="V1724" s="131"/>
      <c r="W1724" s="131">
        <f>SUMIFS($F$3:F1724,$D$3:D1724,D1724,$C$3:C1724,"Buy")+SUMIFS($F$3:F1724,$D$3:D1724,D1724,$C$3:C1724,"Coin Deposit",$E$3:E1724,"&lt;&gt;")</f>
        <v>0</v>
      </c>
      <c r="X1724" s="131">
        <f t="shared" si="288"/>
        <v>0</v>
      </c>
      <c r="Y1724" s="131">
        <f>IF($D1724=Y$1,SUMIFS($H$3:$H1724,$G$3:$G1724,Y$1,$C$3:$C1724,"Sell"),0)</f>
        <v>0</v>
      </c>
      <c r="Z1724" s="131">
        <f t="shared" si="289"/>
        <v>0</v>
      </c>
      <c r="AA1724" s="131">
        <f>IF($D1724=AA$1,SUMIFS($H$3:$H1724,$G$3:$G1724,AA$1,$C$3:$C1724,"Sell"),0)</f>
        <v>0</v>
      </c>
      <c r="AB1724" s="131">
        <f t="shared" si="290"/>
        <v>0</v>
      </c>
      <c r="AC1724" s="131">
        <f>SUMIFS('Deductions and Deposits'!$H:$H,'Deductions and Deposits'!$G:$G,D1724,'Deductions and Deposits'!$F:$F,"&lt;="&amp;B1724)+SUMIFS($F$3:F1724,$D$3:D1724,D1724,$C$3:C1724,"Coin Deposit",$E$3:E1724,"")</f>
        <v>0</v>
      </c>
      <c r="AD1724" s="131">
        <f>SUMIFS('Deductions and Deposits'!$D:$D,'Deductions and Deposits'!$C:$C,D1724)+SUMIFS($F:$F,$D:$D,D1724,$C:$C,"Coin Deduction")</f>
        <v>0</v>
      </c>
      <c r="AE1724" s="131">
        <f>Table5[[#This Row],[Column4]]+Table5[[#This Row],[Column14]]+Table5[[#This Row],[Column19]]+Table5[[#This Row],[Column12]]</f>
        <v>0</v>
      </c>
      <c r="AF1724" s="131">
        <f>Table5[[#This Row],[Column5]]+Table5[[#This Row],[Column13]]+Table5[[#This Row],[Column21]]+Table5[[#This Row],[Column18]]</f>
        <v>0</v>
      </c>
      <c r="AG1724" s="131">
        <f t="shared" si="291"/>
        <v>0</v>
      </c>
      <c r="AH1724" s="131">
        <f t="shared" si="292"/>
        <v>0</v>
      </c>
      <c r="AI1724" s="131">
        <f>Table5[[#This Row],[Column17]]-Table5[[#This Row],[Column20]]</f>
        <v>0</v>
      </c>
      <c r="AJ1724" s="131">
        <f t="shared" si="293"/>
        <v>0</v>
      </c>
      <c r="AK1724" s="131">
        <f t="shared" si="297"/>
        <v>0</v>
      </c>
      <c r="AL1724" s="131">
        <f t="shared" si="294"/>
        <v>0</v>
      </c>
      <c r="AM1724" s="131" t="str">
        <f t="shared" si="295"/>
        <v/>
      </c>
      <c r="AN1724" s="131" t="str">
        <f t="shared" ca="1" si="296"/>
        <v/>
      </c>
    </row>
    <row r="1725" spans="1:40" ht="20.25" customHeight="1" x14ac:dyDescent="0.3">
      <c r="A1725" s="127"/>
      <c r="B1725" s="164"/>
      <c r="C1725" s="139"/>
      <c r="D1725" s="140"/>
      <c r="E1725" s="139"/>
      <c r="F1725" s="139"/>
      <c r="G1725" s="140"/>
      <c r="H1725" s="139"/>
      <c r="I1725" s="129"/>
      <c r="L1725" s="128"/>
      <c r="M1725" s="128"/>
      <c r="N1725" s="128"/>
      <c r="O1725" s="128"/>
      <c r="P1725" s="128"/>
      <c r="Q1725" s="128"/>
      <c r="R1725" s="128"/>
      <c r="S1725" s="128"/>
      <c r="T1725" s="120">
        <f t="shared" si="287"/>
        <v>0</v>
      </c>
      <c r="U1725" s="131"/>
      <c r="V1725" s="131"/>
      <c r="W1725" s="131">
        <f>SUMIFS($F$3:F1725,$D$3:D1725,D1725,$C$3:C1725,"Buy")+SUMIFS($F$3:F1725,$D$3:D1725,D1725,$C$3:C1725,"Coin Deposit",$E$3:E1725,"&lt;&gt;")</f>
        <v>0</v>
      </c>
      <c r="X1725" s="131">
        <f t="shared" si="288"/>
        <v>0</v>
      </c>
      <c r="Y1725" s="131">
        <f>IF($D1725=Y$1,SUMIFS($H$3:$H1725,$G$3:$G1725,Y$1,$C$3:$C1725,"Sell"),0)</f>
        <v>0</v>
      </c>
      <c r="Z1725" s="131">
        <f t="shared" si="289"/>
        <v>0</v>
      </c>
      <c r="AA1725" s="131">
        <f>IF($D1725=AA$1,SUMIFS($H$3:$H1725,$G$3:$G1725,AA$1,$C$3:$C1725,"Sell"),0)</f>
        <v>0</v>
      </c>
      <c r="AB1725" s="131">
        <f t="shared" si="290"/>
        <v>0</v>
      </c>
      <c r="AC1725" s="131">
        <f>SUMIFS('Deductions and Deposits'!$H:$H,'Deductions and Deposits'!$G:$G,D1725,'Deductions and Deposits'!$F:$F,"&lt;="&amp;B1725)+SUMIFS($F$3:F1725,$D$3:D1725,D1725,$C$3:C1725,"Coin Deposit",$E$3:E1725,"")</f>
        <v>0</v>
      </c>
      <c r="AD1725" s="131">
        <f>SUMIFS('Deductions and Deposits'!$D:$D,'Deductions and Deposits'!$C:$C,D1725)+SUMIFS($F:$F,$D:$D,D1725,$C:$C,"Coin Deduction")</f>
        <v>0</v>
      </c>
      <c r="AE1725" s="131">
        <f>Table5[[#This Row],[Column4]]+Table5[[#This Row],[Column14]]+Table5[[#This Row],[Column19]]+Table5[[#This Row],[Column12]]</f>
        <v>0</v>
      </c>
      <c r="AF1725" s="131">
        <f>Table5[[#This Row],[Column5]]+Table5[[#This Row],[Column13]]+Table5[[#This Row],[Column21]]+Table5[[#This Row],[Column18]]</f>
        <v>0</v>
      </c>
      <c r="AG1725" s="131">
        <f t="shared" si="291"/>
        <v>0</v>
      </c>
      <c r="AH1725" s="131">
        <f t="shared" si="292"/>
        <v>0</v>
      </c>
      <c r="AI1725" s="131">
        <f>Table5[[#This Row],[Column17]]-Table5[[#This Row],[Column20]]</f>
        <v>0</v>
      </c>
      <c r="AJ1725" s="131">
        <f t="shared" si="293"/>
        <v>0</v>
      </c>
      <c r="AK1725" s="131">
        <f t="shared" si="297"/>
        <v>0</v>
      </c>
      <c r="AL1725" s="131">
        <f t="shared" si="294"/>
        <v>0</v>
      </c>
      <c r="AM1725" s="131" t="str">
        <f t="shared" si="295"/>
        <v/>
      </c>
      <c r="AN1725" s="131" t="str">
        <f t="shared" ca="1" si="296"/>
        <v/>
      </c>
    </row>
    <row r="1726" spans="1:40" ht="20.25" customHeight="1" x14ac:dyDescent="0.3">
      <c r="A1726" s="127"/>
      <c r="B1726" s="164"/>
      <c r="C1726" s="139"/>
      <c r="D1726" s="140"/>
      <c r="E1726" s="139"/>
      <c r="F1726" s="139"/>
      <c r="G1726" s="140"/>
      <c r="H1726" s="139"/>
      <c r="I1726" s="129"/>
      <c r="L1726" s="128"/>
      <c r="M1726" s="128"/>
      <c r="N1726" s="128"/>
      <c r="O1726" s="128"/>
      <c r="P1726" s="128"/>
      <c r="Q1726" s="128"/>
      <c r="R1726" s="128"/>
      <c r="S1726" s="128"/>
      <c r="T1726" s="120">
        <f t="shared" si="287"/>
        <v>0</v>
      </c>
      <c r="U1726" s="131"/>
      <c r="V1726" s="131"/>
      <c r="W1726" s="131">
        <f>SUMIFS($F$3:F1726,$D$3:D1726,D1726,$C$3:C1726,"Buy")+SUMIFS($F$3:F1726,$D$3:D1726,D1726,$C$3:C1726,"Coin Deposit",$E$3:E1726,"&lt;&gt;")</f>
        <v>0</v>
      </c>
      <c r="X1726" s="131">
        <f t="shared" si="288"/>
        <v>0</v>
      </c>
      <c r="Y1726" s="131">
        <f>IF($D1726=Y$1,SUMIFS($H$3:$H1726,$G$3:$G1726,Y$1,$C$3:$C1726,"Sell"),0)</f>
        <v>0</v>
      </c>
      <c r="Z1726" s="131">
        <f t="shared" si="289"/>
        <v>0</v>
      </c>
      <c r="AA1726" s="131">
        <f>IF($D1726=AA$1,SUMIFS($H$3:$H1726,$G$3:$G1726,AA$1,$C$3:$C1726,"Sell"),0)</f>
        <v>0</v>
      </c>
      <c r="AB1726" s="131">
        <f t="shared" si="290"/>
        <v>0</v>
      </c>
      <c r="AC1726" s="131">
        <f>SUMIFS('Deductions and Deposits'!$H:$H,'Deductions and Deposits'!$G:$G,D1726,'Deductions and Deposits'!$F:$F,"&lt;="&amp;B1726)+SUMIFS($F$3:F1726,$D$3:D1726,D1726,$C$3:C1726,"Coin Deposit",$E$3:E1726,"")</f>
        <v>0</v>
      </c>
      <c r="AD1726" s="131">
        <f>SUMIFS('Deductions and Deposits'!$D:$D,'Deductions and Deposits'!$C:$C,D1726)+SUMIFS($F:$F,$D:$D,D1726,$C:$C,"Coin Deduction")</f>
        <v>0</v>
      </c>
      <c r="AE1726" s="131">
        <f>Table5[[#This Row],[Column4]]+Table5[[#This Row],[Column14]]+Table5[[#This Row],[Column19]]+Table5[[#This Row],[Column12]]</f>
        <v>0</v>
      </c>
      <c r="AF1726" s="131">
        <f>Table5[[#This Row],[Column5]]+Table5[[#This Row],[Column13]]+Table5[[#This Row],[Column21]]+Table5[[#This Row],[Column18]]</f>
        <v>0</v>
      </c>
      <c r="AG1726" s="131">
        <f t="shared" si="291"/>
        <v>0</v>
      </c>
      <c r="AH1726" s="131">
        <f t="shared" si="292"/>
        <v>0</v>
      </c>
      <c r="AI1726" s="131">
        <f>Table5[[#This Row],[Column17]]-Table5[[#This Row],[Column20]]</f>
        <v>0</v>
      </c>
      <c r="AJ1726" s="131">
        <f t="shared" si="293"/>
        <v>0</v>
      </c>
      <c r="AK1726" s="131">
        <f t="shared" si="297"/>
        <v>0</v>
      </c>
      <c r="AL1726" s="131">
        <f t="shared" si="294"/>
        <v>0</v>
      </c>
      <c r="AM1726" s="131" t="str">
        <f t="shared" si="295"/>
        <v/>
      </c>
      <c r="AN1726" s="131" t="str">
        <f t="shared" ca="1" si="296"/>
        <v/>
      </c>
    </row>
    <row r="1727" spans="1:40" ht="20.25" customHeight="1" x14ac:dyDescent="0.3">
      <c r="A1727" s="127"/>
      <c r="B1727" s="164"/>
      <c r="C1727" s="139"/>
      <c r="D1727" s="140"/>
      <c r="E1727" s="139"/>
      <c r="F1727" s="139"/>
      <c r="G1727" s="140"/>
      <c r="H1727" s="139"/>
      <c r="I1727" s="129"/>
      <c r="L1727" s="128"/>
      <c r="M1727" s="128"/>
      <c r="N1727" s="128"/>
      <c r="O1727" s="128"/>
      <c r="P1727" s="128"/>
      <c r="Q1727" s="128"/>
      <c r="R1727" s="128"/>
      <c r="S1727" s="128"/>
      <c r="T1727" s="120">
        <f t="shared" si="287"/>
        <v>0</v>
      </c>
      <c r="U1727" s="131"/>
      <c r="V1727" s="131"/>
      <c r="W1727" s="131">
        <f>SUMIFS($F$3:F1727,$D$3:D1727,D1727,$C$3:C1727,"Buy")+SUMIFS($F$3:F1727,$D$3:D1727,D1727,$C$3:C1727,"Coin Deposit",$E$3:E1727,"&lt;&gt;")</f>
        <v>0</v>
      </c>
      <c r="X1727" s="131">
        <f t="shared" si="288"/>
        <v>0</v>
      </c>
      <c r="Y1727" s="131">
        <f>IF($D1727=Y$1,SUMIFS($H$3:$H1727,$G$3:$G1727,Y$1,$C$3:$C1727,"Sell"),0)</f>
        <v>0</v>
      </c>
      <c r="Z1727" s="131">
        <f t="shared" si="289"/>
        <v>0</v>
      </c>
      <c r="AA1727" s="131">
        <f>IF($D1727=AA$1,SUMIFS($H$3:$H1727,$G$3:$G1727,AA$1,$C$3:$C1727,"Sell"),0)</f>
        <v>0</v>
      </c>
      <c r="AB1727" s="131">
        <f t="shared" si="290"/>
        <v>0</v>
      </c>
      <c r="AC1727" s="131">
        <f>SUMIFS('Deductions and Deposits'!$H:$H,'Deductions and Deposits'!$G:$G,D1727,'Deductions and Deposits'!$F:$F,"&lt;="&amp;B1727)+SUMIFS($F$3:F1727,$D$3:D1727,D1727,$C$3:C1727,"Coin Deposit",$E$3:E1727,"")</f>
        <v>0</v>
      </c>
      <c r="AD1727" s="131">
        <f>SUMIFS('Deductions and Deposits'!$D:$D,'Deductions and Deposits'!$C:$C,D1727)+SUMIFS($F:$F,$D:$D,D1727,$C:$C,"Coin Deduction")</f>
        <v>0</v>
      </c>
      <c r="AE1727" s="131">
        <f>Table5[[#This Row],[Column4]]+Table5[[#This Row],[Column14]]+Table5[[#This Row],[Column19]]+Table5[[#This Row],[Column12]]</f>
        <v>0</v>
      </c>
      <c r="AF1727" s="131">
        <f>Table5[[#This Row],[Column5]]+Table5[[#This Row],[Column13]]+Table5[[#This Row],[Column21]]+Table5[[#This Row],[Column18]]</f>
        <v>0</v>
      </c>
      <c r="AG1727" s="131">
        <f t="shared" si="291"/>
        <v>0</v>
      </c>
      <c r="AH1727" s="131">
        <f t="shared" si="292"/>
        <v>0</v>
      </c>
      <c r="AI1727" s="131">
        <f>Table5[[#This Row],[Column17]]-Table5[[#This Row],[Column20]]</f>
        <v>0</v>
      </c>
      <c r="AJ1727" s="131">
        <f t="shared" si="293"/>
        <v>0</v>
      </c>
      <c r="AK1727" s="131">
        <f t="shared" si="297"/>
        <v>0</v>
      </c>
      <c r="AL1727" s="131">
        <f t="shared" si="294"/>
        <v>0</v>
      </c>
      <c r="AM1727" s="131" t="str">
        <f t="shared" si="295"/>
        <v/>
      </c>
      <c r="AN1727" s="131" t="str">
        <f t="shared" ca="1" si="296"/>
        <v/>
      </c>
    </row>
    <row r="1728" spans="1:40" ht="20.25" customHeight="1" x14ac:dyDescent="0.3">
      <c r="A1728" s="127"/>
      <c r="B1728" s="164"/>
      <c r="C1728" s="139"/>
      <c r="D1728" s="140"/>
      <c r="E1728" s="139"/>
      <c r="F1728" s="139"/>
      <c r="G1728" s="140"/>
      <c r="H1728" s="139"/>
      <c r="I1728" s="129"/>
      <c r="L1728" s="128"/>
      <c r="M1728" s="128"/>
      <c r="N1728" s="128"/>
      <c r="O1728" s="128"/>
      <c r="P1728" s="128"/>
      <c r="Q1728" s="128"/>
      <c r="R1728" s="128"/>
      <c r="S1728" s="128"/>
      <c r="T1728" s="120">
        <f t="shared" si="287"/>
        <v>0</v>
      </c>
      <c r="U1728" s="131"/>
      <c r="V1728" s="131"/>
      <c r="W1728" s="131">
        <f>SUMIFS($F$3:F1728,$D$3:D1728,D1728,$C$3:C1728,"Buy")+SUMIFS($F$3:F1728,$D$3:D1728,D1728,$C$3:C1728,"Coin Deposit",$E$3:E1728,"&lt;&gt;")</f>
        <v>0</v>
      </c>
      <c r="X1728" s="131">
        <f t="shared" si="288"/>
        <v>0</v>
      </c>
      <c r="Y1728" s="131">
        <f>IF($D1728=Y$1,SUMIFS($H$3:$H1728,$G$3:$G1728,Y$1,$C$3:$C1728,"Sell"),0)</f>
        <v>0</v>
      </c>
      <c r="Z1728" s="131">
        <f t="shared" si="289"/>
        <v>0</v>
      </c>
      <c r="AA1728" s="131">
        <f>IF($D1728=AA$1,SUMIFS($H$3:$H1728,$G$3:$G1728,AA$1,$C$3:$C1728,"Sell"),0)</f>
        <v>0</v>
      </c>
      <c r="AB1728" s="131">
        <f t="shared" si="290"/>
        <v>0</v>
      </c>
      <c r="AC1728" s="131">
        <f>SUMIFS('Deductions and Deposits'!$H:$H,'Deductions and Deposits'!$G:$G,D1728,'Deductions and Deposits'!$F:$F,"&lt;="&amp;B1728)+SUMIFS($F$3:F1728,$D$3:D1728,D1728,$C$3:C1728,"Coin Deposit",$E$3:E1728,"")</f>
        <v>0</v>
      </c>
      <c r="AD1728" s="131">
        <f>SUMIFS('Deductions and Deposits'!$D:$D,'Deductions and Deposits'!$C:$C,D1728)+SUMIFS($F:$F,$D:$D,D1728,$C:$C,"Coin Deduction")</f>
        <v>0</v>
      </c>
      <c r="AE1728" s="131">
        <f>Table5[[#This Row],[Column4]]+Table5[[#This Row],[Column14]]+Table5[[#This Row],[Column19]]+Table5[[#This Row],[Column12]]</f>
        <v>0</v>
      </c>
      <c r="AF1728" s="131">
        <f>Table5[[#This Row],[Column5]]+Table5[[#This Row],[Column13]]+Table5[[#This Row],[Column21]]+Table5[[#This Row],[Column18]]</f>
        <v>0</v>
      </c>
      <c r="AG1728" s="131">
        <f t="shared" si="291"/>
        <v>0</v>
      </c>
      <c r="AH1728" s="131">
        <f t="shared" si="292"/>
        <v>0</v>
      </c>
      <c r="AI1728" s="131">
        <f>Table5[[#This Row],[Column17]]-Table5[[#This Row],[Column20]]</f>
        <v>0</v>
      </c>
      <c r="AJ1728" s="131">
        <f t="shared" si="293"/>
        <v>0</v>
      </c>
      <c r="AK1728" s="131">
        <f t="shared" si="297"/>
        <v>0</v>
      </c>
      <c r="AL1728" s="131">
        <f t="shared" si="294"/>
        <v>0</v>
      </c>
      <c r="AM1728" s="131" t="str">
        <f t="shared" si="295"/>
        <v/>
      </c>
      <c r="AN1728" s="131" t="str">
        <f t="shared" ca="1" si="296"/>
        <v/>
      </c>
    </row>
    <row r="1729" spans="1:40" ht="20.25" customHeight="1" x14ac:dyDescent="0.3">
      <c r="A1729" s="127"/>
      <c r="B1729" s="164"/>
      <c r="C1729" s="139"/>
      <c r="D1729" s="140"/>
      <c r="E1729" s="139"/>
      <c r="F1729" s="139"/>
      <c r="G1729" s="140"/>
      <c r="H1729" s="139"/>
      <c r="I1729" s="129"/>
      <c r="L1729" s="128"/>
      <c r="M1729" s="128"/>
      <c r="N1729" s="128"/>
      <c r="O1729" s="128"/>
      <c r="P1729" s="128"/>
      <c r="Q1729" s="128"/>
      <c r="R1729" s="128"/>
      <c r="S1729" s="128"/>
      <c r="T1729" s="120">
        <f t="shared" si="287"/>
        <v>0</v>
      </c>
      <c r="U1729" s="131"/>
      <c r="V1729" s="131"/>
      <c r="W1729" s="131">
        <f>SUMIFS($F$3:F1729,$D$3:D1729,D1729,$C$3:C1729,"Buy")+SUMIFS($F$3:F1729,$D$3:D1729,D1729,$C$3:C1729,"Coin Deposit",$E$3:E1729,"&lt;&gt;")</f>
        <v>0</v>
      </c>
      <c r="X1729" s="131">
        <f t="shared" si="288"/>
        <v>0</v>
      </c>
      <c r="Y1729" s="131">
        <f>IF($D1729=Y$1,SUMIFS($H$3:$H1729,$G$3:$G1729,Y$1,$C$3:$C1729,"Sell"),0)</f>
        <v>0</v>
      </c>
      <c r="Z1729" s="131">
        <f t="shared" si="289"/>
        <v>0</v>
      </c>
      <c r="AA1729" s="131">
        <f>IF($D1729=AA$1,SUMIFS($H$3:$H1729,$G$3:$G1729,AA$1,$C$3:$C1729,"Sell"),0)</f>
        <v>0</v>
      </c>
      <c r="AB1729" s="131">
        <f t="shared" si="290"/>
        <v>0</v>
      </c>
      <c r="AC1729" s="131">
        <f>SUMIFS('Deductions and Deposits'!$H:$H,'Deductions and Deposits'!$G:$G,D1729,'Deductions and Deposits'!$F:$F,"&lt;="&amp;B1729)+SUMIFS($F$3:F1729,$D$3:D1729,D1729,$C$3:C1729,"Coin Deposit",$E$3:E1729,"")</f>
        <v>0</v>
      </c>
      <c r="AD1729" s="131">
        <f>SUMIFS('Deductions and Deposits'!$D:$D,'Deductions and Deposits'!$C:$C,D1729)+SUMIFS($F:$F,$D:$D,D1729,$C:$C,"Coin Deduction")</f>
        <v>0</v>
      </c>
      <c r="AE1729" s="131">
        <f>Table5[[#This Row],[Column4]]+Table5[[#This Row],[Column14]]+Table5[[#This Row],[Column19]]+Table5[[#This Row],[Column12]]</f>
        <v>0</v>
      </c>
      <c r="AF1729" s="131">
        <f>Table5[[#This Row],[Column5]]+Table5[[#This Row],[Column13]]+Table5[[#This Row],[Column21]]+Table5[[#This Row],[Column18]]</f>
        <v>0</v>
      </c>
      <c r="AG1729" s="131">
        <f t="shared" si="291"/>
        <v>0</v>
      </c>
      <c r="AH1729" s="131">
        <f t="shared" si="292"/>
        <v>0</v>
      </c>
      <c r="AI1729" s="131">
        <f>Table5[[#This Row],[Column17]]-Table5[[#This Row],[Column20]]</f>
        <v>0</v>
      </c>
      <c r="AJ1729" s="131">
        <f t="shared" si="293"/>
        <v>0</v>
      </c>
      <c r="AK1729" s="131">
        <f t="shared" si="297"/>
        <v>0</v>
      </c>
      <c r="AL1729" s="131">
        <f t="shared" si="294"/>
        <v>0</v>
      </c>
      <c r="AM1729" s="131" t="str">
        <f t="shared" si="295"/>
        <v/>
      </c>
      <c r="AN1729" s="131" t="str">
        <f t="shared" ca="1" si="296"/>
        <v/>
      </c>
    </row>
    <row r="1730" spans="1:40" ht="20.25" customHeight="1" x14ac:dyDescent="0.3">
      <c r="A1730" s="127"/>
      <c r="B1730" s="164"/>
      <c r="C1730" s="139"/>
      <c r="D1730" s="140"/>
      <c r="E1730" s="139"/>
      <c r="F1730" s="139"/>
      <c r="G1730" s="140"/>
      <c r="H1730" s="139"/>
      <c r="I1730" s="129"/>
      <c r="L1730" s="128"/>
      <c r="M1730" s="128"/>
      <c r="N1730" s="128"/>
      <c r="O1730" s="128"/>
      <c r="P1730" s="128"/>
      <c r="Q1730" s="128"/>
      <c r="R1730" s="128"/>
      <c r="S1730" s="128"/>
      <c r="T1730" s="120">
        <f t="shared" si="287"/>
        <v>0</v>
      </c>
      <c r="U1730" s="131"/>
      <c r="V1730" s="131"/>
      <c r="W1730" s="131">
        <f>SUMIFS($F$3:F1730,$D$3:D1730,D1730,$C$3:C1730,"Buy")+SUMIFS($F$3:F1730,$D$3:D1730,D1730,$C$3:C1730,"Coin Deposit",$E$3:E1730,"&lt;&gt;")</f>
        <v>0</v>
      </c>
      <c r="X1730" s="131">
        <f t="shared" si="288"/>
        <v>0</v>
      </c>
      <c r="Y1730" s="131">
        <f>IF($D1730=Y$1,SUMIFS($H$3:$H1730,$G$3:$G1730,Y$1,$C$3:$C1730,"Sell"),0)</f>
        <v>0</v>
      </c>
      <c r="Z1730" s="131">
        <f t="shared" si="289"/>
        <v>0</v>
      </c>
      <c r="AA1730" s="131">
        <f>IF($D1730=AA$1,SUMIFS($H$3:$H1730,$G$3:$G1730,AA$1,$C$3:$C1730,"Sell"),0)</f>
        <v>0</v>
      </c>
      <c r="AB1730" s="131">
        <f t="shared" si="290"/>
        <v>0</v>
      </c>
      <c r="AC1730" s="131">
        <f>SUMIFS('Deductions and Deposits'!$H:$H,'Deductions and Deposits'!$G:$G,D1730,'Deductions and Deposits'!$F:$F,"&lt;="&amp;B1730)+SUMIFS($F$3:F1730,$D$3:D1730,D1730,$C$3:C1730,"Coin Deposit",$E$3:E1730,"")</f>
        <v>0</v>
      </c>
      <c r="AD1730" s="131">
        <f>SUMIFS('Deductions and Deposits'!$D:$D,'Deductions and Deposits'!$C:$C,D1730)+SUMIFS($F:$F,$D:$D,D1730,$C:$C,"Coin Deduction")</f>
        <v>0</v>
      </c>
      <c r="AE1730" s="131">
        <f>Table5[[#This Row],[Column4]]+Table5[[#This Row],[Column14]]+Table5[[#This Row],[Column19]]+Table5[[#This Row],[Column12]]</f>
        <v>0</v>
      </c>
      <c r="AF1730" s="131">
        <f>Table5[[#This Row],[Column5]]+Table5[[#This Row],[Column13]]+Table5[[#This Row],[Column21]]+Table5[[#This Row],[Column18]]</f>
        <v>0</v>
      </c>
      <c r="AG1730" s="131">
        <f t="shared" si="291"/>
        <v>0</v>
      </c>
      <c r="AH1730" s="131">
        <f t="shared" si="292"/>
        <v>0</v>
      </c>
      <c r="AI1730" s="131">
        <f>Table5[[#This Row],[Column17]]-Table5[[#This Row],[Column20]]</f>
        <v>0</v>
      </c>
      <c r="AJ1730" s="131">
        <f t="shared" si="293"/>
        <v>0</v>
      </c>
      <c r="AK1730" s="131">
        <f t="shared" si="297"/>
        <v>0</v>
      </c>
      <c r="AL1730" s="131">
        <f t="shared" si="294"/>
        <v>0</v>
      </c>
      <c r="AM1730" s="131" t="str">
        <f t="shared" si="295"/>
        <v/>
      </c>
      <c r="AN1730" s="131" t="str">
        <f t="shared" ca="1" si="296"/>
        <v/>
      </c>
    </row>
    <row r="1731" spans="1:40" ht="20.25" customHeight="1" x14ac:dyDescent="0.3">
      <c r="A1731" s="127"/>
      <c r="B1731" s="164"/>
      <c r="C1731" s="139"/>
      <c r="D1731" s="140"/>
      <c r="E1731" s="139"/>
      <c r="F1731" s="139"/>
      <c r="G1731" s="140"/>
      <c r="H1731" s="139"/>
      <c r="I1731" s="129"/>
      <c r="L1731" s="128"/>
      <c r="M1731" s="128"/>
      <c r="N1731" s="128"/>
      <c r="O1731" s="128"/>
      <c r="P1731" s="128"/>
      <c r="Q1731" s="128"/>
      <c r="R1731" s="128"/>
      <c r="S1731" s="128"/>
      <c r="T1731" s="120">
        <f t="shared" ref="T1731:T1794" si="298">IF(E1731&lt;&gt;"",E1731,0)</f>
        <v>0</v>
      </c>
      <c r="U1731" s="131"/>
      <c r="V1731" s="131"/>
      <c r="W1731" s="131">
        <f>SUMIFS($F$3:F1731,$D$3:D1731,D1731,$C$3:C1731,"Buy")+SUMIFS($F$3:F1731,$D$3:D1731,D1731,$C$3:C1731,"Coin Deposit",$E$3:E1731,"&lt;&gt;")</f>
        <v>0</v>
      </c>
      <c r="X1731" s="131">
        <f t="shared" ref="X1731:X1794" si="299">IF(OR(C1731="buy",AND(C1731="Coin Deposit",E1731&lt;&gt;"")),SUMIFS($F:$F,$D:$D,D1731,$C:$C,"sell"),0)</f>
        <v>0</v>
      </c>
      <c r="Y1731" s="131">
        <f>IF($D1731=Y$1,SUMIFS($H$3:$H1731,$G$3:$G1731,Y$1,$C$3:$C1731,"Sell"),0)</f>
        <v>0</v>
      </c>
      <c r="Z1731" s="131">
        <f t="shared" ref="Z1731:Z1794" si="300">IF($D1731=Z$1,SUMIFS($H:$H,$G:$G,Z$1,$C:$C,"Buy")+SUMIFS($H:$H,$G:$G,Z$1,$C:$C,"Coin Deposit",$E:$E,"&lt;&gt;"),0)</f>
        <v>0</v>
      </c>
      <c r="AA1731" s="131">
        <f>IF($D1731=AA$1,SUMIFS($H$3:$H1731,$G$3:$G1731,AA$1,$C$3:$C1731,"Sell"),0)</f>
        <v>0</v>
      </c>
      <c r="AB1731" s="131">
        <f t="shared" ref="AB1731:AB1794" si="301">IF($D1731=AB$1,SUMIFS($H:$H,$G:$G,AB$1,$C:$C,"Buy")+SUMIFS($H:$H,$G:$G,AB$1,$C:$C,"Coin Deposit",$E:$E,"&lt;&gt;"),0)</f>
        <v>0</v>
      </c>
      <c r="AC1731" s="131">
        <f>SUMIFS('Deductions and Deposits'!$H:$H,'Deductions and Deposits'!$G:$G,D1731,'Deductions and Deposits'!$F:$F,"&lt;="&amp;B1731)+SUMIFS($F$3:F1731,$D$3:D1731,D1731,$C$3:C1731,"Coin Deposit",$E$3:E1731,"")</f>
        <v>0</v>
      </c>
      <c r="AD1731" s="131">
        <f>SUMIFS('Deductions and Deposits'!$D:$D,'Deductions and Deposits'!$C:$C,D1731)+SUMIFS($F:$F,$D:$D,D1731,$C:$C,"Coin Deduction")</f>
        <v>0</v>
      </c>
      <c r="AE1731" s="131">
        <f>Table5[[#This Row],[Column4]]+Table5[[#This Row],[Column14]]+Table5[[#This Row],[Column19]]+Table5[[#This Row],[Column12]]</f>
        <v>0</v>
      </c>
      <c r="AF1731" s="131">
        <f>Table5[[#This Row],[Column5]]+Table5[[#This Row],[Column13]]+Table5[[#This Row],[Column21]]+Table5[[#This Row],[Column18]]</f>
        <v>0</v>
      </c>
      <c r="AG1731" s="131">
        <f t="shared" ref="AG1731:AG1794" si="302">IF(AND((AC1731+Y1731+AA1731)&gt;AF1731,OR(C1731="buy",AND(C1731="Coin Deposit",E1731&lt;&gt;""))),(AC1731+Y1731+AA1731)-AF1731,0)</f>
        <v>0</v>
      </c>
      <c r="AH1731" s="131">
        <f t="shared" ref="AH1731:AH1794" si="303">IF(AND(AE1731&gt;AF1731,OR(C1731="buy",AND(C1731="Coin Deposit",E1731&lt;&gt;""))),AE1731-AF1731,0)</f>
        <v>0</v>
      </c>
      <c r="AI1731" s="131">
        <f>Table5[[#This Row],[Column17]]-Table5[[#This Row],[Column20]]</f>
        <v>0</v>
      </c>
      <c r="AJ1731" s="131">
        <f t="shared" ref="AJ1731:AJ1794" si="304">IF(AI1731&gt;F1731,F1731,AI1731)</f>
        <v>0</v>
      </c>
      <c r="AK1731" s="131">
        <f t="shared" si="297"/>
        <v>0</v>
      </c>
      <c r="AL1731" s="131">
        <f t="shared" ref="AL1731:AL1794" si="305">IFERROR(SUMIFS($AK:$AK,$D:$D,D1731)/SUMIFS($AJ:$AJ,$D:$D,D1731),0)</f>
        <v>0</v>
      </c>
      <c r="AM1731" s="131" t="str">
        <f t="shared" ref="AM1731:AM1794" si="306">C1731&amp;D1731</f>
        <v/>
      </c>
      <c r="AN1731" s="131" t="str">
        <f t="shared" ref="AN1731:AN1794" ca="1" si="307">OFFSET(AM1731,COUNTA($AM:$AM)-ROW()-(ROW()-ROW($AN$2)-1),)</f>
        <v/>
      </c>
    </row>
    <row r="1732" spans="1:40" ht="20.25" customHeight="1" x14ac:dyDescent="0.3">
      <c r="A1732" s="127"/>
      <c r="B1732" s="164"/>
      <c r="C1732" s="139"/>
      <c r="D1732" s="140"/>
      <c r="E1732" s="139"/>
      <c r="F1732" s="139"/>
      <c r="G1732" s="140"/>
      <c r="H1732" s="139"/>
      <c r="I1732" s="129"/>
      <c r="L1732" s="128"/>
      <c r="M1732" s="128"/>
      <c r="N1732" s="128"/>
      <c r="O1732" s="128"/>
      <c r="P1732" s="128"/>
      <c r="Q1732" s="128"/>
      <c r="R1732" s="128"/>
      <c r="S1732" s="128"/>
      <c r="T1732" s="120">
        <f t="shared" si="298"/>
        <v>0</v>
      </c>
      <c r="U1732" s="131"/>
      <c r="V1732" s="131"/>
      <c r="W1732" s="131">
        <f>SUMIFS($F$3:F1732,$D$3:D1732,D1732,$C$3:C1732,"Buy")+SUMIFS($F$3:F1732,$D$3:D1732,D1732,$C$3:C1732,"Coin Deposit",$E$3:E1732,"&lt;&gt;")</f>
        <v>0</v>
      </c>
      <c r="X1732" s="131">
        <f t="shared" si="299"/>
        <v>0</v>
      </c>
      <c r="Y1732" s="131">
        <f>IF($D1732=Y$1,SUMIFS($H$3:$H1732,$G$3:$G1732,Y$1,$C$3:$C1732,"Sell"),0)</f>
        <v>0</v>
      </c>
      <c r="Z1732" s="131">
        <f t="shared" si="300"/>
        <v>0</v>
      </c>
      <c r="AA1732" s="131">
        <f>IF($D1732=AA$1,SUMIFS($H$3:$H1732,$G$3:$G1732,AA$1,$C$3:$C1732,"Sell"),0)</f>
        <v>0</v>
      </c>
      <c r="AB1732" s="131">
        <f t="shared" si="301"/>
        <v>0</v>
      </c>
      <c r="AC1732" s="131">
        <f>SUMIFS('Deductions and Deposits'!$H:$H,'Deductions and Deposits'!$G:$G,D1732,'Deductions and Deposits'!$F:$F,"&lt;="&amp;B1732)+SUMIFS($F$3:F1732,$D$3:D1732,D1732,$C$3:C1732,"Coin Deposit",$E$3:E1732,"")</f>
        <v>0</v>
      </c>
      <c r="AD1732" s="131">
        <f>SUMIFS('Deductions and Deposits'!$D:$D,'Deductions and Deposits'!$C:$C,D1732)+SUMIFS($F:$F,$D:$D,D1732,$C:$C,"Coin Deduction")</f>
        <v>0</v>
      </c>
      <c r="AE1732" s="131">
        <f>Table5[[#This Row],[Column4]]+Table5[[#This Row],[Column14]]+Table5[[#This Row],[Column19]]+Table5[[#This Row],[Column12]]</f>
        <v>0</v>
      </c>
      <c r="AF1732" s="131">
        <f>Table5[[#This Row],[Column5]]+Table5[[#This Row],[Column13]]+Table5[[#This Row],[Column21]]+Table5[[#This Row],[Column18]]</f>
        <v>0</v>
      </c>
      <c r="AG1732" s="131">
        <f t="shared" si="302"/>
        <v>0</v>
      </c>
      <c r="AH1732" s="131">
        <f t="shared" si="303"/>
        <v>0</v>
      </c>
      <c r="AI1732" s="131">
        <f>Table5[[#This Row],[Column17]]-Table5[[#This Row],[Column20]]</f>
        <v>0</v>
      </c>
      <c r="AJ1732" s="131">
        <f t="shared" si="304"/>
        <v>0</v>
      </c>
      <c r="AK1732" s="131">
        <f t="shared" si="297"/>
        <v>0</v>
      </c>
      <c r="AL1732" s="131">
        <f t="shared" si="305"/>
        <v>0</v>
      </c>
      <c r="AM1732" s="131" t="str">
        <f t="shared" si="306"/>
        <v/>
      </c>
      <c r="AN1732" s="131" t="str">
        <f t="shared" ca="1" si="307"/>
        <v/>
      </c>
    </row>
    <row r="1733" spans="1:40" ht="20.25" customHeight="1" x14ac:dyDescent="0.3">
      <c r="A1733" s="127"/>
      <c r="B1733" s="164"/>
      <c r="C1733" s="139"/>
      <c r="D1733" s="140"/>
      <c r="E1733" s="139"/>
      <c r="F1733" s="139"/>
      <c r="G1733" s="140"/>
      <c r="H1733" s="139"/>
      <c r="I1733" s="129"/>
      <c r="L1733" s="128"/>
      <c r="M1733" s="128"/>
      <c r="N1733" s="128"/>
      <c r="O1733" s="128"/>
      <c r="P1733" s="128"/>
      <c r="Q1733" s="128"/>
      <c r="R1733" s="128"/>
      <c r="S1733" s="128"/>
      <c r="T1733" s="120">
        <f t="shared" si="298"/>
        <v>0</v>
      </c>
      <c r="U1733" s="131"/>
      <c r="V1733" s="131"/>
      <c r="W1733" s="131">
        <f>SUMIFS($F$3:F1733,$D$3:D1733,D1733,$C$3:C1733,"Buy")+SUMIFS($F$3:F1733,$D$3:D1733,D1733,$C$3:C1733,"Coin Deposit",$E$3:E1733,"&lt;&gt;")</f>
        <v>0</v>
      </c>
      <c r="X1733" s="131">
        <f t="shared" si="299"/>
        <v>0</v>
      </c>
      <c r="Y1733" s="131">
        <f>IF($D1733=Y$1,SUMIFS($H$3:$H1733,$G$3:$G1733,Y$1,$C$3:$C1733,"Sell"),0)</f>
        <v>0</v>
      </c>
      <c r="Z1733" s="131">
        <f t="shared" si="300"/>
        <v>0</v>
      </c>
      <c r="AA1733" s="131">
        <f>IF($D1733=AA$1,SUMIFS($H$3:$H1733,$G$3:$G1733,AA$1,$C$3:$C1733,"Sell"),0)</f>
        <v>0</v>
      </c>
      <c r="AB1733" s="131">
        <f t="shared" si="301"/>
        <v>0</v>
      </c>
      <c r="AC1733" s="131">
        <f>SUMIFS('Deductions and Deposits'!$H:$H,'Deductions and Deposits'!$G:$G,D1733,'Deductions and Deposits'!$F:$F,"&lt;="&amp;B1733)+SUMIFS($F$3:F1733,$D$3:D1733,D1733,$C$3:C1733,"Coin Deposit",$E$3:E1733,"")</f>
        <v>0</v>
      </c>
      <c r="AD1733" s="131">
        <f>SUMIFS('Deductions and Deposits'!$D:$D,'Deductions and Deposits'!$C:$C,D1733)+SUMIFS($F:$F,$D:$D,D1733,$C:$C,"Coin Deduction")</f>
        <v>0</v>
      </c>
      <c r="AE1733" s="131">
        <f>Table5[[#This Row],[Column4]]+Table5[[#This Row],[Column14]]+Table5[[#This Row],[Column19]]+Table5[[#This Row],[Column12]]</f>
        <v>0</v>
      </c>
      <c r="AF1733" s="131">
        <f>Table5[[#This Row],[Column5]]+Table5[[#This Row],[Column13]]+Table5[[#This Row],[Column21]]+Table5[[#This Row],[Column18]]</f>
        <v>0</v>
      </c>
      <c r="AG1733" s="131">
        <f t="shared" si="302"/>
        <v>0</v>
      </c>
      <c r="AH1733" s="131">
        <f t="shared" si="303"/>
        <v>0</v>
      </c>
      <c r="AI1733" s="131">
        <f>Table5[[#This Row],[Column17]]-Table5[[#This Row],[Column20]]</f>
        <v>0</v>
      </c>
      <c r="AJ1733" s="131">
        <f t="shared" si="304"/>
        <v>0</v>
      </c>
      <c r="AK1733" s="131">
        <f t="shared" si="297"/>
        <v>0</v>
      </c>
      <c r="AL1733" s="131">
        <f t="shared" si="305"/>
        <v>0</v>
      </c>
      <c r="AM1733" s="131" t="str">
        <f t="shared" si="306"/>
        <v/>
      </c>
      <c r="AN1733" s="131" t="str">
        <f t="shared" ca="1" si="307"/>
        <v/>
      </c>
    </row>
    <row r="1734" spans="1:40" ht="20.25" customHeight="1" x14ac:dyDescent="0.3">
      <c r="A1734" s="127"/>
      <c r="B1734" s="164"/>
      <c r="C1734" s="139"/>
      <c r="D1734" s="140"/>
      <c r="E1734" s="139"/>
      <c r="F1734" s="139"/>
      <c r="G1734" s="140"/>
      <c r="H1734" s="139"/>
      <c r="I1734" s="129"/>
      <c r="L1734" s="128"/>
      <c r="M1734" s="128"/>
      <c r="N1734" s="128"/>
      <c r="O1734" s="128"/>
      <c r="P1734" s="128"/>
      <c r="Q1734" s="128"/>
      <c r="R1734" s="128"/>
      <c r="S1734" s="128"/>
      <c r="T1734" s="120">
        <f t="shared" si="298"/>
        <v>0</v>
      </c>
      <c r="U1734" s="131"/>
      <c r="V1734" s="131"/>
      <c r="W1734" s="131">
        <f>SUMIFS($F$3:F1734,$D$3:D1734,D1734,$C$3:C1734,"Buy")+SUMIFS($F$3:F1734,$D$3:D1734,D1734,$C$3:C1734,"Coin Deposit",$E$3:E1734,"&lt;&gt;")</f>
        <v>0</v>
      </c>
      <c r="X1734" s="131">
        <f t="shared" si="299"/>
        <v>0</v>
      </c>
      <c r="Y1734" s="131">
        <f>IF($D1734=Y$1,SUMIFS($H$3:$H1734,$G$3:$G1734,Y$1,$C$3:$C1734,"Sell"),0)</f>
        <v>0</v>
      </c>
      <c r="Z1734" s="131">
        <f t="shared" si="300"/>
        <v>0</v>
      </c>
      <c r="AA1734" s="131">
        <f>IF($D1734=AA$1,SUMIFS($H$3:$H1734,$G$3:$G1734,AA$1,$C$3:$C1734,"Sell"),0)</f>
        <v>0</v>
      </c>
      <c r="AB1734" s="131">
        <f t="shared" si="301"/>
        <v>0</v>
      </c>
      <c r="AC1734" s="131">
        <f>SUMIFS('Deductions and Deposits'!$H:$H,'Deductions and Deposits'!$G:$G,D1734,'Deductions and Deposits'!$F:$F,"&lt;="&amp;B1734)+SUMIFS($F$3:F1734,$D$3:D1734,D1734,$C$3:C1734,"Coin Deposit",$E$3:E1734,"")</f>
        <v>0</v>
      </c>
      <c r="AD1734" s="131">
        <f>SUMIFS('Deductions and Deposits'!$D:$D,'Deductions and Deposits'!$C:$C,D1734)+SUMIFS($F:$F,$D:$D,D1734,$C:$C,"Coin Deduction")</f>
        <v>0</v>
      </c>
      <c r="AE1734" s="131">
        <f>Table5[[#This Row],[Column4]]+Table5[[#This Row],[Column14]]+Table5[[#This Row],[Column19]]+Table5[[#This Row],[Column12]]</f>
        <v>0</v>
      </c>
      <c r="AF1734" s="131">
        <f>Table5[[#This Row],[Column5]]+Table5[[#This Row],[Column13]]+Table5[[#This Row],[Column21]]+Table5[[#This Row],[Column18]]</f>
        <v>0</v>
      </c>
      <c r="AG1734" s="131">
        <f t="shared" si="302"/>
        <v>0</v>
      </c>
      <c r="AH1734" s="131">
        <f t="shared" si="303"/>
        <v>0</v>
      </c>
      <c r="AI1734" s="131">
        <f>Table5[[#This Row],[Column17]]-Table5[[#This Row],[Column20]]</f>
        <v>0</v>
      </c>
      <c r="AJ1734" s="131">
        <f t="shared" si="304"/>
        <v>0</v>
      </c>
      <c r="AK1734" s="131">
        <f t="shared" si="297"/>
        <v>0</v>
      </c>
      <c r="AL1734" s="131">
        <f t="shared" si="305"/>
        <v>0</v>
      </c>
      <c r="AM1734" s="131" t="str">
        <f t="shared" si="306"/>
        <v/>
      </c>
      <c r="AN1734" s="131" t="str">
        <f t="shared" ca="1" si="307"/>
        <v/>
      </c>
    </row>
    <row r="1735" spans="1:40" ht="20.25" customHeight="1" x14ac:dyDescent="0.3">
      <c r="A1735" s="127"/>
      <c r="B1735" s="164"/>
      <c r="C1735" s="139"/>
      <c r="D1735" s="140"/>
      <c r="E1735" s="139"/>
      <c r="F1735" s="139"/>
      <c r="G1735" s="140"/>
      <c r="H1735" s="139"/>
      <c r="I1735" s="129"/>
      <c r="L1735" s="128"/>
      <c r="M1735" s="128"/>
      <c r="N1735" s="128"/>
      <c r="O1735" s="128"/>
      <c r="P1735" s="128"/>
      <c r="Q1735" s="128"/>
      <c r="R1735" s="128"/>
      <c r="S1735" s="128"/>
      <c r="T1735" s="120">
        <f t="shared" si="298"/>
        <v>0</v>
      </c>
      <c r="U1735" s="131"/>
      <c r="V1735" s="131"/>
      <c r="W1735" s="131">
        <f>SUMIFS($F$3:F1735,$D$3:D1735,D1735,$C$3:C1735,"Buy")+SUMIFS($F$3:F1735,$D$3:D1735,D1735,$C$3:C1735,"Coin Deposit",$E$3:E1735,"&lt;&gt;")</f>
        <v>0</v>
      </c>
      <c r="X1735" s="131">
        <f t="shared" si="299"/>
        <v>0</v>
      </c>
      <c r="Y1735" s="131">
        <f>IF($D1735=Y$1,SUMIFS($H$3:$H1735,$G$3:$G1735,Y$1,$C$3:$C1735,"Sell"),0)</f>
        <v>0</v>
      </c>
      <c r="Z1735" s="131">
        <f t="shared" si="300"/>
        <v>0</v>
      </c>
      <c r="AA1735" s="131">
        <f>IF($D1735=AA$1,SUMIFS($H$3:$H1735,$G$3:$G1735,AA$1,$C$3:$C1735,"Sell"),0)</f>
        <v>0</v>
      </c>
      <c r="AB1735" s="131">
        <f t="shared" si="301"/>
        <v>0</v>
      </c>
      <c r="AC1735" s="131">
        <f>SUMIFS('Deductions and Deposits'!$H:$H,'Deductions and Deposits'!$G:$G,D1735,'Deductions and Deposits'!$F:$F,"&lt;="&amp;B1735)+SUMIFS($F$3:F1735,$D$3:D1735,D1735,$C$3:C1735,"Coin Deposit",$E$3:E1735,"")</f>
        <v>0</v>
      </c>
      <c r="AD1735" s="131">
        <f>SUMIFS('Deductions and Deposits'!$D:$D,'Deductions and Deposits'!$C:$C,D1735)+SUMIFS($F:$F,$D:$D,D1735,$C:$C,"Coin Deduction")</f>
        <v>0</v>
      </c>
      <c r="AE1735" s="131">
        <f>Table5[[#This Row],[Column4]]+Table5[[#This Row],[Column14]]+Table5[[#This Row],[Column19]]+Table5[[#This Row],[Column12]]</f>
        <v>0</v>
      </c>
      <c r="AF1735" s="131">
        <f>Table5[[#This Row],[Column5]]+Table5[[#This Row],[Column13]]+Table5[[#This Row],[Column21]]+Table5[[#This Row],[Column18]]</f>
        <v>0</v>
      </c>
      <c r="AG1735" s="131">
        <f t="shared" si="302"/>
        <v>0</v>
      </c>
      <c r="AH1735" s="131">
        <f t="shared" si="303"/>
        <v>0</v>
      </c>
      <c r="AI1735" s="131">
        <f>Table5[[#This Row],[Column17]]-Table5[[#This Row],[Column20]]</f>
        <v>0</v>
      </c>
      <c r="AJ1735" s="131">
        <f t="shared" si="304"/>
        <v>0</v>
      </c>
      <c r="AK1735" s="131">
        <f t="shared" si="297"/>
        <v>0</v>
      </c>
      <c r="AL1735" s="131">
        <f t="shared" si="305"/>
        <v>0</v>
      </c>
      <c r="AM1735" s="131" t="str">
        <f t="shared" si="306"/>
        <v/>
      </c>
      <c r="AN1735" s="131" t="str">
        <f t="shared" ca="1" si="307"/>
        <v/>
      </c>
    </row>
    <row r="1736" spans="1:40" ht="20.25" customHeight="1" x14ac:dyDescent="0.3">
      <c r="A1736" s="127"/>
      <c r="B1736" s="164"/>
      <c r="C1736" s="139"/>
      <c r="D1736" s="140"/>
      <c r="E1736" s="139"/>
      <c r="F1736" s="139"/>
      <c r="G1736" s="140"/>
      <c r="H1736" s="139"/>
      <c r="I1736" s="129"/>
      <c r="L1736" s="128"/>
      <c r="M1736" s="128"/>
      <c r="N1736" s="128"/>
      <c r="O1736" s="128"/>
      <c r="P1736" s="128"/>
      <c r="Q1736" s="128"/>
      <c r="R1736" s="128"/>
      <c r="S1736" s="128"/>
      <c r="T1736" s="120">
        <f t="shared" si="298"/>
        <v>0</v>
      </c>
      <c r="U1736" s="131"/>
      <c r="V1736" s="131"/>
      <c r="W1736" s="131">
        <f>SUMIFS($F$3:F1736,$D$3:D1736,D1736,$C$3:C1736,"Buy")+SUMIFS($F$3:F1736,$D$3:D1736,D1736,$C$3:C1736,"Coin Deposit",$E$3:E1736,"&lt;&gt;")</f>
        <v>0</v>
      </c>
      <c r="X1736" s="131">
        <f t="shared" si="299"/>
        <v>0</v>
      </c>
      <c r="Y1736" s="131">
        <f>IF($D1736=Y$1,SUMIFS($H$3:$H1736,$G$3:$G1736,Y$1,$C$3:$C1736,"Sell"),0)</f>
        <v>0</v>
      </c>
      <c r="Z1736" s="131">
        <f t="shared" si="300"/>
        <v>0</v>
      </c>
      <c r="AA1736" s="131">
        <f>IF($D1736=AA$1,SUMIFS($H$3:$H1736,$G$3:$G1736,AA$1,$C$3:$C1736,"Sell"),0)</f>
        <v>0</v>
      </c>
      <c r="AB1736" s="131">
        <f t="shared" si="301"/>
        <v>0</v>
      </c>
      <c r="AC1736" s="131">
        <f>SUMIFS('Deductions and Deposits'!$H:$H,'Deductions and Deposits'!$G:$G,D1736,'Deductions and Deposits'!$F:$F,"&lt;="&amp;B1736)+SUMIFS($F$3:F1736,$D$3:D1736,D1736,$C$3:C1736,"Coin Deposit",$E$3:E1736,"")</f>
        <v>0</v>
      </c>
      <c r="AD1736" s="131">
        <f>SUMIFS('Deductions and Deposits'!$D:$D,'Deductions and Deposits'!$C:$C,D1736)+SUMIFS($F:$F,$D:$D,D1736,$C:$C,"Coin Deduction")</f>
        <v>0</v>
      </c>
      <c r="AE1736" s="131">
        <f>Table5[[#This Row],[Column4]]+Table5[[#This Row],[Column14]]+Table5[[#This Row],[Column19]]+Table5[[#This Row],[Column12]]</f>
        <v>0</v>
      </c>
      <c r="AF1736" s="131">
        <f>Table5[[#This Row],[Column5]]+Table5[[#This Row],[Column13]]+Table5[[#This Row],[Column21]]+Table5[[#This Row],[Column18]]</f>
        <v>0</v>
      </c>
      <c r="AG1736" s="131">
        <f t="shared" si="302"/>
        <v>0</v>
      </c>
      <c r="AH1736" s="131">
        <f t="shared" si="303"/>
        <v>0</v>
      </c>
      <c r="AI1736" s="131">
        <f>Table5[[#This Row],[Column17]]-Table5[[#This Row],[Column20]]</f>
        <v>0</v>
      </c>
      <c r="AJ1736" s="131">
        <f t="shared" si="304"/>
        <v>0</v>
      </c>
      <c r="AK1736" s="131">
        <f t="shared" si="297"/>
        <v>0</v>
      </c>
      <c r="AL1736" s="131">
        <f t="shared" si="305"/>
        <v>0</v>
      </c>
      <c r="AM1736" s="131" t="str">
        <f t="shared" si="306"/>
        <v/>
      </c>
      <c r="AN1736" s="131" t="str">
        <f t="shared" ca="1" si="307"/>
        <v/>
      </c>
    </row>
    <row r="1737" spans="1:40" ht="20.25" customHeight="1" x14ac:dyDescent="0.3">
      <c r="A1737" s="127"/>
      <c r="B1737" s="164"/>
      <c r="C1737" s="139"/>
      <c r="D1737" s="140"/>
      <c r="E1737" s="139"/>
      <c r="F1737" s="139"/>
      <c r="G1737" s="140"/>
      <c r="H1737" s="139"/>
      <c r="I1737" s="129"/>
      <c r="L1737" s="128"/>
      <c r="M1737" s="128"/>
      <c r="N1737" s="128"/>
      <c r="O1737" s="128"/>
      <c r="P1737" s="128"/>
      <c r="Q1737" s="128"/>
      <c r="R1737" s="128"/>
      <c r="S1737" s="128"/>
      <c r="T1737" s="120">
        <f t="shared" si="298"/>
        <v>0</v>
      </c>
      <c r="U1737" s="131"/>
      <c r="V1737" s="131"/>
      <c r="W1737" s="131">
        <f>SUMIFS($F$3:F1737,$D$3:D1737,D1737,$C$3:C1737,"Buy")+SUMIFS($F$3:F1737,$D$3:D1737,D1737,$C$3:C1737,"Coin Deposit",$E$3:E1737,"&lt;&gt;")</f>
        <v>0</v>
      </c>
      <c r="X1737" s="131">
        <f t="shared" si="299"/>
        <v>0</v>
      </c>
      <c r="Y1737" s="131">
        <f>IF($D1737=Y$1,SUMIFS($H$3:$H1737,$G$3:$G1737,Y$1,$C$3:$C1737,"Sell"),0)</f>
        <v>0</v>
      </c>
      <c r="Z1737" s="131">
        <f t="shared" si="300"/>
        <v>0</v>
      </c>
      <c r="AA1737" s="131">
        <f>IF($D1737=AA$1,SUMIFS($H$3:$H1737,$G$3:$G1737,AA$1,$C$3:$C1737,"Sell"),0)</f>
        <v>0</v>
      </c>
      <c r="AB1737" s="131">
        <f t="shared" si="301"/>
        <v>0</v>
      </c>
      <c r="AC1737" s="131">
        <f>SUMIFS('Deductions and Deposits'!$H:$H,'Deductions and Deposits'!$G:$G,D1737,'Deductions and Deposits'!$F:$F,"&lt;="&amp;B1737)+SUMIFS($F$3:F1737,$D$3:D1737,D1737,$C$3:C1737,"Coin Deposit",$E$3:E1737,"")</f>
        <v>0</v>
      </c>
      <c r="AD1737" s="131">
        <f>SUMIFS('Deductions and Deposits'!$D:$D,'Deductions and Deposits'!$C:$C,D1737)+SUMIFS($F:$F,$D:$D,D1737,$C:$C,"Coin Deduction")</f>
        <v>0</v>
      </c>
      <c r="AE1737" s="131">
        <f>Table5[[#This Row],[Column4]]+Table5[[#This Row],[Column14]]+Table5[[#This Row],[Column19]]+Table5[[#This Row],[Column12]]</f>
        <v>0</v>
      </c>
      <c r="AF1737" s="131">
        <f>Table5[[#This Row],[Column5]]+Table5[[#This Row],[Column13]]+Table5[[#This Row],[Column21]]+Table5[[#This Row],[Column18]]</f>
        <v>0</v>
      </c>
      <c r="AG1737" s="131">
        <f t="shared" si="302"/>
        <v>0</v>
      </c>
      <c r="AH1737" s="131">
        <f t="shared" si="303"/>
        <v>0</v>
      </c>
      <c r="AI1737" s="131">
        <f>Table5[[#This Row],[Column17]]-Table5[[#This Row],[Column20]]</f>
        <v>0</v>
      </c>
      <c r="AJ1737" s="131">
        <f t="shared" si="304"/>
        <v>0</v>
      </c>
      <c r="AK1737" s="131">
        <f t="shared" si="297"/>
        <v>0</v>
      </c>
      <c r="AL1737" s="131">
        <f t="shared" si="305"/>
        <v>0</v>
      </c>
      <c r="AM1737" s="131" t="str">
        <f t="shared" si="306"/>
        <v/>
      </c>
      <c r="AN1737" s="131" t="str">
        <f t="shared" ca="1" si="307"/>
        <v/>
      </c>
    </row>
    <row r="1738" spans="1:40" ht="20.25" customHeight="1" x14ac:dyDescent="0.3">
      <c r="A1738" s="127"/>
      <c r="B1738" s="164"/>
      <c r="C1738" s="139"/>
      <c r="D1738" s="140"/>
      <c r="E1738" s="139"/>
      <c r="F1738" s="139"/>
      <c r="G1738" s="140"/>
      <c r="H1738" s="139"/>
      <c r="I1738" s="129"/>
      <c r="L1738" s="128"/>
      <c r="M1738" s="128"/>
      <c r="N1738" s="128"/>
      <c r="O1738" s="128"/>
      <c r="P1738" s="128"/>
      <c r="Q1738" s="128"/>
      <c r="R1738" s="128"/>
      <c r="S1738" s="128"/>
      <c r="T1738" s="120">
        <f t="shared" si="298"/>
        <v>0</v>
      </c>
      <c r="U1738" s="131"/>
      <c r="V1738" s="131"/>
      <c r="W1738" s="131">
        <f>SUMIFS($F$3:F1738,$D$3:D1738,D1738,$C$3:C1738,"Buy")+SUMIFS($F$3:F1738,$D$3:D1738,D1738,$C$3:C1738,"Coin Deposit",$E$3:E1738,"&lt;&gt;")</f>
        <v>0</v>
      </c>
      <c r="X1738" s="131">
        <f t="shared" si="299"/>
        <v>0</v>
      </c>
      <c r="Y1738" s="131">
        <f>IF($D1738=Y$1,SUMIFS($H$3:$H1738,$G$3:$G1738,Y$1,$C$3:$C1738,"Sell"),0)</f>
        <v>0</v>
      </c>
      <c r="Z1738" s="131">
        <f t="shared" si="300"/>
        <v>0</v>
      </c>
      <c r="AA1738" s="131">
        <f>IF($D1738=AA$1,SUMIFS($H$3:$H1738,$G$3:$G1738,AA$1,$C$3:$C1738,"Sell"),0)</f>
        <v>0</v>
      </c>
      <c r="AB1738" s="131">
        <f t="shared" si="301"/>
        <v>0</v>
      </c>
      <c r="AC1738" s="131">
        <f>SUMIFS('Deductions and Deposits'!$H:$H,'Deductions and Deposits'!$G:$G,D1738,'Deductions and Deposits'!$F:$F,"&lt;="&amp;B1738)+SUMIFS($F$3:F1738,$D$3:D1738,D1738,$C$3:C1738,"Coin Deposit",$E$3:E1738,"")</f>
        <v>0</v>
      </c>
      <c r="AD1738" s="131">
        <f>SUMIFS('Deductions and Deposits'!$D:$D,'Deductions and Deposits'!$C:$C,D1738)+SUMIFS($F:$F,$D:$D,D1738,$C:$C,"Coin Deduction")</f>
        <v>0</v>
      </c>
      <c r="AE1738" s="131">
        <f>Table5[[#This Row],[Column4]]+Table5[[#This Row],[Column14]]+Table5[[#This Row],[Column19]]+Table5[[#This Row],[Column12]]</f>
        <v>0</v>
      </c>
      <c r="AF1738" s="131">
        <f>Table5[[#This Row],[Column5]]+Table5[[#This Row],[Column13]]+Table5[[#This Row],[Column21]]+Table5[[#This Row],[Column18]]</f>
        <v>0</v>
      </c>
      <c r="AG1738" s="131">
        <f t="shared" si="302"/>
        <v>0</v>
      </c>
      <c r="AH1738" s="131">
        <f t="shared" si="303"/>
        <v>0</v>
      </c>
      <c r="AI1738" s="131">
        <f>Table5[[#This Row],[Column17]]-Table5[[#This Row],[Column20]]</f>
        <v>0</v>
      </c>
      <c r="AJ1738" s="131">
        <f t="shared" si="304"/>
        <v>0</v>
      </c>
      <c r="AK1738" s="131">
        <f t="shared" si="297"/>
        <v>0</v>
      </c>
      <c r="AL1738" s="131">
        <f t="shared" si="305"/>
        <v>0</v>
      </c>
      <c r="AM1738" s="131" t="str">
        <f t="shared" si="306"/>
        <v/>
      </c>
      <c r="AN1738" s="131" t="str">
        <f t="shared" ca="1" si="307"/>
        <v/>
      </c>
    </row>
    <row r="1739" spans="1:40" ht="20.25" customHeight="1" x14ac:dyDescent="0.3">
      <c r="A1739" s="127"/>
      <c r="B1739" s="164"/>
      <c r="C1739" s="139"/>
      <c r="D1739" s="140"/>
      <c r="E1739" s="139"/>
      <c r="F1739" s="139"/>
      <c r="G1739" s="140"/>
      <c r="H1739" s="139"/>
      <c r="I1739" s="129"/>
      <c r="L1739" s="128"/>
      <c r="M1739" s="128"/>
      <c r="N1739" s="128"/>
      <c r="O1739" s="128"/>
      <c r="P1739" s="128"/>
      <c r="Q1739" s="128"/>
      <c r="R1739" s="128"/>
      <c r="S1739" s="128"/>
      <c r="T1739" s="120">
        <f t="shared" si="298"/>
        <v>0</v>
      </c>
      <c r="U1739" s="131"/>
      <c r="V1739" s="131"/>
      <c r="W1739" s="131">
        <f>SUMIFS($F$3:F1739,$D$3:D1739,D1739,$C$3:C1739,"Buy")+SUMIFS($F$3:F1739,$D$3:D1739,D1739,$C$3:C1739,"Coin Deposit",$E$3:E1739,"&lt;&gt;")</f>
        <v>0</v>
      </c>
      <c r="X1739" s="131">
        <f t="shared" si="299"/>
        <v>0</v>
      </c>
      <c r="Y1739" s="131">
        <f>IF($D1739=Y$1,SUMIFS($H$3:$H1739,$G$3:$G1739,Y$1,$C$3:$C1739,"Sell"),0)</f>
        <v>0</v>
      </c>
      <c r="Z1739" s="131">
        <f t="shared" si="300"/>
        <v>0</v>
      </c>
      <c r="AA1739" s="131">
        <f>IF($D1739=AA$1,SUMIFS($H$3:$H1739,$G$3:$G1739,AA$1,$C$3:$C1739,"Sell"),0)</f>
        <v>0</v>
      </c>
      <c r="AB1739" s="131">
        <f t="shared" si="301"/>
        <v>0</v>
      </c>
      <c r="AC1739" s="131">
        <f>SUMIFS('Deductions and Deposits'!$H:$H,'Deductions and Deposits'!$G:$G,D1739,'Deductions and Deposits'!$F:$F,"&lt;="&amp;B1739)+SUMIFS($F$3:F1739,$D$3:D1739,D1739,$C$3:C1739,"Coin Deposit",$E$3:E1739,"")</f>
        <v>0</v>
      </c>
      <c r="AD1739" s="131">
        <f>SUMIFS('Deductions and Deposits'!$D:$D,'Deductions and Deposits'!$C:$C,D1739)+SUMIFS($F:$F,$D:$D,D1739,$C:$C,"Coin Deduction")</f>
        <v>0</v>
      </c>
      <c r="AE1739" s="131">
        <f>Table5[[#This Row],[Column4]]+Table5[[#This Row],[Column14]]+Table5[[#This Row],[Column19]]+Table5[[#This Row],[Column12]]</f>
        <v>0</v>
      </c>
      <c r="AF1739" s="131">
        <f>Table5[[#This Row],[Column5]]+Table5[[#This Row],[Column13]]+Table5[[#This Row],[Column21]]+Table5[[#This Row],[Column18]]</f>
        <v>0</v>
      </c>
      <c r="AG1739" s="131">
        <f t="shared" si="302"/>
        <v>0</v>
      </c>
      <c r="AH1739" s="131">
        <f t="shared" si="303"/>
        <v>0</v>
      </c>
      <c r="AI1739" s="131">
        <f>Table5[[#This Row],[Column17]]-Table5[[#This Row],[Column20]]</f>
        <v>0</v>
      </c>
      <c r="AJ1739" s="131">
        <f t="shared" si="304"/>
        <v>0</v>
      </c>
      <c r="AK1739" s="131">
        <f t="shared" si="297"/>
        <v>0</v>
      </c>
      <c r="AL1739" s="131">
        <f t="shared" si="305"/>
        <v>0</v>
      </c>
      <c r="AM1739" s="131" t="str">
        <f t="shared" si="306"/>
        <v/>
      </c>
      <c r="AN1739" s="131" t="str">
        <f t="shared" ca="1" si="307"/>
        <v/>
      </c>
    </row>
    <row r="1740" spans="1:40" ht="20.25" customHeight="1" x14ac:dyDescent="0.3">
      <c r="A1740" s="127"/>
      <c r="B1740" s="164"/>
      <c r="C1740" s="139"/>
      <c r="D1740" s="140"/>
      <c r="E1740" s="139"/>
      <c r="F1740" s="139"/>
      <c r="G1740" s="140"/>
      <c r="H1740" s="139"/>
      <c r="I1740" s="129"/>
      <c r="L1740" s="128"/>
      <c r="M1740" s="128"/>
      <c r="N1740" s="128"/>
      <c r="O1740" s="128"/>
      <c r="P1740" s="128"/>
      <c r="Q1740" s="128"/>
      <c r="R1740" s="128"/>
      <c r="S1740" s="128"/>
      <c r="T1740" s="120">
        <f t="shared" si="298"/>
        <v>0</v>
      </c>
      <c r="U1740" s="131"/>
      <c r="V1740" s="131"/>
      <c r="W1740" s="131">
        <f>SUMIFS($F$3:F1740,$D$3:D1740,D1740,$C$3:C1740,"Buy")+SUMIFS($F$3:F1740,$D$3:D1740,D1740,$C$3:C1740,"Coin Deposit",$E$3:E1740,"&lt;&gt;")</f>
        <v>0</v>
      </c>
      <c r="X1740" s="131">
        <f t="shared" si="299"/>
        <v>0</v>
      </c>
      <c r="Y1740" s="131">
        <f>IF($D1740=Y$1,SUMIFS($H$3:$H1740,$G$3:$G1740,Y$1,$C$3:$C1740,"Sell"),0)</f>
        <v>0</v>
      </c>
      <c r="Z1740" s="131">
        <f t="shared" si="300"/>
        <v>0</v>
      </c>
      <c r="AA1740" s="131">
        <f>IF($D1740=AA$1,SUMIFS($H$3:$H1740,$G$3:$G1740,AA$1,$C$3:$C1740,"Sell"),0)</f>
        <v>0</v>
      </c>
      <c r="AB1740" s="131">
        <f t="shared" si="301"/>
        <v>0</v>
      </c>
      <c r="AC1740" s="131">
        <f>SUMIFS('Deductions and Deposits'!$H:$H,'Deductions and Deposits'!$G:$G,D1740,'Deductions and Deposits'!$F:$F,"&lt;="&amp;B1740)+SUMIFS($F$3:F1740,$D$3:D1740,D1740,$C$3:C1740,"Coin Deposit",$E$3:E1740,"")</f>
        <v>0</v>
      </c>
      <c r="AD1740" s="131">
        <f>SUMIFS('Deductions and Deposits'!$D:$D,'Deductions and Deposits'!$C:$C,D1740)+SUMIFS($F:$F,$D:$D,D1740,$C:$C,"Coin Deduction")</f>
        <v>0</v>
      </c>
      <c r="AE1740" s="131">
        <f>Table5[[#This Row],[Column4]]+Table5[[#This Row],[Column14]]+Table5[[#This Row],[Column19]]+Table5[[#This Row],[Column12]]</f>
        <v>0</v>
      </c>
      <c r="AF1740" s="131">
        <f>Table5[[#This Row],[Column5]]+Table5[[#This Row],[Column13]]+Table5[[#This Row],[Column21]]+Table5[[#This Row],[Column18]]</f>
        <v>0</v>
      </c>
      <c r="AG1740" s="131">
        <f t="shared" si="302"/>
        <v>0</v>
      </c>
      <c r="AH1740" s="131">
        <f t="shared" si="303"/>
        <v>0</v>
      </c>
      <c r="AI1740" s="131">
        <f>Table5[[#This Row],[Column17]]-Table5[[#This Row],[Column20]]</f>
        <v>0</v>
      </c>
      <c r="AJ1740" s="131">
        <f t="shared" si="304"/>
        <v>0</v>
      </c>
      <c r="AK1740" s="131">
        <f t="shared" si="297"/>
        <v>0</v>
      </c>
      <c r="AL1740" s="131">
        <f t="shared" si="305"/>
        <v>0</v>
      </c>
      <c r="AM1740" s="131" t="str">
        <f t="shared" si="306"/>
        <v/>
      </c>
      <c r="AN1740" s="131" t="str">
        <f t="shared" ca="1" si="307"/>
        <v/>
      </c>
    </row>
    <row r="1741" spans="1:40" ht="20.25" customHeight="1" x14ac:dyDescent="0.3">
      <c r="A1741" s="127"/>
      <c r="B1741" s="164"/>
      <c r="C1741" s="139"/>
      <c r="D1741" s="140"/>
      <c r="E1741" s="139"/>
      <c r="F1741" s="139"/>
      <c r="G1741" s="140"/>
      <c r="H1741" s="139"/>
      <c r="I1741" s="129"/>
      <c r="L1741" s="128"/>
      <c r="M1741" s="128"/>
      <c r="N1741" s="128"/>
      <c r="O1741" s="128"/>
      <c r="P1741" s="128"/>
      <c r="Q1741" s="128"/>
      <c r="R1741" s="128"/>
      <c r="S1741" s="128"/>
      <c r="T1741" s="120">
        <f t="shared" si="298"/>
        <v>0</v>
      </c>
      <c r="U1741" s="131"/>
      <c r="V1741" s="131"/>
      <c r="W1741" s="131">
        <f>SUMIFS($F$3:F1741,$D$3:D1741,D1741,$C$3:C1741,"Buy")+SUMIFS($F$3:F1741,$D$3:D1741,D1741,$C$3:C1741,"Coin Deposit",$E$3:E1741,"&lt;&gt;")</f>
        <v>0</v>
      </c>
      <c r="X1741" s="131">
        <f t="shared" si="299"/>
        <v>0</v>
      </c>
      <c r="Y1741" s="131">
        <f>IF($D1741=Y$1,SUMIFS($H$3:$H1741,$G$3:$G1741,Y$1,$C$3:$C1741,"Sell"),0)</f>
        <v>0</v>
      </c>
      <c r="Z1741" s="131">
        <f t="shared" si="300"/>
        <v>0</v>
      </c>
      <c r="AA1741" s="131">
        <f>IF($D1741=AA$1,SUMIFS($H$3:$H1741,$G$3:$G1741,AA$1,$C$3:$C1741,"Sell"),0)</f>
        <v>0</v>
      </c>
      <c r="AB1741" s="131">
        <f t="shared" si="301"/>
        <v>0</v>
      </c>
      <c r="AC1741" s="131">
        <f>SUMIFS('Deductions and Deposits'!$H:$H,'Deductions and Deposits'!$G:$G,D1741,'Deductions and Deposits'!$F:$F,"&lt;="&amp;B1741)+SUMIFS($F$3:F1741,$D$3:D1741,D1741,$C$3:C1741,"Coin Deposit",$E$3:E1741,"")</f>
        <v>0</v>
      </c>
      <c r="AD1741" s="131">
        <f>SUMIFS('Deductions and Deposits'!$D:$D,'Deductions and Deposits'!$C:$C,D1741)+SUMIFS($F:$F,$D:$D,D1741,$C:$C,"Coin Deduction")</f>
        <v>0</v>
      </c>
      <c r="AE1741" s="131">
        <f>Table5[[#This Row],[Column4]]+Table5[[#This Row],[Column14]]+Table5[[#This Row],[Column19]]+Table5[[#This Row],[Column12]]</f>
        <v>0</v>
      </c>
      <c r="AF1741" s="131">
        <f>Table5[[#This Row],[Column5]]+Table5[[#This Row],[Column13]]+Table5[[#This Row],[Column21]]+Table5[[#This Row],[Column18]]</f>
        <v>0</v>
      </c>
      <c r="AG1741" s="131">
        <f t="shared" si="302"/>
        <v>0</v>
      </c>
      <c r="AH1741" s="131">
        <f t="shared" si="303"/>
        <v>0</v>
      </c>
      <c r="AI1741" s="131">
        <f>Table5[[#This Row],[Column17]]-Table5[[#This Row],[Column20]]</f>
        <v>0</v>
      </c>
      <c r="AJ1741" s="131">
        <f t="shared" si="304"/>
        <v>0</v>
      </c>
      <c r="AK1741" s="131">
        <f t="shared" si="297"/>
        <v>0</v>
      </c>
      <c r="AL1741" s="131">
        <f t="shared" si="305"/>
        <v>0</v>
      </c>
      <c r="AM1741" s="131" t="str">
        <f t="shared" si="306"/>
        <v/>
      </c>
      <c r="AN1741" s="131" t="str">
        <f t="shared" ca="1" si="307"/>
        <v/>
      </c>
    </row>
    <row r="1742" spans="1:40" ht="20.25" customHeight="1" x14ac:dyDescent="0.3">
      <c r="A1742" s="127"/>
      <c r="B1742" s="164"/>
      <c r="C1742" s="139"/>
      <c r="D1742" s="140"/>
      <c r="E1742" s="139"/>
      <c r="F1742" s="139"/>
      <c r="G1742" s="140"/>
      <c r="H1742" s="139"/>
      <c r="I1742" s="129"/>
      <c r="L1742" s="128"/>
      <c r="M1742" s="128"/>
      <c r="N1742" s="128"/>
      <c r="O1742" s="128"/>
      <c r="P1742" s="128"/>
      <c r="Q1742" s="128"/>
      <c r="R1742" s="128"/>
      <c r="S1742" s="128"/>
      <c r="T1742" s="120">
        <f t="shared" si="298"/>
        <v>0</v>
      </c>
      <c r="U1742" s="131"/>
      <c r="V1742" s="131"/>
      <c r="W1742" s="131">
        <f>SUMIFS($F$3:F1742,$D$3:D1742,D1742,$C$3:C1742,"Buy")+SUMIFS($F$3:F1742,$D$3:D1742,D1742,$C$3:C1742,"Coin Deposit",$E$3:E1742,"&lt;&gt;")</f>
        <v>0</v>
      </c>
      <c r="X1742" s="131">
        <f t="shared" si="299"/>
        <v>0</v>
      </c>
      <c r="Y1742" s="131">
        <f>IF($D1742=Y$1,SUMIFS($H$3:$H1742,$G$3:$G1742,Y$1,$C$3:$C1742,"Sell"),0)</f>
        <v>0</v>
      </c>
      <c r="Z1742" s="131">
        <f t="shared" si="300"/>
        <v>0</v>
      </c>
      <c r="AA1742" s="131">
        <f>IF($D1742=AA$1,SUMIFS($H$3:$H1742,$G$3:$G1742,AA$1,$C$3:$C1742,"Sell"),0)</f>
        <v>0</v>
      </c>
      <c r="AB1742" s="131">
        <f t="shared" si="301"/>
        <v>0</v>
      </c>
      <c r="AC1742" s="131">
        <f>SUMIFS('Deductions and Deposits'!$H:$H,'Deductions and Deposits'!$G:$G,D1742,'Deductions and Deposits'!$F:$F,"&lt;="&amp;B1742)+SUMIFS($F$3:F1742,$D$3:D1742,D1742,$C$3:C1742,"Coin Deposit",$E$3:E1742,"")</f>
        <v>0</v>
      </c>
      <c r="AD1742" s="131">
        <f>SUMIFS('Deductions and Deposits'!$D:$D,'Deductions and Deposits'!$C:$C,D1742)+SUMIFS($F:$F,$D:$D,D1742,$C:$C,"Coin Deduction")</f>
        <v>0</v>
      </c>
      <c r="AE1742" s="131">
        <f>Table5[[#This Row],[Column4]]+Table5[[#This Row],[Column14]]+Table5[[#This Row],[Column19]]+Table5[[#This Row],[Column12]]</f>
        <v>0</v>
      </c>
      <c r="AF1742" s="131">
        <f>Table5[[#This Row],[Column5]]+Table5[[#This Row],[Column13]]+Table5[[#This Row],[Column21]]+Table5[[#This Row],[Column18]]</f>
        <v>0</v>
      </c>
      <c r="AG1742" s="131">
        <f t="shared" si="302"/>
        <v>0</v>
      </c>
      <c r="AH1742" s="131">
        <f t="shared" si="303"/>
        <v>0</v>
      </c>
      <c r="AI1742" s="131">
        <f>Table5[[#This Row],[Column17]]-Table5[[#This Row],[Column20]]</f>
        <v>0</v>
      </c>
      <c r="AJ1742" s="131">
        <f t="shared" si="304"/>
        <v>0</v>
      </c>
      <c r="AK1742" s="131">
        <f t="shared" si="297"/>
        <v>0</v>
      </c>
      <c r="AL1742" s="131">
        <f t="shared" si="305"/>
        <v>0</v>
      </c>
      <c r="AM1742" s="131" t="str">
        <f t="shared" si="306"/>
        <v/>
      </c>
      <c r="AN1742" s="131" t="str">
        <f t="shared" ca="1" si="307"/>
        <v/>
      </c>
    </row>
    <row r="1743" spans="1:40" ht="20.25" customHeight="1" x14ac:dyDescent="0.3">
      <c r="A1743" s="127"/>
      <c r="B1743" s="164"/>
      <c r="C1743" s="139"/>
      <c r="D1743" s="140"/>
      <c r="E1743" s="139"/>
      <c r="F1743" s="139"/>
      <c r="G1743" s="140"/>
      <c r="H1743" s="139"/>
      <c r="I1743" s="129"/>
      <c r="L1743" s="128"/>
      <c r="M1743" s="128"/>
      <c r="N1743" s="128"/>
      <c r="O1743" s="128"/>
      <c r="P1743" s="128"/>
      <c r="Q1743" s="128"/>
      <c r="R1743" s="128"/>
      <c r="S1743" s="128"/>
      <c r="T1743" s="120">
        <f t="shared" si="298"/>
        <v>0</v>
      </c>
      <c r="U1743" s="131"/>
      <c r="V1743" s="131"/>
      <c r="W1743" s="131">
        <f>SUMIFS($F$3:F1743,$D$3:D1743,D1743,$C$3:C1743,"Buy")+SUMIFS($F$3:F1743,$D$3:D1743,D1743,$C$3:C1743,"Coin Deposit",$E$3:E1743,"&lt;&gt;")</f>
        <v>0</v>
      </c>
      <c r="X1743" s="131">
        <f t="shared" si="299"/>
        <v>0</v>
      </c>
      <c r="Y1743" s="131">
        <f>IF($D1743=Y$1,SUMIFS($H$3:$H1743,$G$3:$G1743,Y$1,$C$3:$C1743,"Sell"),0)</f>
        <v>0</v>
      </c>
      <c r="Z1743" s="131">
        <f t="shared" si="300"/>
        <v>0</v>
      </c>
      <c r="AA1743" s="131">
        <f>IF($D1743=AA$1,SUMIFS($H$3:$H1743,$G$3:$G1743,AA$1,$C$3:$C1743,"Sell"),0)</f>
        <v>0</v>
      </c>
      <c r="AB1743" s="131">
        <f t="shared" si="301"/>
        <v>0</v>
      </c>
      <c r="AC1743" s="131">
        <f>SUMIFS('Deductions and Deposits'!$H:$H,'Deductions and Deposits'!$G:$G,D1743,'Deductions and Deposits'!$F:$F,"&lt;="&amp;B1743)+SUMIFS($F$3:F1743,$D$3:D1743,D1743,$C$3:C1743,"Coin Deposit",$E$3:E1743,"")</f>
        <v>0</v>
      </c>
      <c r="AD1743" s="131">
        <f>SUMIFS('Deductions and Deposits'!$D:$D,'Deductions and Deposits'!$C:$C,D1743)+SUMIFS($F:$F,$D:$D,D1743,$C:$C,"Coin Deduction")</f>
        <v>0</v>
      </c>
      <c r="AE1743" s="131">
        <f>Table5[[#This Row],[Column4]]+Table5[[#This Row],[Column14]]+Table5[[#This Row],[Column19]]+Table5[[#This Row],[Column12]]</f>
        <v>0</v>
      </c>
      <c r="AF1743" s="131">
        <f>Table5[[#This Row],[Column5]]+Table5[[#This Row],[Column13]]+Table5[[#This Row],[Column21]]+Table5[[#This Row],[Column18]]</f>
        <v>0</v>
      </c>
      <c r="AG1743" s="131">
        <f t="shared" si="302"/>
        <v>0</v>
      </c>
      <c r="AH1743" s="131">
        <f t="shared" si="303"/>
        <v>0</v>
      </c>
      <c r="AI1743" s="131">
        <f>Table5[[#This Row],[Column17]]-Table5[[#This Row],[Column20]]</f>
        <v>0</v>
      </c>
      <c r="AJ1743" s="131">
        <f t="shared" si="304"/>
        <v>0</v>
      </c>
      <c r="AK1743" s="131">
        <f t="shared" si="297"/>
        <v>0</v>
      </c>
      <c r="AL1743" s="131">
        <f t="shared" si="305"/>
        <v>0</v>
      </c>
      <c r="AM1743" s="131" t="str">
        <f t="shared" si="306"/>
        <v/>
      </c>
      <c r="AN1743" s="131" t="str">
        <f t="shared" ca="1" si="307"/>
        <v/>
      </c>
    </row>
    <row r="1744" spans="1:40" ht="20.25" customHeight="1" x14ac:dyDescent="0.3">
      <c r="A1744" s="127"/>
      <c r="B1744" s="164"/>
      <c r="C1744" s="139"/>
      <c r="D1744" s="140"/>
      <c r="E1744" s="139"/>
      <c r="F1744" s="139"/>
      <c r="G1744" s="140"/>
      <c r="H1744" s="139"/>
      <c r="I1744" s="129"/>
      <c r="L1744" s="128"/>
      <c r="M1744" s="128"/>
      <c r="N1744" s="128"/>
      <c r="O1744" s="128"/>
      <c r="P1744" s="128"/>
      <c r="Q1744" s="128"/>
      <c r="R1744" s="128"/>
      <c r="S1744" s="128"/>
      <c r="T1744" s="120">
        <f t="shared" si="298"/>
        <v>0</v>
      </c>
      <c r="U1744" s="131"/>
      <c r="V1744" s="131"/>
      <c r="W1744" s="131">
        <f>SUMIFS($F$3:F1744,$D$3:D1744,D1744,$C$3:C1744,"Buy")+SUMIFS($F$3:F1744,$D$3:D1744,D1744,$C$3:C1744,"Coin Deposit",$E$3:E1744,"&lt;&gt;")</f>
        <v>0</v>
      </c>
      <c r="X1744" s="131">
        <f t="shared" si="299"/>
        <v>0</v>
      </c>
      <c r="Y1744" s="131">
        <f>IF($D1744=Y$1,SUMIFS($H$3:$H1744,$G$3:$G1744,Y$1,$C$3:$C1744,"Sell"),0)</f>
        <v>0</v>
      </c>
      <c r="Z1744" s="131">
        <f t="shared" si="300"/>
        <v>0</v>
      </c>
      <c r="AA1744" s="131">
        <f>IF($D1744=AA$1,SUMIFS($H$3:$H1744,$G$3:$G1744,AA$1,$C$3:$C1744,"Sell"),0)</f>
        <v>0</v>
      </c>
      <c r="AB1744" s="131">
        <f t="shared" si="301"/>
        <v>0</v>
      </c>
      <c r="AC1744" s="131">
        <f>SUMIFS('Deductions and Deposits'!$H:$H,'Deductions and Deposits'!$G:$G,D1744,'Deductions and Deposits'!$F:$F,"&lt;="&amp;B1744)+SUMIFS($F$3:F1744,$D$3:D1744,D1744,$C$3:C1744,"Coin Deposit",$E$3:E1744,"")</f>
        <v>0</v>
      </c>
      <c r="AD1744" s="131">
        <f>SUMIFS('Deductions and Deposits'!$D:$D,'Deductions and Deposits'!$C:$C,D1744)+SUMIFS($F:$F,$D:$D,D1744,$C:$C,"Coin Deduction")</f>
        <v>0</v>
      </c>
      <c r="AE1744" s="131">
        <f>Table5[[#This Row],[Column4]]+Table5[[#This Row],[Column14]]+Table5[[#This Row],[Column19]]+Table5[[#This Row],[Column12]]</f>
        <v>0</v>
      </c>
      <c r="AF1744" s="131">
        <f>Table5[[#This Row],[Column5]]+Table5[[#This Row],[Column13]]+Table5[[#This Row],[Column21]]+Table5[[#This Row],[Column18]]</f>
        <v>0</v>
      </c>
      <c r="AG1744" s="131">
        <f t="shared" si="302"/>
        <v>0</v>
      </c>
      <c r="AH1744" s="131">
        <f t="shared" si="303"/>
        <v>0</v>
      </c>
      <c r="AI1744" s="131">
        <f>Table5[[#This Row],[Column17]]-Table5[[#This Row],[Column20]]</f>
        <v>0</v>
      </c>
      <c r="AJ1744" s="131">
        <f t="shared" si="304"/>
        <v>0</v>
      </c>
      <c r="AK1744" s="131">
        <f t="shared" si="297"/>
        <v>0</v>
      </c>
      <c r="AL1744" s="131">
        <f t="shared" si="305"/>
        <v>0</v>
      </c>
      <c r="AM1744" s="131" t="str">
        <f t="shared" si="306"/>
        <v/>
      </c>
      <c r="AN1744" s="131" t="str">
        <f t="shared" ca="1" si="307"/>
        <v/>
      </c>
    </row>
    <row r="1745" spans="1:40" ht="20.25" customHeight="1" x14ac:dyDescent="0.3">
      <c r="A1745" s="127"/>
      <c r="B1745" s="164"/>
      <c r="C1745" s="139"/>
      <c r="D1745" s="140"/>
      <c r="E1745" s="139"/>
      <c r="F1745" s="139"/>
      <c r="G1745" s="140"/>
      <c r="H1745" s="139"/>
      <c r="I1745" s="129"/>
      <c r="L1745" s="128"/>
      <c r="M1745" s="128"/>
      <c r="N1745" s="128"/>
      <c r="O1745" s="128"/>
      <c r="P1745" s="128"/>
      <c r="Q1745" s="128"/>
      <c r="R1745" s="128"/>
      <c r="S1745" s="128"/>
      <c r="T1745" s="120">
        <f t="shared" si="298"/>
        <v>0</v>
      </c>
      <c r="U1745" s="131"/>
      <c r="V1745" s="131"/>
      <c r="W1745" s="131">
        <f>SUMIFS($F$3:F1745,$D$3:D1745,D1745,$C$3:C1745,"Buy")+SUMIFS($F$3:F1745,$D$3:D1745,D1745,$C$3:C1745,"Coin Deposit",$E$3:E1745,"&lt;&gt;")</f>
        <v>0</v>
      </c>
      <c r="X1745" s="131">
        <f t="shared" si="299"/>
        <v>0</v>
      </c>
      <c r="Y1745" s="131">
        <f>IF($D1745=Y$1,SUMIFS($H$3:$H1745,$G$3:$G1745,Y$1,$C$3:$C1745,"Sell"),0)</f>
        <v>0</v>
      </c>
      <c r="Z1745" s="131">
        <f t="shared" si="300"/>
        <v>0</v>
      </c>
      <c r="AA1745" s="131">
        <f>IF($D1745=AA$1,SUMIFS($H$3:$H1745,$G$3:$G1745,AA$1,$C$3:$C1745,"Sell"),0)</f>
        <v>0</v>
      </c>
      <c r="AB1745" s="131">
        <f t="shared" si="301"/>
        <v>0</v>
      </c>
      <c r="AC1745" s="131">
        <f>SUMIFS('Deductions and Deposits'!$H:$H,'Deductions and Deposits'!$G:$G,D1745,'Deductions and Deposits'!$F:$F,"&lt;="&amp;B1745)+SUMIFS($F$3:F1745,$D$3:D1745,D1745,$C$3:C1745,"Coin Deposit",$E$3:E1745,"")</f>
        <v>0</v>
      </c>
      <c r="AD1745" s="131">
        <f>SUMIFS('Deductions and Deposits'!$D:$D,'Deductions and Deposits'!$C:$C,D1745)+SUMIFS($F:$F,$D:$D,D1745,$C:$C,"Coin Deduction")</f>
        <v>0</v>
      </c>
      <c r="AE1745" s="131">
        <f>Table5[[#This Row],[Column4]]+Table5[[#This Row],[Column14]]+Table5[[#This Row],[Column19]]+Table5[[#This Row],[Column12]]</f>
        <v>0</v>
      </c>
      <c r="AF1745" s="131">
        <f>Table5[[#This Row],[Column5]]+Table5[[#This Row],[Column13]]+Table5[[#This Row],[Column21]]+Table5[[#This Row],[Column18]]</f>
        <v>0</v>
      </c>
      <c r="AG1745" s="131">
        <f t="shared" si="302"/>
        <v>0</v>
      </c>
      <c r="AH1745" s="131">
        <f t="shared" si="303"/>
        <v>0</v>
      </c>
      <c r="AI1745" s="131">
        <f>Table5[[#This Row],[Column17]]-Table5[[#This Row],[Column20]]</f>
        <v>0</v>
      </c>
      <c r="AJ1745" s="131">
        <f t="shared" si="304"/>
        <v>0</v>
      </c>
      <c r="AK1745" s="131">
        <f t="shared" ref="AK1745:AK1808" si="308">AJ1745*T1745</f>
        <v>0</v>
      </c>
      <c r="AL1745" s="131">
        <f t="shared" si="305"/>
        <v>0</v>
      </c>
      <c r="AM1745" s="131" t="str">
        <f t="shared" si="306"/>
        <v/>
      </c>
      <c r="AN1745" s="131" t="str">
        <f t="shared" ca="1" si="307"/>
        <v/>
      </c>
    </row>
    <row r="1746" spans="1:40" ht="20.25" customHeight="1" x14ac:dyDescent="0.3">
      <c r="A1746" s="127"/>
      <c r="B1746" s="164"/>
      <c r="C1746" s="139"/>
      <c r="D1746" s="140"/>
      <c r="E1746" s="139"/>
      <c r="F1746" s="139"/>
      <c r="G1746" s="140"/>
      <c r="H1746" s="139"/>
      <c r="I1746" s="129"/>
      <c r="L1746" s="128"/>
      <c r="M1746" s="128"/>
      <c r="N1746" s="128"/>
      <c r="O1746" s="128"/>
      <c r="P1746" s="128"/>
      <c r="Q1746" s="128"/>
      <c r="R1746" s="128"/>
      <c r="S1746" s="128"/>
      <c r="T1746" s="120">
        <f t="shared" si="298"/>
        <v>0</v>
      </c>
      <c r="U1746" s="131"/>
      <c r="V1746" s="131"/>
      <c r="W1746" s="131">
        <f>SUMIFS($F$3:F1746,$D$3:D1746,D1746,$C$3:C1746,"Buy")+SUMIFS($F$3:F1746,$D$3:D1746,D1746,$C$3:C1746,"Coin Deposit",$E$3:E1746,"&lt;&gt;")</f>
        <v>0</v>
      </c>
      <c r="X1746" s="131">
        <f t="shared" si="299"/>
        <v>0</v>
      </c>
      <c r="Y1746" s="131">
        <f>IF($D1746=Y$1,SUMIFS($H$3:$H1746,$G$3:$G1746,Y$1,$C$3:$C1746,"Sell"),0)</f>
        <v>0</v>
      </c>
      <c r="Z1746" s="131">
        <f t="shared" si="300"/>
        <v>0</v>
      </c>
      <c r="AA1746" s="131">
        <f>IF($D1746=AA$1,SUMIFS($H$3:$H1746,$G$3:$G1746,AA$1,$C$3:$C1746,"Sell"),0)</f>
        <v>0</v>
      </c>
      <c r="AB1746" s="131">
        <f t="shared" si="301"/>
        <v>0</v>
      </c>
      <c r="AC1746" s="131">
        <f>SUMIFS('Deductions and Deposits'!$H:$H,'Deductions and Deposits'!$G:$G,D1746,'Deductions and Deposits'!$F:$F,"&lt;="&amp;B1746)+SUMIFS($F$3:F1746,$D$3:D1746,D1746,$C$3:C1746,"Coin Deposit",$E$3:E1746,"")</f>
        <v>0</v>
      </c>
      <c r="AD1746" s="131">
        <f>SUMIFS('Deductions and Deposits'!$D:$D,'Deductions and Deposits'!$C:$C,D1746)+SUMIFS($F:$F,$D:$D,D1746,$C:$C,"Coin Deduction")</f>
        <v>0</v>
      </c>
      <c r="AE1746" s="131">
        <f>Table5[[#This Row],[Column4]]+Table5[[#This Row],[Column14]]+Table5[[#This Row],[Column19]]+Table5[[#This Row],[Column12]]</f>
        <v>0</v>
      </c>
      <c r="AF1746" s="131">
        <f>Table5[[#This Row],[Column5]]+Table5[[#This Row],[Column13]]+Table5[[#This Row],[Column21]]+Table5[[#This Row],[Column18]]</f>
        <v>0</v>
      </c>
      <c r="AG1746" s="131">
        <f t="shared" si="302"/>
        <v>0</v>
      </c>
      <c r="AH1746" s="131">
        <f t="shared" si="303"/>
        <v>0</v>
      </c>
      <c r="AI1746" s="131">
        <f>Table5[[#This Row],[Column17]]-Table5[[#This Row],[Column20]]</f>
        <v>0</v>
      </c>
      <c r="AJ1746" s="131">
        <f t="shared" si="304"/>
        <v>0</v>
      </c>
      <c r="AK1746" s="131">
        <f t="shared" si="308"/>
        <v>0</v>
      </c>
      <c r="AL1746" s="131">
        <f t="shared" si="305"/>
        <v>0</v>
      </c>
      <c r="AM1746" s="131" t="str">
        <f t="shared" si="306"/>
        <v/>
      </c>
      <c r="AN1746" s="131" t="str">
        <f t="shared" ca="1" si="307"/>
        <v/>
      </c>
    </row>
    <row r="1747" spans="1:40" ht="20.25" customHeight="1" x14ac:dyDescent="0.3">
      <c r="A1747" s="127"/>
      <c r="B1747" s="164"/>
      <c r="C1747" s="139"/>
      <c r="D1747" s="140"/>
      <c r="E1747" s="139"/>
      <c r="F1747" s="139"/>
      <c r="G1747" s="140"/>
      <c r="H1747" s="139"/>
      <c r="I1747" s="129"/>
      <c r="L1747" s="128"/>
      <c r="M1747" s="128"/>
      <c r="N1747" s="128"/>
      <c r="O1747" s="128"/>
      <c r="P1747" s="128"/>
      <c r="Q1747" s="128"/>
      <c r="R1747" s="128"/>
      <c r="S1747" s="128"/>
      <c r="T1747" s="120">
        <f t="shared" si="298"/>
        <v>0</v>
      </c>
      <c r="U1747" s="131"/>
      <c r="V1747" s="131"/>
      <c r="W1747" s="131">
        <f>SUMIFS($F$3:F1747,$D$3:D1747,D1747,$C$3:C1747,"Buy")+SUMIFS($F$3:F1747,$D$3:D1747,D1747,$C$3:C1747,"Coin Deposit",$E$3:E1747,"&lt;&gt;")</f>
        <v>0</v>
      </c>
      <c r="X1747" s="131">
        <f t="shared" si="299"/>
        <v>0</v>
      </c>
      <c r="Y1747" s="131">
        <f>IF($D1747=Y$1,SUMIFS($H$3:$H1747,$G$3:$G1747,Y$1,$C$3:$C1747,"Sell"),0)</f>
        <v>0</v>
      </c>
      <c r="Z1747" s="131">
        <f t="shared" si="300"/>
        <v>0</v>
      </c>
      <c r="AA1747" s="131">
        <f>IF($D1747=AA$1,SUMIFS($H$3:$H1747,$G$3:$G1747,AA$1,$C$3:$C1747,"Sell"),0)</f>
        <v>0</v>
      </c>
      <c r="AB1747" s="131">
        <f t="shared" si="301"/>
        <v>0</v>
      </c>
      <c r="AC1747" s="131">
        <f>SUMIFS('Deductions and Deposits'!$H:$H,'Deductions and Deposits'!$G:$G,D1747,'Deductions and Deposits'!$F:$F,"&lt;="&amp;B1747)+SUMIFS($F$3:F1747,$D$3:D1747,D1747,$C$3:C1747,"Coin Deposit",$E$3:E1747,"")</f>
        <v>0</v>
      </c>
      <c r="AD1747" s="131">
        <f>SUMIFS('Deductions and Deposits'!$D:$D,'Deductions and Deposits'!$C:$C,D1747)+SUMIFS($F:$F,$D:$D,D1747,$C:$C,"Coin Deduction")</f>
        <v>0</v>
      </c>
      <c r="AE1747" s="131">
        <f>Table5[[#This Row],[Column4]]+Table5[[#This Row],[Column14]]+Table5[[#This Row],[Column19]]+Table5[[#This Row],[Column12]]</f>
        <v>0</v>
      </c>
      <c r="AF1747" s="131">
        <f>Table5[[#This Row],[Column5]]+Table5[[#This Row],[Column13]]+Table5[[#This Row],[Column21]]+Table5[[#This Row],[Column18]]</f>
        <v>0</v>
      </c>
      <c r="AG1747" s="131">
        <f t="shared" si="302"/>
        <v>0</v>
      </c>
      <c r="AH1747" s="131">
        <f t="shared" si="303"/>
        <v>0</v>
      </c>
      <c r="AI1747" s="131">
        <f>Table5[[#This Row],[Column17]]-Table5[[#This Row],[Column20]]</f>
        <v>0</v>
      </c>
      <c r="AJ1747" s="131">
        <f t="shared" si="304"/>
        <v>0</v>
      </c>
      <c r="AK1747" s="131">
        <f t="shared" si="308"/>
        <v>0</v>
      </c>
      <c r="AL1747" s="131">
        <f t="shared" si="305"/>
        <v>0</v>
      </c>
      <c r="AM1747" s="131" t="str">
        <f t="shared" si="306"/>
        <v/>
      </c>
      <c r="AN1747" s="131" t="str">
        <f t="shared" ca="1" si="307"/>
        <v/>
      </c>
    </row>
    <row r="1748" spans="1:40" ht="20.25" customHeight="1" x14ac:dyDescent="0.3">
      <c r="A1748" s="127"/>
      <c r="B1748" s="164"/>
      <c r="C1748" s="139"/>
      <c r="D1748" s="140"/>
      <c r="E1748" s="139"/>
      <c r="F1748" s="139"/>
      <c r="G1748" s="140"/>
      <c r="H1748" s="139"/>
      <c r="I1748" s="129"/>
      <c r="L1748" s="128"/>
      <c r="M1748" s="128"/>
      <c r="N1748" s="128"/>
      <c r="O1748" s="128"/>
      <c r="P1748" s="128"/>
      <c r="Q1748" s="128"/>
      <c r="R1748" s="128"/>
      <c r="S1748" s="128"/>
      <c r="T1748" s="120">
        <f t="shared" si="298"/>
        <v>0</v>
      </c>
      <c r="U1748" s="131"/>
      <c r="V1748" s="131"/>
      <c r="W1748" s="131">
        <f>SUMIFS($F$3:F1748,$D$3:D1748,D1748,$C$3:C1748,"Buy")+SUMIFS($F$3:F1748,$D$3:D1748,D1748,$C$3:C1748,"Coin Deposit",$E$3:E1748,"&lt;&gt;")</f>
        <v>0</v>
      </c>
      <c r="X1748" s="131">
        <f t="shared" si="299"/>
        <v>0</v>
      </c>
      <c r="Y1748" s="131">
        <f>IF($D1748=Y$1,SUMIFS($H$3:$H1748,$G$3:$G1748,Y$1,$C$3:$C1748,"Sell"),0)</f>
        <v>0</v>
      </c>
      <c r="Z1748" s="131">
        <f t="shared" si="300"/>
        <v>0</v>
      </c>
      <c r="AA1748" s="131">
        <f>IF($D1748=AA$1,SUMIFS($H$3:$H1748,$G$3:$G1748,AA$1,$C$3:$C1748,"Sell"),0)</f>
        <v>0</v>
      </c>
      <c r="AB1748" s="131">
        <f t="shared" si="301"/>
        <v>0</v>
      </c>
      <c r="AC1748" s="131">
        <f>SUMIFS('Deductions and Deposits'!$H:$H,'Deductions and Deposits'!$G:$G,D1748,'Deductions and Deposits'!$F:$F,"&lt;="&amp;B1748)+SUMIFS($F$3:F1748,$D$3:D1748,D1748,$C$3:C1748,"Coin Deposit",$E$3:E1748,"")</f>
        <v>0</v>
      </c>
      <c r="AD1748" s="131">
        <f>SUMIFS('Deductions and Deposits'!$D:$D,'Deductions and Deposits'!$C:$C,D1748)+SUMIFS($F:$F,$D:$D,D1748,$C:$C,"Coin Deduction")</f>
        <v>0</v>
      </c>
      <c r="AE1748" s="131">
        <f>Table5[[#This Row],[Column4]]+Table5[[#This Row],[Column14]]+Table5[[#This Row],[Column19]]+Table5[[#This Row],[Column12]]</f>
        <v>0</v>
      </c>
      <c r="AF1748" s="131">
        <f>Table5[[#This Row],[Column5]]+Table5[[#This Row],[Column13]]+Table5[[#This Row],[Column21]]+Table5[[#This Row],[Column18]]</f>
        <v>0</v>
      </c>
      <c r="AG1748" s="131">
        <f t="shared" si="302"/>
        <v>0</v>
      </c>
      <c r="AH1748" s="131">
        <f t="shared" si="303"/>
        <v>0</v>
      </c>
      <c r="AI1748" s="131">
        <f>Table5[[#This Row],[Column17]]-Table5[[#This Row],[Column20]]</f>
        <v>0</v>
      </c>
      <c r="AJ1748" s="131">
        <f t="shared" si="304"/>
        <v>0</v>
      </c>
      <c r="AK1748" s="131">
        <f t="shared" si="308"/>
        <v>0</v>
      </c>
      <c r="AL1748" s="131">
        <f t="shared" si="305"/>
        <v>0</v>
      </c>
      <c r="AM1748" s="131" t="str">
        <f t="shared" si="306"/>
        <v/>
      </c>
      <c r="AN1748" s="131" t="str">
        <f t="shared" ca="1" si="307"/>
        <v/>
      </c>
    </row>
    <row r="1749" spans="1:40" ht="20.25" customHeight="1" x14ac:dyDescent="0.3">
      <c r="A1749" s="127"/>
      <c r="B1749" s="164"/>
      <c r="C1749" s="139"/>
      <c r="D1749" s="140"/>
      <c r="E1749" s="139"/>
      <c r="F1749" s="139"/>
      <c r="G1749" s="140"/>
      <c r="H1749" s="139"/>
      <c r="I1749" s="129"/>
      <c r="L1749" s="128"/>
      <c r="M1749" s="128"/>
      <c r="N1749" s="128"/>
      <c r="O1749" s="128"/>
      <c r="P1749" s="128"/>
      <c r="Q1749" s="128"/>
      <c r="R1749" s="128"/>
      <c r="S1749" s="128"/>
      <c r="T1749" s="120">
        <f t="shared" si="298"/>
        <v>0</v>
      </c>
      <c r="U1749" s="131"/>
      <c r="V1749" s="131"/>
      <c r="W1749" s="131">
        <f>SUMIFS($F$3:F1749,$D$3:D1749,D1749,$C$3:C1749,"Buy")+SUMIFS($F$3:F1749,$D$3:D1749,D1749,$C$3:C1749,"Coin Deposit",$E$3:E1749,"&lt;&gt;")</f>
        <v>0</v>
      </c>
      <c r="X1749" s="131">
        <f t="shared" si="299"/>
        <v>0</v>
      </c>
      <c r="Y1749" s="131">
        <f>IF($D1749=Y$1,SUMIFS($H$3:$H1749,$G$3:$G1749,Y$1,$C$3:$C1749,"Sell"),0)</f>
        <v>0</v>
      </c>
      <c r="Z1749" s="131">
        <f t="shared" si="300"/>
        <v>0</v>
      </c>
      <c r="AA1749" s="131">
        <f>IF($D1749=AA$1,SUMIFS($H$3:$H1749,$G$3:$G1749,AA$1,$C$3:$C1749,"Sell"),0)</f>
        <v>0</v>
      </c>
      <c r="AB1749" s="131">
        <f t="shared" si="301"/>
        <v>0</v>
      </c>
      <c r="AC1749" s="131">
        <f>SUMIFS('Deductions and Deposits'!$H:$H,'Deductions and Deposits'!$G:$G,D1749,'Deductions and Deposits'!$F:$F,"&lt;="&amp;B1749)+SUMIFS($F$3:F1749,$D$3:D1749,D1749,$C$3:C1749,"Coin Deposit",$E$3:E1749,"")</f>
        <v>0</v>
      </c>
      <c r="AD1749" s="131">
        <f>SUMIFS('Deductions and Deposits'!$D:$D,'Deductions and Deposits'!$C:$C,D1749)+SUMIFS($F:$F,$D:$D,D1749,$C:$C,"Coin Deduction")</f>
        <v>0</v>
      </c>
      <c r="AE1749" s="131">
        <f>Table5[[#This Row],[Column4]]+Table5[[#This Row],[Column14]]+Table5[[#This Row],[Column19]]+Table5[[#This Row],[Column12]]</f>
        <v>0</v>
      </c>
      <c r="AF1749" s="131">
        <f>Table5[[#This Row],[Column5]]+Table5[[#This Row],[Column13]]+Table5[[#This Row],[Column21]]+Table5[[#This Row],[Column18]]</f>
        <v>0</v>
      </c>
      <c r="AG1749" s="131">
        <f t="shared" si="302"/>
        <v>0</v>
      </c>
      <c r="AH1749" s="131">
        <f t="shared" si="303"/>
        <v>0</v>
      </c>
      <c r="AI1749" s="131">
        <f>Table5[[#This Row],[Column17]]-Table5[[#This Row],[Column20]]</f>
        <v>0</v>
      </c>
      <c r="AJ1749" s="131">
        <f t="shared" si="304"/>
        <v>0</v>
      </c>
      <c r="AK1749" s="131">
        <f t="shared" si="308"/>
        <v>0</v>
      </c>
      <c r="AL1749" s="131">
        <f t="shared" si="305"/>
        <v>0</v>
      </c>
      <c r="AM1749" s="131" t="str">
        <f t="shared" si="306"/>
        <v/>
      </c>
      <c r="AN1749" s="131" t="str">
        <f t="shared" ca="1" si="307"/>
        <v/>
      </c>
    </row>
    <row r="1750" spans="1:40" ht="20.25" customHeight="1" x14ac:dyDescent="0.3">
      <c r="A1750" s="127"/>
      <c r="B1750" s="164"/>
      <c r="C1750" s="139"/>
      <c r="D1750" s="140"/>
      <c r="E1750" s="139"/>
      <c r="F1750" s="139"/>
      <c r="G1750" s="140"/>
      <c r="H1750" s="139"/>
      <c r="I1750" s="129"/>
      <c r="L1750" s="128"/>
      <c r="M1750" s="128"/>
      <c r="N1750" s="128"/>
      <c r="O1750" s="128"/>
      <c r="P1750" s="128"/>
      <c r="Q1750" s="128"/>
      <c r="R1750" s="128"/>
      <c r="S1750" s="128"/>
      <c r="T1750" s="120">
        <f t="shared" si="298"/>
        <v>0</v>
      </c>
      <c r="U1750" s="131"/>
      <c r="V1750" s="131"/>
      <c r="W1750" s="131">
        <f>SUMIFS($F$3:F1750,$D$3:D1750,D1750,$C$3:C1750,"Buy")+SUMIFS($F$3:F1750,$D$3:D1750,D1750,$C$3:C1750,"Coin Deposit",$E$3:E1750,"&lt;&gt;")</f>
        <v>0</v>
      </c>
      <c r="X1750" s="131">
        <f t="shared" si="299"/>
        <v>0</v>
      </c>
      <c r="Y1750" s="131">
        <f>IF($D1750=Y$1,SUMIFS($H$3:$H1750,$G$3:$G1750,Y$1,$C$3:$C1750,"Sell"),0)</f>
        <v>0</v>
      </c>
      <c r="Z1750" s="131">
        <f t="shared" si="300"/>
        <v>0</v>
      </c>
      <c r="AA1750" s="131">
        <f>IF($D1750=AA$1,SUMIFS($H$3:$H1750,$G$3:$G1750,AA$1,$C$3:$C1750,"Sell"),0)</f>
        <v>0</v>
      </c>
      <c r="AB1750" s="131">
        <f t="shared" si="301"/>
        <v>0</v>
      </c>
      <c r="AC1750" s="131">
        <f>SUMIFS('Deductions and Deposits'!$H:$H,'Deductions and Deposits'!$G:$G,D1750,'Deductions and Deposits'!$F:$F,"&lt;="&amp;B1750)+SUMIFS($F$3:F1750,$D$3:D1750,D1750,$C$3:C1750,"Coin Deposit",$E$3:E1750,"")</f>
        <v>0</v>
      </c>
      <c r="AD1750" s="131">
        <f>SUMIFS('Deductions and Deposits'!$D:$D,'Deductions and Deposits'!$C:$C,D1750)+SUMIFS($F:$F,$D:$D,D1750,$C:$C,"Coin Deduction")</f>
        <v>0</v>
      </c>
      <c r="AE1750" s="131">
        <f>Table5[[#This Row],[Column4]]+Table5[[#This Row],[Column14]]+Table5[[#This Row],[Column19]]+Table5[[#This Row],[Column12]]</f>
        <v>0</v>
      </c>
      <c r="AF1750" s="131">
        <f>Table5[[#This Row],[Column5]]+Table5[[#This Row],[Column13]]+Table5[[#This Row],[Column21]]+Table5[[#This Row],[Column18]]</f>
        <v>0</v>
      </c>
      <c r="AG1750" s="131">
        <f t="shared" si="302"/>
        <v>0</v>
      </c>
      <c r="AH1750" s="131">
        <f t="shared" si="303"/>
        <v>0</v>
      </c>
      <c r="AI1750" s="131">
        <f>Table5[[#This Row],[Column17]]-Table5[[#This Row],[Column20]]</f>
        <v>0</v>
      </c>
      <c r="AJ1750" s="131">
        <f t="shared" si="304"/>
        <v>0</v>
      </c>
      <c r="AK1750" s="131">
        <f t="shared" si="308"/>
        <v>0</v>
      </c>
      <c r="AL1750" s="131">
        <f t="shared" si="305"/>
        <v>0</v>
      </c>
      <c r="AM1750" s="131" t="str">
        <f t="shared" si="306"/>
        <v/>
      </c>
      <c r="AN1750" s="131" t="str">
        <f t="shared" ca="1" si="307"/>
        <v/>
      </c>
    </row>
    <row r="1751" spans="1:40" ht="20.25" customHeight="1" x14ac:dyDescent="0.3">
      <c r="A1751" s="127"/>
      <c r="B1751" s="164"/>
      <c r="C1751" s="139"/>
      <c r="D1751" s="140"/>
      <c r="E1751" s="139"/>
      <c r="F1751" s="139"/>
      <c r="G1751" s="140"/>
      <c r="H1751" s="139"/>
      <c r="I1751" s="129"/>
      <c r="L1751" s="128"/>
      <c r="M1751" s="128"/>
      <c r="N1751" s="128"/>
      <c r="O1751" s="128"/>
      <c r="P1751" s="128"/>
      <c r="Q1751" s="128"/>
      <c r="R1751" s="128"/>
      <c r="S1751" s="128"/>
      <c r="T1751" s="120">
        <f t="shared" si="298"/>
        <v>0</v>
      </c>
      <c r="U1751" s="131"/>
      <c r="V1751" s="131"/>
      <c r="W1751" s="131">
        <f>SUMIFS($F$3:F1751,$D$3:D1751,D1751,$C$3:C1751,"Buy")+SUMIFS($F$3:F1751,$D$3:D1751,D1751,$C$3:C1751,"Coin Deposit",$E$3:E1751,"&lt;&gt;")</f>
        <v>0</v>
      </c>
      <c r="X1751" s="131">
        <f t="shared" si="299"/>
        <v>0</v>
      </c>
      <c r="Y1751" s="131">
        <f>IF($D1751=Y$1,SUMIFS($H$3:$H1751,$G$3:$G1751,Y$1,$C$3:$C1751,"Sell"),0)</f>
        <v>0</v>
      </c>
      <c r="Z1751" s="131">
        <f t="shared" si="300"/>
        <v>0</v>
      </c>
      <c r="AA1751" s="131">
        <f>IF($D1751=AA$1,SUMIFS($H$3:$H1751,$G$3:$G1751,AA$1,$C$3:$C1751,"Sell"),0)</f>
        <v>0</v>
      </c>
      <c r="AB1751" s="131">
        <f t="shared" si="301"/>
        <v>0</v>
      </c>
      <c r="AC1751" s="131">
        <f>SUMIFS('Deductions and Deposits'!$H:$H,'Deductions and Deposits'!$G:$G,D1751,'Deductions and Deposits'!$F:$F,"&lt;="&amp;B1751)+SUMIFS($F$3:F1751,$D$3:D1751,D1751,$C$3:C1751,"Coin Deposit",$E$3:E1751,"")</f>
        <v>0</v>
      </c>
      <c r="AD1751" s="131">
        <f>SUMIFS('Deductions and Deposits'!$D:$D,'Deductions and Deposits'!$C:$C,D1751)+SUMIFS($F:$F,$D:$D,D1751,$C:$C,"Coin Deduction")</f>
        <v>0</v>
      </c>
      <c r="AE1751" s="131">
        <f>Table5[[#This Row],[Column4]]+Table5[[#This Row],[Column14]]+Table5[[#This Row],[Column19]]+Table5[[#This Row],[Column12]]</f>
        <v>0</v>
      </c>
      <c r="AF1751" s="131">
        <f>Table5[[#This Row],[Column5]]+Table5[[#This Row],[Column13]]+Table5[[#This Row],[Column21]]+Table5[[#This Row],[Column18]]</f>
        <v>0</v>
      </c>
      <c r="AG1751" s="131">
        <f t="shared" si="302"/>
        <v>0</v>
      </c>
      <c r="AH1751" s="131">
        <f t="shared" si="303"/>
        <v>0</v>
      </c>
      <c r="AI1751" s="131">
        <f>Table5[[#This Row],[Column17]]-Table5[[#This Row],[Column20]]</f>
        <v>0</v>
      </c>
      <c r="AJ1751" s="131">
        <f t="shared" si="304"/>
        <v>0</v>
      </c>
      <c r="AK1751" s="131">
        <f t="shared" si="308"/>
        <v>0</v>
      </c>
      <c r="AL1751" s="131">
        <f t="shared" si="305"/>
        <v>0</v>
      </c>
      <c r="AM1751" s="131" t="str">
        <f t="shared" si="306"/>
        <v/>
      </c>
      <c r="AN1751" s="131" t="str">
        <f t="shared" ca="1" si="307"/>
        <v/>
      </c>
    </row>
    <row r="1752" spans="1:40" ht="20.25" customHeight="1" x14ac:dyDescent="0.3">
      <c r="A1752" s="127"/>
      <c r="B1752" s="164"/>
      <c r="C1752" s="139"/>
      <c r="D1752" s="140"/>
      <c r="E1752" s="139"/>
      <c r="F1752" s="139"/>
      <c r="G1752" s="140"/>
      <c r="H1752" s="139"/>
      <c r="I1752" s="129"/>
      <c r="L1752" s="128"/>
      <c r="M1752" s="128"/>
      <c r="N1752" s="128"/>
      <c r="O1752" s="128"/>
      <c r="P1752" s="128"/>
      <c r="Q1752" s="128"/>
      <c r="R1752" s="128"/>
      <c r="S1752" s="128"/>
      <c r="T1752" s="120">
        <f t="shared" si="298"/>
        <v>0</v>
      </c>
      <c r="U1752" s="131"/>
      <c r="V1752" s="131"/>
      <c r="W1752" s="131">
        <f>SUMIFS($F$3:F1752,$D$3:D1752,D1752,$C$3:C1752,"Buy")+SUMIFS($F$3:F1752,$D$3:D1752,D1752,$C$3:C1752,"Coin Deposit",$E$3:E1752,"&lt;&gt;")</f>
        <v>0</v>
      </c>
      <c r="X1752" s="131">
        <f t="shared" si="299"/>
        <v>0</v>
      </c>
      <c r="Y1752" s="131">
        <f>IF($D1752=Y$1,SUMIFS($H$3:$H1752,$G$3:$G1752,Y$1,$C$3:$C1752,"Sell"),0)</f>
        <v>0</v>
      </c>
      <c r="Z1752" s="131">
        <f t="shared" si="300"/>
        <v>0</v>
      </c>
      <c r="AA1752" s="131">
        <f>IF($D1752=AA$1,SUMIFS($H$3:$H1752,$G$3:$G1752,AA$1,$C$3:$C1752,"Sell"),0)</f>
        <v>0</v>
      </c>
      <c r="AB1752" s="131">
        <f t="shared" si="301"/>
        <v>0</v>
      </c>
      <c r="AC1752" s="131">
        <f>SUMIFS('Deductions and Deposits'!$H:$H,'Deductions and Deposits'!$G:$G,D1752,'Deductions and Deposits'!$F:$F,"&lt;="&amp;B1752)+SUMIFS($F$3:F1752,$D$3:D1752,D1752,$C$3:C1752,"Coin Deposit",$E$3:E1752,"")</f>
        <v>0</v>
      </c>
      <c r="AD1752" s="131">
        <f>SUMIFS('Deductions and Deposits'!$D:$D,'Deductions and Deposits'!$C:$C,D1752)+SUMIFS($F:$F,$D:$D,D1752,$C:$C,"Coin Deduction")</f>
        <v>0</v>
      </c>
      <c r="AE1752" s="131">
        <f>Table5[[#This Row],[Column4]]+Table5[[#This Row],[Column14]]+Table5[[#This Row],[Column19]]+Table5[[#This Row],[Column12]]</f>
        <v>0</v>
      </c>
      <c r="AF1752" s="131">
        <f>Table5[[#This Row],[Column5]]+Table5[[#This Row],[Column13]]+Table5[[#This Row],[Column21]]+Table5[[#This Row],[Column18]]</f>
        <v>0</v>
      </c>
      <c r="AG1752" s="131">
        <f t="shared" si="302"/>
        <v>0</v>
      </c>
      <c r="AH1752" s="131">
        <f t="shared" si="303"/>
        <v>0</v>
      </c>
      <c r="AI1752" s="131">
        <f>Table5[[#This Row],[Column17]]-Table5[[#This Row],[Column20]]</f>
        <v>0</v>
      </c>
      <c r="AJ1752" s="131">
        <f t="shared" si="304"/>
        <v>0</v>
      </c>
      <c r="AK1752" s="131">
        <f t="shared" si="308"/>
        <v>0</v>
      </c>
      <c r="AL1752" s="131">
        <f t="shared" si="305"/>
        <v>0</v>
      </c>
      <c r="AM1752" s="131" t="str">
        <f t="shared" si="306"/>
        <v/>
      </c>
      <c r="AN1752" s="131" t="str">
        <f t="shared" ca="1" si="307"/>
        <v/>
      </c>
    </row>
    <row r="1753" spans="1:40" ht="20.25" customHeight="1" x14ac:dyDescent="0.3">
      <c r="A1753" s="127"/>
      <c r="B1753" s="164"/>
      <c r="C1753" s="139"/>
      <c r="D1753" s="140"/>
      <c r="E1753" s="139"/>
      <c r="F1753" s="139"/>
      <c r="G1753" s="140"/>
      <c r="H1753" s="139"/>
      <c r="I1753" s="129"/>
      <c r="L1753" s="128"/>
      <c r="M1753" s="128"/>
      <c r="N1753" s="128"/>
      <c r="O1753" s="128"/>
      <c r="P1753" s="128"/>
      <c r="Q1753" s="128"/>
      <c r="R1753" s="128"/>
      <c r="S1753" s="128"/>
      <c r="T1753" s="120">
        <f t="shared" si="298"/>
        <v>0</v>
      </c>
      <c r="U1753" s="131"/>
      <c r="V1753" s="131"/>
      <c r="W1753" s="131">
        <f>SUMIFS($F$3:F1753,$D$3:D1753,D1753,$C$3:C1753,"Buy")+SUMIFS($F$3:F1753,$D$3:D1753,D1753,$C$3:C1753,"Coin Deposit",$E$3:E1753,"&lt;&gt;")</f>
        <v>0</v>
      </c>
      <c r="X1753" s="131">
        <f t="shared" si="299"/>
        <v>0</v>
      </c>
      <c r="Y1753" s="131">
        <f>IF($D1753=Y$1,SUMIFS($H$3:$H1753,$G$3:$G1753,Y$1,$C$3:$C1753,"Sell"),0)</f>
        <v>0</v>
      </c>
      <c r="Z1753" s="131">
        <f t="shared" si="300"/>
        <v>0</v>
      </c>
      <c r="AA1753" s="131">
        <f>IF($D1753=AA$1,SUMIFS($H$3:$H1753,$G$3:$G1753,AA$1,$C$3:$C1753,"Sell"),0)</f>
        <v>0</v>
      </c>
      <c r="AB1753" s="131">
        <f t="shared" si="301"/>
        <v>0</v>
      </c>
      <c r="AC1753" s="131">
        <f>SUMIFS('Deductions and Deposits'!$H:$H,'Deductions and Deposits'!$G:$G,D1753,'Deductions and Deposits'!$F:$F,"&lt;="&amp;B1753)+SUMIFS($F$3:F1753,$D$3:D1753,D1753,$C$3:C1753,"Coin Deposit",$E$3:E1753,"")</f>
        <v>0</v>
      </c>
      <c r="AD1753" s="131">
        <f>SUMIFS('Deductions and Deposits'!$D:$D,'Deductions and Deposits'!$C:$C,D1753)+SUMIFS($F:$F,$D:$D,D1753,$C:$C,"Coin Deduction")</f>
        <v>0</v>
      </c>
      <c r="AE1753" s="131">
        <f>Table5[[#This Row],[Column4]]+Table5[[#This Row],[Column14]]+Table5[[#This Row],[Column19]]+Table5[[#This Row],[Column12]]</f>
        <v>0</v>
      </c>
      <c r="AF1753" s="131">
        <f>Table5[[#This Row],[Column5]]+Table5[[#This Row],[Column13]]+Table5[[#This Row],[Column21]]+Table5[[#This Row],[Column18]]</f>
        <v>0</v>
      </c>
      <c r="AG1753" s="131">
        <f t="shared" si="302"/>
        <v>0</v>
      </c>
      <c r="AH1753" s="131">
        <f t="shared" si="303"/>
        <v>0</v>
      </c>
      <c r="AI1753" s="131">
        <f>Table5[[#This Row],[Column17]]-Table5[[#This Row],[Column20]]</f>
        <v>0</v>
      </c>
      <c r="AJ1753" s="131">
        <f t="shared" si="304"/>
        <v>0</v>
      </c>
      <c r="AK1753" s="131">
        <f t="shared" si="308"/>
        <v>0</v>
      </c>
      <c r="AL1753" s="131">
        <f t="shared" si="305"/>
        <v>0</v>
      </c>
      <c r="AM1753" s="131" t="str">
        <f t="shared" si="306"/>
        <v/>
      </c>
      <c r="AN1753" s="131" t="str">
        <f t="shared" ca="1" si="307"/>
        <v/>
      </c>
    </row>
    <row r="1754" spans="1:40" ht="20.25" customHeight="1" x14ac:dyDescent="0.3">
      <c r="A1754" s="127"/>
      <c r="B1754" s="164"/>
      <c r="C1754" s="139"/>
      <c r="D1754" s="140"/>
      <c r="E1754" s="139"/>
      <c r="F1754" s="139"/>
      <c r="G1754" s="140"/>
      <c r="H1754" s="139"/>
      <c r="I1754" s="129"/>
      <c r="L1754" s="128"/>
      <c r="M1754" s="128"/>
      <c r="N1754" s="128"/>
      <c r="O1754" s="128"/>
      <c r="P1754" s="128"/>
      <c r="Q1754" s="128"/>
      <c r="R1754" s="128"/>
      <c r="S1754" s="128"/>
      <c r="T1754" s="120">
        <f t="shared" si="298"/>
        <v>0</v>
      </c>
      <c r="U1754" s="131"/>
      <c r="V1754" s="131"/>
      <c r="W1754" s="131">
        <f>SUMIFS($F$3:F1754,$D$3:D1754,D1754,$C$3:C1754,"Buy")+SUMIFS($F$3:F1754,$D$3:D1754,D1754,$C$3:C1754,"Coin Deposit",$E$3:E1754,"&lt;&gt;")</f>
        <v>0</v>
      </c>
      <c r="X1754" s="131">
        <f t="shared" si="299"/>
        <v>0</v>
      </c>
      <c r="Y1754" s="131">
        <f>IF($D1754=Y$1,SUMIFS($H$3:$H1754,$G$3:$G1754,Y$1,$C$3:$C1754,"Sell"),0)</f>
        <v>0</v>
      </c>
      <c r="Z1754" s="131">
        <f t="shared" si="300"/>
        <v>0</v>
      </c>
      <c r="AA1754" s="131">
        <f>IF($D1754=AA$1,SUMIFS($H$3:$H1754,$G$3:$G1754,AA$1,$C$3:$C1754,"Sell"),0)</f>
        <v>0</v>
      </c>
      <c r="AB1754" s="131">
        <f t="shared" si="301"/>
        <v>0</v>
      </c>
      <c r="AC1754" s="131">
        <f>SUMIFS('Deductions and Deposits'!$H:$H,'Deductions and Deposits'!$G:$G,D1754,'Deductions and Deposits'!$F:$F,"&lt;="&amp;B1754)+SUMIFS($F$3:F1754,$D$3:D1754,D1754,$C$3:C1754,"Coin Deposit",$E$3:E1754,"")</f>
        <v>0</v>
      </c>
      <c r="AD1754" s="131">
        <f>SUMIFS('Deductions and Deposits'!$D:$D,'Deductions and Deposits'!$C:$C,D1754)+SUMIFS($F:$F,$D:$D,D1754,$C:$C,"Coin Deduction")</f>
        <v>0</v>
      </c>
      <c r="AE1754" s="131">
        <f>Table5[[#This Row],[Column4]]+Table5[[#This Row],[Column14]]+Table5[[#This Row],[Column19]]+Table5[[#This Row],[Column12]]</f>
        <v>0</v>
      </c>
      <c r="AF1754" s="131">
        <f>Table5[[#This Row],[Column5]]+Table5[[#This Row],[Column13]]+Table5[[#This Row],[Column21]]+Table5[[#This Row],[Column18]]</f>
        <v>0</v>
      </c>
      <c r="AG1754" s="131">
        <f t="shared" si="302"/>
        <v>0</v>
      </c>
      <c r="AH1754" s="131">
        <f t="shared" si="303"/>
        <v>0</v>
      </c>
      <c r="AI1754" s="131">
        <f>Table5[[#This Row],[Column17]]-Table5[[#This Row],[Column20]]</f>
        <v>0</v>
      </c>
      <c r="AJ1754" s="131">
        <f t="shared" si="304"/>
        <v>0</v>
      </c>
      <c r="AK1754" s="131">
        <f t="shared" si="308"/>
        <v>0</v>
      </c>
      <c r="AL1754" s="131">
        <f t="shared" si="305"/>
        <v>0</v>
      </c>
      <c r="AM1754" s="131" t="str">
        <f t="shared" si="306"/>
        <v/>
      </c>
      <c r="AN1754" s="131" t="str">
        <f t="shared" ca="1" si="307"/>
        <v/>
      </c>
    </row>
    <row r="1755" spans="1:40" ht="20.25" customHeight="1" x14ac:dyDescent="0.3">
      <c r="A1755" s="127"/>
      <c r="B1755" s="164"/>
      <c r="C1755" s="139"/>
      <c r="D1755" s="140"/>
      <c r="E1755" s="139"/>
      <c r="F1755" s="139"/>
      <c r="G1755" s="140"/>
      <c r="H1755" s="139"/>
      <c r="I1755" s="129"/>
      <c r="L1755" s="128"/>
      <c r="M1755" s="128"/>
      <c r="N1755" s="128"/>
      <c r="O1755" s="128"/>
      <c r="P1755" s="128"/>
      <c r="Q1755" s="128"/>
      <c r="R1755" s="128"/>
      <c r="S1755" s="128"/>
      <c r="T1755" s="120">
        <f t="shared" si="298"/>
        <v>0</v>
      </c>
      <c r="U1755" s="131"/>
      <c r="V1755" s="131"/>
      <c r="W1755" s="131">
        <f>SUMIFS($F$3:F1755,$D$3:D1755,D1755,$C$3:C1755,"Buy")+SUMIFS($F$3:F1755,$D$3:D1755,D1755,$C$3:C1755,"Coin Deposit",$E$3:E1755,"&lt;&gt;")</f>
        <v>0</v>
      </c>
      <c r="X1755" s="131">
        <f t="shared" si="299"/>
        <v>0</v>
      </c>
      <c r="Y1755" s="131">
        <f>IF($D1755=Y$1,SUMIFS($H$3:$H1755,$G$3:$G1755,Y$1,$C$3:$C1755,"Sell"),0)</f>
        <v>0</v>
      </c>
      <c r="Z1755" s="131">
        <f t="shared" si="300"/>
        <v>0</v>
      </c>
      <c r="AA1755" s="131">
        <f>IF($D1755=AA$1,SUMIFS($H$3:$H1755,$G$3:$G1755,AA$1,$C$3:$C1755,"Sell"),0)</f>
        <v>0</v>
      </c>
      <c r="AB1755" s="131">
        <f t="shared" si="301"/>
        <v>0</v>
      </c>
      <c r="AC1755" s="131">
        <f>SUMIFS('Deductions and Deposits'!$H:$H,'Deductions and Deposits'!$G:$G,D1755,'Deductions and Deposits'!$F:$F,"&lt;="&amp;B1755)+SUMIFS($F$3:F1755,$D$3:D1755,D1755,$C$3:C1755,"Coin Deposit",$E$3:E1755,"")</f>
        <v>0</v>
      </c>
      <c r="AD1755" s="131">
        <f>SUMIFS('Deductions and Deposits'!$D:$D,'Deductions and Deposits'!$C:$C,D1755)+SUMIFS($F:$F,$D:$D,D1755,$C:$C,"Coin Deduction")</f>
        <v>0</v>
      </c>
      <c r="AE1755" s="131">
        <f>Table5[[#This Row],[Column4]]+Table5[[#This Row],[Column14]]+Table5[[#This Row],[Column19]]+Table5[[#This Row],[Column12]]</f>
        <v>0</v>
      </c>
      <c r="AF1755" s="131">
        <f>Table5[[#This Row],[Column5]]+Table5[[#This Row],[Column13]]+Table5[[#This Row],[Column21]]+Table5[[#This Row],[Column18]]</f>
        <v>0</v>
      </c>
      <c r="AG1755" s="131">
        <f t="shared" si="302"/>
        <v>0</v>
      </c>
      <c r="AH1755" s="131">
        <f t="shared" si="303"/>
        <v>0</v>
      </c>
      <c r="AI1755" s="131">
        <f>Table5[[#This Row],[Column17]]-Table5[[#This Row],[Column20]]</f>
        <v>0</v>
      </c>
      <c r="AJ1755" s="131">
        <f t="shared" si="304"/>
        <v>0</v>
      </c>
      <c r="AK1755" s="131">
        <f t="shared" si="308"/>
        <v>0</v>
      </c>
      <c r="AL1755" s="131">
        <f t="shared" si="305"/>
        <v>0</v>
      </c>
      <c r="AM1755" s="131" t="str">
        <f t="shared" si="306"/>
        <v/>
      </c>
      <c r="AN1755" s="131" t="str">
        <f t="shared" ca="1" si="307"/>
        <v/>
      </c>
    </row>
    <row r="1756" spans="1:40" ht="20.25" customHeight="1" x14ac:dyDescent="0.3">
      <c r="A1756" s="127"/>
      <c r="B1756" s="164"/>
      <c r="C1756" s="139"/>
      <c r="D1756" s="140"/>
      <c r="E1756" s="139"/>
      <c r="F1756" s="139"/>
      <c r="G1756" s="140"/>
      <c r="H1756" s="139"/>
      <c r="I1756" s="129"/>
      <c r="L1756" s="128"/>
      <c r="M1756" s="128"/>
      <c r="N1756" s="128"/>
      <c r="O1756" s="128"/>
      <c r="P1756" s="128"/>
      <c r="Q1756" s="128"/>
      <c r="R1756" s="128"/>
      <c r="S1756" s="128"/>
      <c r="T1756" s="120">
        <f t="shared" si="298"/>
        <v>0</v>
      </c>
      <c r="U1756" s="131"/>
      <c r="V1756" s="131"/>
      <c r="W1756" s="131">
        <f>SUMIFS($F$3:F1756,$D$3:D1756,D1756,$C$3:C1756,"Buy")+SUMIFS($F$3:F1756,$D$3:D1756,D1756,$C$3:C1756,"Coin Deposit",$E$3:E1756,"&lt;&gt;")</f>
        <v>0</v>
      </c>
      <c r="X1756" s="131">
        <f t="shared" si="299"/>
        <v>0</v>
      </c>
      <c r="Y1756" s="131">
        <f>IF($D1756=Y$1,SUMIFS($H$3:$H1756,$G$3:$G1756,Y$1,$C$3:$C1756,"Sell"),0)</f>
        <v>0</v>
      </c>
      <c r="Z1756" s="131">
        <f t="shared" si="300"/>
        <v>0</v>
      </c>
      <c r="AA1756" s="131">
        <f>IF($D1756=AA$1,SUMIFS($H$3:$H1756,$G$3:$G1756,AA$1,$C$3:$C1756,"Sell"),0)</f>
        <v>0</v>
      </c>
      <c r="AB1756" s="131">
        <f t="shared" si="301"/>
        <v>0</v>
      </c>
      <c r="AC1756" s="131">
        <f>SUMIFS('Deductions and Deposits'!$H:$H,'Deductions and Deposits'!$G:$G,D1756,'Deductions and Deposits'!$F:$F,"&lt;="&amp;B1756)+SUMIFS($F$3:F1756,$D$3:D1756,D1756,$C$3:C1756,"Coin Deposit",$E$3:E1756,"")</f>
        <v>0</v>
      </c>
      <c r="AD1756" s="131">
        <f>SUMIFS('Deductions and Deposits'!$D:$D,'Deductions and Deposits'!$C:$C,D1756)+SUMIFS($F:$F,$D:$D,D1756,$C:$C,"Coin Deduction")</f>
        <v>0</v>
      </c>
      <c r="AE1756" s="131">
        <f>Table5[[#This Row],[Column4]]+Table5[[#This Row],[Column14]]+Table5[[#This Row],[Column19]]+Table5[[#This Row],[Column12]]</f>
        <v>0</v>
      </c>
      <c r="AF1756" s="131">
        <f>Table5[[#This Row],[Column5]]+Table5[[#This Row],[Column13]]+Table5[[#This Row],[Column21]]+Table5[[#This Row],[Column18]]</f>
        <v>0</v>
      </c>
      <c r="AG1756" s="131">
        <f t="shared" si="302"/>
        <v>0</v>
      </c>
      <c r="AH1756" s="131">
        <f t="shared" si="303"/>
        <v>0</v>
      </c>
      <c r="AI1756" s="131">
        <f>Table5[[#This Row],[Column17]]-Table5[[#This Row],[Column20]]</f>
        <v>0</v>
      </c>
      <c r="AJ1756" s="131">
        <f t="shared" si="304"/>
        <v>0</v>
      </c>
      <c r="AK1756" s="131">
        <f t="shared" si="308"/>
        <v>0</v>
      </c>
      <c r="AL1756" s="131">
        <f t="shared" si="305"/>
        <v>0</v>
      </c>
      <c r="AM1756" s="131" t="str">
        <f t="shared" si="306"/>
        <v/>
      </c>
      <c r="AN1756" s="131" t="str">
        <f t="shared" ca="1" si="307"/>
        <v/>
      </c>
    </row>
    <row r="1757" spans="1:40" ht="20.25" customHeight="1" x14ac:dyDescent="0.3">
      <c r="A1757" s="127"/>
      <c r="B1757" s="164"/>
      <c r="C1757" s="139"/>
      <c r="D1757" s="140"/>
      <c r="E1757" s="139"/>
      <c r="F1757" s="139"/>
      <c r="G1757" s="140"/>
      <c r="H1757" s="139"/>
      <c r="I1757" s="129"/>
      <c r="L1757" s="128"/>
      <c r="M1757" s="128"/>
      <c r="N1757" s="128"/>
      <c r="O1757" s="128"/>
      <c r="P1757" s="128"/>
      <c r="Q1757" s="128"/>
      <c r="R1757" s="128"/>
      <c r="S1757" s="128"/>
      <c r="T1757" s="120">
        <f t="shared" si="298"/>
        <v>0</v>
      </c>
      <c r="U1757" s="131"/>
      <c r="V1757" s="131"/>
      <c r="W1757" s="131">
        <f>SUMIFS($F$3:F1757,$D$3:D1757,D1757,$C$3:C1757,"Buy")+SUMIFS($F$3:F1757,$D$3:D1757,D1757,$C$3:C1757,"Coin Deposit",$E$3:E1757,"&lt;&gt;")</f>
        <v>0</v>
      </c>
      <c r="X1757" s="131">
        <f t="shared" si="299"/>
        <v>0</v>
      </c>
      <c r="Y1757" s="131">
        <f>IF($D1757=Y$1,SUMIFS($H$3:$H1757,$G$3:$G1757,Y$1,$C$3:$C1757,"Sell"),0)</f>
        <v>0</v>
      </c>
      <c r="Z1757" s="131">
        <f t="shared" si="300"/>
        <v>0</v>
      </c>
      <c r="AA1757" s="131">
        <f>IF($D1757=AA$1,SUMIFS($H$3:$H1757,$G$3:$G1757,AA$1,$C$3:$C1757,"Sell"),0)</f>
        <v>0</v>
      </c>
      <c r="AB1757" s="131">
        <f t="shared" si="301"/>
        <v>0</v>
      </c>
      <c r="AC1757" s="131">
        <f>SUMIFS('Deductions and Deposits'!$H:$H,'Deductions and Deposits'!$G:$G,D1757,'Deductions and Deposits'!$F:$F,"&lt;="&amp;B1757)+SUMIFS($F$3:F1757,$D$3:D1757,D1757,$C$3:C1757,"Coin Deposit",$E$3:E1757,"")</f>
        <v>0</v>
      </c>
      <c r="AD1757" s="131">
        <f>SUMIFS('Deductions and Deposits'!$D:$D,'Deductions and Deposits'!$C:$C,D1757)+SUMIFS($F:$F,$D:$D,D1757,$C:$C,"Coin Deduction")</f>
        <v>0</v>
      </c>
      <c r="AE1757" s="131">
        <f>Table5[[#This Row],[Column4]]+Table5[[#This Row],[Column14]]+Table5[[#This Row],[Column19]]+Table5[[#This Row],[Column12]]</f>
        <v>0</v>
      </c>
      <c r="AF1757" s="131">
        <f>Table5[[#This Row],[Column5]]+Table5[[#This Row],[Column13]]+Table5[[#This Row],[Column21]]+Table5[[#This Row],[Column18]]</f>
        <v>0</v>
      </c>
      <c r="AG1757" s="131">
        <f t="shared" si="302"/>
        <v>0</v>
      </c>
      <c r="AH1757" s="131">
        <f t="shared" si="303"/>
        <v>0</v>
      </c>
      <c r="AI1757" s="131">
        <f>Table5[[#This Row],[Column17]]-Table5[[#This Row],[Column20]]</f>
        <v>0</v>
      </c>
      <c r="AJ1757" s="131">
        <f t="shared" si="304"/>
        <v>0</v>
      </c>
      <c r="AK1757" s="131">
        <f t="shared" si="308"/>
        <v>0</v>
      </c>
      <c r="AL1757" s="131">
        <f t="shared" si="305"/>
        <v>0</v>
      </c>
      <c r="AM1757" s="131" t="str">
        <f t="shared" si="306"/>
        <v/>
      </c>
      <c r="AN1757" s="131" t="str">
        <f t="shared" ca="1" si="307"/>
        <v/>
      </c>
    </row>
    <row r="1758" spans="1:40" ht="20.25" customHeight="1" x14ac:dyDescent="0.3">
      <c r="A1758" s="127"/>
      <c r="B1758" s="164"/>
      <c r="C1758" s="139"/>
      <c r="D1758" s="140"/>
      <c r="E1758" s="139"/>
      <c r="F1758" s="139"/>
      <c r="G1758" s="140"/>
      <c r="H1758" s="139"/>
      <c r="I1758" s="129"/>
      <c r="L1758" s="128"/>
      <c r="M1758" s="128"/>
      <c r="N1758" s="128"/>
      <c r="O1758" s="128"/>
      <c r="P1758" s="128"/>
      <c r="Q1758" s="128"/>
      <c r="R1758" s="128"/>
      <c r="S1758" s="128"/>
      <c r="T1758" s="120">
        <f t="shared" si="298"/>
        <v>0</v>
      </c>
      <c r="U1758" s="131"/>
      <c r="V1758" s="131"/>
      <c r="W1758" s="131">
        <f>SUMIFS($F$3:F1758,$D$3:D1758,D1758,$C$3:C1758,"Buy")+SUMIFS($F$3:F1758,$D$3:D1758,D1758,$C$3:C1758,"Coin Deposit",$E$3:E1758,"&lt;&gt;")</f>
        <v>0</v>
      </c>
      <c r="X1758" s="131">
        <f t="shared" si="299"/>
        <v>0</v>
      </c>
      <c r="Y1758" s="131">
        <f>IF($D1758=Y$1,SUMIFS($H$3:$H1758,$G$3:$G1758,Y$1,$C$3:$C1758,"Sell"),0)</f>
        <v>0</v>
      </c>
      <c r="Z1758" s="131">
        <f t="shared" si="300"/>
        <v>0</v>
      </c>
      <c r="AA1758" s="131">
        <f>IF($D1758=AA$1,SUMIFS($H$3:$H1758,$G$3:$G1758,AA$1,$C$3:$C1758,"Sell"),0)</f>
        <v>0</v>
      </c>
      <c r="AB1758" s="131">
        <f t="shared" si="301"/>
        <v>0</v>
      </c>
      <c r="AC1758" s="131">
        <f>SUMIFS('Deductions and Deposits'!$H:$H,'Deductions and Deposits'!$G:$G,D1758,'Deductions and Deposits'!$F:$F,"&lt;="&amp;B1758)+SUMIFS($F$3:F1758,$D$3:D1758,D1758,$C$3:C1758,"Coin Deposit",$E$3:E1758,"")</f>
        <v>0</v>
      </c>
      <c r="AD1758" s="131">
        <f>SUMIFS('Deductions and Deposits'!$D:$D,'Deductions and Deposits'!$C:$C,D1758)+SUMIFS($F:$F,$D:$D,D1758,$C:$C,"Coin Deduction")</f>
        <v>0</v>
      </c>
      <c r="AE1758" s="131">
        <f>Table5[[#This Row],[Column4]]+Table5[[#This Row],[Column14]]+Table5[[#This Row],[Column19]]+Table5[[#This Row],[Column12]]</f>
        <v>0</v>
      </c>
      <c r="AF1758" s="131">
        <f>Table5[[#This Row],[Column5]]+Table5[[#This Row],[Column13]]+Table5[[#This Row],[Column21]]+Table5[[#This Row],[Column18]]</f>
        <v>0</v>
      </c>
      <c r="AG1758" s="131">
        <f t="shared" si="302"/>
        <v>0</v>
      </c>
      <c r="AH1758" s="131">
        <f t="shared" si="303"/>
        <v>0</v>
      </c>
      <c r="AI1758" s="131">
        <f>Table5[[#This Row],[Column17]]-Table5[[#This Row],[Column20]]</f>
        <v>0</v>
      </c>
      <c r="AJ1758" s="131">
        <f t="shared" si="304"/>
        <v>0</v>
      </c>
      <c r="AK1758" s="131">
        <f t="shared" si="308"/>
        <v>0</v>
      </c>
      <c r="AL1758" s="131">
        <f t="shared" si="305"/>
        <v>0</v>
      </c>
      <c r="AM1758" s="131" t="str">
        <f t="shared" si="306"/>
        <v/>
      </c>
      <c r="AN1758" s="131" t="str">
        <f t="shared" ca="1" si="307"/>
        <v/>
      </c>
    </row>
    <row r="1759" spans="1:40" ht="20.25" customHeight="1" x14ac:dyDescent="0.3">
      <c r="A1759" s="127"/>
      <c r="B1759" s="164"/>
      <c r="C1759" s="139"/>
      <c r="D1759" s="140"/>
      <c r="E1759" s="139"/>
      <c r="F1759" s="139"/>
      <c r="G1759" s="140"/>
      <c r="H1759" s="139"/>
      <c r="I1759" s="129"/>
      <c r="L1759" s="128"/>
      <c r="M1759" s="128"/>
      <c r="N1759" s="128"/>
      <c r="O1759" s="128"/>
      <c r="P1759" s="128"/>
      <c r="Q1759" s="128"/>
      <c r="R1759" s="128"/>
      <c r="S1759" s="128"/>
      <c r="T1759" s="120">
        <f t="shared" si="298"/>
        <v>0</v>
      </c>
      <c r="U1759" s="131"/>
      <c r="V1759" s="131"/>
      <c r="W1759" s="131">
        <f>SUMIFS($F$3:F1759,$D$3:D1759,D1759,$C$3:C1759,"Buy")+SUMIFS($F$3:F1759,$D$3:D1759,D1759,$C$3:C1759,"Coin Deposit",$E$3:E1759,"&lt;&gt;")</f>
        <v>0</v>
      </c>
      <c r="X1759" s="131">
        <f t="shared" si="299"/>
        <v>0</v>
      </c>
      <c r="Y1759" s="131">
        <f>IF($D1759=Y$1,SUMIFS($H$3:$H1759,$G$3:$G1759,Y$1,$C$3:$C1759,"Sell"),0)</f>
        <v>0</v>
      </c>
      <c r="Z1759" s="131">
        <f t="shared" si="300"/>
        <v>0</v>
      </c>
      <c r="AA1759" s="131">
        <f>IF($D1759=AA$1,SUMIFS($H$3:$H1759,$G$3:$G1759,AA$1,$C$3:$C1759,"Sell"),0)</f>
        <v>0</v>
      </c>
      <c r="AB1759" s="131">
        <f t="shared" si="301"/>
        <v>0</v>
      </c>
      <c r="AC1759" s="131">
        <f>SUMIFS('Deductions and Deposits'!$H:$H,'Deductions and Deposits'!$G:$G,D1759,'Deductions and Deposits'!$F:$F,"&lt;="&amp;B1759)+SUMIFS($F$3:F1759,$D$3:D1759,D1759,$C$3:C1759,"Coin Deposit",$E$3:E1759,"")</f>
        <v>0</v>
      </c>
      <c r="AD1759" s="131">
        <f>SUMIFS('Deductions and Deposits'!$D:$D,'Deductions and Deposits'!$C:$C,D1759)+SUMIFS($F:$F,$D:$D,D1759,$C:$C,"Coin Deduction")</f>
        <v>0</v>
      </c>
      <c r="AE1759" s="131">
        <f>Table5[[#This Row],[Column4]]+Table5[[#This Row],[Column14]]+Table5[[#This Row],[Column19]]+Table5[[#This Row],[Column12]]</f>
        <v>0</v>
      </c>
      <c r="AF1759" s="131">
        <f>Table5[[#This Row],[Column5]]+Table5[[#This Row],[Column13]]+Table5[[#This Row],[Column21]]+Table5[[#This Row],[Column18]]</f>
        <v>0</v>
      </c>
      <c r="AG1759" s="131">
        <f t="shared" si="302"/>
        <v>0</v>
      </c>
      <c r="AH1759" s="131">
        <f t="shared" si="303"/>
        <v>0</v>
      </c>
      <c r="AI1759" s="131">
        <f>Table5[[#This Row],[Column17]]-Table5[[#This Row],[Column20]]</f>
        <v>0</v>
      </c>
      <c r="AJ1759" s="131">
        <f t="shared" si="304"/>
        <v>0</v>
      </c>
      <c r="AK1759" s="131">
        <f t="shared" si="308"/>
        <v>0</v>
      </c>
      <c r="AL1759" s="131">
        <f t="shared" si="305"/>
        <v>0</v>
      </c>
      <c r="AM1759" s="131" t="str">
        <f t="shared" si="306"/>
        <v/>
      </c>
      <c r="AN1759" s="131" t="str">
        <f t="shared" ca="1" si="307"/>
        <v/>
      </c>
    </row>
    <row r="1760" spans="1:40" ht="20.25" customHeight="1" x14ac:dyDescent="0.3">
      <c r="A1760" s="127"/>
      <c r="B1760" s="164"/>
      <c r="C1760" s="139"/>
      <c r="D1760" s="140"/>
      <c r="E1760" s="139"/>
      <c r="F1760" s="139"/>
      <c r="G1760" s="140"/>
      <c r="H1760" s="139"/>
      <c r="I1760" s="129"/>
      <c r="L1760" s="128"/>
      <c r="M1760" s="128"/>
      <c r="N1760" s="128"/>
      <c r="O1760" s="128"/>
      <c r="P1760" s="128"/>
      <c r="Q1760" s="128"/>
      <c r="R1760" s="128"/>
      <c r="S1760" s="128"/>
      <c r="T1760" s="120">
        <f t="shared" si="298"/>
        <v>0</v>
      </c>
      <c r="U1760" s="131"/>
      <c r="V1760" s="131"/>
      <c r="W1760" s="131">
        <f>SUMIFS($F$3:F1760,$D$3:D1760,D1760,$C$3:C1760,"Buy")+SUMIFS($F$3:F1760,$D$3:D1760,D1760,$C$3:C1760,"Coin Deposit",$E$3:E1760,"&lt;&gt;")</f>
        <v>0</v>
      </c>
      <c r="X1760" s="131">
        <f t="shared" si="299"/>
        <v>0</v>
      </c>
      <c r="Y1760" s="131">
        <f>IF($D1760=Y$1,SUMIFS($H$3:$H1760,$G$3:$G1760,Y$1,$C$3:$C1760,"Sell"),0)</f>
        <v>0</v>
      </c>
      <c r="Z1760" s="131">
        <f t="shared" si="300"/>
        <v>0</v>
      </c>
      <c r="AA1760" s="131">
        <f>IF($D1760=AA$1,SUMIFS($H$3:$H1760,$G$3:$G1760,AA$1,$C$3:$C1760,"Sell"),0)</f>
        <v>0</v>
      </c>
      <c r="AB1760" s="131">
        <f t="shared" si="301"/>
        <v>0</v>
      </c>
      <c r="AC1760" s="131">
        <f>SUMIFS('Deductions and Deposits'!$H:$H,'Deductions and Deposits'!$G:$G,D1760,'Deductions and Deposits'!$F:$F,"&lt;="&amp;B1760)+SUMIFS($F$3:F1760,$D$3:D1760,D1760,$C$3:C1760,"Coin Deposit",$E$3:E1760,"")</f>
        <v>0</v>
      </c>
      <c r="AD1760" s="131">
        <f>SUMIFS('Deductions and Deposits'!$D:$D,'Deductions and Deposits'!$C:$C,D1760)+SUMIFS($F:$F,$D:$D,D1760,$C:$C,"Coin Deduction")</f>
        <v>0</v>
      </c>
      <c r="AE1760" s="131">
        <f>Table5[[#This Row],[Column4]]+Table5[[#This Row],[Column14]]+Table5[[#This Row],[Column19]]+Table5[[#This Row],[Column12]]</f>
        <v>0</v>
      </c>
      <c r="AF1760" s="131">
        <f>Table5[[#This Row],[Column5]]+Table5[[#This Row],[Column13]]+Table5[[#This Row],[Column21]]+Table5[[#This Row],[Column18]]</f>
        <v>0</v>
      </c>
      <c r="AG1760" s="131">
        <f t="shared" si="302"/>
        <v>0</v>
      </c>
      <c r="AH1760" s="131">
        <f t="shared" si="303"/>
        <v>0</v>
      </c>
      <c r="AI1760" s="131">
        <f>Table5[[#This Row],[Column17]]-Table5[[#This Row],[Column20]]</f>
        <v>0</v>
      </c>
      <c r="AJ1760" s="131">
        <f t="shared" si="304"/>
        <v>0</v>
      </c>
      <c r="AK1760" s="131">
        <f t="shared" si="308"/>
        <v>0</v>
      </c>
      <c r="AL1760" s="131">
        <f t="shared" si="305"/>
        <v>0</v>
      </c>
      <c r="AM1760" s="131" t="str">
        <f t="shared" si="306"/>
        <v/>
      </c>
      <c r="AN1760" s="131" t="str">
        <f t="shared" ca="1" si="307"/>
        <v/>
      </c>
    </row>
    <row r="1761" spans="1:40" ht="20.25" customHeight="1" x14ac:dyDescent="0.3">
      <c r="A1761" s="127"/>
      <c r="B1761" s="164"/>
      <c r="C1761" s="139"/>
      <c r="D1761" s="140"/>
      <c r="E1761" s="139"/>
      <c r="F1761" s="139"/>
      <c r="G1761" s="140"/>
      <c r="H1761" s="139"/>
      <c r="I1761" s="129"/>
      <c r="L1761" s="128"/>
      <c r="M1761" s="128"/>
      <c r="N1761" s="128"/>
      <c r="O1761" s="128"/>
      <c r="P1761" s="128"/>
      <c r="Q1761" s="128"/>
      <c r="R1761" s="128"/>
      <c r="S1761" s="128"/>
      <c r="T1761" s="120">
        <f t="shared" si="298"/>
        <v>0</v>
      </c>
      <c r="U1761" s="131"/>
      <c r="V1761" s="131"/>
      <c r="W1761" s="131">
        <f>SUMIFS($F$3:F1761,$D$3:D1761,D1761,$C$3:C1761,"Buy")+SUMIFS($F$3:F1761,$D$3:D1761,D1761,$C$3:C1761,"Coin Deposit",$E$3:E1761,"&lt;&gt;")</f>
        <v>0</v>
      </c>
      <c r="X1761" s="131">
        <f t="shared" si="299"/>
        <v>0</v>
      </c>
      <c r="Y1761" s="131">
        <f>IF($D1761=Y$1,SUMIFS($H$3:$H1761,$G$3:$G1761,Y$1,$C$3:$C1761,"Sell"),0)</f>
        <v>0</v>
      </c>
      <c r="Z1761" s="131">
        <f t="shared" si="300"/>
        <v>0</v>
      </c>
      <c r="AA1761" s="131">
        <f>IF($D1761=AA$1,SUMIFS($H$3:$H1761,$G$3:$G1761,AA$1,$C$3:$C1761,"Sell"),0)</f>
        <v>0</v>
      </c>
      <c r="AB1761" s="131">
        <f t="shared" si="301"/>
        <v>0</v>
      </c>
      <c r="AC1761" s="131">
        <f>SUMIFS('Deductions and Deposits'!$H:$H,'Deductions and Deposits'!$G:$G,D1761,'Deductions and Deposits'!$F:$F,"&lt;="&amp;B1761)+SUMIFS($F$3:F1761,$D$3:D1761,D1761,$C$3:C1761,"Coin Deposit",$E$3:E1761,"")</f>
        <v>0</v>
      </c>
      <c r="AD1761" s="131">
        <f>SUMIFS('Deductions and Deposits'!$D:$D,'Deductions and Deposits'!$C:$C,D1761)+SUMIFS($F:$F,$D:$D,D1761,$C:$C,"Coin Deduction")</f>
        <v>0</v>
      </c>
      <c r="AE1761" s="131">
        <f>Table5[[#This Row],[Column4]]+Table5[[#This Row],[Column14]]+Table5[[#This Row],[Column19]]+Table5[[#This Row],[Column12]]</f>
        <v>0</v>
      </c>
      <c r="AF1761" s="131">
        <f>Table5[[#This Row],[Column5]]+Table5[[#This Row],[Column13]]+Table5[[#This Row],[Column21]]+Table5[[#This Row],[Column18]]</f>
        <v>0</v>
      </c>
      <c r="AG1761" s="131">
        <f t="shared" si="302"/>
        <v>0</v>
      </c>
      <c r="AH1761" s="131">
        <f t="shared" si="303"/>
        <v>0</v>
      </c>
      <c r="AI1761" s="131">
        <f>Table5[[#This Row],[Column17]]-Table5[[#This Row],[Column20]]</f>
        <v>0</v>
      </c>
      <c r="AJ1761" s="131">
        <f t="shared" si="304"/>
        <v>0</v>
      </c>
      <c r="AK1761" s="131">
        <f t="shared" si="308"/>
        <v>0</v>
      </c>
      <c r="AL1761" s="131">
        <f t="shared" si="305"/>
        <v>0</v>
      </c>
      <c r="AM1761" s="131" t="str">
        <f t="shared" si="306"/>
        <v/>
      </c>
      <c r="AN1761" s="131" t="str">
        <f t="shared" ca="1" si="307"/>
        <v/>
      </c>
    </row>
    <row r="1762" spans="1:40" ht="20.25" customHeight="1" x14ac:dyDescent="0.3">
      <c r="A1762" s="127"/>
      <c r="B1762" s="164"/>
      <c r="C1762" s="139"/>
      <c r="D1762" s="140"/>
      <c r="E1762" s="139"/>
      <c r="F1762" s="139"/>
      <c r="G1762" s="140"/>
      <c r="H1762" s="139"/>
      <c r="I1762" s="129"/>
      <c r="L1762" s="128"/>
      <c r="M1762" s="128"/>
      <c r="N1762" s="128"/>
      <c r="O1762" s="128"/>
      <c r="P1762" s="128"/>
      <c r="Q1762" s="128"/>
      <c r="R1762" s="128"/>
      <c r="S1762" s="128"/>
      <c r="T1762" s="120">
        <f t="shared" si="298"/>
        <v>0</v>
      </c>
      <c r="U1762" s="131"/>
      <c r="V1762" s="131"/>
      <c r="W1762" s="131">
        <f>SUMIFS($F$3:F1762,$D$3:D1762,D1762,$C$3:C1762,"Buy")+SUMIFS($F$3:F1762,$D$3:D1762,D1762,$C$3:C1762,"Coin Deposit",$E$3:E1762,"&lt;&gt;")</f>
        <v>0</v>
      </c>
      <c r="X1762" s="131">
        <f t="shared" si="299"/>
        <v>0</v>
      </c>
      <c r="Y1762" s="131">
        <f>IF($D1762=Y$1,SUMIFS($H$3:$H1762,$G$3:$G1762,Y$1,$C$3:$C1762,"Sell"),0)</f>
        <v>0</v>
      </c>
      <c r="Z1762" s="131">
        <f t="shared" si="300"/>
        <v>0</v>
      </c>
      <c r="AA1762" s="131">
        <f>IF($D1762=AA$1,SUMIFS($H$3:$H1762,$G$3:$G1762,AA$1,$C$3:$C1762,"Sell"),0)</f>
        <v>0</v>
      </c>
      <c r="AB1762" s="131">
        <f t="shared" si="301"/>
        <v>0</v>
      </c>
      <c r="AC1762" s="131">
        <f>SUMIFS('Deductions and Deposits'!$H:$H,'Deductions and Deposits'!$G:$G,D1762,'Deductions and Deposits'!$F:$F,"&lt;="&amp;B1762)+SUMIFS($F$3:F1762,$D$3:D1762,D1762,$C$3:C1762,"Coin Deposit",$E$3:E1762,"")</f>
        <v>0</v>
      </c>
      <c r="AD1762" s="131">
        <f>SUMIFS('Deductions and Deposits'!$D:$D,'Deductions and Deposits'!$C:$C,D1762)+SUMIFS($F:$F,$D:$D,D1762,$C:$C,"Coin Deduction")</f>
        <v>0</v>
      </c>
      <c r="AE1762" s="131">
        <f>Table5[[#This Row],[Column4]]+Table5[[#This Row],[Column14]]+Table5[[#This Row],[Column19]]+Table5[[#This Row],[Column12]]</f>
        <v>0</v>
      </c>
      <c r="AF1762" s="131">
        <f>Table5[[#This Row],[Column5]]+Table5[[#This Row],[Column13]]+Table5[[#This Row],[Column21]]+Table5[[#This Row],[Column18]]</f>
        <v>0</v>
      </c>
      <c r="AG1762" s="131">
        <f t="shared" si="302"/>
        <v>0</v>
      </c>
      <c r="AH1762" s="131">
        <f t="shared" si="303"/>
        <v>0</v>
      </c>
      <c r="AI1762" s="131">
        <f>Table5[[#This Row],[Column17]]-Table5[[#This Row],[Column20]]</f>
        <v>0</v>
      </c>
      <c r="AJ1762" s="131">
        <f t="shared" si="304"/>
        <v>0</v>
      </c>
      <c r="AK1762" s="131">
        <f t="shared" si="308"/>
        <v>0</v>
      </c>
      <c r="AL1762" s="131">
        <f t="shared" si="305"/>
        <v>0</v>
      </c>
      <c r="AM1762" s="131" t="str">
        <f t="shared" si="306"/>
        <v/>
      </c>
      <c r="AN1762" s="131" t="str">
        <f t="shared" ca="1" si="307"/>
        <v/>
      </c>
    </row>
    <row r="1763" spans="1:40" ht="20.25" customHeight="1" x14ac:dyDescent="0.3">
      <c r="A1763" s="127"/>
      <c r="B1763" s="164"/>
      <c r="C1763" s="139"/>
      <c r="D1763" s="140"/>
      <c r="E1763" s="139"/>
      <c r="F1763" s="139"/>
      <c r="G1763" s="140"/>
      <c r="H1763" s="139"/>
      <c r="I1763" s="129"/>
      <c r="L1763" s="128"/>
      <c r="M1763" s="128"/>
      <c r="N1763" s="128"/>
      <c r="O1763" s="128"/>
      <c r="P1763" s="128"/>
      <c r="Q1763" s="128"/>
      <c r="R1763" s="128"/>
      <c r="S1763" s="128"/>
      <c r="T1763" s="120">
        <f t="shared" si="298"/>
        <v>0</v>
      </c>
      <c r="U1763" s="131"/>
      <c r="V1763" s="131"/>
      <c r="W1763" s="131">
        <f>SUMIFS($F$3:F1763,$D$3:D1763,D1763,$C$3:C1763,"Buy")+SUMIFS($F$3:F1763,$D$3:D1763,D1763,$C$3:C1763,"Coin Deposit",$E$3:E1763,"&lt;&gt;")</f>
        <v>0</v>
      </c>
      <c r="X1763" s="131">
        <f t="shared" si="299"/>
        <v>0</v>
      </c>
      <c r="Y1763" s="131">
        <f>IF($D1763=Y$1,SUMIFS($H$3:$H1763,$G$3:$G1763,Y$1,$C$3:$C1763,"Sell"),0)</f>
        <v>0</v>
      </c>
      <c r="Z1763" s="131">
        <f t="shared" si="300"/>
        <v>0</v>
      </c>
      <c r="AA1763" s="131">
        <f>IF($D1763=AA$1,SUMIFS($H$3:$H1763,$G$3:$G1763,AA$1,$C$3:$C1763,"Sell"),0)</f>
        <v>0</v>
      </c>
      <c r="AB1763" s="131">
        <f t="shared" si="301"/>
        <v>0</v>
      </c>
      <c r="AC1763" s="131">
        <f>SUMIFS('Deductions and Deposits'!$H:$H,'Deductions and Deposits'!$G:$G,D1763,'Deductions and Deposits'!$F:$F,"&lt;="&amp;B1763)+SUMIFS($F$3:F1763,$D$3:D1763,D1763,$C$3:C1763,"Coin Deposit",$E$3:E1763,"")</f>
        <v>0</v>
      </c>
      <c r="AD1763" s="131">
        <f>SUMIFS('Deductions and Deposits'!$D:$D,'Deductions and Deposits'!$C:$C,D1763)+SUMIFS($F:$F,$D:$D,D1763,$C:$C,"Coin Deduction")</f>
        <v>0</v>
      </c>
      <c r="AE1763" s="131">
        <f>Table5[[#This Row],[Column4]]+Table5[[#This Row],[Column14]]+Table5[[#This Row],[Column19]]+Table5[[#This Row],[Column12]]</f>
        <v>0</v>
      </c>
      <c r="AF1763" s="131">
        <f>Table5[[#This Row],[Column5]]+Table5[[#This Row],[Column13]]+Table5[[#This Row],[Column21]]+Table5[[#This Row],[Column18]]</f>
        <v>0</v>
      </c>
      <c r="AG1763" s="131">
        <f t="shared" si="302"/>
        <v>0</v>
      </c>
      <c r="AH1763" s="131">
        <f t="shared" si="303"/>
        <v>0</v>
      </c>
      <c r="AI1763" s="131">
        <f>Table5[[#This Row],[Column17]]-Table5[[#This Row],[Column20]]</f>
        <v>0</v>
      </c>
      <c r="AJ1763" s="131">
        <f t="shared" si="304"/>
        <v>0</v>
      </c>
      <c r="AK1763" s="131">
        <f t="shared" si="308"/>
        <v>0</v>
      </c>
      <c r="AL1763" s="131">
        <f t="shared" si="305"/>
        <v>0</v>
      </c>
      <c r="AM1763" s="131" t="str">
        <f t="shared" si="306"/>
        <v/>
      </c>
      <c r="AN1763" s="131" t="str">
        <f t="shared" ca="1" si="307"/>
        <v/>
      </c>
    </row>
    <row r="1764" spans="1:40" ht="20.25" customHeight="1" x14ac:dyDescent="0.3">
      <c r="A1764" s="127"/>
      <c r="B1764" s="164"/>
      <c r="C1764" s="139"/>
      <c r="D1764" s="140"/>
      <c r="E1764" s="139"/>
      <c r="F1764" s="139"/>
      <c r="G1764" s="140"/>
      <c r="H1764" s="139"/>
      <c r="I1764" s="129"/>
      <c r="L1764" s="128"/>
      <c r="M1764" s="128"/>
      <c r="N1764" s="128"/>
      <c r="O1764" s="128"/>
      <c r="P1764" s="128"/>
      <c r="Q1764" s="128"/>
      <c r="R1764" s="128"/>
      <c r="S1764" s="128"/>
      <c r="T1764" s="120">
        <f t="shared" si="298"/>
        <v>0</v>
      </c>
      <c r="U1764" s="131"/>
      <c r="V1764" s="131"/>
      <c r="W1764" s="131">
        <f>SUMIFS($F$3:F1764,$D$3:D1764,D1764,$C$3:C1764,"Buy")+SUMIFS($F$3:F1764,$D$3:D1764,D1764,$C$3:C1764,"Coin Deposit",$E$3:E1764,"&lt;&gt;")</f>
        <v>0</v>
      </c>
      <c r="X1764" s="131">
        <f t="shared" si="299"/>
        <v>0</v>
      </c>
      <c r="Y1764" s="131">
        <f>IF($D1764=Y$1,SUMIFS($H$3:$H1764,$G$3:$G1764,Y$1,$C$3:$C1764,"Sell"),0)</f>
        <v>0</v>
      </c>
      <c r="Z1764" s="131">
        <f t="shared" si="300"/>
        <v>0</v>
      </c>
      <c r="AA1764" s="131">
        <f>IF($D1764=AA$1,SUMIFS($H$3:$H1764,$G$3:$G1764,AA$1,$C$3:$C1764,"Sell"),0)</f>
        <v>0</v>
      </c>
      <c r="AB1764" s="131">
        <f t="shared" si="301"/>
        <v>0</v>
      </c>
      <c r="AC1764" s="131">
        <f>SUMIFS('Deductions and Deposits'!$H:$H,'Deductions and Deposits'!$G:$G,D1764,'Deductions and Deposits'!$F:$F,"&lt;="&amp;B1764)+SUMIFS($F$3:F1764,$D$3:D1764,D1764,$C$3:C1764,"Coin Deposit",$E$3:E1764,"")</f>
        <v>0</v>
      </c>
      <c r="AD1764" s="131">
        <f>SUMIFS('Deductions and Deposits'!$D:$D,'Deductions and Deposits'!$C:$C,D1764)+SUMIFS($F:$F,$D:$D,D1764,$C:$C,"Coin Deduction")</f>
        <v>0</v>
      </c>
      <c r="AE1764" s="131">
        <f>Table5[[#This Row],[Column4]]+Table5[[#This Row],[Column14]]+Table5[[#This Row],[Column19]]+Table5[[#This Row],[Column12]]</f>
        <v>0</v>
      </c>
      <c r="AF1764" s="131">
        <f>Table5[[#This Row],[Column5]]+Table5[[#This Row],[Column13]]+Table5[[#This Row],[Column21]]+Table5[[#This Row],[Column18]]</f>
        <v>0</v>
      </c>
      <c r="AG1764" s="131">
        <f t="shared" si="302"/>
        <v>0</v>
      </c>
      <c r="AH1764" s="131">
        <f t="shared" si="303"/>
        <v>0</v>
      </c>
      <c r="AI1764" s="131">
        <f>Table5[[#This Row],[Column17]]-Table5[[#This Row],[Column20]]</f>
        <v>0</v>
      </c>
      <c r="AJ1764" s="131">
        <f t="shared" si="304"/>
        <v>0</v>
      </c>
      <c r="AK1764" s="131">
        <f t="shared" si="308"/>
        <v>0</v>
      </c>
      <c r="AL1764" s="131">
        <f t="shared" si="305"/>
        <v>0</v>
      </c>
      <c r="AM1764" s="131" t="str">
        <f t="shared" si="306"/>
        <v/>
      </c>
      <c r="AN1764" s="131" t="str">
        <f t="shared" ca="1" si="307"/>
        <v/>
      </c>
    </row>
    <row r="1765" spans="1:40" ht="20.25" customHeight="1" x14ac:dyDescent="0.3">
      <c r="A1765" s="127"/>
      <c r="B1765" s="164"/>
      <c r="C1765" s="139"/>
      <c r="D1765" s="140"/>
      <c r="E1765" s="139"/>
      <c r="F1765" s="139"/>
      <c r="G1765" s="140"/>
      <c r="H1765" s="139"/>
      <c r="I1765" s="129"/>
      <c r="L1765" s="128"/>
      <c r="M1765" s="128"/>
      <c r="N1765" s="128"/>
      <c r="O1765" s="128"/>
      <c r="P1765" s="128"/>
      <c r="Q1765" s="128"/>
      <c r="R1765" s="128"/>
      <c r="S1765" s="128"/>
      <c r="T1765" s="120">
        <f t="shared" si="298"/>
        <v>0</v>
      </c>
      <c r="U1765" s="131"/>
      <c r="V1765" s="131"/>
      <c r="W1765" s="131">
        <f>SUMIFS($F$3:F1765,$D$3:D1765,D1765,$C$3:C1765,"Buy")+SUMIFS($F$3:F1765,$D$3:D1765,D1765,$C$3:C1765,"Coin Deposit",$E$3:E1765,"&lt;&gt;")</f>
        <v>0</v>
      </c>
      <c r="X1765" s="131">
        <f t="shared" si="299"/>
        <v>0</v>
      </c>
      <c r="Y1765" s="131">
        <f>IF($D1765=Y$1,SUMIFS($H$3:$H1765,$G$3:$G1765,Y$1,$C$3:$C1765,"Sell"),0)</f>
        <v>0</v>
      </c>
      <c r="Z1765" s="131">
        <f t="shared" si="300"/>
        <v>0</v>
      </c>
      <c r="AA1765" s="131">
        <f>IF($D1765=AA$1,SUMIFS($H$3:$H1765,$G$3:$G1765,AA$1,$C$3:$C1765,"Sell"),0)</f>
        <v>0</v>
      </c>
      <c r="AB1765" s="131">
        <f t="shared" si="301"/>
        <v>0</v>
      </c>
      <c r="AC1765" s="131">
        <f>SUMIFS('Deductions and Deposits'!$H:$H,'Deductions and Deposits'!$G:$G,D1765,'Deductions and Deposits'!$F:$F,"&lt;="&amp;B1765)+SUMIFS($F$3:F1765,$D$3:D1765,D1765,$C$3:C1765,"Coin Deposit",$E$3:E1765,"")</f>
        <v>0</v>
      </c>
      <c r="AD1765" s="131">
        <f>SUMIFS('Deductions and Deposits'!$D:$D,'Deductions and Deposits'!$C:$C,D1765)+SUMIFS($F:$F,$D:$D,D1765,$C:$C,"Coin Deduction")</f>
        <v>0</v>
      </c>
      <c r="AE1765" s="131">
        <f>Table5[[#This Row],[Column4]]+Table5[[#This Row],[Column14]]+Table5[[#This Row],[Column19]]+Table5[[#This Row],[Column12]]</f>
        <v>0</v>
      </c>
      <c r="AF1765" s="131">
        <f>Table5[[#This Row],[Column5]]+Table5[[#This Row],[Column13]]+Table5[[#This Row],[Column21]]+Table5[[#This Row],[Column18]]</f>
        <v>0</v>
      </c>
      <c r="AG1765" s="131">
        <f t="shared" si="302"/>
        <v>0</v>
      </c>
      <c r="AH1765" s="131">
        <f t="shared" si="303"/>
        <v>0</v>
      </c>
      <c r="AI1765" s="131">
        <f>Table5[[#This Row],[Column17]]-Table5[[#This Row],[Column20]]</f>
        <v>0</v>
      </c>
      <c r="AJ1765" s="131">
        <f t="shared" si="304"/>
        <v>0</v>
      </c>
      <c r="AK1765" s="131">
        <f t="shared" si="308"/>
        <v>0</v>
      </c>
      <c r="AL1765" s="131">
        <f t="shared" si="305"/>
        <v>0</v>
      </c>
      <c r="AM1765" s="131" t="str">
        <f t="shared" si="306"/>
        <v/>
      </c>
      <c r="AN1765" s="131" t="str">
        <f t="shared" ca="1" si="307"/>
        <v/>
      </c>
    </row>
    <row r="1766" spans="1:40" ht="20.25" customHeight="1" x14ac:dyDescent="0.3">
      <c r="A1766" s="127"/>
      <c r="B1766" s="164"/>
      <c r="C1766" s="139"/>
      <c r="D1766" s="140"/>
      <c r="E1766" s="139"/>
      <c r="F1766" s="139"/>
      <c r="G1766" s="140"/>
      <c r="H1766" s="139"/>
      <c r="I1766" s="129"/>
      <c r="L1766" s="128"/>
      <c r="M1766" s="128"/>
      <c r="N1766" s="128"/>
      <c r="O1766" s="128"/>
      <c r="P1766" s="128"/>
      <c r="Q1766" s="128"/>
      <c r="R1766" s="128"/>
      <c r="S1766" s="128"/>
      <c r="T1766" s="120">
        <f t="shared" si="298"/>
        <v>0</v>
      </c>
      <c r="U1766" s="131"/>
      <c r="V1766" s="131"/>
      <c r="W1766" s="131">
        <f>SUMIFS($F$3:F1766,$D$3:D1766,D1766,$C$3:C1766,"Buy")+SUMIFS($F$3:F1766,$D$3:D1766,D1766,$C$3:C1766,"Coin Deposit",$E$3:E1766,"&lt;&gt;")</f>
        <v>0</v>
      </c>
      <c r="X1766" s="131">
        <f t="shared" si="299"/>
        <v>0</v>
      </c>
      <c r="Y1766" s="131">
        <f>IF($D1766=Y$1,SUMIFS($H$3:$H1766,$G$3:$G1766,Y$1,$C$3:$C1766,"Sell"),0)</f>
        <v>0</v>
      </c>
      <c r="Z1766" s="131">
        <f t="shared" si="300"/>
        <v>0</v>
      </c>
      <c r="AA1766" s="131">
        <f>IF($D1766=AA$1,SUMIFS($H$3:$H1766,$G$3:$G1766,AA$1,$C$3:$C1766,"Sell"),0)</f>
        <v>0</v>
      </c>
      <c r="AB1766" s="131">
        <f t="shared" si="301"/>
        <v>0</v>
      </c>
      <c r="AC1766" s="131">
        <f>SUMIFS('Deductions and Deposits'!$H:$H,'Deductions and Deposits'!$G:$G,D1766,'Deductions and Deposits'!$F:$F,"&lt;="&amp;B1766)+SUMIFS($F$3:F1766,$D$3:D1766,D1766,$C$3:C1766,"Coin Deposit",$E$3:E1766,"")</f>
        <v>0</v>
      </c>
      <c r="AD1766" s="131">
        <f>SUMIFS('Deductions and Deposits'!$D:$D,'Deductions and Deposits'!$C:$C,D1766)+SUMIFS($F:$F,$D:$D,D1766,$C:$C,"Coin Deduction")</f>
        <v>0</v>
      </c>
      <c r="AE1766" s="131">
        <f>Table5[[#This Row],[Column4]]+Table5[[#This Row],[Column14]]+Table5[[#This Row],[Column19]]+Table5[[#This Row],[Column12]]</f>
        <v>0</v>
      </c>
      <c r="AF1766" s="131">
        <f>Table5[[#This Row],[Column5]]+Table5[[#This Row],[Column13]]+Table5[[#This Row],[Column21]]+Table5[[#This Row],[Column18]]</f>
        <v>0</v>
      </c>
      <c r="AG1766" s="131">
        <f t="shared" si="302"/>
        <v>0</v>
      </c>
      <c r="AH1766" s="131">
        <f t="shared" si="303"/>
        <v>0</v>
      </c>
      <c r="AI1766" s="131">
        <f>Table5[[#This Row],[Column17]]-Table5[[#This Row],[Column20]]</f>
        <v>0</v>
      </c>
      <c r="AJ1766" s="131">
        <f t="shared" si="304"/>
        <v>0</v>
      </c>
      <c r="AK1766" s="131">
        <f t="shared" si="308"/>
        <v>0</v>
      </c>
      <c r="AL1766" s="131">
        <f t="shared" si="305"/>
        <v>0</v>
      </c>
      <c r="AM1766" s="131" t="str">
        <f t="shared" si="306"/>
        <v/>
      </c>
      <c r="AN1766" s="131" t="str">
        <f t="shared" ca="1" si="307"/>
        <v/>
      </c>
    </row>
    <row r="1767" spans="1:40" ht="20.25" customHeight="1" x14ac:dyDescent="0.3">
      <c r="A1767" s="127"/>
      <c r="B1767" s="164"/>
      <c r="C1767" s="139"/>
      <c r="D1767" s="140"/>
      <c r="E1767" s="139"/>
      <c r="F1767" s="139"/>
      <c r="G1767" s="140"/>
      <c r="H1767" s="139"/>
      <c r="I1767" s="129"/>
      <c r="L1767" s="128"/>
      <c r="M1767" s="128"/>
      <c r="N1767" s="128"/>
      <c r="O1767" s="128"/>
      <c r="P1767" s="128"/>
      <c r="Q1767" s="128"/>
      <c r="R1767" s="128"/>
      <c r="S1767" s="128"/>
      <c r="T1767" s="120">
        <f t="shared" si="298"/>
        <v>0</v>
      </c>
      <c r="U1767" s="131"/>
      <c r="V1767" s="131"/>
      <c r="W1767" s="131">
        <f>SUMIFS($F$3:F1767,$D$3:D1767,D1767,$C$3:C1767,"Buy")+SUMIFS($F$3:F1767,$D$3:D1767,D1767,$C$3:C1767,"Coin Deposit",$E$3:E1767,"&lt;&gt;")</f>
        <v>0</v>
      </c>
      <c r="X1767" s="131">
        <f t="shared" si="299"/>
        <v>0</v>
      </c>
      <c r="Y1767" s="131">
        <f>IF($D1767=Y$1,SUMIFS($H$3:$H1767,$G$3:$G1767,Y$1,$C$3:$C1767,"Sell"),0)</f>
        <v>0</v>
      </c>
      <c r="Z1767" s="131">
        <f t="shared" si="300"/>
        <v>0</v>
      </c>
      <c r="AA1767" s="131">
        <f>IF($D1767=AA$1,SUMIFS($H$3:$H1767,$G$3:$G1767,AA$1,$C$3:$C1767,"Sell"),0)</f>
        <v>0</v>
      </c>
      <c r="AB1767" s="131">
        <f t="shared" si="301"/>
        <v>0</v>
      </c>
      <c r="AC1767" s="131">
        <f>SUMIFS('Deductions and Deposits'!$H:$H,'Deductions and Deposits'!$G:$G,D1767,'Deductions and Deposits'!$F:$F,"&lt;="&amp;B1767)+SUMIFS($F$3:F1767,$D$3:D1767,D1767,$C$3:C1767,"Coin Deposit",$E$3:E1767,"")</f>
        <v>0</v>
      </c>
      <c r="AD1767" s="131">
        <f>SUMIFS('Deductions and Deposits'!$D:$D,'Deductions and Deposits'!$C:$C,D1767)+SUMIFS($F:$F,$D:$D,D1767,$C:$C,"Coin Deduction")</f>
        <v>0</v>
      </c>
      <c r="AE1767" s="131">
        <f>Table5[[#This Row],[Column4]]+Table5[[#This Row],[Column14]]+Table5[[#This Row],[Column19]]+Table5[[#This Row],[Column12]]</f>
        <v>0</v>
      </c>
      <c r="AF1767" s="131">
        <f>Table5[[#This Row],[Column5]]+Table5[[#This Row],[Column13]]+Table5[[#This Row],[Column21]]+Table5[[#This Row],[Column18]]</f>
        <v>0</v>
      </c>
      <c r="AG1767" s="131">
        <f t="shared" si="302"/>
        <v>0</v>
      </c>
      <c r="AH1767" s="131">
        <f t="shared" si="303"/>
        <v>0</v>
      </c>
      <c r="AI1767" s="131">
        <f>Table5[[#This Row],[Column17]]-Table5[[#This Row],[Column20]]</f>
        <v>0</v>
      </c>
      <c r="AJ1767" s="131">
        <f t="shared" si="304"/>
        <v>0</v>
      </c>
      <c r="AK1767" s="131">
        <f t="shared" si="308"/>
        <v>0</v>
      </c>
      <c r="AL1767" s="131">
        <f t="shared" si="305"/>
        <v>0</v>
      </c>
      <c r="AM1767" s="131" t="str">
        <f t="shared" si="306"/>
        <v/>
      </c>
      <c r="AN1767" s="131" t="str">
        <f t="shared" ca="1" si="307"/>
        <v/>
      </c>
    </row>
    <row r="1768" spans="1:40" ht="20.25" customHeight="1" x14ac:dyDescent="0.3">
      <c r="A1768" s="127"/>
      <c r="B1768" s="164"/>
      <c r="C1768" s="139"/>
      <c r="D1768" s="140"/>
      <c r="E1768" s="139"/>
      <c r="F1768" s="139"/>
      <c r="G1768" s="140"/>
      <c r="H1768" s="139"/>
      <c r="I1768" s="129"/>
      <c r="L1768" s="128"/>
      <c r="M1768" s="128"/>
      <c r="N1768" s="128"/>
      <c r="O1768" s="128"/>
      <c r="P1768" s="128"/>
      <c r="Q1768" s="128"/>
      <c r="R1768" s="128"/>
      <c r="S1768" s="128"/>
      <c r="T1768" s="120">
        <f t="shared" si="298"/>
        <v>0</v>
      </c>
      <c r="U1768" s="131"/>
      <c r="V1768" s="131"/>
      <c r="W1768" s="131">
        <f>SUMIFS($F$3:F1768,$D$3:D1768,D1768,$C$3:C1768,"Buy")+SUMIFS($F$3:F1768,$D$3:D1768,D1768,$C$3:C1768,"Coin Deposit",$E$3:E1768,"&lt;&gt;")</f>
        <v>0</v>
      </c>
      <c r="X1768" s="131">
        <f t="shared" si="299"/>
        <v>0</v>
      </c>
      <c r="Y1768" s="131">
        <f>IF($D1768=Y$1,SUMIFS($H$3:$H1768,$G$3:$G1768,Y$1,$C$3:$C1768,"Sell"),0)</f>
        <v>0</v>
      </c>
      <c r="Z1768" s="131">
        <f t="shared" si="300"/>
        <v>0</v>
      </c>
      <c r="AA1768" s="131">
        <f>IF($D1768=AA$1,SUMIFS($H$3:$H1768,$G$3:$G1768,AA$1,$C$3:$C1768,"Sell"),0)</f>
        <v>0</v>
      </c>
      <c r="AB1768" s="131">
        <f t="shared" si="301"/>
        <v>0</v>
      </c>
      <c r="AC1768" s="131">
        <f>SUMIFS('Deductions and Deposits'!$H:$H,'Deductions and Deposits'!$G:$G,D1768,'Deductions and Deposits'!$F:$F,"&lt;="&amp;B1768)+SUMIFS($F$3:F1768,$D$3:D1768,D1768,$C$3:C1768,"Coin Deposit",$E$3:E1768,"")</f>
        <v>0</v>
      </c>
      <c r="AD1768" s="131">
        <f>SUMIFS('Deductions and Deposits'!$D:$D,'Deductions and Deposits'!$C:$C,D1768)+SUMIFS($F:$F,$D:$D,D1768,$C:$C,"Coin Deduction")</f>
        <v>0</v>
      </c>
      <c r="AE1768" s="131">
        <f>Table5[[#This Row],[Column4]]+Table5[[#This Row],[Column14]]+Table5[[#This Row],[Column19]]+Table5[[#This Row],[Column12]]</f>
        <v>0</v>
      </c>
      <c r="AF1768" s="131">
        <f>Table5[[#This Row],[Column5]]+Table5[[#This Row],[Column13]]+Table5[[#This Row],[Column21]]+Table5[[#This Row],[Column18]]</f>
        <v>0</v>
      </c>
      <c r="AG1768" s="131">
        <f t="shared" si="302"/>
        <v>0</v>
      </c>
      <c r="AH1768" s="131">
        <f t="shared" si="303"/>
        <v>0</v>
      </c>
      <c r="AI1768" s="131">
        <f>Table5[[#This Row],[Column17]]-Table5[[#This Row],[Column20]]</f>
        <v>0</v>
      </c>
      <c r="AJ1768" s="131">
        <f t="shared" si="304"/>
        <v>0</v>
      </c>
      <c r="AK1768" s="131">
        <f t="shared" si="308"/>
        <v>0</v>
      </c>
      <c r="AL1768" s="131">
        <f t="shared" si="305"/>
        <v>0</v>
      </c>
      <c r="AM1768" s="131" t="str">
        <f t="shared" si="306"/>
        <v/>
      </c>
      <c r="AN1768" s="131" t="str">
        <f t="shared" ca="1" si="307"/>
        <v/>
      </c>
    </row>
    <row r="1769" spans="1:40" ht="20.25" customHeight="1" x14ac:dyDescent="0.3">
      <c r="A1769" s="127"/>
      <c r="B1769" s="164"/>
      <c r="C1769" s="139"/>
      <c r="D1769" s="140"/>
      <c r="E1769" s="139"/>
      <c r="F1769" s="139"/>
      <c r="G1769" s="140"/>
      <c r="H1769" s="139"/>
      <c r="I1769" s="129"/>
      <c r="L1769" s="128"/>
      <c r="M1769" s="128"/>
      <c r="N1769" s="128"/>
      <c r="O1769" s="128"/>
      <c r="P1769" s="128"/>
      <c r="Q1769" s="128"/>
      <c r="R1769" s="128"/>
      <c r="S1769" s="128"/>
      <c r="T1769" s="120">
        <f t="shared" si="298"/>
        <v>0</v>
      </c>
      <c r="U1769" s="131"/>
      <c r="V1769" s="131"/>
      <c r="W1769" s="131">
        <f>SUMIFS($F$3:F1769,$D$3:D1769,D1769,$C$3:C1769,"Buy")+SUMIFS($F$3:F1769,$D$3:D1769,D1769,$C$3:C1769,"Coin Deposit",$E$3:E1769,"&lt;&gt;")</f>
        <v>0</v>
      </c>
      <c r="X1769" s="131">
        <f t="shared" si="299"/>
        <v>0</v>
      </c>
      <c r="Y1769" s="131">
        <f>IF($D1769=Y$1,SUMIFS($H$3:$H1769,$G$3:$G1769,Y$1,$C$3:$C1769,"Sell"),0)</f>
        <v>0</v>
      </c>
      <c r="Z1769" s="131">
        <f t="shared" si="300"/>
        <v>0</v>
      </c>
      <c r="AA1769" s="131">
        <f>IF($D1769=AA$1,SUMIFS($H$3:$H1769,$G$3:$G1769,AA$1,$C$3:$C1769,"Sell"),0)</f>
        <v>0</v>
      </c>
      <c r="AB1769" s="131">
        <f t="shared" si="301"/>
        <v>0</v>
      </c>
      <c r="AC1769" s="131">
        <f>SUMIFS('Deductions and Deposits'!$H:$H,'Deductions and Deposits'!$G:$G,D1769,'Deductions and Deposits'!$F:$F,"&lt;="&amp;B1769)+SUMIFS($F$3:F1769,$D$3:D1769,D1769,$C$3:C1769,"Coin Deposit",$E$3:E1769,"")</f>
        <v>0</v>
      </c>
      <c r="AD1769" s="131">
        <f>SUMIFS('Deductions and Deposits'!$D:$D,'Deductions and Deposits'!$C:$C,D1769)+SUMIFS($F:$F,$D:$D,D1769,$C:$C,"Coin Deduction")</f>
        <v>0</v>
      </c>
      <c r="AE1769" s="131">
        <f>Table5[[#This Row],[Column4]]+Table5[[#This Row],[Column14]]+Table5[[#This Row],[Column19]]+Table5[[#This Row],[Column12]]</f>
        <v>0</v>
      </c>
      <c r="AF1769" s="131">
        <f>Table5[[#This Row],[Column5]]+Table5[[#This Row],[Column13]]+Table5[[#This Row],[Column21]]+Table5[[#This Row],[Column18]]</f>
        <v>0</v>
      </c>
      <c r="AG1769" s="131">
        <f t="shared" si="302"/>
        <v>0</v>
      </c>
      <c r="AH1769" s="131">
        <f t="shared" si="303"/>
        <v>0</v>
      </c>
      <c r="AI1769" s="131">
        <f>Table5[[#This Row],[Column17]]-Table5[[#This Row],[Column20]]</f>
        <v>0</v>
      </c>
      <c r="AJ1769" s="131">
        <f t="shared" si="304"/>
        <v>0</v>
      </c>
      <c r="AK1769" s="131">
        <f t="shared" si="308"/>
        <v>0</v>
      </c>
      <c r="AL1769" s="131">
        <f t="shared" si="305"/>
        <v>0</v>
      </c>
      <c r="AM1769" s="131" t="str">
        <f t="shared" si="306"/>
        <v/>
      </c>
      <c r="AN1769" s="131" t="str">
        <f t="shared" ca="1" si="307"/>
        <v/>
      </c>
    </row>
    <row r="1770" spans="1:40" ht="20.25" customHeight="1" x14ac:dyDescent="0.3">
      <c r="A1770" s="127"/>
      <c r="B1770" s="164"/>
      <c r="C1770" s="139"/>
      <c r="D1770" s="140"/>
      <c r="E1770" s="139"/>
      <c r="F1770" s="139"/>
      <c r="G1770" s="140"/>
      <c r="H1770" s="139"/>
      <c r="I1770" s="129"/>
      <c r="L1770" s="128"/>
      <c r="M1770" s="128"/>
      <c r="N1770" s="128"/>
      <c r="O1770" s="128"/>
      <c r="P1770" s="128"/>
      <c r="Q1770" s="128"/>
      <c r="R1770" s="128"/>
      <c r="S1770" s="128"/>
      <c r="T1770" s="120">
        <f t="shared" si="298"/>
        <v>0</v>
      </c>
      <c r="U1770" s="131"/>
      <c r="V1770" s="131"/>
      <c r="W1770" s="131">
        <f>SUMIFS($F$3:F1770,$D$3:D1770,D1770,$C$3:C1770,"Buy")+SUMIFS($F$3:F1770,$D$3:D1770,D1770,$C$3:C1770,"Coin Deposit",$E$3:E1770,"&lt;&gt;")</f>
        <v>0</v>
      </c>
      <c r="X1770" s="131">
        <f t="shared" si="299"/>
        <v>0</v>
      </c>
      <c r="Y1770" s="131">
        <f>IF($D1770=Y$1,SUMIFS($H$3:$H1770,$G$3:$G1770,Y$1,$C$3:$C1770,"Sell"),0)</f>
        <v>0</v>
      </c>
      <c r="Z1770" s="131">
        <f t="shared" si="300"/>
        <v>0</v>
      </c>
      <c r="AA1770" s="131">
        <f>IF($D1770=AA$1,SUMIFS($H$3:$H1770,$G$3:$G1770,AA$1,$C$3:$C1770,"Sell"),0)</f>
        <v>0</v>
      </c>
      <c r="AB1770" s="131">
        <f t="shared" si="301"/>
        <v>0</v>
      </c>
      <c r="AC1770" s="131">
        <f>SUMIFS('Deductions and Deposits'!$H:$H,'Deductions and Deposits'!$G:$G,D1770,'Deductions and Deposits'!$F:$F,"&lt;="&amp;B1770)+SUMIFS($F$3:F1770,$D$3:D1770,D1770,$C$3:C1770,"Coin Deposit",$E$3:E1770,"")</f>
        <v>0</v>
      </c>
      <c r="AD1770" s="131">
        <f>SUMIFS('Deductions and Deposits'!$D:$D,'Deductions and Deposits'!$C:$C,D1770)+SUMIFS($F:$F,$D:$D,D1770,$C:$C,"Coin Deduction")</f>
        <v>0</v>
      </c>
      <c r="AE1770" s="131">
        <f>Table5[[#This Row],[Column4]]+Table5[[#This Row],[Column14]]+Table5[[#This Row],[Column19]]+Table5[[#This Row],[Column12]]</f>
        <v>0</v>
      </c>
      <c r="AF1770" s="131">
        <f>Table5[[#This Row],[Column5]]+Table5[[#This Row],[Column13]]+Table5[[#This Row],[Column21]]+Table5[[#This Row],[Column18]]</f>
        <v>0</v>
      </c>
      <c r="AG1770" s="131">
        <f t="shared" si="302"/>
        <v>0</v>
      </c>
      <c r="AH1770" s="131">
        <f t="shared" si="303"/>
        <v>0</v>
      </c>
      <c r="AI1770" s="131">
        <f>Table5[[#This Row],[Column17]]-Table5[[#This Row],[Column20]]</f>
        <v>0</v>
      </c>
      <c r="AJ1770" s="131">
        <f t="shared" si="304"/>
        <v>0</v>
      </c>
      <c r="AK1770" s="131">
        <f t="shared" si="308"/>
        <v>0</v>
      </c>
      <c r="AL1770" s="131">
        <f t="shared" si="305"/>
        <v>0</v>
      </c>
      <c r="AM1770" s="131" t="str">
        <f t="shared" si="306"/>
        <v/>
      </c>
      <c r="AN1770" s="131" t="str">
        <f t="shared" ca="1" si="307"/>
        <v/>
      </c>
    </row>
    <row r="1771" spans="1:40" ht="20.25" customHeight="1" x14ac:dyDescent="0.3">
      <c r="A1771" s="127"/>
      <c r="B1771" s="164"/>
      <c r="C1771" s="139"/>
      <c r="D1771" s="140"/>
      <c r="E1771" s="139"/>
      <c r="F1771" s="139"/>
      <c r="G1771" s="140"/>
      <c r="H1771" s="139"/>
      <c r="I1771" s="129"/>
      <c r="L1771" s="128"/>
      <c r="M1771" s="128"/>
      <c r="N1771" s="128"/>
      <c r="O1771" s="128"/>
      <c r="P1771" s="128"/>
      <c r="Q1771" s="128"/>
      <c r="R1771" s="128"/>
      <c r="S1771" s="128"/>
      <c r="T1771" s="120">
        <f t="shared" si="298"/>
        <v>0</v>
      </c>
      <c r="U1771" s="131"/>
      <c r="V1771" s="131"/>
      <c r="W1771" s="131">
        <f>SUMIFS($F$3:F1771,$D$3:D1771,D1771,$C$3:C1771,"Buy")+SUMIFS($F$3:F1771,$D$3:D1771,D1771,$C$3:C1771,"Coin Deposit",$E$3:E1771,"&lt;&gt;")</f>
        <v>0</v>
      </c>
      <c r="X1771" s="131">
        <f t="shared" si="299"/>
        <v>0</v>
      </c>
      <c r="Y1771" s="131">
        <f>IF($D1771=Y$1,SUMIFS($H$3:$H1771,$G$3:$G1771,Y$1,$C$3:$C1771,"Sell"),0)</f>
        <v>0</v>
      </c>
      <c r="Z1771" s="131">
        <f t="shared" si="300"/>
        <v>0</v>
      </c>
      <c r="AA1771" s="131">
        <f>IF($D1771=AA$1,SUMIFS($H$3:$H1771,$G$3:$G1771,AA$1,$C$3:$C1771,"Sell"),0)</f>
        <v>0</v>
      </c>
      <c r="AB1771" s="131">
        <f t="shared" si="301"/>
        <v>0</v>
      </c>
      <c r="AC1771" s="131">
        <f>SUMIFS('Deductions and Deposits'!$H:$H,'Deductions and Deposits'!$G:$G,D1771,'Deductions and Deposits'!$F:$F,"&lt;="&amp;B1771)+SUMIFS($F$3:F1771,$D$3:D1771,D1771,$C$3:C1771,"Coin Deposit",$E$3:E1771,"")</f>
        <v>0</v>
      </c>
      <c r="AD1771" s="131">
        <f>SUMIFS('Deductions and Deposits'!$D:$D,'Deductions and Deposits'!$C:$C,D1771)+SUMIFS($F:$F,$D:$D,D1771,$C:$C,"Coin Deduction")</f>
        <v>0</v>
      </c>
      <c r="AE1771" s="131">
        <f>Table5[[#This Row],[Column4]]+Table5[[#This Row],[Column14]]+Table5[[#This Row],[Column19]]+Table5[[#This Row],[Column12]]</f>
        <v>0</v>
      </c>
      <c r="AF1771" s="131">
        <f>Table5[[#This Row],[Column5]]+Table5[[#This Row],[Column13]]+Table5[[#This Row],[Column21]]+Table5[[#This Row],[Column18]]</f>
        <v>0</v>
      </c>
      <c r="AG1771" s="131">
        <f t="shared" si="302"/>
        <v>0</v>
      </c>
      <c r="AH1771" s="131">
        <f t="shared" si="303"/>
        <v>0</v>
      </c>
      <c r="AI1771" s="131">
        <f>Table5[[#This Row],[Column17]]-Table5[[#This Row],[Column20]]</f>
        <v>0</v>
      </c>
      <c r="AJ1771" s="131">
        <f t="shared" si="304"/>
        <v>0</v>
      </c>
      <c r="AK1771" s="131">
        <f t="shared" si="308"/>
        <v>0</v>
      </c>
      <c r="AL1771" s="131">
        <f t="shared" si="305"/>
        <v>0</v>
      </c>
      <c r="AM1771" s="131" t="str">
        <f t="shared" si="306"/>
        <v/>
      </c>
      <c r="AN1771" s="131" t="str">
        <f t="shared" ca="1" si="307"/>
        <v/>
      </c>
    </row>
    <row r="1772" spans="1:40" ht="20.25" customHeight="1" x14ac:dyDescent="0.3">
      <c r="A1772" s="127"/>
      <c r="B1772" s="164"/>
      <c r="C1772" s="139"/>
      <c r="D1772" s="140"/>
      <c r="E1772" s="139"/>
      <c r="F1772" s="139"/>
      <c r="G1772" s="140"/>
      <c r="H1772" s="139"/>
      <c r="I1772" s="129"/>
      <c r="L1772" s="128"/>
      <c r="M1772" s="128"/>
      <c r="N1772" s="128"/>
      <c r="O1772" s="128"/>
      <c r="P1772" s="128"/>
      <c r="Q1772" s="128"/>
      <c r="R1772" s="128"/>
      <c r="S1772" s="128"/>
      <c r="T1772" s="120">
        <f t="shared" si="298"/>
        <v>0</v>
      </c>
      <c r="U1772" s="131"/>
      <c r="V1772" s="131"/>
      <c r="W1772" s="131">
        <f>SUMIFS($F$3:F1772,$D$3:D1772,D1772,$C$3:C1772,"Buy")+SUMIFS($F$3:F1772,$D$3:D1772,D1772,$C$3:C1772,"Coin Deposit",$E$3:E1772,"&lt;&gt;")</f>
        <v>0</v>
      </c>
      <c r="X1772" s="131">
        <f t="shared" si="299"/>
        <v>0</v>
      </c>
      <c r="Y1772" s="131">
        <f>IF($D1772=Y$1,SUMIFS($H$3:$H1772,$G$3:$G1772,Y$1,$C$3:$C1772,"Sell"),0)</f>
        <v>0</v>
      </c>
      <c r="Z1772" s="131">
        <f t="shared" si="300"/>
        <v>0</v>
      </c>
      <c r="AA1772" s="131">
        <f>IF($D1772=AA$1,SUMIFS($H$3:$H1772,$G$3:$G1772,AA$1,$C$3:$C1772,"Sell"),0)</f>
        <v>0</v>
      </c>
      <c r="AB1772" s="131">
        <f t="shared" si="301"/>
        <v>0</v>
      </c>
      <c r="AC1772" s="131">
        <f>SUMIFS('Deductions and Deposits'!$H:$H,'Deductions and Deposits'!$G:$G,D1772,'Deductions and Deposits'!$F:$F,"&lt;="&amp;B1772)+SUMIFS($F$3:F1772,$D$3:D1772,D1772,$C$3:C1772,"Coin Deposit",$E$3:E1772,"")</f>
        <v>0</v>
      </c>
      <c r="AD1772" s="131">
        <f>SUMIFS('Deductions and Deposits'!$D:$D,'Deductions and Deposits'!$C:$C,D1772)+SUMIFS($F:$F,$D:$D,D1772,$C:$C,"Coin Deduction")</f>
        <v>0</v>
      </c>
      <c r="AE1772" s="131">
        <f>Table5[[#This Row],[Column4]]+Table5[[#This Row],[Column14]]+Table5[[#This Row],[Column19]]+Table5[[#This Row],[Column12]]</f>
        <v>0</v>
      </c>
      <c r="AF1772" s="131">
        <f>Table5[[#This Row],[Column5]]+Table5[[#This Row],[Column13]]+Table5[[#This Row],[Column21]]+Table5[[#This Row],[Column18]]</f>
        <v>0</v>
      </c>
      <c r="AG1772" s="131">
        <f t="shared" si="302"/>
        <v>0</v>
      </c>
      <c r="AH1772" s="131">
        <f t="shared" si="303"/>
        <v>0</v>
      </c>
      <c r="AI1772" s="131">
        <f>Table5[[#This Row],[Column17]]-Table5[[#This Row],[Column20]]</f>
        <v>0</v>
      </c>
      <c r="AJ1772" s="131">
        <f t="shared" si="304"/>
        <v>0</v>
      </c>
      <c r="AK1772" s="131">
        <f t="shared" si="308"/>
        <v>0</v>
      </c>
      <c r="AL1772" s="131">
        <f t="shared" si="305"/>
        <v>0</v>
      </c>
      <c r="AM1772" s="131" t="str">
        <f t="shared" si="306"/>
        <v/>
      </c>
      <c r="AN1772" s="131" t="str">
        <f t="shared" ca="1" si="307"/>
        <v/>
      </c>
    </row>
    <row r="1773" spans="1:40" ht="20.25" customHeight="1" x14ac:dyDescent="0.3">
      <c r="A1773" s="127"/>
      <c r="B1773" s="164"/>
      <c r="C1773" s="139"/>
      <c r="D1773" s="140"/>
      <c r="E1773" s="139"/>
      <c r="F1773" s="139"/>
      <c r="G1773" s="140"/>
      <c r="H1773" s="139"/>
      <c r="I1773" s="129"/>
      <c r="L1773" s="128"/>
      <c r="M1773" s="128"/>
      <c r="N1773" s="128"/>
      <c r="O1773" s="128"/>
      <c r="P1773" s="128"/>
      <c r="Q1773" s="128"/>
      <c r="R1773" s="128"/>
      <c r="S1773" s="128"/>
      <c r="T1773" s="120">
        <f t="shared" si="298"/>
        <v>0</v>
      </c>
      <c r="U1773" s="131"/>
      <c r="V1773" s="131"/>
      <c r="W1773" s="131">
        <f>SUMIFS($F$3:F1773,$D$3:D1773,D1773,$C$3:C1773,"Buy")+SUMIFS($F$3:F1773,$D$3:D1773,D1773,$C$3:C1773,"Coin Deposit",$E$3:E1773,"&lt;&gt;")</f>
        <v>0</v>
      </c>
      <c r="X1773" s="131">
        <f t="shared" si="299"/>
        <v>0</v>
      </c>
      <c r="Y1773" s="131">
        <f>IF($D1773=Y$1,SUMIFS($H$3:$H1773,$G$3:$G1773,Y$1,$C$3:$C1773,"Sell"),0)</f>
        <v>0</v>
      </c>
      <c r="Z1773" s="131">
        <f t="shared" si="300"/>
        <v>0</v>
      </c>
      <c r="AA1773" s="131">
        <f>IF($D1773=AA$1,SUMIFS($H$3:$H1773,$G$3:$G1773,AA$1,$C$3:$C1773,"Sell"),0)</f>
        <v>0</v>
      </c>
      <c r="AB1773" s="131">
        <f t="shared" si="301"/>
        <v>0</v>
      </c>
      <c r="AC1773" s="131">
        <f>SUMIFS('Deductions and Deposits'!$H:$H,'Deductions and Deposits'!$G:$G,D1773,'Deductions and Deposits'!$F:$F,"&lt;="&amp;B1773)+SUMIFS($F$3:F1773,$D$3:D1773,D1773,$C$3:C1773,"Coin Deposit",$E$3:E1773,"")</f>
        <v>0</v>
      </c>
      <c r="AD1773" s="131">
        <f>SUMIFS('Deductions and Deposits'!$D:$D,'Deductions and Deposits'!$C:$C,D1773)+SUMIFS($F:$F,$D:$D,D1773,$C:$C,"Coin Deduction")</f>
        <v>0</v>
      </c>
      <c r="AE1773" s="131">
        <f>Table5[[#This Row],[Column4]]+Table5[[#This Row],[Column14]]+Table5[[#This Row],[Column19]]+Table5[[#This Row],[Column12]]</f>
        <v>0</v>
      </c>
      <c r="AF1773" s="131">
        <f>Table5[[#This Row],[Column5]]+Table5[[#This Row],[Column13]]+Table5[[#This Row],[Column21]]+Table5[[#This Row],[Column18]]</f>
        <v>0</v>
      </c>
      <c r="AG1773" s="131">
        <f t="shared" si="302"/>
        <v>0</v>
      </c>
      <c r="AH1773" s="131">
        <f t="shared" si="303"/>
        <v>0</v>
      </c>
      <c r="AI1773" s="131">
        <f>Table5[[#This Row],[Column17]]-Table5[[#This Row],[Column20]]</f>
        <v>0</v>
      </c>
      <c r="AJ1773" s="131">
        <f t="shared" si="304"/>
        <v>0</v>
      </c>
      <c r="AK1773" s="131">
        <f t="shared" si="308"/>
        <v>0</v>
      </c>
      <c r="AL1773" s="131">
        <f t="shared" si="305"/>
        <v>0</v>
      </c>
      <c r="AM1773" s="131" t="str">
        <f t="shared" si="306"/>
        <v/>
      </c>
      <c r="AN1773" s="131" t="str">
        <f t="shared" ca="1" si="307"/>
        <v/>
      </c>
    </row>
    <row r="1774" spans="1:40" ht="20.25" customHeight="1" x14ac:dyDescent="0.3">
      <c r="A1774" s="127"/>
      <c r="B1774" s="164"/>
      <c r="C1774" s="139"/>
      <c r="D1774" s="140"/>
      <c r="E1774" s="139"/>
      <c r="F1774" s="139"/>
      <c r="G1774" s="140"/>
      <c r="H1774" s="139"/>
      <c r="I1774" s="129"/>
      <c r="L1774" s="128"/>
      <c r="M1774" s="128"/>
      <c r="N1774" s="128"/>
      <c r="O1774" s="128"/>
      <c r="P1774" s="128"/>
      <c r="Q1774" s="128"/>
      <c r="R1774" s="128"/>
      <c r="S1774" s="128"/>
      <c r="T1774" s="120">
        <f t="shared" si="298"/>
        <v>0</v>
      </c>
      <c r="U1774" s="131"/>
      <c r="V1774" s="131"/>
      <c r="W1774" s="131">
        <f>SUMIFS($F$3:F1774,$D$3:D1774,D1774,$C$3:C1774,"Buy")+SUMIFS($F$3:F1774,$D$3:D1774,D1774,$C$3:C1774,"Coin Deposit",$E$3:E1774,"&lt;&gt;")</f>
        <v>0</v>
      </c>
      <c r="X1774" s="131">
        <f t="shared" si="299"/>
        <v>0</v>
      </c>
      <c r="Y1774" s="131">
        <f>IF($D1774=Y$1,SUMIFS($H$3:$H1774,$G$3:$G1774,Y$1,$C$3:$C1774,"Sell"),0)</f>
        <v>0</v>
      </c>
      <c r="Z1774" s="131">
        <f t="shared" si="300"/>
        <v>0</v>
      </c>
      <c r="AA1774" s="131">
        <f>IF($D1774=AA$1,SUMIFS($H$3:$H1774,$G$3:$G1774,AA$1,$C$3:$C1774,"Sell"),0)</f>
        <v>0</v>
      </c>
      <c r="AB1774" s="131">
        <f t="shared" si="301"/>
        <v>0</v>
      </c>
      <c r="AC1774" s="131">
        <f>SUMIFS('Deductions and Deposits'!$H:$H,'Deductions and Deposits'!$G:$G,D1774,'Deductions and Deposits'!$F:$F,"&lt;="&amp;B1774)+SUMIFS($F$3:F1774,$D$3:D1774,D1774,$C$3:C1774,"Coin Deposit",$E$3:E1774,"")</f>
        <v>0</v>
      </c>
      <c r="AD1774" s="131">
        <f>SUMIFS('Deductions and Deposits'!$D:$D,'Deductions and Deposits'!$C:$C,D1774)+SUMIFS($F:$F,$D:$D,D1774,$C:$C,"Coin Deduction")</f>
        <v>0</v>
      </c>
      <c r="AE1774" s="131">
        <f>Table5[[#This Row],[Column4]]+Table5[[#This Row],[Column14]]+Table5[[#This Row],[Column19]]+Table5[[#This Row],[Column12]]</f>
        <v>0</v>
      </c>
      <c r="AF1774" s="131">
        <f>Table5[[#This Row],[Column5]]+Table5[[#This Row],[Column13]]+Table5[[#This Row],[Column21]]+Table5[[#This Row],[Column18]]</f>
        <v>0</v>
      </c>
      <c r="AG1774" s="131">
        <f t="shared" si="302"/>
        <v>0</v>
      </c>
      <c r="AH1774" s="131">
        <f t="shared" si="303"/>
        <v>0</v>
      </c>
      <c r="AI1774" s="131">
        <f>Table5[[#This Row],[Column17]]-Table5[[#This Row],[Column20]]</f>
        <v>0</v>
      </c>
      <c r="AJ1774" s="131">
        <f t="shared" si="304"/>
        <v>0</v>
      </c>
      <c r="AK1774" s="131">
        <f t="shared" si="308"/>
        <v>0</v>
      </c>
      <c r="AL1774" s="131">
        <f t="shared" si="305"/>
        <v>0</v>
      </c>
      <c r="AM1774" s="131" t="str">
        <f t="shared" si="306"/>
        <v/>
      </c>
      <c r="AN1774" s="131" t="str">
        <f t="shared" ca="1" si="307"/>
        <v/>
      </c>
    </row>
    <row r="1775" spans="1:40" ht="20.25" customHeight="1" x14ac:dyDescent="0.3">
      <c r="A1775" s="127"/>
      <c r="B1775" s="164"/>
      <c r="C1775" s="139"/>
      <c r="D1775" s="140"/>
      <c r="E1775" s="139"/>
      <c r="F1775" s="139"/>
      <c r="G1775" s="140"/>
      <c r="H1775" s="139"/>
      <c r="I1775" s="129"/>
      <c r="L1775" s="128"/>
      <c r="M1775" s="128"/>
      <c r="N1775" s="128"/>
      <c r="O1775" s="128"/>
      <c r="P1775" s="128"/>
      <c r="Q1775" s="128"/>
      <c r="R1775" s="128"/>
      <c r="S1775" s="128"/>
      <c r="T1775" s="120">
        <f t="shared" si="298"/>
        <v>0</v>
      </c>
      <c r="U1775" s="131"/>
      <c r="V1775" s="131"/>
      <c r="W1775" s="131">
        <f>SUMIFS($F$3:F1775,$D$3:D1775,D1775,$C$3:C1775,"Buy")+SUMIFS($F$3:F1775,$D$3:D1775,D1775,$C$3:C1775,"Coin Deposit",$E$3:E1775,"&lt;&gt;")</f>
        <v>0</v>
      </c>
      <c r="X1775" s="131">
        <f t="shared" si="299"/>
        <v>0</v>
      </c>
      <c r="Y1775" s="131">
        <f>IF($D1775=Y$1,SUMIFS($H$3:$H1775,$G$3:$G1775,Y$1,$C$3:$C1775,"Sell"),0)</f>
        <v>0</v>
      </c>
      <c r="Z1775" s="131">
        <f t="shared" si="300"/>
        <v>0</v>
      </c>
      <c r="AA1775" s="131">
        <f>IF($D1775=AA$1,SUMIFS($H$3:$H1775,$G$3:$G1775,AA$1,$C$3:$C1775,"Sell"),0)</f>
        <v>0</v>
      </c>
      <c r="AB1775" s="131">
        <f t="shared" si="301"/>
        <v>0</v>
      </c>
      <c r="AC1775" s="131">
        <f>SUMIFS('Deductions and Deposits'!$H:$H,'Deductions and Deposits'!$G:$G,D1775,'Deductions and Deposits'!$F:$F,"&lt;="&amp;B1775)+SUMIFS($F$3:F1775,$D$3:D1775,D1775,$C$3:C1775,"Coin Deposit",$E$3:E1775,"")</f>
        <v>0</v>
      </c>
      <c r="AD1775" s="131">
        <f>SUMIFS('Deductions and Deposits'!$D:$D,'Deductions and Deposits'!$C:$C,D1775)+SUMIFS($F:$F,$D:$D,D1775,$C:$C,"Coin Deduction")</f>
        <v>0</v>
      </c>
      <c r="AE1775" s="131">
        <f>Table5[[#This Row],[Column4]]+Table5[[#This Row],[Column14]]+Table5[[#This Row],[Column19]]+Table5[[#This Row],[Column12]]</f>
        <v>0</v>
      </c>
      <c r="AF1775" s="131">
        <f>Table5[[#This Row],[Column5]]+Table5[[#This Row],[Column13]]+Table5[[#This Row],[Column21]]+Table5[[#This Row],[Column18]]</f>
        <v>0</v>
      </c>
      <c r="AG1775" s="131">
        <f t="shared" si="302"/>
        <v>0</v>
      </c>
      <c r="AH1775" s="131">
        <f t="shared" si="303"/>
        <v>0</v>
      </c>
      <c r="AI1775" s="131">
        <f>Table5[[#This Row],[Column17]]-Table5[[#This Row],[Column20]]</f>
        <v>0</v>
      </c>
      <c r="AJ1775" s="131">
        <f t="shared" si="304"/>
        <v>0</v>
      </c>
      <c r="AK1775" s="131">
        <f t="shared" si="308"/>
        <v>0</v>
      </c>
      <c r="AL1775" s="131">
        <f t="shared" si="305"/>
        <v>0</v>
      </c>
      <c r="AM1775" s="131" t="str">
        <f t="shared" si="306"/>
        <v/>
      </c>
      <c r="AN1775" s="131" t="str">
        <f t="shared" ca="1" si="307"/>
        <v/>
      </c>
    </row>
    <row r="1776" spans="1:40" ht="20.25" customHeight="1" x14ac:dyDescent="0.3">
      <c r="A1776" s="127"/>
      <c r="B1776" s="164"/>
      <c r="C1776" s="139"/>
      <c r="D1776" s="140"/>
      <c r="E1776" s="139"/>
      <c r="F1776" s="139"/>
      <c r="G1776" s="140"/>
      <c r="H1776" s="139"/>
      <c r="I1776" s="129"/>
      <c r="L1776" s="128"/>
      <c r="M1776" s="128"/>
      <c r="N1776" s="128"/>
      <c r="O1776" s="128"/>
      <c r="P1776" s="128"/>
      <c r="Q1776" s="128"/>
      <c r="R1776" s="128"/>
      <c r="S1776" s="128"/>
      <c r="T1776" s="120">
        <f t="shared" si="298"/>
        <v>0</v>
      </c>
      <c r="U1776" s="131"/>
      <c r="V1776" s="131"/>
      <c r="W1776" s="131">
        <f>SUMIFS($F$3:F1776,$D$3:D1776,D1776,$C$3:C1776,"Buy")+SUMIFS($F$3:F1776,$D$3:D1776,D1776,$C$3:C1776,"Coin Deposit",$E$3:E1776,"&lt;&gt;")</f>
        <v>0</v>
      </c>
      <c r="X1776" s="131">
        <f t="shared" si="299"/>
        <v>0</v>
      </c>
      <c r="Y1776" s="131">
        <f>IF($D1776=Y$1,SUMIFS($H$3:$H1776,$G$3:$G1776,Y$1,$C$3:$C1776,"Sell"),0)</f>
        <v>0</v>
      </c>
      <c r="Z1776" s="131">
        <f t="shared" si="300"/>
        <v>0</v>
      </c>
      <c r="AA1776" s="131">
        <f>IF($D1776=AA$1,SUMIFS($H$3:$H1776,$G$3:$G1776,AA$1,$C$3:$C1776,"Sell"),0)</f>
        <v>0</v>
      </c>
      <c r="AB1776" s="131">
        <f t="shared" si="301"/>
        <v>0</v>
      </c>
      <c r="AC1776" s="131">
        <f>SUMIFS('Deductions and Deposits'!$H:$H,'Deductions and Deposits'!$G:$G,D1776,'Deductions and Deposits'!$F:$F,"&lt;="&amp;B1776)+SUMIFS($F$3:F1776,$D$3:D1776,D1776,$C$3:C1776,"Coin Deposit",$E$3:E1776,"")</f>
        <v>0</v>
      </c>
      <c r="AD1776" s="131">
        <f>SUMIFS('Deductions and Deposits'!$D:$D,'Deductions and Deposits'!$C:$C,D1776)+SUMIFS($F:$F,$D:$D,D1776,$C:$C,"Coin Deduction")</f>
        <v>0</v>
      </c>
      <c r="AE1776" s="131">
        <f>Table5[[#This Row],[Column4]]+Table5[[#This Row],[Column14]]+Table5[[#This Row],[Column19]]+Table5[[#This Row],[Column12]]</f>
        <v>0</v>
      </c>
      <c r="AF1776" s="131">
        <f>Table5[[#This Row],[Column5]]+Table5[[#This Row],[Column13]]+Table5[[#This Row],[Column21]]+Table5[[#This Row],[Column18]]</f>
        <v>0</v>
      </c>
      <c r="AG1776" s="131">
        <f t="shared" si="302"/>
        <v>0</v>
      </c>
      <c r="AH1776" s="131">
        <f t="shared" si="303"/>
        <v>0</v>
      </c>
      <c r="AI1776" s="131">
        <f>Table5[[#This Row],[Column17]]-Table5[[#This Row],[Column20]]</f>
        <v>0</v>
      </c>
      <c r="AJ1776" s="131">
        <f t="shared" si="304"/>
        <v>0</v>
      </c>
      <c r="AK1776" s="131">
        <f t="shared" si="308"/>
        <v>0</v>
      </c>
      <c r="AL1776" s="131">
        <f t="shared" si="305"/>
        <v>0</v>
      </c>
      <c r="AM1776" s="131" t="str">
        <f t="shared" si="306"/>
        <v/>
      </c>
      <c r="AN1776" s="131" t="str">
        <f t="shared" ca="1" si="307"/>
        <v/>
      </c>
    </row>
    <row r="1777" spans="1:40" ht="20.25" customHeight="1" x14ac:dyDescent="0.3">
      <c r="A1777" s="127"/>
      <c r="B1777" s="164"/>
      <c r="C1777" s="139"/>
      <c r="D1777" s="140"/>
      <c r="E1777" s="139"/>
      <c r="F1777" s="139"/>
      <c r="G1777" s="140"/>
      <c r="H1777" s="139"/>
      <c r="I1777" s="129"/>
      <c r="L1777" s="128"/>
      <c r="M1777" s="128"/>
      <c r="N1777" s="128"/>
      <c r="O1777" s="128"/>
      <c r="P1777" s="128"/>
      <c r="Q1777" s="128"/>
      <c r="R1777" s="128"/>
      <c r="S1777" s="128"/>
      <c r="T1777" s="120">
        <f t="shared" si="298"/>
        <v>0</v>
      </c>
      <c r="U1777" s="131"/>
      <c r="V1777" s="131"/>
      <c r="W1777" s="131">
        <f>SUMIFS($F$3:F1777,$D$3:D1777,D1777,$C$3:C1777,"Buy")+SUMIFS($F$3:F1777,$D$3:D1777,D1777,$C$3:C1777,"Coin Deposit",$E$3:E1777,"&lt;&gt;")</f>
        <v>0</v>
      </c>
      <c r="X1777" s="131">
        <f t="shared" si="299"/>
        <v>0</v>
      </c>
      <c r="Y1777" s="131">
        <f>IF($D1777=Y$1,SUMIFS($H$3:$H1777,$G$3:$G1777,Y$1,$C$3:$C1777,"Sell"),0)</f>
        <v>0</v>
      </c>
      <c r="Z1777" s="131">
        <f t="shared" si="300"/>
        <v>0</v>
      </c>
      <c r="AA1777" s="131">
        <f>IF($D1777=AA$1,SUMIFS($H$3:$H1777,$G$3:$G1777,AA$1,$C$3:$C1777,"Sell"),0)</f>
        <v>0</v>
      </c>
      <c r="AB1777" s="131">
        <f t="shared" si="301"/>
        <v>0</v>
      </c>
      <c r="AC1777" s="131">
        <f>SUMIFS('Deductions and Deposits'!$H:$H,'Deductions and Deposits'!$G:$G,D1777,'Deductions and Deposits'!$F:$F,"&lt;="&amp;B1777)+SUMIFS($F$3:F1777,$D$3:D1777,D1777,$C$3:C1777,"Coin Deposit",$E$3:E1777,"")</f>
        <v>0</v>
      </c>
      <c r="AD1777" s="131">
        <f>SUMIFS('Deductions and Deposits'!$D:$D,'Deductions and Deposits'!$C:$C,D1777)+SUMIFS($F:$F,$D:$D,D1777,$C:$C,"Coin Deduction")</f>
        <v>0</v>
      </c>
      <c r="AE1777" s="131">
        <f>Table5[[#This Row],[Column4]]+Table5[[#This Row],[Column14]]+Table5[[#This Row],[Column19]]+Table5[[#This Row],[Column12]]</f>
        <v>0</v>
      </c>
      <c r="AF1777" s="131">
        <f>Table5[[#This Row],[Column5]]+Table5[[#This Row],[Column13]]+Table5[[#This Row],[Column21]]+Table5[[#This Row],[Column18]]</f>
        <v>0</v>
      </c>
      <c r="AG1777" s="131">
        <f t="shared" si="302"/>
        <v>0</v>
      </c>
      <c r="AH1777" s="131">
        <f t="shared" si="303"/>
        <v>0</v>
      </c>
      <c r="AI1777" s="131">
        <f>Table5[[#This Row],[Column17]]-Table5[[#This Row],[Column20]]</f>
        <v>0</v>
      </c>
      <c r="AJ1777" s="131">
        <f t="shared" si="304"/>
        <v>0</v>
      </c>
      <c r="AK1777" s="131">
        <f t="shared" si="308"/>
        <v>0</v>
      </c>
      <c r="AL1777" s="131">
        <f t="shared" si="305"/>
        <v>0</v>
      </c>
      <c r="AM1777" s="131" t="str">
        <f t="shared" si="306"/>
        <v/>
      </c>
      <c r="AN1777" s="131" t="str">
        <f t="shared" ca="1" si="307"/>
        <v/>
      </c>
    </row>
    <row r="1778" spans="1:40" ht="20.25" customHeight="1" x14ac:dyDescent="0.3">
      <c r="A1778" s="127"/>
      <c r="B1778" s="164"/>
      <c r="C1778" s="139"/>
      <c r="D1778" s="140"/>
      <c r="E1778" s="139"/>
      <c r="F1778" s="139"/>
      <c r="G1778" s="140"/>
      <c r="H1778" s="139"/>
      <c r="I1778" s="129"/>
      <c r="L1778" s="128"/>
      <c r="M1778" s="128"/>
      <c r="N1778" s="128"/>
      <c r="O1778" s="128"/>
      <c r="P1778" s="128"/>
      <c r="Q1778" s="128"/>
      <c r="R1778" s="128"/>
      <c r="S1778" s="128"/>
      <c r="T1778" s="120">
        <f t="shared" si="298"/>
        <v>0</v>
      </c>
      <c r="U1778" s="131"/>
      <c r="V1778" s="131"/>
      <c r="W1778" s="131">
        <f>SUMIFS($F$3:F1778,$D$3:D1778,D1778,$C$3:C1778,"Buy")+SUMIFS($F$3:F1778,$D$3:D1778,D1778,$C$3:C1778,"Coin Deposit",$E$3:E1778,"&lt;&gt;")</f>
        <v>0</v>
      </c>
      <c r="X1778" s="131">
        <f t="shared" si="299"/>
        <v>0</v>
      </c>
      <c r="Y1778" s="131">
        <f>IF($D1778=Y$1,SUMIFS($H$3:$H1778,$G$3:$G1778,Y$1,$C$3:$C1778,"Sell"),0)</f>
        <v>0</v>
      </c>
      <c r="Z1778" s="131">
        <f t="shared" si="300"/>
        <v>0</v>
      </c>
      <c r="AA1778" s="131">
        <f>IF($D1778=AA$1,SUMIFS($H$3:$H1778,$G$3:$G1778,AA$1,$C$3:$C1778,"Sell"),0)</f>
        <v>0</v>
      </c>
      <c r="AB1778" s="131">
        <f t="shared" si="301"/>
        <v>0</v>
      </c>
      <c r="AC1778" s="131">
        <f>SUMIFS('Deductions and Deposits'!$H:$H,'Deductions and Deposits'!$G:$G,D1778,'Deductions and Deposits'!$F:$F,"&lt;="&amp;B1778)+SUMIFS($F$3:F1778,$D$3:D1778,D1778,$C$3:C1778,"Coin Deposit",$E$3:E1778,"")</f>
        <v>0</v>
      </c>
      <c r="AD1778" s="131">
        <f>SUMIFS('Deductions and Deposits'!$D:$D,'Deductions and Deposits'!$C:$C,D1778)+SUMIFS($F:$F,$D:$D,D1778,$C:$C,"Coin Deduction")</f>
        <v>0</v>
      </c>
      <c r="AE1778" s="131">
        <f>Table5[[#This Row],[Column4]]+Table5[[#This Row],[Column14]]+Table5[[#This Row],[Column19]]+Table5[[#This Row],[Column12]]</f>
        <v>0</v>
      </c>
      <c r="AF1778" s="131">
        <f>Table5[[#This Row],[Column5]]+Table5[[#This Row],[Column13]]+Table5[[#This Row],[Column21]]+Table5[[#This Row],[Column18]]</f>
        <v>0</v>
      </c>
      <c r="AG1778" s="131">
        <f t="shared" si="302"/>
        <v>0</v>
      </c>
      <c r="AH1778" s="131">
        <f t="shared" si="303"/>
        <v>0</v>
      </c>
      <c r="AI1778" s="131">
        <f>Table5[[#This Row],[Column17]]-Table5[[#This Row],[Column20]]</f>
        <v>0</v>
      </c>
      <c r="AJ1778" s="131">
        <f t="shared" si="304"/>
        <v>0</v>
      </c>
      <c r="AK1778" s="131">
        <f t="shared" si="308"/>
        <v>0</v>
      </c>
      <c r="AL1778" s="131">
        <f t="shared" si="305"/>
        <v>0</v>
      </c>
      <c r="AM1778" s="131" t="str">
        <f t="shared" si="306"/>
        <v/>
      </c>
      <c r="AN1778" s="131" t="str">
        <f t="shared" ca="1" si="307"/>
        <v/>
      </c>
    </row>
    <row r="1779" spans="1:40" ht="20.25" customHeight="1" x14ac:dyDescent="0.3">
      <c r="A1779" s="127"/>
      <c r="B1779" s="164"/>
      <c r="C1779" s="139"/>
      <c r="D1779" s="140"/>
      <c r="E1779" s="139"/>
      <c r="F1779" s="139"/>
      <c r="G1779" s="140"/>
      <c r="H1779" s="139"/>
      <c r="I1779" s="129"/>
      <c r="L1779" s="128"/>
      <c r="M1779" s="128"/>
      <c r="N1779" s="128"/>
      <c r="O1779" s="128"/>
      <c r="P1779" s="128"/>
      <c r="Q1779" s="128"/>
      <c r="R1779" s="128"/>
      <c r="S1779" s="128"/>
      <c r="T1779" s="120">
        <f t="shared" si="298"/>
        <v>0</v>
      </c>
      <c r="U1779" s="131"/>
      <c r="V1779" s="131"/>
      <c r="W1779" s="131">
        <f>SUMIFS($F$3:F1779,$D$3:D1779,D1779,$C$3:C1779,"Buy")+SUMIFS($F$3:F1779,$D$3:D1779,D1779,$C$3:C1779,"Coin Deposit",$E$3:E1779,"&lt;&gt;")</f>
        <v>0</v>
      </c>
      <c r="X1779" s="131">
        <f t="shared" si="299"/>
        <v>0</v>
      </c>
      <c r="Y1779" s="131">
        <f>IF($D1779=Y$1,SUMIFS($H$3:$H1779,$G$3:$G1779,Y$1,$C$3:$C1779,"Sell"),0)</f>
        <v>0</v>
      </c>
      <c r="Z1779" s="131">
        <f t="shared" si="300"/>
        <v>0</v>
      </c>
      <c r="AA1779" s="131">
        <f>IF($D1779=AA$1,SUMIFS($H$3:$H1779,$G$3:$G1779,AA$1,$C$3:$C1779,"Sell"),0)</f>
        <v>0</v>
      </c>
      <c r="AB1779" s="131">
        <f t="shared" si="301"/>
        <v>0</v>
      </c>
      <c r="AC1779" s="131">
        <f>SUMIFS('Deductions and Deposits'!$H:$H,'Deductions and Deposits'!$G:$G,D1779,'Deductions and Deposits'!$F:$F,"&lt;="&amp;B1779)+SUMIFS($F$3:F1779,$D$3:D1779,D1779,$C$3:C1779,"Coin Deposit",$E$3:E1779,"")</f>
        <v>0</v>
      </c>
      <c r="AD1779" s="131">
        <f>SUMIFS('Deductions and Deposits'!$D:$D,'Deductions and Deposits'!$C:$C,D1779)+SUMIFS($F:$F,$D:$D,D1779,$C:$C,"Coin Deduction")</f>
        <v>0</v>
      </c>
      <c r="AE1779" s="131">
        <f>Table5[[#This Row],[Column4]]+Table5[[#This Row],[Column14]]+Table5[[#This Row],[Column19]]+Table5[[#This Row],[Column12]]</f>
        <v>0</v>
      </c>
      <c r="AF1779" s="131">
        <f>Table5[[#This Row],[Column5]]+Table5[[#This Row],[Column13]]+Table5[[#This Row],[Column21]]+Table5[[#This Row],[Column18]]</f>
        <v>0</v>
      </c>
      <c r="AG1779" s="131">
        <f t="shared" si="302"/>
        <v>0</v>
      </c>
      <c r="AH1779" s="131">
        <f t="shared" si="303"/>
        <v>0</v>
      </c>
      <c r="AI1779" s="131">
        <f>Table5[[#This Row],[Column17]]-Table5[[#This Row],[Column20]]</f>
        <v>0</v>
      </c>
      <c r="AJ1779" s="131">
        <f t="shared" si="304"/>
        <v>0</v>
      </c>
      <c r="AK1779" s="131">
        <f t="shared" si="308"/>
        <v>0</v>
      </c>
      <c r="AL1779" s="131">
        <f t="shared" si="305"/>
        <v>0</v>
      </c>
      <c r="AM1779" s="131" t="str">
        <f t="shared" si="306"/>
        <v/>
      </c>
      <c r="AN1779" s="131" t="str">
        <f t="shared" ca="1" si="307"/>
        <v/>
      </c>
    </row>
    <row r="1780" spans="1:40" ht="20.25" customHeight="1" x14ac:dyDescent="0.3">
      <c r="A1780" s="127"/>
      <c r="B1780" s="164"/>
      <c r="C1780" s="139"/>
      <c r="D1780" s="140"/>
      <c r="E1780" s="139"/>
      <c r="F1780" s="139"/>
      <c r="G1780" s="140"/>
      <c r="H1780" s="139"/>
      <c r="I1780" s="129"/>
      <c r="L1780" s="128"/>
      <c r="M1780" s="128"/>
      <c r="N1780" s="128"/>
      <c r="O1780" s="128"/>
      <c r="P1780" s="128"/>
      <c r="Q1780" s="128"/>
      <c r="R1780" s="128"/>
      <c r="S1780" s="128"/>
      <c r="T1780" s="120">
        <f t="shared" si="298"/>
        <v>0</v>
      </c>
      <c r="U1780" s="131"/>
      <c r="V1780" s="131"/>
      <c r="W1780" s="131">
        <f>SUMIFS($F$3:F1780,$D$3:D1780,D1780,$C$3:C1780,"Buy")+SUMIFS($F$3:F1780,$D$3:D1780,D1780,$C$3:C1780,"Coin Deposit",$E$3:E1780,"&lt;&gt;")</f>
        <v>0</v>
      </c>
      <c r="X1780" s="131">
        <f t="shared" si="299"/>
        <v>0</v>
      </c>
      <c r="Y1780" s="131">
        <f>IF($D1780=Y$1,SUMIFS($H$3:$H1780,$G$3:$G1780,Y$1,$C$3:$C1780,"Sell"),0)</f>
        <v>0</v>
      </c>
      <c r="Z1780" s="131">
        <f t="shared" si="300"/>
        <v>0</v>
      </c>
      <c r="AA1780" s="131">
        <f>IF($D1780=AA$1,SUMIFS($H$3:$H1780,$G$3:$G1780,AA$1,$C$3:$C1780,"Sell"),0)</f>
        <v>0</v>
      </c>
      <c r="AB1780" s="131">
        <f t="shared" si="301"/>
        <v>0</v>
      </c>
      <c r="AC1780" s="131">
        <f>SUMIFS('Deductions and Deposits'!$H:$H,'Deductions and Deposits'!$G:$G,D1780,'Deductions and Deposits'!$F:$F,"&lt;="&amp;B1780)+SUMIFS($F$3:F1780,$D$3:D1780,D1780,$C$3:C1780,"Coin Deposit",$E$3:E1780,"")</f>
        <v>0</v>
      </c>
      <c r="AD1780" s="131">
        <f>SUMIFS('Deductions and Deposits'!$D:$D,'Deductions and Deposits'!$C:$C,D1780)+SUMIFS($F:$F,$D:$D,D1780,$C:$C,"Coin Deduction")</f>
        <v>0</v>
      </c>
      <c r="AE1780" s="131">
        <f>Table5[[#This Row],[Column4]]+Table5[[#This Row],[Column14]]+Table5[[#This Row],[Column19]]+Table5[[#This Row],[Column12]]</f>
        <v>0</v>
      </c>
      <c r="AF1780" s="131">
        <f>Table5[[#This Row],[Column5]]+Table5[[#This Row],[Column13]]+Table5[[#This Row],[Column21]]+Table5[[#This Row],[Column18]]</f>
        <v>0</v>
      </c>
      <c r="AG1780" s="131">
        <f t="shared" si="302"/>
        <v>0</v>
      </c>
      <c r="AH1780" s="131">
        <f t="shared" si="303"/>
        <v>0</v>
      </c>
      <c r="AI1780" s="131">
        <f>Table5[[#This Row],[Column17]]-Table5[[#This Row],[Column20]]</f>
        <v>0</v>
      </c>
      <c r="AJ1780" s="131">
        <f t="shared" si="304"/>
        <v>0</v>
      </c>
      <c r="AK1780" s="131">
        <f t="shared" si="308"/>
        <v>0</v>
      </c>
      <c r="AL1780" s="131">
        <f t="shared" si="305"/>
        <v>0</v>
      </c>
      <c r="AM1780" s="131" t="str">
        <f t="shared" si="306"/>
        <v/>
      </c>
      <c r="AN1780" s="131" t="str">
        <f t="shared" ca="1" si="307"/>
        <v/>
      </c>
    </row>
    <row r="1781" spans="1:40" ht="20.25" customHeight="1" x14ac:dyDescent="0.3">
      <c r="A1781" s="127"/>
      <c r="B1781" s="164"/>
      <c r="C1781" s="139"/>
      <c r="D1781" s="140"/>
      <c r="E1781" s="139"/>
      <c r="F1781" s="139"/>
      <c r="G1781" s="140"/>
      <c r="H1781" s="139"/>
      <c r="I1781" s="129"/>
      <c r="L1781" s="128"/>
      <c r="M1781" s="128"/>
      <c r="N1781" s="128"/>
      <c r="O1781" s="128"/>
      <c r="P1781" s="128"/>
      <c r="Q1781" s="128"/>
      <c r="R1781" s="128"/>
      <c r="S1781" s="128"/>
      <c r="T1781" s="120">
        <f t="shared" si="298"/>
        <v>0</v>
      </c>
      <c r="U1781" s="131"/>
      <c r="V1781" s="131"/>
      <c r="W1781" s="131">
        <f>SUMIFS($F$3:F1781,$D$3:D1781,D1781,$C$3:C1781,"Buy")+SUMIFS($F$3:F1781,$D$3:D1781,D1781,$C$3:C1781,"Coin Deposit",$E$3:E1781,"&lt;&gt;")</f>
        <v>0</v>
      </c>
      <c r="X1781" s="131">
        <f t="shared" si="299"/>
        <v>0</v>
      </c>
      <c r="Y1781" s="131">
        <f>IF($D1781=Y$1,SUMIFS($H$3:$H1781,$G$3:$G1781,Y$1,$C$3:$C1781,"Sell"),0)</f>
        <v>0</v>
      </c>
      <c r="Z1781" s="131">
        <f t="shared" si="300"/>
        <v>0</v>
      </c>
      <c r="AA1781" s="131">
        <f>IF($D1781=AA$1,SUMIFS($H$3:$H1781,$G$3:$G1781,AA$1,$C$3:$C1781,"Sell"),0)</f>
        <v>0</v>
      </c>
      <c r="AB1781" s="131">
        <f t="shared" si="301"/>
        <v>0</v>
      </c>
      <c r="AC1781" s="131">
        <f>SUMIFS('Deductions and Deposits'!$H:$H,'Deductions and Deposits'!$G:$G,D1781,'Deductions and Deposits'!$F:$F,"&lt;="&amp;B1781)+SUMIFS($F$3:F1781,$D$3:D1781,D1781,$C$3:C1781,"Coin Deposit",$E$3:E1781,"")</f>
        <v>0</v>
      </c>
      <c r="AD1781" s="131">
        <f>SUMIFS('Deductions and Deposits'!$D:$D,'Deductions and Deposits'!$C:$C,D1781)+SUMIFS($F:$F,$D:$D,D1781,$C:$C,"Coin Deduction")</f>
        <v>0</v>
      </c>
      <c r="AE1781" s="131">
        <f>Table5[[#This Row],[Column4]]+Table5[[#This Row],[Column14]]+Table5[[#This Row],[Column19]]+Table5[[#This Row],[Column12]]</f>
        <v>0</v>
      </c>
      <c r="AF1781" s="131">
        <f>Table5[[#This Row],[Column5]]+Table5[[#This Row],[Column13]]+Table5[[#This Row],[Column21]]+Table5[[#This Row],[Column18]]</f>
        <v>0</v>
      </c>
      <c r="AG1781" s="131">
        <f t="shared" si="302"/>
        <v>0</v>
      </c>
      <c r="AH1781" s="131">
        <f t="shared" si="303"/>
        <v>0</v>
      </c>
      <c r="AI1781" s="131">
        <f>Table5[[#This Row],[Column17]]-Table5[[#This Row],[Column20]]</f>
        <v>0</v>
      </c>
      <c r="AJ1781" s="131">
        <f t="shared" si="304"/>
        <v>0</v>
      </c>
      <c r="AK1781" s="131">
        <f t="shared" si="308"/>
        <v>0</v>
      </c>
      <c r="AL1781" s="131">
        <f t="shared" si="305"/>
        <v>0</v>
      </c>
      <c r="AM1781" s="131" t="str">
        <f t="shared" si="306"/>
        <v/>
      </c>
      <c r="AN1781" s="131" t="str">
        <f t="shared" ca="1" si="307"/>
        <v/>
      </c>
    </row>
    <row r="1782" spans="1:40" ht="20.25" customHeight="1" x14ac:dyDescent="0.3">
      <c r="A1782" s="127"/>
      <c r="B1782" s="164"/>
      <c r="C1782" s="139"/>
      <c r="D1782" s="140"/>
      <c r="E1782" s="139"/>
      <c r="F1782" s="139"/>
      <c r="G1782" s="140"/>
      <c r="H1782" s="139"/>
      <c r="I1782" s="129"/>
      <c r="L1782" s="128"/>
      <c r="M1782" s="128"/>
      <c r="N1782" s="128"/>
      <c r="O1782" s="128"/>
      <c r="P1782" s="128"/>
      <c r="Q1782" s="128"/>
      <c r="R1782" s="128"/>
      <c r="S1782" s="128"/>
      <c r="T1782" s="120">
        <f t="shared" si="298"/>
        <v>0</v>
      </c>
      <c r="U1782" s="131"/>
      <c r="V1782" s="131"/>
      <c r="W1782" s="131">
        <f>SUMIFS($F$3:F1782,$D$3:D1782,D1782,$C$3:C1782,"Buy")+SUMIFS($F$3:F1782,$D$3:D1782,D1782,$C$3:C1782,"Coin Deposit",$E$3:E1782,"&lt;&gt;")</f>
        <v>0</v>
      </c>
      <c r="X1782" s="131">
        <f t="shared" si="299"/>
        <v>0</v>
      </c>
      <c r="Y1782" s="131">
        <f>IF($D1782=Y$1,SUMIFS($H$3:$H1782,$G$3:$G1782,Y$1,$C$3:$C1782,"Sell"),0)</f>
        <v>0</v>
      </c>
      <c r="Z1782" s="131">
        <f t="shared" si="300"/>
        <v>0</v>
      </c>
      <c r="AA1782" s="131">
        <f>IF($D1782=AA$1,SUMIFS($H$3:$H1782,$G$3:$G1782,AA$1,$C$3:$C1782,"Sell"),0)</f>
        <v>0</v>
      </c>
      <c r="AB1782" s="131">
        <f t="shared" si="301"/>
        <v>0</v>
      </c>
      <c r="AC1782" s="131">
        <f>SUMIFS('Deductions and Deposits'!$H:$H,'Deductions and Deposits'!$G:$G,D1782,'Deductions and Deposits'!$F:$F,"&lt;="&amp;B1782)+SUMIFS($F$3:F1782,$D$3:D1782,D1782,$C$3:C1782,"Coin Deposit",$E$3:E1782,"")</f>
        <v>0</v>
      </c>
      <c r="AD1782" s="131">
        <f>SUMIFS('Deductions and Deposits'!$D:$D,'Deductions and Deposits'!$C:$C,D1782)+SUMIFS($F:$F,$D:$D,D1782,$C:$C,"Coin Deduction")</f>
        <v>0</v>
      </c>
      <c r="AE1782" s="131">
        <f>Table5[[#This Row],[Column4]]+Table5[[#This Row],[Column14]]+Table5[[#This Row],[Column19]]+Table5[[#This Row],[Column12]]</f>
        <v>0</v>
      </c>
      <c r="AF1782" s="131">
        <f>Table5[[#This Row],[Column5]]+Table5[[#This Row],[Column13]]+Table5[[#This Row],[Column21]]+Table5[[#This Row],[Column18]]</f>
        <v>0</v>
      </c>
      <c r="AG1782" s="131">
        <f t="shared" si="302"/>
        <v>0</v>
      </c>
      <c r="AH1782" s="131">
        <f t="shared" si="303"/>
        <v>0</v>
      </c>
      <c r="AI1782" s="131">
        <f>Table5[[#This Row],[Column17]]-Table5[[#This Row],[Column20]]</f>
        <v>0</v>
      </c>
      <c r="AJ1782" s="131">
        <f t="shared" si="304"/>
        <v>0</v>
      </c>
      <c r="AK1782" s="131">
        <f t="shared" si="308"/>
        <v>0</v>
      </c>
      <c r="AL1782" s="131">
        <f t="shared" si="305"/>
        <v>0</v>
      </c>
      <c r="AM1782" s="131" t="str">
        <f t="shared" si="306"/>
        <v/>
      </c>
      <c r="AN1782" s="131" t="str">
        <f t="shared" ca="1" si="307"/>
        <v/>
      </c>
    </row>
    <row r="1783" spans="1:40" ht="20.25" customHeight="1" x14ac:dyDescent="0.3">
      <c r="A1783" s="127"/>
      <c r="B1783" s="164"/>
      <c r="C1783" s="139"/>
      <c r="D1783" s="140"/>
      <c r="E1783" s="139"/>
      <c r="F1783" s="139"/>
      <c r="G1783" s="140"/>
      <c r="H1783" s="139"/>
      <c r="I1783" s="129"/>
      <c r="L1783" s="128"/>
      <c r="M1783" s="128"/>
      <c r="N1783" s="128"/>
      <c r="O1783" s="128"/>
      <c r="P1783" s="128"/>
      <c r="Q1783" s="128"/>
      <c r="R1783" s="128"/>
      <c r="S1783" s="128"/>
      <c r="T1783" s="120">
        <f t="shared" si="298"/>
        <v>0</v>
      </c>
      <c r="U1783" s="131"/>
      <c r="V1783" s="131"/>
      <c r="W1783" s="131">
        <f>SUMIFS($F$3:F1783,$D$3:D1783,D1783,$C$3:C1783,"Buy")+SUMIFS($F$3:F1783,$D$3:D1783,D1783,$C$3:C1783,"Coin Deposit",$E$3:E1783,"&lt;&gt;")</f>
        <v>0</v>
      </c>
      <c r="X1783" s="131">
        <f t="shared" si="299"/>
        <v>0</v>
      </c>
      <c r="Y1783" s="131">
        <f>IF($D1783=Y$1,SUMIFS($H$3:$H1783,$G$3:$G1783,Y$1,$C$3:$C1783,"Sell"),0)</f>
        <v>0</v>
      </c>
      <c r="Z1783" s="131">
        <f t="shared" si="300"/>
        <v>0</v>
      </c>
      <c r="AA1783" s="131">
        <f>IF($D1783=AA$1,SUMIFS($H$3:$H1783,$G$3:$G1783,AA$1,$C$3:$C1783,"Sell"),0)</f>
        <v>0</v>
      </c>
      <c r="AB1783" s="131">
        <f t="shared" si="301"/>
        <v>0</v>
      </c>
      <c r="AC1783" s="131">
        <f>SUMIFS('Deductions and Deposits'!$H:$H,'Deductions and Deposits'!$G:$G,D1783,'Deductions and Deposits'!$F:$F,"&lt;="&amp;B1783)+SUMIFS($F$3:F1783,$D$3:D1783,D1783,$C$3:C1783,"Coin Deposit",$E$3:E1783,"")</f>
        <v>0</v>
      </c>
      <c r="AD1783" s="131">
        <f>SUMIFS('Deductions and Deposits'!$D:$D,'Deductions and Deposits'!$C:$C,D1783)+SUMIFS($F:$F,$D:$D,D1783,$C:$C,"Coin Deduction")</f>
        <v>0</v>
      </c>
      <c r="AE1783" s="131">
        <f>Table5[[#This Row],[Column4]]+Table5[[#This Row],[Column14]]+Table5[[#This Row],[Column19]]+Table5[[#This Row],[Column12]]</f>
        <v>0</v>
      </c>
      <c r="AF1783" s="131">
        <f>Table5[[#This Row],[Column5]]+Table5[[#This Row],[Column13]]+Table5[[#This Row],[Column21]]+Table5[[#This Row],[Column18]]</f>
        <v>0</v>
      </c>
      <c r="AG1783" s="131">
        <f t="shared" si="302"/>
        <v>0</v>
      </c>
      <c r="AH1783" s="131">
        <f t="shared" si="303"/>
        <v>0</v>
      </c>
      <c r="AI1783" s="131">
        <f>Table5[[#This Row],[Column17]]-Table5[[#This Row],[Column20]]</f>
        <v>0</v>
      </c>
      <c r="AJ1783" s="131">
        <f t="shared" si="304"/>
        <v>0</v>
      </c>
      <c r="AK1783" s="131">
        <f t="shared" si="308"/>
        <v>0</v>
      </c>
      <c r="AL1783" s="131">
        <f t="shared" si="305"/>
        <v>0</v>
      </c>
      <c r="AM1783" s="131" t="str">
        <f t="shared" si="306"/>
        <v/>
      </c>
      <c r="AN1783" s="131" t="str">
        <f t="shared" ca="1" si="307"/>
        <v/>
      </c>
    </row>
    <row r="1784" spans="1:40" ht="20.25" customHeight="1" x14ac:dyDescent="0.3">
      <c r="A1784" s="127"/>
      <c r="B1784" s="164"/>
      <c r="C1784" s="139"/>
      <c r="D1784" s="140"/>
      <c r="E1784" s="139"/>
      <c r="F1784" s="139"/>
      <c r="G1784" s="140"/>
      <c r="H1784" s="139"/>
      <c r="I1784" s="129"/>
      <c r="L1784" s="128"/>
      <c r="M1784" s="128"/>
      <c r="N1784" s="128"/>
      <c r="O1784" s="128"/>
      <c r="P1784" s="128"/>
      <c r="Q1784" s="128"/>
      <c r="R1784" s="128"/>
      <c r="S1784" s="128"/>
      <c r="T1784" s="120">
        <f t="shared" si="298"/>
        <v>0</v>
      </c>
      <c r="U1784" s="131"/>
      <c r="V1784" s="131"/>
      <c r="W1784" s="131">
        <f>SUMIFS($F$3:F1784,$D$3:D1784,D1784,$C$3:C1784,"Buy")+SUMIFS($F$3:F1784,$D$3:D1784,D1784,$C$3:C1784,"Coin Deposit",$E$3:E1784,"&lt;&gt;")</f>
        <v>0</v>
      </c>
      <c r="X1784" s="131">
        <f t="shared" si="299"/>
        <v>0</v>
      </c>
      <c r="Y1784" s="131">
        <f>IF($D1784=Y$1,SUMIFS($H$3:$H1784,$G$3:$G1784,Y$1,$C$3:$C1784,"Sell"),0)</f>
        <v>0</v>
      </c>
      <c r="Z1784" s="131">
        <f t="shared" si="300"/>
        <v>0</v>
      </c>
      <c r="AA1784" s="131">
        <f>IF($D1784=AA$1,SUMIFS($H$3:$H1784,$G$3:$G1784,AA$1,$C$3:$C1784,"Sell"),0)</f>
        <v>0</v>
      </c>
      <c r="AB1784" s="131">
        <f t="shared" si="301"/>
        <v>0</v>
      </c>
      <c r="AC1784" s="131">
        <f>SUMIFS('Deductions and Deposits'!$H:$H,'Deductions and Deposits'!$G:$G,D1784,'Deductions and Deposits'!$F:$F,"&lt;="&amp;B1784)+SUMIFS($F$3:F1784,$D$3:D1784,D1784,$C$3:C1784,"Coin Deposit",$E$3:E1784,"")</f>
        <v>0</v>
      </c>
      <c r="AD1784" s="131">
        <f>SUMIFS('Deductions and Deposits'!$D:$D,'Deductions and Deposits'!$C:$C,D1784)+SUMIFS($F:$F,$D:$D,D1784,$C:$C,"Coin Deduction")</f>
        <v>0</v>
      </c>
      <c r="AE1784" s="131">
        <f>Table5[[#This Row],[Column4]]+Table5[[#This Row],[Column14]]+Table5[[#This Row],[Column19]]+Table5[[#This Row],[Column12]]</f>
        <v>0</v>
      </c>
      <c r="AF1784" s="131">
        <f>Table5[[#This Row],[Column5]]+Table5[[#This Row],[Column13]]+Table5[[#This Row],[Column21]]+Table5[[#This Row],[Column18]]</f>
        <v>0</v>
      </c>
      <c r="AG1784" s="131">
        <f t="shared" si="302"/>
        <v>0</v>
      </c>
      <c r="AH1784" s="131">
        <f t="shared" si="303"/>
        <v>0</v>
      </c>
      <c r="AI1784" s="131">
        <f>Table5[[#This Row],[Column17]]-Table5[[#This Row],[Column20]]</f>
        <v>0</v>
      </c>
      <c r="AJ1784" s="131">
        <f t="shared" si="304"/>
        <v>0</v>
      </c>
      <c r="AK1784" s="131">
        <f t="shared" si="308"/>
        <v>0</v>
      </c>
      <c r="AL1784" s="131">
        <f t="shared" si="305"/>
        <v>0</v>
      </c>
      <c r="AM1784" s="131" t="str">
        <f t="shared" si="306"/>
        <v/>
      </c>
      <c r="AN1784" s="131" t="str">
        <f t="shared" ca="1" si="307"/>
        <v/>
      </c>
    </row>
    <row r="1785" spans="1:40" ht="20.25" customHeight="1" x14ac:dyDescent="0.3">
      <c r="A1785" s="127"/>
      <c r="B1785" s="164"/>
      <c r="C1785" s="139"/>
      <c r="D1785" s="140"/>
      <c r="E1785" s="139"/>
      <c r="F1785" s="139"/>
      <c r="G1785" s="140"/>
      <c r="H1785" s="139"/>
      <c r="I1785" s="129"/>
      <c r="L1785" s="128"/>
      <c r="M1785" s="128"/>
      <c r="N1785" s="128"/>
      <c r="O1785" s="128"/>
      <c r="P1785" s="128"/>
      <c r="Q1785" s="128"/>
      <c r="R1785" s="128"/>
      <c r="S1785" s="128"/>
      <c r="T1785" s="120">
        <f t="shared" si="298"/>
        <v>0</v>
      </c>
      <c r="U1785" s="131"/>
      <c r="V1785" s="131"/>
      <c r="W1785" s="131">
        <f>SUMIFS($F$3:F1785,$D$3:D1785,D1785,$C$3:C1785,"Buy")+SUMIFS($F$3:F1785,$D$3:D1785,D1785,$C$3:C1785,"Coin Deposit",$E$3:E1785,"&lt;&gt;")</f>
        <v>0</v>
      </c>
      <c r="X1785" s="131">
        <f t="shared" si="299"/>
        <v>0</v>
      </c>
      <c r="Y1785" s="131">
        <f>IF($D1785=Y$1,SUMIFS($H$3:$H1785,$G$3:$G1785,Y$1,$C$3:$C1785,"Sell"),0)</f>
        <v>0</v>
      </c>
      <c r="Z1785" s="131">
        <f t="shared" si="300"/>
        <v>0</v>
      </c>
      <c r="AA1785" s="131">
        <f>IF($D1785=AA$1,SUMIFS($H$3:$H1785,$G$3:$G1785,AA$1,$C$3:$C1785,"Sell"),0)</f>
        <v>0</v>
      </c>
      <c r="AB1785" s="131">
        <f t="shared" si="301"/>
        <v>0</v>
      </c>
      <c r="AC1785" s="131">
        <f>SUMIFS('Deductions and Deposits'!$H:$H,'Deductions and Deposits'!$G:$G,D1785,'Deductions and Deposits'!$F:$F,"&lt;="&amp;B1785)+SUMIFS($F$3:F1785,$D$3:D1785,D1785,$C$3:C1785,"Coin Deposit",$E$3:E1785,"")</f>
        <v>0</v>
      </c>
      <c r="AD1785" s="131">
        <f>SUMIFS('Deductions and Deposits'!$D:$D,'Deductions and Deposits'!$C:$C,D1785)+SUMIFS($F:$F,$D:$D,D1785,$C:$C,"Coin Deduction")</f>
        <v>0</v>
      </c>
      <c r="AE1785" s="131">
        <f>Table5[[#This Row],[Column4]]+Table5[[#This Row],[Column14]]+Table5[[#This Row],[Column19]]+Table5[[#This Row],[Column12]]</f>
        <v>0</v>
      </c>
      <c r="AF1785" s="131">
        <f>Table5[[#This Row],[Column5]]+Table5[[#This Row],[Column13]]+Table5[[#This Row],[Column21]]+Table5[[#This Row],[Column18]]</f>
        <v>0</v>
      </c>
      <c r="AG1785" s="131">
        <f t="shared" si="302"/>
        <v>0</v>
      </c>
      <c r="AH1785" s="131">
        <f t="shared" si="303"/>
        <v>0</v>
      </c>
      <c r="AI1785" s="131">
        <f>Table5[[#This Row],[Column17]]-Table5[[#This Row],[Column20]]</f>
        <v>0</v>
      </c>
      <c r="AJ1785" s="131">
        <f t="shared" si="304"/>
        <v>0</v>
      </c>
      <c r="AK1785" s="131">
        <f t="shared" si="308"/>
        <v>0</v>
      </c>
      <c r="AL1785" s="131">
        <f t="shared" si="305"/>
        <v>0</v>
      </c>
      <c r="AM1785" s="131" t="str">
        <f t="shared" si="306"/>
        <v/>
      </c>
      <c r="AN1785" s="131" t="str">
        <f t="shared" ca="1" si="307"/>
        <v/>
      </c>
    </row>
    <row r="1786" spans="1:40" ht="20.25" customHeight="1" x14ac:dyDescent="0.3">
      <c r="A1786" s="127"/>
      <c r="B1786" s="164"/>
      <c r="C1786" s="139"/>
      <c r="D1786" s="140"/>
      <c r="E1786" s="139"/>
      <c r="F1786" s="139"/>
      <c r="G1786" s="140"/>
      <c r="H1786" s="139"/>
      <c r="I1786" s="129"/>
      <c r="L1786" s="128"/>
      <c r="M1786" s="128"/>
      <c r="N1786" s="128"/>
      <c r="O1786" s="128"/>
      <c r="P1786" s="128"/>
      <c r="Q1786" s="128"/>
      <c r="R1786" s="128"/>
      <c r="S1786" s="128"/>
      <c r="T1786" s="120">
        <f t="shared" si="298"/>
        <v>0</v>
      </c>
      <c r="U1786" s="131"/>
      <c r="V1786" s="131"/>
      <c r="W1786" s="131">
        <f>SUMIFS($F$3:F1786,$D$3:D1786,D1786,$C$3:C1786,"Buy")+SUMIFS($F$3:F1786,$D$3:D1786,D1786,$C$3:C1786,"Coin Deposit",$E$3:E1786,"&lt;&gt;")</f>
        <v>0</v>
      </c>
      <c r="X1786" s="131">
        <f t="shared" si="299"/>
        <v>0</v>
      </c>
      <c r="Y1786" s="131">
        <f>IF($D1786=Y$1,SUMIFS($H$3:$H1786,$G$3:$G1786,Y$1,$C$3:$C1786,"Sell"),0)</f>
        <v>0</v>
      </c>
      <c r="Z1786" s="131">
        <f t="shared" si="300"/>
        <v>0</v>
      </c>
      <c r="AA1786" s="131">
        <f>IF($D1786=AA$1,SUMIFS($H$3:$H1786,$G$3:$G1786,AA$1,$C$3:$C1786,"Sell"),0)</f>
        <v>0</v>
      </c>
      <c r="AB1786" s="131">
        <f t="shared" si="301"/>
        <v>0</v>
      </c>
      <c r="AC1786" s="131">
        <f>SUMIFS('Deductions and Deposits'!$H:$H,'Deductions and Deposits'!$G:$G,D1786,'Deductions and Deposits'!$F:$F,"&lt;="&amp;B1786)+SUMIFS($F$3:F1786,$D$3:D1786,D1786,$C$3:C1786,"Coin Deposit",$E$3:E1786,"")</f>
        <v>0</v>
      </c>
      <c r="AD1786" s="131">
        <f>SUMIFS('Deductions and Deposits'!$D:$D,'Deductions and Deposits'!$C:$C,D1786)+SUMIFS($F:$F,$D:$D,D1786,$C:$C,"Coin Deduction")</f>
        <v>0</v>
      </c>
      <c r="AE1786" s="131">
        <f>Table5[[#This Row],[Column4]]+Table5[[#This Row],[Column14]]+Table5[[#This Row],[Column19]]+Table5[[#This Row],[Column12]]</f>
        <v>0</v>
      </c>
      <c r="AF1786" s="131">
        <f>Table5[[#This Row],[Column5]]+Table5[[#This Row],[Column13]]+Table5[[#This Row],[Column21]]+Table5[[#This Row],[Column18]]</f>
        <v>0</v>
      </c>
      <c r="AG1786" s="131">
        <f t="shared" si="302"/>
        <v>0</v>
      </c>
      <c r="AH1786" s="131">
        <f t="shared" si="303"/>
        <v>0</v>
      </c>
      <c r="AI1786" s="131">
        <f>Table5[[#This Row],[Column17]]-Table5[[#This Row],[Column20]]</f>
        <v>0</v>
      </c>
      <c r="AJ1786" s="131">
        <f t="shared" si="304"/>
        <v>0</v>
      </c>
      <c r="AK1786" s="131">
        <f t="shared" si="308"/>
        <v>0</v>
      </c>
      <c r="AL1786" s="131">
        <f t="shared" si="305"/>
        <v>0</v>
      </c>
      <c r="AM1786" s="131" t="str">
        <f t="shared" si="306"/>
        <v/>
      </c>
      <c r="AN1786" s="131" t="str">
        <f t="shared" ca="1" si="307"/>
        <v/>
      </c>
    </row>
    <row r="1787" spans="1:40" ht="20.25" customHeight="1" x14ac:dyDescent="0.3">
      <c r="A1787" s="127"/>
      <c r="B1787" s="164"/>
      <c r="C1787" s="139"/>
      <c r="D1787" s="140"/>
      <c r="E1787" s="139"/>
      <c r="F1787" s="139"/>
      <c r="G1787" s="140"/>
      <c r="H1787" s="139"/>
      <c r="I1787" s="129"/>
      <c r="L1787" s="128"/>
      <c r="M1787" s="128"/>
      <c r="N1787" s="128"/>
      <c r="O1787" s="128"/>
      <c r="P1787" s="128"/>
      <c r="Q1787" s="128"/>
      <c r="R1787" s="128"/>
      <c r="S1787" s="128"/>
      <c r="T1787" s="120">
        <f t="shared" si="298"/>
        <v>0</v>
      </c>
      <c r="U1787" s="131"/>
      <c r="V1787" s="131"/>
      <c r="W1787" s="131">
        <f>SUMIFS($F$3:F1787,$D$3:D1787,D1787,$C$3:C1787,"Buy")+SUMIFS($F$3:F1787,$D$3:D1787,D1787,$C$3:C1787,"Coin Deposit",$E$3:E1787,"&lt;&gt;")</f>
        <v>0</v>
      </c>
      <c r="X1787" s="131">
        <f t="shared" si="299"/>
        <v>0</v>
      </c>
      <c r="Y1787" s="131">
        <f>IF($D1787=Y$1,SUMIFS($H$3:$H1787,$G$3:$G1787,Y$1,$C$3:$C1787,"Sell"),0)</f>
        <v>0</v>
      </c>
      <c r="Z1787" s="131">
        <f t="shared" si="300"/>
        <v>0</v>
      </c>
      <c r="AA1787" s="131">
        <f>IF($D1787=AA$1,SUMIFS($H$3:$H1787,$G$3:$G1787,AA$1,$C$3:$C1787,"Sell"),0)</f>
        <v>0</v>
      </c>
      <c r="AB1787" s="131">
        <f t="shared" si="301"/>
        <v>0</v>
      </c>
      <c r="AC1787" s="131">
        <f>SUMIFS('Deductions and Deposits'!$H:$H,'Deductions and Deposits'!$G:$G,D1787,'Deductions and Deposits'!$F:$F,"&lt;="&amp;B1787)+SUMIFS($F$3:F1787,$D$3:D1787,D1787,$C$3:C1787,"Coin Deposit",$E$3:E1787,"")</f>
        <v>0</v>
      </c>
      <c r="AD1787" s="131">
        <f>SUMIFS('Deductions and Deposits'!$D:$D,'Deductions and Deposits'!$C:$C,D1787)+SUMIFS($F:$F,$D:$D,D1787,$C:$C,"Coin Deduction")</f>
        <v>0</v>
      </c>
      <c r="AE1787" s="131">
        <f>Table5[[#This Row],[Column4]]+Table5[[#This Row],[Column14]]+Table5[[#This Row],[Column19]]+Table5[[#This Row],[Column12]]</f>
        <v>0</v>
      </c>
      <c r="AF1787" s="131">
        <f>Table5[[#This Row],[Column5]]+Table5[[#This Row],[Column13]]+Table5[[#This Row],[Column21]]+Table5[[#This Row],[Column18]]</f>
        <v>0</v>
      </c>
      <c r="AG1787" s="131">
        <f t="shared" si="302"/>
        <v>0</v>
      </c>
      <c r="AH1787" s="131">
        <f t="shared" si="303"/>
        <v>0</v>
      </c>
      <c r="AI1787" s="131">
        <f>Table5[[#This Row],[Column17]]-Table5[[#This Row],[Column20]]</f>
        <v>0</v>
      </c>
      <c r="AJ1787" s="131">
        <f t="shared" si="304"/>
        <v>0</v>
      </c>
      <c r="AK1787" s="131">
        <f t="shared" si="308"/>
        <v>0</v>
      </c>
      <c r="AL1787" s="131">
        <f t="shared" si="305"/>
        <v>0</v>
      </c>
      <c r="AM1787" s="131" t="str">
        <f t="shared" si="306"/>
        <v/>
      </c>
      <c r="AN1787" s="131" t="str">
        <f t="shared" ca="1" si="307"/>
        <v/>
      </c>
    </row>
    <row r="1788" spans="1:40" ht="20.25" customHeight="1" x14ac:dyDescent="0.3">
      <c r="A1788" s="127"/>
      <c r="B1788" s="164"/>
      <c r="C1788" s="139"/>
      <c r="D1788" s="140"/>
      <c r="E1788" s="139"/>
      <c r="F1788" s="139"/>
      <c r="G1788" s="140"/>
      <c r="H1788" s="139"/>
      <c r="I1788" s="129"/>
      <c r="L1788" s="128"/>
      <c r="M1788" s="128"/>
      <c r="N1788" s="128"/>
      <c r="O1788" s="128"/>
      <c r="P1788" s="128"/>
      <c r="Q1788" s="128"/>
      <c r="R1788" s="128"/>
      <c r="S1788" s="128"/>
      <c r="T1788" s="120">
        <f t="shared" si="298"/>
        <v>0</v>
      </c>
      <c r="U1788" s="131"/>
      <c r="V1788" s="131"/>
      <c r="W1788" s="131">
        <f>SUMIFS($F$3:F1788,$D$3:D1788,D1788,$C$3:C1788,"Buy")+SUMIFS($F$3:F1788,$D$3:D1788,D1788,$C$3:C1788,"Coin Deposit",$E$3:E1788,"&lt;&gt;")</f>
        <v>0</v>
      </c>
      <c r="X1788" s="131">
        <f t="shared" si="299"/>
        <v>0</v>
      </c>
      <c r="Y1788" s="131">
        <f>IF($D1788=Y$1,SUMIFS($H$3:$H1788,$G$3:$G1788,Y$1,$C$3:$C1788,"Sell"),0)</f>
        <v>0</v>
      </c>
      <c r="Z1788" s="131">
        <f t="shared" si="300"/>
        <v>0</v>
      </c>
      <c r="AA1788" s="131">
        <f>IF($D1788=AA$1,SUMIFS($H$3:$H1788,$G$3:$G1788,AA$1,$C$3:$C1788,"Sell"),0)</f>
        <v>0</v>
      </c>
      <c r="AB1788" s="131">
        <f t="shared" si="301"/>
        <v>0</v>
      </c>
      <c r="AC1788" s="131">
        <f>SUMIFS('Deductions and Deposits'!$H:$H,'Deductions and Deposits'!$G:$G,D1788,'Deductions and Deposits'!$F:$F,"&lt;="&amp;B1788)+SUMIFS($F$3:F1788,$D$3:D1788,D1788,$C$3:C1788,"Coin Deposit",$E$3:E1788,"")</f>
        <v>0</v>
      </c>
      <c r="AD1788" s="131">
        <f>SUMIFS('Deductions and Deposits'!$D:$D,'Deductions and Deposits'!$C:$C,D1788)+SUMIFS($F:$F,$D:$D,D1788,$C:$C,"Coin Deduction")</f>
        <v>0</v>
      </c>
      <c r="AE1788" s="131">
        <f>Table5[[#This Row],[Column4]]+Table5[[#This Row],[Column14]]+Table5[[#This Row],[Column19]]+Table5[[#This Row],[Column12]]</f>
        <v>0</v>
      </c>
      <c r="AF1788" s="131">
        <f>Table5[[#This Row],[Column5]]+Table5[[#This Row],[Column13]]+Table5[[#This Row],[Column21]]+Table5[[#This Row],[Column18]]</f>
        <v>0</v>
      </c>
      <c r="AG1788" s="131">
        <f t="shared" si="302"/>
        <v>0</v>
      </c>
      <c r="AH1788" s="131">
        <f t="shared" si="303"/>
        <v>0</v>
      </c>
      <c r="AI1788" s="131">
        <f>Table5[[#This Row],[Column17]]-Table5[[#This Row],[Column20]]</f>
        <v>0</v>
      </c>
      <c r="AJ1788" s="131">
        <f t="shared" si="304"/>
        <v>0</v>
      </c>
      <c r="AK1788" s="131">
        <f t="shared" si="308"/>
        <v>0</v>
      </c>
      <c r="AL1788" s="131">
        <f t="shared" si="305"/>
        <v>0</v>
      </c>
      <c r="AM1788" s="131" t="str">
        <f t="shared" si="306"/>
        <v/>
      </c>
      <c r="AN1788" s="131" t="str">
        <f t="shared" ca="1" si="307"/>
        <v/>
      </c>
    </row>
    <row r="1789" spans="1:40" ht="20.25" customHeight="1" x14ac:dyDescent="0.3">
      <c r="A1789" s="127"/>
      <c r="B1789" s="164"/>
      <c r="C1789" s="139"/>
      <c r="D1789" s="140"/>
      <c r="E1789" s="139"/>
      <c r="F1789" s="139"/>
      <c r="G1789" s="140"/>
      <c r="H1789" s="139"/>
      <c r="I1789" s="129"/>
      <c r="L1789" s="128"/>
      <c r="M1789" s="128"/>
      <c r="N1789" s="128"/>
      <c r="O1789" s="128"/>
      <c r="P1789" s="128"/>
      <c r="Q1789" s="128"/>
      <c r="R1789" s="128"/>
      <c r="S1789" s="128"/>
      <c r="T1789" s="120">
        <f t="shared" si="298"/>
        <v>0</v>
      </c>
      <c r="U1789" s="131"/>
      <c r="V1789" s="131"/>
      <c r="W1789" s="131">
        <f>SUMIFS($F$3:F1789,$D$3:D1789,D1789,$C$3:C1789,"Buy")+SUMIFS($F$3:F1789,$D$3:D1789,D1789,$C$3:C1789,"Coin Deposit",$E$3:E1789,"&lt;&gt;")</f>
        <v>0</v>
      </c>
      <c r="X1789" s="131">
        <f t="shared" si="299"/>
        <v>0</v>
      </c>
      <c r="Y1789" s="131">
        <f>IF($D1789=Y$1,SUMIFS($H$3:$H1789,$G$3:$G1789,Y$1,$C$3:$C1789,"Sell"),0)</f>
        <v>0</v>
      </c>
      <c r="Z1789" s="131">
        <f t="shared" si="300"/>
        <v>0</v>
      </c>
      <c r="AA1789" s="131">
        <f>IF($D1789=AA$1,SUMIFS($H$3:$H1789,$G$3:$G1789,AA$1,$C$3:$C1789,"Sell"),0)</f>
        <v>0</v>
      </c>
      <c r="AB1789" s="131">
        <f t="shared" si="301"/>
        <v>0</v>
      </c>
      <c r="AC1789" s="131">
        <f>SUMIFS('Deductions and Deposits'!$H:$H,'Deductions and Deposits'!$G:$G,D1789,'Deductions and Deposits'!$F:$F,"&lt;="&amp;B1789)+SUMIFS($F$3:F1789,$D$3:D1789,D1789,$C$3:C1789,"Coin Deposit",$E$3:E1789,"")</f>
        <v>0</v>
      </c>
      <c r="AD1789" s="131">
        <f>SUMIFS('Deductions and Deposits'!$D:$D,'Deductions and Deposits'!$C:$C,D1789)+SUMIFS($F:$F,$D:$D,D1789,$C:$C,"Coin Deduction")</f>
        <v>0</v>
      </c>
      <c r="AE1789" s="131">
        <f>Table5[[#This Row],[Column4]]+Table5[[#This Row],[Column14]]+Table5[[#This Row],[Column19]]+Table5[[#This Row],[Column12]]</f>
        <v>0</v>
      </c>
      <c r="AF1789" s="131">
        <f>Table5[[#This Row],[Column5]]+Table5[[#This Row],[Column13]]+Table5[[#This Row],[Column21]]+Table5[[#This Row],[Column18]]</f>
        <v>0</v>
      </c>
      <c r="AG1789" s="131">
        <f t="shared" si="302"/>
        <v>0</v>
      </c>
      <c r="AH1789" s="131">
        <f t="shared" si="303"/>
        <v>0</v>
      </c>
      <c r="AI1789" s="131">
        <f>Table5[[#This Row],[Column17]]-Table5[[#This Row],[Column20]]</f>
        <v>0</v>
      </c>
      <c r="AJ1789" s="131">
        <f t="shared" si="304"/>
        <v>0</v>
      </c>
      <c r="AK1789" s="131">
        <f t="shared" si="308"/>
        <v>0</v>
      </c>
      <c r="AL1789" s="131">
        <f t="shared" si="305"/>
        <v>0</v>
      </c>
      <c r="AM1789" s="131" t="str">
        <f t="shared" si="306"/>
        <v/>
      </c>
      <c r="AN1789" s="131" t="str">
        <f t="shared" ca="1" si="307"/>
        <v/>
      </c>
    </row>
    <row r="1790" spans="1:40" ht="20.25" customHeight="1" x14ac:dyDescent="0.3">
      <c r="A1790" s="127"/>
      <c r="B1790" s="164"/>
      <c r="C1790" s="139"/>
      <c r="D1790" s="140"/>
      <c r="E1790" s="139"/>
      <c r="F1790" s="139"/>
      <c r="G1790" s="140"/>
      <c r="H1790" s="139"/>
      <c r="I1790" s="129"/>
      <c r="L1790" s="128"/>
      <c r="M1790" s="128"/>
      <c r="N1790" s="128"/>
      <c r="O1790" s="128"/>
      <c r="P1790" s="128"/>
      <c r="Q1790" s="128"/>
      <c r="R1790" s="128"/>
      <c r="S1790" s="128"/>
      <c r="T1790" s="120">
        <f t="shared" si="298"/>
        <v>0</v>
      </c>
      <c r="U1790" s="131"/>
      <c r="V1790" s="131"/>
      <c r="W1790" s="131">
        <f>SUMIFS($F$3:F1790,$D$3:D1790,D1790,$C$3:C1790,"Buy")+SUMIFS($F$3:F1790,$D$3:D1790,D1790,$C$3:C1790,"Coin Deposit",$E$3:E1790,"&lt;&gt;")</f>
        <v>0</v>
      </c>
      <c r="X1790" s="131">
        <f t="shared" si="299"/>
        <v>0</v>
      </c>
      <c r="Y1790" s="131">
        <f>IF($D1790=Y$1,SUMIFS($H$3:$H1790,$G$3:$G1790,Y$1,$C$3:$C1790,"Sell"),0)</f>
        <v>0</v>
      </c>
      <c r="Z1790" s="131">
        <f t="shared" si="300"/>
        <v>0</v>
      </c>
      <c r="AA1790" s="131">
        <f>IF($D1790=AA$1,SUMIFS($H$3:$H1790,$G$3:$G1790,AA$1,$C$3:$C1790,"Sell"),0)</f>
        <v>0</v>
      </c>
      <c r="AB1790" s="131">
        <f t="shared" si="301"/>
        <v>0</v>
      </c>
      <c r="AC1790" s="131">
        <f>SUMIFS('Deductions and Deposits'!$H:$H,'Deductions and Deposits'!$G:$G,D1790,'Deductions and Deposits'!$F:$F,"&lt;="&amp;B1790)+SUMIFS($F$3:F1790,$D$3:D1790,D1790,$C$3:C1790,"Coin Deposit",$E$3:E1790,"")</f>
        <v>0</v>
      </c>
      <c r="AD1790" s="131">
        <f>SUMIFS('Deductions and Deposits'!$D:$D,'Deductions and Deposits'!$C:$C,D1790)+SUMIFS($F:$F,$D:$D,D1790,$C:$C,"Coin Deduction")</f>
        <v>0</v>
      </c>
      <c r="AE1790" s="131">
        <f>Table5[[#This Row],[Column4]]+Table5[[#This Row],[Column14]]+Table5[[#This Row],[Column19]]+Table5[[#This Row],[Column12]]</f>
        <v>0</v>
      </c>
      <c r="AF1790" s="131">
        <f>Table5[[#This Row],[Column5]]+Table5[[#This Row],[Column13]]+Table5[[#This Row],[Column21]]+Table5[[#This Row],[Column18]]</f>
        <v>0</v>
      </c>
      <c r="AG1790" s="131">
        <f t="shared" si="302"/>
        <v>0</v>
      </c>
      <c r="AH1790" s="131">
        <f t="shared" si="303"/>
        <v>0</v>
      </c>
      <c r="AI1790" s="131">
        <f>Table5[[#This Row],[Column17]]-Table5[[#This Row],[Column20]]</f>
        <v>0</v>
      </c>
      <c r="AJ1790" s="131">
        <f t="shared" si="304"/>
        <v>0</v>
      </c>
      <c r="AK1790" s="131">
        <f t="shared" si="308"/>
        <v>0</v>
      </c>
      <c r="AL1790" s="131">
        <f t="shared" si="305"/>
        <v>0</v>
      </c>
      <c r="AM1790" s="131" t="str">
        <f t="shared" si="306"/>
        <v/>
      </c>
      <c r="AN1790" s="131" t="str">
        <f t="shared" ca="1" si="307"/>
        <v/>
      </c>
    </row>
    <row r="1791" spans="1:40" ht="20.25" customHeight="1" x14ac:dyDescent="0.3">
      <c r="A1791" s="127"/>
      <c r="B1791" s="164"/>
      <c r="C1791" s="139"/>
      <c r="D1791" s="140"/>
      <c r="E1791" s="139"/>
      <c r="F1791" s="139"/>
      <c r="G1791" s="140"/>
      <c r="H1791" s="139"/>
      <c r="I1791" s="129"/>
      <c r="L1791" s="128"/>
      <c r="M1791" s="128"/>
      <c r="N1791" s="128"/>
      <c r="O1791" s="128"/>
      <c r="P1791" s="128"/>
      <c r="Q1791" s="128"/>
      <c r="R1791" s="128"/>
      <c r="S1791" s="128"/>
      <c r="T1791" s="120">
        <f t="shared" si="298"/>
        <v>0</v>
      </c>
      <c r="U1791" s="131"/>
      <c r="V1791" s="131"/>
      <c r="W1791" s="131">
        <f>SUMIFS($F$3:F1791,$D$3:D1791,D1791,$C$3:C1791,"Buy")+SUMIFS($F$3:F1791,$D$3:D1791,D1791,$C$3:C1791,"Coin Deposit",$E$3:E1791,"&lt;&gt;")</f>
        <v>0</v>
      </c>
      <c r="X1791" s="131">
        <f t="shared" si="299"/>
        <v>0</v>
      </c>
      <c r="Y1791" s="131">
        <f>IF($D1791=Y$1,SUMIFS($H$3:$H1791,$G$3:$G1791,Y$1,$C$3:$C1791,"Sell"),0)</f>
        <v>0</v>
      </c>
      <c r="Z1791" s="131">
        <f t="shared" si="300"/>
        <v>0</v>
      </c>
      <c r="AA1791" s="131">
        <f>IF($D1791=AA$1,SUMIFS($H$3:$H1791,$G$3:$G1791,AA$1,$C$3:$C1791,"Sell"),0)</f>
        <v>0</v>
      </c>
      <c r="AB1791" s="131">
        <f t="shared" si="301"/>
        <v>0</v>
      </c>
      <c r="AC1791" s="131">
        <f>SUMIFS('Deductions and Deposits'!$H:$H,'Deductions and Deposits'!$G:$G,D1791,'Deductions and Deposits'!$F:$F,"&lt;="&amp;B1791)+SUMIFS($F$3:F1791,$D$3:D1791,D1791,$C$3:C1791,"Coin Deposit",$E$3:E1791,"")</f>
        <v>0</v>
      </c>
      <c r="AD1791" s="131">
        <f>SUMIFS('Deductions and Deposits'!$D:$D,'Deductions and Deposits'!$C:$C,D1791)+SUMIFS($F:$F,$D:$D,D1791,$C:$C,"Coin Deduction")</f>
        <v>0</v>
      </c>
      <c r="AE1791" s="131">
        <f>Table5[[#This Row],[Column4]]+Table5[[#This Row],[Column14]]+Table5[[#This Row],[Column19]]+Table5[[#This Row],[Column12]]</f>
        <v>0</v>
      </c>
      <c r="AF1791" s="131">
        <f>Table5[[#This Row],[Column5]]+Table5[[#This Row],[Column13]]+Table5[[#This Row],[Column21]]+Table5[[#This Row],[Column18]]</f>
        <v>0</v>
      </c>
      <c r="AG1791" s="131">
        <f t="shared" si="302"/>
        <v>0</v>
      </c>
      <c r="AH1791" s="131">
        <f t="shared" si="303"/>
        <v>0</v>
      </c>
      <c r="AI1791" s="131">
        <f>Table5[[#This Row],[Column17]]-Table5[[#This Row],[Column20]]</f>
        <v>0</v>
      </c>
      <c r="AJ1791" s="131">
        <f t="shared" si="304"/>
        <v>0</v>
      </c>
      <c r="AK1791" s="131">
        <f t="shared" si="308"/>
        <v>0</v>
      </c>
      <c r="AL1791" s="131">
        <f t="shared" si="305"/>
        <v>0</v>
      </c>
      <c r="AM1791" s="131" t="str">
        <f t="shared" si="306"/>
        <v/>
      </c>
      <c r="AN1791" s="131" t="str">
        <f t="shared" ca="1" si="307"/>
        <v/>
      </c>
    </row>
    <row r="1792" spans="1:40" ht="20.25" customHeight="1" x14ac:dyDescent="0.3">
      <c r="A1792" s="127"/>
      <c r="B1792" s="164"/>
      <c r="C1792" s="139"/>
      <c r="D1792" s="140"/>
      <c r="E1792" s="139"/>
      <c r="F1792" s="139"/>
      <c r="G1792" s="140"/>
      <c r="H1792" s="139"/>
      <c r="I1792" s="129"/>
      <c r="L1792" s="128"/>
      <c r="M1792" s="128"/>
      <c r="N1792" s="128"/>
      <c r="O1792" s="128"/>
      <c r="P1792" s="128"/>
      <c r="Q1792" s="128"/>
      <c r="R1792" s="128"/>
      <c r="S1792" s="128"/>
      <c r="T1792" s="120">
        <f t="shared" si="298"/>
        <v>0</v>
      </c>
      <c r="U1792" s="131"/>
      <c r="V1792" s="131"/>
      <c r="W1792" s="131">
        <f>SUMIFS($F$3:F1792,$D$3:D1792,D1792,$C$3:C1792,"Buy")+SUMIFS($F$3:F1792,$D$3:D1792,D1792,$C$3:C1792,"Coin Deposit",$E$3:E1792,"&lt;&gt;")</f>
        <v>0</v>
      </c>
      <c r="X1792" s="131">
        <f t="shared" si="299"/>
        <v>0</v>
      </c>
      <c r="Y1792" s="131">
        <f>IF($D1792=Y$1,SUMIFS($H$3:$H1792,$G$3:$G1792,Y$1,$C$3:$C1792,"Sell"),0)</f>
        <v>0</v>
      </c>
      <c r="Z1792" s="131">
        <f t="shared" si="300"/>
        <v>0</v>
      </c>
      <c r="AA1792" s="131">
        <f>IF($D1792=AA$1,SUMIFS($H$3:$H1792,$G$3:$G1792,AA$1,$C$3:$C1792,"Sell"),0)</f>
        <v>0</v>
      </c>
      <c r="AB1792" s="131">
        <f t="shared" si="301"/>
        <v>0</v>
      </c>
      <c r="AC1792" s="131">
        <f>SUMIFS('Deductions and Deposits'!$H:$H,'Deductions and Deposits'!$G:$G,D1792,'Deductions and Deposits'!$F:$F,"&lt;="&amp;B1792)+SUMIFS($F$3:F1792,$D$3:D1792,D1792,$C$3:C1792,"Coin Deposit",$E$3:E1792,"")</f>
        <v>0</v>
      </c>
      <c r="AD1792" s="131">
        <f>SUMIFS('Deductions and Deposits'!$D:$D,'Deductions and Deposits'!$C:$C,D1792)+SUMIFS($F:$F,$D:$D,D1792,$C:$C,"Coin Deduction")</f>
        <v>0</v>
      </c>
      <c r="AE1792" s="131">
        <f>Table5[[#This Row],[Column4]]+Table5[[#This Row],[Column14]]+Table5[[#This Row],[Column19]]+Table5[[#This Row],[Column12]]</f>
        <v>0</v>
      </c>
      <c r="AF1792" s="131">
        <f>Table5[[#This Row],[Column5]]+Table5[[#This Row],[Column13]]+Table5[[#This Row],[Column21]]+Table5[[#This Row],[Column18]]</f>
        <v>0</v>
      </c>
      <c r="AG1792" s="131">
        <f t="shared" si="302"/>
        <v>0</v>
      </c>
      <c r="AH1792" s="131">
        <f t="shared" si="303"/>
        <v>0</v>
      </c>
      <c r="AI1792" s="131">
        <f>Table5[[#This Row],[Column17]]-Table5[[#This Row],[Column20]]</f>
        <v>0</v>
      </c>
      <c r="AJ1792" s="131">
        <f t="shared" si="304"/>
        <v>0</v>
      </c>
      <c r="AK1792" s="131">
        <f t="shared" si="308"/>
        <v>0</v>
      </c>
      <c r="AL1792" s="131">
        <f t="shared" si="305"/>
        <v>0</v>
      </c>
      <c r="AM1792" s="131" t="str">
        <f t="shared" si="306"/>
        <v/>
      </c>
      <c r="AN1792" s="131" t="str">
        <f t="shared" ca="1" si="307"/>
        <v/>
      </c>
    </row>
    <row r="1793" spans="1:40" ht="20.25" customHeight="1" x14ac:dyDescent="0.3">
      <c r="A1793" s="127"/>
      <c r="B1793" s="164"/>
      <c r="C1793" s="139"/>
      <c r="D1793" s="140"/>
      <c r="E1793" s="139"/>
      <c r="F1793" s="139"/>
      <c r="G1793" s="140"/>
      <c r="H1793" s="139"/>
      <c r="I1793" s="129"/>
      <c r="L1793" s="128"/>
      <c r="M1793" s="128"/>
      <c r="N1793" s="128"/>
      <c r="O1793" s="128"/>
      <c r="P1793" s="128"/>
      <c r="Q1793" s="128"/>
      <c r="R1793" s="128"/>
      <c r="S1793" s="128"/>
      <c r="T1793" s="120">
        <f t="shared" si="298"/>
        <v>0</v>
      </c>
      <c r="U1793" s="131"/>
      <c r="V1793" s="131"/>
      <c r="W1793" s="131">
        <f>SUMIFS($F$3:F1793,$D$3:D1793,D1793,$C$3:C1793,"Buy")+SUMIFS($F$3:F1793,$D$3:D1793,D1793,$C$3:C1793,"Coin Deposit",$E$3:E1793,"&lt;&gt;")</f>
        <v>0</v>
      </c>
      <c r="X1793" s="131">
        <f t="shared" si="299"/>
        <v>0</v>
      </c>
      <c r="Y1793" s="131">
        <f>IF($D1793=Y$1,SUMIFS($H$3:$H1793,$G$3:$G1793,Y$1,$C$3:$C1793,"Sell"),0)</f>
        <v>0</v>
      </c>
      <c r="Z1793" s="131">
        <f t="shared" si="300"/>
        <v>0</v>
      </c>
      <c r="AA1793" s="131">
        <f>IF($D1793=AA$1,SUMIFS($H$3:$H1793,$G$3:$G1793,AA$1,$C$3:$C1793,"Sell"),0)</f>
        <v>0</v>
      </c>
      <c r="AB1793" s="131">
        <f t="shared" si="301"/>
        <v>0</v>
      </c>
      <c r="AC1793" s="131">
        <f>SUMIFS('Deductions and Deposits'!$H:$H,'Deductions and Deposits'!$G:$G,D1793,'Deductions and Deposits'!$F:$F,"&lt;="&amp;B1793)+SUMIFS($F$3:F1793,$D$3:D1793,D1793,$C$3:C1793,"Coin Deposit",$E$3:E1793,"")</f>
        <v>0</v>
      </c>
      <c r="AD1793" s="131">
        <f>SUMIFS('Deductions and Deposits'!$D:$D,'Deductions and Deposits'!$C:$C,D1793)+SUMIFS($F:$F,$D:$D,D1793,$C:$C,"Coin Deduction")</f>
        <v>0</v>
      </c>
      <c r="AE1793" s="131">
        <f>Table5[[#This Row],[Column4]]+Table5[[#This Row],[Column14]]+Table5[[#This Row],[Column19]]+Table5[[#This Row],[Column12]]</f>
        <v>0</v>
      </c>
      <c r="AF1793" s="131">
        <f>Table5[[#This Row],[Column5]]+Table5[[#This Row],[Column13]]+Table5[[#This Row],[Column21]]+Table5[[#This Row],[Column18]]</f>
        <v>0</v>
      </c>
      <c r="AG1793" s="131">
        <f t="shared" si="302"/>
        <v>0</v>
      </c>
      <c r="AH1793" s="131">
        <f t="shared" si="303"/>
        <v>0</v>
      </c>
      <c r="AI1793" s="131">
        <f>Table5[[#This Row],[Column17]]-Table5[[#This Row],[Column20]]</f>
        <v>0</v>
      </c>
      <c r="AJ1793" s="131">
        <f t="shared" si="304"/>
        <v>0</v>
      </c>
      <c r="AK1793" s="131">
        <f t="shared" si="308"/>
        <v>0</v>
      </c>
      <c r="AL1793" s="131">
        <f t="shared" si="305"/>
        <v>0</v>
      </c>
      <c r="AM1793" s="131" t="str">
        <f t="shared" si="306"/>
        <v/>
      </c>
      <c r="AN1793" s="131" t="str">
        <f t="shared" ca="1" si="307"/>
        <v/>
      </c>
    </row>
    <row r="1794" spans="1:40" ht="20.25" customHeight="1" x14ac:dyDescent="0.3">
      <c r="A1794" s="127"/>
      <c r="B1794" s="164"/>
      <c r="C1794" s="139"/>
      <c r="D1794" s="140"/>
      <c r="E1794" s="139"/>
      <c r="F1794" s="139"/>
      <c r="G1794" s="140"/>
      <c r="H1794" s="139"/>
      <c r="I1794" s="129"/>
      <c r="L1794" s="128"/>
      <c r="M1794" s="128"/>
      <c r="N1794" s="128"/>
      <c r="O1794" s="128"/>
      <c r="P1794" s="128"/>
      <c r="Q1794" s="128"/>
      <c r="R1794" s="128"/>
      <c r="S1794" s="128"/>
      <c r="T1794" s="120">
        <f t="shared" si="298"/>
        <v>0</v>
      </c>
      <c r="U1794" s="131"/>
      <c r="V1794" s="131"/>
      <c r="W1794" s="131">
        <f>SUMIFS($F$3:F1794,$D$3:D1794,D1794,$C$3:C1794,"Buy")+SUMIFS($F$3:F1794,$D$3:D1794,D1794,$C$3:C1794,"Coin Deposit",$E$3:E1794,"&lt;&gt;")</f>
        <v>0</v>
      </c>
      <c r="X1794" s="131">
        <f t="shared" si="299"/>
        <v>0</v>
      </c>
      <c r="Y1794" s="131">
        <f>IF($D1794=Y$1,SUMIFS($H$3:$H1794,$G$3:$G1794,Y$1,$C$3:$C1794,"Sell"),0)</f>
        <v>0</v>
      </c>
      <c r="Z1794" s="131">
        <f t="shared" si="300"/>
        <v>0</v>
      </c>
      <c r="AA1794" s="131">
        <f>IF($D1794=AA$1,SUMIFS($H$3:$H1794,$G$3:$G1794,AA$1,$C$3:$C1794,"Sell"),0)</f>
        <v>0</v>
      </c>
      <c r="AB1794" s="131">
        <f t="shared" si="301"/>
        <v>0</v>
      </c>
      <c r="AC1794" s="131">
        <f>SUMIFS('Deductions and Deposits'!$H:$H,'Deductions and Deposits'!$G:$G,D1794,'Deductions and Deposits'!$F:$F,"&lt;="&amp;B1794)+SUMIFS($F$3:F1794,$D$3:D1794,D1794,$C$3:C1794,"Coin Deposit",$E$3:E1794,"")</f>
        <v>0</v>
      </c>
      <c r="AD1794" s="131">
        <f>SUMIFS('Deductions and Deposits'!$D:$D,'Deductions and Deposits'!$C:$C,D1794)+SUMIFS($F:$F,$D:$D,D1794,$C:$C,"Coin Deduction")</f>
        <v>0</v>
      </c>
      <c r="AE1794" s="131">
        <f>Table5[[#This Row],[Column4]]+Table5[[#This Row],[Column14]]+Table5[[#This Row],[Column19]]+Table5[[#This Row],[Column12]]</f>
        <v>0</v>
      </c>
      <c r="AF1794" s="131">
        <f>Table5[[#This Row],[Column5]]+Table5[[#This Row],[Column13]]+Table5[[#This Row],[Column21]]+Table5[[#This Row],[Column18]]</f>
        <v>0</v>
      </c>
      <c r="AG1794" s="131">
        <f t="shared" si="302"/>
        <v>0</v>
      </c>
      <c r="AH1794" s="131">
        <f t="shared" si="303"/>
        <v>0</v>
      </c>
      <c r="AI1794" s="131">
        <f>Table5[[#This Row],[Column17]]-Table5[[#This Row],[Column20]]</f>
        <v>0</v>
      </c>
      <c r="AJ1794" s="131">
        <f t="shared" si="304"/>
        <v>0</v>
      </c>
      <c r="AK1794" s="131">
        <f t="shared" si="308"/>
        <v>0</v>
      </c>
      <c r="AL1794" s="131">
        <f t="shared" si="305"/>
        <v>0</v>
      </c>
      <c r="AM1794" s="131" t="str">
        <f t="shared" si="306"/>
        <v/>
      </c>
      <c r="AN1794" s="131" t="str">
        <f t="shared" ca="1" si="307"/>
        <v/>
      </c>
    </row>
    <row r="1795" spans="1:40" ht="20.25" customHeight="1" x14ac:dyDescent="0.3">
      <c r="A1795" s="127"/>
      <c r="B1795" s="164"/>
      <c r="C1795" s="139"/>
      <c r="D1795" s="140"/>
      <c r="E1795" s="139"/>
      <c r="F1795" s="139"/>
      <c r="G1795" s="140"/>
      <c r="H1795" s="139"/>
      <c r="I1795" s="129"/>
      <c r="L1795" s="128"/>
      <c r="M1795" s="128"/>
      <c r="N1795" s="128"/>
      <c r="O1795" s="128"/>
      <c r="P1795" s="128"/>
      <c r="Q1795" s="128"/>
      <c r="R1795" s="128"/>
      <c r="S1795" s="128"/>
      <c r="T1795" s="120">
        <f t="shared" ref="T1795:T1858" si="309">IF(E1795&lt;&gt;"",E1795,0)</f>
        <v>0</v>
      </c>
      <c r="U1795" s="131"/>
      <c r="V1795" s="131"/>
      <c r="W1795" s="131">
        <f>SUMIFS($F$3:F1795,$D$3:D1795,D1795,$C$3:C1795,"Buy")+SUMIFS($F$3:F1795,$D$3:D1795,D1795,$C$3:C1795,"Coin Deposit",$E$3:E1795,"&lt;&gt;")</f>
        <v>0</v>
      </c>
      <c r="X1795" s="131">
        <f t="shared" ref="X1795:X1858" si="310">IF(OR(C1795="buy",AND(C1795="Coin Deposit",E1795&lt;&gt;"")),SUMIFS($F:$F,$D:$D,D1795,$C:$C,"sell"),0)</f>
        <v>0</v>
      </c>
      <c r="Y1795" s="131">
        <f>IF($D1795=Y$1,SUMIFS($H$3:$H1795,$G$3:$G1795,Y$1,$C$3:$C1795,"Sell"),0)</f>
        <v>0</v>
      </c>
      <c r="Z1795" s="131">
        <f t="shared" ref="Z1795:Z1858" si="311">IF($D1795=Z$1,SUMIFS($H:$H,$G:$G,Z$1,$C:$C,"Buy")+SUMIFS($H:$H,$G:$G,Z$1,$C:$C,"Coin Deposit",$E:$E,"&lt;&gt;"),0)</f>
        <v>0</v>
      </c>
      <c r="AA1795" s="131">
        <f>IF($D1795=AA$1,SUMIFS($H$3:$H1795,$G$3:$G1795,AA$1,$C$3:$C1795,"Sell"),0)</f>
        <v>0</v>
      </c>
      <c r="AB1795" s="131">
        <f t="shared" ref="AB1795:AB1858" si="312">IF($D1795=AB$1,SUMIFS($H:$H,$G:$G,AB$1,$C:$C,"Buy")+SUMIFS($H:$H,$G:$G,AB$1,$C:$C,"Coin Deposit",$E:$E,"&lt;&gt;"),0)</f>
        <v>0</v>
      </c>
      <c r="AC1795" s="131">
        <f>SUMIFS('Deductions and Deposits'!$H:$H,'Deductions and Deposits'!$G:$G,D1795,'Deductions and Deposits'!$F:$F,"&lt;="&amp;B1795)+SUMIFS($F$3:F1795,$D$3:D1795,D1795,$C$3:C1795,"Coin Deposit",$E$3:E1795,"")</f>
        <v>0</v>
      </c>
      <c r="AD1795" s="131">
        <f>SUMIFS('Deductions and Deposits'!$D:$D,'Deductions and Deposits'!$C:$C,D1795)+SUMIFS($F:$F,$D:$D,D1795,$C:$C,"Coin Deduction")</f>
        <v>0</v>
      </c>
      <c r="AE1795" s="131">
        <f>Table5[[#This Row],[Column4]]+Table5[[#This Row],[Column14]]+Table5[[#This Row],[Column19]]+Table5[[#This Row],[Column12]]</f>
        <v>0</v>
      </c>
      <c r="AF1795" s="131">
        <f>Table5[[#This Row],[Column5]]+Table5[[#This Row],[Column13]]+Table5[[#This Row],[Column21]]+Table5[[#This Row],[Column18]]</f>
        <v>0</v>
      </c>
      <c r="AG1795" s="131">
        <f t="shared" ref="AG1795:AG1858" si="313">IF(AND((AC1795+Y1795+AA1795)&gt;AF1795,OR(C1795="buy",AND(C1795="Coin Deposit",E1795&lt;&gt;""))),(AC1795+Y1795+AA1795)-AF1795,0)</f>
        <v>0</v>
      </c>
      <c r="AH1795" s="131">
        <f t="shared" ref="AH1795:AH1858" si="314">IF(AND(AE1795&gt;AF1795,OR(C1795="buy",AND(C1795="Coin Deposit",E1795&lt;&gt;""))),AE1795-AF1795,0)</f>
        <v>0</v>
      </c>
      <c r="AI1795" s="131">
        <f>Table5[[#This Row],[Column17]]-Table5[[#This Row],[Column20]]</f>
        <v>0</v>
      </c>
      <c r="AJ1795" s="131">
        <f t="shared" ref="AJ1795:AJ1858" si="315">IF(AI1795&gt;F1795,F1795,AI1795)</f>
        <v>0</v>
      </c>
      <c r="AK1795" s="131">
        <f t="shared" si="308"/>
        <v>0</v>
      </c>
      <c r="AL1795" s="131">
        <f t="shared" ref="AL1795:AL1858" si="316">IFERROR(SUMIFS($AK:$AK,$D:$D,D1795)/SUMIFS($AJ:$AJ,$D:$D,D1795),0)</f>
        <v>0</v>
      </c>
      <c r="AM1795" s="131" t="str">
        <f t="shared" ref="AM1795:AM1858" si="317">C1795&amp;D1795</f>
        <v/>
      </c>
      <c r="AN1795" s="131" t="str">
        <f t="shared" ref="AN1795:AN1858" ca="1" si="318">OFFSET(AM1795,COUNTA($AM:$AM)-ROW()-(ROW()-ROW($AN$2)-1),)</f>
        <v/>
      </c>
    </row>
    <row r="1796" spans="1:40" ht="20.25" customHeight="1" x14ac:dyDescent="0.3">
      <c r="A1796" s="127"/>
      <c r="B1796" s="164"/>
      <c r="C1796" s="139"/>
      <c r="D1796" s="140"/>
      <c r="E1796" s="139"/>
      <c r="F1796" s="139"/>
      <c r="G1796" s="140"/>
      <c r="H1796" s="139"/>
      <c r="I1796" s="129"/>
      <c r="L1796" s="128"/>
      <c r="M1796" s="128"/>
      <c r="N1796" s="128"/>
      <c r="O1796" s="128"/>
      <c r="P1796" s="128"/>
      <c r="Q1796" s="128"/>
      <c r="R1796" s="128"/>
      <c r="S1796" s="128"/>
      <c r="T1796" s="120">
        <f t="shared" si="309"/>
        <v>0</v>
      </c>
      <c r="U1796" s="131"/>
      <c r="V1796" s="131"/>
      <c r="W1796" s="131">
        <f>SUMIFS($F$3:F1796,$D$3:D1796,D1796,$C$3:C1796,"Buy")+SUMIFS($F$3:F1796,$D$3:D1796,D1796,$C$3:C1796,"Coin Deposit",$E$3:E1796,"&lt;&gt;")</f>
        <v>0</v>
      </c>
      <c r="X1796" s="131">
        <f t="shared" si="310"/>
        <v>0</v>
      </c>
      <c r="Y1796" s="131">
        <f>IF($D1796=Y$1,SUMIFS($H$3:$H1796,$G$3:$G1796,Y$1,$C$3:$C1796,"Sell"),0)</f>
        <v>0</v>
      </c>
      <c r="Z1796" s="131">
        <f t="shared" si="311"/>
        <v>0</v>
      </c>
      <c r="AA1796" s="131">
        <f>IF($D1796=AA$1,SUMIFS($H$3:$H1796,$G$3:$G1796,AA$1,$C$3:$C1796,"Sell"),0)</f>
        <v>0</v>
      </c>
      <c r="AB1796" s="131">
        <f t="shared" si="312"/>
        <v>0</v>
      </c>
      <c r="AC1796" s="131">
        <f>SUMIFS('Deductions and Deposits'!$H:$H,'Deductions and Deposits'!$G:$G,D1796,'Deductions and Deposits'!$F:$F,"&lt;="&amp;B1796)+SUMIFS($F$3:F1796,$D$3:D1796,D1796,$C$3:C1796,"Coin Deposit",$E$3:E1796,"")</f>
        <v>0</v>
      </c>
      <c r="AD1796" s="131">
        <f>SUMIFS('Deductions and Deposits'!$D:$D,'Deductions and Deposits'!$C:$C,D1796)+SUMIFS($F:$F,$D:$D,D1796,$C:$C,"Coin Deduction")</f>
        <v>0</v>
      </c>
      <c r="AE1796" s="131">
        <f>Table5[[#This Row],[Column4]]+Table5[[#This Row],[Column14]]+Table5[[#This Row],[Column19]]+Table5[[#This Row],[Column12]]</f>
        <v>0</v>
      </c>
      <c r="AF1796" s="131">
        <f>Table5[[#This Row],[Column5]]+Table5[[#This Row],[Column13]]+Table5[[#This Row],[Column21]]+Table5[[#This Row],[Column18]]</f>
        <v>0</v>
      </c>
      <c r="AG1796" s="131">
        <f t="shared" si="313"/>
        <v>0</v>
      </c>
      <c r="AH1796" s="131">
        <f t="shared" si="314"/>
        <v>0</v>
      </c>
      <c r="AI1796" s="131">
        <f>Table5[[#This Row],[Column17]]-Table5[[#This Row],[Column20]]</f>
        <v>0</v>
      </c>
      <c r="AJ1796" s="131">
        <f t="shared" si="315"/>
        <v>0</v>
      </c>
      <c r="AK1796" s="131">
        <f t="shared" si="308"/>
        <v>0</v>
      </c>
      <c r="AL1796" s="131">
        <f t="shared" si="316"/>
        <v>0</v>
      </c>
      <c r="AM1796" s="131" t="str">
        <f t="shared" si="317"/>
        <v/>
      </c>
      <c r="AN1796" s="131" t="str">
        <f t="shared" ca="1" si="318"/>
        <v/>
      </c>
    </row>
    <row r="1797" spans="1:40" ht="20.25" customHeight="1" x14ac:dyDescent="0.3">
      <c r="A1797" s="127"/>
      <c r="B1797" s="164"/>
      <c r="C1797" s="139"/>
      <c r="D1797" s="140"/>
      <c r="E1797" s="139"/>
      <c r="F1797" s="139"/>
      <c r="G1797" s="140"/>
      <c r="H1797" s="139"/>
      <c r="I1797" s="129"/>
      <c r="L1797" s="128"/>
      <c r="M1797" s="128"/>
      <c r="N1797" s="128"/>
      <c r="O1797" s="128"/>
      <c r="P1797" s="128"/>
      <c r="Q1797" s="128"/>
      <c r="R1797" s="128"/>
      <c r="S1797" s="128"/>
      <c r="T1797" s="120">
        <f t="shared" si="309"/>
        <v>0</v>
      </c>
      <c r="U1797" s="131"/>
      <c r="V1797" s="131"/>
      <c r="W1797" s="131">
        <f>SUMIFS($F$3:F1797,$D$3:D1797,D1797,$C$3:C1797,"Buy")+SUMIFS($F$3:F1797,$D$3:D1797,D1797,$C$3:C1797,"Coin Deposit",$E$3:E1797,"&lt;&gt;")</f>
        <v>0</v>
      </c>
      <c r="X1797" s="131">
        <f t="shared" si="310"/>
        <v>0</v>
      </c>
      <c r="Y1797" s="131">
        <f>IF($D1797=Y$1,SUMIFS($H$3:$H1797,$G$3:$G1797,Y$1,$C$3:$C1797,"Sell"),0)</f>
        <v>0</v>
      </c>
      <c r="Z1797" s="131">
        <f t="shared" si="311"/>
        <v>0</v>
      </c>
      <c r="AA1797" s="131">
        <f>IF($D1797=AA$1,SUMIFS($H$3:$H1797,$G$3:$G1797,AA$1,$C$3:$C1797,"Sell"),0)</f>
        <v>0</v>
      </c>
      <c r="AB1797" s="131">
        <f t="shared" si="312"/>
        <v>0</v>
      </c>
      <c r="AC1797" s="131">
        <f>SUMIFS('Deductions and Deposits'!$H:$H,'Deductions and Deposits'!$G:$G,D1797,'Deductions and Deposits'!$F:$F,"&lt;="&amp;B1797)+SUMIFS($F$3:F1797,$D$3:D1797,D1797,$C$3:C1797,"Coin Deposit",$E$3:E1797,"")</f>
        <v>0</v>
      </c>
      <c r="AD1797" s="131">
        <f>SUMIFS('Deductions and Deposits'!$D:$D,'Deductions and Deposits'!$C:$C,D1797)+SUMIFS($F:$F,$D:$D,D1797,$C:$C,"Coin Deduction")</f>
        <v>0</v>
      </c>
      <c r="AE1797" s="131">
        <f>Table5[[#This Row],[Column4]]+Table5[[#This Row],[Column14]]+Table5[[#This Row],[Column19]]+Table5[[#This Row],[Column12]]</f>
        <v>0</v>
      </c>
      <c r="AF1797" s="131">
        <f>Table5[[#This Row],[Column5]]+Table5[[#This Row],[Column13]]+Table5[[#This Row],[Column21]]+Table5[[#This Row],[Column18]]</f>
        <v>0</v>
      </c>
      <c r="AG1797" s="131">
        <f t="shared" si="313"/>
        <v>0</v>
      </c>
      <c r="AH1797" s="131">
        <f t="shared" si="314"/>
        <v>0</v>
      </c>
      <c r="AI1797" s="131">
        <f>Table5[[#This Row],[Column17]]-Table5[[#This Row],[Column20]]</f>
        <v>0</v>
      </c>
      <c r="AJ1797" s="131">
        <f t="shared" si="315"/>
        <v>0</v>
      </c>
      <c r="AK1797" s="131">
        <f t="shared" si="308"/>
        <v>0</v>
      </c>
      <c r="AL1797" s="131">
        <f t="shared" si="316"/>
        <v>0</v>
      </c>
      <c r="AM1797" s="131" t="str">
        <f t="shared" si="317"/>
        <v/>
      </c>
      <c r="AN1797" s="131" t="str">
        <f t="shared" ca="1" si="318"/>
        <v/>
      </c>
    </row>
    <row r="1798" spans="1:40" ht="20.25" customHeight="1" x14ac:dyDescent="0.3">
      <c r="A1798" s="127"/>
      <c r="B1798" s="164"/>
      <c r="C1798" s="139"/>
      <c r="D1798" s="140"/>
      <c r="E1798" s="139"/>
      <c r="F1798" s="139"/>
      <c r="G1798" s="140"/>
      <c r="H1798" s="139"/>
      <c r="I1798" s="129"/>
      <c r="L1798" s="128"/>
      <c r="M1798" s="128"/>
      <c r="N1798" s="128"/>
      <c r="O1798" s="128"/>
      <c r="P1798" s="128"/>
      <c r="Q1798" s="128"/>
      <c r="R1798" s="128"/>
      <c r="S1798" s="128"/>
      <c r="T1798" s="120">
        <f t="shared" si="309"/>
        <v>0</v>
      </c>
      <c r="U1798" s="131"/>
      <c r="V1798" s="131"/>
      <c r="W1798" s="131">
        <f>SUMIFS($F$3:F1798,$D$3:D1798,D1798,$C$3:C1798,"Buy")+SUMIFS($F$3:F1798,$D$3:D1798,D1798,$C$3:C1798,"Coin Deposit",$E$3:E1798,"&lt;&gt;")</f>
        <v>0</v>
      </c>
      <c r="X1798" s="131">
        <f t="shared" si="310"/>
        <v>0</v>
      </c>
      <c r="Y1798" s="131">
        <f>IF($D1798=Y$1,SUMIFS($H$3:$H1798,$G$3:$G1798,Y$1,$C$3:$C1798,"Sell"),0)</f>
        <v>0</v>
      </c>
      <c r="Z1798" s="131">
        <f t="shared" si="311"/>
        <v>0</v>
      </c>
      <c r="AA1798" s="131">
        <f>IF($D1798=AA$1,SUMIFS($H$3:$H1798,$G$3:$G1798,AA$1,$C$3:$C1798,"Sell"),0)</f>
        <v>0</v>
      </c>
      <c r="AB1798" s="131">
        <f t="shared" si="312"/>
        <v>0</v>
      </c>
      <c r="AC1798" s="131">
        <f>SUMIFS('Deductions and Deposits'!$H:$H,'Deductions and Deposits'!$G:$G,D1798,'Deductions and Deposits'!$F:$F,"&lt;="&amp;B1798)+SUMIFS($F$3:F1798,$D$3:D1798,D1798,$C$3:C1798,"Coin Deposit",$E$3:E1798,"")</f>
        <v>0</v>
      </c>
      <c r="AD1798" s="131">
        <f>SUMIFS('Deductions and Deposits'!$D:$D,'Deductions and Deposits'!$C:$C,D1798)+SUMIFS($F:$F,$D:$D,D1798,$C:$C,"Coin Deduction")</f>
        <v>0</v>
      </c>
      <c r="AE1798" s="131">
        <f>Table5[[#This Row],[Column4]]+Table5[[#This Row],[Column14]]+Table5[[#This Row],[Column19]]+Table5[[#This Row],[Column12]]</f>
        <v>0</v>
      </c>
      <c r="AF1798" s="131">
        <f>Table5[[#This Row],[Column5]]+Table5[[#This Row],[Column13]]+Table5[[#This Row],[Column21]]+Table5[[#This Row],[Column18]]</f>
        <v>0</v>
      </c>
      <c r="AG1798" s="131">
        <f t="shared" si="313"/>
        <v>0</v>
      </c>
      <c r="AH1798" s="131">
        <f t="shared" si="314"/>
        <v>0</v>
      </c>
      <c r="AI1798" s="131">
        <f>Table5[[#This Row],[Column17]]-Table5[[#This Row],[Column20]]</f>
        <v>0</v>
      </c>
      <c r="AJ1798" s="131">
        <f t="shared" si="315"/>
        <v>0</v>
      </c>
      <c r="AK1798" s="131">
        <f t="shared" si="308"/>
        <v>0</v>
      </c>
      <c r="AL1798" s="131">
        <f t="shared" si="316"/>
        <v>0</v>
      </c>
      <c r="AM1798" s="131" t="str">
        <f t="shared" si="317"/>
        <v/>
      </c>
      <c r="AN1798" s="131" t="str">
        <f t="shared" ca="1" si="318"/>
        <v/>
      </c>
    </row>
    <row r="1799" spans="1:40" ht="20.25" customHeight="1" x14ac:dyDescent="0.3">
      <c r="A1799" s="127"/>
      <c r="B1799" s="164"/>
      <c r="C1799" s="139"/>
      <c r="D1799" s="140"/>
      <c r="E1799" s="139"/>
      <c r="F1799" s="139"/>
      <c r="G1799" s="140"/>
      <c r="H1799" s="139"/>
      <c r="I1799" s="129"/>
      <c r="L1799" s="128"/>
      <c r="M1799" s="128"/>
      <c r="N1799" s="128"/>
      <c r="O1799" s="128"/>
      <c r="P1799" s="128"/>
      <c r="Q1799" s="128"/>
      <c r="R1799" s="128"/>
      <c r="S1799" s="128"/>
      <c r="T1799" s="120">
        <f t="shared" si="309"/>
        <v>0</v>
      </c>
      <c r="U1799" s="131"/>
      <c r="V1799" s="131"/>
      <c r="W1799" s="131">
        <f>SUMIFS($F$3:F1799,$D$3:D1799,D1799,$C$3:C1799,"Buy")+SUMIFS($F$3:F1799,$D$3:D1799,D1799,$C$3:C1799,"Coin Deposit",$E$3:E1799,"&lt;&gt;")</f>
        <v>0</v>
      </c>
      <c r="X1799" s="131">
        <f t="shared" si="310"/>
        <v>0</v>
      </c>
      <c r="Y1799" s="131">
        <f>IF($D1799=Y$1,SUMIFS($H$3:$H1799,$G$3:$G1799,Y$1,$C$3:$C1799,"Sell"),0)</f>
        <v>0</v>
      </c>
      <c r="Z1799" s="131">
        <f t="shared" si="311"/>
        <v>0</v>
      </c>
      <c r="AA1799" s="131">
        <f>IF($D1799=AA$1,SUMIFS($H$3:$H1799,$G$3:$G1799,AA$1,$C$3:$C1799,"Sell"),0)</f>
        <v>0</v>
      </c>
      <c r="AB1799" s="131">
        <f t="shared" si="312"/>
        <v>0</v>
      </c>
      <c r="AC1799" s="131">
        <f>SUMIFS('Deductions and Deposits'!$H:$H,'Deductions and Deposits'!$G:$G,D1799,'Deductions and Deposits'!$F:$F,"&lt;="&amp;B1799)+SUMIFS($F$3:F1799,$D$3:D1799,D1799,$C$3:C1799,"Coin Deposit",$E$3:E1799,"")</f>
        <v>0</v>
      </c>
      <c r="AD1799" s="131">
        <f>SUMIFS('Deductions and Deposits'!$D:$D,'Deductions and Deposits'!$C:$C,D1799)+SUMIFS($F:$F,$D:$D,D1799,$C:$C,"Coin Deduction")</f>
        <v>0</v>
      </c>
      <c r="AE1799" s="131">
        <f>Table5[[#This Row],[Column4]]+Table5[[#This Row],[Column14]]+Table5[[#This Row],[Column19]]+Table5[[#This Row],[Column12]]</f>
        <v>0</v>
      </c>
      <c r="AF1799" s="131">
        <f>Table5[[#This Row],[Column5]]+Table5[[#This Row],[Column13]]+Table5[[#This Row],[Column21]]+Table5[[#This Row],[Column18]]</f>
        <v>0</v>
      </c>
      <c r="AG1799" s="131">
        <f t="shared" si="313"/>
        <v>0</v>
      </c>
      <c r="AH1799" s="131">
        <f t="shared" si="314"/>
        <v>0</v>
      </c>
      <c r="AI1799" s="131">
        <f>Table5[[#This Row],[Column17]]-Table5[[#This Row],[Column20]]</f>
        <v>0</v>
      </c>
      <c r="AJ1799" s="131">
        <f t="shared" si="315"/>
        <v>0</v>
      </c>
      <c r="AK1799" s="131">
        <f t="shared" si="308"/>
        <v>0</v>
      </c>
      <c r="AL1799" s="131">
        <f t="shared" si="316"/>
        <v>0</v>
      </c>
      <c r="AM1799" s="131" t="str">
        <f t="shared" si="317"/>
        <v/>
      </c>
      <c r="AN1799" s="131" t="str">
        <f t="shared" ca="1" si="318"/>
        <v/>
      </c>
    </row>
    <row r="1800" spans="1:40" ht="20.25" customHeight="1" x14ac:dyDescent="0.3">
      <c r="A1800" s="127"/>
      <c r="B1800" s="164"/>
      <c r="C1800" s="139"/>
      <c r="D1800" s="140"/>
      <c r="E1800" s="139"/>
      <c r="F1800" s="139"/>
      <c r="G1800" s="140"/>
      <c r="H1800" s="139"/>
      <c r="I1800" s="129"/>
      <c r="L1800" s="128"/>
      <c r="M1800" s="128"/>
      <c r="N1800" s="128"/>
      <c r="O1800" s="128"/>
      <c r="P1800" s="128"/>
      <c r="Q1800" s="128"/>
      <c r="R1800" s="128"/>
      <c r="S1800" s="128"/>
      <c r="T1800" s="120">
        <f t="shared" si="309"/>
        <v>0</v>
      </c>
      <c r="U1800" s="131"/>
      <c r="V1800" s="131"/>
      <c r="W1800" s="131">
        <f>SUMIFS($F$3:F1800,$D$3:D1800,D1800,$C$3:C1800,"Buy")+SUMIFS($F$3:F1800,$D$3:D1800,D1800,$C$3:C1800,"Coin Deposit",$E$3:E1800,"&lt;&gt;")</f>
        <v>0</v>
      </c>
      <c r="X1800" s="131">
        <f t="shared" si="310"/>
        <v>0</v>
      </c>
      <c r="Y1800" s="131">
        <f>IF($D1800=Y$1,SUMIFS($H$3:$H1800,$G$3:$G1800,Y$1,$C$3:$C1800,"Sell"),0)</f>
        <v>0</v>
      </c>
      <c r="Z1800" s="131">
        <f t="shared" si="311"/>
        <v>0</v>
      </c>
      <c r="AA1800" s="131">
        <f>IF($D1800=AA$1,SUMIFS($H$3:$H1800,$G$3:$G1800,AA$1,$C$3:$C1800,"Sell"),0)</f>
        <v>0</v>
      </c>
      <c r="AB1800" s="131">
        <f t="shared" si="312"/>
        <v>0</v>
      </c>
      <c r="AC1800" s="131">
        <f>SUMIFS('Deductions and Deposits'!$H:$H,'Deductions and Deposits'!$G:$G,D1800,'Deductions and Deposits'!$F:$F,"&lt;="&amp;B1800)+SUMIFS($F$3:F1800,$D$3:D1800,D1800,$C$3:C1800,"Coin Deposit",$E$3:E1800,"")</f>
        <v>0</v>
      </c>
      <c r="AD1800" s="131">
        <f>SUMIFS('Deductions and Deposits'!$D:$D,'Deductions and Deposits'!$C:$C,D1800)+SUMIFS($F:$F,$D:$D,D1800,$C:$C,"Coin Deduction")</f>
        <v>0</v>
      </c>
      <c r="AE1800" s="131">
        <f>Table5[[#This Row],[Column4]]+Table5[[#This Row],[Column14]]+Table5[[#This Row],[Column19]]+Table5[[#This Row],[Column12]]</f>
        <v>0</v>
      </c>
      <c r="AF1800" s="131">
        <f>Table5[[#This Row],[Column5]]+Table5[[#This Row],[Column13]]+Table5[[#This Row],[Column21]]+Table5[[#This Row],[Column18]]</f>
        <v>0</v>
      </c>
      <c r="AG1800" s="131">
        <f t="shared" si="313"/>
        <v>0</v>
      </c>
      <c r="AH1800" s="131">
        <f t="shared" si="314"/>
        <v>0</v>
      </c>
      <c r="AI1800" s="131">
        <f>Table5[[#This Row],[Column17]]-Table5[[#This Row],[Column20]]</f>
        <v>0</v>
      </c>
      <c r="AJ1800" s="131">
        <f t="shared" si="315"/>
        <v>0</v>
      </c>
      <c r="AK1800" s="131">
        <f t="shared" si="308"/>
        <v>0</v>
      </c>
      <c r="AL1800" s="131">
        <f t="shared" si="316"/>
        <v>0</v>
      </c>
      <c r="AM1800" s="131" t="str">
        <f t="shared" si="317"/>
        <v/>
      </c>
      <c r="AN1800" s="131" t="str">
        <f t="shared" ca="1" si="318"/>
        <v/>
      </c>
    </row>
    <row r="1801" spans="1:40" ht="20.25" customHeight="1" x14ac:dyDescent="0.3">
      <c r="A1801" s="127"/>
      <c r="B1801" s="164"/>
      <c r="C1801" s="139"/>
      <c r="D1801" s="140"/>
      <c r="E1801" s="139"/>
      <c r="F1801" s="139"/>
      <c r="G1801" s="140"/>
      <c r="H1801" s="139"/>
      <c r="I1801" s="129"/>
      <c r="L1801" s="128"/>
      <c r="M1801" s="128"/>
      <c r="N1801" s="128"/>
      <c r="O1801" s="128"/>
      <c r="P1801" s="128"/>
      <c r="Q1801" s="128"/>
      <c r="R1801" s="128"/>
      <c r="S1801" s="128"/>
      <c r="T1801" s="120">
        <f t="shared" si="309"/>
        <v>0</v>
      </c>
      <c r="U1801" s="131"/>
      <c r="V1801" s="131"/>
      <c r="W1801" s="131">
        <f>SUMIFS($F$3:F1801,$D$3:D1801,D1801,$C$3:C1801,"Buy")+SUMIFS($F$3:F1801,$D$3:D1801,D1801,$C$3:C1801,"Coin Deposit",$E$3:E1801,"&lt;&gt;")</f>
        <v>0</v>
      </c>
      <c r="X1801" s="131">
        <f t="shared" si="310"/>
        <v>0</v>
      </c>
      <c r="Y1801" s="131">
        <f>IF($D1801=Y$1,SUMIFS($H$3:$H1801,$G$3:$G1801,Y$1,$C$3:$C1801,"Sell"),0)</f>
        <v>0</v>
      </c>
      <c r="Z1801" s="131">
        <f t="shared" si="311"/>
        <v>0</v>
      </c>
      <c r="AA1801" s="131">
        <f>IF($D1801=AA$1,SUMIFS($H$3:$H1801,$G$3:$G1801,AA$1,$C$3:$C1801,"Sell"),0)</f>
        <v>0</v>
      </c>
      <c r="AB1801" s="131">
        <f t="shared" si="312"/>
        <v>0</v>
      </c>
      <c r="AC1801" s="131">
        <f>SUMIFS('Deductions and Deposits'!$H:$H,'Deductions and Deposits'!$G:$G,D1801,'Deductions and Deposits'!$F:$F,"&lt;="&amp;B1801)+SUMIFS($F$3:F1801,$D$3:D1801,D1801,$C$3:C1801,"Coin Deposit",$E$3:E1801,"")</f>
        <v>0</v>
      </c>
      <c r="AD1801" s="131">
        <f>SUMIFS('Deductions and Deposits'!$D:$D,'Deductions and Deposits'!$C:$C,D1801)+SUMIFS($F:$F,$D:$D,D1801,$C:$C,"Coin Deduction")</f>
        <v>0</v>
      </c>
      <c r="AE1801" s="131">
        <f>Table5[[#This Row],[Column4]]+Table5[[#This Row],[Column14]]+Table5[[#This Row],[Column19]]+Table5[[#This Row],[Column12]]</f>
        <v>0</v>
      </c>
      <c r="AF1801" s="131">
        <f>Table5[[#This Row],[Column5]]+Table5[[#This Row],[Column13]]+Table5[[#This Row],[Column21]]+Table5[[#This Row],[Column18]]</f>
        <v>0</v>
      </c>
      <c r="AG1801" s="131">
        <f t="shared" si="313"/>
        <v>0</v>
      </c>
      <c r="AH1801" s="131">
        <f t="shared" si="314"/>
        <v>0</v>
      </c>
      <c r="AI1801" s="131">
        <f>Table5[[#This Row],[Column17]]-Table5[[#This Row],[Column20]]</f>
        <v>0</v>
      </c>
      <c r="AJ1801" s="131">
        <f t="shared" si="315"/>
        <v>0</v>
      </c>
      <c r="AK1801" s="131">
        <f t="shared" si="308"/>
        <v>0</v>
      </c>
      <c r="AL1801" s="131">
        <f t="shared" si="316"/>
        <v>0</v>
      </c>
      <c r="AM1801" s="131" t="str">
        <f t="shared" si="317"/>
        <v/>
      </c>
      <c r="AN1801" s="131" t="str">
        <f t="shared" ca="1" si="318"/>
        <v/>
      </c>
    </row>
    <row r="1802" spans="1:40" ht="20.25" customHeight="1" x14ac:dyDescent="0.3">
      <c r="A1802" s="127"/>
      <c r="B1802" s="164"/>
      <c r="C1802" s="139"/>
      <c r="D1802" s="140"/>
      <c r="E1802" s="139"/>
      <c r="F1802" s="139"/>
      <c r="G1802" s="140"/>
      <c r="H1802" s="139"/>
      <c r="I1802" s="129"/>
      <c r="L1802" s="128"/>
      <c r="M1802" s="128"/>
      <c r="N1802" s="128"/>
      <c r="O1802" s="128"/>
      <c r="P1802" s="128"/>
      <c r="Q1802" s="128"/>
      <c r="R1802" s="128"/>
      <c r="S1802" s="128"/>
      <c r="T1802" s="120">
        <f t="shared" si="309"/>
        <v>0</v>
      </c>
      <c r="U1802" s="131"/>
      <c r="V1802" s="131"/>
      <c r="W1802" s="131">
        <f>SUMIFS($F$3:F1802,$D$3:D1802,D1802,$C$3:C1802,"Buy")+SUMIFS($F$3:F1802,$D$3:D1802,D1802,$C$3:C1802,"Coin Deposit",$E$3:E1802,"&lt;&gt;")</f>
        <v>0</v>
      </c>
      <c r="X1802" s="131">
        <f t="shared" si="310"/>
        <v>0</v>
      </c>
      <c r="Y1802" s="131">
        <f>IF($D1802=Y$1,SUMIFS($H$3:$H1802,$G$3:$G1802,Y$1,$C$3:$C1802,"Sell"),0)</f>
        <v>0</v>
      </c>
      <c r="Z1802" s="131">
        <f t="shared" si="311"/>
        <v>0</v>
      </c>
      <c r="AA1802" s="131">
        <f>IF($D1802=AA$1,SUMIFS($H$3:$H1802,$G$3:$G1802,AA$1,$C$3:$C1802,"Sell"),0)</f>
        <v>0</v>
      </c>
      <c r="AB1802" s="131">
        <f t="shared" si="312"/>
        <v>0</v>
      </c>
      <c r="AC1802" s="131">
        <f>SUMIFS('Deductions and Deposits'!$H:$H,'Deductions and Deposits'!$G:$G,D1802,'Deductions and Deposits'!$F:$F,"&lt;="&amp;B1802)+SUMIFS($F$3:F1802,$D$3:D1802,D1802,$C$3:C1802,"Coin Deposit",$E$3:E1802,"")</f>
        <v>0</v>
      </c>
      <c r="AD1802" s="131">
        <f>SUMIFS('Deductions and Deposits'!$D:$D,'Deductions and Deposits'!$C:$C,D1802)+SUMIFS($F:$F,$D:$D,D1802,$C:$C,"Coin Deduction")</f>
        <v>0</v>
      </c>
      <c r="AE1802" s="131">
        <f>Table5[[#This Row],[Column4]]+Table5[[#This Row],[Column14]]+Table5[[#This Row],[Column19]]+Table5[[#This Row],[Column12]]</f>
        <v>0</v>
      </c>
      <c r="AF1802" s="131">
        <f>Table5[[#This Row],[Column5]]+Table5[[#This Row],[Column13]]+Table5[[#This Row],[Column21]]+Table5[[#This Row],[Column18]]</f>
        <v>0</v>
      </c>
      <c r="AG1802" s="131">
        <f t="shared" si="313"/>
        <v>0</v>
      </c>
      <c r="AH1802" s="131">
        <f t="shared" si="314"/>
        <v>0</v>
      </c>
      <c r="AI1802" s="131">
        <f>Table5[[#This Row],[Column17]]-Table5[[#This Row],[Column20]]</f>
        <v>0</v>
      </c>
      <c r="AJ1802" s="131">
        <f t="shared" si="315"/>
        <v>0</v>
      </c>
      <c r="AK1802" s="131">
        <f t="shared" si="308"/>
        <v>0</v>
      </c>
      <c r="AL1802" s="131">
        <f t="shared" si="316"/>
        <v>0</v>
      </c>
      <c r="AM1802" s="131" t="str">
        <f t="shared" si="317"/>
        <v/>
      </c>
      <c r="AN1802" s="131" t="str">
        <f t="shared" ca="1" si="318"/>
        <v/>
      </c>
    </row>
    <row r="1803" spans="1:40" ht="20.25" customHeight="1" x14ac:dyDescent="0.3">
      <c r="A1803" s="127"/>
      <c r="B1803" s="164"/>
      <c r="C1803" s="139"/>
      <c r="D1803" s="140"/>
      <c r="E1803" s="139"/>
      <c r="F1803" s="139"/>
      <c r="G1803" s="140"/>
      <c r="H1803" s="139"/>
      <c r="I1803" s="129"/>
      <c r="L1803" s="128"/>
      <c r="M1803" s="128"/>
      <c r="N1803" s="128"/>
      <c r="O1803" s="128"/>
      <c r="P1803" s="128"/>
      <c r="Q1803" s="128"/>
      <c r="R1803" s="128"/>
      <c r="S1803" s="128"/>
      <c r="T1803" s="120">
        <f t="shared" si="309"/>
        <v>0</v>
      </c>
      <c r="U1803" s="131"/>
      <c r="V1803" s="131"/>
      <c r="W1803" s="131">
        <f>SUMIFS($F$3:F1803,$D$3:D1803,D1803,$C$3:C1803,"Buy")+SUMIFS($F$3:F1803,$D$3:D1803,D1803,$C$3:C1803,"Coin Deposit",$E$3:E1803,"&lt;&gt;")</f>
        <v>0</v>
      </c>
      <c r="X1803" s="131">
        <f t="shared" si="310"/>
        <v>0</v>
      </c>
      <c r="Y1803" s="131">
        <f>IF($D1803=Y$1,SUMIFS($H$3:$H1803,$G$3:$G1803,Y$1,$C$3:$C1803,"Sell"),0)</f>
        <v>0</v>
      </c>
      <c r="Z1803" s="131">
        <f t="shared" si="311"/>
        <v>0</v>
      </c>
      <c r="AA1803" s="131">
        <f>IF($D1803=AA$1,SUMIFS($H$3:$H1803,$G$3:$G1803,AA$1,$C$3:$C1803,"Sell"),0)</f>
        <v>0</v>
      </c>
      <c r="AB1803" s="131">
        <f t="shared" si="312"/>
        <v>0</v>
      </c>
      <c r="AC1803" s="131">
        <f>SUMIFS('Deductions and Deposits'!$H:$H,'Deductions and Deposits'!$G:$G,D1803,'Deductions and Deposits'!$F:$F,"&lt;="&amp;B1803)+SUMIFS($F$3:F1803,$D$3:D1803,D1803,$C$3:C1803,"Coin Deposit",$E$3:E1803,"")</f>
        <v>0</v>
      </c>
      <c r="AD1803" s="131">
        <f>SUMIFS('Deductions and Deposits'!$D:$D,'Deductions and Deposits'!$C:$C,D1803)+SUMIFS($F:$F,$D:$D,D1803,$C:$C,"Coin Deduction")</f>
        <v>0</v>
      </c>
      <c r="AE1803" s="131">
        <f>Table5[[#This Row],[Column4]]+Table5[[#This Row],[Column14]]+Table5[[#This Row],[Column19]]+Table5[[#This Row],[Column12]]</f>
        <v>0</v>
      </c>
      <c r="AF1803" s="131">
        <f>Table5[[#This Row],[Column5]]+Table5[[#This Row],[Column13]]+Table5[[#This Row],[Column21]]+Table5[[#This Row],[Column18]]</f>
        <v>0</v>
      </c>
      <c r="AG1803" s="131">
        <f t="shared" si="313"/>
        <v>0</v>
      </c>
      <c r="AH1803" s="131">
        <f t="shared" si="314"/>
        <v>0</v>
      </c>
      <c r="AI1803" s="131">
        <f>Table5[[#This Row],[Column17]]-Table5[[#This Row],[Column20]]</f>
        <v>0</v>
      </c>
      <c r="AJ1803" s="131">
        <f t="shared" si="315"/>
        <v>0</v>
      </c>
      <c r="AK1803" s="131">
        <f t="shared" si="308"/>
        <v>0</v>
      </c>
      <c r="AL1803" s="131">
        <f t="shared" si="316"/>
        <v>0</v>
      </c>
      <c r="AM1803" s="131" t="str">
        <f t="shared" si="317"/>
        <v/>
      </c>
      <c r="AN1803" s="131" t="str">
        <f t="shared" ca="1" si="318"/>
        <v/>
      </c>
    </row>
    <row r="1804" spans="1:40" ht="20.25" customHeight="1" x14ac:dyDescent="0.3">
      <c r="A1804" s="127"/>
      <c r="B1804" s="164"/>
      <c r="C1804" s="139"/>
      <c r="D1804" s="140"/>
      <c r="E1804" s="139"/>
      <c r="F1804" s="139"/>
      <c r="G1804" s="140"/>
      <c r="H1804" s="139"/>
      <c r="I1804" s="129"/>
      <c r="L1804" s="128"/>
      <c r="M1804" s="128"/>
      <c r="N1804" s="128"/>
      <c r="O1804" s="128"/>
      <c r="P1804" s="128"/>
      <c r="Q1804" s="128"/>
      <c r="R1804" s="128"/>
      <c r="S1804" s="128"/>
      <c r="T1804" s="120">
        <f t="shared" si="309"/>
        <v>0</v>
      </c>
      <c r="U1804" s="131"/>
      <c r="V1804" s="131"/>
      <c r="W1804" s="131">
        <f>SUMIFS($F$3:F1804,$D$3:D1804,D1804,$C$3:C1804,"Buy")+SUMIFS($F$3:F1804,$D$3:D1804,D1804,$C$3:C1804,"Coin Deposit",$E$3:E1804,"&lt;&gt;")</f>
        <v>0</v>
      </c>
      <c r="X1804" s="131">
        <f t="shared" si="310"/>
        <v>0</v>
      </c>
      <c r="Y1804" s="131">
        <f>IF($D1804=Y$1,SUMIFS($H$3:$H1804,$G$3:$G1804,Y$1,$C$3:$C1804,"Sell"),0)</f>
        <v>0</v>
      </c>
      <c r="Z1804" s="131">
        <f t="shared" si="311"/>
        <v>0</v>
      </c>
      <c r="AA1804" s="131">
        <f>IF($D1804=AA$1,SUMIFS($H$3:$H1804,$G$3:$G1804,AA$1,$C$3:$C1804,"Sell"),0)</f>
        <v>0</v>
      </c>
      <c r="AB1804" s="131">
        <f t="shared" si="312"/>
        <v>0</v>
      </c>
      <c r="AC1804" s="131">
        <f>SUMIFS('Deductions and Deposits'!$H:$H,'Deductions and Deposits'!$G:$G,D1804,'Deductions and Deposits'!$F:$F,"&lt;="&amp;B1804)+SUMIFS($F$3:F1804,$D$3:D1804,D1804,$C$3:C1804,"Coin Deposit",$E$3:E1804,"")</f>
        <v>0</v>
      </c>
      <c r="AD1804" s="131">
        <f>SUMIFS('Deductions and Deposits'!$D:$D,'Deductions and Deposits'!$C:$C,D1804)+SUMIFS($F:$F,$D:$D,D1804,$C:$C,"Coin Deduction")</f>
        <v>0</v>
      </c>
      <c r="AE1804" s="131">
        <f>Table5[[#This Row],[Column4]]+Table5[[#This Row],[Column14]]+Table5[[#This Row],[Column19]]+Table5[[#This Row],[Column12]]</f>
        <v>0</v>
      </c>
      <c r="AF1804" s="131">
        <f>Table5[[#This Row],[Column5]]+Table5[[#This Row],[Column13]]+Table5[[#This Row],[Column21]]+Table5[[#This Row],[Column18]]</f>
        <v>0</v>
      </c>
      <c r="AG1804" s="131">
        <f t="shared" si="313"/>
        <v>0</v>
      </c>
      <c r="AH1804" s="131">
        <f t="shared" si="314"/>
        <v>0</v>
      </c>
      <c r="AI1804" s="131">
        <f>Table5[[#This Row],[Column17]]-Table5[[#This Row],[Column20]]</f>
        <v>0</v>
      </c>
      <c r="AJ1804" s="131">
        <f t="shared" si="315"/>
        <v>0</v>
      </c>
      <c r="AK1804" s="131">
        <f t="shared" si="308"/>
        <v>0</v>
      </c>
      <c r="AL1804" s="131">
        <f t="shared" si="316"/>
        <v>0</v>
      </c>
      <c r="AM1804" s="131" t="str">
        <f t="shared" si="317"/>
        <v/>
      </c>
      <c r="AN1804" s="131" t="str">
        <f t="shared" ca="1" si="318"/>
        <v/>
      </c>
    </row>
    <row r="1805" spans="1:40" ht="20.25" customHeight="1" x14ac:dyDescent="0.3">
      <c r="A1805" s="127"/>
      <c r="B1805" s="164"/>
      <c r="C1805" s="139"/>
      <c r="D1805" s="140"/>
      <c r="E1805" s="139"/>
      <c r="F1805" s="139"/>
      <c r="G1805" s="140"/>
      <c r="H1805" s="139"/>
      <c r="I1805" s="129"/>
      <c r="L1805" s="128"/>
      <c r="M1805" s="128"/>
      <c r="N1805" s="128"/>
      <c r="O1805" s="128"/>
      <c r="P1805" s="128"/>
      <c r="Q1805" s="128"/>
      <c r="R1805" s="128"/>
      <c r="S1805" s="128"/>
      <c r="T1805" s="120">
        <f t="shared" si="309"/>
        <v>0</v>
      </c>
      <c r="U1805" s="131"/>
      <c r="V1805" s="131"/>
      <c r="W1805" s="131">
        <f>SUMIFS($F$3:F1805,$D$3:D1805,D1805,$C$3:C1805,"Buy")+SUMIFS($F$3:F1805,$D$3:D1805,D1805,$C$3:C1805,"Coin Deposit",$E$3:E1805,"&lt;&gt;")</f>
        <v>0</v>
      </c>
      <c r="X1805" s="131">
        <f t="shared" si="310"/>
        <v>0</v>
      </c>
      <c r="Y1805" s="131">
        <f>IF($D1805=Y$1,SUMIFS($H$3:$H1805,$G$3:$G1805,Y$1,$C$3:$C1805,"Sell"),0)</f>
        <v>0</v>
      </c>
      <c r="Z1805" s="131">
        <f t="shared" si="311"/>
        <v>0</v>
      </c>
      <c r="AA1805" s="131">
        <f>IF($D1805=AA$1,SUMIFS($H$3:$H1805,$G$3:$G1805,AA$1,$C$3:$C1805,"Sell"),0)</f>
        <v>0</v>
      </c>
      <c r="AB1805" s="131">
        <f t="shared" si="312"/>
        <v>0</v>
      </c>
      <c r="AC1805" s="131">
        <f>SUMIFS('Deductions and Deposits'!$H:$H,'Deductions and Deposits'!$G:$G,D1805,'Deductions and Deposits'!$F:$F,"&lt;="&amp;B1805)+SUMIFS($F$3:F1805,$D$3:D1805,D1805,$C$3:C1805,"Coin Deposit",$E$3:E1805,"")</f>
        <v>0</v>
      </c>
      <c r="AD1805" s="131">
        <f>SUMIFS('Deductions and Deposits'!$D:$D,'Deductions and Deposits'!$C:$C,D1805)+SUMIFS($F:$F,$D:$D,D1805,$C:$C,"Coin Deduction")</f>
        <v>0</v>
      </c>
      <c r="AE1805" s="131">
        <f>Table5[[#This Row],[Column4]]+Table5[[#This Row],[Column14]]+Table5[[#This Row],[Column19]]+Table5[[#This Row],[Column12]]</f>
        <v>0</v>
      </c>
      <c r="AF1805" s="131">
        <f>Table5[[#This Row],[Column5]]+Table5[[#This Row],[Column13]]+Table5[[#This Row],[Column21]]+Table5[[#This Row],[Column18]]</f>
        <v>0</v>
      </c>
      <c r="AG1805" s="131">
        <f t="shared" si="313"/>
        <v>0</v>
      </c>
      <c r="AH1805" s="131">
        <f t="shared" si="314"/>
        <v>0</v>
      </c>
      <c r="AI1805" s="131">
        <f>Table5[[#This Row],[Column17]]-Table5[[#This Row],[Column20]]</f>
        <v>0</v>
      </c>
      <c r="AJ1805" s="131">
        <f t="shared" si="315"/>
        <v>0</v>
      </c>
      <c r="AK1805" s="131">
        <f t="shared" si="308"/>
        <v>0</v>
      </c>
      <c r="AL1805" s="131">
        <f t="shared" si="316"/>
        <v>0</v>
      </c>
      <c r="AM1805" s="131" t="str">
        <f t="shared" si="317"/>
        <v/>
      </c>
      <c r="AN1805" s="131" t="str">
        <f t="shared" ca="1" si="318"/>
        <v/>
      </c>
    </row>
    <row r="1806" spans="1:40" ht="20.25" customHeight="1" x14ac:dyDescent="0.3">
      <c r="A1806" s="127"/>
      <c r="B1806" s="164"/>
      <c r="C1806" s="139"/>
      <c r="D1806" s="140"/>
      <c r="E1806" s="139"/>
      <c r="F1806" s="139"/>
      <c r="G1806" s="140"/>
      <c r="H1806" s="139"/>
      <c r="I1806" s="129"/>
      <c r="L1806" s="128"/>
      <c r="M1806" s="128"/>
      <c r="N1806" s="128"/>
      <c r="O1806" s="128"/>
      <c r="P1806" s="128"/>
      <c r="Q1806" s="128"/>
      <c r="R1806" s="128"/>
      <c r="S1806" s="128"/>
      <c r="T1806" s="120">
        <f t="shared" si="309"/>
        <v>0</v>
      </c>
      <c r="U1806" s="131"/>
      <c r="V1806" s="131"/>
      <c r="W1806" s="131">
        <f>SUMIFS($F$3:F1806,$D$3:D1806,D1806,$C$3:C1806,"Buy")+SUMIFS($F$3:F1806,$D$3:D1806,D1806,$C$3:C1806,"Coin Deposit",$E$3:E1806,"&lt;&gt;")</f>
        <v>0</v>
      </c>
      <c r="X1806" s="131">
        <f t="shared" si="310"/>
        <v>0</v>
      </c>
      <c r="Y1806" s="131">
        <f>IF($D1806=Y$1,SUMIFS($H$3:$H1806,$G$3:$G1806,Y$1,$C$3:$C1806,"Sell"),0)</f>
        <v>0</v>
      </c>
      <c r="Z1806" s="131">
        <f t="shared" si="311"/>
        <v>0</v>
      </c>
      <c r="AA1806" s="131">
        <f>IF($D1806=AA$1,SUMIFS($H$3:$H1806,$G$3:$G1806,AA$1,$C$3:$C1806,"Sell"),0)</f>
        <v>0</v>
      </c>
      <c r="AB1806" s="131">
        <f t="shared" si="312"/>
        <v>0</v>
      </c>
      <c r="AC1806" s="131">
        <f>SUMIFS('Deductions and Deposits'!$H:$H,'Deductions and Deposits'!$G:$G,D1806,'Deductions and Deposits'!$F:$F,"&lt;="&amp;B1806)+SUMIFS($F$3:F1806,$D$3:D1806,D1806,$C$3:C1806,"Coin Deposit",$E$3:E1806,"")</f>
        <v>0</v>
      </c>
      <c r="AD1806" s="131">
        <f>SUMIFS('Deductions and Deposits'!$D:$D,'Deductions and Deposits'!$C:$C,D1806)+SUMIFS($F:$F,$D:$D,D1806,$C:$C,"Coin Deduction")</f>
        <v>0</v>
      </c>
      <c r="AE1806" s="131">
        <f>Table5[[#This Row],[Column4]]+Table5[[#This Row],[Column14]]+Table5[[#This Row],[Column19]]+Table5[[#This Row],[Column12]]</f>
        <v>0</v>
      </c>
      <c r="AF1806" s="131">
        <f>Table5[[#This Row],[Column5]]+Table5[[#This Row],[Column13]]+Table5[[#This Row],[Column21]]+Table5[[#This Row],[Column18]]</f>
        <v>0</v>
      </c>
      <c r="AG1806" s="131">
        <f t="shared" si="313"/>
        <v>0</v>
      </c>
      <c r="AH1806" s="131">
        <f t="shared" si="314"/>
        <v>0</v>
      </c>
      <c r="AI1806" s="131">
        <f>Table5[[#This Row],[Column17]]-Table5[[#This Row],[Column20]]</f>
        <v>0</v>
      </c>
      <c r="AJ1806" s="131">
        <f t="shared" si="315"/>
        <v>0</v>
      </c>
      <c r="AK1806" s="131">
        <f t="shared" si="308"/>
        <v>0</v>
      </c>
      <c r="AL1806" s="131">
        <f t="shared" si="316"/>
        <v>0</v>
      </c>
      <c r="AM1806" s="131" t="str">
        <f t="shared" si="317"/>
        <v/>
      </c>
      <c r="AN1806" s="131" t="str">
        <f t="shared" ca="1" si="318"/>
        <v/>
      </c>
    </row>
    <row r="1807" spans="1:40" ht="20.25" customHeight="1" x14ac:dyDescent="0.3">
      <c r="A1807" s="127"/>
      <c r="B1807" s="164"/>
      <c r="C1807" s="139"/>
      <c r="D1807" s="140"/>
      <c r="E1807" s="139"/>
      <c r="F1807" s="139"/>
      <c r="G1807" s="140"/>
      <c r="H1807" s="139"/>
      <c r="I1807" s="129"/>
      <c r="L1807" s="128"/>
      <c r="M1807" s="128"/>
      <c r="N1807" s="128"/>
      <c r="O1807" s="128"/>
      <c r="P1807" s="128"/>
      <c r="Q1807" s="128"/>
      <c r="R1807" s="128"/>
      <c r="S1807" s="128"/>
      <c r="T1807" s="120">
        <f t="shared" si="309"/>
        <v>0</v>
      </c>
      <c r="U1807" s="131"/>
      <c r="V1807" s="131"/>
      <c r="W1807" s="131">
        <f>SUMIFS($F$3:F1807,$D$3:D1807,D1807,$C$3:C1807,"Buy")+SUMIFS($F$3:F1807,$D$3:D1807,D1807,$C$3:C1807,"Coin Deposit",$E$3:E1807,"&lt;&gt;")</f>
        <v>0</v>
      </c>
      <c r="X1807" s="131">
        <f t="shared" si="310"/>
        <v>0</v>
      </c>
      <c r="Y1807" s="131">
        <f>IF($D1807=Y$1,SUMIFS($H$3:$H1807,$G$3:$G1807,Y$1,$C$3:$C1807,"Sell"),0)</f>
        <v>0</v>
      </c>
      <c r="Z1807" s="131">
        <f t="shared" si="311"/>
        <v>0</v>
      </c>
      <c r="AA1807" s="131">
        <f>IF($D1807=AA$1,SUMIFS($H$3:$H1807,$G$3:$G1807,AA$1,$C$3:$C1807,"Sell"),0)</f>
        <v>0</v>
      </c>
      <c r="AB1807" s="131">
        <f t="shared" si="312"/>
        <v>0</v>
      </c>
      <c r="AC1807" s="131">
        <f>SUMIFS('Deductions and Deposits'!$H:$H,'Deductions and Deposits'!$G:$G,D1807,'Deductions and Deposits'!$F:$F,"&lt;="&amp;B1807)+SUMIFS($F$3:F1807,$D$3:D1807,D1807,$C$3:C1807,"Coin Deposit",$E$3:E1807,"")</f>
        <v>0</v>
      </c>
      <c r="AD1807" s="131">
        <f>SUMIFS('Deductions and Deposits'!$D:$D,'Deductions and Deposits'!$C:$C,D1807)+SUMIFS($F:$F,$D:$D,D1807,$C:$C,"Coin Deduction")</f>
        <v>0</v>
      </c>
      <c r="AE1807" s="131">
        <f>Table5[[#This Row],[Column4]]+Table5[[#This Row],[Column14]]+Table5[[#This Row],[Column19]]+Table5[[#This Row],[Column12]]</f>
        <v>0</v>
      </c>
      <c r="AF1807" s="131">
        <f>Table5[[#This Row],[Column5]]+Table5[[#This Row],[Column13]]+Table5[[#This Row],[Column21]]+Table5[[#This Row],[Column18]]</f>
        <v>0</v>
      </c>
      <c r="AG1807" s="131">
        <f t="shared" si="313"/>
        <v>0</v>
      </c>
      <c r="AH1807" s="131">
        <f t="shared" si="314"/>
        <v>0</v>
      </c>
      <c r="AI1807" s="131">
        <f>Table5[[#This Row],[Column17]]-Table5[[#This Row],[Column20]]</f>
        <v>0</v>
      </c>
      <c r="AJ1807" s="131">
        <f t="shared" si="315"/>
        <v>0</v>
      </c>
      <c r="AK1807" s="131">
        <f t="shared" si="308"/>
        <v>0</v>
      </c>
      <c r="AL1807" s="131">
        <f t="shared" si="316"/>
        <v>0</v>
      </c>
      <c r="AM1807" s="131" t="str">
        <f t="shared" si="317"/>
        <v/>
      </c>
      <c r="AN1807" s="131" t="str">
        <f t="shared" ca="1" si="318"/>
        <v/>
      </c>
    </row>
    <row r="1808" spans="1:40" ht="20.25" customHeight="1" x14ac:dyDescent="0.3">
      <c r="A1808" s="127"/>
      <c r="B1808" s="164"/>
      <c r="C1808" s="139"/>
      <c r="D1808" s="140"/>
      <c r="E1808" s="139"/>
      <c r="F1808" s="139"/>
      <c r="G1808" s="140"/>
      <c r="H1808" s="139"/>
      <c r="I1808" s="129"/>
      <c r="L1808" s="128"/>
      <c r="M1808" s="128"/>
      <c r="N1808" s="128"/>
      <c r="O1808" s="128"/>
      <c r="P1808" s="128"/>
      <c r="Q1808" s="128"/>
      <c r="R1808" s="128"/>
      <c r="S1808" s="128"/>
      <c r="T1808" s="120">
        <f t="shared" si="309"/>
        <v>0</v>
      </c>
      <c r="U1808" s="131"/>
      <c r="V1808" s="131"/>
      <c r="W1808" s="131">
        <f>SUMIFS($F$3:F1808,$D$3:D1808,D1808,$C$3:C1808,"Buy")+SUMIFS($F$3:F1808,$D$3:D1808,D1808,$C$3:C1808,"Coin Deposit",$E$3:E1808,"&lt;&gt;")</f>
        <v>0</v>
      </c>
      <c r="X1808" s="131">
        <f t="shared" si="310"/>
        <v>0</v>
      </c>
      <c r="Y1808" s="131">
        <f>IF($D1808=Y$1,SUMIFS($H$3:$H1808,$G$3:$G1808,Y$1,$C$3:$C1808,"Sell"),0)</f>
        <v>0</v>
      </c>
      <c r="Z1808" s="131">
        <f t="shared" si="311"/>
        <v>0</v>
      </c>
      <c r="AA1808" s="131">
        <f>IF($D1808=AA$1,SUMIFS($H$3:$H1808,$G$3:$G1808,AA$1,$C$3:$C1808,"Sell"),0)</f>
        <v>0</v>
      </c>
      <c r="AB1808" s="131">
        <f t="shared" si="312"/>
        <v>0</v>
      </c>
      <c r="AC1808" s="131">
        <f>SUMIFS('Deductions and Deposits'!$H:$H,'Deductions and Deposits'!$G:$G,D1808,'Deductions and Deposits'!$F:$F,"&lt;="&amp;B1808)+SUMIFS($F$3:F1808,$D$3:D1808,D1808,$C$3:C1808,"Coin Deposit",$E$3:E1808,"")</f>
        <v>0</v>
      </c>
      <c r="AD1808" s="131">
        <f>SUMIFS('Deductions and Deposits'!$D:$D,'Deductions and Deposits'!$C:$C,D1808)+SUMIFS($F:$F,$D:$D,D1808,$C:$C,"Coin Deduction")</f>
        <v>0</v>
      </c>
      <c r="AE1808" s="131">
        <f>Table5[[#This Row],[Column4]]+Table5[[#This Row],[Column14]]+Table5[[#This Row],[Column19]]+Table5[[#This Row],[Column12]]</f>
        <v>0</v>
      </c>
      <c r="AF1808" s="131">
        <f>Table5[[#This Row],[Column5]]+Table5[[#This Row],[Column13]]+Table5[[#This Row],[Column21]]+Table5[[#This Row],[Column18]]</f>
        <v>0</v>
      </c>
      <c r="AG1808" s="131">
        <f t="shared" si="313"/>
        <v>0</v>
      </c>
      <c r="AH1808" s="131">
        <f t="shared" si="314"/>
        <v>0</v>
      </c>
      <c r="AI1808" s="131">
        <f>Table5[[#This Row],[Column17]]-Table5[[#This Row],[Column20]]</f>
        <v>0</v>
      </c>
      <c r="AJ1808" s="131">
        <f t="shared" si="315"/>
        <v>0</v>
      </c>
      <c r="AK1808" s="131">
        <f t="shared" si="308"/>
        <v>0</v>
      </c>
      <c r="AL1808" s="131">
        <f t="shared" si="316"/>
        <v>0</v>
      </c>
      <c r="AM1808" s="131" t="str">
        <f t="shared" si="317"/>
        <v/>
      </c>
      <c r="AN1808" s="131" t="str">
        <f t="shared" ca="1" si="318"/>
        <v/>
      </c>
    </row>
    <row r="1809" spans="1:40" ht="20.25" customHeight="1" x14ac:dyDescent="0.3">
      <c r="A1809" s="127"/>
      <c r="B1809" s="164"/>
      <c r="C1809" s="139"/>
      <c r="D1809" s="140"/>
      <c r="E1809" s="139"/>
      <c r="F1809" s="139"/>
      <c r="G1809" s="140"/>
      <c r="H1809" s="139"/>
      <c r="I1809" s="129"/>
      <c r="L1809" s="128"/>
      <c r="M1809" s="128"/>
      <c r="N1809" s="128"/>
      <c r="O1809" s="128"/>
      <c r="P1809" s="128"/>
      <c r="Q1809" s="128"/>
      <c r="R1809" s="128"/>
      <c r="S1809" s="128"/>
      <c r="T1809" s="120">
        <f t="shared" si="309"/>
        <v>0</v>
      </c>
      <c r="U1809" s="131"/>
      <c r="V1809" s="131"/>
      <c r="W1809" s="131">
        <f>SUMIFS($F$3:F1809,$D$3:D1809,D1809,$C$3:C1809,"Buy")+SUMIFS($F$3:F1809,$D$3:D1809,D1809,$C$3:C1809,"Coin Deposit",$E$3:E1809,"&lt;&gt;")</f>
        <v>0</v>
      </c>
      <c r="X1809" s="131">
        <f t="shared" si="310"/>
        <v>0</v>
      </c>
      <c r="Y1809" s="131">
        <f>IF($D1809=Y$1,SUMIFS($H$3:$H1809,$G$3:$G1809,Y$1,$C$3:$C1809,"Sell"),0)</f>
        <v>0</v>
      </c>
      <c r="Z1809" s="131">
        <f t="shared" si="311"/>
        <v>0</v>
      </c>
      <c r="AA1809" s="131">
        <f>IF($D1809=AA$1,SUMIFS($H$3:$H1809,$G$3:$G1809,AA$1,$C$3:$C1809,"Sell"),0)</f>
        <v>0</v>
      </c>
      <c r="AB1809" s="131">
        <f t="shared" si="312"/>
        <v>0</v>
      </c>
      <c r="AC1809" s="131">
        <f>SUMIFS('Deductions and Deposits'!$H:$H,'Deductions and Deposits'!$G:$G,D1809,'Deductions and Deposits'!$F:$F,"&lt;="&amp;B1809)+SUMIFS($F$3:F1809,$D$3:D1809,D1809,$C$3:C1809,"Coin Deposit",$E$3:E1809,"")</f>
        <v>0</v>
      </c>
      <c r="AD1809" s="131">
        <f>SUMIFS('Deductions and Deposits'!$D:$D,'Deductions and Deposits'!$C:$C,D1809)+SUMIFS($F:$F,$D:$D,D1809,$C:$C,"Coin Deduction")</f>
        <v>0</v>
      </c>
      <c r="AE1809" s="131">
        <f>Table5[[#This Row],[Column4]]+Table5[[#This Row],[Column14]]+Table5[[#This Row],[Column19]]+Table5[[#This Row],[Column12]]</f>
        <v>0</v>
      </c>
      <c r="AF1809" s="131">
        <f>Table5[[#This Row],[Column5]]+Table5[[#This Row],[Column13]]+Table5[[#This Row],[Column21]]+Table5[[#This Row],[Column18]]</f>
        <v>0</v>
      </c>
      <c r="AG1809" s="131">
        <f t="shared" si="313"/>
        <v>0</v>
      </c>
      <c r="AH1809" s="131">
        <f t="shared" si="314"/>
        <v>0</v>
      </c>
      <c r="AI1809" s="131">
        <f>Table5[[#This Row],[Column17]]-Table5[[#This Row],[Column20]]</f>
        <v>0</v>
      </c>
      <c r="AJ1809" s="131">
        <f t="shared" si="315"/>
        <v>0</v>
      </c>
      <c r="AK1809" s="131">
        <f t="shared" ref="AK1809:AK1872" si="319">AJ1809*T1809</f>
        <v>0</v>
      </c>
      <c r="AL1809" s="131">
        <f t="shared" si="316"/>
        <v>0</v>
      </c>
      <c r="AM1809" s="131" t="str">
        <f t="shared" si="317"/>
        <v/>
      </c>
      <c r="AN1809" s="131" t="str">
        <f t="shared" ca="1" si="318"/>
        <v/>
      </c>
    </row>
    <row r="1810" spans="1:40" ht="20.25" customHeight="1" x14ac:dyDescent="0.3">
      <c r="A1810" s="127"/>
      <c r="B1810" s="164"/>
      <c r="C1810" s="139"/>
      <c r="D1810" s="140"/>
      <c r="E1810" s="139"/>
      <c r="F1810" s="139"/>
      <c r="G1810" s="140"/>
      <c r="H1810" s="139"/>
      <c r="I1810" s="129"/>
      <c r="L1810" s="128"/>
      <c r="M1810" s="128"/>
      <c r="N1810" s="128"/>
      <c r="O1810" s="128"/>
      <c r="P1810" s="128"/>
      <c r="Q1810" s="128"/>
      <c r="R1810" s="128"/>
      <c r="S1810" s="128"/>
      <c r="T1810" s="120">
        <f t="shared" si="309"/>
        <v>0</v>
      </c>
      <c r="U1810" s="131"/>
      <c r="V1810" s="131"/>
      <c r="W1810" s="131">
        <f>SUMIFS($F$3:F1810,$D$3:D1810,D1810,$C$3:C1810,"Buy")+SUMIFS($F$3:F1810,$D$3:D1810,D1810,$C$3:C1810,"Coin Deposit",$E$3:E1810,"&lt;&gt;")</f>
        <v>0</v>
      </c>
      <c r="X1810" s="131">
        <f t="shared" si="310"/>
        <v>0</v>
      </c>
      <c r="Y1810" s="131">
        <f>IF($D1810=Y$1,SUMIFS($H$3:$H1810,$G$3:$G1810,Y$1,$C$3:$C1810,"Sell"),0)</f>
        <v>0</v>
      </c>
      <c r="Z1810" s="131">
        <f t="shared" si="311"/>
        <v>0</v>
      </c>
      <c r="AA1810" s="131">
        <f>IF($D1810=AA$1,SUMIFS($H$3:$H1810,$G$3:$G1810,AA$1,$C$3:$C1810,"Sell"),0)</f>
        <v>0</v>
      </c>
      <c r="AB1810" s="131">
        <f t="shared" si="312"/>
        <v>0</v>
      </c>
      <c r="AC1810" s="131">
        <f>SUMIFS('Deductions and Deposits'!$H:$H,'Deductions and Deposits'!$G:$G,D1810,'Deductions and Deposits'!$F:$F,"&lt;="&amp;B1810)+SUMIFS($F$3:F1810,$D$3:D1810,D1810,$C$3:C1810,"Coin Deposit",$E$3:E1810,"")</f>
        <v>0</v>
      </c>
      <c r="AD1810" s="131">
        <f>SUMIFS('Deductions and Deposits'!$D:$D,'Deductions and Deposits'!$C:$C,D1810)+SUMIFS($F:$F,$D:$D,D1810,$C:$C,"Coin Deduction")</f>
        <v>0</v>
      </c>
      <c r="AE1810" s="131">
        <f>Table5[[#This Row],[Column4]]+Table5[[#This Row],[Column14]]+Table5[[#This Row],[Column19]]+Table5[[#This Row],[Column12]]</f>
        <v>0</v>
      </c>
      <c r="AF1810" s="131">
        <f>Table5[[#This Row],[Column5]]+Table5[[#This Row],[Column13]]+Table5[[#This Row],[Column21]]+Table5[[#This Row],[Column18]]</f>
        <v>0</v>
      </c>
      <c r="AG1810" s="131">
        <f t="shared" si="313"/>
        <v>0</v>
      </c>
      <c r="AH1810" s="131">
        <f t="shared" si="314"/>
        <v>0</v>
      </c>
      <c r="AI1810" s="131">
        <f>Table5[[#This Row],[Column17]]-Table5[[#This Row],[Column20]]</f>
        <v>0</v>
      </c>
      <c r="AJ1810" s="131">
        <f t="shared" si="315"/>
        <v>0</v>
      </c>
      <c r="AK1810" s="131">
        <f t="shared" si="319"/>
        <v>0</v>
      </c>
      <c r="AL1810" s="131">
        <f t="shared" si="316"/>
        <v>0</v>
      </c>
      <c r="AM1810" s="131" t="str">
        <f t="shared" si="317"/>
        <v/>
      </c>
      <c r="AN1810" s="131" t="str">
        <f t="shared" ca="1" si="318"/>
        <v/>
      </c>
    </row>
    <row r="1811" spans="1:40" ht="20.25" customHeight="1" x14ac:dyDescent="0.3">
      <c r="A1811" s="127"/>
      <c r="B1811" s="164"/>
      <c r="C1811" s="139"/>
      <c r="D1811" s="140"/>
      <c r="E1811" s="139"/>
      <c r="F1811" s="139"/>
      <c r="G1811" s="140"/>
      <c r="H1811" s="139"/>
      <c r="I1811" s="129"/>
      <c r="L1811" s="128"/>
      <c r="M1811" s="128"/>
      <c r="N1811" s="128"/>
      <c r="O1811" s="128"/>
      <c r="P1811" s="128"/>
      <c r="Q1811" s="128"/>
      <c r="R1811" s="128"/>
      <c r="S1811" s="128"/>
      <c r="T1811" s="120">
        <f t="shared" si="309"/>
        <v>0</v>
      </c>
      <c r="U1811" s="131"/>
      <c r="V1811" s="131"/>
      <c r="W1811" s="131">
        <f>SUMIFS($F$3:F1811,$D$3:D1811,D1811,$C$3:C1811,"Buy")+SUMIFS($F$3:F1811,$D$3:D1811,D1811,$C$3:C1811,"Coin Deposit",$E$3:E1811,"&lt;&gt;")</f>
        <v>0</v>
      </c>
      <c r="X1811" s="131">
        <f t="shared" si="310"/>
        <v>0</v>
      </c>
      <c r="Y1811" s="131">
        <f>IF($D1811=Y$1,SUMIFS($H$3:$H1811,$G$3:$G1811,Y$1,$C$3:$C1811,"Sell"),0)</f>
        <v>0</v>
      </c>
      <c r="Z1811" s="131">
        <f t="shared" si="311"/>
        <v>0</v>
      </c>
      <c r="AA1811" s="131">
        <f>IF($D1811=AA$1,SUMIFS($H$3:$H1811,$G$3:$G1811,AA$1,$C$3:$C1811,"Sell"),0)</f>
        <v>0</v>
      </c>
      <c r="AB1811" s="131">
        <f t="shared" si="312"/>
        <v>0</v>
      </c>
      <c r="AC1811" s="131">
        <f>SUMIFS('Deductions and Deposits'!$H:$H,'Deductions and Deposits'!$G:$G,D1811,'Deductions and Deposits'!$F:$F,"&lt;="&amp;B1811)+SUMIFS($F$3:F1811,$D$3:D1811,D1811,$C$3:C1811,"Coin Deposit",$E$3:E1811,"")</f>
        <v>0</v>
      </c>
      <c r="AD1811" s="131">
        <f>SUMIFS('Deductions and Deposits'!$D:$D,'Deductions and Deposits'!$C:$C,D1811)+SUMIFS($F:$F,$D:$D,D1811,$C:$C,"Coin Deduction")</f>
        <v>0</v>
      </c>
      <c r="AE1811" s="131">
        <f>Table5[[#This Row],[Column4]]+Table5[[#This Row],[Column14]]+Table5[[#This Row],[Column19]]+Table5[[#This Row],[Column12]]</f>
        <v>0</v>
      </c>
      <c r="AF1811" s="131">
        <f>Table5[[#This Row],[Column5]]+Table5[[#This Row],[Column13]]+Table5[[#This Row],[Column21]]+Table5[[#This Row],[Column18]]</f>
        <v>0</v>
      </c>
      <c r="AG1811" s="131">
        <f t="shared" si="313"/>
        <v>0</v>
      </c>
      <c r="AH1811" s="131">
        <f t="shared" si="314"/>
        <v>0</v>
      </c>
      <c r="AI1811" s="131">
        <f>Table5[[#This Row],[Column17]]-Table5[[#This Row],[Column20]]</f>
        <v>0</v>
      </c>
      <c r="AJ1811" s="131">
        <f t="shared" si="315"/>
        <v>0</v>
      </c>
      <c r="AK1811" s="131">
        <f t="shared" si="319"/>
        <v>0</v>
      </c>
      <c r="AL1811" s="131">
        <f t="shared" si="316"/>
        <v>0</v>
      </c>
      <c r="AM1811" s="131" t="str">
        <f t="shared" si="317"/>
        <v/>
      </c>
      <c r="AN1811" s="131" t="str">
        <f t="shared" ca="1" si="318"/>
        <v/>
      </c>
    </row>
    <row r="1812" spans="1:40" ht="20.25" customHeight="1" x14ac:dyDescent="0.3">
      <c r="A1812" s="127"/>
      <c r="B1812" s="164"/>
      <c r="C1812" s="139"/>
      <c r="D1812" s="140"/>
      <c r="E1812" s="139"/>
      <c r="F1812" s="139"/>
      <c r="G1812" s="140"/>
      <c r="H1812" s="139"/>
      <c r="I1812" s="129"/>
      <c r="L1812" s="128"/>
      <c r="M1812" s="128"/>
      <c r="N1812" s="128"/>
      <c r="O1812" s="128"/>
      <c r="P1812" s="128"/>
      <c r="Q1812" s="128"/>
      <c r="R1812" s="128"/>
      <c r="S1812" s="128"/>
      <c r="T1812" s="120">
        <f t="shared" si="309"/>
        <v>0</v>
      </c>
      <c r="U1812" s="131"/>
      <c r="V1812" s="131"/>
      <c r="W1812" s="131">
        <f>SUMIFS($F$3:F1812,$D$3:D1812,D1812,$C$3:C1812,"Buy")+SUMIFS($F$3:F1812,$D$3:D1812,D1812,$C$3:C1812,"Coin Deposit",$E$3:E1812,"&lt;&gt;")</f>
        <v>0</v>
      </c>
      <c r="X1812" s="131">
        <f t="shared" si="310"/>
        <v>0</v>
      </c>
      <c r="Y1812" s="131">
        <f>IF($D1812=Y$1,SUMIFS($H$3:$H1812,$G$3:$G1812,Y$1,$C$3:$C1812,"Sell"),0)</f>
        <v>0</v>
      </c>
      <c r="Z1812" s="131">
        <f t="shared" si="311"/>
        <v>0</v>
      </c>
      <c r="AA1812" s="131">
        <f>IF($D1812=AA$1,SUMIFS($H$3:$H1812,$G$3:$G1812,AA$1,$C$3:$C1812,"Sell"),0)</f>
        <v>0</v>
      </c>
      <c r="AB1812" s="131">
        <f t="shared" si="312"/>
        <v>0</v>
      </c>
      <c r="AC1812" s="131">
        <f>SUMIFS('Deductions and Deposits'!$H:$H,'Deductions and Deposits'!$G:$G,D1812,'Deductions and Deposits'!$F:$F,"&lt;="&amp;B1812)+SUMIFS($F$3:F1812,$D$3:D1812,D1812,$C$3:C1812,"Coin Deposit",$E$3:E1812,"")</f>
        <v>0</v>
      </c>
      <c r="AD1812" s="131">
        <f>SUMIFS('Deductions and Deposits'!$D:$D,'Deductions and Deposits'!$C:$C,D1812)+SUMIFS($F:$F,$D:$D,D1812,$C:$C,"Coin Deduction")</f>
        <v>0</v>
      </c>
      <c r="AE1812" s="131">
        <f>Table5[[#This Row],[Column4]]+Table5[[#This Row],[Column14]]+Table5[[#This Row],[Column19]]+Table5[[#This Row],[Column12]]</f>
        <v>0</v>
      </c>
      <c r="AF1812" s="131">
        <f>Table5[[#This Row],[Column5]]+Table5[[#This Row],[Column13]]+Table5[[#This Row],[Column21]]+Table5[[#This Row],[Column18]]</f>
        <v>0</v>
      </c>
      <c r="AG1812" s="131">
        <f t="shared" si="313"/>
        <v>0</v>
      </c>
      <c r="AH1812" s="131">
        <f t="shared" si="314"/>
        <v>0</v>
      </c>
      <c r="AI1812" s="131">
        <f>Table5[[#This Row],[Column17]]-Table5[[#This Row],[Column20]]</f>
        <v>0</v>
      </c>
      <c r="AJ1812" s="131">
        <f t="shared" si="315"/>
        <v>0</v>
      </c>
      <c r="AK1812" s="131">
        <f t="shared" si="319"/>
        <v>0</v>
      </c>
      <c r="AL1812" s="131">
        <f t="shared" si="316"/>
        <v>0</v>
      </c>
      <c r="AM1812" s="131" t="str">
        <f t="shared" si="317"/>
        <v/>
      </c>
      <c r="AN1812" s="131" t="str">
        <f t="shared" ca="1" si="318"/>
        <v/>
      </c>
    </row>
    <row r="1813" spans="1:40" ht="20.25" customHeight="1" x14ac:dyDescent="0.3">
      <c r="A1813" s="127"/>
      <c r="B1813" s="164"/>
      <c r="C1813" s="139"/>
      <c r="D1813" s="140"/>
      <c r="E1813" s="139"/>
      <c r="F1813" s="139"/>
      <c r="G1813" s="140"/>
      <c r="H1813" s="139"/>
      <c r="I1813" s="129"/>
      <c r="L1813" s="128"/>
      <c r="M1813" s="128"/>
      <c r="N1813" s="128"/>
      <c r="O1813" s="128"/>
      <c r="P1813" s="128"/>
      <c r="Q1813" s="128"/>
      <c r="R1813" s="128"/>
      <c r="S1813" s="128"/>
      <c r="T1813" s="120">
        <f t="shared" si="309"/>
        <v>0</v>
      </c>
      <c r="U1813" s="131"/>
      <c r="V1813" s="131"/>
      <c r="W1813" s="131">
        <f>SUMIFS($F$3:F1813,$D$3:D1813,D1813,$C$3:C1813,"Buy")+SUMIFS($F$3:F1813,$D$3:D1813,D1813,$C$3:C1813,"Coin Deposit",$E$3:E1813,"&lt;&gt;")</f>
        <v>0</v>
      </c>
      <c r="X1813" s="131">
        <f t="shared" si="310"/>
        <v>0</v>
      </c>
      <c r="Y1813" s="131">
        <f>IF($D1813=Y$1,SUMIFS($H$3:$H1813,$G$3:$G1813,Y$1,$C$3:$C1813,"Sell"),0)</f>
        <v>0</v>
      </c>
      <c r="Z1813" s="131">
        <f t="shared" si="311"/>
        <v>0</v>
      </c>
      <c r="AA1813" s="131">
        <f>IF($D1813=AA$1,SUMIFS($H$3:$H1813,$G$3:$G1813,AA$1,$C$3:$C1813,"Sell"),0)</f>
        <v>0</v>
      </c>
      <c r="AB1813" s="131">
        <f t="shared" si="312"/>
        <v>0</v>
      </c>
      <c r="AC1813" s="131">
        <f>SUMIFS('Deductions and Deposits'!$H:$H,'Deductions and Deposits'!$G:$G,D1813,'Deductions and Deposits'!$F:$F,"&lt;="&amp;B1813)+SUMIFS($F$3:F1813,$D$3:D1813,D1813,$C$3:C1813,"Coin Deposit",$E$3:E1813,"")</f>
        <v>0</v>
      </c>
      <c r="AD1813" s="131">
        <f>SUMIFS('Deductions and Deposits'!$D:$D,'Deductions and Deposits'!$C:$C,D1813)+SUMIFS($F:$F,$D:$D,D1813,$C:$C,"Coin Deduction")</f>
        <v>0</v>
      </c>
      <c r="AE1813" s="131">
        <f>Table5[[#This Row],[Column4]]+Table5[[#This Row],[Column14]]+Table5[[#This Row],[Column19]]+Table5[[#This Row],[Column12]]</f>
        <v>0</v>
      </c>
      <c r="AF1813" s="131">
        <f>Table5[[#This Row],[Column5]]+Table5[[#This Row],[Column13]]+Table5[[#This Row],[Column21]]+Table5[[#This Row],[Column18]]</f>
        <v>0</v>
      </c>
      <c r="AG1813" s="131">
        <f t="shared" si="313"/>
        <v>0</v>
      </c>
      <c r="AH1813" s="131">
        <f t="shared" si="314"/>
        <v>0</v>
      </c>
      <c r="AI1813" s="131">
        <f>Table5[[#This Row],[Column17]]-Table5[[#This Row],[Column20]]</f>
        <v>0</v>
      </c>
      <c r="AJ1813" s="131">
        <f t="shared" si="315"/>
        <v>0</v>
      </c>
      <c r="AK1813" s="131">
        <f t="shared" si="319"/>
        <v>0</v>
      </c>
      <c r="AL1813" s="131">
        <f t="shared" si="316"/>
        <v>0</v>
      </c>
      <c r="AM1813" s="131" t="str">
        <f t="shared" si="317"/>
        <v/>
      </c>
      <c r="AN1813" s="131" t="str">
        <f t="shared" ca="1" si="318"/>
        <v/>
      </c>
    </row>
    <row r="1814" spans="1:40" ht="20.25" customHeight="1" x14ac:dyDescent="0.3">
      <c r="A1814" s="127"/>
      <c r="B1814" s="164"/>
      <c r="C1814" s="139"/>
      <c r="D1814" s="140"/>
      <c r="E1814" s="139"/>
      <c r="F1814" s="139"/>
      <c r="G1814" s="140"/>
      <c r="H1814" s="139"/>
      <c r="I1814" s="129"/>
      <c r="L1814" s="128"/>
      <c r="M1814" s="128"/>
      <c r="N1814" s="128"/>
      <c r="O1814" s="128"/>
      <c r="P1814" s="128"/>
      <c r="Q1814" s="128"/>
      <c r="R1814" s="128"/>
      <c r="S1814" s="128"/>
      <c r="T1814" s="120">
        <f t="shared" si="309"/>
        <v>0</v>
      </c>
      <c r="U1814" s="131"/>
      <c r="V1814" s="131"/>
      <c r="W1814" s="131">
        <f>SUMIFS($F$3:F1814,$D$3:D1814,D1814,$C$3:C1814,"Buy")+SUMIFS($F$3:F1814,$D$3:D1814,D1814,$C$3:C1814,"Coin Deposit",$E$3:E1814,"&lt;&gt;")</f>
        <v>0</v>
      </c>
      <c r="X1814" s="131">
        <f t="shared" si="310"/>
        <v>0</v>
      </c>
      <c r="Y1814" s="131">
        <f>IF($D1814=Y$1,SUMIFS($H$3:$H1814,$G$3:$G1814,Y$1,$C$3:$C1814,"Sell"),0)</f>
        <v>0</v>
      </c>
      <c r="Z1814" s="131">
        <f t="shared" si="311"/>
        <v>0</v>
      </c>
      <c r="AA1814" s="131">
        <f>IF($D1814=AA$1,SUMIFS($H$3:$H1814,$G$3:$G1814,AA$1,$C$3:$C1814,"Sell"),0)</f>
        <v>0</v>
      </c>
      <c r="AB1814" s="131">
        <f t="shared" si="312"/>
        <v>0</v>
      </c>
      <c r="AC1814" s="131">
        <f>SUMIFS('Deductions and Deposits'!$H:$H,'Deductions and Deposits'!$G:$G,D1814,'Deductions and Deposits'!$F:$F,"&lt;="&amp;B1814)+SUMIFS($F$3:F1814,$D$3:D1814,D1814,$C$3:C1814,"Coin Deposit",$E$3:E1814,"")</f>
        <v>0</v>
      </c>
      <c r="AD1814" s="131">
        <f>SUMIFS('Deductions and Deposits'!$D:$D,'Deductions and Deposits'!$C:$C,D1814)+SUMIFS($F:$F,$D:$D,D1814,$C:$C,"Coin Deduction")</f>
        <v>0</v>
      </c>
      <c r="AE1814" s="131">
        <f>Table5[[#This Row],[Column4]]+Table5[[#This Row],[Column14]]+Table5[[#This Row],[Column19]]+Table5[[#This Row],[Column12]]</f>
        <v>0</v>
      </c>
      <c r="AF1814" s="131">
        <f>Table5[[#This Row],[Column5]]+Table5[[#This Row],[Column13]]+Table5[[#This Row],[Column21]]+Table5[[#This Row],[Column18]]</f>
        <v>0</v>
      </c>
      <c r="AG1814" s="131">
        <f t="shared" si="313"/>
        <v>0</v>
      </c>
      <c r="AH1814" s="131">
        <f t="shared" si="314"/>
        <v>0</v>
      </c>
      <c r="AI1814" s="131">
        <f>Table5[[#This Row],[Column17]]-Table5[[#This Row],[Column20]]</f>
        <v>0</v>
      </c>
      <c r="AJ1814" s="131">
        <f t="shared" si="315"/>
        <v>0</v>
      </c>
      <c r="AK1814" s="131">
        <f t="shared" si="319"/>
        <v>0</v>
      </c>
      <c r="AL1814" s="131">
        <f t="shared" si="316"/>
        <v>0</v>
      </c>
      <c r="AM1814" s="131" t="str">
        <f t="shared" si="317"/>
        <v/>
      </c>
      <c r="AN1814" s="131" t="str">
        <f t="shared" ca="1" si="318"/>
        <v/>
      </c>
    </row>
    <row r="1815" spans="1:40" ht="20.25" customHeight="1" x14ac:dyDescent="0.3">
      <c r="A1815" s="127"/>
      <c r="B1815" s="164"/>
      <c r="C1815" s="139"/>
      <c r="D1815" s="140"/>
      <c r="E1815" s="139"/>
      <c r="F1815" s="139"/>
      <c r="G1815" s="140"/>
      <c r="H1815" s="139"/>
      <c r="I1815" s="129"/>
      <c r="L1815" s="128"/>
      <c r="M1815" s="128"/>
      <c r="N1815" s="128"/>
      <c r="O1815" s="128"/>
      <c r="P1815" s="128"/>
      <c r="Q1815" s="128"/>
      <c r="R1815" s="128"/>
      <c r="S1815" s="128"/>
      <c r="T1815" s="120">
        <f t="shared" si="309"/>
        <v>0</v>
      </c>
      <c r="U1815" s="131"/>
      <c r="V1815" s="131"/>
      <c r="W1815" s="131">
        <f>SUMIFS($F$3:F1815,$D$3:D1815,D1815,$C$3:C1815,"Buy")+SUMIFS($F$3:F1815,$D$3:D1815,D1815,$C$3:C1815,"Coin Deposit",$E$3:E1815,"&lt;&gt;")</f>
        <v>0</v>
      </c>
      <c r="X1815" s="131">
        <f t="shared" si="310"/>
        <v>0</v>
      </c>
      <c r="Y1815" s="131">
        <f>IF($D1815=Y$1,SUMIFS($H$3:$H1815,$G$3:$G1815,Y$1,$C$3:$C1815,"Sell"),0)</f>
        <v>0</v>
      </c>
      <c r="Z1815" s="131">
        <f t="shared" si="311"/>
        <v>0</v>
      </c>
      <c r="AA1815" s="131">
        <f>IF($D1815=AA$1,SUMIFS($H$3:$H1815,$G$3:$G1815,AA$1,$C$3:$C1815,"Sell"),0)</f>
        <v>0</v>
      </c>
      <c r="AB1815" s="131">
        <f t="shared" si="312"/>
        <v>0</v>
      </c>
      <c r="AC1815" s="131">
        <f>SUMIFS('Deductions and Deposits'!$H:$H,'Deductions and Deposits'!$G:$G,D1815,'Deductions and Deposits'!$F:$F,"&lt;="&amp;B1815)+SUMIFS($F$3:F1815,$D$3:D1815,D1815,$C$3:C1815,"Coin Deposit",$E$3:E1815,"")</f>
        <v>0</v>
      </c>
      <c r="AD1815" s="131">
        <f>SUMIFS('Deductions and Deposits'!$D:$D,'Deductions and Deposits'!$C:$C,D1815)+SUMIFS($F:$F,$D:$D,D1815,$C:$C,"Coin Deduction")</f>
        <v>0</v>
      </c>
      <c r="AE1815" s="131">
        <f>Table5[[#This Row],[Column4]]+Table5[[#This Row],[Column14]]+Table5[[#This Row],[Column19]]+Table5[[#This Row],[Column12]]</f>
        <v>0</v>
      </c>
      <c r="AF1815" s="131">
        <f>Table5[[#This Row],[Column5]]+Table5[[#This Row],[Column13]]+Table5[[#This Row],[Column21]]+Table5[[#This Row],[Column18]]</f>
        <v>0</v>
      </c>
      <c r="AG1815" s="131">
        <f t="shared" si="313"/>
        <v>0</v>
      </c>
      <c r="AH1815" s="131">
        <f t="shared" si="314"/>
        <v>0</v>
      </c>
      <c r="AI1815" s="131">
        <f>Table5[[#This Row],[Column17]]-Table5[[#This Row],[Column20]]</f>
        <v>0</v>
      </c>
      <c r="AJ1815" s="131">
        <f t="shared" si="315"/>
        <v>0</v>
      </c>
      <c r="AK1815" s="131">
        <f t="shared" si="319"/>
        <v>0</v>
      </c>
      <c r="AL1815" s="131">
        <f t="shared" si="316"/>
        <v>0</v>
      </c>
      <c r="AM1815" s="131" t="str">
        <f t="shared" si="317"/>
        <v/>
      </c>
      <c r="AN1815" s="131" t="str">
        <f t="shared" ca="1" si="318"/>
        <v/>
      </c>
    </row>
    <row r="1816" spans="1:40" ht="20.25" customHeight="1" x14ac:dyDescent="0.3">
      <c r="A1816" s="127"/>
      <c r="B1816" s="164"/>
      <c r="C1816" s="139"/>
      <c r="D1816" s="140"/>
      <c r="E1816" s="139"/>
      <c r="F1816" s="139"/>
      <c r="G1816" s="140"/>
      <c r="H1816" s="139"/>
      <c r="I1816" s="129"/>
      <c r="L1816" s="128"/>
      <c r="M1816" s="128"/>
      <c r="N1816" s="128"/>
      <c r="O1816" s="128"/>
      <c r="P1816" s="128"/>
      <c r="Q1816" s="128"/>
      <c r="R1816" s="128"/>
      <c r="S1816" s="128"/>
      <c r="T1816" s="120">
        <f t="shared" si="309"/>
        <v>0</v>
      </c>
      <c r="U1816" s="131"/>
      <c r="V1816" s="131"/>
      <c r="W1816" s="131">
        <f>SUMIFS($F$3:F1816,$D$3:D1816,D1816,$C$3:C1816,"Buy")+SUMIFS($F$3:F1816,$D$3:D1816,D1816,$C$3:C1816,"Coin Deposit",$E$3:E1816,"&lt;&gt;")</f>
        <v>0</v>
      </c>
      <c r="X1816" s="131">
        <f t="shared" si="310"/>
        <v>0</v>
      </c>
      <c r="Y1816" s="131">
        <f>IF($D1816=Y$1,SUMIFS($H$3:$H1816,$G$3:$G1816,Y$1,$C$3:$C1816,"Sell"),0)</f>
        <v>0</v>
      </c>
      <c r="Z1816" s="131">
        <f t="shared" si="311"/>
        <v>0</v>
      </c>
      <c r="AA1816" s="131">
        <f>IF($D1816=AA$1,SUMIFS($H$3:$H1816,$G$3:$G1816,AA$1,$C$3:$C1816,"Sell"),0)</f>
        <v>0</v>
      </c>
      <c r="AB1816" s="131">
        <f t="shared" si="312"/>
        <v>0</v>
      </c>
      <c r="AC1816" s="131">
        <f>SUMIFS('Deductions and Deposits'!$H:$H,'Deductions and Deposits'!$G:$G,D1816,'Deductions and Deposits'!$F:$F,"&lt;="&amp;B1816)+SUMIFS($F$3:F1816,$D$3:D1816,D1816,$C$3:C1816,"Coin Deposit",$E$3:E1816,"")</f>
        <v>0</v>
      </c>
      <c r="AD1816" s="131">
        <f>SUMIFS('Deductions and Deposits'!$D:$D,'Deductions and Deposits'!$C:$C,D1816)+SUMIFS($F:$F,$D:$D,D1816,$C:$C,"Coin Deduction")</f>
        <v>0</v>
      </c>
      <c r="AE1816" s="131">
        <f>Table5[[#This Row],[Column4]]+Table5[[#This Row],[Column14]]+Table5[[#This Row],[Column19]]+Table5[[#This Row],[Column12]]</f>
        <v>0</v>
      </c>
      <c r="AF1816" s="131">
        <f>Table5[[#This Row],[Column5]]+Table5[[#This Row],[Column13]]+Table5[[#This Row],[Column21]]+Table5[[#This Row],[Column18]]</f>
        <v>0</v>
      </c>
      <c r="AG1816" s="131">
        <f t="shared" si="313"/>
        <v>0</v>
      </c>
      <c r="AH1816" s="131">
        <f t="shared" si="314"/>
        <v>0</v>
      </c>
      <c r="AI1816" s="131">
        <f>Table5[[#This Row],[Column17]]-Table5[[#This Row],[Column20]]</f>
        <v>0</v>
      </c>
      <c r="AJ1816" s="131">
        <f t="shared" si="315"/>
        <v>0</v>
      </c>
      <c r="AK1816" s="131">
        <f t="shared" si="319"/>
        <v>0</v>
      </c>
      <c r="AL1816" s="131">
        <f t="shared" si="316"/>
        <v>0</v>
      </c>
      <c r="AM1816" s="131" t="str">
        <f t="shared" si="317"/>
        <v/>
      </c>
      <c r="AN1816" s="131" t="str">
        <f t="shared" ca="1" si="318"/>
        <v/>
      </c>
    </row>
    <row r="1817" spans="1:40" ht="20.25" customHeight="1" x14ac:dyDescent="0.3">
      <c r="A1817" s="127"/>
      <c r="B1817" s="164"/>
      <c r="C1817" s="139"/>
      <c r="D1817" s="140"/>
      <c r="E1817" s="139"/>
      <c r="F1817" s="139"/>
      <c r="G1817" s="140"/>
      <c r="H1817" s="139"/>
      <c r="I1817" s="129"/>
      <c r="L1817" s="128"/>
      <c r="M1817" s="128"/>
      <c r="N1817" s="128"/>
      <c r="O1817" s="128"/>
      <c r="P1817" s="128"/>
      <c r="Q1817" s="128"/>
      <c r="R1817" s="128"/>
      <c r="S1817" s="128"/>
      <c r="T1817" s="120">
        <f t="shared" si="309"/>
        <v>0</v>
      </c>
      <c r="U1817" s="131"/>
      <c r="V1817" s="131"/>
      <c r="W1817" s="131">
        <f>SUMIFS($F$3:F1817,$D$3:D1817,D1817,$C$3:C1817,"Buy")+SUMIFS($F$3:F1817,$D$3:D1817,D1817,$C$3:C1817,"Coin Deposit",$E$3:E1817,"&lt;&gt;")</f>
        <v>0</v>
      </c>
      <c r="X1817" s="131">
        <f t="shared" si="310"/>
        <v>0</v>
      </c>
      <c r="Y1817" s="131">
        <f>IF($D1817=Y$1,SUMIFS($H$3:$H1817,$G$3:$G1817,Y$1,$C$3:$C1817,"Sell"),0)</f>
        <v>0</v>
      </c>
      <c r="Z1817" s="131">
        <f t="shared" si="311"/>
        <v>0</v>
      </c>
      <c r="AA1817" s="131">
        <f>IF($D1817=AA$1,SUMIFS($H$3:$H1817,$G$3:$G1817,AA$1,$C$3:$C1817,"Sell"),0)</f>
        <v>0</v>
      </c>
      <c r="AB1817" s="131">
        <f t="shared" si="312"/>
        <v>0</v>
      </c>
      <c r="AC1817" s="131">
        <f>SUMIFS('Deductions and Deposits'!$H:$H,'Deductions and Deposits'!$G:$G,D1817,'Deductions and Deposits'!$F:$F,"&lt;="&amp;B1817)+SUMIFS($F$3:F1817,$D$3:D1817,D1817,$C$3:C1817,"Coin Deposit",$E$3:E1817,"")</f>
        <v>0</v>
      </c>
      <c r="AD1817" s="131">
        <f>SUMIFS('Deductions and Deposits'!$D:$D,'Deductions and Deposits'!$C:$C,D1817)+SUMIFS($F:$F,$D:$D,D1817,$C:$C,"Coin Deduction")</f>
        <v>0</v>
      </c>
      <c r="AE1817" s="131">
        <f>Table5[[#This Row],[Column4]]+Table5[[#This Row],[Column14]]+Table5[[#This Row],[Column19]]+Table5[[#This Row],[Column12]]</f>
        <v>0</v>
      </c>
      <c r="AF1817" s="131">
        <f>Table5[[#This Row],[Column5]]+Table5[[#This Row],[Column13]]+Table5[[#This Row],[Column21]]+Table5[[#This Row],[Column18]]</f>
        <v>0</v>
      </c>
      <c r="AG1817" s="131">
        <f t="shared" si="313"/>
        <v>0</v>
      </c>
      <c r="AH1817" s="131">
        <f t="shared" si="314"/>
        <v>0</v>
      </c>
      <c r="AI1817" s="131">
        <f>Table5[[#This Row],[Column17]]-Table5[[#This Row],[Column20]]</f>
        <v>0</v>
      </c>
      <c r="AJ1817" s="131">
        <f t="shared" si="315"/>
        <v>0</v>
      </c>
      <c r="AK1817" s="131">
        <f t="shared" si="319"/>
        <v>0</v>
      </c>
      <c r="AL1817" s="131">
        <f t="shared" si="316"/>
        <v>0</v>
      </c>
      <c r="AM1817" s="131" t="str">
        <f t="shared" si="317"/>
        <v/>
      </c>
      <c r="AN1817" s="131" t="str">
        <f t="shared" ca="1" si="318"/>
        <v/>
      </c>
    </row>
    <row r="1818" spans="1:40" ht="20.25" customHeight="1" x14ac:dyDescent="0.3">
      <c r="A1818" s="127"/>
      <c r="B1818" s="164"/>
      <c r="C1818" s="139"/>
      <c r="D1818" s="140"/>
      <c r="E1818" s="139"/>
      <c r="F1818" s="139"/>
      <c r="G1818" s="140"/>
      <c r="H1818" s="139"/>
      <c r="I1818" s="129"/>
      <c r="L1818" s="128"/>
      <c r="M1818" s="128"/>
      <c r="N1818" s="128"/>
      <c r="O1818" s="128"/>
      <c r="P1818" s="128"/>
      <c r="Q1818" s="128"/>
      <c r="R1818" s="128"/>
      <c r="S1818" s="128"/>
      <c r="T1818" s="120">
        <f t="shared" si="309"/>
        <v>0</v>
      </c>
      <c r="U1818" s="131"/>
      <c r="V1818" s="131"/>
      <c r="W1818" s="131">
        <f>SUMIFS($F$3:F1818,$D$3:D1818,D1818,$C$3:C1818,"Buy")+SUMIFS($F$3:F1818,$D$3:D1818,D1818,$C$3:C1818,"Coin Deposit",$E$3:E1818,"&lt;&gt;")</f>
        <v>0</v>
      </c>
      <c r="X1818" s="131">
        <f t="shared" si="310"/>
        <v>0</v>
      </c>
      <c r="Y1818" s="131">
        <f>IF($D1818=Y$1,SUMIFS($H$3:$H1818,$G$3:$G1818,Y$1,$C$3:$C1818,"Sell"),0)</f>
        <v>0</v>
      </c>
      <c r="Z1818" s="131">
        <f t="shared" si="311"/>
        <v>0</v>
      </c>
      <c r="AA1818" s="131">
        <f>IF($D1818=AA$1,SUMIFS($H$3:$H1818,$G$3:$G1818,AA$1,$C$3:$C1818,"Sell"),0)</f>
        <v>0</v>
      </c>
      <c r="AB1818" s="131">
        <f t="shared" si="312"/>
        <v>0</v>
      </c>
      <c r="AC1818" s="131">
        <f>SUMIFS('Deductions and Deposits'!$H:$H,'Deductions and Deposits'!$G:$G,D1818,'Deductions and Deposits'!$F:$F,"&lt;="&amp;B1818)+SUMIFS($F$3:F1818,$D$3:D1818,D1818,$C$3:C1818,"Coin Deposit",$E$3:E1818,"")</f>
        <v>0</v>
      </c>
      <c r="AD1818" s="131">
        <f>SUMIFS('Deductions and Deposits'!$D:$D,'Deductions and Deposits'!$C:$C,D1818)+SUMIFS($F:$F,$D:$D,D1818,$C:$C,"Coin Deduction")</f>
        <v>0</v>
      </c>
      <c r="AE1818" s="131">
        <f>Table5[[#This Row],[Column4]]+Table5[[#This Row],[Column14]]+Table5[[#This Row],[Column19]]+Table5[[#This Row],[Column12]]</f>
        <v>0</v>
      </c>
      <c r="AF1818" s="131">
        <f>Table5[[#This Row],[Column5]]+Table5[[#This Row],[Column13]]+Table5[[#This Row],[Column21]]+Table5[[#This Row],[Column18]]</f>
        <v>0</v>
      </c>
      <c r="AG1818" s="131">
        <f t="shared" si="313"/>
        <v>0</v>
      </c>
      <c r="AH1818" s="131">
        <f t="shared" si="314"/>
        <v>0</v>
      </c>
      <c r="AI1818" s="131">
        <f>Table5[[#This Row],[Column17]]-Table5[[#This Row],[Column20]]</f>
        <v>0</v>
      </c>
      <c r="AJ1818" s="131">
        <f t="shared" si="315"/>
        <v>0</v>
      </c>
      <c r="AK1818" s="131">
        <f t="shared" si="319"/>
        <v>0</v>
      </c>
      <c r="AL1818" s="131">
        <f t="shared" si="316"/>
        <v>0</v>
      </c>
      <c r="AM1818" s="131" t="str">
        <f t="shared" si="317"/>
        <v/>
      </c>
      <c r="AN1818" s="131" t="str">
        <f t="shared" ca="1" si="318"/>
        <v/>
      </c>
    </row>
    <row r="1819" spans="1:40" ht="20.25" customHeight="1" x14ac:dyDescent="0.3">
      <c r="A1819" s="127"/>
      <c r="B1819" s="164"/>
      <c r="C1819" s="139"/>
      <c r="D1819" s="140"/>
      <c r="E1819" s="139"/>
      <c r="F1819" s="139"/>
      <c r="G1819" s="140"/>
      <c r="H1819" s="139"/>
      <c r="I1819" s="129"/>
      <c r="L1819" s="128"/>
      <c r="M1819" s="128"/>
      <c r="N1819" s="128"/>
      <c r="O1819" s="128"/>
      <c r="P1819" s="128"/>
      <c r="Q1819" s="128"/>
      <c r="R1819" s="128"/>
      <c r="S1819" s="128"/>
      <c r="T1819" s="120">
        <f t="shared" si="309"/>
        <v>0</v>
      </c>
      <c r="U1819" s="131"/>
      <c r="V1819" s="131"/>
      <c r="W1819" s="131">
        <f>SUMIFS($F$3:F1819,$D$3:D1819,D1819,$C$3:C1819,"Buy")+SUMIFS($F$3:F1819,$D$3:D1819,D1819,$C$3:C1819,"Coin Deposit",$E$3:E1819,"&lt;&gt;")</f>
        <v>0</v>
      </c>
      <c r="X1819" s="131">
        <f t="shared" si="310"/>
        <v>0</v>
      </c>
      <c r="Y1819" s="131">
        <f>IF($D1819=Y$1,SUMIFS($H$3:$H1819,$G$3:$G1819,Y$1,$C$3:$C1819,"Sell"),0)</f>
        <v>0</v>
      </c>
      <c r="Z1819" s="131">
        <f t="shared" si="311"/>
        <v>0</v>
      </c>
      <c r="AA1819" s="131">
        <f>IF($D1819=AA$1,SUMIFS($H$3:$H1819,$G$3:$G1819,AA$1,$C$3:$C1819,"Sell"),0)</f>
        <v>0</v>
      </c>
      <c r="AB1819" s="131">
        <f t="shared" si="312"/>
        <v>0</v>
      </c>
      <c r="AC1819" s="131">
        <f>SUMIFS('Deductions and Deposits'!$H:$H,'Deductions and Deposits'!$G:$G,D1819,'Deductions and Deposits'!$F:$F,"&lt;="&amp;B1819)+SUMIFS($F$3:F1819,$D$3:D1819,D1819,$C$3:C1819,"Coin Deposit",$E$3:E1819,"")</f>
        <v>0</v>
      </c>
      <c r="AD1819" s="131">
        <f>SUMIFS('Deductions and Deposits'!$D:$D,'Deductions and Deposits'!$C:$C,D1819)+SUMIFS($F:$F,$D:$D,D1819,$C:$C,"Coin Deduction")</f>
        <v>0</v>
      </c>
      <c r="AE1819" s="131">
        <f>Table5[[#This Row],[Column4]]+Table5[[#This Row],[Column14]]+Table5[[#This Row],[Column19]]+Table5[[#This Row],[Column12]]</f>
        <v>0</v>
      </c>
      <c r="AF1819" s="131">
        <f>Table5[[#This Row],[Column5]]+Table5[[#This Row],[Column13]]+Table5[[#This Row],[Column21]]+Table5[[#This Row],[Column18]]</f>
        <v>0</v>
      </c>
      <c r="AG1819" s="131">
        <f t="shared" si="313"/>
        <v>0</v>
      </c>
      <c r="AH1819" s="131">
        <f t="shared" si="314"/>
        <v>0</v>
      </c>
      <c r="AI1819" s="131">
        <f>Table5[[#This Row],[Column17]]-Table5[[#This Row],[Column20]]</f>
        <v>0</v>
      </c>
      <c r="AJ1819" s="131">
        <f t="shared" si="315"/>
        <v>0</v>
      </c>
      <c r="AK1819" s="131">
        <f t="shared" si="319"/>
        <v>0</v>
      </c>
      <c r="AL1819" s="131">
        <f t="shared" si="316"/>
        <v>0</v>
      </c>
      <c r="AM1819" s="131" t="str">
        <f t="shared" si="317"/>
        <v/>
      </c>
      <c r="AN1819" s="131" t="str">
        <f t="shared" ca="1" si="318"/>
        <v/>
      </c>
    </row>
    <row r="1820" spans="1:40" ht="20.25" customHeight="1" x14ac:dyDescent="0.3">
      <c r="A1820" s="127"/>
      <c r="B1820" s="164"/>
      <c r="C1820" s="139"/>
      <c r="D1820" s="140"/>
      <c r="E1820" s="139"/>
      <c r="F1820" s="139"/>
      <c r="G1820" s="140"/>
      <c r="H1820" s="139"/>
      <c r="I1820" s="129"/>
      <c r="L1820" s="128"/>
      <c r="M1820" s="128"/>
      <c r="N1820" s="128"/>
      <c r="O1820" s="128"/>
      <c r="P1820" s="128"/>
      <c r="Q1820" s="128"/>
      <c r="R1820" s="128"/>
      <c r="S1820" s="128"/>
      <c r="T1820" s="120">
        <f t="shared" si="309"/>
        <v>0</v>
      </c>
      <c r="U1820" s="131"/>
      <c r="V1820" s="131"/>
      <c r="W1820" s="131">
        <f>SUMIFS($F$3:F1820,$D$3:D1820,D1820,$C$3:C1820,"Buy")+SUMIFS($F$3:F1820,$D$3:D1820,D1820,$C$3:C1820,"Coin Deposit",$E$3:E1820,"&lt;&gt;")</f>
        <v>0</v>
      </c>
      <c r="X1820" s="131">
        <f t="shared" si="310"/>
        <v>0</v>
      </c>
      <c r="Y1820" s="131">
        <f>IF($D1820=Y$1,SUMIFS($H$3:$H1820,$G$3:$G1820,Y$1,$C$3:$C1820,"Sell"),0)</f>
        <v>0</v>
      </c>
      <c r="Z1820" s="131">
        <f t="shared" si="311"/>
        <v>0</v>
      </c>
      <c r="AA1820" s="131">
        <f>IF($D1820=AA$1,SUMIFS($H$3:$H1820,$G$3:$G1820,AA$1,$C$3:$C1820,"Sell"),0)</f>
        <v>0</v>
      </c>
      <c r="AB1820" s="131">
        <f t="shared" si="312"/>
        <v>0</v>
      </c>
      <c r="AC1820" s="131">
        <f>SUMIFS('Deductions and Deposits'!$H:$H,'Deductions and Deposits'!$G:$G,D1820,'Deductions and Deposits'!$F:$F,"&lt;="&amp;B1820)+SUMIFS($F$3:F1820,$D$3:D1820,D1820,$C$3:C1820,"Coin Deposit",$E$3:E1820,"")</f>
        <v>0</v>
      </c>
      <c r="AD1820" s="131">
        <f>SUMIFS('Deductions and Deposits'!$D:$D,'Deductions and Deposits'!$C:$C,D1820)+SUMIFS($F:$F,$D:$D,D1820,$C:$C,"Coin Deduction")</f>
        <v>0</v>
      </c>
      <c r="AE1820" s="131">
        <f>Table5[[#This Row],[Column4]]+Table5[[#This Row],[Column14]]+Table5[[#This Row],[Column19]]+Table5[[#This Row],[Column12]]</f>
        <v>0</v>
      </c>
      <c r="AF1820" s="131">
        <f>Table5[[#This Row],[Column5]]+Table5[[#This Row],[Column13]]+Table5[[#This Row],[Column21]]+Table5[[#This Row],[Column18]]</f>
        <v>0</v>
      </c>
      <c r="AG1820" s="131">
        <f t="shared" si="313"/>
        <v>0</v>
      </c>
      <c r="AH1820" s="131">
        <f t="shared" si="314"/>
        <v>0</v>
      </c>
      <c r="AI1820" s="131">
        <f>Table5[[#This Row],[Column17]]-Table5[[#This Row],[Column20]]</f>
        <v>0</v>
      </c>
      <c r="AJ1820" s="131">
        <f t="shared" si="315"/>
        <v>0</v>
      </c>
      <c r="AK1820" s="131">
        <f t="shared" si="319"/>
        <v>0</v>
      </c>
      <c r="AL1820" s="131">
        <f t="shared" si="316"/>
        <v>0</v>
      </c>
      <c r="AM1820" s="131" t="str">
        <f t="shared" si="317"/>
        <v/>
      </c>
      <c r="AN1820" s="131" t="str">
        <f t="shared" ca="1" si="318"/>
        <v/>
      </c>
    </row>
    <row r="1821" spans="1:40" ht="20.25" customHeight="1" x14ac:dyDescent="0.3">
      <c r="A1821" s="127"/>
      <c r="B1821" s="164"/>
      <c r="C1821" s="139"/>
      <c r="D1821" s="140"/>
      <c r="E1821" s="139"/>
      <c r="F1821" s="139"/>
      <c r="G1821" s="140"/>
      <c r="H1821" s="139"/>
      <c r="I1821" s="129"/>
      <c r="L1821" s="128"/>
      <c r="M1821" s="128"/>
      <c r="N1821" s="128"/>
      <c r="O1821" s="128"/>
      <c r="P1821" s="128"/>
      <c r="Q1821" s="128"/>
      <c r="R1821" s="128"/>
      <c r="S1821" s="128"/>
      <c r="T1821" s="120">
        <f t="shared" si="309"/>
        <v>0</v>
      </c>
      <c r="U1821" s="131"/>
      <c r="V1821" s="131"/>
      <c r="W1821" s="131">
        <f>SUMIFS($F$3:F1821,$D$3:D1821,D1821,$C$3:C1821,"Buy")+SUMIFS($F$3:F1821,$D$3:D1821,D1821,$C$3:C1821,"Coin Deposit",$E$3:E1821,"&lt;&gt;")</f>
        <v>0</v>
      </c>
      <c r="X1821" s="131">
        <f t="shared" si="310"/>
        <v>0</v>
      </c>
      <c r="Y1821" s="131">
        <f>IF($D1821=Y$1,SUMIFS($H$3:$H1821,$G$3:$G1821,Y$1,$C$3:$C1821,"Sell"),0)</f>
        <v>0</v>
      </c>
      <c r="Z1821" s="131">
        <f t="shared" si="311"/>
        <v>0</v>
      </c>
      <c r="AA1821" s="131">
        <f>IF($D1821=AA$1,SUMIFS($H$3:$H1821,$G$3:$G1821,AA$1,$C$3:$C1821,"Sell"),0)</f>
        <v>0</v>
      </c>
      <c r="AB1821" s="131">
        <f t="shared" si="312"/>
        <v>0</v>
      </c>
      <c r="AC1821" s="131">
        <f>SUMIFS('Deductions and Deposits'!$H:$H,'Deductions and Deposits'!$G:$G,D1821,'Deductions and Deposits'!$F:$F,"&lt;="&amp;B1821)+SUMIFS($F$3:F1821,$D$3:D1821,D1821,$C$3:C1821,"Coin Deposit",$E$3:E1821,"")</f>
        <v>0</v>
      </c>
      <c r="AD1821" s="131">
        <f>SUMIFS('Deductions and Deposits'!$D:$D,'Deductions and Deposits'!$C:$C,D1821)+SUMIFS($F:$F,$D:$D,D1821,$C:$C,"Coin Deduction")</f>
        <v>0</v>
      </c>
      <c r="AE1821" s="131">
        <f>Table5[[#This Row],[Column4]]+Table5[[#This Row],[Column14]]+Table5[[#This Row],[Column19]]+Table5[[#This Row],[Column12]]</f>
        <v>0</v>
      </c>
      <c r="AF1821" s="131">
        <f>Table5[[#This Row],[Column5]]+Table5[[#This Row],[Column13]]+Table5[[#This Row],[Column21]]+Table5[[#This Row],[Column18]]</f>
        <v>0</v>
      </c>
      <c r="AG1821" s="131">
        <f t="shared" si="313"/>
        <v>0</v>
      </c>
      <c r="AH1821" s="131">
        <f t="shared" si="314"/>
        <v>0</v>
      </c>
      <c r="AI1821" s="131">
        <f>Table5[[#This Row],[Column17]]-Table5[[#This Row],[Column20]]</f>
        <v>0</v>
      </c>
      <c r="AJ1821" s="131">
        <f t="shared" si="315"/>
        <v>0</v>
      </c>
      <c r="AK1821" s="131">
        <f t="shared" si="319"/>
        <v>0</v>
      </c>
      <c r="AL1821" s="131">
        <f t="shared" si="316"/>
        <v>0</v>
      </c>
      <c r="AM1821" s="131" t="str">
        <f t="shared" si="317"/>
        <v/>
      </c>
      <c r="AN1821" s="131" t="str">
        <f t="shared" ca="1" si="318"/>
        <v/>
      </c>
    </row>
    <row r="1822" spans="1:40" ht="20.25" customHeight="1" x14ac:dyDescent="0.3">
      <c r="A1822" s="127"/>
      <c r="B1822" s="164"/>
      <c r="C1822" s="139"/>
      <c r="D1822" s="140"/>
      <c r="E1822" s="139"/>
      <c r="F1822" s="139"/>
      <c r="G1822" s="140"/>
      <c r="H1822" s="139"/>
      <c r="I1822" s="129"/>
      <c r="L1822" s="128"/>
      <c r="M1822" s="128"/>
      <c r="N1822" s="128"/>
      <c r="O1822" s="128"/>
      <c r="P1822" s="128"/>
      <c r="Q1822" s="128"/>
      <c r="R1822" s="128"/>
      <c r="S1822" s="128"/>
      <c r="T1822" s="120">
        <f t="shared" si="309"/>
        <v>0</v>
      </c>
      <c r="U1822" s="131"/>
      <c r="V1822" s="131"/>
      <c r="W1822" s="131">
        <f>SUMIFS($F$3:F1822,$D$3:D1822,D1822,$C$3:C1822,"Buy")+SUMIFS($F$3:F1822,$D$3:D1822,D1822,$C$3:C1822,"Coin Deposit",$E$3:E1822,"&lt;&gt;")</f>
        <v>0</v>
      </c>
      <c r="X1822" s="131">
        <f t="shared" si="310"/>
        <v>0</v>
      </c>
      <c r="Y1822" s="131">
        <f>IF($D1822=Y$1,SUMIFS($H$3:$H1822,$G$3:$G1822,Y$1,$C$3:$C1822,"Sell"),0)</f>
        <v>0</v>
      </c>
      <c r="Z1822" s="131">
        <f t="shared" si="311"/>
        <v>0</v>
      </c>
      <c r="AA1822" s="131">
        <f>IF($D1822=AA$1,SUMIFS($H$3:$H1822,$G$3:$G1822,AA$1,$C$3:$C1822,"Sell"),0)</f>
        <v>0</v>
      </c>
      <c r="AB1822" s="131">
        <f t="shared" si="312"/>
        <v>0</v>
      </c>
      <c r="AC1822" s="131">
        <f>SUMIFS('Deductions and Deposits'!$H:$H,'Deductions and Deposits'!$G:$G,D1822,'Deductions and Deposits'!$F:$F,"&lt;="&amp;B1822)+SUMIFS($F$3:F1822,$D$3:D1822,D1822,$C$3:C1822,"Coin Deposit",$E$3:E1822,"")</f>
        <v>0</v>
      </c>
      <c r="AD1822" s="131">
        <f>SUMIFS('Deductions and Deposits'!$D:$D,'Deductions and Deposits'!$C:$C,D1822)+SUMIFS($F:$F,$D:$D,D1822,$C:$C,"Coin Deduction")</f>
        <v>0</v>
      </c>
      <c r="AE1822" s="131">
        <f>Table5[[#This Row],[Column4]]+Table5[[#This Row],[Column14]]+Table5[[#This Row],[Column19]]+Table5[[#This Row],[Column12]]</f>
        <v>0</v>
      </c>
      <c r="AF1822" s="131">
        <f>Table5[[#This Row],[Column5]]+Table5[[#This Row],[Column13]]+Table5[[#This Row],[Column21]]+Table5[[#This Row],[Column18]]</f>
        <v>0</v>
      </c>
      <c r="AG1822" s="131">
        <f t="shared" si="313"/>
        <v>0</v>
      </c>
      <c r="AH1822" s="131">
        <f t="shared" si="314"/>
        <v>0</v>
      </c>
      <c r="AI1822" s="131">
        <f>Table5[[#This Row],[Column17]]-Table5[[#This Row],[Column20]]</f>
        <v>0</v>
      </c>
      <c r="AJ1822" s="131">
        <f t="shared" si="315"/>
        <v>0</v>
      </c>
      <c r="AK1822" s="131">
        <f t="shared" si="319"/>
        <v>0</v>
      </c>
      <c r="AL1822" s="131">
        <f t="shared" si="316"/>
        <v>0</v>
      </c>
      <c r="AM1822" s="131" t="str">
        <f t="shared" si="317"/>
        <v/>
      </c>
      <c r="AN1822" s="131" t="str">
        <f t="shared" ca="1" si="318"/>
        <v/>
      </c>
    </row>
    <row r="1823" spans="1:40" ht="20.25" customHeight="1" x14ac:dyDescent="0.3">
      <c r="A1823" s="127"/>
      <c r="B1823" s="164"/>
      <c r="C1823" s="139"/>
      <c r="D1823" s="140"/>
      <c r="E1823" s="139"/>
      <c r="F1823" s="139"/>
      <c r="G1823" s="140"/>
      <c r="H1823" s="139"/>
      <c r="I1823" s="129"/>
      <c r="L1823" s="128"/>
      <c r="M1823" s="128"/>
      <c r="N1823" s="128"/>
      <c r="O1823" s="128"/>
      <c r="P1823" s="128"/>
      <c r="Q1823" s="128"/>
      <c r="R1823" s="128"/>
      <c r="S1823" s="128"/>
      <c r="T1823" s="120">
        <f t="shared" si="309"/>
        <v>0</v>
      </c>
      <c r="U1823" s="131"/>
      <c r="V1823" s="131"/>
      <c r="W1823" s="131">
        <f>SUMIFS($F$3:F1823,$D$3:D1823,D1823,$C$3:C1823,"Buy")+SUMIFS($F$3:F1823,$D$3:D1823,D1823,$C$3:C1823,"Coin Deposit",$E$3:E1823,"&lt;&gt;")</f>
        <v>0</v>
      </c>
      <c r="X1823" s="131">
        <f t="shared" si="310"/>
        <v>0</v>
      </c>
      <c r="Y1823" s="131">
        <f>IF($D1823=Y$1,SUMIFS($H$3:$H1823,$G$3:$G1823,Y$1,$C$3:$C1823,"Sell"),0)</f>
        <v>0</v>
      </c>
      <c r="Z1823" s="131">
        <f t="shared" si="311"/>
        <v>0</v>
      </c>
      <c r="AA1823" s="131">
        <f>IF($D1823=AA$1,SUMIFS($H$3:$H1823,$G$3:$G1823,AA$1,$C$3:$C1823,"Sell"),0)</f>
        <v>0</v>
      </c>
      <c r="AB1823" s="131">
        <f t="shared" si="312"/>
        <v>0</v>
      </c>
      <c r="AC1823" s="131">
        <f>SUMIFS('Deductions and Deposits'!$H:$H,'Deductions and Deposits'!$G:$G,D1823,'Deductions and Deposits'!$F:$F,"&lt;="&amp;B1823)+SUMIFS($F$3:F1823,$D$3:D1823,D1823,$C$3:C1823,"Coin Deposit",$E$3:E1823,"")</f>
        <v>0</v>
      </c>
      <c r="AD1823" s="131">
        <f>SUMIFS('Deductions and Deposits'!$D:$D,'Deductions and Deposits'!$C:$C,D1823)+SUMIFS($F:$F,$D:$D,D1823,$C:$C,"Coin Deduction")</f>
        <v>0</v>
      </c>
      <c r="AE1823" s="131">
        <f>Table5[[#This Row],[Column4]]+Table5[[#This Row],[Column14]]+Table5[[#This Row],[Column19]]+Table5[[#This Row],[Column12]]</f>
        <v>0</v>
      </c>
      <c r="AF1823" s="131">
        <f>Table5[[#This Row],[Column5]]+Table5[[#This Row],[Column13]]+Table5[[#This Row],[Column21]]+Table5[[#This Row],[Column18]]</f>
        <v>0</v>
      </c>
      <c r="AG1823" s="131">
        <f t="shared" si="313"/>
        <v>0</v>
      </c>
      <c r="AH1823" s="131">
        <f t="shared" si="314"/>
        <v>0</v>
      </c>
      <c r="AI1823" s="131">
        <f>Table5[[#This Row],[Column17]]-Table5[[#This Row],[Column20]]</f>
        <v>0</v>
      </c>
      <c r="AJ1823" s="131">
        <f t="shared" si="315"/>
        <v>0</v>
      </c>
      <c r="AK1823" s="131">
        <f t="shared" si="319"/>
        <v>0</v>
      </c>
      <c r="AL1823" s="131">
        <f t="shared" si="316"/>
        <v>0</v>
      </c>
      <c r="AM1823" s="131" t="str">
        <f t="shared" si="317"/>
        <v/>
      </c>
      <c r="AN1823" s="131" t="str">
        <f t="shared" ca="1" si="318"/>
        <v/>
      </c>
    </row>
    <row r="1824" spans="1:40" ht="20.25" customHeight="1" x14ac:dyDescent="0.3">
      <c r="A1824" s="127"/>
      <c r="B1824" s="164"/>
      <c r="C1824" s="139"/>
      <c r="D1824" s="140"/>
      <c r="E1824" s="139"/>
      <c r="F1824" s="139"/>
      <c r="G1824" s="140"/>
      <c r="H1824" s="139"/>
      <c r="I1824" s="129"/>
      <c r="L1824" s="128"/>
      <c r="M1824" s="128"/>
      <c r="N1824" s="128"/>
      <c r="O1824" s="128"/>
      <c r="P1824" s="128"/>
      <c r="Q1824" s="128"/>
      <c r="R1824" s="128"/>
      <c r="S1824" s="128"/>
      <c r="T1824" s="120">
        <f t="shared" si="309"/>
        <v>0</v>
      </c>
      <c r="U1824" s="131"/>
      <c r="V1824" s="131"/>
      <c r="W1824" s="131">
        <f>SUMIFS($F$3:F1824,$D$3:D1824,D1824,$C$3:C1824,"Buy")+SUMIFS($F$3:F1824,$D$3:D1824,D1824,$C$3:C1824,"Coin Deposit",$E$3:E1824,"&lt;&gt;")</f>
        <v>0</v>
      </c>
      <c r="X1824" s="131">
        <f t="shared" si="310"/>
        <v>0</v>
      </c>
      <c r="Y1824" s="131">
        <f>IF($D1824=Y$1,SUMIFS($H$3:$H1824,$G$3:$G1824,Y$1,$C$3:$C1824,"Sell"),0)</f>
        <v>0</v>
      </c>
      <c r="Z1824" s="131">
        <f t="shared" si="311"/>
        <v>0</v>
      </c>
      <c r="AA1824" s="131">
        <f>IF($D1824=AA$1,SUMIFS($H$3:$H1824,$G$3:$G1824,AA$1,$C$3:$C1824,"Sell"),0)</f>
        <v>0</v>
      </c>
      <c r="AB1824" s="131">
        <f t="shared" si="312"/>
        <v>0</v>
      </c>
      <c r="AC1824" s="131">
        <f>SUMIFS('Deductions and Deposits'!$H:$H,'Deductions and Deposits'!$G:$G,D1824,'Deductions and Deposits'!$F:$F,"&lt;="&amp;B1824)+SUMIFS($F$3:F1824,$D$3:D1824,D1824,$C$3:C1824,"Coin Deposit",$E$3:E1824,"")</f>
        <v>0</v>
      </c>
      <c r="AD1824" s="131">
        <f>SUMIFS('Deductions and Deposits'!$D:$D,'Deductions and Deposits'!$C:$C,D1824)+SUMIFS($F:$F,$D:$D,D1824,$C:$C,"Coin Deduction")</f>
        <v>0</v>
      </c>
      <c r="AE1824" s="131">
        <f>Table5[[#This Row],[Column4]]+Table5[[#This Row],[Column14]]+Table5[[#This Row],[Column19]]+Table5[[#This Row],[Column12]]</f>
        <v>0</v>
      </c>
      <c r="AF1824" s="131">
        <f>Table5[[#This Row],[Column5]]+Table5[[#This Row],[Column13]]+Table5[[#This Row],[Column21]]+Table5[[#This Row],[Column18]]</f>
        <v>0</v>
      </c>
      <c r="AG1824" s="131">
        <f t="shared" si="313"/>
        <v>0</v>
      </c>
      <c r="AH1824" s="131">
        <f t="shared" si="314"/>
        <v>0</v>
      </c>
      <c r="AI1824" s="131">
        <f>Table5[[#This Row],[Column17]]-Table5[[#This Row],[Column20]]</f>
        <v>0</v>
      </c>
      <c r="AJ1824" s="131">
        <f t="shared" si="315"/>
        <v>0</v>
      </c>
      <c r="AK1824" s="131">
        <f t="shared" si="319"/>
        <v>0</v>
      </c>
      <c r="AL1824" s="131">
        <f t="shared" si="316"/>
        <v>0</v>
      </c>
      <c r="AM1824" s="131" t="str">
        <f t="shared" si="317"/>
        <v/>
      </c>
      <c r="AN1824" s="131" t="str">
        <f t="shared" ca="1" si="318"/>
        <v/>
      </c>
    </row>
    <row r="1825" spans="1:40" ht="20.25" customHeight="1" x14ac:dyDescent="0.3">
      <c r="A1825" s="127"/>
      <c r="B1825" s="164"/>
      <c r="C1825" s="139"/>
      <c r="D1825" s="140"/>
      <c r="E1825" s="139"/>
      <c r="F1825" s="139"/>
      <c r="G1825" s="140"/>
      <c r="H1825" s="139"/>
      <c r="I1825" s="129"/>
      <c r="L1825" s="128"/>
      <c r="M1825" s="128"/>
      <c r="N1825" s="128"/>
      <c r="O1825" s="128"/>
      <c r="P1825" s="128"/>
      <c r="Q1825" s="128"/>
      <c r="R1825" s="128"/>
      <c r="S1825" s="128"/>
      <c r="T1825" s="120">
        <f t="shared" si="309"/>
        <v>0</v>
      </c>
      <c r="U1825" s="131"/>
      <c r="V1825" s="131"/>
      <c r="W1825" s="131">
        <f>SUMIFS($F$3:F1825,$D$3:D1825,D1825,$C$3:C1825,"Buy")+SUMIFS($F$3:F1825,$D$3:D1825,D1825,$C$3:C1825,"Coin Deposit",$E$3:E1825,"&lt;&gt;")</f>
        <v>0</v>
      </c>
      <c r="X1825" s="131">
        <f t="shared" si="310"/>
        <v>0</v>
      </c>
      <c r="Y1825" s="131">
        <f>IF($D1825=Y$1,SUMIFS($H$3:$H1825,$G$3:$G1825,Y$1,$C$3:$C1825,"Sell"),0)</f>
        <v>0</v>
      </c>
      <c r="Z1825" s="131">
        <f t="shared" si="311"/>
        <v>0</v>
      </c>
      <c r="AA1825" s="131">
        <f>IF($D1825=AA$1,SUMIFS($H$3:$H1825,$G$3:$G1825,AA$1,$C$3:$C1825,"Sell"),0)</f>
        <v>0</v>
      </c>
      <c r="AB1825" s="131">
        <f t="shared" si="312"/>
        <v>0</v>
      </c>
      <c r="AC1825" s="131">
        <f>SUMIFS('Deductions and Deposits'!$H:$H,'Deductions and Deposits'!$G:$G,D1825,'Deductions and Deposits'!$F:$F,"&lt;="&amp;B1825)+SUMIFS($F$3:F1825,$D$3:D1825,D1825,$C$3:C1825,"Coin Deposit",$E$3:E1825,"")</f>
        <v>0</v>
      </c>
      <c r="AD1825" s="131">
        <f>SUMIFS('Deductions and Deposits'!$D:$D,'Deductions and Deposits'!$C:$C,D1825)+SUMIFS($F:$F,$D:$D,D1825,$C:$C,"Coin Deduction")</f>
        <v>0</v>
      </c>
      <c r="AE1825" s="131">
        <f>Table5[[#This Row],[Column4]]+Table5[[#This Row],[Column14]]+Table5[[#This Row],[Column19]]+Table5[[#This Row],[Column12]]</f>
        <v>0</v>
      </c>
      <c r="AF1825" s="131">
        <f>Table5[[#This Row],[Column5]]+Table5[[#This Row],[Column13]]+Table5[[#This Row],[Column21]]+Table5[[#This Row],[Column18]]</f>
        <v>0</v>
      </c>
      <c r="AG1825" s="131">
        <f t="shared" si="313"/>
        <v>0</v>
      </c>
      <c r="AH1825" s="131">
        <f t="shared" si="314"/>
        <v>0</v>
      </c>
      <c r="AI1825" s="131">
        <f>Table5[[#This Row],[Column17]]-Table5[[#This Row],[Column20]]</f>
        <v>0</v>
      </c>
      <c r="AJ1825" s="131">
        <f t="shared" si="315"/>
        <v>0</v>
      </c>
      <c r="AK1825" s="131">
        <f t="shared" si="319"/>
        <v>0</v>
      </c>
      <c r="AL1825" s="131">
        <f t="shared" si="316"/>
        <v>0</v>
      </c>
      <c r="AM1825" s="131" t="str">
        <f t="shared" si="317"/>
        <v/>
      </c>
      <c r="AN1825" s="131" t="str">
        <f t="shared" ca="1" si="318"/>
        <v/>
      </c>
    </row>
    <row r="1826" spans="1:40" ht="20.25" customHeight="1" x14ac:dyDescent="0.3">
      <c r="A1826" s="127"/>
      <c r="B1826" s="164"/>
      <c r="C1826" s="139"/>
      <c r="D1826" s="140"/>
      <c r="E1826" s="139"/>
      <c r="F1826" s="139"/>
      <c r="G1826" s="140"/>
      <c r="H1826" s="139"/>
      <c r="I1826" s="129"/>
      <c r="L1826" s="128"/>
      <c r="M1826" s="128"/>
      <c r="N1826" s="128"/>
      <c r="O1826" s="128"/>
      <c r="P1826" s="128"/>
      <c r="Q1826" s="128"/>
      <c r="R1826" s="128"/>
      <c r="S1826" s="128"/>
      <c r="T1826" s="120">
        <f t="shared" si="309"/>
        <v>0</v>
      </c>
      <c r="U1826" s="131"/>
      <c r="V1826" s="131"/>
      <c r="W1826" s="131">
        <f>SUMIFS($F$3:F1826,$D$3:D1826,D1826,$C$3:C1826,"Buy")+SUMIFS($F$3:F1826,$D$3:D1826,D1826,$C$3:C1826,"Coin Deposit",$E$3:E1826,"&lt;&gt;")</f>
        <v>0</v>
      </c>
      <c r="X1826" s="131">
        <f t="shared" si="310"/>
        <v>0</v>
      </c>
      <c r="Y1826" s="131">
        <f>IF($D1826=Y$1,SUMIFS($H$3:$H1826,$G$3:$G1826,Y$1,$C$3:$C1826,"Sell"),0)</f>
        <v>0</v>
      </c>
      <c r="Z1826" s="131">
        <f t="shared" si="311"/>
        <v>0</v>
      </c>
      <c r="AA1826" s="131">
        <f>IF($D1826=AA$1,SUMIFS($H$3:$H1826,$G$3:$G1826,AA$1,$C$3:$C1826,"Sell"),0)</f>
        <v>0</v>
      </c>
      <c r="AB1826" s="131">
        <f t="shared" si="312"/>
        <v>0</v>
      </c>
      <c r="AC1826" s="131">
        <f>SUMIFS('Deductions and Deposits'!$H:$H,'Deductions and Deposits'!$G:$G,D1826,'Deductions and Deposits'!$F:$F,"&lt;="&amp;B1826)+SUMIFS($F$3:F1826,$D$3:D1826,D1826,$C$3:C1826,"Coin Deposit",$E$3:E1826,"")</f>
        <v>0</v>
      </c>
      <c r="AD1826" s="131">
        <f>SUMIFS('Deductions and Deposits'!$D:$D,'Deductions and Deposits'!$C:$C,D1826)+SUMIFS($F:$F,$D:$D,D1826,$C:$C,"Coin Deduction")</f>
        <v>0</v>
      </c>
      <c r="AE1826" s="131">
        <f>Table5[[#This Row],[Column4]]+Table5[[#This Row],[Column14]]+Table5[[#This Row],[Column19]]+Table5[[#This Row],[Column12]]</f>
        <v>0</v>
      </c>
      <c r="AF1826" s="131">
        <f>Table5[[#This Row],[Column5]]+Table5[[#This Row],[Column13]]+Table5[[#This Row],[Column21]]+Table5[[#This Row],[Column18]]</f>
        <v>0</v>
      </c>
      <c r="AG1826" s="131">
        <f t="shared" si="313"/>
        <v>0</v>
      </c>
      <c r="AH1826" s="131">
        <f t="shared" si="314"/>
        <v>0</v>
      </c>
      <c r="AI1826" s="131">
        <f>Table5[[#This Row],[Column17]]-Table5[[#This Row],[Column20]]</f>
        <v>0</v>
      </c>
      <c r="AJ1826" s="131">
        <f t="shared" si="315"/>
        <v>0</v>
      </c>
      <c r="AK1826" s="131">
        <f t="shared" si="319"/>
        <v>0</v>
      </c>
      <c r="AL1826" s="131">
        <f t="shared" si="316"/>
        <v>0</v>
      </c>
      <c r="AM1826" s="131" t="str">
        <f t="shared" si="317"/>
        <v/>
      </c>
      <c r="AN1826" s="131" t="str">
        <f t="shared" ca="1" si="318"/>
        <v/>
      </c>
    </row>
    <row r="1827" spans="1:40" ht="20.25" customHeight="1" x14ac:dyDescent="0.3">
      <c r="A1827" s="127"/>
      <c r="B1827" s="164"/>
      <c r="C1827" s="139"/>
      <c r="D1827" s="140"/>
      <c r="E1827" s="139"/>
      <c r="F1827" s="139"/>
      <c r="G1827" s="140"/>
      <c r="H1827" s="139"/>
      <c r="I1827" s="129"/>
      <c r="L1827" s="128"/>
      <c r="M1827" s="128"/>
      <c r="N1827" s="128"/>
      <c r="O1827" s="128"/>
      <c r="P1827" s="128"/>
      <c r="Q1827" s="128"/>
      <c r="R1827" s="128"/>
      <c r="S1827" s="128"/>
      <c r="T1827" s="120">
        <f t="shared" si="309"/>
        <v>0</v>
      </c>
      <c r="U1827" s="131"/>
      <c r="V1827" s="131"/>
      <c r="W1827" s="131">
        <f>SUMIFS($F$3:F1827,$D$3:D1827,D1827,$C$3:C1827,"Buy")+SUMIFS($F$3:F1827,$D$3:D1827,D1827,$C$3:C1827,"Coin Deposit",$E$3:E1827,"&lt;&gt;")</f>
        <v>0</v>
      </c>
      <c r="X1827" s="131">
        <f t="shared" si="310"/>
        <v>0</v>
      </c>
      <c r="Y1827" s="131">
        <f>IF($D1827=Y$1,SUMIFS($H$3:$H1827,$G$3:$G1827,Y$1,$C$3:$C1827,"Sell"),0)</f>
        <v>0</v>
      </c>
      <c r="Z1827" s="131">
        <f t="shared" si="311"/>
        <v>0</v>
      </c>
      <c r="AA1827" s="131">
        <f>IF($D1827=AA$1,SUMIFS($H$3:$H1827,$G$3:$G1827,AA$1,$C$3:$C1827,"Sell"),0)</f>
        <v>0</v>
      </c>
      <c r="AB1827" s="131">
        <f t="shared" si="312"/>
        <v>0</v>
      </c>
      <c r="AC1827" s="131">
        <f>SUMIFS('Deductions and Deposits'!$H:$H,'Deductions and Deposits'!$G:$G,D1827,'Deductions and Deposits'!$F:$F,"&lt;="&amp;B1827)+SUMIFS($F$3:F1827,$D$3:D1827,D1827,$C$3:C1827,"Coin Deposit",$E$3:E1827,"")</f>
        <v>0</v>
      </c>
      <c r="AD1827" s="131">
        <f>SUMIFS('Deductions and Deposits'!$D:$D,'Deductions and Deposits'!$C:$C,D1827)+SUMIFS($F:$F,$D:$D,D1827,$C:$C,"Coin Deduction")</f>
        <v>0</v>
      </c>
      <c r="AE1827" s="131">
        <f>Table5[[#This Row],[Column4]]+Table5[[#This Row],[Column14]]+Table5[[#This Row],[Column19]]+Table5[[#This Row],[Column12]]</f>
        <v>0</v>
      </c>
      <c r="AF1827" s="131">
        <f>Table5[[#This Row],[Column5]]+Table5[[#This Row],[Column13]]+Table5[[#This Row],[Column21]]+Table5[[#This Row],[Column18]]</f>
        <v>0</v>
      </c>
      <c r="AG1827" s="131">
        <f t="shared" si="313"/>
        <v>0</v>
      </c>
      <c r="AH1827" s="131">
        <f t="shared" si="314"/>
        <v>0</v>
      </c>
      <c r="AI1827" s="131">
        <f>Table5[[#This Row],[Column17]]-Table5[[#This Row],[Column20]]</f>
        <v>0</v>
      </c>
      <c r="AJ1827" s="131">
        <f t="shared" si="315"/>
        <v>0</v>
      </c>
      <c r="AK1827" s="131">
        <f t="shared" si="319"/>
        <v>0</v>
      </c>
      <c r="AL1827" s="131">
        <f t="shared" si="316"/>
        <v>0</v>
      </c>
      <c r="AM1827" s="131" t="str">
        <f t="shared" si="317"/>
        <v/>
      </c>
      <c r="AN1827" s="131" t="str">
        <f t="shared" ca="1" si="318"/>
        <v/>
      </c>
    </row>
    <row r="1828" spans="1:40" ht="20.25" customHeight="1" x14ac:dyDescent="0.3">
      <c r="A1828" s="127"/>
      <c r="B1828" s="164"/>
      <c r="C1828" s="139"/>
      <c r="D1828" s="140"/>
      <c r="E1828" s="139"/>
      <c r="F1828" s="139"/>
      <c r="G1828" s="140"/>
      <c r="H1828" s="139"/>
      <c r="I1828" s="129"/>
      <c r="L1828" s="128"/>
      <c r="M1828" s="128"/>
      <c r="N1828" s="128"/>
      <c r="O1828" s="128"/>
      <c r="P1828" s="128"/>
      <c r="Q1828" s="128"/>
      <c r="R1828" s="128"/>
      <c r="S1828" s="128"/>
      <c r="T1828" s="120">
        <f t="shared" si="309"/>
        <v>0</v>
      </c>
      <c r="U1828" s="131"/>
      <c r="V1828" s="131"/>
      <c r="W1828" s="131">
        <f>SUMIFS($F$3:F1828,$D$3:D1828,D1828,$C$3:C1828,"Buy")+SUMIFS($F$3:F1828,$D$3:D1828,D1828,$C$3:C1828,"Coin Deposit",$E$3:E1828,"&lt;&gt;")</f>
        <v>0</v>
      </c>
      <c r="X1828" s="131">
        <f t="shared" si="310"/>
        <v>0</v>
      </c>
      <c r="Y1828" s="131">
        <f>IF($D1828=Y$1,SUMIFS($H$3:$H1828,$G$3:$G1828,Y$1,$C$3:$C1828,"Sell"),0)</f>
        <v>0</v>
      </c>
      <c r="Z1828" s="131">
        <f t="shared" si="311"/>
        <v>0</v>
      </c>
      <c r="AA1828" s="131">
        <f>IF($D1828=AA$1,SUMIFS($H$3:$H1828,$G$3:$G1828,AA$1,$C$3:$C1828,"Sell"),0)</f>
        <v>0</v>
      </c>
      <c r="AB1828" s="131">
        <f t="shared" si="312"/>
        <v>0</v>
      </c>
      <c r="AC1828" s="131">
        <f>SUMIFS('Deductions and Deposits'!$H:$H,'Deductions and Deposits'!$G:$G,D1828,'Deductions and Deposits'!$F:$F,"&lt;="&amp;B1828)+SUMIFS($F$3:F1828,$D$3:D1828,D1828,$C$3:C1828,"Coin Deposit",$E$3:E1828,"")</f>
        <v>0</v>
      </c>
      <c r="AD1828" s="131">
        <f>SUMIFS('Deductions and Deposits'!$D:$D,'Deductions and Deposits'!$C:$C,D1828)+SUMIFS($F:$F,$D:$D,D1828,$C:$C,"Coin Deduction")</f>
        <v>0</v>
      </c>
      <c r="AE1828" s="131">
        <f>Table5[[#This Row],[Column4]]+Table5[[#This Row],[Column14]]+Table5[[#This Row],[Column19]]+Table5[[#This Row],[Column12]]</f>
        <v>0</v>
      </c>
      <c r="AF1828" s="131">
        <f>Table5[[#This Row],[Column5]]+Table5[[#This Row],[Column13]]+Table5[[#This Row],[Column21]]+Table5[[#This Row],[Column18]]</f>
        <v>0</v>
      </c>
      <c r="AG1828" s="131">
        <f t="shared" si="313"/>
        <v>0</v>
      </c>
      <c r="AH1828" s="131">
        <f t="shared" si="314"/>
        <v>0</v>
      </c>
      <c r="AI1828" s="131">
        <f>Table5[[#This Row],[Column17]]-Table5[[#This Row],[Column20]]</f>
        <v>0</v>
      </c>
      <c r="AJ1828" s="131">
        <f t="shared" si="315"/>
        <v>0</v>
      </c>
      <c r="AK1828" s="131">
        <f t="shared" si="319"/>
        <v>0</v>
      </c>
      <c r="AL1828" s="131">
        <f t="shared" si="316"/>
        <v>0</v>
      </c>
      <c r="AM1828" s="131" t="str">
        <f t="shared" si="317"/>
        <v/>
      </c>
      <c r="AN1828" s="131" t="str">
        <f t="shared" ca="1" si="318"/>
        <v/>
      </c>
    </row>
    <row r="1829" spans="1:40" ht="20.25" customHeight="1" x14ac:dyDescent="0.3">
      <c r="A1829" s="127"/>
      <c r="B1829" s="164"/>
      <c r="C1829" s="139"/>
      <c r="D1829" s="140"/>
      <c r="E1829" s="139"/>
      <c r="F1829" s="139"/>
      <c r="G1829" s="140"/>
      <c r="H1829" s="139"/>
      <c r="I1829" s="129"/>
      <c r="L1829" s="128"/>
      <c r="M1829" s="128"/>
      <c r="N1829" s="128"/>
      <c r="O1829" s="128"/>
      <c r="P1829" s="128"/>
      <c r="Q1829" s="128"/>
      <c r="R1829" s="128"/>
      <c r="S1829" s="128"/>
      <c r="T1829" s="120">
        <f t="shared" si="309"/>
        <v>0</v>
      </c>
      <c r="U1829" s="131"/>
      <c r="V1829" s="131"/>
      <c r="W1829" s="131">
        <f>SUMIFS($F$3:F1829,$D$3:D1829,D1829,$C$3:C1829,"Buy")+SUMIFS($F$3:F1829,$D$3:D1829,D1829,$C$3:C1829,"Coin Deposit",$E$3:E1829,"&lt;&gt;")</f>
        <v>0</v>
      </c>
      <c r="X1829" s="131">
        <f t="shared" si="310"/>
        <v>0</v>
      </c>
      <c r="Y1829" s="131">
        <f>IF($D1829=Y$1,SUMIFS($H$3:$H1829,$G$3:$G1829,Y$1,$C$3:$C1829,"Sell"),0)</f>
        <v>0</v>
      </c>
      <c r="Z1829" s="131">
        <f t="shared" si="311"/>
        <v>0</v>
      </c>
      <c r="AA1829" s="131">
        <f>IF($D1829=AA$1,SUMIFS($H$3:$H1829,$G$3:$G1829,AA$1,$C$3:$C1829,"Sell"),0)</f>
        <v>0</v>
      </c>
      <c r="AB1829" s="131">
        <f t="shared" si="312"/>
        <v>0</v>
      </c>
      <c r="AC1829" s="131">
        <f>SUMIFS('Deductions and Deposits'!$H:$H,'Deductions and Deposits'!$G:$G,D1829,'Deductions and Deposits'!$F:$F,"&lt;="&amp;B1829)+SUMIFS($F$3:F1829,$D$3:D1829,D1829,$C$3:C1829,"Coin Deposit",$E$3:E1829,"")</f>
        <v>0</v>
      </c>
      <c r="AD1829" s="131">
        <f>SUMIFS('Deductions and Deposits'!$D:$D,'Deductions and Deposits'!$C:$C,D1829)+SUMIFS($F:$F,$D:$D,D1829,$C:$C,"Coin Deduction")</f>
        <v>0</v>
      </c>
      <c r="AE1829" s="131">
        <f>Table5[[#This Row],[Column4]]+Table5[[#This Row],[Column14]]+Table5[[#This Row],[Column19]]+Table5[[#This Row],[Column12]]</f>
        <v>0</v>
      </c>
      <c r="AF1829" s="131">
        <f>Table5[[#This Row],[Column5]]+Table5[[#This Row],[Column13]]+Table5[[#This Row],[Column21]]+Table5[[#This Row],[Column18]]</f>
        <v>0</v>
      </c>
      <c r="AG1829" s="131">
        <f t="shared" si="313"/>
        <v>0</v>
      </c>
      <c r="AH1829" s="131">
        <f t="shared" si="314"/>
        <v>0</v>
      </c>
      <c r="AI1829" s="131">
        <f>Table5[[#This Row],[Column17]]-Table5[[#This Row],[Column20]]</f>
        <v>0</v>
      </c>
      <c r="AJ1829" s="131">
        <f t="shared" si="315"/>
        <v>0</v>
      </c>
      <c r="AK1829" s="131">
        <f t="shared" si="319"/>
        <v>0</v>
      </c>
      <c r="AL1829" s="131">
        <f t="shared" si="316"/>
        <v>0</v>
      </c>
      <c r="AM1829" s="131" t="str">
        <f t="shared" si="317"/>
        <v/>
      </c>
      <c r="AN1829" s="131" t="str">
        <f t="shared" ca="1" si="318"/>
        <v/>
      </c>
    </row>
    <row r="1830" spans="1:40" ht="20.25" customHeight="1" x14ac:dyDescent="0.3">
      <c r="A1830" s="127"/>
      <c r="B1830" s="164"/>
      <c r="C1830" s="139"/>
      <c r="D1830" s="140"/>
      <c r="E1830" s="139"/>
      <c r="F1830" s="139"/>
      <c r="G1830" s="140"/>
      <c r="H1830" s="139"/>
      <c r="I1830" s="129"/>
      <c r="L1830" s="128"/>
      <c r="M1830" s="128"/>
      <c r="N1830" s="128"/>
      <c r="O1830" s="128"/>
      <c r="P1830" s="128"/>
      <c r="Q1830" s="128"/>
      <c r="R1830" s="128"/>
      <c r="S1830" s="128"/>
      <c r="T1830" s="120">
        <f t="shared" si="309"/>
        <v>0</v>
      </c>
      <c r="U1830" s="131"/>
      <c r="V1830" s="131"/>
      <c r="W1830" s="131">
        <f>SUMIFS($F$3:F1830,$D$3:D1830,D1830,$C$3:C1830,"Buy")+SUMIFS($F$3:F1830,$D$3:D1830,D1830,$C$3:C1830,"Coin Deposit",$E$3:E1830,"&lt;&gt;")</f>
        <v>0</v>
      </c>
      <c r="X1830" s="131">
        <f t="shared" si="310"/>
        <v>0</v>
      </c>
      <c r="Y1830" s="131">
        <f>IF($D1830=Y$1,SUMIFS($H$3:$H1830,$G$3:$G1830,Y$1,$C$3:$C1830,"Sell"),0)</f>
        <v>0</v>
      </c>
      <c r="Z1830" s="131">
        <f t="shared" si="311"/>
        <v>0</v>
      </c>
      <c r="AA1830" s="131">
        <f>IF($D1830=AA$1,SUMIFS($H$3:$H1830,$G$3:$G1830,AA$1,$C$3:$C1830,"Sell"),0)</f>
        <v>0</v>
      </c>
      <c r="AB1830" s="131">
        <f t="shared" si="312"/>
        <v>0</v>
      </c>
      <c r="AC1830" s="131">
        <f>SUMIFS('Deductions and Deposits'!$H:$H,'Deductions and Deposits'!$G:$G,D1830,'Deductions and Deposits'!$F:$F,"&lt;="&amp;B1830)+SUMIFS($F$3:F1830,$D$3:D1830,D1830,$C$3:C1830,"Coin Deposit",$E$3:E1830,"")</f>
        <v>0</v>
      </c>
      <c r="AD1830" s="131">
        <f>SUMIFS('Deductions and Deposits'!$D:$D,'Deductions and Deposits'!$C:$C,D1830)+SUMIFS($F:$F,$D:$D,D1830,$C:$C,"Coin Deduction")</f>
        <v>0</v>
      </c>
      <c r="AE1830" s="131">
        <f>Table5[[#This Row],[Column4]]+Table5[[#This Row],[Column14]]+Table5[[#This Row],[Column19]]+Table5[[#This Row],[Column12]]</f>
        <v>0</v>
      </c>
      <c r="AF1830" s="131">
        <f>Table5[[#This Row],[Column5]]+Table5[[#This Row],[Column13]]+Table5[[#This Row],[Column21]]+Table5[[#This Row],[Column18]]</f>
        <v>0</v>
      </c>
      <c r="AG1830" s="131">
        <f t="shared" si="313"/>
        <v>0</v>
      </c>
      <c r="AH1830" s="131">
        <f t="shared" si="314"/>
        <v>0</v>
      </c>
      <c r="AI1830" s="131">
        <f>Table5[[#This Row],[Column17]]-Table5[[#This Row],[Column20]]</f>
        <v>0</v>
      </c>
      <c r="AJ1830" s="131">
        <f t="shared" si="315"/>
        <v>0</v>
      </c>
      <c r="AK1830" s="131">
        <f t="shared" si="319"/>
        <v>0</v>
      </c>
      <c r="AL1830" s="131">
        <f t="shared" si="316"/>
        <v>0</v>
      </c>
      <c r="AM1830" s="131" t="str">
        <f t="shared" si="317"/>
        <v/>
      </c>
      <c r="AN1830" s="131" t="str">
        <f t="shared" ca="1" si="318"/>
        <v/>
      </c>
    </row>
    <row r="1831" spans="1:40" ht="20.25" customHeight="1" x14ac:dyDescent="0.3">
      <c r="A1831" s="127"/>
      <c r="B1831" s="164"/>
      <c r="C1831" s="139"/>
      <c r="D1831" s="140"/>
      <c r="E1831" s="139"/>
      <c r="F1831" s="139"/>
      <c r="G1831" s="140"/>
      <c r="H1831" s="139"/>
      <c r="I1831" s="129"/>
      <c r="L1831" s="128"/>
      <c r="M1831" s="128"/>
      <c r="N1831" s="128"/>
      <c r="O1831" s="128"/>
      <c r="P1831" s="128"/>
      <c r="Q1831" s="128"/>
      <c r="R1831" s="128"/>
      <c r="S1831" s="128"/>
      <c r="T1831" s="120">
        <f t="shared" si="309"/>
        <v>0</v>
      </c>
      <c r="U1831" s="131"/>
      <c r="V1831" s="131"/>
      <c r="W1831" s="131">
        <f>SUMIFS($F$3:F1831,$D$3:D1831,D1831,$C$3:C1831,"Buy")+SUMIFS($F$3:F1831,$D$3:D1831,D1831,$C$3:C1831,"Coin Deposit",$E$3:E1831,"&lt;&gt;")</f>
        <v>0</v>
      </c>
      <c r="X1831" s="131">
        <f t="shared" si="310"/>
        <v>0</v>
      </c>
      <c r="Y1831" s="131">
        <f>IF($D1831=Y$1,SUMIFS($H$3:$H1831,$G$3:$G1831,Y$1,$C$3:$C1831,"Sell"),0)</f>
        <v>0</v>
      </c>
      <c r="Z1831" s="131">
        <f t="shared" si="311"/>
        <v>0</v>
      </c>
      <c r="AA1831" s="131">
        <f>IF($D1831=AA$1,SUMIFS($H$3:$H1831,$G$3:$G1831,AA$1,$C$3:$C1831,"Sell"),0)</f>
        <v>0</v>
      </c>
      <c r="AB1831" s="131">
        <f t="shared" si="312"/>
        <v>0</v>
      </c>
      <c r="AC1831" s="131">
        <f>SUMIFS('Deductions and Deposits'!$H:$H,'Deductions and Deposits'!$G:$G,D1831,'Deductions and Deposits'!$F:$F,"&lt;="&amp;B1831)+SUMIFS($F$3:F1831,$D$3:D1831,D1831,$C$3:C1831,"Coin Deposit",$E$3:E1831,"")</f>
        <v>0</v>
      </c>
      <c r="AD1831" s="131">
        <f>SUMIFS('Deductions and Deposits'!$D:$D,'Deductions and Deposits'!$C:$C,D1831)+SUMIFS($F:$F,$D:$D,D1831,$C:$C,"Coin Deduction")</f>
        <v>0</v>
      </c>
      <c r="AE1831" s="131">
        <f>Table5[[#This Row],[Column4]]+Table5[[#This Row],[Column14]]+Table5[[#This Row],[Column19]]+Table5[[#This Row],[Column12]]</f>
        <v>0</v>
      </c>
      <c r="AF1831" s="131">
        <f>Table5[[#This Row],[Column5]]+Table5[[#This Row],[Column13]]+Table5[[#This Row],[Column21]]+Table5[[#This Row],[Column18]]</f>
        <v>0</v>
      </c>
      <c r="AG1831" s="131">
        <f t="shared" si="313"/>
        <v>0</v>
      </c>
      <c r="AH1831" s="131">
        <f t="shared" si="314"/>
        <v>0</v>
      </c>
      <c r="AI1831" s="131">
        <f>Table5[[#This Row],[Column17]]-Table5[[#This Row],[Column20]]</f>
        <v>0</v>
      </c>
      <c r="AJ1831" s="131">
        <f t="shared" si="315"/>
        <v>0</v>
      </c>
      <c r="AK1831" s="131">
        <f t="shared" si="319"/>
        <v>0</v>
      </c>
      <c r="AL1831" s="131">
        <f t="shared" si="316"/>
        <v>0</v>
      </c>
      <c r="AM1831" s="131" t="str">
        <f t="shared" si="317"/>
        <v/>
      </c>
      <c r="AN1831" s="131" t="str">
        <f t="shared" ca="1" si="318"/>
        <v/>
      </c>
    </row>
    <row r="1832" spans="1:40" ht="20.25" customHeight="1" x14ac:dyDescent="0.3">
      <c r="A1832" s="127"/>
      <c r="B1832" s="164"/>
      <c r="C1832" s="139"/>
      <c r="D1832" s="140"/>
      <c r="E1832" s="139"/>
      <c r="F1832" s="139"/>
      <c r="G1832" s="140"/>
      <c r="H1832" s="139"/>
      <c r="I1832" s="129"/>
      <c r="L1832" s="128"/>
      <c r="M1832" s="128"/>
      <c r="N1832" s="128"/>
      <c r="O1832" s="128"/>
      <c r="P1832" s="128"/>
      <c r="Q1832" s="128"/>
      <c r="R1832" s="128"/>
      <c r="S1832" s="128"/>
      <c r="T1832" s="120">
        <f t="shared" si="309"/>
        <v>0</v>
      </c>
      <c r="U1832" s="131"/>
      <c r="V1832" s="131"/>
      <c r="W1832" s="131">
        <f>SUMIFS($F$3:F1832,$D$3:D1832,D1832,$C$3:C1832,"Buy")+SUMIFS($F$3:F1832,$D$3:D1832,D1832,$C$3:C1832,"Coin Deposit",$E$3:E1832,"&lt;&gt;")</f>
        <v>0</v>
      </c>
      <c r="X1832" s="131">
        <f t="shared" si="310"/>
        <v>0</v>
      </c>
      <c r="Y1832" s="131">
        <f>IF($D1832=Y$1,SUMIFS($H$3:$H1832,$G$3:$G1832,Y$1,$C$3:$C1832,"Sell"),0)</f>
        <v>0</v>
      </c>
      <c r="Z1832" s="131">
        <f t="shared" si="311"/>
        <v>0</v>
      </c>
      <c r="AA1832" s="131">
        <f>IF($D1832=AA$1,SUMIFS($H$3:$H1832,$G$3:$G1832,AA$1,$C$3:$C1832,"Sell"),0)</f>
        <v>0</v>
      </c>
      <c r="AB1832" s="131">
        <f t="shared" si="312"/>
        <v>0</v>
      </c>
      <c r="AC1832" s="131">
        <f>SUMIFS('Deductions and Deposits'!$H:$H,'Deductions and Deposits'!$G:$G,D1832,'Deductions and Deposits'!$F:$F,"&lt;="&amp;B1832)+SUMIFS($F$3:F1832,$D$3:D1832,D1832,$C$3:C1832,"Coin Deposit",$E$3:E1832,"")</f>
        <v>0</v>
      </c>
      <c r="AD1832" s="131">
        <f>SUMIFS('Deductions and Deposits'!$D:$D,'Deductions and Deposits'!$C:$C,D1832)+SUMIFS($F:$F,$D:$D,D1832,$C:$C,"Coin Deduction")</f>
        <v>0</v>
      </c>
      <c r="AE1832" s="131">
        <f>Table5[[#This Row],[Column4]]+Table5[[#This Row],[Column14]]+Table5[[#This Row],[Column19]]+Table5[[#This Row],[Column12]]</f>
        <v>0</v>
      </c>
      <c r="AF1832" s="131">
        <f>Table5[[#This Row],[Column5]]+Table5[[#This Row],[Column13]]+Table5[[#This Row],[Column21]]+Table5[[#This Row],[Column18]]</f>
        <v>0</v>
      </c>
      <c r="AG1832" s="131">
        <f t="shared" si="313"/>
        <v>0</v>
      </c>
      <c r="AH1832" s="131">
        <f t="shared" si="314"/>
        <v>0</v>
      </c>
      <c r="AI1832" s="131">
        <f>Table5[[#This Row],[Column17]]-Table5[[#This Row],[Column20]]</f>
        <v>0</v>
      </c>
      <c r="AJ1832" s="131">
        <f t="shared" si="315"/>
        <v>0</v>
      </c>
      <c r="AK1832" s="131">
        <f t="shared" si="319"/>
        <v>0</v>
      </c>
      <c r="AL1832" s="131">
        <f t="shared" si="316"/>
        <v>0</v>
      </c>
      <c r="AM1832" s="131" t="str">
        <f t="shared" si="317"/>
        <v/>
      </c>
      <c r="AN1832" s="131" t="str">
        <f t="shared" ca="1" si="318"/>
        <v/>
      </c>
    </row>
    <row r="1833" spans="1:40" ht="20.25" customHeight="1" x14ac:dyDescent="0.3">
      <c r="A1833" s="127"/>
      <c r="B1833" s="164"/>
      <c r="C1833" s="139"/>
      <c r="D1833" s="140"/>
      <c r="E1833" s="139"/>
      <c r="F1833" s="139"/>
      <c r="G1833" s="140"/>
      <c r="H1833" s="139"/>
      <c r="I1833" s="129"/>
      <c r="L1833" s="128"/>
      <c r="M1833" s="128"/>
      <c r="N1833" s="128"/>
      <c r="O1833" s="128"/>
      <c r="P1833" s="128"/>
      <c r="Q1833" s="128"/>
      <c r="R1833" s="128"/>
      <c r="S1833" s="128"/>
      <c r="T1833" s="120">
        <f t="shared" si="309"/>
        <v>0</v>
      </c>
      <c r="U1833" s="131"/>
      <c r="V1833" s="131"/>
      <c r="W1833" s="131">
        <f>SUMIFS($F$3:F1833,$D$3:D1833,D1833,$C$3:C1833,"Buy")+SUMIFS($F$3:F1833,$D$3:D1833,D1833,$C$3:C1833,"Coin Deposit",$E$3:E1833,"&lt;&gt;")</f>
        <v>0</v>
      </c>
      <c r="X1833" s="131">
        <f t="shared" si="310"/>
        <v>0</v>
      </c>
      <c r="Y1833" s="131">
        <f>IF($D1833=Y$1,SUMIFS($H$3:$H1833,$G$3:$G1833,Y$1,$C$3:$C1833,"Sell"),0)</f>
        <v>0</v>
      </c>
      <c r="Z1833" s="131">
        <f t="shared" si="311"/>
        <v>0</v>
      </c>
      <c r="AA1833" s="131">
        <f>IF($D1833=AA$1,SUMIFS($H$3:$H1833,$G$3:$G1833,AA$1,$C$3:$C1833,"Sell"),0)</f>
        <v>0</v>
      </c>
      <c r="AB1833" s="131">
        <f t="shared" si="312"/>
        <v>0</v>
      </c>
      <c r="AC1833" s="131">
        <f>SUMIFS('Deductions and Deposits'!$H:$H,'Deductions and Deposits'!$G:$G,D1833,'Deductions and Deposits'!$F:$F,"&lt;="&amp;B1833)+SUMIFS($F$3:F1833,$D$3:D1833,D1833,$C$3:C1833,"Coin Deposit",$E$3:E1833,"")</f>
        <v>0</v>
      </c>
      <c r="AD1833" s="131">
        <f>SUMIFS('Deductions and Deposits'!$D:$D,'Deductions and Deposits'!$C:$C,D1833)+SUMIFS($F:$F,$D:$D,D1833,$C:$C,"Coin Deduction")</f>
        <v>0</v>
      </c>
      <c r="AE1833" s="131">
        <f>Table5[[#This Row],[Column4]]+Table5[[#This Row],[Column14]]+Table5[[#This Row],[Column19]]+Table5[[#This Row],[Column12]]</f>
        <v>0</v>
      </c>
      <c r="AF1833" s="131">
        <f>Table5[[#This Row],[Column5]]+Table5[[#This Row],[Column13]]+Table5[[#This Row],[Column21]]+Table5[[#This Row],[Column18]]</f>
        <v>0</v>
      </c>
      <c r="AG1833" s="131">
        <f t="shared" si="313"/>
        <v>0</v>
      </c>
      <c r="AH1833" s="131">
        <f t="shared" si="314"/>
        <v>0</v>
      </c>
      <c r="AI1833" s="131">
        <f>Table5[[#This Row],[Column17]]-Table5[[#This Row],[Column20]]</f>
        <v>0</v>
      </c>
      <c r="AJ1833" s="131">
        <f t="shared" si="315"/>
        <v>0</v>
      </c>
      <c r="AK1833" s="131">
        <f t="shared" si="319"/>
        <v>0</v>
      </c>
      <c r="AL1833" s="131">
        <f t="shared" si="316"/>
        <v>0</v>
      </c>
      <c r="AM1833" s="131" t="str">
        <f t="shared" si="317"/>
        <v/>
      </c>
      <c r="AN1833" s="131" t="str">
        <f t="shared" ca="1" si="318"/>
        <v/>
      </c>
    </row>
    <row r="1834" spans="1:40" ht="20.25" customHeight="1" x14ac:dyDescent="0.3">
      <c r="A1834" s="127"/>
      <c r="B1834" s="164"/>
      <c r="C1834" s="139"/>
      <c r="D1834" s="140"/>
      <c r="E1834" s="139"/>
      <c r="F1834" s="139"/>
      <c r="G1834" s="140"/>
      <c r="H1834" s="139"/>
      <c r="I1834" s="129"/>
      <c r="L1834" s="128"/>
      <c r="M1834" s="128"/>
      <c r="N1834" s="128"/>
      <c r="O1834" s="128"/>
      <c r="P1834" s="128"/>
      <c r="Q1834" s="128"/>
      <c r="R1834" s="128"/>
      <c r="S1834" s="128"/>
      <c r="T1834" s="120">
        <f t="shared" si="309"/>
        <v>0</v>
      </c>
      <c r="U1834" s="131"/>
      <c r="V1834" s="131"/>
      <c r="W1834" s="131">
        <f>SUMIFS($F$3:F1834,$D$3:D1834,D1834,$C$3:C1834,"Buy")+SUMIFS($F$3:F1834,$D$3:D1834,D1834,$C$3:C1834,"Coin Deposit",$E$3:E1834,"&lt;&gt;")</f>
        <v>0</v>
      </c>
      <c r="X1834" s="131">
        <f t="shared" si="310"/>
        <v>0</v>
      </c>
      <c r="Y1834" s="131">
        <f>IF($D1834=Y$1,SUMIFS($H$3:$H1834,$G$3:$G1834,Y$1,$C$3:$C1834,"Sell"),0)</f>
        <v>0</v>
      </c>
      <c r="Z1834" s="131">
        <f t="shared" si="311"/>
        <v>0</v>
      </c>
      <c r="AA1834" s="131">
        <f>IF($D1834=AA$1,SUMIFS($H$3:$H1834,$G$3:$G1834,AA$1,$C$3:$C1834,"Sell"),0)</f>
        <v>0</v>
      </c>
      <c r="AB1834" s="131">
        <f t="shared" si="312"/>
        <v>0</v>
      </c>
      <c r="AC1834" s="131">
        <f>SUMIFS('Deductions and Deposits'!$H:$H,'Deductions and Deposits'!$G:$G,D1834,'Deductions and Deposits'!$F:$F,"&lt;="&amp;B1834)+SUMIFS($F$3:F1834,$D$3:D1834,D1834,$C$3:C1834,"Coin Deposit",$E$3:E1834,"")</f>
        <v>0</v>
      </c>
      <c r="AD1834" s="131">
        <f>SUMIFS('Deductions and Deposits'!$D:$D,'Deductions and Deposits'!$C:$C,D1834)+SUMIFS($F:$F,$D:$D,D1834,$C:$C,"Coin Deduction")</f>
        <v>0</v>
      </c>
      <c r="AE1834" s="131">
        <f>Table5[[#This Row],[Column4]]+Table5[[#This Row],[Column14]]+Table5[[#This Row],[Column19]]+Table5[[#This Row],[Column12]]</f>
        <v>0</v>
      </c>
      <c r="AF1834" s="131">
        <f>Table5[[#This Row],[Column5]]+Table5[[#This Row],[Column13]]+Table5[[#This Row],[Column21]]+Table5[[#This Row],[Column18]]</f>
        <v>0</v>
      </c>
      <c r="AG1834" s="131">
        <f t="shared" si="313"/>
        <v>0</v>
      </c>
      <c r="AH1834" s="131">
        <f t="shared" si="314"/>
        <v>0</v>
      </c>
      <c r="AI1834" s="131">
        <f>Table5[[#This Row],[Column17]]-Table5[[#This Row],[Column20]]</f>
        <v>0</v>
      </c>
      <c r="AJ1834" s="131">
        <f t="shared" si="315"/>
        <v>0</v>
      </c>
      <c r="AK1834" s="131">
        <f t="shared" si="319"/>
        <v>0</v>
      </c>
      <c r="AL1834" s="131">
        <f t="shared" si="316"/>
        <v>0</v>
      </c>
      <c r="AM1834" s="131" t="str">
        <f t="shared" si="317"/>
        <v/>
      </c>
      <c r="AN1834" s="131" t="str">
        <f t="shared" ca="1" si="318"/>
        <v/>
      </c>
    </row>
    <row r="1835" spans="1:40" ht="20.25" customHeight="1" x14ac:dyDescent="0.3">
      <c r="A1835" s="127"/>
      <c r="B1835" s="164"/>
      <c r="C1835" s="139"/>
      <c r="D1835" s="140"/>
      <c r="E1835" s="139"/>
      <c r="F1835" s="139"/>
      <c r="G1835" s="140"/>
      <c r="H1835" s="139"/>
      <c r="I1835" s="129"/>
      <c r="L1835" s="128"/>
      <c r="M1835" s="128"/>
      <c r="N1835" s="128"/>
      <c r="O1835" s="128"/>
      <c r="P1835" s="128"/>
      <c r="Q1835" s="128"/>
      <c r="R1835" s="128"/>
      <c r="S1835" s="128"/>
      <c r="T1835" s="120">
        <f t="shared" si="309"/>
        <v>0</v>
      </c>
      <c r="U1835" s="131"/>
      <c r="V1835" s="131"/>
      <c r="W1835" s="131">
        <f>SUMIFS($F$3:F1835,$D$3:D1835,D1835,$C$3:C1835,"Buy")+SUMIFS($F$3:F1835,$D$3:D1835,D1835,$C$3:C1835,"Coin Deposit",$E$3:E1835,"&lt;&gt;")</f>
        <v>0</v>
      </c>
      <c r="X1835" s="131">
        <f t="shared" si="310"/>
        <v>0</v>
      </c>
      <c r="Y1835" s="131">
        <f>IF($D1835=Y$1,SUMIFS($H$3:$H1835,$G$3:$G1835,Y$1,$C$3:$C1835,"Sell"),0)</f>
        <v>0</v>
      </c>
      <c r="Z1835" s="131">
        <f t="shared" si="311"/>
        <v>0</v>
      </c>
      <c r="AA1835" s="131">
        <f>IF($D1835=AA$1,SUMIFS($H$3:$H1835,$G$3:$G1835,AA$1,$C$3:$C1835,"Sell"),0)</f>
        <v>0</v>
      </c>
      <c r="AB1835" s="131">
        <f t="shared" si="312"/>
        <v>0</v>
      </c>
      <c r="AC1835" s="131">
        <f>SUMIFS('Deductions and Deposits'!$H:$H,'Deductions and Deposits'!$G:$G,D1835,'Deductions and Deposits'!$F:$F,"&lt;="&amp;B1835)+SUMIFS($F$3:F1835,$D$3:D1835,D1835,$C$3:C1835,"Coin Deposit",$E$3:E1835,"")</f>
        <v>0</v>
      </c>
      <c r="AD1835" s="131">
        <f>SUMIFS('Deductions and Deposits'!$D:$D,'Deductions and Deposits'!$C:$C,D1835)+SUMIFS($F:$F,$D:$D,D1835,$C:$C,"Coin Deduction")</f>
        <v>0</v>
      </c>
      <c r="AE1835" s="131">
        <f>Table5[[#This Row],[Column4]]+Table5[[#This Row],[Column14]]+Table5[[#This Row],[Column19]]+Table5[[#This Row],[Column12]]</f>
        <v>0</v>
      </c>
      <c r="AF1835" s="131">
        <f>Table5[[#This Row],[Column5]]+Table5[[#This Row],[Column13]]+Table5[[#This Row],[Column21]]+Table5[[#This Row],[Column18]]</f>
        <v>0</v>
      </c>
      <c r="AG1835" s="131">
        <f t="shared" si="313"/>
        <v>0</v>
      </c>
      <c r="AH1835" s="131">
        <f t="shared" si="314"/>
        <v>0</v>
      </c>
      <c r="AI1835" s="131">
        <f>Table5[[#This Row],[Column17]]-Table5[[#This Row],[Column20]]</f>
        <v>0</v>
      </c>
      <c r="AJ1835" s="131">
        <f t="shared" si="315"/>
        <v>0</v>
      </c>
      <c r="AK1835" s="131">
        <f t="shared" si="319"/>
        <v>0</v>
      </c>
      <c r="AL1835" s="131">
        <f t="shared" si="316"/>
        <v>0</v>
      </c>
      <c r="AM1835" s="131" t="str">
        <f t="shared" si="317"/>
        <v/>
      </c>
      <c r="AN1835" s="131" t="str">
        <f t="shared" ca="1" si="318"/>
        <v/>
      </c>
    </row>
    <row r="1836" spans="1:40" ht="20.25" customHeight="1" x14ac:dyDescent="0.3">
      <c r="A1836" s="127"/>
      <c r="B1836" s="164"/>
      <c r="C1836" s="139"/>
      <c r="D1836" s="140"/>
      <c r="E1836" s="139"/>
      <c r="F1836" s="139"/>
      <c r="G1836" s="140"/>
      <c r="H1836" s="139"/>
      <c r="I1836" s="129"/>
      <c r="L1836" s="128"/>
      <c r="M1836" s="128"/>
      <c r="N1836" s="128"/>
      <c r="O1836" s="128"/>
      <c r="P1836" s="128"/>
      <c r="Q1836" s="128"/>
      <c r="R1836" s="128"/>
      <c r="S1836" s="128"/>
      <c r="T1836" s="120">
        <f t="shared" si="309"/>
        <v>0</v>
      </c>
      <c r="U1836" s="131"/>
      <c r="V1836" s="131"/>
      <c r="W1836" s="131">
        <f>SUMIFS($F$3:F1836,$D$3:D1836,D1836,$C$3:C1836,"Buy")+SUMIFS($F$3:F1836,$D$3:D1836,D1836,$C$3:C1836,"Coin Deposit",$E$3:E1836,"&lt;&gt;")</f>
        <v>0</v>
      </c>
      <c r="X1836" s="131">
        <f t="shared" si="310"/>
        <v>0</v>
      </c>
      <c r="Y1836" s="131">
        <f>IF($D1836=Y$1,SUMIFS($H$3:$H1836,$G$3:$G1836,Y$1,$C$3:$C1836,"Sell"),0)</f>
        <v>0</v>
      </c>
      <c r="Z1836" s="131">
        <f t="shared" si="311"/>
        <v>0</v>
      </c>
      <c r="AA1836" s="131">
        <f>IF($D1836=AA$1,SUMIFS($H$3:$H1836,$G$3:$G1836,AA$1,$C$3:$C1836,"Sell"),0)</f>
        <v>0</v>
      </c>
      <c r="AB1836" s="131">
        <f t="shared" si="312"/>
        <v>0</v>
      </c>
      <c r="AC1836" s="131">
        <f>SUMIFS('Deductions and Deposits'!$H:$H,'Deductions and Deposits'!$G:$G,D1836,'Deductions and Deposits'!$F:$F,"&lt;="&amp;B1836)+SUMIFS($F$3:F1836,$D$3:D1836,D1836,$C$3:C1836,"Coin Deposit",$E$3:E1836,"")</f>
        <v>0</v>
      </c>
      <c r="AD1836" s="131">
        <f>SUMIFS('Deductions and Deposits'!$D:$D,'Deductions and Deposits'!$C:$C,D1836)+SUMIFS($F:$F,$D:$D,D1836,$C:$C,"Coin Deduction")</f>
        <v>0</v>
      </c>
      <c r="AE1836" s="131">
        <f>Table5[[#This Row],[Column4]]+Table5[[#This Row],[Column14]]+Table5[[#This Row],[Column19]]+Table5[[#This Row],[Column12]]</f>
        <v>0</v>
      </c>
      <c r="AF1836" s="131">
        <f>Table5[[#This Row],[Column5]]+Table5[[#This Row],[Column13]]+Table5[[#This Row],[Column21]]+Table5[[#This Row],[Column18]]</f>
        <v>0</v>
      </c>
      <c r="AG1836" s="131">
        <f t="shared" si="313"/>
        <v>0</v>
      </c>
      <c r="AH1836" s="131">
        <f t="shared" si="314"/>
        <v>0</v>
      </c>
      <c r="AI1836" s="131">
        <f>Table5[[#This Row],[Column17]]-Table5[[#This Row],[Column20]]</f>
        <v>0</v>
      </c>
      <c r="AJ1836" s="131">
        <f t="shared" si="315"/>
        <v>0</v>
      </c>
      <c r="AK1836" s="131">
        <f t="shared" si="319"/>
        <v>0</v>
      </c>
      <c r="AL1836" s="131">
        <f t="shared" si="316"/>
        <v>0</v>
      </c>
      <c r="AM1836" s="131" t="str">
        <f t="shared" si="317"/>
        <v/>
      </c>
      <c r="AN1836" s="131" t="str">
        <f t="shared" ca="1" si="318"/>
        <v/>
      </c>
    </row>
    <row r="1837" spans="1:40" ht="20.25" customHeight="1" x14ac:dyDescent="0.3">
      <c r="A1837" s="127"/>
      <c r="B1837" s="164"/>
      <c r="C1837" s="139"/>
      <c r="D1837" s="140"/>
      <c r="E1837" s="139"/>
      <c r="F1837" s="139"/>
      <c r="G1837" s="140"/>
      <c r="H1837" s="139"/>
      <c r="I1837" s="129"/>
      <c r="L1837" s="128"/>
      <c r="M1837" s="128"/>
      <c r="N1837" s="128"/>
      <c r="O1837" s="128"/>
      <c r="P1837" s="128"/>
      <c r="Q1837" s="128"/>
      <c r="R1837" s="128"/>
      <c r="S1837" s="128"/>
      <c r="T1837" s="120">
        <f t="shared" si="309"/>
        <v>0</v>
      </c>
      <c r="U1837" s="131"/>
      <c r="V1837" s="131"/>
      <c r="W1837" s="131">
        <f>SUMIFS($F$3:F1837,$D$3:D1837,D1837,$C$3:C1837,"Buy")+SUMIFS($F$3:F1837,$D$3:D1837,D1837,$C$3:C1837,"Coin Deposit",$E$3:E1837,"&lt;&gt;")</f>
        <v>0</v>
      </c>
      <c r="X1837" s="131">
        <f t="shared" si="310"/>
        <v>0</v>
      </c>
      <c r="Y1837" s="131">
        <f>IF($D1837=Y$1,SUMIFS($H$3:$H1837,$G$3:$G1837,Y$1,$C$3:$C1837,"Sell"),0)</f>
        <v>0</v>
      </c>
      <c r="Z1837" s="131">
        <f t="shared" si="311"/>
        <v>0</v>
      </c>
      <c r="AA1837" s="131">
        <f>IF($D1837=AA$1,SUMIFS($H$3:$H1837,$G$3:$G1837,AA$1,$C$3:$C1837,"Sell"),0)</f>
        <v>0</v>
      </c>
      <c r="AB1837" s="131">
        <f t="shared" si="312"/>
        <v>0</v>
      </c>
      <c r="AC1837" s="131">
        <f>SUMIFS('Deductions and Deposits'!$H:$H,'Deductions and Deposits'!$G:$G,D1837,'Deductions and Deposits'!$F:$F,"&lt;="&amp;B1837)+SUMIFS($F$3:F1837,$D$3:D1837,D1837,$C$3:C1837,"Coin Deposit",$E$3:E1837,"")</f>
        <v>0</v>
      </c>
      <c r="AD1837" s="131">
        <f>SUMIFS('Deductions and Deposits'!$D:$D,'Deductions and Deposits'!$C:$C,D1837)+SUMIFS($F:$F,$D:$D,D1837,$C:$C,"Coin Deduction")</f>
        <v>0</v>
      </c>
      <c r="AE1837" s="131">
        <f>Table5[[#This Row],[Column4]]+Table5[[#This Row],[Column14]]+Table5[[#This Row],[Column19]]+Table5[[#This Row],[Column12]]</f>
        <v>0</v>
      </c>
      <c r="AF1837" s="131">
        <f>Table5[[#This Row],[Column5]]+Table5[[#This Row],[Column13]]+Table5[[#This Row],[Column21]]+Table5[[#This Row],[Column18]]</f>
        <v>0</v>
      </c>
      <c r="AG1837" s="131">
        <f t="shared" si="313"/>
        <v>0</v>
      </c>
      <c r="AH1837" s="131">
        <f t="shared" si="314"/>
        <v>0</v>
      </c>
      <c r="AI1837" s="131">
        <f>Table5[[#This Row],[Column17]]-Table5[[#This Row],[Column20]]</f>
        <v>0</v>
      </c>
      <c r="AJ1837" s="131">
        <f t="shared" si="315"/>
        <v>0</v>
      </c>
      <c r="AK1837" s="131">
        <f t="shared" si="319"/>
        <v>0</v>
      </c>
      <c r="AL1837" s="131">
        <f t="shared" si="316"/>
        <v>0</v>
      </c>
      <c r="AM1837" s="131" t="str">
        <f t="shared" si="317"/>
        <v/>
      </c>
      <c r="AN1837" s="131" t="str">
        <f t="shared" ca="1" si="318"/>
        <v/>
      </c>
    </row>
    <row r="1838" spans="1:40" ht="20.25" customHeight="1" x14ac:dyDescent="0.3">
      <c r="A1838" s="127"/>
      <c r="B1838" s="164"/>
      <c r="C1838" s="139"/>
      <c r="D1838" s="140"/>
      <c r="E1838" s="139"/>
      <c r="F1838" s="139"/>
      <c r="G1838" s="140"/>
      <c r="H1838" s="139"/>
      <c r="I1838" s="129"/>
      <c r="L1838" s="128"/>
      <c r="M1838" s="128"/>
      <c r="N1838" s="128"/>
      <c r="O1838" s="128"/>
      <c r="P1838" s="128"/>
      <c r="Q1838" s="128"/>
      <c r="R1838" s="128"/>
      <c r="S1838" s="128"/>
      <c r="T1838" s="120">
        <f t="shared" si="309"/>
        <v>0</v>
      </c>
      <c r="U1838" s="131"/>
      <c r="V1838" s="131"/>
      <c r="W1838" s="131">
        <f>SUMIFS($F$3:F1838,$D$3:D1838,D1838,$C$3:C1838,"Buy")+SUMIFS($F$3:F1838,$D$3:D1838,D1838,$C$3:C1838,"Coin Deposit",$E$3:E1838,"&lt;&gt;")</f>
        <v>0</v>
      </c>
      <c r="X1838" s="131">
        <f t="shared" si="310"/>
        <v>0</v>
      </c>
      <c r="Y1838" s="131">
        <f>IF($D1838=Y$1,SUMIFS($H$3:$H1838,$G$3:$G1838,Y$1,$C$3:$C1838,"Sell"),0)</f>
        <v>0</v>
      </c>
      <c r="Z1838" s="131">
        <f t="shared" si="311"/>
        <v>0</v>
      </c>
      <c r="AA1838" s="131">
        <f>IF($D1838=AA$1,SUMIFS($H$3:$H1838,$G$3:$G1838,AA$1,$C$3:$C1838,"Sell"),0)</f>
        <v>0</v>
      </c>
      <c r="AB1838" s="131">
        <f t="shared" si="312"/>
        <v>0</v>
      </c>
      <c r="AC1838" s="131">
        <f>SUMIFS('Deductions and Deposits'!$H:$H,'Deductions and Deposits'!$G:$G,D1838,'Deductions and Deposits'!$F:$F,"&lt;="&amp;B1838)+SUMIFS($F$3:F1838,$D$3:D1838,D1838,$C$3:C1838,"Coin Deposit",$E$3:E1838,"")</f>
        <v>0</v>
      </c>
      <c r="AD1838" s="131">
        <f>SUMIFS('Deductions and Deposits'!$D:$D,'Deductions and Deposits'!$C:$C,D1838)+SUMIFS($F:$F,$D:$D,D1838,$C:$C,"Coin Deduction")</f>
        <v>0</v>
      </c>
      <c r="AE1838" s="131">
        <f>Table5[[#This Row],[Column4]]+Table5[[#This Row],[Column14]]+Table5[[#This Row],[Column19]]+Table5[[#This Row],[Column12]]</f>
        <v>0</v>
      </c>
      <c r="AF1838" s="131">
        <f>Table5[[#This Row],[Column5]]+Table5[[#This Row],[Column13]]+Table5[[#This Row],[Column21]]+Table5[[#This Row],[Column18]]</f>
        <v>0</v>
      </c>
      <c r="AG1838" s="131">
        <f t="shared" si="313"/>
        <v>0</v>
      </c>
      <c r="AH1838" s="131">
        <f t="shared" si="314"/>
        <v>0</v>
      </c>
      <c r="AI1838" s="131">
        <f>Table5[[#This Row],[Column17]]-Table5[[#This Row],[Column20]]</f>
        <v>0</v>
      </c>
      <c r="AJ1838" s="131">
        <f t="shared" si="315"/>
        <v>0</v>
      </c>
      <c r="AK1838" s="131">
        <f t="shared" si="319"/>
        <v>0</v>
      </c>
      <c r="AL1838" s="131">
        <f t="shared" si="316"/>
        <v>0</v>
      </c>
      <c r="AM1838" s="131" t="str">
        <f t="shared" si="317"/>
        <v/>
      </c>
      <c r="AN1838" s="131" t="str">
        <f t="shared" ca="1" si="318"/>
        <v/>
      </c>
    </row>
    <row r="1839" spans="1:40" ht="20.25" customHeight="1" x14ac:dyDescent="0.3">
      <c r="A1839" s="127"/>
      <c r="B1839" s="164"/>
      <c r="C1839" s="139"/>
      <c r="D1839" s="140"/>
      <c r="E1839" s="139"/>
      <c r="F1839" s="139"/>
      <c r="G1839" s="140"/>
      <c r="H1839" s="139"/>
      <c r="I1839" s="129"/>
      <c r="L1839" s="128"/>
      <c r="M1839" s="128"/>
      <c r="N1839" s="128"/>
      <c r="O1839" s="128"/>
      <c r="P1839" s="128"/>
      <c r="Q1839" s="128"/>
      <c r="R1839" s="128"/>
      <c r="S1839" s="128"/>
      <c r="T1839" s="120">
        <f t="shared" si="309"/>
        <v>0</v>
      </c>
      <c r="U1839" s="131"/>
      <c r="V1839" s="131"/>
      <c r="W1839" s="131">
        <f>SUMIFS($F$3:F1839,$D$3:D1839,D1839,$C$3:C1839,"Buy")+SUMIFS($F$3:F1839,$D$3:D1839,D1839,$C$3:C1839,"Coin Deposit",$E$3:E1839,"&lt;&gt;")</f>
        <v>0</v>
      </c>
      <c r="X1839" s="131">
        <f t="shared" si="310"/>
        <v>0</v>
      </c>
      <c r="Y1839" s="131">
        <f>IF($D1839=Y$1,SUMIFS($H$3:$H1839,$G$3:$G1839,Y$1,$C$3:$C1839,"Sell"),0)</f>
        <v>0</v>
      </c>
      <c r="Z1839" s="131">
        <f t="shared" si="311"/>
        <v>0</v>
      </c>
      <c r="AA1839" s="131">
        <f>IF($D1839=AA$1,SUMIFS($H$3:$H1839,$G$3:$G1839,AA$1,$C$3:$C1839,"Sell"),0)</f>
        <v>0</v>
      </c>
      <c r="AB1839" s="131">
        <f t="shared" si="312"/>
        <v>0</v>
      </c>
      <c r="AC1839" s="131">
        <f>SUMIFS('Deductions and Deposits'!$H:$H,'Deductions and Deposits'!$G:$G,D1839,'Deductions and Deposits'!$F:$F,"&lt;="&amp;B1839)+SUMIFS($F$3:F1839,$D$3:D1839,D1839,$C$3:C1839,"Coin Deposit",$E$3:E1839,"")</f>
        <v>0</v>
      </c>
      <c r="AD1839" s="131">
        <f>SUMIFS('Deductions and Deposits'!$D:$D,'Deductions and Deposits'!$C:$C,D1839)+SUMIFS($F:$F,$D:$D,D1839,$C:$C,"Coin Deduction")</f>
        <v>0</v>
      </c>
      <c r="AE1839" s="131">
        <f>Table5[[#This Row],[Column4]]+Table5[[#This Row],[Column14]]+Table5[[#This Row],[Column19]]+Table5[[#This Row],[Column12]]</f>
        <v>0</v>
      </c>
      <c r="AF1839" s="131">
        <f>Table5[[#This Row],[Column5]]+Table5[[#This Row],[Column13]]+Table5[[#This Row],[Column21]]+Table5[[#This Row],[Column18]]</f>
        <v>0</v>
      </c>
      <c r="AG1839" s="131">
        <f t="shared" si="313"/>
        <v>0</v>
      </c>
      <c r="AH1839" s="131">
        <f t="shared" si="314"/>
        <v>0</v>
      </c>
      <c r="AI1839" s="131">
        <f>Table5[[#This Row],[Column17]]-Table5[[#This Row],[Column20]]</f>
        <v>0</v>
      </c>
      <c r="AJ1839" s="131">
        <f t="shared" si="315"/>
        <v>0</v>
      </c>
      <c r="AK1839" s="131">
        <f t="shared" si="319"/>
        <v>0</v>
      </c>
      <c r="AL1839" s="131">
        <f t="shared" si="316"/>
        <v>0</v>
      </c>
      <c r="AM1839" s="131" t="str">
        <f t="shared" si="317"/>
        <v/>
      </c>
      <c r="AN1839" s="131" t="str">
        <f t="shared" ca="1" si="318"/>
        <v/>
      </c>
    </row>
    <row r="1840" spans="1:40" ht="20.25" customHeight="1" x14ac:dyDescent="0.3">
      <c r="A1840" s="127"/>
      <c r="B1840" s="164"/>
      <c r="C1840" s="139"/>
      <c r="D1840" s="140"/>
      <c r="E1840" s="139"/>
      <c r="F1840" s="139"/>
      <c r="G1840" s="140"/>
      <c r="H1840" s="139"/>
      <c r="I1840" s="129"/>
      <c r="L1840" s="128"/>
      <c r="M1840" s="128"/>
      <c r="N1840" s="128"/>
      <c r="O1840" s="128"/>
      <c r="P1840" s="128"/>
      <c r="Q1840" s="128"/>
      <c r="R1840" s="128"/>
      <c r="S1840" s="128"/>
      <c r="T1840" s="120">
        <f t="shared" si="309"/>
        <v>0</v>
      </c>
      <c r="U1840" s="131"/>
      <c r="V1840" s="131"/>
      <c r="W1840" s="131">
        <f>SUMIFS($F$3:F1840,$D$3:D1840,D1840,$C$3:C1840,"Buy")+SUMIFS($F$3:F1840,$D$3:D1840,D1840,$C$3:C1840,"Coin Deposit",$E$3:E1840,"&lt;&gt;")</f>
        <v>0</v>
      </c>
      <c r="X1840" s="131">
        <f t="shared" si="310"/>
        <v>0</v>
      </c>
      <c r="Y1840" s="131">
        <f>IF($D1840=Y$1,SUMIFS($H$3:$H1840,$G$3:$G1840,Y$1,$C$3:$C1840,"Sell"),0)</f>
        <v>0</v>
      </c>
      <c r="Z1840" s="131">
        <f t="shared" si="311"/>
        <v>0</v>
      </c>
      <c r="AA1840" s="131">
        <f>IF($D1840=AA$1,SUMIFS($H$3:$H1840,$G$3:$G1840,AA$1,$C$3:$C1840,"Sell"),0)</f>
        <v>0</v>
      </c>
      <c r="AB1840" s="131">
        <f t="shared" si="312"/>
        <v>0</v>
      </c>
      <c r="AC1840" s="131">
        <f>SUMIFS('Deductions and Deposits'!$H:$H,'Deductions and Deposits'!$G:$G,D1840,'Deductions and Deposits'!$F:$F,"&lt;="&amp;B1840)+SUMIFS($F$3:F1840,$D$3:D1840,D1840,$C$3:C1840,"Coin Deposit",$E$3:E1840,"")</f>
        <v>0</v>
      </c>
      <c r="AD1840" s="131">
        <f>SUMIFS('Deductions and Deposits'!$D:$D,'Deductions and Deposits'!$C:$C,D1840)+SUMIFS($F:$F,$D:$D,D1840,$C:$C,"Coin Deduction")</f>
        <v>0</v>
      </c>
      <c r="AE1840" s="131">
        <f>Table5[[#This Row],[Column4]]+Table5[[#This Row],[Column14]]+Table5[[#This Row],[Column19]]+Table5[[#This Row],[Column12]]</f>
        <v>0</v>
      </c>
      <c r="AF1840" s="131">
        <f>Table5[[#This Row],[Column5]]+Table5[[#This Row],[Column13]]+Table5[[#This Row],[Column21]]+Table5[[#This Row],[Column18]]</f>
        <v>0</v>
      </c>
      <c r="AG1840" s="131">
        <f t="shared" si="313"/>
        <v>0</v>
      </c>
      <c r="AH1840" s="131">
        <f t="shared" si="314"/>
        <v>0</v>
      </c>
      <c r="AI1840" s="131">
        <f>Table5[[#This Row],[Column17]]-Table5[[#This Row],[Column20]]</f>
        <v>0</v>
      </c>
      <c r="AJ1840" s="131">
        <f t="shared" si="315"/>
        <v>0</v>
      </c>
      <c r="AK1840" s="131">
        <f t="shared" si="319"/>
        <v>0</v>
      </c>
      <c r="AL1840" s="131">
        <f t="shared" si="316"/>
        <v>0</v>
      </c>
      <c r="AM1840" s="131" t="str">
        <f t="shared" si="317"/>
        <v/>
      </c>
      <c r="AN1840" s="131" t="str">
        <f t="shared" ca="1" si="318"/>
        <v/>
      </c>
    </row>
    <row r="1841" spans="1:40" ht="20.25" customHeight="1" x14ac:dyDescent="0.3">
      <c r="A1841" s="127"/>
      <c r="B1841" s="164"/>
      <c r="C1841" s="139"/>
      <c r="D1841" s="140"/>
      <c r="E1841" s="139"/>
      <c r="F1841" s="139"/>
      <c r="G1841" s="140"/>
      <c r="H1841" s="139"/>
      <c r="I1841" s="129"/>
      <c r="L1841" s="128"/>
      <c r="M1841" s="128"/>
      <c r="N1841" s="128"/>
      <c r="O1841" s="128"/>
      <c r="P1841" s="128"/>
      <c r="Q1841" s="128"/>
      <c r="R1841" s="128"/>
      <c r="S1841" s="128"/>
      <c r="T1841" s="120">
        <f t="shared" si="309"/>
        <v>0</v>
      </c>
      <c r="U1841" s="131"/>
      <c r="V1841" s="131"/>
      <c r="W1841" s="131">
        <f>SUMIFS($F$3:F1841,$D$3:D1841,D1841,$C$3:C1841,"Buy")+SUMIFS($F$3:F1841,$D$3:D1841,D1841,$C$3:C1841,"Coin Deposit",$E$3:E1841,"&lt;&gt;")</f>
        <v>0</v>
      </c>
      <c r="X1841" s="131">
        <f t="shared" si="310"/>
        <v>0</v>
      </c>
      <c r="Y1841" s="131">
        <f>IF($D1841=Y$1,SUMIFS($H$3:$H1841,$G$3:$G1841,Y$1,$C$3:$C1841,"Sell"),0)</f>
        <v>0</v>
      </c>
      <c r="Z1841" s="131">
        <f t="shared" si="311"/>
        <v>0</v>
      </c>
      <c r="AA1841" s="131">
        <f>IF($D1841=AA$1,SUMIFS($H$3:$H1841,$G$3:$G1841,AA$1,$C$3:$C1841,"Sell"),0)</f>
        <v>0</v>
      </c>
      <c r="AB1841" s="131">
        <f t="shared" si="312"/>
        <v>0</v>
      </c>
      <c r="AC1841" s="131">
        <f>SUMIFS('Deductions and Deposits'!$H:$H,'Deductions and Deposits'!$G:$G,D1841,'Deductions and Deposits'!$F:$F,"&lt;="&amp;B1841)+SUMIFS($F$3:F1841,$D$3:D1841,D1841,$C$3:C1841,"Coin Deposit",$E$3:E1841,"")</f>
        <v>0</v>
      </c>
      <c r="AD1841" s="131">
        <f>SUMIFS('Deductions and Deposits'!$D:$D,'Deductions and Deposits'!$C:$C,D1841)+SUMIFS($F:$F,$D:$D,D1841,$C:$C,"Coin Deduction")</f>
        <v>0</v>
      </c>
      <c r="AE1841" s="131">
        <f>Table5[[#This Row],[Column4]]+Table5[[#This Row],[Column14]]+Table5[[#This Row],[Column19]]+Table5[[#This Row],[Column12]]</f>
        <v>0</v>
      </c>
      <c r="AF1841" s="131">
        <f>Table5[[#This Row],[Column5]]+Table5[[#This Row],[Column13]]+Table5[[#This Row],[Column21]]+Table5[[#This Row],[Column18]]</f>
        <v>0</v>
      </c>
      <c r="AG1841" s="131">
        <f t="shared" si="313"/>
        <v>0</v>
      </c>
      <c r="AH1841" s="131">
        <f t="shared" si="314"/>
        <v>0</v>
      </c>
      <c r="AI1841" s="131">
        <f>Table5[[#This Row],[Column17]]-Table5[[#This Row],[Column20]]</f>
        <v>0</v>
      </c>
      <c r="AJ1841" s="131">
        <f t="shared" si="315"/>
        <v>0</v>
      </c>
      <c r="AK1841" s="131">
        <f t="shared" si="319"/>
        <v>0</v>
      </c>
      <c r="AL1841" s="131">
        <f t="shared" si="316"/>
        <v>0</v>
      </c>
      <c r="AM1841" s="131" t="str">
        <f t="shared" si="317"/>
        <v/>
      </c>
      <c r="AN1841" s="131" t="str">
        <f t="shared" ca="1" si="318"/>
        <v/>
      </c>
    </row>
    <row r="1842" spans="1:40" ht="20.25" customHeight="1" x14ac:dyDescent="0.3">
      <c r="A1842" s="127"/>
      <c r="B1842" s="164"/>
      <c r="C1842" s="139"/>
      <c r="D1842" s="140"/>
      <c r="E1842" s="139"/>
      <c r="F1842" s="139"/>
      <c r="G1842" s="140"/>
      <c r="H1842" s="139"/>
      <c r="I1842" s="129"/>
      <c r="L1842" s="128"/>
      <c r="M1842" s="128"/>
      <c r="N1842" s="128"/>
      <c r="O1842" s="128"/>
      <c r="P1842" s="128"/>
      <c r="Q1842" s="128"/>
      <c r="R1842" s="128"/>
      <c r="S1842" s="128"/>
      <c r="T1842" s="120">
        <f t="shared" si="309"/>
        <v>0</v>
      </c>
      <c r="U1842" s="131"/>
      <c r="V1842" s="131"/>
      <c r="W1842" s="131">
        <f>SUMIFS($F$3:F1842,$D$3:D1842,D1842,$C$3:C1842,"Buy")+SUMIFS($F$3:F1842,$D$3:D1842,D1842,$C$3:C1842,"Coin Deposit",$E$3:E1842,"&lt;&gt;")</f>
        <v>0</v>
      </c>
      <c r="X1842" s="131">
        <f t="shared" si="310"/>
        <v>0</v>
      </c>
      <c r="Y1842" s="131">
        <f>IF($D1842=Y$1,SUMIFS($H$3:$H1842,$G$3:$G1842,Y$1,$C$3:$C1842,"Sell"),0)</f>
        <v>0</v>
      </c>
      <c r="Z1842" s="131">
        <f t="shared" si="311"/>
        <v>0</v>
      </c>
      <c r="AA1842" s="131">
        <f>IF($D1842=AA$1,SUMIFS($H$3:$H1842,$G$3:$G1842,AA$1,$C$3:$C1842,"Sell"),0)</f>
        <v>0</v>
      </c>
      <c r="AB1842" s="131">
        <f t="shared" si="312"/>
        <v>0</v>
      </c>
      <c r="AC1842" s="131">
        <f>SUMIFS('Deductions and Deposits'!$H:$H,'Deductions and Deposits'!$G:$G,D1842,'Deductions and Deposits'!$F:$F,"&lt;="&amp;B1842)+SUMIFS($F$3:F1842,$D$3:D1842,D1842,$C$3:C1842,"Coin Deposit",$E$3:E1842,"")</f>
        <v>0</v>
      </c>
      <c r="AD1842" s="131">
        <f>SUMIFS('Deductions and Deposits'!$D:$D,'Deductions and Deposits'!$C:$C,D1842)+SUMIFS($F:$F,$D:$D,D1842,$C:$C,"Coin Deduction")</f>
        <v>0</v>
      </c>
      <c r="AE1842" s="131">
        <f>Table5[[#This Row],[Column4]]+Table5[[#This Row],[Column14]]+Table5[[#This Row],[Column19]]+Table5[[#This Row],[Column12]]</f>
        <v>0</v>
      </c>
      <c r="AF1842" s="131">
        <f>Table5[[#This Row],[Column5]]+Table5[[#This Row],[Column13]]+Table5[[#This Row],[Column21]]+Table5[[#This Row],[Column18]]</f>
        <v>0</v>
      </c>
      <c r="AG1842" s="131">
        <f t="shared" si="313"/>
        <v>0</v>
      </c>
      <c r="AH1842" s="131">
        <f t="shared" si="314"/>
        <v>0</v>
      </c>
      <c r="AI1842" s="131">
        <f>Table5[[#This Row],[Column17]]-Table5[[#This Row],[Column20]]</f>
        <v>0</v>
      </c>
      <c r="AJ1842" s="131">
        <f t="shared" si="315"/>
        <v>0</v>
      </c>
      <c r="AK1842" s="131">
        <f t="shared" si="319"/>
        <v>0</v>
      </c>
      <c r="AL1842" s="131">
        <f t="shared" si="316"/>
        <v>0</v>
      </c>
      <c r="AM1842" s="131" t="str">
        <f t="shared" si="317"/>
        <v/>
      </c>
      <c r="AN1842" s="131" t="str">
        <f t="shared" ca="1" si="318"/>
        <v/>
      </c>
    </row>
    <row r="1843" spans="1:40" ht="20.25" customHeight="1" x14ac:dyDescent="0.3">
      <c r="A1843" s="127"/>
      <c r="B1843" s="164"/>
      <c r="C1843" s="139"/>
      <c r="D1843" s="140"/>
      <c r="E1843" s="139"/>
      <c r="F1843" s="139"/>
      <c r="G1843" s="140"/>
      <c r="H1843" s="139"/>
      <c r="I1843" s="129"/>
      <c r="L1843" s="128"/>
      <c r="M1843" s="128"/>
      <c r="N1843" s="128"/>
      <c r="O1843" s="128"/>
      <c r="P1843" s="128"/>
      <c r="Q1843" s="128"/>
      <c r="R1843" s="128"/>
      <c r="S1843" s="128"/>
      <c r="T1843" s="120">
        <f t="shared" si="309"/>
        <v>0</v>
      </c>
      <c r="U1843" s="131"/>
      <c r="V1843" s="131"/>
      <c r="W1843" s="131">
        <f>SUMIFS($F$3:F1843,$D$3:D1843,D1843,$C$3:C1843,"Buy")+SUMIFS($F$3:F1843,$D$3:D1843,D1843,$C$3:C1843,"Coin Deposit",$E$3:E1843,"&lt;&gt;")</f>
        <v>0</v>
      </c>
      <c r="X1843" s="131">
        <f t="shared" si="310"/>
        <v>0</v>
      </c>
      <c r="Y1843" s="131">
        <f>IF($D1843=Y$1,SUMIFS($H$3:$H1843,$G$3:$G1843,Y$1,$C$3:$C1843,"Sell"),0)</f>
        <v>0</v>
      </c>
      <c r="Z1843" s="131">
        <f t="shared" si="311"/>
        <v>0</v>
      </c>
      <c r="AA1843" s="131">
        <f>IF($D1843=AA$1,SUMIFS($H$3:$H1843,$G$3:$G1843,AA$1,$C$3:$C1843,"Sell"),0)</f>
        <v>0</v>
      </c>
      <c r="AB1843" s="131">
        <f t="shared" si="312"/>
        <v>0</v>
      </c>
      <c r="AC1843" s="131">
        <f>SUMIFS('Deductions and Deposits'!$H:$H,'Deductions and Deposits'!$G:$G,D1843,'Deductions and Deposits'!$F:$F,"&lt;="&amp;B1843)+SUMIFS($F$3:F1843,$D$3:D1843,D1843,$C$3:C1843,"Coin Deposit",$E$3:E1843,"")</f>
        <v>0</v>
      </c>
      <c r="AD1843" s="131">
        <f>SUMIFS('Deductions and Deposits'!$D:$D,'Deductions and Deposits'!$C:$C,D1843)+SUMIFS($F:$F,$D:$D,D1843,$C:$C,"Coin Deduction")</f>
        <v>0</v>
      </c>
      <c r="AE1843" s="131">
        <f>Table5[[#This Row],[Column4]]+Table5[[#This Row],[Column14]]+Table5[[#This Row],[Column19]]+Table5[[#This Row],[Column12]]</f>
        <v>0</v>
      </c>
      <c r="AF1843" s="131">
        <f>Table5[[#This Row],[Column5]]+Table5[[#This Row],[Column13]]+Table5[[#This Row],[Column21]]+Table5[[#This Row],[Column18]]</f>
        <v>0</v>
      </c>
      <c r="AG1843" s="131">
        <f t="shared" si="313"/>
        <v>0</v>
      </c>
      <c r="AH1843" s="131">
        <f t="shared" si="314"/>
        <v>0</v>
      </c>
      <c r="AI1843" s="131">
        <f>Table5[[#This Row],[Column17]]-Table5[[#This Row],[Column20]]</f>
        <v>0</v>
      </c>
      <c r="AJ1843" s="131">
        <f t="shared" si="315"/>
        <v>0</v>
      </c>
      <c r="AK1843" s="131">
        <f t="shared" si="319"/>
        <v>0</v>
      </c>
      <c r="AL1843" s="131">
        <f t="shared" si="316"/>
        <v>0</v>
      </c>
      <c r="AM1843" s="131" t="str">
        <f t="shared" si="317"/>
        <v/>
      </c>
      <c r="AN1843" s="131" t="str">
        <f t="shared" ca="1" si="318"/>
        <v/>
      </c>
    </row>
    <row r="1844" spans="1:40" ht="20.25" customHeight="1" x14ac:dyDescent="0.3">
      <c r="A1844" s="127"/>
      <c r="B1844" s="164"/>
      <c r="C1844" s="139"/>
      <c r="D1844" s="140"/>
      <c r="E1844" s="139"/>
      <c r="F1844" s="139"/>
      <c r="G1844" s="140"/>
      <c r="H1844" s="139"/>
      <c r="I1844" s="129"/>
      <c r="L1844" s="128"/>
      <c r="M1844" s="128"/>
      <c r="N1844" s="128"/>
      <c r="O1844" s="128"/>
      <c r="P1844" s="128"/>
      <c r="Q1844" s="128"/>
      <c r="R1844" s="128"/>
      <c r="S1844" s="128"/>
      <c r="T1844" s="120">
        <f t="shared" si="309"/>
        <v>0</v>
      </c>
      <c r="U1844" s="131"/>
      <c r="V1844" s="131"/>
      <c r="W1844" s="131">
        <f>SUMIFS($F$3:F1844,$D$3:D1844,D1844,$C$3:C1844,"Buy")+SUMIFS($F$3:F1844,$D$3:D1844,D1844,$C$3:C1844,"Coin Deposit",$E$3:E1844,"&lt;&gt;")</f>
        <v>0</v>
      </c>
      <c r="X1844" s="131">
        <f t="shared" si="310"/>
        <v>0</v>
      </c>
      <c r="Y1844" s="131">
        <f>IF($D1844=Y$1,SUMIFS($H$3:$H1844,$G$3:$G1844,Y$1,$C$3:$C1844,"Sell"),0)</f>
        <v>0</v>
      </c>
      <c r="Z1844" s="131">
        <f t="shared" si="311"/>
        <v>0</v>
      </c>
      <c r="AA1844" s="131">
        <f>IF($D1844=AA$1,SUMIFS($H$3:$H1844,$G$3:$G1844,AA$1,$C$3:$C1844,"Sell"),0)</f>
        <v>0</v>
      </c>
      <c r="AB1844" s="131">
        <f t="shared" si="312"/>
        <v>0</v>
      </c>
      <c r="AC1844" s="131">
        <f>SUMIFS('Deductions and Deposits'!$H:$H,'Deductions and Deposits'!$G:$G,D1844,'Deductions and Deposits'!$F:$F,"&lt;="&amp;B1844)+SUMIFS($F$3:F1844,$D$3:D1844,D1844,$C$3:C1844,"Coin Deposit",$E$3:E1844,"")</f>
        <v>0</v>
      </c>
      <c r="AD1844" s="131">
        <f>SUMIFS('Deductions and Deposits'!$D:$D,'Deductions and Deposits'!$C:$C,D1844)+SUMIFS($F:$F,$D:$D,D1844,$C:$C,"Coin Deduction")</f>
        <v>0</v>
      </c>
      <c r="AE1844" s="131">
        <f>Table5[[#This Row],[Column4]]+Table5[[#This Row],[Column14]]+Table5[[#This Row],[Column19]]+Table5[[#This Row],[Column12]]</f>
        <v>0</v>
      </c>
      <c r="AF1844" s="131">
        <f>Table5[[#This Row],[Column5]]+Table5[[#This Row],[Column13]]+Table5[[#This Row],[Column21]]+Table5[[#This Row],[Column18]]</f>
        <v>0</v>
      </c>
      <c r="AG1844" s="131">
        <f t="shared" si="313"/>
        <v>0</v>
      </c>
      <c r="AH1844" s="131">
        <f t="shared" si="314"/>
        <v>0</v>
      </c>
      <c r="AI1844" s="131">
        <f>Table5[[#This Row],[Column17]]-Table5[[#This Row],[Column20]]</f>
        <v>0</v>
      </c>
      <c r="AJ1844" s="131">
        <f t="shared" si="315"/>
        <v>0</v>
      </c>
      <c r="AK1844" s="131">
        <f t="shared" si="319"/>
        <v>0</v>
      </c>
      <c r="AL1844" s="131">
        <f t="shared" si="316"/>
        <v>0</v>
      </c>
      <c r="AM1844" s="131" t="str">
        <f t="shared" si="317"/>
        <v/>
      </c>
      <c r="AN1844" s="131" t="str">
        <f t="shared" ca="1" si="318"/>
        <v/>
      </c>
    </row>
    <row r="1845" spans="1:40" ht="20.25" customHeight="1" x14ac:dyDescent="0.3">
      <c r="A1845" s="127"/>
      <c r="B1845" s="164"/>
      <c r="C1845" s="139"/>
      <c r="D1845" s="140"/>
      <c r="E1845" s="139"/>
      <c r="F1845" s="139"/>
      <c r="G1845" s="140"/>
      <c r="H1845" s="139"/>
      <c r="I1845" s="129"/>
      <c r="L1845" s="128"/>
      <c r="M1845" s="128"/>
      <c r="N1845" s="128"/>
      <c r="O1845" s="128"/>
      <c r="P1845" s="128"/>
      <c r="Q1845" s="128"/>
      <c r="R1845" s="128"/>
      <c r="S1845" s="128"/>
      <c r="T1845" s="120">
        <f t="shared" si="309"/>
        <v>0</v>
      </c>
      <c r="U1845" s="131"/>
      <c r="V1845" s="131"/>
      <c r="W1845" s="131">
        <f>SUMIFS($F$3:F1845,$D$3:D1845,D1845,$C$3:C1845,"Buy")+SUMIFS($F$3:F1845,$D$3:D1845,D1845,$C$3:C1845,"Coin Deposit",$E$3:E1845,"&lt;&gt;")</f>
        <v>0</v>
      </c>
      <c r="X1845" s="131">
        <f t="shared" si="310"/>
        <v>0</v>
      </c>
      <c r="Y1845" s="131">
        <f>IF($D1845=Y$1,SUMIFS($H$3:$H1845,$G$3:$G1845,Y$1,$C$3:$C1845,"Sell"),0)</f>
        <v>0</v>
      </c>
      <c r="Z1845" s="131">
        <f t="shared" si="311"/>
        <v>0</v>
      </c>
      <c r="AA1845" s="131">
        <f>IF($D1845=AA$1,SUMIFS($H$3:$H1845,$G$3:$G1845,AA$1,$C$3:$C1845,"Sell"),0)</f>
        <v>0</v>
      </c>
      <c r="AB1845" s="131">
        <f t="shared" si="312"/>
        <v>0</v>
      </c>
      <c r="AC1845" s="131">
        <f>SUMIFS('Deductions and Deposits'!$H:$H,'Deductions and Deposits'!$G:$G,D1845,'Deductions and Deposits'!$F:$F,"&lt;="&amp;B1845)+SUMIFS($F$3:F1845,$D$3:D1845,D1845,$C$3:C1845,"Coin Deposit",$E$3:E1845,"")</f>
        <v>0</v>
      </c>
      <c r="AD1845" s="131">
        <f>SUMIFS('Deductions and Deposits'!$D:$D,'Deductions and Deposits'!$C:$C,D1845)+SUMIFS($F:$F,$D:$D,D1845,$C:$C,"Coin Deduction")</f>
        <v>0</v>
      </c>
      <c r="AE1845" s="131">
        <f>Table5[[#This Row],[Column4]]+Table5[[#This Row],[Column14]]+Table5[[#This Row],[Column19]]+Table5[[#This Row],[Column12]]</f>
        <v>0</v>
      </c>
      <c r="AF1845" s="131">
        <f>Table5[[#This Row],[Column5]]+Table5[[#This Row],[Column13]]+Table5[[#This Row],[Column21]]+Table5[[#This Row],[Column18]]</f>
        <v>0</v>
      </c>
      <c r="AG1845" s="131">
        <f t="shared" si="313"/>
        <v>0</v>
      </c>
      <c r="AH1845" s="131">
        <f t="shared" si="314"/>
        <v>0</v>
      </c>
      <c r="AI1845" s="131">
        <f>Table5[[#This Row],[Column17]]-Table5[[#This Row],[Column20]]</f>
        <v>0</v>
      </c>
      <c r="AJ1845" s="131">
        <f t="shared" si="315"/>
        <v>0</v>
      </c>
      <c r="AK1845" s="131">
        <f t="shared" si="319"/>
        <v>0</v>
      </c>
      <c r="AL1845" s="131">
        <f t="shared" si="316"/>
        <v>0</v>
      </c>
      <c r="AM1845" s="131" t="str">
        <f t="shared" si="317"/>
        <v/>
      </c>
      <c r="AN1845" s="131" t="str">
        <f t="shared" ca="1" si="318"/>
        <v/>
      </c>
    </row>
    <row r="1846" spans="1:40" ht="20.25" customHeight="1" x14ac:dyDescent="0.3">
      <c r="A1846" s="127"/>
      <c r="B1846" s="164"/>
      <c r="C1846" s="139"/>
      <c r="D1846" s="140"/>
      <c r="E1846" s="139"/>
      <c r="F1846" s="139"/>
      <c r="G1846" s="140"/>
      <c r="H1846" s="139"/>
      <c r="I1846" s="129"/>
      <c r="L1846" s="128"/>
      <c r="M1846" s="128"/>
      <c r="N1846" s="128"/>
      <c r="O1846" s="128"/>
      <c r="P1846" s="128"/>
      <c r="Q1846" s="128"/>
      <c r="R1846" s="128"/>
      <c r="S1846" s="128"/>
      <c r="T1846" s="120">
        <f t="shared" si="309"/>
        <v>0</v>
      </c>
      <c r="U1846" s="131"/>
      <c r="V1846" s="131"/>
      <c r="W1846" s="131">
        <f>SUMIFS($F$3:F1846,$D$3:D1846,D1846,$C$3:C1846,"Buy")+SUMIFS($F$3:F1846,$D$3:D1846,D1846,$C$3:C1846,"Coin Deposit",$E$3:E1846,"&lt;&gt;")</f>
        <v>0</v>
      </c>
      <c r="X1846" s="131">
        <f t="shared" si="310"/>
        <v>0</v>
      </c>
      <c r="Y1846" s="131">
        <f>IF($D1846=Y$1,SUMIFS($H$3:$H1846,$G$3:$G1846,Y$1,$C$3:$C1846,"Sell"),0)</f>
        <v>0</v>
      </c>
      <c r="Z1846" s="131">
        <f t="shared" si="311"/>
        <v>0</v>
      </c>
      <c r="AA1846" s="131">
        <f>IF($D1846=AA$1,SUMIFS($H$3:$H1846,$G$3:$G1846,AA$1,$C$3:$C1846,"Sell"),0)</f>
        <v>0</v>
      </c>
      <c r="AB1846" s="131">
        <f t="shared" si="312"/>
        <v>0</v>
      </c>
      <c r="AC1846" s="131">
        <f>SUMIFS('Deductions and Deposits'!$H:$H,'Deductions and Deposits'!$G:$G,D1846,'Deductions and Deposits'!$F:$F,"&lt;="&amp;B1846)+SUMIFS($F$3:F1846,$D$3:D1846,D1846,$C$3:C1846,"Coin Deposit",$E$3:E1846,"")</f>
        <v>0</v>
      </c>
      <c r="AD1846" s="131">
        <f>SUMIFS('Deductions and Deposits'!$D:$D,'Deductions and Deposits'!$C:$C,D1846)+SUMIFS($F:$F,$D:$D,D1846,$C:$C,"Coin Deduction")</f>
        <v>0</v>
      </c>
      <c r="AE1846" s="131">
        <f>Table5[[#This Row],[Column4]]+Table5[[#This Row],[Column14]]+Table5[[#This Row],[Column19]]+Table5[[#This Row],[Column12]]</f>
        <v>0</v>
      </c>
      <c r="AF1846" s="131">
        <f>Table5[[#This Row],[Column5]]+Table5[[#This Row],[Column13]]+Table5[[#This Row],[Column21]]+Table5[[#This Row],[Column18]]</f>
        <v>0</v>
      </c>
      <c r="AG1846" s="131">
        <f t="shared" si="313"/>
        <v>0</v>
      </c>
      <c r="AH1846" s="131">
        <f t="shared" si="314"/>
        <v>0</v>
      </c>
      <c r="AI1846" s="131">
        <f>Table5[[#This Row],[Column17]]-Table5[[#This Row],[Column20]]</f>
        <v>0</v>
      </c>
      <c r="AJ1846" s="131">
        <f t="shared" si="315"/>
        <v>0</v>
      </c>
      <c r="AK1846" s="131">
        <f t="shared" si="319"/>
        <v>0</v>
      </c>
      <c r="AL1846" s="131">
        <f t="shared" si="316"/>
        <v>0</v>
      </c>
      <c r="AM1846" s="131" t="str">
        <f t="shared" si="317"/>
        <v/>
      </c>
      <c r="AN1846" s="131" t="str">
        <f t="shared" ca="1" si="318"/>
        <v/>
      </c>
    </row>
    <row r="1847" spans="1:40" ht="20.25" customHeight="1" x14ac:dyDescent="0.3">
      <c r="A1847" s="127"/>
      <c r="B1847" s="164"/>
      <c r="C1847" s="139"/>
      <c r="D1847" s="140"/>
      <c r="E1847" s="139"/>
      <c r="F1847" s="139"/>
      <c r="G1847" s="140"/>
      <c r="H1847" s="139"/>
      <c r="I1847" s="129"/>
      <c r="L1847" s="128"/>
      <c r="M1847" s="128"/>
      <c r="N1847" s="128"/>
      <c r="O1847" s="128"/>
      <c r="P1847" s="128"/>
      <c r="Q1847" s="128"/>
      <c r="R1847" s="128"/>
      <c r="S1847" s="128"/>
      <c r="T1847" s="120">
        <f t="shared" si="309"/>
        <v>0</v>
      </c>
      <c r="U1847" s="131"/>
      <c r="V1847" s="131"/>
      <c r="W1847" s="131">
        <f>SUMIFS($F$3:F1847,$D$3:D1847,D1847,$C$3:C1847,"Buy")+SUMIFS($F$3:F1847,$D$3:D1847,D1847,$C$3:C1847,"Coin Deposit",$E$3:E1847,"&lt;&gt;")</f>
        <v>0</v>
      </c>
      <c r="X1847" s="131">
        <f t="shared" si="310"/>
        <v>0</v>
      </c>
      <c r="Y1847" s="131">
        <f>IF($D1847=Y$1,SUMIFS($H$3:$H1847,$G$3:$G1847,Y$1,$C$3:$C1847,"Sell"),0)</f>
        <v>0</v>
      </c>
      <c r="Z1847" s="131">
        <f t="shared" si="311"/>
        <v>0</v>
      </c>
      <c r="AA1847" s="131">
        <f>IF($D1847=AA$1,SUMIFS($H$3:$H1847,$G$3:$G1847,AA$1,$C$3:$C1847,"Sell"),0)</f>
        <v>0</v>
      </c>
      <c r="AB1847" s="131">
        <f t="shared" si="312"/>
        <v>0</v>
      </c>
      <c r="AC1847" s="131">
        <f>SUMIFS('Deductions and Deposits'!$H:$H,'Deductions and Deposits'!$G:$G,D1847,'Deductions and Deposits'!$F:$F,"&lt;="&amp;B1847)+SUMIFS($F$3:F1847,$D$3:D1847,D1847,$C$3:C1847,"Coin Deposit",$E$3:E1847,"")</f>
        <v>0</v>
      </c>
      <c r="AD1847" s="131">
        <f>SUMIFS('Deductions and Deposits'!$D:$D,'Deductions and Deposits'!$C:$C,D1847)+SUMIFS($F:$F,$D:$D,D1847,$C:$C,"Coin Deduction")</f>
        <v>0</v>
      </c>
      <c r="AE1847" s="131">
        <f>Table5[[#This Row],[Column4]]+Table5[[#This Row],[Column14]]+Table5[[#This Row],[Column19]]+Table5[[#This Row],[Column12]]</f>
        <v>0</v>
      </c>
      <c r="AF1847" s="131">
        <f>Table5[[#This Row],[Column5]]+Table5[[#This Row],[Column13]]+Table5[[#This Row],[Column21]]+Table5[[#This Row],[Column18]]</f>
        <v>0</v>
      </c>
      <c r="AG1847" s="131">
        <f t="shared" si="313"/>
        <v>0</v>
      </c>
      <c r="AH1847" s="131">
        <f t="shared" si="314"/>
        <v>0</v>
      </c>
      <c r="AI1847" s="131">
        <f>Table5[[#This Row],[Column17]]-Table5[[#This Row],[Column20]]</f>
        <v>0</v>
      </c>
      <c r="AJ1847" s="131">
        <f t="shared" si="315"/>
        <v>0</v>
      </c>
      <c r="AK1847" s="131">
        <f t="shared" si="319"/>
        <v>0</v>
      </c>
      <c r="AL1847" s="131">
        <f t="shared" si="316"/>
        <v>0</v>
      </c>
      <c r="AM1847" s="131" t="str">
        <f t="shared" si="317"/>
        <v/>
      </c>
      <c r="AN1847" s="131" t="str">
        <f t="shared" ca="1" si="318"/>
        <v/>
      </c>
    </row>
    <row r="1848" spans="1:40" ht="20.25" customHeight="1" x14ac:dyDescent="0.3">
      <c r="A1848" s="127"/>
      <c r="B1848" s="164"/>
      <c r="C1848" s="139"/>
      <c r="D1848" s="140"/>
      <c r="E1848" s="139"/>
      <c r="F1848" s="139"/>
      <c r="G1848" s="140"/>
      <c r="H1848" s="139"/>
      <c r="I1848" s="129"/>
      <c r="L1848" s="128"/>
      <c r="M1848" s="128"/>
      <c r="N1848" s="128"/>
      <c r="O1848" s="128"/>
      <c r="P1848" s="128"/>
      <c r="Q1848" s="128"/>
      <c r="R1848" s="128"/>
      <c r="S1848" s="128"/>
      <c r="T1848" s="120">
        <f t="shared" si="309"/>
        <v>0</v>
      </c>
      <c r="U1848" s="131"/>
      <c r="V1848" s="131"/>
      <c r="W1848" s="131">
        <f>SUMIFS($F$3:F1848,$D$3:D1848,D1848,$C$3:C1848,"Buy")+SUMIFS($F$3:F1848,$D$3:D1848,D1848,$C$3:C1848,"Coin Deposit",$E$3:E1848,"&lt;&gt;")</f>
        <v>0</v>
      </c>
      <c r="X1848" s="131">
        <f t="shared" si="310"/>
        <v>0</v>
      </c>
      <c r="Y1848" s="131">
        <f>IF($D1848=Y$1,SUMIFS($H$3:$H1848,$G$3:$G1848,Y$1,$C$3:$C1848,"Sell"),0)</f>
        <v>0</v>
      </c>
      <c r="Z1848" s="131">
        <f t="shared" si="311"/>
        <v>0</v>
      </c>
      <c r="AA1848" s="131">
        <f>IF($D1848=AA$1,SUMIFS($H$3:$H1848,$G$3:$G1848,AA$1,$C$3:$C1848,"Sell"),0)</f>
        <v>0</v>
      </c>
      <c r="AB1848" s="131">
        <f t="shared" si="312"/>
        <v>0</v>
      </c>
      <c r="AC1848" s="131">
        <f>SUMIFS('Deductions and Deposits'!$H:$H,'Deductions and Deposits'!$G:$G,D1848,'Deductions and Deposits'!$F:$F,"&lt;="&amp;B1848)+SUMIFS($F$3:F1848,$D$3:D1848,D1848,$C$3:C1848,"Coin Deposit",$E$3:E1848,"")</f>
        <v>0</v>
      </c>
      <c r="AD1848" s="131">
        <f>SUMIFS('Deductions and Deposits'!$D:$D,'Deductions and Deposits'!$C:$C,D1848)+SUMIFS($F:$F,$D:$D,D1848,$C:$C,"Coin Deduction")</f>
        <v>0</v>
      </c>
      <c r="AE1848" s="131">
        <f>Table5[[#This Row],[Column4]]+Table5[[#This Row],[Column14]]+Table5[[#This Row],[Column19]]+Table5[[#This Row],[Column12]]</f>
        <v>0</v>
      </c>
      <c r="AF1848" s="131">
        <f>Table5[[#This Row],[Column5]]+Table5[[#This Row],[Column13]]+Table5[[#This Row],[Column21]]+Table5[[#This Row],[Column18]]</f>
        <v>0</v>
      </c>
      <c r="AG1848" s="131">
        <f t="shared" si="313"/>
        <v>0</v>
      </c>
      <c r="AH1848" s="131">
        <f t="shared" si="314"/>
        <v>0</v>
      </c>
      <c r="AI1848" s="131">
        <f>Table5[[#This Row],[Column17]]-Table5[[#This Row],[Column20]]</f>
        <v>0</v>
      </c>
      <c r="AJ1848" s="131">
        <f t="shared" si="315"/>
        <v>0</v>
      </c>
      <c r="AK1848" s="131">
        <f t="shared" si="319"/>
        <v>0</v>
      </c>
      <c r="AL1848" s="131">
        <f t="shared" si="316"/>
        <v>0</v>
      </c>
      <c r="AM1848" s="131" t="str">
        <f t="shared" si="317"/>
        <v/>
      </c>
      <c r="AN1848" s="131" t="str">
        <f t="shared" ca="1" si="318"/>
        <v/>
      </c>
    </row>
    <row r="1849" spans="1:40" ht="20.25" customHeight="1" x14ac:dyDescent="0.3">
      <c r="A1849" s="127"/>
      <c r="B1849" s="164"/>
      <c r="C1849" s="139"/>
      <c r="D1849" s="140"/>
      <c r="E1849" s="139"/>
      <c r="F1849" s="139"/>
      <c r="G1849" s="140"/>
      <c r="H1849" s="139"/>
      <c r="I1849" s="129"/>
      <c r="L1849" s="128"/>
      <c r="M1849" s="128"/>
      <c r="N1849" s="128"/>
      <c r="O1849" s="128"/>
      <c r="P1849" s="128"/>
      <c r="Q1849" s="128"/>
      <c r="R1849" s="128"/>
      <c r="S1849" s="128"/>
      <c r="T1849" s="120">
        <f t="shared" si="309"/>
        <v>0</v>
      </c>
      <c r="U1849" s="131"/>
      <c r="V1849" s="131"/>
      <c r="W1849" s="131">
        <f>SUMIFS($F$3:F1849,$D$3:D1849,D1849,$C$3:C1849,"Buy")+SUMIFS($F$3:F1849,$D$3:D1849,D1849,$C$3:C1849,"Coin Deposit",$E$3:E1849,"&lt;&gt;")</f>
        <v>0</v>
      </c>
      <c r="X1849" s="131">
        <f t="shared" si="310"/>
        <v>0</v>
      </c>
      <c r="Y1849" s="131">
        <f>IF($D1849=Y$1,SUMIFS($H$3:$H1849,$G$3:$G1849,Y$1,$C$3:$C1849,"Sell"),0)</f>
        <v>0</v>
      </c>
      <c r="Z1849" s="131">
        <f t="shared" si="311"/>
        <v>0</v>
      </c>
      <c r="AA1849" s="131">
        <f>IF($D1849=AA$1,SUMIFS($H$3:$H1849,$G$3:$G1849,AA$1,$C$3:$C1849,"Sell"),0)</f>
        <v>0</v>
      </c>
      <c r="AB1849" s="131">
        <f t="shared" si="312"/>
        <v>0</v>
      </c>
      <c r="AC1849" s="131">
        <f>SUMIFS('Deductions and Deposits'!$H:$H,'Deductions and Deposits'!$G:$G,D1849,'Deductions and Deposits'!$F:$F,"&lt;="&amp;B1849)+SUMIFS($F$3:F1849,$D$3:D1849,D1849,$C$3:C1849,"Coin Deposit",$E$3:E1849,"")</f>
        <v>0</v>
      </c>
      <c r="AD1849" s="131">
        <f>SUMIFS('Deductions and Deposits'!$D:$D,'Deductions and Deposits'!$C:$C,D1849)+SUMIFS($F:$F,$D:$D,D1849,$C:$C,"Coin Deduction")</f>
        <v>0</v>
      </c>
      <c r="AE1849" s="131">
        <f>Table5[[#This Row],[Column4]]+Table5[[#This Row],[Column14]]+Table5[[#This Row],[Column19]]+Table5[[#This Row],[Column12]]</f>
        <v>0</v>
      </c>
      <c r="AF1849" s="131">
        <f>Table5[[#This Row],[Column5]]+Table5[[#This Row],[Column13]]+Table5[[#This Row],[Column21]]+Table5[[#This Row],[Column18]]</f>
        <v>0</v>
      </c>
      <c r="AG1849" s="131">
        <f t="shared" si="313"/>
        <v>0</v>
      </c>
      <c r="AH1849" s="131">
        <f t="shared" si="314"/>
        <v>0</v>
      </c>
      <c r="AI1849" s="131">
        <f>Table5[[#This Row],[Column17]]-Table5[[#This Row],[Column20]]</f>
        <v>0</v>
      </c>
      <c r="AJ1849" s="131">
        <f t="shared" si="315"/>
        <v>0</v>
      </c>
      <c r="AK1849" s="131">
        <f t="shared" si="319"/>
        <v>0</v>
      </c>
      <c r="AL1849" s="131">
        <f t="shared" si="316"/>
        <v>0</v>
      </c>
      <c r="AM1849" s="131" t="str">
        <f t="shared" si="317"/>
        <v/>
      </c>
      <c r="AN1849" s="131" t="str">
        <f t="shared" ca="1" si="318"/>
        <v/>
      </c>
    </row>
    <row r="1850" spans="1:40" ht="20.25" customHeight="1" x14ac:dyDescent="0.3">
      <c r="A1850" s="127"/>
      <c r="B1850" s="164"/>
      <c r="C1850" s="139"/>
      <c r="D1850" s="140"/>
      <c r="E1850" s="139"/>
      <c r="F1850" s="139"/>
      <c r="G1850" s="140"/>
      <c r="H1850" s="139"/>
      <c r="I1850" s="129"/>
      <c r="L1850" s="128"/>
      <c r="M1850" s="128"/>
      <c r="N1850" s="128"/>
      <c r="O1850" s="128"/>
      <c r="P1850" s="128"/>
      <c r="Q1850" s="128"/>
      <c r="R1850" s="128"/>
      <c r="S1850" s="128"/>
      <c r="T1850" s="120">
        <f t="shared" si="309"/>
        <v>0</v>
      </c>
      <c r="U1850" s="131"/>
      <c r="V1850" s="131"/>
      <c r="W1850" s="131">
        <f>SUMIFS($F$3:F1850,$D$3:D1850,D1850,$C$3:C1850,"Buy")+SUMIFS($F$3:F1850,$D$3:D1850,D1850,$C$3:C1850,"Coin Deposit",$E$3:E1850,"&lt;&gt;")</f>
        <v>0</v>
      </c>
      <c r="X1850" s="131">
        <f t="shared" si="310"/>
        <v>0</v>
      </c>
      <c r="Y1850" s="131">
        <f>IF($D1850=Y$1,SUMIFS($H$3:$H1850,$G$3:$G1850,Y$1,$C$3:$C1850,"Sell"),0)</f>
        <v>0</v>
      </c>
      <c r="Z1850" s="131">
        <f t="shared" si="311"/>
        <v>0</v>
      </c>
      <c r="AA1850" s="131">
        <f>IF($D1850=AA$1,SUMIFS($H$3:$H1850,$G$3:$G1850,AA$1,$C$3:$C1850,"Sell"),0)</f>
        <v>0</v>
      </c>
      <c r="AB1850" s="131">
        <f t="shared" si="312"/>
        <v>0</v>
      </c>
      <c r="AC1850" s="131">
        <f>SUMIFS('Deductions and Deposits'!$H:$H,'Deductions and Deposits'!$G:$G,D1850,'Deductions and Deposits'!$F:$F,"&lt;="&amp;B1850)+SUMIFS($F$3:F1850,$D$3:D1850,D1850,$C$3:C1850,"Coin Deposit",$E$3:E1850,"")</f>
        <v>0</v>
      </c>
      <c r="AD1850" s="131">
        <f>SUMIFS('Deductions and Deposits'!$D:$D,'Deductions and Deposits'!$C:$C,D1850)+SUMIFS($F:$F,$D:$D,D1850,$C:$C,"Coin Deduction")</f>
        <v>0</v>
      </c>
      <c r="AE1850" s="131">
        <f>Table5[[#This Row],[Column4]]+Table5[[#This Row],[Column14]]+Table5[[#This Row],[Column19]]+Table5[[#This Row],[Column12]]</f>
        <v>0</v>
      </c>
      <c r="AF1850" s="131">
        <f>Table5[[#This Row],[Column5]]+Table5[[#This Row],[Column13]]+Table5[[#This Row],[Column21]]+Table5[[#This Row],[Column18]]</f>
        <v>0</v>
      </c>
      <c r="AG1850" s="131">
        <f t="shared" si="313"/>
        <v>0</v>
      </c>
      <c r="AH1850" s="131">
        <f t="shared" si="314"/>
        <v>0</v>
      </c>
      <c r="AI1850" s="131">
        <f>Table5[[#This Row],[Column17]]-Table5[[#This Row],[Column20]]</f>
        <v>0</v>
      </c>
      <c r="AJ1850" s="131">
        <f t="shared" si="315"/>
        <v>0</v>
      </c>
      <c r="AK1850" s="131">
        <f t="shared" si="319"/>
        <v>0</v>
      </c>
      <c r="AL1850" s="131">
        <f t="shared" si="316"/>
        <v>0</v>
      </c>
      <c r="AM1850" s="131" t="str">
        <f t="shared" si="317"/>
        <v/>
      </c>
      <c r="AN1850" s="131" t="str">
        <f t="shared" ca="1" si="318"/>
        <v/>
      </c>
    </row>
    <row r="1851" spans="1:40" ht="20.25" customHeight="1" x14ac:dyDescent="0.3">
      <c r="A1851" s="127"/>
      <c r="B1851" s="164"/>
      <c r="C1851" s="139"/>
      <c r="D1851" s="140"/>
      <c r="E1851" s="139"/>
      <c r="F1851" s="139"/>
      <c r="G1851" s="140"/>
      <c r="H1851" s="139"/>
      <c r="I1851" s="129"/>
      <c r="L1851" s="128"/>
      <c r="M1851" s="128"/>
      <c r="N1851" s="128"/>
      <c r="O1851" s="128"/>
      <c r="P1851" s="128"/>
      <c r="Q1851" s="128"/>
      <c r="R1851" s="128"/>
      <c r="S1851" s="128"/>
      <c r="T1851" s="120">
        <f t="shared" si="309"/>
        <v>0</v>
      </c>
      <c r="U1851" s="131"/>
      <c r="V1851" s="131"/>
      <c r="W1851" s="131">
        <f>SUMIFS($F$3:F1851,$D$3:D1851,D1851,$C$3:C1851,"Buy")+SUMIFS($F$3:F1851,$D$3:D1851,D1851,$C$3:C1851,"Coin Deposit",$E$3:E1851,"&lt;&gt;")</f>
        <v>0</v>
      </c>
      <c r="X1851" s="131">
        <f t="shared" si="310"/>
        <v>0</v>
      </c>
      <c r="Y1851" s="131">
        <f>IF($D1851=Y$1,SUMIFS($H$3:$H1851,$G$3:$G1851,Y$1,$C$3:$C1851,"Sell"),0)</f>
        <v>0</v>
      </c>
      <c r="Z1851" s="131">
        <f t="shared" si="311"/>
        <v>0</v>
      </c>
      <c r="AA1851" s="131">
        <f>IF($D1851=AA$1,SUMIFS($H$3:$H1851,$G$3:$G1851,AA$1,$C$3:$C1851,"Sell"),0)</f>
        <v>0</v>
      </c>
      <c r="AB1851" s="131">
        <f t="shared" si="312"/>
        <v>0</v>
      </c>
      <c r="AC1851" s="131">
        <f>SUMIFS('Deductions and Deposits'!$H:$H,'Deductions and Deposits'!$G:$G,D1851,'Deductions and Deposits'!$F:$F,"&lt;="&amp;B1851)+SUMIFS($F$3:F1851,$D$3:D1851,D1851,$C$3:C1851,"Coin Deposit",$E$3:E1851,"")</f>
        <v>0</v>
      </c>
      <c r="AD1851" s="131">
        <f>SUMIFS('Deductions and Deposits'!$D:$D,'Deductions and Deposits'!$C:$C,D1851)+SUMIFS($F:$F,$D:$D,D1851,$C:$C,"Coin Deduction")</f>
        <v>0</v>
      </c>
      <c r="AE1851" s="131">
        <f>Table5[[#This Row],[Column4]]+Table5[[#This Row],[Column14]]+Table5[[#This Row],[Column19]]+Table5[[#This Row],[Column12]]</f>
        <v>0</v>
      </c>
      <c r="AF1851" s="131">
        <f>Table5[[#This Row],[Column5]]+Table5[[#This Row],[Column13]]+Table5[[#This Row],[Column21]]+Table5[[#This Row],[Column18]]</f>
        <v>0</v>
      </c>
      <c r="AG1851" s="131">
        <f t="shared" si="313"/>
        <v>0</v>
      </c>
      <c r="AH1851" s="131">
        <f t="shared" si="314"/>
        <v>0</v>
      </c>
      <c r="AI1851" s="131">
        <f>Table5[[#This Row],[Column17]]-Table5[[#This Row],[Column20]]</f>
        <v>0</v>
      </c>
      <c r="AJ1851" s="131">
        <f t="shared" si="315"/>
        <v>0</v>
      </c>
      <c r="AK1851" s="131">
        <f t="shared" si="319"/>
        <v>0</v>
      </c>
      <c r="AL1851" s="131">
        <f t="shared" si="316"/>
        <v>0</v>
      </c>
      <c r="AM1851" s="131" t="str">
        <f t="shared" si="317"/>
        <v/>
      </c>
      <c r="AN1851" s="131" t="str">
        <f t="shared" ca="1" si="318"/>
        <v/>
      </c>
    </row>
    <row r="1852" spans="1:40" ht="20.25" customHeight="1" x14ac:dyDescent="0.3">
      <c r="A1852" s="127"/>
      <c r="B1852" s="164"/>
      <c r="C1852" s="139"/>
      <c r="D1852" s="140"/>
      <c r="E1852" s="139"/>
      <c r="F1852" s="139"/>
      <c r="G1852" s="140"/>
      <c r="H1852" s="139"/>
      <c r="I1852" s="129"/>
      <c r="L1852" s="128"/>
      <c r="M1852" s="128"/>
      <c r="N1852" s="128"/>
      <c r="O1852" s="128"/>
      <c r="P1852" s="128"/>
      <c r="Q1852" s="128"/>
      <c r="R1852" s="128"/>
      <c r="S1852" s="128"/>
      <c r="T1852" s="120">
        <f t="shared" si="309"/>
        <v>0</v>
      </c>
      <c r="U1852" s="131"/>
      <c r="V1852" s="131"/>
      <c r="W1852" s="131">
        <f>SUMIFS($F$3:F1852,$D$3:D1852,D1852,$C$3:C1852,"Buy")+SUMIFS($F$3:F1852,$D$3:D1852,D1852,$C$3:C1852,"Coin Deposit",$E$3:E1852,"&lt;&gt;")</f>
        <v>0</v>
      </c>
      <c r="X1852" s="131">
        <f t="shared" si="310"/>
        <v>0</v>
      </c>
      <c r="Y1852" s="131">
        <f>IF($D1852=Y$1,SUMIFS($H$3:$H1852,$G$3:$G1852,Y$1,$C$3:$C1852,"Sell"),0)</f>
        <v>0</v>
      </c>
      <c r="Z1852" s="131">
        <f t="shared" si="311"/>
        <v>0</v>
      </c>
      <c r="AA1852" s="131">
        <f>IF($D1852=AA$1,SUMIFS($H$3:$H1852,$G$3:$G1852,AA$1,$C$3:$C1852,"Sell"),0)</f>
        <v>0</v>
      </c>
      <c r="AB1852" s="131">
        <f t="shared" si="312"/>
        <v>0</v>
      </c>
      <c r="AC1852" s="131">
        <f>SUMIFS('Deductions and Deposits'!$H:$H,'Deductions and Deposits'!$G:$G,D1852,'Deductions and Deposits'!$F:$F,"&lt;="&amp;B1852)+SUMIFS($F$3:F1852,$D$3:D1852,D1852,$C$3:C1852,"Coin Deposit",$E$3:E1852,"")</f>
        <v>0</v>
      </c>
      <c r="AD1852" s="131">
        <f>SUMIFS('Deductions and Deposits'!$D:$D,'Deductions and Deposits'!$C:$C,D1852)+SUMIFS($F:$F,$D:$D,D1852,$C:$C,"Coin Deduction")</f>
        <v>0</v>
      </c>
      <c r="AE1852" s="131">
        <f>Table5[[#This Row],[Column4]]+Table5[[#This Row],[Column14]]+Table5[[#This Row],[Column19]]+Table5[[#This Row],[Column12]]</f>
        <v>0</v>
      </c>
      <c r="AF1852" s="131">
        <f>Table5[[#This Row],[Column5]]+Table5[[#This Row],[Column13]]+Table5[[#This Row],[Column21]]+Table5[[#This Row],[Column18]]</f>
        <v>0</v>
      </c>
      <c r="AG1852" s="131">
        <f t="shared" si="313"/>
        <v>0</v>
      </c>
      <c r="AH1852" s="131">
        <f t="shared" si="314"/>
        <v>0</v>
      </c>
      <c r="AI1852" s="131">
        <f>Table5[[#This Row],[Column17]]-Table5[[#This Row],[Column20]]</f>
        <v>0</v>
      </c>
      <c r="AJ1852" s="131">
        <f t="shared" si="315"/>
        <v>0</v>
      </c>
      <c r="AK1852" s="131">
        <f t="shared" si="319"/>
        <v>0</v>
      </c>
      <c r="AL1852" s="131">
        <f t="shared" si="316"/>
        <v>0</v>
      </c>
      <c r="AM1852" s="131" t="str">
        <f t="shared" si="317"/>
        <v/>
      </c>
      <c r="AN1852" s="131" t="str">
        <f t="shared" ca="1" si="318"/>
        <v/>
      </c>
    </row>
    <row r="1853" spans="1:40" ht="20.25" customHeight="1" x14ac:dyDescent="0.3">
      <c r="A1853" s="127"/>
      <c r="B1853" s="164"/>
      <c r="C1853" s="139"/>
      <c r="D1853" s="140"/>
      <c r="E1853" s="139"/>
      <c r="F1853" s="139"/>
      <c r="G1853" s="140"/>
      <c r="H1853" s="139"/>
      <c r="I1853" s="129"/>
      <c r="L1853" s="128"/>
      <c r="M1853" s="128"/>
      <c r="N1853" s="128"/>
      <c r="O1853" s="128"/>
      <c r="P1853" s="128"/>
      <c r="Q1853" s="128"/>
      <c r="R1853" s="128"/>
      <c r="S1853" s="128"/>
      <c r="T1853" s="120">
        <f t="shared" si="309"/>
        <v>0</v>
      </c>
      <c r="U1853" s="131"/>
      <c r="V1853" s="131"/>
      <c r="W1853" s="131">
        <f>SUMIFS($F$3:F1853,$D$3:D1853,D1853,$C$3:C1853,"Buy")+SUMIFS($F$3:F1853,$D$3:D1853,D1853,$C$3:C1853,"Coin Deposit",$E$3:E1853,"&lt;&gt;")</f>
        <v>0</v>
      </c>
      <c r="X1853" s="131">
        <f t="shared" si="310"/>
        <v>0</v>
      </c>
      <c r="Y1853" s="131">
        <f>IF($D1853=Y$1,SUMIFS($H$3:$H1853,$G$3:$G1853,Y$1,$C$3:$C1853,"Sell"),0)</f>
        <v>0</v>
      </c>
      <c r="Z1853" s="131">
        <f t="shared" si="311"/>
        <v>0</v>
      </c>
      <c r="AA1853" s="131">
        <f>IF($D1853=AA$1,SUMIFS($H$3:$H1853,$G$3:$G1853,AA$1,$C$3:$C1853,"Sell"),0)</f>
        <v>0</v>
      </c>
      <c r="AB1853" s="131">
        <f t="shared" si="312"/>
        <v>0</v>
      </c>
      <c r="AC1853" s="131">
        <f>SUMIFS('Deductions and Deposits'!$H:$H,'Deductions and Deposits'!$G:$G,D1853,'Deductions and Deposits'!$F:$F,"&lt;="&amp;B1853)+SUMIFS($F$3:F1853,$D$3:D1853,D1853,$C$3:C1853,"Coin Deposit",$E$3:E1853,"")</f>
        <v>0</v>
      </c>
      <c r="AD1853" s="131">
        <f>SUMIFS('Deductions and Deposits'!$D:$D,'Deductions and Deposits'!$C:$C,D1853)+SUMIFS($F:$F,$D:$D,D1853,$C:$C,"Coin Deduction")</f>
        <v>0</v>
      </c>
      <c r="AE1853" s="131">
        <f>Table5[[#This Row],[Column4]]+Table5[[#This Row],[Column14]]+Table5[[#This Row],[Column19]]+Table5[[#This Row],[Column12]]</f>
        <v>0</v>
      </c>
      <c r="AF1853" s="131">
        <f>Table5[[#This Row],[Column5]]+Table5[[#This Row],[Column13]]+Table5[[#This Row],[Column21]]+Table5[[#This Row],[Column18]]</f>
        <v>0</v>
      </c>
      <c r="AG1853" s="131">
        <f t="shared" si="313"/>
        <v>0</v>
      </c>
      <c r="AH1853" s="131">
        <f t="shared" si="314"/>
        <v>0</v>
      </c>
      <c r="AI1853" s="131">
        <f>Table5[[#This Row],[Column17]]-Table5[[#This Row],[Column20]]</f>
        <v>0</v>
      </c>
      <c r="AJ1853" s="131">
        <f t="shared" si="315"/>
        <v>0</v>
      </c>
      <c r="AK1853" s="131">
        <f t="shared" si="319"/>
        <v>0</v>
      </c>
      <c r="AL1853" s="131">
        <f t="shared" si="316"/>
        <v>0</v>
      </c>
      <c r="AM1853" s="131" t="str">
        <f t="shared" si="317"/>
        <v/>
      </c>
      <c r="AN1853" s="131" t="str">
        <f t="shared" ca="1" si="318"/>
        <v/>
      </c>
    </row>
    <row r="1854" spans="1:40" ht="20.25" customHeight="1" x14ac:dyDescent="0.3">
      <c r="A1854" s="127"/>
      <c r="B1854" s="164"/>
      <c r="C1854" s="139"/>
      <c r="D1854" s="140"/>
      <c r="E1854" s="139"/>
      <c r="F1854" s="139"/>
      <c r="G1854" s="140"/>
      <c r="H1854" s="139"/>
      <c r="I1854" s="129"/>
      <c r="L1854" s="128"/>
      <c r="M1854" s="128"/>
      <c r="N1854" s="128"/>
      <c r="O1854" s="128"/>
      <c r="P1854" s="128"/>
      <c r="Q1854" s="128"/>
      <c r="R1854" s="128"/>
      <c r="S1854" s="128"/>
      <c r="T1854" s="120">
        <f t="shared" si="309"/>
        <v>0</v>
      </c>
      <c r="U1854" s="131"/>
      <c r="V1854" s="131"/>
      <c r="W1854" s="131">
        <f>SUMIFS($F$3:F1854,$D$3:D1854,D1854,$C$3:C1854,"Buy")+SUMIFS($F$3:F1854,$D$3:D1854,D1854,$C$3:C1854,"Coin Deposit",$E$3:E1854,"&lt;&gt;")</f>
        <v>0</v>
      </c>
      <c r="X1854" s="131">
        <f t="shared" si="310"/>
        <v>0</v>
      </c>
      <c r="Y1854" s="131">
        <f>IF($D1854=Y$1,SUMIFS($H$3:$H1854,$G$3:$G1854,Y$1,$C$3:$C1854,"Sell"),0)</f>
        <v>0</v>
      </c>
      <c r="Z1854" s="131">
        <f t="shared" si="311"/>
        <v>0</v>
      </c>
      <c r="AA1854" s="131">
        <f>IF($D1854=AA$1,SUMIFS($H$3:$H1854,$G$3:$G1854,AA$1,$C$3:$C1854,"Sell"),0)</f>
        <v>0</v>
      </c>
      <c r="AB1854" s="131">
        <f t="shared" si="312"/>
        <v>0</v>
      </c>
      <c r="AC1854" s="131">
        <f>SUMIFS('Deductions and Deposits'!$H:$H,'Deductions and Deposits'!$G:$G,D1854,'Deductions and Deposits'!$F:$F,"&lt;="&amp;B1854)+SUMIFS($F$3:F1854,$D$3:D1854,D1854,$C$3:C1854,"Coin Deposit",$E$3:E1854,"")</f>
        <v>0</v>
      </c>
      <c r="AD1854" s="131">
        <f>SUMIFS('Deductions and Deposits'!$D:$D,'Deductions and Deposits'!$C:$C,D1854)+SUMIFS($F:$F,$D:$D,D1854,$C:$C,"Coin Deduction")</f>
        <v>0</v>
      </c>
      <c r="AE1854" s="131">
        <f>Table5[[#This Row],[Column4]]+Table5[[#This Row],[Column14]]+Table5[[#This Row],[Column19]]+Table5[[#This Row],[Column12]]</f>
        <v>0</v>
      </c>
      <c r="AF1854" s="131">
        <f>Table5[[#This Row],[Column5]]+Table5[[#This Row],[Column13]]+Table5[[#This Row],[Column21]]+Table5[[#This Row],[Column18]]</f>
        <v>0</v>
      </c>
      <c r="AG1854" s="131">
        <f t="shared" si="313"/>
        <v>0</v>
      </c>
      <c r="AH1854" s="131">
        <f t="shared" si="314"/>
        <v>0</v>
      </c>
      <c r="AI1854" s="131">
        <f>Table5[[#This Row],[Column17]]-Table5[[#This Row],[Column20]]</f>
        <v>0</v>
      </c>
      <c r="AJ1854" s="131">
        <f t="shared" si="315"/>
        <v>0</v>
      </c>
      <c r="AK1854" s="131">
        <f t="shared" si="319"/>
        <v>0</v>
      </c>
      <c r="AL1854" s="131">
        <f t="shared" si="316"/>
        <v>0</v>
      </c>
      <c r="AM1854" s="131" t="str">
        <f t="shared" si="317"/>
        <v/>
      </c>
      <c r="AN1854" s="131" t="str">
        <f t="shared" ca="1" si="318"/>
        <v/>
      </c>
    </row>
    <row r="1855" spans="1:40" ht="20.25" customHeight="1" x14ac:dyDescent="0.3">
      <c r="A1855" s="127"/>
      <c r="B1855" s="164"/>
      <c r="C1855" s="139"/>
      <c r="D1855" s="140"/>
      <c r="E1855" s="139"/>
      <c r="F1855" s="139"/>
      <c r="G1855" s="140"/>
      <c r="H1855" s="139"/>
      <c r="I1855" s="129"/>
      <c r="L1855" s="128"/>
      <c r="M1855" s="128"/>
      <c r="N1855" s="128"/>
      <c r="O1855" s="128"/>
      <c r="P1855" s="128"/>
      <c r="Q1855" s="128"/>
      <c r="R1855" s="128"/>
      <c r="S1855" s="128"/>
      <c r="T1855" s="120">
        <f t="shared" si="309"/>
        <v>0</v>
      </c>
      <c r="U1855" s="131"/>
      <c r="V1855" s="131"/>
      <c r="W1855" s="131">
        <f>SUMIFS($F$3:F1855,$D$3:D1855,D1855,$C$3:C1855,"Buy")+SUMIFS($F$3:F1855,$D$3:D1855,D1855,$C$3:C1855,"Coin Deposit",$E$3:E1855,"&lt;&gt;")</f>
        <v>0</v>
      </c>
      <c r="X1855" s="131">
        <f t="shared" si="310"/>
        <v>0</v>
      </c>
      <c r="Y1855" s="131">
        <f>IF($D1855=Y$1,SUMIFS($H$3:$H1855,$G$3:$G1855,Y$1,$C$3:$C1855,"Sell"),0)</f>
        <v>0</v>
      </c>
      <c r="Z1855" s="131">
        <f t="shared" si="311"/>
        <v>0</v>
      </c>
      <c r="AA1855" s="131">
        <f>IF($D1855=AA$1,SUMIFS($H$3:$H1855,$G$3:$G1855,AA$1,$C$3:$C1855,"Sell"),0)</f>
        <v>0</v>
      </c>
      <c r="AB1855" s="131">
        <f t="shared" si="312"/>
        <v>0</v>
      </c>
      <c r="AC1855" s="131">
        <f>SUMIFS('Deductions and Deposits'!$H:$H,'Deductions and Deposits'!$G:$G,D1855,'Deductions and Deposits'!$F:$F,"&lt;="&amp;B1855)+SUMIFS($F$3:F1855,$D$3:D1855,D1855,$C$3:C1855,"Coin Deposit",$E$3:E1855,"")</f>
        <v>0</v>
      </c>
      <c r="AD1855" s="131">
        <f>SUMIFS('Deductions and Deposits'!$D:$D,'Deductions and Deposits'!$C:$C,D1855)+SUMIFS($F:$F,$D:$D,D1855,$C:$C,"Coin Deduction")</f>
        <v>0</v>
      </c>
      <c r="AE1855" s="131">
        <f>Table5[[#This Row],[Column4]]+Table5[[#This Row],[Column14]]+Table5[[#This Row],[Column19]]+Table5[[#This Row],[Column12]]</f>
        <v>0</v>
      </c>
      <c r="AF1855" s="131">
        <f>Table5[[#This Row],[Column5]]+Table5[[#This Row],[Column13]]+Table5[[#This Row],[Column21]]+Table5[[#This Row],[Column18]]</f>
        <v>0</v>
      </c>
      <c r="AG1855" s="131">
        <f t="shared" si="313"/>
        <v>0</v>
      </c>
      <c r="AH1855" s="131">
        <f t="shared" si="314"/>
        <v>0</v>
      </c>
      <c r="AI1855" s="131">
        <f>Table5[[#This Row],[Column17]]-Table5[[#This Row],[Column20]]</f>
        <v>0</v>
      </c>
      <c r="AJ1855" s="131">
        <f t="shared" si="315"/>
        <v>0</v>
      </c>
      <c r="AK1855" s="131">
        <f t="shared" si="319"/>
        <v>0</v>
      </c>
      <c r="AL1855" s="131">
        <f t="shared" si="316"/>
        <v>0</v>
      </c>
      <c r="AM1855" s="131" t="str">
        <f t="shared" si="317"/>
        <v/>
      </c>
      <c r="AN1855" s="131" t="str">
        <f t="shared" ca="1" si="318"/>
        <v/>
      </c>
    </row>
    <row r="1856" spans="1:40" ht="20.25" customHeight="1" x14ac:dyDescent="0.3">
      <c r="A1856" s="127"/>
      <c r="B1856" s="164"/>
      <c r="C1856" s="139"/>
      <c r="D1856" s="140"/>
      <c r="E1856" s="139"/>
      <c r="F1856" s="139"/>
      <c r="G1856" s="140"/>
      <c r="H1856" s="139"/>
      <c r="I1856" s="129"/>
      <c r="L1856" s="128"/>
      <c r="M1856" s="128"/>
      <c r="N1856" s="128"/>
      <c r="O1856" s="128"/>
      <c r="P1856" s="128"/>
      <c r="Q1856" s="128"/>
      <c r="R1856" s="128"/>
      <c r="S1856" s="128"/>
      <c r="T1856" s="120">
        <f t="shared" si="309"/>
        <v>0</v>
      </c>
      <c r="U1856" s="131"/>
      <c r="V1856" s="131"/>
      <c r="W1856" s="131">
        <f>SUMIFS($F$3:F1856,$D$3:D1856,D1856,$C$3:C1856,"Buy")+SUMIFS($F$3:F1856,$D$3:D1856,D1856,$C$3:C1856,"Coin Deposit",$E$3:E1856,"&lt;&gt;")</f>
        <v>0</v>
      </c>
      <c r="X1856" s="131">
        <f t="shared" si="310"/>
        <v>0</v>
      </c>
      <c r="Y1856" s="131">
        <f>IF($D1856=Y$1,SUMIFS($H$3:$H1856,$G$3:$G1856,Y$1,$C$3:$C1856,"Sell"),0)</f>
        <v>0</v>
      </c>
      <c r="Z1856" s="131">
        <f t="shared" si="311"/>
        <v>0</v>
      </c>
      <c r="AA1856" s="131">
        <f>IF($D1856=AA$1,SUMIFS($H$3:$H1856,$G$3:$G1856,AA$1,$C$3:$C1856,"Sell"),0)</f>
        <v>0</v>
      </c>
      <c r="AB1856" s="131">
        <f t="shared" si="312"/>
        <v>0</v>
      </c>
      <c r="AC1856" s="131">
        <f>SUMIFS('Deductions and Deposits'!$H:$H,'Deductions and Deposits'!$G:$G,D1856,'Deductions and Deposits'!$F:$F,"&lt;="&amp;B1856)+SUMIFS($F$3:F1856,$D$3:D1856,D1856,$C$3:C1856,"Coin Deposit",$E$3:E1856,"")</f>
        <v>0</v>
      </c>
      <c r="AD1856" s="131">
        <f>SUMIFS('Deductions and Deposits'!$D:$D,'Deductions and Deposits'!$C:$C,D1856)+SUMIFS($F:$F,$D:$D,D1856,$C:$C,"Coin Deduction")</f>
        <v>0</v>
      </c>
      <c r="AE1856" s="131">
        <f>Table5[[#This Row],[Column4]]+Table5[[#This Row],[Column14]]+Table5[[#This Row],[Column19]]+Table5[[#This Row],[Column12]]</f>
        <v>0</v>
      </c>
      <c r="AF1856" s="131">
        <f>Table5[[#This Row],[Column5]]+Table5[[#This Row],[Column13]]+Table5[[#This Row],[Column21]]+Table5[[#This Row],[Column18]]</f>
        <v>0</v>
      </c>
      <c r="AG1856" s="131">
        <f t="shared" si="313"/>
        <v>0</v>
      </c>
      <c r="AH1856" s="131">
        <f t="shared" si="314"/>
        <v>0</v>
      </c>
      <c r="AI1856" s="131">
        <f>Table5[[#This Row],[Column17]]-Table5[[#This Row],[Column20]]</f>
        <v>0</v>
      </c>
      <c r="AJ1856" s="131">
        <f t="shared" si="315"/>
        <v>0</v>
      </c>
      <c r="AK1856" s="131">
        <f t="shared" si="319"/>
        <v>0</v>
      </c>
      <c r="AL1856" s="131">
        <f t="shared" si="316"/>
        <v>0</v>
      </c>
      <c r="AM1856" s="131" t="str">
        <f t="shared" si="317"/>
        <v/>
      </c>
      <c r="AN1856" s="131" t="str">
        <f t="shared" ca="1" si="318"/>
        <v/>
      </c>
    </row>
    <row r="1857" spans="1:40" ht="20.25" customHeight="1" x14ac:dyDescent="0.3">
      <c r="A1857" s="127"/>
      <c r="B1857" s="164"/>
      <c r="C1857" s="139"/>
      <c r="D1857" s="140"/>
      <c r="E1857" s="139"/>
      <c r="F1857" s="139"/>
      <c r="G1857" s="140"/>
      <c r="H1857" s="139"/>
      <c r="I1857" s="129"/>
      <c r="L1857" s="128"/>
      <c r="M1857" s="128"/>
      <c r="N1857" s="128"/>
      <c r="O1857" s="128"/>
      <c r="P1857" s="128"/>
      <c r="Q1857" s="128"/>
      <c r="R1857" s="128"/>
      <c r="S1857" s="128"/>
      <c r="T1857" s="120">
        <f t="shared" si="309"/>
        <v>0</v>
      </c>
      <c r="U1857" s="131"/>
      <c r="V1857" s="131"/>
      <c r="W1857" s="131">
        <f>SUMIFS($F$3:F1857,$D$3:D1857,D1857,$C$3:C1857,"Buy")+SUMIFS($F$3:F1857,$D$3:D1857,D1857,$C$3:C1857,"Coin Deposit",$E$3:E1857,"&lt;&gt;")</f>
        <v>0</v>
      </c>
      <c r="X1857" s="131">
        <f t="shared" si="310"/>
        <v>0</v>
      </c>
      <c r="Y1857" s="131">
        <f>IF($D1857=Y$1,SUMIFS($H$3:$H1857,$G$3:$G1857,Y$1,$C$3:$C1857,"Sell"),0)</f>
        <v>0</v>
      </c>
      <c r="Z1857" s="131">
        <f t="shared" si="311"/>
        <v>0</v>
      </c>
      <c r="AA1857" s="131">
        <f>IF($D1857=AA$1,SUMIFS($H$3:$H1857,$G$3:$G1857,AA$1,$C$3:$C1857,"Sell"),0)</f>
        <v>0</v>
      </c>
      <c r="AB1857" s="131">
        <f t="shared" si="312"/>
        <v>0</v>
      </c>
      <c r="AC1857" s="131">
        <f>SUMIFS('Deductions and Deposits'!$H:$H,'Deductions and Deposits'!$G:$G,D1857,'Deductions and Deposits'!$F:$F,"&lt;="&amp;B1857)+SUMIFS($F$3:F1857,$D$3:D1857,D1857,$C$3:C1857,"Coin Deposit",$E$3:E1857,"")</f>
        <v>0</v>
      </c>
      <c r="AD1857" s="131">
        <f>SUMIFS('Deductions and Deposits'!$D:$D,'Deductions and Deposits'!$C:$C,D1857)+SUMIFS($F:$F,$D:$D,D1857,$C:$C,"Coin Deduction")</f>
        <v>0</v>
      </c>
      <c r="AE1857" s="131">
        <f>Table5[[#This Row],[Column4]]+Table5[[#This Row],[Column14]]+Table5[[#This Row],[Column19]]+Table5[[#This Row],[Column12]]</f>
        <v>0</v>
      </c>
      <c r="AF1857" s="131">
        <f>Table5[[#This Row],[Column5]]+Table5[[#This Row],[Column13]]+Table5[[#This Row],[Column21]]+Table5[[#This Row],[Column18]]</f>
        <v>0</v>
      </c>
      <c r="AG1857" s="131">
        <f t="shared" si="313"/>
        <v>0</v>
      </c>
      <c r="AH1857" s="131">
        <f t="shared" si="314"/>
        <v>0</v>
      </c>
      <c r="AI1857" s="131">
        <f>Table5[[#This Row],[Column17]]-Table5[[#This Row],[Column20]]</f>
        <v>0</v>
      </c>
      <c r="AJ1857" s="131">
        <f t="shared" si="315"/>
        <v>0</v>
      </c>
      <c r="AK1857" s="131">
        <f t="shared" si="319"/>
        <v>0</v>
      </c>
      <c r="AL1857" s="131">
        <f t="shared" si="316"/>
        <v>0</v>
      </c>
      <c r="AM1857" s="131" t="str">
        <f t="shared" si="317"/>
        <v/>
      </c>
      <c r="AN1857" s="131" t="str">
        <f t="shared" ca="1" si="318"/>
        <v/>
      </c>
    </row>
    <row r="1858" spans="1:40" ht="20.25" customHeight="1" x14ac:dyDescent="0.3">
      <c r="A1858" s="127"/>
      <c r="B1858" s="164"/>
      <c r="C1858" s="139"/>
      <c r="D1858" s="140"/>
      <c r="E1858" s="139"/>
      <c r="F1858" s="139"/>
      <c r="G1858" s="140"/>
      <c r="H1858" s="139"/>
      <c r="I1858" s="129"/>
      <c r="L1858" s="128"/>
      <c r="M1858" s="128"/>
      <c r="N1858" s="128"/>
      <c r="O1858" s="128"/>
      <c r="P1858" s="128"/>
      <c r="Q1858" s="128"/>
      <c r="R1858" s="128"/>
      <c r="S1858" s="128"/>
      <c r="T1858" s="120">
        <f t="shared" si="309"/>
        <v>0</v>
      </c>
      <c r="U1858" s="131"/>
      <c r="V1858" s="131"/>
      <c r="W1858" s="131">
        <f>SUMIFS($F$3:F1858,$D$3:D1858,D1858,$C$3:C1858,"Buy")+SUMIFS($F$3:F1858,$D$3:D1858,D1858,$C$3:C1858,"Coin Deposit",$E$3:E1858,"&lt;&gt;")</f>
        <v>0</v>
      </c>
      <c r="X1858" s="131">
        <f t="shared" si="310"/>
        <v>0</v>
      </c>
      <c r="Y1858" s="131">
        <f>IF($D1858=Y$1,SUMIFS($H$3:$H1858,$G$3:$G1858,Y$1,$C$3:$C1858,"Sell"),0)</f>
        <v>0</v>
      </c>
      <c r="Z1858" s="131">
        <f t="shared" si="311"/>
        <v>0</v>
      </c>
      <c r="AA1858" s="131">
        <f>IF($D1858=AA$1,SUMIFS($H$3:$H1858,$G$3:$G1858,AA$1,$C$3:$C1858,"Sell"),0)</f>
        <v>0</v>
      </c>
      <c r="AB1858" s="131">
        <f t="shared" si="312"/>
        <v>0</v>
      </c>
      <c r="AC1858" s="131">
        <f>SUMIFS('Deductions and Deposits'!$H:$H,'Deductions and Deposits'!$G:$G,D1858,'Deductions and Deposits'!$F:$F,"&lt;="&amp;B1858)+SUMIFS($F$3:F1858,$D$3:D1858,D1858,$C$3:C1858,"Coin Deposit",$E$3:E1858,"")</f>
        <v>0</v>
      </c>
      <c r="AD1858" s="131">
        <f>SUMIFS('Deductions and Deposits'!$D:$D,'Deductions and Deposits'!$C:$C,D1858)+SUMIFS($F:$F,$D:$D,D1858,$C:$C,"Coin Deduction")</f>
        <v>0</v>
      </c>
      <c r="AE1858" s="131">
        <f>Table5[[#This Row],[Column4]]+Table5[[#This Row],[Column14]]+Table5[[#This Row],[Column19]]+Table5[[#This Row],[Column12]]</f>
        <v>0</v>
      </c>
      <c r="AF1858" s="131">
        <f>Table5[[#This Row],[Column5]]+Table5[[#This Row],[Column13]]+Table5[[#This Row],[Column21]]+Table5[[#This Row],[Column18]]</f>
        <v>0</v>
      </c>
      <c r="AG1858" s="131">
        <f t="shared" si="313"/>
        <v>0</v>
      </c>
      <c r="AH1858" s="131">
        <f t="shared" si="314"/>
        <v>0</v>
      </c>
      <c r="AI1858" s="131">
        <f>Table5[[#This Row],[Column17]]-Table5[[#This Row],[Column20]]</f>
        <v>0</v>
      </c>
      <c r="AJ1858" s="131">
        <f t="shared" si="315"/>
        <v>0</v>
      </c>
      <c r="AK1858" s="131">
        <f t="shared" si="319"/>
        <v>0</v>
      </c>
      <c r="AL1858" s="131">
        <f t="shared" si="316"/>
        <v>0</v>
      </c>
      <c r="AM1858" s="131" t="str">
        <f t="shared" si="317"/>
        <v/>
      </c>
      <c r="AN1858" s="131" t="str">
        <f t="shared" ca="1" si="318"/>
        <v/>
      </c>
    </row>
    <row r="1859" spans="1:40" ht="20.25" customHeight="1" x14ac:dyDescent="0.3">
      <c r="A1859" s="127"/>
      <c r="B1859" s="164"/>
      <c r="C1859" s="139"/>
      <c r="D1859" s="140"/>
      <c r="E1859" s="139"/>
      <c r="F1859" s="139"/>
      <c r="G1859" s="140"/>
      <c r="H1859" s="139"/>
      <c r="I1859" s="129"/>
      <c r="L1859" s="128"/>
      <c r="M1859" s="128"/>
      <c r="N1859" s="128"/>
      <c r="O1859" s="128"/>
      <c r="P1859" s="128"/>
      <c r="Q1859" s="128"/>
      <c r="R1859" s="128"/>
      <c r="S1859" s="128"/>
      <c r="T1859" s="120">
        <f t="shared" ref="T1859:T1922" si="320">IF(E1859&lt;&gt;"",E1859,0)</f>
        <v>0</v>
      </c>
      <c r="U1859" s="131"/>
      <c r="V1859" s="131"/>
      <c r="W1859" s="131">
        <f>SUMIFS($F$3:F1859,$D$3:D1859,D1859,$C$3:C1859,"Buy")+SUMIFS($F$3:F1859,$D$3:D1859,D1859,$C$3:C1859,"Coin Deposit",$E$3:E1859,"&lt;&gt;")</f>
        <v>0</v>
      </c>
      <c r="X1859" s="131">
        <f t="shared" ref="X1859:X1922" si="321">IF(OR(C1859="buy",AND(C1859="Coin Deposit",E1859&lt;&gt;"")),SUMIFS($F:$F,$D:$D,D1859,$C:$C,"sell"),0)</f>
        <v>0</v>
      </c>
      <c r="Y1859" s="131">
        <f>IF($D1859=Y$1,SUMIFS($H$3:$H1859,$G$3:$G1859,Y$1,$C$3:$C1859,"Sell"),0)</f>
        <v>0</v>
      </c>
      <c r="Z1859" s="131">
        <f t="shared" ref="Z1859:Z1922" si="322">IF($D1859=Z$1,SUMIFS($H:$H,$G:$G,Z$1,$C:$C,"Buy")+SUMIFS($H:$H,$G:$G,Z$1,$C:$C,"Coin Deposit",$E:$E,"&lt;&gt;"),0)</f>
        <v>0</v>
      </c>
      <c r="AA1859" s="131">
        <f>IF($D1859=AA$1,SUMIFS($H$3:$H1859,$G$3:$G1859,AA$1,$C$3:$C1859,"Sell"),0)</f>
        <v>0</v>
      </c>
      <c r="AB1859" s="131">
        <f t="shared" ref="AB1859:AB1922" si="323">IF($D1859=AB$1,SUMIFS($H:$H,$G:$G,AB$1,$C:$C,"Buy")+SUMIFS($H:$H,$G:$G,AB$1,$C:$C,"Coin Deposit",$E:$E,"&lt;&gt;"),0)</f>
        <v>0</v>
      </c>
      <c r="AC1859" s="131">
        <f>SUMIFS('Deductions and Deposits'!$H:$H,'Deductions and Deposits'!$G:$G,D1859,'Deductions and Deposits'!$F:$F,"&lt;="&amp;B1859)+SUMIFS($F$3:F1859,$D$3:D1859,D1859,$C$3:C1859,"Coin Deposit",$E$3:E1859,"")</f>
        <v>0</v>
      </c>
      <c r="AD1859" s="131">
        <f>SUMIFS('Deductions and Deposits'!$D:$D,'Deductions and Deposits'!$C:$C,D1859)+SUMIFS($F:$F,$D:$D,D1859,$C:$C,"Coin Deduction")</f>
        <v>0</v>
      </c>
      <c r="AE1859" s="131">
        <f>Table5[[#This Row],[Column4]]+Table5[[#This Row],[Column14]]+Table5[[#This Row],[Column19]]+Table5[[#This Row],[Column12]]</f>
        <v>0</v>
      </c>
      <c r="AF1859" s="131">
        <f>Table5[[#This Row],[Column5]]+Table5[[#This Row],[Column13]]+Table5[[#This Row],[Column21]]+Table5[[#This Row],[Column18]]</f>
        <v>0</v>
      </c>
      <c r="AG1859" s="131">
        <f t="shared" ref="AG1859:AG1922" si="324">IF(AND((AC1859+Y1859+AA1859)&gt;AF1859,OR(C1859="buy",AND(C1859="Coin Deposit",E1859&lt;&gt;""))),(AC1859+Y1859+AA1859)-AF1859,0)</f>
        <v>0</v>
      </c>
      <c r="AH1859" s="131">
        <f t="shared" ref="AH1859:AH1922" si="325">IF(AND(AE1859&gt;AF1859,OR(C1859="buy",AND(C1859="Coin Deposit",E1859&lt;&gt;""))),AE1859-AF1859,0)</f>
        <v>0</v>
      </c>
      <c r="AI1859" s="131">
        <f>Table5[[#This Row],[Column17]]-Table5[[#This Row],[Column20]]</f>
        <v>0</v>
      </c>
      <c r="AJ1859" s="131">
        <f t="shared" ref="AJ1859:AJ1922" si="326">IF(AI1859&gt;F1859,F1859,AI1859)</f>
        <v>0</v>
      </c>
      <c r="AK1859" s="131">
        <f t="shared" si="319"/>
        <v>0</v>
      </c>
      <c r="AL1859" s="131">
        <f t="shared" ref="AL1859:AL1922" si="327">IFERROR(SUMIFS($AK:$AK,$D:$D,D1859)/SUMIFS($AJ:$AJ,$D:$D,D1859),0)</f>
        <v>0</v>
      </c>
      <c r="AM1859" s="131" t="str">
        <f t="shared" ref="AM1859:AM1922" si="328">C1859&amp;D1859</f>
        <v/>
      </c>
      <c r="AN1859" s="131" t="str">
        <f t="shared" ref="AN1859:AN1922" ca="1" si="329">OFFSET(AM1859,COUNTA($AM:$AM)-ROW()-(ROW()-ROW($AN$2)-1),)</f>
        <v/>
      </c>
    </row>
    <row r="1860" spans="1:40" ht="20.25" customHeight="1" x14ac:dyDescent="0.3">
      <c r="A1860" s="127"/>
      <c r="B1860" s="164"/>
      <c r="C1860" s="139"/>
      <c r="D1860" s="140"/>
      <c r="E1860" s="139"/>
      <c r="F1860" s="139"/>
      <c r="G1860" s="140"/>
      <c r="H1860" s="139"/>
      <c r="I1860" s="129"/>
      <c r="L1860" s="128"/>
      <c r="M1860" s="128"/>
      <c r="N1860" s="128"/>
      <c r="O1860" s="128"/>
      <c r="P1860" s="128"/>
      <c r="Q1860" s="128"/>
      <c r="R1860" s="128"/>
      <c r="S1860" s="128"/>
      <c r="T1860" s="120">
        <f t="shared" si="320"/>
        <v>0</v>
      </c>
      <c r="U1860" s="131"/>
      <c r="V1860" s="131"/>
      <c r="W1860" s="131">
        <f>SUMIFS($F$3:F1860,$D$3:D1860,D1860,$C$3:C1860,"Buy")+SUMIFS($F$3:F1860,$D$3:D1860,D1860,$C$3:C1860,"Coin Deposit",$E$3:E1860,"&lt;&gt;")</f>
        <v>0</v>
      </c>
      <c r="X1860" s="131">
        <f t="shared" si="321"/>
        <v>0</v>
      </c>
      <c r="Y1860" s="131">
        <f>IF($D1860=Y$1,SUMIFS($H$3:$H1860,$G$3:$G1860,Y$1,$C$3:$C1860,"Sell"),0)</f>
        <v>0</v>
      </c>
      <c r="Z1860" s="131">
        <f t="shared" si="322"/>
        <v>0</v>
      </c>
      <c r="AA1860" s="131">
        <f>IF($D1860=AA$1,SUMIFS($H$3:$H1860,$G$3:$G1860,AA$1,$C$3:$C1860,"Sell"),0)</f>
        <v>0</v>
      </c>
      <c r="AB1860" s="131">
        <f t="shared" si="323"/>
        <v>0</v>
      </c>
      <c r="AC1860" s="131">
        <f>SUMIFS('Deductions and Deposits'!$H:$H,'Deductions and Deposits'!$G:$G,D1860,'Deductions and Deposits'!$F:$F,"&lt;="&amp;B1860)+SUMIFS($F$3:F1860,$D$3:D1860,D1860,$C$3:C1860,"Coin Deposit",$E$3:E1860,"")</f>
        <v>0</v>
      </c>
      <c r="AD1860" s="131">
        <f>SUMIFS('Deductions and Deposits'!$D:$D,'Deductions and Deposits'!$C:$C,D1860)+SUMIFS($F:$F,$D:$D,D1860,$C:$C,"Coin Deduction")</f>
        <v>0</v>
      </c>
      <c r="AE1860" s="131">
        <f>Table5[[#This Row],[Column4]]+Table5[[#This Row],[Column14]]+Table5[[#This Row],[Column19]]+Table5[[#This Row],[Column12]]</f>
        <v>0</v>
      </c>
      <c r="AF1860" s="131">
        <f>Table5[[#This Row],[Column5]]+Table5[[#This Row],[Column13]]+Table5[[#This Row],[Column21]]+Table5[[#This Row],[Column18]]</f>
        <v>0</v>
      </c>
      <c r="AG1860" s="131">
        <f t="shared" si="324"/>
        <v>0</v>
      </c>
      <c r="AH1860" s="131">
        <f t="shared" si="325"/>
        <v>0</v>
      </c>
      <c r="AI1860" s="131">
        <f>Table5[[#This Row],[Column17]]-Table5[[#This Row],[Column20]]</f>
        <v>0</v>
      </c>
      <c r="AJ1860" s="131">
        <f t="shared" si="326"/>
        <v>0</v>
      </c>
      <c r="AK1860" s="131">
        <f t="shared" si="319"/>
        <v>0</v>
      </c>
      <c r="AL1860" s="131">
        <f t="shared" si="327"/>
        <v>0</v>
      </c>
      <c r="AM1860" s="131" t="str">
        <f t="shared" si="328"/>
        <v/>
      </c>
      <c r="AN1860" s="131" t="str">
        <f t="shared" ca="1" si="329"/>
        <v/>
      </c>
    </row>
    <row r="1861" spans="1:40" ht="20.25" customHeight="1" x14ac:dyDescent="0.3">
      <c r="A1861" s="127"/>
      <c r="B1861" s="164"/>
      <c r="C1861" s="139"/>
      <c r="D1861" s="140"/>
      <c r="E1861" s="139"/>
      <c r="F1861" s="139"/>
      <c r="G1861" s="140"/>
      <c r="H1861" s="139"/>
      <c r="I1861" s="129"/>
      <c r="L1861" s="128"/>
      <c r="M1861" s="128"/>
      <c r="N1861" s="128"/>
      <c r="O1861" s="128"/>
      <c r="P1861" s="128"/>
      <c r="Q1861" s="128"/>
      <c r="R1861" s="128"/>
      <c r="S1861" s="128"/>
      <c r="T1861" s="120">
        <f t="shared" si="320"/>
        <v>0</v>
      </c>
      <c r="U1861" s="131"/>
      <c r="V1861" s="131"/>
      <c r="W1861" s="131">
        <f>SUMIFS($F$3:F1861,$D$3:D1861,D1861,$C$3:C1861,"Buy")+SUMIFS($F$3:F1861,$D$3:D1861,D1861,$C$3:C1861,"Coin Deposit",$E$3:E1861,"&lt;&gt;")</f>
        <v>0</v>
      </c>
      <c r="X1861" s="131">
        <f t="shared" si="321"/>
        <v>0</v>
      </c>
      <c r="Y1861" s="131">
        <f>IF($D1861=Y$1,SUMIFS($H$3:$H1861,$G$3:$G1861,Y$1,$C$3:$C1861,"Sell"),0)</f>
        <v>0</v>
      </c>
      <c r="Z1861" s="131">
        <f t="shared" si="322"/>
        <v>0</v>
      </c>
      <c r="AA1861" s="131">
        <f>IF($D1861=AA$1,SUMIFS($H$3:$H1861,$G$3:$G1861,AA$1,$C$3:$C1861,"Sell"),0)</f>
        <v>0</v>
      </c>
      <c r="AB1861" s="131">
        <f t="shared" si="323"/>
        <v>0</v>
      </c>
      <c r="AC1861" s="131">
        <f>SUMIFS('Deductions and Deposits'!$H:$H,'Deductions and Deposits'!$G:$G,D1861,'Deductions and Deposits'!$F:$F,"&lt;="&amp;B1861)+SUMIFS($F$3:F1861,$D$3:D1861,D1861,$C$3:C1861,"Coin Deposit",$E$3:E1861,"")</f>
        <v>0</v>
      </c>
      <c r="AD1861" s="131">
        <f>SUMIFS('Deductions and Deposits'!$D:$D,'Deductions and Deposits'!$C:$C,D1861)+SUMIFS($F:$F,$D:$D,D1861,$C:$C,"Coin Deduction")</f>
        <v>0</v>
      </c>
      <c r="AE1861" s="131">
        <f>Table5[[#This Row],[Column4]]+Table5[[#This Row],[Column14]]+Table5[[#This Row],[Column19]]+Table5[[#This Row],[Column12]]</f>
        <v>0</v>
      </c>
      <c r="AF1861" s="131">
        <f>Table5[[#This Row],[Column5]]+Table5[[#This Row],[Column13]]+Table5[[#This Row],[Column21]]+Table5[[#This Row],[Column18]]</f>
        <v>0</v>
      </c>
      <c r="AG1861" s="131">
        <f t="shared" si="324"/>
        <v>0</v>
      </c>
      <c r="AH1861" s="131">
        <f t="shared" si="325"/>
        <v>0</v>
      </c>
      <c r="AI1861" s="131">
        <f>Table5[[#This Row],[Column17]]-Table5[[#This Row],[Column20]]</f>
        <v>0</v>
      </c>
      <c r="AJ1861" s="131">
        <f t="shared" si="326"/>
        <v>0</v>
      </c>
      <c r="AK1861" s="131">
        <f t="shared" si="319"/>
        <v>0</v>
      </c>
      <c r="AL1861" s="131">
        <f t="shared" si="327"/>
        <v>0</v>
      </c>
      <c r="AM1861" s="131" t="str">
        <f t="shared" si="328"/>
        <v/>
      </c>
      <c r="AN1861" s="131" t="str">
        <f t="shared" ca="1" si="329"/>
        <v/>
      </c>
    </row>
    <row r="1862" spans="1:40" ht="20.25" customHeight="1" x14ac:dyDescent="0.3">
      <c r="A1862" s="127"/>
      <c r="B1862" s="164"/>
      <c r="C1862" s="139"/>
      <c r="D1862" s="140"/>
      <c r="E1862" s="139"/>
      <c r="F1862" s="139"/>
      <c r="G1862" s="140"/>
      <c r="H1862" s="139"/>
      <c r="I1862" s="129"/>
      <c r="L1862" s="128"/>
      <c r="M1862" s="128"/>
      <c r="N1862" s="128"/>
      <c r="O1862" s="128"/>
      <c r="P1862" s="128"/>
      <c r="Q1862" s="128"/>
      <c r="R1862" s="128"/>
      <c r="S1862" s="128"/>
      <c r="T1862" s="120">
        <f t="shared" si="320"/>
        <v>0</v>
      </c>
      <c r="U1862" s="131"/>
      <c r="V1862" s="131"/>
      <c r="W1862" s="131">
        <f>SUMIFS($F$3:F1862,$D$3:D1862,D1862,$C$3:C1862,"Buy")+SUMIFS($F$3:F1862,$D$3:D1862,D1862,$C$3:C1862,"Coin Deposit",$E$3:E1862,"&lt;&gt;")</f>
        <v>0</v>
      </c>
      <c r="X1862" s="131">
        <f t="shared" si="321"/>
        <v>0</v>
      </c>
      <c r="Y1862" s="131">
        <f>IF($D1862=Y$1,SUMIFS($H$3:$H1862,$G$3:$G1862,Y$1,$C$3:$C1862,"Sell"),0)</f>
        <v>0</v>
      </c>
      <c r="Z1862" s="131">
        <f t="shared" si="322"/>
        <v>0</v>
      </c>
      <c r="AA1862" s="131">
        <f>IF($D1862=AA$1,SUMIFS($H$3:$H1862,$G$3:$G1862,AA$1,$C$3:$C1862,"Sell"),0)</f>
        <v>0</v>
      </c>
      <c r="AB1862" s="131">
        <f t="shared" si="323"/>
        <v>0</v>
      </c>
      <c r="AC1862" s="131">
        <f>SUMIFS('Deductions and Deposits'!$H:$H,'Deductions and Deposits'!$G:$G,D1862,'Deductions and Deposits'!$F:$F,"&lt;="&amp;B1862)+SUMIFS($F$3:F1862,$D$3:D1862,D1862,$C$3:C1862,"Coin Deposit",$E$3:E1862,"")</f>
        <v>0</v>
      </c>
      <c r="AD1862" s="131">
        <f>SUMIFS('Deductions and Deposits'!$D:$D,'Deductions and Deposits'!$C:$C,D1862)+SUMIFS($F:$F,$D:$D,D1862,$C:$C,"Coin Deduction")</f>
        <v>0</v>
      </c>
      <c r="AE1862" s="131">
        <f>Table5[[#This Row],[Column4]]+Table5[[#This Row],[Column14]]+Table5[[#This Row],[Column19]]+Table5[[#This Row],[Column12]]</f>
        <v>0</v>
      </c>
      <c r="AF1862" s="131">
        <f>Table5[[#This Row],[Column5]]+Table5[[#This Row],[Column13]]+Table5[[#This Row],[Column21]]+Table5[[#This Row],[Column18]]</f>
        <v>0</v>
      </c>
      <c r="AG1862" s="131">
        <f t="shared" si="324"/>
        <v>0</v>
      </c>
      <c r="AH1862" s="131">
        <f t="shared" si="325"/>
        <v>0</v>
      </c>
      <c r="AI1862" s="131">
        <f>Table5[[#This Row],[Column17]]-Table5[[#This Row],[Column20]]</f>
        <v>0</v>
      </c>
      <c r="AJ1862" s="131">
        <f t="shared" si="326"/>
        <v>0</v>
      </c>
      <c r="AK1862" s="131">
        <f t="shared" si="319"/>
        <v>0</v>
      </c>
      <c r="AL1862" s="131">
        <f t="shared" si="327"/>
        <v>0</v>
      </c>
      <c r="AM1862" s="131" t="str">
        <f t="shared" si="328"/>
        <v/>
      </c>
      <c r="AN1862" s="131" t="str">
        <f t="shared" ca="1" si="329"/>
        <v/>
      </c>
    </row>
    <row r="1863" spans="1:40" ht="20.25" customHeight="1" x14ac:dyDescent="0.3">
      <c r="A1863" s="127"/>
      <c r="B1863" s="164"/>
      <c r="C1863" s="139"/>
      <c r="D1863" s="140"/>
      <c r="E1863" s="139"/>
      <c r="F1863" s="139"/>
      <c r="G1863" s="140"/>
      <c r="H1863" s="139"/>
      <c r="I1863" s="129"/>
      <c r="L1863" s="128"/>
      <c r="M1863" s="128"/>
      <c r="N1863" s="128"/>
      <c r="O1863" s="128"/>
      <c r="P1863" s="128"/>
      <c r="Q1863" s="128"/>
      <c r="R1863" s="128"/>
      <c r="S1863" s="128"/>
      <c r="T1863" s="120">
        <f t="shared" si="320"/>
        <v>0</v>
      </c>
      <c r="U1863" s="131"/>
      <c r="V1863" s="131"/>
      <c r="W1863" s="131">
        <f>SUMIFS($F$3:F1863,$D$3:D1863,D1863,$C$3:C1863,"Buy")+SUMIFS($F$3:F1863,$D$3:D1863,D1863,$C$3:C1863,"Coin Deposit",$E$3:E1863,"&lt;&gt;")</f>
        <v>0</v>
      </c>
      <c r="X1863" s="131">
        <f t="shared" si="321"/>
        <v>0</v>
      </c>
      <c r="Y1863" s="131">
        <f>IF($D1863=Y$1,SUMIFS($H$3:$H1863,$G$3:$G1863,Y$1,$C$3:$C1863,"Sell"),0)</f>
        <v>0</v>
      </c>
      <c r="Z1863" s="131">
        <f t="shared" si="322"/>
        <v>0</v>
      </c>
      <c r="AA1863" s="131">
        <f>IF($D1863=AA$1,SUMIFS($H$3:$H1863,$G$3:$G1863,AA$1,$C$3:$C1863,"Sell"),0)</f>
        <v>0</v>
      </c>
      <c r="AB1863" s="131">
        <f t="shared" si="323"/>
        <v>0</v>
      </c>
      <c r="AC1863" s="131">
        <f>SUMIFS('Deductions and Deposits'!$H:$H,'Deductions and Deposits'!$G:$G,D1863,'Deductions and Deposits'!$F:$F,"&lt;="&amp;B1863)+SUMIFS($F$3:F1863,$D$3:D1863,D1863,$C$3:C1863,"Coin Deposit",$E$3:E1863,"")</f>
        <v>0</v>
      </c>
      <c r="AD1863" s="131">
        <f>SUMIFS('Deductions and Deposits'!$D:$D,'Deductions and Deposits'!$C:$C,D1863)+SUMIFS($F:$F,$D:$D,D1863,$C:$C,"Coin Deduction")</f>
        <v>0</v>
      </c>
      <c r="AE1863" s="131">
        <f>Table5[[#This Row],[Column4]]+Table5[[#This Row],[Column14]]+Table5[[#This Row],[Column19]]+Table5[[#This Row],[Column12]]</f>
        <v>0</v>
      </c>
      <c r="AF1863" s="131">
        <f>Table5[[#This Row],[Column5]]+Table5[[#This Row],[Column13]]+Table5[[#This Row],[Column21]]+Table5[[#This Row],[Column18]]</f>
        <v>0</v>
      </c>
      <c r="AG1863" s="131">
        <f t="shared" si="324"/>
        <v>0</v>
      </c>
      <c r="AH1863" s="131">
        <f t="shared" si="325"/>
        <v>0</v>
      </c>
      <c r="AI1863" s="131">
        <f>Table5[[#This Row],[Column17]]-Table5[[#This Row],[Column20]]</f>
        <v>0</v>
      </c>
      <c r="AJ1863" s="131">
        <f t="shared" si="326"/>
        <v>0</v>
      </c>
      <c r="AK1863" s="131">
        <f t="shared" si="319"/>
        <v>0</v>
      </c>
      <c r="AL1863" s="131">
        <f t="shared" si="327"/>
        <v>0</v>
      </c>
      <c r="AM1863" s="131" t="str">
        <f t="shared" si="328"/>
        <v/>
      </c>
      <c r="AN1863" s="131" t="str">
        <f t="shared" ca="1" si="329"/>
        <v/>
      </c>
    </row>
    <row r="1864" spans="1:40" ht="20.25" customHeight="1" x14ac:dyDescent="0.3">
      <c r="A1864" s="127"/>
      <c r="B1864" s="164"/>
      <c r="C1864" s="139"/>
      <c r="D1864" s="140"/>
      <c r="E1864" s="139"/>
      <c r="F1864" s="139"/>
      <c r="G1864" s="140"/>
      <c r="H1864" s="139"/>
      <c r="I1864" s="129"/>
      <c r="L1864" s="128"/>
      <c r="M1864" s="128"/>
      <c r="N1864" s="128"/>
      <c r="O1864" s="128"/>
      <c r="P1864" s="128"/>
      <c r="Q1864" s="128"/>
      <c r="R1864" s="128"/>
      <c r="S1864" s="128"/>
      <c r="T1864" s="120">
        <f t="shared" si="320"/>
        <v>0</v>
      </c>
      <c r="U1864" s="131"/>
      <c r="V1864" s="131"/>
      <c r="W1864" s="131">
        <f>SUMIFS($F$3:F1864,$D$3:D1864,D1864,$C$3:C1864,"Buy")+SUMIFS($F$3:F1864,$D$3:D1864,D1864,$C$3:C1864,"Coin Deposit",$E$3:E1864,"&lt;&gt;")</f>
        <v>0</v>
      </c>
      <c r="X1864" s="131">
        <f t="shared" si="321"/>
        <v>0</v>
      </c>
      <c r="Y1864" s="131">
        <f>IF($D1864=Y$1,SUMIFS($H$3:$H1864,$G$3:$G1864,Y$1,$C$3:$C1864,"Sell"),0)</f>
        <v>0</v>
      </c>
      <c r="Z1864" s="131">
        <f t="shared" si="322"/>
        <v>0</v>
      </c>
      <c r="AA1864" s="131">
        <f>IF($D1864=AA$1,SUMIFS($H$3:$H1864,$G$3:$G1864,AA$1,$C$3:$C1864,"Sell"),0)</f>
        <v>0</v>
      </c>
      <c r="AB1864" s="131">
        <f t="shared" si="323"/>
        <v>0</v>
      </c>
      <c r="AC1864" s="131">
        <f>SUMIFS('Deductions and Deposits'!$H:$H,'Deductions and Deposits'!$G:$G,D1864,'Deductions and Deposits'!$F:$F,"&lt;="&amp;B1864)+SUMIFS($F$3:F1864,$D$3:D1864,D1864,$C$3:C1864,"Coin Deposit",$E$3:E1864,"")</f>
        <v>0</v>
      </c>
      <c r="AD1864" s="131">
        <f>SUMIFS('Deductions and Deposits'!$D:$D,'Deductions and Deposits'!$C:$C,D1864)+SUMIFS($F:$F,$D:$D,D1864,$C:$C,"Coin Deduction")</f>
        <v>0</v>
      </c>
      <c r="AE1864" s="131">
        <f>Table5[[#This Row],[Column4]]+Table5[[#This Row],[Column14]]+Table5[[#This Row],[Column19]]+Table5[[#This Row],[Column12]]</f>
        <v>0</v>
      </c>
      <c r="AF1864" s="131">
        <f>Table5[[#This Row],[Column5]]+Table5[[#This Row],[Column13]]+Table5[[#This Row],[Column21]]+Table5[[#This Row],[Column18]]</f>
        <v>0</v>
      </c>
      <c r="AG1864" s="131">
        <f t="shared" si="324"/>
        <v>0</v>
      </c>
      <c r="AH1864" s="131">
        <f t="shared" si="325"/>
        <v>0</v>
      </c>
      <c r="AI1864" s="131">
        <f>Table5[[#This Row],[Column17]]-Table5[[#This Row],[Column20]]</f>
        <v>0</v>
      </c>
      <c r="AJ1864" s="131">
        <f t="shared" si="326"/>
        <v>0</v>
      </c>
      <c r="AK1864" s="131">
        <f t="shared" si="319"/>
        <v>0</v>
      </c>
      <c r="AL1864" s="131">
        <f t="shared" si="327"/>
        <v>0</v>
      </c>
      <c r="AM1864" s="131" t="str">
        <f t="shared" si="328"/>
        <v/>
      </c>
      <c r="AN1864" s="131" t="str">
        <f t="shared" ca="1" si="329"/>
        <v/>
      </c>
    </row>
    <row r="1865" spans="1:40" ht="20.25" customHeight="1" x14ac:dyDescent="0.3">
      <c r="A1865" s="127"/>
      <c r="B1865" s="164"/>
      <c r="C1865" s="139"/>
      <c r="D1865" s="140"/>
      <c r="E1865" s="139"/>
      <c r="F1865" s="139"/>
      <c r="G1865" s="140"/>
      <c r="H1865" s="139"/>
      <c r="I1865" s="129"/>
      <c r="L1865" s="128"/>
      <c r="M1865" s="128"/>
      <c r="N1865" s="128"/>
      <c r="O1865" s="128"/>
      <c r="P1865" s="128"/>
      <c r="Q1865" s="128"/>
      <c r="R1865" s="128"/>
      <c r="S1865" s="128"/>
      <c r="T1865" s="120">
        <f t="shared" si="320"/>
        <v>0</v>
      </c>
      <c r="U1865" s="131"/>
      <c r="V1865" s="131"/>
      <c r="W1865" s="131">
        <f>SUMIFS($F$3:F1865,$D$3:D1865,D1865,$C$3:C1865,"Buy")+SUMIFS($F$3:F1865,$D$3:D1865,D1865,$C$3:C1865,"Coin Deposit",$E$3:E1865,"&lt;&gt;")</f>
        <v>0</v>
      </c>
      <c r="X1865" s="131">
        <f t="shared" si="321"/>
        <v>0</v>
      </c>
      <c r="Y1865" s="131">
        <f>IF($D1865=Y$1,SUMIFS($H$3:$H1865,$G$3:$G1865,Y$1,$C$3:$C1865,"Sell"),0)</f>
        <v>0</v>
      </c>
      <c r="Z1865" s="131">
        <f t="shared" si="322"/>
        <v>0</v>
      </c>
      <c r="AA1865" s="131">
        <f>IF($D1865=AA$1,SUMIFS($H$3:$H1865,$G$3:$G1865,AA$1,$C$3:$C1865,"Sell"),0)</f>
        <v>0</v>
      </c>
      <c r="AB1865" s="131">
        <f t="shared" si="323"/>
        <v>0</v>
      </c>
      <c r="AC1865" s="131">
        <f>SUMIFS('Deductions and Deposits'!$H:$H,'Deductions and Deposits'!$G:$G,D1865,'Deductions and Deposits'!$F:$F,"&lt;="&amp;B1865)+SUMIFS($F$3:F1865,$D$3:D1865,D1865,$C$3:C1865,"Coin Deposit",$E$3:E1865,"")</f>
        <v>0</v>
      </c>
      <c r="AD1865" s="131">
        <f>SUMIFS('Deductions and Deposits'!$D:$D,'Deductions and Deposits'!$C:$C,D1865)+SUMIFS($F:$F,$D:$D,D1865,$C:$C,"Coin Deduction")</f>
        <v>0</v>
      </c>
      <c r="AE1865" s="131">
        <f>Table5[[#This Row],[Column4]]+Table5[[#This Row],[Column14]]+Table5[[#This Row],[Column19]]+Table5[[#This Row],[Column12]]</f>
        <v>0</v>
      </c>
      <c r="AF1865" s="131">
        <f>Table5[[#This Row],[Column5]]+Table5[[#This Row],[Column13]]+Table5[[#This Row],[Column21]]+Table5[[#This Row],[Column18]]</f>
        <v>0</v>
      </c>
      <c r="AG1865" s="131">
        <f t="shared" si="324"/>
        <v>0</v>
      </c>
      <c r="AH1865" s="131">
        <f t="shared" si="325"/>
        <v>0</v>
      </c>
      <c r="AI1865" s="131">
        <f>Table5[[#This Row],[Column17]]-Table5[[#This Row],[Column20]]</f>
        <v>0</v>
      </c>
      <c r="AJ1865" s="131">
        <f t="shared" si="326"/>
        <v>0</v>
      </c>
      <c r="AK1865" s="131">
        <f t="shared" si="319"/>
        <v>0</v>
      </c>
      <c r="AL1865" s="131">
        <f t="shared" si="327"/>
        <v>0</v>
      </c>
      <c r="AM1865" s="131" t="str">
        <f t="shared" si="328"/>
        <v/>
      </c>
      <c r="AN1865" s="131" t="str">
        <f t="shared" ca="1" si="329"/>
        <v/>
      </c>
    </row>
    <row r="1866" spans="1:40" ht="20.25" customHeight="1" x14ac:dyDescent="0.3">
      <c r="A1866" s="127"/>
      <c r="B1866" s="164"/>
      <c r="C1866" s="139"/>
      <c r="D1866" s="140"/>
      <c r="E1866" s="139"/>
      <c r="F1866" s="139"/>
      <c r="G1866" s="140"/>
      <c r="H1866" s="139"/>
      <c r="I1866" s="129"/>
      <c r="L1866" s="128"/>
      <c r="M1866" s="128"/>
      <c r="N1866" s="128"/>
      <c r="O1866" s="128"/>
      <c r="P1866" s="128"/>
      <c r="Q1866" s="128"/>
      <c r="R1866" s="128"/>
      <c r="S1866" s="128"/>
      <c r="T1866" s="120">
        <f t="shared" si="320"/>
        <v>0</v>
      </c>
      <c r="U1866" s="131"/>
      <c r="V1866" s="131"/>
      <c r="W1866" s="131">
        <f>SUMIFS($F$3:F1866,$D$3:D1866,D1866,$C$3:C1866,"Buy")+SUMIFS($F$3:F1866,$D$3:D1866,D1866,$C$3:C1866,"Coin Deposit",$E$3:E1866,"&lt;&gt;")</f>
        <v>0</v>
      </c>
      <c r="X1866" s="131">
        <f t="shared" si="321"/>
        <v>0</v>
      </c>
      <c r="Y1866" s="131">
        <f>IF($D1866=Y$1,SUMIFS($H$3:$H1866,$G$3:$G1866,Y$1,$C$3:$C1866,"Sell"),0)</f>
        <v>0</v>
      </c>
      <c r="Z1866" s="131">
        <f t="shared" si="322"/>
        <v>0</v>
      </c>
      <c r="AA1866" s="131">
        <f>IF($D1866=AA$1,SUMIFS($H$3:$H1866,$G$3:$G1866,AA$1,$C$3:$C1866,"Sell"),0)</f>
        <v>0</v>
      </c>
      <c r="AB1866" s="131">
        <f t="shared" si="323"/>
        <v>0</v>
      </c>
      <c r="AC1866" s="131">
        <f>SUMIFS('Deductions and Deposits'!$H:$H,'Deductions and Deposits'!$G:$G,D1866,'Deductions and Deposits'!$F:$F,"&lt;="&amp;B1866)+SUMIFS($F$3:F1866,$D$3:D1866,D1866,$C$3:C1866,"Coin Deposit",$E$3:E1866,"")</f>
        <v>0</v>
      </c>
      <c r="AD1866" s="131">
        <f>SUMIFS('Deductions and Deposits'!$D:$D,'Deductions and Deposits'!$C:$C,D1866)+SUMIFS($F:$F,$D:$D,D1866,$C:$C,"Coin Deduction")</f>
        <v>0</v>
      </c>
      <c r="AE1866" s="131">
        <f>Table5[[#This Row],[Column4]]+Table5[[#This Row],[Column14]]+Table5[[#This Row],[Column19]]+Table5[[#This Row],[Column12]]</f>
        <v>0</v>
      </c>
      <c r="AF1866" s="131">
        <f>Table5[[#This Row],[Column5]]+Table5[[#This Row],[Column13]]+Table5[[#This Row],[Column21]]+Table5[[#This Row],[Column18]]</f>
        <v>0</v>
      </c>
      <c r="AG1866" s="131">
        <f t="shared" si="324"/>
        <v>0</v>
      </c>
      <c r="AH1866" s="131">
        <f t="shared" si="325"/>
        <v>0</v>
      </c>
      <c r="AI1866" s="131">
        <f>Table5[[#This Row],[Column17]]-Table5[[#This Row],[Column20]]</f>
        <v>0</v>
      </c>
      <c r="AJ1866" s="131">
        <f t="shared" si="326"/>
        <v>0</v>
      </c>
      <c r="AK1866" s="131">
        <f t="shared" si="319"/>
        <v>0</v>
      </c>
      <c r="AL1866" s="131">
        <f t="shared" si="327"/>
        <v>0</v>
      </c>
      <c r="AM1866" s="131" t="str">
        <f t="shared" si="328"/>
        <v/>
      </c>
      <c r="AN1866" s="131" t="str">
        <f t="shared" ca="1" si="329"/>
        <v/>
      </c>
    </row>
    <row r="1867" spans="1:40" ht="20.25" customHeight="1" x14ac:dyDescent="0.3">
      <c r="A1867" s="127"/>
      <c r="B1867" s="164"/>
      <c r="C1867" s="139"/>
      <c r="D1867" s="140"/>
      <c r="E1867" s="139"/>
      <c r="F1867" s="139"/>
      <c r="G1867" s="140"/>
      <c r="H1867" s="139"/>
      <c r="I1867" s="129"/>
      <c r="L1867" s="128"/>
      <c r="M1867" s="128"/>
      <c r="N1867" s="128"/>
      <c r="O1867" s="128"/>
      <c r="P1867" s="128"/>
      <c r="Q1867" s="128"/>
      <c r="R1867" s="128"/>
      <c r="S1867" s="128"/>
      <c r="T1867" s="120">
        <f t="shared" si="320"/>
        <v>0</v>
      </c>
      <c r="U1867" s="131"/>
      <c r="V1867" s="131"/>
      <c r="W1867" s="131">
        <f>SUMIFS($F$3:F1867,$D$3:D1867,D1867,$C$3:C1867,"Buy")+SUMIFS($F$3:F1867,$D$3:D1867,D1867,$C$3:C1867,"Coin Deposit",$E$3:E1867,"&lt;&gt;")</f>
        <v>0</v>
      </c>
      <c r="X1867" s="131">
        <f t="shared" si="321"/>
        <v>0</v>
      </c>
      <c r="Y1867" s="131">
        <f>IF($D1867=Y$1,SUMIFS($H$3:$H1867,$G$3:$G1867,Y$1,$C$3:$C1867,"Sell"),0)</f>
        <v>0</v>
      </c>
      <c r="Z1867" s="131">
        <f t="shared" si="322"/>
        <v>0</v>
      </c>
      <c r="AA1867" s="131">
        <f>IF($D1867=AA$1,SUMIFS($H$3:$H1867,$G$3:$G1867,AA$1,$C$3:$C1867,"Sell"),0)</f>
        <v>0</v>
      </c>
      <c r="AB1867" s="131">
        <f t="shared" si="323"/>
        <v>0</v>
      </c>
      <c r="AC1867" s="131">
        <f>SUMIFS('Deductions and Deposits'!$H:$H,'Deductions and Deposits'!$G:$G,D1867,'Deductions and Deposits'!$F:$F,"&lt;="&amp;B1867)+SUMIFS($F$3:F1867,$D$3:D1867,D1867,$C$3:C1867,"Coin Deposit",$E$3:E1867,"")</f>
        <v>0</v>
      </c>
      <c r="AD1867" s="131">
        <f>SUMIFS('Deductions and Deposits'!$D:$D,'Deductions and Deposits'!$C:$C,D1867)+SUMIFS($F:$F,$D:$D,D1867,$C:$C,"Coin Deduction")</f>
        <v>0</v>
      </c>
      <c r="AE1867" s="131">
        <f>Table5[[#This Row],[Column4]]+Table5[[#This Row],[Column14]]+Table5[[#This Row],[Column19]]+Table5[[#This Row],[Column12]]</f>
        <v>0</v>
      </c>
      <c r="AF1867" s="131">
        <f>Table5[[#This Row],[Column5]]+Table5[[#This Row],[Column13]]+Table5[[#This Row],[Column21]]+Table5[[#This Row],[Column18]]</f>
        <v>0</v>
      </c>
      <c r="AG1867" s="131">
        <f t="shared" si="324"/>
        <v>0</v>
      </c>
      <c r="AH1867" s="131">
        <f t="shared" si="325"/>
        <v>0</v>
      </c>
      <c r="AI1867" s="131">
        <f>Table5[[#This Row],[Column17]]-Table5[[#This Row],[Column20]]</f>
        <v>0</v>
      </c>
      <c r="AJ1867" s="131">
        <f t="shared" si="326"/>
        <v>0</v>
      </c>
      <c r="AK1867" s="131">
        <f t="shared" si="319"/>
        <v>0</v>
      </c>
      <c r="AL1867" s="131">
        <f t="shared" si="327"/>
        <v>0</v>
      </c>
      <c r="AM1867" s="131" t="str">
        <f t="shared" si="328"/>
        <v/>
      </c>
      <c r="AN1867" s="131" t="str">
        <f t="shared" ca="1" si="329"/>
        <v/>
      </c>
    </row>
    <row r="1868" spans="1:40" ht="20.25" customHeight="1" x14ac:dyDescent="0.3">
      <c r="A1868" s="127"/>
      <c r="B1868" s="164"/>
      <c r="C1868" s="139"/>
      <c r="D1868" s="140"/>
      <c r="E1868" s="139"/>
      <c r="F1868" s="139"/>
      <c r="G1868" s="140"/>
      <c r="H1868" s="139"/>
      <c r="I1868" s="129"/>
      <c r="L1868" s="128"/>
      <c r="M1868" s="128"/>
      <c r="N1868" s="128"/>
      <c r="O1868" s="128"/>
      <c r="P1868" s="128"/>
      <c r="Q1868" s="128"/>
      <c r="R1868" s="128"/>
      <c r="S1868" s="128"/>
      <c r="T1868" s="120">
        <f t="shared" si="320"/>
        <v>0</v>
      </c>
      <c r="U1868" s="131"/>
      <c r="V1868" s="131"/>
      <c r="W1868" s="131">
        <f>SUMIFS($F$3:F1868,$D$3:D1868,D1868,$C$3:C1868,"Buy")+SUMIFS($F$3:F1868,$D$3:D1868,D1868,$C$3:C1868,"Coin Deposit",$E$3:E1868,"&lt;&gt;")</f>
        <v>0</v>
      </c>
      <c r="X1868" s="131">
        <f t="shared" si="321"/>
        <v>0</v>
      </c>
      <c r="Y1868" s="131">
        <f>IF($D1868=Y$1,SUMIFS($H$3:$H1868,$G$3:$G1868,Y$1,$C$3:$C1868,"Sell"),0)</f>
        <v>0</v>
      </c>
      <c r="Z1868" s="131">
        <f t="shared" si="322"/>
        <v>0</v>
      </c>
      <c r="AA1868" s="131">
        <f>IF($D1868=AA$1,SUMIFS($H$3:$H1868,$G$3:$G1868,AA$1,$C$3:$C1868,"Sell"),0)</f>
        <v>0</v>
      </c>
      <c r="AB1868" s="131">
        <f t="shared" si="323"/>
        <v>0</v>
      </c>
      <c r="AC1868" s="131">
        <f>SUMIFS('Deductions and Deposits'!$H:$H,'Deductions and Deposits'!$G:$G,D1868,'Deductions and Deposits'!$F:$F,"&lt;="&amp;B1868)+SUMIFS($F$3:F1868,$D$3:D1868,D1868,$C$3:C1868,"Coin Deposit",$E$3:E1868,"")</f>
        <v>0</v>
      </c>
      <c r="AD1868" s="131">
        <f>SUMIFS('Deductions and Deposits'!$D:$D,'Deductions and Deposits'!$C:$C,D1868)+SUMIFS($F:$F,$D:$D,D1868,$C:$C,"Coin Deduction")</f>
        <v>0</v>
      </c>
      <c r="AE1868" s="131">
        <f>Table5[[#This Row],[Column4]]+Table5[[#This Row],[Column14]]+Table5[[#This Row],[Column19]]+Table5[[#This Row],[Column12]]</f>
        <v>0</v>
      </c>
      <c r="AF1868" s="131">
        <f>Table5[[#This Row],[Column5]]+Table5[[#This Row],[Column13]]+Table5[[#This Row],[Column21]]+Table5[[#This Row],[Column18]]</f>
        <v>0</v>
      </c>
      <c r="AG1868" s="131">
        <f t="shared" si="324"/>
        <v>0</v>
      </c>
      <c r="AH1868" s="131">
        <f t="shared" si="325"/>
        <v>0</v>
      </c>
      <c r="AI1868" s="131">
        <f>Table5[[#This Row],[Column17]]-Table5[[#This Row],[Column20]]</f>
        <v>0</v>
      </c>
      <c r="AJ1868" s="131">
        <f t="shared" si="326"/>
        <v>0</v>
      </c>
      <c r="AK1868" s="131">
        <f t="shared" si="319"/>
        <v>0</v>
      </c>
      <c r="AL1868" s="131">
        <f t="shared" si="327"/>
        <v>0</v>
      </c>
      <c r="AM1868" s="131" t="str">
        <f t="shared" si="328"/>
        <v/>
      </c>
      <c r="AN1868" s="131" t="str">
        <f t="shared" ca="1" si="329"/>
        <v/>
      </c>
    </row>
    <row r="1869" spans="1:40" ht="20.25" customHeight="1" x14ac:dyDescent="0.3">
      <c r="A1869" s="127"/>
      <c r="B1869" s="164"/>
      <c r="C1869" s="139"/>
      <c r="D1869" s="140"/>
      <c r="E1869" s="139"/>
      <c r="F1869" s="139"/>
      <c r="G1869" s="140"/>
      <c r="H1869" s="139"/>
      <c r="I1869" s="129"/>
      <c r="L1869" s="128"/>
      <c r="M1869" s="128"/>
      <c r="N1869" s="128"/>
      <c r="O1869" s="128"/>
      <c r="P1869" s="128"/>
      <c r="Q1869" s="128"/>
      <c r="R1869" s="128"/>
      <c r="S1869" s="128"/>
      <c r="T1869" s="120">
        <f t="shared" si="320"/>
        <v>0</v>
      </c>
      <c r="U1869" s="131"/>
      <c r="V1869" s="131"/>
      <c r="W1869" s="131">
        <f>SUMIFS($F$3:F1869,$D$3:D1869,D1869,$C$3:C1869,"Buy")+SUMIFS($F$3:F1869,$D$3:D1869,D1869,$C$3:C1869,"Coin Deposit",$E$3:E1869,"&lt;&gt;")</f>
        <v>0</v>
      </c>
      <c r="X1869" s="131">
        <f t="shared" si="321"/>
        <v>0</v>
      </c>
      <c r="Y1869" s="131">
        <f>IF($D1869=Y$1,SUMIFS($H$3:$H1869,$G$3:$G1869,Y$1,$C$3:$C1869,"Sell"),0)</f>
        <v>0</v>
      </c>
      <c r="Z1869" s="131">
        <f t="shared" si="322"/>
        <v>0</v>
      </c>
      <c r="AA1869" s="131">
        <f>IF($D1869=AA$1,SUMIFS($H$3:$H1869,$G$3:$G1869,AA$1,$C$3:$C1869,"Sell"),0)</f>
        <v>0</v>
      </c>
      <c r="AB1869" s="131">
        <f t="shared" si="323"/>
        <v>0</v>
      </c>
      <c r="AC1869" s="131">
        <f>SUMIFS('Deductions and Deposits'!$H:$H,'Deductions and Deposits'!$G:$G,D1869,'Deductions and Deposits'!$F:$F,"&lt;="&amp;B1869)+SUMIFS($F$3:F1869,$D$3:D1869,D1869,$C$3:C1869,"Coin Deposit",$E$3:E1869,"")</f>
        <v>0</v>
      </c>
      <c r="AD1869" s="131">
        <f>SUMIFS('Deductions and Deposits'!$D:$D,'Deductions and Deposits'!$C:$C,D1869)+SUMIFS($F:$F,$D:$D,D1869,$C:$C,"Coin Deduction")</f>
        <v>0</v>
      </c>
      <c r="AE1869" s="131">
        <f>Table5[[#This Row],[Column4]]+Table5[[#This Row],[Column14]]+Table5[[#This Row],[Column19]]+Table5[[#This Row],[Column12]]</f>
        <v>0</v>
      </c>
      <c r="AF1869" s="131">
        <f>Table5[[#This Row],[Column5]]+Table5[[#This Row],[Column13]]+Table5[[#This Row],[Column21]]+Table5[[#This Row],[Column18]]</f>
        <v>0</v>
      </c>
      <c r="AG1869" s="131">
        <f t="shared" si="324"/>
        <v>0</v>
      </c>
      <c r="AH1869" s="131">
        <f t="shared" si="325"/>
        <v>0</v>
      </c>
      <c r="AI1869" s="131">
        <f>Table5[[#This Row],[Column17]]-Table5[[#This Row],[Column20]]</f>
        <v>0</v>
      </c>
      <c r="AJ1869" s="131">
        <f t="shared" si="326"/>
        <v>0</v>
      </c>
      <c r="AK1869" s="131">
        <f t="shared" si="319"/>
        <v>0</v>
      </c>
      <c r="AL1869" s="131">
        <f t="shared" si="327"/>
        <v>0</v>
      </c>
      <c r="AM1869" s="131" t="str">
        <f t="shared" si="328"/>
        <v/>
      </c>
      <c r="AN1869" s="131" t="str">
        <f t="shared" ca="1" si="329"/>
        <v/>
      </c>
    </row>
    <row r="1870" spans="1:40" ht="20.25" customHeight="1" x14ac:dyDescent="0.3">
      <c r="A1870" s="127"/>
      <c r="B1870" s="164"/>
      <c r="C1870" s="139"/>
      <c r="D1870" s="140"/>
      <c r="E1870" s="139"/>
      <c r="F1870" s="139"/>
      <c r="G1870" s="140"/>
      <c r="H1870" s="139"/>
      <c r="I1870" s="129"/>
      <c r="L1870" s="128"/>
      <c r="M1870" s="128"/>
      <c r="N1870" s="128"/>
      <c r="O1870" s="128"/>
      <c r="P1870" s="128"/>
      <c r="Q1870" s="128"/>
      <c r="R1870" s="128"/>
      <c r="S1870" s="128"/>
      <c r="T1870" s="120">
        <f t="shared" si="320"/>
        <v>0</v>
      </c>
      <c r="U1870" s="131"/>
      <c r="V1870" s="131"/>
      <c r="W1870" s="131">
        <f>SUMIFS($F$3:F1870,$D$3:D1870,D1870,$C$3:C1870,"Buy")+SUMIFS($F$3:F1870,$D$3:D1870,D1870,$C$3:C1870,"Coin Deposit",$E$3:E1870,"&lt;&gt;")</f>
        <v>0</v>
      </c>
      <c r="X1870" s="131">
        <f t="shared" si="321"/>
        <v>0</v>
      </c>
      <c r="Y1870" s="131">
        <f>IF($D1870=Y$1,SUMIFS($H$3:$H1870,$G$3:$G1870,Y$1,$C$3:$C1870,"Sell"),0)</f>
        <v>0</v>
      </c>
      <c r="Z1870" s="131">
        <f t="shared" si="322"/>
        <v>0</v>
      </c>
      <c r="AA1870" s="131">
        <f>IF($D1870=AA$1,SUMIFS($H$3:$H1870,$G$3:$G1870,AA$1,$C$3:$C1870,"Sell"),0)</f>
        <v>0</v>
      </c>
      <c r="AB1870" s="131">
        <f t="shared" si="323"/>
        <v>0</v>
      </c>
      <c r="AC1870" s="131">
        <f>SUMIFS('Deductions and Deposits'!$H:$H,'Deductions and Deposits'!$G:$G,D1870,'Deductions and Deposits'!$F:$F,"&lt;="&amp;B1870)+SUMIFS($F$3:F1870,$D$3:D1870,D1870,$C$3:C1870,"Coin Deposit",$E$3:E1870,"")</f>
        <v>0</v>
      </c>
      <c r="AD1870" s="131">
        <f>SUMIFS('Deductions and Deposits'!$D:$D,'Deductions and Deposits'!$C:$C,D1870)+SUMIFS($F:$F,$D:$D,D1870,$C:$C,"Coin Deduction")</f>
        <v>0</v>
      </c>
      <c r="AE1870" s="131">
        <f>Table5[[#This Row],[Column4]]+Table5[[#This Row],[Column14]]+Table5[[#This Row],[Column19]]+Table5[[#This Row],[Column12]]</f>
        <v>0</v>
      </c>
      <c r="AF1870" s="131">
        <f>Table5[[#This Row],[Column5]]+Table5[[#This Row],[Column13]]+Table5[[#This Row],[Column21]]+Table5[[#This Row],[Column18]]</f>
        <v>0</v>
      </c>
      <c r="AG1870" s="131">
        <f t="shared" si="324"/>
        <v>0</v>
      </c>
      <c r="AH1870" s="131">
        <f t="shared" si="325"/>
        <v>0</v>
      </c>
      <c r="AI1870" s="131">
        <f>Table5[[#This Row],[Column17]]-Table5[[#This Row],[Column20]]</f>
        <v>0</v>
      </c>
      <c r="AJ1870" s="131">
        <f t="shared" si="326"/>
        <v>0</v>
      </c>
      <c r="AK1870" s="131">
        <f t="shared" si="319"/>
        <v>0</v>
      </c>
      <c r="AL1870" s="131">
        <f t="shared" si="327"/>
        <v>0</v>
      </c>
      <c r="AM1870" s="131" t="str">
        <f t="shared" si="328"/>
        <v/>
      </c>
      <c r="AN1870" s="131" t="str">
        <f t="shared" ca="1" si="329"/>
        <v/>
      </c>
    </row>
    <row r="1871" spans="1:40" ht="20.25" customHeight="1" x14ac:dyDescent="0.3">
      <c r="A1871" s="127"/>
      <c r="B1871" s="164"/>
      <c r="C1871" s="139"/>
      <c r="D1871" s="140"/>
      <c r="E1871" s="139"/>
      <c r="F1871" s="139"/>
      <c r="G1871" s="140"/>
      <c r="H1871" s="139"/>
      <c r="I1871" s="129"/>
      <c r="L1871" s="128"/>
      <c r="M1871" s="128"/>
      <c r="N1871" s="128"/>
      <c r="O1871" s="128"/>
      <c r="P1871" s="128"/>
      <c r="Q1871" s="128"/>
      <c r="R1871" s="128"/>
      <c r="S1871" s="128"/>
      <c r="T1871" s="120">
        <f t="shared" si="320"/>
        <v>0</v>
      </c>
      <c r="U1871" s="131"/>
      <c r="V1871" s="131"/>
      <c r="W1871" s="131">
        <f>SUMIFS($F$3:F1871,$D$3:D1871,D1871,$C$3:C1871,"Buy")+SUMIFS($F$3:F1871,$D$3:D1871,D1871,$C$3:C1871,"Coin Deposit",$E$3:E1871,"&lt;&gt;")</f>
        <v>0</v>
      </c>
      <c r="X1871" s="131">
        <f t="shared" si="321"/>
        <v>0</v>
      </c>
      <c r="Y1871" s="131">
        <f>IF($D1871=Y$1,SUMIFS($H$3:$H1871,$G$3:$G1871,Y$1,$C$3:$C1871,"Sell"),0)</f>
        <v>0</v>
      </c>
      <c r="Z1871" s="131">
        <f t="shared" si="322"/>
        <v>0</v>
      </c>
      <c r="AA1871" s="131">
        <f>IF($D1871=AA$1,SUMIFS($H$3:$H1871,$G$3:$G1871,AA$1,$C$3:$C1871,"Sell"),0)</f>
        <v>0</v>
      </c>
      <c r="AB1871" s="131">
        <f t="shared" si="323"/>
        <v>0</v>
      </c>
      <c r="AC1871" s="131">
        <f>SUMIFS('Deductions and Deposits'!$H:$H,'Deductions and Deposits'!$G:$G,D1871,'Deductions and Deposits'!$F:$F,"&lt;="&amp;B1871)+SUMIFS($F$3:F1871,$D$3:D1871,D1871,$C$3:C1871,"Coin Deposit",$E$3:E1871,"")</f>
        <v>0</v>
      </c>
      <c r="AD1871" s="131">
        <f>SUMIFS('Deductions and Deposits'!$D:$D,'Deductions and Deposits'!$C:$C,D1871)+SUMIFS($F:$F,$D:$D,D1871,$C:$C,"Coin Deduction")</f>
        <v>0</v>
      </c>
      <c r="AE1871" s="131">
        <f>Table5[[#This Row],[Column4]]+Table5[[#This Row],[Column14]]+Table5[[#This Row],[Column19]]+Table5[[#This Row],[Column12]]</f>
        <v>0</v>
      </c>
      <c r="AF1871" s="131">
        <f>Table5[[#This Row],[Column5]]+Table5[[#This Row],[Column13]]+Table5[[#This Row],[Column21]]+Table5[[#This Row],[Column18]]</f>
        <v>0</v>
      </c>
      <c r="AG1871" s="131">
        <f t="shared" si="324"/>
        <v>0</v>
      </c>
      <c r="AH1871" s="131">
        <f t="shared" si="325"/>
        <v>0</v>
      </c>
      <c r="AI1871" s="131">
        <f>Table5[[#This Row],[Column17]]-Table5[[#This Row],[Column20]]</f>
        <v>0</v>
      </c>
      <c r="AJ1871" s="131">
        <f t="shared" si="326"/>
        <v>0</v>
      </c>
      <c r="AK1871" s="131">
        <f t="shared" si="319"/>
        <v>0</v>
      </c>
      <c r="AL1871" s="131">
        <f t="shared" si="327"/>
        <v>0</v>
      </c>
      <c r="AM1871" s="131" t="str">
        <f t="shared" si="328"/>
        <v/>
      </c>
      <c r="AN1871" s="131" t="str">
        <f t="shared" ca="1" si="329"/>
        <v/>
      </c>
    </row>
    <row r="1872" spans="1:40" ht="20.25" customHeight="1" x14ac:dyDescent="0.3">
      <c r="A1872" s="127"/>
      <c r="B1872" s="164"/>
      <c r="C1872" s="139"/>
      <c r="D1872" s="140"/>
      <c r="E1872" s="139"/>
      <c r="F1872" s="139"/>
      <c r="G1872" s="140"/>
      <c r="H1872" s="139"/>
      <c r="I1872" s="129"/>
      <c r="L1872" s="128"/>
      <c r="M1872" s="128"/>
      <c r="N1872" s="128"/>
      <c r="O1872" s="128"/>
      <c r="P1872" s="128"/>
      <c r="Q1872" s="128"/>
      <c r="R1872" s="128"/>
      <c r="S1872" s="128"/>
      <c r="T1872" s="120">
        <f t="shared" si="320"/>
        <v>0</v>
      </c>
      <c r="U1872" s="131"/>
      <c r="V1872" s="131"/>
      <c r="W1872" s="131">
        <f>SUMIFS($F$3:F1872,$D$3:D1872,D1872,$C$3:C1872,"Buy")+SUMIFS($F$3:F1872,$D$3:D1872,D1872,$C$3:C1872,"Coin Deposit",$E$3:E1872,"&lt;&gt;")</f>
        <v>0</v>
      </c>
      <c r="X1872" s="131">
        <f t="shared" si="321"/>
        <v>0</v>
      </c>
      <c r="Y1872" s="131">
        <f>IF($D1872=Y$1,SUMIFS($H$3:$H1872,$G$3:$G1872,Y$1,$C$3:$C1872,"Sell"),0)</f>
        <v>0</v>
      </c>
      <c r="Z1872" s="131">
        <f t="shared" si="322"/>
        <v>0</v>
      </c>
      <c r="AA1872" s="131">
        <f>IF($D1872=AA$1,SUMIFS($H$3:$H1872,$G$3:$G1872,AA$1,$C$3:$C1872,"Sell"),0)</f>
        <v>0</v>
      </c>
      <c r="AB1872" s="131">
        <f t="shared" si="323"/>
        <v>0</v>
      </c>
      <c r="AC1872" s="131">
        <f>SUMIFS('Deductions and Deposits'!$H:$H,'Deductions and Deposits'!$G:$G,D1872,'Deductions and Deposits'!$F:$F,"&lt;="&amp;B1872)+SUMIFS($F$3:F1872,$D$3:D1872,D1872,$C$3:C1872,"Coin Deposit",$E$3:E1872,"")</f>
        <v>0</v>
      </c>
      <c r="AD1872" s="131">
        <f>SUMIFS('Deductions and Deposits'!$D:$D,'Deductions and Deposits'!$C:$C,D1872)+SUMIFS($F:$F,$D:$D,D1872,$C:$C,"Coin Deduction")</f>
        <v>0</v>
      </c>
      <c r="AE1872" s="131">
        <f>Table5[[#This Row],[Column4]]+Table5[[#This Row],[Column14]]+Table5[[#This Row],[Column19]]+Table5[[#This Row],[Column12]]</f>
        <v>0</v>
      </c>
      <c r="AF1872" s="131">
        <f>Table5[[#This Row],[Column5]]+Table5[[#This Row],[Column13]]+Table5[[#This Row],[Column21]]+Table5[[#This Row],[Column18]]</f>
        <v>0</v>
      </c>
      <c r="AG1872" s="131">
        <f t="shared" si="324"/>
        <v>0</v>
      </c>
      <c r="AH1872" s="131">
        <f t="shared" si="325"/>
        <v>0</v>
      </c>
      <c r="AI1872" s="131">
        <f>Table5[[#This Row],[Column17]]-Table5[[#This Row],[Column20]]</f>
        <v>0</v>
      </c>
      <c r="AJ1872" s="131">
        <f t="shared" si="326"/>
        <v>0</v>
      </c>
      <c r="AK1872" s="131">
        <f t="shared" si="319"/>
        <v>0</v>
      </c>
      <c r="AL1872" s="131">
        <f t="shared" si="327"/>
        <v>0</v>
      </c>
      <c r="AM1872" s="131" t="str">
        <f t="shared" si="328"/>
        <v/>
      </c>
      <c r="AN1872" s="131" t="str">
        <f t="shared" ca="1" si="329"/>
        <v/>
      </c>
    </row>
    <row r="1873" spans="1:40" ht="20.25" customHeight="1" x14ac:dyDescent="0.3">
      <c r="A1873" s="127"/>
      <c r="B1873" s="164"/>
      <c r="C1873" s="139"/>
      <c r="D1873" s="140"/>
      <c r="E1873" s="139"/>
      <c r="F1873" s="139"/>
      <c r="G1873" s="140"/>
      <c r="H1873" s="139"/>
      <c r="I1873" s="129"/>
      <c r="L1873" s="128"/>
      <c r="M1873" s="128"/>
      <c r="N1873" s="128"/>
      <c r="O1873" s="128"/>
      <c r="P1873" s="128"/>
      <c r="Q1873" s="128"/>
      <c r="R1873" s="128"/>
      <c r="S1873" s="128"/>
      <c r="T1873" s="120">
        <f t="shared" si="320"/>
        <v>0</v>
      </c>
      <c r="U1873" s="131"/>
      <c r="V1873" s="131"/>
      <c r="W1873" s="131">
        <f>SUMIFS($F$3:F1873,$D$3:D1873,D1873,$C$3:C1873,"Buy")+SUMIFS($F$3:F1873,$D$3:D1873,D1873,$C$3:C1873,"Coin Deposit",$E$3:E1873,"&lt;&gt;")</f>
        <v>0</v>
      </c>
      <c r="X1873" s="131">
        <f t="shared" si="321"/>
        <v>0</v>
      </c>
      <c r="Y1873" s="131">
        <f>IF($D1873=Y$1,SUMIFS($H$3:$H1873,$G$3:$G1873,Y$1,$C$3:$C1873,"Sell"),0)</f>
        <v>0</v>
      </c>
      <c r="Z1873" s="131">
        <f t="shared" si="322"/>
        <v>0</v>
      </c>
      <c r="AA1873" s="131">
        <f>IF($D1873=AA$1,SUMIFS($H$3:$H1873,$G$3:$G1873,AA$1,$C$3:$C1873,"Sell"),0)</f>
        <v>0</v>
      </c>
      <c r="AB1873" s="131">
        <f t="shared" si="323"/>
        <v>0</v>
      </c>
      <c r="AC1873" s="131">
        <f>SUMIFS('Deductions and Deposits'!$H:$H,'Deductions and Deposits'!$G:$G,D1873,'Deductions and Deposits'!$F:$F,"&lt;="&amp;B1873)+SUMIFS($F$3:F1873,$D$3:D1873,D1873,$C$3:C1873,"Coin Deposit",$E$3:E1873,"")</f>
        <v>0</v>
      </c>
      <c r="AD1873" s="131">
        <f>SUMIFS('Deductions and Deposits'!$D:$D,'Deductions and Deposits'!$C:$C,D1873)+SUMIFS($F:$F,$D:$D,D1873,$C:$C,"Coin Deduction")</f>
        <v>0</v>
      </c>
      <c r="AE1873" s="131">
        <f>Table5[[#This Row],[Column4]]+Table5[[#This Row],[Column14]]+Table5[[#This Row],[Column19]]+Table5[[#This Row],[Column12]]</f>
        <v>0</v>
      </c>
      <c r="AF1873" s="131">
        <f>Table5[[#This Row],[Column5]]+Table5[[#This Row],[Column13]]+Table5[[#This Row],[Column21]]+Table5[[#This Row],[Column18]]</f>
        <v>0</v>
      </c>
      <c r="AG1873" s="131">
        <f t="shared" si="324"/>
        <v>0</v>
      </c>
      <c r="AH1873" s="131">
        <f t="shared" si="325"/>
        <v>0</v>
      </c>
      <c r="AI1873" s="131">
        <f>Table5[[#This Row],[Column17]]-Table5[[#This Row],[Column20]]</f>
        <v>0</v>
      </c>
      <c r="AJ1873" s="131">
        <f t="shared" si="326"/>
        <v>0</v>
      </c>
      <c r="AK1873" s="131">
        <f t="shared" ref="AK1873:AK1936" si="330">AJ1873*T1873</f>
        <v>0</v>
      </c>
      <c r="AL1873" s="131">
        <f t="shared" si="327"/>
        <v>0</v>
      </c>
      <c r="AM1873" s="131" t="str">
        <f t="shared" si="328"/>
        <v/>
      </c>
      <c r="AN1873" s="131" t="str">
        <f t="shared" ca="1" si="329"/>
        <v/>
      </c>
    </row>
    <row r="1874" spans="1:40" ht="20.25" customHeight="1" x14ac:dyDescent="0.3">
      <c r="A1874" s="127"/>
      <c r="B1874" s="164"/>
      <c r="C1874" s="139"/>
      <c r="D1874" s="140"/>
      <c r="E1874" s="139"/>
      <c r="F1874" s="139"/>
      <c r="G1874" s="140"/>
      <c r="H1874" s="139"/>
      <c r="I1874" s="129"/>
      <c r="L1874" s="128"/>
      <c r="M1874" s="128"/>
      <c r="N1874" s="128"/>
      <c r="O1874" s="128"/>
      <c r="P1874" s="128"/>
      <c r="Q1874" s="128"/>
      <c r="R1874" s="128"/>
      <c r="S1874" s="128"/>
      <c r="T1874" s="120">
        <f t="shared" si="320"/>
        <v>0</v>
      </c>
      <c r="U1874" s="131"/>
      <c r="V1874" s="131"/>
      <c r="W1874" s="131">
        <f>SUMIFS($F$3:F1874,$D$3:D1874,D1874,$C$3:C1874,"Buy")+SUMIFS($F$3:F1874,$D$3:D1874,D1874,$C$3:C1874,"Coin Deposit",$E$3:E1874,"&lt;&gt;")</f>
        <v>0</v>
      </c>
      <c r="X1874" s="131">
        <f t="shared" si="321"/>
        <v>0</v>
      </c>
      <c r="Y1874" s="131">
        <f>IF($D1874=Y$1,SUMIFS($H$3:$H1874,$G$3:$G1874,Y$1,$C$3:$C1874,"Sell"),0)</f>
        <v>0</v>
      </c>
      <c r="Z1874" s="131">
        <f t="shared" si="322"/>
        <v>0</v>
      </c>
      <c r="AA1874" s="131">
        <f>IF($D1874=AA$1,SUMIFS($H$3:$H1874,$G$3:$G1874,AA$1,$C$3:$C1874,"Sell"),0)</f>
        <v>0</v>
      </c>
      <c r="AB1874" s="131">
        <f t="shared" si="323"/>
        <v>0</v>
      </c>
      <c r="AC1874" s="131">
        <f>SUMIFS('Deductions and Deposits'!$H:$H,'Deductions and Deposits'!$G:$G,D1874,'Deductions and Deposits'!$F:$F,"&lt;="&amp;B1874)+SUMIFS($F$3:F1874,$D$3:D1874,D1874,$C$3:C1874,"Coin Deposit",$E$3:E1874,"")</f>
        <v>0</v>
      </c>
      <c r="AD1874" s="131">
        <f>SUMIFS('Deductions and Deposits'!$D:$D,'Deductions and Deposits'!$C:$C,D1874)+SUMIFS($F:$F,$D:$D,D1874,$C:$C,"Coin Deduction")</f>
        <v>0</v>
      </c>
      <c r="AE1874" s="131">
        <f>Table5[[#This Row],[Column4]]+Table5[[#This Row],[Column14]]+Table5[[#This Row],[Column19]]+Table5[[#This Row],[Column12]]</f>
        <v>0</v>
      </c>
      <c r="AF1874" s="131">
        <f>Table5[[#This Row],[Column5]]+Table5[[#This Row],[Column13]]+Table5[[#This Row],[Column21]]+Table5[[#This Row],[Column18]]</f>
        <v>0</v>
      </c>
      <c r="AG1874" s="131">
        <f t="shared" si="324"/>
        <v>0</v>
      </c>
      <c r="AH1874" s="131">
        <f t="shared" si="325"/>
        <v>0</v>
      </c>
      <c r="AI1874" s="131">
        <f>Table5[[#This Row],[Column17]]-Table5[[#This Row],[Column20]]</f>
        <v>0</v>
      </c>
      <c r="AJ1874" s="131">
        <f t="shared" si="326"/>
        <v>0</v>
      </c>
      <c r="AK1874" s="131">
        <f t="shared" si="330"/>
        <v>0</v>
      </c>
      <c r="AL1874" s="131">
        <f t="shared" si="327"/>
        <v>0</v>
      </c>
      <c r="AM1874" s="131" t="str">
        <f t="shared" si="328"/>
        <v/>
      </c>
      <c r="AN1874" s="131" t="str">
        <f t="shared" ca="1" si="329"/>
        <v/>
      </c>
    </row>
    <row r="1875" spans="1:40" ht="20.25" customHeight="1" x14ac:dyDescent="0.3">
      <c r="A1875" s="127"/>
      <c r="B1875" s="164"/>
      <c r="C1875" s="139"/>
      <c r="D1875" s="140"/>
      <c r="E1875" s="139"/>
      <c r="F1875" s="139"/>
      <c r="G1875" s="140"/>
      <c r="H1875" s="139"/>
      <c r="I1875" s="129"/>
      <c r="L1875" s="128"/>
      <c r="M1875" s="128"/>
      <c r="N1875" s="128"/>
      <c r="O1875" s="128"/>
      <c r="P1875" s="128"/>
      <c r="Q1875" s="128"/>
      <c r="R1875" s="128"/>
      <c r="S1875" s="128"/>
      <c r="T1875" s="120">
        <f t="shared" si="320"/>
        <v>0</v>
      </c>
      <c r="U1875" s="131"/>
      <c r="V1875" s="131"/>
      <c r="W1875" s="131">
        <f>SUMIFS($F$3:F1875,$D$3:D1875,D1875,$C$3:C1875,"Buy")+SUMIFS($F$3:F1875,$D$3:D1875,D1875,$C$3:C1875,"Coin Deposit",$E$3:E1875,"&lt;&gt;")</f>
        <v>0</v>
      </c>
      <c r="X1875" s="131">
        <f t="shared" si="321"/>
        <v>0</v>
      </c>
      <c r="Y1875" s="131">
        <f>IF($D1875=Y$1,SUMIFS($H$3:$H1875,$G$3:$G1875,Y$1,$C$3:$C1875,"Sell"),0)</f>
        <v>0</v>
      </c>
      <c r="Z1875" s="131">
        <f t="shared" si="322"/>
        <v>0</v>
      </c>
      <c r="AA1875" s="131">
        <f>IF($D1875=AA$1,SUMIFS($H$3:$H1875,$G$3:$G1875,AA$1,$C$3:$C1875,"Sell"),0)</f>
        <v>0</v>
      </c>
      <c r="AB1875" s="131">
        <f t="shared" si="323"/>
        <v>0</v>
      </c>
      <c r="AC1875" s="131">
        <f>SUMIFS('Deductions and Deposits'!$H:$H,'Deductions and Deposits'!$G:$G,D1875,'Deductions and Deposits'!$F:$F,"&lt;="&amp;B1875)+SUMIFS($F$3:F1875,$D$3:D1875,D1875,$C$3:C1875,"Coin Deposit",$E$3:E1875,"")</f>
        <v>0</v>
      </c>
      <c r="AD1875" s="131">
        <f>SUMIFS('Deductions and Deposits'!$D:$D,'Deductions and Deposits'!$C:$C,D1875)+SUMIFS($F:$F,$D:$D,D1875,$C:$C,"Coin Deduction")</f>
        <v>0</v>
      </c>
      <c r="AE1875" s="131">
        <f>Table5[[#This Row],[Column4]]+Table5[[#This Row],[Column14]]+Table5[[#This Row],[Column19]]+Table5[[#This Row],[Column12]]</f>
        <v>0</v>
      </c>
      <c r="AF1875" s="131">
        <f>Table5[[#This Row],[Column5]]+Table5[[#This Row],[Column13]]+Table5[[#This Row],[Column21]]+Table5[[#This Row],[Column18]]</f>
        <v>0</v>
      </c>
      <c r="AG1875" s="131">
        <f t="shared" si="324"/>
        <v>0</v>
      </c>
      <c r="AH1875" s="131">
        <f t="shared" si="325"/>
        <v>0</v>
      </c>
      <c r="AI1875" s="131">
        <f>Table5[[#This Row],[Column17]]-Table5[[#This Row],[Column20]]</f>
        <v>0</v>
      </c>
      <c r="AJ1875" s="131">
        <f t="shared" si="326"/>
        <v>0</v>
      </c>
      <c r="AK1875" s="131">
        <f t="shared" si="330"/>
        <v>0</v>
      </c>
      <c r="AL1875" s="131">
        <f t="shared" si="327"/>
        <v>0</v>
      </c>
      <c r="AM1875" s="131" t="str">
        <f t="shared" si="328"/>
        <v/>
      </c>
      <c r="AN1875" s="131" t="str">
        <f t="shared" ca="1" si="329"/>
        <v/>
      </c>
    </row>
    <row r="1876" spans="1:40" ht="20.25" customHeight="1" x14ac:dyDescent="0.3">
      <c r="A1876" s="127"/>
      <c r="B1876" s="164"/>
      <c r="C1876" s="139"/>
      <c r="D1876" s="140"/>
      <c r="E1876" s="139"/>
      <c r="F1876" s="139"/>
      <c r="G1876" s="140"/>
      <c r="H1876" s="139"/>
      <c r="I1876" s="129"/>
      <c r="L1876" s="128"/>
      <c r="M1876" s="128"/>
      <c r="N1876" s="128"/>
      <c r="O1876" s="128"/>
      <c r="P1876" s="128"/>
      <c r="Q1876" s="128"/>
      <c r="R1876" s="128"/>
      <c r="S1876" s="128"/>
      <c r="T1876" s="120">
        <f t="shared" si="320"/>
        <v>0</v>
      </c>
      <c r="U1876" s="131"/>
      <c r="V1876" s="131"/>
      <c r="W1876" s="131">
        <f>SUMIFS($F$3:F1876,$D$3:D1876,D1876,$C$3:C1876,"Buy")+SUMIFS($F$3:F1876,$D$3:D1876,D1876,$C$3:C1876,"Coin Deposit",$E$3:E1876,"&lt;&gt;")</f>
        <v>0</v>
      </c>
      <c r="X1876" s="131">
        <f t="shared" si="321"/>
        <v>0</v>
      </c>
      <c r="Y1876" s="131">
        <f>IF($D1876=Y$1,SUMIFS($H$3:$H1876,$G$3:$G1876,Y$1,$C$3:$C1876,"Sell"),0)</f>
        <v>0</v>
      </c>
      <c r="Z1876" s="131">
        <f t="shared" si="322"/>
        <v>0</v>
      </c>
      <c r="AA1876" s="131">
        <f>IF($D1876=AA$1,SUMIFS($H$3:$H1876,$G$3:$G1876,AA$1,$C$3:$C1876,"Sell"),0)</f>
        <v>0</v>
      </c>
      <c r="AB1876" s="131">
        <f t="shared" si="323"/>
        <v>0</v>
      </c>
      <c r="AC1876" s="131">
        <f>SUMIFS('Deductions and Deposits'!$H:$H,'Deductions and Deposits'!$G:$G,D1876,'Deductions and Deposits'!$F:$F,"&lt;="&amp;B1876)+SUMIFS($F$3:F1876,$D$3:D1876,D1876,$C$3:C1876,"Coin Deposit",$E$3:E1876,"")</f>
        <v>0</v>
      </c>
      <c r="AD1876" s="131">
        <f>SUMIFS('Deductions and Deposits'!$D:$D,'Deductions and Deposits'!$C:$C,D1876)+SUMIFS($F:$F,$D:$D,D1876,$C:$C,"Coin Deduction")</f>
        <v>0</v>
      </c>
      <c r="AE1876" s="131">
        <f>Table5[[#This Row],[Column4]]+Table5[[#This Row],[Column14]]+Table5[[#This Row],[Column19]]+Table5[[#This Row],[Column12]]</f>
        <v>0</v>
      </c>
      <c r="AF1876" s="131">
        <f>Table5[[#This Row],[Column5]]+Table5[[#This Row],[Column13]]+Table5[[#This Row],[Column21]]+Table5[[#This Row],[Column18]]</f>
        <v>0</v>
      </c>
      <c r="AG1876" s="131">
        <f t="shared" si="324"/>
        <v>0</v>
      </c>
      <c r="AH1876" s="131">
        <f t="shared" si="325"/>
        <v>0</v>
      </c>
      <c r="AI1876" s="131">
        <f>Table5[[#This Row],[Column17]]-Table5[[#This Row],[Column20]]</f>
        <v>0</v>
      </c>
      <c r="AJ1876" s="131">
        <f t="shared" si="326"/>
        <v>0</v>
      </c>
      <c r="AK1876" s="131">
        <f t="shared" si="330"/>
        <v>0</v>
      </c>
      <c r="AL1876" s="131">
        <f t="shared" si="327"/>
        <v>0</v>
      </c>
      <c r="AM1876" s="131" t="str">
        <f t="shared" si="328"/>
        <v/>
      </c>
      <c r="AN1876" s="131" t="str">
        <f t="shared" ca="1" si="329"/>
        <v/>
      </c>
    </row>
    <row r="1877" spans="1:40" ht="20.25" customHeight="1" x14ac:dyDescent="0.3">
      <c r="A1877" s="127"/>
      <c r="B1877" s="164"/>
      <c r="C1877" s="139"/>
      <c r="D1877" s="140"/>
      <c r="E1877" s="139"/>
      <c r="F1877" s="139"/>
      <c r="G1877" s="140"/>
      <c r="H1877" s="139"/>
      <c r="I1877" s="129"/>
      <c r="L1877" s="128"/>
      <c r="M1877" s="128"/>
      <c r="N1877" s="128"/>
      <c r="O1877" s="128"/>
      <c r="P1877" s="128"/>
      <c r="Q1877" s="128"/>
      <c r="R1877" s="128"/>
      <c r="S1877" s="128"/>
      <c r="T1877" s="120">
        <f t="shared" si="320"/>
        <v>0</v>
      </c>
      <c r="U1877" s="131"/>
      <c r="V1877" s="131"/>
      <c r="W1877" s="131">
        <f>SUMIFS($F$3:F1877,$D$3:D1877,D1877,$C$3:C1877,"Buy")+SUMIFS($F$3:F1877,$D$3:D1877,D1877,$C$3:C1877,"Coin Deposit",$E$3:E1877,"&lt;&gt;")</f>
        <v>0</v>
      </c>
      <c r="X1877" s="131">
        <f t="shared" si="321"/>
        <v>0</v>
      </c>
      <c r="Y1877" s="131">
        <f>IF($D1877=Y$1,SUMIFS($H$3:$H1877,$G$3:$G1877,Y$1,$C$3:$C1877,"Sell"),0)</f>
        <v>0</v>
      </c>
      <c r="Z1877" s="131">
        <f t="shared" si="322"/>
        <v>0</v>
      </c>
      <c r="AA1877" s="131">
        <f>IF($D1877=AA$1,SUMIFS($H$3:$H1877,$G$3:$G1877,AA$1,$C$3:$C1877,"Sell"),0)</f>
        <v>0</v>
      </c>
      <c r="AB1877" s="131">
        <f t="shared" si="323"/>
        <v>0</v>
      </c>
      <c r="AC1877" s="131">
        <f>SUMIFS('Deductions and Deposits'!$H:$H,'Deductions and Deposits'!$G:$G,D1877,'Deductions and Deposits'!$F:$F,"&lt;="&amp;B1877)+SUMIFS($F$3:F1877,$D$3:D1877,D1877,$C$3:C1877,"Coin Deposit",$E$3:E1877,"")</f>
        <v>0</v>
      </c>
      <c r="AD1877" s="131">
        <f>SUMIFS('Deductions and Deposits'!$D:$D,'Deductions and Deposits'!$C:$C,D1877)+SUMIFS($F:$F,$D:$D,D1877,$C:$C,"Coin Deduction")</f>
        <v>0</v>
      </c>
      <c r="AE1877" s="131">
        <f>Table5[[#This Row],[Column4]]+Table5[[#This Row],[Column14]]+Table5[[#This Row],[Column19]]+Table5[[#This Row],[Column12]]</f>
        <v>0</v>
      </c>
      <c r="AF1877" s="131">
        <f>Table5[[#This Row],[Column5]]+Table5[[#This Row],[Column13]]+Table5[[#This Row],[Column21]]+Table5[[#This Row],[Column18]]</f>
        <v>0</v>
      </c>
      <c r="AG1877" s="131">
        <f t="shared" si="324"/>
        <v>0</v>
      </c>
      <c r="AH1877" s="131">
        <f t="shared" si="325"/>
        <v>0</v>
      </c>
      <c r="AI1877" s="131">
        <f>Table5[[#This Row],[Column17]]-Table5[[#This Row],[Column20]]</f>
        <v>0</v>
      </c>
      <c r="AJ1877" s="131">
        <f t="shared" si="326"/>
        <v>0</v>
      </c>
      <c r="AK1877" s="131">
        <f t="shared" si="330"/>
        <v>0</v>
      </c>
      <c r="AL1877" s="131">
        <f t="shared" si="327"/>
        <v>0</v>
      </c>
      <c r="AM1877" s="131" t="str">
        <f t="shared" si="328"/>
        <v/>
      </c>
      <c r="AN1877" s="131" t="str">
        <f t="shared" ca="1" si="329"/>
        <v/>
      </c>
    </row>
    <row r="1878" spans="1:40" ht="20.25" customHeight="1" x14ac:dyDescent="0.3">
      <c r="A1878" s="127"/>
      <c r="B1878" s="164"/>
      <c r="C1878" s="139"/>
      <c r="D1878" s="140"/>
      <c r="E1878" s="139"/>
      <c r="F1878" s="139"/>
      <c r="G1878" s="140"/>
      <c r="H1878" s="139"/>
      <c r="I1878" s="129"/>
      <c r="L1878" s="128"/>
      <c r="M1878" s="128"/>
      <c r="N1878" s="128"/>
      <c r="O1878" s="128"/>
      <c r="P1878" s="128"/>
      <c r="Q1878" s="128"/>
      <c r="R1878" s="128"/>
      <c r="S1878" s="128"/>
      <c r="T1878" s="120">
        <f t="shared" si="320"/>
        <v>0</v>
      </c>
      <c r="U1878" s="131"/>
      <c r="V1878" s="131"/>
      <c r="W1878" s="131">
        <f>SUMIFS($F$3:F1878,$D$3:D1878,D1878,$C$3:C1878,"Buy")+SUMIFS($F$3:F1878,$D$3:D1878,D1878,$C$3:C1878,"Coin Deposit",$E$3:E1878,"&lt;&gt;")</f>
        <v>0</v>
      </c>
      <c r="X1878" s="131">
        <f t="shared" si="321"/>
        <v>0</v>
      </c>
      <c r="Y1878" s="131">
        <f>IF($D1878=Y$1,SUMIFS($H$3:$H1878,$G$3:$G1878,Y$1,$C$3:$C1878,"Sell"),0)</f>
        <v>0</v>
      </c>
      <c r="Z1878" s="131">
        <f t="shared" si="322"/>
        <v>0</v>
      </c>
      <c r="AA1878" s="131">
        <f>IF($D1878=AA$1,SUMIFS($H$3:$H1878,$G$3:$G1878,AA$1,$C$3:$C1878,"Sell"),0)</f>
        <v>0</v>
      </c>
      <c r="AB1878" s="131">
        <f t="shared" si="323"/>
        <v>0</v>
      </c>
      <c r="AC1878" s="131">
        <f>SUMIFS('Deductions and Deposits'!$H:$H,'Deductions and Deposits'!$G:$G,D1878,'Deductions and Deposits'!$F:$F,"&lt;="&amp;B1878)+SUMIFS($F$3:F1878,$D$3:D1878,D1878,$C$3:C1878,"Coin Deposit",$E$3:E1878,"")</f>
        <v>0</v>
      </c>
      <c r="AD1878" s="131">
        <f>SUMIFS('Deductions and Deposits'!$D:$D,'Deductions and Deposits'!$C:$C,D1878)+SUMIFS($F:$F,$D:$D,D1878,$C:$C,"Coin Deduction")</f>
        <v>0</v>
      </c>
      <c r="AE1878" s="131">
        <f>Table5[[#This Row],[Column4]]+Table5[[#This Row],[Column14]]+Table5[[#This Row],[Column19]]+Table5[[#This Row],[Column12]]</f>
        <v>0</v>
      </c>
      <c r="AF1878" s="131">
        <f>Table5[[#This Row],[Column5]]+Table5[[#This Row],[Column13]]+Table5[[#This Row],[Column21]]+Table5[[#This Row],[Column18]]</f>
        <v>0</v>
      </c>
      <c r="AG1878" s="131">
        <f t="shared" si="324"/>
        <v>0</v>
      </c>
      <c r="AH1878" s="131">
        <f t="shared" si="325"/>
        <v>0</v>
      </c>
      <c r="AI1878" s="131">
        <f>Table5[[#This Row],[Column17]]-Table5[[#This Row],[Column20]]</f>
        <v>0</v>
      </c>
      <c r="AJ1878" s="131">
        <f t="shared" si="326"/>
        <v>0</v>
      </c>
      <c r="AK1878" s="131">
        <f t="shared" si="330"/>
        <v>0</v>
      </c>
      <c r="AL1878" s="131">
        <f t="shared" si="327"/>
        <v>0</v>
      </c>
      <c r="AM1878" s="131" t="str">
        <f t="shared" si="328"/>
        <v/>
      </c>
      <c r="AN1878" s="131" t="str">
        <f t="shared" ca="1" si="329"/>
        <v/>
      </c>
    </row>
    <row r="1879" spans="1:40" ht="20.25" customHeight="1" x14ac:dyDescent="0.3">
      <c r="A1879" s="127"/>
      <c r="B1879" s="164"/>
      <c r="C1879" s="139"/>
      <c r="D1879" s="140"/>
      <c r="E1879" s="139"/>
      <c r="F1879" s="139"/>
      <c r="G1879" s="140"/>
      <c r="H1879" s="139"/>
      <c r="I1879" s="129"/>
      <c r="L1879" s="128"/>
      <c r="M1879" s="128"/>
      <c r="N1879" s="128"/>
      <c r="O1879" s="128"/>
      <c r="P1879" s="128"/>
      <c r="Q1879" s="128"/>
      <c r="R1879" s="128"/>
      <c r="S1879" s="128"/>
      <c r="T1879" s="120">
        <f t="shared" si="320"/>
        <v>0</v>
      </c>
      <c r="U1879" s="131"/>
      <c r="V1879" s="131"/>
      <c r="W1879" s="131">
        <f>SUMIFS($F$3:F1879,$D$3:D1879,D1879,$C$3:C1879,"Buy")+SUMIFS($F$3:F1879,$D$3:D1879,D1879,$C$3:C1879,"Coin Deposit",$E$3:E1879,"&lt;&gt;")</f>
        <v>0</v>
      </c>
      <c r="X1879" s="131">
        <f t="shared" si="321"/>
        <v>0</v>
      </c>
      <c r="Y1879" s="131">
        <f>IF($D1879=Y$1,SUMIFS($H$3:$H1879,$G$3:$G1879,Y$1,$C$3:$C1879,"Sell"),0)</f>
        <v>0</v>
      </c>
      <c r="Z1879" s="131">
        <f t="shared" si="322"/>
        <v>0</v>
      </c>
      <c r="AA1879" s="131">
        <f>IF($D1879=AA$1,SUMIFS($H$3:$H1879,$G$3:$G1879,AA$1,$C$3:$C1879,"Sell"),0)</f>
        <v>0</v>
      </c>
      <c r="AB1879" s="131">
        <f t="shared" si="323"/>
        <v>0</v>
      </c>
      <c r="AC1879" s="131">
        <f>SUMIFS('Deductions and Deposits'!$H:$H,'Deductions and Deposits'!$G:$G,D1879,'Deductions and Deposits'!$F:$F,"&lt;="&amp;B1879)+SUMIFS($F$3:F1879,$D$3:D1879,D1879,$C$3:C1879,"Coin Deposit",$E$3:E1879,"")</f>
        <v>0</v>
      </c>
      <c r="AD1879" s="131">
        <f>SUMIFS('Deductions and Deposits'!$D:$D,'Deductions and Deposits'!$C:$C,D1879)+SUMIFS($F:$F,$D:$D,D1879,$C:$C,"Coin Deduction")</f>
        <v>0</v>
      </c>
      <c r="AE1879" s="131">
        <f>Table5[[#This Row],[Column4]]+Table5[[#This Row],[Column14]]+Table5[[#This Row],[Column19]]+Table5[[#This Row],[Column12]]</f>
        <v>0</v>
      </c>
      <c r="AF1879" s="131">
        <f>Table5[[#This Row],[Column5]]+Table5[[#This Row],[Column13]]+Table5[[#This Row],[Column21]]+Table5[[#This Row],[Column18]]</f>
        <v>0</v>
      </c>
      <c r="AG1879" s="131">
        <f t="shared" si="324"/>
        <v>0</v>
      </c>
      <c r="AH1879" s="131">
        <f t="shared" si="325"/>
        <v>0</v>
      </c>
      <c r="AI1879" s="131">
        <f>Table5[[#This Row],[Column17]]-Table5[[#This Row],[Column20]]</f>
        <v>0</v>
      </c>
      <c r="AJ1879" s="131">
        <f t="shared" si="326"/>
        <v>0</v>
      </c>
      <c r="AK1879" s="131">
        <f t="shared" si="330"/>
        <v>0</v>
      </c>
      <c r="AL1879" s="131">
        <f t="shared" si="327"/>
        <v>0</v>
      </c>
      <c r="AM1879" s="131" t="str">
        <f t="shared" si="328"/>
        <v/>
      </c>
      <c r="AN1879" s="131" t="str">
        <f t="shared" ca="1" si="329"/>
        <v/>
      </c>
    </row>
    <row r="1880" spans="1:40" ht="20.25" customHeight="1" x14ac:dyDescent="0.3">
      <c r="A1880" s="127"/>
      <c r="B1880" s="164"/>
      <c r="C1880" s="139"/>
      <c r="D1880" s="140"/>
      <c r="E1880" s="139"/>
      <c r="F1880" s="139"/>
      <c r="G1880" s="140"/>
      <c r="H1880" s="139"/>
      <c r="I1880" s="129"/>
      <c r="L1880" s="128"/>
      <c r="M1880" s="128"/>
      <c r="N1880" s="128"/>
      <c r="O1880" s="128"/>
      <c r="P1880" s="128"/>
      <c r="Q1880" s="128"/>
      <c r="R1880" s="128"/>
      <c r="S1880" s="128"/>
      <c r="T1880" s="120">
        <f t="shared" si="320"/>
        <v>0</v>
      </c>
      <c r="U1880" s="131"/>
      <c r="V1880" s="131"/>
      <c r="W1880" s="131">
        <f>SUMIFS($F$3:F1880,$D$3:D1880,D1880,$C$3:C1880,"Buy")+SUMIFS($F$3:F1880,$D$3:D1880,D1880,$C$3:C1880,"Coin Deposit",$E$3:E1880,"&lt;&gt;")</f>
        <v>0</v>
      </c>
      <c r="X1880" s="131">
        <f t="shared" si="321"/>
        <v>0</v>
      </c>
      <c r="Y1880" s="131">
        <f>IF($D1880=Y$1,SUMIFS($H$3:$H1880,$G$3:$G1880,Y$1,$C$3:$C1880,"Sell"),0)</f>
        <v>0</v>
      </c>
      <c r="Z1880" s="131">
        <f t="shared" si="322"/>
        <v>0</v>
      </c>
      <c r="AA1880" s="131">
        <f>IF($D1880=AA$1,SUMIFS($H$3:$H1880,$G$3:$G1880,AA$1,$C$3:$C1880,"Sell"),0)</f>
        <v>0</v>
      </c>
      <c r="AB1880" s="131">
        <f t="shared" si="323"/>
        <v>0</v>
      </c>
      <c r="AC1880" s="131">
        <f>SUMIFS('Deductions and Deposits'!$H:$H,'Deductions and Deposits'!$G:$G,D1880,'Deductions and Deposits'!$F:$F,"&lt;="&amp;B1880)+SUMIFS($F$3:F1880,$D$3:D1880,D1880,$C$3:C1880,"Coin Deposit",$E$3:E1880,"")</f>
        <v>0</v>
      </c>
      <c r="AD1880" s="131">
        <f>SUMIFS('Deductions and Deposits'!$D:$D,'Deductions and Deposits'!$C:$C,D1880)+SUMIFS($F:$F,$D:$D,D1880,$C:$C,"Coin Deduction")</f>
        <v>0</v>
      </c>
      <c r="AE1880" s="131">
        <f>Table5[[#This Row],[Column4]]+Table5[[#This Row],[Column14]]+Table5[[#This Row],[Column19]]+Table5[[#This Row],[Column12]]</f>
        <v>0</v>
      </c>
      <c r="AF1880" s="131">
        <f>Table5[[#This Row],[Column5]]+Table5[[#This Row],[Column13]]+Table5[[#This Row],[Column21]]+Table5[[#This Row],[Column18]]</f>
        <v>0</v>
      </c>
      <c r="AG1880" s="131">
        <f t="shared" si="324"/>
        <v>0</v>
      </c>
      <c r="AH1880" s="131">
        <f t="shared" si="325"/>
        <v>0</v>
      </c>
      <c r="AI1880" s="131">
        <f>Table5[[#This Row],[Column17]]-Table5[[#This Row],[Column20]]</f>
        <v>0</v>
      </c>
      <c r="AJ1880" s="131">
        <f t="shared" si="326"/>
        <v>0</v>
      </c>
      <c r="AK1880" s="131">
        <f t="shared" si="330"/>
        <v>0</v>
      </c>
      <c r="AL1880" s="131">
        <f t="shared" si="327"/>
        <v>0</v>
      </c>
      <c r="AM1880" s="131" t="str">
        <f t="shared" si="328"/>
        <v/>
      </c>
      <c r="AN1880" s="131" t="str">
        <f t="shared" ca="1" si="329"/>
        <v/>
      </c>
    </row>
    <row r="1881" spans="1:40" ht="20.25" customHeight="1" x14ac:dyDescent="0.3">
      <c r="A1881" s="127"/>
      <c r="B1881" s="164"/>
      <c r="C1881" s="139"/>
      <c r="D1881" s="140"/>
      <c r="E1881" s="139"/>
      <c r="F1881" s="139"/>
      <c r="G1881" s="140"/>
      <c r="H1881" s="139"/>
      <c r="I1881" s="129"/>
      <c r="L1881" s="128"/>
      <c r="M1881" s="128"/>
      <c r="N1881" s="128"/>
      <c r="O1881" s="128"/>
      <c r="P1881" s="128"/>
      <c r="Q1881" s="128"/>
      <c r="R1881" s="128"/>
      <c r="S1881" s="128"/>
      <c r="T1881" s="120">
        <f t="shared" si="320"/>
        <v>0</v>
      </c>
      <c r="U1881" s="131"/>
      <c r="V1881" s="131"/>
      <c r="W1881" s="131">
        <f>SUMIFS($F$3:F1881,$D$3:D1881,D1881,$C$3:C1881,"Buy")+SUMIFS($F$3:F1881,$D$3:D1881,D1881,$C$3:C1881,"Coin Deposit",$E$3:E1881,"&lt;&gt;")</f>
        <v>0</v>
      </c>
      <c r="X1881" s="131">
        <f t="shared" si="321"/>
        <v>0</v>
      </c>
      <c r="Y1881" s="131">
        <f>IF($D1881=Y$1,SUMIFS($H$3:$H1881,$G$3:$G1881,Y$1,$C$3:$C1881,"Sell"),0)</f>
        <v>0</v>
      </c>
      <c r="Z1881" s="131">
        <f t="shared" si="322"/>
        <v>0</v>
      </c>
      <c r="AA1881" s="131">
        <f>IF($D1881=AA$1,SUMIFS($H$3:$H1881,$G$3:$G1881,AA$1,$C$3:$C1881,"Sell"),0)</f>
        <v>0</v>
      </c>
      <c r="AB1881" s="131">
        <f t="shared" si="323"/>
        <v>0</v>
      </c>
      <c r="AC1881" s="131">
        <f>SUMIFS('Deductions and Deposits'!$H:$H,'Deductions and Deposits'!$G:$G,D1881,'Deductions and Deposits'!$F:$F,"&lt;="&amp;B1881)+SUMIFS($F$3:F1881,$D$3:D1881,D1881,$C$3:C1881,"Coin Deposit",$E$3:E1881,"")</f>
        <v>0</v>
      </c>
      <c r="AD1881" s="131">
        <f>SUMIFS('Deductions and Deposits'!$D:$D,'Deductions and Deposits'!$C:$C,D1881)+SUMIFS($F:$F,$D:$D,D1881,$C:$C,"Coin Deduction")</f>
        <v>0</v>
      </c>
      <c r="AE1881" s="131">
        <f>Table5[[#This Row],[Column4]]+Table5[[#This Row],[Column14]]+Table5[[#This Row],[Column19]]+Table5[[#This Row],[Column12]]</f>
        <v>0</v>
      </c>
      <c r="AF1881" s="131">
        <f>Table5[[#This Row],[Column5]]+Table5[[#This Row],[Column13]]+Table5[[#This Row],[Column21]]+Table5[[#This Row],[Column18]]</f>
        <v>0</v>
      </c>
      <c r="AG1881" s="131">
        <f t="shared" si="324"/>
        <v>0</v>
      </c>
      <c r="AH1881" s="131">
        <f t="shared" si="325"/>
        <v>0</v>
      </c>
      <c r="AI1881" s="131">
        <f>Table5[[#This Row],[Column17]]-Table5[[#This Row],[Column20]]</f>
        <v>0</v>
      </c>
      <c r="AJ1881" s="131">
        <f t="shared" si="326"/>
        <v>0</v>
      </c>
      <c r="AK1881" s="131">
        <f t="shared" si="330"/>
        <v>0</v>
      </c>
      <c r="AL1881" s="131">
        <f t="shared" si="327"/>
        <v>0</v>
      </c>
      <c r="AM1881" s="131" t="str">
        <f t="shared" si="328"/>
        <v/>
      </c>
      <c r="AN1881" s="131" t="str">
        <f t="shared" ca="1" si="329"/>
        <v/>
      </c>
    </row>
    <row r="1882" spans="1:40" ht="20.25" customHeight="1" x14ac:dyDescent="0.3">
      <c r="A1882" s="127"/>
      <c r="B1882" s="164"/>
      <c r="C1882" s="139"/>
      <c r="D1882" s="140"/>
      <c r="E1882" s="139"/>
      <c r="F1882" s="139"/>
      <c r="G1882" s="140"/>
      <c r="H1882" s="139"/>
      <c r="I1882" s="129"/>
      <c r="L1882" s="128"/>
      <c r="M1882" s="128"/>
      <c r="N1882" s="128"/>
      <c r="O1882" s="128"/>
      <c r="P1882" s="128"/>
      <c r="Q1882" s="128"/>
      <c r="R1882" s="128"/>
      <c r="S1882" s="128"/>
      <c r="T1882" s="120">
        <f t="shared" si="320"/>
        <v>0</v>
      </c>
      <c r="U1882" s="131"/>
      <c r="V1882" s="131"/>
      <c r="W1882" s="131">
        <f>SUMIFS($F$3:F1882,$D$3:D1882,D1882,$C$3:C1882,"Buy")+SUMIFS($F$3:F1882,$D$3:D1882,D1882,$C$3:C1882,"Coin Deposit",$E$3:E1882,"&lt;&gt;")</f>
        <v>0</v>
      </c>
      <c r="X1882" s="131">
        <f t="shared" si="321"/>
        <v>0</v>
      </c>
      <c r="Y1882" s="131">
        <f>IF($D1882=Y$1,SUMIFS($H$3:$H1882,$G$3:$G1882,Y$1,$C$3:$C1882,"Sell"),0)</f>
        <v>0</v>
      </c>
      <c r="Z1882" s="131">
        <f t="shared" si="322"/>
        <v>0</v>
      </c>
      <c r="AA1882" s="131">
        <f>IF($D1882=AA$1,SUMIFS($H$3:$H1882,$G$3:$G1882,AA$1,$C$3:$C1882,"Sell"),0)</f>
        <v>0</v>
      </c>
      <c r="AB1882" s="131">
        <f t="shared" si="323"/>
        <v>0</v>
      </c>
      <c r="AC1882" s="131">
        <f>SUMIFS('Deductions and Deposits'!$H:$H,'Deductions and Deposits'!$G:$G,D1882,'Deductions and Deposits'!$F:$F,"&lt;="&amp;B1882)+SUMIFS($F$3:F1882,$D$3:D1882,D1882,$C$3:C1882,"Coin Deposit",$E$3:E1882,"")</f>
        <v>0</v>
      </c>
      <c r="AD1882" s="131">
        <f>SUMIFS('Deductions and Deposits'!$D:$D,'Deductions and Deposits'!$C:$C,D1882)+SUMIFS($F:$F,$D:$D,D1882,$C:$C,"Coin Deduction")</f>
        <v>0</v>
      </c>
      <c r="AE1882" s="131">
        <f>Table5[[#This Row],[Column4]]+Table5[[#This Row],[Column14]]+Table5[[#This Row],[Column19]]+Table5[[#This Row],[Column12]]</f>
        <v>0</v>
      </c>
      <c r="AF1882" s="131">
        <f>Table5[[#This Row],[Column5]]+Table5[[#This Row],[Column13]]+Table5[[#This Row],[Column21]]+Table5[[#This Row],[Column18]]</f>
        <v>0</v>
      </c>
      <c r="AG1882" s="131">
        <f t="shared" si="324"/>
        <v>0</v>
      </c>
      <c r="AH1882" s="131">
        <f t="shared" si="325"/>
        <v>0</v>
      </c>
      <c r="AI1882" s="131">
        <f>Table5[[#This Row],[Column17]]-Table5[[#This Row],[Column20]]</f>
        <v>0</v>
      </c>
      <c r="AJ1882" s="131">
        <f t="shared" si="326"/>
        <v>0</v>
      </c>
      <c r="AK1882" s="131">
        <f t="shared" si="330"/>
        <v>0</v>
      </c>
      <c r="AL1882" s="131">
        <f t="shared" si="327"/>
        <v>0</v>
      </c>
      <c r="AM1882" s="131" t="str">
        <f t="shared" si="328"/>
        <v/>
      </c>
      <c r="AN1882" s="131" t="str">
        <f t="shared" ca="1" si="329"/>
        <v/>
      </c>
    </row>
    <row r="1883" spans="1:40" ht="20.25" customHeight="1" x14ac:dyDescent="0.3">
      <c r="A1883" s="127"/>
      <c r="B1883" s="164"/>
      <c r="C1883" s="139"/>
      <c r="D1883" s="140"/>
      <c r="E1883" s="139"/>
      <c r="F1883" s="139"/>
      <c r="G1883" s="140"/>
      <c r="H1883" s="139"/>
      <c r="I1883" s="129"/>
      <c r="L1883" s="128"/>
      <c r="M1883" s="128"/>
      <c r="N1883" s="128"/>
      <c r="O1883" s="128"/>
      <c r="P1883" s="128"/>
      <c r="Q1883" s="128"/>
      <c r="R1883" s="128"/>
      <c r="S1883" s="128"/>
      <c r="T1883" s="120">
        <f t="shared" si="320"/>
        <v>0</v>
      </c>
      <c r="U1883" s="131"/>
      <c r="V1883" s="131"/>
      <c r="W1883" s="131">
        <f>SUMIFS($F$3:F1883,$D$3:D1883,D1883,$C$3:C1883,"Buy")+SUMIFS($F$3:F1883,$D$3:D1883,D1883,$C$3:C1883,"Coin Deposit",$E$3:E1883,"&lt;&gt;")</f>
        <v>0</v>
      </c>
      <c r="X1883" s="131">
        <f t="shared" si="321"/>
        <v>0</v>
      </c>
      <c r="Y1883" s="131">
        <f>IF($D1883=Y$1,SUMIFS($H$3:$H1883,$G$3:$G1883,Y$1,$C$3:$C1883,"Sell"),0)</f>
        <v>0</v>
      </c>
      <c r="Z1883" s="131">
        <f t="shared" si="322"/>
        <v>0</v>
      </c>
      <c r="AA1883" s="131">
        <f>IF($D1883=AA$1,SUMIFS($H$3:$H1883,$G$3:$G1883,AA$1,$C$3:$C1883,"Sell"),0)</f>
        <v>0</v>
      </c>
      <c r="AB1883" s="131">
        <f t="shared" si="323"/>
        <v>0</v>
      </c>
      <c r="AC1883" s="131">
        <f>SUMIFS('Deductions and Deposits'!$H:$H,'Deductions and Deposits'!$G:$G,D1883,'Deductions and Deposits'!$F:$F,"&lt;="&amp;B1883)+SUMIFS($F$3:F1883,$D$3:D1883,D1883,$C$3:C1883,"Coin Deposit",$E$3:E1883,"")</f>
        <v>0</v>
      </c>
      <c r="AD1883" s="131">
        <f>SUMIFS('Deductions and Deposits'!$D:$D,'Deductions and Deposits'!$C:$C,D1883)+SUMIFS($F:$F,$D:$D,D1883,$C:$C,"Coin Deduction")</f>
        <v>0</v>
      </c>
      <c r="AE1883" s="131">
        <f>Table5[[#This Row],[Column4]]+Table5[[#This Row],[Column14]]+Table5[[#This Row],[Column19]]+Table5[[#This Row],[Column12]]</f>
        <v>0</v>
      </c>
      <c r="AF1883" s="131">
        <f>Table5[[#This Row],[Column5]]+Table5[[#This Row],[Column13]]+Table5[[#This Row],[Column21]]+Table5[[#This Row],[Column18]]</f>
        <v>0</v>
      </c>
      <c r="AG1883" s="131">
        <f t="shared" si="324"/>
        <v>0</v>
      </c>
      <c r="AH1883" s="131">
        <f t="shared" si="325"/>
        <v>0</v>
      </c>
      <c r="AI1883" s="131">
        <f>Table5[[#This Row],[Column17]]-Table5[[#This Row],[Column20]]</f>
        <v>0</v>
      </c>
      <c r="AJ1883" s="131">
        <f t="shared" si="326"/>
        <v>0</v>
      </c>
      <c r="AK1883" s="131">
        <f t="shared" si="330"/>
        <v>0</v>
      </c>
      <c r="AL1883" s="131">
        <f t="shared" si="327"/>
        <v>0</v>
      </c>
      <c r="AM1883" s="131" t="str">
        <f t="shared" si="328"/>
        <v/>
      </c>
      <c r="AN1883" s="131" t="str">
        <f t="shared" ca="1" si="329"/>
        <v/>
      </c>
    </row>
    <row r="1884" spans="1:40" ht="20.25" customHeight="1" x14ac:dyDescent="0.3">
      <c r="A1884" s="127"/>
      <c r="B1884" s="164"/>
      <c r="C1884" s="139"/>
      <c r="D1884" s="140"/>
      <c r="E1884" s="139"/>
      <c r="F1884" s="139"/>
      <c r="G1884" s="140"/>
      <c r="H1884" s="139"/>
      <c r="I1884" s="129"/>
      <c r="L1884" s="128"/>
      <c r="M1884" s="128"/>
      <c r="N1884" s="128"/>
      <c r="O1884" s="128"/>
      <c r="P1884" s="128"/>
      <c r="Q1884" s="128"/>
      <c r="R1884" s="128"/>
      <c r="S1884" s="128"/>
      <c r="T1884" s="120">
        <f t="shared" si="320"/>
        <v>0</v>
      </c>
      <c r="U1884" s="131"/>
      <c r="V1884" s="131"/>
      <c r="W1884" s="131">
        <f>SUMIFS($F$3:F1884,$D$3:D1884,D1884,$C$3:C1884,"Buy")+SUMIFS($F$3:F1884,$D$3:D1884,D1884,$C$3:C1884,"Coin Deposit",$E$3:E1884,"&lt;&gt;")</f>
        <v>0</v>
      </c>
      <c r="X1884" s="131">
        <f t="shared" si="321"/>
        <v>0</v>
      </c>
      <c r="Y1884" s="131">
        <f>IF($D1884=Y$1,SUMIFS($H$3:$H1884,$G$3:$G1884,Y$1,$C$3:$C1884,"Sell"),0)</f>
        <v>0</v>
      </c>
      <c r="Z1884" s="131">
        <f t="shared" si="322"/>
        <v>0</v>
      </c>
      <c r="AA1884" s="131">
        <f>IF($D1884=AA$1,SUMIFS($H$3:$H1884,$G$3:$G1884,AA$1,$C$3:$C1884,"Sell"),0)</f>
        <v>0</v>
      </c>
      <c r="AB1884" s="131">
        <f t="shared" si="323"/>
        <v>0</v>
      </c>
      <c r="AC1884" s="131">
        <f>SUMIFS('Deductions and Deposits'!$H:$H,'Deductions and Deposits'!$G:$G,D1884,'Deductions and Deposits'!$F:$F,"&lt;="&amp;B1884)+SUMIFS($F$3:F1884,$D$3:D1884,D1884,$C$3:C1884,"Coin Deposit",$E$3:E1884,"")</f>
        <v>0</v>
      </c>
      <c r="AD1884" s="131">
        <f>SUMIFS('Deductions and Deposits'!$D:$D,'Deductions and Deposits'!$C:$C,D1884)+SUMIFS($F:$F,$D:$D,D1884,$C:$C,"Coin Deduction")</f>
        <v>0</v>
      </c>
      <c r="AE1884" s="131">
        <f>Table5[[#This Row],[Column4]]+Table5[[#This Row],[Column14]]+Table5[[#This Row],[Column19]]+Table5[[#This Row],[Column12]]</f>
        <v>0</v>
      </c>
      <c r="AF1884" s="131">
        <f>Table5[[#This Row],[Column5]]+Table5[[#This Row],[Column13]]+Table5[[#This Row],[Column21]]+Table5[[#This Row],[Column18]]</f>
        <v>0</v>
      </c>
      <c r="AG1884" s="131">
        <f t="shared" si="324"/>
        <v>0</v>
      </c>
      <c r="AH1884" s="131">
        <f t="shared" si="325"/>
        <v>0</v>
      </c>
      <c r="AI1884" s="131">
        <f>Table5[[#This Row],[Column17]]-Table5[[#This Row],[Column20]]</f>
        <v>0</v>
      </c>
      <c r="AJ1884" s="131">
        <f t="shared" si="326"/>
        <v>0</v>
      </c>
      <c r="AK1884" s="131">
        <f t="shared" si="330"/>
        <v>0</v>
      </c>
      <c r="AL1884" s="131">
        <f t="shared" si="327"/>
        <v>0</v>
      </c>
      <c r="AM1884" s="131" t="str">
        <f t="shared" si="328"/>
        <v/>
      </c>
      <c r="AN1884" s="131" t="str">
        <f t="shared" ca="1" si="329"/>
        <v/>
      </c>
    </row>
    <row r="1885" spans="1:40" ht="20.25" customHeight="1" x14ac:dyDescent="0.3">
      <c r="A1885" s="127"/>
      <c r="B1885" s="164"/>
      <c r="C1885" s="139"/>
      <c r="D1885" s="140"/>
      <c r="E1885" s="139"/>
      <c r="F1885" s="139"/>
      <c r="G1885" s="140"/>
      <c r="H1885" s="139"/>
      <c r="I1885" s="129"/>
      <c r="L1885" s="128"/>
      <c r="M1885" s="128"/>
      <c r="N1885" s="128"/>
      <c r="O1885" s="128"/>
      <c r="P1885" s="128"/>
      <c r="Q1885" s="128"/>
      <c r="R1885" s="128"/>
      <c r="S1885" s="128"/>
      <c r="T1885" s="120">
        <f t="shared" si="320"/>
        <v>0</v>
      </c>
      <c r="U1885" s="131"/>
      <c r="V1885" s="131"/>
      <c r="W1885" s="131">
        <f>SUMIFS($F$3:F1885,$D$3:D1885,D1885,$C$3:C1885,"Buy")+SUMIFS($F$3:F1885,$D$3:D1885,D1885,$C$3:C1885,"Coin Deposit",$E$3:E1885,"&lt;&gt;")</f>
        <v>0</v>
      </c>
      <c r="X1885" s="131">
        <f t="shared" si="321"/>
        <v>0</v>
      </c>
      <c r="Y1885" s="131">
        <f>IF($D1885=Y$1,SUMIFS($H$3:$H1885,$G$3:$G1885,Y$1,$C$3:$C1885,"Sell"),0)</f>
        <v>0</v>
      </c>
      <c r="Z1885" s="131">
        <f t="shared" si="322"/>
        <v>0</v>
      </c>
      <c r="AA1885" s="131">
        <f>IF($D1885=AA$1,SUMIFS($H$3:$H1885,$G$3:$G1885,AA$1,$C$3:$C1885,"Sell"),0)</f>
        <v>0</v>
      </c>
      <c r="AB1885" s="131">
        <f t="shared" si="323"/>
        <v>0</v>
      </c>
      <c r="AC1885" s="131">
        <f>SUMIFS('Deductions and Deposits'!$H:$H,'Deductions and Deposits'!$G:$G,D1885,'Deductions and Deposits'!$F:$F,"&lt;="&amp;B1885)+SUMIFS($F$3:F1885,$D$3:D1885,D1885,$C$3:C1885,"Coin Deposit",$E$3:E1885,"")</f>
        <v>0</v>
      </c>
      <c r="AD1885" s="131">
        <f>SUMIFS('Deductions and Deposits'!$D:$D,'Deductions and Deposits'!$C:$C,D1885)+SUMIFS($F:$F,$D:$D,D1885,$C:$C,"Coin Deduction")</f>
        <v>0</v>
      </c>
      <c r="AE1885" s="131">
        <f>Table5[[#This Row],[Column4]]+Table5[[#This Row],[Column14]]+Table5[[#This Row],[Column19]]+Table5[[#This Row],[Column12]]</f>
        <v>0</v>
      </c>
      <c r="AF1885" s="131">
        <f>Table5[[#This Row],[Column5]]+Table5[[#This Row],[Column13]]+Table5[[#This Row],[Column21]]+Table5[[#This Row],[Column18]]</f>
        <v>0</v>
      </c>
      <c r="AG1885" s="131">
        <f t="shared" si="324"/>
        <v>0</v>
      </c>
      <c r="AH1885" s="131">
        <f t="shared" si="325"/>
        <v>0</v>
      </c>
      <c r="AI1885" s="131">
        <f>Table5[[#This Row],[Column17]]-Table5[[#This Row],[Column20]]</f>
        <v>0</v>
      </c>
      <c r="AJ1885" s="131">
        <f t="shared" si="326"/>
        <v>0</v>
      </c>
      <c r="AK1885" s="131">
        <f t="shared" si="330"/>
        <v>0</v>
      </c>
      <c r="AL1885" s="131">
        <f t="shared" si="327"/>
        <v>0</v>
      </c>
      <c r="AM1885" s="131" t="str">
        <f t="shared" si="328"/>
        <v/>
      </c>
      <c r="AN1885" s="131" t="str">
        <f t="shared" ca="1" si="329"/>
        <v/>
      </c>
    </row>
    <row r="1886" spans="1:40" ht="20.25" customHeight="1" x14ac:dyDescent="0.3">
      <c r="A1886" s="127"/>
      <c r="B1886" s="164"/>
      <c r="C1886" s="139"/>
      <c r="D1886" s="140"/>
      <c r="E1886" s="139"/>
      <c r="F1886" s="139"/>
      <c r="G1886" s="140"/>
      <c r="H1886" s="139"/>
      <c r="I1886" s="129"/>
      <c r="L1886" s="128"/>
      <c r="M1886" s="128"/>
      <c r="N1886" s="128"/>
      <c r="O1886" s="128"/>
      <c r="P1886" s="128"/>
      <c r="Q1886" s="128"/>
      <c r="R1886" s="128"/>
      <c r="S1886" s="128"/>
      <c r="T1886" s="120">
        <f t="shared" si="320"/>
        <v>0</v>
      </c>
      <c r="U1886" s="131"/>
      <c r="V1886" s="131"/>
      <c r="W1886" s="131">
        <f>SUMIFS($F$3:F1886,$D$3:D1886,D1886,$C$3:C1886,"Buy")+SUMIFS($F$3:F1886,$D$3:D1886,D1886,$C$3:C1886,"Coin Deposit",$E$3:E1886,"&lt;&gt;")</f>
        <v>0</v>
      </c>
      <c r="X1886" s="131">
        <f t="shared" si="321"/>
        <v>0</v>
      </c>
      <c r="Y1886" s="131">
        <f>IF($D1886=Y$1,SUMIFS($H$3:$H1886,$G$3:$G1886,Y$1,$C$3:$C1886,"Sell"),0)</f>
        <v>0</v>
      </c>
      <c r="Z1886" s="131">
        <f t="shared" si="322"/>
        <v>0</v>
      </c>
      <c r="AA1886" s="131">
        <f>IF($D1886=AA$1,SUMIFS($H$3:$H1886,$G$3:$G1886,AA$1,$C$3:$C1886,"Sell"),0)</f>
        <v>0</v>
      </c>
      <c r="AB1886" s="131">
        <f t="shared" si="323"/>
        <v>0</v>
      </c>
      <c r="AC1886" s="131">
        <f>SUMIFS('Deductions and Deposits'!$H:$H,'Deductions and Deposits'!$G:$G,D1886,'Deductions and Deposits'!$F:$F,"&lt;="&amp;B1886)+SUMIFS($F$3:F1886,$D$3:D1886,D1886,$C$3:C1886,"Coin Deposit",$E$3:E1886,"")</f>
        <v>0</v>
      </c>
      <c r="AD1886" s="131">
        <f>SUMIFS('Deductions and Deposits'!$D:$D,'Deductions and Deposits'!$C:$C,D1886)+SUMIFS($F:$F,$D:$D,D1886,$C:$C,"Coin Deduction")</f>
        <v>0</v>
      </c>
      <c r="AE1886" s="131">
        <f>Table5[[#This Row],[Column4]]+Table5[[#This Row],[Column14]]+Table5[[#This Row],[Column19]]+Table5[[#This Row],[Column12]]</f>
        <v>0</v>
      </c>
      <c r="AF1886" s="131">
        <f>Table5[[#This Row],[Column5]]+Table5[[#This Row],[Column13]]+Table5[[#This Row],[Column21]]+Table5[[#This Row],[Column18]]</f>
        <v>0</v>
      </c>
      <c r="AG1886" s="131">
        <f t="shared" si="324"/>
        <v>0</v>
      </c>
      <c r="AH1886" s="131">
        <f t="shared" si="325"/>
        <v>0</v>
      </c>
      <c r="AI1886" s="131">
        <f>Table5[[#This Row],[Column17]]-Table5[[#This Row],[Column20]]</f>
        <v>0</v>
      </c>
      <c r="AJ1886" s="131">
        <f t="shared" si="326"/>
        <v>0</v>
      </c>
      <c r="AK1886" s="131">
        <f t="shared" si="330"/>
        <v>0</v>
      </c>
      <c r="AL1886" s="131">
        <f t="shared" si="327"/>
        <v>0</v>
      </c>
      <c r="AM1886" s="131" t="str">
        <f t="shared" si="328"/>
        <v/>
      </c>
      <c r="AN1886" s="131" t="str">
        <f t="shared" ca="1" si="329"/>
        <v/>
      </c>
    </row>
    <row r="1887" spans="1:40" ht="20.25" customHeight="1" x14ac:dyDescent="0.3">
      <c r="A1887" s="127"/>
      <c r="B1887" s="164"/>
      <c r="C1887" s="139"/>
      <c r="D1887" s="140"/>
      <c r="E1887" s="139"/>
      <c r="F1887" s="139"/>
      <c r="G1887" s="140"/>
      <c r="H1887" s="139"/>
      <c r="I1887" s="129"/>
      <c r="L1887" s="128"/>
      <c r="M1887" s="128"/>
      <c r="N1887" s="128"/>
      <c r="O1887" s="128"/>
      <c r="P1887" s="128"/>
      <c r="Q1887" s="128"/>
      <c r="R1887" s="128"/>
      <c r="S1887" s="128"/>
      <c r="T1887" s="120">
        <f t="shared" si="320"/>
        <v>0</v>
      </c>
      <c r="U1887" s="131"/>
      <c r="V1887" s="131"/>
      <c r="W1887" s="131">
        <f>SUMIFS($F$3:F1887,$D$3:D1887,D1887,$C$3:C1887,"Buy")+SUMIFS($F$3:F1887,$D$3:D1887,D1887,$C$3:C1887,"Coin Deposit",$E$3:E1887,"&lt;&gt;")</f>
        <v>0</v>
      </c>
      <c r="X1887" s="131">
        <f t="shared" si="321"/>
        <v>0</v>
      </c>
      <c r="Y1887" s="131">
        <f>IF($D1887=Y$1,SUMIFS($H$3:$H1887,$G$3:$G1887,Y$1,$C$3:$C1887,"Sell"),0)</f>
        <v>0</v>
      </c>
      <c r="Z1887" s="131">
        <f t="shared" si="322"/>
        <v>0</v>
      </c>
      <c r="AA1887" s="131">
        <f>IF($D1887=AA$1,SUMIFS($H$3:$H1887,$G$3:$G1887,AA$1,$C$3:$C1887,"Sell"),0)</f>
        <v>0</v>
      </c>
      <c r="AB1887" s="131">
        <f t="shared" si="323"/>
        <v>0</v>
      </c>
      <c r="AC1887" s="131">
        <f>SUMIFS('Deductions and Deposits'!$H:$H,'Deductions and Deposits'!$G:$G,D1887,'Deductions and Deposits'!$F:$F,"&lt;="&amp;B1887)+SUMIFS($F$3:F1887,$D$3:D1887,D1887,$C$3:C1887,"Coin Deposit",$E$3:E1887,"")</f>
        <v>0</v>
      </c>
      <c r="AD1887" s="131">
        <f>SUMIFS('Deductions and Deposits'!$D:$D,'Deductions and Deposits'!$C:$C,D1887)+SUMIFS($F:$F,$D:$D,D1887,$C:$C,"Coin Deduction")</f>
        <v>0</v>
      </c>
      <c r="AE1887" s="131">
        <f>Table5[[#This Row],[Column4]]+Table5[[#This Row],[Column14]]+Table5[[#This Row],[Column19]]+Table5[[#This Row],[Column12]]</f>
        <v>0</v>
      </c>
      <c r="AF1887" s="131">
        <f>Table5[[#This Row],[Column5]]+Table5[[#This Row],[Column13]]+Table5[[#This Row],[Column21]]+Table5[[#This Row],[Column18]]</f>
        <v>0</v>
      </c>
      <c r="AG1887" s="131">
        <f t="shared" si="324"/>
        <v>0</v>
      </c>
      <c r="AH1887" s="131">
        <f t="shared" si="325"/>
        <v>0</v>
      </c>
      <c r="AI1887" s="131">
        <f>Table5[[#This Row],[Column17]]-Table5[[#This Row],[Column20]]</f>
        <v>0</v>
      </c>
      <c r="AJ1887" s="131">
        <f t="shared" si="326"/>
        <v>0</v>
      </c>
      <c r="AK1887" s="131">
        <f t="shared" si="330"/>
        <v>0</v>
      </c>
      <c r="AL1887" s="131">
        <f t="shared" si="327"/>
        <v>0</v>
      </c>
      <c r="AM1887" s="131" t="str">
        <f t="shared" si="328"/>
        <v/>
      </c>
      <c r="AN1887" s="131" t="str">
        <f t="shared" ca="1" si="329"/>
        <v/>
      </c>
    </row>
    <row r="1888" spans="1:40" ht="20.25" customHeight="1" x14ac:dyDescent="0.3">
      <c r="A1888" s="127"/>
      <c r="B1888" s="164"/>
      <c r="C1888" s="139"/>
      <c r="D1888" s="140"/>
      <c r="E1888" s="139"/>
      <c r="F1888" s="139"/>
      <c r="G1888" s="140"/>
      <c r="H1888" s="139"/>
      <c r="I1888" s="129"/>
      <c r="L1888" s="128"/>
      <c r="M1888" s="128"/>
      <c r="N1888" s="128"/>
      <c r="O1888" s="128"/>
      <c r="P1888" s="128"/>
      <c r="Q1888" s="128"/>
      <c r="R1888" s="128"/>
      <c r="S1888" s="128"/>
      <c r="T1888" s="120">
        <f t="shared" si="320"/>
        <v>0</v>
      </c>
      <c r="U1888" s="131"/>
      <c r="V1888" s="131"/>
      <c r="W1888" s="131">
        <f>SUMIFS($F$3:F1888,$D$3:D1888,D1888,$C$3:C1888,"Buy")+SUMIFS($F$3:F1888,$D$3:D1888,D1888,$C$3:C1888,"Coin Deposit",$E$3:E1888,"&lt;&gt;")</f>
        <v>0</v>
      </c>
      <c r="X1888" s="131">
        <f t="shared" si="321"/>
        <v>0</v>
      </c>
      <c r="Y1888" s="131">
        <f>IF($D1888=Y$1,SUMIFS($H$3:$H1888,$G$3:$G1888,Y$1,$C$3:$C1888,"Sell"),0)</f>
        <v>0</v>
      </c>
      <c r="Z1888" s="131">
        <f t="shared" si="322"/>
        <v>0</v>
      </c>
      <c r="AA1888" s="131">
        <f>IF($D1888=AA$1,SUMIFS($H$3:$H1888,$G$3:$G1888,AA$1,$C$3:$C1888,"Sell"),0)</f>
        <v>0</v>
      </c>
      <c r="AB1888" s="131">
        <f t="shared" si="323"/>
        <v>0</v>
      </c>
      <c r="AC1888" s="131">
        <f>SUMIFS('Deductions and Deposits'!$H:$H,'Deductions and Deposits'!$G:$G,D1888,'Deductions and Deposits'!$F:$F,"&lt;="&amp;B1888)+SUMIFS($F$3:F1888,$D$3:D1888,D1888,$C$3:C1888,"Coin Deposit",$E$3:E1888,"")</f>
        <v>0</v>
      </c>
      <c r="AD1888" s="131">
        <f>SUMIFS('Deductions and Deposits'!$D:$D,'Deductions and Deposits'!$C:$C,D1888)+SUMIFS($F:$F,$D:$D,D1888,$C:$C,"Coin Deduction")</f>
        <v>0</v>
      </c>
      <c r="AE1888" s="131">
        <f>Table5[[#This Row],[Column4]]+Table5[[#This Row],[Column14]]+Table5[[#This Row],[Column19]]+Table5[[#This Row],[Column12]]</f>
        <v>0</v>
      </c>
      <c r="AF1888" s="131">
        <f>Table5[[#This Row],[Column5]]+Table5[[#This Row],[Column13]]+Table5[[#This Row],[Column21]]+Table5[[#This Row],[Column18]]</f>
        <v>0</v>
      </c>
      <c r="AG1888" s="131">
        <f t="shared" si="324"/>
        <v>0</v>
      </c>
      <c r="AH1888" s="131">
        <f t="shared" si="325"/>
        <v>0</v>
      </c>
      <c r="AI1888" s="131">
        <f>Table5[[#This Row],[Column17]]-Table5[[#This Row],[Column20]]</f>
        <v>0</v>
      </c>
      <c r="AJ1888" s="131">
        <f t="shared" si="326"/>
        <v>0</v>
      </c>
      <c r="AK1888" s="131">
        <f t="shared" si="330"/>
        <v>0</v>
      </c>
      <c r="AL1888" s="131">
        <f t="shared" si="327"/>
        <v>0</v>
      </c>
      <c r="AM1888" s="131" t="str">
        <f t="shared" si="328"/>
        <v/>
      </c>
      <c r="AN1888" s="131" t="str">
        <f t="shared" ca="1" si="329"/>
        <v/>
      </c>
    </row>
    <row r="1889" spans="1:40" ht="20.25" customHeight="1" x14ac:dyDescent="0.3">
      <c r="A1889" s="127"/>
      <c r="B1889" s="164"/>
      <c r="C1889" s="139"/>
      <c r="D1889" s="140"/>
      <c r="E1889" s="139"/>
      <c r="F1889" s="139"/>
      <c r="G1889" s="140"/>
      <c r="H1889" s="139"/>
      <c r="I1889" s="129"/>
      <c r="L1889" s="128"/>
      <c r="M1889" s="128"/>
      <c r="N1889" s="128"/>
      <c r="O1889" s="128"/>
      <c r="P1889" s="128"/>
      <c r="Q1889" s="128"/>
      <c r="R1889" s="128"/>
      <c r="S1889" s="128"/>
      <c r="T1889" s="120">
        <f t="shared" si="320"/>
        <v>0</v>
      </c>
      <c r="U1889" s="131"/>
      <c r="V1889" s="131"/>
      <c r="W1889" s="131">
        <f>SUMIFS($F$3:F1889,$D$3:D1889,D1889,$C$3:C1889,"Buy")+SUMIFS($F$3:F1889,$D$3:D1889,D1889,$C$3:C1889,"Coin Deposit",$E$3:E1889,"&lt;&gt;")</f>
        <v>0</v>
      </c>
      <c r="X1889" s="131">
        <f t="shared" si="321"/>
        <v>0</v>
      </c>
      <c r="Y1889" s="131">
        <f>IF($D1889=Y$1,SUMIFS($H$3:$H1889,$G$3:$G1889,Y$1,$C$3:$C1889,"Sell"),0)</f>
        <v>0</v>
      </c>
      <c r="Z1889" s="131">
        <f t="shared" si="322"/>
        <v>0</v>
      </c>
      <c r="AA1889" s="131">
        <f>IF($D1889=AA$1,SUMIFS($H$3:$H1889,$G$3:$G1889,AA$1,$C$3:$C1889,"Sell"),0)</f>
        <v>0</v>
      </c>
      <c r="AB1889" s="131">
        <f t="shared" si="323"/>
        <v>0</v>
      </c>
      <c r="AC1889" s="131">
        <f>SUMIFS('Deductions and Deposits'!$H:$H,'Deductions and Deposits'!$G:$G,D1889,'Deductions and Deposits'!$F:$F,"&lt;="&amp;B1889)+SUMIFS($F$3:F1889,$D$3:D1889,D1889,$C$3:C1889,"Coin Deposit",$E$3:E1889,"")</f>
        <v>0</v>
      </c>
      <c r="AD1889" s="131">
        <f>SUMIFS('Deductions and Deposits'!$D:$D,'Deductions and Deposits'!$C:$C,D1889)+SUMIFS($F:$F,$D:$D,D1889,$C:$C,"Coin Deduction")</f>
        <v>0</v>
      </c>
      <c r="AE1889" s="131">
        <f>Table5[[#This Row],[Column4]]+Table5[[#This Row],[Column14]]+Table5[[#This Row],[Column19]]+Table5[[#This Row],[Column12]]</f>
        <v>0</v>
      </c>
      <c r="AF1889" s="131">
        <f>Table5[[#This Row],[Column5]]+Table5[[#This Row],[Column13]]+Table5[[#This Row],[Column21]]+Table5[[#This Row],[Column18]]</f>
        <v>0</v>
      </c>
      <c r="AG1889" s="131">
        <f t="shared" si="324"/>
        <v>0</v>
      </c>
      <c r="AH1889" s="131">
        <f t="shared" si="325"/>
        <v>0</v>
      </c>
      <c r="AI1889" s="131">
        <f>Table5[[#This Row],[Column17]]-Table5[[#This Row],[Column20]]</f>
        <v>0</v>
      </c>
      <c r="AJ1889" s="131">
        <f t="shared" si="326"/>
        <v>0</v>
      </c>
      <c r="AK1889" s="131">
        <f t="shared" si="330"/>
        <v>0</v>
      </c>
      <c r="AL1889" s="131">
        <f t="shared" si="327"/>
        <v>0</v>
      </c>
      <c r="AM1889" s="131" t="str">
        <f t="shared" si="328"/>
        <v/>
      </c>
      <c r="AN1889" s="131" t="str">
        <f t="shared" ca="1" si="329"/>
        <v/>
      </c>
    </row>
    <row r="1890" spans="1:40" ht="20.25" customHeight="1" x14ac:dyDescent="0.3">
      <c r="A1890" s="127"/>
      <c r="B1890" s="164"/>
      <c r="C1890" s="139"/>
      <c r="D1890" s="140"/>
      <c r="E1890" s="139"/>
      <c r="F1890" s="139"/>
      <c r="G1890" s="140"/>
      <c r="H1890" s="139"/>
      <c r="I1890" s="129"/>
      <c r="L1890" s="128"/>
      <c r="M1890" s="128"/>
      <c r="N1890" s="128"/>
      <c r="O1890" s="128"/>
      <c r="P1890" s="128"/>
      <c r="Q1890" s="128"/>
      <c r="R1890" s="128"/>
      <c r="S1890" s="128"/>
      <c r="T1890" s="120">
        <f t="shared" si="320"/>
        <v>0</v>
      </c>
      <c r="U1890" s="131"/>
      <c r="V1890" s="131"/>
      <c r="W1890" s="131">
        <f>SUMIFS($F$3:F1890,$D$3:D1890,D1890,$C$3:C1890,"Buy")+SUMIFS($F$3:F1890,$D$3:D1890,D1890,$C$3:C1890,"Coin Deposit",$E$3:E1890,"&lt;&gt;")</f>
        <v>0</v>
      </c>
      <c r="X1890" s="131">
        <f t="shared" si="321"/>
        <v>0</v>
      </c>
      <c r="Y1890" s="131">
        <f>IF($D1890=Y$1,SUMIFS($H$3:$H1890,$G$3:$G1890,Y$1,$C$3:$C1890,"Sell"),0)</f>
        <v>0</v>
      </c>
      <c r="Z1890" s="131">
        <f t="shared" si="322"/>
        <v>0</v>
      </c>
      <c r="AA1890" s="131">
        <f>IF($D1890=AA$1,SUMIFS($H$3:$H1890,$G$3:$G1890,AA$1,$C$3:$C1890,"Sell"),0)</f>
        <v>0</v>
      </c>
      <c r="AB1890" s="131">
        <f t="shared" si="323"/>
        <v>0</v>
      </c>
      <c r="AC1890" s="131">
        <f>SUMIFS('Deductions and Deposits'!$H:$H,'Deductions and Deposits'!$G:$G,D1890,'Deductions and Deposits'!$F:$F,"&lt;="&amp;B1890)+SUMIFS($F$3:F1890,$D$3:D1890,D1890,$C$3:C1890,"Coin Deposit",$E$3:E1890,"")</f>
        <v>0</v>
      </c>
      <c r="AD1890" s="131">
        <f>SUMIFS('Deductions and Deposits'!$D:$D,'Deductions and Deposits'!$C:$C,D1890)+SUMIFS($F:$F,$D:$D,D1890,$C:$C,"Coin Deduction")</f>
        <v>0</v>
      </c>
      <c r="AE1890" s="131">
        <f>Table5[[#This Row],[Column4]]+Table5[[#This Row],[Column14]]+Table5[[#This Row],[Column19]]+Table5[[#This Row],[Column12]]</f>
        <v>0</v>
      </c>
      <c r="AF1890" s="131">
        <f>Table5[[#This Row],[Column5]]+Table5[[#This Row],[Column13]]+Table5[[#This Row],[Column21]]+Table5[[#This Row],[Column18]]</f>
        <v>0</v>
      </c>
      <c r="AG1890" s="131">
        <f t="shared" si="324"/>
        <v>0</v>
      </c>
      <c r="AH1890" s="131">
        <f t="shared" si="325"/>
        <v>0</v>
      </c>
      <c r="AI1890" s="131">
        <f>Table5[[#This Row],[Column17]]-Table5[[#This Row],[Column20]]</f>
        <v>0</v>
      </c>
      <c r="AJ1890" s="131">
        <f t="shared" si="326"/>
        <v>0</v>
      </c>
      <c r="AK1890" s="131">
        <f t="shared" si="330"/>
        <v>0</v>
      </c>
      <c r="AL1890" s="131">
        <f t="shared" si="327"/>
        <v>0</v>
      </c>
      <c r="AM1890" s="131" t="str">
        <f t="shared" si="328"/>
        <v/>
      </c>
      <c r="AN1890" s="131" t="str">
        <f t="shared" ca="1" si="329"/>
        <v/>
      </c>
    </row>
    <row r="1891" spans="1:40" ht="20.25" customHeight="1" x14ac:dyDescent="0.3">
      <c r="A1891" s="127"/>
      <c r="B1891" s="164"/>
      <c r="C1891" s="139"/>
      <c r="D1891" s="140"/>
      <c r="E1891" s="139"/>
      <c r="F1891" s="139"/>
      <c r="G1891" s="140"/>
      <c r="H1891" s="139"/>
      <c r="I1891" s="129"/>
      <c r="L1891" s="128"/>
      <c r="M1891" s="128"/>
      <c r="N1891" s="128"/>
      <c r="O1891" s="128"/>
      <c r="P1891" s="128"/>
      <c r="Q1891" s="128"/>
      <c r="R1891" s="128"/>
      <c r="S1891" s="128"/>
      <c r="T1891" s="120">
        <f t="shared" si="320"/>
        <v>0</v>
      </c>
      <c r="U1891" s="131"/>
      <c r="V1891" s="131"/>
      <c r="W1891" s="131">
        <f>SUMIFS($F$3:F1891,$D$3:D1891,D1891,$C$3:C1891,"Buy")+SUMIFS($F$3:F1891,$D$3:D1891,D1891,$C$3:C1891,"Coin Deposit",$E$3:E1891,"&lt;&gt;")</f>
        <v>0</v>
      </c>
      <c r="X1891" s="131">
        <f t="shared" si="321"/>
        <v>0</v>
      </c>
      <c r="Y1891" s="131">
        <f>IF($D1891=Y$1,SUMIFS($H$3:$H1891,$G$3:$G1891,Y$1,$C$3:$C1891,"Sell"),0)</f>
        <v>0</v>
      </c>
      <c r="Z1891" s="131">
        <f t="shared" si="322"/>
        <v>0</v>
      </c>
      <c r="AA1891" s="131">
        <f>IF($D1891=AA$1,SUMIFS($H$3:$H1891,$G$3:$G1891,AA$1,$C$3:$C1891,"Sell"),0)</f>
        <v>0</v>
      </c>
      <c r="AB1891" s="131">
        <f t="shared" si="323"/>
        <v>0</v>
      </c>
      <c r="AC1891" s="131">
        <f>SUMIFS('Deductions and Deposits'!$H:$H,'Deductions and Deposits'!$G:$G,D1891,'Deductions and Deposits'!$F:$F,"&lt;="&amp;B1891)+SUMIFS($F$3:F1891,$D$3:D1891,D1891,$C$3:C1891,"Coin Deposit",$E$3:E1891,"")</f>
        <v>0</v>
      </c>
      <c r="AD1891" s="131">
        <f>SUMIFS('Deductions and Deposits'!$D:$D,'Deductions and Deposits'!$C:$C,D1891)+SUMIFS($F:$F,$D:$D,D1891,$C:$C,"Coin Deduction")</f>
        <v>0</v>
      </c>
      <c r="AE1891" s="131">
        <f>Table5[[#This Row],[Column4]]+Table5[[#This Row],[Column14]]+Table5[[#This Row],[Column19]]+Table5[[#This Row],[Column12]]</f>
        <v>0</v>
      </c>
      <c r="AF1891" s="131">
        <f>Table5[[#This Row],[Column5]]+Table5[[#This Row],[Column13]]+Table5[[#This Row],[Column21]]+Table5[[#This Row],[Column18]]</f>
        <v>0</v>
      </c>
      <c r="AG1891" s="131">
        <f t="shared" si="324"/>
        <v>0</v>
      </c>
      <c r="AH1891" s="131">
        <f t="shared" si="325"/>
        <v>0</v>
      </c>
      <c r="AI1891" s="131">
        <f>Table5[[#This Row],[Column17]]-Table5[[#This Row],[Column20]]</f>
        <v>0</v>
      </c>
      <c r="AJ1891" s="131">
        <f t="shared" si="326"/>
        <v>0</v>
      </c>
      <c r="AK1891" s="131">
        <f t="shared" si="330"/>
        <v>0</v>
      </c>
      <c r="AL1891" s="131">
        <f t="shared" si="327"/>
        <v>0</v>
      </c>
      <c r="AM1891" s="131" t="str">
        <f t="shared" si="328"/>
        <v/>
      </c>
      <c r="AN1891" s="131" t="str">
        <f t="shared" ca="1" si="329"/>
        <v/>
      </c>
    </row>
    <row r="1892" spans="1:40" ht="20.25" customHeight="1" x14ac:dyDescent="0.3">
      <c r="A1892" s="127"/>
      <c r="B1892" s="164"/>
      <c r="C1892" s="139"/>
      <c r="D1892" s="140"/>
      <c r="E1892" s="139"/>
      <c r="F1892" s="139"/>
      <c r="G1892" s="140"/>
      <c r="H1892" s="139"/>
      <c r="I1892" s="129"/>
      <c r="L1892" s="128"/>
      <c r="M1892" s="128"/>
      <c r="N1892" s="128"/>
      <c r="O1892" s="128"/>
      <c r="P1892" s="128"/>
      <c r="Q1892" s="128"/>
      <c r="R1892" s="128"/>
      <c r="S1892" s="128"/>
      <c r="T1892" s="120">
        <f t="shared" si="320"/>
        <v>0</v>
      </c>
      <c r="U1892" s="131"/>
      <c r="V1892" s="131"/>
      <c r="W1892" s="131">
        <f>SUMIFS($F$3:F1892,$D$3:D1892,D1892,$C$3:C1892,"Buy")+SUMIFS($F$3:F1892,$D$3:D1892,D1892,$C$3:C1892,"Coin Deposit",$E$3:E1892,"&lt;&gt;")</f>
        <v>0</v>
      </c>
      <c r="X1892" s="131">
        <f t="shared" si="321"/>
        <v>0</v>
      </c>
      <c r="Y1892" s="131">
        <f>IF($D1892=Y$1,SUMIFS($H$3:$H1892,$G$3:$G1892,Y$1,$C$3:$C1892,"Sell"),0)</f>
        <v>0</v>
      </c>
      <c r="Z1892" s="131">
        <f t="shared" si="322"/>
        <v>0</v>
      </c>
      <c r="AA1892" s="131">
        <f>IF($D1892=AA$1,SUMIFS($H$3:$H1892,$G$3:$G1892,AA$1,$C$3:$C1892,"Sell"),0)</f>
        <v>0</v>
      </c>
      <c r="AB1892" s="131">
        <f t="shared" si="323"/>
        <v>0</v>
      </c>
      <c r="AC1892" s="131">
        <f>SUMIFS('Deductions and Deposits'!$H:$H,'Deductions and Deposits'!$G:$G,D1892,'Deductions and Deposits'!$F:$F,"&lt;="&amp;B1892)+SUMIFS($F$3:F1892,$D$3:D1892,D1892,$C$3:C1892,"Coin Deposit",$E$3:E1892,"")</f>
        <v>0</v>
      </c>
      <c r="AD1892" s="131">
        <f>SUMIFS('Deductions and Deposits'!$D:$D,'Deductions and Deposits'!$C:$C,D1892)+SUMIFS($F:$F,$D:$D,D1892,$C:$C,"Coin Deduction")</f>
        <v>0</v>
      </c>
      <c r="AE1892" s="131">
        <f>Table5[[#This Row],[Column4]]+Table5[[#This Row],[Column14]]+Table5[[#This Row],[Column19]]+Table5[[#This Row],[Column12]]</f>
        <v>0</v>
      </c>
      <c r="AF1892" s="131">
        <f>Table5[[#This Row],[Column5]]+Table5[[#This Row],[Column13]]+Table5[[#This Row],[Column21]]+Table5[[#This Row],[Column18]]</f>
        <v>0</v>
      </c>
      <c r="AG1892" s="131">
        <f t="shared" si="324"/>
        <v>0</v>
      </c>
      <c r="AH1892" s="131">
        <f t="shared" si="325"/>
        <v>0</v>
      </c>
      <c r="AI1892" s="131">
        <f>Table5[[#This Row],[Column17]]-Table5[[#This Row],[Column20]]</f>
        <v>0</v>
      </c>
      <c r="AJ1892" s="131">
        <f t="shared" si="326"/>
        <v>0</v>
      </c>
      <c r="AK1892" s="131">
        <f t="shared" si="330"/>
        <v>0</v>
      </c>
      <c r="AL1892" s="131">
        <f t="shared" si="327"/>
        <v>0</v>
      </c>
      <c r="AM1892" s="131" t="str">
        <f t="shared" si="328"/>
        <v/>
      </c>
      <c r="AN1892" s="131" t="str">
        <f t="shared" ca="1" si="329"/>
        <v/>
      </c>
    </row>
    <row r="1893" spans="1:40" ht="20.25" customHeight="1" x14ac:dyDescent="0.3">
      <c r="A1893" s="127"/>
      <c r="B1893" s="164"/>
      <c r="C1893" s="139"/>
      <c r="D1893" s="140"/>
      <c r="E1893" s="139"/>
      <c r="F1893" s="139"/>
      <c r="G1893" s="140"/>
      <c r="H1893" s="139"/>
      <c r="I1893" s="129"/>
      <c r="L1893" s="128"/>
      <c r="M1893" s="128"/>
      <c r="N1893" s="128"/>
      <c r="O1893" s="128"/>
      <c r="P1893" s="128"/>
      <c r="Q1893" s="128"/>
      <c r="R1893" s="128"/>
      <c r="S1893" s="128"/>
      <c r="T1893" s="120">
        <f t="shared" si="320"/>
        <v>0</v>
      </c>
      <c r="U1893" s="131"/>
      <c r="V1893" s="131"/>
      <c r="W1893" s="131">
        <f>SUMIFS($F$3:F1893,$D$3:D1893,D1893,$C$3:C1893,"Buy")+SUMIFS($F$3:F1893,$D$3:D1893,D1893,$C$3:C1893,"Coin Deposit",$E$3:E1893,"&lt;&gt;")</f>
        <v>0</v>
      </c>
      <c r="X1893" s="131">
        <f t="shared" si="321"/>
        <v>0</v>
      </c>
      <c r="Y1893" s="131">
        <f>IF($D1893=Y$1,SUMIFS($H$3:$H1893,$G$3:$G1893,Y$1,$C$3:$C1893,"Sell"),0)</f>
        <v>0</v>
      </c>
      <c r="Z1893" s="131">
        <f t="shared" si="322"/>
        <v>0</v>
      </c>
      <c r="AA1893" s="131">
        <f>IF($D1893=AA$1,SUMIFS($H$3:$H1893,$G$3:$G1893,AA$1,$C$3:$C1893,"Sell"),0)</f>
        <v>0</v>
      </c>
      <c r="AB1893" s="131">
        <f t="shared" si="323"/>
        <v>0</v>
      </c>
      <c r="AC1893" s="131">
        <f>SUMIFS('Deductions and Deposits'!$H:$H,'Deductions and Deposits'!$G:$G,D1893,'Deductions and Deposits'!$F:$F,"&lt;="&amp;B1893)+SUMIFS($F$3:F1893,$D$3:D1893,D1893,$C$3:C1893,"Coin Deposit",$E$3:E1893,"")</f>
        <v>0</v>
      </c>
      <c r="AD1893" s="131">
        <f>SUMIFS('Deductions and Deposits'!$D:$D,'Deductions and Deposits'!$C:$C,D1893)+SUMIFS($F:$F,$D:$D,D1893,$C:$C,"Coin Deduction")</f>
        <v>0</v>
      </c>
      <c r="AE1893" s="131">
        <f>Table5[[#This Row],[Column4]]+Table5[[#This Row],[Column14]]+Table5[[#This Row],[Column19]]+Table5[[#This Row],[Column12]]</f>
        <v>0</v>
      </c>
      <c r="AF1893" s="131">
        <f>Table5[[#This Row],[Column5]]+Table5[[#This Row],[Column13]]+Table5[[#This Row],[Column21]]+Table5[[#This Row],[Column18]]</f>
        <v>0</v>
      </c>
      <c r="AG1893" s="131">
        <f t="shared" si="324"/>
        <v>0</v>
      </c>
      <c r="AH1893" s="131">
        <f t="shared" si="325"/>
        <v>0</v>
      </c>
      <c r="AI1893" s="131">
        <f>Table5[[#This Row],[Column17]]-Table5[[#This Row],[Column20]]</f>
        <v>0</v>
      </c>
      <c r="AJ1893" s="131">
        <f t="shared" si="326"/>
        <v>0</v>
      </c>
      <c r="AK1893" s="131">
        <f t="shared" si="330"/>
        <v>0</v>
      </c>
      <c r="AL1893" s="131">
        <f t="shared" si="327"/>
        <v>0</v>
      </c>
      <c r="AM1893" s="131" t="str">
        <f t="shared" si="328"/>
        <v/>
      </c>
      <c r="AN1893" s="131" t="str">
        <f t="shared" ca="1" si="329"/>
        <v/>
      </c>
    </row>
    <row r="1894" spans="1:40" ht="20.25" customHeight="1" x14ac:dyDescent="0.3">
      <c r="A1894" s="127"/>
      <c r="B1894" s="164"/>
      <c r="C1894" s="139"/>
      <c r="D1894" s="140"/>
      <c r="E1894" s="139"/>
      <c r="F1894" s="139"/>
      <c r="G1894" s="140"/>
      <c r="H1894" s="139"/>
      <c r="I1894" s="129"/>
      <c r="L1894" s="128"/>
      <c r="M1894" s="128"/>
      <c r="N1894" s="128"/>
      <c r="O1894" s="128"/>
      <c r="P1894" s="128"/>
      <c r="Q1894" s="128"/>
      <c r="R1894" s="128"/>
      <c r="S1894" s="128"/>
      <c r="T1894" s="120">
        <f t="shared" si="320"/>
        <v>0</v>
      </c>
      <c r="U1894" s="131"/>
      <c r="V1894" s="131"/>
      <c r="W1894" s="131">
        <f>SUMIFS($F$3:F1894,$D$3:D1894,D1894,$C$3:C1894,"Buy")+SUMIFS($F$3:F1894,$D$3:D1894,D1894,$C$3:C1894,"Coin Deposit",$E$3:E1894,"&lt;&gt;")</f>
        <v>0</v>
      </c>
      <c r="X1894" s="131">
        <f t="shared" si="321"/>
        <v>0</v>
      </c>
      <c r="Y1894" s="131">
        <f>IF($D1894=Y$1,SUMIFS($H$3:$H1894,$G$3:$G1894,Y$1,$C$3:$C1894,"Sell"),0)</f>
        <v>0</v>
      </c>
      <c r="Z1894" s="131">
        <f t="shared" si="322"/>
        <v>0</v>
      </c>
      <c r="AA1894" s="131">
        <f>IF($D1894=AA$1,SUMIFS($H$3:$H1894,$G$3:$G1894,AA$1,$C$3:$C1894,"Sell"),0)</f>
        <v>0</v>
      </c>
      <c r="AB1894" s="131">
        <f t="shared" si="323"/>
        <v>0</v>
      </c>
      <c r="AC1894" s="131">
        <f>SUMIFS('Deductions and Deposits'!$H:$H,'Deductions and Deposits'!$G:$G,D1894,'Deductions and Deposits'!$F:$F,"&lt;="&amp;B1894)+SUMIFS($F$3:F1894,$D$3:D1894,D1894,$C$3:C1894,"Coin Deposit",$E$3:E1894,"")</f>
        <v>0</v>
      </c>
      <c r="AD1894" s="131">
        <f>SUMIFS('Deductions and Deposits'!$D:$D,'Deductions and Deposits'!$C:$C,D1894)+SUMIFS($F:$F,$D:$D,D1894,$C:$C,"Coin Deduction")</f>
        <v>0</v>
      </c>
      <c r="AE1894" s="131">
        <f>Table5[[#This Row],[Column4]]+Table5[[#This Row],[Column14]]+Table5[[#This Row],[Column19]]+Table5[[#This Row],[Column12]]</f>
        <v>0</v>
      </c>
      <c r="AF1894" s="131">
        <f>Table5[[#This Row],[Column5]]+Table5[[#This Row],[Column13]]+Table5[[#This Row],[Column21]]+Table5[[#This Row],[Column18]]</f>
        <v>0</v>
      </c>
      <c r="AG1894" s="131">
        <f t="shared" si="324"/>
        <v>0</v>
      </c>
      <c r="AH1894" s="131">
        <f t="shared" si="325"/>
        <v>0</v>
      </c>
      <c r="AI1894" s="131">
        <f>Table5[[#This Row],[Column17]]-Table5[[#This Row],[Column20]]</f>
        <v>0</v>
      </c>
      <c r="AJ1894" s="131">
        <f t="shared" si="326"/>
        <v>0</v>
      </c>
      <c r="AK1894" s="131">
        <f t="shared" si="330"/>
        <v>0</v>
      </c>
      <c r="AL1894" s="131">
        <f t="shared" si="327"/>
        <v>0</v>
      </c>
      <c r="AM1894" s="131" t="str">
        <f t="shared" si="328"/>
        <v/>
      </c>
      <c r="AN1894" s="131" t="str">
        <f t="shared" ca="1" si="329"/>
        <v/>
      </c>
    </row>
    <row r="1895" spans="1:40" ht="20.25" customHeight="1" x14ac:dyDescent="0.3">
      <c r="A1895" s="127"/>
      <c r="B1895" s="164"/>
      <c r="C1895" s="139"/>
      <c r="D1895" s="140"/>
      <c r="E1895" s="139"/>
      <c r="F1895" s="139"/>
      <c r="G1895" s="140"/>
      <c r="H1895" s="139"/>
      <c r="I1895" s="129"/>
      <c r="L1895" s="128"/>
      <c r="M1895" s="128"/>
      <c r="N1895" s="128"/>
      <c r="O1895" s="128"/>
      <c r="P1895" s="128"/>
      <c r="Q1895" s="128"/>
      <c r="R1895" s="128"/>
      <c r="S1895" s="128"/>
      <c r="T1895" s="120">
        <f t="shared" si="320"/>
        <v>0</v>
      </c>
      <c r="U1895" s="131"/>
      <c r="V1895" s="131"/>
      <c r="W1895" s="131">
        <f>SUMIFS($F$3:F1895,$D$3:D1895,D1895,$C$3:C1895,"Buy")+SUMIFS($F$3:F1895,$D$3:D1895,D1895,$C$3:C1895,"Coin Deposit",$E$3:E1895,"&lt;&gt;")</f>
        <v>0</v>
      </c>
      <c r="X1895" s="131">
        <f t="shared" si="321"/>
        <v>0</v>
      </c>
      <c r="Y1895" s="131">
        <f>IF($D1895=Y$1,SUMIFS($H$3:$H1895,$G$3:$G1895,Y$1,$C$3:$C1895,"Sell"),0)</f>
        <v>0</v>
      </c>
      <c r="Z1895" s="131">
        <f t="shared" si="322"/>
        <v>0</v>
      </c>
      <c r="AA1895" s="131">
        <f>IF($D1895=AA$1,SUMIFS($H$3:$H1895,$G$3:$G1895,AA$1,$C$3:$C1895,"Sell"),0)</f>
        <v>0</v>
      </c>
      <c r="AB1895" s="131">
        <f t="shared" si="323"/>
        <v>0</v>
      </c>
      <c r="AC1895" s="131">
        <f>SUMIFS('Deductions and Deposits'!$H:$H,'Deductions and Deposits'!$G:$G,D1895,'Deductions and Deposits'!$F:$F,"&lt;="&amp;B1895)+SUMIFS($F$3:F1895,$D$3:D1895,D1895,$C$3:C1895,"Coin Deposit",$E$3:E1895,"")</f>
        <v>0</v>
      </c>
      <c r="AD1895" s="131">
        <f>SUMIFS('Deductions and Deposits'!$D:$D,'Deductions and Deposits'!$C:$C,D1895)+SUMIFS($F:$F,$D:$D,D1895,$C:$C,"Coin Deduction")</f>
        <v>0</v>
      </c>
      <c r="AE1895" s="131">
        <f>Table5[[#This Row],[Column4]]+Table5[[#This Row],[Column14]]+Table5[[#This Row],[Column19]]+Table5[[#This Row],[Column12]]</f>
        <v>0</v>
      </c>
      <c r="AF1895" s="131">
        <f>Table5[[#This Row],[Column5]]+Table5[[#This Row],[Column13]]+Table5[[#This Row],[Column21]]+Table5[[#This Row],[Column18]]</f>
        <v>0</v>
      </c>
      <c r="AG1895" s="131">
        <f t="shared" si="324"/>
        <v>0</v>
      </c>
      <c r="AH1895" s="131">
        <f t="shared" si="325"/>
        <v>0</v>
      </c>
      <c r="AI1895" s="131">
        <f>Table5[[#This Row],[Column17]]-Table5[[#This Row],[Column20]]</f>
        <v>0</v>
      </c>
      <c r="AJ1895" s="131">
        <f t="shared" si="326"/>
        <v>0</v>
      </c>
      <c r="AK1895" s="131">
        <f t="shared" si="330"/>
        <v>0</v>
      </c>
      <c r="AL1895" s="131">
        <f t="shared" si="327"/>
        <v>0</v>
      </c>
      <c r="AM1895" s="131" t="str">
        <f t="shared" si="328"/>
        <v/>
      </c>
      <c r="AN1895" s="131" t="str">
        <f t="shared" ca="1" si="329"/>
        <v/>
      </c>
    </row>
    <row r="1896" spans="1:40" ht="20.25" customHeight="1" x14ac:dyDescent="0.3">
      <c r="A1896" s="127"/>
      <c r="B1896" s="164"/>
      <c r="C1896" s="139"/>
      <c r="D1896" s="140"/>
      <c r="E1896" s="139"/>
      <c r="F1896" s="139"/>
      <c r="G1896" s="140"/>
      <c r="H1896" s="139"/>
      <c r="I1896" s="129"/>
      <c r="L1896" s="128"/>
      <c r="M1896" s="128"/>
      <c r="N1896" s="128"/>
      <c r="O1896" s="128"/>
      <c r="P1896" s="128"/>
      <c r="Q1896" s="128"/>
      <c r="R1896" s="128"/>
      <c r="S1896" s="128"/>
      <c r="T1896" s="120">
        <f t="shared" si="320"/>
        <v>0</v>
      </c>
      <c r="U1896" s="131"/>
      <c r="V1896" s="131"/>
      <c r="W1896" s="131">
        <f>SUMIFS($F$3:F1896,$D$3:D1896,D1896,$C$3:C1896,"Buy")+SUMIFS($F$3:F1896,$D$3:D1896,D1896,$C$3:C1896,"Coin Deposit",$E$3:E1896,"&lt;&gt;")</f>
        <v>0</v>
      </c>
      <c r="X1896" s="131">
        <f t="shared" si="321"/>
        <v>0</v>
      </c>
      <c r="Y1896" s="131">
        <f>IF($D1896=Y$1,SUMIFS($H$3:$H1896,$G$3:$G1896,Y$1,$C$3:$C1896,"Sell"),0)</f>
        <v>0</v>
      </c>
      <c r="Z1896" s="131">
        <f t="shared" si="322"/>
        <v>0</v>
      </c>
      <c r="AA1896" s="131">
        <f>IF($D1896=AA$1,SUMIFS($H$3:$H1896,$G$3:$G1896,AA$1,$C$3:$C1896,"Sell"),0)</f>
        <v>0</v>
      </c>
      <c r="AB1896" s="131">
        <f t="shared" si="323"/>
        <v>0</v>
      </c>
      <c r="AC1896" s="131">
        <f>SUMIFS('Deductions and Deposits'!$H:$H,'Deductions and Deposits'!$G:$G,D1896,'Deductions and Deposits'!$F:$F,"&lt;="&amp;B1896)+SUMIFS($F$3:F1896,$D$3:D1896,D1896,$C$3:C1896,"Coin Deposit",$E$3:E1896,"")</f>
        <v>0</v>
      </c>
      <c r="AD1896" s="131">
        <f>SUMIFS('Deductions and Deposits'!$D:$D,'Deductions and Deposits'!$C:$C,D1896)+SUMIFS($F:$F,$D:$D,D1896,$C:$C,"Coin Deduction")</f>
        <v>0</v>
      </c>
      <c r="AE1896" s="131">
        <f>Table5[[#This Row],[Column4]]+Table5[[#This Row],[Column14]]+Table5[[#This Row],[Column19]]+Table5[[#This Row],[Column12]]</f>
        <v>0</v>
      </c>
      <c r="AF1896" s="131">
        <f>Table5[[#This Row],[Column5]]+Table5[[#This Row],[Column13]]+Table5[[#This Row],[Column21]]+Table5[[#This Row],[Column18]]</f>
        <v>0</v>
      </c>
      <c r="AG1896" s="131">
        <f t="shared" si="324"/>
        <v>0</v>
      </c>
      <c r="AH1896" s="131">
        <f t="shared" si="325"/>
        <v>0</v>
      </c>
      <c r="AI1896" s="131">
        <f>Table5[[#This Row],[Column17]]-Table5[[#This Row],[Column20]]</f>
        <v>0</v>
      </c>
      <c r="AJ1896" s="131">
        <f t="shared" si="326"/>
        <v>0</v>
      </c>
      <c r="AK1896" s="131">
        <f t="shared" si="330"/>
        <v>0</v>
      </c>
      <c r="AL1896" s="131">
        <f t="shared" si="327"/>
        <v>0</v>
      </c>
      <c r="AM1896" s="131" t="str">
        <f t="shared" si="328"/>
        <v/>
      </c>
      <c r="AN1896" s="131" t="str">
        <f t="shared" ca="1" si="329"/>
        <v/>
      </c>
    </row>
    <row r="1897" spans="1:40" ht="20.25" customHeight="1" x14ac:dyDescent="0.3">
      <c r="A1897" s="127"/>
      <c r="B1897" s="164"/>
      <c r="C1897" s="139"/>
      <c r="D1897" s="140"/>
      <c r="E1897" s="139"/>
      <c r="F1897" s="139"/>
      <c r="G1897" s="140"/>
      <c r="H1897" s="139"/>
      <c r="I1897" s="129"/>
      <c r="L1897" s="128"/>
      <c r="M1897" s="128"/>
      <c r="N1897" s="128"/>
      <c r="O1897" s="128"/>
      <c r="P1897" s="128"/>
      <c r="Q1897" s="128"/>
      <c r="R1897" s="128"/>
      <c r="S1897" s="128"/>
      <c r="T1897" s="120">
        <f t="shared" si="320"/>
        <v>0</v>
      </c>
      <c r="U1897" s="131"/>
      <c r="V1897" s="131"/>
      <c r="W1897" s="131">
        <f>SUMIFS($F$3:F1897,$D$3:D1897,D1897,$C$3:C1897,"Buy")+SUMIFS($F$3:F1897,$D$3:D1897,D1897,$C$3:C1897,"Coin Deposit",$E$3:E1897,"&lt;&gt;")</f>
        <v>0</v>
      </c>
      <c r="X1897" s="131">
        <f t="shared" si="321"/>
        <v>0</v>
      </c>
      <c r="Y1897" s="131">
        <f>IF($D1897=Y$1,SUMIFS($H$3:$H1897,$G$3:$G1897,Y$1,$C$3:$C1897,"Sell"),0)</f>
        <v>0</v>
      </c>
      <c r="Z1897" s="131">
        <f t="shared" si="322"/>
        <v>0</v>
      </c>
      <c r="AA1897" s="131">
        <f>IF($D1897=AA$1,SUMIFS($H$3:$H1897,$G$3:$G1897,AA$1,$C$3:$C1897,"Sell"),0)</f>
        <v>0</v>
      </c>
      <c r="AB1897" s="131">
        <f t="shared" si="323"/>
        <v>0</v>
      </c>
      <c r="AC1897" s="131">
        <f>SUMIFS('Deductions and Deposits'!$H:$H,'Deductions and Deposits'!$G:$G,D1897,'Deductions and Deposits'!$F:$F,"&lt;="&amp;B1897)+SUMIFS($F$3:F1897,$D$3:D1897,D1897,$C$3:C1897,"Coin Deposit",$E$3:E1897,"")</f>
        <v>0</v>
      </c>
      <c r="AD1897" s="131">
        <f>SUMIFS('Deductions and Deposits'!$D:$D,'Deductions and Deposits'!$C:$C,D1897)+SUMIFS($F:$F,$D:$D,D1897,$C:$C,"Coin Deduction")</f>
        <v>0</v>
      </c>
      <c r="AE1897" s="131">
        <f>Table5[[#This Row],[Column4]]+Table5[[#This Row],[Column14]]+Table5[[#This Row],[Column19]]+Table5[[#This Row],[Column12]]</f>
        <v>0</v>
      </c>
      <c r="AF1897" s="131">
        <f>Table5[[#This Row],[Column5]]+Table5[[#This Row],[Column13]]+Table5[[#This Row],[Column21]]+Table5[[#This Row],[Column18]]</f>
        <v>0</v>
      </c>
      <c r="AG1897" s="131">
        <f t="shared" si="324"/>
        <v>0</v>
      </c>
      <c r="AH1897" s="131">
        <f t="shared" si="325"/>
        <v>0</v>
      </c>
      <c r="AI1897" s="131">
        <f>Table5[[#This Row],[Column17]]-Table5[[#This Row],[Column20]]</f>
        <v>0</v>
      </c>
      <c r="AJ1897" s="131">
        <f t="shared" si="326"/>
        <v>0</v>
      </c>
      <c r="AK1897" s="131">
        <f t="shared" si="330"/>
        <v>0</v>
      </c>
      <c r="AL1897" s="131">
        <f t="shared" si="327"/>
        <v>0</v>
      </c>
      <c r="AM1897" s="131" t="str">
        <f t="shared" si="328"/>
        <v/>
      </c>
      <c r="AN1897" s="131" t="str">
        <f t="shared" ca="1" si="329"/>
        <v/>
      </c>
    </row>
    <row r="1898" spans="1:40" ht="20.25" customHeight="1" x14ac:dyDescent="0.3">
      <c r="A1898" s="127"/>
      <c r="B1898" s="164"/>
      <c r="C1898" s="139"/>
      <c r="D1898" s="140"/>
      <c r="E1898" s="139"/>
      <c r="F1898" s="139"/>
      <c r="G1898" s="140"/>
      <c r="H1898" s="139"/>
      <c r="I1898" s="129"/>
      <c r="L1898" s="128"/>
      <c r="M1898" s="128"/>
      <c r="N1898" s="128"/>
      <c r="O1898" s="128"/>
      <c r="P1898" s="128"/>
      <c r="Q1898" s="128"/>
      <c r="R1898" s="128"/>
      <c r="S1898" s="128"/>
      <c r="T1898" s="120">
        <f t="shared" si="320"/>
        <v>0</v>
      </c>
      <c r="U1898" s="131"/>
      <c r="V1898" s="131"/>
      <c r="W1898" s="131">
        <f>SUMIFS($F$3:F1898,$D$3:D1898,D1898,$C$3:C1898,"Buy")+SUMIFS($F$3:F1898,$D$3:D1898,D1898,$C$3:C1898,"Coin Deposit",$E$3:E1898,"&lt;&gt;")</f>
        <v>0</v>
      </c>
      <c r="X1898" s="131">
        <f t="shared" si="321"/>
        <v>0</v>
      </c>
      <c r="Y1898" s="131">
        <f>IF($D1898=Y$1,SUMIFS($H$3:$H1898,$G$3:$G1898,Y$1,$C$3:$C1898,"Sell"),0)</f>
        <v>0</v>
      </c>
      <c r="Z1898" s="131">
        <f t="shared" si="322"/>
        <v>0</v>
      </c>
      <c r="AA1898" s="131">
        <f>IF($D1898=AA$1,SUMIFS($H$3:$H1898,$G$3:$G1898,AA$1,$C$3:$C1898,"Sell"),0)</f>
        <v>0</v>
      </c>
      <c r="AB1898" s="131">
        <f t="shared" si="323"/>
        <v>0</v>
      </c>
      <c r="AC1898" s="131">
        <f>SUMIFS('Deductions and Deposits'!$H:$H,'Deductions and Deposits'!$G:$G,D1898,'Deductions and Deposits'!$F:$F,"&lt;="&amp;B1898)+SUMIFS($F$3:F1898,$D$3:D1898,D1898,$C$3:C1898,"Coin Deposit",$E$3:E1898,"")</f>
        <v>0</v>
      </c>
      <c r="AD1898" s="131">
        <f>SUMIFS('Deductions and Deposits'!$D:$D,'Deductions and Deposits'!$C:$C,D1898)+SUMIFS($F:$F,$D:$D,D1898,$C:$C,"Coin Deduction")</f>
        <v>0</v>
      </c>
      <c r="AE1898" s="131">
        <f>Table5[[#This Row],[Column4]]+Table5[[#This Row],[Column14]]+Table5[[#This Row],[Column19]]+Table5[[#This Row],[Column12]]</f>
        <v>0</v>
      </c>
      <c r="AF1898" s="131">
        <f>Table5[[#This Row],[Column5]]+Table5[[#This Row],[Column13]]+Table5[[#This Row],[Column21]]+Table5[[#This Row],[Column18]]</f>
        <v>0</v>
      </c>
      <c r="AG1898" s="131">
        <f t="shared" si="324"/>
        <v>0</v>
      </c>
      <c r="AH1898" s="131">
        <f t="shared" si="325"/>
        <v>0</v>
      </c>
      <c r="AI1898" s="131">
        <f>Table5[[#This Row],[Column17]]-Table5[[#This Row],[Column20]]</f>
        <v>0</v>
      </c>
      <c r="AJ1898" s="131">
        <f t="shared" si="326"/>
        <v>0</v>
      </c>
      <c r="AK1898" s="131">
        <f t="shared" si="330"/>
        <v>0</v>
      </c>
      <c r="AL1898" s="131">
        <f t="shared" si="327"/>
        <v>0</v>
      </c>
      <c r="AM1898" s="131" t="str">
        <f t="shared" si="328"/>
        <v/>
      </c>
      <c r="AN1898" s="131" t="str">
        <f t="shared" ca="1" si="329"/>
        <v/>
      </c>
    </row>
    <row r="1899" spans="1:40" ht="20.25" customHeight="1" x14ac:dyDescent="0.3">
      <c r="A1899" s="127"/>
      <c r="B1899" s="164"/>
      <c r="C1899" s="139"/>
      <c r="D1899" s="140"/>
      <c r="E1899" s="139"/>
      <c r="F1899" s="139"/>
      <c r="G1899" s="140"/>
      <c r="H1899" s="139"/>
      <c r="I1899" s="129"/>
      <c r="L1899" s="128"/>
      <c r="M1899" s="128"/>
      <c r="N1899" s="128"/>
      <c r="O1899" s="128"/>
      <c r="P1899" s="128"/>
      <c r="Q1899" s="128"/>
      <c r="R1899" s="128"/>
      <c r="S1899" s="128"/>
      <c r="T1899" s="120">
        <f t="shared" si="320"/>
        <v>0</v>
      </c>
      <c r="U1899" s="131"/>
      <c r="V1899" s="131"/>
      <c r="W1899" s="131">
        <f>SUMIFS($F$3:F1899,$D$3:D1899,D1899,$C$3:C1899,"Buy")+SUMIFS($F$3:F1899,$D$3:D1899,D1899,$C$3:C1899,"Coin Deposit",$E$3:E1899,"&lt;&gt;")</f>
        <v>0</v>
      </c>
      <c r="X1899" s="131">
        <f t="shared" si="321"/>
        <v>0</v>
      </c>
      <c r="Y1899" s="131">
        <f>IF($D1899=Y$1,SUMIFS($H$3:$H1899,$G$3:$G1899,Y$1,$C$3:$C1899,"Sell"),0)</f>
        <v>0</v>
      </c>
      <c r="Z1899" s="131">
        <f t="shared" si="322"/>
        <v>0</v>
      </c>
      <c r="AA1899" s="131">
        <f>IF($D1899=AA$1,SUMIFS($H$3:$H1899,$G$3:$G1899,AA$1,$C$3:$C1899,"Sell"),0)</f>
        <v>0</v>
      </c>
      <c r="AB1899" s="131">
        <f t="shared" si="323"/>
        <v>0</v>
      </c>
      <c r="AC1899" s="131">
        <f>SUMIFS('Deductions and Deposits'!$H:$H,'Deductions and Deposits'!$G:$G,D1899,'Deductions and Deposits'!$F:$F,"&lt;="&amp;B1899)+SUMIFS($F$3:F1899,$D$3:D1899,D1899,$C$3:C1899,"Coin Deposit",$E$3:E1899,"")</f>
        <v>0</v>
      </c>
      <c r="AD1899" s="131">
        <f>SUMIFS('Deductions and Deposits'!$D:$D,'Deductions and Deposits'!$C:$C,D1899)+SUMIFS($F:$F,$D:$D,D1899,$C:$C,"Coin Deduction")</f>
        <v>0</v>
      </c>
      <c r="AE1899" s="131">
        <f>Table5[[#This Row],[Column4]]+Table5[[#This Row],[Column14]]+Table5[[#This Row],[Column19]]+Table5[[#This Row],[Column12]]</f>
        <v>0</v>
      </c>
      <c r="AF1899" s="131">
        <f>Table5[[#This Row],[Column5]]+Table5[[#This Row],[Column13]]+Table5[[#This Row],[Column21]]+Table5[[#This Row],[Column18]]</f>
        <v>0</v>
      </c>
      <c r="AG1899" s="131">
        <f t="shared" si="324"/>
        <v>0</v>
      </c>
      <c r="AH1899" s="131">
        <f t="shared" si="325"/>
        <v>0</v>
      </c>
      <c r="AI1899" s="131">
        <f>Table5[[#This Row],[Column17]]-Table5[[#This Row],[Column20]]</f>
        <v>0</v>
      </c>
      <c r="AJ1899" s="131">
        <f t="shared" si="326"/>
        <v>0</v>
      </c>
      <c r="AK1899" s="131">
        <f t="shared" si="330"/>
        <v>0</v>
      </c>
      <c r="AL1899" s="131">
        <f t="shared" si="327"/>
        <v>0</v>
      </c>
      <c r="AM1899" s="131" t="str">
        <f t="shared" si="328"/>
        <v/>
      </c>
      <c r="AN1899" s="131" t="str">
        <f t="shared" ca="1" si="329"/>
        <v/>
      </c>
    </row>
    <row r="1900" spans="1:40" ht="20.25" customHeight="1" x14ac:dyDescent="0.3">
      <c r="A1900" s="127"/>
      <c r="B1900" s="164"/>
      <c r="C1900" s="139"/>
      <c r="D1900" s="140"/>
      <c r="E1900" s="139"/>
      <c r="F1900" s="139"/>
      <c r="G1900" s="140"/>
      <c r="H1900" s="139"/>
      <c r="I1900" s="129"/>
      <c r="L1900" s="128"/>
      <c r="M1900" s="128"/>
      <c r="N1900" s="128"/>
      <c r="O1900" s="128"/>
      <c r="P1900" s="128"/>
      <c r="Q1900" s="128"/>
      <c r="R1900" s="128"/>
      <c r="S1900" s="128"/>
      <c r="T1900" s="120">
        <f t="shared" si="320"/>
        <v>0</v>
      </c>
      <c r="U1900" s="131"/>
      <c r="V1900" s="131"/>
      <c r="W1900" s="131">
        <f>SUMIFS($F$3:F1900,$D$3:D1900,D1900,$C$3:C1900,"Buy")+SUMIFS($F$3:F1900,$D$3:D1900,D1900,$C$3:C1900,"Coin Deposit",$E$3:E1900,"&lt;&gt;")</f>
        <v>0</v>
      </c>
      <c r="X1900" s="131">
        <f t="shared" si="321"/>
        <v>0</v>
      </c>
      <c r="Y1900" s="131">
        <f>IF($D1900=Y$1,SUMIFS($H$3:$H1900,$G$3:$G1900,Y$1,$C$3:$C1900,"Sell"),0)</f>
        <v>0</v>
      </c>
      <c r="Z1900" s="131">
        <f t="shared" si="322"/>
        <v>0</v>
      </c>
      <c r="AA1900" s="131">
        <f>IF($D1900=AA$1,SUMIFS($H$3:$H1900,$G$3:$G1900,AA$1,$C$3:$C1900,"Sell"),0)</f>
        <v>0</v>
      </c>
      <c r="AB1900" s="131">
        <f t="shared" si="323"/>
        <v>0</v>
      </c>
      <c r="AC1900" s="131">
        <f>SUMIFS('Deductions and Deposits'!$H:$H,'Deductions and Deposits'!$G:$G,D1900,'Deductions and Deposits'!$F:$F,"&lt;="&amp;B1900)+SUMIFS($F$3:F1900,$D$3:D1900,D1900,$C$3:C1900,"Coin Deposit",$E$3:E1900,"")</f>
        <v>0</v>
      </c>
      <c r="AD1900" s="131">
        <f>SUMIFS('Deductions and Deposits'!$D:$D,'Deductions and Deposits'!$C:$C,D1900)+SUMIFS($F:$F,$D:$D,D1900,$C:$C,"Coin Deduction")</f>
        <v>0</v>
      </c>
      <c r="AE1900" s="131">
        <f>Table5[[#This Row],[Column4]]+Table5[[#This Row],[Column14]]+Table5[[#This Row],[Column19]]+Table5[[#This Row],[Column12]]</f>
        <v>0</v>
      </c>
      <c r="AF1900" s="131">
        <f>Table5[[#This Row],[Column5]]+Table5[[#This Row],[Column13]]+Table5[[#This Row],[Column21]]+Table5[[#This Row],[Column18]]</f>
        <v>0</v>
      </c>
      <c r="AG1900" s="131">
        <f t="shared" si="324"/>
        <v>0</v>
      </c>
      <c r="AH1900" s="131">
        <f t="shared" si="325"/>
        <v>0</v>
      </c>
      <c r="AI1900" s="131">
        <f>Table5[[#This Row],[Column17]]-Table5[[#This Row],[Column20]]</f>
        <v>0</v>
      </c>
      <c r="AJ1900" s="131">
        <f t="shared" si="326"/>
        <v>0</v>
      </c>
      <c r="AK1900" s="131">
        <f t="shared" si="330"/>
        <v>0</v>
      </c>
      <c r="AL1900" s="131">
        <f t="shared" si="327"/>
        <v>0</v>
      </c>
      <c r="AM1900" s="131" t="str">
        <f t="shared" si="328"/>
        <v/>
      </c>
      <c r="AN1900" s="131" t="str">
        <f t="shared" ca="1" si="329"/>
        <v/>
      </c>
    </row>
    <row r="1901" spans="1:40" ht="20.25" customHeight="1" x14ac:dyDescent="0.3">
      <c r="A1901" s="127"/>
      <c r="B1901" s="164"/>
      <c r="C1901" s="139"/>
      <c r="D1901" s="140"/>
      <c r="E1901" s="139"/>
      <c r="F1901" s="139"/>
      <c r="G1901" s="140"/>
      <c r="H1901" s="139"/>
      <c r="I1901" s="129"/>
      <c r="L1901" s="128"/>
      <c r="M1901" s="128"/>
      <c r="N1901" s="128"/>
      <c r="O1901" s="128"/>
      <c r="P1901" s="128"/>
      <c r="Q1901" s="128"/>
      <c r="R1901" s="128"/>
      <c r="S1901" s="128"/>
      <c r="T1901" s="120">
        <f t="shared" si="320"/>
        <v>0</v>
      </c>
      <c r="U1901" s="131"/>
      <c r="V1901" s="131"/>
      <c r="W1901" s="131">
        <f>SUMIFS($F$3:F1901,$D$3:D1901,D1901,$C$3:C1901,"Buy")+SUMIFS($F$3:F1901,$D$3:D1901,D1901,$C$3:C1901,"Coin Deposit",$E$3:E1901,"&lt;&gt;")</f>
        <v>0</v>
      </c>
      <c r="X1901" s="131">
        <f t="shared" si="321"/>
        <v>0</v>
      </c>
      <c r="Y1901" s="131">
        <f>IF($D1901=Y$1,SUMIFS($H$3:$H1901,$G$3:$G1901,Y$1,$C$3:$C1901,"Sell"),0)</f>
        <v>0</v>
      </c>
      <c r="Z1901" s="131">
        <f t="shared" si="322"/>
        <v>0</v>
      </c>
      <c r="AA1901" s="131">
        <f>IF($D1901=AA$1,SUMIFS($H$3:$H1901,$G$3:$G1901,AA$1,$C$3:$C1901,"Sell"),0)</f>
        <v>0</v>
      </c>
      <c r="AB1901" s="131">
        <f t="shared" si="323"/>
        <v>0</v>
      </c>
      <c r="AC1901" s="131">
        <f>SUMIFS('Deductions and Deposits'!$H:$H,'Deductions and Deposits'!$G:$G,D1901,'Deductions and Deposits'!$F:$F,"&lt;="&amp;B1901)+SUMIFS($F$3:F1901,$D$3:D1901,D1901,$C$3:C1901,"Coin Deposit",$E$3:E1901,"")</f>
        <v>0</v>
      </c>
      <c r="AD1901" s="131">
        <f>SUMIFS('Deductions and Deposits'!$D:$D,'Deductions and Deposits'!$C:$C,D1901)+SUMIFS($F:$F,$D:$D,D1901,$C:$C,"Coin Deduction")</f>
        <v>0</v>
      </c>
      <c r="AE1901" s="131">
        <f>Table5[[#This Row],[Column4]]+Table5[[#This Row],[Column14]]+Table5[[#This Row],[Column19]]+Table5[[#This Row],[Column12]]</f>
        <v>0</v>
      </c>
      <c r="AF1901" s="131">
        <f>Table5[[#This Row],[Column5]]+Table5[[#This Row],[Column13]]+Table5[[#This Row],[Column21]]+Table5[[#This Row],[Column18]]</f>
        <v>0</v>
      </c>
      <c r="AG1901" s="131">
        <f t="shared" si="324"/>
        <v>0</v>
      </c>
      <c r="AH1901" s="131">
        <f t="shared" si="325"/>
        <v>0</v>
      </c>
      <c r="AI1901" s="131">
        <f>Table5[[#This Row],[Column17]]-Table5[[#This Row],[Column20]]</f>
        <v>0</v>
      </c>
      <c r="AJ1901" s="131">
        <f t="shared" si="326"/>
        <v>0</v>
      </c>
      <c r="AK1901" s="131">
        <f t="shared" si="330"/>
        <v>0</v>
      </c>
      <c r="AL1901" s="131">
        <f t="shared" si="327"/>
        <v>0</v>
      </c>
      <c r="AM1901" s="131" t="str">
        <f t="shared" si="328"/>
        <v/>
      </c>
      <c r="AN1901" s="131" t="str">
        <f t="shared" ca="1" si="329"/>
        <v/>
      </c>
    </row>
    <row r="1902" spans="1:40" ht="20.25" customHeight="1" x14ac:dyDescent="0.3">
      <c r="A1902" s="127"/>
      <c r="B1902" s="164"/>
      <c r="C1902" s="139"/>
      <c r="D1902" s="140"/>
      <c r="E1902" s="139"/>
      <c r="F1902" s="139"/>
      <c r="G1902" s="140"/>
      <c r="H1902" s="139"/>
      <c r="I1902" s="129"/>
      <c r="L1902" s="128"/>
      <c r="M1902" s="128"/>
      <c r="N1902" s="128"/>
      <c r="O1902" s="128"/>
      <c r="P1902" s="128"/>
      <c r="Q1902" s="128"/>
      <c r="R1902" s="128"/>
      <c r="S1902" s="128"/>
      <c r="T1902" s="120">
        <f t="shared" si="320"/>
        <v>0</v>
      </c>
      <c r="U1902" s="131"/>
      <c r="V1902" s="131"/>
      <c r="W1902" s="131">
        <f>SUMIFS($F$3:F1902,$D$3:D1902,D1902,$C$3:C1902,"Buy")+SUMIFS($F$3:F1902,$D$3:D1902,D1902,$C$3:C1902,"Coin Deposit",$E$3:E1902,"&lt;&gt;")</f>
        <v>0</v>
      </c>
      <c r="X1902" s="131">
        <f t="shared" si="321"/>
        <v>0</v>
      </c>
      <c r="Y1902" s="131">
        <f>IF($D1902=Y$1,SUMIFS($H$3:$H1902,$G$3:$G1902,Y$1,$C$3:$C1902,"Sell"),0)</f>
        <v>0</v>
      </c>
      <c r="Z1902" s="131">
        <f t="shared" si="322"/>
        <v>0</v>
      </c>
      <c r="AA1902" s="131">
        <f>IF($D1902=AA$1,SUMIFS($H$3:$H1902,$G$3:$G1902,AA$1,$C$3:$C1902,"Sell"),0)</f>
        <v>0</v>
      </c>
      <c r="AB1902" s="131">
        <f t="shared" si="323"/>
        <v>0</v>
      </c>
      <c r="AC1902" s="131">
        <f>SUMIFS('Deductions and Deposits'!$H:$H,'Deductions and Deposits'!$G:$G,D1902,'Deductions and Deposits'!$F:$F,"&lt;="&amp;B1902)+SUMIFS($F$3:F1902,$D$3:D1902,D1902,$C$3:C1902,"Coin Deposit",$E$3:E1902,"")</f>
        <v>0</v>
      </c>
      <c r="AD1902" s="131">
        <f>SUMIFS('Deductions and Deposits'!$D:$D,'Deductions and Deposits'!$C:$C,D1902)+SUMIFS($F:$F,$D:$D,D1902,$C:$C,"Coin Deduction")</f>
        <v>0</v>
      </c>
      <c r="AE1902" s="131">
        <f>Table5[[#This Row],[Column4]]+Table5[[#This Row],[Column14]]+Table5[[#This Row],[Column19]]+Table5[[#This Row],[Column12]]</f>
        <v>0</v>
      </c>
      <c r="AF1902" s="131">
        <f>Table5[[#This Row],[Column5]]+Table5[[#This Row],[Column13]]+Table5[[#This Row],[Column21]]+Table5[[#This Row],[Column18]]</f>
        <v>0</v>
      </c>
      <c r="AG1902" s="131">
        <f t="shared" si="324"/>
        <v>0</v>
      </c>
      <c r="AH1902" s="131">
        <f t="shared" si="325"/>
        <v>0</v>
      </c>
      <c r="AI1902" s="131">
        <f>Table5[[#This Row],[Column17]]-Table5[[#This Row],[Column20]]</f>
        <v>0</v>
      </c>
      <c r="AJ1902" s="131">
        <f t="shared" si="326"/>
        <v>0</v>
      </c>
      <c r="AK1902" s="131">
        <f t="shared" si="330"/>
        <v>0</v>
      </c>
      <c r="AL1902" s="131">
        <f t="shared" si="327"/>
        <v>0</v>
      </c>
      <c r="AM1902" s="131" t="str">
        <f t="shared" si="328"/>
        <v/>
      </c>
      <c r="AN1902" s="131" t="str">
        <f t="shared" ca="1" si="329"/>
        <v/>
      </c>
    </row>
    <row r="1903" spans="1:40" ht="20.25" customHeight="1" x14ac:dyDescent="0.3">
      <c r="A1903" s="127"/>
      <c r="B1903" s="164"/>
      <c r="C1903" s="139"/>
      <c r="D1903" s="140"/>
      <c r="E1903" s="139"/>
      <c r="F1903" s="139"/>
      <c r="G1903" s="140"/>
      <c r="H1903" s="139"/>
      <c r="I1903" s="129"/>
      <c r="L1903" s="128"/>
      <c r="M1903" s="128"/>
      <c r="N1903" s="128"/>
      <c r="O1903" s="128"/>
      <c r="P1903" s="128"/>
      <c r="Q1903" s="128"/>
      <c r="R1903" s="128"/>
      <c r="S1903" s="128"/>
      <c r="T1903" s="120">
        <f t="shared" si="320"/>
        <v>0</v>
      </c>
      <c r="U1903" s="131"/>
      <c r="V1903" s="131"/>
      <c r="W1903" s="131">
        <f>SUMIFS($F$3:F1903,$D$3:D1903,D1903,$C$3:C1903,"Buy")+SUMIFS($F$3:F1903,$D$3:D1903,D1903,$C$3:C1903,"Coin Deposit",$E$3:E1903,"&lt;&gt;")</f>
        <v>0</v>
      </c>
      <c r="X1903" s="131">
        <f t="shared" si="321"/>
        <v>0</v>
      </c>
      <c r="Y1903" s="131">
        <f>IF($D1903=Y$1,SUMIFS($H$3:$H1903,$G$3:$G1903,Y$1,$C$3:$C1903,"Sell"),0)</f>
        <v>0</v>
      </c>
      <c r="Z1903" s="131">
        <f t="shared" si="322"/>
        <v>0</v>
      </c>
      <c r="AA1903" s="131">
        <f>IF($D1903=AA$1,SUMIFS($H$3:$H1903,$G$3:$G1903,AA$1,$C$3:$C1903,"Sell"),0)</f>
        <v>0</v>
      </c>
      <c r="AB1903" s="131">
        <f t="shared" si="323"/>
        <v>0</v>
      </c>
      <c r="AC1903" s="131">
        <f>SUMIFS('Deductions and Deposits'!$H:$H,'Deductions and Deposits'!$G:$G,D1903,'Deductions and Deposits'!$F:$F,"&lt;="&amp;B1903)+SUMIFS($F$3:F1903,$D$3:D1903,D1903,$C$3:C1903,"Coin Deposit",$E$3:E1903,"")</f>
        <v>0</v>
      </c>
      <c r="AD1903" s="131">
        <f>SUMIFS('Deductions and Deposits'!$D:$D,'Deductions and Deposits'!$C:$C,D1903)+SUMIFS($F:$F,$D:$D,D1903,$C:$C,"Coin Deduction")</f>
        <v>0</v>
      </c>
      <c r="AE1903" s="131">
        <f>Table5[[#This Row],[Column4]]+Table5[[#This Row],[Column14]]+Table5[[#This Row],[Column19]]+Table5[[#This Row],[Column12]]</f>
        <v>0</v>
      </c>
      <c r="AF1903" s="131">
        <f>Table5[[#This Row],[Column5]]+Table5[[#This Row],[Column13]]+Table5[[#This Row],[Column21]]+Table5[[#This Row],[Column18]]</f>
        <v>0</v>
      </c>
      <c r="AG1903" s="131">
        <f t="shared" si="324"/>
        <v>0</v>
      </c>
      <c r="AH1903" s="131">
        <f t="shared" si="325"/>
        <v>0</v>
      </c>
      <c r="AI1903" s="131">
        <f>Table5[[#This Row],[Column17]]-Table5[[#This Row],[Column20]]</f>
        <v>0</v>
      </c>
      <c r="AJ1903" s="131">
        <f t="shared" si="326"/>
        <v>0</v>
      </c>
      <c r="AK1903" s="131">
        <f t="shared" si="330"/>
        <v>0</v>
      </c>
      <c r="AL1903" s="131">
        <f t="shared" si="327"/>
        <v>0</v>
      </c>
      <c r="AM1903" s="131" t="str">
        <f t="shared" si="328"/>
        <v/>
      </c>
      <c r="AN1903" s="131" t="str">
        <f t="shared" ca="1" si="329"/>
        <v/>
      </c>
    </row>
    <row r="1904" spans="1:40" ht="20.25" customHeight="1" x14ac:dyDescent="0.3">
      <c r="A1904" s="127"/>
      <c r="B1904" s="164"/>
      <c r="C1904" s="139"/>
      <c r="D1904" s="140"/>
      <c r="E1904" s="139"/>
      <c r="F1904" s="139"/>
      <c r="G1904" s="140"/>
      <c r="H1904" s="139"/>
      <c r="I1904" s="129"/>
      <c r="L1904" s="128"/>
      <c r="M1904" s="128"/>
      <c r="N1904" s="128"/>
      <c r="O1904" s="128"/>
      <c r="P1904" s="128"/>
      <c r="Q1904" s="128"/>
      <c r="R1904" s="128"/>
      <c r="S1904" s="128"/>
      <c r="T1904" s="120">
        <f t="shared" si="320"/>
        <v>0</v>
      </c>
      <c r="U1904" s="131"/>
      <c r="V1904" s="131"/>
      <c r="W1904" s="131">
        <f>SUMIFS($F$3:F1904,$D$3:D1904,D1904,$C$3:C1904,"Buy")+SUMIFS($F$3:F1904,$D$3:D1904,D1904,$C$3:C1904,"Coin Deposit",$E$3:E1904,"&lt;&gt;")</f>
        <v>0</v>
      </c>
      <c r="X1904" s="131">
        <f t="shared" si="321"/>
        <v>0</v>
      </c>
      <c r="Y1904" s="131">
        <f>IF($D1904=Y$1,SUMIFS($H$3:$H1904,$G$3:$G1904,Y$1,$C$3:$C1904,"Sell"),0)</f>
        <v>0</v>
      </c>
      <c r="Z1904" s="131">
        <f t="shared" si="322"/>
        <v>0</v>
      </c>
      <c r="AA1904" s="131">
        <f>IF($D1904=AA$1,SUMIFS($H$3:$H1904,$G$3:$G1904,AA$1,$C$3:$C1904,"Sell"),0)</f>
        <v>0</v>
      </c>
      <c r="AB1904" s="131">
        <f t="shared" si="323"/>
        <v>0</v>
      </c>
      <c r="AC1904" s="131">
        <f>SUMIFS('Deductions and Deposits'!$H:$H,'Deductions and Deposits'!$G:$G,D1904,'Deductions and Deposits'!$F:$F,"&lt;="&amp;B1904)+SUMIFS($F$3:F1904,$D$3:D1904,D1904,$C$3:C1904,"Coin Deposit",$E$3:E1904,"")</f>
        <v>0</v>
      </c>
      <c r="AD1904" s="131">
        <f>SUMIFS('Deductions and Deposits'!$D:$D,'Deductions and Deposits'!$C:$C,D1904)+SUMIFS($F:$F,$D:$D,D1904,$C:$C,"Coin Deduction")</f>
        <v>0</v>
      </c>
      <c r="AE1904" s="131">
        <f>Table5[[#This Row],[Column4]]+Table5[[#This Row],[Column14]]+Table5[[#This Row],[Column19]]+Table5[[#This Row],[Column12]]</f>
        <v>0</v>
      </c>
      <c r="AF1904" s="131">
        <f>Table5[[#This Row],[Column5]]+Table5[[#This Row],[Column13]]+Table5[[#This Row],[Column21]]+Table5[[#This Row],[Column18]]</f>
        <v>0</v>
      </c>
      <c r="AG1904" s="131">
        <f t="shared" si="324"/>
        <v>0</v>
      </c>
      <c r="AH1904" s="131">
        <f t="shared" si="325"/>
        <v>0</v>
      </c>
      <c r="AI1904" s="131">
        <f>Table5[[#This Row],[Column17]]-Table5[[#This Row],[Column20]]</f>
        <v>0</v>
      </c>
      <c r="AJ1904" s="131">
        <f t="shared" si="326"/>
        <v>0</v>
      </c>
      <c r="AK1904" s="131">
        <f t="shared" si="330"/>
        <v>0</v>
      </c>
      <c r="AL1904" s="131">
        <f t="shared" si="327"/>
        <v>0</v>
      </c>
      <c r="AM1904" s="131" t="str">
        <f t="shared" si="328"/>
        <v/>
      </c>
      <c r="AN1904" s="131" t="str">
        <f t="shared" ca="1" si="329"/>
        <v/>
      </c>
    </row>
    <row r="1905" spans="1:40" ht="20.25" customHeight="1" x14ac:dyDescent="0.3">
      <c r="A1905" s="127"/>
      <c r="B1905" s="164"/>
      <c r="C1905" s="139"/>
      <c r="D1905" s="140"/>
      <c r="E1905" s="139"/>
      <c r="F1905" s="139"/>
      <c r="G1905" s="140"/>
      <c r="H1905" s="139"/>
      <c r="I1905" s="129"/>
      <c r="L1905" s="128"/>
      <c r="M1905" s="128"/>
      <c r="N1905" s="128"/>
      <c r="O1905" s="128"/>
      <c r="P1905" s="128"/>
      <c r="Q1905" s="128"/>
      <c r="R1905" s="128"/>
      <c r="S1905" s="128"/>
      <c r="T1905" s="120">
        <f t="shared" si="320"/>
        <v>0</v>
      </c>
      <c r="U1905" s="131"/>
      <c r="V1905" s="131"/>
      <c r="W1905" s="131">
        <f>SUMIFS($F$3:F1905,$D$3:D1905,D1905,$C$3:C1905,"Buy")+SUMIFS($F$3:F1905,$D$3:D1905,D1905,$C$3:C1905,"Coin Deposit",$E$3:E1905,"&lt;&gt;")</f>
        <v>0</v>
      </c>
      <c r="X1905" s="131">
        <f t="shared" si="321"/>
        <v>0</v>
      </c>
      <c r="Y1905" s="131">
        <f>IF($D1905=Y$1,SUMIFS($H$3:$H1905,$G$3:$G1905,Y$1,$C$3:$C1905,"Sell"),0)</f>
        <v>0</v>
      </c>
      <c r="Z1905" s="131">
        <f t="shared" si="322"/>
        <v>0</v>
      </c>
      <c r="AA1905" s="131">
        <f>IF($D1905=AA$1,SUMIFS($H$3:$H1905,$G$3:$G1905,AA$1,$C$3:$C1905,"Sell"),0)</f>
        <v>0</v>
      </c>
      <c r="AB1905" s="131">
        <f t="shared" si="323"/>
        <v>0</v>
      </c>
      <c r="AC1905" s="131">
        <f>SUMIFS('Deductions and Deposits'!$H:$H,'Deductions and Deposits'!$G:$G,D1905,'Deductions and Deposits'!$F:$F,"&lt;="&amp;B1905)+SUMIFS($F$3:F1905,$D$3:D1905,D1905,$C$3:C1905,"Coin Deposit",$E$3:E1905,"")</f>
        <v>0</v>
      </c>
      <c r="AD1905" s="131">
        <f>SUMIFS('Deductions and Deposits'!$D:$D,'Deductions and Deposits'!$C:$C,D1905)+SUMIFS($F:$F,$D:$D,D1905,$C:$C,"Coin Deduction")</f>
        <v>0</v>
      </c>
      <c r="AE1905" s="131">
        <f>Table5[[#This Row],[Column4]]+Table5[[#This Row],[Column14]]+Table5[[#This Row],[Column19]]+Table5[[#This Row],[Column12]]</f>
        <v>0</v>
      </c>
      <c r="AF1905" s="131">
        <f>Table5[[#This Row],[Column5]]+Table5[[#This Row],[Column13]]+Table5[[#This Row],[Column21]]+Table5[[#This Row],[Column18]]</f>
        <v>0</v>
      </c>
      <c r="AG1905" s="131">
        <f t="shared" si="324"/>
        <v>0</v>
      </c>
      <c r="AH1905" s="131">
        <f t="shared" si="325"/>
        <v>0</v>
      </c>
      <c r="AI1905" s="131">
        <f>Table5[[#This Row],[Column17]]-Table5[[#This Row],[Column20]]</f>
        <v>0</v>
      </c>
      <c r="AJ1905" s="131">
        <f t="shared" si="326"/>
        <v>0</v>
      </c>
      <c r="AK1905" s="131">
        <f t="shared" si="330"/>
        <v>0</v>
      </c>
      <c r="AL1905" s="131">
        <f t="shared" si="327"/>
        <v>0</v>
      </c>
      <c r="AM1905" s="131" t="str">
        <f t="shared" si="328"/>
        <v/>
      </c>
      <c r="AN1905" s="131" t="str">
        <f t="shared" ca="1" si="329"/>
        <v/>
      </c>
    </row>
    <row r="1906" spans="1:40" ht="20.25" customHeight="1" x14ac:dyDescent="0.3">
      <c r="A1906" s="127"/>
      <c r="B1906" s="164"/>
      <c r="C1906" s="139"/>
      <c r="D1906" s="140"/>
      <c r="E1906" s="139"/>
      <c r="F1906" s="139"/>
      <c r="G1906" s="140"/>
      <c r="H1906" s="139"/>
      <c r="I1906" s="129"/>
      <c r="L1906" s="128"/>
      <c r="M1906" s="128"/>
      <c r="N1906" s="128"/>
      <c r="O1906" s="128"/>
      <c r="P1906" s="128"/>
      <c r="Q1906" s="128"/>
      <c r="R1906" s="128"/>
      <c r="S1906" s="128"/>
      <c r="T1906" s="120">
        <f t="shared" si="320"/>
        <v>0</v>
      </c>
      <c r="U1906" s="131"/>
      <c r="V1906" s="131"/>
      <c r="W1906" s="131">
        <f>SUMIFS($F$3:F1906,$D$3:D1906,D1906,$C$3:C1906,"Buy")+SUMIFS($F$3:F1906,$D$3:D1906,D1906,$C$3:C1906,"Coin Deposit",$E$3:E1906,"&lt;&gt;")</f>
        <v>0</v>
      </c>
      <c r="X1906" s="131">
        <f t="shared" si="321"/>
        <v>0</v>
      </c>
      <c r="Y1906" s="131">
        <f>IF($D1906=Y$1,SUMIFS($H$3:$H1906,$G$3:$G1906,Y$1,$C$3:$C1906,"Sell"),0)</f>
        <v>0</v>
      </c>
      <c r="Z1906" s="131">
        <f t="shared" si="322"/>
        <v>0</v>
      </c>
      <c r="AA1906" s="131">
        <f>IF($D1906=AA$1,SUMIFS($H$3:$H1906,$G$3:$G1906,AA$1,$C$3:$C1906,"Sell"),0)</f>
        <v>0</v>
      </c>
      <c r="AB1906" s="131">
        <f t="shared" si="323"/>
        <v>0</v>
      </c>
      <c r="AC1906" s="131">
        <f>SUMIFS('Deductions and Deposits'!$H:$H,'Deductions and Deposits'!$G:$G,D1906,'Deductions and Deposits'!$F:$F,"&lt;="&amp;B1906)+SUMIFS($F$3:F1906,$D$3:D1906,D1906,$C$3:C1906,"Coin Deposit",$E$3:E1906,"")</f>
        <v>0</v>
      </c>
      <c r="AD1906" s="131">
        <f>SUMIFS('Deductions and Deposits'!$D:$D,'Deductions and Deposits'!$C:$C,D1906)+SUMIFS($F:$F,$D:$D,D1906,$C:$C,"Coin Deduction")</f>
        <v>0</v>
      </c>
      <c r="AE1906" s="131">
        <f>Table5[[#This Row],[Column4]]+Table5[[#This Row],[Column14]]+Table5[[#This Row],[Column19]]+Table5[[#This Row],[Column12]]</f>
        <v>0</v>
      </c>
      <c r="AF1906" s="131">
        <f>Table5[[#This Row],[Column5]]+Table5[[#This Row],[Column13]]+Table5[[#This Row],[Column21]]+Table5[[#This Row],[Column18]]</f>
        <v>0</v>
      </c>
      <c r="AG1906" s="131">
        <f t="shared" si="324"/>
        <v>0</v>
      </c>
      <c r="AH1906" s="131">
        <f t="shared" si="325"/>
        <v>0</v>
      </c>
      <c r="AI1906" s="131">
        <f>Table5[[#This Row],[Column17]]-Table5[[#This Row],[Column20]]</f>
        <v>0</v>
      </c>
      <c r="AJ1906" s="131">
        <f t="shared" si="326"/>
        <v>0</v>
      </c>
      <c r="AK1906" s="131">
        <f t="shared" si="330"/>
        <v>0</v>
      </c>
      <c r="AL1906" s="131">
        <f t="shared" si="327"/>
        <v>0</v>
      </c>
      <c r="AM1906" s="131" t="str">
        <f t="shared" si="328"/>
        <v/>
      </c>
      <c r="AN1906" s="131" t="str">
        <f t="shared" ca="1" si="329"/>
        <v/>
      </c>
    </row>
    <row r="1907" spans="1:40" ht="20.25" customHeight="1" x14ac:dyDescent="0.3">
      <c r="A1907" s="127"/>
      <c r="B1907" s="164"/>
      <c r="C1907" s="139"/>
      <c r="D1907" s="140"/>
      <c r="E1907" s="139"/>
      <c r="F1907" s="139"/>
      <c r="G1907" s="140"/>
      <c r="H1907" s="139"/>
      <c r="I1907" s="129"/>
      <c r="L1907" s="128"/>
      <c r="M1907" s="128"/>
      <c r="N1907" s="128"/>
      <c r="O1907" s="128"/>
      <c r="P1907" s="128"/>
      <c r="Q1907" s="128"/>
      <c r="R1907" s="128"/>
      <c r="S1907" s="128"/>
      <c r="T1907" s="120">
        <f t="shared" si="320"/>
        <v>0</v>
      </c>
      <c r="U1907" s="131"/>
      <c r="V1907" s="131"/>
      <c r="W1907" s="131">
        <f>SUMIFS($F$3:F1907,$D$3:D1907,D1907,$C$3:C1907,"Buy")+SUMIFS($F$3:F1907,$D$3:D1907,D1907,$C$3:C1907,"Coin Deposit",$E$3:E1907,"&lt;&gt;")</f>
        <v>0</v>
      </c>
      <c r="X1907" s="131">
        <f t="shared" si="321"/>
        <v>0</v>
      </c>
      <c r="Y1907" s="131">
        <f>IF($D1907=Y$1,SUMIFS($H$3:$H1907,$G$3:$G1907,Y$1,$C$3:$C1907,"Sell"),0)</f>
        <v>0</v>
      </c>
      <c r="Z1907" s="131">
        <f t="shared" si="322"/>
        <v>0</v>
      </c>
      <c r="AA1907" s="131">
        <f>IF($D1907=AA$1,SUMIFS($H$3:$H1907,$G$3:$G1907,AA$1,$C$3:$C1907,"Sell"),0)</f>
        <v>0</v>
      </c>
      <c r="AB1907" s="131">
        <f t="shared" si="323"/>
        <v>0</v>
      </c>
      <c r="AC1907" s="131">
        <f>SUMIFS('Deductions and Deposits'!$H:$H,'Deductions and Deposits'!$G:$G,D1907,'Deductions and Deposits'!$F:$F,"&lt;="&amp;B1907)+SUMIFS($F$3:F1907,$D$3:D1907,D1907,$C$3:C1907,"Coin Deposit",$E$3:E1907,"")</f>
        <v>0</v>
      </c>
      <c r="AD1907" s="131">
        <f>SUMIFS('Deductions and Deposits'!$D:$D,'Deductions and Deposits'!$C:$C,D1907)+SUMIFS($F:$F,$D:$D,D1907,$C:$C,"Coin Deduction")</f>
        <v>0</v>
      </c>
      <c r="AE1907" s="131">
        <f>Table5[[#This Row],[Column4]]+Table5[[#This Row],[Column14]]+Table5[[#This Row],[Column19]]+Table5[[#This Row],[Column12]]</f>
        <v>0</v>
      </c>
      <c r="AF1907" s="131">
        <f>Table5[[#This Row],[Column5]]+Table5[[#This Row],[Column13]]+Table5[[#This Row],[Column21]]+Table5[[#This Row],[Column18]]</f>
        <v>0</v>
      </c>
      <c r="AG1907" s="131">
        <f t="shared" si="324"/>
        <v>0</v>
      </c>
      <c r="AH1907" s="131">
        <f t="shared" si="325"/>
        <v>0</v>
      </c>
      <c r="AI1907" s="131">
        <f>Table5[[#This Row],[Column17]]-Table5[[#This Row],[Column20]]</f>
        <v>0</v>
      </c>
      <c r="AJ1907" s="131">
        <f t="shared" si="326"/>
        <v>0</v>
      </c>
      <c r="AK1907" s="131">
        <f t="shared" si="330"/>
        <v>0</v>
      </c>
      <c r="AL1907" s="131">
        <f t="shared" si="327"/>
        <v>0</v>
      </c>
      <c r="AM1907" s="131" t="str">
        <f t="shared" si="328"/>
        <v/>
      </c>
      <c r="AN1907" s="131" t="str">
        <f t="shared" ca="1" si="329"/>
        <v/>
      </c>
    </row>
    <row r="1908" spans="1:40" ht="20.25" customHeight="1" x14ac:dyDescent="0.3">
      <c r="A1908" s="127"/>
      <c r="B1908" s="164"/>
      <c r="C1908" s="139"/>
      <c r="D1908" s="140"/>
      <c r="E1908" s="139"/>
      <c r="F1908" s="139"/>
      <c r="G1908" s="140"/>
      <c r="H1908" s="139"/>
      <c r="I1908" s="129"/>
      <c r="L1908" s="128"/>
      <c r="M1908" s="128"/>
      <c r="N1908" s="128"/>
      <c r="O1908" s="128"/>
      <c r="P1908" s="128"/>
      <c r="Q1908" s="128"/>
      <c r="R1908" s="128"/>
      <c r="S1908" s="128"/>
      <c r="T1908" s="120">
        <f t="shared" si="320"/>
        <v>0</v>
      </c>
      <c r="U1908" s="131"/>
      <c r="V1908" s="131"/>
      <c r="W1908" s="131">
        <f>SUMIFS($F$3:F1908,$D$3:D1908,D1908,$C$3:C1908,"Buy")+SUMIFS($F$3:F1908,$D$3:D1908,D1908,$C$3:C1908,"Coin Deposit",$E$3:E1908,"&lt;&gt;")</f>
        <v>0</v>
      </c>
      <c r="X1908" s="131">
        <f t="shared" si="321"/>
        <v>0</v>
      </c>
      <c r="Y1908" s="131">
        <f>IF($D1908=Y$1,SUMIFS($H$3:$H1908,$G$3:$G1908,Y$1,$C$3:$C1908,"Sell"),0)</f>
        <v>0</v>
      </c>
      <c r="Z1908" s="131">
        <f t="shared" si="322"/>
        <v>0</v>
      </c>
      <c r="AA1908" s="131">
        <f>IF($D1908=AA$1,SUMIFS($H$3:$H1908,$G$3:$G1908,AA$1,$C$3:$C1908,"Sell"),0)</f>
        <v>0</v>
      </c>
      <c r="AB1908" s="131">
        <f t="shared" si="323"/>
        <v>0</v>
      </c>
      <c r="AC1908" s="131">
        <f>SUMIFS('Deductions and Deposits'!$H:$H,'Deductions and Deposits'!$G:$G,D1908,'Deductions and Deposits'!$F:$F,"&lt;="&amp;B1908)+SUMIFS($F$3:F1908,$D$3:D1908,D1908,$C$3:C1908,"Coin Deposit",$E$3:E1908,"")</f>
        <v>0</v>
      </c>
      <c r="AD1908" s="131">
        <f>SUMIFS('Deductions and Deposits'!$D:$D,'Deductions and Deposits'!$C:$C,D1908)+SUMIFS($F:$F,$D:$D,D1908,$C:$C,"Coin Deduction")</f>
        <v>0</v>
      </c>
      <c r="AE1908" s="131">
        <f>Table5[[#This Row],[Column4]]+Table5[[#This Row],[Column14]]+Table5[[#This Row],[Column19]]+Table5[[#This Row],[Column12]]</f>
        <v>0</v>
      </c>
      <c r="AF1908" s="131">
        <f>Table5[[#This Row],[Column5]]+Table5[[#This Row],[Column13]]+Table5[[#This Row],[Column21]]+Table5[[#This Row],[Column18]]</f>
        <v>0</v>
      </c>
      <c r="AG1908" s="131">
        <f t="shared" si="324"/>
        <v>0</v>
      </c>
      <c r="AH1908" s="131">
        <f t="shared" si="325"/>
        <v>0</v>
      </c>
      <c r="AI1908" s="131">
        <f>Table5[[#This Row],[Column17]]-Table5[[#This Row],[Column20]]</f>
        <v>0</v>
      </c>
      <c r="AJ1908" s="131">
        <f t="shared" si="326"/>
        <v>0</v>
      </c>
      <c r="AK1908" s="131">
        <f t="shared" si="330"/>
        <v>0</v>
      </c>
      <c r="AL1908" s="131">
        <f t="shared" si="327"/>
        <v>0</v>
      </c>
      <c r="AM1908" s="131" t="str">
        <f t="shared" si="328"/>
        <v/>
      </c>
      <c r="AN1908" s="131" t="str">
        <f t="shared" ca="1" si="329"/>
        <v/>
      </c>
    </row>
    <row r="1909" spans="1:40" ht="20.25" customHeight="1" x14ac:dyDescent="0.3">
      <c r="A1909" s="127"/>
      <c r="B1909" s="164"/>
      <c r="C1909" s="139"/>
      <c r="D1909" s="140"/>
      <c r="E1909" s="139"/>
      <c r="F1909" s="139"/>
      <c r="G1909" s="140"/>
      <c r="H1909" s="139"/>
      <c r="I1909" s="129"/>
      <c r="L1909" s="128"/>
      <c r="M1909" s="128"/>
      <c r="N1909" s="128"/>
      <c r="O1909" s="128"/>
      <c r="P1909" s="128"/>
      <c r="Q1909" s="128"/>
      <c r="R1909" s="128"/>
      <c r="S1909" s="128"/>
      <c r="T1909" s="120">
        <f t="shared" si="320"/>
        <v>0</v>
      </c>
      <c r="U1909" s="131"/>
      <c r="V1909" s="131"/>
      <c r="W1909" s="131">
        <f>SUMIFS($F$3:F1909,$D$3:D1909,D1909,$C$3:C1909,"Buy")+SUMIFS($F$3:F1909,$D$3:D1909,D1909,$C$3:C1909,"Coin Deposit",$E$3:E1909,"&lt;&gt;")</f>
        <v>0</v>
      </c>
      <c r="X1909" s="131">
        <f t="shared" si="321"/>
        <v>0</v>
      </c>
      <c r="Y1909" s="131">
        <f>IF($D1909=Y$1,SUMIFS($H$3:$H1909,$G$3:$G1909,Y$1,$C$3:$C1909,"Sell"),0)</f>
        <v>0</v>
      </c>
      <c r="Z1909" s="131">
        <f t="shared" si="322"/>
        <v>0</v>
      </c>
      <c r="AA1909" s="131">
        <f>IF($D1909=AA$1,SUMIFS($H$3:$H1909,$G$3:$G1909,AA$1,$C$3:$C1909,"Sell"),0)</f>
        <v>0</v>
      </c>
      <c r="AB1909" s="131">
        <f t="shared" si="323"/>
        <v>0</v>
      </c>
      <c r="AC1909" s="131">
        <f>SUMIFS('Deductions and Deposits'!$H:$H,'Deductions and Deposits'!$G:$G,D1909,'Deductions and Deposits'!$F:$F,"&lt;="&amp;B1909)+SUMIFS($F$3:F1909,$D$3:D1909,D1909,$C$3:C1909,"Coin Deposit",$E$3:E1909,"")</f>
        <v>0</v>
      </c>
      <c r="AD1909" s="131">
        <f>SUMIFS('Deductions and Deposits'!$D:$D,'Deductions and Deposits'!$C:$C,D1909)+SUMIFS($F:$F,$D:$D,D1909,$C:$C,"Coin Deduction")</f>
        <v>0</v>
      </c>
      <c r="AE1909" s="131">
        <f>Table5[[#This Row],[Column4]]+Table5[[#This Row],[Column14]]+Table5[[#This Row],[Column19]]+Table5[[#This Row],[Column12]]</f>
        <v>0</v>
      </c>
      <c r="AF1909" s="131">
        <f>Table5[[#This Row],[Column5]]+Table5[[#This Row],[Column13]]+Table5[[#This Row],[Column21]]+Table5[[#This Row],[Column18]]</f>
        <v>0</v>
      </c>
      <c r="AG1909" s="131">
        <f t="shared" si="324"/>
        <v>0</v>
      </c>
      <c r="AH1909" s="131">
        <f t="shared" si="325"/>
        <v>0</v>
      </c>
      <c r="AI1909" s="131">
        <f>Table5[[#This Row],[Column17]]-Table5[[#This Row],[Column20]]</f>
        <v>0</v>
      </c>
      <c r="AJ1909" s="131">
        <f t="shared" si="326"/>
        <v>0</v>
      </c>
      <c r="AK1909" s="131">
        <f t="shared" si="330"/>
        <v>0</v>
      </c>
      <c r="AL1909" s="131">
        <f t="shared" si="327"/>
        <v>0</v>
      </c>
      <c r="AM1909" s="131" t="str">
        <f t="shared" si="328"/>
        <v/>
      </c>
      <c r="AN1909" s="131" t="str">
        <f t="shared" ca="1" si="329"/>
        <v/>
      </c>
    </row>
    <row r="1910" spans="1:40" ht="20.25" customHeight="1" x14ac:dyDescent="0.3">
      <c r="A1910" s="127"/>
      <c r="B1910" s="164"/>
      <c r="C1910" s="139"/>
      <c r="D1910" s="140"/>
      <c r="E1910" s="139"/>
      <c r="F1910" s="139"/>
      <c r="G1910" s="140"/>
      <c r="H1910" s="139"/>
      <c r="I1910" s="129"/>
      <c r="L1910" s="128"/>
      <c r="M1910" s="128"/>
      <c r="N1910" s="128"/>
      <c r="O1910" s="128"/>
      <c r="P1910" s="128"/>
      <c r="Q1910" s="128"/>
      <c r="R1910" s="128"/>
      <c r="S1910" s="128"/>
      <c r="T1910" s="120">
        <f t="shared" si="320"/>
        <v>0</v>
      </c>
      <c r="U1910" s="131"/>
      <c r="V1910" s="131"/>
      <c r="W1910" s="131">
        <f>SUMIFS($F$3:F1910,$D$3:D1910,D1910,$C$3:C1910,"Buy")+SUMIFS($F$3:F1910,$D$3:D1910,D1910,$C$3:C1910,"Coin Deposit",$E$3:E1910,"&lt;&gt;")</f>
        <v>0</v>
      </c>
      <c r="X1910" s="131">
        <f t="shared" si="321"/>
        <v>0</v>
      </c>
      <c r="Y1910" s="131">
        <f>IF($D1910=Y$1,SUMIFS($H$3:$H1910,$G$3:$G1910,Y$1,$C$3:$C1910,"Sell"),0)</f>
        <v>0</v>
      </c>
      <c r="Z1910" s="131">
        <f t="shared" si="322"/>
        <v>0</v>
      </c>
      <c r="AA1910" s="131">
        <f>IF($D1910=AA$1,SUMIFS($H$3:$H1910,$G$3:$G1910,AA$1,$C$3:$C1910,"Sell"),0)</f>
        <v>0</v>
      </c>
      <c r="AB1910" s="131">
        <f t="shared" si="323"/>
        <v>0</v>
      </c>
      <c r="AC1910" s="131">
        <f>SUMIFS('Deductions and Deposits'!$H:$H,'Deductions and Deposits'!$G:$G,D1910,'Deductions and Deposits'!$F:$F,"&lt;="&amp;B1910)+SUMIFS($F$3:F1910,$D$3:D1910,D1910,$C$3:C1910,"Coin Deposit",$E$3:E1910,"")</f>
        <v>0</v>
      </c>
      <c r="AD1910" s="131">
        <f>SUMIFS('Deductions and Deposits'!$D:$D,'Deductions and Deposits'!$C:$C,D1910)+SUMIFS($F:$F,$D:$D,D1910,$C:$C,"Coin Deduction")</f>
        <v>0</v>
      </c>
      <c r="AE1910" s="131">
        <f>Table5[[#This Row],[Column4]]+Table5[[#This Row],[Column14]]+Table5[[#This Row],[Column19]]+Table5[[#This Row],[Column12]]</f>
        <v>0</v>
      </c>
      <c r="AF1910" s="131">
        <f>Table5[[#This Row],[Column5]]+Table5[[#This Row],[Column13]]+Table5[[#This Row],[Column21]]+Table5[[#This Row],[Column18]]</f>
        <v>0</v>
      </c>
      <c r="AG1910" s="131">
        <f t="shared" si="324"/>
        <v>0</v>
      </c>
      <c r="AH1910" s="131">
        <f t="shared" si="325"/>
        <v>0</v>
      </c>
      <c r="AI1910" s="131">
        <f>Table5[[#This Row],[Column17]]-Table5[[#This Row],[Column20]]</f>
        <v>0</v>
      </c>
      <c r="AJ1910" s="131">
        <f t="shared" si="326"/>
        <v>0</v>
      </c>
      <c r="AK1910" s="131">
        <f t="shared" si="330"/>
        <v>0</v>
      </c>
      <c r="AL1910" s="131">
        <f t="shared" si="327"/>
        <v>0</v>
      </c>
      <c r="AM1910" s="131" t="str">
        <f t="shared" si="328"/>
        <v/>
      </c>
      <c r="AN1910" s="131" t="str">
        <f t="shared" ca="1" si="329"/>
        <v/>
      </c>
    </row>
    <row r="1911" spans="1:40" ht="20.25" customHeight="1" x14ac:dyDescent="0.3">
      <c r="A1911" s="127"/>
      <c r="B1911" s="164"/>
      <c r="C1911" s="139"/>
      <c r="D1911" s="140"/>
      <c r="E1911" s="139"/>
      <c r="F1911" s="139"/>
      <c r="G1911" s="140"/>
      <c r="H1911" s="139"/>
      <c r="I1911" s="129"/>
      <c r="L1911" s="128"/>
      <c r="M1911" s="128"/>
      <c r="N1911" s="128"/>
      <c r="O1911" s="128"/>
      <c r="P1911" s="128"/>
      <c r="Q1911" s="128"/>
      <c r="R1911" s="128"/>
      <c r="S1911" s="128"/>
      <c r="T1911" s="120">
        <f t="shared" si="320"/>
        <v>0</v>
      </c>
      <c r="U1911" s="131"/>
      <c r="V1911" s="131"/>
      <c r="W1911" s="131">
        <f>SUMIFS($F$3:F1911,$D$3:D1911,D1911,$C$3:C1911,"Buy")+SUMIFS($F$3:F1911,$D$3:D1911,D1911,$C$3:C1911,"Coin Deposit",$E$3:E1911,"&lt;&gt;")</f>
        <v>0</v>
      </c>
      <c r="X1911" s="131">
        <f t="shared" si="321"/>
        <v>0</v>
      </c>
      <c r="Y1911" s="131">
        <f>IF($D1911=Y$1,SUMIFS($H$3:$H1911,$G$3:$G1911,Y$1,$C$3:$C1911,"Sell"),0)</f>
        <v>0</v>
      </c>
      <c r="Z1911" s="131">
        <f t="shared" si="322"/>
        <v>0</v>
      </c>
      <c r="AA1911" s="131">
        <f>IF($D1911=AA$1,SUMIFS($H$3:$H1911,$G$3:$G1911,AA$1,$C$3:$C1911,"Sell"),0)</f>
        <v>0</v>
      </c>
      <c r="AB1911" s="131">
        <f t="shared" si="323"/>
        <v>0</v>
      </c>
      <c r="AC1911" s="131">
        <f>SUMIFS('Deductions and Deposits'!$H:$H,'Deductions and Deposits'!$G:$G,D1911,'Deductions and Deposits'!$F:$F,"&lt;="&amp;B1911)+SUMIFS($F$3:F1911,$D$3:D1911,D1911,$C$3:C1911,"Coin Deposit",$E$3:E1911,"")</f>
        <v>0</v>
      </c>
      <c r="AD1911" s="131">
        <f>SUMIFS('Deductions and Deposits'!$D:$D,'Deductions and Deposits'!$C:$C,D1911)+SUMIFS($F:$F,$D:$D,D1911,$C:$C,"Coin Deduction")</f>
        <v>0</v>
      </c>
      <c r="AE1911" s="131">
        <f>Table5[[#This Row],[Column4]]+Table5[[#This Row],[Column14]]+Table5[[#This Row],[Column19]]+Table5[[#This Row],[Column12]]</f>
        <v>0</v>
      </c>
      <c r="AF1911" s="131">
        <f>Table5[[#This Row],[Column5]]+Table5[[#This Row],[Column13]]+Table5[[#This Row],[Column21]]+Table5[[#This Row],[Column18]]</f>
        <v>0</v>
      </c>
      <c r="AG1911" s="131">
        <f t="shared" si="324"/>
        <v>0</v>
      </c>
      <c r="AH1911" s="131">
        <f t="shared" si="325"/>
        <v>0</v>
      </c>
      <c r="AI1911" s="131">
        <f>Table5[[#This Row],[Column17]]-Table5[[#This Row],[Column20]]</f>
        <v>0</v>
      </c>
      <c r="AJ1911" s="131">
        <f t="shared" si="326"/>
        <v>0</v>
      </c>
      <c r="AK1911" s="131">
        <f t="shared" si="330"/>
        <v>0</v>
      </c>
      <c r="AL1911" s="131">
        <f t="shared" si="327"/>
        <v>0</v>
      </c>
      <c r="AM1911" s="131" t="str">
        <f t="shared" si="328"/>
        <v/>
      </c>
      <c r="AN1911" s="131" t="str">
        <f t="shared" ca="1" si="329"/>
        <v/>
      </c>
    </row>
    <row r="1912" spans="1:40" ht="20.25" customHeight="1" x14ac:dyDescent="0.3">
      <c r="A1912" s="127"/>
      <c r="B1912" s="164"/>
      <c r="C1912" s="139"/>
      <c r="D1912" s="140"/>
      <c r="E1912" s="139"/>
      <c r="F1912" s="139"/>
      <c r="G1912" s="140"/>
      <c r="H1912" s="139"/>
      <c r="I1912" s="129"/>
      <c r="L1912" s="128"/>
      <c r="M1912" s="128"/>
      <c r="N1912" s="128"/>
      <c r="O1912" s="128"/>
      <c r="P1912" s="128"/>
      <c r="Q1912" s="128"/>
      <c r="R1912" s="128"/>
      <c r="S1912" s="128"/>
      <c r="T1912" s="120">
        <f t="shared" si="320"/>
        <v>0</v>
      </c>
      <c r="U1912" s="131"/>
      <c r="V1912" s="131"/>
      <c r="W1912" s="131">
        <f>SUMIFS($F$3:F1912,$D$3:D1912,D1912,$C$3:C1912,"Buy")+SUMIFS($F$3:F1912,$D$3:D1912,D1912,$C$3:C1912,"Coin Deposit",$E$3:E1912,"&lt;&gt;")</f>
        <v>0</v>
      </c>
      <c r="X1912" s="131">
        <f t="shared" si="321"/>
        <v>0</v>
      </c>
      <c r="Y1912" s="131">
        <f>IF($D1912=Y$1,SUMIFS($H$3:$H1912,$G$3:$G1912,Y$1,$C$3:$C1912,"Sell"),0)</f>
        <v>0</v>
      </c>
      <c r="Z1912" s="131">
        <f t="shared" si="322"/>
        <v>0</v>
      </c>
      <c r="AA1912" s="131">
        <f>IF($D1912=AA$1,SUMIFS($H$3:$H1912,$G$3:$G1912,AA$1,$C$3:$C1912,"Sell"),0)</f>
        <v>0</v>
      </c>
      <c r="AB1912" s="131">
        <f t="shared" si="323"/>
        <v>0</v>
      </c>
      <c r="AC1912" s="131">
        <f>SUMIFS('Deductions and Deposits'!$H:$H,'Deductions and Deposits'!$G:$G,D1912,'Deductions and Deposits'!$F:$F,"&lt;="&amp;B1912)+SUMIFS($F$3:F1912,$D$3:D1912,D1912,$C$3:C1912,"Coin Deposit",$E$3:E1912,"")</f>
        <v>0</v>
      </c>
      <c r="AD1912" s="131">
        <f>SUMIFS('Deductions and Deposits'!$D:$D,'Deductions and Deposits'!$C:$C,D1912)+SUMIFS($F:$F,$D:$D,D1912,$C:$C,"Coin Deduction")</f>
        <v>0</v>
      </c>
      <c r="AE1912" s="131">
        <f>Table5[[#This Row],[Column4]]+Table5[[#This Row],[Column14]]+Table5[[#This Row],[Column19]]+Table5[[#This Row],[Column12]]</f>
        <v>0</v>
      </c>
      <c r="AF1912" s="131">
        <f>Table5[[#This Row],[Column5]]+Table5[[#This Row],[Column13]]+Table5[[#This Row],[Column21]]+Table5[[#This Row],[Column18]]</f>
        <v>0</v>
      </c>
      <c r="AG1912" s="131">
        <f t="shared" si="324"/>
        <v>0</v>
      </c>
      <c r="AH1912" s="131">
        <f t="shared" si="325"/>
        <v>0</v>
      </c>
      <c r="AI1912" s="131">
        <f>Table5[[#This Row],[Column17]]-Table5[[#This Row],[Column20]]</f>
        <v>0</v>
      </c>
      <c r="AJ1912" s="131">
        <f t="shared" si="326"/>
        <v>0</v>
      </c>
      <c r="AK1912" s="131">
        <f t="shared" si="330"/>
        <v>0</v>
      </c>
      <c r="AL1912" s="131">
        <f t="shared" si="327"/>
        <v>0</v>
      </c>
      <c r="AM1912" s="131" t="str">
        <f t="shared" si="328"/>
        <v/>
      </c>
      <c r="AN1912" s="131" t="str">
        <f t="shared" ca="1" si="329"/>
        <v/>
      </c>
    </row>
    <row r="1913" spans="1:40" ht="20.25" customHeight="1" x14ac:dyDescent="0.3">
      <c r="A1913" s="127"/>
      <c r="B1913" s="164"/>
      <c r="C1913" s="139"/>
      <c r="D1913" s="140"/>
      <c r="E1913" s="139"/>
      <c r="F1913" s="139"/>
      <c r="G1913" s="140"/>
      <c r="H1913" s="139"/>
      <c r="I1913" s="129"/>
      <c r="L1913" s="128"/>
      <c r="M1913" s="128"/>
      <c r="N1913" s="128"/>
      <c r="O1913" s="128"/>
      <c r="P1913" s="128"/>
      <c r="Q1913" s="128"/>
      <c r="R1913" s="128"/>
      <c r="S1913" s="128"/>
      <c r="T1913" s="120">
        <f t="shared" si="320"/>
        <v>0</v>
      </c>
      <c r="U1913" s="131"/>
      <c r="V1913" s="131"/>
      <c r="W1913" s="131">
        <f>SUMIFS($F$3:F1913,$D$3:D1913,D1913,$C$3:C1913,"Buy")+SUMIFS($F$3:F1913,$D$3:D1913,D1913,$C$3:C1913,"Coin Deposit",$E$3:E1913,"&lt;&gt;")</f>
        <v>0</v>
      </c>
      <c r="X1913" s="131">
        <f t="shared" si="321"/>
        <v>0</v>
      </c>
      <c r="Y1913" s="131">
        <f>IF($D1913=Y$1,SUMIFS($H$3:$H1913,$G$3:$G1913,Y$1,$C$3:$C1913,"Sell"),0)</f>
        <v>0</v>
      </c>
      <c r="Z1913" s="131">
        <f t="shared" si="322"/>
        <v>0</v>
      </c>
      <c r="AA1913" s="131">
        <f>IF($D1913=AA$1,SUMIFS($H$3:$H1913,$G$3:$G1913,AA$1,$C$3:$C1913,"Sell"),0)</f>
        <v>0</v>
      </c>
      <c r="AB1913" s="131">
        <f t="shared" si="323"/>
        <v>0</v>
      </c>
      <c r="AC1913" s="131">
        <f>SUMIFS('Deductions and Deposits'!$H:$H,'Deductions and Deposits'!$G:$G,D1913,'Deductions and Deposits'!$F:$F,"&lt;="&amp;B1913)+SUMIFS($F$3:F1913,$D$3:D1913,D1913,$C$3:C1913,"Coin Deposit",$E$3:E1913,"")</f>
        <v>0</v>
      </c>
      <c r="AD1913" s="131">
        <f>SUMIFS('Deductions and Deposits'!$D:$D,'Deductions and Deposits'!$C:$C,D1913)+SUMIFS($F:$F,$D:$D,D1913,$C:$C,"Coin Deduction")</f>
        <v>0</v>
      </c>
      <c r="AE1913" s="131">
        <f>Table5[[#This Row],[Column4]]+Table5[[#This Row],[Column14]]+Table5[[#This Row],[Column19]]+Table5[[#This Row],[Column12]]</f>
        <v>0</v>
      </c>
      <c r="AF1913" s="131">
        <f>Table5[[#This Row],[Column5]]+Table5[[#This Row],[Column13]]+Table5[[#This Row],[Column21]]+Table5[[#This Row],[Column18]]</f>
        <v>0</v>
      </c>
      <c r="AG1913" s="131">
        <f t="shared" si="324"/>
        <v>0</v>
      </c>
      <c r="AH1913" s="131">
        <f t="shared" si="325"/>
        <v>0</v>
      </c>
      <c r="AI1913" s="131">
        <f>Table5[[#This Row],[Column17]]-Table5[[#This Row],[Column20]]</f>
        <v>0</v>
      </c>
      <c r="AJ1913" s="131">
        <f t="shared" si="326"/>
        <v>0</v>
      </c>
      <c r="AK1913" s="131">
        <f t="shared" si="330"/>
        <v>0</v>
      </c>
      <c r="AL1913" s="131">
        <f t="shared" si="327"/>
        <v>0</v>
      </c>
      <c r="AM1913" s="131" t="str">
        <f t="shared" si="328"/>
        <v/>
      </c>
      <c r="AN1913" s="131" t="str">
        <f t="shared" ca="1" si="329"/>
        <v/>
      </c>
    </row>
    <row r="1914" spans="1:40" ht="20.25" customHeight="1" x14ac:dyDescent="0.3">
      <c r="A1914" s="127"/>
      <c r="B1914" s="164"/>
      <c r="C1914" s="139"/>
      <c r="D1914" s="140"/>
      <c r="E1914" s="139"/>
      <c r="F1914" s="139"/>
      <c r="G1914" s="140"/>
      <c r="H1914" s="139"/>
      <c r="I1914" s="129"/>
      <c r="L1914" s="128"/>
      <c r="M1914" s="128"/>
      <c r="N1914" s="128"/>
      <c r="O1914" s="128"/>
      <c r="P1914" s="128"/>
      <c r="Q1914" s="128"/>
      <c r="R1914" s="128"/>
      <c r="S1914" s="128"/>
      <c r="T1914" s="120">
        <f t="shared" si="320"/>
        <v>0</v>
      </c>
      <c r="U1914" s="131"/>
      <c r="V1914" s="131"/>
      <c r="W1914" s="131">
        <f>SUMIFS($F$3:F1914,$D$3:D1914,D1914,$C$3:C1914,"Buy")+SUMIFS($F$3:F1914,$D$3:D1914,D1914,$C$3:C1914,"Coin Deposit",$E$3:E1914,"&lt;&gt;")</f>
        <v>0</v>
      </c>
      <c r="X1914" s="131">
        <f t="shared" si="321"/>
        <v>0</v>
      </c>
      <c r="Y1914" s="131">
        <f>IF($D1914=Y$1,SUMIFS($H$3:$H1914,$G$3:$G1914,Y$1,$C$3:$C1914,"Sell"),0)</f>
        <v>0</v>
      </c>
      <c r="Z1914" s="131">
        <f t="shared" si="322"/>
        <v>0</v>
      </c>
      <c r="AA1914" s="131">
        <f>IF($D1914=AA$1,SUMIFS($H$3:$H1914,$G$3:$G1914,AA$1,$C$3:$C1914,"Sell"),0)</f>
        <v>0</v>
      </c>
      <c r="AB1914" s="131">
        <f t="shared" si="323"/>
        <v>0</v>
      </c>
      <c r="AC1914" s="131">
        <f>SUMIFS('Deductions and Deposits'!$H:$H,'Deductions and Deposits'!$G:$G,D1914,'Deductions and Deposits'!$F:$F,"&lt;="&amp;B1914)+SUMIFS($F$3:F1914,$D$3:D1914,D1914,$C$3:C1914,"Coin Deposit",$E$3:E1914,"")</f>
        <v>0</v>
      </c>
      <c r="AD1914" s="131">
        <f>SUMIFS('Deductions and Deposits'!$D:$D,'Deductions and Deposits'!$C:$C,D1914)+SUMIFS($F:$F,$D:$D,D1914,$C:$C,"Coin Deduction")</f>
        <v>0</v>
      </c>
      <c r="AE1914" s="131">
        <f>Table5[[#This Row],[Column4]]+Table5[[#This Row],[Column14]]+Table5[[#This Row],[Column19]]+Table5[[#This Row],[Column12]]</f>
        <v>0</v>
      </c>
      <c r="AF1914" s="131">
        <f>Table5[[#This Row],[Column5]]+Table5[[#This Row],[Column13]]+Table5[[#This Row],[Column21]]+Table5[[#This Row],[Column18]]</f>
        <v>0</v>
      </c>
      <c r="AG1914" s="131">
        <f t="shared" si="324"/>
        <v>0</v>
      </c>
      <c r="AH1914" s="131">
        <f t="shared" si="325"/>
        <v>0</v>
      </c>
      <c r="AI1914" s="131">
        <f>Table5[[#This Row],[Column17]]-Table5[[#This Row],[Column20]]</f>
        <v>0</v>
      </c>
      <c r="AJ1914" s="131">
        <f t="shared" si="326"/>
        <v>0</v>
      </c>
      <c r="AK1914" s="131">
        <f t="shared" si="330"/>
        <v>0</v>
      </c>
      <c r="AL1914" s="131">
        <f t="shared" si="327"/>
        <v>0</v>
      </c>
      <c r="AM1914" s="131" t="str">
        <f t="shared" si="328"/>
        <v/>
      </c>
      <c r="AN1914" s="131" t="str">
        <f t="shared" ca="1" si="329"/>
        <v/>
      </c>
    </row>
    <row r="1915" spans="1:40" ht="20.25" customHeight="1" x14ac:dyDescent="0.3">
      <c r="A1915" s="127"/>
      <c r="B1915" s="164"/>
      <c r="C1915" s="139"/>
      <c r="D1915" s="140"/>
      <c r="E1915" s="139"/>
      <c r="F1915" s="139"/>
      <c r="G1915" s="140"/>
      <c r="H1915" s="139"/>
      <c r="I1915" s="129"/>
      <c r="L1915" s="128"/>
      <c r="M1915" s="128"/>
      <c r="N1915" s="128"/>
      <c r="O1915" s="128"/>
      <c r="P1915" s="128"/>
      <c r="Q1915" s="128"/>
      <c r="R1915" s="128"/>
      <c r="S1915" s="128"/>
      <c r="T1915" s="120">
        <f t="shared" si="320"/>
        <v>0</v>
      </c>
      <c r="U1915" s="131"/>
      <c r="V1915" s="131"/>
      <c r="W1915" s="131">
        <f>SUMIFS($F$3:F1915,$D$3:D1915,D1915,$C$3:C1915,"Buy")+SUMIFS($F$3:F1915,$D$3:D1915,D1915,$C$3:C1915,"Coin Deposit",$E$3:E1915,"&lt;&gt;")</f>
        <v>0</v>
      </c>
      <c r="X1915" s="131">
        <f t="shared" si="321"/>
        <v>0</v>
      </c>
      <c r="Y1915" s="131">
        <f>IF($D1915=Y$1,SUMIFS($H$3:$H1915,$G$3:$G1915,Y$1,$C$3:$C1915,"Sell"),0)</f>
        <v>0</v>
      </c>
      <c r="Z1915" s="131">
        <f t="shared" si="322"/>
        <v>0</v>
      </c>
      <c r="AA1915" s="131">
        <f>IF($D1915=AA$1,SUMIFS($H$3:$H1915,$G$3:$G1915,AA$1,$C$3:$C1915,"Sell"),0)</f>
        <v>0</v>
      </c>
      <c r="AB1915" s="131">
        <f t="shared" si="323"/>
        <v>0</v>
      </c>
      <c r="AC1915" s="131">
        <f>SUMIFS('Deductions and Deposits'!$H:$H,'Deductions and Deposits'!$G:$G,D1915,'Deductions and Deposits'!$F:$F,"&lt;="&amp;B1915)+SUMIFS($F$3:F1915,$D$3:D1915,D1915,$C$3:C1915,"Coin Deposit",$E$3:E1915,"")</f>
        <v>0</v>
      </c>
      <c r="AD1915" s="131">
        <f>SUMIFS('Deductions and Deposits'!$D:$D,'Deductions and Deposits'!$C:$C,D1915)+SUMIFS($F:$F,$D:$D,D1915,$C:$C,"Coin Deduction")</f>
        <v>0</v>
      </c>
      <c r="AE1915" s="131">
        <f>Table5[[#This Row],[Column4]]+Table5[[#This Row],[Column14]]+Table5[[#This Row],[Column19]]+Table5[[#This Row],[Column12]]</f>
        <v>0</v>
      </c>
      <c r="AF1915" s="131">
        <f>Table5[[#This Row],[Column5]]+Table5[[#This Row],[Column13]]+Table5[[#This Row],[Column21]]+Table5[[#This Row],[Column18]]</f>
        <v>0</v>
      </c>
      <c r="AG1915" s="131">
        <f t="shared" si="324"/>
        <v>0</v>
      </c>
      <c r="AH1915" s="131">
        <f t="shared" si="325"/>
        <v>0</v>
      </c>
      <c r="AI1915" s="131">
        <f>Table5[[#This Row],[Column17]]-Table5[[#This Row],[Column20]]</f>
        <v>0</v>
      </c>
      <c r="AJ1915" s="131">
        <f t="shared" si="326"/>
        <v>0</v>
      </c>
      <c r="AK1915" s="131">
        <f t="shared" si="330"/>
        <v>0</v>
      </c>
      <c r="AL1915" s="131">
        <f t="shared" si="327"/>
        <v>0</v>
      </c>
      <c r="AM1915" s="131" t="str">
        <f t="shared" si="328"/>
        <v/>
      </c>
      <c r="AN1915" s="131" t="str">
        <f t="shared" ca="1" si="329"/>
        <v/>
      </c>
    </row>
    <row r="1916" spans="1:40" ht="20.25" customHeight="1" x14ac:dyDescent="0.3">
      <c r="A1916" s="127"/>
      <c r="B1916" s="164"/>
      <c r="C1916" s="139"/>
      <c r="D1916" s="140"/>
      <c r="E1916" s="139"/>
      <c r="F1916" s="139"/>
      <c r="G1916" s="140"/>
      <c r="H1916" s="139"/>
      <c r="I1916" s="129"/>
      <c r="L1916" s="128"/>
      <c r="M1916" s="128"/>
      <c r="N1916" s="128"/>
      <c r="O1916" s="128"/>
      <c r="P1916" s="128"/>
      <c r="Q1916" s="128"/>
      <c r="R1916" s="128"/>
      <c r="S1916" s="128"/>
      <c r="T1916" s="120">
        <f t="shared" si="320"/>
        <v>0</v>
      </c>
      <c r="U1916" s="131"/>
      <c r="V1916" s="131"/>
      <c r="W1916" s="131">
        <f>SUMIFS($F$3:F1916,$D$3:D1916,D1916,$C$3:C1916,"Buy")+SUMIFS($F$3:F1916,$D$3:D1916,D1916,$C$3:C1916,"Coin Deposit",$E$3:E1916,"&lt;&gt;")</f>
        <v>0</v>
      </c>
      <c r="X1916" s="131">
        <f t="shared" si="321"/>
        <v>0</v>
      </c>
      <c r="Y1916" s="131">
        <f>IF($D1916=Y$1,SUMIFS($H$3:$H1916,$G$3:$G1916,Y$1,$C$3:$C1916,"Sell"),0)</f>
        <v>0</v>
      </c>
      <c r="Z1916" s="131">
        <f t="shared" si="322"/>
        <v>0</v>
      </c>
      <c r="AA1916" s="131">
        <f>IF($D1916=AA$1,SUMIFS($H$3:$H1916,$G$3:$G1916,AA$1,$C$3:$C1916,"Sell"),0)</f>
        <v>0</v>
      </c>
      <c r="AB1916" s="131">
        <f t="shared" si="323"/>
        <v>0</v>
      </c>
      <c r="AC1916" s="131">
        <f>SUMIFS('Deductions and Deposits'!$H:$H,'Deductions and Deposits'!$G:$G,D1916,'Deductions and Deposits'!$F:$F,"&lt;="&amp;B1916)+SUMIFS($F$3:F1916,$D$3:D1916,D1916,$C$3:C1916,"Coin Deposit",$E$3:E1916,"")</f>
        <v>0</v>
      </c>
      <c r="AD1916" s="131">
        <f>SUMIFS('Deductions and Deposits'!$D:$D,'Deductions and Deposits'!$C:$C,D1916)+SUMIFS($F:$F,$D:$D,D1916,$C:$C,"Coin Deduction")</f>
        <v>0</v>
      </c>
      <c r="AE1916" s="131">
        <f>Table5[[#This Row],[Column4]]+Table5[[#This Row],[Column14]]+Table5[[#This Row],[Column19]]+Table5[[#This Row],[Column12]]</f>
        <v>0</v>
      </c>
      <c r="AF1916" s="131">
        <f>Table5[[#This Row],[Column5]]+Table5[[#This Row],[Column13]]+Table5[[#This Row],[Column21]]+Table5[[#This Row],[Column18]]</f>
        <v>0</v>
      </c>
      <c r="AG1916" s="131">
        <f t="shared" si="324"/>
        <v>0</v>
      </c>
      <c r="AH1916" s="131">
        <f t="shared" si="325"/>
        <v>0</v>
      </c>
      <c r="AI1916" s="131">
        <f>Table5[[#This Row],[Column17]]-Table5[[#This Row],[Column20]]</f>
        <v>0</v>
      </c>
      <c r="AJ1916" s="131">
        <f t="shared" si="326"/>
        <v>0</v>
      </c>
      <c r="AK1916" s="131">
        <f t="shared" si="330"/>
        <v>0</v>
      </c>
      <c r="AL1916" s="131">
        <f t="shared" si="327"/>
        <v>0</v>
      </c>
      <c r="AM1916" s="131" t="str">
        <f t="shared" si="328"/>
        <v/>
      </c>
      <c r="AN1916" s="131" t="str">
        <f t="shared" ca="1" si="329"/>
        <v/>
      </c>
    </row>
    <row r="1917" spans="1:40" ht="20.25" customHeight="1" x14ac:dyDescent="0.3">
      <c r="A1917" s="127"/>
      <c r="B1917" s="164"/>
      <c r="C1917" s="139"/>
      <c r="D1917" s="140"/>
      <c r="E1917" s="139"/>
      <c r="F1917" s="139"/>
      <c r="G1917" s="140"/>
      <c r="H1917" s="139"/>
      <c r="I1917" s="129"/>
      <c r="L1917" s="128"/>
      <c r="M1917" s="128"/>
      <c r="N1917" s="128"/>
      <c r="O1917" s="128"/>
      <c r="P1917" s="128"/>
      <c r="Q1917" s="128"/>
      <c r="R1917" s="128"/>
      <c r="S1917" s="128"/>
      <c r="T1917" s="120">
        <f t="shared" si="320"/>
        <v>0</v>
      </c>
      <c r="U1917" s="131"/>
      <c r="V1917" s="131"/>
      <c r="W1917" s="131">
        <f>SUMIFS($F$3:F1917,$D$3:D1917,D1917,$C$3:C1917,"Buy")+SUMIFS($F$3:F1917,$D$3:D1917,D1917,$C$3:C1917,"Coin Deposit",$E$3:E1917,"&lt;&gt;")</f>
        <v>0</v>
      </c>
      <c r="X1917" s="131">
        <f t="shared" si="321"/>
        <v>0</v>
      </c>
      <c r="Y1917" s="131">
        <f>IF($D1917=Y$1,SUMIFS($H$3:$H1917,$G$3:$G1917,Y$1,$C$3:$C1917,"Sell"),0)</f>
        <v>0</v>
      </c>
      <c r="Z1917" s="131">
        <f t="shared" si="322"/>
        <v>0</v>
      </c>
      <c r="AA1917" s="131">
        <f>IF($D1917=AA$1,SUMIFS($H$3:$H1917,$G$3:$G1917,AA$1,$C$3:$C1917,"Sell"),0)</f>
        <v>0</v>
      </c>
      <c r="AB1917" s="131">
        <f t="shared" si="323"/>
        <v>0</v>
      </c>
      <c r="AC1917" s="131">
        <f>SUMIFS('Deductions and Deposits'!$H:$H,'Deductions and Deposits'!$G:$G,D1917,'Deductions and Deposits'!$F:$F,"&lt;="&amp;B1917)+SUMIFS($F$3:F1917,$D$3:D1917,D1917,$C$3:C1917,"Coin Deposit",$E$3:E1917,"")</f>
        <v>0</v>
      </c>
      <c r="AD1917" s="131">
        <f>SUMIFS('Deductions and Deposits'!$D:$D,'Deductions and Deposits'!$C:$C,D1917)+SUMIFS($F:$F,$D:$D,D1917,$C:$C,"Coin Deduction")</f>
        <v>0</v>
      </c>
      <c r="AE1917" s="131">
        <f>Table5[[#This Row],[Column4]]+Table5[[#This Row],[Column14]]+Table5[[#This Row],[Column19]]+Table5[[#This Row],[Column12]]</f>
        <v>0</v>
      </c>
      <c r="AF1917" s="131">
        <f>Table5[[#This Row],[Column5]]+Table5[[#This Row],[Column13]]+Table5[[#This Row],[Column21]]+Table5[[#This Row],[Column18]]</f>
        <v>0</v>
      </c>
      <c r="AG1917" s="131">
        <f t="shared" si="324"/>
        <v>0</v>
      </c>
      <c r="AH1917" s="131">
        <f t="shared" si="325"/>
        <v>0</v>
      </c>
      <c r="AI1917" s="131">
        <f>Table5[[#This Row],[Column17]]-Table5[[#This Row],[Column20]]</f>
        <v>0</v>
      </c>
      <c r="AJ1917" s="131">
        <f t="shared" si="326"/>
        <v>0</v>
      </c>
      <c r="AK1917" s="131">
        <f t="shared" si="330"/>
        <v>0</v>
      </c>
      <c r="AL1917" s="131">
        <f t="shared" si="327"/>
        <v>0</v>
      </c>
      <c r="AM1917" s="131" t="str">
        <f t="shared" si="328"/>
        <v/>
      </c>
      <c r="AN1917" s="131" t="str">
        <f t="shared" ca="1" si="329"/>
        <v/>
      </c>
    </row>
    <row r="1918" spans="1:40" ht="20.25" customHeight="1" x14ac:dyDescent="0.3">
      <c r="A1918" s="127"/>
      <c r="B1918" s="164"/>
      <c r="C1918" s="139"/>
      <c r="D1918" s="140"/>
      <c r="E1918" s="139"/>
      <c r="F1918" s="139"/>
      <c r="G1918" s="140"/>
      <c r="H1918" s="139"/>
      <c r="I1918" s="129"/>
      <c r="L1918" s="128"/>
      <c r="M1918" s="128"/>
      <c r="N1918" s="128"/>
      <c r="O1918" s="128"/>
      <c r="P1918" s="128"/>
      <c r="Q1918" s="128"/>
      <c r="R1918" s="128"/>
      <c r="S1918" s="128"/>
      <c r="T1918" s="120">
        <f t="shared" si="320"/>
        <v>0</v>
      </c>
      <c r="U1918" s="131"/>
      <c r="V1918" s="131"/>
      <c r="W1918" s="131">
        <f>SUMIFS($F$3:F1918,$D$3:D1918,D1918,$C$3:C1918,"Buy")+SUMIFS($F$3:F1918,$D$3:D1918,D1918,$C$3:C1918,"Coin Deposit",$E$3:E1918,"&lt;&gt;")</f>
        <v>0</v>
      </c>
      <c r="X1918" s="131">
        <f t="shared" si="321"/>
        <v>0</v>
      </c>
      <c r="Y1918" s="131">
        <f>IF($D1918=Y$1,SUMIFS($H$3:$H1918,$G$3:$G1918,Y$1,$C$3:$C1918,"Sell"),0)</f>
        <v>0</v>
      </c>
      <c r="Z1918" s="131">
        <f t="shared" si="322"/>
        <v>0</v>
      </c>
      <c r="AA1918" s="131">
        <f>IF($D1918=AA$1,SUMIFS($H$3:$H1918,$G$3:$G1918,AA$1,$C$3:$C1918,"Sell"),0)</f>
        <v>0</v>
      </c>
      <c r="AB1918" s="131">
        <f t="shared" si="323"/>
        <v>0</v>
      </c>
      <c r="AC1918" s="131">
        <f>SUMIFS('Deductions and Deposits'!$H:$H,'Deductions and Deposits'!$G:$G,D1918,'Deductions and Deposits'!$F:$F,"&lt;="&amp;B1918)+SUMIFS($F$3:F1918,$D$3:D1918,D1918,$C$3:C1918,"Coin Deposit",$E$3:E1918,"")</f>
        <v>0</v>
      </c>
      <c r="AD1918" s="131">
        <f>SUMIFS('Deductions and Deposits'!$D:$D,'Deductions and Deposits'!$C:$C,D1918)+SUMIFS($F:$F,$D:$D,D1918,$C:$C,"Coin Deduction")</f>
        <v>0</v>
      </c>
      <c r="AE1918" s="131">
        <f>Table5[[#This Row],[Column4]]+Table5[[#This Row],[Column14]]+Table5[[#This Row],[Column19]]+Table5[[#This Row],[Column12]]</f>
        <v>0</v>
      </c>
      <c r="AF1918" s="131">
        <f>Table5[[#This Row],[Column5]]+Table5[[#This Row],[Column13]]+Table5[[#This Row],[Column21]]+Table5[[#This Row],[Column18]]</f>
        <v>0</v>
      </c>
      <c r="AG1918" s="131">
        <f t="shared" si="324"/>
        <v>0</v>
      </c>
      <c r="AH1918" s="131">
        <f t="shared" si="325"/>
        <v>0</v>
      </c>
      <c r="AI1918" s="131">
        <f>Table5[[#This Row],[Column17]]-Table5[[#This Row],[Column20]]</f>
        <v>0</v>
      </c>
      <c r="AJ1918" s="131">
        <f t="shared" si="326"/>
        <v>0</v>
      </c>
      <c r="AK1918" s="131">
        <f t="shared" si="330"/>
        <v>0</v>
      </c>
      <c r="AL1918" s="131">
        <f t="shared" si="327"/>
        <v>0</v>
      </c>
      <c r="AM1918" s="131" t="str">
        <f t="shared" si="328"/>
        <v/>
      </c>
      <c r="AN1918" s="131" t="str">
        <f t="shared" ca="1" si="329"/>
        <v/>
      </c>
    </row>
    <row r="1919" spans="1:40" ht="20.25" customHeight="1" x14ac:dyDescent="0.3">
      <c r="A1919" s="127"/>
      <c r="B1919" s="164"/>
      <c r="C1919" s="139"/>
      <c r="D1919" s="140"/>
      <c r="E1919" s="139"/>
      <c r="F1919" s="139"/>
      <c r="G1919" s="140"/>
      <c r="H1919" s="139"/>
      <c r="I1919" s="129"/>
      <c r="L1919" s="128"/>
      <c r="M1919" s="128"/>
      <c r="N1919" s="128"/>
      <c r="O1919" s="128"/>
      <c r="P1919" s="128"/>
      <c r="Q1919" s="128"/>
      <c r="R1919" s="128"/>
      <c r="S1919" s="128"/>
      <c r="T1919" s="120">
        <f t="shared" si="320"/>
        <v>0</v>
      </c>
      <c r="U1919" s="131"/>
      <c r="V1919" s="131"/>
      <c r="W1919" s="131">
        <f>SUMIFS($F$3:F1919,$D$3:D1919,D1919,$C$3:C1919,"Buy")+SUMIFS($F$3:F1919,$D$3:D1919,D1919,$C$3:C1919,"Coin Deposit",$E$3:E1919,"&lt;&gt;")</f>
        <v>0</v>
      </c>
      <c r="X1919" s="131">
        <f t="shared" si="321"/>
        <v>0</v>
      </c>
      <c r="Y1919" s="131">
        <f>IF($D1919=Y$1,SUMIFS($H$3:$H1919,$G$3:$G1919,Y$1,$C$3:$C1919,"Sell"),0)</f>
        <v>0</v>
      </c>
      <c r="Z1919" s="131">
        <f t="shared" si="322"/>
        <v>0</v>
      </c>
      <c r="AA1919" s="131">
        <f>IF($D1919=AA$1,SUMIFS($H$3:$H1919,$G$3:$G1919,AA$1,$C$3:$C1919,"Sell"),0)</f>
        <v>0</v>
      </c>
      <c r="AB1919" s="131">
        <f t="shared" si="323"/>
        <v>0</v>
      </c>
      <c r="AC1919" s="131">
        <f>SUMIFS('Deductions and Deposits'!$H:$H,'Deductions and Deposits'!$G:$G,D1919,'Deductions and Deposits'!$F:$F,"&lt;="&amp;B1919)+SUMIFS($F$3:F1919,$D$3:D1919,D1919,$C$3:C1919,"Coin Deposit",$E$3:E1919,"")</f>
        <v>0</v>
      </c>
      <c r="AD1919" s="131">
        <f>SUMIFS('Deductions and Deposits'!$D:$D,'Deductions and Deposits'!$C:$C,D1919)+SUMIFS($F:$F,$D:$D,D1919,$C:$C,"Coin Deduction")</f>
        <v>0</v>
      </c>
      <c r="AE1919" s="131">
        <f>Table5[[#This Row],[Column4]]+Table5[[#This Row],[Column14]]+Table5[[#This Row],[Column19]]+Table5[[#This Row],[Column12]]</f>
        <v>0</v>
      </c>
      <c r="AF1919" s="131">
        <f>Table5[[#This Row],[Column5]]+Table5[[#This Row],[Column13]]+Table5[[#This Row],[Column21]]+Table5[[#This Row],[Column18]]</f>
        <v>0</v>
      </c>
      <c r="AG1919" s="131">
        <f t="shared" si="324"/>
        <v>0</v>
      </c>
      <c r="AH1919" s="131">
        <f t="shared" si="325"/>
        <v>0</v>
      </c>
      <c r="AI1919" s="131">
        <f>Table5[[#This Row],[Column17]]-Table5[[#This Row],[Column20]]</f>
        <v>0</v>
      </c>
      <c r="AJ1919" s="131">
        <f t="shared" si="326"/>
        <v>0</v>
      </c>
      <c r="AK1919" s="131">
        <f t="shared" si="330"/>
        <v>0</v>
      </c>
      <c r="AL1919" s="131">
        <f t="shared" si="327"/>
        <v>0</v>
      </c>
      <c r="AM1919" s="131" t="str">
        <f t="shared" si="328"/>
        <v/>
      </c>
      <c r="AN1919" s="131" t="str">
        <f t="shared" ca="1" si="329"/>
        <v/>
      </c>
    </row>
    <row r="1920" spans="1:40" ht="20.25" customHeight="1" x14ac:dyDescent="0.3">
      <c r="A1920" s="127"/>
      <c r="B1920" s="164"/>
      <c r="C1920" s="139"/>
      <c r="D1920" s="140"/>
      <c r="E1920" s="139"/>
      <c r="F1920" s="139"/>
      <c r="G1920" s="140"/>
      <c r="H1920" s="139"/>
      <c r="I1920" s="129"/>
      <c r="L1920" s="128"/>
      <c r="M1920" s="128"/>
      <c r="N1920" s="128"/>
      <c r="O1920" s="128"/>
      <c r="P1920" s="128"/>
      <c r="Q1920" s="128"/>
      <c r="R1920" s="128"/>
      <c r="S1920" s="128"/>
      <c r="T1920" s="120">
        <f t="shared" si="320"/>
        <v>0</v>
      </c>
      <c r="U1920" s="131"/>
      <c r="V1920" s="131"/>
      <c r="W1920" s="131">
        <f>SUMIFS($F$3:F1920,$D$3:D1920,D1920,$C$3:C1920,"Buy")+SUMIFS($F$3:F1920,$D$3:D1920,D1920,$C$3:C1920,"Coin Deposit",$E$3:E1920,"&lt;&gt;")</f>
        <v>0</v>
      </c>
      <c r="X1920" s="131">
        <f t="shared" si="321"/>
        <v>0</v>
      </c>
      <c r="Y1920" s="131">
        <f>IF($D1920=Y$1,SUMIFS($H$3:$H1920,$G$3:$G1920,Y$1,$C$3:$C1920,"Sell"),0)</f>
        <v>0</v>
      </c>
      <c r="Z1920" s="131">
        <f t="shared" si="322"/>
        <v>0</v>
      </c>
      <c r="AA1920" s="131">
        <f>IF($D1920=AA$1,SUMIFS($H$3:$H1920,$G$3:$G1920,AA$1,$C$3:$C1920,"Sell"),0)</f>
        <v>0</v>
      </c>
      <c r="AB1920" s="131">
        <f t="shared" si="323"/>
        <v>0</v>
      </c>
      <c r="AC1920" s="131">
        <f>SUMIFS('Deductions and Deposits'!$H:$H,'Deductions and Deposits'!$G:$G,D1920,'Deductions and Deposits'!$F:$F,"&lt;="&amp;B1920)+SUMIFS($F$3:F1920,$D$3:D1920,D1920,$C$3:C1920,"Coin Deposit",$E$3:E1920,"")</f>
        <v>0</v>
      </c>
      <c r="AD1920" s="131">
        <f>SUMIFS('Deductions and Deposits'!$D:$D,'Deductions and Deposits'!$C:$C,D1920)+SUMIFS($F:$F,$D:$D,D1920,$C:$C,"Coin Deduction")</f>
        <v>0</v>
      </c>
      <c r="AE1920" s="131">
        <f>Table5[[#This Row],[Column4]]+Table5[[#This Row],[Column14]]+Table5[[#This Row],[Column19]]+Table5[[#This Row],[Column12]]</f>
        <v>0</v>
      </c>
      <c r="AF1920" s="131">
        <f>Table5[[#This Row],[Column5]]+Table5[[#This Row],[Column13]]+Table5[[#This Row],[Column21]]+Table5[[#This Row],[Column18]]</f>
        <v>0</v>
      </c>
      <c r="AG1920" s="131">
        <f t="shared" si="324"/>
        <v>0</v>
      </c>
      <c r="AH1920" s="131">
        <f t="shared" si="325"/>
        <v>0</v>
      </c>
      <c r="AI1920" s="131">
        <f>Table5[[#This Row],[Column17]]-Table5[[#This Row],[Column20]]</f>
        <v>0</v>
      </c>
      <c r="AJ1920" s="131">
        <f t="shared" si="326"/>
        <v>0</v>
      </c>
      <c r="AK1920" s="131">
        <f t="shared" si="330"/>
        <v>0</v>
      </c>
      <c r="AL1920" s="131">
        <f t="shared" si="327"/>
        <v>0</v>
      </c>
      <c r="AM1920" s="131" t="str">
        <f t="shared" si="328"/>
        <v/>
      </c>
      <c r="AN1920" s="131" t="str">
        <f t="shared" ca="1" si="329"/>
        <v/>
      </c>
    </row>
    <row r="1921" spans="1:40" ht="20.25" customHeight="1" x14ac:dyDescent="0.3">
      <c r="A1921" s="127"/>
      <c r="B1921" s="164"/>
      <c r="C1921" s="139"/>
      <c r="D1921" s="140"/>
      <c r="E1921" s="139"/>
      <c r="F1921" s="139"/>
      <c r="G1921" s="140"/>
      <c r="H1921" s="139"/>
      <c r="I1921" s="129"/>
      <c r="L1921" s="128"/>
      <c r="M1921" s="128"/>
      <c r="N1921" s="128"/>
      <c r="O1921" s="128"/>
      <c r="P1921" s="128"/>
      <c r="Q1921" s="128"/>
      <c r="R1921" s="128"/>
      <c r="S1921" s="128"/>
      <c r="T1921" s="120">
        <f t="shared" si="320"/>
        <v>0</v>
      </c>
      <c r="U1921" s="131"/>
      <c r="V1921" s="131"/>
      <c r="W1921" s="131">
        <f>SUMIFS($F$3:F1921,$D$3:D1921,D1921,$C$3:C1921,"Buy")+SUMIFS($F$3:F1921,$D$3:D1921,D1921,$C$3:C1921,"Coin Deposit",$E$3:E1921,"&lt;&gt;")</f>
        <v>0</v>
      </c>
      <c r="X1921" s="131">
        <f t="shared" si="321"/>
        <v>0</v>
      </c>
      <c r="Y1921" s="131">
        <f>IF($D1921=Y$1,SUMIFS($H$3:$H1921,$G$3:$G1921,Y$1,$C$3:$C1921,"Sell"),0)</f>
        <v>0</v>
      </c>
      <c r="Z1921" s="131">
        <f t="shared" si="322"/>
        <v>0</v>
      </c>
      <c r="AA1921" s="131">
        <f>IF($D1921=AA$1,SUMIFS($H$3:$H1921,$G$3:$G1921,AA$1,$C$3:$C1921,"Sell"),0)</f>
        <v>0</v>
      </c>
      <c r="AB1921" s="131">
        <f t="shared" si="323"/>
        <v>0</v>
      </c>
      <c r="AC1921" s="131">
        <f>SUMIFS('Deductions and Deposits'!$H:$H,'Deductions and Deposits'!$G:$G,D1921,'Deductions and Deposits'!$F:$F,"&lt;="&amp;B1921)+SUMIFS($F$3:F1921,$D$3:D1921,D1921,$C$3:C1921,"Coin Deposit",$E$3:E1921,"")</f>
        <v>0</v>
      </c>
      <c r="AD1921" s="131">
        <f>SUMIFS('Deductions and Deposits'!$D:$D,'Deductions and Deposits'!$C:$C,D1921)+SUMIFS($F:$F,$D:$D,D1921,$C:$C,"Coin Deduction")</f>
        <v>0</v>
      </c>
      <c r="AE1921" s="131">
        <f>Table5[[#This Row],[Column4]]+Table5[[#This Row],[Column14]]+Table5[[#This Row],[Column19]]+Table5[[#This Row],[Column12]]</f>
        <v>0</v>
      </c>
      <c r="AF1921" s="131">
        <f>Table5[[#This Row],[Column5]]+Table5[[#This Row],[Column13]]+Table5[[#This Row],[Column21]]+Table5[[#This Row],[Column18]]</f>
        <v>0</v>
      </c>
      <c r="AG1921" s="131">
        <f t="shared" si="324"/>
        <v>0</v>
      </c>
      <c r="AH1921" s="131">
        <f t="shared" si="325"/>
        <v>0</v>
      </c>
      <c r="AI1921" s="131">
        <f>Table5[[#This Row],[Column17]]-Table5[[#This Row],[Column20]]</f>
        <v>0</v>
      </c>
      <c r="AJ1921" s="131">
        <f t="shared" si="326"/>
        <v>0</v>
      </c>
      <c r="AK1921" s="131">
        <f t="shared" si="330"/>
        <v>0</v>
      </c>
      <c r="AL1921" s="131">
        <f t="shared" si="327"/>
        <v>0</v>
      </c>
      <c r="AM1921" s="131" t="str">
        <f t="shared" si="328"/>
        <v/>
      </c>
      <c r="AN1921" s="131" t="str">
        <f t="shared" ca="1" si="329"/>
        <v/>
      </c>
    </row>
    <row r="1922" spans="1:40" ht="20.25" customHeight="1" x14ac:dyDescent="0.3">
      <c r="A1922" s="127"/>
      <c r="B1922" s="164"/>
      <c r="C1922" s="139"/>
      <c r="D1922" s="140"/>
      <c r="E1922" s="139"/>
      <c r="F1922" s="139"/>
      <c r="G1922" s="140"/>
      <c r="H1922" s="139"/>
      <c r="I1922" s="129"/>
      <c r="L1922" s="128"/>
      <c r="M1922" s="128"/>
      <c r="N1922" s="128"/>
      <c r="O1922" s="128"/>
      <c r="P1922" s="128"/>
      <c r="Q1922" s="128"/>
      <c r="R1922" s="128"/>
      <c r="S1922" s="128"/>
      <c r="T1922" s="120">
        <f t="shared" si="320"/>
        <v>0</v>
      </c>
      <c r="U1922" s="131"/>
      <c r="V1922" s="131"/>
      <c r="W1922" s="131">
        <f>SUMIFS($F$3:F1922,$D$3:D1922,D1922,$C$3:C1922,"Buy")+SUMIFS($F$3:F1922,$D$3:D1922,D1922,$C$3:C1922,"Coin Deposit",$E$3:E1922,"&lt;&gt;")</f>
        <v>0</v>
      </c>
      <c r="X1922" s="131">
        <f t="shared" si="321"/>
        <v>0</v>
      </c>
      <c r="Y1922" s="131">
        <f>IF($D1922=Y$1,SUMIFS($H$3:$H1922,$G$3:$G1922,Y$1,$C$3:$C1922,"Sell"),0)</f>
        <v>0</v>
      </c>
      <c r="Z1922" s="131">
        <f t="shared" si="322"/>
        <v>0</v>
      </c>
      <c r="AA1922" s="131">
        <f>IF($D1922=AA$1,SUMIFS($H$3:$H1922,$G$3:$G1922,AA$1,$C$3:$C1922,"Sell"),0)</f>
        <v>0</v>
      </c>
      <c r="AB1922" s="131">
        <f t="shared" si="323"/>
        <v>0</v>
      </c>
      <c r="AC1922" s="131">
        <f>SUMIFS('Deductions and Deposits'!$H:$H,'Deductions and Deposits'!$G:$G,D1922,'Deductions and Deposits'!$F:$F,"&lt;="&amp;B1922)+SUMIFS($F$3:F1922,$D$3:D1922,D1922,$C$3:C1922,"Coin Deposit",$E$3:E1922,"")</f>
        <v>0</v>
      </c>
      <c r="AD1922" s="131">
        <f>SUMIFS('Deductions and Deposits'!$D:$D,'Deductions and Deposits'!$C:$C,D1922)+SUMIFS($F:$F,$D:$D,D1922,$C:$C,"Coin Deduction")</f>
        <v>0</v>
      </c>
      <c r="AE1922" s="131">
        <f>Table5[[#This Row],[Column4]]+Table5[[#This Row],[Column14]]+Table5[[#This Row],[Column19]]+Table5[[#This Row],[Column12]]</f>
        <v>0</v>
      </c>
      <c r="AF1922" s="131">
        <f>Table5[[#This Row],[Column5]]+Table5[[#This Row],[Column13]]+Table5[[#This Row],[Column21]]+Table5[[#This Row],[Column18]]</f>
        <v>0</v>
      </c>
      <c r="AG1922" s="131">
        <f t="shared" si="324"/>
        <v>0</v>
      </c>
      <c r="AH1922" s="131">
        <f t="shared" si="325"/>
        <v>0</v>
      </c>
      <c r="AI1922" s="131">
        <f>Table5[[#This Row],[Column17]]-Table5[[#This Row],[Column20]]</f>
        <v>0</v>
      </c>
      <c r="AJ1922" s="131">
        <f t="shared" si="326"/>
        <v>0</v>
      </c>
      <c r="AK1922" s="131">
        <f t="shared" si="330"/>
        <v>0</v>
      </c>
      <c r="AL1922" s="131">
        <f t="shared" si="327"/>
        <v>0</v>
      </c>
      <c r="AM1922" s="131" t="str">
        <f t="shared" si="328"/>
        <v/>
      </c>
      <c r="AN1922" s="131" t="str">
        <f t="shared" ca="1" si="329"/>
        <v/>
      </c>
    </row>
    <row r="1923" spans="1:40" ht="20.25" customHeight="1" x14ac:dyDescent="0.3">
      <c r="A1923" s="127"/>
      <c r="B1923" s="164"/>
      <c r="C1923" s="139"/>
      <c r="D1923" s="140"/>
      <c r="E1923" s="139"/>
      <c r="F1923" s="139"/>
      <c r="G1923" s="140"/>
      <c r="H1923" s="139"/>
      <c r="I1923" s="129"/>
      <c r="L1923" s="128"/>
      <c r="M1923" s="128"/>
      <c r="N1923" s="128"/>
      <c r="O1923" s="128"/>
      <c r="P1923" s="128"/>
      <c r="Q1923" s="128"/>
      <c r="R1923" s="128"/>
      <c r="S1923" s="128"/>
      <c r="T1923" s="120">
        <f t="shared" ref="T1923:T1986" si="331">IF(E1923&lt;&gt;"",E1923,0)</f>
        <v>0</v>
      </c>
      <c r="U1923" s="131"/>
      <c r="V1923" s="131"/>
      <c r="W1923" s="131">
        <f>SUMIFS($F$3:F1923,$D$3:D1923,D1923,$C$3:C1923,"Buy")+SUMIFS($F$3:F1923,$D$3:D1923,D1923,$C$3:C1923,"Coin Deposit",$E$3:E1923,"&lt;&gt;")</f>
        <v>0</v>
      </c>
      <c r="X1923" s="131">
        <f t="shared" ref="X1923:X1986" si="332">IF(OR(C1923="buy",AND(C1923="Coin Deposit",E1923&lt;&gt;"")),SUMIFS($F:$F,$D:$D,D1923,$C:$C,"sell"),0)</f>
        <v>0</v>
      </c>
      <c r="Y1923" s="131">
        <f>IF($D1923=Y$1,SUMIFS($H$3:$H1923,$G$3:$G1923,Y$1,$C$3:$C1923,"Sell"),0)</f>
        <v>0</v>
      </c>
      <c r="Z1923" s="131">
        <f t="shared" ref="Z1923:Z1986" si="333">IF($D1923=Z$1,SUMIFS($H:$H,$G:$G,Z$1,$C:$C,"Buy")+SUMIFS($H:$H,$G:$G,Z$1,$C:$C,"Coin Deposit",$E:$E,"&lt;&gt;"),0)</f>
        <v>0</v>
      </c>
      <c r="AA1923" s="131">
        <f>IF($D1923=AA$1,SUMIFS($H$3:$H1923,$G$3:$G1923,AA$1,$C$3:$C1923,"Sell"),0)</f>
        <v>0</v>
      </c>
      <c r="AB1923" s="131">
        <f t="shared" ref="AB1923:AB1986" si="334">IF($D1923=AB$1,SUMIFS($H:$H,$G:$G,AB$1,$C:$C,"Buy")+SUMIFS($H:$H,$G:$G,AB$1,$C:$C,"Coin Deposit",$E:$E,"&lt;&gt;"),0)</f>
        <v>0</v>
      </c>
      <c r="AC1923" s="131">
        <f>SUMIFS('Deductions and Deposits'!$H:$H,'Deductions and Deposits'!$G:$G,D1923,'Deductions and Deposits'!$F:$F,"&lt;="&amp;B1923)+SUMIFS($F$3:F1923,$D$3:D1923,D1923,$C$3:C1923,"Coin Deposit",$E$3:E1923,"")</f>
        <v>0</v>
      </c>
      <c r="AD1923" s="131">
        <f>SUMIFS('Deductions and Deposits'!$D:$D,'Deductions and Deposits'!$C:$C,D1923)+SUMIFS($F:$F,$D:$D,D1923,$C:$C,"Coin Deduction")</f>
        <v>0</v>
      </c>
      <c r="AE1923" s="131">
        <f>Table5[[#This Row],[Column4]]+Table5[[#This Row],[Column14]]+Table5[[#This Row],[Column19]]+Table5[[#This Row],[Column12]]</f>
        <v>0</v>
      </c>
      <c r="AF1923" s="131">
        <f>Table5[[#This Row],[Column5]]+Table5[[#This Row],[Column13]]+Table5[[#This Row],[Column21]]+Table5[[#This Row],[Column18]]</f>
        <v>0</v>
      </c>
      <c r="AG1923" s="131">
        <f t="shared" ref="AG1923:AG1986" si="335">IF(AND((AC1923+Y1923+AA1923)&gt;AF1923,OR(C1923="buy",AND(C1923="Coin Deposit",E1923&lt;&gt;""))),(AC1923+Y1923+AA1923)-AF1923,0)</f>
        <v>0</v>
      </c>
      <c r="AH1923" s="131">
        <f t="shared" ref="AH1923:AH1986" si="336">IF(AND(AE1923&gt;AF1923,OR(C1923="buy",AND(C1923="Coin Deposit",E1923&lt;&gt;""))),AE1923-AF1923,0)</f>
        <v>0</v>
      </c>
      <c r="AI1923" s="131">
        <f>Table5[[#This Row],[Column17]]-Table5[[#This Row],[Column20]]</f>
        <v>0</v>
      </c>
      <c r="AJ1923" s="131">
        <f t="shared" ref="AJ1923:AJ1986" si="337">IF(AI1923&gt;F1923,F1923,AI1923)</f>
        <v>0</v>
      </c>
      <c r="AK1923" s="131">
        <f t="shared" si="330"/>
        <v>0</v>
      </c>
      <c r="AL1923" s="131">
        <f t="shared" ref="AL1923:AL1986" si="338">IFERROR(SUMIFS($AK:$AK,$D:$D,D1923)/SUMIFS($AJ:$AJ,$D:$D,D1923),0)</f>
        <v>0</v>
      </c>
      <c r="AM1923" s="131" t="str">
        <f t="shared" ref="AM1923:AM1986" si="339">C1923&amp;D1923</f>
        <v/>
      </c>
      <c r="AN1923" s="131" t="str">
        <f t="shared" ref="AN1923:AN1986" ca="1" si="340">OFFSET(AM1923,COUNTA($AM:$AM)-ROW()-(ROW()-ROW($AN$2)-1),)</f>
        <v/>
      </c>
    </row>
    <row r="1924" spans="1:40" ht="20.25" customHeight="1" x14ac:dyDescent="0.3">
      <c r="A1924" s="127"/>
      <c r="B1924" s="164"/>
      <c r="C1924" s="139"/>
      <c r="D1924" s="140"/>
      <c r="E1924" s="139"/>
      <c r="F1924" s="139"/>
      <c r="G1924" s="140"/>
      <c r="H1924" s="139"/>
      <c r="I1924" s="129"/>
      <c r="L1924" s="128"/>
      <c r="M1924" s="128"/>
      <c r="N1924" s="128"/>
      <c r="O1924" s="128"/>
      <c r="P1924" s="128"/>
      <c r="Q1924" s="128"/>
      <c r="R1924" s="128"/>
      <c r="S1924" s="128"/>
      <c r="T1924" s="120">
        <f t="shared" si="331"/>
        <v>0</v>
      </c>
      <c r="U1924" s="131"/>
      <c r="V1924" s="131"/>
      <c r="W1924" s="131">
        <f>SUMIFS($F$3:F1924,$D$3:D1924,D1924,$C$3:C1924,"Buy")+SUMIFS($F$3:F1924,$D$3:D1924,D1924,$C$3:C1924,"Coin Deposit",$E$3:E1924,"&lt;&gt;")</f>
        <v>0</v>
      </c>
      <c r="X1924" s="131">
        <f t="shared" si="332"/>
        <v>0</v>
      </c>
      <c r="Y1924" s="131">
        <f>IF($D1924=Y$1,SUMIFS($H$3:$H1924,$G$3:$G1924,Y$1,$C$3:$C1924,"Sell"),0)</f>
        <v>0</v>
      </c>
      <c r="Z1924" s="131">
        <f t="shared" si="333"/>
        <v>0</v>
      </c>
      <c r="AA1924" s="131">
        <f>IF($D1924=AA$1,SUMIFS($H$3:$H1924,$G$3:$G1924,AA$1,$C$3:$C1924,"Sell"),0)</f>
        <v>0</v>
      </c>
      <c r="AB1924" s="131">
        <f t="shared" si="334"/>
        <v>0</v>
      </c>
      <c r="AC1924" s="131">
        <f>SUMIFS('Deductions and Deposits'!$H:$H,'Deductions and Deposits'!$G:$G,D1924,'Deductions and Deposits'!$F:$F,"&lt;="&amp;B1924)+SUMIFS($F$3:F1924,$D$3:D1924,D1924,$C$3:C1924,"Coin Deposit",$E$3:E1924,"")</f>
        <v>0</v>
      </c>
      <c r="AD1924" s="131">
        <f>SUMIFS('Deductions and Deposits'!$D:$D,'Deductions and Deposits'!$C:$C,D1924)+SUMIFS($F:$F,$D:$D,D1924,$C:$C,"Coin Deduction")</f>
        <v>0</v>
      </c>
      <c r="AE1924" s="131">
        <f>Table5[[#This Row],[Column4]]+Table5[[#This Row],[Column14]]+Table5[[#This Row],[Column19]]+Table5[[#This Row],[Column12]]</f>
        <v>0</v>
      </c>
      <c r="AF1924" s="131">
        <f>Table5[[#This Row],[Column5]]+Table5[[#This Row],[Column13]]+Table5[[#This Row],[Column21]]+Table5[[#This Row],[Column18]]</f>
        <v>0</v>
      </c>
      <c r="AG1924" s="131">
        <f t="shared" si="335"/>
        <v>0</v>
      </c>
      <c r="AH1924" s="131">
        <f t="shared" si="336"/>
        <v>0</v>
      </c>
      <c r="AI1924" s="131">
        <f>Table5[[#This Row],[Column17]]-Table5[[#This Row],[Column20]]</f>
        <v>0</v>
      </c>
      <c r="AJ1924" s="131">
        <f t="shared" si="337"/>
        <v>0</v>
      </c>
      <c r="AK1924" s="131">
        <f t="shared" si="330"/>
        <v>0</v>
      </c>
      <c r="AL1924" s="131">
        <f t="shared" si="338"/>
        <v>0</v>
      </c>
      <c r="AM1924" s="131" t="str">
        <f t="shared" si="339"/>
        <v/>
      </c>
      <c r="AN1924" s="131" t="str">
        <f t="shared" ca="1" si="340"/>
        <v/>
      </c>
    </row>
    <row r="1925" spans="1:40" ht="20.25" customHeight="1" x14ac:dyDescent="0.3">
      <c r="A1925" s="127"/>
      <c r="B1925" s="164"/>
      <c r="C1925" s="139"/>
      <c r="D1925" s="140"/>
      <c r="E1925" s="139"/>
      <c r="F1925" s="139"/>
      <c r="G1925" s="140"/>
      <c r="H1925" s="139"/>
      <c r="I1925" s="129"/>
      <c r="L1925" s="128"/>
      <c r="M1925" s="128"/>
      <c r="N1925" s="128"/>
      <c r="O1925" s="128"/>
      <c r="P1925" s="128"/>
      <c r="Q1925" s="128"/>
      <c r="R1925" s="128"/>
      <c r="S1925" s="128"/>
      <c r="T1925" s="120">
        <f t="shared" si="331"/>
        <v>0</v>
      </c>
      <c r="U1925" s="131"/>
      <c r="V1925" s="131"/>
      <c r="W1925" s="131">
        <f>SUMIFS($F$3:F1925,$D$3:D1925,D1925,$C$3:C1925,"Buy")+SUMIFS($F$3:F1925,$D$3:D1925,D1925,$C$3:C1925,"Coin Deposit",$E$3:E1925,"&lt;&gt;")</f>
        <v>0</v>
      </c>
      <c r="X1925" s="131">
        <f t="shared" si="332"/>
        <v>0</v>
      </c>
      <c r="Y1925" s="131">
        <f>IF($D1925=Y$1,SUMIFS($H$3:$H1925,$G$3:$G1925,Y$1,$C$3:$C1925,"Sell"),0)</f>
        <v>0</v>
      </c>
      <c r="Z1925" s="131">
        <f t="shared" si="333"/>
        <v>0</v>
      </c>
      <c r="AA1925" s="131">
        <f>IF($D1925=AA$1,SUMIFS($H$3:$H1925,$G$3:$G1925,AA$1,$C$3:$C1925,"Sell"),0)</f>
        <v>0</v>
      </c>
      <c r="AB1925" s="131">
        <f t="shared" si="334"/>
        <v>0</v>
      </c>
      <c r="AC1925" s="131">
        <f>SUMIFS('Deductions and Deposits'!$H:$H,'Deductions and Deposits'!$G:$G,D1925,'Deductions and Deposits'!$F:$F,"&lt;="&amp;B1925)+SUMIFS($F$3:F1925,$D$3:D1925,D1925,$C$3:C1925,"Coin Deposit",$E$3:E1925,"")</f>
        <v>0</v>
      </c>
      <c r="AD1925" s="131">
        <f>SUMIFS('Deductions and Deposits'!$D:$D,'Deductions and Deposits'!$C:$C,D1925)+SUMIFS($F:$F,$D:$D,D1925,$C:$C,"Coin Deduction")</f>
        <v>0</v>
      </c>
      <c r="AE1925" s="131">
        <f>Table5[[#This Row],[Column4]]+Table5[[#This Row],[Column14]]+Table5[[#This Row],[Column19]]+Table5[[#This Row],[Column12]]</f>
        <v>0</v>
      </c>
      <c r="AF1925" s="131">
        <f>Table5[[#This Row],[Column5]]+Table5[[#This Row],[Column13]]+Table5[[#This Row],[Column21]]+Table5[[#This Row],[Column18]]</f>
        <v>0</v>
      </c>
      <c r="AG1925" s="131">
        <f t="shared" si="335"/>
        <v>0</v>
      </c>
      <c r="AH1925" s="131">
        <f t="shared" si="336"/>
        <v>0</v>
      </c>
      <c r="AI1925" s="131">
        <f>Table5[[#This Row],[Column17]]-Table5[[#This Row],[Column20]]</f>
        <v>0</v>
      </c>
      <c r="AJ1925" s="131">
        <f t="shared" si="337"/>
        <v>0</v>
      </c>
      <c r="AK1925" s="131">
        <f t="shared" si="330"/>
        <v>0</v>
      </c>
      <c r="AL1925" s="131">
        <f t="shared" si="338"/>
        <v>0</v>
      </c>
      <c r="AM1925" s="131" t="str">
        <f t="shared" si="339"/>
        <v/>
      </c>
      <c r="AN1925" s="131" t="str">
        <f t="shared" ca="1" si="340"/>
        <v/>
      </c>
    </row>
    <row r="1926" spans="1:40" ht="20.25" customHeight="1" x14ac:dyDescent="0.3">
      <c r="A1926" s="127"/>
      <c r="B1926" s="164"/>
      <c r="C1926" s="139"/>
      <c r="D1926" s="140"/>
      <c r="E1926" s="139"/>
      <c r="F1926" s="139"/>
      <c r="G1926" s="140"/>
      <c r="H1926" s="139"/>
      <c r="I1926" s="129"/>
      <c r="L1926" s="128"/>
      <c r="M1926" s="128"/>
      <c r="N1926" s="128"/>
      <c r="O1926" s="128"/>
      <c r="P1926" s="128"/>
      <c r="Q1926" s="128"/>
      <c r="R1926" s="128"/>
      <c r="S1926" s="128"/>
      <c r="T1926" s="120">
        <f t="shared" si="331"/>
        <v>0</v>
      </c>
      <c r="U1926" s="131"/>
      <c r="V1926" s="131"/>
      <c r="W1926" s="131">
        <f>SUMIFS($F$3:F1926,$D$3:D1926,D1926,$C$3:C1926,"Buy")+SUMIFS($F$3:F1926,$D$3:D1926,D1926,$C$3:C1926,"Coin Deposit",$E$3:E1926,"&lt;&gt;")</f>
        <v>0</v>
      </c>
      <c r="X1926" s="131">
        <f t="shared" si="332"/>
        <v>0</v>
      </c>
      <c r="Y1926" s="131">
        <f>IF($D1926=Y$1,SUMIFS($H$3:$H1926,$G$3:$G1926,Y$1,$C$3:$C1926,"Sell"),0)</f>
        <v>0</v>
      </c>
      <c r="Z1926" s="131">
        <f t="shared" si="333"/>
        <v>0</v>
      </c>
      <c r="AA1926" s="131">
        <f>IF($D1926=AA$1,SUMIFS($H$3:$H1926,$G$3:$G1926,AA$1,$C$3:$C1926,"Sell"),0)</f>
        <v>0</v>
      </c>
      <c r="AB1926" s="131">
        <f t="shared" si="334"/>
        <v>0</v>
      </c>
      <c r="AC1926" s="131">
        <f>SUMIFS('Deductions and Deposits'!$H:$H,'Deductions and Deposits'!$G:$G,D1926,'Deductions and Deposits'!$F:$F,"&lt;="&amp;B1926)+SUMIFS($F$3:F1926,$D$3:D1926,D1926,$C$3:C1926,"Coin Deposit",$E$3:E1926,"")</f>
        <v>0</v>
      </c>
      <c r="AD1926" s="131">
        <f>SUMIFS('Deductions and Deposits'!$D:$D,'Deductions and Deposits'!$C:$C,D1926)+SUMIFS($F:$F,$D:$D,D1926,$C:$C,"Coin Deduction")</f>
        <v>0</v>
      </c>
      <c r="AE1926" s="131">
        <f>Table5[[#This Row],[Column4]]+Table5[[#This Row],[Column14]]+Table5[[#This Row],[Column19]]+Table5[[#This Row],[Column12]]</f>
        <v>0</v>
      </c>
      <c r="AF1926" s="131">
        <f>Table5[[#This Row],[Column5]]+Table5[[#This Row],[Column13]]+Table5[[#This Row],[Column21]]+Table5[[#This Row],[Column18]]</f>
        <v>0</v>
      </c>
      <c r="AG1926" s="131">
        <f t="shared" si="335"/>
        <v>0</v>
      </c>
      <c r="AH1926" s="131">
        <f t="shared" si="336"/>
        <v>0</v>
      </c>
      <c r="AI1926" s="131">
        <f>Table5[[#This Row],[Column17]]-Table5[[#This Row],[Column20]]</f>
        <v>0</v>
      </c>
      <c r="AJ1926" s="131">
        <f t="shared" si="337"/>
        <v>0</v>
      </c>
      <c r="AK1926" s="131">
        <f t="shared" si="330"/>
        <v>0</v>
      </c>
      <c r="AL1926" s="131">
        <f t="shared" si="338"/>
        <v>0</v>
      </c>
      <c r="AM1926" s="131" t="str">
        <f t="shared" si="339"/>
        <v/>
      </c>
      <c r="AN1926" s="131" t="str">
        <f t="shared" ca="1" si="340"/>
        <v/>
      </c>
    </row>
    <row r="1927" spans="1:40" ht="20.25" customHeight="1" x14ac:dyDescent="0.3">
      <c r="A1927" s="127"/>
      <c r="B1927" s="164"/>
      <c r="C1927" s="139"/>
      <c r="D1927" s="140"/>
      <c r="E1927" s="139"/>
      <c r="F1927" s="139"/>
      <c r="G1927" s="140"/>
      <c r="H1927" s="139"/>
      <c r="I1927" s="129"/>
      <c r="L1927" s="128"/>
      <c r="M1927" s="128"/>
      <c r="N1927" s="128"/>
      <c r="O1927" s="128"/>
      <c r="P1927" s="128"/>
      <c r="Q1927" s="128"/>
      <c r="R1927" s="128"/>
      <c r="S1927" s="128"/>
      <c r="T1927" s="120">
        <f t="shared" si="331"/>
        <v>0</v>
      </c>
      <c r="U1927" s="131"/>
      <c r="V1927" s="131"/>
      <c r="W1927" s="131">
        <f>SUMIFS($F$3:F1927,$D$3:D1927,D1927,$C$3:C1927,"Buy")+SUMIFS($F$3:F1927,$D$3:D1927,D1927,$C$3:C1927,"Coin Deposit",$E$3:E1927,"&lt;&gt;")</f>
        <v>0</v>
      </c>
      <c r="X1927" s="131">
        <f t="shared" si="332"/>
        <v>0</v>
      </c>
      <c r="Y1927" s="131">
        <f>IF($D1927=Y$1,SUMIFS($H$3:$H1927,$G$3:$G1927,Y$1,$C$3:$C1927,"Sell"),0)</f>
        <v>0</v>
      </c>
      <c r="Z1927" s="131">
        <f t="shared" si="333"/>
        <v>0</v>
      </c>
      <c r="AA1927" s="131">
        <f>IF($D1927=AA$1,SUMIFS($H$3:$H1927,$G$3:$G1927,AA$1,$C$3:$C1927,"Sell"),0)</f>
        <v>0</v>
      </c>
      <c r="AB1927" s="131">
        <f t="shared" si="334"/>
        <v>0</v>
      </c>
      <c r="AC1927" s="131">
        <f>SUMIFS('Deductions and Deposits'!$H:$H,'Deductions and Deposits'!$G:$G,D1927,'Deductions and Deposits'!$F:$F,"&lt;="&amp;B1927)+SUMIFS($F$3:F1927,$D$3:D1927,D1927,$C$3:C1927,"Coin Deposit",$E$3:E1927,"")</f>
        <v>0</v>
      </c>
      <c r="AD1927" s="131">
        <f>SUMIFS('Deductions and Deposits'!$D:$D,'Deductions and Deposits'!$C:$C,D1927)+SUMIFS($F:$F,$D:$D,D1927,$C:$C,"Coin Deduction")</f>
        <v>0</v>
      </c>
      <c r="AE1927" s="131">
        <f>Table5[[#This Row],[Column4]]+Table5[[#This Row],[Column14]]+Table5[[#This Row],[Column19]]+Table5[[#This Row],[Column12]]</f>
        <v>0</v>
      </c>
      <c r="AF1927" s="131">
        <f>Table5[[#This Row],[Column5]]+Table5[[#This Row],[Column13]]+Table5[[#This Row],[Column21]]+Table5[[#This Row],[Column18]]</f>
        <v>0</v>
      </c>
      <c r="AG1927" s="131">
        <f t="shared" si="335"/>
        <v>0</v>
      </c>
      <c r="AH1927" s="131">
        <f t="shared" si="336"/>
        <v>0</v>
      </c>
      <c r="AI1927" s="131">
        <f>Table5[[#This Row],[Column17]]-Table5[[#This Row],[Column20]]</f>
        <v>0</v>
      </c>
      <c r="AJ1927" s="131">
        <f t="shared" si="337"/>
        <v>0</v>
      </c>
      <c r="AK1927" s="131">
        <f t="shared" si="330"/>
        <v>0</v>
      </c>
      <c r="AL1927" s="131">
        <f t="shared" si="338"/>
        <v>0</v>
      </c>
      <c r="AM1927" s="131" t="str">
        <f t="shared" si="339"/>
        <v/>
      </c>
      <c r="AN1927" s="131" t="str">
        <f t="shared" ca="1" si="340"/>
        <v/>
      </c>
    </row>
    <row r="1928" spans="1:40" ht="20.25" customHeight="1" x14ac:dyDescent="0.3">
      <c r="A1928" s="127"/>
      <c r="B1928" s="164"/>
      <c r="C1928" s="139"/>
      <c r="D1928" s="140"/>
      <c r="E1928" s="139"/>
      <c r="F1928" s="139"/>
      <c r="G1928" s="140"/>
      <c r="H1928" s="139"/>
      <c r="I1928" s="129"/>
      <c r="L1928" s="128"/>
      <c r="M1928" s="128"/>
      <c r="N1928" s="128"/>
      <c r="O1928" s="128"/>
      <c r="P1928" s="128"/>
      <c r="Q1928" s="128"/>
      <c r="R1928" s="128"/>
      <c r="S1928" s="128"/>
      <c r="T1928" s="120">
        <f t="shared" si="331"/>
        <v>0</v>
      </c>
      <c r="U1928" s="131"/>
      <c r="V1928" s="131"/>
      <c r="W1928" s="131">
        <f>SUMIFS($F$3:F1928,$D$3:D1928,D1928,$C$3:C1928,"Buy")+SUMIFS($F$3:F1928,$D$3:D1928,D1928,$C$3:C1928,"Coin Deposit",$E$3:E1928,"&lt;&gt;")</f>
        <v>0</v>
      </c>
      <c r="X1928" s="131">
        <f t="shared" si="332"/>
        <v>0</v>
      </c>
      <c r="Y1928" s="131">
        <f>IF($D1928=Y$1,SUMIFS($H$3:$H1928,$G$3:$G1928,Y$1,$C$3:$C1928,"Sell"),0)</f>
        <v>0</v>
      </c>
      <c r="Z1928" s="131">
        <f t="shared" si="333"/>
        <v>0</v>
      </c>
      <c r="AA1928" s="131">
        <f>IF($D1928=AA$1,SUMIFS($H$3:$H1928,$G$3:$G1928,AA$1,$C$3:$C1928,"Sell"),0)</f>
        <v>0</v>
      </c>
      <c r="AB1928" s="131">
        <f t="shared" si="334"/>
        <v>0</v>
      </c>
      <c r="AC1928" s="131">
        <f>SUMIFS('Deductions and Deposits'!$H:$H,'Deductions and Deposits'!$G:$G,D1928,'Deductions and Deposits'!$F:$F,"&lt;="&amp;B1928)+SUMIFS($F$3:F1928,$D$3:D1928,D1928,$C$3:C1928,"Coin Deposit",$E$3:E1928,"")</f>
        <v>0</v>
      </c>
      <c r="AD1928" s="131">
        <f>SUMIFS('Deductions and Deposits'!$D:$D,'Deductions and Deposits'!$C:$C,D1928)+SUMIFS($F:$F,$D:$D,D1928,$C:$C,"Coin Deduction")</f>
        <v>0</v>
      </c>
      <c r="AE1928" s="131">
        <f>Table5[[#This Row],[Column4]]+Table5[[#This Row],[Column14]]+Table5[[#This Row],[Column19]]+Table5[[#This Row],[Column12]]</f>
        <v>0</v>
      </c>
      <c r="AF1928" s="131">
        <f>Table5[[#This Row],[Column5]]+Table5[[#This Row],[Column13]]+Table5[[#This Row],[Column21]]+Table5[[#This Row],[Column18]]</f>
        <v>0</v>
      </c>
      <c r="AG1928" s="131">
        <f t="shared" si="335"/>
        <v>0</v>
      </c>
      <c r="AH1928" s="131">
        <f t="shared" si="336"/>
        <v>0</v>
      </c>
      <c r="AI1928" s="131">
        <f>Table5[[#This Row],[Column17]]-Table5[[#This Row],[Column20]]</f>
        <v>0</v>
      </c>
      <c r="AJ1928" s="131">
        <f t="shared" si="337"/>
        <v>0</v>
      </c>
      <c r="AK1928" s="131">
        <f t="shared" si="330"/>
        <v>0</v>
      </c>
      <c r="AL1928" s="131">
        <f t="shared" si="338"/>
        <v>0</v>
      </c>
      <c r="AM1928" s="131" t="str">
        <f t="shared" si="339"/>
        <v/>
      </c>
      <c r="AN1928" s="131" t="str">
        <f t="shared" ca="1" si="340"/>
        <v/>
      </c>
    </row>
    <row r="1929" spans="1:40" ht="20.25" customHeight="1" x14ac:dyDescent="0.3">
      <c r="A1929" s="127"/>
      <c r="B1929" s="164"/>
      <c r="C1929" s="139"/>
      <c r="D1929" s="140"/>
      <c r="E1929" s="139"/>
      <c r="F1929" s="139"/>
      <c r="G1929" s="140"/>
      <c r="H1929" s="139"/>
      <c r="I1929" s="129"/>
      <c r="L1929" s="128"/>
      <c r="M1929" s="128"/>
      <c r="N1929" s="128"/>
      <c r="O1929" s="128"/>
      <c r="P1929" s="128"/>
      <c r="Q1929" s="128"/>
      <c r="R1929" s="128"/>
      <c r="S1929" s="128"/>
      <c r="T1929" s="120">
        <f t="shared" si="331"/>
        <v>0</v>
      </c>
      <c r="U1929" s="131"/>
      <c r="V1929" s="131"/>
      <c r="W1929" s="131">
        <f>SUMIFS($F$3:F1929,$D$3:D1929,D1929,$C$3:C1929,"Buy")+SUMIFS($F$3:F1929,$D$3:D1929,D1929,$C$3:C1929,"Coin Deposit",$E$3:E1929,"&lt;&gt;")</f>
        <v>0</v>
      </c>
      <c r="X1929" s="131">
        <f t="shared" si="332"/>
        <v>0</v>
      </c>
      <c r="Y1929" s="131">
        <f>IF($D1929=Y$1,SUMIFS($H$3:$H1929,$G$3:$G1929,Y$1,$C$3:$C1929,"Sell"),0)</f>
        <v>0</v>
      </c>
      <c r="Z1929" s="131">
        <f t="shared" si="333"/>
        <v>0</v>
      </c>
      <c r="AA1929" s="131">
        <f>IF($D1929=AA$1,SUMIFS($H$3:$H1929,$G$3:$G1929,AA$1,$C$3:$C1929,"Sell"),0)</f>
        <v>0</v>
      </c>
      <c r="AB1929" s="131">
        <f t="shared" si="334"/>
        <v>0</v>
      </c>
      <c r="AC1929" s="131">
        <f>SUMIFS('Deductions and Deposits'!$H:$H,'Deductions and Deposits'!$G:$G,D1929,'Deductions and Deposits'!$F:$F,"&lt;="&amp;B1929)+SUMIFS($F$3:F1929,$D$3:D1929,D1929,$C$3:C1929,"Coin Deposit",$E$3:E1929,"")</f>
        <v>0</v>
      </c>
      <c r="AD1929" s="131">
        <f>SUMIFS('Deductions and Deposits'!$D:$D,'Deductions and Deposits'!$C:$C,D1929)+SUMIFS($F:$F,$D:$D,D1929,$C:$C,"Coin Deduction")</f>
        <v>0</v>
      </c>
      <c r="AE1929" s="131">
        <f>Table5[[#This Row],[Column4]]+Table5[[#This Row],[Column14]]+Table5[[#This Row],[Column19]]+Table5[[#This Row],[Column12]]</f>
        <v>0</v>
      </c>
      <c r="AF1929" s="131">
        <f>Table5[[#This Row],[Column5]]+Table5[[#This Row],[Column13]]+Table5[[#This Row],[Column21]]+Table5[[#This Row],[Column18]]</f>
        <v>0</v>
      </c>
      <c r="AG1929" s="131">
        <f t="shared" si="335"/>
        <v>0</v>
      </c>
      <c r="AH1929" s="131">
        <f t="shared" si="336"/>
        <v>0</v>
      </c>
      <c r="AI1929" s="131">
        <f>Table5[[#This Row],[Column17]]-Table5[[#This Row],[Column20]]</f>
        <v>0</v>
      </c>
      <c r="AJ1929" s="131">
        <f t="shared" si="337"/>
        <v>0</v>
      </c>
      <c r="AK1929" s="131">
        <f t="shared" si="330"/>
        <v>0</v>
      </c>
      <c r="AL1929" s="131">
        <f t="shared" si="338"/>
        <v>0</v>
      </c>
      <c r="AM1929" s="131" t="str">
        <f t="shared" si="339"/>
        <v/>
      </c>
      <c r="AN1929" s="131" t="str">
        <f t="shared" ca="1" si="340"/>
        <v/>
      </c>
    </row>
    <row r="1930" spans="1:40" ht="20.25" customHeight="1" x14ac:dyDescent="0.3">
      <c r="A1930" s="127"/>
      <c r="B1930" s="164"/>
      <c r="C1930" s="139"/>
      <c r="D1930" s="140"/>
      <c r="E1930" s="139"/>
      <c r="F1930" s="139"/>
      <c r="G1930" s="140"/>
      <c r="H1930" s="139"/>
      <c r="I1930" s="129"/>
      <c r="L1930" s="128"/>
      <c r="M1930" s="128"/>
      <c r="N1930" s="128"/>
      <c r="O1930" s="128"/>
      <c r="P1930" s="128"/>
      <c r="Q1930" s="128"/>
      <c r="R1930" s="128"/>
      <c r="S1930" s="128"/>
      <c r="T1930" s="120">
        <f t="shared" si="331"/>
        <v>0</v>
      </c>
      <c r="U1930" s="131"/>
      <c r="V1930" s="131"/>
      <c r="W1930" s="131">
        <f>SUMIFS($F$3:F1930,$D$3:D1930,D1930,$C$3:C1930,"Buy")+SUMIFS($F$3:F1930,$D$3:D1930,D1930,$C$3:C1930,"Coin Deposit",$E$3:E1930,"&lt;&gt;")</f>
        <v>0</v>
      </c>
      <c r="X1930" s="131">
        <f t="shared" si="332"/>
        <v>0</v>
      </c>
      <c r="Y1930" s="131">
        <f>IF($D1930=Y$1,SUMIFS($H$3:$H1930,$G$3:$G1930,Y$1,$C$3:$C1930,"Sell"),0)</f>
        <v>0</v>
      </c>
      <c r="Z1930" s="131">
        <f t="shared" si="333"/>
        <v>0</v>
      </c>
      <c r="AA1930" s="131">
        <f>IF($D1930=AA$1,SUMIFS($H$3:$H1930,$G$3:$G1930,AA$1,$C$3:$C1930,"Sell"),0)</f>
        <v>0</v>
      </c>
      <c r="AB1930" s="131">
        <f t="shared" si="334"/>
        <v>0</v>
      </c>
      <c r="AC1930" s="131">
        <f>SUMIFS('Deductions and Deposits'!$H:$H,'Deductions and Deposits'!$G:$G,D1930,'Deductions and Deposits'!$F:$F,"&lt;="&amp;B1930)+SUMIFS($F$3:F1930,$D$3:D1930,D1930,$C$3:C1930,"Coin Deposit",$E$3:E1930,"")</f>
        <v>0</v>
      </c>
      <c r="AD1930" s="131">
        <f>SUMIFS('Deductions and Deposits'!$D:$D,'Deductions and Deposits'!$C:$C,D1930)+SUMIFS($F:$F,$D:$D,D1930,$C:$C,"Coin Deduction")</f>
        <v>0</v>
      </c>
      <c r="AE1930" s="131">
        <f>Table5[[#This Row],[Column4]]+Table5[[#This Row],[Column14]]+Table5[[#This Row],[Column19]]+Table5[[#This Row],[Column12]]</f>
        <v>0</v>
      </c>
      <c r="AF1930" s="131">
        <f>Table5[[#This Row],[Column5]]+Table5[[#This Row],[Column13]]+Table5[[#This Row],[Column21]]+Table5[[#This Row],[Column18]]</f>
        <v>0</v>
      </c>
      <c r="AG1930" s="131">
        <f t="shared" si="335"/>
        <v>0</v>
      </c>
      <c r="AH1930" s="131">
        <f t="shared" si="336"/>
        <v>0</v>
      </c>
      <c r="AI1930" s="131">
        <f>Table5[[#This Row],[Column17]]-Table5[[#This Row],[Column20]]</f>
        <v>0</v>
      </c>
      <c r="AJ1930" s="131">
        <f t="shared" si="337"/>
        <v>0</v>
      </c>
      <c r="AK1930" s="131">
        <f t="shared" si="330"/>
        <v>0</v>
      </c>
      <c r="AL1930" s="131">
        <f t="shared" si="338"/>
        <v>0</v>
      </c>
      <c r="AM1930" s="131" t="str">
        <f t="shared" si="339"/>
        <v/>
      </c>
      <c r="AN1930" s="131" t="str">
        <f t="shared" ca="1" si="340"/>
        <v/>
      </c>
    </row>
    <row r="1931" spans="1:40" ht="20.25" customHeight="1" x14ac:dyDescent="0.3">
      <c r="A1931" s="127"/>
      <c r="B1931" s="164"/>
      <c r="C1931" s="139"/>
      <c r="D1931" s="140"/>
      <c r="E1931" s="139"/>
      <c r="F1931" s="139"/>
      <c r="G1931" s="140"/>
      <c r="H1931" s="139"/>
      <c r="I1931" s="129"/>
      <c r="L1931" s="128"/>
      <c r="M1931" s="128"/>
      <c r="N1931" s="128"/>
      <c r="O1931" s="128"/>
      <c r="P1931" s="128"/>
      <c r="Q1931" s="128"/>
      <c r="R1931" s="128"/>
      <c r="S1931" s="128"/>
      <c r="T1931" s="120">
        <f t="shared" si="331"/>
        <v>0</v>
      </c>
      <c r="U1931" s="131"/>
      <c r="V1931" s="131"/>
      <c r="W1931" s="131">
        <f>SUMIFS($F$3:F1931,$D$3:D1931,D1931,$C$3:C1931,"Buy")+SUMIFS($F$3:F1931,$D$3:D1931,D1931,$C$3:C1931,"Coin Deposit",$E$3:E1931,"&lt;&gt;")</f>
        <v>0</v>
      </c>
      <c r="X1931" s="131">
        <f t="shared" si="332"/>
        <v>0</v>
      </c>
      <c r="Y1931" s="131">
        <f>IF($D1931=Y$1,SUMIFS($H$3:$H1931,$G$3:$G1931,Y$1,$C$3:$C1931,"Sell"),0)</f>
        <v>0</v>
      </c>
      <c r="Z1931" s="131">
        <f t="shared" si="333"/>
        <v>0</v>
      </c>
      <c r="AA1931" s="131">
        <f>IF($D1931=AA$1,SUMIFS($H$3:$H1931,$G$3:$G1931,AA$1,$C$3:$C1931,"Sell"),0)</f>
        <v>0</v>
      </c>
      <c r="AB1931" s="131">
        <f t="shared" si="334"/>
        <v>0</v>
      </c>
      <c r="AC1931" s="131">
        <f>SUMIFS('Deductions and Deposits'!$H:$H,'Deductions and Deposits'!$G:$G,D1931,'Deductions and Deposits'!$F:$F,"&lt;="&amp;B1931)+SUMIFS($F$3:F1931,$D$3:D1931,D1931,$C$3:C1931,"Coin Deposit",$E$3:E1931,"")</f>
        <v>0</v>
      </c>
      <c r="AD1931" s="131">
        <f>SUMIFS('Deductions and Deposits'!$D:$D,'Deductions and Deposits'!$C:$C,D1931)+SUMIFS($F:$F,$D:$D,D1931,$C:$C,"Coin Deduction")</f>
        <v>0</v>
      </c>
      <c r="AE1931" s="131">
        <f>Table5[[#This Row],[Column4]]+Table5[[#This Row],[Column14]]+Table5[[#This Row],[Column19]]+Table5[[#This Row],[Column12]]</f>
        <v>0</v>
      </c>
      <c r="AF1931" s="131">
        <f>Table5[[#This Row],[Column5]]+Table5[[#This Row],[Column13]]+Table5[[#This Row],[Column21]]+Table5[[#This Row],[Column18]]</f>
        <v>0</v>
      </c>
      <c r="AG1931" s="131">
        <f t="shared" si="335"/>
        <v>0</v>
      </c>
      <c r="AH1931" s="131">
        <f t="shared" si="336"/>
        <v>0</v>
      </c>
      <c r="AI1931" s="131">
        <f>Table5[[#This Row],[Column17]]-Table5[[#This Row],[Column20]]</f>
        <v>0</v>
      </c>
      <c r="AJ1931" s="131">
        <f t="shared" si="337"/>
        <v>0</v>
      </c>
      <c r="AK1931" s="131">
        <f t="shared" si="330"/>
        <v>0</v>
      </c>
      <c r="AL1931" s="131">
        <f t="shared" si="338"/>
        <v>0</v>
      </c>
      <c r="AM1931" s="131" t="str">
        <f t="shared" si="339"/>
        <v/>
      </c>
      <c r="AN1931" s="131" t="str">
        <f t="shared" ca="1" si="340"/>
        <v/>
      </c>
    </row>
    <row r="1932" spans="1:40" ht="20.25" customHeight="1" x14ac:dyDescent="0.3">
      <c r="A1932" s="127"/>
      <c r="B1932" s="164"/>
      <c r="C1932" s="139"/>
      <c r="D1932" s="140"/>
      <c r="E1932" s="139"/>
      <c r="F1932" s="139"/>
      <c r="G1932" s="140"/>
      <c r="H1932" s="139"/>
      <c r="I1932" s="129"/>
      <c r="L1932" s="128"/>
      <c r="M1932" s="128"/>
      <c r="N1932" s="128"/>
      <c r="O1932" s="128"/>
      <c r="P1932" s="128"/>
      <c r="Q1932" s="128"/>
      <c r="R1932" s="128"/>
      <c r="S1932" s="128"/>
      <c r="T1932" s="120">
        <f t="shared" si="331"/>
        <v>0</v>
      </c>
      <c r="U1932" s="131"/>
      <c r="V1932" s="131"/>
      <c r="W1932" s="131">
        <f>SUMIFS($F$3:F1932,$D$3:D1932,D1932,$C$3:C1932,"Buy")+SUMIFS($F$3:F1932,$D$3:D1932,D1932,$C$3:C1932,"Coin Deposit",$E$3:E1932,"&lt;&gt;")</f>
        <v>0</v>
      </c>
      <c r="X1932" s="131">
        <f t="shared" si="332"/>
        <v>0</v>
      </c>
      <c r="Y1932" s="131">
        <f>IF($D1932=Y$1,SUMIFS($H$3:$H1932,$G$3:$G1932,Y$1,$C$3:$C1932,"Sell"),0)</f>
        <v>0</v>
      </c>
      <c r="Z1932" s="131">
        <f t="shared" si="333"/>
        <v>0</v>
      </c>
      <c r="AA1932" s="131">
        <f>IF($D1932=AA$1,SUMIFS($H$3:$H1932,$G$3:$G1932,AA$1,$C$3:$C1932,"Sell"),0)</f>
        <v>0</v>
      </c>
      <c r="AB1932" s="131">
        <f t="shared" si="334"/>
        <v>0</v>
      </c>
      <c r="AC1932" s="131">
        <f>SUMIFS('Deductions and Deposits'!$H:$H,'Deductions and Deposits'!$G:$G,D1932,'Deductions and Deposits'!$F:$F,"&lt;="&amp;B1932)+SUMIFS($F$3:F1932,$D$3:D1932,D1932,$C$3:C1932,"Coin Deposit",$E$3:E1932,"")</f>
        <v>0</v>
      </c>
      <c r="AD1932" s="131">
        <f>SUMIFS('Deductions and Deposits'!$D:$D,'Deductions and Deposits'!$C:$C,D1932)+SUMIFS($F:$F,$D:$D,D1932,$C:$C,"Coin Deduction")</f>
        <v>0</v>
      </c>
      <c r="AE1932" s="131">
        <f>Table5[[#This Row],[Column4]]+Table5[[#This Row],[Column14]]+Table5[[#This Row],[Column19]]+Table5[[#This Row],[Column12]]</f>
        <v>0</v>
      </c>
      <c r="AF1932" s="131">
        <f>Table5[[#This Row],[Column5]]+Table5[[#This Row],[Column13]]+Table5[[#This Row],[Column21]]+Table5[[#This Row],[Column18]]</f>
        <v>0</v>
      </c>
      <c r="AG1932" s="131">
        <f t="shared" si="335"/>
        <v>0</v>
      </c>
      <c r="AH1932" s="131">
        <f t="shared" si="336"/>
        <v>0</v>
      </c>
      <c r="AI1932" s="131">
        <f>Table5[[#This Row],[Column17]]-Table5[[#This Row],[Column20]]</f>
        <v>0</v>
      </c>
      <c r="AJ1932" s="131">
        <f t="shared" si="337"/>
        <v>0</v>
      </c>
      <c r="AK1932" s="131">
        <f t="shared" si="330"/>
        <v>0</v>
      </c>
      <c r="AL1932" s="131">
        <f t="shared" si="338"/>
        <v>0</v>
      </c>
      <c r="AM1932" s="131" t="str">
        <f t="shared" si="339"/>
        <v/>
      </c>
      <c r="AN1932" s="131" t="str">
        <f t="shared" ca="1" si="340"/>
        <v/>
      </c>
    </row>
    <row r="1933" spans="1:40" ht="20.25" customHeight="1" x14ac:dyDescent="0.3">
      <c r="A1933" s="127"/>
      <c r="B1933" s="164"/>
      <c r="C1933" s="139"/>
      <c r="D1933" s="140"/>
      <c r="E1933" s="139"/>
      <c r="F1933" s="139"/>
      <c r="G1933" s="140"/>
      <c r="H1933" s="139"/>
      <c r="I1933" s="129"/>
      <c r="L1933" s="128"/>
      <c r="M1933" s="128"/>
      <c r="N1933" s="128"/>
      <c r="O1933" s="128"/>
      <c r="P1933" s="128"/>
      <c r="Q1933" s="128"/>
      <c r="R1933" s="128"/>
      <c r="S1933" s="128"/>
      <c r="T1933" s="120">
        <f t="shared" si="331"/>
        <v>0</v>
      </c>
      <c r="U1933" s="131"/>
      <c r="V1933" s="131"/>
      <c r="W1933" s="131">
        <f>SUMIFS($F$3:F1933,$D$3:D1933,D1933,$C$3:C1933,"Buy")+SUMIFS($F$3:F1933,$D$3:D1933,D1933,$C$3:C1933,"Coin Deposit",$E$3:E1933,"&lt;&gt;")</f>
        <v>0</v>
      </c>
      <c r="X1933" s="131">
        <f t="shared" si="332"/>
        <v>0</v>
      </c>
      <c r="Y1933" s="131">
        <f>IF($D1933=Y$1,SUMIFS($H$3:$H1933,$G$3:$G1933,Y$1,$C$3:$C1933,"Sell"),0)</f>
        <v>0</v>
      </c>
      <c r="Z1933" s="131">
        <f t="shared" si="333"/>
        <v>0</v>
      </c>
      <c r="AA1933" s="131">
        <f>IF($D1933=AA$1,SUMIFS($H$3:$H1933,$G$3:$G1933,AA$1,$C$3:$C1933,"Sell"),0)</f>
        <v>0</v>
      </c>
      <c r="AB1933" s="131">
        <f t="shared" si="334"/>
        <v>0</v>
      </c>
      <c r="AC1933" s="131">
        <f>SUMIFS('Deductions and Deposits'!$H:$H,'Deductions and Deposits'!$G:$G,D1933,'Deductions and Deposits'!$F:$F,"&lt;="&amp;B1933)+SUMIFS($F$3:F1933,$D$3:D1933,D1933,$C$3:C1933,"Coin Deposit",$E$3:E1933,"")</f>
        <v>0</v>
      </c>
      <c r="AD1933" s="131">
        <f>SUMIFS('Deductions and Deposits'!$D:$D,'Deductions and Deposits'!$C:$C,D1933)+SUMIFS($F:$F,$D:$D,D1933,$C:$C,"Coin Deduction")</f>
        <v>0</v>
      </c>
      <c r="AE1933" s="131">
        <f>Table5[[#This Row],[Column4]]+Table5[[#This Row],[Column14]]+Table5[[#This Row],[Column19]]+Table5[[#This Row],[Column12]]</f>
        <v>0</v>
      </c>
      <c r="AF1933" s="131">
        <f>Table5[[#This Row],[Column5]]+Table5[[#This Row],[Column13]]+Table5[[#This Row],[Column21]]+Table5[[#This Row],[Column18]]</f>
        <v>0</v>
      </c>
      <c r="AG1933" s="131">
        <f t="shared" si="335"/>
        <v>0</v>
      </c>
      <c r="AH1933" s="131">
        <f t="shared" si="336"/>
        <v>0</v>
      </c>
      <c r="AI1933" s="131">
        <f>Table5[[#This Row],[Column17]]-Table5[[#This Row],[Column20]]</f>
        <v>0</v>
      </c>
      <c r="AJ1933" s="131">
        <f t="shared" si="337"/>
        <v>0</v>
      </c>
      <c r="AK1933" s="131">
        <f t="shared" si="330"/>
        <v>0</v>
      </c>
      <c r="AL1933" s="131">
        <f t="shared" si="338"/>
        <v>0</v>
      </c>
      <c r="AM1933" s="131" t="str">
        <f t="shared" si="339"/>
        <v/>
      </c>
      <c r="AN1933" s="131" t="str">
        <f t="shared" ca="1" si="340"/>
        <v/>
      </c>
    </row>
    <row r="1934" spans="1:40" ht="20.25" customHeight="1" x14ac:dyDescent="0.3">
      <c r="A1934" s="127"/>
      <c r="B1934" s="164"/>
      <c r="C1934" s="139"/>
      <c r="D1934" s="140"/>
      <c r="E1934" s="139"/>
      <c r="F1934" s="139"/>
      <c r="G1934" s="140"/>
      <c r="H1934" s="139"/>
      <c r="I1934" s="129"/>
      <c r="L1934" s="128"/>
      <c r="M1934" s="128"/>
      <c r="N1934" s="128"/>
      <c r="O1934" s="128"/>
      <c r="P1934" s="128"/>
      <c r="Q1934" s="128"/>
      <c r="R1934" s="128"/>
      <c r="S1934" s="128"/>
      <c r="T1934" s="120">
        <f t="shared" si="331"/>
        <v>0</v>
      </c>
      <c r="U1934" s="131"/>
      <c r="V1934" s="131"/>
      <c r="W1934" s="131">
        <f>SUMIFS($F$3:F1934,$D$3:D1934,D1934,$C$3:C1934,"Buy")+SUMIFS($F$3:F1934,$D$3:D1934,D1934,$C$3:C1934,"Coin Deposit",$E$3:E1934,"&lt;&gt;")</f>
        <v>0</v>
      </c>
      <c r="X1934" s="131">
        <f t="shared" si="332"/>
        <v>0</v>
      </c>
      <c r="Y1934" s="131">
        <f>IF($D1934=Y$1,SUMIFS($H$3:$H1934,$G$3:$G1934,Y$1,$C$3:$C1934,"Sell"),0)</f>
        <v>0</v>
      </c>
      <c r="Z1934" s="131">
        <f t="shared" si="333"/>
        <v>0</v>
      </c>
      <c r="AA1934" s="131">
        <f>IF($D1934=AA$1,SUMIFS($H$3:$H1934,$G$3:$G1934,AA$1,$C$3:$C1934,"Sell"),0)</f>
        <v>0</v>
      </c>
      <c r="AB1934" s="131">
        <f t="shared" si="334"/>
        <v>0</v>
      </c>
      <c r="AC1934" s="131">
        <f>SUMIFS('Deductions and Deposits'!$H:$H,'Deductions and Deposits'!$G:$G,D1934,'Deductions and Deposits'!$F:$F,"&lt;="&amp;B1934)+SUMIFS($F$3:F1934,$D$3:D1934,D1934,$C$3:C1934,"Coin Deposit",$E$3:E1934,"")</f>
        <v>0</v>
      </c>
      <c r="AD1934" s="131">
        <f>SUMIFS('Deductions and Deposits'!$D:$D,'Deductions and Deposits'!$C:$C,D1934)+SUMIFS($F:$F,$D:$D,D1934,$C:$C,"Coin Deduction")</f>
        <v>0</v>
      </c>
      <c r="AE1934" s="131">
        <f>Table5[[#This Row],[Column4]]+Table5[[#This Row],[Column14]]+Table5[[#This Row],[Column19]]+Table5[[#This Row],[Column12]]</f>
        <v>0</v>
      </c>
      <c r="AF1934" s="131">
        <f>Table5[[#This Row],[Column5]]+Table5[[#This Row],[Column13]]+Table5[[#This Row],[Column21]]+Table5[[#This Row],[Column18]]</f>
        <v>0</v>
      </c>
      <c r="AG1934" s="131">
        <f t="shared" si="335"/>
        <v>0</v>
      </c>
      <c r="AH1934" s="131">
        <f t="shared" si="336"/>
        <v>0</v>
      </c>
      <c r="AI1934" s="131">
        <f>Table5[[#This Row],[Column17]]-Table5[[#This Row],[Column20]]</f>
        <v>0</v>
      </c>
      <c r="AJ1934" s="131">
        <f t="shared" si="337"/>
        <v>0</v>
      </c>
      <c r="AK1934" s="131">
        <f t="shared" si="330"/>
        <v>0</v>
      </c>
      <c r="AL1934" s="131">
        <f t="shared" si="338"/>
        <v>0</v>
      </c>
      <c r="AM1934" s="131" t="str">
        <f t="shared" si="339"/>
        <v/>
      </c>
      <c r="AN1934" s="131" t="str">
        <f t="shared" ca="1" si="340"/>
        <v/>
      </c>
    </row>
    <row r="1935" spans="1:40" ht="20.25" customHeight="1" x14ac:dyDescent="0.3">
      <c r="A1935" s="127"/>
      <c r="B1935" s="164"/>
      <c r="C1935" s="139"/>
      <c r="D1935" s="140"/>
      <c r="E1935" s="139"/>
      <c r="F1935" s="139"/>
      <c r="G1935" s="140"/>
      <c r="H1935" s="139"/>
      <c r="I1935" s="129"/>
      <c r="L1935" s="128"/>
      <c r="M1935" s="128"/>
      <c r="N1935" s="128"/>
      <c r="O1935" s="128"/>
      <c r="P1935" s="128"/>
      <c r="Q1935" s="128"/>
      <c r="R1935" s="128"/>
      <c r="S1935" s="128"/>
      <c r="T1935" s="120">
        <f t="shared" si="331"/>
        <v>0</v>
      </c>
      <c r="U1935" s="131"/>
      <c r="V1935" s="131"/>
      <c r="W1935" s="131">
        <f>SUMIFS($F$3:F1935,$D$3:D1935,D1935,$C$3:C1935,"Buy")+SUMIFS($F$3:F1935,$D$3:D1935,D1935,$C$3:C1935,"Coin Deposit",$E$3:E1935,"&lt;&gt;")</f>
        <v>0</v>
      </c>
      <c r="X1935" s="131">
        <f t="shared" si="332"/>
        <v>0</v>
      </c>
      <c r="Y1935" s="131">
        <f>IF($D1935=Y$1,SUMIFS($H$3:$H1935,$G$3:$G1935,Y$1,$C$3:$C1935,"Sell"),0)</f>
        <v>0</v>
      </c>
      <c r="Z1935" s="131">
        <f t="shared" si="333"/>
        <v>0</v>
      </c>
      <c r="AA1935" s="131">
        <f>IF($D1935=AA$1,SUMIFS($H$3:$H1935,$G$3:$G1935,AA$1,$C$3:$C1935,"Sell"),0)</f>
        <v>0</v>
      </c>
      <c r="AB1935" s="131">
        <f t="shared" si="334"/>
        <v>0</v>
      </c>
      <c r="AC1935" s="131">
        <f>SUMIFS('Deductions and Deposits'!$H:$H,'Deductions and Deposits'!$G:$G,D1935,'Deductions and Deposits'!$F:$F,"&lt;="&amp;B1935)+SUMIFS($F$3:F1935,$D$3:D1935,D1935,$C$3:C1935,"Coin Deposit",$E$3:E1935,"")</f>
        <v>0</v>
      </c>
      <c r="AD1935" s="131">
        <f>SUMIFS('Deductions and Deposits'!$D:$D,'Deductions and Deposits'!$C:$C,D1935)+SUMIFS($F:$F,$D:$D,D1935,$C:$C,"Coin Deduction")</f>
        <v>0</v>
      </c>
      <c r="AE1935" s="131">
        <f>Table5[[#This Row],[Column4]]+Table5[[#This Row],[Column14]]+Table5[[#This Row],[Column19]]+Table5[[#This Row],[Column12]]</f>
        <v>0</v>
      </c>
      <c r="AF1935" s="131">
        <f>Table5[[#This Row],[Column5]]+Table5[[#This Row],[Column13]]+Table5[[#This Row],[Column21]]+Table5[[#This Row],[Column18]]</f>
        <v>0</v>
      </c>
      <c r="AG1935" s="131">
        <f t="shared" si="335"/>
        <v>0</v>
      </c>
      <c r="AH1935" s="131">
        <f t="shared" si="336"/>
        <v>0</v>
      </c>
      <c r="AI1935" s="131">
        <f>Table5[[#This Row],[Column17]]-Table5[[#This Row],[Column20]]</f>
        <v>0</v>
      </c>
      <c r="AJ1935" s="131">
        <f t="shared" si="337"/>
        <v>0</v>
      </c>
      <c r="AK1935" s="131">
        <f t="shared" si="330"/>
        <v>0</v>
      </c>
      <c r="AL1935" s="131">
        <f t="shared" si="338"/>
        <v>0</v>
      </c>
      <c r="AM1935" s="131" t="str">
        <f t="shared" si="339"/>
        <v/>
      </c>
      <c r="AN1935" s="131" t="str">
        <f t="shared" ca="1" si="340"/>
        <v/>
      </c>
    </row>
    <row r="1936" spans="1:40" ht="20.25" customHeight="1" x14ac:dyDescent="0.3">
      <c r="A1936" s="127"/>
      <c r="B1936" s="164"/>
      <c r="C1936" s="139"/>
      <c r="D1936" s="140"/>
      <c r="E1936" s="139"/>
      <c r="F1936" s="139"/>
      <c r="G1936" s="140"/>
      <c r="H1936" s="139"/>
      <c r="I1936" s="129"/>
      <c r="L1936" s="128"/>
      <c r="M1936" s="128"/>
      <c r="N1936" s="128"/>
      <c r="O1936" s="128"/>
      <c r="P1936" s="128"/>
      <c r="Q1936" s="128"/>
      <c r="R1936" s="128"/>
      <c r="S1936" s="128"/>
      <c r="T1936" s="120">
        <f t="shared" si="331"/>
        <v>0</v>
      </c>
      <c r="U1936" s="131"/>
      <c r="V1936" s="131"/>
      <c r="W1936" s="131">
        <f>SUMIFS($F$3:F1936,$D$3:D1936,D1936,$C$3:C1936,"Buy")+SUMIFS($F$3:F1936,$D$3:D1936,D1936,$C$3:C1936,"Coin Deposit",$E$3:E1936,"&lt;&gt;")</f>
        <v>0</v>
      </c>
      <c r="X1936" s="131">
        <f t="shared" si="332"/>
        <v>0</v>
      </c>
      <c r="Y1936" s="131">
        <f>IF($D1936=Y$1,SUMIFS($H$3:$H1936,$G$3:$G1936,Y$1,$C$3:$C1936,"Sell"),0)</f>
        <v>0</v>
      </c>
      <c r="Z1936" s="131">
        <f t="shared" si="333"/>
        <v>0</v>
      </c>
      <c r="AA1936" s="131">
        <f>IF($D1936=AA$1,SUMIFS($H$3:$H1936,$G$3:$G1936,AA$1,$C$3:$C1936,"Sell"),0)</f>
        <v>0</v>
      </c>
      <c r="AB1936" s="131">
        <f t="shared" si="334"/>
        <v>0</v>
      </c>
      <c r="AC1936" s="131">
        <f>SUMIFS('Deductions and Deposits'!$H:$H,'Deductions and Deposits'!$G:$G,D1936,'Deductions and Deposits'!$F:$F,"&lt;="&amp;B1936)+SUMIFS($F$3:F1936,$D$3:D1936,D1936,$C$3:C1936,"Coin Deposit",$E$3:E1936,"")</f>
        <v>0</v>
      </c>
      <c r="AD1936" s="131">
        <f>SUMIFS('Deductions and Deposits'!$D:$D,'Deductions and Deposits'!$C:$C,D1936)+SUMIFS($F:$F,$D:$D,D1936,$C:$C,"Coin Deduction")</f>
        <v>0</v>
      </c>
      <c r="AE1936" s="131">
        <f>Table5[[#This Row],[Column4]]+Table5[[#This Row],[Column14]]+Table5[[#This Row],[Column19]]+Table5[[#This Row],[Column12]]</f>
        <v>0</v>
      </c>
      <c r="AF1936" s="131">
        <f>Table5[[#This Row],[Column5]]+Table5[[#This Row],[Column13]]+Table5[[#This Row],[Column21]]+Table5[[#This Row],[Column18]]</f>
        <v>0</v>
      </c>
      <c r="AG1936" s="131">
        <f t="shared" si="335"/>
        <v>0</v>
      </c>
      <c r="AH1936" s="131">
        <f t="shared" si="336"/>
        <v>0</v>
      </c>
      <c r="AI1936" s="131">
        <f>Table5[[#This Row],[Column17]]-Table5[[#This Row],[Column20]]</f>
        <v>0</v>
      </c>
      <c r="AJ1936" s="131">
        <f t="shared" si="337"/>
        <v>0</v>
      </c>
      <c r="AK1936" s="131">
        <f t="shared" si="330"/>
        <v>0</v>
      </c>
      <c r="AL1936" s="131">
        <f t="shared" si="338"/>
        <v>0</v>
      </c>
      <c r="AM1936" s="131" t="str">
        <f t="shared" si="339"/>
        <v/>
      </c>
      <c r="AN1936" s="131" t="str">
        <f t="shared" ca="1" si="340"/>
        <v/>
      </c>
    </row>
    <row r="1937" spans="1:40" ht="20.25" customHeight="1" x14ac:dyDescent="0.3">
      <c r="A1937" s="127"/>
      <c r="B1937" s="164"/>
      <c r="C1937" s="139"/>
      <c r="D1937" s="140"/>
      <c r="E1937" s="139"/>
      <c r="F1937" s="139"/>
      <c r="G1937" s="140"/>
      <c r="H1937" s="139"/>
      <c r="I1937" s="129"/>
      <c r="L1937" s="128"/>
      <c r="M1937" s="128"/>
      <c r="N1937" s="128"/>
      <c r="O1937" s="128"/>
      <c r="P1937" s="128"/>
      <c r="Q1937" s="128"/>
      <c r="R1937" s="128"/>
      <c r="S1937" s="128"/>
      <c r="T1937" s="120">
        <f t="shared" si="331"/>
        <v>0</v>
      </c>
      <c r="U1937" s="131"/>
      <c r="V1937" s="131"/>
      <c r="W1937" s="131">
        <f>SUMIFS($F$3:F1937,$D$3:D1937,D1937,$C$3:C1937,"Buy")+SUMIFS($F$3:F1937,$D$3:D1937,D1937,$C$3:C1937,"Coin Deposit",$E$3:E1937,"&lt;&gt;")</f>
        <v>0</v>
      </c>
      <c r="X1937" s="131">
        <f t="shared" si="332"/>
        <v>0</v>
      </c>
      <c r="Y1937" s="131">
        <f>IF($D1937=Y$1,SUMIFS($H$3:$H1937,$G$3:$G1937,Y$1,$C$3:$C1937,"Sell"),0)</f>
        <v>0</v>
      </c>
      <c r="Z1937" s="131">
        <f t="shared" si="333"/>
        <v>0</v>
      </c>
      <c r="AA1937" s="131">
        <f>IF($D1937=AA$1,SUMIFS($H$3:$H1937,$G$3:$G1937,AA$1,$C$3:$C1937,"Sell"),0)</f>
        <v>0</v>
      </c>
      <c r="AB1937" s="131">
        <f t="shared" si="334"/>
        <v>0</v>
      </c>
      <c r="AC1937" s="131">
        <f>SUMIFS('Deductions and Deposits'!$H:$H,'Deductions and Deposits'!$G:$G,D1937,'Deductions and Deposits'!$F:$F,"&lt;="&amp;B1937)+SUMIFS($F$3:F1937,$D$3:D1937,D1937,$C$3:C1937,"Coin Deposit",$E$3:E1937,"")</f>
        <v>0</v>
      </c>
      <c r="AD1937" s="131">
        <f>SUMIFS('Deductions and Deposits'!$D:$D,'Deductions and Deposits'!$C:$C,D1937)+SUMIFS($F:$F,$D:$D,D1937,$C:$C,"Coin Deduction")</f>
        <v>0</v>
      </c>
      <c r="AE1937" s="131">
        <f>Table5[[#This Row],[Column4]]+Table5[[#This Row],[Column14]]+Table5[[#This Row],[Column19]]+Table5[[#This Row],[Column12]]</f>
        <v>0</v>
      </c>
      <c r="AF1937" s="131">
        <f>Table5[[#This Row],[Column5]]+Table5[[#This Row],[Column13]]+Table5[[#This Row],[Column21]]+Table5[[#This Row],[Column18]]</f>
        <v>0</v>
      </c>
      <c r="AG1937" s="131">
        <f t="shared" si="335"/>
        <v>0</v>
      </c>
      <c r="AH1937" s="131">
        <f t="shared" si="336"/>
        <v>0</v>
      </c>
      <c r="AI1937" s="131">
        <f>Table5[[#This Row],[Column17]]-Table5[[#This Row],[Column20]]</f>
        <v>0</v>
      </c>
      <c r="AJ1937" s="131">
        <f t="shared" si="337"/>
        <v>0</v>
      </c>
      <c r="AK1937" s="131">
        <f t="shared" ref="AK1937:AK2000" si="341">AJ1937*T1937</f>
        <v>0</v>
      </c>
      <c r="AL1937" s="131">
        <f t="shared" si="338"/>
        <v>0</v>
      </c>
      <c r="AM1937" s="131" t="str">
        <f t="shared" si="339"/>
        <v/>
      </c>
      <c r="AN1937" s="131" t="str">
        <f t="shared" ca="1" si="340"/>
        <v/>
      </c>
    </row>
    <row r="1938" spans="1:40" ht="20.25" customHeight="1" x14ac:dyDescent="0.3">
      <c r="A1938" s="127"/>
      <c r="B1938" s="164"/>
      <c r="C1938" s="139"/>
      <c r="D1938" s="140"/>
      <c r="E1938" s="139"/>
      <c r="F1938" s="139"/>
      <c r="G1938" s="140"/>
      <c r="H1938" s="139"/>
      <c r="I1938" s="129"/>
      <c r="L1938" s="128"/>
      <c r="M1938" s="128"/>
      <c r="N1938" s="128"/>
      <c r="O1938" s="128"/>
      <c r="P1938" s="128"/>
      <c r="Q1938" s="128"/>
      <c r="R1938" s="128"/>
      <c r="S1938" s="128"/>
      <c r="T1938" s="120">
        <f t="shared" si="331"/>
        <v>0</v>
      </c>
      <c r="U1938" s="131"/>
      <c r="V1938" s="131"/>
      <c r="W1938" s="131">
        <f>SUMIFS($F$3:F1938,$D$3:D1938,D1938,$C$3:C1938,"Buy")+SUMIFS($F$3:F1938,$D$3:D1938,D1938,$C$3:C1938,"Coin Deposit",$E$3:E1938,"&lt;&gt;")</f>
        <v>0</v>
      </c>
      <c r="X1938" s="131">
        <f t="shared" si="332"/>
        <v>0</v>
      </c>
      <c r="Y1938" s="131">
        <f>IF($D1938=Y$1,SUMIFS($H$3:$H1938,$G$3:$G1938,Y$1,$C$3:$C1938,"Sell"),0)</f>
        <v>0</v>
      </c>
      <c r="Z1938" s="131">
        <f t="shared" si="333"/>
        <v>0</v>
      </c>
      <c r="AA1938" s="131">
        <f>IF($D1938=AA$1,SUMIFS($H$3:$H1938,$G$3:$G1938,AA$1,$C$3:$C1938,"Sell"),0)</f>
        <v>0</v>
      </c>
      <c r="AB1938" s="131">
        <f t="shared" si="334"/>
        <v>0</v>
      </c>
      <c r="AC1938" s="131">
        <f>SUMIFS('Deductions and Deposits'!$H:$H,'Deductions and Deposits'!$G:$G,D1938,'Deductions and Deposits'!$F:$F,"&lt;="&amp;B1938)+SUMIFS($F$3:F1938,$D$3:D1938,D1938,$C$3:C1938,"Coin Deposit",$E$3:E1938,"")</f>
        <v>0</v>
      </c>
      <c r="AD1938" s="131">
        <f>SUMIFS('Deductions and Deposits'!$D:$D,'Deductions and Deposits'!$C:$C,D1938)+SUMIFS($F:$F,$D:$D,D1938,$C:$C,"Coin Deduction")</f>
        <v>0</v>
      </c>
      <c r="AE1938" s="131">
        <f>Table5[[#This Row],[Column4]]+Table5[[#This Row],[Column14]]+Table5[[#This Row],[Column19]]+Table5[[#This Row],[Column12]]</f>
        <v>0</v>
      </c>
      <c r="AF1938" s="131">
        <f>Table5[[#This Row],[Column5]]+Table5[[#This Row],[Column13]]+Table5[[#This Row],[Column21]]+Table5[[#This Row],[Column18]]</f>
        <v>0</v>
      </c>
      <c r="AG1938" s="131">
        <f t="shared" si="335"/>
        <v>0</v>
      </c>
      <c r="AH1938" s="131">
        <f t="shared" si="336"/>
        <v>0</v>
      </c>
      <c r="AI1938" s="131">
        <f>Table5[[#This Row],[Column17]]-Table5[[#This Row],[Column20]]</f>
        <v>0</v>
      </c>
      <c r="AJ1938" s="131">
        <f t="shared" si="337"/>
        <v>0</v>
      </c>
      <c r="AK1938" s="131">
        <f t="shared" si="341"/>
        <v>0</v>
      </c>
      <c r="AL1938" s="131">
        <f t="shared" si="338"/>
        <v>0</v>
      </c>
      <c r="AM1938" s="131" t="str">
        <f t="shared" si="339"/>
        <v/>
      </c>
      <c r="AN1938" s="131" t="str">
        <f t="shared" ca="1" si="340"/>
        <v/>
      </c>
    </row>
    <row r="1939" spans="1:40" ht="20.25" customHeight="1" x14ac:dyDescent="0.3">
      <c r="A1939" s="127"/>
      <c r="B1939" s="164"/>
      <c r="C1939" s="139"/>
      <c r="D1939" s="140"/>
      <c r="E1939" s="139"/>
      <c r="F1939" s="139"/>
      <c r="G1939" s="140"/>
      <c r="H1939" s="139"/>
      <c r="I1939" s="129"/>
      <c r="L1939" s="128"/>
      <c r="M1939" s="128"/>
      <c r="N1939" s="128"/>
      <c r="O1939" s="128"/>
      <c r="P1939" s="128"/>
      <c r="Q1939" s="128"/>
      <c r="R1939" s="128"/>
      <c r="S1939" s="128"/>
      <c r="T1939" s="120">
        <f t="shared" si="331"/>
        <v>0</v>
      </c>
      <c r="U1939" s="131"/>
      <c r="V1939" s="131"/>
      <c r="W1939" s="131">
        <f>SUMIFS($F$3:F1939,$D$3:D1939,D1939,$C$3:C1939,"Buy")+SUMIFS($F$3:F1939,$D$3:D1939,D1939,$C$3:C1939,"Coin Deposit",$E$3:E1939,"&lt;&gt;")</f>
        <v>0</v>
      </c>
      <c r="X1939" s="131">
        <f t="shared" si="332"/>
        <v>0</v>
      </c>
      <c r="Y1939" s="131">
        <f>IF($D1939=Y$1,SUMIFS($H$3:$H1939,$G$3:$G1939,Y$1,$C$3:$C1939,"Sell"),0)</f>
        <v>0</v>
      </c>
      <c r="Z1939" s="131">
        <f t="shared" si="333"/>
        <v>0</v>
      </c>
      <c r="AA1939" s="131">
        <f>IF($D1939=AA$1,SUMIFS($H$3:$H1939,$G$3:$G1939,AA$1,$C$3:$C1939,"Sell"),0)</f>
        <v>0</v>
      </c>
      <c r="AB1939" s="131">
        <f t="shared" si="334"/>
        <v>0</v>
      </c>
      <c r="AC1939" s="131">
        <f>SUMIFS('Deductions and Deposits'!$H:$H,'Deductions and Deposits'!$G:$G,D1939,'Deductions and Deposits'!$F:$F,"&lt;="&amp;B1939)+SUMIFS($F$3:F1939,$D$3:D1939,D1939,$C$3:C1939,"Coin Deposit",$E$3:E1939,"")</f>
        <v>0</v>
      </c>
      <c r="AD1939" s="131">
        <f>SUMIFS('Deductions and Deposits'!$D:$D,'Deductions and Deposits'!$C:$C,D1939)+SUMIFS($F:$F,$D:$D,D1939,$C:$C,"Coin Deduction")</f>
        <v>0</v>
      </c>
      <c r="AE1939" s="131">
        <f>Table5[[#This Row],[Column4]]+Table5[[#This Row],[Column14]]+Table5[[#This Row],[Column19]]+Table5[[#This Row],[Column12]]</f>
        <v>0</v>
      </c>
      <c r="AF1939" s="131">
        <f>Table5[[#This Row],[Column5]]+Table5[[#This Row],[Column13]]+Table5[[#This Row],[Column21]]+Table5[[#This Row],[Column18]]</f>
        <v>0</v>
      </c>
      <c r="AG1939" s="131">
        <f t="shared" si="335"/>
        <v>0</v>
      </c>
      <c r="AH1939" s="131">
        <f t="shared" si="336"/>
        <v>0</v>
      </c>
      <c r="AI1939" s="131">
        <f>Table5[[#This Row],[Column17]]-Table5[[#This Row],[Column20]]</f>
        <v>0</v>
      </c>
      <c r="AJ1939" s="131">
        <f t="shared" si="337"/>
        <v>0</v>
      </c>
      <c r="AK1939" s="131">
        <f t="shared" si="341"/>
        <v>0</v>
      </c>
      <c r="AL1939" s="131">
        <f t="shared" si="338"/>
        <v>0</v>
      </c>
      <c r="AM1939" s="131" t="str">
        <f t="shared" si="339"/>
        <v/>
      </c>
      <c r="AN1939" s="131" t="str">
        <f t="shared" ca="1" si="340"/>
        <v/>
      </c>
    </row>
    <row r="1940" spans="1:40" ht="20.25" customHeight="1" x14ac:dyDescent="0.3">
      <c r="A1940" s="127"/>
      <c r="B1940" s="164"/>
      <c r="C1940" s="139"/>
      <c r="D1940" s="140"/>
      <c r="E1940" s="139"/>
      <c r="F1940" s="139"/>
      <c r="G1940" s="140"/>
      <c r="H1940" s="139"/>
      <c r="I1940" s="129"/>
      <c r="L1940" s="128"/>
      <c r="M1940" s="128"/>
      <c r="N1940" s="128"/>
      <c r="O1940" s="128"/>
      <c r="P1940" s="128"/>
      <c r="Q1940" s="128"/>
      <c r="R1940" s="128"/>
      <c r="S1940" s="128"/>
      <c r="T1940" s="120">
        <f t="shared" si="331"/>
        <v>0</v>
      </c>
      <c r="U1940" s="131"/>
      <c r="V1940" s="131"/>
      <c r="W1940" s="131">
        <f>SUMIFS($F$3:F1940,$D$3:D1940,D1940,$C$3:C1940,"Buy")+SUMIFS($F$3:F1940,$D$3:D1940,D1940,$C$3:C1940,"Coin Deposit",$E$3:E1940,"&lt;&gt;")</f>
        <v>0</v>
      </c>
      <c r="X1940" s="131">
        <f t="shared" si="332"/>
        <v>0</v>
      </c>
      <c r="Y1940" s="131">
        <f>IF($D1940=Y$1,SUMIFS($H$3:$H1940,$G$3:$G1940,Y$1,$C$3:$C1940,"Sell"),0)</f>
        <v>0</v>
      </c>
      <c r="Z1940" s="131">
        <f t="shared" si="333"/>
        <v>0</v>
      </c>
      <c r="AA1940" s="131">
        <f>IF($D1940=AA$1,SUMIFS($H$3:$H1940,$G$3:$G1940,AA$1,$C$3:$C1940,"Sell"),0)</f>
        <v>0</v>
      </c>
      <c r="AB1940" s="131">
        <f t="shared" si="334"/>
        <v>0</v>
      </c>
      <c r="AC1940" s="131">
        <f>SUMIFS('Deductions and Deposits'!$H:$H,'Deductions and Deposits'!$G:$G,D1940,'Deductions and Deposits'!$F:$F,"&lt;="&amp;B1940)+SUMIFS($F$3:F1940,$D$3:D1940,D1940,$C$3:C1940,"Coin Deposit",$E$3:E1940,"")</f>
        <v>0</v>
      </c>
      <c r="AD1940" s="131">
        <f>SUMIFS('Deductions and Deposits'!$D:$D,'Deductions and Deposits'!$C:$C,D1940)+SUMIFS($F:$F,$D:$D,D1940,$C:$C,"Coin Deduction")</f>
        <v>0</v>
      </c>
      <c r="AE1940" s="131">
        <f>Table5[[#This Row],[Column4]]+Table5[[#This Row],[Column14]]+Table5[[#This Row],[Column19]]+Table5[[#This Row],[Column12]]</f>
        <v>0</v>
      </c>
      <c r="AF1940" s="131">
        <f>Table5[[#This Row],[Column5]]+Table5[[#This Row],[Column13]]+Table5[[#This Row],[Column21]]+Table5[[#This Row],[Column18]]</f>
        <v>0</v>
      </c>
      <c r="AG1940" s="131">
        <f t="shared" si="335"/>
        <v>0</v>
      </c>
      <c r="AH1940" s="131">
        <f t="shared" si="336"/>
        <v>0</v>
      </c>
      <c r="AI1940" s="131">
        <f>Table5[[#This Row],[Column17]]-Table5[[#This Row],[Column20]]</f>
        <v>0</v>
      </c>
      <c r="AJ1940" s="131">
        <f t="shared" si="337"/>
        <v>0</v>
      </c>
      <c r="AK1940" s="131">
        <f t="shared" si="341"/>
        <v>0</v>
      </c>
      <c r="AL1940" s="131">
        <f t="shared" si="338"/>
        <v>0</v>
      </c>
      <c r="AM1940" s="131" t="str">
        <f t="shared" si="339"/>
        <v/>
      </c>
      <c r="AN1940" s="131" t="str">
        <f t="shared" ca="1" si="340"/>
        <v/>
      </c>
    </row>
    <row r="1941" spans="1:40" ht="20.25" customHeight="1" x14ac:dyDescent="0.3">
      <c r="A1941" s="127"/>
      <c r="B1941" s="164"/>
      <c r="C1941" s="139"/>
      <c r="D1941" s="140"/>
      <c r="E1941" s="139"/>
      <c r="F1941" s="139"/>
      <c r="G1941" s="140"/>
      <c r="H1941" s="139"/>
      <c r="I1941" s="129"/>
      <c r="L1941" s="128"/>
      <c r="M1941" s="128"/>
      <c r="N1941" s="128"/>
      <c r="O1941" s="128"/>
      <c r="P1941" s="128"/>
      <c r="Q1941" s="128"/>
      <c r="R1941" s="128"/>
      <c r="S1941" s="128"/>
      <c r="T1941" s="120">
        <f t="shared" si="331"/>
        <v>0</v>
      </c>
      <c r="U1941" s="131"/>
      <c r="V1941" s="131"/>
      <c r="W1941" s="131">
        <f>SUMIFS($F$3:F1941,$D$3:D1941,D1941,$C$3:C1941,"Buy")+SUMIFS($F$3:F1941,$D$3:D1941,D1941,$C$3:C1941,"Coin Deposit",$E$3:E1941,"&lt;&gt;")</f>
        <v>0</v>
      </c>
      <c r="X1941" s="131">
        <f t="shared" si="332"/>
        <v>0</v>
      </c>
      <c r="Y1941" s="131">
        <f>IF($D1941=Y$1,SUMIFS($H$3:$H1941,$G$3:$G1941,Y$1,$C$3:$C1941,"Sell"),0)</f>
        <v>0</v>
      </c>
      <c r="Z1941" s="131">
        <f t="shared" si="333"/>
        <v>0</v>
      </c>
      <c r="AA1941" s="131">
        <f>IF($D1941=AA$1,SUMIFS($H$3:$H1941,$G$3:$G1941,AA$1,$C$3:$C1941,"Sell"),0)</f>
        <v>0</v>
      </c>
      <c r="AB1941" s="131">
        <f t="shared" si="334"/>
        <v>0</v>
      </c>
      <c r="AC1941" s="131">
        <f>SUMIFS('Deductions and Deposits'!$H:$H,'Deductions and Deposits'!$G:$G,D1941,'Deductions and Deposits'!$F:$F,"&lt;="&amp;B1941)+SUMIFS($F$3:F1941,$D$3:D1941,D1941,$C$3:C1941,"Coin Deposit",$E$3:E1941,"")</f>
        <v>0</v>
      </c>
      <c r="AD1941" s="131">
        <f>SUMIFS('Deductions and Deposits'!$D:$D,'Deductions and Deposits'!$C:$C,D1941)+SUMIFS($F:$F,$D:$D,D1941,$C:$C,"Coin Deduction")</f>
        <v>0</v>
      </c>
      <c r="AE1941" s="131">
        <f>Table5[[#This Row],[Column4]]+Table5[[#This Row],[Column14]]+Table5[[#This Row],[Column19]]+Table5[[#This Row],[Column12]]</f>
        <v>0</v>
      </c>
      <c r="AF1941" s="131">
        <f>Table5[[#This Row],[Column5]]+Table5[[#This Row],[Column13]]+Table5[[#This Row],[Column21]]+Table5[[#This Row],[Column18]]</f>
        <v>0</v>
      </c>
      <c r="AG1941" s="131">
        <f t="shared" si="335"/>
        <v>0</v>
      </c>
      <c r="AH1941" s="131">
        <f t="shared" si="336"/>
        <v>0</v>
      </c>
      <c r="AI1941" s="131">
        <f>Table5[[#This Row],[Column17]]-Table5[[#This Row],[Column20]]</f>
        <v>0</v>
      </c>
      <c r="AJ1941" s="131">
        <f t="shared" si="337"/>
        <v>0</v>
      </c>
      <c r="AK1941" s="131">
        <f t="shared" si="341"/>
        <v>0</v>
      </c>
      <c r="AL1941" s="131">
        <f t="shared" si="338"/>
        <v>0</v>
      </c>
      <c r="AM1941" s="131" t="str">
        <f t="shared" si="339"/>
        <v/>
      </c>
      <c r="AN1941" s="131" t="str">
        <f t="shared" ca="1" si="340"/>
        <v/>
      </c>
    </row>
    <row r="1942" spans="1:40" ht="20.25" customHeight="1" x14ac:dyDescent="0.3">
      <c r="A1942" s="127"/>
      <c r="B1942" s="164"/>
      <c r="C1942" s="139"/>
      <c r="D1942" s="140"/>
      <c r="E1942" s="139"/>
      <c r="F1942" s="139"/>
      <c r="G1942" s="140"/>
      <c r="H1942" s="139"/>
      <c r="I1942" s="129"/>
      <c r="L1942" s="128"/>
      <c r="M1942" s="128"/>
      <c r="N1942" s="128"/>
      <c r="O1942" s="128"/>
      <c r="P1942" s="128"/>
      <c r="Q1942" s="128"/>
      <c r="R1942" s="128"/>
      <c r="S1942" s="128"/>
      <c r="T1942" s="120">
        <f t="shared" si="331"/>
        <v>0</v>
      </c>
      <c r="U1942" s="131"/>
      <c r="V1942" s="131"/>
      <c r="W1942" s="131">
        <f>SUMIFS($F$3:F1942,$D$3:D1942,D1942,$C$3:C1942,"Buy")+SUMIFS($F$3:F1942,$D$3:D1942,D1942,$C$3:C1942,"Coin Deposit",$E$3:E1942,"&lt;&gt;")</f>
        <v>0</v>
      </c>
      <c r="X1942" s="131">
        <f t="shared" si="332"/>
        <v>0</v>
      </c>
      <c r="Y1942" s="131">
        <f>IF($D1942=Y$1,SUMIFS($H$3:$H1942,$G$3:$G1942,Y$1,$C$3:$C1942,"Sell"),0)</f>
        <v>0</v>
      </c>
      <c r="Z1942" s="131">
        <f t="shared" si="333"/>
        <v>0</v>
      </c>
      <c r="AA1942" s="131">
        <f>IF($D1942=AA$1,SUMIFS($H$3:$H1942,$G$3:$G1942,AA$1,$C$3:$C1942,"Sell"),0)</f>
        <v>0</v>
      </c>
      <c r="AB1942" s="131">
        <f t="shared" si="334"/>
        <v>0</v>
      </c>
      <c r="AC1942" s="131">
        <f>SUMIFS('Deductions and Deposits'!$H:$H,'Deductions and Deposits'!$G:$G,D1942,'Deductions and Deposits'!$F:$F,"&lt;="&amp;B1942)+SUMIFS($F$3:F1942,$D$3:D1942,D1942,$C$3:C1942,"Coin Deposit",$E$3:E1942,"")</f>
        <v>0</v>
      </c>
      <c r="AD1942" s="131">
        <f>SUMIFS('Deductions and Deposits'!$D:$D,'Deductions and Deposits'!$C:$C,D1942)+SUMIFS($F:$F,$D:$D,D1942,$C:$C,"Coin Deduction")</f>
        <v>0</v>
      </c>
      <c r="AE1942" s="131">
        <f>Table5[[#This Row],[Column4]]+Table5[[#This Row],[Column14]]+Table5[[#This Row],[Column19]]+Table5[[#This Row],[Column12]]</f>
        <v>0</v>
      </c>
      <c r="AF1942" s="131">
        <f>Table5[[#This Row],[Column5]]+Table5[[#This Row],[Column13]]+Table5[[#This Row],[Column21]]+Table5[[#This Row],[Column18]]</f>
        <v>0</v>
      </c>
      <c r="AG1942" s="131">
        <f t="shared" si="335"/>
        <v>0</v>
      </c>
      <c r="AH1942" s="131">
        <f t="shared" si="336"/>
        <v>0</v>
      </c>
      <c r="AI1942" s="131">
        <f>Table5[[#This Row],[Column17]]-Table5[[#This Row],[Column20]]</f>
        <v>0</v>
      </c>
      <c r="AJ1942" s="131">
        <f t="shared" si="337"/>
        <v>0</v>
      </c>
      <c r="AK1942" s="131">
        <f t="shared" si="341"/>
        <v>0</v>
      </c>
      <c r="AL1942" s="131">
        <f t="shared" si="338"/>
        <v>0</v>
      </c>
      <c r="AM1942" s="131" t="str">
        <f t="shared" si="339"/>
        <v/>
      </c>
      <c r="AN1942" s="131" t="str">
        <f t="shared" ca="1" si="340"/>
        <v/>
      </c>
    </row>
    <row r="1943" spans="1:40" ht="20.25" customHeight="1" x14ac:dyDescent="0.3">
      <c r="A1943" s="127"/>
      <c r="B1943" s="164"/>
      <c r="C1943" s="139"/>
      <c r="D1943" s="140"/>
      <c r="E1943" s="139"/>
      <c r="F1943" s="139"/>
      <c r="G1943" s="140"/>
      <c r="H1943" s="139"/>
      <c r="I1943" s="129"/>
      <c r="L1943" s="128"/>
      <c r="M1943" s="128"/>
      <c r="N1943" s="128"/>
      <c r="O1943" s="128"/>
      <c r="P1943" s="128"/>
      <c r="Q1943" s="128"/>
      <c r="R1943" s="128"/>
      <c r="S1943" s="128"/>
      <c r="T1943" s="120">
        <f t="shared" si="331"/>
        <v>0</v>
      </c>
      <c r="U1943" s="131"/>
      <c r="V1943" s="131"/>
      <c r="W1943" s="131">
        <f>SUMIFS($F$3:F1943,$D$3:D1943,D1943,$C$3:C1943,"Buy")+SUMIFS($F$3:F1943,$D$3:D1943,D1943,$C$3:C1943,"Coin Deposit",$E$3:E1943,"&lt;&gt;")</f>
        <v>0</v>
      </c>
      <c r="X1943" s="131">
        <f t="shared" si="332"/>
        <v>0</v>
      </c>
      <c r="Y1943" s="131">
        <f>IF($D1943=Y$1,SUMIFS($H$3:$H1943,$G$3:$G1943,Y$1,$C$3:$C1943,"Sell"),0)</f>
        <v>0</v>
      </c>
      <c r="Z1943" s="131">
        <f t="shared" si="333"/>
        <v>0</v>
      </c>
      <c r="AA1943" s="131">
        <f>IF($D1943=AA$1,SUMIFS($H$3:$H1943,$G$3:$G1943,AA$1,$C$3:$C1943,"Sell"),0)</f>
        <v>0</v>
      </c>
      <c r="AB1943" s="131">
        <f t="shared" si="334"/>
        <v>0</v>
      </c>
      <c r="AC1943" s="131">
        <f>SUMIFS('Deductions and Deposits'!$H:$H,'Deductions and Deposits'!$G:$G,D1943,'Deductions and Deposits'!$F:$F,"&lt;="&amp;B1943)+SUMIFS($F$3:F1943,$D$3:D1943,D1943,$C$3:C1943,"Coin Deposit",$E$3:E1943,"")</f>
        <v>0</v>
      </c>
      <c r="AD1943" s="131">
        <f>SUMIFS('Deductions and Deposits'!$D:$D,'Deductions and Deposits'!$C:$C,D1943)+SUMIFS($F:$F,$D:$D,D1943,$C:$C,"Coin Deduction")</f>
        <v>0</v>
      </c>
      <c r="AE1943" s="131">
        <f>Table5[[#This Row],[Column4]]+Table5[[#This Row],[Column14]]+Table5[[#This Row],[Column19]]+Table5[[#This Row],[Column12]]</f>
        <v>0</v>
      </c>
      <c r="AF1943" s="131">
        <f>Table5[[#This Row],[Column5]]+Table5[[#This Row],[Column13]]+Table5[[#This Row],[Column21]]+Table5[[#This Row],[Column18]]</f>
        <v>0</v>
      </c>
      <c r="AG1943" s="131">
        <f t="shared" si="335"/>
        <v>0</v>
      </c>
      <c r="AH1943" s="131">
        <f t="shared" si="336"/>
        <v>0</v>
      </c>
      <c r="AI1943" s="131">
        <f>Table5[[#This Row],[Column17]]-Table5[[#This Row],[Column20]]</f>
        <v>0</v>
      </c>
      <c r="AJ1943" s="131">
        <f t="shared" si="337"/>
        <v>0</v>
      </c>
      <c r="AK1943" s="131">
        <f t="shared" si="341"/>
        <v>0</v>
      </c>
      <c r="AL1943" s="131">
        <f t="shared" si="338"/>
        <v>0</v>
      </c>
      <c r="AM1943" s="131" t="str">
        <f t="shared" si="339"/>
        <v/>
      </c>
      <c r="AN1943" s="131" t="str">
        <f t="shared" ca="1" si="340"/>
        <v/>
      </c>
    </row>
    <row r="1944" spans="1:40" ht="20.25" customHeight="1" x14ac:dyDescent="0.3">
      <c r="A1944" s="127"/>
      <c r="B1944" s="164"/>
      <c r="C1944" s="139"/>
      <c r="D1944" s="140"/>
      <c r="E1944" s="139"/>
      <c r="F1944" s="139"/>
      <c r="G1944" s="140"/>
      <c r="H1944" s="139"/>
      <c r="I1944" s="129"/>
      <c r="L1944" s="128"/>
      <c r="M1944" s="128"/>
      <c r="N1944" s="128"/>
      <c r="O1944" s="128"/>
      <c r="P1944" s="128"/>
      <c r="Q1944" s="128"/>
      <c r="R1944" s="128"/>
      <c r="S1944" s="128"/>
      <c r="T1944" s="120">
        <f t="shared" si="331"/>
        <v>0</v>
      </c>
      <c r="U1944" s="131"/>
      <c r="V1944" s="131"/>
      <c r="W1944" s="131">
        <f>SUMIFS($F$3:F1944,$D$3:D1944,D1944,$C$3:C1944,"Buy")+SUMIFS($F$3:F1944,$D$3:D1944,D1944,$C$3:C1944,"Coin Deposit",$E$3:E1944,"&lt;&gt;")</f>
        <v>0</v>
      </c>
      <c r="X1944" s="131">
        <f t="shared" si="332"/>
        <v>0</v>
      </c>
      <c r="Y1944" s="131">
        <f>IF($D1944=Y$1,SUMIFS($H$3:$H1944,$G$3:$G1944,Y$1,$C$3:$C1944,"Sell"),0)</f>
        <v>0</v>
      </c>
      <c r="Z1944" s="131">
        <f t="shared" si="333"/>
        <v>0</v>
      </c>
      <c r="AA1944" s="131">
        <f>IF($D1944=AA$1,SUMIFS($H$3:$H1944,$G$3:$G1944,AA$1,$C$3:$C1944,"Sell"),0)</f>
        <v>0</v>
      </c>
      <c r="AB1944" s="131">
        <f t="shared" si="334"/>
        <v>0</v>
      </c>
      <c r="AC1944" s="131">
        <f>SUMIFS('Deductions and Deposits'!$H:$H,'Deductions and Deposits'!$G:$G,D1944,'Deductions and Deposits'!$F:$F,"&lt;="&amp;B1944)+SUMIFS($F$3:F1944,$D$3:D1944,D1944,$C$3:C1944,"Coin Deposit",$E$3:E1944,"")</f>
        <v>0</v>
      </c>
      <c r="AD1944" s="131">
        <f>SUMIFS('Deductions and Deposits'!$D:$D,'Deductions and Deposits'!$C:$C,D1944)+SUMIFS($F:$F,$D:$D,D1944,$C:$C,"Coin Deduction")</f>
        <v>0</v>
      </c>
      <c r="AE1944" s="131">
        <f>Table5[[#This Row],[Column4]]+Table5[[#This Row],[Column14]]+Table5[[#This Row],[Column19]]+Table5[[#This Row],[Column12]]</f>
        <v>0</v>
      </c>
      <c r="AF1944" s="131">
        <f>Table5[[#This Row],[Column5]]+Table5[[#This Row],[Column13]]+Table5[[#This Row],[Column21]]+Table5[[#This Row],[Column18]]</f>
        <v>0</v>
      </c>
      <c r="AG1944" s="131">
        <f t="shared" si="335"/>
        <v>0</v>
      </c>
      <c r="AH1944" s="131">
        <f t="shared" si="336"/>
        <v>0</v>
      </c>
      <c r="AI1944" s="131">
        <f>Table5[[#This Row],[Column17]]-Table5[[#This Row],[Column20]]</f>
        <v>0</v>
      </c>
      <c r="AJ1944" s="131">
        <f t="shared" si="337"/>
        <v>0</v>
      </c>
      <c r="AK1944" s="131">
        <f t="shared" si="341"/>
        <v>0</v>
      </c>
      <c r="AL1944" s="131">
        <f t="shared" si="338"/>
        <v>0</v>
      </c>
      <c r="AM1944" s="131" t="str">
        <f t="shared" si="339"/>
        <v/>
      </c>
      <c r="AN1944" s="131" t="str">
        <f t="shared" ca="1" si="340"/>
        <v/>
      </c>
    </row>
    <row r="1945" spans="1:40" ht="20.25" customHeight="1" x14ac:dyDescent="0.3">
      <c r="A1945" s="127"/>
      <c r="B1945" s="164"/>
      <c r="C1945" s="139"/>
      <c r="D1945" s="140"/>
      <c r="E1945" s="139"/>
      <c r="F1945" s="139"/>
      <c r="G1945" s="140"/>
      <c r="H1945" s="139"/>
      <c r="I1945" s="129"/>
      <c r="L1945" s="128"/>
      <c r="M1945" s="128"/>
      <c r="N1945" s="128"/>
      <c r="O1945" s="128"/>
      <c r="P1945" s="128"/>
      <c r="Q1945" s="128"/>
      <c r="R1945" s="128"/>
      <c r="S1945" s="128"/>
      <c r="T1945" s="120">
        <f t="shared" si="331"/>
        <v>0</v>
      </c>
      <c r="U1945" s="131"/>
      <c r="V1945" s="131"/>
      <c r="W1945" s="131">
        <f>SUMIFS($F$3:F1945,$D$3:D1945,D1945,$C$3:C1945,"Buy")+SUMIFS($F$3:F1945,$D$3:D1945,D1945,$C$3:C1945,"Coin Deposit",$E$3:E1945,"&lt;&gt;")</f>
        <v>0</v>
      </c>
      <c r="X1945" s="131">
        <f t="shared" si="332"/>
        <v>0</v>
      </c>
      <c r="Y1945" s="131">
        <f>IF($D1945=Y$1,SUMIFS($H$3:$H1945,$G$3:$G1945,Y$1,$C$3:$C1945,"Sell"),0)</f>
        <v>0</v>
      </c>
      <c r="Z1945" s="131">
        <f t="shared" si="333"/>
        <v>0</v>
      </c>
      <c r="AA1945" s="131">
        <f>IF($D1945=AA$1,SUMIFS($H$3:$H1945,$G$3:$G1945,AA$1,$C$3:$C1945,"Sell"),0)</f>
        <v>0</v>
      </c>
      <c r="AB1945" s="131">
        <f t="shared" si="334"/>
        <v>0</v>
      </c>
      <c r="AC1945" s="131">
        <f>SUMIFS('Deductions and Deposits'!$H:$H,'Deductions and Deposits'!$G:$G,D1945,'Deductions and Deposits'!$F:$F,"&lt;="&amp;B1945)+SUMIFS($F$3:F1945,$D$3:D1945,D1945,$C$3:C1945,"Coin Deposit",$E$3:E1945,"")</f>
        <v>0</v>
      </c>
      <c r="AD1945" s="131">
        <f>SUMIFS('Deductions and Deposits'!$D:$D,'Deductions and Deposits'!$C:$C,D1945)+SUMIFS($F:$F,$D:$D,D1945,$C:$C,"Coin Deduction")</f>
        <v>0</v>
      </c>
      <c r="AE1945" s="131">
        <f>Table5[[#This Row],[Column4]]+Table5[[#This Row],[Column14]]+Table5[[#This Row],[Column19]]+Table5[[#This Row],[Column12]]</f>
        <v>0</v>
      </c>
      <c r="AF1945" s="131">
        <f>Table5[[#This Row],[Column5]]+Table5[[#This Row],[Column13]]+Table5[[#This Row],[Column21]]+Table5[[#This Row],[Column18]]</f>
        <v>0</v>
      </c>
      <c r="AG1945" s="131">
        <f t="shared" si="335"/>
        <v>0</v>
      </c>
      <c r="AH1945" s="131">
        <f t="shared" si="336"/>
        <v>0</v>
      </c>
      <c r="AI1945" s="131">
        <f>Table5[[#This Row],[Column17]]-Table5[[#This Row],[Column20]]</f>
        <v>0</v>
      </c>
      <c r="AJ1945" s="131">
        <f t="shared" si="337"/>
        <v>0</v>
      </c>
      <c r="AK1945" s="131">
        <f t="shared" si="341"/>
        <v>0</v>
      </c>
      <c r="AL1945" s="131">
        <f t="shared" si="338"/>
        <v>0</v>
      </c>
      <c r="AM1945" s="131" t="str">
        <f t="shared" si="339"/>
        <v/>
      </c>
      <c r="AN1945" s="131" t="str">
        <f t="shared" ca="1" si="340"/>
        <v/>
      </c>
    </row>
    <row r="1946" spans="1:40" ht="20.25" customHeight="1" x14ac:dyDescent="0.3">
      <c r="A1946" s="127"/>
      <c r="B1946" s="164"/>
      <c r="C1946" s="139"/>
      <c r="D1946" s="140"/>
      <c r="E1946" s="139"/>
      <c r="F1946" s="139"/>
      <c r="G1946" s="140"/>
      <c r="H1946" s="139"/>
      <c r="I1946" s="129"/>
      <c r="L1946" s="128"/>
      <c r="M1946" s="128"/>
      <c r="N1946" s="128"/>
      <c r="O1946" s="128"/>
      <c r="P1946" s="128"/>
      <c r="Q1946" s="128"/>
      <c r="R1946" s="128"/>
      <c r="S1946" s="128"/>
      <c r="T1946" s="120">
        <f t="shared" si="331"/>
        <v>0</v>
      </c>
      <c r="U1946" s="131"/>
      <c r="V1946" s="131"/>
      <c r="W1946" s="131">
        <f>SUMIFS($F$3:F1946,$D$3:D1946,D1946,$C$3:C1946,"Buy")+SUMIFS($F$3:F1946,$D$3:D1946,D1946,$C$3:C1946,"Coin Deposit",$E$3:E1946,"&lt;&gt;")</f>
        <v>0</v>
      </c>
      <c r="X1946" s="131">
        <f t="shared" si="332"/>
        <v>0</v>
      </c>
      <c r="Y1946" s="131">
        <f>IF($D1946=Y$1,SUMIFS($H$3:$H1946,$G$3:$G1946,Y$1,$C$3:$C1946,"Sell"),0)</f>
        <v>0</v>
      </c>
      <c r="Z1946" s="131">
        <f t="shared" si="333"/>
        <v>0</v>
      </c>
      <c r="AA1946" s="131">
        <f>IF($D1946=AA$1,SUMIFS($H$3:$H1946,$G$3:$G1946,AA$1,$C$3:$C1946,"Sell"),0)</f>
        <v>0</v>
      </c>
      <c r="AB1946" s="131">
        <f t="shared" si="334"/>
        <v>0</v>
      </c>
      <c r="AC1946" s="131">
        <f>SUMIFS('Deductions and Deposits'!$H:$H,'Deductions and Deposits'!$G:$G,D1946,'Deductions and Deposits'!$F:$F,"&lt;="&amp;B1946)+SUMIFS($F$3:F1946,$D$3:D1946,D1946,$C$3:C1946,"Coin Deposit",$E$3:E1946,"")</f>
        <v>0</v>
      </c>
      <c r="AD1946" s="131">
        <f>SUMIFS('Deductions and Deposits'!$D:$D,'Deductions and Deposits'!$C:$C,D1946)+SUMIFS($F:$F,$D:$D,D1946,$C:$C,"Coin Deduction")</f>
        <v>0</v>
      </c>
      <c r="AE1946" s="131">
        <f>Table5[[#This Row],[Column4]]+Table5[[#This Row],[Column14]]+Table5[[#This Row],[Column19]]+Table5[[#This Row],[Column12]]</f>
        <v>0</v>
      </c>
      <c r="AF1946" s="131">
        <f>Table5[[#This Row],[Column5]]+Table5[[#This Row],[Column13]]+Table5[[#This Row],[Column21]]+Table5[[#This Row],[Column18]]</f>
        <v>0</v>
      </c>
      <c r="AG1946" s="131">
        <f t="shared" si="335"/>
        <v>0</v>
      </c>
      <c r="AH1946" s="131">
        <f t="shared" si="336"/>
        <v>0</v>
      </c>
      <c r="AI1946" s="131">
        <f>Table5[[#This Row],[Column17]]-Table5[[#This Row],[Column20]]</f>
        <v>0</v>
      </c>
      <c r="AJ1946" s="131">
        <f t="shared" si="337"/>
        <v>0</v>
      </c>
      <c r="AK1946" s="131">
        <f t="shared" si="341"/>
        <v>0</v>
      </c>
      <c r="AL1946" s="131">
        <f t="shared" si="338"/>
        <v>0</v>
      </c>
      <c r="AM1946" s="131" t="str">
        <f t="shared" si="339"/>
        <v/>
      </c>
      <c r="AN1946" s="131" t="str">
        <f t="shared" ca="1" si="340"/>
        <v/>
      </c>
    </row>
    <row r="1947" spans="1:40" ht="20.25" customHeight="1" x14ac:dyDescent="0.3">
      <c r="A1947" s="127"/>
      <c r="B1947" s="164"/>
      <c r="C1947" s="139"/>
      <c r="D1947" s="140"/>
      <c r="E1947" s="139"/>
      <c r="F1947" s="139"/>
      <c r="G1947" s="140"/>
      <c r="H1947" s="139"/>
      <c r="I1947" s="129"/>
      <c r="L1947" s="128"/>
      <c r="M1947" s="128"/>
      <c r="N1947" s="128"/>
      <c r="O1947" s="128"/>
      <c r="P1947" s="128"/>
      <c r="Q1947" s="128"/>
      <c r="R1947" s="128"/>
      <c r="S1947" s="128"/>
      <c r="T1947" s="120">
        <f t="shared" si="331"/>
        <v>0</v>
      </c>
      <c r="U1947" s="131"/>
      <c r="V1947" s="131"/>
      <c r="W1947" s="131">
        <f>SUMIFS($F$3:F1947,$D$3:D1947,D1947,$C$3:C1947,"Buy")+SUMIFS($F$3:F1947,$D$3:D1947,D1947,$C$3:C1947,"Coin Deposit",$E$3:E1947,"&lt;&gt;")</f>
        <v>0</v>
      </c>
      <c r="X1947" s="131">
        <f t="shared" si="332"/>
        <v>0</v>
      </c>
      <c r="Y1947" s="131">
        <f>IF($D1947=Y$1,SUMIFS($H$3:$H1947,$G$3:$G1947,Y$1,$C$3:$C1947,"Sell"),0)</f>
        <v>0</v>
      </c>
      <c r="Z1947" s="131">
        <f t="shared" si="333"/>
        <v>0</v>
      </c>
      <c r="AA1947" s="131">
        <f>IF($D1947=AA$1,SUMIFS($H$3:$H1947,$G$3:$G1947,AA$1,$C$3:$C1947,"Sell"),0)</f>
        <v>0</v>
      </c>
      <c r="AB1947" s="131">
        <f t="shared" si="334"/>
        <v>0</v>
      </c>
      <c r="AC1947" s="131">
        <f>SUMIFS('Deductions and Deposits'!$H:$H,'Deductions and Deposits'!$G:$G,D1947,'Deductions and Deposits'!$F:$F,"&lt;="&amp;B1947)+SUMIFS($F$3:F1947,$D$3:D1947,D1947,$C$3:C1947,"Coin Deposit",$E$3:E1947,"")</f>
        <v>0</v>
      </c>
      <c r="AD1947" s="131">
        <f>SUMIFS('Deductions and Deposits'!$D:$D,'Deductions and Deposits'!$C:$C,D1947)+SUMIFS($F:$F,$D:$D,D1947,$C:$C,"Coin Deduction")</f>
        <v>0</v>
      </c>
      <c r="AE1947" s="131">
        <f>Table5[[#This Row],[Column4]]+Table5[[#This Row],[Column14]]+Table5[[#This Row],[Column19]]+Table5[[#This Row],[Column12]]</f>
        <v>0</v>
      </c>
      <c r="AF1947" s="131">
        <f>Table5[[#This Row],[Column5]]+Table5[[#This Row],[Column13]]+Table5[[#This Row],[Column21]]+Table5[[#This Row],[Column18]]</f>
        <v>0</v>
      </c>
      <c r="AG1947" s="131">
        <f t="shared" si="335"/>
        <v>0</v>
      </c>
      <c r="AH1947" s="131">
        <f t="shared" si="336"/>
        <v>0</v>
      </c>
      <c r="AI1947" s="131">
        <f>Table5[[#This Row],[Column17]]-Table5[[#This Row],[Column20]]</f>
        <v>0</v>
      </c>
      <c r="AJ1947" s="131">
        <f t="shared" si="337"/>
        <v>0</v>
      </c>
      <c r="AK1947" s="131">
        <f t="shared" si="341"/>
        <v>0</v>
      </c>
      <c r="AL1947" s="131">
        <f t="shared" si="338"/>
        <v>0</v>
      </c>
      <c r="AM1947" s="131" t="str">
        <f t="shared" si="339"/>
        <v/>
      </c>
      <c r="AN1947" s="131" t="str">
        <f t="shared" ca="1" si="340"/>
        <v/>
      </c>
    </row>
    <row r="1948" spans="1:40" ht="20.25" customHeight="1" x14ac:dyDescent="0.3">
      <c r="A1948" s="127"/>
      <c r="B1948" s="164"/>
      <c r="C1948" s="139"/>
      <c r="D1948" s="140"/>
      <c r="E1948" s="139"/>
      <c r="F1948" s="139"/>
      <c r="G1948" s="140"/>
      <c r="H1948" s="139"/>
      <c r="I1948" s="129"/>
      <c r="L1948" s="128"/>
      <c r="M1948" s="128"/>
      <c r="N1948" s="128"/>
      <c r="O1948" s="128"/>
      <c r="P1948" s="128"/>
      <c r="Q1948" s="128"/>
      <c r="R1948" s="128"/>
      <c r="S1948" s="128"/>
      <c r="T1948" s="120">
        <f t="shared" si="331"/>
        <v>0</v>
      </c>
      <c r="U1948" s="131"/>
      <c r="V1948" s="131"/>
      <c r="W1948" s="131">
        <f>SUMIFS($F$3:F1948,$D$3:D1948,D1948,$C$3:C1948,"Buy")+SUMIFS($F$3:F1948,$D$3:D1948,D1948,$C$3:C1948,"Coin Deposit",$E$3:E1948,"&lt;&gt;")</f>
        <v>0</v>
      </c>
      <c r="X1948" s="131">
        <f t="shared" si="332"/>
        <v>0</v>
      </c>
      <c r="Y1948" s="131">
        <f>IF($D1948=Y$1,SUMIFS($H$3:$H1948,$G$3:$G1948,Y$1,$C$3:$C1948,"Sell"),0)</f>
        <v>0</v>
      </c>
      <c r="Z1948" s="131">
        <f t="shared" si="333"/>
        <v>0</v>
      </c>
      <c r="AA1948" s="131">
        <f>IF($D1948=AA$1,SUMIFS($H$3:$H1948,$G$3:$G1948,AA$1,$C$3:$C1948,"Sell"),0)</f>
        <v>0</v>
      </c>
      <c r="AB1948" s="131">
        <f t="shared" si="334"/>
        <v>0</v>
      </c>
      <c r="AC1948" s="131">
        <f>SUMIFS('Deductions and Deposits'!$H:$H,'Deductions and Deposits'!$G:$G,D1948,'Deductions and Deposits'!$F:$F,"&lt;="&amp;B1948)+SUMIFS($F$3:F1948,$D$3:D1948,D1948,$C$3:C1948,"Coin Deposit",$E$3:E1948,"")</f>
        <v>0</v>
      </c>
      <c r="AD1948" s="131">
        <f>SUMIFS('Deductions and Deposits'!$D:$D,'Deductions and Deposits'!$C:$C,D1948)+SUMIFS($F:$F,$D:$D,D1948,$C:$C,"Coin Deduction")</f>
        <v>0</v>
      </c>
      <c r="AE1948" s="131">
        <f>Table5[[#This Row],[Column4]]+Table5[[#This Row],[Column14]]+Table5[[#This Row],[Column19]]+Table5[[#This Row],[Column12]]</f>
        <v>0</v>
      </c>
      <c r="AF1948" s="131">
        <f>Table5[[#This Row],[Column5]]+Table5[[#This Row],[Column13]]+Table5[[#This Row],[Column21]]+Table5[[#This Row],[Column18]]</f>
        <v>0</v>
      </c>
      <c r="AG1948" s="131">
        <f t="shared" si="335"/>
        <v>0</v>
      </c>
      <c r="AH1948" s="131">
        <f t="shared" si="336"/>
        <v>0</v>
      </c>
      <c r="AI1948" s="131">
        <f>Table5[[#This Row],[Column17]]-Table5[[#This Row],[Column20]]</f>
        <v>0</v>
      </c>
      <c r="AJ1948" s="131">
        <f t="shared" si="337"/>
        <v>0</v>
      </c>
      <c r="AK1948" s="131">
        <f t="shared" si="341"/>
        <v>0</v>
      </c>
      <c r="AL1948" s="131">
        <f t="shared" si="338"/>
        <v>0</v>
      </c>
      <c r="AM1948" s="131" t="str">
        <f t="shared" si="339"/>
        <v/>
      </c>
      <c r="AN1948" s="131" t="str">
        <f t="shared" ca="1" si="340"/>
        <v/>
      </c>
    </row>
    <row r="1949" spans="1:40" ht="20.25" customHeight="1" x14ac:dyDescent="0.3">
      <c r="A1949" s="127"/>
      <c r="B1949" s="164"/>
      <c r="C1949" s="139"/>
      <c r="D1949" s="140"/>
      <c r="E1949" s="139"/>
      <c r="F1949" s="139"/>
      <c r="G1949" s="140"/>
      <c r="H1949" s="139"/>
      <c r="I1949" s="129"/>
      <c r="L1949" s="128"/>
      <c r="M1949" s="128"/>
      <c r="N1949" s="128"/>
      <c r="O1949" s="128"/>
      <c r="P1949" s="128"/>
      <c r="Q1949" s="128"/>
      <c r="R1949" s="128"/>
      <c r="S1949" s="128"/>
      <c r="T1949" s="120">
        <f t="shared" si="331"/>
        <v>0</v>
      </c>
      <c r="U1949" s="131"/>
      <c r="V1949" s="131"/>
      <c r="W1949" s="131">
        <f>SUMIFS($F$3:F1949,$D$3:D1949,D1949,$C$3:C1949,"Buy")+SUMIFS($F$3:F1949,$D$3:D1949,D1949,$C$3:C1949,"Coin Deposit",$E$3:E1949,"&lt;&gt;")</f>
        <v>0</v>
      </c>
      <c r="X1949" s="131">
        <f t="shared" si="332"/>
        <v>0</v>
      </c>
      <c r="Y1949" s="131">
        <f>IF($D1949=Y$1,SUMIFS($H$3:$H1949,$G$3:$G1949,Y$1,$C$3:$C1949,"Sell"),0)</f>
        <v>0</v>
      </c>
      <c r="Z1949" s="131">
        <f t="shared" si="333"/>
        <v>0</v>
      </c>
      <c r="AA1949" s="131">
        <f>IF($D1949=AA$1,SUMIFS($H$3:$H1949,$G$3:$G1949,AA$1,$C$3:$C1949,"Sell"),0)</f>
        <v>0</v>
      </c>
      <c r="AB1949" s="131">
        <f t="shared" si="334"/>
        <v>0</v>
      </c>
      <c r="AC1949" s="131">
        <f>SUMIFS('Deductions and Deposits'!$H:$H,'Deductions and Deposits'!$G:$G,D1949,'Deductions and Deposits'!$F:$F,"&lt;="&amp;B1949)+SUMIFS($F$3:F1949,$D$3:D1949,D1949,$C$3:C1949,"Coin Deposit",$E$3:E1949,"")</f>
        <v>0</v>
      </c>
      <c r="AD1949" s="131">
        <f>SUMIFS('Deductions and Deposits'!$D:$D,'Deductions and Deposits'!$C:$C,D1949)+SUMIFS($F:$F,$D:$D,D1949,$C:$C,"Coin Deduction")</f>
        <v>0</v>
      </c>
      <c r="AE1949" s="131">
        <f>Table5[[#This Row],[Column4]]+Table5[[#This Row],[Column14]]+Table5[[#This Row],[Column19]]+Table5[[#This Row],[Column12]]</f>
        <v>0</v>
      </c>
      <c r="AF1949" s="131">
        <f>Table5[[#This Row],[Column5]]+Table5[[#This Row],[Column13]]+Table5[[#This Row],[Column21]]+Table5[[#This Row],[Column18]]</f>
        <v>0</v>
      </c>
      <c r="AG1949" s="131">
        <f t="shared" si="335"/>
        <v>0</v>
      </c>
      <c r="AH1949" s="131">
        <f t="shared" si="336"/>
        <v>0</v>
      </c>
      <c r="AI1949" s="131">
        <f>Table5[[#This Row],[Column17]]-Table5[[#This Row],[Column20]]</f>
        <v>0</v>
      </c>
      <c r="AJ1949" s="131">
        <f t="shared" si="337"/>
        <v>0</v>
      </c>
      <c r="AK1949" s="131">
        <f t="shared" si="341"/>
        <v>0</v>
      </c>
      <c r="AL1949" s="131">
        <f t="shared" si="338"/>
        <v>0</v>
      </c>
      <c r="AM1949" s="131" t="str">
        <f t="shared" si="339"/>
        <v/>
      </c>
      <c r="AN1949" s="131" t="str">
        <f t="shared" ca="1" si="340"/>
        <v/>
      </c>
    </row>
    <row r="1950" spans="1:40" ht="20.25" customHeight="1" x14ac:dyDescent="0.3">
      <c r="A1950" s="127"/>
      <c r="B1950" s="164"/>
      <c r="C1950" s="139"/>
      <c r="D1950" s="140"/>
      <c r="E1950" s="139"/>
      <c r="F1950" s="139"/>
      <c r="G1950" s="140"/>
      <c r="H1950" s="139"/>
      <c r="I1950" s="129"/>
      <c r="L1950" s="128"/>
      <c r="M1950" s="128"/>
      <c r="N1950" s="128"/>
      <c r="O1950" s="128"/>
      <c r="P1950" s="128"/>
      <c r="Q1950" s="128"/>
      <c r="R1950" s="128"/>
      <c r="S1950" s="128"/>
      <c r="T1950" s="120">
        <f t="shared" si="331"/>
        <v>0</v>
      </c>
      <c r="U1950" s="131"/>
      <c r="V1950" s="131"/>
      <c r="W1950" s="131">
        <f>SUMIFS($F$3:F1950,$D$3:D1950,D1950,$C$3:C1950,"Buy")+SUMIFS($F$3:F1950,$D$3:D1950,D1950,$C$3:C1950,"Coin Deposit",$E$3:E1950,"&lt;&gt;")</f>
        <v>0</v>
      </c>
      <c r="X1950" s="131">
        <f t="shared" si="332"/>
        <v>0</v>
      </c>
      <c r="Y1950" s="131">
        <f>IF($D1950=Y$1,SUMIFS($H$3:$H1950,$G$3:$G1950,Y$1,$C$3:$C1950,"Sell"),0)</f>
        <v>0</v>
      </c>
      <c r="Z1950" s="131">
        <f t="shared" si="333"/>
        <v>0</v>
      </c>
      <c r="AA1950" s="131">
        <f>IF($D1950=AA$1,SUMIFS($H$3:$H1950,$G$3:$G1950,AA$1,$C$3:$C1950,"Sell"),0)</f>
        <v>0</v>
      </c>
      <c r="AB1950" s="131">
        <f t="shared" si="334"/>
        <v>0</v>
      </c>
      <c r="AC1950" s="131">
        <f>SUMIFS('Deductions and Deposits'!$H:$H,'Deductions and Deposits'!$G:$G,D1950,'Deductions and Deposits'!$F:$F,"&lt;="&amp;B1950)+SUMIFS($F$3:F1950,$D$3:D1950,D1950,$C$3:C1950,"Coin Deposit",$E$3:E1950,"")</f>
        <v>0</v>
      </c>
      <c r="AD1950" s="131">
        <f>SUMIFS('Deductions and Deposits'!$D:$D,'Deductions and Deposits'!$C:$C,D1950)+SUMIFS($F:$F,$D:$D,D1950,$C:$C,"Coin Deduction")</f>
        <v>0</v>
      </c>
      <c r="AE1950" s="131">
        <f>Table5[[#This Row],[Column4]]+Table5[[#This Row],[Column14]]+Table5[[#This Row],[Column19]]+Table5[[#This Row],[Column12]]</f>
        <v>0</v>
      </c>
      <c r="AF1950" s="131">
        <f>Table5[[#This Row],[Column5]]+Table5[[#This Row],[Column13]]+Table5[[#This Row],[Column21]]+Table5[[#This Row],[Column18]]</f>
        <v>0</v>
      </c>
      <c r="AG1950" s="131">
        <f t="shared" si="335"/>
        <v>0</v>
      </c>
      <c r="AH1950" s="131">
        <f t="shared" si="336"/>
        <v>0</v>
      </c>
      <c r="AI1950" s="131">
        <f>Table5[[#This Row],[Column17]]-Table5[[#This Row],[Column20]]</f>
        <v>0</v>
      </c>
      <c r="AJ1950" s="131">
        <f t="shared" si="337"/>
        <v>0</v>
      </c>
      <c r="AK1950" s="131">
        <f t="shared" si="341"/>
        <v>0</v>
      </c>
      <c r="AL1950" s="131">
        <f t="shared" si="338"/>
        <v>0</v>
      </c>
      <c r="AM1950" s="131" t="str">
        <f t="shared" si="339"/>
        <v/>
      </c>
      <c r="AN1950" s="131" t="str">
        <f t="shared" ca="1" si="340"/>
        <v/>
      </c>
    </row>
    <row r="1951" spans="1:40" ht="20.25" customHeight="1" x14ac:dyDescent="0.3">
      <c r="A1951" s="127"/>
      <c r="B1951" s="164"/>
      <c r="C1951" s="139"/>
      <c r="D1951" s="140"/>
      <c r="E1951" s="139"/>
      <c r="F1951" s="139"/>
      <c r="G1951" s="140"/>
      <c r="H1951" s="139"/>
      <c r="I1951" s="129"/>
      <c r="L1951" s="128"/>
      <c r="M1951" s="128"/>
      <c r="N1951" s="128"/>
      <c r="O1951" s="128"/>
      <c r="P1951" s="128"/>
      <c r="Q1951" s="128"/>
      <c r="R1951" s="128"/>
      <c r="S1951" s="128"/>
      <c r="T1951" s="120">
        <f t="shared" si="331"/>
        <v>0</v>
      </c>
      <c r="U1951" s="131"/>
      <c r="V1951" s="131"/>
      <c r="W1951" s="131">
        <f>SUMIFS($F$3:F1951,$D$3:D1951,D1951,$C$3:C1951,"Buy")+SUMIFS($F$3:F1951,$D$3:D1951,D1951,$C$3:C1951,"Coin Deposit",$E$3:E1951,"&lt;&gt;")</f>
        <v>0</v>
      </c>
      <c r="X1951" s="131">
        <f t="shared" si="332"/>
        <v>0</v>
      </c>
      <c r="Y1951" s="131">
        <f>IF($D1951=Y$1,SUMIFS($H$3:$H1951,$G$3:$G1951,Y$1,$C$3:$C1951,"Sell"),0)</f>
        <v>0</v>
      </c>
      <c r="Z1951" s="131">
        <f t="shared" si="333"/>
        <v>0</v>
      </c>
      <c r="AA1951" s="131">
        <f>IF($D1951=AA$1,SUMIFS($H$3:$H1951,$G$3:$G1951,AA$1,$C$3:$C1951,"Sell"),0)</f>
        <v>0</v>
      </c>
      <c r="AB1951" s="131">
        <f t="shared" si="334"/>
        <v>0</v>
      </c>
      <c r="AC1951" s="131">
        <f>SUMIFS('Deductions and Deposits'!$H:$H,'Deductions and Deposits'!$G:$G,D1951,'Deductions and Deposits'!$F:$F,"&lt;="&amp;B1951)+SUMIFS($F$3:F1951,$D$3:D1951,D1951,$C$3:C1951,"Coin Deposit",$E$3:E1951,"")</f>
        <v>0</v>
      </c>
      <c r="AD1951" s="131">
        <f>SUMIFS('Deductions and Deposits'!$D:$D,'Deductions and Deposits'!$C:$C,D1951)+SUMIFS($F:$F,$D:$D,D1951,$C:$C,"Coin Deduction")</f>
        <v>0</v>
      </c>
      <c r="AE1951" s="131">
        <f>Table5[[#This Row],[Column4]]+Table5[[#This Row],[Column14]]+Table5[[#This Row],[Column19]]+Table5[[#This Row],[Column12]]</f>
        <v>0</v>
      </c>
      <c r="AF1951" s="131">
        <f>Table5[[#This Row],[Column5]]+Table5[[#This Row],[Column13]]+Table5[[#This Row],[Column21]]+Table5[[#This Row],[Column18]]</f>
        <v>0</v>
      </c>
      <c r="AG1951" s="131">
        <f t="shared" si="335"/>
        <v>0</v>
      </c>
      <c r="AH1951" s="131">
        <f t="shared" si="336"/>
        <v>0</v>
      </c>
      <c r="AI1951" s="131">
        <f>Table5[[#This Row],[Column17]]-Table5[[#This Row],[Column20]]</f>
        <v>0</v>
      </c>
      <c r="AJ1951" s="131">
        <f t="shared" si="337"/>
        <v>0</v>
      </c>
      <c r="AK1951" s="131">
        <f t="shared" si="341"/>
        <v>0</v>
      </c>
      <c r="AL1951" s="131">
        <f t="shared" si="338"/>
        <v>0</v>
      </c>
      <c r="AM1951" s="131" t="str">
        <f t="shared" si="339"/>
        <v/>
      </c>
      <c r="AN1951" s="131" t="str">
        <f t="shared" ca="1" si="340"/>
        <v/>
      </c>
    </row>
    <row r="1952" spans="1:40" ht="20.25" customHeight="1" x14ac:dyDescent="0.3">
      <c r="A1952" s="127"/>
      <c r="B1952" s="164"/>
      <c r="C1952" s="139"/>
      <c r="D1952" s="140"/>
      <c r="E1952" s="139"/>
      <c r="F1952" s="139"/>
      <c r="G1952" s="140"/>
      <c r="H1952" s="139"/>
      <c r="I1952" s="129"/>
      <c r="L1952" s="128"/>
      <c r="M1952" s="128"/>
      <c r="N1952" s="128"/>
      <c r="O1952" s="128"/>
      <c r="P1952" s="128"/>
      <c r="Q1952" s="128"/>
      <c r="R1952" s="128"/>
      <c r="S1952" s="128"/>
      <c r="T1952" s="120">
        <f t="shared" si="331"/>
        <v>0</v>
      </c>
      <c r="U1952" s="131"/>
      <c r="V1952" s="131"/>
      <c r="W1952" s="131">
        <f>SUMIFS($F$3:F1952,$D$3:D1952,D1952,$C$3:C1952,"Buy")+SUMIFS($F$3:F1952,$D$3:D1952,D1952,$C$3:C1952,"Coin Deposit",$E$3:E1952,"&lt;&gt;")</f>
        <v>0</v>
      </c>
      <c r="X1952" s="131">
        <f t="shared" si="332"/>
        <v>0</v>
      </c>
      <c r="Y1952" s="131">
        <f>IF($D1952=Y$1,SUMIFS($H$3:$H1952,$G$3:$G1952,Y$1,$C$3:$C1952,"Sell"),0)</f>
        <v>0</v>
      </c>
      <c r="Z1952" s="131">
        <f t="shared" si="333"/>
        <v>0</v>
      </c>
      <c r="AA1952" s="131">
        <f>IF($D1952=AA$1,SUMIFS($H$3:$H1952,$G$3:$G1952,AA$1,$C$3:$C1952,"Sell"),0)</f>
        <v>0</v>
      </c>
      <c r="AB1952" s="131">
        <f t="shared" si="334"/>
        <v>0</v>
      </c>
      <c r="AC1952" s="131">
        <f>SUMIFS('Deductions and Deposits'!$H:$H,'Deductions and Deposits'!$G:$G,D1952,'Deductions and Deposits'!$F:$F,"&lt;="&amp;B1952)+SUMIFS($F$3:F1952,$D$3:D1952,D1952,$C$3:C1952,"Coin Deposit",$E$3:E1952,"")</f>
        <v>0</v>
      </c>
      <c r="AD1952" s="131">
        <f>SUMIFS('Deductions and Deposits'!$D:$D,'Deductions and Deposits'!$C:$C,D1952)+SUMIFS($F:$F,$D:$D,D1952,$C:$C,"Coin Deduction")</f>
        <v>0</v>
      </c>
      <c r="AE1952" s="131">
        <f>Table5[[#This Row],[Column4]]+Table5[[#This Row],[Column14]]+Table5[[#This Row],[Column19]]+Table5[[#This Row],[Column12]]</f>
        <v>0</v>
      </c>
      <c r="AF1952" s="131">
        <f>Table5[[#This Row],[Column5]]+Table5[[#This Row],[Column13]]+Table5[[#This Row],[Column21]]+Table5[[#This Row],[Column18]]</f>
        <v>0</v>
      </c>
      <c r="AG1952" s="131">
        <f t="shared" si="335"/>
        <v>0</v>
      </c>
      <c r="AH1952" s="131">
        <f t="shared" si="336"/>
        <v>0</v>
      </c>
      <c r="AI1952" s="131">
        <f>Table5[[#This Row],[Column17]]-Table5[[#This Row],[Column20]]</f>
        <v>0</v>
      </c>
      <c r="AJ1952" s="131">
        <f t="shared" si="337"/>
        <v>0</v>
      </c>
      <c r="AK1952" s="131">
        <f t="shared" si="341"/>
        <v>0</v>
      </c>
      <c r="AL1952" s="131">
        <f t="shared" si="338"/>
        <v>0</v>
      </c>
      <c r="AM1952" s="131" t="str">
        <f t="shared" si="339"/>
        <v/>
      </c>
      <c r="AN1952" s="131" t="str">
        <f t="shared" ca="1" si="340"/>
        <v/>
      </c>
    </row>
    <row r="1953" spans="1:40" ht="20.25" customHeight="1" x14ac:dyDescent="0.3">
      <c r="A1953" s="127"/>
      <c r="B1953" s="164"/>
      <c r="C1953" s="139"/>
      <c r="D1953" s="140"/>
      <c r="E1953" s="139"/>
      <c r="F1953" s="139"/>
      <c r="G1953" s="140"/>
      <c r="H1953" s="139"/>
      <c r="I1953" s="129"/>
      <c r="L1953" s="128"/>
      <c r="M1953" s="128"/>
      <c r="N1953" s="128"/>
      <c r="O1953" s="128"/>
      <c r="P1953" s="128"/>
      <c r="Q1953" s="128"/>
      <c r="R1953" s="128"/>
      <c r="S1953" s="128"/>
      <c r="T1953" s="120">
        <f t="shared" si="331"/>
        <v>0</v>
      </c>
      <c r="U1953" s="131"/>
      <c r="V1953" s="131"/>
      <c r="W1953" s="131">
        <f>SUMIFS($F$3:F1953,$D$3:D1953,D1953,$C$3:C1953,"Buy")+SUMIFS($F$3:F1953,$D$3:D1953,D1953,$C$3:C1953,"Coin Deposit",$E$3:E1953,"&lt;&gt;")</f>
        <v>0</v>
      </c>
      <c r="X1953" s="131">
        <f t="shared" si="332"/>
        <v>0</v>
      </c>
      <c r="Y1953" s="131">
        <f>IF($D1953=Y$1,SUMIFS($H$3:$H1953,$G$3:$G1953,Y$1,$C$3:$C1953,"Sell"),0)</f>
        <v>0</v>
      </c>
      <c r="Z1953" s="131">
        <f t="shared" si="333"/>
        <v>0</v>
      </c>
      <c r="AA1953" s="131">
        <f>IF($D1953=AA$1,SUMIFS($H$3:$H1953,$G$3:$G1953,AA$1,$C$3:$C1953,"Sell"),0)</f>
        <v>0</v>
      </c>
      <c r="AB1953" s="131">
        <f t="shared" si="334"/>
        <v>0</v>
      </c>
      <c r="AC1953" s="131">
        <f>SUMIFS('Deductions and Deposits'!$H:$H,'Deductions and Deposits'!$G:$G,D1953,'Deductions and Deposits'!$F:$F,"&lt;="&amp;B1953)+SUMIFS($F$3:F1953,$D$3:D1953,D1953,$C$3:C1953,"Coin Deposit",$E$3:E1953,"")</f>
        <v>0</v>
      </c>
      <c r="AD1953" s="131">
        <f>SUMIFS('Deductions and Deposits'!$D:$D,'Deductions and Deposits'!$C:$C,D1953)+SUMIFS($F:$F,$D:$D,D1953,$C:$C,"Coin Deduction")</f>
        <v>0</v>
      </c>
      <c r="AE1953" s="131">
        <f>Table5[[#This Row],[Column4]]+Table5[[#This Row],[Column14]]+Table5[[#This Row],[Column19]]+Table5[[#This Row],[Column12]]</f>
        <v>0</v>
      </c>
      <c r="AF1953" s="131">
        <f>Table5[[#This Row],[Column5]]+Table5[[#This Row],[Column13]]+Table5[[#This Row],[Column21]]+Table5[[#This Row],[Column18]]</f>
        <v>0</v>
      </c>
      <c r="AG1953" s="131">
        <f t="shared" si="335"/>
        <v>0</v>
      </c>
      <c r="AH1953" s="131">
        <f t="shared" si="336"/>
        <v>0</v>
      </c>
      <c r="AI1953" s="131">
        <f>Table5[[#This Row],[Column17]]-Table5[[#This Row],[Column20]]</f>
        <v>0</v>
      </c>
      <c r="AJ1953" s="131">
        <f t="shared" si="337"/>
        <v>0</v>
      </c>
      <c r="AK1953" s="131">
        <f t="shared" si="341"/>
        <v>0</v>
      </c>
      <c r="AL1953" s="131">
        <f t="shared" si="338"/>
        <v>0</v>
      </c>
      <c r="AM1953" s="131" t="str">
        <f t="shared" si="339"/>
        <v/>
      </c>
      <c r="AN1953" s="131" t="str">
        <f t="shared" ca="1" si="340"/>
        <v/>
      </c>
    </row>
    <row r="1954" spans="1:40" ht="20.25" customHeight="1" x14ac:dyDescent="0.3">
      <c r="A1954" s="127"/>
      <c r="B1954" s="164"/>
      <c r="C1954" s="139"/>
      <c r="D1954" s="140"/>
      <c r="E1954" s="139"/>
      <c r="F1954" s="139"/>
      <c r="G1954" s="140"/>
      <c r="H1954" s="139"/>
      <c r="I1954" s="129"/>
      <c r="L1954" s="128"/>
      <c r="M1954" s="128"/>
      <c r="N1954" s="128"/>
      <c r="O1954" s="128"/>
      <c r="P1954" s="128"/>
      <c r="Q1954" s="128"/>
      <c r="R1954" s="128"/>
      <c r="S1954" s="128"/>
      <c r="T1954" s="120">
        <f t="shared" si="331"/>
        <v>0</v>
      </c>
      <c r="U1954" s="131"/>
      <c r="V1954" s="131"/>
      <c r="W1954" s="131">
        <f>SUMIFS($F$3:F1954,$D$3:D1954,D1954,$C$3:C1954,"Buy")+SUMIFS($F$3:F1954,$D$3:D1954,D1954,$C$3:C1954,"Coin Deposit",$E$3:E1954,"&lt;&gt;")</f>
        <v>0</v>
      </c>
      <c r="X1954" s="131">
        <f t="shared" si="332"/>
        <v>0</v>
      </c>
      <c r="Y1954" s="131">
        <f>IF($D1954=Y$1,SUMIFS($H$3:$H1954,$G$3:$G1954,Y$1,$C$3:$C1954,"Sell"),0)</f>
        <v>0</v>
      </c>
      <c r="Z1954" s="131">
        <f t="shared" si="333"/>
        <v>0</v>
      </c>
      <c r="AA1954" s="131">
        <f>IF($D1954=AA$1,SUMIFS($H$3:$H1954,$G$3:$G1954,AA$1,$C$3:$C1954,"Sell"),0)</f>
        <v>0</v>
      </c>
      <c r="AB1954" s="131">
        <f t="shared" si="334"/>
        <v>0</v>
      </c>
      <c r="AC1954" s="131">
        <f>SUMIFS('Deductions and Deposits'!$H:$H,'Deductions and Deposits'!$G:$G,D1954,'Deductions and Deposits'!$F:$F,"&lt;="&amp;B1954)+SUMIFS($F$3:F1954,$D$3:D1954,D1954,$C$3:C1954,"Coin Deposit",$E$3:E1954,"")</f>
        <v>0</v>
      </c>
      <c r="AD1954" s="131">
        <f>SUMIFS('Deductions and Deposits'!$D:$D,'Deductions and Deposits'!$C:$C,D1954)+SUMIFS($F:$F,$D:$D,D1954,$C:$C,"Coin Deduction")</f>
        <v>0</v>
      </c>
      <c r="AE1954" s="131">
        <f>Table5[[#This Row],[Column4]]+Table5[[#This Row],[Column14]]+Table5[[#This Row],[Column19]]+Table5[[#This Row],[Column12]]</f>
        <v>0</v>
      </c>
      <c r="AF1954" s="131">
        <f>Table5[[#This Row],[Column5]]+Table5[[#This Row],[Column13]]+Table5[[#This Row],[Column21]]+Table5[[#This Row],[Column18]]</f>
        <v>0</v>
      </c>
      <c r="AG1954" s="131">
        <f t="shared" si="335"/>
        <v>0</v>
      </c>
      <c r="AH1954" s="131">
        <f t="shared" si="336"/>
        <v>0</v>
      </c>
      <c r="AI1954" s="131">
        <f>Table5[[#This Row],[Column17]]-Table5[[#This Row],[Column20]]</f>
        <v>0</v>
      </c>
      <c r="AJ1954" s="131">
        <f t="shared" si="337"/>
        <v>0</v>
      </c>
      <c r="AK1954" s="131">
        <f t="shared" si="341"/>
        <v>0</v>
      </c>
      <c r="AL1954" s="131">
        <f t="shared" si="338"/>
        <v>0</v>
      </c>
      <c r="AM1954" s="131" t="str">
        <f t="shared" si="339"/>
        <v/>
      </c>
      <c r="AN1954" s="131" t="str">
        <f t="shared" ca="1" si="340"/>
        <v/>
      </c>
    </row>
    <row r="1955" spans="1:40" ht="20.25" customHeight="1" x14ac:dyDescent="0.3">
      <c r="A1955" s="127"/>
      <c r="B1955" s="164"/>
      <c r="C1955" s="139"/>
      <c r="D1955" s="140"/>
      <c r="E1955" s="139"/>
      <c r="F1955" s="139"/>
      <c r="G1955" s="140"/>
      <c r="H1955" s="139"/>
      <c r="I1955" s="129"/>
      <c r="L1955" s="128"/>
      <c r="M1955" s="128"/>
      <c r="N1955" s="128"/>
      <c r="O1955" s="128"/>
      <c r="P1955" s="128"/>
      <c r="Q1955" s="128"/>
      <c r="R1955" s="128"/>
      <c r="S1955" s="128"/>
      <c r="T1955" s="120">
        <f t="shared" si="331"/>
        <v>0</v>
      </c>
      <c r="U1955" s="131"/>
      <c r="V1955" s="131"/>
      <c r="W1955" s="131">
        <f>SUMIFS($F$3:F1955,$D$3:D1955,D1955,$C$3:C1955,"Buy")+SUMIFS($F$3:F1955,$D$3:D1955,D1955,$C$3:C1955,"Coin Deposit",$E$3:E1955,"&lt;&gt;")</f>
        <v>0</v>
      </c>
      <c r="X1955" s="131">
        <f t="shared" si="332"/>
        <v>0</v>
      </c>
      <c r="Y1955" s="131">
        <f>IF($D1955=Y$1,SUMIFS($H$3:$H1955,$G$3:$G1955,Y$1,$C$3:$C1955,"Sell"),0)</f>
        <v>0</v>
      </c>
      <c r="Z1955" s="131">
        <f t="shared" si="333"/>
        <v>0</v>
      </c>
      <c r="AA1955" s="131">
        <f>IF($D1955=AA$1,SUMIFS($H$3:$H1955,$G$3:$G1955,AA$1,$C$3:$C1955,"Sell"),0)</f>
        <v>0</v>
      </c>
      <c r="AB1955" s="131">
        <f t="shared" si="334"/>
        <v>0</v>
      </c>
      <c r="AC1955" s="131">
        <f>SUMIFS('Deductions and Deposits'!$H:$H,'Deductions and Deposits'!$G:$G,D1955,'Deductions and Deposits'!$F:$F,"&lt;="&amp;B1955)+SUMIFS($F$3:F1955,$D$3:D1955,D1955,$C$3:C1955,"Coin Deposit",$E$3:E1955,"")</f>
        <v>0</v>
      </c>
      <c r="AD1955" s="131">
        <f>SUMIFS('Deductions and Deposits'!$D:$D,'Deductions and Deposits'!$C:$C,D1955)+SUMIFS($F:$F,$D:$D,D1955,$C:$C,"Coin Deduction")</f>
        <v>0</v>
      </c>
      <c r="AE1955" s="131">
        <f>Table5[[#This Row],[Column4]]+Table5[[#This Row],[Column14]]+Table5[[#This Row],[Column19]]+Table5[[#This Row],[Column12]]</f>
        <v>0</v>
      </c>
      <c r="AF1955" s="131">
        <f>Table5[[#This Row],[Column5]]+Table5[[#This Row],[Column13]]+Table5[[#This Row],[Column21]]+Table5[[#This Row],[Column18]]</f>
        <v>0</v>
      </c>
      <c r="AG1955" s="131">
        <f t="shared" si="335"/>
        <v>0</v>
      </c>
      <c r="AH1955" s="131">
        <f t="shared" si="336"/>
        <v>0</v>
      </c>
      <c r="AI1955" s="131">
        <f>Table5[[#This Row],[Column17]]-Table5[[#This Row],[Column20]]</f>
        <v>0</v>
      </c>
      <c r="AJ1955" s="131">
        <f t="shared" si="337"/>
        <v>0</v>
      </c>
      <c r="AK1955" s="131">
        <f t="shared" si="341"/>
        <v>0</v>
      </c>
      <c r="AL1955" s="131">
        <f t="shared" si="338"/>
        <v>0</v>
      </c>
      <c r="AM1955" s="131" t="str">
        <f t="shared" si="339"/>
        <v/>
      </c>
      <c r="AN1955" s="131" t="str">
        <f t="shared" ca="1" si="340"/>
        <v/>
      </c>
    </row>
    <row r="1956" spans="1:40" ht="20.25" customHeight="1" x14ac:dyDescent="0.3">
      <c r="A1956" s="127"/>
      <c r="B1956" s="164"/>
      <c r="C1956" s="139"/>
      <c r="D1956" s="140"/>
      <c r="E1956" s="139"/>
      <c r="F1956" s="139"/>
      <c r="G1956" s="140"/>
      <c r="H1956" s="139"/>
      <c r="I1956" s="129"/>
      <c r="L1956" s="128"/>
      <c r="M1956" s="128"/>
      <c r="N1956" s="128"/>
      <c r="O1956" s="128"/>
      <c r="P1956" s="128"/>
      <c r="Q1956" s="128"/>
      <c r="R1956" s="128"/>
      <c r="S1956" s="128"/>
      <c r="T1956" s="120">
        <f t="shared" si="331"/>
        <v>0</v>
      </c>
      <c r="U1956" s="131"/>
      <c r="V1956" s="131"/>
      <c r="W1956" s="131">
        <f>SUMIFS($F$3:F1956,$D$3:D1956,D1956,$C$3:C1956,"Buy")+SUMIFS($F$3:F1956,$D$3:D1956,D1956,$C$3:C1956,"Coin Deposit",$E$3:E1956,"&lt;&gt;")</f>
        <v>0</v>
      </c>
      <c r="X1956" s="131">
        <f t="shared" si="332"/>
        <v>0</v>
      </c>
      <c r="Y1956" s="131">
        <f>IF($D1956=Y$1,SUMIFS($H$3:$H1956,$G$3:$G1956,Y$1,$C$3:$C1956,"Sell"),0)</f>
        <v>0</v>
      </c>
      <c r="Z1956" s="131">
        <f t="shared" si="333"/>
        <v>0</v>
      </c>
      <c r="AA1956" s="131">
        <f>IF($D1956=AA$1,SUMIFS($H$3:$H1956,$G$3:$G1956,AA$1,$C$3:$C1956,"Sell"),0)</f>
        <v>0</v>
      </c>
      <c r="AB1956" s="131">
        <f t="shared" si="334"/>
        <v>0</v>
      </c>
      <c r="AC1956" s="131">
        <f>SUMIFS('Deductions and Deposits'!$H:$H,'Deductions and Deposits'!$G:$G,D1956,'Deductions and Deposits'!$F:$F,"&lt;="&amp;B1956)+SUMIFS($F$3:F1956,$D$3:D1956,D1956,$C$3:C1956,"Coin Deposit",$E$3:E1956,"")</f>
        <v>0</v>
      </c>
      <c r="AD1956" s="131">
        <f>SUMIFS('Deductions and Deposits'!$D:$D,'Deductions and Deposits'!$C:$C,D1956)+SUMIFS($F:$F,$D:$D,D1956,$C:$C,"Coin Deduction")</f>
        <v>0</v>
      </c>
      <c r="AE1956" s="131">
        <f>Table5[[#This Row],[Column4]]+Table5[[#This Row],[Column14]]+Table5[[#This Row],[Column19]]+Table5[[#This Row],[Column12]]</f>
        <v>0</v>
      </c>
      <c r="AF1956" s="131">
        <f>Table5[[#This Row],[Column5]]+Table5[[#This Row],[Column13]]+Table5[[#This Row],[Column21]]+Table5[[#This Row],[Column18]]</f>
        <v>0</v>
      </c>
      <c r="AG1956" s="131">
        <f t="shared" si="335"/>
        <v>0</v>
      </c>
      <c r="AH1956" s="131">
        <f t="shared" si="336"/>
        <v>0</v>
      </c>
      <c r="AI1956" s="131">
        <f>Table5[[#This Row],[Column17]]-Table5[[#This Row],[Column20]]</f>
        <v>0</v>
      </c>
      <c r="AJ1956" s="131">
        <f t="shared" si="337"/>
        <v>0</v>
      </c>
      <c r="AK1956" s="131">
        <f t="shared" si="341"/>
        <v>0</v>
      </c>
      <c r="AL1956" s="131">
        <f t="shared" si="338"/>
        <v>0</v>
      </c>
      <c r="AM1956" s="131" t="str">
        <f t="shared" si="339"/>
        <v/>
      </c>
      <c r="AN1956" s="131" t="str">
        <f t="shared" ca="1" si="340"/>
        <v/>
      </c>
    </row>
    <row r="1957" spans="1:40" ht="20.25" customHeight="1" x14ac:dyDescent="0.3">
      <c r="A1957" s="127"/>
      <c r="B1957" s="164"/>
      <c r="C1957" s="139"/>
      <c r="D1957" s="140"/>
      <c r="E1957" s="139"/>
      <c r="F1957" s="139"/>
      <c r="G1957" s="140"/>
      <c r="H1957" s="139"/>
      <c r="I1957" s="129"/>
      <c r="L1957" s="128"/>
      <c r="M1957" s="128"/>
      <c r="N1957" s="128"/>
      <c r="O1957" s="128"/>
      <c r="P1957" s="128"/>
      <c r="Q1957" s="128"/>
      <c r="R1957" s="128"/>
      <c r="S1957" s="128"/>
      <c r="T1957" s="120">
        <f t="shared" si="331"/>
        <v>0</v>
      </c>
      <c r="U1957" s="131"/>
      <c r="V1957" s="131"/>
      <c r="W1957" s="131">
        <f>SUMIFS($F$3:F1957,$D$3:D1957,D1957,$C$3:C1957,"Buy")+SUMIFS($F$3:F1957,$D$3:D1957,D1957,$C$3:C1957,"Coin Deposit",$E$3:E1957,"&lt;&gt;")</f>
        <v>0</v>
      </c>
      <c r="X1957" s="131">
        <f t="shared" si="332"/>
        <v>0</v>
      </c>
      <c r="Y1957" s="131">
        <f>IF($D1957=Y$1,SUMIFS($H$3:$H1957,$G$3:$G1957,Y$1,$C$3:$C1957,"Sell"),0)</f>
        <v>0</v>
      </c>
      <c r="Z1957" s="131">
        <f t="shared" si="333"/>
        <v>0</v>
      </c>
      <c r="AA1957" s="131">
        <f>IF($D1957=AA$1,SUMIFS($H$3:$H1957,$G$3:$G1957,AA$1,$C$3:$C1957,"Sell"),0)</f>
        <v>0</v>
      </c>
      <c r="AB1957" s="131">
        <f t="shared" si="334"/>
        <v>0</v>
      </c>
      <c r="AC1957" s="131">
        <f>SUMIFS('Deductions and Deposits'!$H:$H,'Deductions and Deposits'!$G:$G,D1957,'Deductions and Deposits'!$F:$F,"&lt;="&amp;B1957)+SUMIFS($F$3:F1957,$D$3:D1957,D1957,$C$3:C1957,"Coin Deposit",$E$3:E1957,"")</f>
        <v>0</v>
      </c>
      <c r="AD1957" s="131">
        <f>SUMIFS('Deductions and Deposits'!$D:$D,'Deductions and Deposits'!$C:$C,D1957)+SUMIFS($F:$F,$D:$D,D1957,$C:$C,"Coin Deduction")</f>
        <v>0</v>
      </c>
      <c r="AE1957" s="131">
        <f>Table5[[#This Row],[Column4]]+Table5[[#This Row],[Column14]]+Table5[[#This Row],[Column19]]+Table5[[#This Row],[Column12]]</f>
        <v>0</v>
      </c>
      <c r="AF1957" s="131">
        <f>Table5[[#This Row],[Column5]]+Table5[[#This Row],[Column13]]+Table5[[#This Row],[Column21]]+Table5[[#This Row],[Column18]]</f>
        <v>0</v>
      </c>
      <c r="AG1957" s="131">
        <f t="shared" si="335"/>
        <v>0</v>
      </c>
      <c r="AH1957" s="131">
        <f t="shared" si="336"/>
        <v>0</v>
      </c>
      <c r="AI1957" s="131">
        <f>Table5[[#This Row],[Column17]]-Table5[[#This Row],[Column20]]</f>
        <v>0</v>
      </c>
      <c r="AJ1957" s="131">
        <f t="shared" si="337"/>
        <v>0</v>
      </c>
      <c r="AK1957" s="131">
        <f t="shared" si="341"/>
        <v>0</v>
      </c>
      <c r="AL1957" s="131">
        <f t="shared" si="338"/>
        <v>0</v>
      </c>
      <c r="AM1957" s="131" t="str">
        <f t="shared" si="339"/>
        <v/>
      </c>
      <c r="AN1957" s="131" t="str">
        <f t="shared" ca="1" si="340"/>
        <v/>
      </c>
    </row>
    <row r="1958" spans="1:40" ht="20.25" customHeight="1" x14ac:dyDescent="0.3">
      <c r="A1958" s="127"/>
      <c r="B1958" s="164"/>
      <c r="C1958" s="139"/>
      <c r="D1958" s="140"/>
      <c r="E1958" s="139"/>
      <c r="F1958" s="139"/>
      <c r="G1958" s="140"/>
      <c r="H1958" s="139"/>
      <c r="I1958" s="129"/>
      <c r="L1958" s="128"/>
      <c r="M1958" s="128"/>
      <c r="N1958" s="128"/>
      <c r="O1958" s="128"/>
      <c r="P1958" s="128"/>
      <c r="Q1958" s="128"/>
      <c r="R1958" s="128"/>
      <c r="S1958" s="128"/>
      <c r="T1958" s="120">
        <f t="shared" si="331"/>
        <v>0</v>
      </c>
      <c r="U1958" s="131"/>
      <c r="V1958" s="131"/>
      <c r="W1958" s="131">
        <f>SUMIFS($F$3:F1958,$D$3:D1958,D1958,$C$3:C1958,"Buy")+SUMIFS($F$3:F1958,$D$3:D1958,D1958,$C$3:C1958,"Coin Deposit",$E$3:E1958,"&lt;&gt;")</f>
        <v>0</v>
      </c>
      <c r="X1958" s="131">
        <f t="shared" si="332"/>
        <v>0</v>
      </c>
      <c r="Y1958" s="131">
        <f>IF($D1958=Y$1,SUMIFS($H$3:$H1958,$G$3:$G1958,Y$1,$C$3:$C1958,"Sell"),0)</f>
        <v>0</v>
      </c>
      <c r="Z1958" s="131">
        <f t="shared" si="333"/>
        <v>0</v>
      </c>
      <c r="AA1958" s="131">
        <f>IF($D1958=AA$1,SUMIFS($H$3:$H1958,$G$3:$G1958,AA$1,$C$3:$C1958,"Sell"),0)</f>
        <v>0</v>
      </c>
      <c r="AB1958" s="131">
        <f t="shared" si="334"/>
        <v>0</v>
      </c>
      <c r="AC1958" s="131">
        <f>SUMIFS('Deductions and Deposits'!$H:$H,'Deductions and Deposits'!$G:$G,D1958,'Deductions and Deposits'!$F:$F,"&lt;="&amp;B1958)+SUMIFS($F$3:F1958,$D$3:D1958,D1958,$C$3:C1958,"Coin Deposit",$E$3:E1958,"")</f>
        <v>0</v>
      </c>
      <c r="AD1958" s="131">
        <f>SUMIFS('Deductions and Deposits'!$D:$D,'Deductions and Deposits'!$C:$C,D1958)+SUMIFS($F:$F,$D:$D,D1958,$C:$C,"Coin Deduction")</f>
        <v>0</v>
      </c>
      <c r="AE1958" s="131">
        <f>Table5[[#This Row],[Column4]]+Table5[[#This Row],[Column14]]+Table5[[#This Row],[Column19]]+Table5[[#This Row],[Column12]]</f>
        <v>0</v>
      </c>
      <c r="AF1958" s="131">
        <f>Table5[[#This Row],[Column5]]+Table5[[#This Row],[Column13]]+Table5[[#This Row],[Column21]]+Table5[[#This Row],[Column18]]</f>
        <v>0</v>
      </c>
      <c r="AG1958" s="131">
        <f t="shared" si="335"/>
        <v>0</v>
      </c>
      <c r="AH1958" s="131">
        <f t="shared" si="336"/>
        <v>0</v>
      </c>
      <c r="AI1958" s="131">
        <f>Table5[[#This Row],[Column17]]-Table5[[#This Row],[Column20]]</f>
        <v>0</v>
      </c>
      <c r="AJ1958" s="131">
        <f t="shared" si="337"/>
        <v>0</v>
      </c>
      <c r="AK1958" s="131">
        <f t="shared" si="341"/>
        <v>0</v>
      </c>
      <c r="AL1958" s="131">
        <f t="shared" si="338"/>
        <v>0</v>
      </c>
      <c r="AM1958" s="131" t="str">
        <f t="shared" si="339"/>
        <v/>
      </c>
      <c r="AN1958" s="131" t="str">
        <f t="shared" ca="1" si="340"/>
        <v/>
      </c>
    </row>
    <row r="1959" spans="1:40" ht="20.25" customHeight="1" x14ac:dyDescent="0.3">
      <c r="A1959" s="127"/>
      <c r="B1959" s="164"/>
      <c r="C1959" s="139"/>
      <c r="D1959" s="140"/>
      <c r="E1959" s="139"/>
      <c r="F1959" s="139"/>
      <c r="G1959" s="140"/>
      <c r="H1959" s="139"/>
      <c r="I1959" s="129"/>
      <c r="L1959" s="128"/>
      <c r="M1959" s="128"/>
      <c r="N1959" s="128"/>
      <c r="O1959" s="128"/>
      <c r="P1959" s="128"/>
      <c r="Q1959" s="128"/>
      <c r="R1959" s="128"/>
      <c r="S1959" s="128"/>
      <c r="T1959" s="120">
        <f t="shared" si="331"/>
        <v>0</v>
      </c>
      <c r="U1959" s="131"/>
      <c r="V1959" s="131"/>
      <c r="W1959" s="131">
        <f>SUMIFS($F$3:F1959,$D$3:D1959,D1959,$C$3:C1959,"Buy")+SUMIFS($F$3:F1959,$D$3:D1959,D1959,$C$3:C1959,"Coin Deposit",$E$3:E1959,"&lt;&gt;")</f>
        <v>0</v>
      </c>
      <c r="X1959" s="131">
        <f t="shared" si="332"/>
        <v>0</v>
      </c>
      <c r="Y1959" s="131">
        <f>IF($D1959=Y$1,SUMIFS($H$3:$H1959,$G$3:$G1959,Y$1,$C$3:$C1959,"Sell"),0)</f>
        <v>0</v>
      </c>
      <c r="Z1959" s="131">
        <f t="shared" si="333"/>
        <v>0</v>
      </c>
      <c r="AA1959" s="131">
        <f>IF($D1959=AA$1,SUMIFS($H$3:$H1959,$G$3:$G1959,AA$1,$C$3:$C1959,"Sell"),0)</f>
        <v>0</v>
      </c>
      <c r="AB1959" s="131">
        <f t="shared" si="334"/>
        <v>0</v>
      </c>
      <c r="AC1959" s="131">
        <f>SUMIFS('Deductions and Deposits'!$H:$H,'Deductions and Deposits'!$G:$G,D1959,'Deductions and Deposits'!$F:$F,"&lt;="&amp;B1959)+SUMIFS($F$3:F1959,$D$3:D1959,D1959,$C$3:C1959,"Coin Deposit",$E$3:E1959,"")</f>
        <v>0</v>
      </c>
      <c r="AD1959" s="131">
        <f>SUMIFS('Deductions and Deposits'!$D:$D,'Deductions and Deposits'!$C:$C,D1959)+SUMIFS($F:$F,$D:$D,D1959,$C:$C,"Coin Deduction")</f>
        <v>0</v>
      </c>
      <c r="AE1959" s="131">
        <f>Table5[[#This Row],[Column4]]+Table5[[#This Row],[Column14]]+Table5[[#This Row],[Column19]]+Table5[[#This Row],[Column12]]</f>
        <v>0</v>
      </c>
      <c r="AF1959" s="131">
        <f>Table5[[#This Row],[Column5]]+Table5[[#This Row],[Column13]]+Table5[[#This Row],[Column21]]+Table5[[#This Row],[Column18]]</f>
        <v>0</v>
      </c>
      <c r="AG1959" s="131">
        <f t="shared" si="335"/>
        <v>0</v>
      </c>
      <c r="AH1959" s="131">
        <f t="shared" si="336"/>
        <v>0</v>
      </c>
      <c r="AI1959" s="131">
        <f>Table5[[#This Row],[Column17]]-Table5[[#This Row],[Column20]]</f>
        <v>0</v>
      </c>
      <c r="AJ1959" s="131">
        <f t="shared" si="337"/>
        <v>0</v>
      </c>
      <c r="AK1959" s="131">
        <f t="shared" si="341"/>
        <v>0</v>
      </c>
      <c r="AL1959" s="131">
        <f t="shared" si="338"/>
        <v>0</v>
      </c>
      <c r="AM1959" s="131" t="str">
        <f t="shared" si="339"/>
        <v/>
      </c>
      <c r="AN1959" s="131" t="str">
        <f t="shared" ca="1" si="340"/>
        <v/>
      </c>
    </row>
    <row r="1960" spans="1:40" ht="20.25" customHeight="1" x14ac:dyDescent="0.3">
      <c r="A1960" s="127"/>
      <c r="B1960" s="164"/>
      <c r="C1960" s="139"/>
      <c r="D1960" s="140"/>
      <c r="E1960" s="139"/>
      <c r="F1960" s="139"/>
      <c r="G1960" s="140"/>
      <c r="H1960" s="139"/>
      <c r="I1960" s="129"/>
      <c r="L1960" s="128"/>
      <c r="M1960" s="128"/>
      <c r="N1960" s="128"/>
      <c r="O1960" s="128"/>
      <c r="P1960" s="128"/>
      <c r="Q1960" s="128"/>
      <c r="R1960" s="128"/>
      <c r="S1960" s="128"/>
      <c r="T1960" s="120">
        <f t="shared" si="331"/>
        <v>0</v>
      </c>
      <c r="U1960" s="131"/>
      <c r="V1960" s="131"/>
      <c r="W1960" s="131">
        <f>SUMIFS($F$3:F1960,$D$3:D1960,D1960,$C$3:C1960,"Buy")+SUMIFS($F$3:F1960,$D$3:D1960,D1960,$C$3:C1960,"Coin Deposit",$E$3:E1960,"&lt;&gt;")</f>
        <v>0</v>
      </c>
      <c r="X1960" s="131">
        <f t="shared" si="332"/>
        <v>0</v>
      </c>
      <c r="Y1960" s="131">
        <f>IF($D1960=Y$1,SUMIFS($H$3:$H1960,$G$3:$G1960,Y$1,$C$3:$C1960,"Sell"),0)</f>
        <v>0</v>
      </c>
      <c r="Z1960" s="131">
        <f t="shared" si="333"/>
        <v>0</v>
      </c>
      <c r="AA1960" s="131">
        <f>IF($D1960=AA$1,SUMIFS($H$3:$H1960,$G$3:$G1960,AA$1,$C$3:$C1960,"Sell"),0)</f>
        <v>0</v>
      </c>
      <c r="AB1960" s="131">
        <f t="shared" si="334"/>
        <v>0</v>
      </c>
      <c r="AC1960" s="131">
        <f>SUMIFS('Deductions and Deposits'!$H:$H,'Deductions and Deposits'!$G:$G,D1960,'Deductions and Deposits'!$F:$F,"&lt;="&amp;B1960)+SUMIFS($F$3:F1960,$D$3:D1960,D1960,$C$3:C1960,"Coin Deposit",$E$3:E1960,"")</f>
        <v>0</v>
      </c>
      <c r="AD1960" s="131">
        <f>SUMIFS('Deductions and Deposits'!$D:$D,'Deductions and Deposits'!$C:$C,D1960)+SUMIFS($F:$F,$D:$D,D1960,$C:$C,"Coin Deduction")</f>
        <v>0</v>
      </c>
      <c r="AE1960" s="131">
        <f>Table5[[#This Row],[Column4]]+Table5[[#This Row],[Column14]]+Table5[[#This Row],[Column19]]+Table5[[#This Row],[Column12]]</f>
        <v>0</v>
      </c>
      <c r="AF1960" s="131">
        <f>Table5[[#This Row],[Column5]]+Table5[[#This Row],[Column13]]+Table5[[#This Row],[Column21]]+Table5[[#This Row],[Column18]]</f>
        <v>0</v>
      </c>
      <c r="AG1960" s="131">
        <f t="shared" si="335"/>
        <v>0</v>
      </c>
      <c r="AH1960" s="131">
        <f t="shared" si="336"/>
        <v>0</v>
      </c>
      <c r="AI1960" s="131">
        <f>Table5[[#This Row],[Column17]]-Table5[[#This Row],[Column20]]</f>
        <v>0</v>
      </c>
      <c r="AJ1960" s="131">
        <f t="shared" si="337"/>
        <v>0</v>
      </c>
      <c r="AK1960" s="131">
        <f t="shared" si="341"/>
        <v>0</v>
      </c>
      <c r="AL1960" s="131">
        <f t="shared" si="338"/>
        <v>0</v>
      </c>
      <c r="AM1960" s="131" t="str">
        <f t="shared" si="339"/>
        <v/>
      </c>
      <c r="AN1960" s="131" t="str">
        <f t="shared" ca="1" si="340"/>
        <v/>
      </c>
    </row>
    <row r="1961" spans="1:40" ht="20.25" customHeight="1" x14ac:dyDescent="0.3">
      <c r="A1961" s="127"/>
      <c r="B1961" s="164"/>
      <c r="C1961" s="139"/>
      <c r="D1961" s="140"/>
      <c r="E1961" s="139"/>
      <c r="F1961" s="139"/>
      <c r="G1961" s="140"/>
      <c r="H1961" s="139"/>
      <c r="I1961" s="129"/>
      <c r="L1961" s="128"/>
      <c r="M1961" s="128"/>
      <c r="N1961" s="128"/>
      <c r="O1961" s="128"/>
      <c r="P1961" s="128"/>
      <c r="Q1961" s="128"/>
      <c r="R1961" s="128"/>
      <c r="S1961" s="128"/>
      <c r="T1961" s="120">
        <f t="shared" si="331"/>
        <v>0</v>
      </c>
      <c r="U1961" s="131"/>
      <c r="V1961" s="131"/>
      <c r="W1961" s="131">
        <f>SUMIFS($F$3:F1961,$D$3:D1961,D1961,$C$3:C1961,"Buy")+SUMIFS($F$3:F1961,$D$3:D1961,D1961,$C$3:C1961,"Coin Deposit",$E$3:E1961,"&lt;&gt;")</f>
        <v>0</v>
      </c>
      <c r="X1961" s="131">
        <f t="shared" si="332"/>
        <v>0</v>
      </c>
      <c r="Y1961" s="131">
        <f>IF($D1961=Y$1,SUMIFS($H$3:$H1961,$G$3:$G1961,Y$1,$C$3:$C1961,"Sell"),0)</f>
        <v>0</v>
      </c>
      <c r="Z1961" s="131">
        <f t="shared" si="333"/>
        <v>0</v>
      </c>
      <c r="AA1961" s="131">
        <f>IF($D1961=AA$1,SUMIFS($H$3:$H1961,$G$3:$G1961,AA$1,$C$3:$C1961,"Sell"),0)</f>
        <v>0</v>
      </c>
      <c r="AB1961" s="131">
        <f t="shared" si="334"/>
        <v>0</v>
      </c>
      <c r="AC1961" s="131">
        <f>SUMIFS('Deductions and Deposits'!$H:$H,'Deductions and Deposits'!$G:$G,D1961,'Deductions and Deposits'!$F:$F,"&lt;="&amp;B1961)+SUMIFS($F$3:F1961,$D$3:D1961,D1961,$C$3:C1961,"Coin Deposit",$E$3:E1961,"")</f>
        <v>0</v>
      </c>
      <c r="AD1961" s="131">
        <f>SUMIFS('Deductions and Deposits'!$D:$D,'Deductions and Deposits'!$C:$C,D1961)+SUMIFS($F:$F,$D:$D,D1961,$C:$C,"Coin Deduction")</f>
        <v>0</v>
      </c>
      <c r="AE1961" s="131">
        <f>Table5[[#This Row],[Column4]]+Table5[[#This Row],[Column14]]+Table5[[#This Row],[Column19]]+Table5[[#This Row],[Column12]]</f>
        <v>0</v>
      </c>
      <c r="AF1961" s="131">
        <f>Table5[[#This Row],[Column5]]+Table5[[#This Row],[Column13]]+Table5[[#This Row],[Column21]]+Table5[[#This Row],[Column18]]</f>
        <v>0</v>
      </c>
      <c r="AG1961" s="131">
        <f t="shared" si="335"/>
        <v>0</v>
      </c>
      <c r="AH1961" s="131">
        <f t="shared" si="336"/>
        <v>0</v>
      </c>
      <c r="AI1961" s="131">
        <f>Table5[[#This Row],[Column17]]-Table5[[#This Row],[Column20]]</f>
        <v>0</v>
      </c>
      <c r="AJ1961" s="131">
        <f t="shared" si="337"/>
        <v>0</v>
      </c>
      <c r="AK1961" s="131">
        <f t="shared" si="341"/>
        <v>0</v>
      </c>
      <c r="AL1961" s="131">
        <f t="shared" si="338"/>
        <v>0</v>
      </c>
      <c r="AM1961" s="131" t="str">
        <f t="shared" si="339"/>
        <v/>
      </c>
      <c r="AN1961" s="131" t="str">
        <f t="shared" ca="1" si="340"/>
        <v/>
      </c>
    </row>
    <row r="1962" spans="1:40" ht="20.25" customHeight="1" x14ac:dyDescent="0.3">
      <c r="A1962" s="127"/>
      <c r="B1962" s="164"/>
      <c r="C1962" s="139"/>
      <c r="D1962" s="140"/>
      <c r="E1962" s="139"/>
      <c r="F1962" s="139"/>
      <c r="G1962" s="140"/>
      <c r="H1962" s="139"/>
      <c r="I1962" s="129"/>
      <c r="L1962" s="128"/>
      <c r="M1962" s="128"/>
      <c r="N1962" s="128"/>
      <c r="O1962" s="128"/>
      <c r="P1962" s="128"/>
      <c r="Q1962" s="128"/>
      <c r="R1962" s="128"/>
      <c r="S1962" s="128"/>
      <c r="T1962" s="120">
        <f t="shared" si="331"/>
        <v>0</v>
      </c>
      <c r="U1962" s="131"/>
      <c r="V1962" s="131"/>
      <c r="W1962" s="131">
        <f>SUMIFS($F$3:F1962,$D$3:D1962,D1962,$C$3:C1962,"Buy")+SUMIFS($F$3:F1962,$D$3:D1962,D1962,$C$3:C1962,"Coin Deposit",$E$3:E1962,"&lt;&gt;")</f>
        <v>0</v>
      </c>
      <c r="X1962" s="131">
        <f t="shared" si="332"/>
        <v>0</v>
      </c>
      <c r="Y1962" s="131">
        <f>IF($D1962=Y$1,SUMIFS($H$3:$H1962,$G$3:$G1962,Y$1,$C$3:$C1962,"Sell"),0)</f>
        <v>0</v>
      </c>
      <c r="Z1962" s="131">
        <f t="shared" si="333"/>
        <v>0</v>
      </c>
      <c r="AA1962" s="131">
        <f>IF($D1962=AA$1,SUMIFS($H$3:$H1962,$G$3:$G1962,AA$1,$C$3:$C1962,"Sell"),0)</f>
        <v>0</v>
      </c>
      <c r="AB1962" s="131">
        <f t="shared" si="334"/>
        <v>0</v>
      </c>
      <c r="AC1962" s="131">
        <f>SUMIFS('Deductions and Deposits'!$H:$H,'Deductions and Deposits'!$G:$G,D1962,'Deductions and Deposits'!$F:$F,"&lt;="&amp;B1962)+SUMIFS($F$3:F1962,$D$3:D1962,D1962,$C$3:C1962,"Coin Deposit",$E$3:E1962,"")</f>
        <v>0</v>
      </c>
      <c r="AD1962" s="131">
        <f>SUMIFS('Deductions and Deposits'!$D:$D,'Deductions and Deposits'!$C:$C,D1962)+SUMIFS($F:$F,$D:$D,D1962,$C:$C,"Coin Deduction")</f>
        <v>0</v>
      </c>
      <c r="AE1962" s="131">
        <f>Table5[[#This Row],[Column4]]+Table5[[#This Row],[Column14]]+Table5[[#This Row],[Column19]]+Table5[[#This Row],[Column12]]</f>
        <v>0</v>
      </c>
      <c r="AF1962" s="131">
        <f>Table5[[#This Row],[Column5]]+Table5[[#This Row],[Column13]]+Table5[[#This Row],[Column21]]+Table5[[#This Row],[Column18]]</f>
        <v>0</v>
      </c>
      <c r="AG1962" s="131">
        <f t="shared" si="335"/>
        <v>0</v>
      </c>
      <c r="AH1962" s="131">
        <f t="shared" si="336"/>
        <v>0</v>
      </c>
      <c r="AI1962" s="131">
        <f>Table5[[#This Row],[Column17]]-Table5[[#This Row],[Column20]]</f>
        <v>0</v>
      </c>
      <c r="AJ1962" s="131">
        <f t="shared" si="337"/>
        <v>0</v>
      </c>
      <c r="AK1962" s="131">
        <f t="shared" si="341"/>
        <v>0</v>
      </c>
      <c r="AL1962" s="131">
        <f t="shared" si="338"/>
        <v>0</v>
      </c>
      <c r="AM1962" s="131" t="str">
        <f t="shared" si="339"/>
        <v/>
      </c>
      <c r="AN1962" s="131" t="str">
        <f t="shared" ca="1" si="340"/>
        <v/>
      </c>
    </row>
    <row r="1963" spans="1:40" ht="20.25" customHeight="1" x14ac:dyDescent="0.3">
      <c r="A1963" s="127"/>
      <c r="B1963" s="164"/>
      <c r="C1963" s="139"/>
      <c r="D1963" s="140"/>
      <c r="E1963" s="139"/>
      <c r="F1963" s="139"/>
      <c r="G1963" s="140"/>
      <c r="H1963" s="139"/>
      <c r="I1963" s="129"/>
      <c r="L1963" s="128"/>
      <c r="M1963" s="128"/>
      <c r="N1963" s="128"/>
      <c r="O1963" s="128"/>
      <c r="P1963" s="128"/>
      <c r="Q1963" s="128"/>
      <c r="R1963" s="128"/>
      <c r="S1963" s="128"/>
      <c r="T1963" s="120">
        <f t="shared" si="331"/>
        <v>0</v>
      </c>
      <c r="U1963" s="131"/>
      <c r="V1963" s="131"/>
      <c r="W1963" s="131">
        <f>SUMIFS($F$3:F1963,$D$3:D1963,D1963,$C$3:C1963,"Buy")+SUMIFS($F$3:F1963,$D$3:D1963,D1963,$C$3:C1963,"Coin Deposit",$E$3:E1963,"&lt;&gt;")</f>
        <v>0</v>
      </c>
      <c r="X1963" s="131">
        <f t="shared" si="332"/>
        <v>0</v>
      </c>
      <c r="Y1963" s="131">
        <f>IF($D1963=Y$1,SUMIFS($H$3:$H1963,$G$3:$G1963,Y$1,$C$3:$C1963,"Sell"),0)</f>
        <v>0</v>
      </c>
      <c r="Z1963" s="131">
        <f t="shared" si="333"/>
        <v>0</v>
      </c>
      <c r="AA1963" s="131">
        <f>IF($D1963=AA$1,SUMIFS($H$3:$H1963,$G$3:$G1963,AA$1,$C$3:$C1963,"Sell"),0)</f>
        <v>0</v>
      </c>
      <c r="AB1963" s="131">
        <f t="shared" si="334"/>
        <v>0</v>
      </c>
      <c r="AC1963" s="131">
        <f>SUMIFS('Deductions and Deposits'!$H:$H,'Deductions and Deposits'!$G:$G,D1963,'Deductions and Deposits'!$F:$F,"&lt;="&amp;B1963)+SUMIFS($F$3:F1963,$D$3:D1963,D1963,$C$3:C1963,"Coin Deposit",$E$3:E1963,"")</f>
        <v>0</v>
      </c>
      <c r="AD1963" s="131">
        <f>SUMIFS('Deductions and Deposits'!$D:$D,'Deductions and Deposits'!$C:$C,D1963)+SUMIFS($F:$F,$D:$D,D1963,$C:$C,"Coin Deduction")</f>
        <v>0</v>
      </c>
      <c r="AE1963" s="131">
        <f>Table5[[#This Row],[Column4]]+Table5[[#This Row],[Column14]]+Table5[[#This Row],[Column19]]+Table5[[#This Row],[Column12]]</f>
        <v>0</v>
      </c>
      <c r="AF1963" s="131">
        <f>Table5[[#This Row],[Column5]]+Table5[[#This Row],[Column13]]+Table5[[#This Row],[Column21]]+Table5[[#This Row],[Column18]]</f>
        <v>0</v>
      </c>
      <c r="AG1963" s="131">
        <f t="shared" si="335"/>
        <v>0</v>
      </c>
      <c r="AH1963" s="131">
        <f t="shared" si="336"/>
        <v>0</v>
      </c>
      <c r="AI1963" s="131">
        <f>Table5[[#This Row],[Column17]]-Table5[[#This Row],[Column20]]</f>
        <v>0</v>
      </c>
      <c r="AJ1963" s="131">
        <f t="shared" si="337"/>
        <v>0</v>
      </c>
      <c r="AK1963" s="131">
        <f t="shared" si="341"/>
        <v>0</v>
      </c>
      <c r="AL1963" s="131">
        <f t="shared" si="338"/>
        <v>0</v>
      </c>
      <c r="AM1963" s="131" t="str">
        <f t="shared" si="339"/>
        <v/>
      </c>
      <c r="AN1963" s="131" t="str">
        <f t="shared" ca="1" si="340"/>
        <v/>
      </c>
    </row>
    <row r="1964" spans="1:40" ht="20.25" customHeight="1" x14ac:dyDescent="0.3">
      <c r="A1964" s="127"/>
      <c r="B1964" s="164"/>
      <c r="C1964" s="139"/>
      <c r="D1964" s="140"/>
      <c r="E1964" s="139"/>
      <c r="F1964" s="139"/>
      <c r="G1964" s="140"/>
      <c r="H1964" s="139"/>
      <c r="I1964" s="129"/>
      <c r="L1964" s="128"/>
      <c r="M1964" s="128"/>
      <c r="N1964" s="128"/>
      <c r="O1964" s="128"/>
      <c r="P1964" s="128"/>
      <c r="Q1964" s="128"/>
      <c r="R1964" s="128"/>
      <c r="S1964" s="128"/>
      <c r="T1964" s="120">
        <f t="shared" si="331"/>
        <v>0</v>
      </c>
      <c r="U1964" s="131"/>
      <c r="V1964" s="131"/>
      <c r="W1964" s="131">
        <f>SUMIFS($F$3:F1964,$D$3:D1964,D1964,$C$3:C1964,"Buy")+SUMIFS($F$3:F1964,$D$3:D1964,D1964,$C$3:C1964,"Coin Deposit",$E$3:E1964,"&lt;&gt;")</f>
        <v>0</v>
      </c>
      <c r="X1964" s="131">
        <f t="shared" si="332"/>
        <v>0</v>
      </c>
      <c r="Y1964" s="131">
        <f>IF($D1964=Y$1,SUMIFS($H$3:$H1964,$G$3:$G1964,Y$1,$C$3:$C1964,"Sell"),0)</f>
        <v>0</v>
      </c>
      <c r="Z1964" s="131">
        <f t="shared" si="333"/>
        <v>0</v>
      </c>
      <c r="AA1964" s="131">
        <f>IF($D1964=AA$1,SUMIFS($H$3:$H1964,$G$3:$G1964,AA$1,$C$3:$C1964,"Sell"),0)</f>
        <v>0</v>
      </c>
      <c r="AB1964" s="131">
        <f t="shared" si="334"/>
        <v>0</v>
      </c>
      <c r="AC1964" s="131">
        <f>SUMIFS('Deductions and Deposits'!$H:$H,'Deductions and Deposits'!$G:$G,D1964,'Deductions and Deposits'!$F:$F,"&lt;="&amp;B1964)+SUMIFS($F$3:F1964,$D$3:D1964,D1964,$C$3:C1964,"Coin Deposit",$E$3:E1964,"")</f>
        <v>0</v>
      </c>
      <c r="AD1964" s="131">
        <f>SUMIFS('Deductions and Deposits'!$D:$D,'Deductions and Deposits'!$C:$C,D1964)+SUMIFS($F:$F,$D:$D,D1964,$C:$C,"Coin Deduction")</f>
        <v>0</v>
      </c>
      <c r="AE1964" s="131">
        <f>Table5[[#This Row],[Column4]]+Table5[[#This Row],[Column14]]+Table5[[#This Row],[Column19]]+Table5[[#This Row],[Column12]]</f>
        <v>0</v>
      </c>
      <c r="AF1964" s="131">
        <f>Table5[[#This Row],[Column5]]+Table5[[#This Row],[Column13]]+Table5[[#This Row],[Column21]]+Table5[[#This Row],[Column18]]</f>
        <v>0</v>
      </c>
      <c r="AG1964" s="131">
        <f t="shared" si="335"/>
        <v>0</v>
      </c>
      <c r="AH1964" s="131">
        <f t="shared" si="336"/>
        <v>0</v>
      </c>
      <c r="AI1964" s="131">
        <f>Table5[[#This Row],[Column17]]-Table5[[#This Row],[Column20]]</f>
        <v>0</v>
      </c>
      <c r="AJ1964" s="131">
        <f t="shared" si="337"/>
        <v>0</v>
      </c>
      <c r="AK1964" s="131">
        <f t="shared" si="341"/>
        <v>0</v>
      </c>
      <c r="AL1964" s="131">
        <f t="shared" si="338"/>
        <v>0</v>
      </c>
      <c r="AM1964" s="131" t="str">
        <f t="shared" si="339"/>
        <v/>
      </c>
      <c r="AN1964" s="131" t="str">
        <f t="shared" ca="1" si="340"/>
        <v/>
      </c>
    </row>
    <row r="1965" spans="1:40" ht="20.25" customHeight="1" x14ac:dyDescent="0.3">
      <c r="A1965" s="127"/>
      <c r="B1965" s="164"/>
      <c r="C1965" s="139"/>
      <c r="D1965" s="140"/>
      <c r="E1965" s="139"/>
      <c r="F1965" s="139"/>
      <c r="G1965" s="140"/>
      <c r="H1965" s="139"/>
      <c r="I1965" s="129"/>
      <c r="L1965" s="128"/>
      <c r="M1965" s="128"/>
      <c r="N1965" s="128"/>
      <c r="O1965" s="128"/>
      <c r="P1965" s="128"/>
      <c r="Q1965" s="128"/>
      <c r="R1965" s="128"/>
      <c r="S1965" s="128"/>
      <c r="T1965" s="120">
        <f t="shared" si="331"/>
        <v>0</v>
      </c>
      <c r="U1965" s="131"/>
      <c r="V1965" s="131"/>
      <c r="W1965" s="131">
        <f>SUMIFS($F$3:F1965,$D$3:D1965,D1965,$C$3:C1965,"Buy")+SUMIFS($F$3:F1965,$D$3:D1965,D1965,$C$3:C1965,"Coin Deposit",$E$3:E1965,"&lt;&gt;")</f>
        <v>0</v>
      </c>
      <c r="X1965" s="131">
        <f t="shared" si="332"/>
        <v>0</v>
      </c>
      <c r="Y1965" s="131">
        <f>IF($D1965=Y$1,SUMIFS($H$3:$H1965,$G$3:$G1965,Y$1,$C$3:$C1965,"Sell"),0)</f>
        <v>0</v>
      </c>
      <c r="Z1965" s="131">
        <f t="shared" si="333"/>
        <v>0</v>
      </c>
      <c r="AA1965" s="131">
        <f>IF($D1965=AA$1,SUMIFS($H$3:$H1965,$G$3:$G1965,AA$1,$C$3:$C1965,"Sell"),0)</f>
        <v>0</v>
      </c>
      <c r="AB1965" s="131">
        <f t="shared" si="334"/>
        <v>0</v>
      </c>
      <c r="AC1965" s="131">
        <f>SUMIFS('Deductions and Deposits'!$H:$H,'Deductions and Deposits'!$G:$G,D1965,'Deductions and Deposits'!$F:$F,"&lt;="&amp;B1965)+SUMIFS($F$3:F1965,$D$3:D1965,D1965,$C$3:C1965,"Coin Deposit",$E$3:E1965,"")</f>
        <v>0</v>
      </c>
      <c r="AD1965" s="131">
        <f>SUMIFS('Deductions and Deposits'!$D:$D,'Deductions and Deposits'!$C:$C,D1965)+SUMIFS($F:$F,$D:$D,D1965,$C:$C,"Coin Deduction")</f>
        <v>0</v>
      </c>
      <c r="AE1965" s="131">
        <f>Table5[[#This Row],[Column4]]+Table5[[#This Row],[Column14]]+Table5[[#This Row],[Column19]]+Table5[[#This Row],[Column12]]</f>
        <v>0</v>
      </c>
      <c r="AF1965" s="131">
        <f>Table5[[#This Row],[Column5]]+Table5[[#This Row],[Column13]]+Table5[[#This Row],[Column21]]+Table5[[#This Row],[Column18]]</f>
        <v>0</v>
      </c>
      <c r="AG1965" s="131">
        <f t="shared" si="335"/>
        <v>0</v>
      </c>
      <c r="AH1965" s="131">
        <f t="shared" si="336"/>
        <v>0</v>
      </c>
      <c r="AI1965" s="131">
        <f>Table5[[#This Row],[Column17]]-Table5[[#This Row],[Column20]]</f>
        <v>0</v>
      </c>
      <c r="AJ1965" s="131">
        <f t="shared" si="337"/>
        <v>0</v>
      </c>
      <c r="AK1965" s="131">
        <f t="shared" si="341"/>
        <v>0</v>
      </c>
      <c r="AL1965" s="131">
        <f t="shared" si="338"/>
        <v>0</v>
      </c>
      <c r="AM1965" s="131" t="str">
        <f t="shared" si="339"/>
        <v/>
      </c>
      <c r="AN1965" s="131" t="str">
        <f t="shared" ca="1" si="340"/>
        <v/>
      </c>
    </row>
    <row r="1966" spans="1:40" ht="20.25" customHeight="1" x14ac:dyDescent="0.3">
      <c r="A1966" s="127"/>
      <c r="B1966" s="164"/>
      <c r="C1966" s="139"/>
      <c r="D1966" s="140"/>
      <c r="E1966" s="139"/>
      <c r="F1966" s="139"/>
      <c r="G1966" s="140"/>
      <c r="H1966" s="139"/>
      <c r="I1966" s="129"/>
      <c r="L1966" s="128"/>
      <c r="M1966" s="128"/>
      <c r="N1966" s="128"/>
      <c r="O1966" s="128"/>
      <c r="P1966" s="128"/>
      <c r="Q1966" s="128"/>
      <c r="R1966" s="128"/>
      <c r="S1966" s="128"/>
      <c r="T1966" s="120">
        <f t="shared" si="331"/>
        <v>0</v>
      </c>
      <c r="U1966" s="131"/>
      <c r="V1966" s="131"/>
      <c r="W1966" s="131">
        <f>SUMIFS($F$3:F1966,$D$3:D1966,D1966,$C$3:C1966,"Buy")+SUMIFS($F$3:F1966,$D$3:D1966,D1966,$C$3:C1966,"Coin Deposit",$E$3:E1966,"&lt;&gt;")</f>
        <v>0</v>
      </c>
      <c r="X1966" s="131">
        <f t="shared" si="332"/>
        <v>0</v>
      </c>
      <c r="Y1966" s="131">
        <f>IF($D1966=Y$1,SUMIFS($H$3:$H1966,$G$3:$G1966,Y$1,$C$3:$C1966,"Sell"),0)</f>
        <v>0</v>
      </c>
      <c r="Z1966" s="131">
        <f t="shared" si="333"/>
        <v>0</v>
      </c>
      <c r="AA1966" s="131">
        <f>IF($D1966=AA$1,SUMIFS($H$3:$H1966,$G$3:$G1966,AA$1,$C$3:$C1966,"Sell"),0)</f>
        <v>0</v>
      </c>
      <c r="AB1966" s="131">
        <f t="shared" si="334"/>
        <v>0</v>
      </c>
      <c r="AC1966" s="131">
        <f>SUMIFS('Deductions and Deposits'!$H:$H,'Deductions and Deposits'!$G:$G,D1966,'Deductions and Deposits'!$F:$F,"&lt;="&amp;B1966)+SUMIFS($F$3:F1966,$D$3:D1966,D1966,$C$3:C1966,"Coin Deposit",$E$3:E1966,"")</f>
        <v>0</v>
      </c>
      <c r="AD1966" s="131">
        <f>SUMIFS('Deductions and Deposits'!$D:$D,'Deductions and Deposits'!$C:$C,D1966)+SUMIFS($F:$F,$D:$D,D1966,$C:$C,"Coin Deduction")</f>
        <v>0</v>
      </c>
      <c r="AE1966" s="131">
        <f>Table5[[#This Row],[Column4]]+Table5[[#This Row],[Column14]]+Table5[[#This Row],[Column19]]+Table5[[#This Row],[Column12]]</f>
        <v>0</v>
      </c>
      <c r="AF1966" s="131">
        <f>Table5[[#This Row],[Column5]]+Table5[[#This Row],[Column13]]+Table5[[#This Row],[Column21]]+Table5[[#This Row],[Column18]]</f>
        <v>0</v>
      </c>
      <c r="AG1966" s="131">
        <f t="shared" si="335"/>
        <v>0</v>
      </c>
      <c r="AH1966" s="131">
        <f t="shared" si="336"/>
        <v>0</v>
      </c>
      <c r="AI1966" s="131">
        <f>Table5[[#This Row],[Column17]]-Table5[[#This Row],[Column20]]</f>
        <v>0</v>
      </c>
      <c r="AJ1966" s="131">
        <f t="shared" si="337"/>
        <v>0</v>
      </c>
      <c r="AK1966" s="131">
        <f t="shared" si="341"/>
        <v>0</v>
      </c>
      <c r="AL1966" s="131">
        <f t="shared" si="338"/>
        <v>0</v>
      </c>
      <c r="AM1966" s="131" t="str">
        <f t="shared" si="339"/>
        <v/>
      </c>
      <c r="AN1966" s="131" t="str">
        <f t="shared" ca="1" si="340"/>
        <v/>
      </c>
    </row>
    <row r="1967" spans="1:40" ht="20.25" customHeight="1" x14ac:dyDescent="0.3">
      <c r="A1967" s="127"/>
      <c r="B1967" s="164"/>
      <c r="C1967" s="139"/>
      <c r="D1967" s="140"/>
      <c r="E1967" s="139"/>
      <c r="F1967" s="139"/>
      <c r="G1967" s="140"/>
      <c r="H1967" s="139"/>
      <c r="I1967" s="129"/>
      <c r="L1967" s="128"/>
      <c r="M1967" s="128"/>
      <c r="N1967" s="128"/>
      <c r="O1967" s="128"/>
      <c r="P1967" s="128"/>
      <c r="Q1967" s="128"/>
      <c r="R1967" s="128"/>
      <c r="S1967" s="128"/>
      <c r="T1967" s="120">
        <f t="shared" si="331"/>
        <v>0</v>
      </c>
      <c r="U1967" s="131"/>
      <c r="V1967" s="131"/>
      <c r="W1967" s="131">
        <f>SUMIFS($F$3:F1967,$D$3:D1967,D1967,$C$3:C1967,"Buy")+SUMIFS($F$3:F1967,$D$3:D1967,D1967,$C$3:C1967,"Coin Deposit",$E$3:E1967,"&lt;&gt;")</f>
        <v>0</v>
      </c>
      <c r="X1967" s="131">
        <f t="shared" si="332"/>
        <v>0</v>
      </c>
      <c r="Y1967" s="131">
        <f>IF($D1967=Y$1,SUMIFS($H$3:$H1967,$G$3:$G1967,Y$1,$C$3:$C1967,"Sell"),0)</f>
        <v>0</v>
      </c>
      <c r="Z1967" s="131">
        <f t="shared" si="333"/>
        <v>0</v>
      </c>
      <c r="AA1967" s="131">
        <f>IF($D1967=AA$1,SUMIFS($H$3:$H1967,$G$3:$G1967,AA$1,$C$3:$C1967,"Sell"),0)</f>
        <v>0</v>
      </c>
      <c r="AB1967" s="131">
        <f t="shared" si="334"/>
        <v>0</v>
      </c>
      <c r="AC1967" s="131">
        <f>SUMIFS('Deductions and Deposits'!$H:$H,'Deductions and Deposits'!$G:$G,D1967,'Deductions and Deposits'!$F:$F,"&lt;="&amp;B1967)+SUMIFS($F$3:F1967,$D$3:D1967,D1967,$C$3:C1967,"Coin Deposit",$E$3:E1967,"")</f>
        <v>0</v>
      </c>
      <c r="AD1967" s="131">
        <f>SUMIFS('Deductions and Deposits'!$D:$D,'Deductions and Deposits'!$C:$C,D1967)+SUMIFS($F:$F,$D:$D,D1967,$C:$C,"Coin Deduction")</f>
        <v>0</v>
      </c>
      <c r="AE1967" s="131">
        <f>Table5[[#This Row],[Column4]]+Table5[[#This Row],[Column14]]+Table5[[#This Row],[Column19]]+Table5[[#This Row],[Column12]]</f>
        <v>0</v>
      </c>
      <c r="AF1967" s="131">
        <f>Table5[[#This Row],[Column5]]+Table5[[#This Row],[Column13]]+Table5[[#This Row],[Column21]]+Table5[[#This Row],[Column18]]</f>
        <v>0</v>
      </c>
      <c r="AG1967" s="131">
        <f t="shared" si="335"/>
        <v>0</v>
      </c>
      <c r="AH1967" s="131">
        <f t="shared" si="336"/>
        <v>0</v>
      </c>
      <c r="AI1967" s="131">
        <f>Table5[[#This Row],[Column17]]-Table5[[#This Row],[Column20]]</f>
        <v>0</v>
      </c>
      <c r="AJ1967" s="131">
        <f t="shared" si="337"/>
        <v>0</v>
      </c>
      <c r="AK1967" s="131">
        <f t="shared" si="341"/>
        <v>0</v>
      </c>
      <c r="AL1967" s="131">
        <f t="shared" si="338"/>
        <v>0</v>
      </c>
      <c r="AM1967" s="131" t="str">
        <f t="shared" si="339"/>
        <v/>
      </c>
      <c r="AN1967" s="131" t="str">
        <f t="shared" ca="1" si="340"/>
        <v/>
      </c>
    </row>
    <row r="1968" spans="1:40" ht="20.25" customHeight="1" x14ac:dyDescent="0.3">
      <c r="A1968" s="127"/>
      <c r="B1968" s="164"/>
      <c r="C1968" s="139"/>
      <c r="D1968" s="140"/>
      <c r="E1968" s="139"/>
      <c r="F1968" s="139"/>
      <c r="G1968" s="140"/>
      <c r="H1968" s="139"/>
      <c r="I1968" s="129"/>
      <c r="L1968" s="128"/>
      <c r="M1968" s="128"/>
      <c r="N1968" s="128"/>
      <c r="O1968" s="128"/>
      <c r="P1968" s="128"/>
      <c r="Q1968" s="128"/>
      <c r="R1968" s="128"/>
      <c r="S1968" s="128"/>
      <c r="T1968" s="120">
        <f t="shared" si="331"/>
        <v>0</v>
      </c>
      <c r="U1968" s="131"/>
      <c r="V1968" s="131"/>
      <c r="W1968" s="131">
        <f>SUMIFS($F$3:F1968,$D$3:D1968,D1968,$C$3:C1968,"Buy")+SUMIFS($F$3:F1968,$D$3:D1968,D1968,$C$3:C1968,"Coin Deposit",$E$3:E1968,"&lt;&gt;")</f>
        <v>0</v>
      </c>
      <c r="X1968" s="131">
        <f t="shared" si="332"/>
        <v>0</v>
      </c>
      <c r="Y1968" s="131">
        <f>IF($D1968=Y$1,SUMIFS($H$3:$H1968,$G$3:$G1968,Y$1,$C$3:$C1968,"Sell"),0)</f>
        <v>0</v>
      </c>
      <c r="Z1968" s="131">
        <f t="shared" si="333"/>
        <v>0</v>
      </c>
      <c r="AA1968" s="131">
        <f>IF($D1968=AA$1,SUMIFS($H$3:$H1968,$G$3:$G1968,AA$1,$C$3:$C1968,"Sell"),0)</f>
        <v>0</v>
      </c>
      <c r="AB1968" s="131">
        <f t="shared" si="334"/>
        <v>0</v>
      </c>
      <c r="AC1968" s="131">
        <f>SUMIFS('Deductions and Deposits'!$H:$H,'Deductions and Deposits'!$G:$G,D1968,'Deductions and Deposits'!$F:$F,"&lt;="&amp;B1968)+SUMIFS($F$3:F1968,$D$3:D1968,D1968,$C$3:C1968,"Coin Deposit",$E$3:E1968,"")</f>
        <v>0</v>
      </c>
      <c r="AD1968" s="131">
        <f>SUMIFS('Deductions and Deposits'!$D:$D,'Deductions and Deposits'!$C:$C,D1968)+SUMIFS($F:$F,$D:$D,D1968,$C:$C,"Coin Deduction")</f>
        <v>0</v>
      </c>
      <c r="AE1968" s="131">
        <f>Table5[[#This Row],[Column4]]+Table5[[#This Row],[Column14]]+Table5[[#This Row],[Column19]]+Table5[[#This Row],[Column12]]</f>
        <v>0</v>
      </c>
      <c r="AF1968" s="131">
        <f>Table5[[#This Row],[Column5]]+Table5[[#This Row],[Column13]]+Table5[[#This Row],[Column21]]+Table5[[#This Row],[Column18]]</f>
        <v>0</v>
      </c>
      <c r="AG1968" s="131">
        <f t="shared" si="335"/>
        <v>0</v>
      </c>
      <c r="AH1968" s="131">
        <f t="shared" si="336"/>
        <v>0</v>
      </c>
      <c r="AI1968" s="131">
        <f>Table5[[#This Row],[Column17]]-Table5[[#This Row],[Column20]]</f>
        <v>0</v>
      </c>
      <c r="AJ1968" s="131">
        <f t="shared" si="337"/>
        <v>0</v>
      </c>
      <c r="AK1968" s="131">
        <f t="shared" si="341"/>
        <v>0</v>
      </c>
      <c r="AL1968" s="131">
        <f t="shared" si="338"/>
        <v>0</v>
      </c>
      <c r="AM1968" s="131" t="str">
        <f t="shared" si="339"/>
        <v/>
      </c>
      <c r="AN1968" s="131" t="str">
        <f t="shared" ca="1" si="340"/>
        <v/>
      </c>
    </row>
    <row r="1969" spans="1:40" ht="20.25" customHeight="1" x14ac:dyDescent="0.3">
      <c r="A1969" s="127"/>
      <c r="B1969" s="164"/>
      <c r="C1969" s="139"/>
      <c r="D1969" s="140"/>
      <c r="E1969" s="139"/>
      <c r="F1969" s="139"/>
      <c r="G1969" s="140"/>
      <c r="H1969" s="139"/>
      <c r="I1969" s="129"/>
      <c r="L1969" s="128"/>
      <c r="M1969" s="128"/>
      <c r="N1969" s="128"/>
      <c r="O1969" s="128"/>
      <c r="P1969" s="128"/>
      <c r="Q1969" s="128"/>
      <c r="R1969" s="128"/>
      <c r="S1969" s="128"/>
      <c r="T1969" s="120">
        <f t="shared" si="331"/>
        <v>0</v>
      </c>
      <c r="U1969" s="131"/>
      <c r="V1969" s="131"/>
      <c r="W1969" s="131">
        <f>SUMIFS($F$3:F1969,$D$3:D1969,D1969,$C$3:C1969,"Buy")+SUMIFS($F$3:F1969,$D$3:D1969,D1969,$C$3:C1969,"Coin Deposit",$E$3:E1969,"&lt;&gt;")</f>
        <v>0</v>
      </c>
      <c r="X1969" s="131">
        <f t="shared" si="332"/>
        <v>0</v>
      </c>
      <c r="Y1969" s="131">
        <f>IF($D1969=Y$1,SUMIFS($H$3:$H1969,$G$3:$G1969,Y$1,$C$3:$C1969,"Sell"),0)</f>
        <v>0</v>
      </c>
      <c r="Z1969" s="131">
        <f t="shared" si="333"/>
        <v>0</v>
      </c>
      <c r="AA1969" s="131">
        <f>IF($D1969=AA$1,SUMIFS($H$3:$H1969,$G$3:$G1969,AA$1,$C$3:$C1969,"Sell"),0)</f>
        <v>0</v>
      </c>
      <c r="AB1969" s="131">
        <f t="shared" si="334"/>
        <v>0</v>
      </c>
      <c r="AC1969" s="131">
        <f>SUMIFS('Deductions and Deposits'!$H:$H,'Deductions and Deposits'!$G:$G,D1969,'Deductions and Deposits'!$F:$F,"&lt;="&amp;B1969)+SUMIFS($F$3:F1969,$D$3:D1969,D1969,$C$3:C1969,"Coin Deposit",$E$3:E1969,"")</f>
        <v>0</v>
      </c>
      <c r="AD1969" s="131">
        <f>SUMIFS('Deductions and Deposits'!$D:$D,'Deductions and Deposits'!$C:$C,D1969)+SUMIFS($F:$F,$D:$D,D1969,$C:$C,"Coin Deduction")</f>
        <v>0</v>
      </c>
      <c r="AE1969" s="131">
        <f>Table5[[#This Row],[Column4]]+Table5[[#This Row],[Column14]]+Table5[[#This Row],[Column19]]+Table5[[#This Row],[Column12]]</f>
        <v>0</v>
      </c>
      <c r="AF1969" s="131">
        <f>Table5[[#This Row],[Column5]]+Table5[[#This Row],[Column13]]+Table5[[#This Row],[Column21]]+Table5[[#This Row],[Column18]]</f>
        <v>0</v>
      </c>
      <c r="AG1969" s="131">
        <f t="shared" si="335"/>
        <v>0</v>
      </c>
      <c r="AH1969" s="131">
        <f t="shared" si="336"/>
        <v>0</v>
      </c>
      <c r="AI1969" s="131">
        <f>Table5[[#This Row],[Column17]]-Table5[[#This Row],[Column20]]</f>
        <v>0</v>
      </c>
      <c r="AJ1969" s="131">
        <f t="shared" si="337"/>
        <v>0</v>
      </c>
      <c r="AK1969" s="131">
        <f t="shared" si="341"/>
        <v>0</v>
      </c>
      <c r="AL1969" s="131">
        <f t="shared" si="338"/>
        <v>0</v>
      </c>
      <c r="AM1969" s="131" t="str">
        <f t="shared" si="339"/>
        <v/>
      </c>
      <c r="AN1969" s="131" t="str">
        <f t="shared" ca="1" si="340"/>
        <v/>
      </c>
    </row>
    <row r="1970" spans="1:40" ht="20.25" customHeight="1" x14ac:dyDescent="0.3">
      <c r="A1970" s="127"/>
      <c r="B1970" s="164"/>
      <c r="C1970" s="139"/>
      <c r="D1970" s="140"/>
      <c r="E1970" s="139"/>
      <c r="F1970" s="139"/>
      <c r="G1970" s="140"/>
      <c r="H1970" s="139"/>
      <c r="I1970" s="129"/>
      <c r="L1970" s="128"/>
      <c r="M1970" s="128"/>
      <c r="N1970" s="128"/>
      <c r="O1970" s="128"/>
      <c r="P1970" s="128"/>
      <c r="Q1970" s="128"/>
      <c r="R1970" s="128"/>
      <c r="S1970" s="128"/>
      <c r="T1970" s="120">
        <f t="shared" si="331"/>
        <v>0</v>
      </c>
      <c r="U1970" s="131"/>
      <c r="V1970" s="131"/>
      <c r="W1970" s="131">
        <f>SUMIFS($F$3:F1970,$D$3:D1970,D1970,$C$3:C1970,"Buy")+SUMIFS($F$3:F1970,$D$3:D1970,D1970,$C$3:C1970,"Coin Deposit",$E$3:E1970,"&lt;&gt;")</f>
        <v>0</v>
      </c>
      <c r="X1970" s="131">
        <f t="shared" si="332"/>
        <v>0</v>
      </c>
      <c r="Y1970" s="131">
        <f>IF($D1970=Y$1,SUMIFS($H$3:$H1970,$G$3:$G1970,Y$1,$C$3:$C1970,"Sell"),0)</f>
        <v>0</v>
      </c>
      <c r="Z1970" s="131">
        <f t="shared" si="333"/>
        <v>0</v>
      </c>
      <c r="AA1970" s="131">
        <f>IF($D1970=AA$1,SUMIFS($H$3:$H1970,$G$3:$G1970,AA$1,$C$3:$C1970,"Sell"),0)</f>
        <v>0</v>
      </c>
      <c r="AB1970" s="131">
        <f t="shared" si="334"/>
        <v>0</v>
      </c>
      <c r="AC1970" s="131">
        <f>SUMIFS('Deductions and Deposits'!$H:$H,'Deductions and Deposits'!$G:$G,D1970,'Deductions and Deposits'!$F:$F,"&lt;="&amp;B1970)+SUMIFS($F$3:F1970,$D$3:D1970,D1970,$C$3:C1970,"Coin Deposit",$E$3:E1970,"")</f>
        <v>0</v>
      </c>
      <c r="AD1970" s="131">
        <f>SUMIFS('Deductions and Deposits'!$D:$D,'Deductions and Deposits'!$C:$C,D1970)+SUMIFS($F:$F,$D:$D,D1970,$C:$C,"Coin Deduction")</f>
        <v>0</v>
      </c>
      <c r="AE1970" s="131">
        <f>Table5[[#This Row],[Column4]]+Table5[[#This Row],[Column14]]+Table5[[#This Row],[Column19]]+Table5[[#This Row],[Column12]]</f>
        <v>0</v>
      </c>
      <c r="AF1970" s="131">
        <f>Table5[[#This Row],[Column5]]+Table5[[#This Row],[Column13]]+Table5[[#This Row],[Column21]]+Table5[[#This Row],[Column18]]</f>
        <v>0</v>
      </c>
      <c r="AG1970" s="131">
        <f t="shared" si="335"/>
        <v>0</v>
      </c>
      <c r="AH1970" s="131">
        <f t="shared" si="336"/>
        <v>0</v>
      </c>
      <c r="AI1970" s="131">
        <f>Table5[[#This Row],[Column17]]-Table5[[#This Row],[Column20]]</f>
        <v>0</v>
      </c>
      <c r="AJ1970" s="131">
        <f t="shared" si="337"/>
        <v>0</v>
      </c>
      <c r="AK1970" s="131">
        <f t="shared" si="341"/>
        <v>0</v>
      </c>
      <c r="AL1970" s="131">
        <f t="shared" si="338"/>
        <v>0</v>
      </c>
      <c r="AM1970" s="131" t="str">
        <f t="shared" si="339"/>
        <v/>
      </c>
      <c r="AN1970" s="131" t="str">
        <f t="shared" ca="1" si="340"/>
        <v/>
      </c>
    </row>
    <row r="1971" spans="1:40" ht="20.25" customHeight="1" x14ac:dyDescent="0.3">
      <c r="A1971" s="127"/>
      <c r="B1971" s="164"/>
      <c r="C1971" s="139"/>
      <c r="D1971" s="140"/>
      <c r="E1971" s="139"/>
      <c r="F1971" s="139"/>
      <c r="G1971" s="140"/>
      <c r="H1971" s="139"/>
      <c r="I1971" s="129"/>
      <c r="L1971" s="128"/>
      <c r="M1971" s="128"/>
      <c r="N1971" s="128"/>
      <c r="O1971" s="128"/>
      <c r="P1971" s="128"/>
      <c r="Q1971" s="128"/>
      <c r="R1971" s="128"/>
      <c r="S1971" s="128"/>
      <c r="T1971" s="120">
        <f t="shared" si="331"/>
        <v>0</v>
      </c>
      <c r="U1971" s="131"/>
      <c r="V1971" s="131"/>
      <c r="W1971" s="131">
        <f>SUMIFS($F$3:F1971,$D$3:D1971,D1971,$C$3:C1971,"Buy")+SUMIFS($F$3:F1971,$D$3:D1971,D1971,$C$3:C1971,"Coin Deposit",$E$3:E1971,"&lt;&gt;")</f>
        <v>0</v>
      </c>
      <c r="X1971" s="131">
        <f t="shared" si="332"/>
        <v>0</v>
      </c>
      <c r="Y1971" s="131">
        <f>IF($D1971=Y$1,SUMIFS($H$3:$H1971,$G$3:$G1971,Y$1,$C$3:$C1971,"Sell"),0)</f>
        <v>0</v>
      </c>
      <c r="Z1971" s="131">
        <f t="shared" si="333"/>
        <v>0</v>
      </c>
      <c r="AA1971" s="131">
        <f>IF($D1971=AA$1,SUMIFS($H$3:$H1971,$G$3:$G1971,AA$1,$C$3:$C1971,"Sell"),0)</f>
        <v>0</v>
      </c>
      <c r="AB1971" s="131">
        <f t="shared" si="334"/>
        <v>0</v>
      </c>
      <c r="AC1971" s="131">
        <f>SUMIFS('Deductions and Deposits'!$H:$H,'Deductions and Deposits'!$G:$G,D1971,'Deductions and Deposits'!$F:$F,"&lt;="&amp;B1971)+SUMIFS($F$3:F1971,$D$3:D1971,D1971,$C$3:C1971,"Coin Deposit",$E$3:E1971,"")</f>
        <v>0</v>
      </c>
      <c r="AD1971" s="131">
        <f>SUMIFS('Deductions and Deposits'!$D:$D,'Deductions and Deposits'!$C:$C,D1971)+SUMIFS($F:$F,$D:$D,D1971,$C:$C,"Coin Deduction")</f>
        <v>0</v>
      </c>
      <c r="AE1971" s="131">
        <f>Table5[[#This Row],[Column4]]+Table5[[#This Row],[Column14]]+Table5[[#This Row],[Column19]]+Table5[[#This Row],[Column12]]</f>
        <v>0</v>
      </c>
      <c r="AF1971" s="131">
        <f>Table5[[#This Row],[Column5]]+Table5[[#This Row],[Column13]]+Table5[[#This Row],[Column21]]+Table5[[#This Row],[Column18]]</f>
        <v>0</v>
      </c>
      <c r="AG1971" s="131">
        <f t="shared" si="335"/>
        <v>0</v>
      </c>
      <c r="AH1971" s="131">
        <f t="shared" si="336"/>
        <v>0</v>
      </c>
      <c r="AI1971" s="131">
        <f>Table5[[#This Row],[Column17]]-Table5[[#This Row],[Column20]]</f>
        <v>0</v>
      </c>
      <c r="AJ1971" s="131">
        <f t="shared" si="337"/>
        <v>0</v>
      </c>
      <c r="AK1971" s="131">
        <f t="shared" si="341"/>
        <v>0</v>
      </c>
      <c r="AL1971" s="131">
        <f t="shared" si="338"/>
        <v>0</v>
      </c>
      <c r="AM1971" s="131" t="str">
        <f t="shared" si="339"/>
        <v/>
      </c>
      <c r="AN1971" s="131" t="str">
        <f t="shared" ca="1" si="340"/>
        <v/>
      </c>
    </row>
    <row r="1972" spans="1:40" ht="20.25" customHeight="1" x14ac:dyDescent="0.3">
      <c r="A1972" s="127"/>
      <c r="B1972" s="164"/>
      <c r="C1972" s="139"/>
      <c r="D1972" s="140"/>
      <c r="E1972" s="139"/>
      <c r="F1972" s="139"/>
      <c r="G1972" s="140"/>
      <c r="H1972" s="139"/>
      <c r="I1972" s="129"/>
      <c r="L1972" s="128"/>
      <c r="M1972" s="128"/>
      <c r="N1972" s="128"/>
      <c r="O1972" s="128"/>
      <c r="P1972" s="128"/>
      <c r="Q1972" s="128"/>
      <c r="R1972" s="128"/>
      <c r="S1972" s="128"/>
      <c r="T1972" s="120">
        <f t="shared" si="331"/>
        <v>0</v>
      </c>
      <c r="U1972" s="131"/>
      <c r="V1972" s="131"/>
      <c r="W1972" s="131">
        <f>SUMIFS($F$3:F1972,$D$3:D1972,D1972,$C$3:C1972,"Buy")+SUMIFS($F$3:F1972,$D$3:D1972,D1972,$C$3:C1972,"Coin Deposit",$E$3:E1972,"&lt;&gt;")</f>
        <v>0</v>
      </c>
      <c r="X1972" s="131">
        <f t="shared" si="332"/>
        <v>0</v>
      </c>
      <c r="Y1972" s="131">
        <f>IF($D1972=Y$1,SUMIFS($H$3:$H1972,$G$3:$G1972,Y$1,$C$3:$C1972,"Sell"),0)</f>
        <v>0</v>
      </c>
      <c r="Z1972" s="131">
        <f t="shared" si="333"/>
        <v>0</v>
      </c>
      <c r="AA1972" s="131">
        <f>IF($D1972=AA$1,SUMIFS($H$3:$H1972,$G$3:$G1972,AA$1,$C$3:$C1972,"Sell"),0)</f>
        <v>0</v>
      </c>
      <c r="AB1972" s="131">
        <f t="shared" si="334"/>
        <v>0</v>
      </c>
      <c r="AC1972" s="131">
        <f>SUMIFS('Deductions and Deposits'!$H:$H,'Deductions and Deposits'!$G:$G,D1972,'Deductions and Deposits'!$F:$F,"&lt;="&amp;B1972)+SUMIFS($F$3:F1972,$D$3:D1972,D1972,$C$3:C1972,"Coin Deposit",$E$3:E1972,"")</f>
        <v>0</v>
      </c>
      <c r="AD1972" s="131">
        <f>SUMIFS('Deductions and Deposits'!$D:$D,'Deductions and Deposits'!$C:$C,D1972)+SUMIFS($F:$F,$D:$D,D1972,$C:$C,"Coin Deduction")</f>
        <v>0</v>
      </c>
      <c r="AE1972" s="131">
        <f>Table5[[#This Row],[Column4]]+Table5[[#This Row],[Column14]]+Table5[[#This Row],[Column19]]+Table5[[#This Row],[Column12]]</f>
        <v>0</v>
      </c>
      <c r="AF1972" s="131">
        <f>Table5[[#This Row],[Column5]]+Table5[[#This Row],[Column13]]+Table5[[#This Row],[Column21]]+Table5[[#This Row],[Column18]]</f>
        <v>0</v>
      </c>
      <c r="AG1972" s="131">
        <f t="shared" si="335"/>
        <v>0</v>
      </c>
      <c r="AH1972" s="131">
        <f t="shared" si="336"/>
        <v>0</v>
      </c>
      <c r="AI1972" s="131">
        <f>Table5[[#This Row],[Column17]]-Table5[[#This Row],[Column20]]</f>
        <v>0</v>
      </c>
      <c r="AJ1972" s="131">
        <f t="shared" si="337"/>
        <v>0</v>
      </c>
      <c r="AK1972" s="131">
        <f t="shared" si="341"/>
        <v>0</v>
      </c>
      <c r="AL1972" s="131">
        <f t="shared" si="338"/>
        <v>0</v>
      </c>
      <c r="AM1972" s="131" t="str">
        <f t="shared" si="339"/>
        <v/>
      </c>
      <c r="AN1972" s="131" t="str">
        <f t="shared" ca="1" si="340"/>
        <v/>
      </c>
    </row>
    <row r="1973" spans="1:40" ht="20.25" customHeight="1" x14ac:dyDescent="0.3">
      <c r="A1973" s="127"/>
      <c r="B1973" s="164"/>
      <c r="C1973" s="139"/>
      <c r="D1973" s="140"/>
      <c r="E1973" s="139"/>
      <c r="F1973" s="139"/>
      <c r="G1973" s="140"/>
      <c r="H1973" s="139"/>
      <c r="I1973" s="129"/>
      <c r="L1973" s="128"/>
      <c r="M1973" s="128"/>
      <c r="N1973" s="128"/>
      <c r="O1973" s="128"/>
      <c r="P1973" s="128"/>
      <c r="Q1973" s="128"/>
      <c r="R1973" s="128"/>
      <c r="S1973" s="128"/>
      <c r="T1973" s="120">
        <f t="shared" si="331"/>
        <v>0</v>
      </c>
      <c r="U1973" s="131"/>
      <c r="V1973" s="131"/>
      <c r="W1973" s="131">
        <f>SUMIFS($F$3:F1973,$D$3:D1973,D1973,$C$3:C1973,"Buy")+SUMIFS($F$3:F1973,$D$3:D1973,D1973,$C$3:C1973,"Coin Deposit",$E$3:E1973,"&lt;&gt;")</f>
        <v>0</v>
      </c>
      <c r="X1973" s="131">
        <f t="shared" si="332"/>
        <v>0</v>
      </c>
      <c r="Y1973" s="131">
        <f>IF($D1973=Y$1,SUMIFS($H$3:$H1973,$G$3:$G1973,Y$1,$C$3:$C1973,"Sell"),0)</f>
        <v>0</v>
      </c>
      <c r="Z1973" s="131">
        <f t="shared" si="333"/>
        <v>0</v>
      </c>
      <c r="AA1973" s="131">
        <f>IF($D1973=AA$1,SUMIFS($H$3:$H1973,$G$3:$G1973,AA$1,$C$3:$C1973,"Sell"),0)</f>
        <v>0</v>
      </c>
      <c r="AB1973" s="131">
        <f t="shared" si="334"/>
        <v>0</v>
      </c>
      <c r="AC1973" s="131">
        <f>SUMIFS('Deductions and Deposits'!$H:$H,'Deductions and Deposits'!$G:$G,D1973,'Deductions and Deposits'!$F:$F,"&lt;="&amp;B1973)+SUMIFS($F$3:F1973,$D$3:D1973,D1973,$C$3:C1973,"Coin Deposit",$E$3:E1973,"")</f>
        <v>0</v>
      </c>
      <c r="AD1973" s="131">
        <f>SUMIFS('Deductions and Deposits'!$D:$D,'Deductions and Deposits'!$C:$C,D1973)+SUMIFS($F:$F,$D:$D,D1973,$C:$C,"Coin Deduction")</f>
        <v>0</v>
      </c>
      <c r="AE1973" s="131">
        <f>Table5[[#This Row],[Column4]]+Table5[[#This Row],[Column14]]+Table5[[#This Row],[Column19]]+Table5[[#This Row],[Column12]]</f>
        <v>0</v>
      </c>
      <c r="AF1973" s="131">
        <f>Table5[[#This Row],[Column5]]+Table5[[#This Row],[Column13]]+Table5[[#This Row],[Column21]]+Table5[[#This Row],[Column18]]</f>
        <v>0</v>
      </c>
      <c r="AG1973" s="131">
        <f t="shared" si="335"/>
        <v>0</v>
      </c>
      <c r="AH1973" s="131">
        <f t="shared" si="336"/>
        <v>0</v>
      </c>
      <c r="AI1973" s="131">
        <f>Table5[[#This Row],[Column17]]-Table5[[#This Row],[Column20]]</f>
        <v>0</v>
      </c>
      <c r="AJ1973" s="131">
        <f t="shared" si="337"/>
        <v>0</v>
      </c>
      <c r="AK1973" s="131">
        <f t="shared" si="341"/>
        <v>0</v>
      </c>
      <c r="AL1973" s="131">
        <f t="shared" si="338"/>
        <v>0</v>
      </c>
      <c r="AM1973" s="131" t="str">
        <f t="shared" si="339"/>
        <v/>
      </c>
      <c r="AN1973" s="131" t="str">
        <f t="shared" ca="1" si="340"/>
        <v/>
      </c>
    </row>
    <row r="1974" spans="1:40" ht="20.25" customHeight="1" x14ac:dyDescent="0.3">
      <c r="A1974" s="127"/>
      <c r="B1974" s="164"/>
      <c r="C1974" s="139"/>
      <c r="D1974" s="140"/>
      <c r="E1974" s="139"/>
      <c r="F1974" s="139"/>
      <c r="G1974" s="140"/>
      <c r="H1974" s="139"/>
      <c r="I1974" s="129"/>
      <c r="L1974" s="128"/>
      <c r="M1974" s="128"/>
      <c r="N1974" s="128"/>
      <c r="O1974" s="128"/>
      <c r="P1974" s="128"/>
      <c r="Q1974" s="128"/>
      <c r="R1974" s="128"/>
      <c r="S1974" s="128"/>
      <c r="T1974" s="120">
        <f t="shared" si="331"/>
        <v>0</v>
      </c>
      <c r="U1974" s="131"/>
      <c r="V1974" s="131"/>
      <c r="W1974" s="131">
        <f>SUMIFS($F$3:F1974,$D$3:D1974,D1974,$C$3:C1974,"Buy")+SUMIFS($F$3:F1974,$D$3:D1974,D1974,$C$3:C1974,"Coin Deposit",$E$3:E1974,"&lt;&gt;")</f>
        <v>0</v>
      </c>
      <c r="X1974" s="131">
        <f t="shared" si="332"/>
        <v>0</v>
      </c>
      <c r="Y1974" s="131">
        <f>IF($D1974=Y$1,SUMIFS($H$3:$H1974,$G$3:$G1974,Y$1,$C$3:$C1974,"Sell"),0)</f>
        <v>0</v>
      </c>
      <c r="Z1974" s="131">
        <f t="shared" si="333"/>
        <v>0</v>
      </c>
      <c r="AA1974" s="131">
        <f>IF($D1974=AA$1,SUMIFS($H$3:$H1974,$G$3:$G1974,AA$1,$C$3:$C1974,"Sell"),0)</f>
        <v>0</v>
      </c>
      <c r="AB1974" s="131">
        <f t="shared" si="334"/>
        <v>0</v>
      </c>
      <c r="AC1974" s="131">
        <f>SUMIFS('Deductions and Deposits'!$H:$H,'Deductions and Deposits'!$G:$G,D1974,'Deductions and Deposits'!$F:$F,"&lt;="&amp;B1974)+SUMIFS($F$3:F1974,$D$3:D1974,D1974,$C$3:C1974,"Coin Deposit",$E$3:E1974,"")</f>
        <v>0</v>
      </c>
      <c r="AD1974" s="131">
        <f>SUMIFS('Deductions and Deposits'!$D:$D,'Deductions and Deposits'!$C:$C,D1974)+SUMIFS($F:$F,$D:$D,D1974,$C:$C,"Coin Deduction")</f>
        <v>0</v>
      </c>
      <c r="AE1974" s="131">
        <f>Table5[[#This Row],[Column4]]+Table5[[#This Row],[Column14]]+Table5[[#This Row],[Column19]]+Table5[[#This Row],[Column12]]</f>
        <v>0</v>
      </c>
      <c r="AF1974" s="131">
        <f>Table5[[#This Row],[Column5]]+Table5[[#This Row],[Column13]]+Table5[[#This Row],[Column21]]+Table5[[#This Row],[Column18]]</f>
        <v>0</v>
      </c>
      <c r="AG1974" s="131">
        <f t="shared" si="335"/>
        <v>0</v>
      </c>
      <c r="AH1974" s="131">
        <f t="shared" si="336"/>
        <v>0</v>
      </c>
      <c r="AI1974" s="131">
        <f>Table5[[#This Row],[Column17]]-Table5[[#This Row],[Column20]]</f>
        <v>0</v>
      </c>
      <c r="AJ1974" s="131">
        <f t="shared" si="337"/>
        <v>0</v>
      </c>
      <c r="AK1974" s="131">
        <f t="shared" si="341"/>
        <v>0</v>
      </c>
      <c r="AL1974" s="131">
        <f t="shared" si="338"/>
        <v>0</v>
      </c>
      <c r="AM1974" s="131" t="str">
        <f t="shared" si="339"/>
        <v/>
      </c>
      <c r="AN1974" s="131" t="str">
        <f t="shared" ca="1" si="340"/>
        <v/>
      </c>
    </row>
    <row r="1975" spans="1:40" ht="20.25" customHeight="1" x14ac:dyDescent="0.3">
      <c r="A1975" s="127"/>
      <c r="B1975" s="164"/>
      <c r="C1975" s="139"/>
      <c r="D1975" s="140"/>
      <c r="E1975" s="139"/>
      <c r="F1975" s="139"/>
      <c r="G1975" s="140"/>
      <c r="H1975" s="139"/>
      <c r="I1975" s="129"/>
      <c r="L1975" s="128"/>
      <c r="M1975" s="128"/>
      <c r="N1975" s="128"/>
      <c r="O1975" s="128"/>
      <c r="P1975" s="128"/>
      <c r="Q1975" s="128"/>
      <c r="R1975" s="128"/>
      <c r="S1975" s="128"/>
      <c r="T1975" s="120">
        <f t="shared" si="331"/>
        <v>0</v>
      </c>
      <c r="U1975" s="131"/>
      <c r="V1975" s="131"/>
      <c r="W1975" s="131">
        <f>SUMIFS($F$3:F1975,$D$3:D1975,D1975,$C$3:C1975,"Buy")+SUMIFS($F$3:F1975,$D$3:D1975,D1975,$C$3:C1975,"Coin Deposit",$E$3:E1975,"&lt;&gt;")</f>
        <v>0</v>
      </c>
      <c r="X1975" s="131">
        <f t="shared" si="332"/>
        <v>0</v>
      </c>
      <c r="Y1975" s="131">
        <f>IF($D1975=Y$1,SUMIFS($H$3:$H1975,$G$3:$G1975,Y$1,$C$3:$C1975,"Sell"),0)</f>
        <v>0</v>
      </c>
      <c r="Z1975" s="131">
        <f t="shared" si="333"/>
        <v>0</v>
      </c>
      <c r="AA1975" s="131">
        <f>IF($D1975=AA$1,SUMIFS($H$3:$H1975,$G$3:$G1975,AA$1,$C$3:$C1975,"Sell"),0)</f>
        <v>0</v>
      </c>
      <c r="AB1975" s="131">
        <f t="shared" si="334"/>
        <v>0</v>
      </c>
      <c r="AC1975" s="131">
        <f>SUMIFS('Deductions and Deposits'!$H:$H,'Deductions and Deposits'!$G:$G,D1975,'Deductions and Deposits'!$F:$F,"&lt;="&amp;B1975)+SUMIFS($F$3:F1975,$D$3:D1975,D1975,$C$3:C1975,"Coin Deposit",$E$3:E1975,"")</f>
        <v>0</v>
      </c>
      <c r="AD1975" s="131">
        <f>SUMIFS('Deductions and Deposits'!$D:$D,'Deductions and Deposits'!$C:$C,D1975)+SUMIFS($F:$F,$D:$D,D1975,$C:$C,"Coin Deduction")</f>
        <v>0</v>
      </c>
      <c r="AE1975" s="131">
        <f>Table5[[#This Row],[Column4]]+Table5[[#This Row],[Column14]]+Table5[[#This Row],[Column19]]+Table5[[#This Row],[Column12]]</f>
        <v>0</v>
      </c>
      <c r="AF1975" s="131">
        <f>Table5[[#This Row],[Column5]]+Table5[[#This Row],[Column13]]+Table5[[#This Row],[Column21]]+Table5[[#This Row],[Column18]]</f>
        <v>0</v>
      </c>
      <c r="AG1975" s="131">
        <f t="shared" si="335"/>
        <v>0</v>
      </c>
      <c r="AH1975" s="131">
        <f t="shared" si="336"/>
        <v>0</v>
      </c>
      <c r="AI1975" s="131">
        <f>Table5[[#This Row],[Column17]]-Table5[[#This Row],[Column20]]</f>
        <v>0</v>
      </c>
      <c r="AJ1975" s="131">
        <f t="shared" si="337"/>
        <v>0</v>
      </c>
      <c r="AK1975" s="131">
        <f t="shared" si="341"/>
        <v>0</v>
      </c>
      <c r="AL1975" s="131">
        <f t="shared" si="338"/>
        <v>0</v>
      </c>
      <c r="AM1975" s="131" t="str">
        <f t="shared" si="339"/>
        <v/>
      </c>
      <c r="AN1975" s="131" t="str">
        <f t="shared" ca="1" si="340"/>
        <v/>
      </c>
    </row>
    <row r="1976" spans="1:40" ht="20.25" customHeight="1" x14ac:dyDescent="0.3">
      <c r="A1976" s="127"/>
      <c r="B1976" s="164"/>
      <c r="C1976" s="139"/>
      <c r="D1976" s="140"/>
      <c r="E1976" s="139"/>
      <c r="F1976" s="139"/>
      <c r="G1976" s="140"/>
      <c r="H1976" s="139"/>
      <c r="I1976" s="129"/>
      <c r="L1976" s="128"/>
      <c r="M1976" s="128"/>
      <c r="N1976" s="128"/>
      <c r="O1976" s="128"/>
      <c r="P1976" s="128"/>
      <c r="Q1976" s="128"/>
      <c r="R1976" s="128"/>
      <c r="S1976" s="128"/>
      <c r="T1976" s="120">
        <f t="shared" si="331"/>
        <v>0</v>
      </c>
      <c r="U1976" s="131"/>
      <c r="V1976" s="131"/>
      <c r="W1976" s="131">
        <f>SUMIFS($F$3:F1976,$D$3:D1976,D1976,$C$3:C1976,"Buy")+SUMIFS($F$3:F1976,$D$3:D1976,D1976,$C$3:C1976,"Coin Deposit",$E$3:E1976,"&lt;&gt;")</f>
        <v>0</v>
      </c>
      <c r="X1976" s="131">
        <f t="shared" si="332"/>
        <v>0</v>
      </c>
      <c r="Y1976" s="131">
        <f>IF($D1976=Y$1,SUMIFS($H$3:$H1976,$G$3:$G1976,Y$1,$C$3:$C1976,"Sell"),0)</f>
        <v>0</v>
      </c>
      <c r="Z1976" s="131">
        <f t="shared" si="333"/>
        <v>0</v>
      </c>
      <c r="AA1976" s="131">
        <f>IF($D1976=AA$1,SUMIFS($H$3:$H1976,$G$3:$G1976,AA$1,$C$3:$C1976,"Sell"),0)</f>
        <v>0</v>
      </c>
      <c r="AB1976" s="131">
        <f t="shared" si="334"/>
        <v>0</v>
      </c>
      <c r="AC1976" s="131">
        <f>SUMIFS('Deductions and Deposits'!$H:$H,'Deductions and Deposits'!$G:$G,D1976,'Deductions and Deposits'!$F:$F,"&lt;="&amp;B1976)+SUMIFS($F$3:F1976,$D$3:D1976,D1976,$C$3:C1976,"Coin Deposit",$E$3:E1976,"")</f>
        <v>0</v>
      </c>
      <c r="AD1976" s="131">
        <f>SUMIFS('Deductions and Deposits'!$D:$D,'Deductions and Deposits'!$C:$C,D1976)+SUMIFS($F:$F,$D:$D,D1976,$C:$C,"Coin Deduction")</f>
        <v>0</v>
      </c>
      <c r="AE1976" s="131">
        <f>Table5[[#This Row],[Column4]]+Table5[[#This Row],[Column14]]+Table5[[#This Row],[Column19]]+Table5[[#This Row],[Column12]]</f>
        <v>0</v>
      </c>
      <c r="AF1976" s="131">
        <f>Table5[[#This Row],[Column5]]+Table5[[#This Row],[Column13]]+Table5[[#This Row],[Column21]]+Table5[[#This Row],[Column18]]</f>
        <v>0</v>
      </c>
      <c r="AG1976" s="131">
        <f t="shared" si="335"/>
        <v>0</v>
      </c>
      <c r="AH1976" s="131">
        <f t="shared" si="336"/>
        <v>0</v>
      </c>
      <c r="AI1976" s="131">
        <f>Table5[[#This Row],[Column17]]-Table5[[#This Row],[Column20]]</f>
        <v>0</v>
      </c>
      <c r="AJ1976" s="131">
        <f t="shared" si="337"/>
        <v>0</v>
      </c>
      <c r="AK1976" s="131">
        <f t="shared" si="341"/>
        <v>0</v>
      </c>
      <c r="AL1976" s="131">
        <f t="shared" si="338"/>
        <v>0</v>
      </c>
      <c r="AM1976" s="131" t="str">
        <f t="shared" si="339"/>
        <v/>
      </c>
      <c r="AN1976" s="131" t="str">
        <f t="shared" ca="1" si="340"/>
        <v/>
      </c>
    </row>
    <row r="1977" spans="1:40" ht="20.25" customHeight="1" x14ac:dyDescent="0.3">
      <c r="A1977" s="127"/>
      <c r="B1977" s="164"/>
      <c r="C1977" s="139"/>
      <c r="D1977" s="140"/>
      <c r="E1977" s="139"/>
      <c r="F1977" s="139"/>
      <c r="G1977" s="140"/>
      <c r="H1977" s="139"/>
      <c r="I1977" s="129"/>
      <c r="L1977" s="128"/>
      <c r="M1977" s="128"/>
      <c r="N1977" s="128"/>
      <c r="O1977" s="128"/>
      <c r="P1977" s="128"/>
      <c r="Q1977" s="128"/>
      <c r="R1977" s="128"/>
      <c r="S1977" s="128"/>
      <c r="T1977" s="120">
        <f t="shared" si="331"/>
        <v>0</v>
      </c>
      <c r="U1977" s="131"/>
      <c r="V1977" s="131"/>
      <c r="W1977" s="131">
        <f>SUMIFS($F$3:F1977,$D$3:D1977,D1977,$C$3:C1977,"Buy")+SUMIFS($F$3:F1977,$D$3:D1977,D1977,$C$3:C1977,"Coin Deposit",$E$3:E1977,"&lt;&gt;")</f>
        <v>0</v>
      </c>
      <c r="X1977" s="131">
        <f t="shared" si="332"/>
        <v>0</v>
      </c>
      <c r="Y1977" s="131">
        <f>IF($D1977=Y$1,SUMIFS($H$3:$H1977,$G$3:$G1977,Y$1,$C$3:$C1977,"Sell"),0)</f>
        <v>0</v>
      </c>
      <c r="Z1977" s="131">
        <f t="shared" si="333"/>
        <v>0</v>
      </c>
      <c r="AA1977" s="131">
        <f>IF($D1977=AA$1,SUMIFS($H$3:$H1977,$G$3:$G1977,AA$1,$C$3:$C1977,"Sell"),0)</f>
        <v>0</v>
      </c>
      <c r="AB1977" s="131">
        <f t="shared" si="334"/>
        <v>0</v>
      </c>
      <c r="AC1977" s="131">
        <f>SUMIFS('Deductions and Deposits'!$H:$H,'Deductions and Deposits'!$G:$G,D1977,'Deductions and Deposits'!$F:$F,"&lt;="&amp;B1977)+SUMIFS($F$3:F1977,$D$3:D1977,D1977,$C$3:C1977,"Coin Deposit",$E$3:E1977,"")</f>
        <v>0</v>
      </c>
      <c r="AD1977" s="131">
        <f>SUMIFS('Deductions and Deposits'!$D:$D,'Deductions and Deposits'!$C:$C,D1977)+SUMIFS($F:$F,$D:$D,D1977,$C:$C,"Coin Deduction")</f>
        <v>0</v>
      </c>
      <c r="AE1977" s="131">
        <f>Table5[[#This Row],[Column4]]+Table5[[#This Row],[Column14]]+Table5[[#This Row],[Column19]]+Table5[[#This Row],[Column12]]</f>
        <v>0</v>
      </c>
      <c r="AF1977" s="131">
        <f>Table5[[#This Row],[Column5]]+Table5[[#This Row],[Column13]]+Table5[[#This Row],[Column21]]+Table5[[#This Row],[Column18]]</f>
        <v>0</v>
      </c>
      <c r="AG1977" s="131">
        <f t="shared" si="335"/>
        <v>0</v>
      </c>
      <c r="AH1977" s="131">
        <f t="shared" si="336"/>
        <v>0</v>
      </c>
      <c r="AI1977" s="131">
        <f>Table5[[#This Row],[Column17]]-Table5[[#This Row],[Column20]]</f>
        <v>0</v>
      </c>
      <c r="AJ1977" s="131">
        <f t="shared" si="337"/>
        <v>0</v>
      </c>
      <c r="AK1977" s="131">
        <f t="shared" si="341"/>
        <v>0</v>
      </c>
      <c r="AL1977" s="131">
        <f t="shared" si="338"/>
        <v>0</v>
      </c>
      <c r="AM1977" s="131" t="str">
        <f t="shared" si="339"/>
        <v/>
      </c>
      <c r="AN1977" s="131" t="str">
        <f t="shared" ca="1" si="340"/>
        <v/>
      </c>
    </row>
    <row r="1978" spans="1:40" ht="20.25" customHeight="1" x14ac:dyDescent="0.3">
      <c r="A1978" s="127"/>
      <c r="B1978" s="164"/>
      <c r="C1978" s="139"/>
      <c r="D1978" s="140"/>
      <c r="E1978" s="139"/>
      <c r="F1978" s="139"/>
      <c r="G1978" s="140"/>
      <c r="H1978" s="139"/>
      <c r="I1978" s="129"/>
      <c r="L1978" s="128"/>
      <c r="M1978" s="128"/>
      <c r="N1978" s="128"/>
      <c r="O1978" s="128"/>
      <c r="P1978" s="128"/>
      <c r="Q1978" s="128"/>
      <c r="R1978" s="128"/>
      <c r="S1978" s="128"/>
      <c r="T1978" s="120">
        <f t="shared" si="331"/>
        <v>0</v>
      </c>
      <c r="U1978" s="131"/>
      <c r="V1978" s="131"/>
      <c r="W1978" s="131">
        <f>SUMIFS($F$3:F1978,$D$3:D1978,D1978,$C$3:C1978,"Buy")+SUMIFS($F$3:F1978,$D$3:D1978,D1978,$C$3:C1978,"Coin Deposit",$E$3:E1978,"&lt;&gt;")</f>
        <v>0</v>
      </c>
      <c r="X1978" s="131">
        <f t="shared" si="332"/>
        <v>0</v>
      </c>
      <c r="Y1978" s="131">
        <f>IF($D1978=Y$1,SUMIFS($H$3:$H1978,$G$3:$G1978,Y$1,$C$3:$C1978,"Sell"),0)</f>
        <v>0</v>
      </c>
      <c r="Z1978" s="131">
        <f t="shared" si="333"/>
        <v>0</v>
      </c>
      <c r="AA1978" s="131">
        <f>IF($D1978=AA$1,SUMIFS($H$3:$H1978,$G$3:$G1978,AA$1,$C$3:$C1978,"Sell"),0)</f>
        <v>0</v>
      </c>
      <c r="AB1978" s="131">
        <f t="shared" si="334"/>
        <v>0</v>
      </c>
      <c r="AC1978" s="131">
        <f>SUMIFS('Deductions and Deposits'!$H:$H,'Deductions and Deposits'!$G:$G,D1978,'Deductions and Deposits'!$F:$F,"&lt;="&amp;B1978)+SUMIFS($F$3:F1978,$D$3:D1978,D1978,$C$3:C1978,"Coin Deposit",$E$3:E1978,"")</f>
        <v>0</v>
      </c>
      <c r="AD1978" s="131">
        <f>SUMIFS('Deductions and Deposits'!$D:$D,'Deductions and Deposits'!$C:$C,D1978)+SUMIFS($F:$F,$D:$D,D1978,$C:$C,"Coin Deduction")</f>
        <v>0</v>
      </c>
      <c r="AE1978" s="131">
        <f>Table5[[#This Row],[Column4]]+Table5[[#This Row],[Column14]]+Table5[[#This Row],[Column19]]+Table5[[#This Row],[Column12]]</f>
        <v>0</v>
      </c>
      <c r="AF1978" s="131">
        <f>Table5[[#This Row],[Column5]]+Table5[[#This Row],[Column13]]+Table5[[#This Row],[Column21]]+Table5[[#This Row],[Column18]]</f>
        <v>0</v>
      </c>
      <c r="AG1978" s="131">
        <f t="shared" si="335"/>
        <v>0</v>
      </c>
      <c r="AH1978" s="131">
        <f t="shared" si="336"/>
        <v>0</v>
      </c>
      <c r="AI1978" s="131">
        <f>Table5[[#This Row],[Column17]]-Table5[[#This Row],[Column20]]</f>
        <v>0</v>
      </c>
      <c r="AJ1978" s="131">
        <f t="shared" si="337"/>
        <v>0</v>
      </c>
      <c r="AK1978" s="131">
        <f t="shared" si="341"/>
        <v>0</v>
      </c>
      <c r="AL1978" s="131">
        <f t="shared" si="338"/>
        <v>0</v>
      </c>
      <c r="AM1978" s="131" t="str">
        <f t="shared" si="339"/>
        <v/>
      </c>
      <c r="AN1978" s="131" t="str">
        <f t="shared" ca="1" si="340"/>
        <v/>
      </c>
    </row>
    <row r="1979" spans="1:40" ht="20.25" customHeight="1" x14ac:dyDescent="0.3">
      <c r="A1979" s="127"/>
      <c r="B1979" s="164"/>
      <c r="C1979" s="139"/>
      <c r="D1979" s="140"/>
      <c r="E1979" s="139"/>
      <c r="F1979" s="139"/>
      <c r="G1979" s="140"/>
      <c r="H1979" s="139"/>
      <c r="I1979" s="129"/>
      <c r="L1979" s="128"/>
      <c r="M1979" s="128"/>
      <c r="N1979" s="128"/>
      <c r="O1979" s="128"/>
      <c r="P1979" s="128"/>
      <c r="Q1979" s="128"/>
      <c r="R1979" s="128"/>
      <c r="S1979" s="128"/>
      <c r="T1979" s="120">
        <f t="shared" si="331"/>
        <v>0</v>
      </c>
      <c r="U1979" s="131"/>
      <c r="V1979" s="131"/>
      <c r="W1979" s="131">
        <f>SUMIFS($F$3:F1979,$D$3:D1979,D1979,$C$3:C1979,"Buy")+SUMIFS($F$3:F1979,$D$3:D1979,D1979,$C$3:C1979,"Coin Deposit",$E$3:E1979,"&lt;&gt;")</f>
        <v>0</v>
      </c>
      <c r="X1979" s="131">
        <f t="shared" si="332"/>
        <v>0</v>
      </c>
      <c r="Y1979" s="131">
        <f>IF($D1979=Y$1,SUMIFS($H$3:$H1979,$G$3:$G1979,Y$1,$C$3:$C1979,"Sell"),0)</f>
        <v>0</v>
      </c>
      <c r="Z1979" s="131">
        <f t="shared" si="333"/>
        <v>0</v>
      </c>
      <c r="AA1979" s="131">
        <f>IF($D1979=AA$1,SUMIFS($H$3:$H1979,$G$3:$G1979,AA$1,$C$3:$C1979,"Sell"),0)</f>
        <v>0</v>
      </c>
      <c r="AB1979" s="131">
        <f t="shared" si="334"/>
        <v>0</v>
      </c>
      <c r="AC1979" s="131">
        <f>SUMIFS('Deductions and Deposits'!$H:$H,'Deductions and Deposits'!$G:$G,D1979,'Deductions and Deposits'!$F:$F,"&lt;="&amp;B1979)+SUMIFS($F$3:F1979,$D$3:D1979,D1979,$C$3:C1979,"Coin Deposit",$E$3:E1979,"")</f>
        <v>0</v>
      </c>
      <c r="AD1979" s="131">
        <f>SUMIFS('Deductions and Deposits'!$D:$D,'Deductions and Deposits'!$C:$C,D1979)+SUMIFS($F:$F,$D:$D,D1979,$C:$C,"Coin Deduction")</f>
        <v>0</v>
      </c>
      <c r="AE1979" s="131">
        <f>Table5[[#This Row],[Column4]]+Table5[[#This Row],[Column14]]+Table5[[#This Row],[Column19]]+Table5[[#This Row],[Column12]]</f>
        <v>0</v>
      </c>
      <c r="AF1979" s="131">
        <f>Table5[[#This Row],[Column5]]+Table5[[#This Row],[Column13]]+Table5[[#This Row],[Column21]]+Table5[[#This Row],[Column18]]</f>
        <v>0</v>
      </c>
      <c r="AG1979" s="131">
        <f t="shared" si="335"/>
        <v>0</v>
      </c>
      <c r="AH1979" s="131">
        <f t="shared" si="336"/>
        <v>0</v>
      </c>
      <c r="AI1979" s="131">
        <f>Table5[[#This Row],[Column17]]-Table5[[#This Row],[Column20]]</f>
        <v>0</v>
      </c>
      <c r="AJ1979" s="131">
        <f t="shared" si="337"/>
        <v>0</v>
      </c>
      <c r="AK1979" s="131">
        <f t="shared" si="341"/>
        <v>0</v>
      </c>
      <c r="AL1979" s="131">
        <f t="shared" si="338"/>
        <v>0</v>
      </c>
      <c r="AM1979" s="131" t="str">
        <f t="shared" si="339"/>
        <v/>
      </c>
      <c r="AN1979" s="131" t="str">
        <f t="shared" ca="1" si="340"/>
        <v/>
      </c>
    </row>
    <row r="1980" spans="1:40" ht="20.25" customHeight="1" x14ac:dyDescent="0.3">
      <c r="A1980" s="127"/>
      <c r="B1980" s="164"/>
      <c r="C1980" s="139"/>
      <c r="D1980" s="140"/>
      <c r="E1980" s="139"/>
      <c r="F1980" s="139"/>
      <c r="G1980" s="140"/>
      <c r="H1980" s="139"/>
      <c r="I1980" s="129"/>
      <c r="L1980" s="128"/>
      <c r="M1980" s="128"/>
      <c r="N1980" s="128"/>
      <c r="O1980" s="128"/>
      <c r="P1980" s="128"/>
      <c r="Q1980" s="128"/>
      <c r="R1980" s="128"/>
      <c r="S1980" s="128"/>
      <c r="T1980" s="120">
        <f t="shared" si="331"/>
        <v>0</v>
      </c>
      <c r="U1980" s="131"/>
      <c r="V1980" s="131"/>
      <c r="W1980" s="131">
        <f>SUMIFS($F$3:F1980,$D$3:D1980,D1980,$C$3:C1980,"Buy")+SUMIFS($F$3:F1980,$D$3:D1980,D1980,$C$3:C1980,"Coin Deposit",$E$3:E1980,"&lt;&gt;")</f>
        <v>0</v>
      </c>
      <c r="X1980" s="131">
        <f t="shared" si="332"/>
        <v>0</v>
      </c>
      <c r="Y1980" s="131">
        <f>IF($D1980=Y$1,SUMIFS($H$3:$H1980,$G$3:$G1980,Y$1,$C$3:$C1980,"Sell"),0)</f>
        <v>0</v>
      </c>
      <c r="Z1980" s="131">
        <f t="shared" si="333"/>
        <v>0</v>
      </c>
      <c r="AA1980" s="131">
        <f>IF($D1980=AA$1,SUMIFS($H$3:$H1980,$G$3:$G1980,AA$1,$C$3:$C1980,"Sell"),0)</f>
        <v>0</v>
      </c>
      <c r="AB1980" s="131">
        <f t="shared" si="334"/>
        <v>0</v>
      </c>
      <c r="AC1980" s="131">
        <f>SUMIFS('Deductions and Deposits'!$H:$H,'Deductions and Deposits'!$G:$G,D1980,'Deductions and Deposits'!$F:$F,"&lt;="&amp;B1980)+SUMIFS($F$3:F1980,$D$3:D1980,D1980,$C$3:C1980,"Coin Deposit",$E$3:E1980,"")</f>
        <v>0</v>
      </c>
      <c r="AD1980" s="131">
        <f>SUMIFS('Deductions and Deposits'!$D:$D,'Deductions and Deposits'!$C:$C,D1980)+SUMIFS($F:$F,$D:$D,D1980,$C:$C,"Coin Deduction")</f>
        <v>0</v>
      </c>
      <c r="AE1980" s="131">
        <f>Table5[[#This Row],[Column4]]+Table5[[#This Row],[Column14]]+Table5[[#This Row],[Column19]]+Table5[[#This Row],[Column12]]</f>
        <v>0</v>
      </c>
      <c r="AF1980" s="131">
        <f>Table5[[#This Row],[Column5]]+Table5[[#This Row],[Column13]]+Table5[[#This Row],[Column21]]+Table5[[#This Row],[Column18]]</f>
        <v>0</v>
      </c>
      <c r="AG1980" s="131">
        <f t="shared" si="335"/>
        <v>0</v>
      </c>
      <c r="AH1980" s="131">
        <f t="shared" si="336"/>
        <v>0</v>
      </c>
      <c r="AI1980" s="131">
        <f>Table5[[#This Row],[Column17]]-Table5[[#This Row],[Column20]]</f>
        <v>0</v>
      </c>
      <c r="AJ1980" s="131">
        <f t="shared" si="337"/>
        <v>0</v>
      </c>
      <c r="AK1980" s="131">
        <f t="shared" si="341"/>
        <v>0</v>
      </c>
      <c r="AL1980" s="131">
        <f t="shared" si="338"/>
        <v>0</v>
      </c>
      <c r="AM1980" s="131" t="str">
        <f t="shared" si="339"/>
        <v/>
      </c>
      <c r="AN1980" s="131" t="str">
        <f t="shared" ca="1" si="340"/>
        <v/>
      </c>
    </row>
    <row r="1981" spans="1:40" ht="20.25" customHeight="1" x14ac:dyDescent="0.3">
      <c r="A1981" s="127"/>
      <c r="B1981" s="164"/>
      <c r="C1981" s="139"/>
      <c r="D1981" s="140"/>
      <c r="E1981" s="139"/>
      <c r="F1981" s="139"/>
      <c r="G1981" s="140"/>
      <c r="H1981" s="139"/>
      <c r="I1981" s="129"/>
      <c r="L1981" s="128"/>
      <c r="M1981" s="128"/>
      <c r="N1981" s="128"/>
      <c r="O1981" s="128"/>
      <c r="P1981" s="128"/>
      <c r="Q1981" s="128"/>
      <c r="R1981" s="128"/>
      <c r="S1981" s="128"/>
      <c r="T1981" s="120">
        <f t="shared" si="331"/>
        <v>0</v>
      </c>
      <c r="U1981" s="131"/>
      <c r="V1981" s="131"/>
      <c r="W1981" s="131">
        <f>SUMIFS($F$3:F1981,$D$3:D1981,D1981,$C$3:C1981,"Buy")+SUMIFS($F$3:F1981,$D$3:D1981,D1981,$C$3:C1981,"Coin Deposit",$E$3:E1981,"&lt;&gt;")</f>
        <v>0</v>
      </c>
      <c r="X1981" s="131">
        <f t="shared" si="332"/>
        <v>0</v>
      </c>
      <c r="Y1981" s="131">
        <f>IF($D1981=Y$1,SUMIFS($H$3:$H1981,$G$3:$G1981,Y$1,$C$3:$C1981,"Sell"),0)</f>
        <v>0</v>
      </c>
      <c r="Z1981" s="131">
        <f t="shared" si="333"/>
        <v>0</v>
      </c>
      <c r="AA1981" s="131">
        <f>IF($D1981=AA$1,SUMIFS($H$3:$H1981,$G$3:$G1981,AA$1,$C$3:$C1981,"Sell"),0)</f>
        <v>0</v>
      </c>
      <c r="AB1981" s="131">
        <f t="shared" si="334"/>
        <v>0</v>
      </c>
      <c r="AC1981" s="131">
        <f>SUMIFS('Deductions and Deposits'!$H:$H,'Deductions and Deposits'!$G:$G,D1981,'Deductions and Deposits'!$F:$F,"&lt;="&amp;B1981)+SUMIFS($F$3:F1981,$D$3:D1981,D1981,$C$3:C1981,"Coin Deposit",$E$3:E1981,"")</f>
        <v>0</v>
      </c>
      <c r="AD1981" s="131">
        <f>SUMIFS('Deductions and Deposits'!$D:$D,'Deductions and Deposits'!$C:$C,D1981)+SUMIFS($F:$F,$D:$D,D1981,$C:$C,"Coin Deduction")</f>
        <v>0</v>
      </c>
      <c r="AE1981" s="131">
        <f>Table5[[#This Row],[Column4]]+Table5[[#This Row],[Column14]]+Table5[[#This Row],[Column19]]+Table5[[#This Row],[Column12]]</f>
        <v>0</v>
      </c>
      <c r="AF1981" s="131">
        <f>Table5[[#This Row],[Column5]]+Table5[[#This Row],[Column13]]+Table5[[#This Row],[Column21]]+Table5[[#This Row],[Column18]]</f>
        <v>0</v>
      </c>
      <c r="AG1981" s="131">
        <f t="shared" si="335"/>
        <v>0</v>
      </c>
      <c r="AH1981" s="131">
        <f t="shared" si="336"/>
        <v>0</v>
      </c>
      <c r="AI1981" s="131">
        <f>Table5[[#This Row],[Column17]]-Table5[[#This Row],[Column20]]</f>
        <v>0</v>
      </c>
      <c r="AJ1981" s="131">
        <f t="shared" si="337"/>
        <v>0</v>
      </c>
      <c r="AK1981" s="131">
        <f t="shared" si="341"/>
        <v>0</v>
      </c>
      <c r="AL1981" s="131">
        <f t="shared" si="338"/>
        <v>0</v>
      </c>
      <c r="AM1981" s="131" t="str">
        <f t="shared" si="339"/>
        <v/>
      </c>
      <c r="AN1981" s="131" t="str">
        <f t="shared" ca="1" si="340"/>
        <v/>
      </c>
    </row>
    <row r="1982" spans="1:40" ht="20.25" customHeight="1" x14ac:dyDescent="0.3">
      <c r="A1982" s="127"/>
      <c r="B1982" s="164"/>
      <c r="C1982" s="139"/>
      <c r="D1982" s="140"/>
      <c r="E1982" s="139"/>
      <c r="F1982" s="139"/>
      <c r="G1982" s="140"/>
      <c r="H1982" s="139"/>
      <c r="I1982" s="129"/>
      <c r="L1982" s="128"/>
      <c r="M1982" s="128"/>
      <c r="N1982" s="128"/>
      <c r="O1982" s="128"/>
      <c r="P1982" s="128"/>
      <c r="Q1982" s="128"/>
      <c r="R1982" s="128"/>
      <c r="S1982" s="128"/>
      <c r="T1982" s="120">
        <f t="shared" si="331"/>
        <v>0</v>
      </c>
      <c r="U1982" s="131"/>
      <c r="V1982" s="131"/>
      <c r="W1982" s="131">
        <f>SUMIFS($F$3:F1982,$D$3:D1982,D1982,$C$3:C1982,"Buy")+SUMIFS($F$3:F1982,$D$3:D1982,D1982,$C$3:C1982,"Coin Deposit",$E$3:E1982,"&lt;&gt;")</f>
        <v>0</v>
      </c>
      <c r="X1982" s="131">
        <f t="shared" si="332"/>
        <v>0</v>
      </c>
      <c r="Y1982" s="131">
        <f>IF($D1982=Y$1,SUMIFS($H$3:$H1982,$G$3:$G1982,Y$1,$C$3:$C1982,"Sell"),0)</f>
        <v>0</v>
      </c>
      <c r="Z1982" s="131">
        <f t="shared" si="333"/>
        <v>0</v>
      </c>
      <c r="AA1982" s="131">
        <f>IF($D1982=AA$1,SUMIFS($H$3:$H1982,$G$3:$G1982,AA$1,$C$3:$C1982,"Sell"),0)</f>
        <v>0</v>
      </c>
      <c r="AB1982" s="131">
        <f t="shared" si="334"/>
        <v>0</v>
      </c>
      <c r="AC1982" s="131">
        <f>SUMIFS('Deductions and Deposits'!$H:$H,'Deductions and Deposits'!$G:$G,D1982,'Deductions and Deposits'!$F:$F,"&lt;="&amp;B1982)+SUMIFS($F$3:F1982,$D$3:D1982,D1982,$C$3:C1982,"Coin Deposit",$E$3:E1982,"")</f>
        <v>0</v>
      </c>
      <c r="AD1982" s="131">
        <f>SUMIFS('Deductions and Deposits'!$D:$D,'Deductions and Deposits'!$C:$C,D1982)+SUMIFS($F:$F,$D:$D,D1982,$C:$C,"Coin Deduction")</f>
        <v>0</v>
      </c>
      <c r="AE1982" s="131">
        <f>Table5[[#This Row],[Column4]]+Table5[[#This Row],[Column14]]+Table5[[#This Row],[Column19]]+Table5[[#This Row],[Column12]]</f>
        <v>0</v>
      </c>
      <c r="AF1982" s="131">
        <f>Table5[[#This Row],[Column5]]+Table5[[#This Row],[Column13]]+Table5[[#This Row],[Column21]]+Table5[[#This Row],[Column18]]</f>
        <v>0</v>
      </c>
      <c r="AG1982" s="131">
        <f t="shared" si="335"/>
        <v>0</v>
      </c>
      <c r="AH1982" s="131">
        <f t="shared" si="336"/>
        <v>0</v>
      </c>
      <c r="AI1982" s="131">
        <f>Table5[[#This Row],[Column17]]-Table5[[#This Row],[Column20]]</f>
        <v>0</v>
      </c>
      <c r="AJ1982" s="131">
        <f t="shared" si="337"/>
        <v>0</v>
      </c>
      <c r="AK1982" s="131">
        <f t="shared" si="341"/>
        <v>0</v>
      </c>
      <c r="AL1982" s="131">
        <f t="shared" si="338"/>
        <v>0</v>
      </c>
      <c r="AM1982" s="131" t="str">
        <f t="shared" si="339"/>
        <v/>
      </c>
      <c r="AN1982" s="131" t="str">
        <f t="shared" ca="1" si="340"/>
        <v/>
      </c>
    </row>
    <row r="1983" spans="1:40" ht="20.25" customHeight="1" x14ac:dyDescent="0.3">
      <c r="A1983" s="127"/>
      <c r="B1983" s="164"/>
      <c r="C1983" s="139"/>
      <c r="D1983" s="140"/>
      <c r="E1983" s="139"/>
      <c r="F1983" s="139"/>
      <c r="G1983" s="140"/>
      <c r="H1983" s="139"/>
      <c r="I1983" s="129"/>
      <c r="L1983" s="128"/>
      <c r="M1983" s="128"/>
      <c r="N1983" s="128"/>
      <c r="O1983" s="128"/>
      <c r="P1983" s="128"/>
      <c r="Q1983" s="128"/>
      <c r="R1983" s="128"/>
      <c r="S1983" s="128"/>
      <c r="T1983" s="120">
        <f t="shared" si="331"/>
        <v>0</v>
      </c>
      <c r="U1983" s="131"/>
      <c r="V1983" s="131"/>
      <c r="W1983" s="131">
        <f>SUMIFS($F$3:F1983,$D$3:D1983,D1983,$C$3:C1983,"Buy")+SUMIFS($F$3:F1983,$D$3:D1983,D1983,$C$3:C1983,"Coin Deposit",$E$3:E1983,"&lt;&gt;")</f>
        <v>0</v>
      </c>
      <c r="X1983" s="131">
        <f t="shared" si="332"/>
        <v>0</v>
      </c>
      <c r="Y1983" s="131">
        <f>IF($D1983=Y$1,SUMIFS($H$3:$H1983,$G$3:$G1983,Y$1,$C$3:$C1983,"Sell"),0)</f>
        <v>0</v>
      </c>
      <c r="Z1983" s="131">
        <f t="shared" si="333"/>
        <v>0</v>
      </c>
      <c r="AA1983" s="131">
        <f>IF($D1983=AA$1,SUMIFS($H$3:$H1983,$G$3:$G1983,AA$1,$C$3:$C1983,"Sell"),0)</f>
        <v>0</v>
      </c>
      <c r="AB1983" s="131">
        <f t="shared" si="334"/>
        <v>0</v>
      </c>
      <c r="AC1983" s="131">
        <f>SUMIFS('Deductions and Deposits'!$H:$H,'Deductions and Deposits'!$G:$G,D1983,'Deductions and Deposits'!$F:$F,"&lt;="&amp;B1983)+SUMIFS($F$3:F1983,$D$3:D1983,D1983,$C$3:C1983,"Coin Deposit",$E$3:E1983,"")</f>
        <v>0</v>
      </c>
      <c r="AD1983" s="131">
        <f>SUMIFS('Deductions and Deposits'!$D:$D,'Deductions and Deposits'!$C:$C,D1983)+SUMIFS($F:$F,$D:$D,D1983,$C:$C,"Coin Deduction")</f>
        <v>0</v>
      </c>
      <c r="AE1983" s="131">
        <f>Table5[[#This Row],[Column4]]+Table5[[#This Row],[Column14]]+Table5[[#This Row],[Column19]]+Table5[[#This Row],[Column12]]</f>
        <v>0</v>
      </c>
      <c r="AF1983" s="131">
        <f>Table5[[#This Row],[Column5]]+Table5[[#This Row],[Column13]]+Table5[[#This Row],[Column21]]+Table5[[#This Row],[Column18]]</f>
        <v>0</v>
      </c>
      <c r="AG1983" s="131">
        <f t="shared" si="335"/>
        <v>0</v>
      </c>
      <c r="AH1983" s="131">
        <f t="shared" si="336"/>
        <v>0</v>
      </c>
      <c r="AI1983" s="131">
        <f>Table5[[#This Row],[Column17]]-Table5[[#This Row],[Column20]]</f>
        <v>0</v>
      </c>
      <c r="AJ1983" s="131">
        <f t="shared" si="337"/>
        <v>0</v>
      </c>
      <c r="AK1983" s="131">
        <f t="shared" si="341"/>
        <v>0</v>
      </c>
      <c r="AL1983" s="131">
        <f t="shared" si="338"/>
        <v>0</v>
      </c>
      <c r="AM1983" s="131" t="str">
        <f t="shared" si="339"/>
        <v/>
      </c>
      <c r="AN1983" s="131" t="str">
        <f t="shared" ca="1" si="340"/>
        <v/>
      </c>
    </row>
    <row r="1984" spans="1:40" ht="20.25" customHeight="1" x14ac:dyDescent="0.3">
      <c r="A1984" s="127"/>
      <c r="B1984" s="164"/>
      <c r="C1984" s="139"/>
      <c r="D1984" s="140"/>
      <c r="E1984" s="139"/>
      <c r="F1984" s="139"/>
      <c r="G1984" s="140"/>
      <c r="H1984" s="139"/>
      <c r="I1984" s="129"/>
      <c r="L1984" s="128"/>
      <c r="M1984" s="128"/>
      <c r="N1984" s="128"/>
      <c r="O1984" s="128"/>
      <c r="P1984" s="128"/>
      <c r="Q1984" s="128"/>
      <c r="R1984" s="128"/>
      <c r="S1984" s="128"/>
      <c r="T1984" s="120">
        <f t="shared" si="331"/>
        <v>0</v>
      </c>
      <c r="U1984" s="131"/>
      <c r="V1984" s="131"/>
      <c r="W1984" s="131">
        <f>SUMIFS($F$3:F1984,$D$3:D1984,D1984,$C$3:C1984,"Buy")+SUMIFS($F$3:F1984,$D$3:D1984,D1984,$C$3:C1984,"Coin Deposit",$E$3:E1984,"&lt;&gt;")</f>
        <v>0</v>
      </c>
      <c r="X1984" s="131">
        <f t="shared" si="332"/>
        <v>0</v>
      </c>
      <c r="Y1984" s="131">
        <f>IF($D1984=Y$1,SUMIFS($H$3:$H1984,$G$3:$G1984,Y$1,$C$3:$C1984,"Sell"),0)</f>
        <v>0</v>
      </c>
      <c r="Z1984" s="131">
        <f t="shared" si="333"/>
        <v>0</v>
      </c>
      <c r="AA1984" s="131">
        <f>IF($D1984=AA$1,SUMIFS($H$3:$H1984,$G$3:$G1984,AA$1,$C$3:$C1984,"Sell"),0)</f>
        <v>0</v>
      </c>
      <c r="AB1984" s="131">
        <f t="shared" si="334"/>
        <v>0</v>
      </c>
      <c r="AC1984" s="131">
        <f>SUMIFS('Deductions and Deposits'!$H:$H,'Deductions and Deposits'!$G:$G,D1984,'Deductions and Deposits'!$F:$F,"&lt;="&amp;B1984)+SUMIFS($F$3:F1984,$D$3:D1984,D1984,$C$3:C1984,"Coin Deposit",$E$3:E1984,"")</f>
        <v>0</v>
      </c>
      <c r="AD1984" s="131">
        <f>SUMIFS('Deductions and Deposits'!$D:$D,'Deductions and Deposits'!$C:$C,D1984)+SUMIFS($F:$F,$D:$D,D1984,$C:$C,"Coin Deduction")</f>
        <v>0</v>
      </c>
      <c r="AE1984" s="131">
        <f>Table5[[#This Row],[Column4]]+Table5[[#This Row],[Column14]]+Table5[[#This Row],[Column19]]+Table5[[#This Row],[Column12]]</f>
        <v>0</v>
      </c>
      <c r="AF1984" s="131">
        <f>Table5[[#This Row],[Column5]]+Table5[[#This Row],[Column13]]+Table5[[#This Row],[Column21]]+Table5[[#This Row],[Column18]]</f>
        <v>0</v>
      </c>
      <c r="AG1984" s="131">
        <f t="shared" si="335"/>
        <v>0</v>
      </c>
      <c r="AH1984" s="131">
        <f t="shared" si="336"/>
        <v>0</v>
      </c>
      <c r="AI1984" s="131">
        <f>Table5[[#This Row],[Column17]]-Table5[[#This Row],[Column20]]</f>
        <v>0</v>
      </c>
      <c r="AJ1984" s="131">
        <f t="shared" si="337"/>
        <v>0</v>
      </c>
      <c r="AK1984" s="131">
        <f t="shared" si="341"/>
        <v>0</v>
      </c>
      <c r="AL1984" s="131">
        <f t="shared" si="338"/>
        <v>0</v>
      </c>
      <c r="AM1984" s="131" t="str">
        <f t="shared" si="339"/>
        <v/>
      </c>
      <c r="AN1984" s="131" t="str">
        <f t="shared" ca="1" si="340"/>
        <v/>
      </c>
    </row>
    <row r="1985" spans="1:40" ht="20.25" customHeight="1" x14ac:dyDescent="0.3">
      <c r="A1985" s="127"/>
      <c r="B1985" s="164"/>
      <c r="C1985" s="139"/>
      <c r="D1985" s="140"/>
      <c r="E1985" s="139"/>
      <c r="F1985" s="139"/>
      <c r="G1985" s="140"/>
      <c r="H1985" s="139"/>
      <c r="I1985" s="129"/>
      <c r="L1985" s="128"/>
      <c r="M1985" s="128"/>
      <c r="N1985" s="128"/>
      <c r="O1985" s="128"/>
      <c r="P1985" s="128"/>
      <c r="Q1985" s="128"/>
      <c r="R1985" s="128"/>
      <c r="S1985" s="128"/>
      <c r="T1985" s="120">
        <f t="shared" si="331"/>
        <v>0</v>
      </c>
      <c r="U1985" s="131"/>
      <c r="V1985" s="131"/>
      <c r="W1985" s="131">
        <f>SUMIFS($F$3:F1985,$D$3:D1985,D1985,$C$3:C1985,"Buy")+SUMIFS($F$3:F1985,$D$3:D1985,D1985,$C$3:C1985,"Coin Deposit",$E$3:E1985,"&lt;&gt;")</f>
        <v>0</v>
      </c>
      <c r="X1985" s="131">
        <f t="shared" si="332"/>
        <v>0</v>
      </c>
      <c r="Y1985" s="131">
        <f>IF($D1985=Y$1,SUMIFS($H$3:$H1985,$G$3:$G1985,Y$1,$C$3:$C1985,"Sell"),0)</f>
        <v>0</v>
      </c>
      <c r="Z1985" s="131">
        <f t="shared" si="333"/>
        <v>0</v>
      </c>
      <c r="AA1985" s="131">
        <f>IF($D1985=AA$1,SUMIFS($H$3:$H1985,$G$3:$G1985,AA$1,$C$3:$C1985,"Sell"),0)</f>
        <v>0</v>
      </c>
      <c r="AB1985" s="131">
        <f t="shared" si="334"/>
        <v>0</v>
      </c>
      <c r="AC1985" s="131">
        <f>SUMIFS('Deductions and Deposits'!$H:$H,'Deductions and Deposits'!$G:$G,D1985,'Deductions and Deposits'!$F:$F,"&lt;="&amp;B1985)+SUMIFS($F$3:F1985,$D$3:D1985,D1985,$C$3:C1985,"Coin Deposit",$E$3:E1985,"")</f>
        <v>0</v>
      </c>
      <c r="AD1985" s="131">
        <f>SUMIFS('Deductions and Deposits'!$D:$D,'Deductions and Deposits'!$C:$C,D1985)+SUMIFS($F:$F,$D:$D,D1985,$C:$C,"Coin Deduction")</f>
        <v>0</v>
      </c>
      <c r="AE1985" s="131">
        <f>Table5[[#This Row],[Column4]]+Table5[[#This Row],[Column14]]+Table5[[#This Row],[Column19]]+Table5[[#This Row],[Column12]]</f>
        <v>0</v>
      </c>
      <c r="AF1985" s="131">
        <f>Table5[[#This Row],[Column5]]+Table5[[#This Row],[Column13]]+Table5[[#This Row],[Column21]]+Table5[[#This Row],[Column18]]</f>
        <v>0</v>
      </c>
      <c r="AG1985" s="131">
        <f t="shared" si="335"/>
        <v>0</v>
      </c>
      <c r="AH1985" s="131">
        <f t="shared" si="336"/>
        <v>0</v>
      </c>
      <c r="AI1985" s="131">
        <f>Table5[[#This Row],[Column17]]-Table5[[#This Row],[Column20]]</f>
        <v>0</v>
      </c>
      <c r="AJ1985" s="131">
        <f t="shared" si="337"/>
        <v>0</v>
      </c>
      <c r="AK1985" s="131">
        <f t="shared" si="341"/>
        <v>0</v>
      </c>
      <c r="AL1985" s="131">
        <f t="shared" si="338"/>
        <v>0</v>
      </c>
      <c r="AM1985" s="131" t="str">
        <f t="shared" si="339"/>
        <v/>
      </c>
      <c r="AN1985" s="131" t="str">
        <f t="shared" ca="1" si="340"/>
        <v/>
      </c>
    </row>
    <row r="1986" spans="1:40" ht="20.25" customHeight="1" x14ac:dyDescent="0.3">
      <c r="A1986" s="127"/>
      <c r="B1986" s="164"/>
      <c r="C1986" s="139"/>
      <c r="D1986" s="140"/>
      <c r="E1986" s="139"/>
      <c r="F1986" s="139"/>
      <c r="G1986" s="140"/>
      <c r="H1986" s="139"/>
      <c r="I1986" s="129"/>
      <c r="L1986" s="128"/>
      <c r="M1986" s="128"/>
      <c r="N1986" s="128"/>
      <c r="O1986" s="128"/>
      <c r="P1986" s="128"/>
      <c r="Q1986" s="128"/>
      <c r="R1986" s="128"/>
      <c r="S1986" s="128"/>
      <c r="T1986" s="120">
        <f t="shared" si="331"/>
        <v>0</v>
      </c>
      <c r="U1986" s="131"/>
      <c r="V1986" s="131"/>
      <c r="W1986" s="131">
        <f>SUMIFS($F$3:F1986,$D$3:D1986,D1986,$C$3:C1986,"Buy")+SUMIFS($F$3:F1986,$D$3:D1986,D1986,$C$3:C1986,"Coin Deposit",$E$3:E1986,"&lt;&gt;")</f>
        <v>0</v>
      </c>
      <c r="X1986" s="131">
        <f t="shared" si="332"/>
        <v>0</v>
      </c>
      <c r="Y1986" s="131">
        <f>IF($D1986=Y$1,SUMIFS($H$3:$H1986,$G$3:$G1986,Y$1,$C$3:$C1986,"Sell"),0)</f>
        <v>0</v>
      </c>
      <c r="Z1986" s="131">
        <f t="shared" si="333"/>
        <v>0</v>
      </c>
      <c r="AA1986" s="131">
        <f>IF($D1986=AA$1,SUMIFS($H$3:$H1986,$G$3:$G1986,AA$1,$C$3:$C1986,"Sell"),0)</f>
        <v>0</v>
      </c>
      <c r="AB1986" s="131">
        <f t="shared" si="334"/>
        <v>0</v>
      </c>
      <c r="AC1986" s="131">
        <f>SUMIFS('Deductions and Deposits'!$H:$H,'Deductions and Deposits'!$G:$G,D1986,'Deductions and Deposits'!$F:$F,"&lt;="&amp;B1986)+SUMIFS($F$3:F1986,$D$3:D1986,D1986,$C$3:C1986,"Coin Deposit",$E$3:E1986,"")</f>
        <v>0</v>
      </c>
      <c r="AD1986" s="131">
        <f>SUMIFS('Deductions and Deposits'!$D:$D,'Deductions and Deposits'!$C:$C,D1986)+SUMIFS($F:$F,$D:$D,D1986,$C:$C,"Coin Deduction")</f>
        <v>0</v>
      </c>
      <c r="AE1986" s="131">
        <f>Table5[[#This Row],[Column4]]+Table5[[#This Row],[Column14]]+Table5[[#This Row],[Column19]]+Table5[[#This Row],[Column12]]</f>
        <v>0</v>
      </c>
      <c r="AF1986" s="131">
        <f>Table5[[#This Row],[Column5]]+Table5[[#This Row],[Column13]]+Table5[[#This Row],[Column21]]+Table5[[#This Row],[Column18]]</f>
        <v>0</v>
      </c>
      <c r="AG1986" s="131">
        <f t="shared" si="335"/>
        <v>0</v>
      </c>
      <c r="AH1986" s="131">
        <f t="shared" si="336"/>
        <v>0</v>
      </c>
      <c r="AI1986" s="131">
        <f>Table5[[#This Row],[Column17]]-Table5[[#This Row],[Column20]]</f>
        <v>0</v>
      </c>
      <c r="AJ1986" s="131">
        <f t="shared" si="337"/>
        <v>0</v>
      </c>
      <c r="AK1986" s="131">
        <f t="shared" si="341"/>
        <v>0</v>
      </c>
      <c r="AL1986" s="131">
        <f t="shared" si="338"/>
        <v>0</v>
      </c>
      <c r="AM1986" s="131" t="str">
        <f t="shared" si="339"/>
        <v/>
      </c>
      <c r="AN1986" s="131" t="str">
        <f t="shared" ca="1" si="340"/>
        <v/>
      </c>
    </row>
    <row r="1987" spans="1:40" ht="20.25" customHeight="1" x14ac:dyDescent="0.3">
      <c r="A1987" s="127"/>
      <c r="B1987" s="164"/>
      <c r="C1987" s="139"/>
      <c r="D1987" s="140"/>
      <c r="E1987" s="139"/>
      <c r="F1987" s="139"/>
      <c r="G1987" s="140"/>
      <c r="H1987" s="139"/>
      <c r="I1987" s="129"/>
      <c r="L1987" s="128"/>
      <c r="M1987" s="128"/>
      <c r="N1987" s="128"/>
      <c r="O1987" s="128"/>
      <c r="P1987" s="128"/>
      <c r="Q1987" s="128"/>
      <c r="R1987" s="128"/>
      <c r="S1987" s="128"/>
      <c r="T1987" s="120">
        <f t="shared" ref="T1987:T2050" si="342">IF(E1987&lt;&gt;"",E1987,0)</f>
        <v>0</v>
      </c>
      <c r="U1987" s="131"/>
      <c r="V1987" s="131"/>
      <c r="W1987" s="131">
        <f>SUMIFS($F$3:F1987,$D$3:D1987,D1987,$C$3:C1987,"Buy")+SUMIFS($F$3:F1987,$D$3:D1987,D1987,$C$3:C1987,"Coin Deposit",$E$3:E1987,"&lt;&gt;")</f>
        <v>0</v>
      </c>
      <c r="X1987" s="131">
        <f t="shared" ref="X1987:X2050" si="343">IF(OR(C1987="buy",AND(C1987="Coin Deposit",E1987&lt;&gt;"")),SUMIFS($F:$F,$D:$D,D1987,$C:$C,"sell"),0)</f>
        <v>0</v>
      </c>
      <c r="Y1987" s="131">
        <f>IF($D1987=Y$1,SUMIFS($H$3:$H1987,$G$3:$G1987,Y$1,$C$3:$C1987,"Sell"),0)</f>
        <v>0</v>
      </c>
      <c r="Z1987" s="131">
        <f t="shared" ref="Z1987:Z2050" si="344">IF($D1987=Z$1,SUMIFS($H:$H,$G:$G,Z$1,$C:$C,"Buy")+SUMIFS($H:$H,$G:$G,Z$1,$C:$C,"Coin Deposit",$E:$E,"&lt;&gt;"),0)</f>
        <v>0</v>
      </c>
      <c r="AA1987" s="131">
        <f>IF($D1987=AA$1,SUMIFS($H$3:$H1987,$G$3:$G1987,AA$1,$C$3:$C1987,"Sell"),0)</f>
        <v>0</v>
      </c>
      <c r="AB1987" s="131">
        <f t="shared" ref="AB1987:AB2050" si="345">IF($D1987=AB$1,SUMIFS($H:$H,$G:$G,AB$1,$C:$C,"Buy")+SUMIFS($H:$H,$G:$G,AB$1,$C:$C,"Coin Deposit",$E:$E,"&lt;&gt;"),0)</f>
        <v>0</v>
      </c>
      <c r="AC1987" s="131">
        <f>SUMIFS('Deductions and Deposits'!$H:$H,'Deductions and Deposits'!$G:$G,D1987,'Deductions and Deposits'!$F:$F,"&lt;="&amp;B1987)+SUMIFS($F$3:F1987,$D$3:D1987,D1987,$C$3:C1987,"Coin Deposit",$E$3:E1987,"")</f>
        <v>0</v>
      </c>
      <c r="AD1987" s="131">
        <f>SUMIFS('Deductions and Deposits'!$D:$D,'Deductions and Deposits'!$C:$C,D1987)+SUMIFS($F:$F,$D:$D,D1987,$C:$C,"Coin Deduction")</f>
        <v>0</v>
      </c>
      <c r="AE1987" s="131">
        <f>Table5[[#This Row],[Column4]]+Table5[[#This Row],[Column14]]+Table5[[#This Row],[Column19]]+Table5[[#This Row],[Column12]]</f>
        <v>0</v>
      </c>
      <c r="AF1987" s="131">
        <f>Table5[[#This Row],[Column5]]+Table5[[#This Row],[Column13]]+Table5[[#This Row],[Column21]]+Table5[[#This Row],[Column18]]</f>
        <v>0</v>
      </c>
      <c r="AG1987" s="131">
        <f t="shared" ref="AG1987:AG2050" si="346">IF(AND((AC1987+Y1987+AA1987)&gt;AF1987,OR(C1987="buy",AND(C1987="Coin Deposit",E1987&lt;&gt;""))),(AC1987+Y1987+AA1987)-AF1987,0)</f>
        <v>0</v>
      </c>
      <c r="AH1987" s="131">
        <f t="shared" ref="AH1987:AH2050" si="347">IF(AND(AE1987&gt;AF1987,OR(C1987="buy",AND(C1987="Coin Deposit",E1987&lt;&gt;""))),AE1987-AF1987,0)</f>
        <v>0</v>
      </c>
      <c r="AI1987" s="131">
        <f>Table5[[#This Row],[Column17]]-Table5[[#This Row],[Column20]]</f>
        <v>0</v>
      </c>
      <c r="AJ1987" s="131">
        <f t="shared" ref="AJ1987:AJ2050" si="348">IF(AI1987&gt;F1987,F1987,AI1987)</f>
        <v>0</v>
      </c>
      <c r="AK1987" s="131">
        <f t="shared" si="341"/>
        <v>0</v>
      </c>
      <c r="AL1987" s="131">
        <f t="shared" ref="AL1987:AL2050" si="349">IFERROR(SUMIFS($AK:$AK,$D:$D,D1987)/SUMIFS($AJ:$AJ,$D:$D,D1987),0)</f>
        <v>0</v>
      </c>
      <c r="AM1987" s="131" t="str">
        <f t="shared" ref="AM1987:AM2050" si="350">C1987&amp;D1987</f>
        <v/>
      </c>
      <c r="AN1987" s="131" t="str">
        <f t="shared" ref="AN1987:AN2050" ca="1" si="351">OFFSET(AM1987,COUNTA($AM:$AM)-ROW()-(ROW()-ROW($AN$2)-1),)</f>
        <v/>
      </c>
    </row>
    <row r="1988" spans="1:40" ht="20.25" customHeight="1" x14ac:dyDescent="0.3">
      <c r="A1988" s="127"/>
      <c r="B1988" s="164"/>
      <c r="C1988" s="139"/>
      <c r="D1988" s="140"/>
      <c r="E1988" s="139"/>
      <c r="F1988" s="139"/>
      <c r="G1988" s="140"/>
      <c r="H1988" s="139"/>
      <c r="I1988" s="129"/>
      <c r="L1988" s="128"/>
      <c r="M1988" s="128"/>
      <c r="N1988" s="128"/>
      <c r="O1988" s="128"/>
      <c r="P1988" s="128"/>
      <c r="Q1988" s="128"/>
      <c r="R1988" s="128"/>
      <c r="S1988" s="128"/>
      <c r="T1988" s="120">
        <f t="shared" si="342"/>
        <v>0</v>
      </c>
      <c r="U1988" s="131"/>
      <c r="V1988" s="131"/>
      <c r="W1988" s="131">
        <f>SUMIFS($F$3:F1988,$D$3:D1988,D1988,$C$3:C1988,"Buy")+SUMIFS($F$3:F1988,$D$3:D1988,D1988,$C$3:C1988,"Coin Deposit",$E$3:E1988,"&lt;&gt;")</f>
        <v>0</v>
      </c>
      <c r="X1988" s="131">
        <f t="shared" si="343"/>
        <v>0</v>
      </c>
      <c r="Y1988" s="131">
        <f>IF($D1988=Y$1,SUMIFS($H$3:$H1988,$G$3:$G1988,Y$1,$C$3:$C1988,"Sell"),0)</f>
        <v>0</v>
      </c>
      <c r="Z1988" s="131">
        <f t="shared" si="344"/>
        <v>0</v>
      </c>
      <c r="AA1988" s="131">
        <f>IF($D1988=AA$1,SUMIFS($H$3:$H1988,$G$3:$G1988,AA$1,$C$3:$C1988,"Sell"),0)</f>
        <v>0</v>
      </c>
      <c r="AB1988" s="131">
        <f t="shared" si="345"/>
        <v>0</v>
      </c>
      <c r="AC1988" s="131">
        <f>SUMIFS('Deductions and Deposits'!$H:$H,'Deductions and Deposits'!$G:$G,D1988,'Deductions and Deposits'!$F:$F,"&lt;="&amp;B1988)+SUMIFS($F$3:F1988,$D$3:D1988,D1988,$C$3:C1988,"Coin Deposit",$E$3:E1988,"")</f>
        <v>0</v>
      </c>
      <c r="AD1988" s="131">
        <f>SUMIFS('Deductions and Deposits'!$D:$D,'Deductions and Deposits'!$C:$C,D1988)+SUMIFS($F:$F,$D:$D,D1988,$C:$C,"Coin Deduction")</f>
        <v>0</v>
      </c>
      <c r="AE1988" s="131">
        <f>Table5[[#This Row],[Column4]]+Table5[[#This Row],[Column14]]+Table5[[#This Row],[Column19]]+Table5[[#This Row],[Column12]]</f>
        <v>0</v>
      </c>
      <c r="AF1988" s="131">
        <f>Table5[[#This Row],[Column5]]+Table5[[#This Row],[Column13]]+Table5[[#This Row],[Column21]]+Table5[[#This Row],[Column18]]</f>
        <v>0</v>
      </c>
      <c r="AG1988" s="131">
        <f t="shared" si="346"/>
        <v>0</v>
      </c>
      <c r="AH1988" s="131">
        <f t="shared" si="347"/>
        <v>0</v>
      </c>
      <c r="AI1988" s="131">
        <f>Table5[[#This Row],[Column17]]-Table5[[#This Row],[Column20]]</f>
        <v>0</v>
      </c>
      <c r="AJ1988" s="131">
        <f t="shared" si="348"/>
        <v>0</v>
      </c>
      <c r="AK1988" s="131">
        <f t="shared" si="341"/>
        <v>0</v>
      </c>
      <c r="AL1988" s="131">
        <f t="shared" si="349"/>
        <v>0</v>
      </c>
      <c r="AM1988" s="131" t="str">
        <f t="shared" si="350"/>
        <v/>
      </c>
      <c r="AN1988" s="131" t="str">
        <f t="shared" ca="1" si="351"/>
        <v/>
      </c>
    </row>
    <row r="1989" spans="1:40" ht="20.25" customHeight="1" x14ac:dyDescent="0.3">
      <c r="A1989" s="127"/>
      <c r="B1989" s="164"/>
      <c r="C1989" s="139"/>
      <c r="D1989" s="140"/>
      <c r="E1989" s="139"/>
      <c r="F1989" s="139"/>
      <c r="G1989" s="140"/>
      <c r="H1989" s="139"/>
      <c r="I1989" s="129"/>
      <c r="L1989" s="128"/>
      <c r="M1989" s="128"/>
      <c r="N1989" s="128"/>
      <c r="O1989" s="128"/>
      <c r="P1989" s="128"/>
      <c r="Q1989" s="128"/>
      <c r="R1989" s="128"/>
      <c r="S1989" s="128"/>
      <c r="T1989" s="120">
        <f t="shared" si="342"/>
        <v>0</v>
      </c>
      <c r="U1989" s="131"/>
      <c r="V1989" s="131"/>
      <c r="W1989" s="131">
        <f>SUMIFS($F$3:F1989,$D$3:D1989,D1989,$C$3:C1989,"Buy")+SUMIFS($F$3:F1989,$D$3:D1989,D1989,$C$3:C1989,"Coin Deposit",$E$3:E1989,"&lt;&gt;")</f>
        <v>0</v>
      </c>
      <c r="X1989" s="131">
        <f t="shared" si="343"/>
        <v>0</v>
      </c>
      <c r="Y1989" s="131">
        <f>IF($D1989=Y$1,SUMIFS($H$3:$H1989,$G$3:$G1989,Y$1,$C$3:$C1989,"Sell"),0)</f>
        <v>0</v>
      </c>
      <c r="Z1989" s="131">
        <f t="shared" si="344"/>
        <v>0</v>
      </c>
      <c r="AA1989" s="131">
        <f>IF($D1989=AA$1,SUMIFS($H$3:$H1989,$G$3:$G1989,AA$1,$C$3:$C1989,"Sell"),0)</f>
        <v>0</v>
      </c>
      <c r="AB1989" s="131">
        <f t="shared" si="345"/>
        <v>0</v>
      </c>
      <c r="AC1989" s="131">
        <f>SUMIFS('Deductions and Deposits'!$H:$H,'Deductions and Deposits'!$G:$G,D1989,'Deductions and Deposits'!$F:$F,"&lt;="&amp;B1989)+SUMIFS($F$3:F1989,$D$3:D1989,D1989,$C$3:C1989,"Coin Deposit",$E$3:E1989,"")</f>
        <v>0</v>
      </c>
      <c r="AD1989" s="131">
        <f>SUMIFS('Deductions and Deposits'!$D:$D,'Deductions and Deposits'!$C:$C,D1989)+SUMIFS($F:$F,$D:$D,D1989,$C:$C,"Coin Deduction")</f>
        <v>0</v>
      </c>
      <c r="AE1989" s="131">
        <f>Table5[[#This Row],[Column4]]+Table5[[#This Row],[Column14]]+Table5[[#This Row],[Column19]]+Table5[[#This Row],[Column12]]</f>
        <v>0</v>
      </c>
      <c r="AF1989" s="131">
        <f>Table5[[#This Row],[Column5]]+Table5[[#This Row],[Column13]]+Table5[[#This Row],[Column21]]+Table5[[#This Row],[Column18]]</f>
        <v>0</v>
      </c>
      <c r="AG1989" s="131">
        <f t="shared" si="346"/>
        <v>0</v>
      </c>
      <c r="AH1989" s="131">
        <f t="shared" si="347"/>
        <v>0</v>
      </c>
      <c r="AI1989" s="131">
        <f>Table5[[#This Row],[Column17]]-Table5[[#This Row],[Column20]]</f>
        <v>0</v>
      </c>
      <c r="AJ1989" s="131">
        <f t="shared" si="348"/>
        <v>0</v>
      </c>
      <c r="AK1989" s="131">
        <f t="shared" si="341"/>
        <v>0</v>
      </c>
      <c r="AL1989" s="131">
        <f t="shared" si="349"/>
        <v>0</v>
      </c>
      <c r="AM1989" s="131" t="str">
        <f t="shared" si="350"/>
        <v/>
      </c>
      <c r="AN1989" s="131" t="str">
        <f t="shared" ca="1" si="351"/>
        <v/>
      </c>
    </row>
    <row r="1990" spans="1:40" ht="20.25" customHeight="1" x14ac:dyDescent="0.3">
      <c r="A1990" s="127"/>
      <c r="B1990" s="164"/>
      <c r="C1990" s="139"/>
      <c r="D1990" s="140"/>
      <c r="E1990" s="139"/>
      <c r="F1990" s="139"/>
      <c r="G1990" s="140"/>
      <c r="H1990" s="139"/>
      <c r="I1990" s="129"/>
      <c r="L1990" s="128"/>
      <c r="M1990" s="128"/>
      <c r="N1990" s="128"/>
      <c r="O1990" s="128"/>
      <c r="P1990" s="128"/>
      <c r="Q1990" s="128"/>
      <c r="R1990" s="128"/>
      <c r="S1990" s="128"/>
      <c r="T1990" s="120">
        <f t="shared" si="342"/>
        <v>0</v>
      </c>
      <c r="U1990" s="131"/>
      <c r="V1990" s="131"/>
      <c r="W1990" s="131">
        <f>SUMIFS($F$3:F1990,$D$3:D1990,D1990,$C$3:C1990,"Buy")+SUMIFS($F$3:F1990,$D$3:D1990,D1990,$C$3:C1990,"Coin Deposit",$E$3:E1990,"&lt;&gt;")</f>
        <v>0</v>
      </c>
      <c r="X1990" s="131">
        <f t="shared" si="343"/>
        <v>0</v>
      </c>
      <c r="Y1990" s="131">
        <f>IF($D1990=Y$1,SUMIFS($H$3:$H1990,$G$3:$G1990,Y$1,$C$3:$C1990,"Sell"),0)</f>
        <v>0</v>
      </c>
      <c r="Z1990" s="131">
        <f t="shared" si="344"/>
        <v>0</v>
      </c>
      <c r="AA1990" s="131">
        <f>IF($D1990=AA$1,SUMIFS($H$3:$H1990,$G$3:$G1990,AA$1,$C$3:$C1990,"Sell"),0)</f>
        <v>0</v>
      </c>
      <c r="AB1990" s="131">
        <f t="shared" si="345"/>
        <v>0</v>
      </c>
      <c r="AC1990" s="131">
        <f>SUMIFS('Deductions and Deposits'!$H:$H,'Deductions and Deposits'!$G:$G,D1990,'Deductions and Deposits'!$F:$F,"&lt;="&amp;B1990)+SUMIFS($F$3:F1990,$D$3:D1990,D1990,$C$3:C1990,"Coin Deposit",$E$3:E1990,"")</f>
        <v>0</v>
      </c>
      <c r="AD1990" s="131">
        <f>SUMIFS('Deductions and Deposits'!$D:$D,'Deductions and Deposits'!$C:$C,D1990)+SUMIFS($F:$F,$D:$D,D1990,$C:$C,"Coin Deduction")</f>
        <v>0</v>
      </c>
      <c r="AE1990" s="131">
        <f>Table5[[#This Row],[Column4]]+Table5[[#This Row],[Column14]]+Table5[[#This Row],[Column19]]+Table5[[#This Row],[Column12]]</f>
        <v>0</v>
      </c>
      <c r="AF1990" s="131">
        <f>Table5[[#This Row],[Column5]]+Table5[[#This Row],[Column13]]+Table5[[#This Row],[Column21]]+Table5[[#This Row],[Column18]]</f>
        <v>0</v>
      </c>
      <c r="AG1990" s="131">
        <f t="shared" si="346"/>
        <v>0</v>
      </c>
      <c r="AH1990" s="131">
        <f t="shared" si="347"/>
        <v>0</v>
      </c>
      <c r="AI1990" s="131">
        <f>Table5[[#This Row],[Column17]]-Table5[[#This Row],[Column20]]</f>
        <v>0</v>
      </c>
      <c r="AJ1990" s="131">
        <f t="shared" si="348"/>
        <v>0</v>
      </c>
      <c r="AK1990" s="131">
        <f t="shared" si="341"/>
        <v>0</v>
      </c>
      <c r="AL1990" s="131">
        <f t="shared" si="349"/>
        <v>0</v>
      </c>
      <c r="AM1990" s="131" t="str">
        <f t="shared" si="350"/>
        <v/>
      </c>
      <c r="AN1990" s="131" t="str">
        <f t="shared" ca="1" si="351"/>
        <v/>
      </c>
    </row>
    <row r="1991" spans="1:40" ht="20.25" customHeight="1" x14ac:dyDescent="0.3">
      <c r="A1991" s="127"/>
      <c r="B1991" s="164"/>
      <c r="C1991" s="139"/>
      <c r="D1991" s="140"/>
      <c r="E1991" s="139"/>
      <c r="F1991" s="139"/>
      <c r="G1991" s="140"/>
      <c r="H1991" s="139"/>
      <c r="I1991" s="129"/>
      <c r="L1991" s="128"/>
      <c r="M1991" s="128"/>
      <c r="N1991" s="128"/>
      <c r="O1991" s="128"/>
      <c r="P1991" s="128"/>
      <c r="Q1991" s="128"/>
      <c r="R1991" s="128"/>
      <c r="S1991" s="128"/>
      <c r="T1991" s="120">
        <f t="shared" si="342"/>
        <v>0</v>
      </c>
      <c r="U1991" s="131"/>
      <c r="V1991" s="131"/>
      <c r="W1991" s="131">
        <f>SUMIFS($F$3:F1991,$D$3:D1991,D1991,$C$3:C1991,"Buy")+SUMIFS($F$3:F1991,$D$3:D1991,D1991,$C$3:C1991,"Coin Deposit",$E$3:E1991,"&lt;&gt;")</f>
        <v>0</v>
      </c>
      <c r="X1991" s="131">
        <f t="shared" si="343"/>
        <v>0</v>
      </c>
      <c r="Y1991" s="131">
        <f>IF($D1991=Y$1,SUMIFS($H$3:$H1991,$G$3:$G1991,Y$1,$C$3:$C1991,"Sell"),0)</f>
        <v>0</v>
      </c>
      <c r="Z1991" s="131">
        <f t="shared" si="344"/>
        <v>0</v>
      </c>
      <c r="AA1991" s="131">
        <f>IF($D1991=AA$1,SUMIFS($H$3:$H1991,$G$3:$G1991,AA$1,$C$3:$C1991,"Sell"),0)</f>
        <v>0</v>
      </c>
      <c r="AB1991" s="131">
        <f t="shared" si="345"/>
        <v>0</v>
      </c>
      <c r="AC1991" s="131">
        <f>SUMIFS('Deductions and Deposits'!$H:$H,'Deductions and Deposits'!$G:$G,D1991,'Deductions and Deposits'!$F:$F,"&lt;="&amp;B1991)+SUMIFS($F$3:F1991,$D$3:D1991,D1991,$C$3:C1991,"Coin Deposit",$E$3:E1991,"")</f>
        <v>0</v>
      </c>
      <c r="AD1991" s="131">
        <f>SUMIFS('Deductions and Deposits'!$D:$D,'Deductions and Deposits'!$C:$C,D1991)+SUMIFS($F:$F,$D:$D,D1991,$C:$C,"Coin Deduction")</f>
        <v>0</v>
      </c>
      <c r="AE1991" s="131">
        <f>Table5[[#This Row],[Column4]]+Table5[[#This Row],[Column14]]+Table5[[#This Row],[Column19]]+Table5[[#This Row],[Column12]]</f>
        <v>0</v>
      </c>
      <c r="AF1991" s="131">
        <f>Table5[[#This Row],[Column5]]+Table5[[#This Row],[Column13]]+Table5[[#This Row],[Column21]]+Table5[[#This Row],[Column18]]</f>
        <v>0</v>
      </c>
      <c r="AG1991" s="131">
        <f t="shared" si="346"/>
        <v>0</v>
      </c>
      <c r="AH1991" s="131">
        <f t="shared" si="347"/>
        <v>0</v>
      </c>
      <c r="AI1991" s="131">
        <f>Table5[[#This Row],[Column17]]-Table5[[#This Row],[Column20]]</f>
        <v>0</v>
      </c>
      <c r="AJ1991" s="131">
        <f t="shared" si="348"/>
        <v>0</v>
      </c>
      <c r="AK1991" s="131">
        <f t="shared" si="341"/>
        <v>0</v>
      </c>
      <c r="AL1991" s="131">
        <f t="shared" si="349"/>
        <v>0</v>
      </c>
      <c r="AM1991" s="131" t="str">
        <f t="shared" si="350"/>
        <v/>
      </c>
      <c r="AN1991" s="131" t="str">
        <f t="shared" ca="1" si="351"/>
        <v/>
      </c>
    </row>
    <row r="1992" spans="1:40" ht="20.25" customHeight="1" x14ac:dyDescent="0.3">
      <c r="A1992" s="127"/>
      <c r="B1992" s="164"/>
      <c r="C1992" s="139"/>
      <c r="D1992" s="140"/>
      <c r="E1992" s="139"/>
      <c r="F1992" s="139"/>
      <c r="G1992" s="140"/>
      <c r="H1992" s="139"/>
      <c r="I1992" s="129"/>
      <c r="L1992" s="128"/>
      <c r="M1992" s="128"/>
      <c r="N1992" s="128"/>
      <c r="O1992" s="128"/>
      <c r="P1992" s="128"/>
      <c r="Q1992" s="128"/>
      <c r="R1992" s="128"/>
      <c r="S1992" s="128"/>
      <c r="T1992" s="120">
        <f t="shared" si="342"/>
        <v>0</v>
      </c>
      <c r="U1992" s="131"/>
      <c r="V1992" s="131"/>
      <c r="W1992" s="131">
        <f>SUMIFS($F$3:F1992,$D$3:D1992,D1992,$C$3:C1992,"Buy")+SUMIFS($F$3:F1992,$D$3:D1992,D1992,$C$3:C1992,"Coin Deposit",$E$3:E1992,"&lt;&gt;")</f>
        <v>0</v>
      </c>
      <c r="X1992" s="131">
        <f t="shared" si="343"/>
        <v>0</v>
      </c>
      <c r="Y1992" s="131">
        <f>IF($D1992=Y$1,SUMIFS($H$3:$H1992,$G$3:$G1992,Y$1,$C$3:$C1992,"Sell"),0)</f>
        <v>0</v>
      </c>
      <c r="Z1992" s="131">
        <f t="shared" si="344"/>
        <v>0</v>
      </c>
      <c r="AA1992" s="131">
        <f>IF($D1992=AA$1,SUMIFS($H$3:$H1992,$G$3:$G1992,AA$1,$C$3:$C1992,"Sell"),0)</f>
        <v>0</v>
      </c>
      <c r="AB1992" s="131">
        <f t="shared" si="345"/>
        <v>0</v>
      </c>
      <c r="AC1992" s="131">
        <f>SUMIFS('Deductions and Deposits'!$H:$H,'Deductions and Deposits'!$G:$G,D1992,'Deductions and Deposits'!$F:$F,"&lt;="&amp;B1992)+SUMIFS($F$3:F1992,$D$3:D1992,D1992,$C$3:C1992,"Coin Deposit",$E$3:E1992,"")</f>
        <v>0</v>
      </c>
      <c r="AD1992" s="131">
        <f>SUMIFS('Deductions and Deposits'!$D:$D,'Deductions and Deposits'!$C:$C,D1992)+SUMIFS($F:$F,$D:$D,D1992,$C:$C,"Coin Deduction")</f>
        <v>0</v>
      </c>
      <c r="AE1992" s="131">
        <f>Table5[[#This Row],[Column4]]+Table5[[#This Row],[Column14]]+Table5[[#This Row],[Column19]]+Table5[[#This Row],[Column12]]</f>
        <v>0</v>
      </c>
      <c r="AF1992" s="131">
        <f>Table5[[#This Row],[Column5]]+Table5[[#This Row],[Column13]]+Table5[[#This Row],[Column21]]+Table5[[#This Row],[Column18]]</f>
        <v>0</v>
      </c>
      <c r="AG1992" s="131">
        <f t="shared" si="346"/>
        <v>0</v>
      </c>
      <c r="AH1992" s="131">
        <f t="shared" si="347"/>
        <v>0</v>
      </c>
      <c r="AI1992" s="131">
        <f>Table5[[#This Row],[Column17]]-Table5[[#This Row],[Column20]]</f>
        <v>0</v>
      </c>
      <c r="AJ1992" s="131">
        <f t="shared" si="348"/>
        <v>0</v>
      </c>
      <c r="AK1992" s="131">
        <f t="shared" si="341"/>
        <v>0</v>
      </c>
      <c r="AL1992" s="131">
        <f t="shared" si="349"/>
        <v>0</v>
      </c>
      <c r="AM1992" s="131" t="str">
        <f t="shared" si="350"/>
        <v/>
      </c>
      <c r="AN1992" s="131" t="str">
        <f t="shared" ca="1" si="351"/>
        <v/>
      </c>
    </row>
    <row r="1993" spans="1:40" ht="20.25" customHeight="1" x14ac:dyDescent="0.3">
      <c r="A1993" s="127"/>
      <c r="B1993" s="164"/>
      <c r="C1993" s="139"/>
      <c r="D1993" s="140"/>
      <c r="E1993" s="139"/>
      <c r="F1993" s="139"/>
      <c r="G1993" s="140"/>
      <c r="H1993" s="139"/>
      <c r="I1993" s="129"/>
      <c r="L1993" s="128"/>
      <c r="M1993" s="128"/>
      <c r="N1993" s="128"/>
      <c r="O1993" s="128"/>
      <c r="P1993" s="128"/>
      <c r="Q1993" s="128"/>
      <c r="R1993" s="128"/>
      <c r="S1993" s="128"/>
      <c r="T1993" s="120">
        <f t="shared" si="342"/>
        <v>0</v>
      </c>
      <c r="U1993" s="131"/>
      <c r="V1993" s="131"/>
      <c r="W1993" s="131">
        <f>SUMIFS($F$3:F1993,$D$3:D1993,D1993,$C$3:C1993,"Buy")+SUMIFS($F$3:F1993,$D$3:D1993,D1993,$C$3:C1993,"Coin Deposit",$E$3:E1993,"&lt;&gt;")</f>
        <v>0</v>
      </c>
      <c r="X1993" s="131">
        <f t="shared" si="343"/>
        <v>0</v>
      </c>
      <c r="Y1993" s="131">
        <f>IF($D1993=Y$1,SUMIFS($H$3:$H1993,$G$3:$G1993,Y$1,$C$3:$C1993,"Sell"),0)</f>
        <v>0</v>
      </c>
      <c r="Z1993" s="131">
        <f t="shared" si="344"/>
        <v>0</v>
      </c>
      <c r="AA1993" s="131">
        <f>IF($D1993=AA$1,SUMIFS($H$3:$H1993,$G$3:$G1993,AA$1,$C$3:$C1993,"Sell"),0)</f>
        <v>0</v>
      </c>
      <c r="AB1993" s="131">
        <f t="shared" si="345"/>
        <v>0</v>
      </c>
      <c r="AC1993" s="131">
        <f>SUMIFS('Deductions and Deposits'!$H:$H,'Deductions and Deposits'!$G:$G,D1993,'Deductions and Deposits'!$F:$F,"&lt;="&amp;B1993)+SUMIFS($F$3:F1993,$D$3:D1993,D1993,$C$3:C1993,"Coin Deposit",$E$3:E1993,"")</f>
        <v>0</v>
      </c>
      <c r="AD1993" s="131">
        <f>SUMIFS('Deductions and Deposits'!$D:$D,'Deductions and Deposits'!$C:$C,D1993)+SUMIFS($F:$F,$D:$D,D1993,$C:$C,"Coin Deduction")</f>
        <v>0</v>
      </c>
      <c r="AE1993" s="131">
        <f>Table5[[#This Row],[Column4]]+Table5[[#This Row],[Column14]]+Table5[[#This Row],[Column19]]+Table5[[#This Row],[Column12]]</f>
        <v>0</v>
      </c>
      <c r="AF1993" s="131">
        <f>Table5[[#This Row],[Column5]]+Table5[[#This Row],[Column13]]+Table5[[#This Row],[Column21]]+Table5[[#This Row],[Column18]]</f>
        <v>0</v>
      </c>
      <c r="AG1993" s="131">
        <f t="shared" si="346"/>
        <v>0</v>
      </c>
      <c r="AH1993" s="131">
        <f t="shared" si="347"/>
        <v>0</v>
      </c>
      <c r="AI1993" s="131">
        <f>Table5[[#This Row],[Column17]]-Table5[[#This Row],[Column20]]</f>
        <v>0</v>
      </c>
      <c r="AJ1993" s="131">
        <f t="shared" si="348"/>
        <v>0</v>
      </c>
      <c r="AK1993" s="131">
        <f t="shared" si="341"/>
        <v>0</v>
      </c>
      <c r="AL1993" s="131">
        <f t="shared" si="349"/>
        <v>0</v>
      </c>
      <c r="AM1993" s="131" t="str">
        <f t="shared" si="350"/>
        <v/>
      </c>
      <c r="AN1993" s="131" t="str">
        <f t="shared" ca="1" si="351"/>
        <v/>
      </c>
    </row>
    <row r="1994" spans="1:40" ht="20.25" customHeight="1" x14ac:dyDescent="0.3">
      <c r="A1994" s="127"/>
      <c r="B1994" s="164"/>
      <c r="C1994" s="139"/>
      <c r="D1994" s="140"/>
      <c r="E1994" s="139"/>
      <c r="F1994" s="139"/>
      <c r="G1994" s="140"/>
      <c r="H1994" s="139"/>
      <c r="I1994" s="129"/>
      <c r="L1994" s="128"/>
      <c r="M1994" s="128"/>
      <c r="N1994" s="128"/>
      <c r="O1994" s="128"/>
      <c r="P1994" s="128"/>
      <c r="Q1994" s="128"/>
      <c r="R1994" s="128"/>
      <c r="S1994" s="128"/>
      <c r="T1994" s="120">
        <f t="shared" si="342"/>
        <v>0</v>
      </c>
      <c r="U1994" s="131"/>
      <c r="V1994" s="131"/>
      <c r="W1994" s="131">
        <f>SUMIFS($F$3:F1994,$D$3:D1994,D1994,$C$3:C1994,"Buy")+SUMIFS($F$3:F1994,$D$3:D1994,D1994,$C$3:C1994,"Coin Deposit",$E$3:E1994,"&lt;&gt;")</f>
        <v>0</v>
      </c>
      <c r="X1994" s="131">
        <f t="shared" si="343"/>
        <v>0</v>
      </c>
      <c r="Y1994" s="131">
        <f>IF($D1994=Y$1,SUMIFS($H$3:$H1994,$G$3:$G1994,Y$1,$C$3:$C1994,"Sell"),0)</f>
        <v>0</v>
      </c>
      <c r="Z1994" s="131">
        <f t="shared" si="344"/>
        <v>0</v>
      </c>
      <c r="AA1994" s="131">
        <f>IF($D1994=AA$1,SUMIFS($H$3:$H1994,$G$3:$G1994,AA$1,$C$3:$C1994,"Sell"),0)</f>
        <v>0</v>
      </c>
      <c r="AB1994" s="131">
        <f t="shared" si="345"/>
        <v>0</v>
      </c>
      <c r="AC1994" s="131">
        <f>SUMIFS('Deductions and Deposits'!$H:$H,'Deductions and Deposits'!$G:$G,D1994,'Deductions and Deposits'!$F:$F,"&lt;="&amp;B1994)+SUMIFS($F$3:F1994,$D$3:D1994,D1994,$C$3:C1994,"Coin Deposit",$E$3:E1994,"")</f>
        <v>0</v>
      </c>
      <c r="AD1994" s="131">
        <f>SUMIFS('Deductions and Deposits'!$D:$D,'Deductions and Deposits'!$C:$C,D1994)+SUMIFS($F:$F,$D:$D,D1994,$C:$C,"Coin Deduction")</f>
        <v>0</v>
      </c>
      <c r="AE1994" s="131">
        <f>Table5[[#This Row],[Column4]]+Table5[[#This Row],[Column14]]+Table5[[#This Row],[Column19]]+Table5[[#This Row],[Column12]]</f>
        <v>0</v>
      </c>
      <c r="AF1994" s="131">
        <f>Table5[[#This Row],[Column5]]+Table5[[#This Row],[Column13]]+Table5[[#This Row],[Column21]]+Table5[[#This Row],[Column18]]</f>
        <v>0</v>
      </c>
      <c r="AG1994" s="131">
        <f t="shared" si="346"/>
        <v>0</v>
      </c>
      <c r="AH1994" s="131">
        <f t="shared" si="347"/>
        <v>0</v>
      </c>
      <c r="AI1994" s="131">
        <f>Table5[[#This Row],[Column17]]-Table5[[#This Row],[Column20]]</f>
        <v>0</v>
      </c>
      <c r="AJ1994" s="131">
        <f t="shared" si="348"/>
        <v>0</v>
      </c>
      <c r="AK1994" s="131">
        <f t="shared" si="341"/>
        <v>0</v>
      </c>
      <c r="AL1994" s="131">
        <f t="shared" si="349"/>
        <v>0</v>
      </c>
      <c r="AM1994" s="131" t="str">
        <f t="shared" si="350"/>
        <v/>
      </c>
      <c r="AN1994" s="131" t="str">
        <f t="shared" ca="1" si="351"/>
        <v/>
      </c>
    </row>
    <row r="1995" spans="1:40" ht="20.25" customHeight="1" x14ac:dyDescent="0.3">
      <c r="A1995" s="127"/>
      <c r="B1995" s="164"/>
      <c r="C1995" s="139"/>
      <c r="D1995" s="140"/>
      <c r="E1995" s="139"/>
      <c r="F1995" s="139"/>
      <c r="G1995" s="140"/>
      <c r="H1995" s="139"/>
      <c r="I1995" s="129"/>
      <c r="L1995" s="128"/>
      <c r="M1995" s="128"/>
      <c r="N1995" s="128"/>
      <c r="O1995" s="128"/>
      <c r="P1995" s="128"/>
      <c r="Q1995" s="128"/>
      <c r="R1995" s="128"/>
      <c r="S1995" s="128"/>
      <c r="T1995" s="120">
        <f t="shared" si="342"/>
        <v>0</v>
      </c>
      <c r="U1995" s="131"/>
      <c r="V1995" s="131"/>
      <c r="W1995" s="131">
        <f>SUMIFS($F$3:F1995,$D$3:D1995,D1995,$C$3:C1995,"Buy")+SUMIFS($F$3:F1995,$D$3:D1995,D1995,$C$3:C1995,"Coin Deposit",$E$3:E1995,"&lt;&gt;")</f>
        <v>0</v>
      </c>
      <c r="X1995" s="131">
        <f t="shared" si="343"/>
        <v>0</v>
      </c>
      <c r="Y1995" s="131">
        <f>IF($D1995=Y$1,SUMIFS($H$3:$H1995,$G$3:$G1995,Y$1,$C$3:$C1995,"Sell"),0)</f>
        <v>0</v>
      </c>
      <c r="Z1995" s="131">
        <f t="shared" si="344"/>
        <v>0</v>
      </c>
      <c r="AA1995" s="131">
        <f>IF($D1995=AA$1,SUMIFS($H$3:$H1995,$G$3:$G1995,AA$1,$C$3:$C1995,"Sell"),0)</f>
        <v>0</v>
      </c>
      <c r="AB1995" s="131">
        <f t="shared" si="345"/>
        <v>0</v>
      </c>
      <c r="AC1995" s="131">
        <f>SUMIFS('Deductions and Deposits'!$H:$H,'Deductions and Deposits'!$G:$G,D1995,'Deductions and Deposits'!$F:$F,"&lt;="&amp;B1995)+SUMIFS($F$3:F1995,$D$3:D1995,D1995,$C$3:C1995,"Coin Deposit",$E$3:E1995,"")</f>
        <v>0</v>
      </c>
      <c r="AD1995" s="131">
        <f>SUMIFS('Deductions and Deposits'!$D:$D,'Deductions and Deposits'!$C:$C,D1995)+SUMIFS($F:$F,$D:$D,D1995,$C:$C,"Coin Deduction")</f>
        <v>0</v>
      </c>
      <c r="AE1995" s="131">
        <f>Table5[[#This Row],[Column4]]+Table5[[#This Row],[Column14]]+Table5[[#This Row],[Column19]]+Table5[[#This Row],[Column12]]</f>
        <v>0</v>
      </c>
      <c r="AF1995" s="131">
        <f>Table5[[#This Row],[Column5]]+Table5[[#This Row],[Column13]]+Table5[[#This Row],[Column21]]+Table5[[#This Row],[Column18]]</f>
        <v>0</v>
      </c>
      <c r="AG1995" s="131">
        <f t="shared" si="346"/>
        <v>0</v>
      </c>
      <c r="AH1995" s="131">
        <f t="shared" si="347"/>
        <v>0</v>
      </c>
      <c r="AI1995" s="131">
        <f>Table5[[#This Row],[Column17]]-Table5[[#This Row],[Column20]]</f>
        <v>0</v>
      </c>
      <c r="AJ1995" s="131">
        <f t="shared" si="348"/>
        <v>0</v>
      </c>
      <c r="AK1995" s="131">
        <f t="shared" si="341"/>
        <v>0</v>
      </c>
      <c r="AL1995" s="131">
        <f t="shared" si="349"/>
        <v>0</v>
      </c>
      <c r="AM1995" s="131" t="str">
        <f t="shared" si="350"/>
        <v/>
      </c>
      <c r="AN1995" s="131" t="str">
        <f t="shared" ca="1" si="351"/>
        <v/>
      </c>
    </row>
    <row r="1996" spans="1:40" ht="20.25" customHeight="1" x14ac:dyDescent="0.3">
      <c r="A1996" s="127"/>
      <c r="B1996" s="164"/>
      <c r="C1996" s="139"/>
      <c r="D1996" s="140"/>
      <c r="E1996" s="139"/>
      <c r="F1996" s="139"/>
      <c r="G1996" s="140"/>
      <c r="H1996" s="139"/>
      <c r="I1996" s="129"/>
      <c r="L1996" s="128"/>
      <c r="M1996" s="128"/>
      <c r="N1996" s="128"/>
      <c r="O1996" s="128"/>
      <c r="P1996" s="128"/>
      <c r="Q1996" s="128"/>
      <c r="R1996" s="128"/>
      <c r="S1996" s="128"/>
      <c r="T1996" s="120">
        <f t="shared" si="342"/>
        <v>0</v>
      </c>
      <c r="U1996" s="131"/>
      <c r="V1996" s="131"/>
      <c r="W1996" s="131">
        <f>SUMIFS($F$3:F1996,$D$3:D1996,D1996,$C$3:C1996,"Buy")+SUMIFS($F$3:F1996,$D$3:D1996,D1996,$C$3:C1996,"Coin Deposit",$E$3:E1996,"&lt;&gt;")</f>
        <v>0</v>
      </c>
      <c r="X1996" s="131">
        <f t="shared" si="343"/>
        <v>0</v>
      </c>
      <c r="Y1996" s="131">
        <f>IF($D1996=Y$1,SUMIFS($H$3:$H1996,$G$3:$G1996,Y$1,$C$3:$C1996,"Sell"),0)</f>
        <v>0</v>
      </c>
      <c r="Z1996" s="131">
        <f t="shared" si="344"/>
        <v>0</v>
      </c>
      <c r="AA1996" s="131">
        <f>IF($D1996=AA$1,SUMIFS($H$3:$H1996,$G$3:$G1996,AA$1,$C$3:$C1996,"Sell"),0)</f>
        <v>0</v>
      </c>
      <c r="AB1996" s="131">
        <f t="shared" si="345"/>
        <v>0</v>
      </c>
      <c r="AC1996" s="131">
        <f>SUMIFS('Deductions and Deposits'!$H:$H,'Deductions and Deposits'!$G:$G,D1996,'Deductions and Deposits'!$F:$F,"&lt;="&amp;B1996)+SUMIFS($F$3:F1996,$D$3:D1996,D1996,$C$3:C1996,"Coin Deposit",$E$3:E1996,"")</f>
        <v>0</v>
      </c>
      <c r="AD1996" s="131">
        <f>SUMIFS('Deductions and Deposits'!$D:$D,'Deductions and Deposits'!$C:$C,D1996)+SUMIFS($F:$F,$D:$D,D1996,$C:$C,"Coin Deduction")</f>
        <v>0</v>
      </c>
      <c r="AE1996" s="131">
        <f>Table5[[#This Row],[Column4]]+Table5[[#This Row],[Column14]]+Table5[[#This Row],[Column19]]+Table5[[#This Row],[Column12]]</f>
        <v>0</v>
      </c>
      <c r="AF1996" s="131">
        <f>Table5[[#This Row],[Column5]]+Table5[[#This Row],[Column13]]+Table5[[#This Row],[Column21]]+Table5[[#This Row],[Column18]]</f>
        <v>0</v>
      </c>
      <c r="AG1996" s="131">
        <f t="shared" si="346"/>
        <v>0</v>
      </c>
      <c r="AH1996" s="131">
        <f t="shared" si="347"/>
        <v>0</v>
      </c>
      <c r="AI1996" s="131">
        <f>Table5[[#This Row],[Column17]]-Table5[[#This Row],[Column20]]</f>
        <v>0</v>
      </c>
      <c r="AJ1996" s="131">
        <f t="shared" si="348"/>
        <v>0</v>
      </c>
      <c r="AK1996" s="131">
        <f t="shared" si="341"/>
        <v>0</v>
      </c>
      <c r="AL1996" s="131">
        <f t="shared" si="349"/>
        <v>0</v>
      </c>
      <c r="AM1996" s="131" t="str">
        <f t="shared" si="350"/>
        <v/>
      </c>
      <c r="AN1996" s="131" t="str">
        <f t="shared" ca="1" si="351"/>
        <v/>
      </c>
    </row>
    <row r="1997" spans="1:40" ht="20.25" customHeight="1" x14ac:dyDescent="0.3">
      <c r="A1997" s="127"/>
      <c r="B1997" s="164"/>
      <c r="C1997" s="139"/>
      <c r="D1997" s="140"/>
      <c r="E1997" s="139"/>
      <c r="F1997" s="139"/>
      <c r="G1997" s="140"/>
      <c r="H1997" s="139"/>
      <c r="I1997" s="129"/>
      <c r="L1997" s="128"/>
      <c r="M1997" s="128"/>
      <c r="N1997" s="128"/>
      <c r="O1997" s="128"/>
      <c r="P1997" s="128"/>
      <c r="Q1997" s="128"/>
      <c r="R1997" s="128"/>
      <c r="S1997" s="128"/>
      <c r="T1997" s="120">
        <f t="shared" si="342"/>
        <v>0</v>
      </c>
      <c r="U1997" s="131"/>
      <c r="V1997" s="131"/>
      <c r="W1997" s="131">
        <f>SUMIFS($F$3:F1997,$D$3:D1997,D1997,$C$3:C1997,"Buy")+SUMIFS($F$3:F1997,$D$3:D1997,D1997,$C$3:C1997,"Coin Deposit",$E$3:E1997,"&lt;&gt;")</f>
        <v>0</v>
      </c>
      <c r="X1997" s="131">
        <f t="shared" si="343"/>
        <v>0</v>
      </c>
      <c r="Y1997" s="131">
        <f>IF($D1997=Y$1,SUMIFS($H$3:$H1997,$G$3:$G1997,Y$1,$C$3:$C1997,"Sell"),0)</f>
        <v>0</v>
      </c>
      <c r="Z1997" s="131">
        <f t="shared" si="344"/>
        <v>0</v>
      </c>
      <c r="AA1997" s="131">
        <f>IF($D1997=AA$1,SUMIFS($H$3:$H1997,$G$3:$G1997,AA$1,$C$3:$C1997,"Sell"),0)</f>
        <v>0</v>
      </c>
      <c r="AB1997" s="131">
        <f t="shared" si="345"/>
        <v>0</v>
      </c>
      <c r="AC1997" s="131">
        <f>SUMIFS('Deductions and Deposits'!$H:$H,'Deductions and Deposits'!$G:$G,D1997,'Deductions and Deposits'!$F:$F,"&lt;="&amp;B1997)+SUMIFS($F$3:F1997,$D$3:D1997,D1997,$C$3:C1997,"Coin Deposit",$E$3:E1997,"")</f>
        <v>0</v>
      </c>
      <c r="AD1997" s="131">
        <f>SUMIFS('Deductions and Deposits'!$D:$D,'Deductions and Deposits'!$C:$C,D1997)+SUMIFS($F:$F,$D:$D,D1997,$C:$C,"Coin Deduction")</f>
        <v>0</v>
      </c>
      <c r="AE1997" s="131">
        <f>Table5[[#This Row],[Column4]]+Table5[[#This Row],[Column14]]+Table5[[#This Row],[Column19]]+Table5[[#This Row],[Column12]]</f>
        <v>0</v>
      </c>
      <c r="AF1997" s="131">
        <f>Table5[[#This Row],[Column5]]+Table5[[#This Row],[Column13]]+Table5[[#This Row],[Column21]]+Table5[[#This Row],[Column18]]</f>
        <v>0</v>
      </c>
      <c r="AG1997" s="131">
        <f t="shared" si="346"/>
        <v>0</v>
      </c>
      <c r="AH1997" s="131">
        <f t="shared" si="347"/>
        <v>0</v>
      </c>
      <c r="AI1997" s="131">
        <f>Table5[[#This Row],[Column17]]-Table5[[#This Row],[Column20]]</f>
        <v>0</v>
      </c>
      <c r="AJ1997" s="131">
        <f t="shared" si="348"/>
        <v>0</v>
      </c>
      <c r="AK1997" s="131">
        <f t="shared" si="341"/>
        <v>0</v>
      </c>
      <c r="AL1997" s="131">
        <f t="shared" si="349"/>
        <v>0</v>
      </c>
      <c r="AM1997" s="131" t="str">
        <f t="shared" si="350"/>
        <v/>
      </c>
      <c r="AN1997" s="131" t="str">
        <f t="shared" ca="1" si="351"/>
        <v/>
      </c>
    </row>
    <row r="1998" spans="1:40" ht="20.25" customHeight="1" x14ac:dyDescent="0.3">
      <c r="A1998" s="127"/>
      <c r="B1998" s="164"/>
      <c r="C1998" s="139"/>
      <c r="D1998" s="140"/>
      <c r="E1998" s="139"/>
      <c r="F1998" s="139"/>
      <c r="G1998" s="140"/>
      <c r="H1998" s="139"/>
      <c r="I1998" s="129"/>
      <c r="L1998" s="128"/>
      <c r="M1998" s="128"/>
      <c r="N1998" s="128"/>
      <c r="O1998" s="128"/>
      <c r="P1998" s="128"/>
      <c r="Q1998" s="128"/>
      <c r="R1998" s="128"/>
      <c r="S1998" s="128"/>
      <c r="T1998" s="120">
        <f t="shared" si="342"/>
        <v>0</v>
      </c>
      <c r="U1998" s="131"/>
      <c r="V1998" s="131"/>
      <c r="W1998" s="131">
        <f>SUMIFS($F$3:F1998,$D$3:D1998,D1998,$C$3:C1998,"Buy")+SUMIFS($F$3:F1998,$D$3:D1998,D1998,$C$3:C1998,"Coin Deposit",$E$3:E1998,"&lt;&gt;")</f>
        <v>0</v>
      </c>
      <c r="X1998" s="131">
        <f t="shared" si="343"/>
        <v>0</v>
      </c>
      <c r="Y1998" s="131">
        <f>IF($D1998=Y$1,SUMIFS($H$3:$H1998,$G$3:$G1998,Y$1,$C$3:$C1998,"Sell"),0)</f>
        <v>0</v>
      </c>
      <c r="Z1998" s="131">
        <f t="shared" si="344"/>
        <v>0</v>
      </c>
      <c r="AA1998" s="131">
        <f>IF($D1998=AA$1,SUMIFS($H$3:$H1998,$G$3:$G1998,AA$1,$C$3:$C1998,"Sell"),0)</f>
        <v>0</v>
      </c>
      <c r="AB1998" s="131">
        <f t="shared" si="345"/>
        <v>0</v>
      </c>
      <c r="AC1998" s="131">
        <f>SUMIFS('Deductions and Deposits'!$H:$H,'Deductions and Deposits'!$G:$G,D1998,'Deductions and Deposits'!$F:$F,"&lt;="&amp;B1998)+SUMIFS($F$3:F1998,$D$3:D1998,D1998,$C$3:C1998,"Coin Deposit",$E$3:E1998,"")</f>
        <v>0</v>
      </c>
      <c r="AD1998" s="131">
        <f>SUMIFS('Deductions and Deposits'!$D:$D,'Deductions and Deposits'!$C:$C,D1998)+SUMIFS($F:$F,$D:$D,D1998,$C:$C,"Coin Deduction")</f>
        <v>0</v>
      </c>
      <c r="AE1998" s="131">
        <f>Table5[[#This Row],[Column4]]+Table5[[#This Row],[Column14]]+Table5[[#This Row],[Column19]]+Table5[[#This Row],[Column12]]</f>
        <v>0</v>
      </c>
      <c r="AF1998" s="131">
        <f>Table5[[#This Row],[Column5]]+Table5[[#This Row],[Column13]]+Table5[[#This Row],[Column21]]+Table5[[#This Row],[Column18]]</f>
        <v>0</v>
      </c>
      <c r="AG1998" s="131">
        <f t="shared" si="346"/>
        <v>0</v>
      </c>
      <c r="AH1998" s="131">
        <f t="shared" si="347"/>
        <v>0</v>
      </c>
      <c r="AI1998" s="131">
        <f>Table5[[#This Row],[Column17]]-Table5[[#This Row],[Column20]]</f>
        <v>0</v>
      </c>
      <c r="AJ1998" s="131">
        <f t="shared" si="348"/>
        <v>0</v>
      </c>
      <c r="AK1998" s="131">
        <f t="shared" si="341"/>
        <v>0</v>
      </c>
      <c r="AL1998" s="131">
        <f t="shared" si="349"/>
        <v>0</v>
      </c>
      <c r="AM1998" s="131" t="str">
        <f t="shared" si="350"/>
        <v/>
      </c>
      <c r="AN1998" s="131" t="str">
        <f t="shared" ca="1" si="351"/>
        <v/>
      </c>
    </row>
    <row r="1999" spans="1:40" ht="20.25" customHeight="1" x14ac:dyDescent="0.3">
      <c r="A1999" s="127"/>
      <c r="B1999" s="164"/>
      <c r="C1999" s="139"/>
      <c r="D1999" s="140"/>
      <c r="E1999" s="139"/>
      <c r="F1999" s="139"/>
      <c r="G1999" s="140"/>
      <c r="H1999" s="139"/>
      <c r="I1999" s="129"/>
      <c r="L1999" s="128"/>
      <c r="M1999" s="128"/>
      <c r="N1999" s="128"/>
      <c r="O1999" s="128"/>
      <c r="P1999" s="128"/>
      <c r="Q1999" s="128"/>
      <c r="R1999" s="128"/>
      <c r="S1999" s="128"/>
      <c r="T1999" s="120">
        <f t="shared" si="342"/>
        <v>0</v>
      </c>
      <c r="U1999" s="131"/>
      <c r="V1999" s="131"/>
      <c r="W1999" s="131">
        <f>SUMIFS($F$3:F1999,$D$3:D1999,D1999,$C$3:C1999,"Buy")+SUMIFS($F$3:F1999,$D$3:D1999,D1999,$C$3:C1999,"Coin Deposit",$E$3:E1999,"&lt;&gt;")</f>
        <v>0</v>
      </c>
      <c r="X1999" s="131">
        <f t="shared" si="343"/>
        <v>0</v>
      </c>
      <c r="Y1999" s="131">
        <f>IF($D1999=Y$1,SUMIFS($H$3:$H1999,$G$3:$G1999,Y$1,$C$3:$C1999,"Sell"),0)</f>
        <v>0</v>
      </c>
      <c r="Z1999" s="131">
        <f t="shared" si="344"/>
        <v>0</v>
      </c>
      <c r="AA1999" s="131">
        <f>IF($D1999=AA$1,SUMIFS($H$3:$H1999,$G$3:$G1999,AA$1,$C$3:$C1999,"Sell"),0)</f>
        <v>0</v>
      </c>
      <c r="AB1999" s="131">
        <f t="shared" si="345"/>
        <v>0</v>
      </c>
      <c r="AC1999" s="131">
        <f>SUMIFS('Deductions and Deposits'!$H:$H,'Deductions and Deposits'!$G:$G,D1999,'Deductions and Deposits'!$F:$F,"&lt;="&amp;B1999)+SUMIFS($F$3:F1999,$D$3:D1999,D1999,$C$3:C1999,"Coin Deposit",$E$3:E1999,"")</f>
        <v>0</v>
      </c>
      <c r="AD1999" s="131">
        <f>SUMIFS('Deductions and Deposits'!$D:$D,'Deductions and Deposits'!$C:$C,D1999)+SUMIFS($F:$F,$D:$D,D1999,$C:$C,"Coin Deduction")</f>
        <v>0</v>
      </c>
      <c r="AE1999" s="131">
        <f>Table5[[#This Row],[Column4]]+Table5[[#This Row],[Column14]]+Table5[[#This Row],[Column19]]+Table5[[#This Row],[Column12]]</f>
        <v>0</v>
      </c>
      <c r="AF1999" s="131">
        <f>Table5[[#This Row],[Column5]]+Table5[[#This Row],[Column13]]+Table5[[#This Row],[Column21]]+Table5[[#This Row],[Column18]]</f>
        <v>0</v>
      </c>
      <c r="AG1999" s="131">
        <f t="shared" si="346"/>
        <v>0</v>
      </c>
      <c r="AH1999" s="131">
        <f t="shared" si="347"/>
        <v>0</v>
      </c>
      <c r="AI1999" s="131">
        <f>Table5[[#This Row],[Column17]]-Table5[[#This Row],[Column20]]</f>
        <v>0</v>
      </c>
      <c r="AJ1999" s="131">
        <f t="shared" si="348"/>
        <v>0</v>
      </c>
      <c r="AK1999" s="131">
        <f t="shared" si="341"/>
        <v>0</v>
      </c>
      <c r="AL1999" s="131">
        <f t="shared" si="349"/>
        <v>0</v>
      </c>
      <c r="AM1999" s="131" t="str">
        <f t="shared" si="350"/>
        <v/>
      </c>
      <c r="AN1999" s="131" t="str">
        <f t="shared" ca="1" si="351"/>
        <v/>
      </c>
    </row>
    <row r="2000" spans="1:40" ht="20.25" customHeight="1" x14ac:dyDescent="0.3">
      <c r="A2000" s="127"/>
      <c r="B2000" s="164"/>
      <c r="C2000" s="139"/>
      <c r="D2000" s="140"/>
      <c r="E2000" s="139"/>
      <c r="F2000" s="139"/>
      <c r="G2000" s="140"/>
      <c r="H2000" s="139"/>
      <c r="I2000" s="129"/>
      <c r="L2000" s="128"/>
      <c r="M2000" s="128"/>
      <c r="N2000" s="128"/>
      <c r="O2000" s="128"/>
      <c r="P2000" s="128"/>
      <c r="Q2000" s="128"/>
      <c r="R2000" s="128"/>
      <c r="S2000" s="128"/>
      <c r="T2000" s="120">
        <f t="shared" si="342"/>
        <v>0</v>
      </c>
      <c r="U2000" s="131"/>
      <c r="V2000" s="131"/>
      <c r="W2000" s="131">
        <f>SUMIFS($F$3:F2000,$D$3:D2000,D2000,$C$3:C2000,"Buy")+SUMIFS($F$3:F2000,$D$3:D2000,D2000,$C$3:C2000,"Coin Deposit",$E$3:E2000,"&lt;&gt;")</f>
        <v>0</v>
      </c>
      <c r="X2000" s="131">
        <f t="shared" si="343"/>
        <v>0</v>
      </c>
      <c r="Y2000" s="131">
        <f>IF($D2000=Y$1,SUMIFS($H$3:$H2000,$G$3:$G2000,Y$1,$C$3:$C2000,"Sell"),0)</f>
        <v>0</v>
      </c>
      <c r="Z2000" s="131">
        <f t="shared" si="344"/>
        <v>0</v>
      </c>
      <c r="AA2000" s="131">
        <f>IF($D2000=AA$1,SUMIFS($H$3:$H2000,$G$3:$G2000,AA$1,$C$3:$C2000,"Sell"),0)</f>
        <v>0</v>
      </c>
      <c r="AB2000" s="131">
        <f t="shared" si="345"/>
        <v>0</v>
      </c>
      <c r="AC2000" s="131">
        <f>SUMIFS('Deductions and Deposits'!$H:$H,'Deductions and Deposits'!$G:$G,D2000,'Deductions and Deposits'!$F:$F,"&lt;="&amp;B2000)+SUMIFS($F$3:F2000,$D$3:D2000,D2000,$C$3:C2000,"Coin Deposit",$E$3:E2000,"")</f>
        <v>0</v>
      </c>
      <c r="AD2000" s="131">
        <f>SUMIFS('Deductions and Deposits'!$D:$D,'Deductions and Deposits'!$C:$C,D2000)+SUMIFS($F:$F,$D:$D,D2000,$C:$C,"Coin Deduction")</f>
        <v>0</v>
      </c>
      <c r="AE2000" s="131">
        <f>Table5[[#This Row],[Column4]]+Table5[[#This Row],[Column14]]+Table5[[#This Row],[Column19]]+Table5[[#This Row],[Column12]]</f>
        <v>0</v>
      </c>
      <c r="AF2000" s="131">
        <f>Table5[[#This Row],[Column5]]+Table5[[#This Row],[Column13]]+Table5[[#This Row],[Column21]]+Table5[[#This Row],[Column18]]</f>
        <v>0</v>
      </c>
      <c r="AG2000" s="131">
        <f t="shared" si="346"/>
        <v>0</v>
      </c>
      <c r="AH2000" s="131">
        <f t="shared" si="347"/>
        <v>0</v>
      </c>
      <c r="AI2000" s="131">
        <f>Table5[[#This Row],[Column17]]-Table5[[#This Row],[Column20]]</f>
        <v>0</v>
      </c>
      <c r="AJ2000" s="131">
        <f t="shared" si="348"/>
        <v>0</v>
      </c>
      <c r="AK2000" s="131">
        <f t="shared" si="341"/>
        <v>0</v>
      </c>
      <c r="AL2000" s="131">
        <f t="shared" si="349"/>
        <v>0</v>
      </c>
      <c r="AM2000" s="131" t="str">
        <f t="shared" si="350"/>
        <v/>
      </c>
      <c r="AN2000" s="131" t="str">
        <f t="shared" ca="1" si="351"/>
        <v/>
      </c>
    </row>
    <row r="2001" spans="1:40" ht="20.25" customHeight="1" x14ac:dyDescent="0.3">
      <c r="A2001" s="127"/>
      <c r="B2001" s="164"/>
      <c r="C2001" s="139"/>
      <c r="D2001" s="140"/>
      <c r="E2001" s="139"/>
      <c r="F2001" s="139"/>
      <c r="G2001" s="140"/>
      <c r="H2001" s="139"/>
      <c r="I2001" s="129"/>
      <c r="L2001" s="128"/>
      <c r="M2001" s="128"/>
      <c r="N2001" s="128"/>
      <c r="O2001" s="128"/>
      <c r="P2001" s="128"/>
      <c r="Q2001" s="128"/>
      <c r="R2001" s="128"/>
      <c r="S2001" s="128"/>
      <c r="T2001" s="120">
        <f t="shared" si="342"/>
        <v>0</v>
      </c>
      <c r="U2001" s="131"/>
      <c r="V2001" s="131"/>
      <c r="W2001" s="131">
        <f>SUMIFS($F$3:F2001,$D$3:D2001,D2001,$C$3:C2001,"Buy")+SUMIFS($F$3:F2001,$D$3:D2001,D2001,$C$3:C2001,"Coin Deposit",$E$3:E2001,"&lt;&gt;")</f>
        <v>0</v>
      </c>
      <c r="X2001" s="131">
        <f t="shared" si="343"/>
        <v>0</v>
      </c>
      <c r="Y2001" s="131">
        <f>IF($D2001=Y$1,SUMIFS($H$3:$H2001,$G$3:$G2001,Y$1,$C$3:$C2001,"Sell"),0)</f>
        <v>0</v>
      </c>
      <c r="Z2001" s="131">
        <f t="shared" si="344"/>
        <v>0</v>
      </c>
      <c r="AA2001" s="131">
        <f>IF($D2001=AA$1,SUMIFS($H$3:$H2001,$G$3:$G2001,AA$1,$C$3:$C2001,"Sell"),0)</f>
        <v>0</v>
      </c>
      <c r="AB2001" s="131">
        <f t="shared" si="345"/>
        <v>0</v>
      </c>
      <c r="AC2001" s="131">
        <f>SUMIFS('Deductions and Deposits'!$H:$H,'Deductions and Deposits'!$G:$G,D2001,'Deductions and Deposits'!$F:$F,"&lt;="&amp;B2001)+SUMIFS($F$3:F2001,$D$3:D2001,D2001,$C$3:C2001,"Coin Deposit",$E$3:E2001,"")</f>
        <v>0</v>
      </c>
      <c r="AD2001" s="131">
        <f>SUMIFS('Deductions and Deposits'!$D:$D,'Deductions and Deposits'!$C:$C,D2001)+SUMIFS($F:$F,$D:$D,D2001,$C:$C,"Coin Deduction")</f>
        <v>0</v>
      </c>
      <c r="AE2001" s="131">
        <f>Table5[[#This Row],[Column4]]+Table5[[#This Row],[Column14]]+Table5[[#This Row],[Column19]]+Table5[[#This Row],[Column12]]</f>
        <v>0</v>
      </c>
      <c r="AF2001" s="131">
        <f>Table5[[#This Row],[Column5]]+Table5[[#This Row],[Column13]]+Table5[[#This Row],[Column21]]+Table5[[#This Row],[Column18]]</f>
        <v>0</v>
      </c>
      <c r="AG2001" s="131">
        <f t="shared" si="346"/>
        <v>0</v>
      </c>
      <c r="AH2001" s="131">
        <f t="shared" si="347"/>
        <v>0</v>
      </c>
      <c r="AI2001" s="131">
        <f>Table5[[#This Row],[Column17]]-Table5[[#This Row],[Column20]]</f>
        <v>0</v>
      </c>
      <c r="AJ2001" s="131">
        <f t="shared" si="348"/>
        <v>0</v>
      </c>
      <c r="AK2001" s="131">
        <f t="shared" ref="AK2001:AK2049" si="352">AJ2001*T2001</f>
        <v>0</v>
      </c>
      <c r="AL2001" s="131">
        <f t="shared" si="349"/>
        <v>0</v>
      </c>
      <c r="AM2001" s="131" t="str">
        <f t="shared" si="350"/>
        <v/>
      </c>
      <c r="AN2001" s="131" t="str">
        <f t="shared" ca="1" si="351"/>
        <v/>
      </c>
    </row>
    <row r="2002" spans="1:40" ht="20.25" customHeight="1" x14ac:dyDescent="0.3">
      <c r="A2002" s="127"/>
      <c r="B2002" s="164"/>
      <c r="C2002" s="139"/>
      <c r="D2002" s="140"/>
      <c r="E2002" s="139"/>
      <c r="F2002" s="139"/>
      <c r="G2002" s="140"/>
      <c r="H2002" s="139"/>
      <c r="I2002" s="129"/>
      <c r="L2002" s="128"/>
      <c r="M2002" s="128"/>
      <c r="N2002" s="128"/>
      <c r="O2002" s="128"/>
      <c r="P2002" s="128"/>
      <c r="Q2002" s="128"/>
      <c r="R2002" s="128"/>
      <c r="S2002" s="128"/>
      <c r="T2002" s="120">
        <f t="shared" si="342"/>
        <v>0</v>
      </c>
      <c r="U2002" s="131"/>
      <c r="V2002" s="131"/>
      <c r="W2002" s="131">
        <f>SUMIFS($F$3:F2002,$D$3:D2002,D2002,$C$3:C2002,"Buy")+SUMIFS($F$3:F2002,$D$3:D2002,D2002,$C$3:C2002,"Coin Deposit",$E$3:E2002,"&lt;&gt;")</f>
        <v>0</v>
      </c>
      <c r="X2002" s="131">
        <f t="shared" si="343"/>
        <v>0</v>
      </c>
      <c r="Y2002" s="131">
        <f>IF($D2002=Y$1,SUMIFS($H$3:$H2002,$G$3:$G2002,Y$1,$C$3:$C2002,"Sell"),0)</f>
        <v>0</v>
      </c>
      <c r="Z2002" s="131">
        <f t="shared" si="344"/>
        <v>0</v>
      </c>
      <c r="AA2002" s="131">
        <f>IF($D2002=AA$1,SUMIFS($H$3:$H2002,$G$3:$G2002,AA$1,$C$3:$C2002,"Sell"),0)</f>
        <v>0</v>
      </c>
      <c r="AB2002" s="131">
        <f t="shared" si="345"/>
        <v>0</v>
      </c>
      <c r="AC2002" s="131">
        <f>SUMIFS('Deductions and Deposits'!$H:$H,'Deductions and Deposits'!$G:$G,D2002,'Deductions and Deposits'!$F:$F,"&lt;="&amp;B2002)+SUMIFS($F$3:F2002,$D$3:D2002,D2002,$C$3:C2002,"Coin Deposit",$E$3:E2002,"")</f>
        <v>0</v>
      </c>
      <c r="AD2002" s="131">
        <f>SUMIFS('Deductions and Deposits'!$D:$D,'Deductions and Deposits'!$C:$C,D2002)+SUMIFS($F:$F,$D:$D,D2002,$C:$C,"Coin Deduction")</f>
        <v>0</v>
      </c>
      <c r="AE2002" s="131">
        <f>Table5[[#This Row],[Column4]]+Table5[[#This Row],[Column14]]+Table5[[#This Row],[Column19]]+Table5[[#This Row],[Column12]]</f>
        <v>0</v>
      </c>
      <c r="AF2002" s="131">
        <f>Table5[[#This Row],[Column5]]+Table5[[#This Row],[Column13]]+Table5[[#This Row],[Column21]]+Table5[[#This Row],[Column18]]</f>
        <v>0</v>
      </c>
      <c r="AG2002" s="131">
        <f t="shared" si="346"/>
        <v>0</v>
      </c>
      <c r="AH2002" s="131">
        <f t="shared" si="347"/>
        <v>0</v>
      </c>
      <c r="AI2002" s="131">
        <f>Table5[[#This Row],[Column17]]-Table5[[#This Row],[Column20]]</f>
        <v>0</v>
      </c>
      <c r="AJ2002" s="131">
        <f t="shared" si="348"/>
        <v>0</v>
      </c>
      <c r="AK2002" s="131">
        <f t="shared" si="352"/>
        <v>0</v>
      </c>
      <c r="AL2002" s="131">
        <f t="shared" si="349"/>
        <v>0</v>
      </c>
      <c r="AM2002" s="131" t="str">
        <f t="shared" si="350"/>
        <v/>
      </c>
      <c r="AN2002" s="131" t="str">
        <f t="shared" ca="1" si="351"/>
        <v/>
      </c>
    </row>
    <row r="2003" spans="1:40" ht="20.25" customHeight="1" x14ac:dyDescent="0.3">
      <c r="A2003" s="127"/>
      <c r="B2003" s="164"/>
      <c r="C2003" s="139"/>
      <c r="D2003" s="140"/>
      <c r="E2003" s="139"/>
      <c r="F2003" s="139"/>
      <c r="G2003" s="140"/>
      <c r="H2003" s="139"/>
      <c r="I2003" s="129"/>
      <c r="L2003" s="128"/>
      <c r="M2003" s="128"/>
      <c r="N2003" s="128"/>
      <c r="O2003" s="128"/>
      <c r="P2003" s="128"/>
      <c r="Q2003" s="128"/>
      <c r="R2003" s="128"/>
      <c r="S2003" s="128"/>
      <c r="T2003" s="120">
        <f t="shared" si="342"/>
        <v>0</v>
      </c>
      <c r="U2003" s="131"/>
      <c r="V2003" s="131"/>
      <c r="W2003" s="131">
        <f>SUMIFS($F$3:F2003,$D$3:D2003,D2003,$C$3:C2003,"Buy")+SUMIFS($F$3:F2003,$D$3:D2003,D2003,$C$3:C2003,"Coin Deposit",$E$3:E2003,"&lt;&gt;")</f>
        <v>0</v>
      </c>
      <c r="X2003" s="131">
        <f t="shared" si="343"/>
        <v>0</v>
      </c>
      <c r="Y2003" s="131">
        <f>IF($D2003=Y$1,SUMIFS($H$3:$H2003,$G$3:$G2003,Y$1,$C$3:$C2003,"Sell"),0)</f>
        <v>0</v>
      </c>
      <c r="Z2003" s="131">
        <f t="shared" si="344"/>
        <v>0</v>
      </c>
      <c r="AA2003" s="131">
        <f>IF($D2003=AA$1,SUMIFS($H$3:$H2003,$G$3:$G2003,AA$1,$C$3:$C2003,"Sell"),0)</f>
        <v>0</v>
      </c>
      <c r="AB2003" s="131">
        <f t="shared" si="345"/>
        <v>0</v>
      </c>
      <c r="AC2003" s="131">
        <f>SUMIFS('Deductions and Deposits'!$H:$H,'Deductions and Deposits'!$G:$G,D2003,'Deductions and Deposits'!$F:$F,"&lt;="&amp;B2003)+SUMIFS($F$3:F2003,$D$3:D2003,D2003,$C$3:C2003,"Coin Deposit",$E$3:E2003,"")</f>
        <v>0</v>
      </c>
      <c r="AD2003" s="131">
        <f>SUMIFS('Deductions and Deposits'!$D:$D,'Deductions and Deposits'!$C:$C,D2003)+SUMIFS($F:$F,$D:$D,D2003,$C:$C,"Coin Deduction")</f>
        <v>0</v>
      </c>
      <c r="AE2003" s="131">
        <f>Table5[[#This Row],[Column4]]+Table5[[#This Row],[Column14]]+Table5[[#This Row],[Column19]]+Table5[[#This Row],[Column12]]</f>
        <v>0</v>
      </c>
      <c r="AF2003" s="131">
        <f>Table5[[#This Row],[Column5]]+Table5[[#This Row],[Column13]]+Table5[[#This Row],[Column21]]+Table5[[#This Row],[Column18]]</f>
        <v>0</v>
      </c>
      <c r="AG2003" s="131">
        <f t="shared" si="346"/>
        <v>0</v>
      </c>
      <c r="AH2003" s="131">
        <f t="shared" si="347"/>
        <v>0</v>
      </c>
      <c r="AI2003" s="131">
        <f>Table5[[#This Row],[Column17]]-Table5[[#This Row],[Column20]]</f>
        <v>0</v>
      </c>
      <c r="AJ2003" s="131">
        <f t="shared" si="348"/>
        <v>0</v>
      </c>
      <c r="AK2003" s="131">
        <f t="shared" si="352"/>
        <v>0</v>
      </c>
      <c r="AL2003" s="131">
        <f t="shared" si="349"/>
        <v>0</v>
      </c>
      <c r="AM2003" s="131" t="str">
        <f t="shared" si="350"/>
        <v/>
      </c>
      <c r="AN2003" s="131" t="str">
        <f t="shared" ca="1" si="351"/>
        <v/>
      </c>
    </row>
    <row r="2004" spans="1:40" ht="20.25" customHeight="1" x14ac:dyDescent="0.3">
      <c r="A2004" s="127"/>
      <c r="B2004" s="164"/>
      <c r="C2004" s="139"/>
      <c r="D2004" s="140"/>
      <c r="E2004" s="139"/>
      <c r="F2004" s="139"/>
      <c r="G2004" s="140"/>
      <c r="H2004" s="139"/>
      <c r="I2004" s="129"/>
      <c r="L2004" s="128"/>
      <c r="M2004" s="128"/>
      <c r="N2004" s="128"/>
      <c r="O2004" s="128"/>
      <c r="P2004" s="128"/>
      <c r="Q2004" s="128"/>
      <c r="R2004" s="128"/>
      <c r="S2004" s="128"/>
      <c r="T2004" s="120">
        <f t="shared" si="342"/>
        <v>0</v>
      </c>
      <c r="U2004" s="131"/>
      <c r="V2004" s="131"/>
      <c r="W2004" s="131">
        <f>SUMIFS($F$3:F2004,$D$3:D2004,D2004,$C$3:C2004,"Buy")+SUMIFS($F$3:F2004,$D$3:D2004,D2004,$C$3:C2004,"Coin Deposit",$E$3:E2004,"&lt;&gt;")</f>
        <v>0</v>
      </c>
      <c r="X2004" s="131">
        <f t="shared" si="343"/>
        <v>0</v>
      </c>
      <c r="Y2004" s="131">
        <f>IF($D2004=Y$1,SUMIFS($H$3:$H2004,$G$3:$G2004,Y$1,$C$3:$C2004,"Sell"),0)</f>
        <v>0</v>
      </c>
      <c r="Z2004" s="131">
        <f t="shared" si="344"/>
        <v>0</v>
      </c>
      <c r="AA2004" s="131">
        <f>IF($D2004=AA$1,SUMIFS($H$3:$H2004,$G$3:$G2004,AA$1,$C$3:$C2004,"Sell"),0)</f>
        <v>0</v>
      </c>
      <c r="AB2004" s="131">
        <f t="shared" si="345"/>
        <v>0</v>
      </c>
      <c r="AC2004" s="131">
        <f>SUMIFS('Deductions and Deposits'!$H:$H,'Deductions and Deposits'!$G:$G,D2004,'Deductions and Deposits'!$F:$F,"&lt;="&amp;B2004)+SUMIFS($F$3:F2004,$D$3:D2004,D2004,$C$3:C2004,"Coin Deposit",$E$3:E2004,"")</f>
        <v>0</v>
      </c>
      <c r="AD2004" s="131">
        <f>SUMIFS('Deductions and Deposits'!$D:$D,'Deductions and Deposits'!$C:$C,D2004)+SUMIFS($F:$F,$D:$D,D2004,$C:$C,"Coin Deduction")</f>
        <v>0</v>
      </c>
      <c r="AE2004" s="131">
        <f>Table5[[#This Row],[Column4]]+Table5[[#This Row],[Column14]]+Table5[[#This Row],[Column19]]+Table5[[#This Row],[Column12]]</f>
        <v>0</v>
      </c>
      <c r="AF2004" s="131">
        <f>Table5[[#This Row],[Column5]]+Table5[[#This Row],[Column13]]+Table5[[#This Row],[Column21]]+Table5[[#This Row],[Column18]]</f>
        <v>0</v>
      </c>
      <c r="AG2004" s="131">
        <f t="shared" si="346"/>
        <v>0</v>
      </c>
      <c r="AH2004" s="131">
        <f t="shared" si="347"/>
        <v>0</v>
      </c>
      <c r="AI2004" s="131">
        <f>Table5[[#This Row],[Column17]]-Table5[[#This Row],[Column20]]</f>
        <v>0</v>
      </c>
      <c r="AJ2004" s="131">
        <f t="shared" si="348"/>
        <v>0</v>
      </c>
      <c r="AK2004" s="131">
        <f t="shared" si="352"/>
        <v>0</v>
      </c>
      <c r="AL2004" s="131">
        <f t="shared" si="349"/>
        <v>0</v>
      </c>
      <c r="AM2004" s="131" t="str">
        <f t="shared" si="350"/>
        <v/>
      </c>
      <c r="AN2004" s="131" t="str">
        <f t="shared" ca="1" si="351"/>
        <v/>
      </c>
    </row>
    <row r="2005" spans="1:40" ht="20.25" customHeight="1" x14ac:dyDescent="0.3">
      <c r="A2005" s="127"/>
      <c r="B2005" s="164"/>
      <c r="C2005" s="139"/>
      <c r="D2005" s="140"/>
      <c r="E2005" s="139"/>
      <c r="F2005" s="139"/>
      <c r="G2005" s="140"/>
      <c r="H2005" s="139"/>
      <c r="I2005" s="129"/>
      <c r="L2005" s="128"/>
      <c r="M2005" s="128"/>
      <c r="N2005" s="128"/>
      <c r="O2005" s="128"/>
      <c r="P2005" s="128"/>
      <c r="Q2005" s="128"/>
      <c r="R2005" s="128"/>
      <c r="S2005" s="128"/>
      <c r="T2005" s="120">
        <f t="shared" si="342"/>
        <v>0</v>
      </c>
      <c r="U2005" s="131"/>
      <c r="V2005" s="131"/>
      <c r="W2005" s="131">
        <f>SUMIFS($F$3:F2005,$D$3:D2005,D2005,$C$3:C2005,"Buy")+SUMIFS($F$3:F2005,$D$3:D2005,D2005,$C$3:C2005,"Coin Deposit",$E$3:E2005,"&lt;&gt;")</f>
        <v>0</v>
      </c>
      <c r="X2005" s="131">
        <f t="shared" si="343"/>
        <v>0</v>
      </c>
      <c r="Y2005" s="131">
        <f>IF($D2005=Y$1,SUMIFS($H$3:$H2005,$G$3:$G2005,Y$1,$C$3:$C2005,"Sell"),0)</f>
        <v>0</v>
      </c>
      <c r="Z2005" s="131">
        <f t="shared" si="344"/>
        <v>0</v>
      </c>
      <c r="AA2005" s="131">
        <f>IF($D2005=AA$1,SUMIFS($H$3:$H2005,$G$3:$G2005,AA$1,$C$3:$C2005,"Sell"),0)</f>
        <v>0</v>
      </c>
      <c r="AB2005" s="131">
        <f t="shared" si="345"/>
        <v>0</v>
      </c>
      <c r="AC2005" s="131">
        <f>SUMIFS('Deductions and Deposits'!$H:$H,'Deductions and Deposits'!$G:$G,D2005,'Deductions and Deposits'!$F:$F,"&lt;="&amp;B2005)+SUMIFS($F$3:F2005,$D$3:D2005,D2005,$C$3:C2005,"Coin Deposit",$E$3:E2005,"")</f>
        <v>0</v>
      </c>
      <c r="AD2005" s="131">
        <f>SUMIFS('Deductions and Deposits'!$D:$D,'Deductions and Deposits'!$C:$C,D2005)+SUMIFS($F:$F,$D:$D,D2005,$C:$C,"Coin Deduction")</f>
        <v>0</v>
      </c>
      <c r="AE2005" s="131">
        <f>Table5[[#This Row],[Column4]]+Table5[[#This Row],[Column14]]+Table5[[#This Row],[Column19]]+Table5[[#This Row],[Column12]]</f>
        <v>0</v>
      </c>
      <c r="AF2005" s="131">
        <f>Table5[[#This Row],[Column5]]+Table5[[#This Row],[Column13]]+Table5[[#This Row],[Column21]]+Table5[[#This Row],[Column18]]</f>
        <v>0</v>
      </c>
      <c r="AG2005" s="131">
        <f t="shared" si="346"/>
        <v>0</v>
      </c>
      <c r="AH2005" s="131">
        <f t="shared" si="347"/>
        <v>0</v>
      </c>
      <c r="AI2005" s="131">
        <f>Table5[[#This Row],[Column17]]-Table5[[#This Row],[Column20]]</f>
        <v>0</v>
      </c>
      <c r="AJ2005" s="131">
        <f t="shared" si="348"/>
        <v>0</v>
      </c>
      <c r="AK2005" s="131">
        <f t="shared" si="352"/>
        <v>0</v>
      </c>
      <c r="AL2005" s="131">
        <f t="shared" si="349"/>
        <v>0</v>
      </c>
      <c r="AM2005" s="131" t="str">
        <f t="shared" si="350"/>
        <v/>
      </c>
      <c r="AN2005" s="131" t="str">
        <f t="shared" ca="1" si="351"/>
        <v/>
      </c>
    </row>
    <row r="2006" spans="1:40" ht="20.25" customHeight="1" x14ac:dyDescent="0.3">
      <c r="A2006" s="127"/>
      <c r="B2006" s="164"/>
      <c r="C2006" s="139"/>
      <c r="D2006" s="140"/>
      <c r="E2006" s="139"/>
      <c r="F2006" s="139"/>
      <c r="G2006" s="140"/>
      <c r="H2006" s="139"/>
      <c r="I2006" s="129"/>
      <c r="L2006" s="128"/>
      <c r="M2006" s="128"/>
      <c r="N2006" s="128"/>
      <c r="O2006" s="128"/>
      <c r="P2006" s="128"/>
      <c r="Q2006" s="128"/>
      <c r="R2006" s="128"/>
      <c r="S2006" s="128"/>
      <c r="T2006" s="120">
        <f t="shared" si="342"/>
        <v>0</v>
      </c>
      <c r="U2006" s="131"/>
      <c r="V2006" s="131"/>
      <c r="W2006" s="131">
        <f>SUMIFS($F$3:F2006,$D$3:D2006,D2006,$C$3:C2006,"Buy")+SUMIFS($F$3:F2006,$D$3:D2006,D2006,$C$3:C2006,"Coin Deposit",$E$3:E2006,"&lt;&gt;")</f>
        <v>0</v>
      </c>
      <c r="X2006" s="131">
        <f t="shared" si="343"/>
        <v>0</v>
      </c>
      <c r="Y2006" s="131">
        <f>IF($D2006=Y$1,SUMIFS($H$3:$H2006,$G$3:$G2006,Y$1,$C$3:$C2006,"Sell"),0)</f>
        <v>0</v>
      </c>
      <c r="Z2006" s="131">
        <f t="shared" si="344"/>
        <v>0</v>
      </c>
      <c r="AA2006" s="131">
        <f>IF($D2006=AA$1,SUMIFS($H$3:$H2006,$G$3:$G2006,AA$1,$C$3:$C2006,"Sell"),0)</f>
        <v>0</v>
      </c>
      <c r="AB2006" s="131">
        <f t="shared" si="345"/>
        <v>0</v>
      </c>
      <c r="AC2006" s="131">
        <f>SUMIFS('Deductions and Deposits'!$H:$H,'Deductions and Deposits'!$G:$G,D2006,'Deductions and Deposits'!$F:$F,"&lt;="&amp;B2006)+SUMIFS($F$3:F2006,$D$3:D2006,D2006,$C$3:C2006,"Coin Deposit",$E$3:E2006,"")</f>
        <v>0</v>
      </c>
      <c r="AD2006" s="131">
        <f>SUMIFS('Deductions and Deposits'!$D:$D,'Deductions and Deposits'!$C:$C,D2006)+SUMIFS($F:$F,$D:$D,D2006,$C:$C,"Coin Deduction")</f>
        <v>0</v>
      </c>
      <c r="AE2006" s="131">
        <f>Table5[[#This Row],[Column4]]+Table5[[#This Row],[Column14]]+Table5[[#This Row],[Column19]]+Table5[[#This Row],[Column12]]</f>
        <v>0</v>
      </c>
      <c r="AF2006" s="131">
        <f>Table5[[#This Row],[Column5]]+Table5[[#This Row],[Column13]]+Table5[[#This Row],[Column21]]+Table5[[#This Row],[Column18]]</f>
        <v>0</v>
      </c>
      <c r="AG2006" s="131">
        <f t="shared" si="346"/>
        <v>0</v>
      </c>
      <c r="AH2006" s="131">
        <f t="shared" si="347"/>
        <v>0</v>
      </c>
      <c r="AI2006" s="131">
        <f>Table5[[#This Row],[Column17]]-Table5[[#This Row],[Column20]]</f>
        <v>0</v>
      </c>
      <c r="AJ2006" s="131">
        <f t="shared" si="348"/>
        <v>0</v>
      </c>
      <c r="AK2006" s="131">
        <f t="shared" si="352"/>
        <v>0</v>
      </c>
      <c r="AL2006" s="131">
        <f t="shared" si="349"/>
        <v>0</v>
      </c>
      <c r="AM2006" s="131" t="str">
        <f t="shared" si="350"/>
        <v/>
      </c>
      <c r="AN2006" s="131" t="str">
        <f t="shared" ca="1" si="351"/>
        <v/>
      </c>
    </row>
    <row r="2007" spans="1:40" ht="20.25" customHeight="1" x14ac:dyDescent="0.3">
      <c r="A2007" s="127"/>
      <c r="B2007" s="164"/>
      <c r="C2007" s="139"/>
      <c r="D2007" s="140"/>
      <c r="E2007" s="139"/>
      <c r="F2007" s="139"/>
      <c r="G2007" s="140"/>
      <c r="H2007" s="139"/>
      <c r="I2007" s="129"/>
      <c r="L2007" s="128"/>
      <c r="M2007" s="128"/>
      <c r="N2007" s="128"/>
      <c r="O2007" s="128"/>
      <c r="P2007" s="128"/>
      <c r="Q2007" s="128"/>
      <c r="R2007" s="128"/>
      <c r="S2007" s="128"/>
      <c r="T2007" s="120">
        <f t="shared" si="342"/>
        <v>0</v>
      </c>
      <c r="U2007" s="131"/>
      <c r="V2007" s="131"/>
      <c r="W2007" s="131">
        <f>SUMIFS($F$3:F2007,$D$3:D2007,D2007,$C$3:C2007,"Buy")+SUMIFS($F$3:F2007,$D$3:D2007,D2007,$C$3:C2007,"Coin Deposit",$E$3:E2007,"&lt;&gt;")</f>
        <v>0</v>
      </c>
      <c r="X2007" s="131">
        <f t="shared" si="343"/>
        <v>0</v>
      </c>
      <c r="Y2007" s="131">
        <f>IF($D2007=Y$1,SUMIFS($H$3:$H2007,$G$3:$G2007,Y$1,$C$3:$C2007,"Sell"),0)</f>
        <v>0</v>
      </c>
      <c r="Z2007" s="131">
        <f t="shared" si="344"/>
        <v>0</v>
      </c>
      <c r="AA2007" s="131">
        <f>IF($D2007=AA$1,SUMIFS($H$3:$H2007,$G$3:$G2007,AA$1,$C$3:$C2007,"Sell"),0)</f>
        <v>0</v>
      </c>
      <c r="AB2007" s="131">
        <f t="shared" si="345"/>
        <v>0</v>
      </c>
      <c r="AC2007" s="131">
        <f>SUMIFS('Deductions and Deposits'!$H:$H,'Deductions and Deposits'!$G:$G,D2007,'Deductions and Deposits'!$F:$F,"&lt;="&amp;B2007)+SUMIFS($F$3:F2007,$D$3:D2007,D2007,$C$3:C2007,"Coin Deposit",$E$3:E2007,"")</f>
        <v>0</v>
      </c>
      <c r="AD2007" s="131">
        <f>SUMIFS('Deductions and Deposits'!$D:$D,'Deductions and Deposits'!$C:$C,D2007)+SUMIFS($F:$F,$D:$D,D2007,$C:$C,"Coin Deduction")</f>
        <v>0</v>
      </c>
      <c r="AE2007" s="131">
        <f>Table5[[#This Row],[Column4]]+Table5[[#This Row],[Column14]]+Table5[[#This Row],[Column19]]+Table5[[#This Row],[Column12]]</f>
        <v>0</v>
      </c>
      <c r="AF2007" s="131">
        <f>Table5[[#This Row],[Column5]]+Table5[[#This Row],[Column13]]+Table5[[#This Row],[Column21]]+Table5[[#This Row],[Column18]]</f>
        <v>0</v>
      </c>
      <c r="AG2007" s="131">
        <f t="shared" si="346"/>
        <v>0</v>
      </c>
      <c r="AH2007" s="131">
        <f t="shared" si="347"/>
        <v>0</v>
      </c>
      <c r="AI2007" s="131">
        <f>Table5[[#This Row],[Column17]]-Table5[[#This Row],[Column20]]</f>
        <v>0</v>
      </c>
      <c r="AJ2007" s="131">
        <f t="shared" si="348"/>
        <v>0</v>
      </c>
      <c r="AK2007" s="131">
        <f t="shared" si="352"/>
        <v>0</v>
      </c>
      <c r="AL2007" s="131">
        <f t="shared" si="349"/>
        <v>0</v>
      </c>
      <c r="AM2007" s="131" t="str">
        <f t="shared" si="350"/>
        <v/>
      </c>
      <c r="AN2007" s="131" t="str">
        <f t="shared" ca="1" si="351"/>
        <v/>
      </c>
    </row>
    <row r="2008" spans="1:40" ht="20.25" customHeight="1" x14ac:dyDescent="0.3">
      <c r="A2008" s="127"/>
      <c r="B2008" s="164"/>
      <c r="C2008" s="139"/>
      <c r="D2008" s="140"/>
      <c r="E2008" s="139"/>
      <c r="F2008" s="139"/>
      <c r="G2008" s="140"/>
      <c r="H2008" s="139"/>
      <c r="I2008" s="129"/>
      <c r="L2008" s="128"/>
      <c r="M2008" s="128"/>
      <c r="N2008" s="128"/>
      <c r="O2008" s="128"/>
      <c r="P2008" s="128"/>
      <c r="Q2008" s="128"/>
      <c r="R2008" s="128"/>
      <c r="S2008" s="128"/>
      <c r="T2008" s="120">
        <f t="shared" si="342"/>
        <v>0</v>
      </c>
      <c r="U2008" s="131"/>
      <c r="V2008" s="131"/>
      <c r="W2008" s="131">
        <f>SUMIFS($F$3:F2008,$D$3:D2008,D2008,$C$3:C2008,"Buy")+SUMIFS($F$3:F2008,$D$3:D2008,D2008,$C$3:C2008,"Coin Deposit",$E$3:E2008,"&lt;&gt;")</f>
        <v>0</v>
      </c>
      <c r="X2008" s="131">
        <f t="shared" si="343"/>
        <v>0</v>
      </c>
      <c r="Y2008" s="131">
        <f>IF($D2008=Y$1,SUMIFS($H$3:$H2008,$G$3:$G2008,Y$1,$C$3:$C2008,"Sell"),0)</f>
        <v>0</v>
      </c>
      <c r="Z2008" s="131">
        <f t="shared" si="344"/>
        <v>0</v>
      </c>
      <c r="AA2008" s="131">
        <f>IF($D2008=AA$1,SUMIFS($H$3:$H2008,$G$3:$G2008,AA$1,$C$3:$C2008,"Sell"),0)</f>
        <v>0</v>
      </c>
      <c r="AB2008" s="131">
        <f t="shared" si="345"/>
        <v>0</v>
      </c>
      <c r="AC2008" s="131">
        <f>SUMIFS('Deductions and Deposits'!$H:$H,'Deductions and Deposits'!$G:$G,D2008,'Deductions and Deposits'!$F:$F,"&lt;="&amp;B2008)+SUMIFS($F$3:F2008,$D$3:D2008,D2008,$C$3:C2008,"Coin Deposit",$E$3:E2008,"")</f>
        <v>0</v>
      </c>
      <c r="AD2008" s="131">
        <f>SUMIFS('Deductions and Deposits'!$D:$D,'Deductions and Deposits'!$C:$C,D2008)+SUMIFS($F:$F,$D:$D,D2008,$C:$C,"Coin Deduction")</f>
        <v>0</v>
      </c>
      <c r="AE2008" s="131">
        <f>Table5[[#This Row],[Column4]]+Table5[[#This Row],[Column14]]+Table5[[#This Row],[Column19]]+Table5[[#This Row],[Column12]]</f>
        <v>0</v>
      </c>
      <c r="AF2008" s="131">
        <f>Table5[[#This Row],[Column5]]+Table5[[#This Row],[Column13]]+Table5[[#This Row],[Column21]]+Table5[[#This Row],[Column18]]</f>
        <v>0</v>
      </c>
      <c r="AG2008" s="131">
        <f t="shared" si="346"/>
        <v>0</v>
      </c>
      <c r="AH2008" s="131">
        <f t="shared" si="347"/>
        <v>0</v>
      </c>
      <c r="AI2008" s="131">
        <f>Table5[[#This Row],[Column17]]-Table5[[#This Row],[Column20]]</f>
        <v>0</v>
      </c>
      <c r="AJ2008" s="131">
        <f t="shared" si="348"/>
        <v>0</v>
      </c>
      <c r="AK2008" s="131">
        <f t="shared" si="352"/>
        <v>0</v>
      </c>
      <c r="AL2008" s="131">
        <f t="shared" si="349"/>
        <v>0</v>
      </c>
      <c r="AM2008" s="131" t="str">
        <f t="shared" si="350"/>
        <v/>
      </c>
      <c r="AN2008" s="131" t="str">
        <f t="shared" ca="1" si="351"/>
        <v/>
      </c>
    </row>
    <row r="2009" spans="1:40" ht="20.25" customHeight="1" x14ac:dyDescent="0.3">
      <c r="A2009" s="127"/>
      <c r="B2009" s="164"/>
      <c r="C2009" s="139"/>
      <c r="D2009" s="140"/>
      <c r="E2009" s="139"/>
      <c r="F2009" s="139"/>
      <c r="G2009" s="140"/>
      <c r="H2009" s="139"/>
      <c r="I2009" s="129"/>
      <c r="L2009" s="128"/>
      <c r="M2009" s="128"/>
      <c r="N2009" s="128"/>
      <c r="O2009" s="128"/>
      <c r="P2009" s="128"/>
      <c r="Q2009" s="128"/>
      <c r="R2009" s="128"/>
      <c r="S2009" s="128"/>
      <c r="T2009" s="120">
        <f t="shared" si="342"/>
        <v>0</v>
      </c>
      <c r="U2009" s="131"/>
      <c r="V2009" s="131"/>
      <c r="W2009" s="131">
        <f>SUMIFS($F$3:F2009,$D$3:D2009,D2009,$C$3:C2009,"Buy")+SUMIFS($F$3:F2009,$D$3:D2009,D2009,$C$3:C2009,"Coin Deposit",$E$3:E2009,"&lt;&gt;")</f>
        <v>0</v>
      </c>
      <c r="X2009" s="131">
        <f t="shared" si="343"/>
        <v>0</v>
      </c>
      <c r="Y2009" s="131">
        <f>IF($D2009=Y$1,SUMIFS($H$3:$H2009,$G$3:$G2009,Y$1,$C$3:$C2009,"Sell"),0)</f>
        <v>0</v>
      </c>
      <c r="Z2009" s="131">
        <f t="shared" si="344"/>
        <v>0</v>
      </c>
      <c r="AA2009" s="131">
        <f>IF($D2009=AA$1,SUMIFS($H$3:$H2009,$G$3:$G2009,AA$1,$C$3:$C2009,"Sell"),0)</f>
        <v>0</v>
      </c>
      <c r="AB2009" s="131">
        <f t="shared" si="345"/>
        <v>0</v>
      </c>
      <c r="AC2009" s="131">
        <f>SUMIFS('Deductions and Deposits'!$H:$H,'Deductions and Deposits'!$G:$G,D2009,'Deductions and Deposits'!$F:$F,"&lt;="&amp;B2009)+SUMIFS($F$3:F2009,$D$3:D2009,D2009,$C$3:C2009,"Coin Deposit",$E$3:E2009,"")</f>
        <v>0</v>
      </c>
      <c r="AD2009" s="131">
        <f>SUMIFS('Deductions and Deposits'!$D:$D,'Deductions and Deposits'!$C:$C,D2009)+SUMIFS($F:$F,$D:$D,D2009,$C:$C,"Coin Deduction")</f>
        <v>0</v>
      </c>
      <c r="AE2009" s="131">
        <f>Table5[[#This Row],[Column4]]+Table5[[#This Row],[Column14]]+Table5[[#This Row],[Column19]]+Table5[[#This Row],[Column12]]</f>
        <v>0</v>
      </c>
      <c r="AF2009" s="131">
        <f>Table5[[#This Row],[Column5]]+Table5[[#This Row],[Column13]]+Table5[[#This Row],[Column21]]+Table5[[#This Row],[Column18]]</f>
        <v>0</v>
      </c>
      <c r="AG2009" s="131">
        <f t="shared" si="346"/>
        <v>0</v>
      </c>
      <c r="AH2009" s="131">
        <f t="shared" si="347"/>
        <v>0</v>
      </c>
      <c r="AI2009" s="131">
        <f>Table5[[#This Row],[Column17]]-Table5[[#This Row],[Column20]]</f>
        <v>0</v>
      </c>
      <c r="AJ2009" s="131">
        <f t="shared" si="348"/>
        <v>0</v>
      </c>
      <c r="AK2009" s="131">
        <f t="shared" si="352"/>
        <v>0</v>
      </c>
      <c r="AL2009" s="131">
        <f t="shared" si="349"/>
        <v>0</v>
      </c>
      <c r="AM2009" s="131" t="str">
        <f t="shared" si="350"/>
        <v/>
      </c>
      <c r="AN2009" s="131" t="str">
        <f t="shared" ca="1" si="351"/>
        <v/>
      </c>
    </row>
    <row r="2010" spans="1:40" ht="20.25" customHeight="1" x14ac:dyDescent="0.3">
      <c r="A2010" s="127"/>
      <c r="B2010" s="164"/>
      <c r="C2010" s="139"/>
      <c r="D2010" s="140"/>
      <c r="E2010" s="139"/>
      <c r="F2010" s="139"/>
      <c r="G2010" s="140"/>
      <c r="H2010" s="139"/>
      <c r="I2010" s="129"/>
      <c r="L2010" s="128"/>
      <c r="M2010" s="128"/>
      <c r="N2010" s="128"/>
      <c r="O2010" s="128"/>
      <c r="P2010" s="128"/>
      <c r="Q2010" s="128"/>
      <c r="R2010" s="128"/>
      <c r="S2010" s="128"/>
      <c r="T2010" s="120">
        <f t="shared" si="342"/>
        <v>0</v>
      </c>
      <c r="U2010" s="131"/>
      <c r="V2010" s="131"/>
      <c r="W2010" s="131">
        <f>SUMIFS($F$3:F2010,$D$3:D2010,D2010,$C$3:C2010,"Buy")+SUMIFS($F$3:F2010,$D$3:D2010,D2010,$C$3:C2010,"Coin Deposit",$E$3:E2010,"&lt;&gt;")</f>
        <v>0</v>
      </c>
      <c r="X2010" s="131">
        <f t="shared" si="343"/>
        <v>0</v>
      </c>
      <c r="Y2010" s="131">
        <f>IF($D2010=Y$1,SUMIFS($H$3:$H2010,$G$3:$G2010,Y$1,$C$3:$C2010,"Sell"),0)</f>
        <v>0</v>
      </c>
      <c r="Z2010" s="131">
        <f t="shared" si="344"/>
        <v>0</v>
      </c>
      <c r="AA2010" s="131">
        <f>IF($D2010=AA$1,SUMIFS($H$3:$H2010,$G$3:$G2010,AA$1,$C$3:$C2010,"Sell"),0)</f>
        <v>0</v>
      </c>
      <c r="AB2010" s="131">
        <f t="shared" si="345"/>
        <v>0</v>
      </c>
      <c r="AC2010" s="131">
        <f>SUMIFS('Deductions and Deposits'!$H:$H,'Deductions and Deposits'!$G:$G,D2010,'Deductions and Deposits'!$F:$F,"&lt;="&amp;B2010)+SUMIFS($F$3:F2010,$D$3:D2010,D2010,$C$3:C2010,"Coin Deposit",$E$3:E2010,"")</f>
        <v>0</v>
      </c>
      <c r="AD2010" s="131">
        <f>SUMIFS('Deductions and Deposits'!$D:$D,'Deductions and Deposits'!$C:$C,D2010)+SUMIFS($F:$F,$D:$D,D2010,$C:$C,"Coin Deduction")</f>
        <v>0</v>
      </c>
      <c r="AE2010" s="131">
        <f>Table5[[#This Row],[Column4]]+Table5[[#This Row],[Column14]]+Table5[[#This Row],[Column19]]+Table5[[#This Row],[Column12]]</f>
        <v>0</v>
      </c>
      <c r="AF2010" s="131">
        <f>Table5[[#This Row],[Column5]]+Table5[[#This Row],[Column13]]+Table5[[#This Row],[Column21]]+Table5[[#This Row],[Column18]]</f>
        <v>0</v>
      </c>
      <c r="AG2010" s="131">
        <f t="shared" si="346"/>
        <v>0</v>
      </c>
      <c r="AH2010" s="131">
        <f t="shared" si="347"/>
        <v>0</v>
      </c>
      <c r="AI2010" s="131">
        <f>Table5[[#This Row],[Column17]]-Table5[[#This Row],[Column20]]</f>
        <v>0</v>
      </c>
      <c r="AJ2010" s="131">
        <f t="shared" si="348"/>
        <v>0</v>
      </c>
      <c r="AK2010" s="131">
        <f t="shared" si="352"/>
        <v>0</v>
      </c>
      <c r="AL2010" s="131">
        <f t="shared" si="349"/>
        <v>0</v>
      </c>
      <c r="AM2010" s="131" t="str">
        <f t="shared" si="350"/>
        <v/>
      </c>
      <c r="AN2010" s="131" t="str">
        <f t="shared" ca="1" si="351"/>
        <v/>
      </c>
    </row>
    <row r="2011" spans="1:40" ht="20.25" customHeight="1" x14ac:dyDescent="0.3">
      <c r="A2011" s="127"/>
      <c r="B2011" s="164"/>
      <c r="C2011" s="139"/>
      <c r="D2011" s="140"/>
      <c r="E2011" s="139"/>
      <c r="F2011" s="139"/>
      <c r="G2011" s="140"/>
      <c r="H2011" s="139"/>
      <c r="I2011" s="129"/>
      <c r="L2011" s="128"/>
      <c r="M2011" s="128"/>
      <c r="N2011" s="128"/>
      <c r="O2011" s="128"/>
      <c r="P2011" s="128"/>
      <c r="Q2011" s="128"/>
      <c r="R2011" s="128"/>
      <c r="S2011" s="128"/>
      <c r="T2011" s="120">
        <f t="shared" si="342"/>
        <v>0</v>
      </c>
      <c r="U2011" s="131"/>
      <c r="V2011" s="131"/>
      <c r="W2011" s="131">
        <f>SUMIFS($F$3:F2011,$D$3:D2011,D2011,$C$3:C2011,"Buy")+SUMIFS($F$3:F2011,$D$3:D2011,D2011,$C$3:C2011,"Coin Deposit",$E$3:E2011,"&lt;&gt;")</f>
        <v>0</v>
      </c>
      <c r="X2011" s="131">
        <f t="shared" si="343"/>
        <v>0</v>
      </c>
      <c r="Y2011" s="131">
        <f>IF($D2011=Y$1,SUMIFS($H$3:$H2011,$G$3:$G2011,Y$1,$C$3:$C2011,"Sell"),0)</f>
        <v>0</v>
      </c>
      <c r="Z2011" s="131">
        <f t="shared" si="344"/>
        <v>0</v>
      </c>
      <c r="AA2011" s="131">
        <f>IF($D2011=AA$1,SUMIFS($H$3:$H2011,$G$3:$G2011,AA$1,$C$3:$C2011,"Sell"),0)</f>
        <v>0</v>
      </c>
      <c r="AB2011" s="131">
        <f t="shared" si="345"/>
        <v>0</v>
      </c>
      <c r="AC2011" s="131">
        <f>SUMIFS('Deductions and Deposits'!$H:$H,'Deductions and Deposits'!$G:$G,D2011,'Deductions and Deposits'!$F:$F,"&lt;="&amp;B2011)+SUMIFS($F$3:F2011,$D$3:D2011,D2011,$C$3:C2011,"Coin Deposit",$E$3:E2011,"")</f>
        <v>0</v>
      </c>
      <c r="AD2011" s="131">
        <f>SUMIFS('Deductions and Deposits'!$D:$D,'Deductions and Deposits'!$C:$C,D2011)+SUMIFS($F:$F,$D:$D,D2011,$C:$C,"Coin Deduction")</f>
        <v>0</v>
      </c>
      <c r="AE2011" s="131">
        <f>Table5[[#This Row],[Column4]]+Table5[[#This Row],[Column14]]+Table5[[#This Row],[Column19]]+Table5[[#This Row],[Column12]]</f>
        <v>0</v>
      </c>
      <c r="AF2011" s="131">
        <f>Table5[[#This Row],[Column5]]+Table5[[#This Row],[Column13]]+Table5[[#This Row],[Column21]]+Table5[[#This Row],[Column18]]</f>
        <v>0</v>
      </c>
      <c r="AG2011" s="131">
        <f t="shared" si="346"/>
        <v>0</v>
      </c>
      <c r="AH2011" s="131">
        <f t="shared" si="347"/>
        <v>0</v>
      </c>
      <c r="AI2011" s="131">
        <f>Table5[[#This Row],[Column17]]-Table5[[#This Row],[Column20]]</f>
        <v>0</v>
      </c>
      <c r="AJ2011" s="131">
        <f t="shared" si="348"/>
        <v>0</v>
      </c>
      <c r="AK2011" s="131">
        <f t="shared" si="352"/>
        <v>0</v>
      </c>
      <c r="AL2011" s="131">
        <f t="shared" si="349"/>
        <v>0</v>
      </c>
      <c r="AM2011" s="131" t="str">
        <f t="shared" si="350"/>
        <v/>
      </c>
      <c r="AN2011" s="131" t="str">
        <f t="shared" ca="1" si="351"/>
        <v/>
      </c>
    </row>
    <row r="2012" spans="1:40" ht="20.25" customHeight="1" x14ac:dyDescent="0.3">
      <c r="A2012" s="127"/>
      <c r="B2012" s="164"/>
      <c r="C2012" s="139"/>
      <c r="D2012" s="140"/>
      <c r="E2012" s="139"/>
      <c r="F2012" s="139"/>
      <c r="G2012" s="140"/>
      <c r="H2012" s="139"/>
      <c r="I2012" s="129"/>
      <c r="L2012" s="128"/>
      <c r="M2012" s="128"/>
      <c r="N2012" s="128"/>
      <c r="O2012" s="128"/>
      <c r="P2012" s="128"/>
      <c r="Q2012" s="128"/>
      <c r="R2012" s="128"/>
      <c r="S2012" s="128"/>
      <c r="T2012" s="120">
        <f t="shared" si="342"/>
        <v>0</v>
      </c>
      <c r="U2012" s="131"/>
      <c r="V2012" s="131"/>
      <c r="W2012" s="131">
        <f>SUMIFS($F$3:F2012,$D$3:D2012,D2012,$C$3:C2012,"Buy")+SUMIFS($F$3:F2012,$D$3:D2012,D2012,$C$3:C2012,"Coin Deposit",$E$3:E2012,"&lt;&gt;")</f>
        <v>0</v>
      </c>
      <c r="X2012" s="131">
        <f t="shared" si="343"/>
        <v>0</v>
      </c>
      <c r="Y2012" s="131">
        <f>IF($D2012=Y$1,SUMIFS($H$3:$H2012,$G$3:$G2012,Y$1,$C$3:$C2012,"Sell"),0)</f>
        <v>0</v>
      </c>
      <c r="Z2012" s="131">
        <f t="shared" si="344"/>
        <v>0</v>
      </c>
      <c r="AA2012" s="131">
        <f>IF($D2012=AA$1,SUMIFS($H$3:$H2012,$G$3:$G2012,AA$1,$C$3:$C2012,"Sell"),0)</f>
        <v>0</v>
      </c>
      <c r="AB2012" s="131">
        <f t="shared" si="345"/>
        <v>0</v>
      </c>
      <c r="AC2012" s="131">
        <f>SUMIFS('Deductions and Deposits'!$H:$H,'Deductions and Deposits'!$G:$G,D2012,'Deductions and Deposits'!$F:$F,"&lt;="&amp;B2012)+SUMIFS($F$3:F2012,$D$3:D2012,D2012,$C$3:C2012,"Coin Deposit",$E$3:E2012,"")</f>
        <v>0</v>
      </c>
      <c r="AD2012" s="131">
        <f>SUMIFS('Deductions and Deposits'!$D:$D,'Deductions and Deposits'!$C:$C,D2012)+SUMIFS($F:$F,$D:$D,D2012,$C:$C,"Coin Deduction")</f>
        <v>0</v>
      </c>
      <c r="AE2012" s="131">
        <f>Table5[[#This Row],[Column4]]+Table5[[#This Row],[Column14]]+Table5[[#This Row],[Column19]]+Table5[[#This Row],[Column12]]</f>
        <v>0</v>
      </c>
      <c r="AF2012" s="131">
        <f>Table5[[#This Row],[Column5]]+Table5[[#This Row],[Column13]]+Table5[[#This Row],[Column21]]+Table5[[#This Row],[Column18]]</f>
        <v>0</v>
      </c>
      <c r="AG2012" s="131">
        <f t="shared" si="346"/>
        <v>0</v>
      </c>
      <c r="AH2012" s="131">
        <f t="shared" si="347"/>
        <v>0</v>
      </c>
      <c r="AI2012" s="131">
        <f>Table5[[#This Row],[Column17]]-Table5[[#This Row],[Column20]]</f>
        <v>0</v>
      </c>
      <c r="AJ2012" s="131">
        <f t="shared" si="348"/>
        <v>0</v>
      </c>
      <c r="AK2012" s="131">
        <f t="shared" si="352"/>
        <v>0</v>
      </c>
      <c r="AL2012" s="131">
        <f t="shared" si="349"/>
        <v>0</v>
      </c>
      <c r="AM2012" s="131" t="str">
        <f t="shared" si="350"/>
        <v/>
      </c>
      <c r="AN2012" s="131" t="str">
        <f t="shared" ca="1" si="351"/>
        <v/>
      </c>
    </row>
    <row r="2013" spans="1:40" ht="20.25" customHeight="1" x14ac:dyDescent="0.3">
      <c r="A2013" s="127"/>
      <c r="B2013" s="164"/>
      <c r="C2013" s="139"/>
      <c r="D2013" s="140"/>
      <c r="E2013" s="139"/>
      <c r="F2013" s="139"/>
      <c r="G2013" s="140"/>
      <c r="H2013" s="139"/>
      <c r="I2013" s="129"/>
      <c r="L2013" s="128"/>
      <c r="M2013" s="128"/>
      <c r="N2013" s="128"/>
      <c r="O2013" s="128"/>
      <c r="P2013" s="128"/>
      <c r="Q2013" s="128"/>
      <c r="R2013" s="128"/>
      <c r="S2013" s="128"/>
      <c r="T2013" s="120">
        <f t="shared" si="342"/>
        <v>0</v>
      </c>
      <c r="U2013" s="131"/>
      <c r="V2013" s="131"/>
      <c r="W2013" s="131">
        <f>SUMIFS($F$3:F2013,$D$3:D2013,D2013,$C$3:C2013,"Buy")+SUMIFS($F$3:F2013,$D$3:D2013,D2013,$C$3:C2013,"Coin Deposit",$E$3:E2013,"&lt;&gt;")</f>
        <v>0</v>
      </c>
      <c r="X2013" s="131">
        <f t="shared" si="343"/>
        <v>0</v>
      </c>
      <c r="Y2013" s="131">
        <f>IF($D2013=Y$1,SUMIFS($H$3:$H2013,$G$3:$G2013,Y$1,$C$3:$C2013,"Sell"),0)</f>
        <v>0</v>
      </c>
      <c r="Z2013" s="131">
        <f t="shared" si="344"/>
        <v>0</v>
      </c>
      <c r="AA2013" s="131">
        <f>IF($D2013=AA$1,SUMIFS($H$3:$H2013,$G$3:$G2013,AA$1,$C$3:$C2013,"Sell"),0)</f>
        <v>0</v>
      </c>
      <c r="AB2013" s="131">
        <f t="shared" si="345"/>
        <v>0</v>
      </c>
      <c r="AC2013" s="131">
        <f>SUMIFS('Deductions and Deposits'!$H:$H,'Deductions and Deposits'!$G:$G,D2013,'Deductions and Deposits'!$F:$F,"&lt;="&amp;B2013)+SUMIFS($F$3:F2013,$D$3:D2013,D2013,$C$3:C2013,"Coin Deposit",$E$3:E2013,"")</f>
        <v>0</v>
      </c>
      <c r="AD2013" s="131">
        <f>SUMIFS('Deductions and Deposits'!$D:$D,'Deductions and Deposits'!$C:$C,D2013)+SUMIFS($F:$F,$D:$D,D2013,$C:$C,"Coin Deduction")</f>
        <v>0</v>
      </c>
      <c r="AE2013" s="131">
        <f>Table5[[#This Row],[Column4]]+Table5[[#This Row],[Column14]]+Table5[[#This Row],[Column19]]+Table5[[#This Row],[Column12]]</f>
        <v>0</v>
      </c>
      <c r="AF2013" s="131">
        <f>Table5[[#This Row],[Column5]]+Table5[[#This Row],[Column13]]+Table5[[#This Row],[Column21]]+Table5[[#This Row],[Column18]]</f>
        <v>0</v>
      </c>
      <c r="AG2013" s="131">
        <f t="shared" si="346"/>
        <v>0</v>
      </c>
      <c r="AH2013" s="131">
        <f t="shared" si="347"/>
        <v>0</v>
      </c>
      <c r="AI2013" s="131">
        <f>Table5[[#This Row],[Column17]]-Table5[[#This Row],[Column20]]</f>
        <v>0</v>
      </c>
      <c r="AJ2013" s="131">
        <f t="shared" si="348"/>
        <v>0</v>
      </c>
      <c r="AK2013" s="131">
        <f t="shared" si="352"/>
        <v>0</v>
      </c>
      <c r="AL2013" s="131">
        <f t="shared" si="349"/>
        <v>0</v>
      </c>
      <c r="AM2013" s="131" t="str">
        <f t="shared" si="350"/>
        <v/>
      </c>
      <c r="AN2013" s="131" t="str">
        <f t="shared" ca="1" si="351"/>
        <v/>
      </c>
    </row>
    <row r="2014" spans="1:40" ht="20.25" customHeight="1" x14ac:dyDescent="0.3">
      <c r="A2014" s="127"/>
      <c r="B2014" s="164"/>
      <c r="C2014" s="139"/>
      <c r="D2014" s="140"/>
      <c r="E2014" s="139"/>
      <c r="F2014" s="139"/>
      <c r="G2014" s="140"/>
      <c r="H2014" s="139"/>
      <c r="I2014" s="129"/>
      <c r="L2014" s="128"/>
      <c r="M2014" s="128"/>
      <c r="N2014" s="128"/>
      <c r="O2014" s="128"/>
      <c r="P2014" s="128"/>
      <c r="Q2014" s="128"/>
      <c r="R2014" s="128"/>
      <c r="S2014" s="128"/>
      <c r="T2014" s="120">
        <f t="shared" si="342"/>
        <v>0</v>
      </c>
      <c r="U2014" s="131"/>
      <c r="V2014" s="131"/>
      <c r="W2014" s="131">
        <f>SUMIFS($F$3:F2014,$D$3:D2014,D2014,$C$3:C2014,"Buy")+SUMIFS($F$3:F2014,$D$3:D2014,D2014,$C$3:C2014,"Coin Deposit",$E$3:E2014,"&lt;&gt;")</f>
        <v>0</v>
      </c>
      <c r="X2014" s="131">
        <f t="shared" si="343"/>
        <v>0</v>
      </c>
      <c r="Y2014" s="131">
        <f>IF($D2014=Y$1,SUMIFS($H$3:$H2014,$G$3:$G2014,Y$1,$C$3:$C2014,"Sell"),0)</f>
        <v>0</v>
      </c>
      <c r="Z2014" s="131">
        <f t="shared" si="344"/>
        <v>0</v>
      </c>
      <c r="AA2014" s="131">
        <f>IF($D2014=AA$1,SUMIFS($H$3:$H2014,$G$3:$G2014,AA$1,$C$3:$C2014,"Sell"),0)</f>
        <v>0</v>
      </c>
      <c r="AB2014" s="131">
        <f t="shared" si="345"/>
        <v>0</v>
      </c>
      <c r="AC2014" s="131">
        <f>SUMIFS('Deductions and Deposits'!$H:$H,'Deductions and Deposits'!$G:$G,D2014,'Deductions and Deposits'!$F:$F,"&lt;="&amp;B2014)+SUMIFS($F$3:F2014,$D$3:D2014,D2014,$C$3:C2014,"Coin Deposit",$E$3:E2014,"")</f>
        <v>0</v>
      </c>
      <c r="AD2014" s="131">
        <f>SUMIFS('Deductions and Deposits'!$D:$D,'Deductions and Deposits'!$C:$C,D2014)+SUMIFS($F:$F,$D:$D,D2014,$C:$C,"Coin Deduction")</f>
        <v>0</v>
      </c>
      <c r="AE2014" s="131">
        <f>Table5[[#This Row],[Column4]]+Table5[[#This Row],[Column14]]+Table5[[#This Row],[Column19]]+Table5[[#This Row],[Column12]]</f>
        <v>0</v>
      </c>
      <c r="AF2014" s="131">
        <f>Table5[[#This Row],[Column5]]+Table5[[#This Row],[Column13]]+Table5[[#This Row],[Column21]]+Table5[[#This Row],[Column18]]</f>
        <v>0</v>
      </c>
      <c r="AG2014" s="131">
        <f t="shared" si="346"/>
        <v>0</v>
      </c>
      <c r="AH2014" s="131">
        <f t="shared" si="347"/>
        <v>0</v>
      </c>
      <c r="AI2014" s="131">
        <f>Table5[[#This Row],[Column17]]-Table5[[#This Row],[Column20]]</f>
        <v>0</v>
      </c>
      <c r="AJ2014" s="131">
        <f t="shared" si="348"/>
        <v>0</v>
      </c>
      <c r="AK2014" s="131">
        <f t="shared" si="352"/>
        <v>0</v>
      </c>
      <c r="AL2014" s="131">
        <f t="shared" si="349"/>
        <v>0</v>
      </c>
      <c r="AM2014" s="131" t="str">
        <f t="shared" si="350"/>
        <v/>
      </c>
      <c r="AN2014" s="131" t="str">
        <f t="shared" ca="1" si="351"/>
        <v/>
      </c>
    </row>
    <row r="2015" spans="1:40" ht="20.25" customHeight="1" x14ac:dyDescent="0.3">
      <c r="A2015" s="127"/>
      <c r="B2015" s="164"/>
      <c r="C2015" s="139"/>
      <c r="D2015" s="140"/>
      <c r="E2015" s="139"/>
      <c r="F2015" s="139"/>
      <c r="G2015" s="140"/>
      <c r="H2015" s="139"/>
      <c r="I2015" s="129"/>
      <c r="L2015" s="128"/>
      <c r="M2015" s="128"/>
      <c r="N2015" s="128"/>
      <c r="O2015" s="128"/>
      <c r="P2015" s="128"/>
      <c r="Q2015" s="128"/>
      <c r="R2015" s="128"/>
      <c r="S2015" s="128"/>
      <c r="T2015" s="120">
        <f t="shared" si="342"/>
        <v>0</v>
      </c>
      <c r="U2015" s="131"/>
      <c r="V2015" s="131"/>
      <c r="W2015" s="131">
        <f>SUMIFS($F$3:F2015,$D$3:D2015,D2015,$C$3:C2015,"Buy")+SUMIFS($F$3:F2015,$D$3:D2015,D2015,$C$3:C2015,"Coin Deposit",$E$3:E2015,"&lt;&gt;")</f>
        <v>0</v>
      </c>
      <c r="X2015" s="131">
        <f t="shared" si="343"/>
        <v>0</v>
      </c>
      <c r="Y2015" s="131">
        <f>IF($D2015=Y$1,SUMIFS($H$3:$H2015,$G$3:$G2015,Y$1,$C$3:$C2015,"Sell"),0)</f>
        <v>0</v>
      </c>
      <c r="Z2015" s="131">
        <f t="shared" si="344"/>
        <v>0</v>
      </c>
      <c r="AA2015" s="131">
        <f>IF($D2015=AA$1,SUMIFS($H$3:$H2015,$G$3:$G2015,AA$1,$C$3:$C2015,"Sell"),0)</f>
        <v>0</v>
      </c>
      <c r="AB2015" s="131">
        <f t="shared" si="345"/>
        <v>0</v>
      </c>
      <c r="AC2015" s="131">
        <f>SUMIFS('Deductions and Deposits'!$H:$H,'Deductions and Deposits'!$G:$G,D2015,'Deductions and Deposits'!$F:$F,"&lt;="&amp;B2015)+SUMIFS($F$3:F2015,$D$3:D2015,D2015,$C$3:C2015,"Coin Deposit",$E$3:E2015,"")</f>
        <v>0</v>
      </c>
      <c r="AD2015" s="131">
        <f>SUMIFS('Deductions and Deposits'!$D:$D,'Deductions and Deposits'!$C:$C,D2015)+SUMIFS($F:$F,$D:$D,D2015,$C:$C,"Coin Deduction")</f>
        <v>0</v>
      </c>
      <c r="AE2015" s="131">
        <f>Table5[[#This Row],[Column4]]+Table5[[#This Row],[Column14]]+Table5[[#This Row],[Column19]]+Table5[[#This Row],[Column12]]</f>
        <v>0</v>
      </c>
      <c r="AF2015" s="131">
        <f>Table5[[#This Row],[Column5]]+Table5[[#This Row],[Column13]]+Table5[[#This Row],[Column21]]+Table5[[#This Row],[Column18]]</f>
        <v>0</v>
      </c>
      <c r="AG2015" s="131">
        <f t="shared" si="346"/>
        <v>0</v>
      </c>
      <c r="AH2015" s="131">
        <f t="shared" si="347"/>
        <v>0</v>
      </c>
      <c r="AI2015" s="131">
        <f>Table5[[#This Row],[Column17]]-Table5[[#This Row],[Column20]]</f>
        <v>0</v>
      </c>
      <c r="AJ2015" s="131">
        <f t="shared" si="348"/>
        <v>0</v>
      </c>
      <c r="AK2015" s="131">
        <f t="shared" si="352"/>
        <v>0</v>
      </c>
      <c r="AL2015" s="131">
        <f t="shared" si="349"/>
        <v>0</v>
      </c>
      <c r="AM2015" s="131" t="str">
        <f t="shared" si="350"/>
        <v/>
      </c>
      <c r="AN2015" s="131" t="str">
        <f t="shared" ca="1" si="351"/>
        <v/>
      </c>
    </row>
    <row r="2016" spans="1:40" ht="20.25" customHeight="1" x14ac:dyDescent="0.3">
      <c r="A2016" s="127"/>
      <c r="B2016" s="164"/>
      <c r="C2016" s="139"/>
      <c r="D2016" s="140"/>
      <c r="E2016" s="139"/>
      <c r="F2016" s="139"/>
      <c r="G2016" s="140"/>
      <c r="H2016" s="139"/>
      <c r="I2016" s="129"/>
      <c r="L2016" s="128"/>
      <c r="M2016" s="128"/>
      <c r="N2016" s="128"/>
      <c r="O2016" s="128"/>
      <c r="P2016" s="128"/>
      <c r="Q2016" s="128"/>
      <c r="R2016" s="128"/>
      <c r="S2016" s="128"/>
      <c r="T2016" s="120">
        <f t="shared" si="342"/>
        <v>0</v>
      </c>
      <c r="U2016" s="131"/>
      <c r="V2016" s="131"/>
      <c r="W2016" s="131">
        <f>SUMIFS($F$3:F2016,$D$3:D2016,D2016,$C$3:C2016,"Buy")+SUMIFS($F$3:F2016,$D$3:D2016,D2016,$C$3:C2016,"Coin Deposit",$E$3:E2016,"&lt;&gt;")</f>
        <v>0</v>
      </c>
      <c r="X2016" s="131">
        <f t="shared" si="343"/>
        <v>0</v>
      </c>
      <c r="Y2016" s="131">
        <f>IF($D2016=Y$1,SUMIFS($H$3:$H2016,$G$3:$G2016,Y$1,$C$3:$C2016,"Sell"),0)</f>
        <v>0</v>
      </c>
      <c r="Z2016" s="131">
        <f t="shared" si="344"/>
        <v>0</v>
      </c>
      <c r="AA2016" s="131">
        <f>IF($D2016=AA$1,SUMIFS($H$3:$H2016,$G$3:$G2016,AA$1,$C$3:$C2016,"Sell"),0)</f>
        <v>0</v>
      </c>
      <c r="AB2016" s="131">
        <f t="shared" si="345"/>
        <v>0</v>
      </c>
      <c r="AC2016" s="131">
        <f>SUMIFS('Deductions and Deposits'!$H:$H,'Deductions and Deposits'!$G:$G,D2016,'Deductions and Deposits'!$F:$F,"&lt;="&amp;B2016)+SUMIFS($F$3:F2016,$D$3:D2016,D2016,$C$3:C2016,"Coin Deposit",$E$3:E2016,"")</f>
        <v>0</v>
      </c>
      <c r="AD2016" s="131">
        <f>SUMIFS('Deductions and Deposits'!$D:$D,'Deductions and Deposits'!$C:$C,D2016)+SUMIFS($F:$F,$D:$D,D2016,$C:$C,"Coin Deduction")</f>
        <v>0</v>
      </c>
      <c r="AE2016" s="131">
        <f>Table5[[#This Row],[Column4]]+Table5[[#This Row],[Column14]]+Table5[[#This Row],[Column19]]+Table5[[#This Row],[Column12]]</f>
        <v>0</v>
      </c>
      <c r="AF2016" s="131">
        <f>Table5[[#This Row],[Column5]]+Table5[[#This Row],[Column13]]+Table5[[#This Row],[Column21]]+Table5[[#This Row],[Column18]]</f>
        <v>0</v>
      </c>
      <c r="AG2016" s="131">
        <f t="shared" si="346"/>
        <v>0</v>
      </c>
      <c r="AH2016" s="131">
        <f t="shared" si="347"/>
        <v>0</v>
      </c>
      <c r="AI2016" s="131">
        <f>Table5[[#This Row],[Column17]]-Table5[[#This Row],[Column20]]</f>
        <v>0</v>
      </c>
      <c r="AJ2016" s="131">
        <f t="shared" si="348"/>
        <v>0</v>
      </c>
      <c r="AK2016" s="131">
        <f t="shared" si="352"/>
        <v>0</v>
      </c>
      <c r="AL2016" s="131">
        <f t="shared" si="349"/>
        <v>0</v>
      </c>
      <c r="AM2016" s="131" t="str">
        <f t="shared" si="350"/>
        <v/>
      </c>
      <c r="AN2016" s="131" t="str">
        <f t="shared" ca="1" si="351"/>
        <v/>
      </c>
    </row>
    <row r="2017" spans="1:40" ht="20.25" customHeight="1" x14ac:dyDescent="0.3">
      <c r="A2017" s="127"/>
      <c r="B2017" s="164"/>
      <c r="C2017" s="139"/>
      <c r="D2017" s="140"/>
      <c r="E2017" s="139"/>
      <c r="F2017" s="139"/>
      <c r="G2017" s="140"/>
      <c r="H2017" s="139"/>
      <c r="I2017" s="129"/>
      <c r="L2017" s="128"/>
      <c r="M2017" s="128"/>
      <c r="N2017" s="128"/>
      <c r="O2017" s="128"/>
      <c r="P2017" s="128"/>
      <c r="Q2017" s="128"/>
      <c r="R2017" s="128"/>
      <c r="S2017" s="128"/>
      <c r="T2017" s="120">
        <f t="shared" si="342"/>
        <v>0</v>
      </c>
      <c r="U2017" s="131"/>
      <c r="V2017" s="131"/>
      <c r="W2017" s="131">
        <f>SUMIFS($F$3:F2017,$D$3:D2017,D2017,$C$3:C2017,"Buy")+SUMIFS($F$3:F2017,$D$3:D2017,D2017,$C$3:C2017,"Coin Deposit",$E$3:E2017,"&lt;&gt;")</f>
        <v>0</v>
      </c>
      <c r="X2017" s="131">
        <f t="shared" si="343"/>
        <v>0</v>
      </c>
      <c r="Y2017" s="131">
        <f>IF($D2017=Y$1,SUMIFS($H$3:$H2017,$G$3:$G2017,Y$1,$C$3:$C2017,"Sell"),0)</f>
        <v>0</v>
      </c>
      <c r="Z2017" s="131">
        <f t="shared" si="344"/>
        <v>0</v>
      </c>
      <c r="AA2017" s="131">
        <f>IF($D2017=AA$1,SUMIFS($H$3:$H2017,$G$3:$G2017,AA$1,$C$3:$C2017,"Sell"),0)</f>
        <v>0</v>
      </c>
      <c r="AB2017" s="131">
        <f t="shared" si="345"/>
        <v>0</v>
      </c>
      <c r="AC2017" s="131">
        <f>SUMIFS('Deductions and Deposits'!$H:$H,'Deductions and Deposits'!$G:$G,D2017,'Deductions and Deposits'!$F:$F,"&lt;="&amp;B2017)+SUMIFS($F$3:F2017,$D$3:D2017,D2017,$C$3:C2017,"Coin Deposit",$E$3:E2017,"")</f>
        <v>0</v>
      </c>
      <c r="AD2017" s="131">
        <f>SUMIFS('Deductions and Deposits'!$D:$D,'Deductions and Deposits'!$C:$C,D2017)+SUMIFS($F:$F,$D:$D,D2017,$C:$C,"Coin Deduction")</f>
        <v>0</v>
      </c>
      <c r="AE2017" s="131">
        <f>Table5[[#This Row],[Column4]]+Table5[[#This Row],[Column14]]+Table5[[#This Row],[Column19]]+Table5[[#This Row],[Column12]]</f>
        <v>0</v>
      </c>
      <c r="AF2017" s="131">
        <f>Table5[[#This Row],[Column5]]+Table5[[#This Row],[Column13]]+Table5[[#This Row],[Column21]]+Table5[[#This Row],[Column18]]</f>
        <v>0</v>
      </c>
      <c r="AG2017" s="131">
        <f t="shared" si="346"/>
        <v>0</v>
      </c>
      <c r="AH2017" s="131">
        <f t="shared" si="347"/>
        <v>0</v>
      </c>
      <c r="AI2017" s="131">
        <f>Table5[[#This Row],[Column17]]-Table5[[#This Row],[Column20]]</f>
        <v>0</v>
      </c>
      <c r="AJ2017" s="131">
        <f t="shared" si="348"/>
        <v>0</v>
      </c>
      <c r="AK2017" s="131">
        <f t="shared" si="352"/>
        <v>0</v>
      </c>
      <c r="AL2017" s="131">
        <f t="shared" si="349"/>
        <v>0</v>
      </c>
      <c r="AM2017" s="131" t="str">
        <f t="shared" si="350"/>
        <v/>
      </c>
      <c r="AN2017" s="131" t="str">
        <f t="shared" ca="1" si="351"/>
        <v/>
      </c>
    </row>
    <row r="2018" spans="1:40" ht="20.25" customHeight="1" x14ac:dyDescent="0.3">
      <c r="A2018" s="127"/>
      <c r="B2018" s="164"/>
      <c r="C2018" s="139"/>
      <c r="D2018" s="140"/>
      <c r="E2018" s="139"/>
      <c r="F2018" s="139"/>
      <c r="G2018" s="140"/>
      <c r="H2018" s="139"/>
      <c r="I2018" s="129"/>
      <c r="L2018" s="128"/>
      <c r="M2018" s="128"/>
      <c r="N2018" s="128"/>
      <c r="O2018" s="128"/>
      <c r="P2018" s="128"/>
      <c r="Q2018" s="128"/>
      <c r="R2018" s="128"/>
      <c r="S2018" s="128"/>
      <c r="T2018" s="120">
        <f t="shared" si="342"/>
        <v>0</v>
      </c>
      <c r="U2018" s="131"/>
      <c r="V2018" s="131"/>
      <c r="W2018" s="131">
        <f>SUMIFS($F$3:F2018,$D$3:D2018,D2018,$C$3:C2018,"Buy")+SUMIFS($F$3:F2018,$D$3:D2018,D2018,$C$3:C2018,"Coin Deposit",$E$3:E2018,"&lt;&gt;")</f>
        <v>0</v>
      </c>
      <c r="X2018" s="131">
        <f t="shared" si="343"/>
        <v>0</v>
      </c>
      <c r="Y2018" s="131">
        <f>IF($D2018=Y$1,SUMIFS($H$3:$H2018,$G$3:$G2018,Y$1,$C$3:$C2018,"Sell"),0)</f>
        <v>0</v>
      </c>
      <c r="Z2018" s="131">
        <f t="shared" si="344"/>
        <v>0</v>
      </c>
      <c r="AA2018" s="131">
        <f>IF($D2018=AA$1,SUMIFS($H$3:$H2018,$G$3:$G2018,AA$1,$C$3:$C2018,"Sell"),0)</f>
        <v>0</v>
      </c>
      <c r="AB2018" s="131">
        <f t="shared" si="345"/>
        <v>0</v>
      </c>
      <c r="AC2018" s="131">
        <f>SUMIFS('Deductions and Deposits'!$H:$H,'Deductions and Deposits'!$G:$G,D2018,'Deductions and Deposits'!$F:$F,"&lt;="&amp;B2018)+SUMIFS($F$3:F2018,$D$3:D2018,D2018,$C$3:C2018,"Coin Deposit",$E$3:E2018,"")</f>
        <v>0</v>
      </c>
      <c r="AD2018" s="131">
        <f>SUMIFS('Deductions and Deposits'!$D:$D,'Deductions and Deposits'!$C:$C,D2018)+SUMIFS($F:$F,$D:$D,D2018,$C:$C,"Coin Deduction")</f>
        <v>0</v>
      </c>
      <c r="AE2018" s="131">
        <f>Table5[[#This Row],[Column4]]+Table5[[#This Row],[Column14]]+Table5[[#This Row],[Column19]]+Table5[[#This Row],[Column12]]</f>
        <v>0</v>
      </c>
      <c r="AF2018" s="131">
        <f>Table5[[#This Row],[Column5]]+Table5[[#This Row],[Column13]]+Table5[[#This Row],[Column21]]+Table5[[#This Row],[Column18]]</f>
        <v>0</v>
      </c>
      <c r="AG2018" s="131">
        <f t="shared" si="346"/>
        <v>0</v>
      </c>
      <c r="AH2018" s="131">
        <f t="shared" si="347"/>
        <v>0</v>
      </c>
      <c r="AI2018" s="131">
        <f>Table5[[#This Row],[Column17]]-Table5[[#This Row],[Column20]]</f>
        <v>0</v>
      </c>
      <c r="AJ2018" s="131">
        <f t="shared" si="348"/>
        <v>0</v>
      </c>
      <c r="AK2018" s="131">
        <f t="shared" si="352"/>
        <v>0</v>
      </c>
      <c r="AL2018" s="131">
        <f t="shared" si="349"/>
        <v>0</v>
      </c>
      <c r="AM2018" s="131" t="str">
        <f t="shared" si="350"/>
        <v/>
      </c>
      <c r="AN2018" s="131" t="str">
        <f t="shared" ca="1" si="351"/>
        <v/>
      </c>
    </row>
    <row r="2019" spans="1:40" ht="20.25" customHeight="1" x14ac:dyDescent="0.3">
      <c r="A2019" s="127"/>
      <c r="B2019" s="164"/>
      <c r="C2019" s="139"/>
      <c r="D2019" s="140"/>
      <c r="E2019" s="139"/>
      <c r="F2019" s="139"/>
      <c r="G2019" s="140"/>
      <c r="H2019" s="139"/>
      <c r="I2019" s="129"/>
      <c r="L2019" s="128"/>
      <c r="M2019" s="128"/>
      <c r="N2019" s="128"/>
      <c r="O2019" s="128"/>
      <c r="P2019" s="128"/>
      <c r="Q2019" s="128"/>
      <c r="R2019" s="128"/>
      <c r="S2019" s="128"/>
      <c r="T2019" s="120">
        <f t="shared" si="342"/>
        <v>0</v>
      </c>
      <c r="U2019" s="131"/>
      <c r="V2019" s="131"/>
      <c r="W2019" s="131">
        <f>SUMIFS($F$3:F2019,$D$3:D2019,D2019,$C$3:C2019,"Buy")+SUMIFS($F$3:F2019,$D$3:D2019,D2019,$C$3:C2019,"Coin Deposit",$E$3:E2019,"&lt;&gt;")</f>
        <v>0</v>
      </c>
      <c r="X2019" s="131">
        <f t="shared" si="343"/>
        <v>0</v>
      </c>
      <c r="Y2019" s="131">
        <f>IF($D2019=Y$1,SUMIFS($H$3:$H2019,$G$3:$G2019,Y$1,$C$3:$C2019,"Sell"),0)</f>
        <v>0</v>
      </c>
      <c r="Z2019" s="131">
        <f t="shared" si="344"/>
        <v>0</v>
      </c>
      <c r="AA2019" s="131">
        <f>IF($D2019=AA$1,SUMIFS($H$3:$H2019,$G$3:$G2019,AA$1,$C$3:$C2019,"Sell"),0)</f>
        <v>0</v>
      </c>
      <c r="AB2019" s="131">
        <f t="shared" si="345"/>
        <v>0</v>
      </c>
      <c r="AC2019" s="131">
        <f>SUMIFS('Deductions and Deposits'!$H:$H,'Deductions and Deposits'!$G:$G,D2019,'Deductions and Deposits'!$F:$F,"&lt;="&amp;B2019)+SUMIFS($F$3:F2019,$D$3:D2019,D2019,$C$3:C2019,"Coin Deposit",$E$3:E2019,"")</f>
        <v>0</v>
      </c>
      <c r="AD2019" s="131">
        <f>SUMIFS('Deductions and Deposits'!$D:$D,'Deductions and Deposits'!$C:$C,D2019)+SUMIFS($F:$F,$D:$D,D2019,$C:$C,"Coin Deduction")</f>
        <v>0</v>
      </c>
      <c r="AE2019" s="131">
        <f>Table5[[#This Row],[Column4]]+Table5[[#This Row],[Column14]]+Table5[[#This Row],[Column19]]+Table5[[#This Row],[Column12]]</f>
        <v>0</v>
      </c>
      <c r="AF2019" s="131">
        <f>Table5[[#This Row],[Column5]]+Table5[[#This Row],[Column13]]+Table5[[#This Row],[Column21]]+Table5[[#This Row],[Column18]]</f>
        <v>0</v>
      </c>
      <c r="AG2019" s="131">
        <f t="shared" si="346"/>
        <v>0</v>
      </c>
      <c r="AH2019" s="131">
        <f t="shared" si="347"/>
        <v>0</v>
      </c>
      <c r="AI2019" s="131">
        <f>Table5[[#This Row],[Column17]]-Table5[[#This Row],[Column20]]</f>
        <v>0</v>
      </c>
      <c r="AJ2019" s="131">
        <f t="shared" si="348"/>
        <v>0</v>
      </c>
      <c r="AK2019" s="131">
        <f t="shared" si="352"/>
        <v>0</v>
      </c>
      <c r="AL2019" s="131">
        <f t="shared" si="349"/>
        <v>0</v>
      </c>
      <c r="AM2019" s="131" t="str">
        <f t="shared" si="350"/>
        <v/>
      </c>
      <c r="AN2019" s="131" t="str">
        <f t="shared" ca="1" si="351"/>
        <v/>
      </c>
    </row>
    <row r="2020" spans="1:40" ht="20.25" customHeight="1" x14ac:dyDescent="0.3">
      <c r="A2020" s="127"/>
      <c r="B2020" s="164"/>
      <c r="C2020" s="139"/>
      <c r="D2020" s="140"/>
      <c r="E2020" s="139"/>
      <c r="F2020" s="139"/>
      <c r="G2020" s="140"/>
      <c r="H2020" s="139"/>
      <c r="I2020" s="129"/>
      <c r="L2020" s="128"/>
      <c r="M2020" s="128"/>
      <c r="N2020" s="128"/>
      <c r="O2020" s="128"/>
      <c r="P2020" s="128"/>
      <c r="Q2020" s="128"/>
      <c r="R2020" s="128"/>
      <c r="S2020" s="128"/>
      <c r="T2020" s="120">
        <f t="shared" si="342"/>
        <v>0</v>
      </c>
      <c r="U2020" s="131"/>
      <c r="V2020" s="131"/>
      <c r="W2020" s="131">
        <f>SUMIFS($F$3:F2020,$D$3:D2020,D2020,$C$3:C2020,"Buy")+SUMIFS($F$3:F2020,$D$3:D2020,D2020,$C$3:C2020,"Coin Deposit",$E$3:E2020,"&lt;&gt;")</f>
        <v>0</v>
      </c>
      <c r="X2020" s="131">
        <f t="shared" si="343"/>
        <v>0</v>
      </c>
      <c r="Y2020" s="131">
        <f>IF($D2020=Y$1,SUMIFS($H$3:$H2020,$G$3:$G2020,Y$1,$C$3:$C2020,"Sell"),0)</f>
        <v>0</v>
      </c>
      <c r="Z2020" s="131">
        <f t="shared" si="344"/>
        <v>0</v>
      </c>
      <c r="AA2020" s="131">
        <f>IF($D2020=AA$1,SUMIFS($H$3:$H2020,$G$3:$G2020,AA$1,$C$3:$C2020,"Sell"),0)</f>
        <v>0</v>
      </c>
      <c r="AB2020" s="131">
        <f t="shared" si="345"/>
        <v>0</v>
      </c>
      <c r="AC2020" s="131">
        <f>SUMIFS('Deductions and Deposits'!$H:$H,'Deductions and Deposits'!$G:$G,D2020,'Deductions and Deposits'!$F:$F,"&lt;="&amp;B2020)+SUMIFS($F$3:F2020,$D$3:D2020,D2020,$C$3:C2020,"Coin Deposit",$E$3:E2020,"")</f>
        <v>0</v>
      </c>
      <c r="AD2020" s="131">
        <f>SUMIFS('Deductions and Deposits'!$D:$D,'Deductions and Deposits'!$C:$C,D2020)+SUMIFS($F:$F,$D:$D,D2020,$C:$C,"Coin Deduction")</f>
        <v>0</v>
      </c>
      <c r="AE2020" s="131">
        <f>Table5[[#This Row],[Column4]]+Table5[[#This Row],[Column14]]+Table5[[#This Row],[Column19]]+Table5[[#This Row],[Column12]]</f>
        <v>0</v>
      </c>
      <c r="AF2020" s="131">
        <f>Table5[[#This Row],[Column5]]+Table5[[#This Row],[Column13]]+Table5[[#This Row],[Column21]]+Table5[[#This Row],[Column18]]</f>
        <v>0</v>
      </c>
      <c r="AG2020" s="131">
        <f t="shared" si="346"/>
        <v>0</v>
      </c>
      <c r="AH2020" s="131">
        <f t="shared" si="347"/>
        <v>0</v>
      </c>
      <c r="AI2020" s="131">
        <f>Table5[[#This Row],[Column17]]-Table5[[#This Row],[Column20]]</f>
        <v>0</v>
      </c>
      <c r="AJ2020" s="131">
        <f t="shared" si="348"/>
        <v>0</v>
      </c>
      <c r="AK2020" s="131">
        <f t="shared" si="352"/>
        <v>0</v>
      </c>
      <c r="AL2020" s="131">
        <f t="shared" si="349"/>
        <v>0</v>
      </c>
      <c r="AM2020" s="131" t="str">
        <f t="shared" si="350"/>
        <v/>
      </c>
      <c r="AN2020" s="131" t="str">
        <f t="shared" ca="1" si="351"/>
        <v/>
      </c>
    </row>
    <row r="2021" spans="1:40" ht="20.25" customHeight="1" x14ac:dyDescent="0.3">
      <c r="A2021" s="127"/>
      <c r="B2021" s="164"/>
      <c r="C2021" s="139"/>
      <c r="D2021" s="140"/>
      <c r="E2021" s="139"/>
      <c r="F2021" s="139"/>
      <c r="G2021" s="140"/>
      <c r="H2021" s="139"/>
      <c r="I2021" s="129"/>
      <c r="L2021" s="128"/>
      <c r="M2021" s="128"/>
      <c r="N2021" s="128"/>
      <c r="O2021" s="128"/>
      <c r="P2021" s="128"/>
      <c r="Q2021" s="128"/>
      <c r="R2021" s="128"/>
      <c r="S2021" s="128"/>
      <c r="T2021" s="120">
        <f t="shared" si="342"/>
        <v>0</v>
      </c>
      <c r="U2021" s="131"/>
      <c r="V2021" s="131"/>
      <c r="W2021" s="131">
        <f>SUMIFS($F$3:F2021,$D$3:D2021,D2021,$C$3:C2021,"Buy")+SUMIFS($F$3:F2021,$D$3:D2021,D2021,$C$3:C2021,"Coin Deposit",$E$3:E2021,"&lt;&gt;")</f>
        <v>0</v>
      </c>
      <c r="X2021" s="131">
        <f t="shared" si="343"/>
        <v>0</v>
      </c>
      <c r="Y2021" s="131">
        <f>IF($D2021=Y$1,SUMIFS($H$3:$H2021,$G$3:$G2021,Y$1,$C$3:$C2021,"Sell"),0)</f>
        <v>0</v>
      </c>
      <c r="Z2021" s="131">
        <f t="shared" si="344"/>
        <v>0</v>
      </c>
      <c r="AA2021" s="131">
        <f>IF($D2021=AA$1,SUMIFS($H$3:$H2021,$G$3:$G2021,AA$1,$C$3:$C2021,"Sell"),0)</f>
        <v>0</v>
      </c>
      <c r="AB2021" s="131">
        <f t="shared" si="345"/>
        <v>0</v>
      </c>
      <c r="AC2021" s="131">
        <f>SUMIFS('Deductions and Deposits'!$H:$H,'Deductions and Deposits'!$G:$G,D2021,'Deductions and Deposits'!$F:$F,"&lt;="&amp;B2021)+SUMIFS($F$3:F2021,$D$3:D2021,D2021,$C$3:C2021,"Coin Deposit",$E$3:E2021,"")</f>
        <v>0</v>
      </c>
      <c r="AD2021" s="131">
        <f>SUMIFS('Deductions and Deposits'!$D:$D,'Deductions and Deposits'!$C:$C,D2021)+SUMIFS($F:$F,$D:$D,D2021,$C:$C,"Coin Deduction")</f>
        <v>0</v>
      </c>
      <c r="AE2021" s="131">
        <f>Table5[[#This Row],[Column4]]+Table5[[#This Row],[Column14]]+Table5[[#This Row],[Column19]]+Table5[[#This Row],[Column12]]</f>
        <v>0</v>
      </c>
      <c r="AF2021" s="131">
        <f>Table5[[#This Row],[Column5]]+Table5[[#This Row],[Column13]]+Table5[[#This Row],[Column21]]+Table5[[#This Row],[Column18]]</f>
        <v>0</v>
      </c>
      <c r="AG2021" s="131">
        <f t="shared" si="346"/>
        <v>0</v>
      </c>
      <c r="AH2021" s="131">
        <f t="shared" si="347"/>
        <v>0</v>
      </c>
      <c r="AI2021" s="131">
        <f>Table5[[#This Row],[Column17]]-Table5[[#This Row],[Column20]]</f>
        <v>0</v>
      </c>
      <c r="AJ2021" s="131">
        <f t="shared" si="348"/>
        <v>0</v>
      </c>
      <c r="AK2021" s="131">
        <f t="shared" si="352"/>
        <v>0</v>
      </c>
      <c r="AL2021" s="131">
        <f t="shared" si="349"/>
        <v>0</v>
      </c>
      <c r="AM2021" s="131" t="str">
        <f t="shared" si="350"/>
        <v/>
      </c>
      <c r="AN2021" s="131" t="str">
        <f t="shared" ca="1" si="351"/>
        <v/>
      </c>
    </row>
    <row r="2022" spans="1:40" ht="20.25" customHeight="1" x14ac:dyDescent="0.3">
      <c r="A2022" s="127"/>
      <c r="B2022" s="164"/>
      <c r="C2022" s="139"/>
      <c r="D2022" s="140"/>
      <c r="E2022" s="139"/>
      <c r="F2022" s="139"/>
      <c r="G2022" s="140"/>
      <c r="H2022" s="139"/>
      <c r="I2022" s="129"/>
      <c r="L2022" s="128"/>
      <c r="M2022" s="128"/>
      <c r="N2022" s="128"/>
      <c r="O2022" s="128"/>
      <c r="P2022" s="128"/>
      <c r="Q2022" s="128"/>
      <c r="R2022" s="128"/>
      <c r="S2022" s="128"/>
      <c r="T2022" s="120">
        <f t="shared" si="342"/>
        <v>0</v>
      </c>
      <c r="U2022" s="131"/>
      <c r="V2022" s="131"/>
      <c r="W2022" s="131">
        <f>SUMIFS($F$3:F2022,$D$3:D2022,D2022,$C$3:C2022,"Buy")+SUMIFS($F$3:F2022,$D$3:D2022,D2022,$C$3:C2022,"Coin Deposit",$E$3:E2022,"&lt;&gt;")</f>
        <v>0</v>
      </c>
      <c r="X2022" s="131">
        <f t="shared" si="343"/>
        <v>0</v>
      </c>
      <c r="Y2022" s="131">
        <f>IF($D2022=Y$1,SUMIFS($H$3:$H2022,$G$3:$G2022,Y$1,$C$3:$C2022,"Sell"),0)</f>
        <v>0</v>
      </c>
      <c r="Z2022" s="131">
        <f t="shared" si="344"/>
        <v>0</v>
      </c>
      <c r="AA2022" s="131">
        <f>IF($D2022=AA$1,SUMIFS($H$3:$H2022,$G$3:$G2022,AA$1,$C$3:$C2022,"Sell"),0)</f>
        <v>0</v>
      </c>
      <c r="AB2022" s="131">
        <f t="shared" si="345"/>
        <v>0</v>
      </c>
      <c r="AC2022" s="131">
        <f>SUMIFS('Deductions and Deposits'!$H:$H,'Deductions and Deposits'!$G:$G,D2022,'Deductions and Deposits'!$F:$F,"&lt;="&amp;B2022)+SUMIFS($F$3:F2022,$D$3:D2022,D2022,$C$3:C2022,"Coin Deposit",$E$3:E2022,"")</f>
        <v>0</v>
      </c>
      <c r="AD2022" s="131">
        <f>SUMIFS('Deductions and Deposits'!$D:$D,'Deductions and Deposits'!$C:$C,D2022)+SUMIFS($F:$F,$D:$D,D2022,$C:$C,"Coin Deduction")</f>
        <v>0</v>
      </c>
      <c r="AE2022" s="131">
        <f>Table5[[#This Row],[Column4]]+Table5[[#This Row],[Column14]]+Table5[[#This Row],[Column19]]+Table5[[#This Row],[Column12]]</f>
        <v>0</v>
      </c>
      <c r="AF2022" s="131">
        <f>Table5[[#This Row],[Column5]]+Table5[[#This Row],[Column13]]+Table5[[#This Row],[Column21]]+Table5[[#This Row],[Column18]]</f>
        <v>0</v>
      </c>
      <c r="AG2022" s="131">
        <f t="shared" si="346"/>
        <v>0</v>
      </c>
      <c r="AH2022" s="131">
        <f t="shared" si="347"/>
        <v>0</v>
      </c>
      <c r="AI2022" s="131">
        <f>Table5[[#This Row],[Column17]]-Table5[[#This Row],[Column20]]</f>
        <v>0</v>
      </c>
      <c r="AJ2022" s="131">
        <f t="shared" si="348"/>
        <v>0</v>
      </c>
      <c r="AK2022" s="131">
        <f t="shared" si="352"/>
        <v>0</v>
      </c>
      <c r="AL2022" s="131">
        <f t="shared" si="349"/>
        <v>0</v>
      </c>
      <c r="AM2022" s="131" t="str">
        <f t="shared" si="350"/>
        <v/>
      </c>
      <c r="AN2022" s="131" t="str">
        <f t="shared" ca="1" si="351"/>
        <v/>
      </c>
    </row>
    <row r="2023" spans="1:40" ht="20.25" customHeight="1" x14ac:dyDescent="0.3">
      <c r="A2023" s="127"/>
      <c r="B2023" s="164"/>
      <c r="C2023" s="139"/>
      <c r="D2023" s="140"/>
      <c r="E2023" s="139"/>
      <c r="F2023" s="139"/>
      <c r="G2023" s="140"/>
      <c r="H2023" s="139"/>
      <c r="I2023" s="129"/>
      <c r="L2023" s="128"/>
      <c r="M2023" s="128"/>
      <c r="N2023" s="128"/>
      <c r="O2023" s="128"/>
      <c r="P2023" s="128"/>
      <c r="Q2023" s="128"/>
      <c r="R2023" s="128"/>
      <c r="S2023" s="128"/>
      <c r="T2023" s="120">
        <f t="shared" si="342"/>
        <v>0</v>
      </c>
      <c r="U2023" s="131"/>
      <c r="V2023" s="131"/>
      <c r="W2023" s="131">
        <f>SUMIFS($F$3:F2023,$D$3:D2023,D2023,$C$3:C2023,"Buy")+SUMIFS($F$3:F2023,$D$3:D2023,D2023,$C$3:C2023,"Coin Deposit",$E$3:E2023,"&lt;&gt;")</f>
        <v>0</v>
      </c>
      <c r="X2023" s="131">
        <f t="shared" si="343"/>
        <v>0</v>
      </c>
      <c r="Y2023" s="131">
        <f>IF($D2023=Y$1,SUMIFS($H$3:$H2023,$G$3:$G2023,Y$1,$C$3:$C2023,"Sell"),0)</f>
        <v>0</v>
      </c>
      <c r="Z2023" s="131">
        <f t="shared" si="344"/>
        <v>0</v>
      </c>
      <c r="AA2023" s="131">
        <f>IF($D2023=AA$1,SUMIFS($H$3:$H2023,$G$3:$G2023,AA$1,$C$3:$C2023,"Sell"),0)</f>
        <v>0</v>
      </c>
      <c r="AB2023" s="131">
        <f t="shared" si="345"/>
        <v>0</v>
      </c>
      <c r="AC2023" s="131">
        <f>SUMIFS('Deductions and Deposits'!$H:$H,'Deductions and Deposits'!$G:$G,D2023,'Deductions and Deposits'!$F:$F,"&lt;="&amp;B2023)+SUMIFS($F$3:F2023,$D$3:D2023,D2023,$C$3:C2023,"Coin Deposit",$E$3:E2023,"")</f>
        <v>0</v>
      </c>
      <c r="AD2023" s="131">
        <f>SUMIFS('Deductions and Deposits'!$D:$D,'Deductions and Deposits'!$C:$C,D2023)+SUMIFS($F:$F,$D:$D,D2023,$C:$C,"Coin Deduction")</f>
        <v>0</v>
      </c>
      <c r="AE2023" s="131">
        <f>Table5[[#This Row],[Column4]]+Table5[[#This Row],[Column14]]+Table5[[#This Row],[Column19]]+Table5[[#This Row],[Column12]]</f>
        <v>0</v>
      </c>
      <c r="AF2023" s="131">
        <f>Table5[[#This Row],[Column5]]+Table5[[#This Row],[Column13]]+Table5[[#This Row],[Column21]]+Table5[[#This Row],[Column18]]</f>
        <v>0</v>
      </c>
      <c r="AG2023" s="131">
        <f t="shared" si="346"/>
        <v>0</v>
      </c>
      <c r="AH2023" s="131">
        <f t="shared" si="347"/>
        <v>0</v>
      </c>
      <c r="AI2023" s="131">
        <f>Table5[[#This Row],[Column17]]-Table5[[#This Row],[Column20]]</f>
        <v>0</v>
      </c>
      <c r="AJ2023" s="131">
        <f t="shared" si="348"/>
        <v>0</v>
      </c>
      <c r="AK2023" s="131">
        <f t="shared" si="352"/>
        <v>0</v>
      </c>
      <c r="AL2023" s="131">
        <f t="shared" si="349"/>
        <v>0</v>
      </c>
      <c r="AM2023" s="131" t="str">
        <f t="shared" si="350"/>
        <v/>
      </c>
      <c r="AN2023" s="131" t="str">
        <f t="shared" ca="1" si="351"/>
        <v/>
      </c>
    </row>
    <row r="2024" spans="1:40" ht="20.25" customHeight="1" x14ac:dyDescent="0.3">
      <c r="A2024" s="127"/>
      <c r="B2024" s="164"/>
      <c r="C2024" s="139"/>
      <c r="D2024" s="140"/>
      <c r="E2024" s="139"/>
      <c r="F2024" s="139"/>
      <c r="G2024" s="140"/>
      <c r="H2024" s="139"/>
      <c r="I2024" s="129"/>
      <c r="L2024" s="128"/>
      <c r="M2024" s="128"/>
      <c r="N2024" s="128"/>
      <c r="O2024" s="128"/>
      <c r="P2024" s="128"/>
      <c r="Q2024" s="128"/>
      <c r="R2024" s="128"/>
      <c r="S2024" s="128"/>
      <c r="T2024" s="120">
        <f t="shared" si="342"/>
        <v>0</v>
      </c>
      <c r="U2024" s="131"/>
      <c r="V2024" s="131"/>
      <c r="W2024" s="131">
        <f>SUMIFS($F$3:F2024,$D$3:D2024,D2024,$C$3:C2024,"Buy")+SUMIFS($F$3:F2024,$D$3:D2024,D2024,$C$3:C2024,"Coin Deposit",$E$3:E2024,"&lt;&gt;")</f>
        <v>0</v>
      </c>
      <c r="X2024" s="131">
        <f t="shared" si="343"/>
        <v>0</v>
      </c>
      <c r="Y2024" s="131">
        <f>IF($D2024=Y$1,SUMIFS($H$3:$H2024,$G$3:$G2024,Y$1,$C$3:$C2024,"Sell"),0)</f>
        <v>0</v>
      </c>
      <c r="Z2024" s="131">
        <f t="shared" si="344"/>
        <v>0</v>
      </c>
      <c r="AA2024" s="131">
        <f>IF($D2024=AA$1,SUMIFS($H$3:$H2024,$G$3:$G2024,AA$1,$C$3:$C2024,"Sell"),0)</f>
        <v>0</v>
      </c>
      <c r="AB2024" s="131">
        <f t="shared" si="345"/>
        <v>0</v>
      </c>
      <c r="AC2024" s="131">
        <f>SUMIFS('Deductions and Deposits'!$H:$H,'Deductions and Deposits'!$G:$G,D2024,'Deductions and Deposits'!$F:$F,"&lt;="&amp;B2024)+SUMIFS($F$3:F2024,$D$3:D2024,D2024,$C$3:C2024,"Coin Deposit",$E$3:E2024,"")</f>
        <v>0</v>
      </c>
      <c r="AD2024" s="131">
        <f>SUMIFS('Deductions and Deposits'!$D:$D,'Deductions and Deposits'!$C:$C,D2024)+SUMIFS($F:$F,$D:$D,D2024,$C:$C,"Coin Deduction")</f>
        <v>0</v>
      </c>
      <c r="AE2024" s="131">
        <f>Table5[[#This Row],[Column4]]+Table5[[#This Row],[Column14]]+Table5[[#This Row],[Column19]]+Table5[[#This Row],[Column12]]</f>
        <v>0</v>
      </c>
      <c r="AF2024" s="131">
        <f>Table5[[#This Row],[Column5]]+Table5[[#This Row],[Column13]]+Table5[[#This Row],[Column21]]+Table5[[#This Row],[Column18]]</f>
        <v>0</v>
      </c>
      <c r="AG2024" s="131">
        <f t="shared" si="346"/>
        <v>0</v>
      </c>
      <c r="AH2024" s="131">
        <f t="shared" si="347"/>
        <v>0</v>
      </c>
      <c r="AI2024" s="131">
        <f>Table5[[#This Row],[Column17]]-Table5[[#This Row],[Column20]]</f>
        <v>0</v>
      </c>
      <c r="AJ2024" s="131">
        <f t="shared" si="348"/>
        <v>0</v>
      </c>
      <c r="AK2024" s="131">
        <f t="shared" si="352"/>
        <v>0</v>
      </c>
      <c r="AL2024" s="131">
        <f t="shared" si="349"/>
        <v>0</v>
      </c>
      <c r="AM2024" s="131" t="str">
        <f t="shared" si="350"/>
        <v/>
      </c>
      <c r="AN2024" s="131" t="str">
        <f t="shared" ca="1" si="351"/>
        <v/>
      </c>
    </row>
    <row r="2025" spans="1:40" ht="20.25" customHeight="1" x14ac:dyDescent="0.3">
      <c r="A2025" s="127"/>
      <c r="B2025" s="164"/>
      <c r="C2025" s="139"/>
      <c r="D2025" s="140"/>
      <c r="E2025" s="139"/>
      <c r="F2025" s="139"/>
      <c r="G2025" s="140"/>
      <c r="H2025" s="139"/>
      <c r="I2025" s="129"/>
      <c r="L2025" s="128"/>
      <c r="M2025" s="128"/>
      <c r="N2025" s="128"/>
      <c r="O2025" s="128"/>
      <c r="P2025" s="128"/>
      <c r="Q2025" s="128"/>
      <c r="R2025" s="128"/>
      <c r="S2025" s="128"/>
      <c r="T2025" s="120">
        <f t="shared" si="342"/>
        <v>0</v>
      </c>
      <c r="U2025" s="131"/>
      <c r="V2025" s="131"/>
      <c r="W2025" s="131">
        <f>SUMIFS($F$3:F2025,$D$3:D2025,D2025,$C$3:C2025,"Buy")+SUMIFS($F$3:F2025,$D$3:D2025,D2025,$C$3:C2025,"Coin Deposit",$E$3:E2025,"&lt;&gt;")</f>
        <v>0</v>
      </c>
      <c r="X2025" s="131">
        <f t="shared" si="343"/>
        <v>0</v>
      </c>
      <c r="Y2025" s="131">
        <f>IF($D2025=Y$1,SUMIFS($H$3:$H2025,$G$3:$G2025,Y$1,$C$3:$C2025,"Sell"),0)</f>
        <v>0</v>
      </c>
      <c r="Z2025" s="131">
        <f t="shared" si="344"/>
        <v>0</v>
      </c>
      <c r="AA2025" s="131">
        <f>IF($D2025=AA$1,SUMIFS($H$3:$H2025,$G$3:$G2025,AA$1,$C$3:$C2025,"Sell"),0)</f>
        <v>0</v>
      </c>
      <c r="AB2025" s="131">
        <f t="shared" si="345"/>
        <v>0</v>
      </c>
      <c r="AC2025" s="131">
        <f>SUMIFS('Deductions and Deposits'!$H:$H,'Deductions and Deposits'!$G:$G,D2025,'Deductions and Deposits'!$F:$F,"&lt;="&amp;B2025)+SUMIFS($F$3:F2025,$D$3:D2025,D2025,$C$3:C2025,"Coin Deposit",$E$3:E2025,"")</f>
        <v>0</v>
      </c>
      <c r="AD2025" s="131">
        <f>SUMIFS('Deductions and Deposits'!$D:$D,'Deductions and Deposits'!$C:$C,D2025)+SUMIFS($F:$F,$D:$D,D2025,$C:$C,"Coin Deduction")</f>
        <v>0</v>
      </c>
      <c r="AE2025" s="131">
        <f>Table5[[#This Row],[Column4]]+Table5[[#This Row],[Column14]]+Table5[[#This Row],[Column19]]+Table5[[#This Row],[Column12]]</f>
        <v>0</v>
      </c>
      <c r="AF2025" s="131">
        <f>Table5[[#This Row],[Column5]]+Table5[[#This Row],[Column13]]+Table5[[#This Row],[Column21]]+Table5[[#This Row],[Column18]]</f>
        <v>0</v>
      </c>
      <c r="AG2025" s="131">
        <f t="shared" si="346"/>
        <v>0</v>
      </c>
      <c r="AH2025" s="131">
        <f t="shared" si="347"/>
        <v>0</v>
      </c>
      <c r="AI2025" s="131">
        <f>Table5[[#This Row],[Column17]]-Table5[[#This Row],[Column20]]</f>
        <v>0</v>
      </c>
      <c r="AJ2025" s="131">
        <f t="shared" si="348"/>
        <v>0</v>
      </c>
      <c r="AK2025" s="131">
        <f t="shared" si="352"/>
        <v>0</v>
      </c>
      <c r="AL2025" s="131">
        <f t="shared" si="349"/>
        <v>0</v>
      </c>
      <c r="AM2025" s="131" t="str">
        <f t="shared" si="350"/>
        <v/>
      </c>
      <c r="AN2025" s="131" t="str">
        <f t="shared" ca="1" si="351"/>
        <v/>
      </c>
    </row>
    <row r="2026" spans="1:40" ht="20.25" customHeight="1" x14ac:dyDescent="0.3">
      <c r="A2026" s="127"/>
      <c r="B2026" s="164"/>
      <c r="C2026" s="139"/>
      <c r="D2026" s="140"/>
      <c r="E2026" s="139"/>
      <c r="F2026" s="139"/>
      <c r="G2026" s="140"/>
      <c r="H2026" s="139"/>
      <c r="I2026" s="129"/>
      <c r="L2026" s="128"/>
      <c r="M2026" s="128"/>
      <c r="N2026" s="128"/>
      <c r="O2026" s="128"/>
      <c r="P2026" s="128"/>
      <c r="Q2026" s="128"/>
      <c r="R2026" s="128"/>
      <c r="S2026" s="128"/>
      <c r="T2026" s="120">
        <f t="shared" si="342"/>
        <v>0</v>
      </c>
      <c r="U2026" s="131"/>
      <c r="V2026" s="131"/>
      <c r="W2026" s="131">
        <f>SUMIFS($F$3:F2026,$D$3:D2026,D2026,$C$3:C2026,"Buy")+SUMIFS($F$3:F2026,$D$3:D2026,D2026,$C$3:C2026,"Coin Deposit",$E$3:E2026,"&lt;&gt;")</f>
        <v>0</v>
      </c>
      <c r="X2026" s="131">
        <f t="shared" si="343"/>
        <v>0</v>
      </c>
      <c r="Y2026" s="131">
        <f>IF($D2026=Y$1,SUMIFS($H$3:$H2026,$G$3:$G2026,Y$1,$C$3:$C2026,"Sell"),0)</f>
        <v>0</v>
      </c>
      <c r="Z2026" s="131">
        <f t="shared" si="344"/>
        <v>0</v>
      </c>
      <c r="AA2026" s="131">
        <f>IF($D2026=AA$1,SUMIFS($H$3:$H2026,$G$3:$G2026,AA$1,$C$3:$C2026,"Sell"),0)</f>
        <v>0</v>
      </c>
      <c r="AB2026" s="131">
        <f t="shared" si="345"/>
        <v>0</v>
      </c>
      <c r="AC2026" s="131">
        <f>SUMIFS('Deductions and Deposits'!$H:$H,'Deductions and Deposits'!$G:$G,D2026,'Deductions and Deposits'!$F:$F,"&lt;="&amp;B2026)+SUMIFS($F$3:F2026,$D$3:D2026,D2026,$C$3:C2026,"Coin Deposit",$E$3:E2026,"")</f>
        <v>0</v>
      </c>
      <c r="AD2026" s="131">
        <f>SUMIFS('Deductions and Deposits'!$D:$D,'Deductions and Deposits'!$C:$C,D2026)+SUMIFS($F:$F,$D:$D,D2026,$C:$C,"Coin Deduction")</f>
        <v>0</v>
      </c>
      <c r="AE2026" s="131">
        <f>Table5[[#This Row],[Column4]]+Table5[[#This Row],[Column14]]+Table5[[#This Row],[Column19]]+Table5[[#This Row],[Column12]]</f>
        <v>0</v>
      </c>
      <c r="AF2026" s="131">
        <f>Table5[[#This Row],[Column5]]+Table5[[#This Row],[Column13]]+Table5[[#This Row],[Column21]]+Table5[[#This Row],[Column18]]</f>
        <v>0</v>
      </c>
      <c r="AG2026" s="131">
        <f t="shared" si="346"/>
        <v>0</v>
      </c>
      <c r="AH2026" s="131">
        <f t="shared" si="347"/>
        <v>0</v>
      </c>
      <c r="AI2026" s="131">
        <f>Table5[[#This Row],[Column17]]-Table5[[#This Row],[Column20]]</f>
        <v>0</v>
      </c>
      <c r="AJ2026" s="131">
        <f t="shared" si="348"/>
        <v>0</v>
      </c>
      <c r="AK2026" s="131">
        <f t="shared" si="352"/>
        <v>0</v>
      </c>
      <c r="AL2026" s="131">
        <f t="shared" si="349"/>
        <v>0</v>
      </c>
      <c r="AM2026" s="131" t="str">
        <f t="shared" si="350"/>
        <v/>
      </c>
      <c r="AN2026" s="131" t="str">
        <f t="shared" ca="1" si="351"/>
        <v/>
      </c>
    </row>
    <row r="2027" spans="1:40" ht="20.25" customHeight="1" x14ac:dyDescent="0.3">
      <c r="A2027" s="127"/>
      <c r="B2027" s="164"/>
      <c r="C2027" s="139"/>
      <c r="D2027" s="140"/>
      <c r="E2027" s="139"/>
      <c r="F2027" s="139"/>
      <c r="G2027" s="140"/>
      <c r="H2027" s="139"/>
      <c r="I2027" s="129"/>
      <c r="L2027" s="128"/>
      <c r="M2027" s="128"/>
      <c r="N2027" s="128"/>
      <c r="O2027" s="128"/>
      <c r="P2027" s="128"/>
      <c r="Q2027" s="128"/>
      <c r="R2027" s="128"/>
      <c r="S2027" s="128"/>
      <c r="T2027" s="120">
        <f t="shared" si="342"/>
        <v>0</v>
      </c>
      <c r="U2027" s="131"/>
      <c r="V2027" s="131"/>
      <c r="W2027" s="131">
        <f>SUMIFS($F$3:F2027,$D$3:D2027,D2027,$C$3:C2027,"Buy")+SUMIFS($F$3:F2027,$D$3:D2027,D2027,$C$3:C2027,"Coin Deposit",$E$3:E2027,"&lt;&gt;")</f>
        <v>0</v>
      </c>
      <c r="X2027" s="131">
        <f t="shared" si="343"/>
        <v>0</v>
      </c>
      <c r="Y2027" s="131">
        <f>IF($D2027=Y$1,SUMIFS($H$3:$H2027,$G$3:$G2027,Y$1,$C$3:$C2027,"Sell"),0)</f>
        <v>0</v>
      </c>
      <c r="Z2027" s="131">
        <f t="shared" si="344"/>
        <v>0</v>
      </c>
      <c r="AA2027" s="131">
        <f>IF($D2027=AA$1,SUMIFS($H$3:$H2027,$G$3:$G2027,AA$1,$C$3:$C2027,"Sell"),0)</f>
        <v>0</v>
      </c>
      <c r="AB2027" s="131">
        <f t="shared" si="345"/>
        <v>0</v>
      </c>
      <c r="AC2027" s="131">
        <f>SUMIFS('Deductions and Deposits'!$H:$H,'Deductions and Deposits'!$G:$G,D2027,'Deductions and Deposits'!$F:$F,"&lt;="&amp;B2027)+SUMIFS($F$3:F2027,$D$3:D2027,D2027,$C$3:C2027,"Coin Deposit",$E$3:E2027,"")</f>
        <v>0</v>
      </c>
      <c r="AD2027" s="131">
        <f>SUMIFS('Deductions and Deposits'!$D:$D,'Deductions and Deposits'!$C:$C,D2027)+SUMIFS($F:$F,$D:$D,D2027,$C:$C,"Coin Deduction")</f>
        <v>0</v>
      </c>
      <c r="AE2027" s="131">
        <f>Table5[[#This Row],[Column4]]+Table5[[#This Row],[Column14]]+Table5[[#This Row],[Column19]]+Table5[[#This Row],[Column12]]</f>
        <v>0</v>
      </c>
      <c r="AF2027" s="131">
        <f>Table5[[#This Row],[Column5]]+Table5[[#This Row],[Column13]]+Table5[[#This Row],[Column21]]+Table5[[#This Row],[Column18]]</f>
        <v>0</v>
      </c>
      <c r="AG2027" s="131">
        <f t="shared" si="346"/>
        <v>0</v>
      </c>
      <c r="AH2027" s="131">
        <f t="shared" si="347"/>
        <v>0</v>
      </c>
      <c r="AI2027" s="131">
        <f>Table5[[#This Row],[Column17]]-Table5[[#This Row],[Column20]]</f>
        <v>0</v>
      </c>
      <c r="AJ2027" s="131">
        <f t="shared" si="348"/>
        <v>0</v>
      </c>
      <c r="AK2027" s="131">
        <f t="shared" si="352"/>
        <v>0</v>
      </c>
      <c r="AL2027" s="131">
        <f t="shared" si="349"/>
        <v>0</v>
      </c>
      <c r="AM2027" s="131" t="str">
        <f t="shared" si="350"/>
        <v/>
      </c>
      <c r="AN2027" s="131" t="str">
        <f t="shared" ca="1" si="351"/>
        <v/>
      </c>
    </row>
    <row r="2028" spans="1:40" ht="20.25" customHeight="1" x14ac:dyDescent="0.3">
      <c r="A2028" s="127"/>
      <c r="B2028" s="164"/>
      <c r="C2028" s="139"/>
      <c r="D2028" s="140"/>
      <c r="E2028" s="139"/>
      <c r="F2028" s="139"/>
      <c r="G2028" s="140"/>
      <c r="H2028" s="139"/>
      <c r="I2028" s="129"/>
      <c r="L2028" s="128"/>
      <c r="M2028" s="128"/>
      <c r="N2028" s="128"/>
      <c r="O2028" s="128"/>
      <c r="P2028" s="128"/>
      <c r="Q2028" s="128"/>
      <c r="R2028" s="128"/>
      <c r="S2028" s="128"/>
      <c r="T2028" s="120">
        <f t="shared" si="342"/>
        <v>0</v>
      </c>
      <c r="U2028" s="131"/>
      <c r="V2028" s="131"/>
      <c r="W2028" s="131">
        <f>SUMIFS($F$3:F2028,$D$3:D2028,D2028,$C$3:C2028,"Buy")+SUMIFS($F$3:F2028,$D$3:D2028,D2028,$C$3:C2028,"Coin Deposit",$E$3:E2028,"&lt;&gt;")</f>
        <v>0</v>
      </c>
      <c r="X2028" s="131">
        <f t="shared" si="343"/>
        <v>0</v>
      </c>
      <c r="Y2028" s="131">
        <f>IF($D2028=Y$1,SUMIFS($H$3:$H2028,$G$3:$G2028,Y$1,$C$3:$C2028,"Sell"),0)</f>
        <v>0</v>
      </c>
      <c r="Z2028" s="131">
        <f t="shared" si="344"/>
        <v>0</v>
      </c>
      <c r="AA2028" s="131">
        <f>IF($D2028=AA$1,SUMIFS($H$3:$H2028,$G$3:$G2028,AA$1,$C$3:$C2028,"Sell"),0)</f>
        <v>0</v>
      </c>
      <c r="AB2028" s="131">
        <f t="shared" si="345"/>
        <v>0</v>
      </c>
      <c r="AC2028" s="131">
        <f>SUMIFS('Deductions and Deposits'!$H:$H,'Deductions and Deposits'!$G:$G,D2028,'Deductions and Deposits'!$F:$F,"&lt;="&amp;B2028)+SUMIFS($F$3:F2028,$D$3:D2028,D2028,$C$3:C2028,"Coin Deposit",$E$3:E2028,"")</f>
        <v>0</v>
      </c>
      <c r="AD2028" s="131">
        <f>SUMIFS('Deductions and Deposits'!$D:$D,'Deductions and Deposits'!$C:$C,D2028)+SUMIFS($F:$F,$D:$D,D2028,$C:$C,"Coin Deduction")</f>
        <v>0</v>
      </c>
      <c r="AE2028" s="131">
        <f>Table5[[#This Row],[Column4]]+Table5[[#This Row],[Column14]]+Table5[[#This Row],[Column19]]+Table5[[#This Row],[Column12]]</f>
        <v>0</v>
      </c>
      <c r="AF2028" s="131">
        <f>Table5[[#This Row],[Column5]]+Table5[[#This Row],[Column13]]+Table5[[#This Row],[Column21]]+Table5[[#This Row],[Column18]]</f>
        <v>0</v>
      </c>
      <c r="AG2028" s="131">
        <f t="shared" si="346"/>
        <v>0</v>
      </c>
      <c r="AH2028" s="131">
        <f t="shared" si="347"/>
        <v>0</v>
      </c>
      <c r="AI2028" s="131">
        <f>Table5[[#This Row],[Column17]]-Table5[[#This Row],[Column20]]</f>
        <v>0</v>
      </c>
      <c r="AJ2028" s="131">
        <f t="shared" si="348"/>
        <v>0</v>
      </c>
      <c r="AK2028" s="131">
        <f t="shared" si="352"/>
        <v>0</v>
      </c>
      <c r="AL2028" s="131">
        <f t="shared" si="349"/>
        <v>0</v>
      </c>
      <c r="AM2028" s="131" t="str">
        <f t="shared" si="350"/>
        <v/>
      </c>
      <c r="AN2028" s="131" t="str">
        <f t="shared" ca="1" si="351"/>
        <v/>
      </c>
    </row>
    <row r="2029" spans="1:40" ht="20.25" customHeight="1" x14ac:dyDescent="0.3">
      <c r="A2029" s="127"/>
      <c r="B2029" s="164"/>
      <c r="C2029" s="139"/>
      <c r="D2029" s="140"/>
      <c r="E2029" s="139"/>
      <c r="F2029" s="139"/>
      <c r="G2029" s="140"/>
      <c r="H2029" s="139"/>
      <c r="I2029" s="129"/>
      <c r="L2029" s="128"/>
      <c r="M2029" s="128"/>
      <c r="N2029" s="128"/>
      <c r="O2029" s="128"/>
      <c r="P2029" s="128"/>
      <c r="Q2029" s="128"/>
      <c r="R2029" s="128"/>
      <c r="S2029" s="128"/>
      <c r="T2029" s="120">
        <f t="shared" si="342"/>
        <v>0</v>
      </c>
      <c r="U2029" s="131"/>
      <c r="V2029" s="131"/>
      <c r="W2029" s="131">
        <f>SUMIFS($F$3:F2029,$D$3:D2029,D2029,$C$3:C2029,"Buy")+SUMIFS($F$3:F2029,$D$3:D2029,D2029,$C$3:C2029,"Coin Deposit",$E$3:E2029,"&lt;&gt;")</f>
        <v>0</v>
      </c>
      <c r="X2029" s="131">
        <f t="shared" si="343"/>
        <v>0</v>
      </c>
      <c r="Y2029" s="131">
        <f>IF($D2029=Y$1,SUMIFS($H$3:$H2029,$G$3:$G2029,Y$1,$C$3:$C2029,"Sell"),0)</f>
        <v>0</v>
      </c>
      <c r="Z2029" s="131">
        <f t="shared" si="344"/>
        <v>0</v>
      </c>
      <c r="AA2029" s="131">
        <f>IF($D2029=AA$1,SUMIFS($H$3:$H2029,$G$3:$G2029,AA$1,$C$3:$C2029,"Sell"),0)</f>
        <v>0</v>
      </c>
      <c r="AB2029" s="131">
        <f t="shared" si="345"/>
        <v>0</v>
      </c>
      <c r="AC2029" s="131">
        <f>SUMIFS('Deductions and Deposits'!$H:$H,'Deductions and Deposits'!$G:$G,D2029,'Deductions and Deposits'!$F:$F,"&lt;="&amp;B2029)+SUMIFS($F$3:F2029,$D$3:D2029,D2029,$C$3:C2029,"Coin Deposit",$E$3:E2029,"")</f>
        <v>0</v>
      </c>
      <c r="AD2029" s="131">
        <f>SUMIFS('Deductions and Deposits'!$D:$D,'Deductions and Deposits'!$C:$C,D2029)+SUMIFS($F:$F,$D:$D,D2029,$C:$C,"Coin Deduction")</f>
        <v>0</v>
      </c>
      <c r="AE2029" s="131">
        <f>Table5[[#This Row],[Column4]]+Table5[[#This Row],[Column14]]+Table5[[#This Row],[Column19]]+Table5[[#This Row],[Column12]]</f>
        <v>0</v>
      </c>
      <c r="AF2029" s="131">
        <f>Table5[[#This Row],[Column5]]+Table5[[#This Row],[Column13]]+Table5[[#This Row],[Column21]]+Table5[[#This Row],[Column18]]</f>
        <v>0</v>
      </c>
      <c r="AG2029" s="131">
        <f t="shared" si="346"/>
        <v>0</v>
      </c>
      <c r="AH2029" s="131">
        <f t="shared" si="347"/>
        <v>0</v>
      </c>
      <c r="AI2029" s="131">
        <f>Table5[[#This Row],[Column17]]-Table5[[#This Row],[Column20]]</f>
        <v>0</v>
      </c>
      <c r="AJ2029" s="131">
        <f t="shared" si="348"/>
        <v>0</v>
      </c>
      <c r="AK2029" s="131">
        <f t="shared" si="352"/>
        <v>0</v>
      </c>
      <c r="AL2029" s="131">
        <f t="shared" si="349"/>
        <v>0</v>
      </c>
      <c r="AM2029" s="131" t="str">
        <f t="shared" si="350"/>
        <v/>
      </c>
      <c r="AN2029" s="131" t="str">
        <f t="shared" ca="1" si="351"/>
        <v/>
      </c>
    </row>
    <row r="2030" spans="1:40" ht="20.25" customHeight="1" x14ac:dyDescent="0.3">
      <c r="A2030" s="127"/>
      <c r="B2030" s="164"/>
      <c r="C2030" s="139"/>
      <c r="D2030" s="140"/>
      <c r="E2030" s="139"/>
      <c r="F2030" s="139"/>
      <c r="G2030" s="140"/>
      <c r="H2030" s="139"/>
      <c r="I2030" s="129"/>
      <c r="L2030" s="128"/>
      <c r="M2030" s="128"/>
      <c r="N2030" s="128"/>
      <c r="O2030" s="128"/>
      <c r="P2030" s="128"/>
      <c r="Q2030" s="128"/>
      <c r="R2030" s="128"/>
      <c r="S2030" s="128"/>
      <c r="T2030" s="120">
        <f t="shared" si="342"/>
        <v>0</v>
      </c>
      <c r="U2030" s="131"/>
      <c r="V2030" s="131"/>
      <c r="W2030" s="131">
        <f>SUMIFS($F$3:F2030,$D$3:D2030,D2030,$C$3:C2030,"Buy")+SUMIFS($F$3:F2030,$D$3:D2030,D2030,$C$3:C2030,"Coin Deposit",$E$3:E2030,"&lt;&gt;")</f>
        <v>0</v>
      </c>
      <c r="X2030" s="131">
        <f t="shared" si="343"/>
        <v>0</v>
      </c>
      <c r="Y2030" s="131">
        <f>IF($D2030=Y$1,SUMIFS($H$3:$H2030,$G$3:$G2030,Y$1,$C$3:$C2030,"Sell"),0)</f>
        <v>0</v>
      </c>
      <c r="Z2030" s="131">
        <f t="shared" si="344"/>
        <v>0</v>
      </c>
      <c r="AA2030" s="131">
        <f>IF($D2030=AA$1,SUMIFS($H$3:$H2030,$G$3:$G2030,AA$1,$C$3:$C2030,"Sell"),0)</f>
        <v>0</v>
      </c>
      <c r="AB2030" s="131">
        <f t="shared" si="345"/>
        <v>0</v>
      </c>
      <c r="AC2030" s="131">
        <f>SUMIFS('Deductions and Deposits'!$H:$H,'Deductions and Deposits'!$G:$G,D2030,'Deductions and Deposits'!$F:$F,"&lt;="&amp;B2030)+SUMIFS($F$3:F2030,$D$3:D2030,D2030,$C$3:C2030,"Coin Deposit",$E$3:E2030,"")</f>
        <v>0</v>
      </c>
      <c r="AD2030" s="131">
        <f>SUMIFS('Deductions and Deposits'!$D:$D,'Deductions and Deposits'!$C:$C,D2030)+SUMIFS($F:$F,$D:$D,D2030,$C:$C,"Coin Deduction")</f>
        <v>0</v>
      </c>
      <c r="AE2030" s="131">
        <f>Table5[[#This Row],[Column4]]+Table5[[#This Row],[Column14]]+Table5[[#This Row],[Column19]]+Table5[[#This Row],[Column12]]</f>
        <v>0</v>
      </c>
      <c r="AF2030" s="131">
        <f>Table5[[#This Row],[Column5]]+Table5[[#This Row],[Column13]]+Table5[[#This Row],[Column21]]+Table5[[#This Row],[Column18]]</f>
        <v>0</v>
      </c>
      <c r="AG2030" s="131">
        <f t="shared" si="346"/>
        <v>0</v>
      </c>
      <c r="AH2030" s="131">
        <f t="shared" si="347"/>
        <v>0</v>
      </c>
      <c r="AI2030" s="131">
        <f>Table5[[#This Row],[Column17]]-Table5[[#This Row],[Column20]]</f>
        <v>0</v>
      </c>
      <c r="AJ2030" s="131">
        <f t="shared" si="348"/>
        <v>0</v>
      </c>
      <c r="AK2030" s="131">
        <f t="shared" si="352"/>
        <v>0</v>
      </c>
      <c r="AL2030" s="131">
        <f t="shared" si="349"/>
        <v>0</v>
      </c>
      <c r="AM2030" s="131" t="str">
        <f t="shared" si="350"/>
        <v/>
      </c>
      <c r="AN2030" s="131" t="str">
        <f t="shared" ca="1" si="351"/>
        <v/>
      </c>
    </row>
    <row r="2031" spans="1:40" ht="20.25" customHeight="1" x14ac:dyDescent="0.3">
      <c r="A2031" s="127"/>
      <c r="B2031" s="164"/>
      <c r="C2031" s="139"/>
      <c r="D2031" s="140"/>
      <c r="E2031" s="139"/>
      <c r="F2031" s="139"/>
      <c r="G2031" s="140"/>
      <c r="H2031" s="139"/>
      <c r="I2031" s="129"/>
      <c r="L2031" s="128"/>
      <c r="M2031" s="128"/>
      <c r="N2031" s="128"/>
      <c r="O2031" s="128"/>
      <c r="P2031" s="128"/>
      <c r="Q2031" s="128"/>
      <c r="R2031" s="128"/>
      <c r="S2031" s="128"/>
      <c r="T2031" s="120">
        <f t="shared" si="342"/>
        <v>0</v>
      </c>
      <c r="U2031" s="131"/>
      <c r="V2031" s="131"/>
      <c r="W2031" s="131">
        <f>SUMIFS($F$3:F2031,$D$3:D2031,D2031,$C$3:C2031,"Buy")+SUMIFS($F$3:F2031,$D$3:D2031,D2031,$C$3:C2031,"Coin Deposit",$E$3:E2031,"&lt;&gt;")</f>
        <v>0</v>
      </c>
      <c r="X2031" s="131">
        <f t="shared" si="343"/>
        <v>0</v>
      </c>
      <c r="Y2031" s="131">
        <f>IF($D2031=Y$1,SUMIFS($H$3:$H2031,$G$3:$G2031,Y$1,$C$3:$C2031,"Sell"),0)</f>
        <v>0</v>
      </c>
      <c r="Z2031" s="131">
        <f t="shared" si="344"/>
        <v>0</v>
      </c>
      <c r="AA2031" s="131">
        <f>IF($D2031=AA$1,SUMIFS($H$3:$H2031,$G$3:$G2031,AA$1,$C$3:$C2031,"Sell"),0)</f>
        <v>0</v>
      </c>
      <c r="AB2031" s="131">
        <f t="shared" si="345"/>
        <v>0</v>
      </c>
      <c r="AC2031" s="131">
        <f>SUMIFS('Deductions and Deposits'!$H:$H,'Deductions and Deposits'!$G:$G,D2031,'Deductions and Deposits'!$F:$F,"&lt;="&amp;B2031)+SUMIFS($F$3:F2031,$D$3:D2031,D2031,$C$3:C2031,"Coin Deposit",$E$3:E2031,"")</f>
        <v>0</v>
      </c>
      <c r="AD2031" s="131">
        <f>SUMIFS('Deductions and Deposits'!$D:$D,'Deductions and Deposits'!$C:$C,D2031)+SUMIFS($F:$F,$D:$D,D2031,$C:$C,"Coin Deduction")</f>
        <v>0</v>
      </c>
      <c r="AE2031" s="131">
        <f>Table5[[#This Row],[Column4]]+Table5[[#This Row],[Column14]]+Table5[[#This Row],[Column19]]+Table5[[#This Row],[Column12]]</f>
        <v>0</v>
      </c>
      <c r="AF2031" s="131">
        <f>Table5[[#This Row],[Column5]]+Table5[[#This Row],[Column13]]+Table5[[#This Row],[Column21]]+Table5[[#This Row],[Column18]]</f>
        <v>0</v>
      </c>
      <c r="AG2031" s="131">
        <f t="shared" si="346"/>
        <v>0</v>
      </c>
      <c r="AH2031" s="131">
        <f t="shared" si="347"/>
        <v>0</v>
      </c>
      <c r="AI2031" s="131">
        <f>Table5[[#This Row],[Column17]]-Table5[[#This Row],[Column20]]</f>
        <v>0</v>
      </c>
      <c r="AJ2031" s="131">
        <f t="shared" si="348"/>
        <v>0</v>
      </c>
      <c r="AK2031" s="131">
        <f t="shared" si="352"/>
        <v>0</v>
      </c>
      <c r="AL2031" s="131">
        <f t="shared" si="349"/>
        <v>0</v>
      </c>
      <c r="AM2031" s="131" t="str">
        <f t="shared" si="350"/>
        <v/>
      </c>
      <c r="AN2031" s="131" t="str">
        <f t="shared" ca="1" si="351"/>
        <v/>
      </c>
    </row>
    <row r="2032" spans="1:40" ht="20.25" customHeight="1" x14ac:dyDescent="0.3">
      <c r="A2032" s="127"/>
      <c r="B2032" s="164"/>
      <c r="C2032" s="139"/>
      <c r="D2032" s="140"/>
      <c r="E2032" s="139"/>
      <c r="F2032" s="139"/>
      <c r="G2032" s="140"/>
      <c r="H2032" s="139"/>
      <c r="I2032" s="129"/>
      <c r="L2032" s="128"/>
      <c r="M2032" s="128"/>
      <c r="N2032" s="128"/>
      <c r="O2032" s="128"/>
      <c r="P2032" s="128"/>
      <c r="Q2032" s="128"/>
      <c r="R2032" s="128"/>
      <c r="S2032" s="128"/>
      <c r="T2032" s="120">
        <f t="shared" si="342"/>
        <v>0</v>
      </c>
      <c r="U2032" s="131"/>
      <c r="V2032" s="131"/>
      <c r="W2032" s="131">
        <f>SUMIFS($F$3:F2032,$D$3:D2032,D2032,$C$3:C2032,"Buy")+SUMIFS($F$3:F2032,$D$3:D2032,D2032,$C$3:C2032,"Coin Deposit",$E$3:E2032,"&lt;&gt;")</f>
        <v>0</v>
      </c>
      <c r="X2032" s="131">
        <f t="shared" si="343"/>
        <v>0</v>
      </c>
      <c r="Y2032" s="131">
        <f>IF($D2032=Y$1,SUMIFS($H$3:$H2032,$G$3:$G2032,Y$1,$C$3:$C2032,"Sell"),0)</f>
        <v>0</v>
      </c>
      <c r="Z2032" s="131">
        <f t="shared" si="344"/>
        <v>0</v>
      </c>
      <c r="AA2032" s="131">
        <f>IF($D2032=AA$1,SUMIFS($H$3:$H2032,$G$3:$G2032,AA$1,$C$3:$C2032,"Sell"),0)</f>
        <v>0</v>
      </c>
      <c r="AB2032" s="131">
        <f t="shared" si="345"/>
        <v>0</v>
      </c>
      <c r="AC2032" s="131">
        <f>SUMIFS('Deductions and Deposits'!$H:$H,'Deductions and Deposits'!$G:$G,D2032,'Deductions and Deposits'!$F:$F,"&lt;="&amp;B2032)+SUMIFS($F$3:F2032,$D$3:D2032,D2032,$C$3:C2032,"Coin Deposit",$E$3:E2032,"")</f>
        <v>0</v>
      </c>
      <c r="AD2032" s="131">
        <f>SUMIFS('Deductions and Deposits'!$D:$D,'Deductions and Deposits'!$C:$C,D2032)+SUMIFS($F:$F,$D:$D,D2032,$C:$C,"Coin Deduction")</f>
        <v>0</v>
      </c>
      <c r="AE2032" s="131">
        <f>Table5[[#This Row],[Column4]]+Table5[[#This Row],[Column14]]+Table5[[#This Row],[Column19]]+Table5[[#This Row],[Column12]]</f>
        <v>0</v>
      </c>
      <c r="AF2032" s="131">
        <f>Table5[[#This Row],[Column5]]+Table5[[#This Row],[Column13]]+Table5[[#This Row],[Column21]]+Table5[[#This Row],[Column18]]</f>
        <v>0</v>
      </c>
      <c r="AG2032" s="131">
        <f t="shared" si="346"/>
        <v>0</v>
      </c>
      <c r="AH2032" s="131">
        <f t="shared" si="347"/>
        <v>0</v>
      </c>
      <c r="AI2032" s="131">
        <f>Table5[[#This Row],[Column17]]-Table5[[#This Row],[Column20]]</f>
        <v>0</v>
      </c>
      <c r="AJ2032" s="131">
        <f t="shared" si="348"/>
        <v>0</v>
      </c>
      <c r="AK2032" s="131">
        <f t="shared" si="352"/>
        <v>0</v>
      </c>
      <c r="AL2032" s="131">
        <f t="shared" si="349"/>
        <v>0</v>
      </c>
      <c r="AM2032" s="131" t="str">
        <f t="shared" si="350"/>
        <v/>
      </c>
      <c r="AN2032" s="131" t="str">
        <f t="shared" ca="1" si="351"/>
        <v/>
      </c>
    </row>
    <row r="2033" spans="1:40" ht="20.25" customHeight="1" x14ac:dyDescent="0.3">
      <c r="A2033" s="127"/>
      <c r="B2033" s="164"/>
      <c r="C2033" s="139"/>
      <c r="D2033" s="140"/>
      <c r="E2033" s="139"/>
      <c r="F2033" s="139"/>
      <c r="G2033" s="140"/>
      <c r="H2033" s="139"/>
      <c r="I2033" s="129"/>
      <c r="L2033" s="128"/>
      <c r="M2033" s="128"/>
      <c r="N2033" s="128"/>
      <c r="O2033" s="128"/>
      <c r="P2033" s="128"/>
      <c r="Q2033" s="128"/>
      <c r="R2033" s="128"/>
      <c r="S2033" s="128"/>
      <c r="T2033" s="120">
        <f t="shared" si="342"/>
        <v>0</v>
      </c>
      <c r="U2033" s="131"/>
      <c r="V2033" s="131"/>
      <c r="W2033" s="131">
        <f>SUMIFS($F$3:F2033,$D$3:D2033,D2033,$C$3:C2033,"Buy")+SUMIFS($F$3:F2033,$D$3:D2033,D2033,$C$3:C2033,"Coin Deposit",$E$3:E2033,"&lt;&gt;")</f>
        <v>0</v>
      </c>
      <c r="X2033" s="131">
        <f t="shared" si="343"/>
        <v>0</v>
      </c>
      <c r="Y2033" s="131">
        <f>IF($D2033=Y$1,SUMIFS($H$3:$H2033,$G$3:$G2033,Y$1,$C$3:$C2033,"Sell"),0)</f>
        <v>0</v>
      </c>
      <c r="Z2033" s="131">
        <f t="shared" si="344"/>
        <v>0</v>
      </c>
      <c r="AA2033" s="131">
        <f>IF($D2033=AA$1,SUMIFS($H$3:$H2033,$G$3:$G2033,AA$1,$C$3:$C2033,"Sell"),0)</f>
        <v>0</v>
      </c>
      <c r="AB2033" s="131">
        <f t="shared" si="345"/>
        <v>0</v>
      </c>
      <c r="AC2033" s="131">
        <f>SUMIFS('Deductions and Deposits'!$H:$H,'Deductions and Deposits'!$G:$G,D2033,'Deductions and Deposits'!$F:$F,"&lt;="&amp;B2033)+SUMIFS($F$3:F2033,$D$3:D2033,D2033,$C$3:C2033,"Coin Deposit",$E$3:E2033,"")</f>
        <v>0</v>
      </c>
      <c r="AD2033" s="131">
        <f>SUMIFS('Deductions and Deposits'!$D:$D,'Deductions and Deposits'!$C:$C,D2033)+SUMIFS($F:$F,$D:$D,D2033,$C:$C,"Coin Deduction")</f>
        <v>0</v>
      </c>
      <c r="AE2033" s="131">
        <f>Table5[[#This Row],[Column4]]+Table5[[#This Row],[Column14]]+Table5[[#This Row],[Column19]]+Table5[[#This Row],[Column12]]</f>
        <v>0</v>
      </c>
      <c r="AF2033" s="131">
        <f>Table5[[#This Row],[Column5]]+Table5[[#This Row],[Column13]]+Table5[[#This Row],[Column21]]+Table5[[#This Row],[Column18]]</f>
        <v>0</v>
      </c>
      <c r="AG2033" s="131">
        <f t="shared" si="346"/>
        <v>0</v>
      </c>
      <c r="AH2033" s="131">
        <f t="shared" si="347"/>
        <v>0</v>
      </c>
      <c r="AI2033" s="131">
        <f>Table5[[#This Row],[Column17]]-Table5[[#This Row],[Column20]]</f>
        <v>0</v>
      </c>
      <c r="AJ2033" s="131">
        <f t="shared" si="348"/>
        <v>0</v>
      </c>
      <c r="AK2033" s="131">
        <f t="shared" si="352"/>
        <v>0</v>
      </c>
      <c r="AL2033" s="131">
        <f t="shared" si="349"/>
        <v>0</v>
      </c>
      <c r="AM2033" s="131" t="str">
        <f t="shared" si="350"/>
        <v/>
      </c>
      <c r="AN2033" s="131" t="str">
        <f t="shared" ca="1" si="351"/>
        <v/>
      </c>
    </row>
    <row r="2034" spans="1:40" ht="20.25" customHeight="1" x14ac:dyDescent="0.3">
      <c r="A2034" s="127"/>
      <c r="B2034" s="164"/>
      <c r="C2034" s="139"/>
      <c r="D2034" s="140"/>
      <c r="E2034" s="139"/>
      <c r="F2034" s="139"/>
      <c r="G2034" s="140"/>
      <c r="H2034" s="139"/>
      <c r="I2034" s="129"/>
      <c r="L2034" s="128"/>
      <c r="M2034" s="128"/>
      <c r="N2034" s="128"/>
      <c r="O2034" s="128"/>
      <c r="P2034" s="128"/>
      <c r="Q2034" s="128"/>
      <c r="R2034" s="128"/>
      <c r="S2034" s="128"/>
      <c r="T2034" s="120">
        <f t="shared" si="342"/>
        <v>0</v>
      </c>
      <c r="U2034" s="131"/>
      <c r="V2034" s="131"/>
      <c r="W2034" s="131">
        <f>SUMIFS($F$3:F2034,$D$3:D2034,D2034,$C$3:C2034,"Buy")+SUMIFS($F$3:F2034,$D$3:D2034,D2034,$C$3:C2034,"Coin Deposit",$E$3:E2034,"&lt;&gt;")</f>
        <v>0</v>
      </c>
      <c r="X2034" s="131">
        <f t="shared" si="343"/>
        <v>0</v>
      </c>
      <c r="Y2034" s="131">
        <f>IF($D2034=Y$1,SUMIFS($H$3:$H2034,$G$3:$G2034,Y$1,$C$3:$C2034,"Sell"),0)</f>
        <v>0</v>
      </c>
      <c r="Z2034" s="131">
        <f t="shared" si="344"/>
        <v>0</v>
      </c>
      <c r="AA2034" s="131">
        <f>IF($D2034=AA$1,SUMIFS($H$3:$H2034,$G$3:$G2034,AA$1,$C$3:$C2034,"Sell"),0)</f>
        <v>0</v>
      </c>
      <c r="AB2034" s="131">
        <f t="shared" si="345"/>
        <v>0</v>
      </c>
      <c r="AC2034" s="131">
        <f>SUMIFS('Deductions and Deposits'!$H:$H,'Deductions and Deposits'!$G:$G,D2034,'Deductions and Deposits'!$F:$F,"&lt;="&amp;B2034)+SUMIFS($F$3:F2034,$D$3:D2034,D2034,$C$3:C2034,"Coin Deposit",$E$3:E2034,"")</f>
        <v>0</v>
      </c>
      <c r="AD2034" s="131">
        <f>SUMIFS('Deductions and Deposits'!$D:$D,'Deductions and Deposits'!$C:$C,D2034)+SUMIFS($F:$F,$D:$D,D2034,$C:$C,"Coin Deduction")</f>
        <v>0</v>
      </c>
      <c r="AE2034" s="131">
        <f>Table5[[#This Row],[Column4]]+Table5[[#This Row],[Column14]]+Table5[[#This Row],[Column19]]+Table5[[#This Row],[Column12]]</f>
        <v>0</v>
      </c>
      <c r="AF2034" s="131">
        <f>Table5[[#This Row],[Column5]]+Table5[[#This Row],[Column13]]+Table5[[#This Row],[Column21]]+Table5[[#This Row],[Column18]]</f>
        <v>0</v>
      </c>
      <c r="AG2034" s="131">
        <f t="shared" si="346"/>
        <v>0</v>
      </c>
      <c r="AH2034" s="131">
        <f t="shared" si="347"/>
        <v>0</v>
      </c>
      <c r="AI2034" s="131">
        <f>Table5[[#This Row],[Column17]]-Table5[[#This Row],[Column20]]</f>
        <v>0</v>
      </c>
      <c r="AJ2034" s="131">
        <f t="shared" si="348"/>
        <v>0</v>
      </c>
      <c r="AK2034" s="131">
        <f t="shared" si="352"/>
        <v>0</v>
      </c>
      <c r="AL2034" s="131">
        <f t="shared" si="349"/>
        <v>0</v>
      </c>
      <c r="AM2034" s="131" t="str">
        <f t="shared" si="350"/>
        <v/>
      </c>
      <c r="AN2034" s="131" t="str">
        <f t="shared" ca="1" si="351"/>
        <v/>
      </c>
    </row>
    <row r="2035" spans="1:40" ht="20.25" customHeight="1" x14ac:dyDescent="0.3">
      <c r="A2035" s="127"/>
      <c r="B2035" s="164"/>
      <c r="C2035" s="139"/>
      <c r="D2035" s="140"/>
      <c r="E2035" s="139"/>
      <c r="F2035" s="139"/>
      <c r="G2035" s="140"/>
      <c r="H2035" s="139"/>
      <c r="I2035" s="129"/>
      <c r="L2035" s="128"/>
      <c r="M2035" s="128"/>
      <c r="N2035" s="128"/>
      <c r="O2035" s="128"/>
      <c r="P2035" s="128"/>
      <c r="Q2035" s="128"/>
      <c r="R2035" s="128"/>
      <c r="S2035" s="128"/>
      <c r="T2035" s="120">
        <f t="shared" si="342"/>
        <v>0</v>
      </c>
      <c r="U2035" s="131"/>
      <c r="V2035" s="131"/>
      <c r="W2035" s="131">
        <f>SUMIFS($F$3:F2035,$D$3:D2035,D2035,$C$3:C2035,"Buy")+SUMIFS($F$3:F2035,$D$3:D2035,D2035,$C$3:C2035,"Coin Deposit",$E$3:E2035,"&lt;&gt;")</f>
        <v>0</v>
      </c>
      <c r="X2035" s="131">
        <f t="shared" si="343"/>
        <v>0</v>
      </c>
      <c r="Y2035" s="131">
        <f>IF($D2035=Y$1,SUMIFS($H$3:$H2035,$G$3:$G2035,Y$1,$C$3:$C2035,"Sell"),0)</f>
        <v>0</v>
      </c>
      <c r="Z2035" s="131">
        <f t="shared" si="344"/>
        <v>0</v>
      </c>
      <c r="AA2035" s="131">
        <f>IF($D2035=AA$1,SUMIFS($H$3:$H2035,$G$3:$G2035,AA$1,$C$3:$C2035,"Sell"),0)</f>
        <v>0</v>
      </c>
      <c r="AB2035" s="131">
        <f t="shared" si="345"/>
        <v>0</v>
      </c>
      <c r="AC2035" s="131">
        <f>SUMIFS('Deductions and Deposits'!$H:$H,'Deductions and Deposits'!$G:$G,D2035,'Deductions and Deposits'!$F:$F,"&lt;="&amp;B2035)+SUMIFS($F$3:F2035,$D$3:D2035,D2035,$C$3:C2035,"Coin Deposit",$E$3:E2035,"")</f>
        <v>0</v>
      </c>
      <c r="AD2035" s="131">
        <f>SUMIFS('Deductions and Deposits'!$D:$D,'Deductions and Deposits'!$C:$C,D2035)+SUMIFS($F:$F,$D:$D,D2035,$C:$C,"Coin Deduction")</f>
        <v>0</v>
      </c>
      <c r="AE2035" s="131">
        <f>Table5[[#This Row],[Column4]]+Table5[[#This Row],[Column14]]+Table5[[#This Row],[Column19]]+Table5[[#This Row],[Column12]]</f>
        <v>0</v>
      </c>
      <c r="AF2035" s="131">
        <f>Table5[[#This Row],[Column5]]+Table5[[#This Row],[Column13]]+Table5[[#This Row],[Column21]]+Table5[[#This Row],[Column18]]</f>
        <v>0</v>
      </c>
      <c r="AG2035" s="131">
        <f t="shared" si="346"/>
        <v>0</v>
      </c>
      <c r="AH2035" s="131">
        <f t="shared" si="347"/>
        <v>0</v>
      </c>
      <c r="AI2035" s="131">
        <f>Table5[[#This Row],[Column17]]-Table5[[#This Row],[Column20]]</f>
        <v>0</v>
      </c>
      <c r="AJ2035" s="131">
        <f t="shared" si="348"/>
        <v>0</v>
      </c>
      <c r="AK2035" s="131">
        <f t="shared" si="352"/>
        <v>0</v>
      </c>
      <c r="AL2035" s="131">
        <f t="shared" si="349"/>
        <v>0</v>
      </c>
      <c r="AM2035" s="131" t="str">
        <f t="shared" si="350"/>
        <v/>
      </c>
      <c r="AN2035" s="131" t="str">
        <f t="shared" ca="1" si="351"/>
        <v/>
      </c>
    </row>
    <row r="2036" spans="1:40" ht="20.25" customHeight="1" x14ac:dyDescent="0.3">
      <c r="A2036" s="127"/>
      <c r="B2036" s="164"/>
      <c r="C2036" s="139"/>
      <c r="D2036" s="140"/>
      <c r="E2036" s="139"/>
      <c r="F2036" s="139"/>
      <c r="G2036" s="140"/>
      <c r="H2036" s="139"/>
      <c r="I2036" s="129"/>
      <c r="L2036" s="128"/>
      <c r="M2036" s="128"/>
      <c r="N2036" s="128"/>
      <c r="O2036" s="128"/>
      <c r="P2036" s="128"/>
      <c r="Q2036" s="128"/>
      <c r="R2036" s="128"/>
      <c r="S2036" s="128"/>
      <c r="T2036" s="120">
        <f t="shared" si="342"/>
        <v>0</v>
      </c>
      <c r="U2036" s="131"/>
      <c r="V2036" s="131"/>
      <c r="W2036" s="131">
        <f>SUMIFS($F$3:F2036,$D$3:D2036,D2036,$C$3:C2036,"Buy")+SUMIFS($F$3:F2036,$D$3:D2036,D2036,$C$3:C2036,"Coin Deposit",$E$3:E2036,"&lt;&gt;")</f>
        <v>0</v>
      </c>
      <c r="X2036" s="131">
        <f t="shared" si="343"/>
        <v>0</v>
      </c>
      <c r="Y2036" s="131">
        <f>IF($D2036=Y$1,SUMIFS($H$3:$H2036,$G$3:$G2036,Y$1,$C$3:$C2036,"Sell"),0)</f>
        <v>0</v>
      </c>
      <c r="Z2036" s="131">
        <f t="shared" si="344"/>
        <v>0</v>
      </c>
      <c r="AA2036" s="131">
        <f>IF($D2036=AA$1,SUMIFS($H$3:$H2036,$G$3:$G2036,AA$1,$C$3:$C2036,"Sell"),0)</f>
        <v>0</v>
      </c>
      <c r="AB2036" s="131">
        <f t="shared" si="345"/>
        <v>0</v>
      </c>
      <c r="AC2036" s="131">
        <f>SUMIFS('Deductions and Deposits'!$H:$H,'Deductions and Deposits'!$G:$G,D2036,'Deductions and Deposits'!$F:$F,"&lt;="&amp;B2036)+SUMIFS($F$3:F2036,$D$3:D2036,D2036,$C$3:C2036,"Coin Deposit",$E$3:E2036,"")</f>
        <v>0</v>
      </c>
      <c r="AD2036" s="131">
        <f>SUMIFS('Deductions and Deposits'!$D:$D,'Deductions and Deposits'!$C:$C,D2036)+SUMIFS($F:$F,$D:$D,D2036,$C:$C,"Coin Deduction")</f>
        <v>0</v>
      </c>
      <c r="AE2036" s="131">
        <f>Table5[[#This Row],[Column4]]+Table5[[#This Row],[Column14]]+Table5[[#This Row],[Column19]]+Table5[[#This Row],[Column12]]</f>
        <v>0</v>
      </c>
      <c r="AF2036" s="131">
        <f>Table5[[#This Row],[Column5]]+Table5[[#This Row],[Column13]]+Table5[[#This Row],[Column21]]+Table5[[#This Row],[Column18]]</f>
        <v>0</v>
      </c>
      <c r="AG2036" s="131">
        <f t="shared" si="346"/>
        <v>0</v>
      </c>
      <c r="AH2036" s="131">
        <f t="shared" si="347"/>
        <v>0</v>
      </c>
      <c r="AI2036" s="131">
        <f>Table5[[#This Row],[Column17]]-Table5[[#This Row],[Column20]]</f>
        <v>0</v>
      </c>
      <c r="AJ2036" s="131">
        <f t="shared" si="348"/>
        <v>0</v>
      </c>
      <c r="AK2036" s="131">
        <f t="shared" si="352"/>
        <v>0</v>
      </c>
      <c r="AL2036" s="131">
        <f t="shared" si="349"/>
        <v>0</v>
      </c>
      <c r="AM2036" s="131" t="str">
        <f t="shared" si="350"/>
        <v/>
      </c>
      <c r="AN2036" s="131" t="str">
        <f t="shared" ca="1" si="351"/>
        <v/>
      </c>
    </row>
    <row r="2037" spans="1:40" ht="20.25" customHeight="1" x14ac:dyDescent="0.3">
      <c r="A2037" s="127"/>
      <c r="B2037" s="164"/>
      <c r="C2037" s="139"/>
      <c r="D2037" s="140"/>
      <c r="E2037" s="139"/>
      <c r="F2037" s="139"/>
      <c r="G2037" s="140"/>
      <c r="H2037" s="139"/>
      <c r="I2037" s="129"/>
      <c r="L2037" s="128"/>
      <c r="M2037" s="128"/>
      <c r="N2037" s="128"/>
      <c r="O2037" s="128"/>
      <c r="P2037" s="128"/>
      <c r="Q2037" s="128"/>
      <c r="R2037" s="128"/>
      <c r="S2037" s="128"/>
      <c r="T2037" s="120">
        <f t="shared" si="342"/>
        <v>0</v>
      </c>
      <c r="U2037" s="131"/>
      <c r="V2037" s="131"/>
      <c r="W2037" s="131">
        <f>SUMIFS($F$3:F2037,$D$3:D2037,D2037,$C$3:C2037,"Buy")+SUMIFS($F$3:F2037,$D$3:D2037,D2037,$C$3:C2037,"Coin Deposit",$E$3:E2037,"&lt;&gt;")</f>
        <v>0</v>
      </c>
      <c r="X2037" s="131">
        <f t="shared" si="343"/>
        <v>0</v>
      </c>
      <c r="Y2037" s="131">
        <f>IF($D2037=Y$1,SUMIFS($H$3:$H2037,$G$3:$G2037,Y$1,$C$3:$C2037,"Sell"),0)</f>
        <v>0</v>
      </c>
      <c r="Z2037" s="131">
        <f t="shared" si="344"/>
        <v>0</v>
      </c>
      <c r="AA2037" s="131">
        <f>IF($D2037=AA$1,SUMIFS($H$3:$H2037,$G$3:$G2037,AA$1,$C$3:$C2037,"Sell"),0)</f>
        <v>0</v>
      </c>
      <c r="AB2037" s="131">
        <f t="shared" si="345"/>
        <v>0</v>
      </c>
      <c r="AC2037" s="131">
        <f>SUMIFS('Deductions and Deposits'!$H:$H,'Deductions and Deposits'!$G:$G,D2037,'Deductions and Deposits'!$F:$F,"&lt;="&amp;B2037)+SUMIFS($F$3:F2037,$D$3:D2037,D2037,$C$3:C2037,"Coin Deposit",$E$3:E2037,"")</f>
        <v>0</v>
      </c>
      <c r="AD2037" s="131">
        <f>SUMIFS('Deductions and Deposits'!$D:$D,'Deductions and Deposits'!$C:$C,D2037)+SUMIFS($F:$F,$D:$D,D2037,$C:$C,"Coin Deduction")</f>
        <v>0</v>
      </c>
      <c r="AE2037" s="131">
        <f>Table5[[#This Row],[Column4]]+Table5[[#This Row],[Column14]]+Table5[[#This Row],[Column19]]+Table5[[#This Row],[Column12]]</f>
        <v>0</v>
      </c>
      <c r="AF2037" s="131">
        <f>Table5[[#This Row],[Column5]]+Table5[[#This Row],[Column13]]+Table5[[#This Row],[Column21]]+Table5[[#This Row],[Column18]]</f>
        <v>0</v>
      </c>
      <c r="AG2037" s="131">
        <f t="shared" si="346"/>
        <v>0</v>
      </c>
      <c r="AH2037" s="131">
        <f t="shared" si="347"/>
        <v>0</v>
      </c>
      <c r="AI2037" s="131">
        <f>Table5[[#This Row],[Column17]]-Table5[[#This Row],[Column20]]</f>
        <v>0</v>
      </c>
      <c r="AJ2037" s="131">
        <f t="shared" si="348"/>
        <v>0</v>
      </c>
      <c r="AK2037" s="131">
        <f t="shared" si="352"/>
        <v>0</v>
      </c>
      <c r="AL2037" s="131">
        <f t="shared" si="349"/>
        <v>0</v>
      </c>
      <c r="AM2037" s="131" t="str">
        <f t="shared" si="350"/>
        <v/>
      </c>
      <c r="AN2037" s="131" t="str">
        <f t="shared" ca="1" si="351"/>
        <v/>
      </c>
    </row>
    <row r="2038" spans="1:40" ht="20.25" customHeight="1" x14ac:dyDescent="0.3">
      <c r="A2038" s="127"/>
      <c r="B2038" s="164"/>
      <c r="C2038" s="139"/>
      <c r="D2038" s="140"/>
      <c r="E2038" s="139"/>
      <c r="F2038" s="139"/>
      <c r="G2038" s="140"/>
      <c r="H2038" s="139"/>
      <c r="I2038" s="129"/>
      <c r="L2038" s="128"/>
      <c r="M2038" s="128"/>
      <c r="N2038" s="128"/>
      <c r="O2038" s="128"/>
      <c r="P2038" s="128"/>
      <c r="Q2038" s="128"/>
      <c r="R2038" s="128"/>
      <c r="S2038" s="128"/>
      <c r="T2038" s="120">
        <f t="shared" si="342"/>
        <v>0</v>
      </c>
      <c r="U2038" s="131"/>
      <c r="V2038" s="131"/>
      <c r="W2038" s="131">
        <f>SUMIFS($F$3:F2038,$D$3:D2038,D2038,$C$3:C2038,"Buy")+SUMIFS($F$3:F2038,$D$3:D2038,D2038,$C$3:C2038,"Coin Deposit",$E$3:E2038,"&lt;&gt;")</f>
        <v>0</v>
      </c>
      <c r="X2038" s="131">
        <f t="shared" si="343"/>
        <v>0</v>
      </c>
      <c r="Y2038" s="131">
        <f>IF($D2038=Y$1,SUMIFS($H$3:$H2038,$G$3:$G2038,Y$1,$C$3:$C2038,"Sell"),0)</f>
        <v>0</v>
      </c>
      <c r="Z2038" s="131">
        <f t="shared" si="344"/>
        <v>0</v>
      </c>
      <c r="AA2038" s="131">
        <f>IF($D2038=AA$1,SUMIFS($H$3:$H2038,$G$3:$G2038,AA$1,$C$3:$C2038,"Sell"),0)</f>
        <v>0</v>
      </c>
      <c r="AB2038" s="131">
        <f t="shared" si="345"/>
        <v>0</v>
      </c>
      <c r="AC2038" s="131">
        <f>SUMIFS('Deductions and Deposits'!$H:$H,'Deductions and Deposits'!$G:$G,D2038,'Deductions and Deposits'!$F:$F,"&lt;="&amp;B2038)+SUMIFS($F$3:F2038,$D$3:D2038,D2038,$C$3:C2038,"Coin Deposit",$E$3:E2038,"")</f>
        <v>0</v>
      </c>
      <c r="AD2038" s="131">
        <f>SUMIFS('Deductions and Deposits'!$D:$D,'Deductions and Deposits'!$C:$C,D2038)+SUMIFS($F:$F,$D:$D,D2038,$C:$C,"Coin Deduction")</f>
        <v>0</v>
      </c>
      <c r="AE2038" s="131">
        <f>Table5[[#This Row],[Column4]]+Table5[[#This Row],[Column14]]+Table5[[#This Row],[Column19]]+Table5[[#This Row],[Column12]]</f>
        <v>0</v>
      </c>
      <c r="AF2038" s="131">
        <f>Table5[[#This Row],[Column5]]+Table5[[#This Row],[Column13]]+Table5[[#This Row],[Column21]]+Table5[[#This Row],[Column18]]</f>
        <v>0</v>
      </c>
      <c r="AG2038" s="131">
        <f t="shared" si="346"/>
        <v>0</v>
      </c>
      <c r="AH2038" s="131">
        <f t="shared" si="347"/>
        <v>0</v>
      </c>
      <c r="AI2038" s="131">
        <f>Table5[[#This Row],[Column17]]-Table5[[#This Row],[Column20]]</f>
        <v>0</v>
      </c>
      <c r="AJ2038" s="131">
        <f t="shared" si="348"/>
        <v>0</v>
      </c>
      <c r="AK2038" s="131">
        <f t="shared" si="352"/>
        <v>0</v>
      </c>
      <c r="AL2038" s="131">
        <f t="shared" si="349"/>
        <v>0</v>
      </c>
      <c r="AM2038" s="131" t="str">
        <f t="shared" si="350"/>
        <v/>
      </c>
      <c r="AN2038" s="131" t="str">
        <f t="shared" ca="1" si="351"/>
        <v/>
      </c>
    </row>
    <row r="2039" spans="1:40" ht="20.25" customHeight="1" x14ac:dyDescent="0.3">
      <c r="A2039" s="127"/>
      <c r="B2039" s="164"/>
      <c r="C2039" s="139"/>
      <c r="D2039" s="140"/>
      <c r="E2039" s="139"/>
      <c r="F2039" s="139"/>
      <c r="G2039" s="140"/>
      <c r="H2039" s="139"/>
      <c r="I2039" s="129"/>
      <c r="L2039" s="128"/>
      <c r="M2039" s="128"/>
      <c r="N2039" s="128"/>
      <c r="O2039" s="128"/>
      <c r="P2039" s="128"/>
      <c r="Q2039" s="128"/>
      <c r="R2039" s="128"/>
      <c r="S2039" s="128"/>
      <c r="T2039" s="120">
        <f t="shared" si="342"/>
        <v>0</v>
      </c>
      <c r="U2039" s="131"/>
      <c r="V2039" s="131"/>
      <c r="W2039" s="131">
        <f>SUMIFS($F$3:F2039,$D$3:D2039,D2039,$C$3:C2039,"Buy")+SUMIFS($F$3:F2039,$D$3:D2039,D2039,$C$3:C2039,"Coin Deposit",$E$3:E2039,"&lt;&gt;")</f>
        <v>0</v>
      </c>
      <c r="X2039" s="131">
        <f t="shared" si="343"/>
        <v>0</v>
      </c>
      <c r="Y2039" s="131">
        <f>IF($D2039=Y$1,SUMIFS($H$3:$H2039,$G$3:$G2039,Y$1,$C$3:$C2039,"Sell"),0)</f>
        <v>0</v>
      </c>
      <c r="Z2039" s="131">
        <f t="shared" si="344"/>
        <v>0</v>
      </c>
      <c r="AA2039" s="131">
        <f>IF($D2039=AA$1,SUMIFS($H$3:$H2039,$G$3:$G2039,AA$1,$C$3:$C2039,"Sell"),0)</f>
        <v>0</v>
      </c>
      <c r="AB2039" s="131">
        <f t="shared" si="345"/>
        <v>0</v>
      </c>
      <c r="AC2039" s="131">
        <f>SUMIFS('Deductions and Deposits'!$H:$H,'Deductions and Deposits'!$G:$G,D2039,'Deductions and Deposits'!$F:$F,"&lt;="&amp;B2039)+SUMIFS($F$3:F2039,$D$3:D2039,D2039,$C$3:C2039,"Coin Deposit",$E$3:E2039,"")</f>
        <v>0</v>
      </c>
      <c r="AD2039" s="131">
        <f>SUMIFS('Deductions and Deposits'!$D:$D,'Deductions and Deposits'!$C:$C,D2039)+SUMIFS($F:$F,$D:$D,D2039,$C:$C,"Coin Deduction")</f>
        <v>0</v>
      </c>
      <c r="AE2039" s="131">
        <f>Table5[[#This Row],[Column4]]+Table5[[#This Row],[Column14]]+Table5[[#This Row],[Column19]]+Table5[[#This Row],[Column12]]</f>
        <v>0</v>
      </c>
      <c r="AF2039" s="131">
        <f>Table5[[#This Row],[Column5]]+Table5[[#This Row],[Column13]]+Table5[[#This Row],[Column21]]+Table5[[#This Row],[Column18]]</f>
        <v>0</v>
      </c>
      <c r="AG2039" s="131">
        <f t="shared" si="346"/>
        <v>0</v>
      </c>
      <c r="AH2039" s="131">
        <f t="shared" si="347"/>
        <v>0</v>
      </c>
      <c r="AI2039" s="131">
        <f>Table5[[#This Row],[Column17]]-Table5[[#This Row],[Column20]]</f>
        <v>0</v>
      </c>
      <c r="AJ2039" s="131">
        <f t="shared" si="348"/>
        <v>0</v>
      </c>
      <c r="AK2039" s="131">
        <f t="shared" si="352"/>
        <v>0</v>
      </c>
      <c r="AL2039" s="131">
        <f t="shared" si="349"/>
        <v>0</v>
      </c>
      <c r="AM2039" s="131" t="str">
        <f t="shared" si="350"/>
        <v/>
      </c>
      <c r="AN2039" s="131" t="str">
        <f t="shared" ca="1" si="351"/>
        <v/>
      </c>
    </row>
    <row r="2040" spans="1:40" ht="20.25" customHeight="1" x14ac:dyDescent="0.3">
      <c r="A2040" s="127"/>
      <c r="B2040" s="164"/>
      <c r="C2040" s="139"/>
      <c r="D2040" s="140"/>
      <c r="E2040" s="139"/>
      <c r="F2040" s="139"/>
      <c r="G2040" s="140"/>
      <c r="H2040" s="139"/>
      <c r="I2040" s="129"/>
      <c r="L2040" s="128"/>
      <c r="M2040" s="128"/>
      <c r="N2040" s="128"/>
      <c r="O2040" s="128"/>
      <c r="P2040" s="128"/>
      <c r="Q2040" s="128"/>
      <c r="R2040" s="128"/>
      <c r="S2040" s="128"/>
      <c r="T2040" s="120">
        <f t="shared" si="342"/>
        <v>0</v>
      </c>
      <c r="U2040" s="131"/>
      <c r="V2040" s="131"/>
      <c r="W2040" s="131">
        <f>SUMIFS($F$3:F2040,$D$3:D2040,D2040,$C$3:C2040,"Buy")+SUMIFS($F$3:F2040,$D$3:D2040,D2040,$C$3:C2040,"Coin Deposit",$E$3:E2040,"&lt;&gt;")</f>
        <v>0</v>
      </c>
      <c r="X2040" s="131">
        <f t="shared" si="343"/>
        <v>0</v>
      </c>
      <c r="Y2040" s="131">
        <f>IF($D2040=Y$1,SUMIFS($H$3:$H2040,$G$3:$G2040,Y$1,$C$3:$C2040,"Sell"),0)</f>
        <v>0</v>
      </c>
      <c r="Z2040" s="131">
        <f t="shared" si="344"/>
        <v>0</v>
      </c>
      <c r="AA2040" s="131">
        <f>IF($D2040=AA$1,SUMIFS($H$3:$H2040,$G$3:$G2040,AA$1,$C$3:$C2040,"Sell"),0)</f>
        <v>0</v>
      </c>
      <c r="AB2040" s="131">
        <f t="shared" si="345"/>
        <v>0</v>
      </c>
      <c r="AC2040" s="131">
        <f>SUMIFS('Deductions and Deposits'!$H:$H,'Deductions and Deposits'!$G:$G,D2040,'Deductions and Deposits'!$F:$F,"&lt;="&amp;B2040)+SUMIFS($F$3:F2040,$D$3:D2040,D2040,$C$3:C2040,"Coin Deposit",$E$3:E2040,"")</f>
        <v>0</v>
      </c>
      <c r="AD2040" s="131">
        <f>SUMIFS('Deductions and Deposits'!$D:$D,'Deductions and Deposits'!$C:$C,D2040)+SUMIFS($F:$F,$D:$D,D2040,$C:$C,"Coin Deduction")</f>
        <v>0</v>
      </c>
      <c r="AE2040" s="131">
        <f>Table5[[#This Row],[Column4]]+Table5[[#This Row],[Column14]]+Table5[[#This Row],[Column19]]+Table5[[#This Row],[Column12]]</f>
        <v>0</v>
      </c>
      <c r="AF2040" s="131">
        <f>Table5[[#This Row],[Column5]]+Table5[[#This Row],[Column13]]+Table5[[#This Row],[Column21]]+Table5[[#This Row],[Column18]]</f>
        <v>0</v>
      </c>
      <c r="AG2040" s="131">
        <f t="shared" si="346"/>
        <v>0</v>
      </c>
      <c r="AH2040" s="131">
        <f t="shared" si="347"/>
        <v>0</v>
      </c>
      <c r="AI2040" s="131">
        <f>Table5[[#This Row],[Column17]]-Table5[[#This Row],[Column20]]</f>
        <v>0</v>
      </c>
      <c r="AJ2040" s="131">
        <f t="shared" si="348"/>
        <v>0</v>
      </c>
      <c r="AK2040" s="131">
        <f t="shared" si="352"/>
        <v>0</v>
      </c>
      <c r="AL2040" s="131">
        <f t="shared" si="349"/>
        <v>0</v>
      </c>
      <c r="AM2040" s="131" t="str">
        <f t="shared" si="350"/>
        <v/>
      </c>
      <c r="AN2040" s="131" t="str">
        <f t="shared" ca="1" si="351"/>
        <v/>
      </c>
    </row>
    <row r="2041" spans="1:40" ht="20.25" customHeight="1" x14ac:dyDescent="0.3">
      <c r="A2041" s="127"/>
      <c r="B2041" s="164"/>
      <c r="C2041" s="139"/>
      <c r="D2041" s="140"/>
      <c r="E2041" s="139"/>
      <c r="F2041" s="139"/>
      <c r="G2041" s="140"/>
      <c r="H2041" s="139"/>
      <c r="I2041" s="129"/>
      <c r="L2041" s="128"/>
      <c r="M2041" s="128"/>
      <c r="N2041" s="128"/>
      <c r="O2041" s="128"/>
      <c r="P2041" s="128"/>
      <c r="Q2041" s="128"/>
      <c r="R2041" s="128"/>
      <c r="S2041" s="128"/>
      <c r="T2041" s="120">
        <f t="shared" si="342"/>
        <v>0</v>
      </c>
      <c r="U2041" s="131"/>
      <c r="V2041" s="131"/>
      <c r="W2041" s="131">
        <f>SUMIFS($F$3:F2041,$D$3:D2041,D2041,$C$3:C2041,"Buy")+SUMIFS($F$3:F2041,$D$3:D2041,D2041,$C$3:C2041,"Coin Deposit",$E$3:E2041,"&lt;&gt;")</f>
        <v>0</v>
      </c>
      <c r="X2041" s="131">
        <f t="shared" si="343"/>
        <v>0</v>
      </c>
      <c r="Y2041" s="131">
        <f>IF($D2041=Y$1,SUMIFS($H$3:$H2041,$G$3:$G2041,Y$1,$C$3:$C2041,"Sell"),0)</f>
        <v>0</v>
      </c>
      <c r="Z2041" s="131">
        <f t="shared" si="344"/>
        <v>0</v>
      </c>
      <c r="AA2041" s="131">
        <f>IF($D2041=AA$1,SUMIFS($H$3:$H2041,$G$3:$G2041,AA$1,$C$3:$C2041,"Sell"),0)</f>
        <v>0</v>
      </c>
      <c r="AB2041" s="131">
        <f t="shared" si="345"/>
        <v>0</v>
      </c>
      <c r="AC2041" s="131">
        <f>SUMIFS('Deductions and Deposits'!$H:$H,'Deductions and Deposits'!$G:$G,D2041,'Deductions and Deposits'!$F:$F,"&lt;="&amp;B2041)+SUMIFS($F$3:F2041,$D$3:D2041,D2041,$C$3:C2041,"Coin Deposit",$E$3:E2041,"")</f>
        <v>0</v>
      </c>
      <c r="AD2041" s="131">
        <f>SUMIFS('Deductions and Deposits'!$D:$D,'Deductions and Deposits'!$C:$C,D2041)+SUMIFS($F:$F,$D:$D,D2041,$C:$C,"Coin Deduction")</f>
        <v>0</v>
      </c>
      <c r="AE2041" s="131">
        <f>Table5[[#This Row],[Column4]]+Table5[[#This Row],[Column14]]+Table5[[#This Row],[Column19]]+Table5[[#This Row],[Column12]]</f>
        <v>0</v>
      </c>
      <c r="AF2041" s="131">
        <f>Table5[[#This Row],[Column5]]+Table5[[#This Row],[Column13]]+Table5[[#This Row],[Column21]]+Table5[[#This Row],[Column18]]</f>
        <v>0</v>
      </c>
      <c r="AG2041" s="131">
        <f t="shared" si="346"/>
        <v>0</v>
      </c>
      <c r="AH2041" s="131">
        <f t="shared" si="347"/>
        <v>0</v>
      </c>
      <c r="AI2041" s="131">
        <f>Table5[[#This Row],[Column17]]-Table5[[#This Row],[Column20]]</f>
        <v>0</v>
      </c>
      <c r="AJ2041" s="131">
        <f t="shared" si="348"/>
        <v>0</v>
      </c>
      <c r="AK2041" s="131">
        <f t="shared" si="352"/>
        <v>0</v>
      </c>
      <c r="AL2041" s="131">
        <f t="shared" si="349"/>
        <v>0</v>
      </c>
      <c r="AM2041" s="131" t="str">
        <f t="shared" si="350"/>
        <v/>
      </c>
      <c r="AN2041" s="131" t="str">
        <f t="shared" ca="1" si="351"/>
        <v/>
      </c>
    </row>
    <row r="2042" spans="1:40" ht="20.25" customHeight="1" x14ac:dyDescent="0.3">
      <c r="A2042" s="127"/>
      <c r="B2042" s="164"/>
      <c r="C2042" s="139"/>
      <c r="D2042" s="140"/>
      <c r="E2042" s="139"/>
      <c r="F2042" s="139"/>
      <c r="G2042" s="140"/>
      <c r="H2042" s="139"/>
      <c r="I2042" s="129"/>
      <c r="L2042" s="128"/>
      <c r="M2042" s="128"/>
      <c r="N2042" s="128"/>
      <c r="O2042" s="128"/>
      <c r="P2042" s="128"/>
      <c r="Q2042" s="128"/>
      <c r="R2042" s="128"/>
      <c r="S2042" s="128"/>
      <c r="T2042" s="120">
        <f t="shared" si="342"/>
        <v>0</v>
      </c>
      <c r="U2042" s="131"/>
      <c r="V2042" s="131"/>
      <c r="W2042" s="131">
        <f>SUMIFS($F$3:F2042,$D$3:D2042,D2042,$C$3:C2042,"Buy")+SUMIFS($F$3:F2042,$D$3:D2042,D2042,$C$3:C2042,"Coin Deposit",$E$3:E2042,"&lt;&gt;")</f>
        <v>0</v>
      </c>
      <c r="X2042" s="131">
        <f t="shared" si="343"/>
        <v>0</v>
      </c>
      <c r="Y2042" s="131">
        <f>IF($D2042=Y$1,SUMIFS($H$3:$H2042,$G$3:$G2042,Y$1,$C$3:$C2042,"Sell"),0)</f>
        <v>0</v>
      </c>
      <c r="Z2042" s="131">
        <f t="shared" si="344"/>
        <v>0</v>
      </c>
      <c r="AA2042" s="131">
        <f>IF($D2042=AA$1,SUMIFS($H$3:$H2042,$G$3:$G2042,AA$1,$C$3:$C2042,"Sell"),0)</f>
        <v>0</v>
      </c>
      <c r="AB2042" s="131">
        <f t="shared" si="345"/>
        <v>0</v>
      </c>
      <c r="AC2042" s="131">
        <f>SUMIFS('Deductions and Deposits'!$H:$H,'Deductions and Deposits'!$G:$G,D2042,'Deductions and Deposits'!$F:$F,"&lt;="&amp;B2042)+SUMIFS($F$3:F2042,$D$3:D2042,D2042,$C$3:C2042,"Coin Deposit",$E$3:E2042,"")</f>
        <v>0</v>
      </c>
      <c r="AD2042" s="131">
        <f>SUMIFS('Deductions and Deposits'!$D:$D,'Deductions and Deposits'!$C:$C,D2042)+SUMIFS($F:$F,$D:$D,D2042,$C:$C,"Coin Deduction")</f>
        <v>0</v>
      </c>
      <c r="AE2042" s="131">
        <f>Table5[[#This Row],[Column4]]+Table5[[#This Row],[Column14]]+Table5[[#This Row],[Column19]]+Table5[[#This Row],[Column12]]</f>
        <v>0</v>
      </c>
      <c r="AF2042" s="131">
        <f>Table5[[#This Row],[Column5]]+Table5[[#This Row],[Column13]]+Table5[[#This Row],[Column21]]+Table5[[#This Row],[Column18]]</f>
        <v>0</v>
      </c>
      <c r="AG2042" s="131">
        <f t="shared" si="346"/>
        <v>0</v>
      </c>
      <c r="AH2042" s="131">
        <f t="shared" si="347"/>
        <v>0</v>
      </c>
      <c r="AI2042" s="131">
        <f>Table5[[#This Row],[Column17]]-Table5[[#This Row],[Column20]]</f>
        <v>0</v>
      </c>
      <c r="AJ2042" s="131">
        <f t="shared" si="348"/>
        <v>0</v>
      </c>
      <c r="AK2042" s="131">
        <f t="shared" si="352"/>
        <v>0</v>
      </c>
      <c r="AL2042" s="131">
        <f t="shared" si="349"/>
        <v>0</v>
      </c>
      <c r="AM2042" s="131" t="str">
        <f t="shared" si="350"/>
        <v/>
      </c>
      <c r="AN2042" s="131" t="str">
        <f t="shared" ca="1" si="351"/>
        <v/>
      </c>
    </row>
    <row r="2043" spans="1:40" ht="20.25" customHeight="1" x14ac:dyDescent="0.3">
      <c r="A2043" s="127"/>
      <c r="B2043" s="164"/>
      <c r="C2043" s="139"/>
      <c r="D2043" s="140"/>
      <c r="E2043" s="139"/>
      <c r="F2043" s="139"/>
      <c r="G2043" s="140"/>
      <c r="H2043" s="139"/>
      <c r="I2043" s="129"/>
      <c r="L2043" s="128"/>
      <c r="M2043" s="128"/>
      <c r="N2043" s="128"/>
      <c r="O2043" s="128"/>
      <c r="P2043" s="128"/>
      <c r="Q2043" s="128"/>
      <c r="R2043" s="128"/>
      <c r="S2043" s="128"/>
      <c r="T2043" s="120">
        <f t="shared" si="342"/>
        <v>0</v>
      </c>
      <c r="U2043" s="131"/>
      <c r="V2043" s="131"/>
      <c r="W2043" s="131">
        <f>SUMIFS($F$3:F2043,$D$3:D2043,D2043,$C$3:C2043,"Buy")+SUMIFS($F$3:F2043,$D$3:D2043,D2043,$C$3:C2043,"Coin Deposit",$E$3:E2043,"&lt;&gt;")</f>
        <v>0</v>
      </c>
      <c r="X2043" s="131">
        <f t="shared" si="343"/>
        <v>0</v>
      </c>
      <c r="Y2043" s="131">
        <f>IF($D2043=Y$1,SUMIFS($H$3:$H2043,$G$3:$G2043,Y$1,$C$3:$C2043,"Sell"),0)</f>
        <v>0</v>
      </c>
      <c r="Z2043" s="131">
        <f t="shared" si="344"/>
        <v>0</v>
      </c>
      <c r="AA2043" s="131">
        <f>IF($D2043=AA$1,SUMIFS($H$3:$H2043,$G$3:$G2043,AA$1,$C$3:$C2043,"Sell"),0)</f>
        <v>0</v>
      </c>
      <c r="AB2043" s="131">
        <f t="shared" si="345"/>
        <v>0</v>
      </c>
      <c r="AC2043" s="131">
        <f>SUMIFS('Deductions and Deposits'!$H:$H,'Deductions and Deposits'!$G:$G,D2043,'Deductions and Deposits'!$F:$F,"&lt;="&amp;B2043)+SUMIFS($F$3:F2043,$D$3:D2043,D2043,$C$3:C2043,"Coin Deposit",$E$3:E2043,"")</f>
        <v>0</v>
      </c>
      <c r="AD2043" s="131">
        <f>SUMIFS('Deductions and Deposits'!$D:$D,'Deductions and Deposits'!$C:$C,D2043)+SUMIFS($F:$F,$D:$D,D2043,$C:$C,"Coin Deduction")</f>
        <v>0</v>
      </c>
      <c r="AE2043" s="131">
        <f>Table5[[#This Row],[Column4]]+Table5[[#This Row],[Column14]]+Table5[[#This Row],[Column19]]+Table5[[#This Row],[Column12]]</f>
        <v>0</v>
      </c>
      <c r="AF2043" s="131">
        <f>Table5[[#This Row],[Column5]]+Table5[[#This Row],[Column13]]+Table5[[#This Row],[Column21]]+Table5[[#This Row],[Column18]]</f>
        <v>0</v>
      </c>
      <c r="AG2043" s="131">
        <f t="shared" si="346"/>
        <v>0</v>
      </c>
      <c r="AH2043" s="131">
        <f t="shared" si="347"/>
        <v>0</v>
      </c>
      <c r="AI2043" s="131">
        <f>Table5[[#This Row],[Column17]]-Table5[[#This Row],[Column20]]</f>
        <v>0</v>
      </c>
      <c r="AJ2043" s="131">
        <f t="shared" si="348"/>
        <v>0</v>
      </c>
      <c r="AK2043" s="131">
        <f t="shared" si="352"/>
        <v>0</v>
      </c>
      <c r="AL2043" s="131">
        <f t="shared" si="349"/>
        <v>0</v>
      </c>
      <c r="AM2043" s="131" t="str">
        <f t="shared" si="350"/>
        <v/>
      </c>
      <c r="AN2043" s="131" t="str">
        <f t="shared" ca="1" si="351"/>
        <v/>
      </c>
    </row>
    <row r="2044" spans="1:40" ht="20.25" customHeight="1" x14ac:dyDescent="0.3">
      <c r="A2044" s="127"/>
      <c r="B2044" s="164"/>
      <c r="C2044" s="139"/>
      <c r="D2044" s="140"/>
      <c r="E2044" s="139"/>
      <c r="F2044" s="139"/>
      <c r="G2044" s="140"/>
      <c r="H2044" s="139"/>
      <c r="I2044" s="129"/>
      <c r="L2044" s="128"/>
      <c r="M2044" s="128"/>
      <c r="N2044" s="128"/>
      <c r="O2044" s="128"/>
      <c r="P2044" s="128"/>
      <c r="Q2044" s="128"/>
      <c r="R2044" s="128"/>
      <c r="S2044" s="128"/>
      <c r="T2044" s="120">
        <f t="shared" si="342"/>
        <v>0</v>
      </c>
      <c r="U2044" s="131"/>
      <c r="V2044" s="131"/>
      <c r="W2044" s="131">
        <f>SUMIFS($F$3:F2044,$D$3:D2044,D2044,$C$3:C2044,"Buy")+SUMIFS($F$3:F2044,$D$3:D2044,D2044,$C$3:C2044,"Coin Deposit",$E$3:E2044,"&lt;&gt;")</f>
        <v>0</v>
      </c>
      <c r="X2044" s="131">
        <f t="shared" si="343"/>
        <v>0</v>
      </c>
      <c r="Y2044" s="131">
        <f>IF($D2044=Y$1,SUMIFS($H$3:$H2044,$G$3:$G2044,Y$1,$C$3:$C2044,"Sell"),0)</f>
        <v>0</v>
      </c>
      <c r="Z2044" s="131">
        <f t="shared" si="344"/>
        <v>0</v>
      </c>
      <c r="AA2044" s="131">
        <f>IF($D2044=AA$1,SUMIFS($H$3:$H2044,$G$3:$G2044,AA$1,$C$3:$C2044,"Sell"),0)</f>
        <v>0</v>
      </c>
      <c r="AB2044" s="131">
        <f t="shared" si="345"/>
        <v>0</v>
      </c>
      <c r="AC2044" s="131">
        <f>SUMIFS('Deductions and Deposits'!$H:$H,'Deductions and Deposits'!$G:$G,D2044,'Deductions and Deposits'!$F:$F,"&lt;="&amp;B2044)+SUMIFS($F$3:F2044,$D$3:D2044,D2044,$C$3:C2044,"Coin Deposit",$E$3:E2044,"")</f>
        <v>0</v>
      </c>
      <c r="AD2044" s="131">
        <f>SUMIFS('Deductions and Deposits'!$D:$D,'Deductions and Deposits'!$C:$C,D2044)+SUMIFS($F:$F,$D:$D,D2044,$C:$C,"Coin Deduction")</f>
        <v>0</v>
      </c>
      <c r="AE2044" s="131">
        <f>Table5[[#This Row],[Column4]]+Table5[[#This Row],[Column14]]+Table5[[#This Row],[Column19]]+Table5[[#This Row],[Column12]]</f>
        <v>0</v>
      </c>
      <c r="AF2044" s="131">
        <f>Table5[[#This Row],[Column5]]+Table5[[#This Row],[Column13]]+Table5[[#This Row],[Column21]]+Table5[[#This Row],[Column18]]</f>
        <v>0</v>
      </c>
      <c r="AG2044" s="131">
        <f t="shared" si="346"/>
        <v>0</v>
      </c>
      <c r="AH2044" s="131">
        <f t="shared" si="347"/>
        <v>0</v>
      </c>
      <c r="AI2044" s="131">
        <f>Table5[[#This Row],[Column17]]-Table5[[#This Row],[Column20]]</f>
        <v>0</v>
      </c>
      <c r="AJ2044" s="131">
        <f t="shared" si="348"/>
        <v>0</v>
      </c>
      <c r="AK2044" s="131">
        <f t="shared" si="352"/>
        <v>0</v>
      </c>
      <c r="AL2044" s="131">
        <f t="shared" si="349"/>
        <v>0</v>
      </c>
      <c r="AM2044" s="131" t="str">
        <f t="shared" si="350"/>
        <v/>
      </c>
      <c r="AN2044" s="131" t="str">
        <f t="shared" ca="1" si="351"/>
        <v/>
      </c>
    </row>
    <row r="2045" spans="1:40" ht="20.25" customHeight="1" x14ac:dyDescent="0.3">
      <c r="A2045" s="127"/>
      <c r="B2045" s="164"/>
      <c r="C2045" s="139"/>
      <c r="D2045" s="140"/>
      <c r="E2045" s="139"/>
      <c r="F2045" s="139"/>
      <c r="G2045" s="140"/>
      <c r="H2045" s="139"/>
      <c r="I2045" s="129"/>
      <c r="L2045" s="128"/>
      <c r="M2045" s="128"/>
      <c r="N2045" s="128"/>
      <c r="O2045" s="128"/>
      <c r="P2045" s="128"/>
      <c r="Q2045" s="128"/>
      <c r="R2045" s="128"/>
      <c r="S2045" s="128"/>
      <c r="T2045" s="120">
        <f t="shared" si="342"/>
        <v>0</v>
      </c>
      <c r="U2045" s="131"/>
      <c r="V2045" s="131"/>
      <c r="W2045" s="131">
        <f>SUMIFS($F$3:F2045,$D$3:D2045,D2045,$C$3:C2045,"Buy")+SUMIFS($F$3:F2045,$D$3:D2045,D2045,$C$3:C2045,"Coin Deposit",$E$3:E2045,"&lt;&gt;")</f>
        <v>0</v>
      </c>
      <c r="X2045" s="131">
        <f t="shared" si="343"/>
        <v>0</v>
      </c>
      <c r="Y2045" s="131">
        <f>IF($D2045=Y$1,SUMIFS($H$3:$H2045,$G$3:$G2045,Y$1,$C$3:$C2045,"Sell"),0)</f>
        <v>0</v>
      </c>
      <c r="Z2045" s="131">
        <f t="shared" si="344"/>
        <v>0</v>
      </c>
      <c r="AA2045" s="131">
        <f>IF($D2045=AA$1,SUMIFS($H$3:$H2045,$G$3:$G2045,AA$1,$C$3:$C2045,"Sell"),0)</f>
        <v>0</v>
      </c>
      <c r="AB2045" s="131">
        <f t="shared" si="345"/>
        <v>0</v>
      </c>
      <c r="AC2045" s="131">
        <f>SUMIFS('Deductions and Deposits'!$H:$H,'Deductions and Deposits'!$G:$G,D2045,'Deductions and Deposits'!$F:$F,"&lt;="&amp;B2045)+SUMIFS($F$3:F2045,$D$3:D2045,D2045,$C$3:C2045,"Coin Deposit",$E$3:E2045,"")</f>
        <v>0</v>
      </c>
      <c r="AD2045" s="131">
        <f>SUMIFS('Deductions and Deposits'!$D:$D,'Deductions and Deposits'!$C:$C,D2045)+SUMIFS($F:$F,$D:$D,D2045,$C:$C,"Coin Deduction")</f>
        <v>0</v>
      </c>
      <c r="AE2045" s="131">
        <f>Table5[[#This Row],[Column4]]+Table5[[#This Row],[Column14]]+Table5[[#This Row],[Column19]]+Table5[[#This Row],[Column12]]</f>
        <v>0</v>
      </c>
      <c r="AF2045" s="131">
        <f>Table5[[#This Row],[Column5]]+Table5[[#This Row],[Column13]]+Table5[[#This Row],[Column21]]+Table5[[#This Row],[Column18]]</f>
        <v>0</v>
      </c>
      <c r="AG2045" s="131">
        <f t="shared" si="346"/>
        <v>0</v>
      </c>
      <c r="AH2045" s="131">
        <f t="shared" si="347"/>
        <v>0</v>
      </c>
      <c r="AI2045" s="131">
        <f>Table5[[#This Row],[Column17]]-Table5[[#This Row],[Column20]]</f>
        <v>0</v>
      </c>
      <c r="AJ2045" s="131">
        <f t="shared" si="348"/>
        <v>0</v>
      </c>
      <c r="AK2045" s="131">
        <f t="shared" si="352"/>
        <v>0</v>
      </c>
      <c r="AL2045" s="131">
        <f t="shared" si="349"/>
        <v>0</v>
      </c>
      <c r="AM2045" s="131" t="str">
        <f t="shared" si="350"/>
        <v/>
      </c>
      <c r="AN2045" s="131" t="str">
        <f t="shared" ca="1" si="351"/>
        <v/>
      </c>
    </row>
    <row r="2046" spans="1:40" ht="20.25" customHeight="1" x14ac:dyDescent="0.3">
      <c r="A2046" s="127"/>
      <c r="B2046" s="164"/>
      <c r="C2046" s="139"/>
      <c r="D2046" s="140"/>
      <c r="E2046" s="139"/>
      <c r="F2046" s="139"/>
      <c r="G2046" s="140"/>
      <c r="H2046" s="139"/>
      <c r="I2046" s="129"/>
      <c r="L2046" s="128"/>
      <c r="M2046" s="128"/>
      <c r="N2046" s="128"/>
      <c r="O2046" s="128"/>
      <c r="P2046" s="128"/>
      <c r="Q2046" s="128"/>
      <c r="R2046" s="128"/>
      <c r="S2046" s="128"/>
      <c r="T2046" s="120">
        <f t="shared" si="342"/>
        <v>0</v>
      </c>
      <c r="U2046" s="131"/>
      <c r="V2046" s="131"/>
      <c r="W2046" s="131">
        <f>SUMIFS($F$3:F2046,$D$3:D2046,D2046,$C$3:C2046,"Buy")+SUMIFS($F$3:F2046,$D$3:D2046,D2046,$C$3:C2046,"Coin Deposit",$E$3:E2046,"&lt;&gt;")</f>
        <v>0</v>
      </c>
      <c r="X2046" s="131">
        <f t="shared" si="343"/>
        <v>0</v>
      </c>
      <c r="Y2046" s="131">
        <f>IF($D2046=Y$1,SUMIFS($H$3:$H2046,$G$3:$G2046,Y$1,$C$3:$C2046,"Sell"),0)</f>
        <v>0</v>
      </c>
      <c r="Z2046" s="131">
        <f t="shared" si="344"/>
        <v>0</v>
      </c>
      <c r="AA2046" s="131">
        <f>IF($D2046=AA$1,SUMIFS($H$3:$H2046,$G$3:$G2046,AA$1,$C$3:$C2046,"Sell"),0)</f>
        <v>0</v>
      </c>
      <c r="AB2046" s="131">
        <f t="shared" si="345"/>
        <v>0</v>
      </c>
      <c r="AC2046" s="131">
        <f>SUMIFS('Deductions and Deposits'!$H:$H,'Deductions and Deposits'!$G:$G,D2046,'Deductions and Deposits'!$F:$F,"&lt;="&amp;B2046)+SUMIFS($F$3:F2046,$D$3:D2046,D2046,$C$3:C2046,"Coin Deposit",$E$3:E2046,"")</f>
        <v>0</v>
      </c>
      <c r="AD2046" s="131">
        <f>SUMIFS('Deductions and Deposits'!$D:$D,'Deductions and Deposits'!$C:$C,D2046)+SUMIFS($F:$F,$D:$D,D2046,$C:$C,"Coin Deduction")</f>
        <v>0</v>
      </c>
      <c r="AE2046" s="131">
        <f>Table5[[#This Row],[Column4]]+Table5[[#This Row],[Column14]]+Table5[[#This Row],[Column19]]+Table5[[#This Row],[Column12]]</f>
        <v>0</v>
      </c>
      <c r="AF2046" s="131">
        <f>Table5[[#This Row],[Column5]]+Table5[[#This Row],[Column13]]+Table5[[#This Row],[Column21]]+Table5[[#This Row],[Column18]]</f>
        <v>0</v>
      </c>
      <c r="AG2046" s="131">
        <f t="shared" si="346"/>
        <v>0</v>
      </c>
      <c r="AH2046" s="131">
        <f t="shared" si="347"/>
        <v>0</v>
      </c>
      <c r="AI2046" s="131">
        <f>Table5[[#This Row],[Column17]]-Table5[[#This Row],[Column20]]</f>
        <v>0</v>
      </c>
      <c r="AJ2046" s="131">
        <f t="shared" si="348"/>
        <v>0</v>
      </c>
      <c r="AK2046" s="131">
        <f t="shared" si="352"/>
        <v>0</v>
      </c>
      <c r="AL2046" s="131">
        <f t="shared" si="349"/>
        <v>0</v>
      </c>
      <c r="AM2046" s="131" t="str">
        <f t="shared" si="350"/>
        <v/>
      </c>
      <c r="AN2046" s="131" t="str">
        <f t="shared" ca="1" si="351"/>
        <v/>
      </c>
    </row>
    <row r="2047" spans="1:40" ht="20.25" customHeight="1" x14ac:dyDescent="0.3">
      <c r="A2047" s="127"/>
      <c r="B2047" s="164"/>
      <c r="C2047" s="139"/>
      <c r="D2047" s="140"/>
      <c r="E2047" s="139"/>
      <c r="F2047" s="139"/>
      <c r="G2047" s="140"/>
      <c r="H2047" s="139"/>
      <c r="I2047" s="129"/>
      <c r="L2047" s="128"/>
      <c r="M2047" s="128"/>
      <c r="N2047" s="128"/>
      <c r="O2047" s="128"/>
      <c r="P2047" s="128"/>
      <c r="Q2047" s="128"/>
      <c r="R2047" s="128"/>
      <c r="S2047" s="128"/>
      <c r="T2047" s="120">
        <f t="shared" si="342"/>
        <v>0</v>
      </c>
      <c r="U2047" s="131"/>
      <c r="V2047" s="131"/>
      <c r="W2047" s="131">
        <f>SUMIFS($F$3:F2047,$D$3:D2047,D2047,$C$3:C2047,"Buy")+SUMIFS($F$3:F2047,$D$3:D2047,D2047,$C$3:C2047,"Coin Deposit",$E$3:E2047,"&lt;&gt;")</f>
        <v>0</v>
      </c>
      <c r="X2047" s="131">
        <f t="shared" si="343"/>
        <v>0</v>
      </c>
      <c r="Y2047" s="131">
        <f>IF($D2047=Y$1,SUMIFS($H$3:$H2047,$G$3:$G2047,Y$1,$C$3:$C2047,"Sell"),0)</f>
        <v>0</v>
      </c>
      <c r="Z2047" s="131">
        <f t="shared" si="344"/>
        <v>0</v>
      </c>
      <c r="AA2047" s="131">
        <f>IF($D2047=AA$1,SUMIFS($H$3:$H2047,$G$3:$G2047,AA$1,$C$3:$C2047,"Sell"),0)</f>
        <v>0</v>
      </c>
      <c r="AB2047" s="131">
        <f t="shared" si="345"/>
        <v>0</v>
      </c>
      <c r="AC2047" s="131">
        <f>SUMIFS('Deductions and Deposits'!$H:$H,'Deductions and Deposits'!$G:$G,D2047,'Deductions and Deposits'!$F:$F,"&lt;="&amp;B2047)+SUMIFS($F$3:F2047,$D$3:D2047,D2047,$C$3:C2047,"Coin Deposit",$E$3:E2047,"")</f>
        <v>0</v>
      </c>
      <c r="AD2047" s="131">
        <f>SUMIFS('Deductions and Deposits'!$D:$D,'Deductions and Deposits'!$C:$C,D2047)+SUMIFS($F:$F,$D:$D,D2047,$C:$C,"Coin Deduction")</f>
        <v>0</v>
      </c>
      <c r="AE2047" s="131">
        <f>Table5[[#This Row],[Column4]]+Table5[[#This Row],[Column14]]+Table5[[#This Row],[Column19]]+Table5[[#This Row],[Column12]]</f>
        <v>0</v>
      </c>
      <c r="AF2047" s="131">
        <f>Table5[[#This Row],[Column5]]+Table5[[#This Row],[Column13]]+Table5[[#This Row],[Column21]]+Table5[[#This Row],[Column18]]</f>
        <v>0</v>
      </c>
      <c r="AG2047" s="131">
        <f t="shared" si="346"/>
        <v>0</v>
      </c>
      <c r="AH2047" s="131">
        <f t="shared" si="347"/>
        <v>0</v>
      </c>
      <c r="AI2047" s="131">
        <f>Table5[[#This Row],[Column17]]-Table5[[#This Row],[Column20]]</f>
        <v>0</v>
      </c>
      <c r="AJ2047" s="131">
        <f t="shared" si="348"/>
        <v>0</v>
      </c>
      <c r="AK2047" s="131">
        <f t="shared" si="352"/>
        <v>0</v>
      </c>
      <c r="AL2047" s="131">
        <f t="shared" si="349"/>
        <v>0</v>
      </c>
      <c r="AM2047" s="131" t="str">
        <f t="shared" si="350"/>
        <v/>
      </c>
      <c r="AN2047" s="131" t="str">
        <f t="shared" ca="1" si="351"/>
        <v/>
      </c>
    </row>
    <row r="2048" spans="1:40" ht="20.25" customHeight="1" x14ac:dyDescent="0.3">
      <c r="A2048" s="127"/>
      <c r="B2048" s="164"/>
      <c r="C2048" s="139"/>
      <c r="D2048" s="140"/>
      <c r="E2048" s="139"/>
      <c r="F2048" s="139"/>
      <c r="G2048" s="140"/>
      <c r="H2048" s="139"/>
      <c r="I2048" s="129"/>
      <c r="L2048" s="128"/>
      <c r="M2048" s="128"/>
      <c r="N2048" s="128"/>
      <c r="O2048" s="128"/>
      <c r="P2048" s="128"/>
      <c r="Q2048" s="128"/>
      <c r="R2048" s="128"/>
      <c r="S2048" s="128"/>
      <c r="T2048" s="120">
        <f t="shared" si="342"/>
        <v>0</v>
      </c>
      <c r="U2048" s="131"/>
      <c r="V2048" s="131"/>
      <c r="W2048" s="131">
        <f>SUMIFS($F$3:F2048,$D$3:D2048,D2048,$C$3:C2048,"Buy")+SUMIFS($F$3:F2048,$D$3:D2048,D2048,$C$3:C2048,"Coin Deposit",$E$3:E2048,"&lt;&gt;")</f>
        <v>0</v>
      </c>
      <c r="X2048" s="131">
        <f t="shared" si="343"/>
        <v>0</v>
      </c>
      <c r="Y2048" s="131">
        <f>IF($D2048=Y$1,SUMIFS($H$3:$H2048,$G$3:$G2048,Y$1,$C$3:$C2048,"Sell"),0)</f>
        <v>0</v>
      </c>
      <c r="Z2048" s="131">
        <f t="shared" si="344"/>
        <v>0</v>
      </c>
      <c r="AA2048" s="131">
        <f>IF($D2048=AA$1,SUMIFS($H$3:$H2048,$G$3:$G2048,AA$1,$C$3:$C2048,"Sell"),0)</f>
        <v>0</v>
      </c>
      <c r="AB2048" s="131">
        <f t="shared" si="345"/>
        <v>0</v>
      </c>
      <c r="AC2048" s="131">
        <f>SUMIFS('Deductions and Deposits'!$H:$H,'Deductions and Deposits'!$G:$G,D2048,'Deductions and Deposits'!$F:$F,"&lt;="&amp;B2048)+SUMIFS($F$3:F2048,$D$3:D2048,D2048,$C$3:C2048,"Coin Deposit",$E$3:E2048,"")</f>
        <v>0</v>
      </c>
      <c r="AD2048" s="131">
        <f>SUMIFS('Deductions and Deposits'!$D:$D,'Deductions and Deposits'!$C:$C,D2048)+SUMIFS($F:$F,$D:$D,D2048,$C:$C,"Coin Deduction")</f>
        <v>0</v>
      </c>
      <c r="AE2048" s="131">
        <f>Table5[[#This Row],[Column4]]+Table5[[#This Row],[Column14]]+Table5[[#This Row],[Column19]]+Table5[[#This Row],[Column12]]</f>
        <v>0</v>
      </c>
      <c r="AF2048" s="131">
        <f>Table5[[#This Row],[Column5]]+Table5[[#This Row],[Column13]]+Table5[[#This Row],[Column21]]+Table5[[#This Row],[Column18]]</f>
        <v>0</v>
      </c>
      <c r="AG2048" s="131">
        <f t="shared" si="346"/>
        <v>0</v>
      </c>
      <c r="AH2048" s="131">
        <f t="shared" si="347"/>
        <v>0</v>
      </c>
      <c r="AI2048" s="131">
        <f>Table5[[#This Row],[Column17]]-Table5[[#This Row],[Column20]]</f>
        <v>0</v>
      </c>
      <c r="AJ2048" s="131">
        <f t="shared" si="348"/>
        <v>0</v>
      </c>
      <c r="AK2048" s="131">
        <f t="shared" si="352"/>
        <v>0</v>
      </c>
      <c r="AL2048" s="131">
        <f t="shared" si="349"/>
        <v>0</v>
      </c>
      <c r="AM2048" s="131" t="str">
        <f t="shared" si="350"/>
        <v/>
      </c>
      <c r="AN2048" s="131" t="str">
        <f t="shared" ca="1" si="351"/>
        <v/>
      </c>
    </row>
    <row r="2049" spans="1:40" ht="20.25" customHeight="1" x14ac:dyDescent="0.3">
      <c r="A2049" s="127"/>
      <c r="B2049" s="164"/>
      <c r="C2049" s="139"/>
      <c r="D2049" s="140"/>
      <c r="E2049" s="139"/>
      <c r="F2049" s="139"/>
      <c r="G2049" s="140"/>
      <c r="H2049" s="139"/>
      <c r="I2049" s="129"/>
      <c r="L2049" s="128"/>
      <c r="M2049" s="128"/>
      <c r="N2049" s="128"/>
      <c r="O2049" s="128"/>
      <c r="P2049" s="128"/>
      <c r="Q2049" s="128"/>
      <c r="R2049" s="128"/>
      <c r="S2049" s="128"/>
      <c r="T2049" s="120">
        <f t="shared" si="342"/>
        <v>0</v>
      </c>
      <c r="U2049" s="131"/>
      <c r="V2049" s="131"/>
      <c r="W2049" s="131">
        <f>SUMIFS($F$3:F2049,$D$3:D2049,D2049,$C$3:C2049,"Buy")+SUMIFS($F$3:F2049,$D$3:D2049,D2049,$C$3:C2049,"Coin Deposit",$E$3:E2049,"&lt;&gt;")</f>
        <v>0</v>
      </c>
      <c r="X2049" s="131">
        <f t="shared" si="343"/>
        <v>0</v>
      </c>
      <c r="Y2049" s="131">
        <f>IF($D2049=Y$1,SUMIFS($H$3:$H2049,$G$3:$G2049,Y$1,$C$3:$C2049,"Sell"),0)</f>
        <v>0</v>
      </c>
      <c r="Z2049" s="131">
        <f t="shared" si="344"/>
        <v>0</v>
      </c>
      <c r="AA2049" s="131">
        <f>IF($D2049=AA$1,SUMIFS($H$3:$H2049,$G$3:$G2049,AA$1,$C$3:$C2049,"Sell"),0)</f>
        <v>0</v>
      </c>
      <c r="AB2049" s="131">
        <f t="shared" si="345"/>
        <v>0</v>
      </c>
      <c r="AC2049" s="131">
        <f>SUMIFS('Deductions and Deposits'!$H:$H,'Deductions and Deposits'!$G:$G,D2049,'Deductions and Deposits'!$F:$F,"&lt;="&amp;B2049)+SUMIFS($F$3:F2049,$D$3:D2049,D2049,$C$3:C2049,"Coin Deposit",$E$3:E2049,"")</f>
        <v>0</v>
      </c>
      <c r="AD2049" s="131">
        <f>SUMIFS('Deductions and Deposits'!$D:$D,'Deductions and Deposits'!$C:$C,D2049)+SUMIFS($F:$F,$D:$D,D2049,$C:$C,"Coin Deduction")</f>
        <v>0</v>
      </c>
      <c r="AE2049" s="131">
        <f>Table5[[#This Row],[Column4]]+Table5[[#This Row],[Column14]]+Table5[[#This Row],[Column19]]+Table5[[#This Row],[Column12]]</f>
        <v>0</v>
      </c>
      <c r="AF2049" s="131">
        <f>Table5[[#This Row],[Column5]]+Table5[[#This Row],[Column13]]+Table5[[#This Row],[Column21]]+Table5[[#This Row],[Column18]]</f>
        <v>0</v>
      </c>
      <c r="AG2049" s="131">
        <f t="shared" si="346"/>
        <v>0</v>
      </c>
      <c r="AH2049" s="131">
        <f t="shared" si="347"/>
        <v>0</v>
      </c>
      <c r="AI2049" s="131">
        <f>Table5[[#This Row],[Column17]]-Table5[[#This Row],[Column20]]</f>
        <v>0</v>
      </c>
      <c r="AJ2049" s="131">
        <f t="shared" si="348"/>
        <v>0</v>
      </c>
      <c r="AK2049" s="131">
        <f t="shared" si="352"/>
        <v>0</v>
      </c>
      <c r="AL2049" s="131">
        <f t="shared" si="349"/>
        <v>0</v>
      </c>
      <c r="AM2049" s="131" t="str">
        <f t="shared" si="350"/>
        <v/>
      </c>
      <c r="AN2049" s="131" t="str">
        <f t="shared" ca="1" si="351"/>
        <v/>
      </c>
    </row>
    <row r="2050" spans="1:40" ht="20.25" customHeight="1" x14ac:dyDescent="0.3">
      <c r="A2050" s="127"/>
      <c r="B2050" s="164"/>
      <c r="C2050" s="139"/>
      <c r="D2050" s="140"/>
      <c r="E2050" s="139"/>
      <c r="F2050" s="139"/>
      <c r="G2050" s="140"/>
      <c r="H2050" s="139"/>
      <c r="I2050" s="129"/>
      <c r="L2050" s="128"/>
      <c r="M2050" s="128"/>
      <c r="N2050" s="128"/>
      <c r="O2050" s="128"/>
      <c r="P2050" s="128"/>
      <c r="Q2050" s="128"/>
      <c r="R2050" s="128"/>
      <c r="S2050" s="128"/>
      <c r="T2050" s="120">
        <f t="shared" si="342"/>
        <v>0</v>
      </c>
      <c r="U2050" s="131"/>
      <c r="V2050" s="131"/>
      <c r="W2050" s="131">
        <f>SUMIFS($F$3:F2050,$D$3:D2050,D2050,$C$3:C2050,"Buy")+SUMIFS($F$3:F2050,$D$3:D2050,D2050,$C$3:C2050,"Coin Deposit",$E$3:E2050,"&lt;&gt;")</f>
        <v>0</v>
      </c>
      <c r="X2050" s="131">
        <f t="shared" si="343"/>
        <v>0</v>
      </c>
      <c r="Y2050" s="131">
        <f>IF($D2050=Y$1,SUMIFS($H$3:$H2050,$G$3:$G2050,Y$1,$C$3:$C2050,"Sell"),0)</f>
        <v>0</v>
      </c>
      <c r="Z2050" s="131">
        <f t="shared" si="344"/>
        <v>0</v>
      </c>
      <c r="AA2050" s="131">
        <f>IF($D2050=AA$1,SUMIFS($H$3:$H2050,$G$3:$G2050,AA$1,$C$3:$C2050,"Sell"),0)</f>
        <v>0</v>
      </c>
      <c r="AB2050" s="131">
        <f t="shared" si="345"/>
        <v>0</v>
      </c>
      <c r="AC2050" s="131">
        <f>SUMIFS('Deductions and Deposits'!$H:$H,'Deductions and Deposits'!$G:$G,D2050,'Deductions and Deposits'!$F:$F,"&lt;="&amp;B2050)+SUMIFS($F$3:F2050,$D$3:D2050,D2050,$C$3:C2050,"Coin Deposit",$E$3:E2050,"")</f>
        <v>0</v>
      </c>
      <c r="AD2050" s="131">
        <f>SUMIFS('Deductions and Deposits'!$D:$D,'Deductions and Deposits'!$C:$C,D2050)+SUMIFS($F:$F,$D:$D,D2050,$C:$C,"Coin Deduction")</f>
        <v>0</v>
      </c>
      <c r="AE2050" s="131">
        <f>Table5[[#This Row],[Column4]]+Table5[[#This Row],[Column14]]+Table5[[#This Row],[Column19]]+Table5[[#This Row],[Column12]]</f>
        <v>0</v>
      </c>
      <c r="AF2050" s="131">
        <f>Table5[[#This Row],[Column5]]+Table5[[#This Row],[Column13]]+Table5[[#This Row],[Column21]]+Table5[[#This Row],[Column18]]</f>
        <v>0</v>
      </c>
      <c r="AG2050" s="131">
        <f t="shared" si="346"/>
        <v>0</v>
      </c>
      <c r="AH2050" s="131">
        <f t="shared" si="347"/>
        <v>0</v>
      </c>
      <c r="AI2050" s="131">
        <f>Table5[[#This Row],[Column17]]-Table5[[#This Row],[Column20]]</f>
        <v>0</v>
      </c>
      <c r="AJ2050" s="131">
        <f t="shared" si="348"/>
        <v>0</v>
      </c>
      <c r="AK2050" s="131">
        <f t="shared" si="62"/>
        <v>0</v>
      </c>
      <c r="AL2050" s="131">
        <f t="shared" si="349"/>
        <v>0</v>
      </c>
      <c r="AM2050" s="131" t="str">
        <f t="shared" si="350"/>
        <v/>
      </c>
      <c r="AN2050" s="131" t="str">
        <f t="shared" ca="1" si="351"/>
        <v/>
      </c>
    </row>
    <row r="2051" spans="1:40" ht="20.25" customHeight="1" x14ac:dyDescent="0.3">
      <c r="A2051" s="127"/>
      <c r="B2051" s="164"/>
      <c r="C2051" s="139"/>
      <c r="D2051" s="140"/>
      <c r="E2051" s="139"/>
      <c r="F2051" s="139"/>
      <c r="G2051" s="140"/>
      <c r="H2051" s="139"/>
      <c r="I2051" s="129"/>
      <c r="L2051" s="128"/>
      <c r="M2051" s="128"/>
      <c r="N2051" s="128"/>
      <c r="O2051" s="128"/>
      <c r="P2051" s="128"/>
      <c r="Q2051" s="128"/>
      <c r="R2051" s="128"/>
      <c r="S2051" s="128"/>
      <c r="T2051" s="120">
        <f t="shared" ref="T2051:T2114" si="353">IF(E2051&lt;&gt;"",E2051,0)</f>
        <v>0</v>
      </c>
      <c r="U2051" s="131"/>
      <c r="V2051" s="131"/>
      <c r="W2051" s="131">
        <f>SUMIFS($F$3:F2051,$D$3:D2051,D2051,$C$3:C2051,"Buy")+SUMIFS($F$3:F2051,$D$3:D2051,D2051,$C$3:C2051,"Coin Deposit",$E$3:E2051,"&lt;&gt;")</f>
        <v>0</v>
      </c>
      <c r="X2051" s="131">
        <f t="shared" ref="X2051:X2114" si="354">IF(OR(C2051="buy",AND(C2051="Coin Deposit",E2051&lt;&gt;"")),SUMIFS($F:$F,$D:$D,D2051,$C:$C,"sell"),0)</f>
        <v>0</v>
      </c>
      <c r="Y2051" s="131">
        <f>IF($D2051=Y$1,SUMIFS($H$3:$H2051,$G$3:$G2051,Y$1,$C$3:$C2051,"Sell"),0)</f>
        <v>0</v>
      </c>
      <c r="Z2051" s="131">
        <f t="shared" ref="Z2051:Z2114" si="355">IF($D2051=Z$1,SUMIFS($H:$H,$G:$G,Z$1,$C:$C,"Buy")+SUMIFS($H:$H,$G:$G,Z$1,$C:$C,"Coin Deposit",$E:$E,"&lt;&gt;"),0)</f>
        <v>0</v>
      </c>
      <c r="AA2051" s="131">
        <f>IF($D2051=AA$1,SUMIFS($H$3:$H2051,$G$3:$G2051,AA$1,$C$3:$C2051,"Sell"),0)</f>
        <v>0</v>
      </c>
      <c r="AB2051" s="131">
        <f t="shared" ref="AB2051:AB2114" si="356">IF($D2051=AB$1,SUMIFS($H:$H,$G:$G,AB$1,$C:$C,"Buy")+SUMIFS($H:$H,$G:$G,AB$1,$C:$C,"Coin Deposit",$E:$E,"&lt;&gt;"),0)</f>
        <v>0</v>
      </c>
      <c r="AC2051" s="131">
        <f>SUMIFS('Deductions and Deposits'!$H:$H,'Deductions and Deposits'!$G:$G,D2051,'Deductions and Deposits'!$F:$F,"&lt;="&amp;B2051)+SUMIFS($F$3:F2051,$D$3:D2051,D2051,$C$3:C2051,"Coin Deposit",$E$3:E2051,"")</f>
        <v>0</v>
      </c>
      <c r="AD2051" s="131">
        <f>SUMIFS('Deductions and Deposits'!$D:$D,'Deductions and Deposits'!$C:$C,D2051)+SUMIFS($F:$F,$D:$D,D2051,$C:$C,"Coin Deduction")</f>
        <v>0</v>
      </c>
      <c r="AE2051" s="131">
        <f>Table5[[#This Row],[Column4]]+Table5[[#This Row],[Column14]]+Table5[[#This Row],[Column19]]+Table5[[#This Row],[Column12]]</f>
        <v>0</v>
      </c>
      <c r="AF2051" s="131">
        <f>Table5[[#This Row],[Column5]]+Table5[[#This Row],[Column13]]+Table5[[#This Row],[Column21]]+Table5[[#This Row],[Column18]]</f>
        <v>0</v>
      </c>
      <c r="AG2051" s="131">
        <f t="shared" ref="AG2051:AG2114" si="357">IF(AND((AC2051+Y2051+AA2051)&gt;AF2051,OR(C2051="buy",AND(C2051="Coin Deposit",E2051&lt;&gt;""))),(AC2051+Y2051+AA2051)-AF2051,0)</f>
        <v>0</v>
      </c>
      <c r="AH2051" s="131">
        <f t="shared" ref="AH2051:AH2114" si="358">IF(AND(AE2051&gt;AF2051,OR(C2051="buy",AND(C2051="Coin Deposit",E2051&lt;&gt;""))),AE2051-AF2051,0)</f>
        <v>0</v>
      </c>
      <c r="AI2051" s="131">
        <f>Table5[[#This Row],[Column17]]-Table5[[#This Row],[Column20]]</f>
        <v>0</v>
      </c>
      <c r="AJ2051" s="131">
        <f t="shared" ref="AJ2051:AJ2114" si="359">IF(AI2051&gt;F2051,F2051,AI2051)</f>
        <v>0</v>
      </c>
      <c r="AK2051" s="131">
        <f t="shared" si="62"/>
        <v>0</v>
      </c>
      <c r="AL2051" s="131">
        <f t="shared" ref="AL2051:AL2114" si="360">IFERROR(SUMIFS($AK:$AK,$D:$D,D2051)/SUMIFS($AJ:$AJ,$D:$D,D2051),0)</f>
        <v>0</v>
      </c>
      <c r="AM2051" s="131" t="str">
        <f t="shared" ref="AM2051:AM2114" si="361">C2051&amp;D2051</f>
        <v/>
      </c>
      <c r="AN2051" s="131" t="str">
        <f t="shared" ref="AN2051:AN2114" ca="1" si="362">OFFSET(AM2051,COUNTA($AM:$AM)-ROW()-(ROW()-ROW($AN$2)-1),)</f>
        <v/>
      </c>
    </row>
    <row r="2052" spans="1:40" ht="20.25" customHeight="1" x14ac:dyDescent="0.3">
      <c r="A2052" s="127"/>
      <c r="B2052" s="164"/>
      <c r="C2052" s="139"/>
      <c r="D2052" s="140"/>
      <c r="E2052" s="139"/>
      <c r="F2052" s="139"/>
      <c r="G2052" s="140"/>
      <c r="H2052" s="139"/>
      <c r="I2052" s="129"/>
      <c r="L2052" s="128"/>
      <c r="M2052" s="128"/>
      <c r="N2052" s="128"/>
      <c r="O2052" s="128"/>
      <c r="P2052" s="128"/>
      <c r="Q2052" s="128"/>
      <c r="R2052" s="128"/>
      <c r="S2052" s="128"/>
      <c r="T2052" s="120">
        <f t="shared" si="353"/>
        <v>0</v>
      </c>
      <c r="U2052" s="131"/>
      <c r="V2052" s="131"/>
      <c r="W2052" s="131">
        <f>SUMIFS($F$3:F2052,$D$3:D2052,D2052,$C$3:C2052,"Buy")+SUMIFS($F$3:F2052,$D$3:D2052,D2052,$C$3:C2052,"Coin Deposit",$E$3:E2052,"&lt;&gt;")</f>
        <v>0</v>
      </c>
      <c r="X2052" s="131">
        <f t="shared" si="354"/>
        <v>0</v>
      </c>
      <c r="Y2052" s="131">
        <f>IF($D2052=Y$1,SUMIFS($H$3:$H2052,$G$3:$G2052,Y$1,$C$3:$C2052,"Sell"),0)</f>
        <v>0</v>
      </c>
      <c r="Z2052" s="131">
        <f t="shared" si="355"/>
        <v>0</v>
      </c>
      <c r="AA2052" s="131">
        <f>IF($D2052=AA$1,SUMIFS($H$3:$H2052,$G$3:$G2052,AA$1,$C$3:$C2052,"Sell"),0)</f>
        <v>0</v>
      </c>
      <c r="AB2052" s="131">
        <f t="shared" si="356"/>
        <v>0</v>
      </c>
      <c r="AC2052" s="131">
        <f>SUMIFS('Deductions and Deposits'!$H:$H,'Deductions and Deposits'!$G:$G,D2052,'Deductions and Deposits'!$F:$F,"&lt;="&amp;B2052)+SUMIFS($F$3:F2052,$D$3:D2052,D2052,$C$3:C2052,"Coin Deposit",$E$3:E2052,"")</f>
        <v>0</v>
      </c>
      <c r="AD2052" s="131">
        <f>SUMIFS('Deductions and Deposits'!$D:$D,'Deductions and Deposits'!$C:$C,D2052)+SUMIFS($F:$F,$D:$D,D2052,$C:$C,"Coin Deduction")</f>
        <v>0</v>
      </c>
      <c r="AE2052" s="131">
        <f>Table5[[#This Row],[Column4]]+Table5[[#This Row],[Column14]]+Table5[[#This Row],[Column19]]+Table5[[#This Row],[Column12]]</f>
        <v>0</v>
      </c>
      <c r="AF2052" s="131">
        <f>Table5[[#This Row],[Column5]]+Table5[[#This Row],[Column13]]+Table5[[#This Row],[Column21]]+Table5[[#This Row],[Column18]]</f>
        <v>0</v>
      </c>
      <c r="AG2052" s="131">
        <f t="shared" si="357"/>
        <v>0</v>
      </c>
      <c r="AH2052" s="131">
        <f t="shared" si="358"/>
        <v>0</v>
      </c>
      <c r="AI2052" s="131">
        <f>Table5[[#This Row],[Column17]]-Table5[[#This Row],[Column20]]</f>
        <v>0</v>
      </c>
      <c r="AJ2052" s="131">
        <f t="shared" si="359"/>
        <v>0</v>
      </c>
      <c r="AK2052" s="131">
        <f t="shared" si="62"/>
        <v>0</v>
      </c>
      <c r="AL2052" s="131">
        <f t="shared" si="360"/>
        <v>0</v>
      </c>
      <c r="AM2052" s="131" t="str">
        <f t="shared" si="361"/>
        <v/>
      </c>
      <c r="AN2052" s="131" t="str">
        <f t="shared" ca="1" si="362"/>
        <v/>
      </c>
    </row>
    <row r="2053" spans="1:40" ht="20.25" customHeight="1" x14ac:dyDescent="0.3">
      <c r="A2053" s="127"/>
      <c r="B2053" s="164"/>
      <c r="C2053" s="139"/>
      <c r="D2053" s="140"/>
      <c r="E2053" s="139"/>
      <c r="F2053" s="139"/>
      <c r="G2053" s="140"/>
      <c r="H2053" s="139"/>
      <c r="I2053" s="129"/>
      <c r="L2053" s="128"/>
      <c r="M2053" s="128"/>
      <c r="N2053" s="128"/>
      <c r="O2053" s="128"/>
      <c r="P2053" s="128"/>
      <c r="Q2053" s="128"/>
      <c r="R2053" s="128"/>
      <c r="S2053" s="128"/>
      <c r="T2053" s="120">
        <f t="shared" si="353"/>
        <v>0</v>
      </c>
      <c r="U2053" s="131"/>
      <c r="V2053" s="131"/>
      <c r="W2053" s="131">
        <f>SUMIFS($F$3:F2053,$D$3:D2053,D2053,$C$3:C2053,"Buy")+SUMIFS($F$3:F2053,$D$3:D2053,D2053,$C$3:C2053,"Coin Deposit",$E$3:E2053,"&lt;&gt;")</f>
        <v>0</v>
      </c>
      <c r="X2053" s="131">
        <f t="shared" si="354"/>
        <v>0</v>
      </c>
      <c r="Y2053" s="131">
        <f>IF($D2053=Y$1,SUMIFS($H$3:$H2053,$G$3:$G2053,Y$1,$C$3:$C2053,"Sell"),0)</f>
        <v>0</v>
      </c>
      <c r="Z2053" s="131">
        <f t="shared" si="355"/>
        <v>0</v>
      </c>
      <c r="AA2053" s="131">
        <f>IF($D2053=AA$1,SUMIFS($H$3:$H2053,$G$3:$G2053,AA$1,$C$3:$C2053,"Sell"),0)</f>
        <v>0</v>
      </c>
      <c r="AB2053" s="131">
        <f t="shared" si="356"/>
        <v>0</v>
      </c>
      <c r="AC2053" s="131">
        <f>SUMIFS('Deductions and Deposits'!$H:$H,'Deductions and Deposits'!$G:$G,D2053,'Deductions and Deposits'!$F:$F,"&lt;="&amp;B2053)+SUMIFS($F$3:F2053,$D$3:D2053,D2053,$C$3:C2053,"Coin Deposit",$E$3:E2053,"")</f>
        <v>0</v>
      </c>
      <c r="AD2053" s="131">
        <f>SUMIFS('Deductions and Deposits'!$D:$D,'Deductions and Deposits'!$C:$C,D2053)+SUMIFS($F:$F,$D:$D,D2053,$C:$C,"Coin Deduction")</f>
        <v>0</v>
      </c>
      <c r="AE2053" s="131">
        <f>Table5[[#This Row],[Column4]]+Table5[[#This Row],[Column14]]+Table5[[#This Row],[Column19]]+Table5[[#This Row],[Column12]]</f>
        <v>0</v>
      </c>
      <c r="AF2053" s="131">
        <f>Table5[[#This Row],[Column5]]+Table5[[#This Row],[Column13]]+Table5[[#This Row],[Column21]]+Table5[[#This Row],[Column18]]</f>
        <v>0</v>
      </c>
      <c r="AG2053" s="131">
        <f t="shared" si="357"/>
        <v>0</v>
      </c>
      <c r="AH2053" s="131">
        <f t="shared" si="358"/>
        <v>0</v>
      </c>
      <c r="AI2053" s="131">
        <f>Table5[[#This Row],[Column17]]-Table5[[#This Row],[Column20]]</f>
        <v>0</v>
      </c>
      <c r="AJ2053" s="131">
        <f t="shared" si="359"/>
        <v>0</v>
      </c>
      <c r="AK2053" s="131">
        <f t="shared" si="62"/>
        <v>0</v>
      </c>
      <c r="AL2053" s="131">
        <f t="shared" si="360"/>
        <v>0</v>
      </c>
      <c r="AM2053" s="131" t="str">
        <f t="shared" si="361"/>
        <v/>
      </c>
      <c r="AN2053" s="131" t="str">
        <f t="shared" ca="1" si="362"/>
        <v/>
      </c>
    </row>
    <row r="2054" spans="1:40" ht="20.25" customHeight="1" x14ac:dyDescent="0.3">
      <c r="A2054" s="127"/>
      <c r="B2054" s="164"/>
      <c r="C2054" s="139"/>
      <c r="D2054" s="140"/>
      <c r="E2054" s="139"/>
      <c r="F2054" s="139"/>
      <c r="G2054" s="140"/>
      <c r="H2054" s="139"/>
      <c r="I2054" s="129"/>
      <c r="L2054" s="128"/>
      <c r="M2054" s="128"/>
      <c r="N2054" s="128"/>
      <c r="O2054" s="128"/>
      <c r="P2054" s="128"/>
      <c r="Q2054" s="128"/>
      <c r="R2054" s="128"/>
      <c r="S2054" s="128"/>
      <c r="T2054" s="120">
        <f t="shared" si="353"/>
        <v>0</v>
      </c>
      <c r="U2054" s="131"/>
      <c r="V2054" s="131"/>
      <c r="W2054" s="131">
        <f>SUMIFS($F$3:F2054,$D$3:D2054,D2054,$C$3:C2054,"Buy")+SUMIFS($F$3:F2054,$D$3:D2054,D2054,$C$3:C2054,"Coin Deposit",$E$3:E2054,"&lt;&gt;")</f>
        <v>0</v>
      </c>
      <c r="X2054" s="131">
        <f t="shared" si="354"/>
        <v>0</v>
      </c>
      <c r="Y2054" s="131">
        <f>IF($D2054=Y$1,SUMIFS($H$3:$H2054,$G$3:$G2054,Y$1,$C$3:$C2054,"Sell"),0)</f>
        <v>0</v>
      </c>
      <c r="Z2054" s="131">
        <f t="shared" si="355"/>
        <v>0</v>
      </c>
      <c r="AA2054" s="131">
        <f>IF($D2054=AA$1,SUMIFS($H$3:$H2054,$G$3:$G2054,AA$1,$C$3:$C2054,"Sell"),0)</f>
        <v>0</v>
      </c>
      <c r="AB2054" s="131">
        <f t="shared" si="356"/>
        <v>0</v>
      </c>
      <c r="AC2054" s="131">
        <f>SUMIFS('Deductions and Deposits'!$H:$H,'Deductions and Deposits'!$G:$G,D2054,'Deductions and Deposits'!$F:$F,"&lt;="&amp;B2054)+SUMIFS($F$3:F2054,$D$3:D2054,D2054,$C$3:C2054,"Coin Deposit",$E$3:E2054,"")</f>
        <v>0</v>
      </c>
      <c r="AD2054" s="131">
        <f>SUMIFS('Deductions and Deposits'!$D:$D,'Deductions and Deposits'!$C:$C,D2054)+SUMIFS($F:$F,$D:$D,D2054,$C:$C,"Coin Deduction")</f>
        <v>0</v>
      </c>
      <c r="AE2054" s="131">
        <f>Table5[[#This Row],[Column4]]+Table5[[#This Row],[Column14]]+Table5[[#This Row],[Column19]]+Table5[[#This Row],[Column12]]</f>
        <v>0</v>
      </c>
      <c r="AF2054" s="131">
        <f>Table5[[#This Row],[Column5]]+Table5[[#This Row],[Column13]]+Table5[[#This Row],[Column21]]+Table5[[#This Row],[Column18]]</f>
        <v>0</v>
      </c>
      <c r="AG2054" s="131">
        <f t="shared" si="357"/>
        <v>0</v>
      </c>
      <c r="AH2054" s="131">
        <f t="shared" si="358"/>
        <v>0</v>
      </c>
      <c r="AI2054" s="131">
        <f>Table5[[#This Row],[Column17]]-Table5[[#This Row],[Column20]]</f>
        <v>0</v>
      </c>
      <c r="AJ2054" s="131">
        <f t="shared" si="359"/>
        <v>0</v>
      </c>
      <c r="AK2054" s="131">
        <f t="shared" si="62"/>
        <v>0</v>
      </c>
      <c r="AL2054" s="131">
        <f t="shared" si="360"/>
        <v>0</v>
      </c>
      <c r="AM2054" s="131" t="str">
        <f t="shared" si="361"/>
        <v/>
      </c>
      <c r="AN2054" s="131" t="str">
        <f t="shared" ca="1" si="362"/>
        <v/>
      </c>
    </row>
    <row r="2055" spans="1:40" ht="20.25" customHeight="1" x14ac:dyDescent="0.3">
      <c r="A2055" s="127"/>
      <c r="B2055" s="164"/>
      <c r="C2055" s="139"/>
      <c r="D2055" s="140"/>
      <c r="E2055" s="139"/>
      <c r="F2055" s="139"/>
      <c r="G2055" s="140"/>
      <c r="H2055" s="139"/>
      <c r="I2055" s="129"/>
      <c r="L2055" s="128"/>
      <c r="M2055" s="128"/>
      <c r="N2055" s="128"/>
      <c r="O2055" s="128"/>
      <c r="P2055" s="128"/>
      <c r="Q2055" s="128"/>
      <c r="R2055" s="128"/>
      <c r="S2055" s="128"/>
      <c r="T2055" s="120">
        <f t="shared" si="353"/>
        <v>0</v>
      </c>
      <c r="U2055" s="131"/>
      <c r="V2055" s="131"/>
      <c r="W2055" s="131">
        <f>SUMIFS($F$3:F2055,$D$3:D2055,D2055,$C$3:C2055,"Buy")+SUMIFS($F$3:F2055,$D$3:D2055,D2055,$C$3:C2055,"Coin Deposit",$E$3:E2055,"&lt;&gt;")</f>
        <v>0</v>
      </c>
      <c r="X2055" s="131">
        <f t="shared" si="354"/>
        <v>0</v>
      </c>
      <c r="Y2055" s="131">
        <f>IF($D2055=Y$1,SUMIFS($H$3:$H2055,$G$3:$G2055,Y$1,$C$3:$C2055,"Sell"),0)</f>
        <v>0</v>
      </c>
      <c r="Z2055" s="131">
        <f t="shared" si="355"/>
        <v>0</v>
      </c>
      <c r="AA2055" s="131">
        <f>IF($D2055=AA$1,SUMIFS($H$3:$H2055,$G$3:$G2055,AA$1,$C$3:$C2055,"Sell"),0)</f>
        <v>0</v>
      </c>
      <c r="AB2055" s="131">
        <f t="shared" si="356"/>
        <v>0</v>
      </c>
      <c r="AC2055" s="131">
        <f>SUMIFS('Deductions and Deposits'!$H:$H,'Deductions and Deposits'!$G:$G,D2055,'Deductions and Deposits'!$F:$F,"&lt;="&amp;B2055)+SUMIFS($F$3:F2055,$D$3:D2055,D2055,$C$3:C2055,"Coin Deposit",$E$3:E2055,"")</f>
        <v>0</v>
      </c>
      <c r="AD2055" s="131">
        <f>SUMIFS('Deductions and Deposits'!$D:$D,'Deductions and Deposits'!$C:$C,D2055)+SUMIFS($F:$F,$D:$D,D2055,$C:$C,"Coin Deduction")</f>
        <v>0</v>
      </c>
      <c r="AE2055" s="131">
        <f>Table5[[#This Row],[Column4]]+Table5[[#This Row],[Column14]]+Table5[[#This Row],[Column19]]+Table5[[#This Row],[Column12]]</f>
        <v>0</v>
      </c>
      <c r="AF2055" s="131">
        <f>Table5[[#This Row],[Column5]]+Table5[[#This Row],[Column13]]+Table5[[#This Row],[Column21]]+Table5[[#This Row],[Column18]]</f>
        <v>0</v>
      </c>
      <c r="AG2055" s="131">
        <f t="shared" si="357"/>
        <v>0</v>
      </c>
      <c r="AH2055" s="131">
        <f t="shared" si="358"/>
        <v>0</v>
      </c>
      <c r="AI2055" s="131">
        <f>Table5[[#This Row],[Column17]]-Table5[[#This Row],[Column20]]</f>
        <v>0</v>
      </c>
      <c r="AJ2055" s="131">
        <f t="shared" si="359"/>
        <v>0</v>
      </c>
      <c r="AK2055" s="131">
        <f t="shared" si="62"/>
        <v>0</v>
      </c>
      <c r="AL2055" s="131">
        <f t="shared" si="360"/>
        <v>0</v>
      </c>
      <c r="AM2055" s="131" t="str">
        <f t="shared" si="361"/>
        <v/>
      </c>
      <c r="AN2055" s="131" t="str">
        <f t="shared" ca="1" si="362"/>
        <v/>
      </c>
    </row>
    <row r="2056" spans="1:40" ht="20.25" customHeight="1" x14ac:dyDescent="0.3">
      <c r="A2056" s="127"/>
      <c r="B2056" s="164"/>
      <c r="C2056" s="139"/>
      <c r="D2056" s="140"/>
      <c r="E2056" s="139"/>
      <c r="F2056" s="139"/>
      <c r="G2056" s="140"/>
      <c r="H2056" s="139"/>
      <c r="I2056" s="129"/>
      <c r="L2056" s="128"/>
      <c r="M2056" s="128"/>
      <c r="N2056" s="128"/>
      <c r="O2056" s="128"/>
      <c r="P2056" s="128"/>
      <c r="Q2056" s="128"/>
      <c r="R2056" s="128"/>
      <c r="S2056" s="128"/>
      <c r="T2056" s="120">
        <f t="shared" si="353"/>
        <v>0</v>
      </c>
      <c r="U2056" s="131"/>
      <c r="V2056" s="131"/>
      <c r="W2056" s="131">
        <f>SUMIFS($F$3:F2056,$D$3:D2056,D2056,$C$3:C2056,"Buy")+SUMIFS($F$3:F2056,$D$3:D2056,D2056,$C$3:C2056,"Coin Deposit",$E$3:E2056,"&lt;&gt;")</f>
        <v>0</v>
      </c>
      <c r="X2056" s="131">
        <f t="shared" si="354"/>
        <v>0</v>
      </c>
      <c r="Y2056" s="131">
        <f>IF($D2056=Y$1,SUMIFS($H$3:$H2056,$G$3:$G2056,Y$1,$C$3:$C2056,"Sell"),0)</f>
        <v>0</v>
      </c>
      <c r="Z2056" s="131">
        <f t="shared" si="355"/>
        <v>0</v>
      </c>
      <c r="AA2056" s="131">
        <f>IF($D2056=AA$1,SUMIFS($H$3:$H2056,$G$3:$G2056,AA$1,$C$3:$C2056,"Sell"),0)</f>
        <v>0</v>
      </c>
      <c r="AB2056" s="131">
        <f t="shared" si="356"/>
        <v>0</v>
      </c>
      <c r="AC2056" s="131">
        <f>SUMIFS('Deductions and Deposits'!$H:$H,'Deductions and Deposits'!$G:$G,D2056,'Deductions and Deposits'!$F:$F,"&lt;="&amp;B2056)+SUMIFS($F$3:F2056,$D$3:D2056,D2056,$C$3:C2056,"Coin Deposit",$E$3:E2056,"")</f>
        <v>0</v>
      </c>
      <c r="AD2056" s="131">
        <f>SUMIFS('Deductions and Deposits'!$D:$D,'Deductions and Deposits'!$C:$C,D2056)+SUMIFS($F:$F,$D:$D,D2056,$C:$C,"Coin Deduction")</f>
        <v>0</v>
      </c>
      <c r="AE2056" s="131">
        <f>Table5[[#This Row],[Column4]]+Table5[[#This Row],[Column14]]+Table5[[#This Row],[Column19]]+Table5[[#This Row],[Column12]]</f>
        <v>0</v>
      </c>
      <c r="AF2056" s="131">
        <f>Table5[[#This Row],[Column5]]+Table5[[#This Row],[Column13]]+Table5[[#This Row],[Column21]]+Table5[[#This Row],[Column18]]</f>
        <v>0</v>
      </c>
      <c r="AG2056" s="131">
        <f t="shared" si="357"/>
        <v>0</v>
      </c>
      <c r="AH2056" s="131">
        <f t="shared" si="358"/>
        <v>0</v>
      </c>
      <c r="AI2056" s="131">
        <f>Table5[[#This Row],[Column17]]-Table5[[#This Row],[Column20]]</f>
        <v>0</v>
      </c>
      <c r="AJ2056" s="131">
        <f t="shared" si="359"/>
        <v>0</v>
      </c>
      <c r="AK2056" s="131">
        <f t="shared" si="62"/>
        <v>0</v>
      </c>
      <c r="AL2056" s="131">
        <f t="shared" si="360"/>
        <v>0</v>
      </c>
      <c r="AM2056" s="131" t="str">
        <f t="shared" si="361"/>
        <v/>
      </c>
      <c r="AN2056" s="131" t="str">
        <f t="shared" ca="1" si="362"/>
        <v/>
      </c>
    </row>
    <row r="2057" spans="1:40" ht="20.25" customHeight="1" x14ac:dyDescent="0.3">
      <c r="A2057" s="127"/>
      <c r="B2057" s="164"/>
      <c r="C2057" s="139"/>
      <c r="D2057" s="140"/>
      <c r="E2057" s="139"/>
      <c r="F2057" s="139"/>
      <c r="G2057" s="140"/>
      <c r="H2057" s="139"/>
      <c r="I2057" s="129"/>
      <c r="L2057" s="128"/>
      <c r="M2057" s="128"/>
      <c r="N2057" s="128"/>
      <c r="O2057" s="128"/>
      <c r="P2057" s="128"/>
      <c r="Q2057" s="128"/>
      <c r="R2057" s="128"/>
      <c r="S2057" s="128"/>
      <c r="T2057" s="120">
        <f t="shared" si="353"/>
        <v>0</v>
      </c>
      <c r="U2057" s="131"/>
      <c r="V2057" s="131"/>
      <c r="W2057" s="131">
        <f>SUMIFS($F$3:F2057,$D$3:D2057,D2057,$C$3:C2057,"Buy")+SUMIFS($F$3:F2057,$D$3:D2057,D2057,$C$3:C2057,"Coin Deposit",$E$3:E2057,"&lt;&gt;")</f>
        <v>0</v>
      </c>
      <c r="X2057" s="131">
        <f t="shared" si="354"/>
        <v>0</v>
      </c>
      <c r="Y2057" s="131">
        <f>IF($D2057=Y$1,SUMIFS($H$3:$H2057,$G$3:$G2057,Y$1,$C$3:$C2057,"Sell"),0)</f>
        <v>0</v>
      </c>
      <c r="Z2057" s="131">
        <f t="shared" si="355"/>
        <v>0</v>
      </c>
      <c r="AA2057" s="131">
        <f>IF($D2057=AA$1,SUMIFS($H$3:$H2057,$G$3:$G2057,AA$1,$C$3:$C2057,"Sell"),0)</f>
        <v>0</v>
      </c>
      <c r="AB2057" s="131">
        <f t="shared" si="356"/>
        <v>0</v>
      </c>
      <c r="AC2057" s="131">
        <f>SUMIFS('Deductions and Deposits'!$H:$H,'Deductions and Deposits'!$G:$G,D2057,'Deductions and Deposits'!$F:$F,"&lt;="&amp;B2057)+SUMIFS($F$3:F2057,$D$3:D2057,D2057,$C$3:C2057,"Coin Deposit",$E$3:E2057,"")</f>
        <v>0</v>
      </c>
      <c r="AD2057" s="131">
        <f>SUMIFS('Deductions and Deposits'!$D:$D,'Deductions and Deposits'!$C:$C,D2057)+SUMIFS($F:$F,$D:$D,D2057,$C:$C,"Coin Deduction")</f>
        <v>0</v>
      </c>
      <c r="AE2057" s="131">
        <f>Table5[[#This Row],[Column4]]+Table5[[#This Row],[Column14]]+Table5[[#This Row],[Column19]]+Table5[[#This Row],[Column12]]</f>
        <v>0</v>
      </c>
      <c r="AF2057" s="131">
        <f>Table5[[#This Row],[Column5]]+Table5[[#This Row],[Column13]]+Table5[[#This Row],[Column21]]+Table5[[#This Row],[Column18]]</f>
        <v>0</v>
      </c>
      <c r="AG2057" s="131">
        <f t="shared" si="357"/>
        <v>0</v>
      </c>
      <c r="AH2057" s="131">
        <f t="shared" si="358"/>
        <v>0</v>
      </c>
      <c r="AI2057" s="131">
        <f>Table5[[#This Row],[Column17]]-Table5[[#This Row],[Column20]]</f>
        <v>0</v>
      </c>
      <c r="AJ2057" s="131">
        <f t="shared" si="359"/>
        <v>0</v>
      </c>
      <c r="AK2057" s="131">
        <f t="shared" si="62"/>
        <v>0</v>
      </c>
      <c r="AL2057" s="131">
        <f t="shared" si="360"/>
        <v>0</v>
      </c>
      <c r="AM2057" s="131" t="str">
        <f t="shared" si="361"/>
        <v/>
      </c>
      <c r="AN2057" s="131" t="str">
        <f t="shared" ca="1" si="362"/>
        <v/>
      </c>
    </row>
    <row r="2058" spans="1:40" ht="20.25" customHeight="1" x14ac:dyDescent="0.3">
      <c r="A2058" s="127"/>
      <c r="B2058" s="164"/>
      <c r="C2058" s="139"/>
      <c r="D2058" s="140"/>
      <c r="E2058" s="139"/>
      <c r="F2058" s="139"/>
      <c r="G2058" s="140"/>
      <c r="H2058" s="139"/>
      <c r="I2058" s="129"/>
      <c r="L2058" s="128"/>
      <c r="M2058" s="128"/>
      <c r="N2058" s="128"/>
      <c r="O2058" s="128"/>
      <c r="P2058" s="128"/>
      <c r="Q2058" s="128"/>
      <c r="R2058" s="128"/>
      <c r="S2058" s="128"/>
      <c r="T2058" s="120">
        <f t="shared" si="353"/>
        <v>0</v>
      </c>
      <c r="U2058" s="131"/>
      <c r="V2058" s="131"/>
      <c r="W2058" s="131">
        <f>SUMIFS($F$3:F2058,$D$3:D2058,D2058,$C$3:C2058,"Buy")+SUMIFS($F$3:F2058,$D$3:D2058,D2058,$C$3:C2058,"Coin Deposit",$E$3:E2058,"&lt;&gt;")</f>
        <v>0</v>
      </c>
      <c r="X2058" s="131">
        <f t="shared" si="354"/>
        <v>0</v>
      </c>
      <c r="Y2058" s="131">
        <f>IF($D2058=Y$1,SUMIFS($H$3:$H2058,$G$3:$G2058,Y$1,$C$3:$C2058,"Sell"),0)</f>
        <v>0</v>
      </c>
      <c r="Z2058" s="131">
        <f t="shared" si="355"/>
        <v>0</v>
      </c>
      <c r="AA2058" s="131">
        <f>IF($D2058=AA$1,SUMIFS($H$3:$H2058,$G$3:$G2058,AA$1,$C$3:$C2058,"Sell"),0)</f>
        <v>0</v>
      </c>
      <c r="AB2058" s="131">
        <f t="shared" si="356"/>
        <v>0</v>
      </c>
      <c r="AC2058" s="131">
        <f>SUMIFS('Deductions and Deposits'!$H:$H,'Deductions and Deposits'!$G:$G,D2058,'Deductions and Deposits'!$F:$F,"&lt;="&amp;B2058)+SUMIFS($F$3:F2058,$D$3:D2058,D2058,$C$3:C2058,"Coin Deposit",$E$3:E2058,"")</f>
        <v>0</v>
      </c>
      <c r="AD2058" s="131">
        <f>SUMIFS('Deductions and Deposits'!$D:$D,'Deductions and Deposits'!$C:$C,D2058)+SUMIFS($F:$F,$D:$D,D2058,$C:$C,"Coin Deduction")</f>
        <v>0</v>
      </c>
      <c r="AE2058" s="131">
        <f>Table5[[#This Row],[Column4]]+Table5[[#This Row],[Column14]]+Table5[[#This Row],[Column19]]+Table5[[#This Row],[Column12]]</f>
        <v>0</v>
      </c>
      <c r="AF2058" s="131">
        <f>Table5[[#This Row],[Column5]]+Table5[[#This Row],[Column13]]+Table5[[#This Row],[Column21]]+Table5[[#This Row],[Column18]]</f>
        <v>0</v>
      </c>
      <c r="AG2058" s="131">
        <f t="shared" si="357"/>
        <v>0</v>
      </c>
      <c r="AH2058" s="131">
        <f t="shared" si="358"/>
        <v>0</v>
      </c>
      <c r="AI2058" s="131">
        <f>Table5[[#This Row],[Column17]]-Table5[[#This Row],[Column20]]</f>
        <v>0</v>
      </c>
      <c r="AJ2058" s="131">
        <f t="shared" si="359"/>
        <v>0</v>
      </c>
      <c r="AK2058" s="131">
        <f t="shared" si="62"/>
        <v>0</v>
      </c>
      <c r="AL2058" s="131">
        <f t="shared" si="360"/>
        <v>0</v>
      </c>
      <c r="AM2058" s="131" t="str">
        <f t="shared" si="361"/>
        <v/>
      </c>
      <c r="AN2058" s="131" t="str">
        <f t="shared" ca="1" si="362"/>
        <v/>
      </c>
    </row>
    <row r="2059" spans="1:40" ht="20.25" customHeight="1" x14ac:dyDescent="0.3">
      <c r="A2059" s="127"/>
      <c r="B2059" s="164"/>
      <c r="C2059" s="139"/>
      <c r="D2059" s="140"/>
      <c r="E2059" s="139"/>
      <c r="F2059" s="139"/>
      <c r="G2059" s="140"/>
      <c r="H2059" s="139"/>
      <c r="I2059" s="129"/>
      <c r="L2059" s="128"/>
      <c r="M2059" s="128"/>
      <c r="N2059" s="128"/>
      <c r="O2059" s="128"/>
      <c r="P2059" s="128"/>
      <c r="Q2059" s="128"/>
      <c r="R2059" s="128"/>
      <c r="S2059" s="128"/>
      <c r="T2059" s="120">
        <f t="shared" si="353"/>
        <v>0</v>
      </c>
      <c r="U2059" s="131"/>
      <c r="V2059" s="131"/>
      <c r="W2059" s="131">
        <f>SUMIFS($F$3:F2059,$D$3:D2059,D2059,$C$3:C2059,"Buy")+SUMIFS($F$3:F2059,$D$3:D2059,D2059,$C$3:C2059,"Coin Deposit",$E$3:E2059,"&lt;&gt;")</f>
        <v>0</v>
      </c>
      <c r="X2059" s="131">
        <f t="shared" si="354"/>
        <v>0</v>
      </c>
      <c r="Y2059" s="131">
        <f>IF($D2059=Y$1,SUMIFS($H$3:$H2059,$G$3:$G2059,Y$1,$C$3:$C2059,"Sell"),0)</f>
        <v>0</v>
      </c>
      <c r="Z2059" s="131">
        <f t="shared" si="355"/>
        <v>0</v>
      </c>
      <c r="AA2059" s="131">
        <f>IF($D2059=AA$1,SUMIFS($H$3:$H2059,$G$3:$G2059,AA$1,$C$3:$C2059,"Sell"),0)</f>
        <v>0</v>
      </c>
      <c r="AB2059" s="131">
        <f t="shared" si="356"/>
        <v>0</v>
      </c>
      <c r="AC2059" s="131">
        <f>SUMIFS('Deductions and Deposits'!$H:$H,'Deductions and Deposits'!$G:$G,D2059,'Deductions and Deposits'!$F:$F,"&lt;="&amp;B2059)+SUMIFS($F$3:F2059,$D$3:D2059,D2059,$C$3:C2059,"Coin Deposit",$E$3:E2059,"")</f>
        <v>0</v>
      </c>
      <c r="AD2059" s="131">
        <f>SUMIFS('Deductions and Deposits'!$D:$D,'Deductions and Deposits'!$C:$C,D2059)+SUMIFS($F:$F,$D:$D,D2059,$C:$C,"Coin Deduction")</f>
        <v>0</v>
      </c>
      <c r="AE2059" s="131">
        <f>Table5[[#This Row],[Column4]]+Table5[[#This Row],[Column14]]+Table5[[#This Row],[Column19]]+Table5[[#This Row],[Column12]]</f>
        <v>0</v>
      </c>
      <c r="AF2059" s="131">
        <f>Table5[[#This Row],[Column5]]+Table5[[#This Row],[Column13]]+Table5[[#This Row],[Column21]]+Table5[[#This Row],[Column18]]</f>
        <v>0</v>
      </c>
      <c r="AG2059" s="131">
        <f t="shared" si="357"/>
        <v>0</v>
      </c>
      <c r="AH2059" s="131">
        <f t="shared" si="358"/>
        <v>0</v>
      </c>
      <c r="AI2059" s="131">
        <f>Table5[[#This Row],[Column17]]-Table5[[#This Row],[Column20]]</f>
        <v>0</v>
      </c>
      <c r="AJ2059" s="131">
        <f t="shared" si="359"/>
        <v>0</v>
      </c>
      <c r="AK2059" s="131">
        <f t="shared" si="62"/>
        <v>0</v>
      </c>
      <c r="AL2059" s="131">
        <f t="shared" si="360"/>
        <v>0</v>
      </c>
      <c r="AM2059" s="131" t="str">
        <f t="shared" si="361"/>
        <v/>
      </c>
      <c r="AN2059" s="131" t="str">
        <f t="shared" ca="1" si="362"/>
        <v/>
      </c>
    </row>
    <row r="2060" spans="1:40" ht="20.25" customHeight="1" x14ac:dyDescent="0.3">
      <c r="A2060" s="127"/>
      <c r="B2060" s="164"/>
      <c r="C2060" s="139"/>
      <c r="D2060" s="140"/>
      <c r="E2060" s="139"/>
      <c r="F2060" s="139"/>
      <c r="G2060" s="140"/>
      <c r="H2060" s="139"/>
      <c r="I2060" s="129"/>
      <c r="L2060" s="128"/>
      <c r="M2060" s="128"/>
      <c r="N2060" s="128"/>
      <c r="O2060" s="128"/>
      <c r="P2060" s="128"/>
      <c r="Q2060" s="128"/>
      <c r="R2060" s="128"/>
      <c r="S2060" s="128"/>
      <c r="T2060" s="120">
        <f t="shared" si="353"/>
        <v>0</v>
      </c>
      <c r="U2060" s="131"/>
      <c r="V2060" s="131"/>
      <c r="W2060" s="131">
        <f>SUMIFS($F$3:F2060,$D$3:D2060,D2060,$C$3:C2060,"Buy")+SUMIFS($F$3:F2060,$D$3:D2060,D2060,$C$3:C2060,"Coin Deposit",$E$3:E2060,"&lt;&gt;")</f>
        <v>0</v>
      </c>
      <c r="X2060" s="131">
        <f t="shared" si="354"/>
        <v>0</v>
      </c>
      <c r="Y2060" s="131">
        <f>IF($D2060=Y$1,SUMIFS($H$3:$H2060,$G$3:$G2060,Y$1,$C$3:$C2060,"Sell"),0)</f>
        <v>0</v>
      </c>
      <c r="Z2060" s="131">
        <f t="shared" si="355"/>
        <v>0</v>
      </c>
      <c r="AA2060" s="131">
        <f>IF($D2060=AA$1,SUMIFS($H$3:$H2060,$G$3:$G2060,AA$1,$C$3:$C2060,"Sell"),0)</f>
        <v>0</v>
      </c>
      <c r="AB2060" s="131">
        <f t="shared" si="356"/>
        <v>0</v>
      </c>
      <c r="AC2060" s="131">
        <f>SUMIFS('Deductions and Deposits'!$H:$H,'Deductions and Deposits'!$G:$G,D2060,'Deductions and Deposits'!$F:$F,"&lt;="&amp;B2060)+SUMIFS($F$3:F2060,$D$3:D2060,D2060,$C$3:C2060,"Coin Deposit",$E$3:E2060,"")</f>
        <v>0</v>
      </c>
      <c r="AD2060" s="131">
        <f>SUMIFS('Deductions and Deposits'!$D:$D,'Deductions and Deposits'!$C:$C,D2060)+SUMIFS($F:$F,$D:$D,D2060,$C:$C,"Coin Deduction")</f>
        <v>0</v>
      </c>
      <c r="AE2060" s="131">
        <f>Table5[[#This Row],[Column4]]+Table5[[#This Row],[Column14]]+Table5[[#This Row],[Column19]]+Table5[[#This Row],[Column12]]</f>
        <v>0</v>
      </c>
      <c r="AF2060" s="131">
        <f>Table5[[#This Row],[Column5]]+Table5[[#This Row],[Column13]]+Table5[[#This Row],[Column21]]+Table5[[#This Row],[Column18]]</f>
        <v>0</v>
      </c>
      <c r="AG2060" s="131">
        <f t="shared" si="357"/>
        <v>0</v>
      </c>
      <c r="AH2060" s="131">
        <f t="shared" si="358"/>
        <v>0</v>
      </c>
      <c r="AI2060" s="131">
        <f>Table5[[#This Row],[Column17]]-Table5[[#This Row],[Column20]]</f>
        <v>0</v>
      </c>
      <c r="AJ2060" s="131">
        <f t="shared" si="359"/>
        <v>0</v>
      </c>
      <c r="AK2060" s="131">
        <f t="shared" si="62"/>
        <v>0</v>
      </c>
      <c r="AL2060" s="131">
        <f t="shared" si="360"/>
        <v>0</v>
      </c>
      <c r="AM2060" s="131" t="str">
        <f t="shared" si="361"/>
        <v/>
      </c>
      <c r="AN2060" s="131" t="str">
        <f t="shared" ca="1" si="362"/>
        <v/>
      </c>
    </row>
    <row r="2061" spans="1:40" ht="20.25" customHeight="1" x14ac:dyDescent="0.3">
      <c r="A2061" s="127"/>
      <c r="B2061" s="164"/>
      <c r="C2061" s="139"/>
      <c r="D2061" s="140"/>
      <c r="E2061" s="139"/>
      <c r="F2061" s="139"/>
      <c r="G2061" s="140"/>
      <c r="H2061" s="139"/>
      <c r="I2061" s="129"/>
      <c r="L2061" s="128"/>
      <c r="M2061" s="128"/>
      <c r="N2061" s="128"/>
      <c r="O2061" s="128"/>
      <c r="P2061" s="128"/>
      <c r="Q2061" s="128"/>
      <c r="R2061" s="128"/>
      <c r="S2061" s="128"/>
      <c r="T2061" s="120">
        <f t="shared" si="353"/>
        <v>0</v>
      </c>
      <c r="U2061" s="131"/>
      <c r="V2061" s="131"/>
      <c r="W2061" s="131">
        <f>SUMIFS($F$3:F2061,$D$3:D2061,D2061,$C$3:C2061,"Buy")+SUMIFS($F$3:F2061,$D$3:D2061,D2061,$C$3:C2061,"Coin Deposit",$E$3:E2061,"&lt;&gt;")</f>
        <v>0</v>
      </c>
      <c r="X2061" s="131">
        <f t="shared" si="354"/>
        <v>0</v>
      </c>
      <c r="Y2061" s="131">
        <f>IF($D2061=Y$1,SUMIFS($H$3:$H2061,$G$3:$G2061,Y$1,$C$3:$C2061,"Sell"),0)</f>
        <v>0</v>
      </c>
      <c r="Z2061" s="131">
        <f t="shared" si="355"/>
        <v>0</v>
      </c>
      <c r="AA2061" s="131">
        <f>IF($D2061=AA$1,SUMIFS($H$3:$H2061,$G$3:$G2061,AA$1,$C$3:$C2061,"Sell"),0)</f>
        <v>0</v>
      </c>
      <c r="AB2061" s="131">
        <f t="shared" si="356"/>
        <v>0</v>
      </c>
      <c r="AC2061" s="131">
        <f>SUMIFS('Deductions and Deposits'!$H:$H,'Deductions and Deposits'!$G:$G,D2061,'Deductions and Deposits'!$F:$F,"&lt;="&amp;B2061)+SUMIFS($F$3:F2061,$D$3:D2061,D2061,$C$3:C2061,"Coin Deposit",$E$3:E2061,"")</f>
        <v>0</v>
      </c>
      <c r="AD2061" s="131">
        <f>SUMIFS('Deductions and Deposits'!$D:$D,'Deductions and Deposits'!$C:$C,D2061)+SUMIFS($F:$F,$D:$D,D2061,$C:$C,"Coin Deduction")</f>
        <v>0</v>
      </c>
      <c r="AE2061" s="131">
        <f>Table5[[#This Row],[Column4]]+Table5[[#This Row],[Column14]]+Table5[[#This Row],[Column19]]+Table5[[#This Row],[Column12]]</f>
        <v>0</v>
      </c>
      <c r="AF2061" s="131">
        <f>Table5[[#This Row],[Column5]]+Table5[[#This Row],[Column13]]+Table5[[#This Row],[Column21]]+Table5[[#This Row],[Column18]]</f>
        <v>0</v>
      </c>
      <c r="AG2061" s="131">
        <f t="shared" si="357"/>
        <v>0</v>
      </c>
      <c r="AH2061" s="131">
        <f t="shared" si="358"/>
        <v>0</v>
      </c>
      <c r="AI2061" s="131">
        <f>Table5[[#This Row],[Column17]]-Table5[[#This Row],[Column20]]</f>
        <v>0</v>
      </c>
      <c r="AJ2061" s="131">
        <f t="shared" si="359"/>
        <v>0</v>
      </c>
      <c r="AK2061" s="131">
        <f t="shared" si="62"/>
        <v>0</v>
      </c>
      <c r="AL2061" s="131">
        <f t="shared" si="360"/>
        <v>0</v>
      </c>
      <c r="AM2061" s="131" t="str">
        <f t="shared" si="361"/>
        <v/>
      </c>
      <c r="AN2061" s="131" t="str">
        <f t="shared" ca="1" si="362"/>
        <v/>
      </c>
    </row>
    <row r="2062" spans="1:40" ht="20.25" customHeight="1" x14ac:dyDescent="0.3">
      <c r="A2062" s="127"/>
      <c r="B2062" s="164"/>
      <c r="C2062" s="139"/>
      <c r="D2062" s="140"/>
      <c r="E2062" s="139"/>
      <c r="F2062" s="139"/>
      <c r="G2062" s="140"/>
      <c r="H2062" s="139"/>
      <c r="I2062" s="129"/>
      <c r="L2062" s="128"/>
      <c r="M2062" s="128"/>
      <c r="N2062" s="128"/>
      <c r="O2062" s="128"/>
      <c r="P2062" s="128"/>
      <c r="Q2062" s="128"/>
      <c r="R2062" s="128"/>
      <c r="S2062" s="128"/>
      <c r="T2062" s="120">
        <f t="shared" si="353"/>
        <v>0</v>
      </c>
      <c r="U2062" s="131"/>
      <c r="V2062" s="131"/>
      <c r="W2062" s="131">
        <f>SUMIFS($F$3:F2062,$D$3:D2062,D2062,$C$3:C2062,"Buy")+SUMIFS($F$3:F2062,$D$3:D2062,D2062,$C$3:C2062,"Coin Deposit",$E$3:E2062,"&lt;&gt;")</f>
        <v>0</v>
      </c>
      <c r="X2062" s="131">
        <f t="shared" si="354"/>
        <v>0</v>
      </c>
      <c r="Y2062" s="131">
        <f>IF($D2062=Y$1,SUMIFS($H$3:$H2062,$G$3:$G2062,Y$1,$C$3:$C2062,"Sell"),0)</f>
        <v>0</v>
      </c>
      <c r="Z2062" s="131">
        <f t="shared" si="355"/>
        <v>0</v>
      </c>
      <c r="AA2062" s="131">
        <f>IF($D2062=AA$1,SUMIFS($H$3:$H2062,$G$3:$G2062,AA$1,$C$3:$C2062,"Sell"),0)</f>
        <v>0</v>
      </c>
      <c r="AB2062" s="131">
        <f t="shared" si="356"/>
        <v>0</v>
      </c>
      <c r="AC2062" s="131">
        <f>SUMIFS('Deductions and Deposits'!$H:$H,'Deductions and Deposits'!$G:$G,D2062,'Deductions and Deposits'!$F:$F,"&lt;="&amp;B2062)+SUMIFS($F$3:F2062,$D$3:D2062,D2062,$C$3:C2062,"Coin Deposit",$E$3:E2062,"")</f>
        <v>0</v>
      </c>
      <c r="AD2062" s="131">
        <f>SUMIFS('Deductions and Deposits'!$D:$D,'Deductions and Deposits'!$C:$C,D2062)+SUMIFS($F:$F,$D:$D,D2062,$C:$C,"Coin Deduction")</f>
        <v>0</v>
      </c>
      <c r="AE2062" s="131">
        <f>Table5[[#This Row],[Column4]]+Table5[[#This Row],[Column14]]+Table5[[#This Row],[Column19]]+Table5[[#This Row],[Column12]]</f>
        <v>0</v>
      </c>
      <c r="AF2062" s="131">
        <f>Table5[[#This Row],[Column5]]+Table5[[#This Row],[Column13]]+Table5[[#This Row],[Column21]]+Table5[[#This Row],[Column18]]</f>
        <v>0</v>
      </c>
      <c r="AG2062" s="131">
        <f t="shared" si="357"/>
        <v>0</v>
      </c>
      <c r="AH2062" s="131">
        <f t="shared" si="358"/>
        <v>0</v>
      </c>
      <c r="AI2062" s="131">
        <f>Table5[[#This Row],[Column17]]-Table5[[#This Row],[Column20]]</f>
        <v>0</v>
      </c>
      <c r="AJ2062" s="131">
        <f t="shared" si="359"/>
        <v>0</v>
      </c>
      <c r="AK2062" s="131">
        <f t="shared" si="62"/>
        <v>0</v>
      </c>
      <c r="AL2062" s="131">
        <f t="shared" si="360"/>
        <v>0</v>
      </c>
      <c r="AM2062" s="131" t="str">
        <f t="shared" si="361"/>
        <v/>
      </c>
      <c r="AN2062" s="131" t="str">
        <f t="shared" ca="1" si="362"/>
        <v/>
      </c>
    </row>
    <row r="2063" spans="1:40" ht="20.25" customHeight="1" x14ac:dyDescent="0.3">
      <c r="A2063" s="127"/>
      <c r="B2063" s="164"/>
      <c r="C2063" s="139"/>
      <c r="D2063" s="140"/>
      <c r="E2063" s="139"/>
      <c r="F2063" s="139"/>
      <c r="G2063" s="140"/>
      <c r="H2063" s="139"/>
      <c r="I2063" s="129"/>
      <c r="L2063" s="128"/>
      <c r="M2063" s="128"/>
      <c r="N2063" s="128"/>
      <c r="O2063" s="128"/>
      <c r="P2063" s="128"/>
      <c r="Q2063" s="128"/>
      <c r="R2063" s="128"/>
      <c r="S2063" s="128"/>
      <c r="T2063" s="120">
        <f t="shared" si="353"/>
        <v>0</v>
      </c>
      <c r="U2063" s="131"/>
      <c r="V2063" s="131"/>
      <c r="W2063" s="131">
        <f>SUMIFS($F$3:F2063,$D$3:D2063,D2063,$C$3:C2063,"Buy")+SUMIFS($F$3:F2063,$D$3:D2063,D2063,$C$3:C2063,"Coin Deposit",$E$3:E2063,"&lt;&gt;")</f>
        <v>0</v>
      </c>
      <c r="X2063" s="131">
        <f t="shared" si="354"/>
        <v>0</v>
      </c>
      <c r="Y2063" s="131">
        <f>IF($D2063=Y$1,SUMIFS($H$3:$H2063,$G$3:$G2063,Y$1,$C$3:$C2063,"Sell"),0)</f>
        <v>0</v>
      </c>
      <c r="Z2063" s="131">
        <f t="shared" si="355"/>
        <v>0</v>
      </c>
      <c r="AA2063" s="131">
        <f>IF($D2063=AA$1,SUMIFS($H$3:$H2063,$G$3:$G2063,AA$1,$C$3:$C2063,"Sell"),0)</f>
        <v>0</v>
      </c>
      <c r="AB2063" s="131">
        <f t="shared" si="356"/>
        <v>0</v>
      </c>
      <c r="AC2063" s="131">
        <f>SUMIFS('Deductions and Deposits'!$H:$H,'Deductions and Deposits'!$G:$G,D2063,'Deductions and Deposits'!$F:$F,"&lt;="&amp;B2063)+SUMIFS($F$3:F2063,$D$3:D2063,D2063,$C$3:C2063,"Coin Deposit",$E$3:E2063,"")</f>
        <v>0</v>
      </c>
      <c r="AD2063" s="131">
        <f>SUMIFS('Deductions and Deposits'!$D:$D,'Deductions and Deposits'!$C:$C,D2063)+SUMIFS($F:$F,$D:$D,D2063,$C:$C,"Coin Deduction")</f>
        <v>0</v>
      </c>
      <c r="AE2063" s="131">
        <f>Table5[[#This Row],[Column4]]+Table5[[#This Row],[Column14]]+Table5[[#This Row],[Column19]]+Table5[[#This Row],[Column12]]</f>
        <v>0</v>
      </c>
      <c r="AF2063" s="131">
        <f>Table5[[#This Row],[Column5]]+Table5[[#This Row],[Column13]]+Table5[[#This Row],[Column21]]+Table5[[#This Row],[Column18]]</f>
        <v>0</v>
      </c>
      <c r="AG2063" s="131">
        <f t="shared" si="357"/>
        <v>0</v>
      </c>
      <c r="AH2063" s="131">
        <f t="shared" si="358"/>
        <v>0</v>
      </c>
      <c r="AI2063" s="131">
        <f>Table5[[#This Row],[Column17]]-Table5[[#This Row],[Column20]]</f>
        <v>0</v>
      </c>
      <c r="AJ2063" s="131">
        <f t="shared" si="359"/>
        <v>0</v>
      </c>
      <c r="AK2063" s="131">
        <f t="shared" si="62"/>
        <v>0</v>
      </c>
      <c r="AL2063" s="131">
        <f t="shared" si="360"/>
        <v>0</v>
      </c>
      <c r="AM2063" s="131" t="str">
        <f t="shared" si="361"/>
        <v/>
      </c>
      <c r="AN2063" s="131" t="str">
        <f t="shared" ca="1" si="362"/>
        <v/>
      </c>
    </row>
    <row r="2064" spans="1:40" ht="20.25" customHeight="1" x14ac:dyDescent="0.3">
      <c r="A2064" s="127"/>
      <c r="B2064" s="164"/>
      <c r="C2064" s="139"/>
      <c r="D2064" s="140"/>
      <c r="E2064" s="139"/>
      <c r="F2064" s="139"/>
      <c r="G2064" s="140"/>
      <c r="H2064" s="139"/>
      <c r="I2064" s="129"/>
      <c r="L2064" s="128"/>
      <c r="M2064" s="128"/>
      <c r="N2064" s="128"/>
      <c r="O2064" s="128"/>
      <c r="P2064" s="128"/>
      <c r="Q2064" s="128"/>
      <c r="R2064" s="128"/>
      <c r="S2064" s="128"/>
      <c r="T2064" s="120">
        <f t="shared" si="353"/>
        <v>0</v>
      </c>
      <c r="U2064" s="131"/>
      <c r="V2064" s="131"/>
      <c r="W2064" s="131">
        <f>SUMIFS($F$3:F2064,$D$3:D2064,D2064,$C$3:C2064,"Buy")+SUMIFS($F$3:F2064,$D$3:D2064,D2064,$C$3:C2064,"Coin Deposit",$E$3:E2064,"&lt;&gt;")</f>
        <v>0</v>
      </c>
      <c r="X2064" s="131">
        <f t="shared" si="354"/>
        <v>0</v>
      </c>
      <c r="Y2064" s="131">
        <f>IF($D2064=Y$1,SUMIFS($H$3:$H2064,$G$3:$G2064,Y$1,$C$3:$C2064,"Sell"),0)</f>
        <v>0</v>
      </c>
      <c r="Z2064" s="131">
        <f t="shared" si="355"/>
        <v>0</v>
      </c>
      <c r="AA2064" s="131">
        <f>IF($D2064=AA$1,SUMIFS($H$3:$H2064,$G$3:$G2064,AA$1,$C$3:$C2064,"Sell"),0)</f>
        <v>0</v>
      </c>
      <c r="AB2064" s="131">
        <f t="shared" si="356"/>
        <v>0</v>
      </c>
      <c r="AC2064" s="131">
        <f>SUMIFS('Deductions and Deposits'!$H:$H,'Deductions and Deposits'!$G:$G,D2064,'Deductions and Deposits'!$F:$F,"&lt;="&amp;B2064)+SUMIFS($F$3:F2064,$D$3:D2064,D2064,$C$3:C2064,"Coin Deposit",$E$3:E2064,"")</f>
        <v>0</v>
      </c>
      <c r="AD2064" s="131">
        <f>SUMIFS('Deductions and Deposits'!$D:$D,'Deductions and Deposits'!$C:$C,D2064)+SUMIFS($F:$F,$D:$D,D2064,$C:$C,"Coin Deduction")</f>
        <v>0</v>
      </c>
      <c r="AE2064" s="131">
        <f>Table5[[#This Row],[Column4]]+Table5[[#This Row],[Column14]]+Table5[[#This Row],[Column19]]+Table5[[#This Row],[Column12]]</f>
        <v>0</v>
      </c>
      <c r="AF2064" s="131">
        <f>Table5[[#This Row],[Column5]]+Table5[[#This Row],[Column13]]+Table5[[#This Row],[Column21]]+Table5[[#This Row],[Column18]]</f>
        <v>0</v>
      </c>
      <c r="AG2064" s="131">
        <f t="shared" si="357"/>
        <v>0</v>
      </c>
      <c r="AH2064" s="131">
        <f t="shared" si="358"/>
        <v>0</v>
      </c>
      <c r="AI2064" s="131">
        <f>Table5[[#This Row],[Column17]]-Table5[[#This Row],[Column20]]</f>
        <v>0</v>
      </c>
      <c r="AJ2064" s="131">
        <f t="shared" si="359"/>
        <v>0</v>
      </c>
      <c r="AK2064" s="131">
        <f t="shared" si="62"/>
        <v>0</v>
      </c>
      <c r="AL2064" s="131">
        <f t="shared" si="360"/>
        <v>0</v>
      </c>
      <c r="AM2064" s="131" t="str">
        <f t="shared" si="361"/>
        <v/>
      </c>
      <c r="AN2064" s="131" t="str">
        <f t="shared" ca="1" si="362"/>
        <v/>
      </c>
    </row>
    <row r="2065" spans="1:40" ht="20.25" customHeight="1" x14ac:dyDescent="0.3">
      <c r="A2065" s="127"/>
      <c r="B2065" s="164"/>
      <c r="C2065" s="139"/>
      <c r="D2065" s="140"/>
      <c r="E2065" s="139"/>
      <c r="F2065" s="139"/>
      <c r="G2065" s="140"/>
      <c r="H2065" s="139"/>
      <c r="I2065" s="129"/>
      <c r="L2065" s="128"/>
      <c r="M2065" s="128"/>
      <c r="N2065" s="128"/>
      <c r="O2065" s="128"/>
      <c r="P2065" s="128"/>
      <c r="Q2065" s="128"/>
      <c r="R2065" s="128"/>
      <c r="S2065" s="128"/>
      <c r="T2065" s="120">
        <f t="shared" si="353"/>
        <v>0</v>
      </c>
      <c r="U2065" s="131"/>
      <c r="V2065" s="131"/>
      <c r="W2065" s="131">
        <f>SUMIFS($F$3:F2065,$D$3:D2065,D2065,$C$3:C2065,"Buy")+SUMIFS($F$3:F2065,$D$3:D2065,D2065,$C$3:C2065,"Coin Deposit",$E$3:E2065,"&lt;&gt;")</f>
        <v>0</v>
      </c>
      <c r="X2065" s="131">
        <f t="shared" si="354"/>
        <v>0</v>
      </c>
      <c r="Y2065" s="131">
        <f>IF($D2065=Y$1,SUMIFS($H$3:$H2065,$G$3:$G2065,Y$1,$C$3:$C2065,"Sell"),0)</f>
        <v>0</v>
      </c>
      <c r="Z2065" s="131">
        <f t="shared" si="355"/>
        <v>0</v>
      </c>
      <c r="AA2065" s="131">
        <f>IF($D2065=AA$1,SUMIFS($H$3:$H2065,$G$3:$G2065,AA$1,$C$3:$C2065,"Sell"),0)</f>
        <v>0</v>
      </c>
      <c r="AB2065" s="131">
        <f t="shared" si="356"/>
        <v>0</v>
      </c>
      <c r="AC2065" s="131">
        <f>SUMIFS('Deductions and Deposits'!$H:$H,'Deductions and Deposits'!$G:$G,D2065,'Deductions and Deposits'!$F:$F,"&lt;="&amp;B2065)+SUMIFS($F$3:F2065,$D$3:D2065,D2065,$C$3:C2065,"Coin Deposit",$E$3:E2065,"")</f>
        <v>0</v>
      </c>
      <c r="AD2065" s="131">
        <f>SUMIFS('Deductions and Deposits'!$D:$D,'Deductions and Deposits'!$C:$C,D2065)+SUMIFS($F:$F,$D:$D,D2065,$C:$C,"Coin Deduction")</f>
        <v>0</v>
      </c>
      <c r="AE2065" s="131">
        <f>Table5[[#This Row],[Column4]]+Table5[[#This Row],[Column14]]+Table5[[#This Row],[Column19]]+Table5[[#This Row],[Column12]]</f>
        <v>0</v>
      </c>
      <c r="AF2065" s="131">
        <f>Table5[[#This Row],[Column5]]+Table5[[#This Row],[Column13]]+Table5[[#This Row],[Column21]]+Table5[[#This Row],[Column18]]</f>
        <v>0</v>
      </c>
      <c r="AG2065" s="131">
        <f t="shared" si="357"/>
        <v>0</v>
      </c>
      <c r="AH2065" s="131">
        <f t="shared" si="358"/>
        <v>0</v>
      </c>
      <c r="AI2065" s="131">
        <f>Table5[[#This Row],[Column17]]-Table5[[#This Row],[Column20]]</f>
        <v>0</v>
      </c>
      <c r="AJ2065" s="131">
        <f t="shared" si="359"/>
        <v>0</v>
      </c>
      <c r="AK2065" s="131">
        <f t="shared" si="62"/>
        <v>0</v>
      </c>
      <c r="AL2065" s="131">
        <f t="shared" si="360"/>
        <v>0</v>
      </c>
      <c r="AM2065" s="131" t="str">
        <f t="shared" si="361"/>
        <v/>
      </c>
      <c r="AN2065" s="131" t="str">
        <f t="shared" ca="1" si="362"/>
        <v/>
      </c>
    </row>
    <row r="2066" spans="1:40" ht="20.25" customHeight="1" x14ac:dyDescent="0.3">
      <c r="A2066" s="127"/>
      <c r="B2066" s="164"/>
      <c r="C2066" s="139"/>
      <c r="D2066" s="140"/>
      <c r="E2066" s="139"/>
      <c r="F2066" s="139"/>
      <c r="G2066" s="140"/>
      <c r="H2066" s="139"/>
      <c r="I2066" s="129"/>
      <c r="L2066" s="128"/>
      <c r="M2066" s="128"/>
      <c r="N2066" s="128"/>
      <c r="O2066" s="128"/>
      <c r="P2066" s="128"/>
      <c r="Q2066" s="128"/>
      <c r="R2066" s="128"/>
      <c r="S2066" s="128"/>
      <c r="T2066" s="120">
        <f t="shared" si="353"/>
        <v>0</v>
      </c>
      <c r="U2066" s="131"/>
      <c r="V2066" s="131"/>
      <c r="W2066" s="131">
        <f>SUMIFS($F$3:F2066,$D$3:D2066,D2066,$C$3:C2066,"Buy")+SUMIFS($F$3:F2066,$D$3:D2066,D2066,$C$3:C2066,"Coin Deposit",$E$3:E2066,"&lt;&gt;")</f>
        <v>0</v>
      </c>
      <c r="X2066" s="131">
        <f t="shared" si="354"/>
        <v>0</v>
      </c>
      <c r="Y2066" s="131">
        <f>IF($D2066=Y$1,SUMIFS($H$3:$H2066,$G$3:$G2066,Y$1,$C$3:$C2066,"Sell"),0)</f>
        <v>0</v>
      </c>
      <c r="Z2066" s="131">
        <f t="shared" si="355"/>
        <v>0</v>
      </c>
      <c r="AA2066" s="131">
        <f>IF($D2066=AA$1,SUMIFS($H$3:$H2066,$G$3:$G2066,AA$1,$C$3:$C2066,"Sell"),0)</f>
        <v>0</v>
      </c>
      <c r="AB2066" s="131">
        <f t="shared" si="356"/>
        <v>0</v>
      </c>
      <c r="AC2066" s="131">
        <f>SUMIFS('Deductions and Deposits'!$H:$H,'Deductions and Deposits'!$G:$G,D2066,'Deductions and Deposits'!$F:$F,"&lt;="&amp;B2066)+SUMIFS($F$3:F2066,$D$3:D2066,D2066,$C$3:C2066,"Coin Deposit",$E$3:E2066,"")</f>
        <v>0</v>
      </c>
      <c r="AD2066" s="131">
        <f>SUMIFS('Deductions and Deposits'!$D:$D,'Deductions and Deposits'!$C:$C,D2066)+SUMIFS($F:$F,$D:$D,D2066,$C:$C,"Coin Deduction")</f>
        <v>0</v>
      </c>
      <c r="AE2066" s="131">
        <f>Table5[[#This Row],[Column4]]+Table5[[#This Row],[Column14]]+Table5[[#This Row],[Column19]]+Table5[[#This Row],[Column12]]</f>
        <v>0</v>
      </c>
      <c r="AF2066" s="131">
        <f>Table5[[#This Row],[Column5]]+Table5[[#This Row],[Column13]]+Table5[[#This Row],[Column21]]+Table5[[#This Row],[Column18]]</f>
        <v>0</v>
      </c>
      <c r="AG2066" s="131">
        <f t="shared" si="357"/>
        <v>0</v>
      </c>
      <c r="AH2066" s="131">
        <f t="shared" si="358"/>
        <v>0</v>
      </c>
      <c r="AI2066" s="131">
        <f>Table5[[#This Row],[Column17]]-Table5[[#This Row],[Column20]]</f>
        <v>0</v>
      </c>
      <c r="AJ2066" s="131">
        <f t="shared" si="359"/>
        <v>0</v>
      </c>
      <c r="AK2066" s="131">
        <f t="shared" si="62"/>
        <v>0</v>
      </c>
      <c r="AL2066" s="131">
        <f t="shared" si="360"/>
        <v>0</v>
      </c>
      <c r="AM2066" s="131" t="str">
        <f t="shared" si="361"/>
        <v/>
      </c>
      <c r="AN2066" s="131" t="str">
        <f t="shared" ca="1" si="362"/>
        <v/>
      </c>
    </row>
    <row r="2067" spans="1:40" ht="20.25" customHeight="1" x14ac:dyDescent="0.3">
      <c r="A2067" s="127"/>
      <c r="B2067" s="164"/>
      <c r="C2067" s="139"/>
      <c r="D2067" s="140"/>
      <c r="E2067" s="139"/>
      <c r="F2067" s="139"/>
      <c r="G2067" s="140"/>
      <c r="H2067" s="139"/>
      <c r="I2067" s="129"/>
      <c r="L2067" s="128"/>
      <c r="M2067" s="128"/>
      <c r="N2067" s="128"/>
      <c r="O2067" s="128"/>
      <c r="P2067" s="128"/>
      <c r="Q2067" s="128"/>
      <c r="R2067" s="128"/>
      <c r="S2067" s="128"/>
      <c r="T2067" s="120">
        <f t="shared" si="353"/>
        <v>0</v>
      </c>
      <c r="U2067" s="131"/>
      <c r="V2067" s="131"/>
      <c r="W2067" s="131">
        <f>SUMIFS($F$3:F2067,$D$3:D2067,D2067,$C$3:C2067,"Buy")+SUMIFS($F$3:F2067,$D$3:D2067,D2067,$C$3:C2067,"Coin Deposit",$E$3:E2067,"&lt;&gt;")</f>
        <v>0</v>
      </c>
      <c r="X2067" s="131">
        <f t="shared" si="354"/>
        <v>0</v>
      </c>
      <c r="Y2067" s="131">
        <f>IF($D2067=Y$1,SUMIFS($H$3:$H2067,$G$3:$G2067,Y$1,$C$3:$C2067,"Sell"),0)</f>
        <v>0</v>
      </c>
      <c r="Z2067" s="131">
        <f t="shared" si="355"/>
        <v>0</v>
      </c>
      <c r="AA2067" s="131">
        <f>IF($D2067=AA$1,SUMIFS($H$3:$H2067,$G$3:$G2067,AA$1,$C$3:$C2067,"Sell"),0)</f>
        <v>0</v>
      </c>
      <c r="AB2067" s="131">
        <f t="shared" si="356"/>
        <v>0</v>
      </c>
      <c r="AC2067" s="131">
        <f>SUMIFS('Deductions and Deposits'!$H:$H,'Deductions and Deposits'!$G:$G,D2067,'Deductions and Deposits'!$F:$F,"&lt;="&amp;B2067)+SUMIFS($F$3:F2067,$D$3:D2067,D2067,$C$3:C2067,"Coin Deposit",$E$3:E2067,"")</f>
        <v>0</v>
      </c>
      <c r="AD2067" s="131">
        <f>SUMIFS('Deductions and Deposits'!$D:$D,'Deductions and Deposits'!$C:$C,D2067)+SUMIFS($F:$F,$D:$D,D2067,$C:$C,"Coin Deduction")</f>
        <v>0</v>
      </c>
      <c r="AE2067" s="131">
        <f>Table5[[#This Row],[Column4]]+Table5[[#This Row],[Column14]]+Table5[[#This Row],[Column19]]+Table5[[#This Row],[Column12]]</f>
        <v>0</v>
      </c>
      <c r="AF2067" s="131">
        <f>Table5[[#This Row],[Column5]]+Table5[[#This Row],[Column13]]+Table5[[#This Row],[Column21]]+Table5[[#This Row],[Column18]]</f>
        <v>0</v>
      </c>
      <c r="AG2067" s="131">
        <f t="shared" si="357"/>
        <v>0</v>
      </c>
      <c r="AH2067" s="131">
        <f t="shared" si="358"/>
        <v>0</v>
      </c>
      <c r="AI2067" s="131">
        <f>Table5[[#This Row],[Column17]]-Table5[[#This Row],[Column20]]</f>
        <v>0</v>
      </c>
      <c r="AJ2067" s="131">
        <f t="shared" si="359"/>
        <v>0</v>
      </c>
      <c r="AK2067" s="131">
        <f t="shared" si="62"/>
        <v>0</v>
      </c>
      <c r="AL2067" s="131">
        <f t="shared" si="360"/>
        <v>0</v>
      </c>
      <c r="AM2067" s="131" t="str">
        <f t="shared" si="361"/>
        <v/>
      </c>
      <c r="AN2067" s="131" t="str">
        <f t="shared" ca="1" si="362"/>
        <v/>
      </c>
    </row>
    <row r="2068" spans="1:40" ht="20.25" customHeight="1" x14ac:dyDescent="0.3">
      <c r="A2068" s="127"/>
      <c r="B2068" s="164"/>
      <c r="C2068" s="139"/>
      <c r="D2068" s="140"/>
      <c r="E2068" s="139"/>
      <c r="F2068" s="139"/>
      <c r="G2068" s="140"/>
      <c r="H2068" s="139"/>
      <c r="I2068" s="129"/>
      <c r="L2068" s="128"/>
      <c r="M2068" s="128"/>
      <c r="N2068" s="128"/>
      <c r="O2068" s="128"/>
      <c r="P2068" s="128"/>
      <c r="Q2068" s="128"/>
      <c r="R2068" s="128"/>
      <c r="S2068" s="128"/>
      <c r="T2068" s="120">
        <f t="shared" si="353"/>
        <v>0</v>
      </c>
      <c r="U2068" s="131"/>
      <c r="V2068" s="131"/>
      <c r="W2068" s="131">
        <f>SUMIFS($F$3:F2068,$D$3:D2068,D2068,$C$3:C2068,"Buy")+SUMIFS($F$3:F2068,$D$3:D2068,D2068,$C$3:C2068,"Coin Deposit",$E$3:E2068,"&lt;&gt;")</f>
        <v>0</v>
      </c>
      <c r="X2068" s="131">
        <f t="shared" si="354"/>
        <v>0</v>
      </c>
      <c r="Y2068" s="131">
        <f>IF($D2068=Y$1,SUMIFS($H$3:$H2068,$G$3:$G2068,Y$1,$C$3:$C2068,"Sell"),0)</f>
        <v>0</v>
      </c>
      <c r="Z2068" s="131">
        <f t="shared" si="355"/>
        <v>0</v>
      </c>
      <c r="AA2068" s="131">
        <f>IF($D2068=AA$1,SUMIFS($H$3:$H2068,$G$3:$G2068,AA$1,$C$3:$C2068,"Sell"),0)</f>
        <v>0</v>
      </c>
      <c r="AB2068" s="131">
        <f t="shared" si="356"/>
        <v>0</v>
      </c>
      <c r="AC2068" s="131">
        <f>SUMIFS('Deductions and Deposits'!$H:$H,'Deductions and Deposits'!$G:$G,D2068,'Deductions and Deposits'!$F:$F,"&lt;="&amp;B2068)+SUMIFS($F$3:F2068,$D$3:D2068,D2068,$C$3:C2068,"Coin Deposit",$E$3:E2068,"")</f>
        <v>0</v>
      </c>
      <c r="AD2068" s="131">
        <f>SUMIFS('Deductions and Deposits'!$D:$D,'Deductions and Deposits'!$C:$C,D2068)+SUMIFS($F:$F,$D:$D,D2068,$C:$C,"Coin Deduction")</f>
        <v>0</v>
      </c>
      <c r="AE2068" s="131">
        <f>Table5[[#This Row],[Column4]]+Table5[[#This Row],[Column14]]+Table5[[#This Row],[Column19]]+Table5[[#This Row],[Column12]]</f>
        <v>0</v>
      </c>
      <c r="AF2068" s="131">
        <f>Table5[[#This Row],[Column5]]+Table5[[#This Row],[Column13]]+Table5[[#This Row],[Column21]]+Table5[[#This Row],[Column18]]</f>
        <v>0</v>
      </c>
      <c r="AG2068" s="131">
        <f t="shared" si="357"/>
        <v>0</v>
      </c>
      <c r="AH2068" s="131">
        <f t="shared" si="358"/>
        <v>0</v>
      </c>
      <c r="AI2068" s="131">
        <f>Table5[[#This Row],[Column17]]-Table5[[#This Row],[Column20]]</f>
        <v>0</v>
      </c>
      <c r="AJ2068" s="131">
        <f t="shared" si="359"/>
        <v>0</v>
      </c>
      <c r="AK2068" s="131">
        <f t="shared" si="62"/>
        <v>0</v>
      </c>
      <c r="AL2068" s="131">
        <f t="shared" si="360"/>
        <v>0</v>
      </c>
      <c r="AM2068" s="131" t="str">
        <f t="shared" si="361"/>
        <v/>
      </c>
      <c r="AN2068" s="131" t="str">
        <f t="shared" ca="1" si="362"/>
        <v/>
      </c>
    </row>
    <row r="2069" spans="1:40" ht="20.25" customHeight="1" x14ac:dyDescent="0.3">
      <c r="A2069" s="127"/>
      <c r="B2069" s="164"/>
      <c r="C2069" s="139"/>
      <c r="D2069" s="140"/>
      <c r="E2069" s="139"/>
      <c r="F2069" s="139"/>
      <c r="G2069" s="140"/>
      <c r="H2069" s="139"/>
      <c r="I2069" s="129"/>
      <c r="L2069" s="128"/>
      <c r="M2069" s="128"/>
      <c r="N2069" s="128"/>
      <c r="O2069" s="128"/>
      <c r="P2069" s="128"/>
      <c r="Q2069" s="128"/>
      <c r="R2069" s="128"/>
      <c r="S2069" s="128"/>
      <c r="T2069" s="120">
        <f t="shared" si="353"/>
        <v>0</v>
      </c>
      <c r="U2069" s="131"/>
      <c r="V2069" s="131"/>
      <c r="W2069" s="131">
        <f>SUMIFS($F$3:F2069,$D$3:D2069,D2069,$C$3:C2069,"Buy")+SUMIFS($F$3:F2069,$D$3:D2069,D2069,$C$3:C2069,"Coin Deposit",$E$3:E2069,"&lt;&gt;")</f>
        <v>0</v>
      </c>
      <c r="X2069" s="131">
        <f t="shared" si="354"/>
        <v>0</v>
      </c>
      <c r="Y2069" s="131">
        <f>IF($D2069=Y$1,SUMIFS($H$3:$H2069,$G$3:$G2069,Y$1,$C$3:$C2069,"Sell"),0)</f>
        <v>0</v>
      </c>
      <c r="Z2069" s="131">
        <f t="shared" si="355"/>
        <v>0</v>
      </c>
      <c r="AA2069" s="131">
        <f>IF($D2069=AA$1,SUMIFS($H$3:$H2069,$G$3:$G2069,AA$1,$C$3:$C2069,"Sell"),0)</f>
        <v>0</v>
      </c>
      <c r="AB2069" s="131">
        <f t="shared" si="356"/>
        <v>0</v>
      </c>
      <c r="AC2069" s="131">
        <f>SUMIFS('Deductions and Deposits'!$H:$H,'Deductions and Deposits'!$G:$G,D2069,'Deductions and Deposits'!$F:$F,"&lt;="&amp;B2069)+SUMIFS($F$3:F2069,$D$3:D2069,D2069,$C$3:C2069,"Coin Deposit",$E$3:E2069,"")</f>
        <v>0</v>
      </c>
      <c r="AD2069" s="131">
        <f>SUMIFS('Deductions and Deposits'!$D:$D,'Deductions and Deposits'!$C:$C,D2069)+SUMIFS($F:$F,$D:$D,D2069,$C:$C,"Coin Deduction")</f>
        <v>0</v>
      </c>
      <c r="AE2069" s="131">
        <f>Table5[[#This Row],[Column4]]+Table5[[#This Row],[Column14]]+Table5[[#This Row],[Column19]]+Table5[[#This Row],[Column12]]</f>
        <v>0</v>
      </c>
      <c r="AF2069" s="131">
        <f>Table5[[#This Row],[Column5]]+Table5[[#This Row],[Column13]]+Table5[[#This Row],[Column21]]+Table5[[#This Row],[Column18]]</f>
        <v>0</v>
      </c>
      <c r="AG2069" s="131">
        <f t="shared" si="357"/>
        <v>0</v>
      </c>
      <c r="AH2069" s="131">
        <f t="shared" si="358"/>
        <v>0</v>
      </c>
      <c r="AI2069" s="131">
        <f>Table5[[#This Row],[Column17]]-Table5[[#This Row],[Column20]]</f>
        <v>0</v>
      </c>
      <c r="AJ2069" s="131">
        <f t="shared" si="359"/>
        <v>0</v>
      </c>
      <c r="AK2069" s="131">
        <f t="shared" si="62"/>
        <v>0</v>
      </c>
      <c r="AL2069" s="131">
        <f t="shared" si="360"/>
        <v>0</v>
      </c>
      <c r="AM2069" s="131" t="str">
        <f t="shared" si="361"/>
        <v/>
      </c>
      <c r="AN2069" s="131" t="str">
        <f t="shared" ca="1" si="362"/>
        <v/>
      </c>
    </row>
    <row r="2070" spans="1:40" ht="20.25" customHeight="1" x14ac:dyDescent="0.3">
      <c r="A2070" s="127"/>
      <c r="B2070" s="164"/>
      <c r="C2070" s="139"/>
      <c r="D2070" s="140"/>
      <c r="E2070" s="139"/>
      <c r="F2070" s="139"/>
      <c r="G2070" s="140"/>
      <c r="H2070" s="139"/>
      <c r="I2070" s="129"/>
      <c r="L2070" s="128"/>
      <c r="M2070" s="128"/>
      <c r="N2070" s="128"/>
      <c r="O2070" s="128"/>
      <c r="P2070" s="128"/>
      <c r="Q2070" s="128"/>
      <c r="R2070" s="128"/>
      <c r="S2070" s="128"/>
      <c r="T2070" s="120">
        <f t="shared" si="353"/>
        <v>0</v>
      </c>
      <c r="U2070" s="131"/>
      <c r="V2070" s="131"/>
      <c r="W2070" s="131">
        <f>SUMIFS($F$3:F2070,$D$3:D2070,D2070,$C$3:C2070,"Buy")+SUMIFS($F$3:F2070,$D$3:D2070,D2070,$C$3:C2070,"Coin Deposit",$E$3:E2070,"&lt;&gt;")</f>
        <v>0</v>
      </c>
      <c r="X2070" s="131">
        <f t="shared" si="354"/>
        <v>0</v>
      </c>
      <c r="Y2070" s="131">
        <f>IF($D2070=Y$1,SUMIFS($H$3:$H2070,$G$3:$G2070,Y$1,$C$3:$C2070,"Sell"),0)</f>
        <v>0</v>
      </c>
      <c r="Z2070" s="131">
        <f t="shared" si="355"/>
        <v>0</v>
      </c>
      <c r="AA2070" s="131">
        <f>IF($D2070=AA$1,SUMIFS($H$3:$H2070,$G$3:$G2070,AA$1,$C$3:$C2070,"Sell"),0)</f>
        <v>0</v>
      </c>
      <c r="AB2070" s="131">
        <f t="shared" si="356"/>
        <v>0</v>
      </c>
      <c r="AC2070" s="131">
        <f>SUMIFS('Deductions and Deposits'!$H:$H,'Deductions and Deposits'!$G:$G,D2070,'Deductions and Deposits'!$F:$F,"&lt;="&amp;B2070)+SUMIFS($F$3:F2070,$D$3:D2070,D2070,$C$3:C2070,"Coin Deposit",$E$3:E2070,"")</f>
        <v>0</v>
      </c>
      <c r="AD2070" s="131">
        <f>SUMIFS('Deductions and Deposits'!$D:$D,'Deductions and Deposits'!$C:$C,D2070)+SUMIFS($F:$F,$D:$D,D2070,$C:$C,"Coin Deduction")</f>
        <v>0</v>
      </c>
      <c r="AE2070" s="131">
        <f>Table5[[#This Row],[Column4]]+Table5[[#This Row],[Column14]]+Table5[[#This Row],[Column19]]+Table5[[#This Row],[Column12]]</f>
        <v>0</v>
      </c>
      <c r="AF2070" s="131">
        <f>Table5[[#This Row],[Column5]]+Table5[[#This Row],[Column13]]+Table5[[#This Row],[Column21]]+Table5[[#This Row],[Column18]]</f>
        <v>0</v>
      </c>
      <c r="AG2070" s="131">
        <f t="shared" si="357"/>
        <v>0</v>
      </c>
      <c r="AH2070" s="131">
        <f t="shared" si="358"/>
        <v>0</v>
      </c>
      <c r="AI2070" s="131">
        <f>Table5[[#This Row],[Column17]]-Table5[[#This Row],[Column20]]</f>
        <v>0</v>
      </c>
      <c r="AJ2070" s="131">
        <f t="shared" si="359"/>
        <v>0</v>
      </c>
      <c r="AK2070" s="131">
        <f t="shared" si="62"/>
        <v>0</v>
      </c>
      <c r="AL2070" s="131">
        <f t="shared" si="360"/>
        <v>0</v>
      </c>
      <c r="AM2070" s="131" t="str">
        <f t="shared" si="361"/>
        <v/>
      </c>
      <c r="AN2070" s="131" t="str">
        <f t="shared" ca="1" si="362"/>
        <v/>
      </c>
    </row>
    <row r="2071" spans="1:40" ht="20.25" customHeight="1" x14ac:dyDescent="0.3">
      <c r="A2071" s="127"/>
      <c r="B2071" s="164"/>
      <c r="C2071" s="139"/>
      <c r="D2071" s="140"/>
      <c r="E2071" s="139"/>
      <c r="F2071" s="139"/>
      <c r="G2071" s="140"/>
      <c r="H2071" s="139"/>
      <c r="I2071" s="129"/>
      <c r="L2071" s="128"/>
      <c r="M2071" s="128"/>
      <c r="N2071" s="128"/>
      <c r="O2071" s="128"/>
      <c r="P2071" s="128"/>
      <c r="Q2071" s="128"/>
      <c r="R2071" s="128"/>
      <c r="S2071" s="128"/>
      <c r="T2071" s="120">
        <f t="shared" si="353"/>
        <v>0</v>
      </c>
      <c r="U2071" s="131"/>
      <c r="V2071" s="131"/>
      <c r="W2071" s="131">
        <f>SUMIFS($F$3:F2071,$D$3:D2071,D2071,$C$3:C2071,"Buy")+SUMIFS($F$3:F2071,$D$3:D2071,D2071,$C$3:C2071,"Coin Deposit",$E$3:E2071,"&lt;&gt;")</f>
        <v>0</v>
      </c>
      <c r="X2071" s="131">
        <f t="shared" si="354"/>
        <v>0</v>
      </c>
      <c r="Y2071" s="131">
        <f>IF($D2071=Y$1,SUMIFS($H$3:$H2071,$G$3:$G2071,Y$1,$C$3:$C2071,"Sell"),0)</f>
        <v>0</v>
      </c>
      <c r="Z2071" s="131">
        <f t="shared" si="355"/>
        <v>0</v>
      </c>
      <c r="AA2071" s="131">
        <f>IF($D2071=AA$1,SUMIFS($H$3:$H2071,$G$3:$G2071,AA$1,$C$3:$C2071,"Sell"),0)</f>
        <v>0</v>
      </c>
      <c r="AB2071" s="131">
        <f t="shared" si="356"/>
        <v>0</v>
      </c>
      <c r="AC2071" s="131">
        <f>SUMIFS('Deductions and Deposits'!$H:$H,'Deductions and Deposits'!$G:$G,D2071,'Deductions and Deposits'!$F:$F,"&lt;="&amp;B2071)+SUMIFS($F$3:F2071,$D$3:D2071,D2071,$C$3:C2071,"Coin Deposit",$E$3:E2071,"")</f>
        <v>0</v>
      </c>
      <c r="AD2071" s="131">
        <f>SUMIFS('Deductions and Deposits'!$D:$D,'Deductions and Deposits'!$C:$C,D2071)+SUMIFS($F:$F,$D:$D,D2071,$C:$C,"Coin Deduction")</f>
        <v>0</v>
      </c>
      <c r="AE2071" s="131">
        <f>Table5[[#This Row],[Column4]]+Table5[[#This Row],[Column14]]+Table5[[#This Row],[Column19]]+Table5[[#This Row],[Column12]]</f>
        <v>0</v>
      </c>
      <c r="AF2071" s="131">
        <f>Table5[[#This Row],[Column5]]+Table5[[#This Row],[Column13]]+Table5[[#This Row],[Column21]]+Table5[[#This Row],[Column18]]</f>
        <v>0</v>
      </c>
      <c r="AG2071" s="131">
        <f t="shared" si="357"/>
        <v>0</v>
      </c>
      <c r="AH2071" s="131">
        <f t="shared" si="358"/>
        <v>0</v>
      </c>
      <c r="AI2071" s="131">
        <f>Table5[[#This Row],[Column17]]-Table5[[#This Row],[Column20]]</f>
        <v>0</v>
      </c>
      <c r="AJ2071" s="131">
        <f t="shared" si="359"/>
        <v>0</v>
      </c>
      <c r="AK2071" s="131">
        <f t="shared" si="62"/>
        <v>0</v>
      </c>
      <c r="AL2071" s="131">
        <f t="shared" si="360"/>
        <v>0</v>
      </c>
      <c r="AM2071" s="131" t="str">
        <f t="shared" si="361"/>
        <v/>
      </c>
      <c r="AN2071" s="131" t="str">
        <f t="shared" ca="1" si="362"/>
        <v/>
      </c>
    </row>
    <row r="2072" spans="1:40" ht="20.25" customHeight="1" x14ac:dyDescent="0.3">
      <c r="A2072" s="127"/>
      <c r="B2072" s="164"/>
      <c r="C2072" s="139"/>
      <c r="D2072" s="140"/>
      <c r="E2072" s="139"/>
      <c r="F2072" s="139"/>
      <c r="G2072" s="140"/>
      <c r="H2072" s="139"/>
      <c r="I2072" s="129"/>
      <c r="L2072" s="128"/>
      <c r="M2072" s="128"/>
      <c r="N2072" s="128"/>
      <c r="O2072" s="128"/>
      <c r="P2072" s="128"/>
      <c r="Q2072" s="128"/>
      <c r="R2072" s="128"/>
      <c r="S2072" s="128"/>
      <c r="T2072" s="120">
        <f t="shared" si="353"/>
        <v>0</v>
      </c>
      <c r="U2072" s="131"/>
      <c r="V2072" s="131"/>
      <c r="W2072" s="131">
        <f>SUMIFS($F$3:F2072,$D$3:D2072,D2072,$C$3:C2072,"Buy")+SUMIFS($F$3:F2072,$D$3:D2072,D2072,$C$3:C2072,"Coin Deposit",$E$3:E2072,"&lt;&gt;")</f>
        <v>0</v>
      </c>
      <c r="X2072" s="131">
        <f t="shared" si="354"/>
        <v>0</v>
      </c>
      <c r="Y2072" s="131">
        <f>IF($D2072=Y$1,SUMIFS($H$3:$H2072,$G$3:$G2072,Y$1,$C$3:$C2072,"Sell"),0)</f>
        <v>0</v>
      </c>
      <c r="Z2072" s="131">
        <f t="shared" si="355"/>
        <v>0</v>
      </c>
      <c r="AA2072" s="131">
        <f>IF($D2072=AA$1,SUMIFS($H$3:$H2072,$G$3:$G2072,AA$1,$C$3:$C2072,"Sell"),0)</f>
        <v>0</v>
      </c>
      <c r="AB2072" s="131">
        <f t="shared" si="356"/>
        <v>0</v>
      </c>
      <c r="AC2072" s="131">
        <f>SUMIFS('Deductions and Deposits'!$H:$H,'Deductions and Deposits'!$G:$G,D2072,'Deductions and Deposits'!$F:$F,"&lt;="&amp;B2072)+SUMIFS($F$3:F2072,$D$3:D2072,D2072,$C$3:C2072,"Coin Deposit",$E$3:E2072,"")</f>
        <v>0</v>
      </c>
      <c r="AD2072" s="131">
        <f>SUMIFS('Deductions and Deposits'!$D:$D,'Deductions and Deposits'!$C:$C,D2072)+SUMIFS($F:$F,$D:$D,D2072,$C:$C,"Coin Deduction")</f>
        <v>0</v>
      </c>
      <c r="AE2072" s="131">
        <f>Table5[[#This Row],[Column4]]+Table5[[#This Row],[Column14]]+Table5[[#This Row],[Column19]]+Table5[[#This Row],[Column12]]</f>
        <v>0</v>
      </c>
      <c r="AF2072" s="131">
        <f>Table5[[#This Row],[Column5]]+Table5[[#This Row],[Column13]]+Table5[[#This Row],[Column21]]+Table5[[#This Row],[Column18]]</f>
        <v>0</v>
      </c>
      <c r="AG2072" s="131">
        <f t="shared" si="357"/>
        <v>0</v>
      </c>
      <c r="AH2072" s="131">
        <f t="shared" si="358"/>
        <v>0</v>
      </c>
      <c r="AI2072" s="131">
        <f>Table5[[#This Row],[Column17]]-Table5[[#This Row],[Column20]]</f>
        <v>0</v>
      </c>
      <c r="AJ2072" s="131">
        <f t="shared" si="359"/>
        <v>0</v>
      </c>
      <c r="AK2072" s="131">
        <f t="shared" si="62"/>
        <v>0</v>
      </c>
      <c r="AL2072" s="131">
        <f t="shared" si="360"/>
        <v>0</v>
      </c>
      <c r="AM2072" s="131" t="str">
        <f t="shared" si="361"/>
        <v/>
      </c>
      <c r="AN2072" s="131" t="str">
        <f t="shared" ca="1" si="362"/>
        <v/>
      </c>
    </row>
    <row r="2073" spans="1:40" ht="20.25" customHeight="1" x14ac:dyDescent="0.3">
      <c r="A2073" s="127"/>
      <c r="B2073" s="164"/>
      <c r="C2073" s="139"/>
      <c r="D2073" s="140"/>
      <c r="E2073" s="139"/>
      <c r="F2073" s="139"/>
      <c r="G2073" s="140"/>
      <c r="H2073" s="139"/>
      <c r="I2073" s="129"/>
      <c r="L2073" s="128"/>
      <c r="M2073" s="128"/>
      <c r="N2073" s="128"/>
      <c r="O2073" s="128"/>
      <c r="P2073" s="128"/>
      <c r="Q2073" s="128"/>
      <c r="R2073" s="128"/>
      <c r="S2073" s="128"/>
      <c r="T2073" s="120">
        <f t="shared" si="353"/>
        <v>0</v>
      </c>
      <c r="U2073" s="131"/>
      <c r="V2073" s="131"/>
      <c r="W2073" s="131">
        <f>SUMIFS($F$3:F2073,$D$3:D2073,D2073,$C$3:C2073,"Buy")+SUMIFS($F$3:F2073,$D$3:D2073,D2073,$C$3:C2073,"Coin Deposit",$E$3:E2073,"&lt;&gt;")</f>
        <v>0</v>
      </c>
      <c r="X2073" s="131">
        <f t="shared" si="354"/>
        <v>0</v>
      </c>
      <c r="Y2073" s="131">
        <f>IF($D2073=Y$1,SUMIFS($H$3:$H2073,$G$3:$G2073,Y$1,$C$3:$C2073,"Sell"),0)</f>
        <v>0</v>
      </c>
      <c r="Z2073" s="131">
        <f t="shared" si="355"/>
        <v>0</v>
      </c>
      <c r="AA2073" s="131">
        <f>IF($D2073=AA$1,SUMIFS($H$3:$H2073,$G$3:$G2073,AA$1,$C$3:$C2073,"Sell"),0)</f>
        <v>0</v>
      </c>
      <c r="AB2073" s="131">
        <f t="shared" si="356"/>
        <v>0</v>
      </c>
      <c r="AC2073" s="131">
        <f>SUMIFS('Deductions and Deposits'!$H:$H,'Deductions and Deposits'!$G:$G,D2073,'Deductions and Deposits'!$F:$F,"&lt;="&amp;B2073)+SUMIFS($F$3:F2073,$D$3:D2073,D2073,$C$3:C2073,"Coin Deposit",$E$3:E2073,"")</f>
        <v>0</v>
      </c>
      <c r="AD2073" s="131">
        <f>SUMIFS('Deductions and Deposits'!$D:$D,'Deductions and Deposits'!$C:$C,D2073)+SUMIFS($F:$F,$D:$D,D2073,$C:$C,"Coin Deduction")</f>
        <v>0</v>
      </c>
      <c r="AE2073" s="131">
        <f>Table5[[#This Row],[Column4]]+Table5[[#This Row],[Column14]]+Table5[[#This Row],[Column19]]+Table5[[#This Row],[Column12]]</f>
        <v>0</v>
      </c>
      <c r="AF2073" s="131">
        <f>Table5[[#This Row],[Column5]]+Table5[[#This Row],[Column13]]+Table5[[#This Row],[Column21]]+Table5[[#This Row],[Column18]]</f>
        <v>0</v>
      </c>
      <c r="AG2073" s="131">
        <f t="shared" si="357"/>
        <v>0</v>
      </c>
      <c r="AH2073" s="131">
        <f t="shared" si="358"/>
        <v>0</v>
      </c>
      <c r="AI2073" s="131">
        <f>Table5[[#This Row],[Column17]]-Table5[[#This Row],[Column20]]</f>
        <v>0</v>
      </c>
      <c r="AJ2073" s="131">
        <f t="shared" si="359"/>
        <v>0</v>
      </c>
      <c r="AK2073" s="131">
        <f t="shared" si="62"/>
        <v>0</v>
      </c>
      <c r="AL2073" s="131">
        <f t="shared" si="360"/>
        <v>0</v>
      </c>
      <c r="AM2073" s="131" t="str">
        <f t="shared" si="361"/>
        <v/>
      </c>
      <c r="AN2073" s="131" t="str">
        <f t="shared" ca="1" si="362"/>
        <v/>
      </c>
    </row>
    <row r="2074" spans="1:40" ht="20.25" customHeight="1" x14ac:dyDescent="0.3">
      <c r="A2074" s="127"/>
      <c r="B2074" s="164"/>
      <c r="C2074" s="139"/>
      <c r="D2074" s="140"/>
      <c r="E2074" s="139"/>
      <c r="F2074" s="139"/>
      <c r="G2074" s="140"/>
      <c r="H2074" s="139"/>
      <c r="I2074" s="129"/>
      <c r="L2074" s="128"/>
      <c r="M2074" s="128"/>
      <c r="N2074" s="128"/>
      <c r="O2074" s="128"/>
      <c r="P2074" s="128"/>
      <c r="Q2074" s="128"/>
      <c r="R2074" s="128"/>
      <c r="S2074" s="128"/>
      <c r="T2074" s="120">
        <f t="shared" si="353"/>
        <v>0</v>
      </c>
      <c r="U2074" s="131"/>
      <c r="V2074" s="131"/>
      <c r="W2074" s="131">
        <f>SUMIFS($F$3:F2074,$D$3:D2074,D2074,$C$3:C2074,"Buy")+SUMIFS($F$3:F2074,$D$3:D2074,D2074,$C$3:C2074,"Coin Deposit",$E$3:E2074,"&lt;&gt;")</f>
        <v>0</v>
      </c>
      <c r="X2074" s="131">
        <f t="shared" si="354"/>
        <v>0</v>
      </c>
      <c r="Y2074" s="131">
        <f>IF($D2074=Y$1,SUMIFS($H$3:$H2074,$G$3:$G2074,Y$1,$C$3:$C2074,"Sell"),0)</f>
        <v>0</v>
      </c>
      <c r="Z2074" s="131">
        <f t="shared" si="355"/>
        <v>0</v>
      </c>
      <c r="AA2074" s="131">
        <f>IF($D2074=AA$1,SUMIFS($H$3:$H2074,$G$3:$G2074,AA$1,$C$3:$C2074,"Sell"),0)</f>
        <v>0</v>
      </c>
      <c r="AB2074" s="131">
        <f t="shared" si="356"/>
        <v>0</v>
      </c>
      <c r="AC2074" s="131">
        <f>SUMIFS('Deductions and Deposits'!$H:$H,'Deductions and Deposits'!$G:$G,D2074,'Deductions and Deposits'!$F:$F,"&lt;="&amp;B2074)+SUMIFS($F$3:F2074,$D$3:D2074,D2074,$C$3:C2074,"Coin Deposit",$E$3:E2074,"")</f>
        <v>0</v>
      </c>
      <c r="AD2074" s="131">
        <f>SUMIFS('Deductions and Deposits'!$D:$D,'Deductions and Deposits'!$C:$C,D2074)+SUMIFS($F:$F,$D:$D,D2074,$C:$C,"Coin Deduction")</f>
        <v>0</v>
      </c>
      <c r="AE2074" s="131">
        <f>Table5[[#This Row],[Column4]]+Table5[[#This Row],[Column14]]+Table5[[#This Row],[Column19]]+Table5[[#This Row],[Column12]]</f>
        <v>0</v>
      </c>
      <c r="AF2074" s="131">
        <f>Table5[[#This Row],[Column5]]+Table5[[#This Row],[Column13]]+Table5[[#This Row],[Column21]]+Table5[[#This Row],[Column18]]</f>
        <v>0</v>
      </c>
      <c r="AG2074" s="131">
        <f t="shared" si="357"/>
        <v>0</v>
      </c>
      <c r="AH2074" s="131">
        <f t="shared" si="358"/>
        <v>0</v>
      </c>
      <c r="AI2074" s="131">
        <f>Table5[[#This Row],[Column17]]-Table5[[#This Row],[Column20]]</f>
        <v>0</v>
      </c>
      <c r="AJ2074" s="131">
        <f t="shared" si="359"/>
        <v>0</v>
      </c>
      <c r="AK2074" s="131">
        <f t="shared" si="62"/>
        <v>0</v>
      </c>
      <c r="AL2074" s="131">
        <f t="shared" si="360"/>
        <v>0</v>
      </c>
      <c r="AM2074" s="131" t="str">
        <f t="shared" si="361"/>
        <v/>
      </c>
      <c r="AN2074" s="131" t="str">
        <f t="shared" ca="1" si="362"/>
        <v/>
      </c>
    </row>
    <row r="2075" spans="1:40" ht="20.25" customHeight="1" x14ac:dyDescent="0.3">
      <c r="A2075" s="127"/>
      <c r="B2075" s="164"/>
      <c r="C2075" s="139"/>
      <c r="D2075" s="140"/>
      <c r="E2075" s="139"/>
      <c r="F2075" s="139"/>
      <c r="G2075" s="140"/>
      <c r="H2075" s="139"/>
      <c r="I2075" s="129"/>
      <c r="L2075" s="128"/>
      <c r="M2075" s="128"/>
      <c r="N2075" s="128"/>
      <c r="O2075" s="128"/>
      <c r="P2075" s="128"/>
      <c r="Q2075" s="128"/>
      <c r="R2075" s="128"/>
      <c r="S2075" s="128"/>
      <c r="T2075" s="120">
        <f t="shared" si="353"/>
        <v>0</v>
      </c>
      <c r="U2075" s="131"/>
      <c r="V2075" s="131"/>
      <c r="W2075" s="131">
        <f>SUMIFS($F$3:F2075,$D$3:D2075,D2075,$C$3:C2075,"Buy")+SUMIFS($F$3:F2075,$D$3:D2075,D2075,$C$3:C2075,"Coin Deposit",$E$3:E2075,"&lt;&gt;")</f>
        <v>0</v>
      </c>
      <c r="X2075" s="131">
        <f t="shared" si="354"/>
        <v>0</v>
      </c>
      <c r="Y2075" s="131">
        <f>IF($D2075=Y$1,SUMIFS($H$3:$H2075,$G$3:$G2075,Y$1,$C$3:$C2075,"Sell"),0)</f>
        <v>0</v>
      </c>
      <c r="Z2075" s="131">
        <f t="shared" si="355"/>
        <v>0</v>
      </c>
      <c r="AA2075" s="131">
        <f>IF($D2075=AA$1,SUMIFS($H$3:$H2075,$G$3:$G2075,AA$1,$C$3:$C2075,"Sell"),0)</f>
        <v>0</v>
      </c>
      <c r="AB2075" s="131">
        <f t="shared" si="356"/>
        <v>0</v>
      </c>
      <c r="AC2075" s="131">
        <f>SUMIFS('Deductions and Deposits'!$H:$H,'Deductions and Deposits'!$G:$G,D2075,'Deductions and Deposits'!$F:$F,"&lt;="&amp;B2075)+SUMIFS($F$3:F2075,$D$3:D2075,D2075,$C$3:C2075,"Coin Deposit",$E$3:E2075,"")</f>
        <v>0</v>
      </c>
      <c r="AD2075" s="131">
        <f>SUMIFS('Deductions and Deposits'!$D:$D,'Deductions and Deposits'!$C:$C,D2075)+SUMIFS($F:$F,$D:$D,D2075,$C:$C,"Coin Deduction")</f>
        <v>0</v>
      </c>
      <c r="AE2075" s="131">
        <f>Table5[[#This Row],[Column4]]+Table5[[#This Row],[Column14]]+Table5[[#This Row],[Column19]]+Table5[[#This Row],[Column12]]</f>
        <v>0</v>
      </c>
      <c r="AF2075" s="131">
        <f>Table5[[#This Row],[Column5]]+Table5[[#This Row],[Column13]]+Table5[[#This Row],[Column21]]+Table5[[#This Row],[Column18]]</f>
        <v>0</v>
      </c>
      <c r="AG2075" s="131">
        <f t="shared" si="357"/>
        <v>0</v>
      </c>
      <c r="AH2075" s="131">
        <f t="shared" si="358"/>
        <v>0</v>
      </c>
      <c r="AI2075" s="131">
        <f>Table5[[#This Row],[Column17]]-Table5[[#This Row],[Column20]]</f>
        <v>0</v>
      </c>
      <c r="AJ2075" s="131">
        <f t="shared" si="359"/>
        <v>0</v>
      </c>
      <c r="AK2075" s="131">
        <f t="shared" si="62"/>
        <v>0</v>
      </c>
      <c r="AL2075" s="131">
        <f t="shared" si="360"/>
        <v>0</v>
      </c>
      <c r="AM2075" s="131" t="str">
        <f t="shared" si="361"/>
        <v/>
      </c>
      <c r="AN2075" s="131" t="str">
        <f t="shared" ca="1" si="362"/>
        <v/>
      </c>
    </row>
    <row r="2076" spans="1:40" ht="20.25" customHeight="1" x14ac:dyDescent="0.3">
      <c r="A2076" s="127"/>
      <c r="B2076" s="164"/>
      <c r="C2076" s="139"/>
      <c r="D2076" s="140"/>
      <c r="E2076" s="139"/>
      <c r="F2076" s="139"/>
      <c r="G2076" s="140"/>
      <c r="H2076" s="139"/>
      <c r="I2076" s="129"/>
      <c r="L2076" s="128"/>
      <c r="M2076" s="128"/>
      <c r="N2076" s="128"/>
      <c r="O2076" s="128"/>
      <c r="P2076" s="128"/>
      <c r="Q2076" s="128"/>
      <c r="R2076" s="128"/>
      <c r="S2076" s="128"/>
      <c r="T2076" s="120">
        <f t="shared" si="353"/>
        <v>0</v>
      </c>
      <c r="U2076" s="131"/>
      <c r="V2076" s="131"/>
      <c r="W2076" s="131">
        <f>SUMIFS($F$3:F2076,$D$3:D2076,D2076,$C$3:C2076,"Buy")+SUMIFS($F$3:F2076,$D$3:D2076,D2076,$C$3:C2076,"Coin Deposit",$E$3:E2076,"&lt;&gt;")</f>
        <v>0</v>
      </c>
      <c r="X2076" s="131">
        <f t="shared" si="354"/>
        <v>0</v>
      </c>
      <c r="Y2076" s="131">
        <f>IF($D2076=Y$1,SUMIFS($H$3:$H2076,$G$3:$G2076,Y$1,$C$3:$C2076,"Sell"),0)</f>
        <v>0</v>
      </c>
      <c r="Z2076" s="131">
        <f t="shared" si="355"/>
        <v>0</v>
      </c>
      <c r="AA2076" s="131">
        <f>IF($D2076=AA$1,SUMIFS($H$3:$H2076,$G$3:$G2076,AA$1,$C$3:$C2076,"Sell"),0)</f>
        <v>0</v>
      </c>
      <c r="AB2076" s="131">
        <f t="shared" si="356"/>
        <v>0</v>
      </c>
      <c r="AC2076" s="131">
        <f>SUMIFS('Deductions and Deposits'!$H:$H,'Deductions and Deposits'!$G:$G,D2076,'Deductions and Deposits'!$F:$F,"&lt;="&amp;B2076)+SUMIFS($F$3:F2076,$D$3:D2076,D2076,$C$3:C2076,"Coin Deposit",$E$3:E2076,"")</f>
        <v>0</v>
      </c>
      <c r="AD2076" s="131">
        <f>SUMIFS('Deductions and Deposits'!$D:$D,'Deductions and Deposits'!$C:$C,D2076)+SUMIFS($F:$F,$D:$D,D2076,$C:$C,"Coin Deduction")</f>
        <v>0</v>
      </c>
      <c r="AE2076" s="131">
        <f>Table5[[#This Row],[Column4]]+Table5[[#This Row],[Column14]]+Table5[[#This Row],[Column19]]+Table5[[#This Row],[Column12]]</f>
        <v>0</v>
      </c>
      <c r="AF2076" s="131">
        <f>Table5[[#This Row],[Column5]]+Table5[[#This Row],[Column13]]+Table5[[#This Row],[Column21]]+Table5[[#This Row],[Column18]]</f>
        <v>0</v>
      </c>
      <c r="AG2076" s="131">
        <f t="shared" si="357"/>
        <v>0</v>
      </c>
      <c r="AH2076" s="131">
        <f t="shared" si="358"/>
        <v>0</v>
      </c>
      <c r="AI2076" s="131">
        <f>Table5[[#This Row],[Column17]]-Table5[[#This Row],[Column20]]</f>
        <v>0</v>
      </c>
      <c r="AJ2076" s="131">
        <f t="shared" si="359"/>
        <v>0</v>
      </c>
      <c r="AK2076" s="131">
        <f t="shared" si="62"/>
        <v>0</v>
      </c>
      <c r="AL2076" s="131">
        <f t="shared" si="360"/>
        <v>0</v>
      </c>
      <c r="AM2076" s="131" t="str">
        <f t="shared" si="361"/>
        <v/>
      </c>
      <c r="AN2076" s="131" t="str">
        <f t="shared" ca="1" si="362"/>
        <v/>
      </c>
    </row>
    <row r="2077" spans="1:40" ht="20.25" customHeight="1" x14ac:dyDescent="0.3">
      <c r="A2077" s="127"/>
      <c r="B2077" s="164"/>
      <c r="C2077" s="139"/>
      <c r="D2077" s="140"/>
      <c r="E2077" s="139"/>
      <c r="F2077" s="139"/>
      <c r="G2077" s="140"/>
      <c r="H2077" s="139"/>
      <c r="I2077" s="129"/>
      <c r="L2077" s="128"/>
      <c r="M2077" s="128"/>
      <c r="N2077" s="128"/>
      <c r="O2077" s="128"/>
      <c r="P2077" s="128"/>
      <c r="Q2077" s="128"/>
      <c r="R2077" s="128"/>
      <c r="S2077" s="128"/>
      <c r="T2077" s="120">
        <f t="shared" si="353"/>
        <v>0</v>
      </c>
      <c r="U2077" s="131"/>
      <c r="V2077" s="131"/>
      <c r="W2077" s="131">
        <f>SUMIFS($F$3:F2077,$D$3:D2077,D2077,$C$3:C2077,"Buy")+SUMIFS($F$3:F2077,$D$3:D2077,D2077,$C$3:C2077,"Coin Deposit",$E$3:E2077,"&lt;&gt;")</f>
        <v>0</v>
      </c>
      <c r="X2077" s="131">
        <f t="shared" si="354"/>
        <v>0</v>
      </c>
      <c r="Y2077" s="131">
        <f>IF($D2077=Y$1,SUMIFS($H$3:$H2077,$G$3:$G2077,Y$1,$C$3:$C2077,"Sell"),0)</f>
        <v>0</v>
      </c>
      <c r="Z2077" s="131">
        <f t="shared" si="355"/>
        <v>0</v>
      </c>
      <c r="AA2077" s="131">
        <f>IF($D2077=AA$1,SUMIFS($H$3:$H2077,$G$3:$G2077,AA$1,$C$3:$C2077,"Sell"),0)</f>
        <v>0</v>
      </c>
      <c r="AB2077" s="131">
        <f t="shared" si="356"/>
        <v>0</v>
      </c>
      <c r="AC2077" s="131">
        <f>SUMIFS('Deductions and Deposits'!$H:$H,'Deductions and Deposits'!$G:$G,D2077,'Deductions and Deposits'!$F:$F,"&lt;="&amp;B2077)+SUMIFS($F$3:F2077,$D$3:D2077,D2077,$C$3:C2077,"Coin Deposit",$E$3:E2077,"")</f>
        <v>0</v>
      </c>
      <c r="AD2077" s="131">
        <f>SUMIFS('Deductions and Deposits'!$D:$D,'Deductions and Deposits'!$C:$C,D2077)+SUMIFS($F:$F,$D:$D,D2077,$C:$C,"Coin Deduction")</f>
        <v>0</v>
      </c>
      <c r="AE2077" s="131">
        <f>Table5[[#This Row],[Column4]]+Table5[[#This Row],[Column14]]+Table5[[#This Row],[Column19]]+Table5[[#This Row],[Column12]]</f>
        <v>0</v>
      </c>
      <c r="AF2077" s="131">
        <f>Table5[[#This Row],[Column5]]+Table5[[#This Row],[Column13]]+Table5[[#This Row],[Column21]]+Table5[[#This Row],[Column18]]</f>
        <v>0</v>
      </c>
      <c r="AG2077" s="131">
        <f t="shared" si="357"/>
        <v>0</v>
      </c>
      <c r="AH2077" s="131">
        <f t="shared" si="358"/>
        <v>0</v>
      </c>
      <c r="AI2077" s="131">
        <f>Table5[[#This Row],[Column17]]-Table5[[#This Row],[Column20]]</f>
        <v>0</v>
      </c>
      <c r="AJ2077" s="131">
        <f t="shared" si="359"/>
        <v>0</v>
      </c>
      <c r="AK2077" s="131">
        <f t="shared" si="62"/>
        <v>0</v>
      </c>
      <c r="AL2077" s="131">
        <f t="shared" si="360"/>
        <v>0</v>
      </c>
      <c r="AM2077" s="131" t="str">
        <f t="shared" si="361"/>
        <v/>
      </c>
      <c r="AN2077" s="131" t="str">
        <f t="shared" ca="1" si="362"/>
        <v/>
      </c>
    </row>
    <row r="2078" spans="1:40" ht="20.25" customHeight="1" x14ac:dyDescent="0.3">
      <c r="A2078" s="127"/>
      <c r="B2078" s="164"/>
      <c r="C2078" s="139"/>
      <c r="D2078" s="140"/>
      <c r="E2078" s="139"/>
      <c r="F2078" s="139"/>
      <c r="G2078" s="140"/>
      <c r="H2078" s="139"/>
      <c r="I2078" s="129"/>
      <c r="L2078" s="128"/>
      <c r="M2078" s="128"/>
      <c r="N2078" s="128"/>
      <c r="O2078" s="128"/>
      <c r="P2078" s="128"/>
      <c r="Q2078" s="128"/>
      <c r="R2078" s="128"/>
      <c r="S2078" s="128"/>
      <c r="T2078" s="120">
        <f t="shared" si="353"/>
        <v>0</v>
      </c>
      <c r="U2078" s="131"/>
      <c r="V2078" s="131"/>
      <c r="W2078" s="131">
        <f>SUMIFS($F$3:F2078,$D$3:D2078,D2078,$C$3:C2078,"Buy")+SUMIFS($F$3:F2078,$D$3:D2078,D2078,$C$3:C2078,"Coin Deposit",$E$3:E2078,"&lt;&gt;")</f>
        <v>0</v>
      </c>
      <c r="X2078" s="131">
        <f t="shared" si="354"/>
        <v>0</v>
      </c>
      <c r="Y2078" s="131">
        <f>IF($D2078=Y$1,SUMIFS($H$3:$H2078,$G$3:$G2078,Y$1,$C$3:$C2078,"Sell"),0)</f>
        <v>0</v>
      </c>
      <c r="Z2078" s="131">
        <f t="shared" si="355"/>
        <v>0</v>
      </c>
      <c r="AA2078" s="131">
        <f>IF($D2078=AA$1,SUMIFS($H$3:$H2078,$G$3:$G2078,AA$1,$C$3:$C2078,"Sell"),0)</f>
        <v>0</v>
      </c>
      <c r="AB2078" s="131">
        <f t="shared" si="356"/>
        <v>0</v>
      </c>
      <c r="AC2078" s="131">
        <f>SUMIFS('Deductions and Deposits'!$H:$H,'Deductions and Deposits'!$G:$G,D2078,'Deductions and Deposits'!$F:$F,"&lt;="&amp;B2078)+SUMIFS($F$3:F2078,$D$3:D2078,D2078,$C$3:C2078,"Coin Deposit",$E$3:E2078,"")</f>
        <v>0</v>
      </c>
      <c r="AD2078" s="131">
        <f>SUMIFS('Deductions and Deposits'!$D:$D,'Deductions and Deposits'!$C:$C,D2078)+SUMIFS($F:$F,$D:$D,D2078,$C:$C,"Coin Deduction")</f>
        <v>0</v>
      </c>
      <c r="AE2078" s="131">
        <f>Table5[[#This Row],[Column4]]+Table5[[#This Row],[Column14]]+Table5[[#This Row],[Column19]]+Table5[[#This Row],[Column12]]</f>
        <v>0</v>
      </c>
      <c r="AF2078" s="131">
        <f>Table5[[#This Row],[Column5]]+Table5[[#This Row],[Column13]]+Table5[[#This Row],[Column21]]+Table5[[#This Row],[Column18]]</f>
        <v>0</v>
      </c>
      <c r="AG2078" s="131">
        <f t="shared" si="357"/>
        <v>0</v>
      </c>
      <c r="AH2078" s="131">
        <f t="shared" si="358"/>
        <v>0</v>
      </c>
      <c r="AI2078" s="131">
        <f>Table5[[#This Row],[Column17]]-Table5[[#This Row],[Column20]]</f>
        <v>0</v>
      </c>
      <c r="AJ2078" s="131">
        <f t="shared" si="359"/>
        <v>0</v>
      </c>
      <c r="AK2078" s="131">
        <f t="shared" si="62"/>
        <v>0</v>
      </c>
      <c r="AL2078" s="131">
        <f t="shared" si="360"/>
        <v>0</v>
      </c>
      <c r="AM2078" s="131" t="str">
        <f t="shared" si="361"/>
        <v/>
      </c>
      <c r="AN2078" s="131" t="str">
        <f t="shared" ca="1" si="362"/>
        <v/>
      </c>
    </row>
    <row r="2079" spans="1:40" ht="20.25" customHeight="1" x14ac:dyDescent="0.3">
      <c r="A2079" s="127"/>
      <c r="B2079" s="164"/>
      <c r="C2079" s="139"/>
      <c r="D2079" s="140"/>
      <c r="E2079" s="139"/>
      <c r="F2079" s="139"/>
      <c r="G2079" s="140"/>
      <c r="H2079" s="139"/>
      <c r="I2079" s="129"/>
      <c r="L2079" s="128"/>
      <c r="M2079" s="128"/>
      <c r="N2079" s="128"/>
      <c r="O2079" s="128"/>
      <c r="P2079" s="128"/>
      <c r="Q2079" s="128"/>
      <c r="R2079" s="128"/>
      <c r="S2079" s="128"/>
      <c r="T2079" s="120">
        <f t="shared" si="353"/>
        <v>0</v>
      </c>
      <c r="U2079" s="131"/>
      <c r="V2079" s="131"/>
      <c r="W2079" s="131">
        <f>SUMIFS($F$3:F2079,$D$3:D2079,D2079,$C$3:C2079,"Buy")+SUMIFS($F$3:F2079,$D$3:D2079,D2079,$C$3:C2079,"Coin Deposit",$E$3:E2079,"&lt;&gt;")</f>
        <v>0</v>
      </c>
      <c r="X2079" s="131">
        <f t="shared" si="354"/>
        <v>0</v>
      </c>
      <c r="Y2079" s="131">
        <f>IF($D2079=Y$1,SUMIFS($H$3:$H2079,$G$3:$G2079,Y$1,$C$3:$C2079,"Sell"),0)</f>
        <v>0</v>
      </c>
      <c r="Z2079" s="131">
        <f t="shared" si="355"/>
        <v>0</v>
      </c>
      <c r="AA2079" s="131">
        <f>IF($D2079=AA$1,SUMIFS($H$3:$H2079,$G$3:$G2079,AA$1,$C$3:$C2079,"Sell"),0)</f>
        <v>0</v>
      </c>
      <c r="AB2079" s="131">
        <f t="shared" si="356"/>
        <v>0</v>
      </c>
      <c r="AC2079" s="131">
        <f>SUMIFS('Deductions and Deposits'!$H:$H,'Deductions and Deposits'!$G:$G,D2079,'Deductions and Deposits'!$F:$F,"&lt;="&amp;B2079)+SUMIFS($F$3:F2079,$D$3:D2079,D2079,$C$3:C2079,"Coin Deposit",$E$3:E2079,"")</f>
        <v>0</v>
      </c>
      <c r="AD2079" s="131">
        <f>SUMIFS('Deductions and Deposits'!$D:$D,'Deductions and Deposits'!$C:$C,D2079)+SUMIFS($F:$F,$D:$D,D2079,$C:$C,"Coin Deduction")</f>
        <v>0</v>
      </c>
      <c r="AE2079" s="131">
        <f>Table5[[#This Row],[Column4]]+Table5[[#This Row],[Column14]]+Table5[[#This Row],[Column19]]+Table5[[#This Row],[Column12]]</f>
        <v>0</v>
      </c>
      <c r="AF2079" s="131">
        <f>Table5[[#This Row],[Column5]]+Table5[[#This Row],[Column13]]+Table5[[#This Row],[Column21]]+Table5[[#This Row],[Column18]]</f>
        <v>0</v>
      </c>
      <c r="AG2079" s="131">
        <f t="shared" si="357"/>
        <v>0</v>
      </c>
      <c r="AH2079" s="131">
        <f t="shared" si="358"/>
        <v>0</v>
      </c>
      <c r="AI2079" s="131">
        <f>Table5[[#This Row],[Column17]]-Table5[[#This Row],[Column20]]</f>
        <v>0</v>
      </c>
      <c r="AJ2079" s="131">
        <f t="shared" si="359"/>
        <v>0</v>
      </c>
      <c r="AK2079" s="131">
        <f t="shared" si="62"/>
        <v>0</v>
      </c>
      <c r="AL2079" s="131">
        <f t="shared" si="360"/>
        <v>0</v>
      </c>
      <c r="AM2079" s="131" t="str">
        <f t="shared" si="361"/>
        <v/>
      </c>
      <c r="AN2079" s="131" t="str">
        <f t="shared" ca="1" si="362"/>
        <v/>
      </c>
    </row>
    <row r="2080" spans="1:40" ht="20.25" customHeight="1" x14ac:dyDescent="0.3">
      <c r="A2080" s="127"/>
      <c r="B2080" s="164"/>
      <c r="C2080" s="139"/>
      <c r="D2080" s="140"/>
      <c r="E2080" s="139"/>
      <c r="F2080" s="139"/>
      <c r="G2080" s="140"/>
      <c r="H2080" s="139"/>
      <c r="I2080" s="129"/>
      <c r="L2080" s="128"/>
      <c r="M2080" s="128"/>
      <c r="N2080" s="128"/>
      <c r="O2080" s="128"/>
      <c r="P2080" s="128"/>
      <c r="Q2080" s="128"/>
      <c r="R2080" s="128"/>
      <c r="S2080" s="128"/>
      <c r="T2080" s="120">
        <f t="shared" si="353"/>
        <v>0</v>
      </c>
      <c r="U2080" s="131"/>
      <c r="V2080" s="131"/>
      <c r="W2080" s="131">
        <f>SUMIFS($F$3:F2080,$D$3:D2080,D2080,$C$3:C2080,"Buy")+SUMIFS($F$3:F2080,$D$3:D2080,D2080,$C$3:C2080,"Coin Deposit",$E$3:E2080,"&lt;&gt;")</f>
        <v>0</v>
      </c>
      <c r="X2080" s="131">
        <f t="shared" si="354"/>
        <v>0</v>
      </c>
      <c r="Y2080" s="131">
        <f>IF($D2080=Y$1,SUMIFS($H$3:$H2080,$G$3:$G2080,Y$1,$C$3:$C2080,"Sell"),0)</f>
        <v>0</v>
      </c>
      <c r="Z2080" s="131">
        <f t="shared" si="355"/>
        <v>0</v>
      </c>
      <c r="AA2080" s="131">
        <f>IF($D2080=AA$1,SUMIFS($H$3:$H2080,$G$3:$G2080,AA$1,$C$3:$C2080,"Sell"),0)</f>
        <v>0</v>
      </c>
      <c r="AB2080" s="131">
        <f t="shared" si="356"/>
        <v>0</v>
      </c>
      <c r="AC2080" s="131">
        <f>SUMIFS('Deductions and Deposits'!$H:$H,'Deductions and Deposits'!$G:$G,D2080,'Deductions and Deposits'!$F:$F,"&lt;="&amp;B2080)+SUMIFS($F$3:F2080,$D$3:D2080,D2080,$C$3:C2080,"Coin Deposit",$E$3:E2080,"")</f>
        <v>0</v>
      </c>
      <c r="AD2080" s="131">
        <f>SUMIFS('Deductions and Deposits'!$D:$D,'Deductions and Deposits'!$C:$C,D2080)+SUMIFS($F:$F,$D:$D,D2080,$C:$C,"Coin Deduction")</f>
        <v>0</v>
      </c>
      <c r="AE2080" s="131">
        <f>Table5[[#This Row],[Column4]]+Table5[[#This Row],[Column14]]+Table5[[#This Row],[Column19]]+Table5[[#This Row],[Column12]]</f>
        <v>0</v>
      </c>
      <c r="AF2080" s="131">
        <f>Table5[[#This Row],[Column5]]+Table5[[#This Row],[Column13]]+Table5[[#This Row],[Column21]]+Table5[[#This Row],[Column18]]</f>
        <v>0</v>
      </c>
      <c r="AG2080" s="131">
        <f t="shared" si="357"/>
        <v>0</v>
      </c>
      <c r="AH2080" s="131">
        <f t="shared" si="358"/>
        <v>0</v>
      </c>
      <c r="AI2080" s="131">
        <f>Table5[[#This Row],[Column17]]-Table5[[#This Row],[Column20]]</f>
        <v>0</v>
      </c>
      <c r="AJ2080" s="131">
        <f t="shared" si="359"/>
        <v>0</v>
      </c>
      <c r="AK2080" s="131">
        <f t="shared" si="62"/>
        <v>0</v>
      </c>
      <c r="AL2080" s="131">
        <f t="shared" si="360"/>
        <v>0</v>
      </c>
      <c r="AM2080" s="131" t="str">
        <f t="shared" si="361"/>
        <v/>
      </c>
      <c r="AN2080" s="131" t="str">
        <f t="shared" ca="1" si="362"/>
        <v/>
      </c>
    </row>
    <row r="2081" spans="1:40" ht="20.25" customHeight="1" x14ac:dyDescent="0.3">
      <c r="A2081" s="127"/>
      <c r="B2081" s="164"/>
      <c r="C2081" s="139"/>
      <c r="D2081" s="140"/>
      <c r="E2081" s="139"/>
      <c r="F2081" s="139"/>
      <c r="G2081" s="140"/>
      <c r="H2081" s="139"/>
      <c r="I2081" s="129"/>
      <c r="L2081" s="128"/>
      <c r="M2081" s="128"/>
      <c r="N2081" s="128"/>
      <c r="O2081" s="128"/>
      <c r="P2081" s="128"/>
      <c r="Q2081" s="128"/>
      <c r="R2081" s="128"/>
      <c r="S2081" s="128"/>
      <c r="T2081" s="120">
        <f t="shared" si="353"/>
        <v>0</v>
      </c>
      <c r="U2081" s="131"/>
      <c r="V2081" s="131"/>
      <c r="W2081" s="131">
        <f>SUMIFS($F$3:F2081,$D$3:D2081,D2081,$C$3:C2081,"Buy")+SUMIFS($F$3:F2081,$D$3:D2081,D2081,$C$3:C2081,"Coin Deposit",$E$3:E2081,"&lt;&gt;")</f>
        <v>0</v>
      </c>
      <c r="X2081" s="131">
        <f t="shared" si="354"/>
        <v>0</v>
      </c>
      <c r="Y2081" s="131">
        <f>IF($D2081=Y$1,SUMIFS($H$3:$H2081,$G$3:$G2081,Y$1,$C$3:$C2081,"Sell"),0)</f>
        <v>0</v>
      </c>
      <c r="Z2081" s="131">
        <f t="shared" si="355"/>
        <v>0</v>
      </c>
      <c r="AA2081" s="131">
        <f>IF($D2081=AA$1,SUMIFS($H$3:$H2081,$G$3:$G2081,AA$1,$C$3:$C2081,"Sell"),0)</f>
        <v>0</v>
      </c>
      <c r="AB2081" s="131">
        <f t="shared" si="356"/>
        <v>0</v>
      </c>
      <c r="AC2081" s="131">
        <f>SUMIFS('Deductions and Deposits'!$H:$H,'Deductions and Deposits'!$G:$G,D2081,'Deductions and Deposits'!$F:$F,"&lt;="&amp;B2081)+SUMIFS($F$3:F2081,$D$3:D2081,D2081,$C$3:C2081,"Coin Deposit",$E$3:E2081,"")</f>
        <v>0</v>
      </c>
      <c r="AD2081" s="131">
        <f>SUMIFS('Deductions and Deposits'!$D:$D,'Deductions and Deposits'!$C:$C,D2081)+SUMIFS($F:$F,$D:$D,D2081,$C:$C,"Coin Deduction")</f>
        <v>0</v>
      </c>
      <c r="AE2081" s="131">
        <f>Table5[[#This Row],[Column4]]+Table5[[#This Row],[Column14]]+Table5[[#This Row],[Column19]]+Table5[[#This Row],[Column12]]</f>
        <v>0</v>
      </c>
      <c r="AF2081" s="131">
        <f>Table5[[#This Row],[Column5]]+Table5[[#This Row],[Column13]]+Table5[[#This Row],[Column21]]+Table5[[#This Row],[Column18]]</f>
        <v>0</v>
      </c>
      <c r="AG2081" s="131">
        <f t="shared" si="357"/>
        <v>0</v>
      </c>
      <c r="AH2081" s="131">
        <f t="shared" si="358"/>
        <v>0</v>
      </c>
      <c r="AI2081" s="131">
        <f>Table5[[#This Row],[Column17]]-Table5[[#This Row],[Column20]]</f>
        <v>0</v>
      </c>
      <c r="AJ2081" s="131">
        <f t="shared" si="359"/>
        <v>0</v>
      </c>
      <c r="AK2081" s="131">
        <f t="shared" si="62"/>
        <v>0</v>
      </c>
      <c r="AL2081" s="131">
        <f t="shared" si="360"/>
        <v>0</v>
      </c>
      <c r="AM2081" s="131" t="str">
        <f t="shared" si="361"/>
        <v/>
      </c>
      <c r="AN2081" s="131" t="str">
        <f t="shared" ca="1" si="362"/>
        <v/>
      </c>
    </row>
    <row r="2082" spans="1:40" ht="20.25" customHeight="1" x14ac:dyDescent="0.3">
      <c r="A2082" s="127"/>
      <c r="B2082" s="164"/>
      <c r="C2082" s="139"/>
      <c r="D2082" s="140"/>
      <c r="E2082" s="139"/>
      <c r="F2082" s="139"/>
      <c r="G2082" s="140"/>
      <c r="H2082" s="139"/>
      <c r="I2082" s="129"/>
      <c r="L2082" s="128"/>
      <c r="M2082" s="128"/>
      <c r="N2082" s="128"/>
      <c r="O2082" s="128"/>
      <c r="P2082" s="128"/>
      <c r="Q2082" s="128"/>
      <c r="R2082" s="128"/>
      <c r="S2082" s="128"/>
      <c r="T2082" s="120">
        <f t="shared" si="353"/>
        <v>0</v>
      </c>
      <c r="U2082" s="131"/>
      <c r="V2082" s="131"/>
      <c r="W2082" s="131">
        <f>SUMIFS($F$3:F2082,$D$3:D2082,D2082,$C$3:C2082,"Buy")+SUMIFS($F$3:F2082,$D$3:D2082,D2082,$C$3:C2082,"Coin Deposit",$E$3:E2082,"&lt;&gt;")</f>
        <v>0</v>
      </c>
      <c r="X2082" s="131">
        <f t="shared" si="354"/>
        <v>0</v>
      </c>
      <c r="Y2082" s="131">
        <f>IF($D2082=Y$1,SUMIFS($H$3:$H2082,$G$3:$G2082,Y$1,$C$3:$C2082,"Sell"),0)</f>
        <v>0</v>
      </c>
      <c r="Z2082" s="131">
        <f t="shared" si="355"/>
        <v>0</v>
      </c>
      <c r="AA2082" s="131">
        <f>IF($D2082=AA$1,SUMIFS($H$3:$H2082,$G$3:$G2082,AA$1,$C$3:$C2082,"Sell"),0)</f>
        <v>0</v>
      </c>
      <c r="AB2082" s="131">
        <f t="shared" si="356"/>
        <v>0</v>
      </c>
      <c r="AC2082" s="131">
        <f>SUMIFS('Deductions and Deposits'!$H:$H,'Deductions and Deposits'!$G:$G,D2082,'Deductions and Deposits'!$F:$F,"&lt;="&amp;B2082)+SUMIFS($F$3:F2082,$D$3:D2082,D2082,$C$3:C2082,"Coin Deposit",$E$3:E2082,"")</f>
        <v>0</v>
      </c>
      <c r="AD2082" s="131">
        <f>SUMIFS('Deductions and Deposits'!$D:$D,'Deductions and Deposits'!$C:$C,D2082)+SUMIFS($F:$F,$D:$D,D2082,$C:$C,"Coin Deduction")</f>
        <v>0</v>
      </c>
      <c r="AE2082" s="131">
        <f>Table5[[#This Row],[Column4]]+Table5[[#This Row],[Column14]]+Table5[[#This Row],[Column19]]+Table5[[#This Row],[Column12]]</f>
        <v>0</v>
      </c>
      <c r="AF2082" s="131">
        <f>Table5[[#This Row],[Column5]]+Table5[[#This Row],[Column13]]+Table5[[#This Row],[Column21]]+Table5[[#This Row],[Column18]]</f>
        <v>0</v>
      </c>
      <c r="AG2082" s="131">
        <f t="shared" si="357"/>
        <v>0</v>
      </c>
      <c r="AH2082" s="131">
        <f t="shared" si="358"/>
        <v>0</v>
      </c>
      <c r="AI2082" s="131">
        <f>Table5[[#This Row],[Column17]]-Table5[[#This Row],[Column20]]</f>
        <v>0</v>
      </c>
      <c r="AJ2082" s="131">
        <f t="shared" si="359"/>
        <v>0</v>
      </c>
      <c r="AK2082" s="131">
        <f t="shared" si="62"/>
        <v>0</v>
      </c>
      <c r="AL2082" s="131">
        <f t="shared" si="360"/>
        <v>0</v>
      </c>
      <c r="AM2082" s="131" t="str">
        <f t="shared" si="361"/>
        <v/>
      </c>
      <c r="AN2082" s="131" t="str">
        <f t="shared" ca="1" si="362"/>
        <v/>
      </c>
    </row>
    <row r="2083" spans="1:40" ht="20.25" customHeight="1" x14ac:dyDescent="0.3">
      <c r="A2083" s="127"/>
      <c r="B2083" s="164"/>
      <c r="C2083" s="139"/>
      <c r="D2083" s="140"/>
      <c r="E2083" s="139"/>
      <c r="F2083" s="139"/>
      <c r="G2083" s="140"/>
      <c r="H2083" s="139"/>
      <c r="I2083" s="129"/>
      <c r="L2083" s="128"/>
      <c r="M2083" s="128"/>
      <c r="N2083" s="128"/>
      <c r="O2083" s="128"/>
      <c r="P2083" s="128"/>
      <c r="Q2083" s="128"/>
      <c r="R2083" s="128"/>
      <c r="S2083" s="128"/>
      <c r="T2083" s="120">
        <f t="shared" si="353"/>
        <v>0</v>
      </c>
      <c r="U2083" s="131"/>
      <c r="V2083" s="131"/>
      <c r="W2083" s="131">
        <f>SUMIFS($F$3:F2083,$D$3:D2083,D2083,$C$3:C2083,"Buy")+SUMIFS($F$3:F2083,$D$3:D2083,D2083,$C$3:C2083,"Coin Deposit",$E$3:E2083,"&lt;&gt;")</f>
        <v>0</v>
      </c>
      <c r="X2083" s="131">
        <f t="shared" si="354"/>
        <v>0</v>
      </c>
      <c r="Y2083" s="131">
        <f>IF($D2083=Y$1,SUMIFS($H$3:$H2083,$G$3:$G2083,Y$1,$C$3:$C2083,"Sell"),0)</f>
        <v>0</v>
      </c>
      <c r="Z2083" s="131">
        <f t="shared" si="355"/>
        <v>0</v>
      </c>
      <c r="AA2083" s="131">
        <f>IF($D2083=AA$1,SUMIFS($H$3:$H2083,$G$3:$G2083,AA$1,$C$3:$C2083,"Sell"),0)</f>
        <v>0</v>
      </c>
      <c r="AB2083" s="131">
        <f t="shared" si="356"/>
        <v>0</v>
      </c>
      <c r="AC2083" s="131">
        <f>SUMIFS('Deductions and Deposits'!$H:$H,'Deductions and Deposits'!$G:$G,D2083,'Deductions and Deposits'!$F:$F,"&lt;="&amp;B2083)+SUMIFS($F$3:F2083,$D$3:D2083,D2083,$C$3:C2083,"Coin Deposit",$E$3:E2083,"")</f>
        <v>0</v>
      </c>
      <c r="AD2083" s="131">
        <f>SUMIFS('Deductions and Deposits'!$D:$D,'Deductions and Deposits'!$C:$C,D2083)+SUMIFS($F:$F,$D:$D,D2083,$C:$C,"Coin Deduction")</f>
        <v>0</v>
      </c>
      <c r="AE2083" s="131">
        <f>Table5[[#This Row],[Column4]]+Table5[[#This Row],[Column14]]+Table5[[#This Row],[Column19]]+Table5[[#This Row],[Column12]]</f>
        <v>0</v>
      </c>
      <c r="AF2083" s="131">
        <f>Table5[[#This Row],[Column5]]+Table5[[#This Row],[Column13]]+Table5[[#This Row],[Column21]]+Table5[[#This Row],[Column18]]</f>
        <v>0</v>
      </c>
      <c r="AG2083" s="131">
        <f t="shared" si="357"/>
        <v>0</v>
      </c>
      <c r="AH2083" s="131">
        <f t="shared" si="358"/>
        <v>0</v>
      </c>
      <c r="AI2083" s="131">
        <f>Table5[[#This Row],[Column17]]-Table5[[#This Row],[Column20]]</f>
        <v>0</v>
      </c>
      <c r="AJ2083" s="131">
        <f t="shared" si="359"/>
        <v>0</v>
      </c>
      <c r="AK2083" s="131">
        <f t="shared" si="62"/>
        <v>0</v>
      </c>
      <c r="AL2083" s="131">
        <f t="shared" si="360"/>
        <v>0</v>
      </c>
      <c r="AM2083" s="131" t="str">
        <f t="shared" si="361"/>
        <v/>
      </c>
      <c r="AN2083" s="131" t="str">
        <f t="shared" ca="1" si="362"/>
        <v/>
      </c>
    </row>
    <row r="2084" spans="1:40" ht="20.25" customHeight="1" x14ac:dyDescent="0.3">
      <c r="A2084" s="127"/>
      <c r="B2084" s="164"/>
      <c r="C2084" s="139"/>
      <c r="D2084" s="140"/>
      <c r="E2084" s="139"/>
      <c r="F2084" s="139"/>
      <c r="G2084" s="140"/>
      <c r="H2084" s="139"/>
      <c r="I2084" s="129"/>
      <c r="L2084" s="128"/>
      <c r="M2084" s="128"/>
      <c r="N2084" s="128"/>
      <c r="O2084" s="128"/>
      <c r="P2084" s="128"/>
      <c r="Q2084" s="128"/>
      <c r="R2084" s="128"/>
      <c r="S2084" s="128"/>
      <c r="T2084" s="120">
        <f t="shared" si="353"/>
        <v>0</v>
      </c>
      <c r="U2084" s="131"/>
      <c r="V2084" s="131"/>
      <c r="W2084" s="131">
        <f>SUMIFS($F$3:F2084,$D$3:D2084,D2084,$C$3:C2084,"Buy")+SUMIFS($F$3:F2084,$D$3:D2084,D2084,$C$3:C2084,"Coin Deposit",$E$3:E2084,"&lt;&gt;")</f>
        <v>0</v>
      </c>
      <c r="X2084" s="131">
        <f t="shared" si="354"/>
        <v>0</v>
      </c>
      <c r="Y2084" s="131">
        <f>IF($D2084=Y$1,SUMIFS($H$3:$H2084,$G$3:$G2084,Y$1,$C$3:$C2084,"Sell"),0)</f>
        <v>0</v>
      </c>
      <c r="Z2084" s="131">
        <f t="shared" si="355"/>
        <v>0</v>
      </c>
      <c r="AA2084" s="131">
        <f>IF($D2084=AA$1,SUMIFS($H$3:$H2084,$G$3:$G2084,AA$1,$C$3:$C2084,"Sell"),0)</f>
        <v>0</v>
      </c>
      <c r="AB2084" s="131">
        <f t="shared" si="356"/>
        <v>0</v>
      </c>
      <c r="AC2084" s="131">
        <f>SUMIFS('Deductions and Deposits'!$H:$H,'Deductions and Deposits'!$G:$G,D2084,'Deductions and Deposits'!$F:$F,"&lt;="&amp;B2084)+SUMIFS($F$3:F2084,$D$3:D2084,D2084,$C$3:C2084,"Coin Deposit",$E$3:E2084,"")</f>
        <v>0</v>
      </c>
      <c r="AD2084" s="131">
        <f>SUMIFS('Deductions and Deposits'!$D:$D,'Deductions and Deposits'!$C:$C,D2084)+SUMIFS($F:$F,$D:$D,D2084,$C:$C,"Coin Deduction")</f>
        <v>0</v>
      </c>
      <c r="AE2084" s="131">
        <f>Table5[[#This Row],[Column4]]+Table5[[#This Row],[Column14]]+Table5[[#This Row],[Column19]]+Table5[[#This Row],[Column12]]</f>
        <v>0</v>
      </c>
      <c r="AF2084" s="131">
        <f>Table5[[#This Row],[Column5]]+Table5[[#This Row],[Column13]]+Table5[[#This Row],[Column21]]+Table5[[#This Row],[Column18]]</f>
        <v>0</v>
      </c>
      <c r="AG2084" s="131">
        <f t="shared" si="357"/>
        <v>0</v>
      </c>
      <c r="AH2084" s="131">
        <f t="shared" si="358"/>
        <v>0</v>
      </c>
      <c r="AI2084" s="131">
        <f>Table5[[#This Row],[Column17]]-Table5[[#This Row],[Column20]]</f>
        <v>0</v>
      </c>
      <c r="AJ2084" s="131">
        <f t="shared" si="359"/>
        <v>0</v>
      </c>
      <c r="AK2084" s="131">
        <f t="shared" si="62"/>
        <v>0</v>
      </c>
      <c r="AL2084" s="131">
        <f t="shared" si="360"/>
        <v>0</v>
      </c>
      <c r="AM2084" s="131" t="str">
        <f t="shared" si="361"/>
        <v/>
      </c>
      <c r="AN2084" s="131" t="str">
        <f t="shared" ca="1" si="362"/>
        <v/>
      </c>
    </row>
    <row r="2085" spans="1:40" ht="20.25" customHeight="1" x14ac:dyDescent="0.3">
      <c r="A2085" s="127"/>
      <c r="B2085" s="164"/>
      <c r="C2085" s="139"/>
      <c r="D2085" s="140"/>
      <c r="E2085" s="139"/>
      <c r="F2085" s="139"/>
      <c r="G2085" s="140"/>
      <c r="H2085" s="139"/>
      <c r="I2085" s="129"/>
      <c r="L2085" s="128"/>
      <c r="M2085" s="128"/>
      <c r="N2085" s="128"/>
      <c r="O2085" s="128"/>
      <c r="P2085" s="128"/>
      <c r="Q2085" s="128"/>
      <c r="R2085" s="128"/>
      <c r="S2085" s="128"/>
      <c r="T2085" s="120">
        <f t="shared" si="353"/>
        <v>0</v>
      </c>
      <c r="U2085" s="131"/>
      <c r="V2085" s="131"/>
      <c r="W2085" s="131">
        <f>SUMIFS($F$3:F2085,$D$3:D2085,D2085,$C$3:C2085,"Buy")+SUMIFS($F$3:F2085,$D$3:D2085,D2085,$C$3:C2085,"Coin Deposit",$E$3:E2085,"&lt;&gt;")</f>
        <v>0</v>
      </c>
      <c r="X2085" s="131">
        <f t="shared" si="354"/>
        <v>0</v>
      </c>
      <c r="Y2085" s="131">
        <f>IF($D2085=Y$1,SUMIFS($H$3:$H2085,$G$3:$G2085,Y$1,$C$3:$C2085,"Sell"),0)</f>
        <v>0</v>
      </c>
      <c r="Z2085" s="131">
        <f t="shared" si="355"/>
        <v>0</v>
      </c>
      <c r="AA2085" s="131">
        <f>IF($D2085=AA$1,SUMIFS($H$3:$H2085,$G$3:$G2085,AA$1,$C$3:$C2085,"Sell"),0)</f>
        <v>0</v>
      </c>
      <c r="AB2085" s="131">
        <f t="shared" si="356"/>
        <v>0</v>
      </c>
      <c r="AC2085" s="131">
        <f>SUMIFS('Deductions and Deposits'!$H:$H,'Deductions and Deposits'!$G:$G,D2085,'Deductions and Deposits'!$F:$F,"&lt;="&amp;B2085)+SUMIFS($F$3:F2085,$D$3:D2085,D2085,$C$3:C2085,"Coin Deposit",$E$3:E2085,"")</f>
        <v>0</v>
      </c>
      <c r="AD2085" s="131">
        <f>SUMIFS('Deductions and Deposits'!$D:$D,'Deductions and Deposits'!$C:$C,D2085)+SUMIFS($F:$F,$D:$D,D2085,$C:$C,"Coin Deduction")</f>
        <v>0</v>
      </c>
      <c r="AE2085" s="131">
        <f>Table5[[#This Row],[Column4]]+Table5[[#This Row],[Column14]]+Table5[[#This Row],[Column19]]+Table5[[#This Row],[Column12]]</f>
        <v>0</v>
      </c>
      <c r="AF2085" s="131">
        <f>Table5[[#This Row],[Column5]]+Table5[[#This Row],[Column13]]+Table5[[#This Row],[Column21]]+Table5[[#This Row],[Column18]]</f>
        <v>0</v>
      </c>
      <c r="AG2085" s="131">
        <f t="shared" si="357"/>
        <v>0</v>
      </c>
      <c r="AH2085" s="131">
        <f t="shared" si="358"/>
        <v>0</v>
      </c>
      <c r="AI2085" s="131">
        <f>Table5[[#This Row],[Column17]]-Table5[[#This Row],[Column20]]</f>
        <v>0</v>
      </c>
      <c r="AJ2085" s="131">
        <f t="shared" si="359"/>
        <v>0</v>
      </c>
      <c r="AK2085" s="131">
        <f t="shared" si="62"/>
        <v>0</v>
      </c>
      <c r="AL2085" s="131">
        <f t="shared" si="360"/>
        <v>0</v>
      </c>
      <c r="AM2085" s="131" t="str">
        <f t="shared" si="361"/>
        <v/>
      </c>
      <c r="AN2085" s="131" t="str">
        <f t="shared" ca="1" si="362"/>
        <v/>
      </c>
    </row>
    <row r="2086" spans="1:40" ht="20.25" customHeight="1" x14ac:dyDescent="0.3">
      <c r="A2086" s="127"/>
      <c r="B2086" s="164"/>
      <c r="C2086" s="139"/>
      <c r="D2086" s="140"/>
      <c r="E2086" s="139"/>
      <c r="F2086" s="139"/>
      <c r="G2086" s="140"/>
      <c r="H2086" s="139"/>
      <c r="I2086" s="129"/>
      <c r="L2086" s="128"/>
      <c r="M2086" s="128"/>
      <c r="N2086" s="128"/>
      <c r="O2086" s="128"/>
      <c r="P2086" s="128"/>
      <c r="Q2086" s="128"/>
      <c r="R2086" s="128"/>
      <c r="S2086" s="128"/>
      <c r="T2086" s="120">
        <f t="shared" si="353"/>
        <v>0</v>
      </c>
      <c r="U2086" s="131"/>
      <c r="V2086" s="131"/>
      <c r="W2086" s="131">
        <f>SUMIFS($F$3:F2086,$D$3:D2086,D2086,$C$3:C2086,"Buy")+SUMIFS($F$3:F2086,$D$3:D2086,D2086,$C$3:C2086,"Coin Deposit",$E$3:E2086,"&lt;&gt;")</f>
        <v>0</v>
      </c>
      <c r="X2086" s="131">
        <f t="shared" si="354"/>
        <v>0</v>
      </c>
      <c r="Y2086" s="131">
        <f>IF($D2086=Y$1,SUMIFS($H$3:$H2086,$G$3:$G2086,Y$1,$C$3:$C2086,"Sell"),0)</f>
        <v>0</v>
      </c>
      <c r="Z2086" s="131">
        <f t="shared" si="355"/>
        <v>0</v>
      </c>
      <c r="AA2086" s="131">
        <f>IF($D2086=AA$1,SUMIFS($H$3:$H2086,$G$3:$G2086,AA$1,$C$3:$C2086,"Sell"),0)</f>
        <v>0</v>
      </c>
      <c r="AB2086" s="131">
        <f t="shared" si="356"/>
        <v>0</v>
      </c>
      <c r="AC2086" s="131">
        <f>SUMIFS('Deductions and Deposits'!$H:$H,'Deductions and Deposits'!$G:$G,D2086,'Deductions and Deposits'!$F:$F,"&lt;="&amp;B2086)+SUMIFS($F$3:F2086,$D$3:D2086,D2086,$C$3:C2086,"Coin Deposit",$E$3:E2086,"")</f>
        <v>0</v>
      </c>
      <c r="AD2086" s="131">
        <f>SUMIFS('Deductions and Deposits'!$D:$D,'Deductions and Deposits'!$C:$C,D2086)+SUMIFS($F:$F,$D:$D,D2086,$C:$C,"Coin Deduction")</f>
        <v>0</v>
      </c>
      <c r="AE2086" s="131">
        <f>Table5[[#This Row],[Column4]]+Table5[[#This Row],[Column14]]+Table5[[#This Row],[Column19]]+Table5[[#This Row],[Column12]]</f>
        <v>0</v>
      </c>
      <c r="AF2086" s="131">
        <f>Table5[[#This Row],[Column5]]+Table5[[#This Row],[Column13]]+Table5[[#This Row],[Column21]]+Table5[[#This Row],[Column18]]</f>
        <v>0</v>
      </c>
      <c r="AG2086" s="131">
        <f t="shared" si="357"/>
        <v>0</v>
      </c>
      <c r="AH2086" s="131">
        <f t="shared" si="358"/>
        <v>0</v>
      </c>
      <c r="AI2086" s="131">
        <f>Table5[[#This Row],[Column17]]-Table5[[#This Row],[Column20]]</f>
        <v>0</v>
      </c>
      <c r="AJ2086" s="131">
        <f t="shared" si="359"/>
        <v>0</v>
      </c>
      <c r="AK2086" s="131">
        <f t="shared" si="62"/>
        <v>0</v>
      </c>
      <c r="AL2086" s="131">
        <f t="shared" si="360"/>
        <v>0</v>
      </c>
      <c r="AM2086" s="131" t="str">
        <f t="shared" si="361"/>
        <v/>
      </c>
      <c r="AN2086" s="131" t="str">
        <f t="shared" ca="1" si="362"/>
        <v/>
      </c>
    </row>
    <row r="2087" spans="1:40" ht="20.25" customHeight="1" x14ac:dyDescent="0.3">
      <c r="A2087" s="127"/>
      <c r="B2087" s="164"/>
      <c r="C2087" s="139"/>
      <c r="D2087" s="140"/>
      <c r="E2087" s="139"/>
      <c r="F2087" s="139"/>
      <c r="G2087" s="140"/>
      <c r="H2087" s="139"/>
      <c r="I2087" s="129"/>
      <c r="L2087" s="128"/>
      <c r="M2087" s="128"/>
      <c r="N2087" s="128"/>
      <c r="O2087" s="128"/>
      <c r="P2087" s="128"/>
      <c r="Q2087" s="128"/>
      <c r="R2087" s="128"/>
      <c r="S2087" s="128"/>
      <c r="T2087" s="120">
        <f t="shared" si="353"/>
        <v>0</v>
      </c>
      <c r="U2087" s="131"/>
      <c r="V2087" s="131"/>
      <c r="W2087" s="131">
        <f>SUMIFS($F$3:F2087,$D$3:D2087,D2087,$C$3:C2087,"Buy")+SUMIFS($F$3:F2087,$D$3:D2087,D2087,$C$3:C2087,"Coin Deposit",$E$3:E2087,"&lt;&gt;")</f>
        <v>0</v>
      </c>
      <c r="X2087" s="131">
        <f t="shared" si="354"/>
        <v>0</v>
      </c>
      <c r="Y2087" s="131">
        <f>IF($D2087=Y$1,SUMIFS($H$3:$H2087,$G$3:$G2087,Y$1,$C$3:$C2087,"Sell"),0)</f>
        <v>0</v>
      </c>
      <c r="Z2087" s="131">
        <f t="shared" si="355"/>
        <v>0</v>
      </c>
      <c r="AA2087" s="131">
        <f>IF($D2087=AA$1,SUMIFS($H$3:$H2087,$G$3:$G2087,AA$1,$C$3:$C2087,"Sell"),0)</f>
        <v>0</v>
      </c>
      <c r="AB2087" s="131">
        <f t="shared" si="356"/>
        <v>0</v>
      </c>
      <c r="AC2087" s="131">
        <f>SUMIFS('Deductions and Deposits'!$H:$H,'Deductions and Deposits'!$G:$G,D2087,'Deductions and Deposits'!$F:$F,"&lt;="&amp;B2087)+SUMIFS($F$3:F2087,$D$3:D2087,D2087,$C$3:C2087,"Coin Deposit",$E$3:E2087,"")</f>
        <v>0</v>
      </c>
      <c r="AD2087" s="131">
        <f>SUMIFS('Deductions and Deposits'!$D:$D,'Deductions and Deposits'!$C:$C,D2087)+SUMIFS($F:$F,$D:$D,D2087,$C:$C,"Coin Deduction")</f>
        <v>0</v>
      </c>
      <c r="AE2087" s="131">
        <f>Table5[[#This Row],[Column4]]+Table5[[#This Row],[Column14]]+Table5[[#This Row],[Column19]]+Table5[[#This Row],[Column12]]</f>
        <v>0</v>
      </c>
      <c r="AF2087" s="131">
        <f>Table5[[#This Row],[Column5]]+Table5[[#This Row],[Column13]]+Table5[[#This Row],[Column21]]+Table5[[#This Row],[Column18]]</f>
        <v>0</v>
      </c>
      <c r="AG2087" s="131">
        <f t="shared" si="357"/>
        <v>0</v>
      </c>
      <c r="AH2087" s="131">
        <f t="shared" si="358"/>
        <v>0</v>
      </c>
      <c r="AI2087" s="131">
        <f>Table5[[#This Row],[Column17]]-Table5[[#This Row],[Column20]]</f>
        <v>0</v>
      </c>
      <c r="AJ2087" s="131">
        <f t="shared" si="359"/>
        <v>0</v>
      </c>
      <c r="AK2087" s="131">
        <f t="shared" si="62"/>
        <v>0</v>
      </c>
      <c r="AL2087" s="131">
        <f t="shared" si="360"/>
        <v>0</v>
      </c>
      <c r="AM2087" s="131" t="str">
        <f t="shared" si="361"/>
        <v/>
      </c>
      <c r="AN2087" s="131" t="str">
        <f t="shared" ca="1" si="362"/>
        <v/>
      </c>
    </row>
    <row r="2088" spans="1:40" ht="20.25" customHeight="1" x14ac:dyDescent="0.3">
      <c r="A2088" s="127"/>
      <c r="B2088" s="164"/>
      <c r="C2088" s="139"/>
      <c r="D2088" s="140"/>
      <c r="E2088" s="139"/>
      <c r="F2088" s="139"/>
      <c r="G2088" s="140"/>
      <c r="H2088" s="139"/>
      <c r="I2088" s="129"/>
      <c r="L2088" s="128"/>
      <c r="M2088" s="128"/>
      <c r="N2088" s="128"/>
      <c r="O2088" s="128"/>
      <c r="P2088" s="128"/>
      <c r="Q2088" s="128"/>
      <c r="R2088" s="128"/>
      <c r="S2088" s="128"/>
      <c r="T2088" s="120">
        <f t="shared" si="353"/>
        <v>0</v>
      </c>
      <c r="U2088" s="131"/>
      <c r="V2088" s="131"/>
      <c r="W2088" s="131">
        <f>SUMIFS($F$3:F2088,$D$3:D2088,D2088,$C$3:C2088,"Buy")+SUMIFS($F$3:F2088,$D$3:D2088,D2088,$C$3:C2088,"Coin Deposit",$E$3:E2088,"&lt;&gt;")</f>
        <v>0</v>
      </c>
      <c r="X2088" s="131">
        <f t="shared" si="354"/>
        <v>0</v>
      </c>
      <c r="Y2088" s="131">
        <f>IF($D2088=Y$1,SUMIFS($H$3:$H2088,$G$3:$G2088,Y$1,$C$3:$C2088,"Sell"),0)</f>
        <v>0</v>
      </c>
      <c r="Z2088" s="131">
        <f t="shared" si="355"/>
        <v>0</v>
      </c>
      <c r="AA2088" s="131">
        <f>IF($D2088=AA$1,SUMIFS($H$3:$H2088,$G$3:$G2088,AA$1,$C$3:$C2088,"Sell"),0)</f>
        <v>0</v>
      </c>
      <c r="AB2088" s="131">
        <f t="shared" si="356"/>
        <v>0</v>
      </c>
      <c r="AC2088" s="131">
        <f>SUMIFS('Deductions and Deposits'!$H:$H,'Deductions and Deposits'!$G:$G,D2088,'Deductions and Deposits'!$F:$F,"&lt;="&amp;B2088)+SUMIFS($F$3:F2088,$D$3:D2088,D2088,$C$3:C2088,"Coin Deposit",$E$3:E2088,"")</f>
        <v>0</v>
      </c>
      <c r="AD2088" s="131">
        <f>SUMIFS('Deductions and Deposits'!$D:$D,'Deductions and Deposits'!$C:$C,D2088)+SUMIFS($F:$F,$D:$D,D2088,$C:$C,"Coin Deduction")</f>
        <v>0</v>
      </c>
      <c r="AE2088" s="131">
        <f>Table5[[#This Row],[Column4]]+Table5[[#This Row],[Column14]]+Table5[[#This Row],[Column19]]+Table5[[#This Row],[Column12]]</f>
        <v>0</v>
      </c>
      <c r="AF2088" s="131">
        <f>Table5[[#This Row],[Column5]]+Table5[[#This Row],[Column13]]+Table5[[#This Row],[Column21]]+Table5[[#This Row],[Column18]]</f>
        <v>0</v>
      </c>
      <c r="AG2088" s="131">
        <f t="shared" si="357"/>
        <v>0</v>
      </c>
      <c r="AH2088" s="131">
        <f t="shared" si="358"/>
        <v>0</v>
      </c>
      <c r="AI2088" s="131">
        <f>Table5[[#This Row],[Column17]]-Table5[[#This Row],[Column20]]</f>
        <v>0</v>
      </c>
      <c r="AJ2088" s="131">
        <f t="shared" si="359"/>
        <v>0</v>
      </c>
      <c r="AK2088" s="131">
        <f t="shared" si="62"/>
        <v>0</v>
      </c>
      <c r="AL2088" s="131">
        <f t="shared" si="360"/>
        <v>0</v>
      </c>
      <c r="AM2088" s="131" t="str">
        <f t="shared" si="361"/>
        <v/>
      </c>
      <c r="AN2088" s="131" t="str">
        <f t="shared" ca="1" si="362"/>
        <v/>
      </c>
    </row>
    <row r="2089" spans="1:40" ht="20.25" customHeight="1" x14ac:dyDescent="0.3">
      <c r="A2089" s="127"/>
      <c r="B2089" s="164"/>
      <c r="C2089" s="139"/>
      <c r="D2089" s="140"/>
      <c r="E2089" s="139"/>
      <c r="F2089" s="139"/>
      <c r="G2089" s="140"/>
      <c r="H2089" s="139"/>
      <c r="I2089" s="129"/>
      <c r="L2089" s="128"/>
      <c r="M2089" s="128"/>
      <c r="N2089" s="128"/>
      <c r="O2089" s="128"/>
      <c r="P2089" s="128"/>
      <c r="Q2089" s="128"/>
      <c r="R2089" s="128"/>
      <c r="S2089" s="128"/>
      <c r="T2089" s="120">
        <f t="shared" si="353"/>
        <v>0</v>
      </c>
      <c r="U2089" s="131"/>
      <c r="V2089" s="131"/>
      <c r="W2089" s="131">
        <f>SUMIFS($F$3:F2089,$D$3:D2089,D2089,$C$3:C2089,"Buy")+SUMIFS($F$3:F2089,$D$3:D2089,D2089,$C$3:C2089,"Coin Deposit",$E$3:E2089,"&lt;&gt;")</f>
        <v>0</v>
      </c>
      <c r="X2089" s="131">
        <f t="shared" si="354"/>
        <v>0</v>
      </c>
      <c r="Y2089" s="131">
        <f>IF($D2089=Y$1,SUMIFS($H$3:$H2089,$G$3:$G2089,Y$1,$C$3:$C2089,"Sell"),0)</f>
        <v>0</v>
      </c>
      <c r="Z2089" s="131">
        <f t="shared" si="355"/>
        <v>0</v>
      </c>
      <c r="AA2089" s="131">
        <f>IF($D2089=AA$1,SUMIFS($H$3:$H2089,$G$3:$G2089,AA$1,$C$3:$C2089,"Sell"),0)</f>
        <v>0</v>
      </c>
      <c r="AB2089" s="131">
        <f t="shared" si="356"/>
        <v>0</v>
      </c>
      <c r="AC2089" s="131">
        <f>SUMIFS('Deductions and Deposits'!$H:$H,'Deductions and Deposits'!$G:$G,D2089,'Deductions and Deposits'!$F:$F,"&lt;="&amp;B2089)+SUMIFS($F$3:F2089,$D$3:D2089,D2089,$C$3:C2089,"Coin Deposit",$E$3:E2089,"")</f>
        <v>0</v>
      </c>
      <c r="AD2089" s="131">
        <f>SUMIFS('Deductions and Deposits'!$D:$D,'Deductions and Deposits'!$C:$C,D2089)+SUMIFS($F:$F,$D:$D,D2089,$C:$C,"Coin Deduction")</f>
        <v>0</v>
      </c>
      <c r="AE2089" s="131">
        <f>Table5[[#This Row],[Column4]]+Table5[[#This Row],[Column14]]+Table5[[#This Row],[Column19]]+Table5[[#This Row],[Column12]]</f>
        <v>0</v>
      </c>
      <c r="AF2089" s="131">
        <f>Table5[[#This Row],[Column5]]+Table5[[#This Row],[Column13]]+Table5[[#This Row],[Column21]]+Table5[[#This Row],[Column18]]</f>
        <v>0</v>
      </c>
      <c r="AG2089" s="131">
        <f t="shared" si="357"/>
        <v>0</v>
      </c>
      <c r="AH2089" s="131">
        <f t="shared" si="358"/>
        <v>0</v>
      </c>
      <c r="AI2089" s="131">
        <f>Table5[[#This Row],[Column17]]-Table5[[#This Row],[Column20]]</f>
        <v>0</v>
      </c>
      <c r="AJ2089" s="131">
        <f t="shared" si="359"/>
        <v>0</v>
      </c>
      <c r="AK2089" s="131">
        <f t="shared" si="62"/>
        <v>0</v>
      </c>
      <c r="AL2089" s="131">
        <f t="shared" si="360"/>
        <v>0</v>
      </c>
      <c r="AM2089" s="131" t="str">
        <f t="shared" si="361"/>
        <v/>
      </c>
      <c r="AN2089" s="131" t="str">
        <f t="shared" ca="1" si="362"/>
        <v/>
      </c>
    </row>
    <row r="2090" spans="1:40" ht="20.25" customHeight="1" x14ac:dyDescent="0.3">
      <c r="A2090" s="127"/>
      <c r="B2090" s="164"/>
      <c r="C2090" s="139"/>
      <c r="D2090" s="140"/>
      <c r="E2090" s="139"/>
      <c r="F2090" s="139"/>
      <c r="G2090" s="140"/>
      <c r="H2090" s="139"/>
      <c r="I2090" s="129"/>
      <c r="L2090" s="128"/>
      <c r="M2090" s="128"/>
      <c r="N2090" s="128"/>
      <c r="O2090" s="128"/>
      <c r="P2090" s="128"/>
      <c r="Q2090" s="128"/>
      <c r="R2090" s="128"/>
      <c r="S2090" s="128"/>
      <c r="T2090" s="120">
        <f t="shared" si="353"/>
        <v>0</v>
      </c>
      <c r="U2090" s="131"/>
      <c r="V2090" s="131"/>
      <c r="W2090" s="131">
        <f>SUMIFS($F$3:F2090,$D$3:D2090,D2090,$C$3:C2090,"Buy")+SUMIFS($F$3:F2090,$D$3:D2090,D2090,$C$3:C2090,"Coin Deposit",$E$3:E2090,"&lt;&gt;")</f>
        <v>0</v>
      </c>
      <c r="X2090" s="131">
        <f t="shared" si="354"/>
        <v>0</v>
      </c>
      <c r="Y2090" s="131">
        <f>IF($D2090=Y$1,SUMIFS($H$3:$H2090,$G$3:$G2090,Y$1,$C$3:$C2090,"Sell"),0)</f>
        <v>0</v>
      </c>
      <c r="Z2090" s="131">
        <f t="shared" si="355"/>
        <v>0</v>
      </c>
      <c r="AA2090" s="131">
        <f>IF($D2090=AA$1,SUMIFS($H$3:$H2090,$G$3:$G2090,AA$1,$C$3:$C2090,"Sell"),0)</f>
        <v>0</v>
      </c>
      <c r="AB2090" s="131">
        <f t="shared" si="356"/>
        <v>0</v>
      </c>
      <c r="AC2090" s="131">
        <f>SUMIFS('Deductions and Deposits'!$H:$H,'Deductions and Deposits'!$G:$G,D2090,'Deductions and Deposits'!$F:$F,"&lt;="&amp;B2090)+SUMIFS($F$3:F2090,$D$3:D2090,D2090,$C$3:C2090,"Coin Deposit",$E$3:E2090,"")</f>
        <v>0</v>
      </c>
      <c r="AD2090" s="131">
        <f>SUMIFS('Deductions and Deposits'!$D:$D,'Deductions and Deposits'!$C:$C,D2090)+SUMIFS($F:$F,$D:$D,D2090,$C:$C,"Coin Deduction")</f>
        <v>0</v>
      </c>
      <c r="AE2090" s="131">
        <f>Table5[[#This Row],[Column4]]+Table5[[#This Row],[Column14]]+Table5[[#This Row],[Column19]]+Table5[[#This Row],[Column12]]</f>
        <v>0</v>
      </c>
      <c r="AF2090" s="131">
        <f>Table5[[#This Row],[Column5]]+Table5[[#This Row],[Column13]]+Table5[[#This Row],[Column21]]+Table5[[#This Row],[Column18]]</f>
        <v>0</v>
      </c>
      <c r="AG2090" s="131">
        <f t="shared" si="357"/>
        <v>0</v>
      </c>
      <c r="AH2090" s="131">
        <f t="shared" si="358"/>
        <v>0</v>
      </c>
      <c r="AI2090" s="131">
        <f>Table5[[#This Row],[Column17]]-Table5[[#This Row],[Column20]]</f>
        <v>0</v>
      </c>
      <c r="AJ2090" s="131">
        <f t="shared" si="359"/>
        <v>0</v>
      </c>
      <c r="AK2090" s="131">
        <f t="shared" si="62"/>
        <v>0</v>
      </c>
      <c r="AL2090" s="131">
        <f t="shared" si="360"/>
        <v>0</v>
      </c>
      <c r="AM2090" s="131" t="str">
        <f t="shared" si="361"/>
        <v/>
      </c>
      <c r="AN2090" s="131" t="str">
        <f t="shared" ca="1" si="362"/>
        <v/>
      </c>
    </row>
    <row r="2091" spans="1:40" ht="20.25" customHeight="1" x14ac:dyDescent="0.3">
      <c r="A2091" s="127"/>
      <c r="B2091" s="164"/>
      <c r="C2091" s="139"/>
      <c r="D2091" s="140"/>
      <c r="E2091" s="139"/>
      <c r="F2091" s="139"/>
      <c r="G2091" s="140"/>
      <c r="H2091" s="139"/>
      <c r="I2091" s="129"/>
      <c r="L2091" s="128"/>
      <c r="M2091" s="128"/>
      <c r="N2091" s="128"/>
      <c r="O2091" s="128"/>
      <c r="P2091" s="128"/>
      <c r="Q2091" s="128"/>
      <c r="R2091" s="128"/>
      <c r="S2091" s="128"/>
      <c r="T2091" s="120">
        <f t="shared" si="353"/>
        <v>0</v>
      </c>
      <c r="U2091" s="131"/>
      <c r="V2091" s="131"/>
      <c r="W2091" s="131">
        <f>SUMIFS($F$3:F2091,$D$3:D2091,D2091,$C$3:C2091,"Buy")+SUMIFS($F$3:F2091,$D$3:D2091,D2091,$C$3:C2091,"Coin Deposit",$E$3:E2091,"&lt;&gt;")</f>
        <v>0</v>
      </c>
      <c r="X2091" s="131">
        <f t="shared" si="354"/>
        <v>0</v>
      </c>
      <c r="Y2091" s="131">
        <f>IF($D2091=Y$1,SUMIFS($H$3:$H2091,$G$3:$G2091,Y$1,$C$3:$C2091,"Sell"),0)</f>
        <v>0</v>
      </c>
      <c r="Z2091" s="131">
        <f t="shared" si="355"/>
        <v>0</v>
      </c>
      <c r="AA2091" s="131">
        <f>IF($D2091=AA$1,SUMIFS($H$3:$H2091,$G$3:$G2091,AA$1,$C$3:$C2091,"Sell"),0)</f>
        <v>0</v>
      </c>
      <c r="AB2091" s="131">
        <f t="shared" si="356"/>
        <v>0</v>
      </c>
      <c r="AC2091" s="131">
        <f>SUMIFS('Deductions and Deposits'!$H:$H,'Deductions and Deposits'!$G:$G,D2091,'Deductions and Deposits'!$F:$F,"&lt;="&amp;B2091)+SUMIFS($F$3:F2091,$D$3:D2091,D2091,$C$3:C2091,"Coin Deposit",$E$3:E2091,"")</f>
        <v>0</v>
      </c>
      <c r="AD2091" s="131">
        <f>SUMIFS('Deductions and Deposits'!$D:$D,'Deductions and Deposits'!$C:$C,D2091)+SUMIFS($F:$F,$D:$D,D2091,$C:$C,"Coin Deduction")</f>
        <v>0</v>
      </c>
      <c r="AE2091" s="131">
        <f>Table5[[#This Row],[Column4]]+Table5[[#This Row],[Column14]]+Table5[[#This Row],[Column19]]+Table5[[#This Row],[Column12]]</f>
        <v>0</v>
      </c>
      <c r="AF2091" s="131">
        <f>Table5[[#This Row],[Column5]]+Table5[[#This Row],[Column13]]+Table5[[#This Row],[Column21]]+Table5[[#This Row],[Column18]]</f>
        <v>0</v>
      </c>
      <c r="AG2091" s="131">
        <f t="shared" si="357"/>
        <v>0</v>
      </c>
      <c r="AH2091" s="131">
        <f t="shared" si="358"/>
        <v>0</v>
      </c>
      <c r="AI2091" s="131">
        <f>Table5[[#This Row],[Column17]]-Table5[[#This Row],[Column20]]</f>
        <v>0</v>
      </c>
      <c r="AJ2091" s="131">
        <f t="shared" si="359"/>
        <v>0</v>
      </c>
      <c r="AK2091" s="131">
        <f t="shared" si="62"/>
        <v>0</v>
      </c>
      <c r="AL2091" s="131">
        <f t="shared" si="360"/>
        <v>0</v>
      </c>
      <c r="AM2091" s="131" t="str">
        <f t="shared" si="361"/>
        <v/>
      </c>
      <c r="AN2091" s="131" t="str">
        <f t="shared" ca="1" si="362"/>
        <v/>
      </c>
    </row>
    <row r="2092" spans="1:40" ht="20.25" customHeight="1" x14ac:dyDescent="0.3">
      <c r="A2092" s="127"/>
      <c r="B2092" s="164"/>
      <c r="C2092" s="139"/>
      <c r="D2092" s="140"/>
      <c r="E2092" s="139"/>
      <c r="F2092" s="139"/>
      <c r="G2092" s="140"/>
      <c r="H2092" s="139"/>
      <c r="I2092" s="129"/>
      <c r="L2092" s="128"/>
      <c r="M2092" s="128"/>
      <c r="N2092" s="128"/>
      <c r="O2092" s="128"/>
      <c r="P2092" s="128"/>
      <c r="Q2092" s="128"/>
      <c r="R2092" s="128"/>
      <c r="S2092" s="128"/>
      <c r="T2092" s="120">
        <f t="shared" si="353"/>
        <v>0</v>
      </c>
      <c r="U2092" s="131"/>
      <c r="V2092" s="131"/>
      <c r="W2092" s="131">
        <f>SUMIFS($F$3:F2092,$D$3:D2092,D2092,$C$3:C2092,"Buy")+SUMIFS($F$3:F2092,$D$3:D2092,D2092,$C$3:C2092,"Coin Deposit",$E$3:E2092,"&lt;&gt;")</f>
        <v>0</v>
      </c>
      <c r="X2092" s="131">
        <f t="shared" si="354"/>
        <v>0</v>
      </c>
      <c r="Y2092" s="131">
        <f>IF($D2092=Y$1,SUMIFS($H$3:$H2092,$G$3:$G2092,Y$1,$C$3:$C2092,"Sell"),0)</f>
        <v>0</v>
      </c>
      <c r="Z2092" s="131">
        <f t="shared" si="355"/>
        <v>0</v>
      </c>
      <c r="AA2092" s="131">
        <f>IF($D2092=AA$1,SUMIFS($H$3:$H2092,$G$3:$G2092,AA$1,$C$3:$C2092,"Sell"),0)</f>
        <v>0</v>
      </c>
      <c r="AB2092" s="131">
        <f t="shared" si="356"/>
        <v>0</v>
      </c>
      <c r="AC2092" s="131">
        <f>SUMIFS('Deductions and Deposits'!$H:$H,'Deductions and Deposits'!$G:$G,D2092,'Deductions and Deposits'!$F:$F,"&lt;="&amp;B2092)+SUMIFS($F$3:F2092,$D$3:D2092,D2092,$C$3:C2092,"Coin Deposit",$E$3:E2092,"")</f>
        <v>0</v>
      </c>
      <c r="AD2092" s="131">
        <f>SUMIFS('Deductions and Deposits'!$D:$D,'Deductions and Deposits'!$C:$C,D2092)+SUMIFS($F:$F,$D:$D,D2092,$C:$C,"Coin Deduction")</f>
        <v>0</v>
      </c>
      <c r="AE2092" s="131">
        <f>Table5[[#This Row],[Column4]]+Table5[[#This Row],[Column14]]+Table5[[#This Row],[Column19]]+Table5[[#This Row],[Column12]]</f>
        <v>0</v>
      </c>
      <c r="AF2092" s="131">
        <f>Table5[[#This Row],[Column5]]+Table5[[#This Row],[Column13]]+Table5[[#This Row],[Column21]]+Table5[[#This Row],[Column18]]</f>
        <v>0</v>
      </c>
      <c r="AG2092" s="131">
        <f t="shared" si="357"/>
        <v>0</v>
      </c>
      <c r="AH2092" s="131">
        <f t="shared" si="358"/>
        <v>0</v>
      </c>
      <c r="AI2092" s="131">
        <f>Table5[[#This Row],[Column17]]-Table5[[#This Row],[Column20]]</f>
        <v>0</v>
      </c>
      <c r="AJ2092" s="131">
        <f t="shared" si="359"/>
        <v>0</v>
      </c>
      <c r="AK2092" s="131">
        <f t="shared" si="62"/>
        <v>0</v>
      </c>
      <c r="AL2092" s="131">
        <f t="shared" si="360"/>
        <v>0</v>
      </c>
      <c r="AM2092" s="131" t="str">
        <f t="shared" si="361"/>
        <v/>
      </c>
      <c r="AN2092" s="131" t="str">
        <f t="shared" ca="1" si="362"/>
        <v/>
      </c>
    </row>
    <row r="2093" spans="1:40" ht="20.25" customHeight="1" x14ac:dyDescent="0.3">
      <c r="A2093" s="127"/>
      <c r="B2093" s="164"/>
      <c r="C2093" s="139"/>
      <c r="D2093" s="140"/>
      <c r="E2093" s="139"/>
      <c r="F2093" s="139"/>
      <c r="G2093" s="140"/>
      <c r="H2093" s="139"/>
      <c r="I2093" s="129"/>
      <c r="L2093" s="128"/>
      <c r="M2093" s="128"/>
      <c r="N2093" s="128"/>
      <c r="O2093" s="128"/>
      <c r="P2093" s="128"/>
      <c r="Q2093" s="128"/>
      <c r="R2093" s="128"/>
      <c r="S2093" s="128"/>
      <c r="T2093" s="120">
        <f t="shared" si="353"/>
        <v>0</v>
      </c>
      <c r="U2093" s="131"/>
      <c r="V2093" s="131"/>
      <c r="W2093" s="131">
        <f>SUMIFS($F$3:F2093,$D$3:D2093,D2093,$C$3:C2093,"Buy")+SUMIFS($F$3:F2093,$D$3:D2093,D2093,$C$3:C2093,"Coin Deposit",$E$3:E2093,"&lt;&gt;")</f>
        <v>0</v>
      </c>
      <c r="X2093" s="131">
        <f t="shared" si="354"/>
        <v>0</v>
      </c>
      <c r="Y2093" s="131">
        <f>IF($D2093=Y$1,SUMIFS($H$3:$H2093,$G$3:$G2093,Y$1,$C$3:$C2093,"Sell"),0)</f>
        <v>0</v>
      </c>
      <c r="Z2093" s="131">
        <f t="shared" si="355"/>
        <v>0</v>
      </c>
      <c r="AA2093" s="131">
        <f>IF($D2093=AA$1,SUMIFS($H$3:$H2093,$G$3:$G2093,AA$1,$C$3:$C2093,"Sell"),0)</f>
        <v>0</v>
      </c>
      <c r="AB2093" s="131">
        <f t="shared" si="356"/>
        <v>0</v>
      </c>
      <c r="AC2093" s="131">
        <f>SUMIFS('Deductions and Deposits'!$H:$H,'Deductions and Deposits'!$G:$G,D2093,'Deductions and Deposits'!$F:$F,"&lt;="&amp;B2093)+SUMIFS($F$3:F2093,$D$3:D2093,D2093,$C$3:C2093,"Coin Deposit",$E$3:E2093,"")</f>
        <v>0</v>
      </c>
      <c r="AD2093" s="131">
        <f>SUMIFS('Deductions and Deposits'!$D:$D,'Deductions and Deposits'!$C:$C,D2093)+SUMIFS($F:$F,$D:$D,D2093,$C:$C,"Coin Deduction")</f>
        <v>0</v>
      </c>
      <c r="AE2093" s="131">
        <f>Table5[[#This Row],[Column4]]+Table5[[#This Row],[Column14]]+Table5[[#This Row],[Column19]]+Table5[[#This Row],[Column12]]</f>
        <v>0</v>
      </c>
      <c r="AF2093" s="131">
        <f>Table5[[#This Row],[Column5]]+Table5[[#This Row],[Column13]]+Table5[[#This Row],[Column21]]+Table5[[#This Row],[Column18]]</f>
        <v>0</v>
      </c>
      <c r="AG2093" s="131">
        <f t="shared" si="357"/>
        <v>0</v>
      </c>
      <c r="AH2093" s="131">
        <f t="shared" si="358"/>
        <v>0</v>
      </c>
      <c r="AI2093" s="131">
        <f>Table5[[#This Row],[Column17]]-Table5[[#This Row],[Column20]]</f>
        <v>0</v>
      </c>
      <c r="AJ2093" s="131">
        <f t="shared" si="359"/>
        <v>0</v>
      </c>
      <c r="AK2093" s="131">
        <f t="shared" si="62"/>
        <v>0</v>
      </c>
      <c r="AL2093" s="131">
        <f t="shared" si="360"/>
        <v>0</v>
      </c>
      <c r="AM2093" s="131" t="str">
        <f t="shared" si="361"/>
        <v/>
      </c>
      <c r="AN2093" s="131" t="str">
        <f t="shared" ca="1" si="362"/>
        <v/>
      </c>
    </row>
    <row r="2094" spans="1:40" ht="20.25" customHeight="1" x14ac:dyDescent="0.3">
      <c r="A2094" s="127"/>
      <c r="B2094" s="164"/>
      <c r="C2094" s="139"/>
      <c r="D2094" s="140"/>
      <c r="E2094" s="139"/>
      <c r="F2094" s="139"/>
      <c r="G2094" s="140"/>
      <c r="H2094" s="139"/>
      <c r="I2094" s="129"/>
      <c r="L2094" s="128"/>
      <c r="M2094" s="128"/>
      <c r="N2094" s="128"/>
      <c r="O2094" s="128"/>
      <c r="P2094" s="128"/>
      <c r="Q2094" s="128"/>
      <c r="R2094" s="128"/>
      <c r="S2094" s="128"/>
      <c r="T2094" s="120">
        <f t="shared" si="353"/>
        <v>0</v>
      </c>
      <c r="U2094" s="131"/>
      <c r="V2094" s="131"/>
      <c r="W2094" s="131">
        <f>SUMIFS($F$3:F2094,$D$3:D2094,D2094,$C$3:C2094,"Buy")+SUMIFS($F$3:F2094,$D$3:D2094,D2094,$C$3:C2094,"Coin Deposit",$E$3:E2094,"&lt;&gt;")</f>
        <v>0</v>
      </c>
      <c r="X2094" s="131">
        <f t="shared" si="354"/>
        <v>0</v>
      </c>
      <c r="Y2094" s="131">
        <f>IF($D2094=Y$1,SUMIFS($H$3:$H2094,$G$3:$G2094,Y$1,$C$3:$C2094,"Sell"),0)</f>
        <v>0</v>
      </c>
      <c r="Z2094" s="131">
        <f t="shared" si="355"/>
        <v>0</v>
      </c>
      <c r="AA2094" s="131">
        <f>IF($D2094=AA$1,SUMIFS($H$3:$H2094,$G$3:$G2094,AA$1,$C$3:$C2094,"Sell"),0)</f>
        <v>0</v>
      </c>
      <c r="AB2094" s="131">
        <f t="shared" si="356"/>
        <v>0</v>
      </c>
      <c r="AC2094" s="131">
        <f>SUMIFS('Deductions and Deposits'!$H:$H,'Deductions and Deposits'!$G:$G,D2094,'Deductions and Deposits'!$F:$F,"&lt;="&amp;B2094)+SUMIFS($F$3:F2094,$D$3:D2094,D2094,$C$3:C2094,"Coin Deposit",$E$3:E2094,"")</f>
        <v>0</v>
      </c>
      <c r="AD2094" s="131">
        <f>SUMIFS('Deductions and Deposits'!$D:$D,'Deductions and Deposits'!$C:$C,D2094)+SUMIFS($F:$F,$D:$D,D2094,$C:$C,"Coin Deduction")</f>
        <v>0</v>
      </c>
      <c r="AE2094" s="131">
        <f>Table5[[#This Row],[Column4]]+Table5[[#This Row],[Column14]]+Table5[[#This Row],[Column19]]+Table5[[#This Row],[Column12]]</f>
        <v>0</v>
      </c>
      <c r="AF2094" s="131">
        <f>Table5[[#This Row],[Column5]]+Table5[[#This Row],[Column13]]+Table5[[#This Row],[Column21]]+Table5[[#This Row],[Column18]]</f>
        <v>0</v>
      </c>
      <c r="AG2094" s="131">
        <f t="shared" si="357"/>
        <v>0</v>
      </c>
      <c r="AH2094" s="131">
        <f t="shared" si="358"/>
        <v>0</v>
      </c>
      <c r="AI2094" s="131">
        <f>Table5[[#This Row],[Column17]]-Table5[[#This Row],[Column20]]</f>
        <v>0</v>
      </c>
      <c r="AJ2094" s="131">
        <f t="shared" si="359"/>
        <v>0</v>
      </c>
      <c r="AK2094" s="131">
        <f t="shared" si="62"/>
        <v>0</v>
      </c>
      <c r="AL2094" s="131">
        <f t="shared" si="360"/>
        <v>0</v>
      </c>
      <c r="AM2094" s="131" t="str">
        <f t="shared" si="361"/>
        <v/>
      </c>
      <c r="AN2094" s="131" t="str">
        <f t="shared" ca="1" si="362"/>
        <v/>
      </c>
    </row>
    <row r="2095" spans="1:40" ht="20.25" customHeight="1" x14ac:dyDescent="0.3">
      <c r="A2095" s="127"/>
      <c r="B2095" s="164"/>
      <c r="C2095" s="139"/>
      <c r="D2095" s="140"/>
      <c r="E2095" s="139"/>
      <c r="F2095" s="139"/>
      <c r="G2095" s="140"/>
      <c r="H2095" s="139"/>
      <c r="I2095" s="129"/>
      <c r="L2095" s="128"/>
      <c r="M2095" s="128"/>
      <c r="N2095" s="128"/>
      <c r="O2095" s="128"/>
      <c r="P2095" s="128"/>
      <c r="Q2095" s="128"/>
      <c r="R2095" s="128"/>
      <c r="S2095" s="128"/>
      <c r="T2095" s="120">
        <f t="shared" si="353"/>
        <v>0</v>
      </c>
      <c r="U2095" s="131"/>
      <c r="V2095" s="131"/>
      <c r="W2095" s="131">
        <f>SUMIFS($F$3:F2095,$D$3:D2095,D2095,$C$3:C2095,"Buy")+SUMIFS($F$3:F2095,$D$3:D2095,D2095,$C$3:C2095,"Coin Deposit",$E$3:E2095,"&lt;&gt;")</f>
        <v>0</v>
      </c>
      <c r="X2095" s="131">
        <f t="shared" si="354"/>
        <v>0</v>
      </c>
      <c r="Y2095" s="131">
        <f>IF($D2095=Y$1,SUMIFS($H$3:$H2095,$G$3:$G2095,Y$1,$C$3:$C2095,"Sell"),0)</f>
        <v>0</v>
      </c>
      <c r="Z2095" s="131">
        <f t="shared" si="355"/>
        <v>0</v>
      </c>
      <c r="AA2095" s="131">
        <f>IF($D2095=AA$1,SUMIFS($H$3:$H2095,$G$3:$G2095,AA$1,$C$3:$C2095,"Sell"),0)</f>
        <v>0</v>
      </c>
      <c r="AB2095" s="131">
        <f t="shared" si="356"/>
        <v>0</v>
      </c>
      <c r="AC2095" s="131">
        <f>SUMIFS('Deductions and Deposits'!$H:$H,'Deductions and Deposits'!$G:$G,D2095,'Deductions and Deposits'!$F:$F,"&lt;="&amp;B2095)+SUMIFS($F$3:F2095,$D$3:D2095,D2095,$C$3:C2095,"Coin Deposit",$E$3:E2095,"")</f>
        <v>0</v>
      </c>
      <c r="AD2095" s="131">
        <f>SUMIFS('Deductions and Deposits'!$D:$D,'Deductions and Deposits'!$C:$C,D2095)+SUMIFS($F:$F,$D:$D,D2095,$C:$C,"Coin Deduction")</f>
        <v>0</v>
      </c>
      <c r="AE2095" s="131">
        <f>Table5[[#This Row],[Column4]]+Table5[[#This Row],[Column14]]+Table5[[#This Row],[Column19]]+Table5[[#This Row],[Column12]]</f>
        <v>0</v>
      </c>
      <c r="AF2095" s="131">
        <f>Table5[[#This Row],[Column5]]+Table5[[#This Row],[Column13]]+Table5[[#This Row],[Column21]]+Table5[[#This Row],[Column18]]</f>
        <v>0</v>
      </c>
      <c r="AG2095" s="131">
        <f t="shared" si="357"/>
        <v>0</v>
      </c>
      <c r="AH2095" s="131">
        <f t="shared" si="358"/>
        <v>0</v>
      </c>
      <c r="AI2095" s="131">
        <f>Table5[[#This Row],[Column17]]-Table5[[#This Row],[Column20]]</f>
        <v>0</v>
      </c>
      <c r="AJ2095" s="131">
        <f t="shared" si="359"/>
        <v>0</v>
      </c>
      <c r="AK2095" s="131">
        <f t="shared" si="62"/>
        <v>0</v>
      </c>
      <c r="AL2095" s="131">
        <f t="shared" si="360"/>
        <v>0</v>
      </c>
      <c r="AM2095" s="131" t="str">
        <f t="shared" si="361"/>
        <v/>
      </c>
      <c r="AN2095" s="131" t="str">
        <f t="shared" ca="1" si="362"/>
        <v/>
      </c>
    </row>
    <row r="2096" spans="1:40" ht="20.25" customHeight="1" x14ac:dyDescent="0.3">
      <c r="A2096" s="127"/>
      <c r="B2096" s="164"/>
      <c r="C2096" s="139"/>
      <c r="D2096" s="140"/>
      <c r="E2096" s="139"/>
      <c r="F2096" s="139"/>
      <c r="G2096" s="140"/>
      <c r="H2096" s="139"/>
      <c r="I2096" s="129"/>
      <c r="L2096" s="128"/>
      <c r="M2096" s="128"/>
      <c r="N2096" s="128"/>
      <c r="O2096" s="128"/>
      <c r="P2096" s="128"/>
      <c r="Q2096" s="128"/>
      <c r="R2096" s="128"/>
      <c r="S2096" s="128"/>
      <c r="T2096" s="120">
        <f t="shared" si="353"/>
        <v>0</v>
      </c>
      <c r="U2096" s="131"/>
      <c r="V2096" s="131"/>
      <c r="W2096" s="131">
        <f>SUMIFS($F$3:F2096,$D$3:D2096,D2096,$C$3:C2096,"Buy")+SUMIFS($F$3:F2096,$D$3:D2096,D2096,$C$3:C2096,"Coin Deposit",$E$3:E2096,"&lt;&gt;")</f>
        <v>0</v>
      </c>
      <c r="X2096" s="131">
        <f t="shared" si="354"/>
        <v>0</v>
      </c>
      <c r="Y2096" s="131">
        <f>IF($D2096=Y$1,SUMIFS($H$3:$H2096,$G$3:$G2096,Y$1,$C$3:$C2096,"Sell"),0)</f>
        <v>0</v>
      </c>
      <c r="Z2096" s="131">
        <f t="shared" si="355"/>
        <v>0</v>
      </c>
      <c r="AA2096" s="131">
        <f>IF($D2096=AA$1,SUMIFS($H$3:$H2096,$G$3:$G2096,AA$1,$C$3:$C2096,"Sell"),0)</f>
        <v>0</v>
      </c>
      <c r="AB2096" s="131">
        <f t="shared" si="356"/>
        <v>0</v>
      </c>
      <c r="AC2096" s="131">
        <f>SUMIFS('Deductions and Deposits'!$H:$H,'Deductions and Deposits'!$G:$G,D2096,'Deductions and Deposits'!$F:$F,"&lt;="&amp;B2096)+SUMIFS($F$3:F2096,$D$3:D2096,D2096,$C$3:C2096,"Coin Deposit",$E$3:E2096,"")</f>
        <v>0</v>
      </c>
      <c r="AD2096" s="131">
        <f>SUMIFS('Deductions and Deposits'!$D:$D,'Deductions and Deposits'!$C:$C,D2096)+SUMIFS($F:$F,$D:$D,D2096,$C:$C,"Coin Deduction")</f>
        <v>0</v>
      </c>
      <c r="AE2096" s="131">
        <f>Table5[[#This Row],[Column4]]+Table5[[#This Row],[Column14]]+Table5[[#This Row],[Column19]]+Table5[[#This Row],[Column12]]</f>
        <v>0</v>
      </c>
      <c r="AF2096" s="131">
        <f>Table5[[#This Row],[Column5]]+Table5[[#This Row],[Column13]]+Table5[[#This Row],[Column21]]+Table5[[#This Row],[Column18]]</f>
        <v>0</v>
      </c>
      <c r="AG2096" s="131">
        <f t="shared" si="357"/>
        <v>0</v>
      </c>
      <c r="AH2096" s="131">
        <f t="shared" si="358"/>
        <v>0</v>
      </c>
      <c r="AI2096" s="131">
        <f>Table5[[#This Row],[Column17]]-Table5[[#This Row],[Column20]]</f>
        <v>0</v>
      </c>
      <c r="AJ2096" s="131">
        <f t="shared" si="359"/>
        <v>0</v>
      </c>
      <c r="AK2096" s="131">
        <f t="shared" si="62"/>
        <v>0</v>
      </c>
      <c r="AL2096" s="131">
        <f t="shared" si="360"/>
        <v>0</v>
      </c>
      <c r="AM2096" s="131" t="str">
        <f t="shared" si="361"/>
        <v/>
      </c>
      <c r="AN2096" s="131" t="str">
        <f t="shared" ca="1" si="362"/>
        <v/>
      </c>
    </row>
    <row r="2097" spans="1:40" ht="20.25" customHeight="1" x14ac:dyDescent="0.3">
      <c r="A2097" s="127"/>
      <c r="B2097" s="164"/>
      <c r="C2097" s="139"/>
      <c r="D2097" s="140"/>
      <c r="E2097" s="139"/>
      <c r="F2097" s="139"/>
      <c r="G2097" s="140"/>
      <c r="H2097" s="139"/>
      <c r="I2097" s="129"/>
      <c r="L2097" s="128"/>
      <c r="M2097" s="128"/>
      <c r="N2097" s="128"/>
      <c r="O2097" s="128"/>
      <c r="P2097" s="128"/>
      <c r="Q2097" s="128"/>
      <c r="R2097" s="128"/>
      <c r="S2097" s="128"/>
      <c r="T2097" s="120">
        <f t="shared" si="353"/>
        <v>0</v>
      </c>
      <c r="U2097" s="131"/>
      <c r="V2097" s="131"/>
      <c r="W2097" s="131">
        <f>SUMIFS($F$3:F2097,$D$3:D2097,D2097,$C$3:C2097,"Buy")+SUMIFS($F$3:F2097,$D$3:D2097,D2097,$C$3:C2097,"Coin Deposit",$E$3:E2097,"&lt;&gt;")</f>
        <v>0</v>
      </c>
      <c r="X2097" s="131">
        <f t="shared" si="354"/>
        <v>0</v>
      </c>
      <c r="Y2097" s="131">
        <f>IF($D2097=Y$1,SUMIFS($H$3:$H2097,$G$3:$G2097,Y$1,$C$3:$C2097,"Sell"),0)</f>
        <v>0</v>
      </c>
      <c r="Z2097" s="131">
        <f t="shared" si="355"/>
        <v>0</v>
      </c>
      <c r="AA2097" s="131">
        <f>IF($D2097=AA$1,SUMIFS($H$3:$H2097,$G$3:$G2097,AA$1,$C$3:$C2097,"Sell"),0)</f>
        <v>0</v>
      </c>
      <c r="AB2097" s="131">
        <f t="shared" si="356"/>
        <v>0</v>
      </c>
      <c r="AC2097" s="131">
        <f>SUMIFS('Deductions and Deposits'!$H:$H,'Deductions and Deposits'!$G:$G,D2097,'Deductions and Deposits'!$F:$F,"&lt;="&amp;B2097)+SUMIFS($F$3:F2097,$D$3:D2097,D2097,$C$3:C2097,"Coin Deposit",$E$3:E2097,"")</f>
        <v>0</v>
      </c>
      <c r="AD2097" s="131">
        <f>SUMIFS('Deductions and Deposits'!$D:$D,'Deductions and Deposits'!$C:$C,D2097)+SUMIFS($F:$F,$D:$D,D2097,$C:$C,"Coin Deduction")</f>
        <v>0</v>
      </c>
      <c r="AE2097" s="131">
        <f>Table5[[#This Row],[Column4]]+Table5[[#This Row],[Column14]]+Table5[[#This Row],[Column19]]+Table5[[#This Row],[Column12]]</f>
        <v>0</v>
      </c>
      <c r="AF2097" s="131">
        <f>Table5[[#This Row],[Column5]]+Table5[[#This Row],[Column13]]+Table5[[#This Row],[Column21]]+Table5[[#This Row],[Column18]]</f>
        <v>0</v>
      </c>
      <c r="AG2097" s="131">
        <f t="shared" si="357"/>
        <v>0</v>
      </c>
      <c r="AH2097" s="131">
        <f t="shared" si="358"/>
        <v>0</v>
      </c>
      <c r="AI2097" s="131">
        <f>Table5[[#This Row],[Column17]]-Table5[[#This Row],[Column20]]</f>
        <v>0</v>
      </c>
      <c r="AJ2097" s="131">
        <f t="shared" si="359"/>
        <v>0</v>
      </c>
      <c r="AK2097" s="131">
        <f t="shared" si="62"/>
        <v>0</v>
      </c>
      <c r="AL2097" s="131">
        <f t="shared" si="360"/>
        <v>0</v>
      </c>
      <c r="AM2097" s="131" t="str">
        <f t="shared" si="361"/>
        <v/>
      </c>
      <c r="AN2097" s="131" t="str">
        <f t="shared" ca="1" si="362"/>
        <v/>
      </c>
    </row>
    <row r="2098" spans="1:40" ht="20.25" customHeight="1" x14ac:dyDescent="0.3">
      <c r="A2098" s="127"/>
      <c r="B2098" s="164"/>
      <c r="C2098" s="139"/>
      <c r="D2098" s="140"/>
      <c r="E2098" s="139"/>
      <c r="F2098" s="139"/>
      <c r="G2098" s="140"/>
      <c r="H2098" s="139"/>
      <c r="I2098" s="129"/>
      <c r="L2098" s="128"/>
      <c r="M2098" s="128"/>
      <c r="N2098" s="128"/>
      <c r="O2098" s="128"/>
      <c r="P2098" s="128"/>
      <c r="Q2098" s="128"/>
      <c r="R2098" s="128"/>
      <c r="S2098" s="128"/>
      <c r="T2098" s="120">
        <f t="shared" si="353"/>
        <v>0</v>
      </c>
      <c r="U2098" s="131"/>
      <c r="V2098" s="131"/>
      <c r="W2098" s="131">
        <f>SUMIFS($F$3:F2098,$D$3:D2098,D2098,$C$3:C2098,"Buy")+SUMIFS($F$3:F2098,$D$3:D2098,D2098,$C$3:C2098,"Coin Deposit",$E$3:E2098,"&lt;&gt;")</f>
        <v>0</v>
      </c>
      <c r="X2098" s="131">
        <f t="shared" si="354"/>
        <v>0</v>
      </c>
      <c r="Y2098" s="131">
        <f>IF($D2098=Y$1,SUMIFS($H$3:$H2098,$G$3:$G2098,Y$1,$C$3:$C2098,"Sell"),0)</f>
        <v>0</v>
      </c>
      <c r="Z2098" s="131">
        <f t="shared" si="355"/>
        <v>0</v>
      </c>
      <c r="AA2098" s="131">
        <f>IF($D2098=AA$1,SUMIFS($H$3:$H2098,$G$3:$G2098,AA$1,$C$3:$C2098,"Sell"),0)</f>
        <v>0</v>
      </c>
      <c r="AB2098" s="131">
        <f t="shared" si="356"/>
        <v>0</v>
      </c>
      <c r="AC2098" s="131">
        <f>SUMIFS('Deductions and Deposits'!$H:$H,'Deductions and Deposits'!$G:$G,D2098,'Deductions and Deposits'!$F:$F,"&lt;="&amp;B2098)+SUMIFS($F$3:F2098,$D$3:D2098,D2098,$C$3:C2098,"Coin Deposit",$E$3:E2098,"")</f>
        <v>0</v>
      </c>
      <c r="AD2098" s="131">
        <f>SUMIFS('Deductions and Deposits'!$D:$D,'Deductions and Deposits'!$C:$C,D2098)+SUMIFS($F:$F,$D:$D,D2098,$C:$C,"Coin Deduction")</f>
        <v>0</v>
      </c>
      <c r="AE2098" s="131">
        <f>Table5[[#This Row],[Column4]]+Table5[[#This Row],[Column14]]+Table5[[#This Row],[Column19]]+Table5[[#This Row],[Column12]]</f>
        <v>0</v>
      </c>
      <c r="AF2098" s="131">
        <f>Table5[[#This Row],[Column5]]+Table5[[#This Row],[Column13]]+Table5[[#This Row],[Column21]]+Table5[[#This Row],[Column18]]</f>
        <v>0</v>
      </c>
      <c r="AG2098" s="131">
        <f t="shared" si="357"/>
        <v>0</v>
      </c>
      <c r="AH2098" s="131">
        <f t="shared" si="358"/>
        <v>0</v>
      </c>
      <c r="AI2098" s="131">
        <f>Table5[[#This Row],[Column17]]-Table5[[#This Row],[Column20]]</f>
        <v>0</v>
      </c>
      <c r="AJ2098" s="131">
        <f t="shared" si="359"/>
        <v>0</v>
      </c>
      <c r="AK2098" s="131">
        <f t="shared" si="62"/>
        <v>0</v>
      </c>
      <c r="AL2098" s="131">
        <f t="shared" si="360"/>
        <v>0</v>
      </c>
      <c r="AM2098" s="131" t="str">
        <f t="shared" si="361"/>
        <v/>
      </c>
      <c r="AN2098" s="131" t="str">
        <f t="shared" ca="1" si="362"/>
        <v/>
      </c>
    </row>
    <row r="2099" spans="1:40" ht="20.25" customHeight="1" x14ac:dyDescent="0.3">
      <c r="A2099" s="127"/>
      <c r="B2099" s="164"/>
      <c r="C2099" s="139"/>
      <c r="D2099" s="140"/>
      <c r="E2099" s="139"/>
      <c r="F2099" s="139"/>
      <c r="G2099" s="140"/>
      <c r="H2099" s="139"/>
      <c r="I2099" s="129"/>
      <c r="L2099" s="128"/>
      <c r="M2099" s="128"/>
      <c r="N2099" s="128"/>
      <c r="O2099" s="128"/>
      <c r="P2099" s="128"/>
      <c r="Q2099" s="128"/>
      <c r="R2099" s="128"/>
      <c r="S2099" s="128"/>
      <c r="T2099" s="120">
        <f t="shared" si="353"/>
        <v>0</v>
      </c>
      <c r="U2099" s="131"/>
      <c r="V2099" s="131"/>
      <c r="W2099" s="131">
        <f>SUMIFS($F$3:F2099,$D$3:D2099,D2099,$C$3:C2099,"Buy")+SUMIFS($F$3:F2099,$D$3:D2099,D2099,$C$3:C2099,"Coin Deposit",$E$3:E2099,"&lt;&gt;")</f>
        <v>0</v>
      </c>
      <c r="X2099" s="131">
        <f t="shared" si="354"/>
        <v>0</v>
      </c>
      <c r="Y2099" s="131">
        <f>IF($D2099=Y$1,SUMIFS($H$3:$H2099,$G$3:$G2099,Y$1,$C$3:$C2099,"Sell"),0)</f>
        <v>0</v>
      </c>
      <c r="Z2099" s="131">
        <f t="shared" si="355"/>
        <v>0</v>
      </c>
      <c r="AA2099" s="131">
        <f>IF($D2099=AA$1,SUMIFS($H$3:$H2099,$G$3:$G2099,AA$1,$C$3:$C2099,"Sell"),0)</f>
        <v>0</v>
      </c>
      <c r="AB2099" s="131">
        <f t="shared" si="356"/>
        <v>0</v>
      </c>
      <c r="AC2099" s="131">
        <f>SUMIFS('Deductions and Deposits'!$H:$H,'Deductions and Deposits'!$G:$G,D2099,'Deductions and Deposits'!$F:$F,"&lt;="&amp;B2099)+SUMIFS($F$3:F2099,$D$3:D2099,D2099,$C$3:C2099,"Coin Deposit",$E$3:E2099,"")</f>
        <v>0</v>
      </c>
      <c r="AD2099" s="131">
        <f>SUMIFS('Deductions and Deposits'!$D:$D,'Deductions and Deposits'!$C:$C,D2099)+SUMIFS($F:$F,$D:$D,D2099,$C:$C,"Coin Deduction")</f>
        <v>0</v>
      </c>
      <c r="AE2099" s="131">
        <f>Table5[[#This Row],[Column4]]+Table5[[#This Row],[Column14]]+Table5[[#This Row],[Column19]]+Table5[[#This Row],[Column12]]</f>
        <v>0</v>
      </c>
      <c r="AF2099" s="131">
        <f>Table5[[#This Row],[Column5]]+Table5[[#This Row],[Column13]]+Table5[[#This Row],[Column21]]+Table5[[#This Row],[Column18]]</f>
        <v>0</v>
      </c>
      <c r="AG2099" s="131">
        <f t="shared" si="357"/>
        <v>0</v>
      </c>
      <c r="AH2099" s="131">
        <f t="shared" si="358"/>
        <v>0</v>
      </c>
      <c r="AI2099" s="131">
        <f>Table5[[#This Row],[Column17]]-Table5[[#This Row],[Column20]]</f>
        <v>0</v>
      </c>
      <c r="AJ2099" s="131">
        <f t="shared" si="359"/>
        <v>0</v>
      </c>
      <c r="AK2099" s="131">
        <f t="shared" si="62"/>
        <v>0</v>
      </c>
      <c r="AL2099" s="131">
        <f t="shared" si="360"/>
        <v>0</v>
      </c>
      <c r="AM2099" s="131" t="str">
        <f t="shared" si="361"/>
        <v/>
      </c>
      <c r="AN2099" s="131" t="str">
        <f t="shared" ca="1" si="362"/>
        <v/>
      </c>
    </row>
    <row r="2100" spans="1:40" ht="20.25" customHeight="1" x14ac:dyDescent="0.3">
      <c r="A2100" s="127"/>
      <c r="B2100" s="164"/>
      <c r="C2100" s="139"/>
      <c r="D2100" s="140"/>
      <c r="E2100" s="139"/>
      <c r="F2100" s="139"/>
      <c r="G2100" s="140"/>
      <c r="H2100" s="139"/>
      <c r="I2100" s="129"/>
      <c r="L2100" s="128"/>
      <c r="M2100" s="128"/>
      <c r="N2100" s="128"/>
      <c r="O2100" s="128"/>
      <c r="P2100" s="128"/>
      <c r="Q2100" s="128"/>
      <c r="R2100" s="128"/>
      <c r="S2100" s="128"/>
      <c r="T2100" s="120">
        <f t="shared" si="353"/>
        <v>0</v>
      </c>
      <c r="U2100" s="131"/>
      <c r="V2100" s="131"/>
      <c r="W2100" s="131">
        <f>SUMIFS($F$3:F2100,$D$3:D2100,D2100,$C$3:C2100,"Buy")+SUMIFS($F$3:F2100,$D$3:D2100,D2100,$C$3:C2100,"Coin Deposit",$E$3:E2100,"&lt;&gt;")</f>
        <v>0</v>
      </c>
      <c r="X2100" s="131">
        <f t="shared" si="354"/>
        <v>0</v>
      </c>
      <c r="Y2100" s="131">
        <f>IF($D2100=Y$1,SUMIFS($H$3:$H2100,$G$3:$G2100,Y$1,$C$3:$C2100,"Sell"),0)</f>
        <v>0</v>
      </c>
      <c r="Z2100" s="131">
        <f t="shared" si="355"/>
        <v>0</v>
      </c>
      <c r="AA2100" s="131">
        <f>IF($D2100=AA$1,SUMIFS($H$3:$H2100,$G$3:$G2100,AA$1,$C$3:$C2100,"Sell"),0)</f>
        <v>0</v>
      </c>
      <c r="AB2100" s="131">
        <f t="shared" si="356"/>
        <v>0</v>
      </c>
      <c r="AC2100" s="131">
        <f>SUMIFS('Deductions and Deposits'!$H:$H,'Deductions and Deposits'!$G:$G,D2100,'Deductions and Deposits'!$F:$F,"&lt;="&amp;B2100)+SUMIFS($F$3:F2100,$D$3:D2100,D2100,$C$3:C2100,"Coin Deposit",$E$3:E2100,"")</f>
        <v>0</v>
      </c>
      <c r="AD2100" s="131">
        <f>SUMIFS('Deductions and Deposits'!$D:$D,'Deductions and Deposits'!$C:$C,D2100)+SUMIFS($F:$F,$D:$D,D2100,$C:$C,"Coin Deduction")</f>
        <v>0</v>
      </c>
      <c r="AE2100" s="131">
        <f>Table5[[#This Row],[Column4]]+Table5[[#This Row],[Column14]]+Table5[[#This Row],[Column19]]+Table5[[#This Row],[Column12]]</f>
        <v>0</v>
      </c>
      <c r="AF2100" s="131">
        <f>Table5[[#This Row],[Column5]]+Table5[[#This Row],[Column13]]+Table5[[#This Row],[Column21]]+Table5[[#This Row],[Column18]]</f>
        <v>0</v>
      </c>
      <c r="AG2100" s="131">
        <f t="shared" si="357"/>
        <v>0</v>
      </c>
      <c r="AH2100" s="131">
        <f t="shared" si="358"/>
        <v>0</v>
      </c>
      <c r="AI2100" s="131">
        <f>Table5[[#This Row],[Column17]]-Table5[[#This Row],[Column20]]</f>
        <v>0</v>
      </c>
      <c r="AJ2100" s="131">
        <f t="shared" si="359"/>
        <v>0</v>
      </c>
      <c r="AK2100" s="131">
        <f t="shared" ref="AK2100:AK2163" si="363">AJ2100*T2100</f>
        <v>0</v>
      </c>
      <c r="AL2100" s="131">
        <f t="shared" si="360"/>
        <v>0</v>
      </c>
      <c r="AM2100" s="131" t="str">
        <f t="shared" si="361"/>
        <v/>
      </c>
      <c r="AN2100" s="131" t="str">
        <f t="shared" ca="1" si="362"/>
        <v/>
      </c>
    </row>
    <row r="2101" spans="1:40" ht="20.25" customHeight="1" x14ac:dyDescent="0.3">
      <c r="A2101" s="127"/>
      <c r="B2101" s="164"/>
      <c r="C2101" s="139"/>
      <c r="D2101" s="140"/>
      <c r="E2101" s="139"/>
      <c r="F2101" s="139"/>
      <c r="G2101" s="140"/>
      <c r="H2101" s="139"/>
      <c r="I2101" s="129"/>
      <c r="L2101" s="128"/>
      <c r="M2101" s="128"/>
      <c r="N2101" s="128"/>
      <c r="O2101" s="128"/>
      <c r="P2101" s="128"/>
      <c r="Q2101" s="128"/>
      <c r="R2101" s="128"/>
      <c r="S2101" s="128"/>
      <c r="T2101" s="120">
        <f t="shared" si="353"/>
        <v>0</v>
      </c>
      <c r="U2101" s="131"/>
      <c r="V2101" s="131"/>
      <c r="W2101" s="131">
        <f>SUMIFS($F$3:F2101,$D$3:D2101,D2101,$C$3:C2101,"Buy")+SUMIFS($F$3:F2101,$D$3:D2101,D2101,$C$3:C2101,"Coin Deposit",$E$3:E2101,"&lt;&gt;")</f>
        <v>0</v>
      </c>
      <c r="X2101" s="131">
        <f t="shared" si="354"/>
        <v>0</v>
      </c>
      <c r="Y2101" s="131">
        <f>IF($D2101=Y$1,SUMIFS($H$3:$H2101,$G$3:$G2101,Y$1,$C$3:$C2101,"Sell"),0)</f>
        <v>0</v>
      </c>
      <c r="Z2101" s="131">
        <f t="shared" si="355"/>
        <v>0</v>
      </c>
      <c r="AA2101" s="131">
        <f>IF($D2101=AA$1,SUMIFS($H$3:$H2101,$G$3:$G2101,AA$1,$C$3:$C2101,"Sell"),0)</f>
        <v>0</v>
      </c>
      <c r="AB2101" s="131">
        <f t="shared" si="356"/>
        <v>0</v>
      </c>
      <c r="AC2101" s="131">
        <f>SUMIFS('Deductions and Deposits'!$H:$H,'Deductions and Deposits'!$G:$G,D2101,'Deductions and Deposits'!$F:$F,"&lt;="&amp;B2101)+SUMIFS($F$3:F2101,$D$3:D2101,D2101,$C$3:C2101,"Coin Deposit",$E$3:E2101,"")</f>
        <v>0</v>
      </c>
      <c r="AD2101" s="131">
        <f>SUMIFS('Deductions and Deposits'!$D:$D,'Deductions and Deposits'!$C:$C,D2101)+SUMIFS($F:$F,$D:$D,D2101,$C:$C,"Coin Deduction")</f>
        <v>0</v>
      </c>
      <c r="AE2101" s="131">
        <f>Table5[[#This Row],[Column4]]+Table5[[#This Row],[Column14]]+Table5[[#This Row],[Column19]]+Table5[[#This Row],[Column12]]</f>
        <v>0</v>
      </c>
      <c r="AF2101" s="131">
        <f>Table5[[#This Row],[Column5]]+Table5[[#This Row],[Column13]]+Table5[[#This Row],[Column21]]+Table5[[#This Row],[Column18]]</f>
        <v>0</v>
      </c>
      <c r="AG2101" s="131">
        <f t="shared" si="357"/>
        <v>0</v>
      </c>
      <c r="AH2101" s="131">
        <f t="shared" si="358"/>
        <v>0</v>
      </c>
      <c r="AI2101" s="131">
        <f>Table5[[#This Row],[Column17]]-Table5[[#This Row],[Column20]]</f>
        <v>0</v>
      </c>
      <c r="AJ2101" s="131">
        <f t="shared" si="359"/>
        <v>0</v>
      </c>
      <c r="AK2101" s="131">
        <f t="shared" si="363"/>
        <v>0</v>
      </c>
      <c r="AL2101" s="131">
        <f t="shared" si="360"/>
        <v>0</v>
      </c>
      <c r="AM2101" s="131" t="str">
        <f t="shared" si="361"/>
        <v/>
      </c>
      <c r="AN2101" s="131" t="str">
        <f t="shared" ca="1" si="362"/>
        <v/>
      </c>
    </row>
    <row r="2102" spans="1:40" ht="20.25" customHeight="1" x14ac:dyDescent="0.3">
      <c r="A2102" s="127"/>
      <c r="B2102" s="164"/>
      <c r="C2102" s="139"/>
      <c r="D2102" s="140"/>
      <c r="E2102" s="139"/>
      <c r="F2102" s="139"/>
      <c r="G2102" s="140"/>
      <c r="H2102" s="139"/>
      <c r="I2102" s="129"/>
      <c r="L2102" s="128"/>
      <c r="M2102" s="128"/>
      <c r="N2102" s="128"/>
      <c r="O2102" s="128"/>
      <c r="P2102" s="128"/>
      <c r="Q2102" s="128"/>
      <c r="R2102" s="128"/>
      <c r="S2102" s="128"/>
      <c r="T2102" s="120">
        <f t="shared" si="353"/>
        <v>0</v>
      </c>
      <c r="U2102" s="131"/>
      <c r="V2102" s="131"/>
      <c r="W2102" s="131">
        <f>SUMIFS($F$3:F2102,$D$3:D2102,D2102,$C$3:C2102,"Buy")+SUMIFS($F$3:F2102,$D$3:D2102,D2102,$C$3:C2102,"Coin Deposit",$E$3:E2102,"&lt;&gt;")</f>
        <v>0</v>
      </c>
      <c r="X2102" s="131">
        <f t="shared" si="354"/>
        <v>0</v>
      </c>
      <c r="Y2102" s="131">
        <f>IF($D2102=Y$1,SUMIFS($H$3:$H2102,$G$3:$G2102,Y$1,$C$3:$C2102,"Sell"),0)</f>
        <v>0</v>
      </c>
      <c r="Z2102" s="131">
        <f t="shared" si="355"/>
        <v>0</v>
      </c>
      <c r="AA2102" s="131">
        <f>IF($D2102=AA$1,SUMIFS($H$3:$H2102,$G$3:$G2102,AA$1,$C$3:$C2102,"Sell"),0)</f>
        <v>0</v>
      </c>
      <c r="AB2102" s="131">
        <f t="shared" si="356"/>
        <v>0</v>
      </c>
      <c r="AC2102" s="131">
        <f>SUMIFS('Deductions and Deposits'!$H:$H,'Deductions and Deposits'!$G:$G,D2102,'Deductions and Deposits'!$F:$F,"&lt;="&amp;B2102)+SUMIFS($F$3:F2102,$D$3:D2102,D2102,$C$3:C2102,"Coin Deposit",$E$3:E2102,"")</f>
        <v>0</v>
      </c>
      <c r="AD2102" s="131">
        <f>SUMIFS('Deductions and Deposits'!$D:$D,'Deductions and Deposits'!$C:$C,D2102)+SUMIFS($F:$F,$D:$D,D2102,$C:$C,"Coin Deduction")</f>
        <v>0</v>
      </c>
      <c r="AE2102" s="131">
        <f>Table5[[#This Row],[Column4]]+Table5[[#This Row],[Column14]]+Table5[[#This Row],[Column19]]+Table5[[#This Row],[Column12]]</f>
        <v>0</v>
      </c>
      <c r="AF2102" s="131">
        <f>Table5[[#This Row],[Column5]]+Table5[[#This Row],[Column13]]+Table5[[#This Row],[Column21]]+Table5[[#This Row],[Column18]]</f>
        <v>0</v>
      </c>
      <c r="AG2102" s="131">
        <f t="shared" si="357"/>
        <v>0</v>
      </c>
      <c r="AH2102" s="131">
        <f t="shared" si="358"/>
        <v>0</v>
      </c>
      <c r="AI2102" s="131">
        <f>Table5[[#This Row],[Column17]]-Table5[[#This Row],[Column20]]</f>
        <v>0</v>
      </c>
      <c r="AJ2102" s="131">
        <f t="shared" si="359"/>
        <v>0</v>
      </c>
      <c r="AK2102" s="131">
        <f t="shared" si="363"/>
        <v>0</v>
      </c>
      <c r="AL2102" s="131">
        <f t="shared" si="360"/>
        <v>0</v>
      </c>
      <c r="AM2102" s="131" t="str">
        <f t="shared" si="361"/>
        <v/>
      </c>
      <c r="AN2102" s="131" t="str">
        <f t="shared" ca="1" si="362"/>
        <v/>
      </c>
    </row>
    <row r="2103" spans="1:40" ht="20.25" customHeight="1" x14ac:dyDescent="0.3">
      <c r="A2103" s="127"/>
      <c r="B2103" s="164"/>
      <c r="C2103" s="139"/>
      <c r="D2103" s="140"/>
      <c r="E2103" s="139"/>
      <c r="F2103" s="139"/>
      <c r="G2103" s="140"/>
      <c r="H2103" s="139"/>
      <c r="I2103" s="129"/>
      <c r="L2103" s="128"/>
      <c r="M2103" s="128"/>
      <c r="N2103" s="128"/>
      <c r="O2103" s="128"/>
      <c r="P2103" s="128"/>
      <c r="Q2103" s="128"/>
      <c r="R2103" s="128"/>
      <c r="S2103" s="128"/>
      <c r="T2103" s="120">
        <f t="shared" si="353"/>
        <v>0</v>
      </c>
      <c r="U2103" s="131"/>
      <c r="V2103" s="131"/>
      <c r="W2103" s="131">
        <f>SUMIFS($F$3:F2103,$D$3:D2103,D2103,$C$3:C2103,"Buy")+SUMIFS($F$3:F2103,$D$3:D2103,D2103,$C$3:C2103,"Coin Deposit",$E$3:E2103,"&lt;&gt;")</f>
        <v>0</v>
      </c>
      <c r="X2103" s="131">
        <f t="shared" si="354"/>
        <v>0</v>
      </c>
      <c r="Y2103" s="131">
        <f>IF($D2103=Y$1,SUMIFS($H$3:$H2103,$G$3:$G2103,Y$1,$C$3:$C2103,"Sell"),0)</f>
        <v>0</v>
      </c>
      <c r="Z2103" s="131">
        <f t="shared" si="355"/>
        <v>0</v>
      </c>
      <c r="AA2103" s="131">
        <f>IF($D2103=AA$1,SUMIFS($H$3:$H2103,$G$3:$G2103,AA$1,$C$3:$C2103,"Sell"),0)</f>
        <v>0</v>
      </c>
      <c r="AB2103" s="131">
        <f t="shared" si="356"/>
        <v>0</v>
      </c>
      <c r="AC2103" s="131">
        <f>SUMIFS('Deductions and Deposits'!$H:$H,'Deductions and Deposits'!$G:$G,D2103,'Deductions and Deposits'!$F:$F,"&lt;="&amp;B2103)+SUMIFS($F$3:F2103,$D$3:D2103,D2103,$C$3:C2103,"Coin Deposit",$E$3:E2103,"")</f>
        <v>0</v>
      </c>
      <c r="AD2103" s="131">
        <f>SUMIFS('Deductions and Deposits'!$D:$D,'Deductions and Deposits'!$C:$C,D2103)+SUMIFS($F:$F,$D:$D,D2103,$C:$C,"Coin Deduction")</f>
        <v>0</v>
      </c>
      <c r="AE2103" s="131">
        <f>Table5[[#This Row],[Column4]]+Table5[[#This Row],[Column14]]+Table5[[#This Row],[Column19]]+Table5[[#This Row],[Column12]]</f>
        <v>0</v>
      </c>
      <c r="AF2103" s="131">
        <f>Table5[[#This Row],[Column5]]+Table5[[#This Row],[Column13]]+Table5[[#This Row],[Column21]]+Table5[[#This Row],[Column18]]</f>
        <v>0</v>
      </c>
      <c r="AG2103" s="131">
        <f t="shared" si="357"/>
        <v>0</v>
      </c>
      <c r="AH2103" s="131">
        <f t="shared" si="358"/>
        <v>0</v>
      </c>
      <c r="AI2103" s="131">
        <f>Table5[[#This Row],[Column17]]-Table5[[#This Row],[Column20]]</f>
        <v>0</v>
      </c>
      <c r="AJ2103" s="131">
        <f t="shared" si="359"/>
        <v>0</v>
      </c>
      <c r="AK2103" s="131">
        <f t="shared" si="363"/>
        <v>0</v>
      </c>
      <c r="AL2103" s="131">
        <f t="shared" si="360"/>
        <v>0</v>
      </c>
      <c r="AM2103" s="131" t="str">
        <f t="shared" si="361"/>
        <v/>
      </c>
      <c r="AN2103" s="131" t="str">
        <f t="shared" ca="1" si="362"/>
        <v/>
      </c>
    </row>
    <row r="2104" spans="1:40" ht="20.25" customHeight="1" x14ac:dyDescent="0.3">
      <c r="A2104" s="127"/>
      <c r="B2104" s="164"/>
      <c r="C2104" s="139"/>
      <c r="D2104" s="140"/>
      <c r="E2104" s="139"/>
      <c r="F2104" s="139"/>
      <c r="G2104" s="140"/>
      <c r="H2104" s="139"/>
      <c r="I2104" s="129"/>
      <c r="L2104" s="128"/>
      <c r="M2104" s="128"/>
      <c r="N2104" s="128"/>
      <c r="O2104" s="128"/>
      <c r="P2104" s="128"/>
      <c r="Q2104" s="128"/>
      <c r="R2104" s="128"/>
      <c r="S2104" s="128"/>
      <c r="T2104" s="120">
        <f t="shared" si="353"/>
        <v>0</v>
      </c>
      <c r="U2104" s="131"/>
      <c r="V2104" s="131"/>
      <c r="W2104" s="131">
        <f>SUMIFS($F$3:F2104,$D$3:D2104,D2104,$C$3:C2104,"Buy")+SUMIFS($F$3:F2104,$D$3:D2104,D2104,$C$3:C2104,"Coin Deposit",$E$3:E2104,"&lt;&gt;")</f>
        <v>0</v>
      </c>
      <c r="X2104" s="131">
        <f t="shared" si="354"/>
        <v>0</v>
      </c>
      <c r="Y2104" s="131">
        <f>IF($D2104=Y$1,SUMIFS($H$3:$H2104,$G$3:$G2104,Y$1,$C$3:$C2104,"Sell"),0)</f>
        <v>0</v>
      </c>
      <c r="Z2104" s="131">
        <f t="shared" si="355"/>
        <v>0</v>
      </c>
      <c r="AA2104" s="131">
        <f>IF($D2104=AA$1,SUMIFS($H$3:$H2104,$G$3:$G2104,AA$1,$C$3:$C2104,"Sell"),0)</f>
        <v>0</v>
      </c>
      <c r="AB2104" s="131">
        <f t="shared" si="356"/>
        <v>0</v>
      </c>
      <c r="AC2104" s="131">
        <f>SUMIFS('Deductions and Deposits'!$H:$H,'Deductions and Deposits'!$G:$G,D2104,'Deductions and Deposits'!$F:$F,"&lt;="&amp;B2104)+SUMIFS($F$3:F2104,$D$3:D2104,D2104,$C$3:C2104,"Coin Deposit",$E$3:E2104,"")</f>
        <v>0</v>
      </c>
      <c r="AD2104" s="131">
        <f>SUMIFS('Deductions and Deposits'!$D:$D,'Deductions and Deposits'!$C:$C,D2104)+SUMIFS($F:$F,$D:$D,D2104,$C:$C,"Coin Deduction")</f>
        <v>0</v>
      </c>
      <c r="AE2104" s="131">
        <f>Table5[[#This Row],[Column4]]+Table5[[#This Row],[Column14]]+Table5[[#This Row],[Column19]]+Table5[[#This Row],[Column12]]</f>
        <v>0</v>
      </c>
      <c r="AF2104" s="131">
        <f>Table5[[#This Row],[Column5]]+Table5[[#This Row],[Column13]]+Table5[[#This Row],[Column21]]+Table5[[#This Row],[Column18]]</f>
        <v>0</v>
      </c>
      <c r="AG2104" s="131">
        <f t="shared" si="357"/>
        <v>0</v>
      </c>
      <c r="AH2104" s="131">
        <f t="shared" si="358"/>
        <v>0</v>
      </c>
      <c r="AI2104" s="131">
        <f>Table5[[#This Row],[Column17]]-Table5[[#This Row],[Column20]]</f>
        <v>0</v>
      </c>
      <c r="AJ2104" s="131">
        <f t="shared" si="359"/>
        <v>0</v>
      </c>
      <c r="AK2104" s="131">
        <f t="shared" si="363"/>
        <v>0</v>
      </c>
      <c r="AL2104" s="131">
        <f t="shared" si="360"/>
        <v>0</v>
      </c>
      <c r="AM2104" s="131" t="str">
        <f t="shared" si="361"/>
        <v/>
      </c>
      <c r="AN2104" s="131" t="str">
        <f t="shared" ca="1" si="362"/>
        <v/>
      </c>
    </row>
    <row r="2105" spans="1:40" ht="20.25" customHeight="1" x14ac:dyDescent="0.3">
      <c r="A2105" s="127"/>
      <c r="B2105" s="164"/>
      <c r="C2105" s="139"/>
      <c r="D2105" s="140"/>
      <c r="E2105" s="139"/>
      <c r="F2105" s="139"/>
      <c r="G2105" s="140"/>
      <c r="H2105" s="139"/>
      <c r="I2105" s="129"/>
      <c r="L2105" s="128"/>
      <c r="M2105" s="128"/>
      <c r="N2105" s="128"/>
      <c r="O2105" s="128"/>
      <c r="P2105" s="128"/>
      <c r="Q2105" s="128"/>
      <c r="R2105" s="128"/>
      <c r="S2105" s="128"/>
      <c r="T2105" s="120">
        <f t="shared" si="353"/>
        <v>0</v>
      </c>
      <c r="U2105" s="131"/>
      <c r="V2105" s="131"/>
      <c r="W2105" s="131">
        <f>SUMIFS($F$3:F2105,$D$3:D2105,D2105,$C$3:C2105,"Buy")+SUMIFS($F$3:F2105,$D$3:D2105,D2105,$C$3:C2105,"Coin Deposit",$E$3:E2105,"&lt;&gt;")</f>
        <v>0</v>
      </c>
      <c r="X2105" s="131">
        <f t="shared" si="354"/>
        <v>0</v>
      </c>
      <c r="Y2105" s="131">
        <f>IF($D2105=Y$1,SUMIFS($H$3:$H2105,$G$3:$G2105,Y$1,$C$3:$C2105,"Sell"),0)</f>
        <v>0</v>
      </c>
      <c r="Z2105" s="131">
        <f t="shared" si="355"/>
        <v>0</v>
      </c>
      <c r="AA2105" s="131">
        <f>IF($D2105=AA$1,SUMIFS($H$3:$H2105,$G$3:$G2105,AA$1,$C$3:$C2105,"Sell"),0)</f>
        <v>0</v>
      </c>
      <c r="AB2105" s="131">
        <f t="shared" si="356"/>
        <v>0</v>
      </c>
      <c r="AC2105" s="131">
        <f>SUMIFS('Deductions and Deposits'!$H:$H,'Deductions and Deposits'!$G:$G,D2105,'Deductions and Deposits'!$F:$F,"&lt;="&amp;B2105)+SUMIFS($F$3:F2105,$D$3:D2105,D2105,$C$3:C2105,"Coin Deposit",$E$3:E2105,"")</f>
        <v>0</v>
      </c>
      <c r="AD2105" s="131">
        <f>SUMIFS('Deductions and Deposits'!$D:$D,'Deductions and Deposits'!$C:$C,D2105)+SUMIFS($F:$F,$D:$D,D2105,$C:$C,"Coin Deduction")</f>
        <v>0</v>
      </c>
      <c r="AE2105" s="131">
        <f>Table5[[#This Row],[Column4]]+Table5[[#This Row],[Column14]]+Table5[[#This Row],[Column19]]+Table5[[#This Row],[Column12]]</f>
        <v>0</v>
      </c>
      <c r="AF2105" s="131">
        <f>Table5[[#This Row],[Column5]]+Table5[[#This Row],[Column13]]+Table5[[#This Row],[Column21]]+Table5[[#This Row],[Column18]]</f>
        <v>0</v>
      </c>
      <c r="AG2105" s="131">
        <f t="shared" si="357"/>
        <v>0</v>
      </c>
      <c r="AH2105" s="131">
        <f t="shared" si="358"/>
        <v>0</v>
      </c>
      <c r="AI2105" s="131">
        <f>Table5[[#This Row],[Column17]]-Table5[[#This Row],[Column20]]</f>
        <v>0</v>
      </c>
      <c r="AJ2105" s="131">
        <f t="shared" si="359"/>
        <v>0</v>
      </c>
      <c r="AK2105" s="131">
        <f t="shared" si="363"/>
        <v>0</v>
      </c>
      <c r="AL2105" s="131">
        <f t="shared" si="360"/>
        <v>0</v>
      </c>
      <c r="AM2105" s="131" t="str">
        <f t="shared" si="361"/>
        <v/>
      </c>
      <c r="AN2105" s="131" t="str">
        <f t="shared" ca="1" si="362"/>
        <v/>
      </c>
    </row>
    <row r="2106" spans="1:40" ht="20.25" customHeight="1" x14ac:dyDescent="0.3">
      <c r="A2106" s="127"/>
      <c r="B2106" s="164"/>
      <c r="C2106" s="139"/>
      <c r="D2106" s="140"/>
      <c r="E2106" s="139"/>
      <c r="F2106" s="139"/>
      <c r="G2106" s="140"/>
      <c r="H2106" s="139"/>
      <c r="I2106" s="129"/>
      <c r="L2106" s="128"/>
      <c r="M2106" s="128"/>
      <c r="N2106" s="128"/>
      <c r="O2106" s="128"/>
      <c r="P2106" s="128"/>
      <c r="Q2106" s="128"/>
      <c r="R2106" s="128"/>
      <c r="S2106" s="128"/>
      <c r="T2106" s="120">
        <f t="shared" si="353"/>
        <v>0</v>
      </c>
      <c r="U2106" s="131"/>
      <c r="V2106" s="131"/>
      <c r="W2106" s="131">
        <f>SUMIFS($F$3:F2106,$D$3:D2106,D2106,$C$3:C2106,"Buy")+SUMIFS($F$3:F2106,$D$3:D2106,D2106,$C$3:C2106,"Coin Deposit",$E$3:E2106,"&lt;&gt;")</f>
        <v>0</v>
      </c>
      <c r="X2106" s="131">
        <f t="shared" si="354"/>
        <v>0</v>
      </c>
      <c r="Y2106" s="131">
        <f>IF($D2106=Y$1,SUMIFS($H$3:$H2106,$G$3:$G2106,Y$1,$C$3:$C2106,"Sell"),0)</f>
        <v>0</v>
      </c>
      <c r="Z2106" s="131">
        <f t="shared" si="355"/>
        <v>0</v>
      </c>
      <c r="AA2106" s="131">
        <f>IF($D2106=AA$1,SUMIFS($H$3:$H2106,$G$3:$G2106,AA$1,$C$3:$C2106,"Sell"),0)</f>
        <v>0</v>
      </c>
      <c r="AB2106" s="131">
        <f t="shared" si="356"/>
        <v>0</v>
      </c>
      <c r="AC2106" s="131">
        <f>SUMIFS('Deductions and Deposits'!$H:$H,'Deductions and Deposits'!$G:$G,D2106,'Deductions and Deposits'!$F:$F,"&lt;="&amp;B2106)+SUMIFS($F$3:F2106,$D$3:D2106,D2106,$C$3:C2106,"Coin Deposit",$E$3:E2106,"")</f>
        <v>0</v>
      </c>
      <c r="AD2106" s="131">
        <f>SUMIFS('Deductions and Deposits'!$D:$D,'Deductions and Deposits'!$C:$C,D2106)+SUMIFS($F:$F,$D:$D,D2106,$C:$C,"Coin Deduction")</f>
        <v>0</v>
      </c>
      <c r="AE2106" s="131">
        <f>Table5[[#This Row],[Column4]]+Table5[[#This Row],[Column14]]+Table5[[#This Row],[Column19]]+Table5[[#This Row],[Column12]]</f>
        <v>0</v>
      </c>
      <c r="AF2106" s="131">
        <f>Table5[[#This Row],[Column5]]+Table5[[#This Row],[Column13]]+Table5[[#This Row],[Column21]]+Table5[[#This Row],[Column18]]</f>
        <v>0</v>
      </c>
      <c r="AG2106" s="131">
        <f t="shared" si="357"/>
        <v>0</v>
      </c>
      <c r="AH2106" s="131">
        <f t="shared" si="358"/>
        <v>0</v>
      </c>
      <c r="AI2106" s="131">
        <f>Table5[[#This Row],[Column17]]-Table5[[#This Row],[Column20]]</f>
        <v>0</v>
      </c>
      <c r="AJ2106" s="131">
        <f t="shared" si="359"/>
        <v>0</v>
      </c>
      <c r="AK2106" s="131">
        <f t="shared" si="363"/>
        <v>0</v>
      </c>
      <c r="AL2106" s="131">
        <f t="shared" si="360"/>
        <v>0</v>
      </c>
      <c r="AM2106" s="131" t="str">
        <f t="shared" si="361"/>
        <v/>
      </c>
      <c r="AN2106" s="131" t="str">
        <f t="shared" ca="1" si="362"/>
        <v/>
      </c>
    </row>
    <row r="2107" spans="1:40" ht="20.25" customHeight="1" x14ac:dyDescent="0.3">
      <c r="A2107" s="127"/>
      <c r="B2107" s="164"/>
      <c r="C2107" s="139"/>
      <c r="D2107" s="140"/>
      <c r="E2107" s="139"/>
      <c r="F2107" s="139"/>
      <c r="G2107" s="140"/>
      <c r="H2107" s="139"/>
      <c r="I2107" s="129"/>
      <c r="L2107" s="128"/>
      <c r="M2107" s="128"/>
      <c r="N2107" s="128"/>
      <c r="O2107" s="128"/>
      <c r="P2107" s="128"/>
      <c r="Q2107" s="128"/>
      <c r="R2107" s="128"/>
      <c r="S2107" s="128"/>
      <c r="T2107" s="120">
        <f t="shared" si="353"/>
        <v>0</v>
      </c>
      <c r="U2107" s="131"/>
      <c r="V2107" s="131"/>
      <c r="W2107" s="131">
        <f>SUMIFS($F$3:F2107,$D$3:D2107,D2107,$C$3:C2107,"Buy")+SUMIFS($F$3:F2107,$D$3:D2107,D2107,$C$3:C2107,"Coin Deposit",$E$3:E2107,"&lt;&gt;")</f>
        <v>0</v>
      </c>
      <c r="X2107" s="131">
        <f t="shared" si="354"/>
        <v>0</v>
      </c>
      <c r="Y2107" s="131">
        <f>IF($D2107=Y$1,SUMIFS($H$3:$H2107,$G$3:$G2107,Y$1,$C$3:$C2107,"Sell"),0)</f>
        <v>0</v>
      </c>
      <c r="Z2107" s="131">
        <f t="shared" si="355"/>
        <v>0</v>
      </c>
      <c r="AA2107" s="131">
        <f>IF($D2107=AA$1,SUMIFS($H$3:$H2107,$G$3:$G2107,AA$1,$C$3:$C2107,"Sell"),0)</f>
        <v>0</v>
      </c>
      <c r="AB2107" s="131">
        <f t="shared" si="356"/>
        <v>0</v>
      </c>
      <c r="AC2107" s="131">
        <f>SUMIFS('Deductions and Deposits'!$H:$H,'Deductions and Deposits'!$G:$G,D2107,'Deductions and Deposits'!$F:$F,"&lt;="&amp;B2107)+SUMIFS($F$3:F2107,$D$3:D2107,D2107,$C$3:C2107,"Coin Deposit",$E$3:E2107,"")</f>
        <v>0</v>
      </c>
      <c r="AD2107" s="131">
        <f>SUMIFS('Deductions and Deposits'!$D:$D,'Deductions and Deposits'!$C:$C,D2107)+SUMIFS($F:$F,$D:$D,D2107,$C:$C,"Coin Deduction")</f>
        <v>0</v>
      </c>
      <c r="AE2107" s="131">
        <f>Table5[[#This Row],[Column4]]+Table5[[#This Row],[Column14]]+Table5[[#This Row],[Column19]]+Table5[[#This Row],[Column12]]</f>
        <v>0</v>
      </c>
      <c r="AF2107" s="131">
        <f>Table5[[#This Row],[Column5]]+Table5[[#This Row],[Column13]]+Table5[[#This Row],[Column21]]+Table5[[#This Row],[Column18]]</f>
        <v>0</v>
      </c>
      <c r="AG2107" s="131">
        <f t="shared" si="357"/>
        <v>0</v>
      </c>
      <c r="AH2107" s="131">
        <f t="shared" si="358"/>
        <v>0</v>
      </c>
      <c r="AI2107" s="131">
        <f>Table5[[#This Row],[Column17]]-Table5[[#This Row],[Column20]]</f>
        <v>0</v>
      </c>
      <c r="AJ2107" s="131">
        <f t="shared" si="359"/>
        <v>0</v>
      </c>
      <c r="AK2107" s="131">
        <f t="shared" si="363"/>
        <v>0</v>
      </c>
      <c r="AL2107" s="131">
        <f t="shared" si="360"/>
        <v>0</v>
      </c>
      <c r="AM2107" s="131" t="str">
        <f t="shared" si="361"/>
        <v/>
      </c>
      <c r="AN2107" s="131" t="str">
        <f t="shared" ca="1" si="362"/>
        <v/>
      </c>
    </row>
    <row r="2108" spans="1:40" ht="20.25" customHeight="1" x14ac:dyDescent="0.3">
      <c r="A2108" s="127"/>
      <c r="B2108" s="164"/>
      <c r="C2108" s="139"/>
      <c r="D2108" s="140"/>
      <c r="E2108" s="139"/>
      <c r="F2108" s="139"/>
      <c r="G2108" s="140"/>
      <c r="H2108" s="139"/>
      <c r="I2108" s="129"/>
      <c r="L2108" s="128"/>
      <c r="M2108" s="128"/>
      <c r="N2108" s="128"/>
      <c r="O2108" s="128"/>
      <c r="P2108" s="128"/>
      <c r="Q2108" s="128"/>
      <c r="R2108" s="128"/>
      <c r="S2108" s="128"/>
      <c r="T2108" s="120">
        <f t="shared" si="353"/>
        <v>0</v>
      </c>
      <c r="U2108" s="131"/>
      <c r="V2108" s="131"/>
      <c r="W2108" s="131">
        <f>SUMIFS($F$3:F2108,$D$3:D2108,D2108,$C$3:C2108,"Buy")+SUMIFS($F$3:F2108,$D$3:D2108,D2108,$C$3:C2108,"Coin Deposit",$E$3:E2108,"&lt;&gt;")</f>
        <v>0</v>
      </c>
      <c r="X2108" s="131">
        <f t="shared" si="354"/>
        <v>0</v>
      </c>
      <c r="Y2108" s="131">
        <f>IF($D2108=Y$1,SUMIFS($H$3:$H2108,$G$3:$G2108,Y$1,$C$3:$C2108,"Sell"),0)</f>
        <v>0</v>
      </c>
      <c r="Z2108" s="131">
        <f t="shared" si="355"/>
        <v>0</v>
      </c>
      <c r="AA2108" s="131">
        <f>IF($D2108=AA$1,SUMIFS($H$3:$H2108,$G$3:$G2108,AA$1,$C$3:$C2108,"Sell"),0)</f>
        <v>0</v>
      </c>
      <c r="AB2108" s="131">
        <f t="shared" si="356"/>
        <v>0</v>
      </c>
      <c r="AC2108" s="131">
        <f>SUMIFS('Deductions and Deposits'!$H:$H,'Deductions and Deposits'!$G:$G,D2108,'Deductions and Deposits'!$F:$F,"&lt;="&amp;B2108)+SUMIFS($F$3:F2108,$D$3:D2108,D2108,$C$3:C2108,"Coin Deposit",$E$3:E2108,"")</f>
        <v>0</v>
      </c>
      <c r="AD2108" s="131">
        <f>SUMIFS('Deductions and Deposits'!$D:$D,'Deductions and Deposits'!$C:$C,D2108)+SUMIFS($F:$F,$D:$D,D2108,$C:$C,"Coin Deduction")</f>
        <v>0</v>
      </c>
      <c r="AE2108" s="131">
        <f>Table5[[#This Row],[Column4]]+Table5[[#This Row],[Column14]]+Table5[[#This Row],[Column19]]+Table5[[#This Row],[Column12]]</f>
        <v>0</v>
      </c>
      <c r="AF2108" s="131">
        <f>Table5[[#This Row],[Column5]]+Table5[[#This Row],[Column13]]+Table5[[#This Row],[Column21]]+Table5[[#This Row],[Column18]]</f>
        <v>0</v>
      </c>
      <c r="AG2108" s="131">
        <f t="shared" si="357"/>
        <v>0</v>
      </c>
      <c r="AH2108" s="131">
        <f t="shared" si="358"/>
        <v>0</v>
      </c>
      <c r="AI2108" s="131">
        <f>Table5[[#This Row],[Column17]]-Table5[[#This Row],[Column20]]</f>
        <v>0</v>
      </c>
      <c r="AJ2108" s="131">
        <f t="shared" si="359"/>
        <v>0</v>
      </c>
      <c r="AK2108" s="131">
        <f t="shared" si="363"/>
        <v>0</v>
      </c>
      <c r="AL2108" s="131">
        <f t="shared" si="360"/>
        <v>0</v>
      </c>
      <c r="AM2108" s="131" t="str">
        <f t="shared" si="361"/>
        <v/>
      </c>
      <c r="AN2108" s="131" t="str">
        <f t="shared" ca="1" si="362"/>
        <v/>
      </c>
    </row>
    <row r="2109" spans="1:40" ht="20.25" customHeight="1" x14ac:dyDescent="0.3">
      <c r="A2109" s="127"/>
      <c r="B2109" s="164"/>
      <c r="C2109" s="139"/>
      <c r="D2109" s="140"/>
      <c r="E2109" s="139"/>
      <c r="F2109" s="139"/>
      <c r="G2109" s="140"/>
      <c r="H2109" s="139"/>
      <c r="I2109" s="129"/>
      <c r="L2109" s="128"/>
      <c r="M2109" s="128"/>
      <c r="N2109" s="128"/>
      <c r="O2109" s="128"/>
      <c r="P2109" s="128"/>
      <c r="Q2109" s="128"/>
      <c r="R2109" s="128"/>
      <c r="S2109" s="128"/>
      <c r="T2109" s="120">
        <f t="shared" si="353"/>
        <v>0</v>
      </c>
      <c r="U2109" s="131"/>
      <c r="V2109" s="131"/>
      <c r="W2109" s="131">
        <f>SUMIFS($F$3:F2109,$D$3:D2109,D2109,$C$3:C2109,"Buy")+SUMIFS($F$3:F2109,$D$3:D2109,D2109,$C$3:C2109,"Coin Deposit",$E$3:E2109,"&lt;&gt;")</f>
        <v>0</v>
      </c>
      <c r="X2109" s="131">
        <f t="shared" si="354"/>
        <v>0</v>
      </c>
      <c r="Y2109" s="131">
        <f>IF($D2109=Y$1,SUMIFS($H$3:$H2109,$G$3:$G2109,Y$1,$C$3:$C2109,"Sell"),0)</f>
        <v>0</v>
      </c>
      <c r="Z2109" s="131">
        <f t="shared" si="355"/>
        <v>0</v>
      </c>
      <c r="AA2109" s="131">
        <f>IF($D2109=AA$1,SUMIFS($H$3:$H2109,$G$3:$G2109,AA$1,$C$3:$C2109,"Sell"),0)</f>
        <v>0</v>
      </c>
      <c r="AB2109" s="131">
        <f t="shared" si="356"/>
        <v>0</v>
      </c>
      <c r="AC2109" s="131">
        <f>SUMIFS('Deductions and Deposits'!$H:$H,'Deductions and Deposits'!$G:$G,D2109,'Deductions and Deposits'!$F:$F,"&lt;="&amp;B2109)+SUMIFS($F$3:F2109,$D$3:D2109,D2109,$C$3:C2109,"Coin Deposit",$E$3:E2109,"")</f>
        <v>0</v>
      </c>
      <c r="AD2109" s="131">
        <f>SUMIFS('Deductions and Deposits'!$D:$D,'Deductions and Deposits'!$C:$C,D2109)+SUMIFS($F:$F,$D:$D,D2109,$C:$C,"Coin Deduction")</f>
        <v>0</v>
      </c>
      <c r="AE2109" s="131">
        <f>Table5[[#This Row],[Column4]]+Table5[[#This Row],[Column14]]+Table5[[#This Row],[Column19]]+Table5[[#This Row],[Column12]]</f>
        <v>0</v>
      </c>
      <c r="AF2109" s="131">
        <f>Table5[[#This Row],[Column5]]+Table5[[#This Row],[Column13]]+Table5[[#This Row],[Column21]]+Table5[[#This Row],[Column18]]</f>
        <v>0</v>
      </c>
      <c r="AG2109" s="131">
        <f t="shared" si="357"/>
        <v>0</v>
      </c>
      <c r="AH2109" s="131">
        <f t="shared" si="358"/>
        <v>0</v>
      </c>
      <c r="AI2109" s="131">
        <f>Table5[[#This Row],[Column17]]-Table5[[#This Row],[Column20]]</f>
        <v>0</v>
      </c>
      <c r="AJ2109" s="131">
        <f t="shared" si="359"/>
        <v>0</v>
      </c>
      <c r="AK2109" s="131">
        <f t="shared" si="363"/>
        <v>0</v>
      </c>
      <c r="AL2109" s="131">
        <f t="shared" si="360"/>
        <v>0</v>
      </c>
      <c r="AM2109" s="131" t="str">
        <f t="shared" si="361"/>
        <v/>
      </c>
      <c r="AN2109" s="131" t="str">
        <f t="shared" ca="1" si="362"/>
        <v/>
      </c>
    </row>
    <row r="2110" spans="1:40" ht="20.25" customHeight="1" x14ac:dyDescent="0.3">
      <c r="A2110" s="127"/>
      <c r="B2110" s="164"/>
      <c r="C2110" s="139"/>
      <c r="D2110" s="140"/>
      <c r="E2110" s="139"/>
      <c r="F2110" s="139"/>
      <c r="G2110" s="140"/>
      <c r="H2110" s="139"/>
      <c r="I2110" s="129"/>
      <c r="L2110" s="128"/>
      <c r="M2110" s="128"/>
      <c r="N2110" s="128"/>
      <c r="O2110" s="128"/>
      <c r="P2110" s="128"/>
      <c r="Q2110" s="128"/>
      <c r="R2110" s="128"/>
      <c r="S2110" s="128"/>
      <c r="T2110" s="120">
        <f t="shared" si="353"/>
        <v>0</v>
      </c>
      <c r="U2110" s="131"/>
      <c r="V2110" s="131"/>
      <c r="W2110" s="131">
        <f>SUMIFS($F$3:F2110,$D$3:D2110,D2110,$C$3:C2110,"Buy")+SUMIFS($F$3:F2110,$D$3:D2110,D2110,$C$3:C2110,"Coin Deposit",$E$3:E2110,"&lt;&gt;")</f>
        <v>0</v>
      </c>
      <c r="X2110" s="131">
        <f t="shared" si="354"/>
        <v>0</v>
      </c>
      <c r="Y2110" s="131">
        <f>IF($D2110=Y$1,SUMIFS($H$3:$H2110,$G$3:$G2110,Y$1,$C$3:$C2110,"Sell"),0)</f>
        <v>0</v>
      </c>
      <c r="Z2110" s="131">
        <f t="shared" si="355"/>
        <v>0</v>
      </c>
      <c r="AA2110" s="131">
        <f>IF($D2110=AA$1,SUMIFS($H$3:$H2110,$G$3:$G2110,AA$1,$C$3:$C2110,"Sell"),0)</f>
        <v>0</v>
      </c>
      <c r="AB2110" s="131">
        <f t="shared" si="356"/>
        <v>0</v>
      </c>
      <c r="AC2110" s="131">
        <f>SUMIFS('Deductions and Deposits'!$H:$H,'Deductions and Deposits'!$G:$G,D2110,'Deductions and Deposits'!$F:$F,"&lt;="&amp;B2110)+SUMIFS($F$3:F2110,$D$3:D2110,D2110,$C$3:C2110,"Coin Deposit",$E$3:E2110,"")</f>
        <v>0</v>
      </c>
      <c r="AD2110" s="131">
        <f>SUMIFS('Deductions and Deposits'!$D:$D,'Deductions and Deposits'!$C:$C,D2110)+SUMIFS($F:$F,$D:$D,D2110,$C:$C,"Coin Deduction")</f>
        <v>0</v>
      </c>
      <c r="AE2110" s="131">
        <f>Table5[[#This Row],[Column4]]+Table5[[#This Row],[Column14]]+Table5[[#This Row],[Column19]]+Table5[[#This Row],[Column12]]</f>
        <v>0</v>
      </c>
      <c r="AF2110" s="131">
        <f>Table5[[#This Row],[Column5]]+Table5[[#This Row],[Column13]]+Table5[[#This Row],[Column21]]+Table5[[#This Row],[Column18]]</f>
        <v>0</v>
      </c>
      <c r="AG2110" s="131">
        <f t="shared" si="357"/>
        <v>0</v>
      </c>
      <c r="AH2110" s="131">
        <f t="shared" si="358"/>
        <v>0</v>
      </c>
      <c r="AI2110" s="131">
        <f>Table5[[#This Row],[Column17]]-Table5[[#This Row],[Column20]]</f>
        <v>0</v>
      </c>
      <c r="AJ2110" s="131">
        <f t="shared" si="359"/>
        <v>0</v>
      </c>
      <c r="AK2110" s="131">
        <f t="shared" si="363"/>
        <v>0</v>
      </c>
      <c r="AL2110" s="131">
        <f t="shared" si="360"/>
        <v>0</v>
      </c>
      <c r="AM2110" s="131" t="str">
        <f t="shared" si="361"/>
        <v/>
      </c>
      <c r="AN2110" s="131" t="str">
        <f t="shared" ca="1" si="362"/>
        <v/>
      </c>
    </row>
    <row r="2111" spans="1:40" ht="20.25" customHeight="1" x14ac:dyDescent="0.3">
      <c r="A2111" s="127"/>
      <c r="B2111" s="164"/>
      <c r="C2111" s="139"/>
      <c r="D2111" s="140"/>
      <c r="E2111" s="139"/>
      <c r="F2111" s="139"/>
      <c r="G2111" s="140"/>
      <c r="H2111" s="139"/>
      <c r="I2111" s="129"/>
      <c r="L2111" s="128"/>
      <c r="M2111" s="128"/>
      <c r="N2111" s="128"/>
      <c r="O2111" s="128"/>
      <c r="P2111" s="128"/>
      <c r="Q2111" s="128"/>
      <c r="R2111" s="128"/>
      <c r="S2111" s="128"/>
      <c r="T2111" s="120">
        <f t="shared" si="353"/>
        <v>0</v>
      </c>
      <c r="U2111" s="131"/>
      <c r="V2111" s="131"/>
      <c r="W2111" s="131">
        <f>SUMIFS($F$3:F2111,$D$3:D2111,D2111,$C$3:C2111,"Buy")+SUMIFS($F$3:F2111,$D$3:D2111,D2111,$C$3:C2111,"Coin Deposit",$E$3:E2111,"&lt;&gt;")</f>
        <v>0</v>
      </c>
      <c r="X2111" s="131">
        <f t="shared" si="354"/>
        <v>0</v>
      </c>
      <c r="Y2111" s="131">
        <f>IF($D2111=Y$1,SUMIFS($H$3:$H2111,$G$3:$G2111,Y$1,$C$3:$C2111,"Sell"),0)</f>
        <v>0</v>
      </c>
      <c r="Z2111" s="131">
        <f t="shared" si="355"/>
        <v>0</v>
      </c>
      <c r="AA2111" s="131">
        <f>IF($D2111=AA$1,SUMIFS($H$3:$H2111,$G$3:$G2111,AA$1,$C$3:$C2111,"Sell"),0)</f>
        <v>0</v>
      </c>
      <c r="AB2111" s="131">
        <f t="shared" si="356"/>
        <v>0</v>
      </c>
      <c r="AC2111" s="131">
        <f>SUMIFS('Deductions and Deposits'!$H:$H,'Deductions and Deposits'!$G:$G,D2111,'Deductions and Deposits'!$F:$F,"&lt;="&amp;B2111)+SUMIFS($F$3:F2111,$D$3:D2111,D2111,$C$3:C2111,"Coin Deposit",$E$3:E2111,"")</f>
        <v>0</v>
      </c>
      <c r="AD2111" s="131">
        <f>SUMIFS('Deductions and Deposits'!$D:$D,'Deductions and Deposits'!$C:$C,D2111)+SUMIFS($F:$F,$D:$D,D2111,$C:$C,"Coin Deduction")</f>
        <v>0</v>
      </c>
      <c r="AE2111" s="131">
        <f>Table5[[#This Row],[Column4]]+Table5[[#This Row],[Column14]]+Table5[[#This Row],[Column19]]+Table5[[#This Row],[Column12]]</f>
        <v>0</v>
      </c>
      <c r="AF2111" s="131">
        <f>Table5[[#This Row],[Column5]]+Table5[[#This Row],[Column13]]+Table5[[#This Row],[Column21]]+Table5[[#This Row],[Column18]]</f>
        <v>0</v>
      </c>
      <c r="AG2111" s="131">
        <f t="shared" si="357"/>
        <v>0</v>
      </c>
      <c r="AH2111" s="131">
        <f t="shared" si="358"/>
        <v>0</v>
      </c>
      <c r="AI2111" s="131">
        <f>Table5[[#This Row],[Column17]]-Table5[[#This Row],[Column20]]</f>
        <v>0</v>
      </c>
      <c r="AJ2111" s="131">
        <f t="shared" si="359"/>
        <v>0</v>
      </c>
      <c r="AK2111" s="131">
        <f t="shared" si="363"/>
        <v>0</v>
      </c>
      <c r="AL2111" s="131">
        <f t="shared" si="360"/>
        <v>0</v>
      </c>
      <c r="AM2111" s="131" t="str">
        <f t="shared" si="361"/>
        <v/>
      </c>
      <c r="AN2111" s="131" t="str">
        <f t="shared" ca="1" si="362"/>
        <v/>
      </c>
    </row>
    <row r="2112" spans="1:40" ht="20.25" customHeight="1" x14ac:dyDescent="0.3">
      <c r="A2112" s="127"/>
      <c r="B2112" s="164"/>
      <c r="C2112" s="139"/>
      <c r="D2112" s="140"/>
      <c r="E2112" s="139"/>
      <c r="F2112" s="139"/>
      <c r="G2112" s="140"/>
      <c r="H2112" s="139"/>
      <c r="I2112" s="129"/>
      <c r="L2112" s="128"/>
      <c r="M2112" s="128"/>
      <c r="N2112" s="128"/>
      <c r="O2112" s="128"/>
      <c r="P2112" s="128"/>
      <c r="Q2112" s="128"/>
      <c r="R2112" s="128"/>
      <c r="S2112" s="128"/>
      <c r="T2112" s="120">
        <f t="shared" si="353"/>
        <v>0</v>
      </c>
      <c r="U2112" s="131"/>
      <c r="V2112" s="131"/>
      <c r="W2112" s="131">
        <f>SUMIFS($F$3:F2112,$D$3:D2112,D2112,$C$3:C2112,"Buy")+SUMIFS($F$3:F2112,$D$3:D2112,D2112,$C$3:C2112,"Coin Deposit",$E$3:E2112,"&lt;&gt;")</f>
        <v>0</v>
      </c>
      <c r="X2112" s="131">
        <f t="shared" si="354"/>
        <v>0</v>
      </c>
      <c r="Y2112" s="131">
        <f>IF($D2112=Y$1,SUMIFS($H$3:$H2112,$G$3:$G2112,Y$1,$C$3:$C2112,"Sell"),0)</f>
        <v>0</v>
      </c>
      <c r="Z2112" s="131">
        <f t="shared" si="355"/>
        <v>0</v>
      </c>
      <c r="AA2112" s="131">
        <f>IF($D2112=AA$1,SUMIFS($H$3:$H2112,$G$3:$G2112,AA$1,$C$3:$C2112,"Sell"),0)</f>
        <v>0</v>
      </c>
      <c r="AB2112" s="131">
        <f t="shared" si="356"/>
        <v>0</v>
      </c>
      <c r="AC2112" s="131">
        <f>SUMIFS('Deductions and Deposits'!$H:$H,'Deductions and Deposits'!$G:$G,D2112,'Deductions and Deposits'!$F:$F,"&lt;="&amp;B2112)+SUMIFS($F$3:F2112,$D$3:D2112,D2112,$C$3:C2112,"Coin Deposit",$E$3:E2112,"")</f>
        <v>0</v>
      </c>
      <c r="AD2112" s="131">
        <f>SUMIFS('Deductions and Deposits'!$D:$D,'Deductions and Deposits'!$C:$C,D2112)+SUMIFS($F:$F,$D:$D,D2112,$C:$C,"Coin Deduction")</f>
        <v>0</v>
      </c>
      <c r="AE2112" s="131">
        <f>Table5[[#This Row],[Column4]]+Table5[[#This Row],[Column14]]+Table5[[#This Row],[Column19]]+Table5[[#This Row],[Column12]]</f>
        <v>0</v>
      </c>
      <c r="AF2112" s="131">
        <f>Table5[[#This Row],[Column5]]+Table5[[#This Row],[Column13]]+Table5[[#This Row],[Column21]]+Table5[[#This Row],[Column18]]</f>
        <v>0</v>
      </c>
      <c r="AG2112" s="131">
        <f t="shared" si="357"/>
        <v>0</v>
      </c>
      <c r="AH2112" s="131">
        <f t="shared" si="358"/>
        <v>0</v>
      </c>
      <c r="AI2112" s="131">
        <f>Table5[[#This Row],[Column17]]-Table5[[#This Row],[Column20]]</f>
        <v>0</v>
      </c>
      <c r="AJ2112" s="131">
        <f t="shared" si="359"/>
        <v>0</v>
      </c>
      <c r="AK2112" s="131">
        <f t="shared" si="363"/>
        <v>0</v>
      </c>
      <c r="AL2112" s="131">
        <f t="shared" si="360"/>
        <v>0</v>
      </c>
      <c r="AM2112" s="131" t="str">
        <f t="shared" si="361"/>
        <v/>
      </c>
      <c r="AN2112" s="131" t="str">
        <f t="shared" ca="1" si="362"/>
        <v/>
      </c>
    </row>
    <row r="2113" spans="1:40" ht="20.25" customHeight="1" x14ac:dyDescent="0.3">
      <c r="A2113" s="127"/>
      <c r="B2113" s="164"/>
      <c r="C2113" s="139"/>
      <c r="D2113" s="140"/>
      <c r="E2113" s="139"/>
      <c r="F2113" s="139"/>
      <c r="G2113" s="140"/>
      <c r="H2113" s="139"/>
      <c r="I2113" s="129"/>
      <c r="L2113" s="128"/>
      <c r="M2113" s="128"/>
      <c r="N2113" s="128"/>
      <c r="O2113" s="128"/>
      <c r="P2113" s="128"/>
      <c r="Q2113" s="128"/>
      <c r="R2113" s="128"/>
      <c r="S2113" s="128"/>
      <c r="T2113" s="120">
        <f t="shared" si="353"/>
        <v>0</v>
      </c>
      <c r="U2113" s="131"/>
      <c r="V2113" s="131"/>
      <c r="W2113" s="131">
        <f>SUMIFS($F$3:F2113,$D$3:D2113,D2113,$C$3:C2113,"Buy")+SUMIFS($F$3:F2113,$D$3:D2113,D2113,$C$3:C2113,"Coin Deposit",$E$3:E2113,"&lt;&gt;")</f>
        <v>0</v>
      </c>
      <c r="X2113" s="131">
        <f t="shared" si="354"/>
        <v>0</v>
      </c>
      <c r="Y2113" s="131">
        <f>IF($D2113=Y$1,SUMIFS($H$3:$H2113,$G$3:$G2113,Y$1,$C$3:$C2113,"Sell"),0)</f>
        <v>0</v>
      </c>
      <c r="Z2113" s="131">
        <f t="shared" si="355"/>
        <v>0</v>
      </c>
      <c r="AA2113" s="131">
        <f>IF($D2113=AA$1,SUMIFS($H$3:$H2113,$G$3:$G2113,AA$1,$C$3:$C2113,"Sell"),0)</f>
        <v>0</v>
      </c>
      <c r="AB2113" s="131">
        <f t="shared" si="356"/>
        <v>0</v>
      </c>
      <c r="AC2113" s="131">
        <f>SUMIFS('Deductions and Deposits'!$H:$H,'Deductions and Deposits'!$G:$G,D2113,'Deductions and Deposits'!$F:$F,"&lt;="&amp;B2113)+SUMIFS($F$3:F2113,$D$3:D2113,D2113,$C$3:C2113,"Coin Deposit",$E$3:E2113,"")</f>
        <v>0</v>
      </c>
      <c r="AD2113" s="131">
        <f>SUMIFS('Deductions and Deposits'!$D:$D,'Deductions and Deposits'!$C:$C,D2113)+SUMIFS($F:$F,$D:$D,D2113,$C:$C,"Coin Deduction")</f>
        <v>0</v>
      </c>
      <c r="AE2113" s="131">
        <f>Table5[[#This Row],[Column4]]+Table5[[#This Row],[Column14]]+Table5[[#This Row],[Column19]]+Table5[[#This Row],[Column12]]</f>
        <v>0</v>
      </c>
      <c r="AF2113" s="131">
        <f>Table5[[#This Row],[Column5]]+Table5[[#This Row],[Column13]]+Table5[[#This Row],[Column21]]+Table5[[#This Row],[Column18]]</f>
        <v>0</v>
      </c>
      <c r="AG2113" s="131">
        <f t="shared" si="357"/>
        <v>0</v>
      </c>
      <c r="AH2113" s="131">
        <f t="shared" si="358"/>
        <v>0</v>
      </c>
      <c r="AI2113" s="131">
        <f>Table5[[#This Row],[Column17]]-Table5[[#This Row],[Column20]]</f>
        <v>0</v>
      </c>
      <c r="AJ2113" s="131">
        <f t="shared" si="359"/>
        <v>0</v>
      </c>
      <c r="AK2113" s="131">
        <f t="shared" si="363"/>
        <v>0</v>
      </c>
      <c r="AL2113" s="131">
        <f t="shared" si="360"/>
        <v>0</v>
      </c>
      <c r="AM2113" s="131" t="str">
        <f t="shared" si="361"/>
        <v/>
      </c>
      <c r="AN2113" s="131" t="str">
        <f t="shared" ca="1" si="362"/>
        <v/>
      </c>
    </row>
    <row r="2114" spans="1:40" ht="20.25" customHeight="1" x14ac:dyDescent="0.3">
      <c r="A2114" s="127"/>
      <c r="B2114" s="164"/>
      <c r="C2114" s="139"/>
      <c r="D2114" s="140"/>
      <c r="E2114" s="139"/>
      <c r="F2114" s="139"/>
      <c r="G2114" s="140"/>
      <c r="H2114" s="139"/>
      <c r="I2114" s="129"/>
      <c r="L2114" s="128"/>
      <c r="M2114" s="128"/>
      <c r="N2114" s="128"/>
      <c r="O2114" s="128"/>
      <c r="P2114" s="128"/>
      <c r="Q2114" s="128"/>
      <c r="R2114" s="128"/>
      <c r="S2114" s="128"/>
      <c r="T2114" s="120">
        <f t="shared" si="353"/>
        <v>0</v>
      </c>
      <c r="U2114" s="131"/>
      <c r="V2114" s="131"/>
      <c r="W2114" s="131">
        <f>SUMIFS($F$3:F2114,$D$3:D2114,D2114,$C$3:C2114,"Buy")+SUMIFS($F$3:F2114,$D$3:D2114,D2114,$C$3:C2114,"Coin Deposit",$E$3:E2114,"&lt;&gt;")</f>
        <v>0</v>
      </c>
      <c r="X2114" s="131">
        <f t="shared" si="354"/>
        <v>0</v>
      </c>
      <c r="Y2114" s="131">
        <f>IF($D2114=Y$1,SUMIFS($H$3:$H2114,$G$3:$G2114,Y$1,$C$3:$C2114,"Sell"),0)</f>
        <v>0</v>
      </c>
      <c r="Z2114" s="131">
        <f t="shared" si="355"/>
        <v>0</v>
      </c>
      <c r="AA2114" s="131">
        <f>IF($D2114=AA$1,SUMIFS($H$3:$H2114,$G$3:$G2114,AA$1,$C$3:$C2114,"Sell"),0)</f>
        <v>0</v>
      </c>
      <c r="AB2114" s="131">
        <f t="shared" si="356"/>
        <v>0</v>
      </c>
      <c r="AC2114" s="131">
        <f>SUMIFS('Deductions and Deposits'!$H:$H,'Deductions and Deposits'!$G:$G,D2114,'Deductions and Deposits'!$F:$F,"&lt;="&amp;B2114)+SUMIFS($F$3:F2114,$D$3:D2114,D2114,$C$3:C2114,"Coin Deposit",$E$3:E2114,"")</f>
        <v>0</v>
      </c>
      <c r="AD2114" s="131">
        <f>SUMIFS('Deductions and Deposits'!$D:$D,'Deductions and Deposits'!$C:$C,D2114)+SUMIFS($F:$F,$D:$D,D2114,$C:$C,"Coin Deduction")</f>
        <v>0</v>
      </c>
      <c r="AE2114" s="131">
        <f>Table5[[#This Row],[Column4]]+Table5[[#This Row],[Column14]]+Table5[[#This Row],[Column19]]+Table5[[#This Row],[Column12]]</f>
        <v>0</v>
      </c>
      <c r="AF2114" s="131">
        <f>Table5[[#This Row],[Column5]]+Table5[[#This Row],[Column13]]+Table5[[#This Row],[Column21]]+Table5[[#This Row],[Column18]]</f>
        <v>0</v>
      </c>
      <c r="AG2114" s="131">
        <f t="shared" si="357"/>
        <v>0</v>
      </c>
      <c r="AH2114" s="131">
        <f t="shared" si="358"/>
        <v>0</v>
      </c>
      <c r="AI2114" s="131">
        <f>Table5[[#This Row],[Column17]]-Table5[[#This Row],[Column20]]</f>
        <v>0</v>
      </c>
      <c r="AJ2114" s="131">
        <f t="shared" si="359"/>
        <v>0</v>
      </c>
      <c r="AK2114" s="131">
        <f t="shared" si="363"/>
        <v>0</v>
      </c>
      <c r="AL2114" s="131">
        <f t="shared" si="360"/>
        <v>0</v>
      </c>
      <c r="AM2114" s="131" t="str">
        <f t="shared" si="361"/>
        <v/>
      </c>
      <c r="AN2114" s="131" t="str">
        <f t="shared" ca="1" si="362"/>
        <v/>
      </c>
    </row>
    <row r="2115" spans="1:40" ht="20.25" customHeight="1" x14ac:dyDescent="0.3">
      <c r="A2115" s="127"/>
      <c r="B2115" s="164"/>
      <c r="C2115" s="139"/>
      <c r="D2115" s="140"/>
      <c r="E2115" s="139"/>
      <c r="F2115" s="139"/>
      <c r="G2115" s="140"/>
      <c r="H2115" s="139"/>
      <c r="I2115" s="129"/>
      <c r="L2115" s="128"/>
      <c r="M2115" s="128"/>
      <c r="N2115" s="128"/>
      <c r="O2115" s="128"/>
      <c r="P2115" s="128"/>
      <c r="Q2115" s="128"/>
      <c r="R2115" s="128"/>
      <c r="S2115" s="128"/>
      <c r="T2115" s="120">
        <f t="shared" ref="T2115:T2178" si="364">IF(E2115&lt;&gt;"",E2115,0)</f>
        <v>0</v>
      </c>
      <c r="U2115" s="131"/>
      <c r="V2115" s="131"/>
      <c r="W2115" s="131">
        <f>SUMIFS($F$3:F2115,$D$3:D2115,D2115,$C$3:C2115,"Buy")+SUMIFS($F$3:F2115,$D$3:D2115,D2115,$C$3:C2115,"Coin Deposit",$E$3:E2115,"&lt;&gt;")</f>
        <v>0</v>
      </c>
      <c r="X2115" s="131">
        <f t="shared" ref="X2115:X2178" si="365">IF(OR(C2115="buy",AND(C2115="Coin Deposit",E2115&lt;&gt;"")),SUMIFS($F:$F,$D:$D,D2115,$C:$C,"sell"),0)</f>
        <v>0</v>
      </c>
      <c r="Y2115" s="131">
        <f>IF($D2115=Y$1,SUMIFS($H$3:$H2115,$G$3:$G2115,Y$1,$C$3:$C2115,"Sell"),0)</f>
        <v>0</v>
      </c>
      <c r="Z2115" s="131">
        <f t="shared" ref="Z2115:Z2178" si="366">IF($D2115=Z$1,SUMIFS($H:$H,$G:$G,Z$1,$C:$C,"Buy")+SUMIFS($H:$H,$G:$G,Z$1,$C:$C,"Coin Deposit",$E:$E,"&lt;&gt;"),0)</f>
        <v>0</v>
      </c>
      <c r="AA2115" s="131">
        <f>IF($D2115=AA$1,SUMIFS($H$3:$H2115,$G$3:$G2115,AA$1,$C$3:$C2115,"Sell"),0)</f>
        <v>0</v>
      </c>
      <c r="AB2115" s="131">
        <f t="shared" ref="AB2115:AB2178" si="367">IF($D2115=AB$1,SUMIFS($H:$H,$G:$G,AB$1,$C:$C,"Buy")+SUMIFS($H:$H,$G:$G,AB$1,$C:$C,"Coin Deposit",$E:$E,"&lt;&gt;"),0)</f>
        <v>0</v>
      </c>
      <c r="AC2115" s="131">
        <f>SUMIFS('Deductions and Deposits'!$H:$H,'Deductions and Deposits'!$G:$G,D2115,'Deductions and Deposits'!$F:$F,"&lt;="&amp;B2115)+SUMIFS($F$3:F2115,$D$3:D2115,D2115,$C$3:C2115,"Coin Deposit",$E$3:E2115,"")</f>
        <v>0</v>
      </c>
      <c r="AD2115" s="131">
        <f>SUMIFS('Deductions and Deposits'!$D:$D,'Deductions and Deposits'!$C:$C,D2115)+SUMIFS($F:$F,$D:$D,D2115,$C:$C,"Coin Deduction")</f>
        <v>0</v>
      </c>
      <c r="AE2115" s="131">
        <f>Table5[[#This Row],[Column4]]+Table5[[#This Row],[Column14]]+Table5[[#This Row],[Column19]]+Table5[[#This Row],[Column12]]</f>
        <v>0</v>
      </c>
      <c r="AF2115" s="131">
        <f>Table5[[#This Row],[Column5]]+Table5[[#This Row],[Column13]]+Table5[[#This Row],[Column21]]+Table5[[#This Row],[Column18]]</f>
        <v>0</v>
      </c>
      <c r="AG2115" s="131">
        <f t="shared" ref="AG2115:AG2178" si="368">IF(AND((AC2115+Y2115+AA2115)&gt;AF2115,OR(C2115="buy",AND(C2115="Coin Deposit",E2115&lt;&gt;""))),(AC2115+Y2115+AA2115)-AF2115,0)</f>
        <v>0</v>
      </c>
      <c r="AH2115" s="131">
        <f t="shared" ref="AH2115:AH2178" si="369">IF(AND(AE2115&gt;AF2115,OR(C2115="buy",AND(C2115="Coin Deposit",E2115&lt;&gt;""))),AE2115-AF2115,0)</f>
        <v>0</v>
      </c>
      <c r="AI2115" s="131">
        <f>Table5[[#This Row],[Column17]]-Table5[[#This Row],[Column20]]</f>
        <v>0</v>
      </c>
      <c r="AJ2115" s="131">
        <f t="shared" ref="AJ2115:AJ2178" si="370">IF(AI2115&gt;F2115,F2115,AI2115)</f>
        <v>0</v>
      </c>
      <c r="AK2115" s="131">
        <f t="shared" si="363"/>
        <v>0</v>
      </c>
      <c r="AL2115" s="131">
        <f t="shared" ref="AL2115:AL2178" si="371">IFERROR(SUMIFS($AK:$AK,$D:$D,D2115)/SUMIFS($AJ:$AJ,$D:$D,D2115),0)</f>
        <v>0</v>
      </c>
      <c r="AM2115" s="131" t="str">
        <f t="shared" ref="AM2115:AM2178" si="372">C2115&amp;D2115</f>
        <v/>
      </c>
      <c r="AN2115" s="131" t="str">
        <f t="shared" ref="AN2115:AN2178" ca="1" si="373">OFFSET(AM2115,COUNTA($AM:$AM)-ROW()-(ROW()-ROW($AN$2)-1),)</f>
        <v/>
      </c>
    </row>
    <row r="2116" spans="1:40" ht="20.25" customHeight="1" x14ac:dyDescent="0.3">
      <c r="A2116" s="127"/>
      <c r="B2116" s="164"/>
      <c r="C2116" s="139"/>
      <c r="D2116" s="140"/>
      <c r="E2116" s="139"/>
      <c r="F2116" s="139"/>
      <c r="G2116" s="140"/>
      <c r="H2116" s="139"/>
      <c r="I2116" s="129"/>
      <c r="L2116" s="128"/>
      <c r="M2116" s="128"/>
      <c r="N2116" s="128"/>
      <c r="O2116" s="128"/>
      <c r="P2116" s="128"/>
      <c r="Q2116" s="128"/>
      <c r="R2116" s="128"/>
      <c r="S2116" s="128"/>
      <c r="T2116" s="120">
        <f t="shared" si="364"/>
        <v>0</v>
      </c>
      <c r="U2116" s="131"/>
      <c r="V2116" s="131"/>
      <c r="W2116" s="131">
        <f>SUMIFS($F$3:F2116,$D$3:D2116,D2116,$C$3:C2116,"Buy")+SUMIFS($F$3:F2116,$D$3:D2116,D2116,$C$3:C2116,"Coin Deposit",$E$3:E2116,"&lt;&gt;")</f>
        <v>0</v>
      </c>
      <c r="X2116" s="131">
        <f t="shared" si="365"/>
        <v>0</v>
      </c>
      <c r="Y2116" s="131">
        <f>IF($D2116=Y$1,SUMIFS($H$3:$H2116,$G$3:$G2116,Y$1,$C$3:$C2116,"Sell"),0)</f>
        <v>0</v>
      </c>
      <c r="Z2116" s="131">
        <f t="shared" si="366"/>
        <v>0</v>
      </c>
      <c r="AA2116" s="131">
        <f>IF($D2116=AA$1,SUMIFS($H$3:$H2116,$G$3:$G2116,AA$1,$C$3:$C2116,"Sell"),0)</f>
        <v>0</v>
      </c>
      <c r="AB2116" s="131">
        <f t="shared" si="367"/>
        <v>0</v>
      </c>
      <c r="AC2116" s="131">
        <f>SUMIFS('Deductions and Deposits'!$H:$H,'Deductions and Deposits'!$G:$G,D2116,'Deductions and Deposits'!$F:$F,"&lt;="&amp;B2116)+SUMIFS($F$3:F2116,$D$3:D2116,D2116,$C$3:C2116,"Coin Deposit",$E$3:E2116,"")</f>
        <v>0</v>
      </c>
      <c r="AD2116" s="131">
        <f>SUMIFS('Deductions and Deposits'!$D:$D,'Deductions and Deposits'!$C:$C,D2116)+SUMIFS($F:$F,$D:$D,D2116,$C:$C,"Coin Deduction")</f>
        <v>0</v>
      </c>
      <c r="AE2116" s="131">
        <f>Table5[[#This Row],[Column4]]+Table5[[#This Row],[Column14]]+Table5[[#This Row],[Column19]]+Table5[[#This Row],[Column12]]</f>
        <v>0</v>
      </c>
      <c r="AF2116" s="131">
        <f>Table5[[#This Row],[Column5]]+Table5[[#This Row],[Column13]]+Table5[[#This Row],[Column21]]+Table5[[#This Row],[Column18]]</f>
        <v>0</v>
      </c>
      <c r="AG2116" s="131">
        <f t="shared" si="368"/>
        <v>0</v>
      </c>
      <c r="AH2116" s="131">
        <f t="shared" si="369"/>
        <v>0</v>
      </c>
      <c r="AI2116" s="131">
        <f>Table5[[#This Row],[Column17]]-Table5[[#This Row],[Column20]]</f>
        <v>0</v>
      </c>
      <c r="AJ2116" s="131">
        <f t="shared" si="370"/>
        <v>0</v>
      </c>
      <c r="AK2116" s="131">
        <f t="shared" si="363"/>
        <v>0</v>
      </c>
      <c r="AL2116" s="131">
        <f t="shared" si="371"/>
        <v>0</v>
      </c>
      <c r="AM2116" s="131" t="str">
        <f t="shared" si="372"/>
        <v/>
      </c>
      <c r="AN2116" s="131" t="str">
        <f t="shared" ca="1" si="373"/>
        <v/>
      </c>
    </row>
    <row r="2117" spans="1:40" ht="20.25" customHeight="1" x14ac:dyDescent="0.3">
      <c r="A2117" s="127"/>
      <c r="B2117" s="164"/>
      <c r="C2117" s="139"/>
      <c r="D2117" s="140"/>
      <c r="E2117" s="139"/>
      <c r="F2117" s="139"/>
      <c r="G2117" s="140"/>
      <c r="H2117" s="139"/>
      <c r="I2117" s="129"/>
      <c r="L2117" s="128"/>
      <c r="M2117" s="128"/>
      <c r="N2117" s="128"/>
      <c r="O2117" s="128"/>
      <c r="P2117" s="128"/>
      <c r="Q2117" s="128"/>
      <c r="R2117" s="128"/>
      <c r="S2117" s="128"/>
      <c r="T2117" s="120">
        <f t="shared" si="364"/>
        <v>0</v>
      </c>
      <c r="U2117" s="131"/>
      <c r="V2117" s="131"/>
      <c r="W2117" s="131">
        <f>SUMIFS($F$3:F2117,$D$3:D2117,D2117,$C$3:C2117,"Buy")+SUMIFS($F$3:F2117,$D$3:D2117,D2117,$C$3:C2117,"Coin Deposit",$E$3:E2117,"&lt;&gt;")</f>
        <v>0</v>
      </c>
      <c r="X2117" s="131">
        <f t="shared" si="365"/>
        <v>0</v>
      </c>
      <c r="Y2117" s="131">
        <f>IF($D2117=Y$1,SUMIFS($H$3:$H2117,$G$3:$G2117,Y$1,$C$3:$C2117,"Sell"),0)</f>
        <v>0</v>
      </c>
      <c r="Z2117" s="131">
        <f t="shared" si="366"/>
        <v>0</v>
      </c>
      <c r="AA2117" s="131">
        <f>IF($D2117=AA$1,SUMIFS($H$3:$H2117,$G$3:$G2117,AA$1,$C$3:$C2117,"Sell"),0)</f>
        <v>0</v>
      </c>
      <c r="AB2117" s="131">
        <f t="shared" si="367"/>
        <v>0</v>
      </c>
      <c r="AC2117" s="131">
        <f>SUMIFS('Deductions and Deposits'!$H:$H,'Deductions and Deposits'!$G:$G,D2117,'Deductions and Deposits'!$F:$F,"&lt;="&amp;B2117)+SUMIFS($F$3:F2117,$D$3:D2117,D2117,$C$3:C2117,"Coin Deposit",$E$3:E2117,"")</f>
        <v>0</v>
      </c>
      <c r="AD2117" s="131">
        <f>SUMIFS('Deductions and Deposits'!$D:$D,'Deductions and Deposits'!$C:$C,D2117)+SUMIFS($F:$F,$D:$D,D2117,$C:$C,"Coin Deduction")</f>
        <v>0</v>
      </c>
      <c r="AE2117" s="131">
        <f>Table5[[#This Row],[Column4]]+Table5[[#This Row],[Column14]]+Table5[[#This Row],[Column19]]+Table5[[#This Row],[Column12]]</f>
        <v>0</v>
      </c>
      <c r="AF2117" s="131">
        <f>Table5[[#This Row],[Column5]]+Table5[[#This Row],[Column13]]+Table5[[#This Row],[Column21]]+Table5[[#This Row],[Column18]]</f>
        <v>0</v>
      </c>
      <c r="AG2117" s="131">
        <f t="shared" si="368"/>
        <v>0</v>
      </c>
      <c r="AH2117" s="131">
        <f t="shared" si="369"/>
        <v>0</v>
      </c>
      <c r="AI2117" s="131">
        <f>Table5[[#This Row],[Column17]]-Table5[[#This Row],[Column20]]</f>
        <v>0</v>
      </c>
      <c r="AJ2117" s="131">
        <f t="shared" si="370"/>
        <v>0</v>
      </c>
      <c r="AK2117" s="131">
        <f t="shared" si="363"/>
        <v>0</v>
      </c>
      <c r="AL2117" s="131">
        <f t="shared" si="371"/>
        <v>0</v>
      </c>
      <c r="AM2117" s="131" t="str">
        <f t="shared" si="372"/>
        <v/>
      </c>
      <c r="AN2117" s="131" t="str">
        <f t="shared" ca="1" si="373"/>
        <v/>
      </c>
    </row>
    <row r="2118" spans="1:40" ht="20.25" customHeight="1" x14ac:dyDescent="0.3">
      <c r="A2118" s="127"/>
      <c r="B2118" s="164"/>
      <c r="C2118" s="139"/>
      <c r="D2118" s="140"/>
      <c r="E2118" s="139"/>
      <c r="F2118" s="139"/>
      <c r="G2118" s="140"/>
      <c r="H2118" s="139"/>
      <c r="I2118" s="129"/>
      <c r="L2118" s="128"/>
      <c r="M2118" s="128"/>
      <c r="N2118" s="128"/>
      <c r="O2118" s="128"/>
      <c r="P2118" s="128"/>
      <c r="Q2118" s="128"/>
      <c r="R2118" s="128"/>
      <c r="S2118" s="128"/>
      <c r="T2118" s="120">
        <f t="shared" si="364"/>
        <v>0</v>
      </c>
      <c r="U2118" s="131"/>
      <c r="V2118" s="131"/>
      <c r="W2118" s="131">
        <f>SUMIFS($F$3:F2118,$D$3:D2118,D2118,$C$3:C2118,"Buy")+SUMIFS($F$3:F2118,$D$3:D2118,D2118,$C$3:C2118,"Coin Deposit",$E$3:E2118,"&lt;&gt;")</f>
        <v>0</v>
      </c>
      <c r="X2118" s="131">
        <f t="shared" si="365"/>
        <v>0</v>
      </c>
      <c r="Y2118" s="131">
        <f>IF($D2118=Y$1,SUMIFS($H$3:$H2118,$G$3:$G2118,Y$1,$C$3:$C2118,"Sell"),0)</f>
        <v>0</v>
      </c>
      <c r="Z2118" s="131">
        <f t="shared" si="366"/>
        <v>0</v>
      </c>
      <c r="AA2118" s="131">
        <f>IF($D2118=AA$1,SUMIFS($H$3:$H2118,$G$3:$G2118,AA$1,$C$3:$C2118,"Sell"),0)</f>
        <v>0</v>
      </c>
      <c r="AB2118" s="131">
        <f t="shared" si="367"/>
        <v>0</v>
      </c>
      <c r="AC2118" s="131">
        <f>SUMIFS('Deductions and Deposits'!$H:$H,'Deductions and Deposits'!$G:$G,D2118,'Deductions and Deposits'!$F:$F,"&lt;="&amp;B2118)+SUMIFS($F$3:F2118,$D$3:D2118,D2118,$C$3:C2118,"Coin Deposit",$E$3:E2118,"")</f>
        <v>0</v>
      </c>
      <c r="AD2118" s="131">
        <f>SUMIFS('Deductions and Deposits'!$D:$D,'Deductions and Deposits'!$C:$C,D2118)+SUMIFS($F:$F,$D:$D,D2118,$C:$C,"Coin Deduction")</f>
        <v>0</v>
      </c>
      <c r="AE2118" s="131">
        <f>Table5[[#This Row],[Column4]]+Table5[[#This Row],[Column14]]+Table5[[#This Row],[Column19]]+Table5[[#This Row],[Column12]]</f>
        <v>0</v>
      </c>
      <c r="AF2118" s="131">
        <f>Table5[[#This Row],[Column5]]+Table5[[#This Row],[Column13]]+Table5[[#This Row],[Column21]]+Table5[[#This Row],[Column18]]</f>
        <v>0</v>
      </c>
      <c r="AG2118" s="131">
        <f t="shared" si="368"/>
        <v>0</v>
      </c>
      <c r="AH2118" s="131">
        <f t="shared" si="369"/>
        <v>0</v>
      </c>
      <c r="AI2118" s="131">
        <f>Table5[[#This Row],[Column17]]-Table5[[#This Row],[Column20]]</f>
        <v>0</v>
      </c>
      <c r="AJ2118" s="131">
        <f t="shared" si="370"/>
        <v>0</v>
      </c>
      <c r="AK2118" s="131">
        <f t="shared" si="363"/>
        <v>0</v>
      </c>
      <c r="AL2118" s="131">
        <f t="shared" si="371"/>
        <v>0</v>
      </c>
      <c r="AM2118" s="131" t="str">
        <f t="shared" si="372"/>
        <v/>
      </c>
      <c r="AN2118" s="131" t="str">
        <f t="shared" ca="1" si="373"/>
        <v/>
      </c>
    </row>
    <row r="2119" spans="1:40" ht="20.25" customHeight="1" x14ac:dyDescent="0.3">
      <c r="A2119" s="127"/>
      <c r="B2119" s="164"/>
      <c r="C2119" s="139"/>
      <c r="D2119" s="140"/>
      <c r="E2119" s="139"/>
      <c r="F2119" s="139"/>
      <c r="G2119" s="140"/>
      <c r="H2119" s="139"/>
      <c r="I2119" s="129"/>
      <c r="L2119" s="128"/>
      <c r="M2119" s="128"/>
      <c r="N2119" s="128"/>
      <c r="O2119" s="128"/>
      <c r="P2119" s="128"/>
      <c r="Q2119" s="128"/>
      <c r="R2119" s="128"/>
      <c r="S2119" s="128"/>
      <c r="T2119" s="120">
        <f t="shared" si="364"/>
        <v>0</v>
      </c>
      <c r="U2119" s="131"/>
      <c r="V2119" s="131"/>
      <c r="W2119" s="131">
        <f>SUMIFS($F$3:F2119,$D$3:D2119,D2119,$C$3:C2119,"Buy")+SUMIFS($F$3:F2119,$D$3:D2119,D2119,$C$3:C2119,"Coin Deposit",$E$3:E2119,"&lt;&gt;")</f>
        <v>0</v>
      </c>
      <c r="X2119" s="131">
        <f t="shared" si="365"/>
        <v>0</v>
      </c>
      <c r="Y2119" s="131">
        <f>IF($D2119=Y$1,SUMIFS($H$3:$H2119,$G$3:$G2119,Y$1,$C$3:$C2119,"Sell"),0)</f>
        <v>0</v>
      </c>
      <c r="Z2119" s="131">
        <f t="shared" si="366"/>
        <v>0</v>
      </c>
      <c r="AA2119" s="131">
        <f>IF($D2119=AA$1,SUMIFS($H$3:$H2119,$G$3:$G2119,AA$1,$C$3:$C2119,"Sell"),0)</f>
        <v>0</v>
      </c>
      <c r="AB2119" s="131">
        <f t="shared" si="367"/>
        <v>0</v>
      </c>
      <c r="AC2119" s="131">
        <f>SUMIFS('Deductions and Deposits'!$H:$H,'Deductions and Deposits'!$G:$G,D2119,'Deductions and Deposits'!$F:$F,"&lt;="&amp;B2119)+SUMIFS($F$3:F2119,$D$3:D2119,D2119,$C$3:C2119,"Coin Deposit",$E$3:E2119,"")</f>
        <v>0</v>
      </c>
      <c r="AD2119" s="131">
        <f>SUMIFS('Deductions and Deposits'!$D:$D,'Deductions and Deposits'!$C:$C,D2119)+SUMIFS($F:$F,$D:$D,D2119,$C:$C,"Coin Deduction")</f>
        <v>0</v>
      </c>
      <c r="AE2119" s="131">
        <f>Table5[[#This Row],[Column4]]+Table5[[#This Row],[Column14]]+Table5[[#This Row],[Column19]]+Table5[[#This Row],[Column12]]</f>
        <v>0</v>
      </c>
      <c r="AF2119" s="131">
        <f>Table5[[#This Row],[Column5]]+Table5[[#This Row],[Column13]]+Table5[[#This Row],[Column21]]+Table5[[#This Row],[Column18]]</f>
        <v>0</v>
      </c>
      <c r="AG2119" s="131">
        <f t="shared" si="368"/>
        <v>0</v>
      </c>
      <c r="AH2119" s="131">
        <f t="shared" si="369"/>
        <v>0</v>
      </c>
      <c r="AI2119" s="131">
        <f>Table5[[#This Row],[Column17]]-Table5[[#This Row],[Column20]]</f>
        <v>0</v>
      </c>
      <c r="AJ2119" s="131">
        <f t="shared" si="370"/>
        <v>0</v>
      </c>
      <c r="AK2119" s="131">
        <f t="shared" si="363"/>
        <v>0</v>
      </c>
      <c r="AL2119" s="131">
        <f t="shared" si="371"/>
        <v>0</v>
      </c>
      <c r="AM2119" s="131" t="str">
        <f t="shared" si="372"/>
        <v/>
      </c>
      <c r="AN2119" s="131" t="str">
        <f t="shared" ca="1" si="373"/>
        <v/>
      </c>
    </row>
    <row r="2120" spans="1:40" ht="20.25" customHeight="1" x14ac:dyDescent="0.3">
      <c r="A2120" s="127"/>
      <c r="B2120" s="164"/>
      <c r="C2120" s="139"/>
      <c r="D2120" s="140"/>
      <c r="E2120" s="139"/>
      <c r="F2120" s="139"/>
      <c r="G2120" s="140"/>
      <c r="H2120" s="139"/>
      <c r="I2120" s="129"/>
      <c r="L2120" s="128"/>
      <c r="M2120" s="128"/>
      <c r="N2120" s="128"/>
      <c r="O2120" s="128"/>
      <c r="P2120" s="128"/>
      <c r="Q2120" s="128"/>
      <c r="R2120" s="128"/>
      <c r="S2120" s="128"/>
      <c r="T2120" s="120">
        <f t="shared" si="364"/>
        <v>0</v>
      </c>
      <c r="U2120" s="131"/>
      <c r="V2120" s="131"/>
      <c r="W2120" s="131">
        <f>SUMIFS($F$3:F2120,$D$3:D2120,D2120,$C$3:C2120,"Buy")+SUMIFS($F$3:F2120,$D$3:D2120,D2120,$C$3:C2120,"Coin Deposit",$E$3:E2120,"&lt;&gt;")</f>
        <v>0</v>
      </c>
      <c r="X2120" s="131">
        <f t="shared" si="365"/>
        <v>0</v>
      </c>
      <c r="Y2120" s="131">
        <f>IF($D2120=Y$1,SUMIFS($H$3:$H2120,$G$3:$G2120,Y$1,$C$3:$C2120,"Sell"),0)</f>
        <v>0</v>
      </c>
      <c r="Z2120" s="131">
        <f t="shared" si="366"/>
        <v>0</v>
      </c>
      <c r="AA2120" s="131">
        <f>IF($D2120=AA$1,SUMIFS($H$3:$H2120,$G$3:$G2120,AA$1,$C$3:$C2120,"Sell"),0)</f>
        <v>0</v>
      </c>
      <c r="AB2120" s="131">
        <f t="shared" si="367"/>
        <v>0</v>
      </c>
      <c r="AC2120" s="131">
        <f>SUMIFS('Deductions and Deposits'!$H:$H,'Deductions and Deposits'!$G:$G,D2120,'Deductions and Deposits'!$F:$F,"&lt;="&amp;B2120)+SUMIFS($F$3:F2120,$D$3:D2120,D2120,$C$3:C2120,"Coin Deposit",$E$3:E2120,"")</f>
        <v>0</v>
      </c>
      <c r="AD2120" s="131">
        <f>SUMIFS('Deductions and Deposits'!$D:$D,'Deductions and Deposits'!$C:$C,D2120)+SUMIFS($F:$F,$D:$D,D2120,$C:$C,"Coin Deduction")</f>
        <v>0</v>
      </c>
      <c r="AE2120" s="131">
        <f>Table5[[#This Row],[Column4]]+Table5[[#This Row],[Column14]]+Table5[[#This Row],[Column19]]+Table5[[#This Row],[Column12]]</f>
        <v>0</v>
      </c>
      <c r="AF2120" s="131">
        <f>Table5[[#This Row],[Column5]]+Table5[[#This Row],[Column13]]+Table5[[#This Row],[Column21]]+Table5[[#This Row],[Column18]]</f>
        <v>0</v>
      </c>
      <c r="AG2120" s="131">
        <f t="shared" si="368"/>
        <v>0</v>
      </c>
      <c r="AH2120" s="131">
        <f t="shared" si="369"/>
        <v>0</v>
      </c>
      <c r="AI2120" s="131">
        <f>Table5[[#This Row],[Column17]]-Table5[[#This Row],[Column20]]</f>
        <v>0</v>
      </c>
      <c r="AJ2120" s="131">
        <f t="shared" si="370"/>
        <v>0</v>
      </c>
      <c r="AK2120" s="131">
        <f t="shared" si="363"/>
        <v>0</v>
      </c>
      <c r="AL2120" s="131">
        <f t="shared" si="371"/>
        <v>0</v>
      </c>
      <c r="AM2120" s="131" t="str">
        <f t="shared" si="372"/>
        <v/>
      </c>
      <c r="AN2120" s="131" t="str">
        <f t="shared" ca="1" si="373"/>
        <v/>
      </c>
    </row>
    <row r="2121" spans="1:40" ht="20.25" customHeight="1" x14ac:dyDescent="0.3">
      <c r="A2121" s="127"/>
      <c r="B2121" s="164"/>
      <c r="C2121" s="139"/>
      <c r="D2121" s="140"/>
      <c r="E2121" s="139"/>
      <c r="F2121" s="139"/>
      <c r="G2121" s="140"/>
      <c r="H2121" s="139"/>
      <c r="I2121" s="129"/>
      <c r="L2121" s="128"/>
      <c r="M2121" s="128"/>
      <c r="N2121" s="128"/>
      <c r="O2121" s="128"/>
      <c r="P2121" s="128"/>
      <c r="Q2121" s="128"/>
      <c r="R2121" s="128"/>
      <c r="S2121" s="128"/>
      <c r="T2121" s="120">
        <f t="shared" si="364"/>
        <v>0</v>
      </c>
      <c r="U2121" s="131"/>
      <c r="V2121" s="131"/>
      <c r="W2121" s="131">
        <f>SUMIFS($F$3:F2121,$D$3:D2121,D2121,$C$3:C2121,"Buy")+SUMIFS($F$3:F2121,$D$3:D2121,D2121,$C$3:C2121,"Coin Deposit",$E$3:E2121,"&lt;&gt;")</f>
        <v>0</v>
      </c>
      <c r="X2121" s="131">
        <f t="shared" si="365"/>
        <v>0</v>
      </c>
      <c r="Y2121" s="131">
        <f>IF($D2121=Y$1,SUMIFS($H$3:$H2121,$G$3:$G2121,Y$1,$C$3:$C2121,"Sell"),0)</f>
        <v>0</v>
      </c>
      <c r="Z2121" s="131">
        <f t="shared" si="366"/>
        <v>0</v>
      </c>
      <c r="AA2121" s="131">
        <f>IF($D2121=AA$1,SUMIFS($H$3:$H2121,$G$3:$G2121,AA$1,$C$3:$C2121,"Sell"),0)</f>
        <v>0</v>
      </c>
      <c r="AB2121" s="131">
        <f t="shared" si="367"/>
        <v>0</v>
      </c>
      <c r="AC2121" s="131">
        <f>SUMIFS('Deductions and Deposits'!$H:$H,'Deductions and Deposits'!$G:$G,D2121,'Deductions and Deposits'!$F:$F,"&lt;="&amp;B2121)+SUMIFS($F$3:F2121,$D$3:D2121,D2121,$C$3:C2121,"Coin Deposit",$E$3:E2121,"")</f>
        <v>0</v>
      </c>
      <c r="AD2121" s="131">
        <f>SUMIFS('Deductions and Deposits'!$D:$D,'Deductions and Deposits'!$C:$C,D2121)+SUMIFS($F:$F,$D:$D,D2121,$C:$C,"Coin Deduction")</f>
        <v>0</v>
      </c>
      <c r="AE2121" s="131">
        <f>Table5[[#This Row],[Column4]]+Table5[[#This Row],[Column14]]+Table5[[#This Row],[Column19]]+Table5[[#This Row],[Column12]]</f>
        <v>0</v>
      </c>
      <c r="AF2121" s="131">
        <f>Table5[[#This Row],[Column5]]+Table5[[#This Row],[Column13]]+Table5[[#This Row],[Column21]]+Table5[[#This Row],[Column18]]</f>
        <v>0</v>
      </c>
      <c r="AG2121" s="131">
        <f t="shared" si="368"/>
        <v>0</v>
      </c>
      <c r="AH2121" s="131">
        <f t="shared" si="369"/>
        <v>0</v>
      </c>
      <c r="AI2121" s="131">
        <f>Table5[[#This Row],[Column17]]-Table5[[#This Row],[Column20]]</f>
        <v>0</v>
      </c>
      <c r="AJ2121" s="131">
        <f t="shared" si="370"/>
        <v>0</v>
      </c>
      <c r="AK2121" s="131">
        <f t="shared" si="363"/>
        <v>0</v>
      </c>
      <c r="AL2121" s="131">
        <f t="shared" si="371"/>
        <v>0</v>
      </c>
      <c r="AM2121" s="131" t="str">
        <f t="shared" si="372"/>
        <v/>
      </c>
      <c r="AN2121" s="131" t="str">
        <f t="shared" ca="1" si="373"/>
        <v/>
      </c>
    </row>
    <row r="2122" spans="1:40" ht="20.25" customHeight="1" x14ac:dyDescent="0.3">
      <c r="A2122" s="127"/>
      <c r="B2122" s="164"/>
      <c r="C2122" s="139"/>
      <c r="D2122" s="140"/>
      <c r="E2122" s="139"/>
      <c r="F2122" s="139"/>
      <c r="G2122" s="140"/>
      <c r="H2122" s="139"/>
      <c r="I2122" s="129"/>
      <c r="L2122" s="128"/>
      <c r="M2122" s="128"/>
      <c r="N2122" s="128"/>
      <c r="O2122" s="128"/>
      <c r="P2122" s="128"/>
      <c r="Q2122" s="128"/>
      <c r="R2122" s="128"/>
      <c r="S2122" s="128"/>
      <c r="T2122" s="120">
        <f t="shared" si="364"/>
        <v>0</v>
      </c>
      <c r="U2122" s="131"/>
      <c r="V2122" s="131"/>
      <c r="W2122" s="131">
        <f>SUMIFS($F$3:F2122,$D$3:D2122,D2122,$C$3:C2122,"Buy")+SUMIFS($F$3:F2122,$D$3:D2122,D2122,$C$3:C2122,"Coin Deposit",$E$3:E2122,"&lt;&gt;")</f>
        <v>0</v>
      </c>
      <c r="X2122" s="131">
        <f t="shared" si="365"/>
        <v>0</v>
      </c>
      <c r="Y2122" s="131">
        <f>IF($D2122=Y$1,SUMIFS($H$3:$H2122,$G$3:$G2122,Y$1,$C$3:$C2122,"Sell"),0)</f>
        <v>0</v>
      </c>
      <c r="Z2122" s="131">
        <f t="shared" si="366"/>
        <v>0</v>
      </c>
      <c r="AA2122" s="131">
        <f>IF($D2122=AA$1,SUMIFS($H$3:$H2122,$G$3:$G2122,AA$1,$C$3:$C2122,"Sell"),0)</f>
        <v>0</v>
      </c>
      <c r="AB2122" s="131">
        <f t="shared" si="367"/>
        <v>0</v>
      </c>
      <c r="AC2122" s="131">
        <f>SUMIFS('Deductions and Deposits'!$H:$H,'Deductions and Deposits'!$G:$G,D2122,'Deductions and Deposits'!$F:$F,"&lt;="&amp;B2122)+SUMIFS($F$3:F2122,$D$3:D2122,D2122,$C$3:C2122,"Coin Deposit",$E$3:E2122,"")</f>
        <v>0</v>
      </c>
      <c r="AD2122" s="131">
        <f>SUMIFS('Deductions and Deposits'!$D:$D,'Deductions and Deposits'!$C:$C,D2122)+SUMIFS($F:$F,$D:$D,D2122,$C:$C,"Coin Deduction")</f>
        <v>0</v>
      </c>
      <c r="AE2122" s="131">
        <f>Table5[[#This Row],[Column4]]+Table5[[#This Row],[Column14]]+Table5[[#This Row],[Column19]]+Table5[[#This Row],[Column12]]</f>
        <v>0</v>
      </c>
      <c r="AF2122" s="131">
        <f>Table5[[#This Row],[Column5]]+Table5[[#This Row],[Column13]]+Table5[[#This Row],[Column21]]+Table5[[#This Row],[Column18]]</f>
        <v>0</v>
      </c>
      <c r="AG2122" s="131">
        <f t="shared" si="368"/>
        <v>0</v>
      </c>
      <c r="AH2122" s="131">
        <f t="shared" si="369"/>
        <v>0</v>
      </c>
      <c r="AI2122" s="131">
        <f>Table5[[#This Row],[Column17]]-Table5[[#This Row],[Column20]]</f>
        <v>0</v>
      </c>
      <c r="AJ2122" s="131">
        <f t="shared" si="370"/>
        <v>0</v>
      </c>
      <c r="AK2122" s="131">
        <f t="shared" si="363"/>
        <v>0</v>
      </c>
      <c r="AL2122" s="131">
        <f t="shared" si="371"/>
        <v>0</v>
      </c>
      <c r="AM2122" s="131" t="str">
        <f t="shared" si="372"/>
        <v/>
      </c>
      <c r="AN2122" s="131" t="str">
        <f t="shared" ca="1" si="373"/>
        <v/>
      </c>
    </row>
    <row r="2123" spans="1:40" ht="20.25" customHeight="1" x14ac:dyDescent="0.3">
      <c r="A2123" s="127"/>
      <c r="B2123" s="164"/>
      <c r="C2123" s="139"/>
      <c r="D2123" s="140"/>
      <c r="E2123" s="139"/>
      <c r="F2123" s="139"/>
      <c r="G2123" s="140"/>
      <c r="H2123" s="139"/>
      <c r="I2123" s="129"/>
      <c r="L2123" s="128"/>
      <c r="M2123" s="128"/>
      <c r="N2123" s="128"/>
      <c r="O2123" s="128"/>
      <c r="P2123" s="128"/>
      <c r="Q2123" s="128"/>
      <c r="R2123" s="128"/>
      <c r="S2123" s="128"/>
      <c r="T2123" s="120">
        <f t="shared" si="364"/>
        <v>0</v>
      </c>
      <c r="U2123" s="131"/>
      <c r="V2123" s="131"/>
      <c r="W2123" s="131">
        <f>SUMIFS($F$3:F2123,$D$3:D2123,D2123,$C$3:C2123,"Buy")+SUMIFS($F$3:F2123,$D$3:D2123,D2123,$C$3:C2123,"Coin Deposit",$E$3:E2123,"&lt;&gt;")</f>
        <v>0</v>
      </c>
      <c r="X2123" s="131">
        <f t="shared" si="365"/>
        <v>0</v>
      </c>
      <c r="Y2123" s="131">
        <f>IF($D2123=Y$1,SUMIFS($H$3:$H2123,$G$3:$G2123,Y$1,$C$3:$C2123,"Sell"),0)</f>
        <v>0</v>
      </c>
      <c r="Z2123" s="131">
        <f t="shared" si="366"/>
        <v>0</v>
      </c>
      <c r="AA2123" s="131">
        <f>IF($D2123=AA$1,SUMIFS($H$3:$H2123,$G$3:$G2123,AA$1,$C$3:$C2123,"Sell"),0)</f>
        <v>0</v>
      </c>
      <c r="AB2123" s="131">
        <f t="shared" si="367"/>
        <v>0</v>
      </c>
      <c r="AC2123" s="131">
        <f>SUMIFS('Deductions and Deposits'!$H:$H,'Deductions and Deposits'!$G:$G,D2123,'Deductions and Deposits'!$F:$F,"&lt;="&amp;B2123)+SUMIFS($F$3:F2123,$D$3:D2123,D2123,$C$3:C2123,"Coin Deposit",$E$3:E2123,"")</f>
        <v>0</v>
      </c>
      <c r="AD2123" s="131">
        <f>SUMIFS('Deductions and Deposits'!$D:$D,'Deductions and Deposits'!$C:$C,D2123)+SUMIFS($F:$F,$D:$D,D2123,$C:$C,"Coin Deduction")</f>
        <v>0</v>
      </c>
      <c r="AE2123" s="131">
        <f>Table5[[#This Row],[Column4]]+Table5[[#This Row],[Column14]]+Table5[[#This Row],[Column19]]+Table5[[#This Row],[Column12]]</f>
        <v>0</v>
      </c>
      <c r="AF2123" s="131">
        <f>Table5[[#This Row],[Column5]]+Table5[[#This Row],[Column13]]+Table5[[#This Row],[Column21]]+Table5[[#This Row],[Column18]]</f>
        <v>0</v>
      </c>
      <c r="AG2123" s="131">
        <f t="shared" si="368"/>
        <v>0</v>
      </c>
      <c r="AH2123" s="131">
        <f t="shared" si="369"/>
        <v>0</v>
      </c>
      <c r="AI2123" s="131">
        <f>Table5[[#This Row],[Column17]]-Table5[[#This Row],[Column20]]</f>
        <v>0</v>
      </c>
      <c r="AJ2123" s="131">
        <f t="shared" si="370"/>
        <v>0</v>
      </c>
      <c r="AK2123" s="131">
        <f t="shared" si="363"/>
        <v>0</v>
      </c>
      <c r="AL2123" s="131">
        <f t="shared" si="371"/>
        <v>0</v>
      </c>
      <c r="AM2123" s="131" t="str">
        <f t="shared" si="372"/>
        <v/>
      </c>
      <c r="AN2123" s="131" t="str">
        <f t="shared" ca="1" si="373"/>
        <v/>
      </c>
    </row>
    <row r="2124" spans="1:40" ht="20.25" customHeight="1" x14ac:dyDescent="0.3">
      <c r="A2124" s="127"/>
      <c r="B2124" s="164"/>
      <c r="C2124" s="139"/>
      <c r="D2124" s="140"/>
      <c r="E2124" s="139"/>
      <c r="F2124" s="139"/>
      <c r="G2124" s="140"/>
      <c r="H2124" s="139"/>
      <c r="I2124" s="129"/>
      <c r="L2124" s="128"/>
      <c r="M2124" s="128"/>
      <c r="N2124" s="128"/>
      <c r="O2124" s="128"/>
      <c r="P2124" s="128"/>
      <c r="Q2124" s="128"/>
      <c r="R2124" s="128"/>
      <c r="S2124" s="128"/>
      <c r="T2124" s="120">
        <f t="shared" si="364"/>
        <v>0</v>
      </c>
      <c r="U2124" s="131"/>
      <c r="V2124" s="131"/>
      <c r="W2124" s="131">
        <f>SUMIFS($F$3:F2124,$D$3:D2124,D2124,$C$3:C2124,"Buy")+SUMIFS($F$3:F2124,$D$3:D2124,D2124,$C$3:C2124,"Coin Deposit",$E$3:E2124,"&lt;&gt;")</f>
        <v>0</v>
      </c>
      <c r="X2124" s="131">
        <f t="shared" si="365"/>
        <v>0</v>
      </c>
      <c r="Y2124" s="131">
        <f>IF($D2124=Y$1,SUMIFS($H$3:$H2124,$G$3:$G2124,Y$1,$C$3:$C2124,"Sell"),0)</f>
        <v>0</v>
      </c>
      <c r="Z2124" s="131">
        <f t="shared" si="366"/>
        <v>0</v>
      </c>
      <c r="AA2124" s="131">
        <f>IF($D2124=AA$1,SUMIFS($H$3:$H2124,$G$3:$G2124,AA$1,$C$3:$C2124,"Sell"),0)</f>
        <v>0</v>
      </c>
      <c r="AB2124" s="131">
        <f t="shared" si="367"/>
        <v>0</v>
      </c>
      <c r="AC2124" s="131">
        <f>SUMIFS('Deductions and Deposits'!$H:$H,'Deductions and Deposits'!$G:$G,D2124,'Deductions and Deposits'!$F:$F,"&lt;="&amp;B2124)+SUMIFS($F$3:F2124,$D$3:D2124,D2124,$C$3:C2124,"Coin Deposit",$E$3:E2124,"")</f>
        <v>0</v>
      </c>
      <c r="AD2124" s="131">
        <f>SUMIFS('Deductions and Deposits'!$D:$D,'Deductions and Deposits'!$C:$C,D2124)+SUMIFS($F:$F,$D:$D,D2124,$C:$C,"Coin Deduction")</f>
        <v>0</v>
      </c>
      <c r="AE2124" s="131">
        <f>Table5[[#This Row],[Column4]]+Table5[[#This Row],[Column14]]+Table5[[#This Row],[Column19]]+Table5[[#This Row],[Column12]]</f>
        <v>0</v>
      </c>
      <c r="AF2124" s="131">
        <f>Table5[[#This Row],[Column5]]+Table5[[#This Row],[Column13]]+Table5[[#This Row],[Column21]]+Table5[[#This Row],[Column18]]</f>
        <v>0</v>
      </c>
      <c r="AG2124" s="131">
        <f t="shared" si="368"/>
        <v>0</v>
      </c>
      <c r="AH2124" s="131">
        <f t="shared" si="369"/>
        <v>0</v>
      </c>
      <c r="AI2124" s="131">
        <f>Table5[[#This Row],[Column17]]-Table5[[#This Row],[Column20]]</f>
        <v>0</v>
      </c>
      <c r="AJ2124" s="131">
        <f t="shared" si="370"/>
        <v>0</v>
      </c>
      <c r="AK2124" s="131">
        <f t="shared" si="363"/>
        <v>0</v>
      </c>
      <c r="AL2124" s="131">
        <f t="shared" si="371"/>
        <v>0</v>
      </c>
      <c r="AM2124" s="131" t="str">
        <f t="shared" si="372"/>
        <v/>
      </c>
      <c r="AN2124" s="131" t="str">
        <f t="shared" ca="1" si="373"/>
        <v/>
      </c>
    </row>
    <row r="2125" spans="1:40" ht="20.25" customHeight="1" x14ac:dyDescent="0.3">
      <c r="A2125" s="127"/>
      <c r="B2125" s="164"/>
      <c r="C2125" s="139"/>
      <c r="D2125" s="140"/>
      <c r="E2125" s="139"/>
      <c r="F2125" s="139"/>
      <c r="G2125" s="140"/>
      <c r="H2125" s="139"/>
      <c r="I2125" s="129"/>
      <c r="L2125" s="128"/>
      <c r="M2125" s="128"/>
      <c r="N2125" s="128"/>
      <c r="O2125" s="128"/>
      <c r="P2125" s="128"/>
      <c r="Q2125" s="128"/>
      <c r="R2125" s="128"/>
      <c r="S2125" s="128"/>
      <c r="T2125" s="120">
        <f t="shared" si="364"/>
        <v>0</v>
      </c>
      <c r="U2125" s="131"/>
      <c r="V2125" s="131"/>
      <c r="W2125" s="131">
        <f>SUMIFS($F$3:F2125,$D$3:D2125,D2125,$C$3:C2125,"Buy")+SUMIFS($F$3:F2125,$D$3:D2125,D2125,$C$3:C2125,"Coin Deposit",$E$3:E2125,"&lt;&gt;")</f>
        <v>0</v>
      </c>
      <c r="X2125" s="131">
        <f t="shared" si="365"/>
        <v>0</v>
      </c>
      <c r="Y2125" s="131">
        <f>IF($D2125=Y$1,SUMIFS($H$3:$H2125,$G$3:$G2125,Y$1,$C$3:$C2125,"Sell"),0)</f>
        <v>0</v>
      </c>
      <c r="Z2125" s="131">
        <f t="shared" si="366"/>
        <v>0</v>
      </c>
      <c r="AA2125" s="131">
        <f>IF($D2125=AA$1,SUMIFS($H$3:$H2125,$G$3:$G2125,AA$1,$C$3:$C2125,"Sell"),0)</f>
        <v>0</v>
      </c>
      <c r="AB2125" s="131">
        <f t="shared" si="367"/>
        <v>0</v>
      </c>
      <c r="AC2125" s="131">
        <f>SUMIFS('Deductions and Deposits'!$H:$H,'Deductions and Deposits'!$G:$G,D2125,'Deductions and Deposits'!$F:$F,"&lt;="&amp;B2125)+SUMIFS($F$3:F2125,$D$3:D2125,D2125,$C$3:C2125,"Coin Deposit",$E$3:E2125,"")</f>
        <v>0</v>
      </c>
      <c r="AD2125" s="131">
        <f>SUMIFS('Deductions and Deposits'!$D:$D,'Deductions and Deposits'!$C:$C,D2125)+SUMIFS($F:$F,$D:$D,D2125,$C:$C,"Coin Deduction")</f>
        <v>0</v>
      </c>
      <c r="AE2125" s="131">
        <f>Table5[[#This Row],[Column4]]+Table5[[#This Row],[Column14]]+Table5[[#This Row],[Column19]]+Table5[[#This Row],[Column12]]</f>
        <v>0</v>
      </c>
      <c r="AF2125" s="131">
        <f>Table5[[#This Row],[Column5]]+Table5[[#This Row],[Column13]]+Table5[[#This Row],[Column21]]+Table5[[#This Row],[Column18]]</f>
        <v>0</v>
      </c>
      <c r="AG2125" s="131">
        <f t="shared" si="368"/>
        <v>0</v>
      </c>
      <c r="AH2125" s="131">
        <f t="shared" si="369"/>
        <v>0</v>
      </c>
      <c r="AI2125" s="131">
        <f>Table5[[#This Row],[Column17]]-Table5[[#This Row],[Column20]]</f>
        <v>0</v>
      </c>
      <c r="AJ2125" s="131">
        <f t="shared" si="370"/>
        <v>0</v>
      </c>
      <c r="AK2125" s="131">
        <f t="shared" si="363"/>
        <v>0</v>
      </c>
      <c r="AL2125" s="131">
        <f t="shared" si="371"/>
        <v>0</v>
      </c>
      <c r="AM2125" s="131" t="str">
        <f t="shared" si="372"/>
        <v/>
      </c>
      <c r="AN2125" s="131" t="str">
        <f t="shared" ca="1" si="373"/>
        <v/>
      </c>
    </row>
    <row r="2126" spans="1:40" ht="20.25" customHeight="1" x14ac:dyDescent="0.3">
      <c r="A2126" s="127"/>
      <c r="B2126" s="164"/>
      <c r="C2126" s="139"/>
      <c r="D2126" s="140"/>
      <c r="E2126" s="139"/>
      <c r="F2126" s="139"/>
      <c r="G2126" s="140"/>
      <c r="H2126" s="139"/>
      <c r="I2126" s="129"/>
      <c r="L2126" s="128"/>
      <c r="M2126" s="128"/>
      <c r="N2126" s="128"/>
      <c r="O2126" s="128"/>
      <c r="P2126" s="128"/>
      <c r="Q2126" s="128"/>
      <c r="R2126" s="128"/>
      <c r="S2126" s="128"/>
      <c r="T2126" s="120">
        <f t="shared" si="364"/>
        <v>0</v>
      </c>
      <c r="U2126" s="131"/>
      <c r="V2126" s="131"/>
      <c r="W2126" s="131">
        <f>SUMIFS($F$3:F2126,$D$3:D2126,D2126,$C$3:C2126,"Buy")+SUMIFS($F$3:F2126,$D$3:D2126,D2126,$C$3:C2126,"Coin Deposit",$E$3:E2126,"&lt;&gt;")</f>
        <v>0</v>
      </c>
      <c r="X2126" s="131">
        <f t="shared" si="365"/>
        <v>0</v>
      </c>
      <c r="Y2126" s="131">
        <f>IF($D2126=Y$1,SUMIFS($H$3:$H2126,$G$3:$G2126,Y$1,$C$3:$C2126,"Sell"),0)</f>
        <v>0</v>
      </c>
      <c r="Z2126" s="131">
        <f t="shared" si="366"/>
        <v>0</v>
      </c>
      <c r="AA2126" s="131">
        <f>IF($D2126=AA$1,SUMIFS($H$3:$H2126,$G$3:$G2126,AA$1,$C$3:$C2126,"Sell"),0)</f>
        <v>0</v>
      </c>
      <c r="AB2126" s="131">
        <f t="shared" si="367"/>
        <v>0</v>
      </c>
      <c r="AC2126" s="131">
        <f>SUMIFS('Deductions and Deposits'!$H:$H,'Deductions and Deposits'!$G:$G,D2126,'Deductions and Deposits'!$F:$F,"&lt;="&amp;B2126)+SUMIFS($F$3:F2126,$D$3:D2126,D2126,$C$3:C2126,"Coin Deposit",$E$3:E2126,"")</f>
        <v>0</v>
      </c>
      <c r="AD2126" s="131">
        <f>SUMIFS('Deductions and Deposits'!$D:$D,'Deductions and Deposits'!$C:$C,D2126)+SUMIFS($F:$F,$D:$D,D2126,$C:$C,"Coin Deduction")</f>
        <v>0</v>
      </c>
      <c r="AE2126" s="131">
        <f>Table5[[#This Row],[Column4]]+Table5[[#This Row],[Column14]]+Table5[[#This Row],[Column19]]+Table5[[#This Row],[Column12]]</f>
        <v>0</v>
      </c>
      <c r="AF2126" s="131">
        <f>Table5[[#This Row],[Column5]]+Table5[[#This Row],[Column13]]+Table5[[#This Row],[Column21]]+Table5[[#This Row],[Column18]]</f>
        <v>0</v>
      </c>
      <c r="AG2126" s="131">
        <f t="shared" si="368"/>
        <v>0</v>
      </c>
      <c r="AH2126" s="131">
        <f t="shared" si="369"/>
        <v>0</v>
      </c>
      <c r="AI2126" s="131">
        <f>Table5[[#This Row],[Column17]]-Table5[[#This Row],[Column20]]</f>
        <v>0</v>
      </c>
      <c r="AJ2126" s="131">
        <f t="shared" si="370"/>
        <v>0</v>
      </c>
      <c r="AK2126" s="131">
        <f t="shared" si="363"/>
        <v>0</v>
      </c>
      <c r="AL2126" s="131">
        <f t="shared" si="371"/>
        <v>0</v>
      </c>
      <c r="AM2126" s="131" t="str">
        <f t="shared" si="372"/>
        <v/>
      </c>
      <c r="AN2126" s="131" t="str">
        <f t="shared" ca="1" si="373"/>
        <v/>
      </c>
    </row>
    <row r="2127" spans="1:40" ht="20.25" customHeight="1" x14ac:dyDescent="0.3">
      <c r="A2127" s="127"/>
      <c r="B2127" s="164"/>
      <c r="C2127" s="139"/>
      <c r="D2127" s="140"/>
      <c r="E2127" s="139"/>
      <c r="F2127" s="139"/>
      <c r="G2127" s="140"/>
      <c r="H2127" s="139"/>
      <c r="I2127" s="129"/>
      <c r="L2127" s="128"/>
      <c r="M2127" s="128"/>
      <c r="N2127" s="128"/>
      <c r="O2127" s="128"/>
      <c r="P2127" s="128"/>
      <c r="Q2127" s="128"/>
      <c r="R2127" s="128"/>
      <c r="S2127" s="128"/>
      <c r="T2127" s="120">
        <f t="shared" si="364"/>
        <v>0</v>
      </c>
      <c r="U2127" s="131"/>
      <c r="V2127" s="131"/>
      <c r="W2127" s="131">
        <f>SUMIFS($F$3:F2127,$D$3:D2127,D2127,$C$3:C2127,"Buy")+SUMIFS($F$3:F2127,$D$3:D2127,D2127,$C$3:C2127,"Coin Deposit",$E$3:E2127,"&lt;&gt;")</f>
        <v>0</v>
      </c>
      <c r="X2127" s="131">
        <f t="shared" si="365"/>
        <v>0</v>
      </c>
      <c r="Y2127" s="131">
        <f>IF($D2127=Y$1,SUMIFS($H$3:$H2127,$G$3:$G2127,Y$1,$C$3:$C2127,"Sell"),0)</f>
        <v>0</v>
      </c>
      <c r="Z2127" s="131">
        <f t="shared" si="366"/>
        <v>0</v>
      </c>
      <c r="AA2127" s="131">
        <f>IF($D2127=AA$1,SUMIFS($H$3:$H2127,$G$3:$G2127,AA$1,$C$3:$C2127,"Sell"),0)</f>
        <v>0</v>
      </c>
      <c r="AB2127" s="131">
        <f t="shared" si="367"/>
        <v>0</v>
      </c>
      <c r="AC2127" s="131">
        <f>SUMIFS('Deductions and Deposits'!$H:$H,'Deductions and Deposits'!$G:$G,D2127,'Deductions and Deposits'!$F:$F,"&lt;="&amp;B2127)+SUMIFS($F$3:F2127,$D$3:D2127,D2127,$C$3:C2127,"Coin Deposit",$E$3:E2127,"")</f>
        <v>0</v>
      </c>
      <c r="AD2127" s="131">
        <f>SUMIFS('Deductions and Deposits'!$D:$D,'Deductions and Deposits'!$C:$C,D2127)+SUMIFS($F:$F,$D:$D,D2127,$C:$C,"Coin Deduction")</f>
        <v>0</v>
      </c>
      <c r="AE2127" s="131">
        <f>Table5[[#This Row],[Column4]]+Table5[[#This Row],[Column14]]+Table5[[#This Row],[Column19]]+Table5[[#This Row],[Column12]]</f>
        <v>0</v>
      </c>
      <c r="AF2127" s="131">
        <f>Table5[[#This Row],[Column5]]+Table5[[#This Row],[Column13]]+Table5[[#This Row],[Column21]]+Table5[[#This Row],[Column18]]</f>
        <v>0</v>
      </c>
      <c r="AG2127" s="131">
        <f t="shared" si="368"/>
        <v>0</v>
      </c>
      <c r="AH2127" s="131">
        <f t="shared" si="369"/>
        <v>0</v>
      </c>
      <c r="AI2127" s="131">
        <f>Table5[[#This Row],[Column17]]-Table5[[#This Row],[Column20]]</f>
        <v>0</v>
      </c>
      <c r="AJ2127" s="131">
        <f t="shared" si="370"/>
        <v>0</v>
      </c>
      <c r="AK2127" s="131">
        <f t="shared" si="363"/>
        <v>0</v>
      </c>
      <c r="AL2127" s="131">
        <f t="shared" si="371"/>
        <v>0</v>
      </c>
      <c r="AM2127" s="131" t="str">
        <f t="shared" si="372"/>
        <v/>
      </c>
      <c r="AN2127" s="131" t="str">
        <f t="shared" ca="1" si="373"/>
        <v/>
      </c>
    </row>
    <row r="2128" spans="1:40" ht="20.25" customHeight="1" x14ac:dyDescent="0.3">
      <c r="A2128" s="127"/>
      <c r="B2128" s="164"/>
      <c r="C2128" s="139"/>
      <c r="D2128" s="140"/>
      <c r="E2128" s="139"/>
      <c r="F2128" s="139"/>
      <c r="G2128" s="140"/>
      <c r="H2128" s="139"/>
      <c r="I2128" s="129"/>
      <c r="L2128" s="128"/>
      <c r="M2128" s="128"/>
      <c r="N2128" s="128"/>
      <c r="O2128" s="128"/>
      <c r="P2128" s="128"/>
      <c r="Q2128" s="128"/>
      <c r="R2128" s="128"/>
      <c r="S2128" s="128"/>
      <c r="T2128" s="120">
        <f t="shared" si="364"/>
        <v>0</v>
      </c>
      <c r="U2128" s="131"/>
      <c r="V2128" s="131"/>
      <c r="W2128" s="131">
        <f>SUMIFS($F$3:F2128,$D$3:D2128,D2128,$C$3:C2128,"Buy")+SUMIFS($F$3:F2128,$D$3:D2128,D2128,$C$3:C2128,"Coin Deposit",$E$3:E2128,"&lt;&gt;")</f>
        <v>0</v>
      </c>
      <c r="X2128" s="131">
        <f t="shared" si="365"/>
        <v>0</v>
      </c>
      <c r="Y2128" s="131">
        <f>IF($D2128=Y$1,SUMIFS($H$3:$H2128,$G$3:$G2128,Y$1,$C$3:$C2128,"Sell"),0)</f>
        <v>0</v>
      </c>
      <c r="Z2128" s="131">
        <f t="shared" si="366"/>
        <v>0</v>
      </c>
      <c r="AA2128" s="131">
        <f>IF($D2128=AA$1,SUMIFS($H$3:$H2128,$G$3:$G2128,AA$1,$C$3:$C2128,"Sell"),0)</f>
        <v>0</v>
      </c>
      <c r="AB2128" s="131">
        <f t="shared" si="367"/>
        <v>0</v>
      </c>
      <c r="AC2128" s="131">
        <f>SUMIFS('Deductions and Deposits'!$H:$H,'Deductions and Deposits'!$G:$G,D2128,'Deductions and Deposits'!$F:$F,"&lt;="&amp;B2128)+SUMIFS($F$3:F2128,$D$3:D2128,D2128,$C$3:C2128,"Coin Deposit",$E$3:E2128,"")</f>
        <v>0</v>
      </c>
      <c r="AD2128" s="131">
        <f>SUMIFS('Deductions and Deposits'!$D:$D,'Deductions and Deposits'!$C:$C,D2128)+SUMIFS($F:$F,$D:$D,D2128,$C:$C,"Coin Deduction")</f>
        <v>0</v>
      </c>
      <c r="AE2128" s="131">
        <f>Table5[[#This Row],[Column4]]+Table5[[#This Row],[Column14]]+Table5[[#This Row],[Column19]]+Table5[[#This Row],[Column12]]</f>
        <v>0</v>
      </c>
      <c r="AF2128" s="131">
        <f>Table5[[#This Row],[Column5]]+Table5[[#This Row],[Column13]]+Table5[[#This Row],[Column21]]+Table5[[#This Row],[Column18]]</f>
        <v>0</v>
      </c>
      <c r="AG2128" s="131">
        <f t="shared" si="368"/>
        <v>0</v>
      </c>
      <c r="AH2128" s="131">
        <f t="shared" si="369"/>
        <v>0</v>
      </c>
      <c r="AI2128" s="131">
        <f>Table5[[#This Row],[Column17]]-Table5[[#This Row],[Column20]]</f>
        <v>0</v>
      </c>
      <c r="AJ2128" s="131">
        <f t="shared" si="370"/>
        <v>0</v>
      </c>
      <c r="AK2128" s="131">
        <f t="shared" si="363"/>
        <v>0</v>
      </c>
      <c r="AL2128" s="131">
        <f t="shared" si="371"/>
        <v>0</v>
      </c>
      <c r="AM2128" s="131" t="str">
        <f t="shared" si="372"/>
        <v/>
      </c>
      <c r="AN2128" s="131" t="str">
        <f t="shared" ca="1" si="373"/>
        <v/>
      </c>
    </row>
    <row r="2129" spans="1:40" ht="20.25" customHeight="1" x14ac:dyDescent="0.3">
      <c r="A2129" s="127"/>
      <c r="B2129" s="164"/>
      <c r="C2129" s="139"/>
      <c r="D2129" s="140"/>
      <c r="E2129" s="139"/>
      <c r="F2129" s="139"/>
      <c r="G2129" s="140"/>
      <c r="H2129" s="139"/>
      <c r="I2129" s="129"/>
      <c r="L2129" s="128"/>
      <c r="M2129" s="128"/>
      <c r="N2129" s="128"/>
      <c r="O2129" s="128"/>
      <c r="P2129" s="128"/>
      <c r="Q2129" s="128"/>
      <c r="R2129" s="128"/>
      <c r="S2129" s="128"/>
      <c r="T2129" s="120">
        <f t="shared" si="364"/>
        <v>0</v>
      </c>
      <c r="U2129" s="131"/>
      <c r="V2129" s="131"/>
      <c r="W2129" s="131">
        <f>SUMIFS($F$3:F2129,$D$3:D2129,D2129,$C$3:C2129,"Buy")+SUMIFS($F$3:F2129,$D$3:D2129,D2129,$C$3:C2129,"Coin Deposit",$E$3:E2129,"&lt;&gt;")</f>
        <v>0</v>
      </c>
      <c r="X2129" s="131">
        <f t="shared" si="365"/>
        <v>0</v>
      </c>
      <c r="Y2129" s="131">
        <f>IF($D2129=Y$1,SUMIFS($H$3:$H2129,$G$3:$G2129,Y$1,$C$3:$C2129,"Sell"),0)</f>
        <v>0</v>
      </c>
      <c r="Z2129" s="131">
        <f t="shared" si="366"/>
        <v>0</v>
      </c>
      <c r="AA2129" s="131">
        <f>IF($D2129=AA$1,SUMIFS($H$3:$H2129,$G$3:$G2129,AA$1,$C$3:$C2129,"Sell"),0)</f>
        <v>0</v>
      </c>
      <c r="AB2129" s="131">
        <f t="shared" si="367"/>
        <v>0</v>
      </c>
      <c r="AC2129" s="131">
        <f>SUMIFS('Deductions and Deposits'!$H:$H,'Deductions and Deposits'!$G:$G,D2129,'Deductions and Deposits'!$F:$F,"&lt;="&amp;B2129)+SUMIFS($F$3:F2129,$D$3:D2129,D2129,$C$3:C2129,"Coin Deposit",$E$3:E2129,"")</f>
        <v>0</v>
      </c>
      <c r="AD2129" s="131">
        <f>SUMIFS('Deductions and Deposits'!$D:$D,'Deductions and Deposits'!$C:$C,D2129)+SUMIFS($F:$F,$D:$D,D2129,$C:$C,"Coin Deduction")</f>
        <v>0</v>
      </c>
      <c r="AE2129" s="131">
        <f>Table5[[#This Row],[Column4]]+Table5[[#This Row],[Column14]]+Table5[[#This Row],[Column19]]+Table5[[#This Row],[Column12]]</f>
        <v>0</v>
      </c>
      <c r="AF2129" s="131">
        <f>Table5[[#This Row],[Column5]]+Table5[[#This Row],[Column13]]+Table5[[#This Row],[Column21]]+Table5[[#This Row],[Column18]]</f>
        <v>0</v>
      </c>
      <c r="AG2129" s="131">
        <f t="shared" si="368"/>
        <v>0</v>
      </c>
      <c r="AH2129" s="131">
        <f t="shared" si="369"/>
        <v>0</v>
      </c>
      <c r="AI2129" s="131">
        <f>Table5[[#This Row],[Column17]]-Table5[[#This Row],[Column20]]</f>
        <v>0</v>
      </c>
      <c r="AJ2129" s="131">
        <f t="shared" si="370"/>
        <v>0</v>
      </c>
      <c r="AK2129" s="131">
        <f t="shared" si="363"/>
        <v>0</v>
      </c>
      <c r="AL2129" s="131">
        <f t="shared" si="371"/>
        <v>0</v>
      </c>
      <c r="AM2129" s="131" t="str">
        <f t="shared" si="372"/>
        <v/>
      </c>
      <c r="AN2129" s="131" t="str">
        <f t="shared" ca="1" si="373"/>
        <v/>
      </c>
    </row>
    <row r="2130" spans="1:40" ht="20.25" customHeight="1" x14ac:dyDescent="0.3">
      <c r="A2130" s="127"/>
      <c r="B2130" s="164"/>
      <c r="C2130" s="139"/>
      <c r="D2130" s="140"/>
      <c r="E2130" s="139"/>
      <c r="F2130" s="139"/>
      <c r="G2130" s="140"/>
      <c r="H2130" s="139"/>
      <c r="I2130" s="129"/>
      <c r="L2130" s="128"/>
      <c r="M2130" s="128"/>
      <c r="N2130" s="128"/>
      <c r="O2130" s="128"/>
      <c r="P2130" s="128"/>
      <c r="Q2130" s="128"/>
      <c r="R2130" s="128"/>
      <c r="S2130" s="128"/>
      <c r="T2130" s="120">
        <f t="shared" si="364"/>
        <v>0</v>
      </c>
      <c r="U2130" s="131"/>
      <c r="V2130" s="131"/>
      <c r="W2130" s="131">
        <f>SUMIFS($F$3:F2130,$D$3:D2130,D2130,$C$3:C2130,"Buy")+SUMIFS($F$3:F2130,$D$3:D2130,D2130,$C$3:C2130,"Coin Deposit",$E$3:E2130,"&lt;&gt;")</f>
        <v>0</v>
      </c>
      <c r="X2130" s="131">
        <f t="shared" si="365"/>
        <v>0</v>
      </c>
      <c r="Y2130" s="131">
        <f>IF($D2130=Y$1,SUMIFS($H$3:$H2130,$G$3:$G2130,Y$1,$C$3:$C2130,"Sell"),0)</f>
        <v>0</v>
      </c>
      <c r="Z2130" s="131">
        <f t="shared" si="366"/>
        <v>0</v>
      </c>
      <c r="AA2130" s="131">
        <f>IF($D2130=AA$1,SUMIFS($H$3:$H2130,$G$3:$G2130,AA$1,$C$3:$C2130,"Sell"),0)</f>
        <v>0</v>
      </c>
      <c r="AB2130" s="131">
        <f t="shared" si="367"/>
        <v>0</v>
      </c>
      <c r="AC2130" s="131">
        <f>SUMIFS('Deductions and Deposits'!$H:$H,'Deductions and Deposits'!$G:$G,D2130,'Deductions and Deposits'!$F:$F,"&lt;="&amp;B2130)+SUMIFS($F$3:F2130,$D$3:D2130,D2130,$C$3:C2130,"Coin Deposit",$E$3:E2130,"")</f>
        <v>0</v>
      </c>
      <c r="AD2130" s="131">
        <f>SUMIFS('Deductions and Deposits'!$D:$D,'Deductions and Deposits'!$C:$C,D2130)+SUMIFS($F:$F,$D:$D,D2130,$C:$C,"Coin Deduction")</f>
        <v>0</v>
      </c>
      <c r="AE2130" s="131">
        <f>Table5[[#This Row],[Column4]]+Table5[[#This Row],[Column14]]+Table5[[#This Row],[Column19]]+Table5[[#This Row],[Column12]]</f>
        <v>0</v>
      </c>
      <c r="AF2130" s="131">
        <f>Table5[[#This Row],[Column5]]+Table5[[#This Row],[Column13]]+Table5[[#This Row],[Column21]]+Table5[[#This Row],[Column18]]</f>
        <v>0</v>
      </c>
      <c r="AG2130" s="131">
        <f t="shared" si="368"/>
        <v>0</v>
      </c>
      <c r="AH2130" s="131">
        <f t="shared" si="369"/>
        <v>0</v>
      </c>
      <c r="AI2130" s="131">
        <f>Table5[[#This Row],[Column17]]-Table5[[#This Row],[Column20]]</f>
        <v>0</v>
      </c>
      <c r="AJ2130" s="131">
        <f t="shared" si="370"/>
        <v>0</v>
      </c>
      <c r="AK2130" s="131">
        <f t="shared" si="363"/>
        <v>0</v>
      </c>
      <c r="AL2130" s="131">
        <f t="shared" si="371"/>
        <v>0</v>
      </c>
      <c r="AM2130" s="131" t="str">
        <f t="shared" si="372"/>
        <v/>
      </c>
      <c r="AN2130" s="131" t="str">
        <f t="shared" ca="1" si="373"/>
        <v/>
      </c>
    </row>
    <row r="2131" spans="1:40" ht="20.25" customHeight="1" x14ac:dyDescent="0.3">
      <c r="A2131" s="127"/>
      <c r="B2131" s="164"/>
      <c r="C2131" s="139"/>
      <c r="D2131" s="140"/>
      <c r="E2131" s="139"/>
      <c r="F2131" s="139"/>
      <c r="G2131" s="140"/>
      <c r="H2131" s="139"/>
      <c r="I2131" s="129"/>
      <c r="L2131" s="128"/>
      <c r="M2131" s="128"/>
      <c r="N2131" s="128"/>
      <c r="O2131" s="128"/>
      <c r="P2131" s="128"/>
      <c r="Q2131" s="128"/>
      <c r="R2131" s="128"/>
      <c r="S2131" s="128"/>
      <c r="T2131" s="120">
        <f t="shared" si="364"/>
        <v>0</v>
      </c>
      <c r="U2131" s="131"/>
      <c r="V2131" s="131"/>
      <c r="W2131" s="131">
        <f>SUMIFS($F$3:F2131,$D$3:D2131,D2131,$C$3:C2131,"Buy")+SUMIFS($F$3:F2131,$D$3:D2131,D2131,$C$3:C2131,"Coin Deposit",$E$3:E2131,"&lt;&gt;")</f>
        <v>0</v>
      </c>
      <c r="X2131" s="131">
        <f t="shared" si="365"/>
        <v>0</v>
      </c>
      <c r="Y2131" s="131">
        <f>IF($D2131=Y$1,SUMIFS($H$3:$H2131,$G$3:$G2131,Y$1,$C$3:$C2131,"Sell"),0)</f>
        <v>0</v>
      </c>
      <c r="Z2131" s="131">
        <f t="shared" si="366"/>
        <v>0</v>
      </c>
      <c r="AA2131" s="131">
        <f>IF($D2131=AA$1,SUMIFS($H$3:$H2131,$G$3:$G2131,AA$1,$C$3:$C2131,"Sell"),0)</f>
        <v>0</v>
      </c>
      <c r="AB2131" s="131">
        <f t="shared" si="367"/>
        <v>0</v>
      </c>
      <c r="AC2131" s="131">
        <f>SUMIFS('Deductions and Deposits'!$H:$H,'Deductions and Deposits'!$G:$G,D2131,'Deductions and Deposits'!$F:$F,"&lt;="&amp;B2131)+SUMIFS($F$3:F2131,$D$3:D2131,D2131,$C$3:C2131,"Coin Deposit",$E$3:E2131,"")</f>
        <v>0</v>
      </c>
      <c r="AD2131" s="131">
        <f>SUMIFS('Deductions and Deposits'!$D:$D,'Deductions and Deposits'!$C:$C,D2131)+SUMIFS($F:$F,$D:$D,D2131,$C:$C,"Coin Deduction")</f>
        <v>0</v>
      </c>
      <c r="AE2131" s="131">
        <f>Table5[[#This Row],[Column4]]+Table5[[#This Row],[Column14]]+Table5[[#This Row],[Column19]]+Table5[[#This Row],[Column12]]</f>
        <v>0</v>
      </c>
      <c r="AF2131" s="131">
        <f>Table5[[#This Row],[Column5]]+Table5[[#This Row],[Column13]]+Table5[[#This Row],[Column21]]+Table5[[#This Row],[Column18]]</f>
        <v>0</v>
      </c>
      <c r="AG2131" s="131">
        <f t="shared" si="368"/>
        <v>0</v>
      </c>
      <c r="AH2131" s="131">
        <f t="shared" si="369"/>
        <v>0</v>
      </c>
      <c r="AI2131" s="131">
        <f>Table5[[#This Row],[Column17]]-Table5[[#This Row],[Column20]]</f>
        <v>0</v>
      </c>
      <c r="AJ2131" s="131">
        <f t="shared" si="370"/>
        <v>0</v>
      </c>
      <c r="AK2131" s="131">
        <f t="shared" si="363"/>
        <v>0</v>
      </c>
      <c r="AL2131" s="131">
        <f t="shared" si="371"/>
        <v>0</v>
      </c>
      <c r="AM2131" s="131" t="str">
        <f t="shared" si="372"/>
        <v/>
      </c>
      <c r="AN2131" s="131" t="str">
        <f t="shared" ca="1" si="373"/>
        <v/>
      </c>
    </row>
    <row r="2132" spans="1:40" ht="20.25" customHeight="1" x14ac:dyDescent="0.3">
      <c r="A2132" s="127"/>
      <c r="B2132" s="164"/>
      <c r="C2132" s="139"/>
      <c r="D2132" s="140"/>
      <c r="E2132" s="139"/>
      <c r="F2132" s="139"/>
      <c r="G2132" s="140"/>
      <c r="H2132" s="139"/>
      <c r="I2132" s="129"/>
      <c r="L2132" s="128"/>
      <c r="M2132" s="128"/>
      <c r="N2132" s="128"/>
      <c r="O2132" s="128"/>
      <c r="P2132" s="128"/>
      <c r="Q2132" s="128"/>
      <c r="R2132" s="128"/>
      <c r="S2132" s="128"/>
      <c r="T2132" s="120">
        <f t="shared" si="364"/>
        <v>0</v>
      </c>
      <c r="U2132" s="131"/>
      <c r="V2132" s="131"/>
      <c r="W2132" s="131">
        <f>SUMIFS($F$3:F2132,$D$3:D2132,D2132,$C$3:C2132,"Buy")+SUMIFS($F$3:F2132,$D$3:D2132,D2132,$C$3:C2132,"Coin Deposit",$E$3:E2132,"&lt;&gt;")</f>
        <v>0</v>
      </c>
      <c r="X2132" s="131">
        <f t="shared" si="365"/>
        <v>0</v>
      </c>
      <c r="Y2132" s="131">
        <f>IF($D2132=Y$1,SUMIFS($H$3:$H2132,$G$3:$G2132,Y$1,$C$3:$C2132,"Sell"),0)</f>
        <v>0</v>
      </c>
      <c r="Z2132" s="131">
        <f t="shared" si="366"/>
        <v>0</v>
      </c>
      <c r="AA2132" s="131">
        <f>IF($D2132=AA$1,SUMIFS($H$3:$H2132,$G$3:$G2132,AA$1,$C$3:$C2132,"Sell"),0)</f>
        <v>0</v>
      </c>
      <c r="AB2132" s="131">
        <f t="shared" si="367"/>
        <v>0</v>
      </c>
      <c r="AC2132" s="131">
        <f>SUMIFS('Deductions and Deposits'!$H:$H,'Deductions and Deposits'!$G:$G,D2132,'Deductions and Deposits'!$F:$F,"&lt;="&amp;B2132)+SUMIFS($F$3:F2132,$D$3:D2132,D2132,$C$3:C2132,"Coin Deposit",$E$3:E2132,"")</f>
        <v>0</v>
      </c>
      <c r="AD2132" s="131">
        <f>SUMIFS('Deductions and Deposits'!$D:$D,'Deductions and Deposits'!$C:$C,D2132)+SUMIFS($F:$F,$D:$D,D2132,$C:$C,"Coin Deduction")</f>
        <v>0</v>
      </c>
      <c r="AE2132" s="131">
        <f>Table5[[#This Row],[Column4]]+Table5[[#This Row],[Column14]]+Table5[[#This Row],[Column19]]+Table5[[#This Row],[Column12]]</f>
        <v>0</v>
      </c>
      <c r="AF2132" s="131">
        <f>Table5[[#This Row],[Column5]]+Table5[[#This Row],[Column13]]+Table5[[#This Row],[Column21]]+Table5[[#This Row],[Column18]]</f>
        <v>0</v>
      </c>
      <c r="AG2132" s="131">
        <f t="shared" si="368"/>
        <v>0</v>
      </c>
      <c r="AH2132" s="131">
        <f t="shared" si="369"/>
        <v>0</v>
      </c>
      <c r="AI2132" s="131">
        <f>Table5[[#This Row],[Column17]]-Table5[[#This Row],[Column20]]</f>
        <v>0</v>
      </c>
      <c r="AJ2132" s="131">
        <f t="shared" si="370"/>
        <v>0</v>
      </c>
      <c r="AK2132" s="131">
        <f t="shared" si="363"/>
        <v>0</v>
      </c>
      <c r="AL2132" s="131">
        <f t="shared" si="371"/>
        <v>0</v>
      </c>
      <c r="AM2132" s="131" t="str">
        <f t="shared" si="372"/>
        <v/>
      </c>
      <c r="AN2132" s="131" t="str">
        <f t="shared" ca="1" si="373"/>
        <v/>
      </c>
    </row>
    <row r="2133" spans="1:40" ht="20.25" customHeight="1" x14ac:dyDescent="0.3">
      <c r="A2133" s="127"/>
      <c r="B2133" s="164"/>
      <c r="C2133" s="139"/>
      <c r="D2133" s="140"/>
      <c r="E2133" s="139"/>
      <c r="F2133" s="139"/>
      <c r="G2133" s="140"/>
      <c r="H2133" s="139"/>
      <c r="I2133" s="129"/>
      <c r="L2133" s="128"/>
      <c r="M2133" s="128"/>
      <c r="N2133" s="128"/>
      <c r="O2133" s="128"/>
      <c r="P2133" s="128"/>
      <c r="Q2133" s="128"/>
      <c r="R2133" s="128"/>
      <c r="S2133" s="128"/>
      <c r="T2133" s="120">
        <f t="shared" si="364"/>
        <v>0</v>
      </c>
      <c r="U2133" s="131"/>
      <c r="V2133" s="131"/>
      <c r="W2133" s="131">
        <f>SUMIFS($F$3:F2133,$D$3:D2133,D2133,$C$3:C2133,"Buy")+SUMIFS($F$3:F2133,$D$3:D2133,D2133,$C$3:C2133,"Coin Deposit",$E$3:E2133,"&lt;&gt;")</f>
        <v>0</v>
      </c>
      <c r="X2133" s="131">
        <f t="shared" si="365"/>
        <v>0</v>
      </c>
      <c r="Y2133" s="131">
        <f>IF($D2133=Y$1,SUMIFS($H$3:$H2133,$G$3:$G2133,Y$1,$C$3:$C2133,"Sell"),0)</f>
        <v>0</v>
      </c>
      <c r="Z2133" s="131">
        <f t="shared" si="366"/>
        <v>0</v>
      </c>
      <c r="AA2133" s="131">
        <f>IF($D2133=AA$1,SUMIFS($H$3:$H2133,$G$3:$G2133,AA$1,$C$3:$C2133,"Sell"),0)</f>
        <v>0</v>
      </c>
      <c r="AB2133" s="131">
        <f t="shared" si="367"/>
        <v>0</v>
      </c>
      <c r="AC2133" s="131">
        <f>SUMIFS('Deductions and Deposits'!$H:$H,'Deductions and Deposits'!$G:$G,D2133,'Deductions and Deposits'!$F:$F,"&lt;="&amp;B2133)+SUMIFS($F$3:F2133,$D$3:D2133,D2133,$C$3:C2133,"Coin Deposit",$E$3:E2133,"")</f>
        <v>0</v>
      </c>
      <c r="AD2133" s="131">
        <f>SUMIFS('Deductions and Deposits'!$D:$D,'Deductions and Deposits'!$C:$C,D2133)+SUMIFS($F:$F,$D:$D,D2133,$C:$C,"Coin Deduction")</f>
        <v>0</v>
      </c>
      <c r="AE2133" s="131">
        <f>Table5[[#This Row],[Column4]]+Table5[[#This Row],[Column14]]+Table5[[#This Row],[Column19]]+Table5[[#This Row],[Column12]]</f>
        <v>0</v>
      </c>
      <c r="AF2133" s="131">
        <f>Table5[[#This Row],[Column5]]+Table5[[#This Row],[Column13]]+Table5[[#This Row],[Column21]]+Table5[[#This Row],[Column18]]</f>
        <v>0</v>
      </c>
      <c r="AG2133" s="131">
        <f t="shared" si="368"/>
        <v>0</v>
      </c>
      <c r="AH2133" s="131">
        <f t="shared" si="369"/>
        <v>0</v>
      </c>
      <c r="AI2133" s="131">
        <f>Table5[[#This Row],[Column17]]-Table5[[#This Row],[Column20]]</f>
        <v>0</v>
      </c>
      <c r="AJ2133" s="131">
        <f t="shared" si="370"/>
        <v>0</v>
      </c>
      <c r="AK2133" s="131">
        <f t="shared" si="363"/>
        <v>0</v>
      </c>
      <c r="AL2133" s="131">
        <f t="shared" si="371"/>
        <v>0</v>
      </c>
      <c r="AM2133" s="131" t="str">
        <f t="shared" si="372"/>
        <v/>
      </c>
      <c r="AN2133" s="131" t="str">
        <f t="shared" ca="1" si="373"/>
        <v/>
      </c>
    </row>
    <row r="2134" spans="1:40" ht="20.25" customHeight="1" x14ac:dyDescent="0.3">
      <c r="A2134" s="127"/>
      <c r="B2134" s="164"/>
      <c r="C2134" s="139"/>
      <c r="D2134" s="140"/>
      <c r="E2134" s="139"/>
      <c r="F2134" s="139"/>
      <c r="G2134" s="140"/>
      <c r="H2134" s="139"/>
      <c r="I2134" s="129"/>
      <c r="L2134" s="128"/>
      <c r="M2134" s="128"/>
      <c r="N2134" s="128"/>
      <c r="O2134" s="128"/>
      <c r="P2134" s="128"/>
      <c r="Q2134" s="128"/>
      <c r="R2134" s="128"/>
      <c r="S2134" s="128"/>
      <c r="T2134" s="120">
        <f t="shared" si="364"/>
        <v>0</v>
      </c>
      <c r="U2134" s="131"/>
      <c r="V2134" s="131"/>
      <c r="W2134" s="131">
        <f>SUMIFS($F$3:F2134,$D$3:D2134,D2134,$C$3:C2134,"Buy")+SUMIFS($F$3:F2134,$D$3:D2134,D2134,$C$3:C2134,"Coin Deposit",$E$3:E2134,"&lt;&gt;")</f>
        <v>0</v>
      </c>
      <c r="X2134" s="131">
        <f t="shared" si="365"/>
        <v>0</v>
      </c>
      <c r="Y2134" s="131">
        <f>IF($D2134=Y$1,SUMIFS($H$3:$H2134,$G$3:$G2134,Y$1,$C$3:$C2134,"Sell"),0)</f>
        <v>0</v>
      </c>
      <c r="Z2134" s="131">
        <f t="shared" si="366"/>
        <v>0</v>
      </c>
      <c r="AA2134" s="131">
        <f>IF($D2134=AA$1,SUMIFS($H$3:$H2134,$G$3:$G2134,AA$1,$C$3:$C2134,"Sell"),0)</f>
        <v>0</v>
      </c>
      <c r="AB2134" s="131">
        <f t="shared" si="367"/>
        <v>0</v>
      </c>
      <c r="AC2134" s="131">
        <f>SUMIFS('Deductions and Deposits'!$H:$H,'Deductions and Deposits'!$G:$G,D2134,'Deductions and Deposits'!$F:$F,"&lt;="&amp;B2134)+SUMIFS($F$3:F2134,$D$3:D2134,D2134,$C$3:C2134,"Coin Deposit",$E$3:E2134,"")</f>
        <v>0</v>
      </c>
      <c r="AD2134" s="131">
        <f>SUMIFS('Deductions and Deposits'!$D:$D,'Deductions and Deposits'!$C:$C,D2134)+SUMIFS($F:$F,$D:$D,D2134,$C:$C,"Coin Deduction")</f>
        <v>0</v>
      </c>
      <c r="AE2134" s="131">
        <f>Table5[[#This Row],[Column4]]+Table5[[#This Row],[Column14]]+Table5[[#This Row],[Column19]]+Table5[[#This Row],[Column12]]</f>
        <v>0</v>
      </c>
      <c r="AF2134" s="131">
        <f>Table5[[#This Row],[Column5]]+Table5[[#This Row],[Column13]]+Table5[[#This Row],[Column21]]+Table5[[#This Row],[Column18]]</f>
        <v>0</v>
      </c>
      <c r="AG2134" s="131">
        <f t="shared" si="368"/>
        <v>0</v>
      </c>
      <c r="AH2134" s="131">
        <f t="shared" si="369"/>
        <v>0</v>
      </c>
      <c r="AI2134" s="131">
        <f>Table5[[#This Row],[Column17]]-Table5[[#This Row],[Column20]]</f>
        <v>0</v>
      </c>
      <c r="AJ2134" s="131">
        <f t="shared" si="370"/>
        <v>0</v>
      </c>
      <c r="AK2134" s="131">
        <f t="shared" si="363"/>
        <v>0</v>
      </c>
      <c r="AL2134" s="131">
        <f t="shared" si="371"/>
        <v>0</v>
      </c>
      <c r="AM2134" s="131" t="str">
        <f t="shared" si="372"/>
        <v/>
      </c>
      <c r="AN2134" s="131" t="str">
        <f t="shared" ca="1" si="373"/>
        <v/>
      </c>
    </row>
    <row r="2135" spans="1:40" ht="20.25" customHeight="1" x14ac:dyDescent="0.3">
      <c r="A2135" s="127"/>
      <c r="B2135" s="164"/>
      <c r="C2135" s="139"/>
      <c r="D2135" s="140"/>
      <c r="E2135" s="139"/>
      <c r="F2135" s="139"/>
      <c r="G2135" s="140"/>
      <c r="H2135" s="139"/>
      <c r="I2135" s="129"/>
      <c r="L2135" s="128"/>
      <c r="M2135" s="128"/>
      <c r="N2135" s="128"/>
      <c r="O2135" s="128"/>
      <c r="P2135" s="128"/>
      <c r="Q2135" s="128"/>
      <c r="R2135" s="128"/>
      <c r="S2135" s="128"/>
      <c r="T2135" s="120">
        <f t="shared" si="364"/>
        <v>0</v>
      </c>
      <c r="U2135" s="131"/>
      <c r="V2135" s="131"/>
      <c r="W2135" s="131">
        <f>SUMIFS($F$3:F2135,$D$3:D2135,D2135,$C$3:C2135,"Buy")+SUMIFS($F$3:F2135,$D$3:D2135,D2135,$C$3:C2135,"Coin Deposit",$E$3:E2135,"&lt;&gt;")</f>
        <v>0</v>
      </c>
      <c r="X2135" s="131">
        <f t="shared" si="365"/>
        <v>0</v>
      </c>
      <c r="Y2135" s="131">
        <f>IF($D2135=Y$1,SUMIFS($H$3:$H2135,$G$3:$G2135,Y$1,$C$3:$C2135,"Sell"),0)</f>
        <v>0</v>
      </c>
      <c r="Z2135" s="131">
        <f t="shared" si="366"/>
        <v>0</v>
      </c>
      <c r="AA2135" s="131">
        <f>IF($D2135=AA$1,SUMIFS($H$3:$H2135,$G$3:$G2135,AA$1,$C$3:$C2135,"Sell"),0)</f>
        <v>0</v>
      </c>
      <c r="AB2135" s="131">
        <f t="shared" si="367"/>
        <v>0</v>
      </c>
      <c r="AC2135" s="131">
        <f>SUMIFS('Deductions and Deposits'!$H:$H,'Deductions and Deposits'!$G:$G,D2135,'Deductions and Deposits'!$F:$F,"&lt;="&amp;B2135)+SUMIFS($F$3:F2135,$D$3:D2135,D2135,$C$3:C2135,"Coin Deposit",$E$3:E2135,"")</f>
        <v>0</v>
      </c>
      <c r="AD2135" s="131">
        <f>SUMIFS('Deductions and Deposits'!$D:$D,'Deductions and Deposits'!$C:$C,D2135)+SUMIFS($F:$F,$D:$D,D2135,$C:$C,"Coin Deduction")</f>
        <v>0</v>
      </c>
      <c r="AE2135" s="131">
        <f>Table5[[#This Row],[Column4]]+Table5[[#This Row],[Column14]]+Table5[[#This Row],[Column19]]+Table5[[#This Row],[Column12]]</f>
        <v>0</v>
      </c>
      <c r="AF2135" s="131">
        <f>Table5[[#This Row],[Column5]]+Table5[[#This Row],[Column13]]+Table5[[#This Row],[Column21]]+Table5[[#This Row],[Column18]]</f>
        <v>0</v>
      </c>
      <c r="AG2135" s="131">
        <f t="shared" si="368"/>
        <v>0</v>
      </c>
      <c r="AH2135" s="131">
        <f t="shared" si="369"/>
        <v>0</v>
      </c>
      <c r="AI2135" s="131">
        <f>Table5[[#This Row],[Column17]]-Table5[[#This Row],[Column20]]</f>
        <v>0</v>
      </c>
      <c r="AJ2135" s="131">
        <f t="shared" si="370"/>
        <v>0</v>
      </c>
      <c r="AK2135" s="131">
        <f t="shared" si="363"/>
        <v>0</v>
      </c>
      <c r="AL2135" s="131">
        <f t="shared" si="371"/>
        <v>0</v>
      </c>
      <c r="AM2135" s="131" t="str">
        <f t="shared" si="372"/>
        <v/>
      </c>
      <c r="AN2135" s="131" t="str">
        <f t="shared" ca="1" si="373"/>
        <v/>
      </c>
    </row>
    <row r="2136" spans="1:40" ht="20.25" customHeight="1" x14ac:dyDescent="0.3">
      <c r="A2136" s="127"/>
      <c r="B2136" s="164"/>
      <c r="C2136" s="139"/>
      <c r="D2136" s="140"/>
      <c r="E2136" s="139"/>
      <c r="F2136" s="139"/>
      <c r="G2136" s="140"/>
      <c r="H2136" s="139"/>
      <c r="I2136" s="129"/>
      <c r="L2136" s="128"/>
      <c r="M2136" s="128"/>
      <c r="N2136" s="128"/>
      <c r="O2136" s="128"/>
      <c r="P2136" s="128"/>
      <c r="Q2136" s="128"/>
      <c r="R2136" s="128"/>
      <c r="S2136" s="128"/>
      <c r="T2136" s="120">
        <f t="shared" si="364"/>
        <v>0</v>
      </c>
      <c r="U2136" s="131"/>
      <c r="V2136" s="131"/>
      <c r="W2136" s="131">
        <f>SUMIFS($F$3:F2136,$D$3:D2136,D2136,$C$3:C2136,"Buy")+SUMIFS($F$3:F2136,$D$3:D2136,D2136,$C$3:C2136,"Coin Deposit",$E$3:E2136,"&lt;&gt;")</f>
        <v>0</v>
      </c>
      <c r="X2136" s="131">
        <f t="shared" si="365"/>
        <v>0</v>
      </c>
      <c r="Y2136" s="131">
        <f>IF($D2136=Y$1,SUMIFS($H$3:$H2136,$G$3:$G2136,Y$1,$C$3:$C2136,"Sell"),0)</f>
        <v>0</v>
      </c>
      <c r="Z2136" s="131">
        <f t="shared" si="366"/>
        <v>0</v>
      </c>
      <c r="AA2136" s="131">
        <f>IF($D2136=AA$1,SUMIFS($H$3:$H2136,$G$3:$G2136,AA$1,$C$3:$C2136,"Sell"),0)</f>
        <v>0</v>
      </c>
      <c r="AB2136" s="131">
        <f t="shared" si="367"/>
        <v>0</v>
      </c>
      <c r="AC2136" s="131">
        <f>SUMIFS('Deductions and Deposits'!$H:$H,'Deductions and Deposits'!$G:$G,D2136,'Deductions and Deposits'!$F:$F,"&lt;="&amp;B2136)+SUMIFS($F$3:F2136,$D$3:D2136,D2136,$C$3:C2136,"Coin Deposit",$E$3:E2136,"")</f>
        <v>0</v>
      </c>
      <c r="AD2136" s="131">
        <f>SUMIFS('Deductions and Deposits'!$D:$D,'Deductions and Deposits'!$C:$C,D2136)+SUMIFS($F:$F,$D:$D,D2136,$C:$C,"Coin Deduction")</f>
        <v>0</v>
      </c>
      <c r="AE2136" s="131">
        <f>Table5[[#This Row],[Column4]]+Table5[[#This Row],[Column14]]+Table5[[#This Row],[Column19]]+Table5[[#This Row],[Column12]]</f>
        <v>0</v>
      </c>
      <c r="AF2136" s="131">
        <f>Table5[[#This Row],[Column5]]+Table5[[#This Row],[Column13]]+Table5[[#This Row],[Column21]]+Table5[[#This Row],[Column18]]</f>
        <v>0</v>
      </c>
      <c r="AG2136" s="131">
        <f t="shared" si="368"/>
        <v>0</v>
      </c>
      <c r="AH2136" s="131">
        <f t="shared" si="369"/>
        <v>0</v>
      </c>
      <c r="AI2136" s="131">
        <f>Table5[[#This Row],[Column17]]-Table5[[#This Row],[Column20]]</f>
        <v>0</v>
      </c>
      <c r="AJ2136" s="131">
        <f t="shared" si="370"/>
        <v>0</v>
      </c>
      <c r="AK2136" s="131">
        <f t="shared" si="363"/>
        <v>0</v>
      </c>
      <c r="AL2136" s="131">
        <f t="shared" si="371"/>
        <v>0</v>
      </c>
      <c r="AM2136" s="131" t="str">
        <f t="shared" si="372"/>
        <v/>
      </c>
      <c r="AN2136" s="131" t="str">
        <f t="shared" ca="1" si="373"/>
        <v/>
      </c>
    </row>
    <row r="2137" spans="1:40" ht="20.25" customHeight="1" x14ac:dyDescent="0.3">
      <c r="A2137" s="127"/>
      <c r="B2137" s="164"/>
      <c r="C2137" s="139"/>
      <c r="D2137" s="140"/>
      <c r="E2137" s="139"/>
      <c r="F2137" s="139"/>
      <c r="G2137" s="140"/>
      <c r="H2137" s="139"/>
      <c r="I2137" s="129"/>
      <c r="L2137" s="128"/>
      <c r="M2137" s="128"/>
      <c r="N2137" s="128"/>
      <c r="O2137" s="128"/>
      <c r="P2137" s="128"/>
      <c r="Q2137" s="128"/>
      <c r="R2137" s="128"/>
      <c r="S2137" s="128"/>
      <c r="T2137" s="120">
        <f t="shared" si="364"/>
        <v>0</v>
      </c>
      <c r="U2137" s="131"/>
      <c r="V2137" s="131"/>
      <c r="W2137" s="131">
        <f>SUMIFS($F$3:F2137,$D$3:D2137,D2137,$C$3:C2137,"Buy")+SUMIFS($F$3:F2137,$D$3:D2137,D2137,$C$3:C2137,"Coin Deposit",$E$3:E2137,"&lt;&gt;")</f>
        <v>0</v>
      </c>
      <c r="X2137" s="131">
        <f t="shared" si="365"/>
        <v>0</v>
      </c>
      <c r="Y2137" s="131">
        <f>IF($D2137=Y$1,SUMIFS($H$3:$H2137,$G$3:$G2137,Y$1,$C$3:$C2137,"Sell"),0)</f>
        <v>0</v>
      </c>
      <c r="Z2137" s="131">
        <f t="shared" si="366"/>
        <v>0</v>
      </c>
      <c r="AA2137" s="131">
        <f>IF($D2137=AA$1,SUMIFS($H$3:$H2137,$G$3:$G2137,AA$1,$C$3:$C2137,"Sell"),0)</f>
        <v>0</v>
      </c>
      <c r="AB2137" s="131">
        <f t="shared" si="367"/>
        <v>0</v>
      </c>
      <c r="AC2137" s="131">
        <f>SUMIFS('Deductions and Deposits'!$H:$H,'Deductions and Deposits'!$G:$G,D2137,'Deductions and Deposits'!$F:$F,"&lt;="&amp;B2137)+SUMIFS($F$3:F2137,$D$3:D2137,D2137,$C$3:C2137,"Coin Deposit",$E$3:E2137,"")</f>
        <v>0</v>
      </c>
      <c r="AD2137" s="131">
        <f>SUMIFS('Deductions and Deposits'!$D:$D,'Deductions and Deposits'!$C:$C,D2137)+SUMIFS($F:$F,$D:$D,D2137,$C:$C,"Coin Deduction")</f>
        <v>0</v>
      </c>
      <c r="AE2137" s="131">
        <f>Table5[[#This Row],[Column4]]+Table5[[#This Row],[Column14]]+Table5[[#This Row],[Column19]]+Table5[[#This Row],[Column12]]</f>
        <v>0</v>
      </c>
      <c r="AF2137" s="131">
        <f>Table5[[#This Row],[Column5]]+Table5[[#This Row],[Column13]]+Table5[[#This Row],[Column21]]+Table5[[#This Row],[Column18]]</f>
        <v>0</v>
      </c>
      <c r="AG2137" s="131">
        <f t="shared" si="368"/>
        <v>0</v>
      </c>
      <c r="AH2137" s="131">
        <f t="shared" si="369"/>
        <v>0</v>
      </c>
      <c r="AI2137" s="131">
        <f>Table5[[#This Row],[Column17]]-Table5[[#This Row],[Column20]]</f>
        <v>0</v>
      </c>
      <c r="AJ2137" s="131">
        <f t="shared" si="370"/>
        <v>0</v>
      </c>
      <c r="AK2137" s="131">
        <f t="shared" si="363"/>
        <v>0</v>
      </c>
      <c r="AL2137" s="131">
        <f t="shared" si="371"/>
        <v>0</v>
      </c>
      <c r="AM2137" s="131" t="str">
        <f t="shared" si="372"/>
        <v/>
      </c>
      <c r="AN2137" s="131" t="str">
        <f t="shared" ca="1" si="373"/>
        <v/>
      </c>
    </row>
    <row r="2138" spans="1:40" ht="20.25" customHeight="1" x14ac:dyDescent="0.3">
      <c r="A2138" s="127"/>
      <c r="B2138" s="164"/>
      <c r="C2138" s="139"/>
      <c r="D2138" s="140"/>
      <c r="E2138" s="139"/>
      <c r="F2138" s="139"/>
      <c r="G2138" s="140"/>
      <c r="H2138" s="139"/>
      <c r="I2138" s="129"/>
      <c r="L2138" s="128"/>
      <c r="M2138" s="128"/>
      <c r="N2138" s="128"/>
      <c r="O2138" s="128"/>
      <c r="P2138" s="128"/>
      <c r="Q2138" s="128"/>
      <c r="R2138" s="128"/>
      <c r="S2138" s="128"/>
      <c r="T2138" s="120">
        <f t="shared" si="364"/>
        <v>0</v>
      </c>
      <c r="U2138" s="131"/>
      <c r="V2138" s="131"/>
      <c r="W2138" s="131">
        <f>SUMIFS($F$3:F2138,$D$3:D2138,D2138,$C$3:C2138,"Buy")+SUMIFS($F$3:F2138,$D$3:D2138,D2138,$C$3:C2138,"Coin Deposit",$E$3:E2138,"&lt;&gt;")</f>
        <v>0</v>
      </c>
      <c r="X2138" s="131">
        <f t="shared" si="365"/>
        <v>0</v>
      </c>
      <c r="Y2138" s="131">
        <f>IF($D2138=Y$1,SUMIFS($H$3:$H2138,$G$3:$G2138,Y$1,$C$3:$C2138,"Sell"),0)</f>
        <v>0</v>
      </c>
      <c r="Z2138" s="131">
        <f t="shared" si="366"/>
        <v>0</v>
      </c>
      <c r="AA2138" s="131">
        <f>IF($D2138=AA$1,SUMIFS($H$3:$H2138,$G$3:$G2138,AA$1,$C$3:$C2138,"Sell"),0)</f>
        <v>0</v>
      </c>
      <c r="AB2138" s="131">
        <f t="shared" si="367"/>
        <v>0</v>
      </c>
      <c r="AC2138" s="131">
        <f>SUMIFS('Deductions and Deposits'!$H:$H,'Deductions and Deposits'!$G:$G,D2138,'Deductions and Deposits'!$F:$F,"&lt;="&amp;B2138)+SUMIFS($F$3:F2138,$D$3:D2138,D2138,$C$3:C2138,"Coin Deposit",$E$3:E2138,"")</f>
        <v>0</v>
      </c>
      <c r="AD2138" s="131">
        <f>SUMIFS('Deductions and Deposits'!$D:$D,'Deductions and Deposits'!$C:$C,D2138)+SUMIFS($F:$F,$D:$D,D2138,$C:$C,"Coin Deduction")</f>
        <v>0</v>
      </c>
      <c r="AE2138" s="131">
        <f>Table5[[#This Row],[Column4]]+Table5[[#This Row],[Column14]]+Table5[[#This Row],[Column19]]+Table5[[#This Row],[Column12]]</f>
        <v>0</v>
      </c>
      <c r="AF2138" s="131">
        <f>Table5[[#This Row],[Column5]]+Table5[[#This Row],[Column13]]+Table5[[#This Row],[Column21]]+Table5[[#This Row],[Column18]]</f>
        <v>0</v>
      </c>
      <c r="AG2138" s="131">
        <f t="shared" si="368"/>
        <v>0</v>
      </c>
      <c r="AH2138" s="131">
        <f t="shared" si="369"/>
        <v>0</v>
      </c>
      <c r="AI2138" s="131">
        <f>Table5[[#This Row],[Column17]]-Table5[[#This Row],[Column20]]</f>
        <v>0</v>
      </c>
      <c r="AJ2138" s="131">
        <f t="shared" si="370"/>
        <v>0</v>
      </c>
      <c r="AK2138" s="131">
        <f t="shared" si="363"/>
        <v>0</v>
      </c>
      <c r="AL2138" s="131">
        <f t="shared" si="371"/>
        <v>0</v>
      </c>
      <c r="AM2138" s="131" t="str">
        <f t="shared" si="372"/>
        <v/>
      </c>
      <c r="AN2138" s="131" t="str">
        <f t="shared" ca="1" si="373"/>
        <v/>
      </c>
    </row>
    <row r="2139" spans="1:40" ht="20.25" customHeight="1" x14ac:dyDescent="0.3">
      <c r="A2139" s="127"/>
      <c r="B2139" s="164"/>
      <c r="C2139" s="139"/>
      <c r="D2139" s="140"/>
      <c r="E2139" s="139"/>
      <c r="F2139" s="139"/>
      <c r="G2139" s="140"/>
      <c r="H2139" s="139"/>
      <c r="I2139" s="129"/>
      <c r="L2139" s="128"/>
      <c r="M2139" s="128"/>
      <c r="N2139" s="128"/>
      <c r="O2139" s="128"/>
      <c r="P2139" s="128"/>
      <c r="Q2139" s="128"/>
      <c r="R2139" s="128"/>
      <c r="S2139" s="128"/>
      <c r="T2139" s="120">
        <f t="shared" si="364"/>
        <v>0</v>
      </c>
      <c r="U2139" s="131"/>
      <c r="V2139" s="131"/>
      <c r="W2139" s="131">
        <f>SUMIFS($F$3:F2139,$D$3:D2139,D2139,$C$3:C2139,"Buy")+SUMIFS($F$3:F2139,$D$3:D2139,D2139,$C$3:C2139,"Coin Deposit",$E$3:E2139,"&lt;&gt;")</f>
        <v>0</v>
      </c>
      <c r="X2139" s="131">
        <f t="shared" si="365"/>
        <v>0</v>
      </c>
      <c r="Y2139" s="131">
        <f>IF($D2139=Y$1,SUMIFS($H$3:$H2139,$G$3:$G2139,Y$1,$C$3:$C2139,"Sell"),0)</f>
        <v>0</v>
      </c>
      <c r="Z2139" s="131">
        <f t="shared" si="366"/>
        <v>0</v>
      </c>
      <c r="AA2139" s="131">
        <f>IF($D2139=AA$1,SUMIFS($H$3:$H2139,$G$3:$G2139,AA$1,$C$3:$C2139,"Sell"),0)</f>
        <v>0</v>
      </c>
      <c r="AB2139" s="131">
        <f t="shared" si="367"/>
        <v>0</v>
      </c>
      <c r="AC2139" s="131">
        <f>SUMIFS('Deductions and Deposits'!$H:$H,'Deductions and Deposits'!$G:$G,D2139,'Deductions and Deposits'!$F:$F,"&lt;="&amp;B2139)+SUMIFS($F$3:F2139,$D$3:D2139,D2139,$C$3:C2139,"Coin Deposit",$E$3:E2139,"")</f>
        <v>0</v>
      </c>
      <c r="AD2139" s="131">
        <f>SUMIFS('Deductions and Deposits'!$D:$D,'Deductions and Deposits'!$C:$C,D2139)+SUMIFS($F:$F,$D:$D,D2139,$C:$C,"Coin Deduction")</f>
        <v>0</v>
      </c>
      <c r="AE2139" s="131">
        <f>Table5[[#This Row],[Column4]]+Table5[[#This Row],[Column14]]+Table5[[#This Row],[Column19]]+Table5[[#This Row],[Column12]]</f>
        <v>0</v>
      </c>
      <c r="AF2139" s="131">
        <f>Table5[[#This Row],[Column5]]+Table5[[#This Row],[Column13]]+Table5[[#This Row],[Column21]]+Table5[[#This Row],[Column18]]</f>
        <v>0</v>
      </c>
      <c r="AG2139" s="131">
        <f t="shared" si="368"/>
        <v>0</v>
      </c>
      <c r="AH2139" s="131">
        <f t="shared" si="369"/>
        <v>0</v>
      </c>
      <c r="AI2139" s="131">
        <f>Table5[[#This Row],[Column17]]-Table5[[#This Row],[Column20]]</f>
        <v>0</v>
      </c>
      <c r="AJ2139" s="131">
        <f t="shared" si="370"/>
        <v>0</v>
      </c>
      <c r="AK2139" s="131">
        <f t="shared" si="363"/>
        <v>0</v>
      </c>
      <c r="AL2139" s="131">
        <f t="shared" si="371"/>
        <v>0</v>
      </c>
      <c r="AM2139" s="131" t="str">
        <f t="shared" si="372"/>
        <v/>
      </c>
      <c r="AN2139" s="131" t="str">
        <f t="shared" ca="1" si="373"/>
        <v/>
      </c>
    </row>
    <row r="2140" spans="1:40" ht="20.25" customHeight="1" x14ac:dyDescent="0.3">
      <c r="A2140" s="127"/>
      <c r="B2140" s="164"/>
      <c r="C2140" s="139"/>
      <c r="D2140" s="140"/>
      <c r="E2140" s="139"/>
      <c r="F2140" s="139"/>
      <c r="G2140" s="140"/>
      <c r="H2140" s="139"/>
      <c r="I2140" s="129"/>
      <c r="L2140" s="128"/>
      <c r="M2140" s="128"/>
      <c r="N2140" s="128"/>
      <c r="O2140" s="128"/>
      <c r="P2140" s="128"/>
      <c r="Q2140" s="128"/>
      <c r="R2140" s="128"/>
      <c r="S2140" s="128"/>
      <c r="T2140" s="120">
        <f t="shared" si="364"/>
        <v>0</v>
      </c>
      <c r="U2140" s="131"/>
      <c r="V2140" s="131"/>
      <c r="W2140" s="131">
        <f>SUMIFS($F$3:F2140,$D$3:D2140,D2140,$C$3:C2140,"Buy")+SUMIFS($F$3:F2140,$D$3:D2140,D2140,$C$3:C2140,"Coin Deposit",$E$3:E2140,"&lt;&gt;")</f>
        <v>0</v>
      </c>
      <c r="X2140" s="131">
        <f t="shared" si="365"/>
        <v>0</v>
      </c>
      <c r="Y2140" s="131">
        <f>IF($D2140=Y$1,SUMIFS($H$3:$H2140,$G$3:$G2140,Y$1,$C$3:$C2140,"Sell"),0)</f>
        <v>0</v>
      </c>
      <c r="Z2140" s="131">
        <f t="shared" si="366"/>
        <v>0</v>
      </c>
      <c r="AA2140" s="131">
        <f>IF($D2140=AA$1,SUMIFS($H$3:$H2140,$G$3:$G2140,AA$1,$C$3:$C2140,"Sell"),0)</f>
        <v>0</v>
      </c>
      <c r="AB2140" s="131">
        <f t="shared" si="367"/>
        <v>0</v>
      </c>
      <c r="AC2140" s="131">
        <f>SUMIFS('Deductions and Deposits'!$H:$H,'Deductions and Deposits'!$G:$G,D2140,'Deductions and Deposits'!$F:$F,"&lt;="&amp;B2140)+SUMIFS($F$3:F2140,$D$3:D2140,D2140,$C$3:C2140,"Coin Deposit",$E$3:E2140,"")</f>
        <v>0</v>
      </c>
      <c r="AD2140" s="131">
        <f>SUMIFS('Deductions and Deposits'!$D:$D,'Deductions and Deposits'!$C:$C,D2140)+SUMIFS($F:$F,$D:$D,D2140,$C:$C,"Coin Deduction")</f>
        <v>0</v>
      </c>
      <c r="AE2140" s="131">
        <f>Table5[[#This Row],[Column4]]+Table5[[#This Row],[Column14]]+Table5[[#This Row],[Column19]]+Table5[[#This Row],[Column12]]</f>
        <v>0</v>
      </c>
      <c r="AF2140" s="131">
        <f>Table5[[#This Row],[Column5]]+Table5[[#This Row],[Column13]]+Table5[[#This Row],[Column21]]+Table5[[#This Row],[Column18]]</f>
        <v>0</v>
      </c>
      <c r="AG2140" s="131">
        <f t="shared" si="368"/>
        <v>0</v>
      </c>
      <c r="AH2140" s="131">
        <f t="shared" si="369"/>
        <v>0</v>
      </c>
      <c r="AI2140" s="131">
        <f>Table5[[#This Row],[Column17]]-Table5[[#This Row],[Column20]]</f>
        <v>0</v>
      </c>
      <c r="AJ2140" s="131">
        <f t="shared" si="370"/>
        <v>0</v>
      </c>
      <c r="AK2140" s="131">
        <f t="shared" si="363"/>
        <v>0</v>
      </c>
      <c r="AL2140" s="131">
        <f t="shared" si="371"/>
        <v>0</v>
      </c>
      <c r="AM2140" s="131" t="str">
        <f t="shared" si="372"/>
        <v/>
      </c>
      <c r="AN2140" s="131" t="str">
        <f t="shared" ca="1" si="373"/>
        <v/>
      </c>
    </row>
    <row r="2141" spans="1:40" ht="20.25" customHeight="1" x14ac:dyDescent="0.3">
      <c r="A2141" s="127"/>
      <c r="B2141" s="164"/>
      <c r="C2141" s="139"/>
      <c r="D2141" s="140"/>
      <c r="E2141" s="139"/>
      <c r="F2141" s="139"/>
      <c r="G2141" s="140"/>
      <c r="H2141" s="139"/>
      <c r="I2141" s="129"/>
      <c r="L2141" s="128"/>
      <c r="M2141" s="128"/>
      <c r="N2141" s="128"/>
      <c r="O2141" s="128"/>
      <c r="P2141" s="128"/>
      <c r="Q2141" s="128"/>
      <c r="R2141" s="128"/>
      <c r="S2141" s="128"/>
      <c r="T2141" s="120">
        <f t="shared" si="364"/>
        <v>0</v>
      </c>
      <c r="U2141" s="131"/>
      <c r="V2141" s="131"/>
      <c r="W2141" s="131">
        <f>SUMIFS($F$3:F2141,$D$3:D2141,D2141,$C$3:C2141,"Buy")+SUMIFS($F$3:F2141,$D$3:D2141,D2141,$C$3:C2141,"Coin Deposit",$E$3:E2141,"&lt;&gt;")</f>
        <v>0</v>
      </c>
      <c r="X2141" s="131">
        <f t="shared" si="365"/>
        <v>0</v>
      </c>
      <c r="Y2141" s="131">
        <f>IF($D2141=Y$1,SUMIFS($H$3:$H2141,$G$3:$G2141,Y$1,$C$3:$C2141,"Sell"),0)</f>
        <v>0</v>
      </c>
      <c r="Z2141" s="131">
        <f t="shared" si="366"/>
        <v>0</v>
      </c>
      <c r="AA2141" s="131">
        <f>IF($D2141=AA$1,SUMIFS($H$3:$H2141,$G$3:$G2141,AA$1,$C$3:$C2141,"Sell"),0)</f>
        <v>0</v>
      </c>
      <c r="AB2141" s="131">
        <f t="shared" si="367"/>
        <v>0</v>
      </c>
      <c r="AC2141" s="131">
        <f>SUMIFS('Deductions and Deposits'!$H:$H,'Deductions and Deposits'!$G:$G,D2141,'Deductions and Deposits'!$F:$F,"&lt;="&amp;B2141)+SUMIFS($F$3:F2141,$D$3:D2141,D2141,$C$3:C2141,"Coin Deposit",$E$3:E2141,"")</f>
        <v>0</v>
      </c>
      <c r="AD2141" s="131">
        <f>SUMIFS('Deductions and Deposits'!$D:$D,'Deductions and Deposits'!$C:$C,D2141)+SUMIFS($F:$F,$D:$D,D2141,$C:$C,"Coin Deduction")</f>
        <v>0</v>
      </c>
      <c r="AE2141" s="131">
        <f>Table5[[#This Row],[Column4]]+Table5[[#This Row],[Column14]]+Table5[[#This Row],[Column19]]+Table5[[#This Row],[Column12]]</f>
        <v>0</v>
      </c>
      <c r="AF2141" s="131">
        <f>Table5[[#This Row],[Column5]]+Table5[[#This Row],[Column13]]+Table5[[#This Row],[Column21]]+Table5[[#This Row],[Column18]]</f>
        <v>0</v>
      </c>
      <c r="AG2141" s="131">
        <f t="shared" si="368"/>
        <v>0</v>
      </c>
      <c r="AH2141" s="131">
        <f t="shared" si="369"/>
        <v>0</v>
      </c>
      <c r="AI2141" s="131">
        <f>Table5[[#This Row],[Column17]]-Table5[[#This Row],[Column20]]</f>
        <v>0</v>
      </c>
      <c r="AJ2141" s="131">
        <f t="shared" si="370"/>
        <v>0</v>
      </c>
      <c r="AK2141" s="131">
        <f t="shared" si="363"/>
        <v>0</v>
      </c>
      <c r="AL2141" s="131">
        <f t="shared" si="371"/>
        <v>0</v>
      </c>
      <c r="AM2141" s="131" t="str">
        <f t="shared" si="372"/>
        <v/>
      </c>
      <c r="AN2141" s="131" t="str">
        <f t="shared" ca="1" si="373"/>
        <v/>
      </c>
    </row>
    <row r="2142" spans="1:40" ht="20.25" customHeight="1" x14ac:dyDescent="0.3">
      <c r="A2142" s="127"/>
      <c r="B2142" s="164"/>
      <c r="C2142" s="139"/>
      <c r="D2142" s="140"/>
      <c r="E2142" s="139"/>
      <c r="F2142" s="139"/>
      <c r="G2142" s="140"/>
      <c r="H2142" s="139"/>
      <c r="I2142" s="129"/>
      <c r="L2142" s="128"/>
      <c r="M2142" s="128"/>
      <c r="N2142" s="128"/>
      <c r="O2142" s="128"/>
      <c r="P2142" s="128"/>
      <c r="Q2142" s="128"/>
      <c r="R2142" s="128"/>
      <c r="S2142" s="128"/>
      <c r="T2142" s="120">
        <f t="shared" si="364"/>
        <v>0</v>
      </c>
      <c r="U2142" s="131"/>
      <c r="V2142" s="131"/>
      <c r="W2142" s="131">
        <f>SUMIFS($F$3:F2142,$D$3:D2142,D2142,$C$3:C2142,"Buy")+SUMIFS($F$3:F2142,$D$3:D2142,D2142,$C$3:C2142,"Coin Deposit",$E$3:E2142,"&lt;&gt;")</f>
        <v>0</v>
      </c>
      <c r="X2142" s="131">
        <f t="shared" si="365"/>
        <v>0</v>
      </c>
      <c r="Y2142" s="131">
        <f>IF($D2142=Y$1,SUMIFS($H$3:$H2142,$G$3:$G2142,Y$1,$C$3:$C2142,"Sell"),0)</f>
        <v>0</v>
      </c>
      <c r="Z2142" s="131">
        <f t="shared" si="366"/>
        <v>0</v>
      </c>
      <c r="AA2142" s="131">
        <f>IF($D2142=AA$1,SUMIFS($H$3:$H2142,$G$3:$G2142,AA$1,$C$3:$C2142,"Sell"),0)</f>
        <v>0</v>
      </c>
      <c r="AB2142" s="131">
        <f t="shared" si="367"/>
        <v>0</v>
      </c>
      <c r="AC2142" s="131">
        <f>SUMIFS('Deductions and Deposits'!$H:$H,'Deductions and Deposits'!$G:$G,D2142,'Deductions and Deposits'!$F:$F,"&lt;="&amp;B2142)+SUMIFS($F$3:F2142,$D$3:D2142,D2142,$C$3:C2142,"Coin Deposit",$E$3:E2142,"")</f>
        <v>0</v>
      </c>
      <c r="AD2142" s="131">
        <f>SUMIFS('Deductions and Deposits'!$D:$D,'Deductions and Deposits'!$C:$C,D2142)+SUMIFS($F:$F,$D:$D,D2142,$C:$C,"Coin Deduction")</f>
        <v>0</v>
      </c>
      <c r="AE2142" s="131">
        <f>Table5[[#This Row],[Column4]]+Table5[[#This Row],[Column14]]+Table5[[#This Row],[Column19]]+Table5[[#This Row],[Column12]]</f>
        <v>0</v>
      </c>
      <c r="AF2142" s="131">
        <f>Table5[[#This Row],[Column5]]+Table5[[#This Row],[Column13]]+Table5[[#This Row],[Column21]]+Table5[[#This Row],[Column18]]</f>
        <v>0</v>
      </c>
      <c r="AG2142" s="131">
        <f t="shared" si="368"/>
        <v>0</v>
      </c>
      <c r="AH2142" s="131">
        <f t="shared" si="369"/>
        <v>0</v>
      </c>
      <c r="AI2142" s="131">
        <f>Table5[[#This Row],[Column17]]-Table5[[#This Row],[Column20]]</f>
        <v>0</v>
      </c>
      <c r="AJ2142" s="131">
        <f t="shared" si="370"/>
        <v>0</v>
      </c>
      <c r="AK2142" s="131">
        <f t="shared" si="363"/>
        <v>0</v>
      </c>
      <c r="AL2142" s="131">
        <f t="shared" si="371"/>
        <v>0</v>
      </c>
      <c r="AM2142" s="131" t="str">
        <f t="shared" si="372"/>
        <v/>
      </c>
      <c r="AN2142" s="131" t="str">
        <f t="shared" ca="1" si="373"/>
        <v/>
      </c>
    </row>
    <row r="2143" spans="1:40" ht="20.25" customHeight="1" x14ac:dyDescent="0.3">
      <c r="A2143" s="127"/>
      <c r="B2143" s="164"/>
      <c r="C2143" s="139"/>
      <c r="D2143" s="140"/>
      <c r="E2143" s="139"/>
      <c r="F2143" s="139"/>
      <c r="G2143" s="140"/>
      <c r="H2143" s="139"/>
      <c r="I2143" s="129"/>
      <c r="L2143" s="128"/>
      <c r="M2143" s="128"/>
      <c r="N2143" s="128"/>
      <c r="O2143" s="128"/>
      <c r="P2143" s="128"/>
      <c r="Q2143" s="128"/>
      <c r="R2143" s="128"/>
      <c r="S2143" s="128"/>
      <c r="T2143" s="120">
        <f t="shared" si="364"/>
        <v>0</v>
      </c>
      <c r="U2143" s="131"/>
      <c r="V2143" s="131"/>
      <c r="W2143" s="131">
        <f>SUMIFS($F$3:F2143,$D$3:D2143,D2143,$C$3:C2143,"Buy")+SUMIFS($F$3:F2143,$D$3:D2143,D2143,$C$3:C2143,"Coin Deposit",$E$3:E2143,"&lt;&gt;")</f>
        <v>0</v>
      </c>
      <c r="X2143" s="131">
        <f t="shared" si="365"/>
        <v>0</v>
      </c>
      <c r="Y2143" s="131">
        <f>IF($D2143=Y$1,SUMIFS($H$3:$H2143,$G$3:$G2143,Y$1,$C$3:$C2143,"Sell"),0)</f>
        <v>0</v>
      </c>
      <c r="Z2143" s="131">
        <f t="shared" si="366"/>
        <v>0</v>
      </c>
      <c r="AA2143" s="131">
        <f>IF($D2143=AA$1,SUMIFS($H$3:$H2143,$G$3:$G2143,AA$1,$C$3:$C2143,"Sell"),0)</f>
        <v>0</v>
      </c>
      <c r="AB2143" s="131">
        <f t="shared" si="367"/>
        <v>0</v>
      </c>
      <c r="AC2143" s="131">
        <f>SUMIFS('Deductions and Deposits'!$H:$H,'Deductions and Deposits'!$G:$G,D2143,'Deductions and Deposits'!$F:$F,"&lt;="&amp;B2143)+SUMIFS($F$3:F2143,$D$3:D2143,D2143,$C$3:C2143,"Coin Deposit",$E$3:E2143,"")</f>
        <v>0</v>
      </c>
      <c r="AD2143" s="131">
        <f>SUMIFS('Deductions and Deposits'!$D:$D,'Deductions and Deposits'!$C:$C,D2143)+SUMIFS($F:$F,$D:$D,D2143,$C:$C,"Coin Deduction")</f>
        <v>0</v>
      </c>
      <c r="AE2143" s="131">
        <f>Table5[[#This Row],[Column4]]+Table5[[#This Row],[Column14]]+Table5[[#This Row],[Column19]]+Table5[[#This Row],[Column12]]</f>
        <v>0</v>
      </c>
      <c r="AF2143" s="131">
        <f>Table5[[#This Row],[Column5]]+Table5[[#This Row],[Column13]]+Table5[[#This Row],[Column21]]+Table5[[#This Row],[Column18]]</f>
        <v>0</v>
      </c>
      <c r="AG2143" s="131">
        <f t="shared" si="368"/>
        <v>0</v>
      </c>
      <c r="AH2143" s="131">
        <f t="shared" si="369"/>
        <v>0</v>
      </c>
      <c r="AI2143" s="131">
        <f>Table5[[#This Row],[Column17]]-Table5[[#This Row],[Column20]]</f>
        <v>0</v>
      </c>
      <c r="AJ2143" s="131">
        <f t="shared" si="370"/>
        <v>0</v>
      </c>
      <c r="AK2143" s="131">
        <f t="shared" si="363"/>
        <v>0</v>
      </c>
      <c r="AL2143" s="131">
        <f t="shared" si="371"/>
        <v>0</v>
      </c>
      <c r="AM2143" s="131" t="str">
        <f t="shared" si="372"/>
        <v/>
      </c>
      <c r="AN2143" s="131" t="str">
        <f t="shared" ca="1" si="373"/>
        <v/>
      </c>
    </row>
    <row r="2144" spans="1:40" ht="20.25" customHeight="1" x14ac:dyDescent="0.3">
      <c r="A2144" s="127"/>
      <c r="B2144" s="164"/>
      <c r="C2144" s="139"/>
      <c r="D2144" s="140"/>
      <c r="E2144" s="139"/>
      <c r="F2144" s="139"/>
      <c r="G2144" s="140"/>
      <c r="H2144" s="139"/>
      <c r="I2144" s="129"/>
      <c r="L2144" s="128"/>
      <c r="M2144" s="128"/>
      <c r="N2144" s="128"/>
      <c r="O2144" s="128"/>
      <c r="P2144" s="128"/>
      <c r="Q2144" s="128"/>
      <c r="R2144" s="128"/>
      <c r="S2144" s="128"/>
      <c r="T2144" s="120">
        <f t="shared" si="364"/>
        <v>0</v>
      </c>
      <c r="U2144" s="131"/>
      <c r="V2144" s="131"/>
      <c r="W2144" s="131">
        <f>SUMIFS($F$3:F2144,$D$3:D2144,D2144,$C$3:C2144,"Buy")+SUMIFS($F$3:F2144,$D$3:D2144,D2144,$C$3:C2144,"Coin Deposit",$E$3:E2144,"&lt;&gt;")</f>
        <v>0</v>
      </c>
      <c r="X2144" s="131">
        <f t="shared" si="365"/>
        <v>0</v>
      </c>
      <c r="Y2144" s="131">
        <f>IF($D2144=Y$1,SUMIFS($H$3:$H2144,$G$3:$G2144,Y$1,$C$3:$C2144,"Sell"),0)</f>
        <v>0</v>
      </c>
      <c r="Z2144" s="131">
        <f t="shared" si="366"/>
        <v>0</v>
      </c>
      <c r="AA2144" s="131">
        <f>IF($D2144=AA$1,SUMIFS($H$3:$H2144,$G$3:$G2144,AA$1,$C$3:$C2144,"Sell"),0)</f>
        <v>0</v>
      </c>
      <c r="AB2144" s="131">
        <f t="shared" si="367"/>
        <v>0</v>
      </c>
      <c r="AC2144" s="131">
        <f>SUMIFS('Deductions and Deposits'!$H:$H,'Deductions and Deposits'!$G:$G,D2144,'Deductions and Deposits'!$F:$F,"&lt;="&amp;B2144)+SUMIFS($F$3:F2144,$D$3:D2144,D2144,$C$3:C2144,"Coin Deposit",$E$3:E2144,"")</f>
        <v>0</v>
      </c>
      <c r="AD2144" s="131">
        <f>SUMIFS('Deductions and Deposits'!$D:$D,'Deductions and Deposits'!$C:$C,D2144)+SUMIFS($F:$F,$D:$D,D2144,$C:$C,"Coin Deduction")</f>
        <v>0</v>
      </c>
      <c r="AE2144" s="131">
        <f>Table5[[#This Row],[Column4]]+Table5[[#This Row],[Column14]]+Table5[[#This Row],[Column19]]+Table5[[#This Row],[Column12]]</f>
        <v>0</v>
      </c>
      <c r="AF2144" s="131">
        <f>Table5[[#This Row],[Column5]]+Table5[[#This Row],[Column13]]+Table5[[#This Row],[Column21]]+Table5[[#This Row],[Column18]]</f>
        <v>0</v>
      </c>
      <c r="AG2144" s="131">
        <f t="shared" si="368"/>
        <v>0</v>
      </c>
      <c r="AH2144" s="131">
        <f t="shared" si="369"/>
        <v>0</v>
      </c>
      <c r="AI2144" s="131">
        <f>Table5[[#This Row],[Column17]]-Table5[[#This Row],[Column20]]</f>
        <v>0</v>
      </c>
      <c r="AJ2144" s="131">
        <f t="shared" si="370"/>
        <v>0</v>
      </c>
      <c r="AK2144" s="131">
        <f t="shared" si="363"/>
        <v>0</v>
      </c>
      <c r="AL2144" s="131">
        <f t="shared" si="371"/>
        <v>0</v>
      </c>
      <c r="AM2144" s="131" t="str">
        <f t="shared" si="372"/>
        <v/>
      </c>
      <c r="AN2144" s="131" t="str">
        <f t="shared" ca="1" si="373"/>
        <v/>
      </c>
    </row>
    <row r="2145" spans="1:40" ht="20.25" customHeight="1" x14ac:dyDescent="0.3">
      <c r="A2145" s="127"/>
      <c r="B2145" s="164"/>
      <c r="C2145" s="139"/>
      <c r="D2145" s="140"/>
      <c r="E2145" s="139"/>
      <c r="F2145" s="139"/>
      <c r="G2145" s="140"/>
      <c r="H2145" s="139"/>
      <c r="I2145" s="129"/>
      <c r="L2145" s="128"/>
      <c r="M2145" s="128"/>
      <c r="N2145" s="128"/>
      <c r="O2145" s="128"/>
      <c r="P2145" s="128"/>
      <c r="Q2145" s="128"/>
      <c r="R2145" s="128"/>
      <c r="S2145" s="128"/>
      <c r="T2145" s="120">
        <f t="shared" si="364"/>
        <v>0</v>
      </c>
      <c r="U2145" s="131"/>
      <c r="V2145" s="131"/>
      <c r="W2145" s="131">
        <f>SUMIFS($F$3:F2145,$D$3:D2145,D2145,$C$3:C2145,"Buy")+SUMIFS($F$3:F2145,$D$3:D2145,D2145,$C$3:C2145,"Coin Deposit",$E$3:E2145,"&lt;&gt;")</f>
        <v>0</v>
      </c>
      <c r="X2145" s="131">
        <f t="shared" si="365"/>
        <v>0</v>
      </c>
      <c r="Y2145" s="131">
        <f>IF($D2145=Y$1,SUMIFS($H$3:$H2145,$G$3:$G2145,Y$1,$C$3:$C2145,"Sell"),0)</f>
        <v>0</v>
      </c>
      <c r="Z2145" s="131">
        <f t="shared" si="366"/>
        <v>0</v>
      </c>
      <c r="AA2145" s="131">
        <f>IF($D2145=AA$1,SUMIFS($H$3:$H2145,$G$3:$G2145,AA$1,$C$3:$C2145,"Sell"),0)</f>
        <v>0</v>
      </c>
      <c r="AB2145" s="131">
        <f t="shared" si="367"/>
        <v>0</v>
      </c>
      <c r="AC2145" s="131">
        <f>SUMIFS('Deductions and Deposits'!$H:$H,'Deductions and Deposits'!$G:$G,D2145,'Deductions and Deposits'!$F:$F,"&lt;="&amp;B2145)+SUMIFS($F$3:F2145,$D$3:D2145,D2145,$C$3:C2145,"Coin Deposit",$E$3:E2145,"")</f>
        <v>0</v>
      </c>
      <c r="AD2145" s="131">
        <f>SUMIFS('Deductions and Deposits'!$D:$D,'Deductions and Deposits'!$C:$C,D2145)+SUMIFS($F:$F,$D:$D,D2145,$C:$C,"Coin Deduction")</f>
        <v>0</v>
      </c>
      <c r="AE2145" s="131">
        <f>Table5[[#This Row],[Column4]]+Table5[[#This Row],[Column14]]+Table5[[#This Row],[Column19]]+Table5[[#This Row],[Column12]]</f>
        <v>0</v>
      </c>
      <c r="AF2145" s="131">
        <f>Table5[[#This Row],[Column5]]+Table5[[#This Row],[Column13]]+Table5[[#This Row],[Column21]]+Table5[[#This Row],[Column18]]</f>
        <v>0</v>
      </c>
      <c r="AG2145" s="131">
        <f t="shared" si="368"/>
        <v>0</v>
      </c>
      <c r="AH2145" s="131">
        <f t="shared" si="369"/>
        <v>0</v>
      </c>
      <c r="AI2145" s="131">
        <f>Table5[[#This Row],[Column17]]-Table5[[#This Row],[Column20]]</f>
        <v>0</v>
      </c>
      <c r="AJ2145" s="131">
        <f t="shared" si="370"/>
        <v>0</v>
      </c>
      <c r="AK2145" s="131">
        <f t="shared" si="363"/>
        <v>0</v>
      </c>
      <c r="AL2145" s="131">
        <f t="shared" si="371"/>
        <v>0</v>
      </c>
      <c r="AM2145" s="131" t="str">
        <f t="shared" si="372"/>
        <v/>
      </c>
      <c r="AN2145" s="131" t="str">
        <f t="shared" ca="1" si="373"/>
        <v/>
      </c>
    </row>
    <row r="2146" spans="1:40" ht="20.25" customHeight="1" x14ac:dyDescent="0.3">
      <c r="A2146" s="127"/>
      <c r="B2146" s="164"/>
      <c r="C2146" s="139"/>
      <c r="D2146" s="140"/>
      <c r="E2146" s="139"/>
      <c r="F2146" s="139"/>
      <c r="G2146" s="140"/>
      <c r="H2146" s="139"/>
      <c r="I2146" s="129"/>
      <c r="L2146" s="128"/>
      <c r="M2146" s="128"/>
      <c r="N2146" s="128"/>
      <c r="O2146" s="128"/>
      <c r="P2146" s="128"/>
      <c r="Q2146" s="128"/>
      <c r="R2146" s="128"/>
      <c r="S2146" s="128"/>
      <c r="T2146" s="120">
        <f t="shared" si="364"/>
        <v>0</v>
      </c>
      <c r="U2146" s="131"/>
      <c r="V2146" s="131"/>
      <c r="W2146" s="131">
        <f>SUMIFS($F$3:F2146,$D$3:D2146,D2146,$C$3:C2146,"Buy")+SUMIFS($F$3:F2146,$D$3:D2146,D2146,$C$3:C2146,"Coin Deposit",$E$3:E2146,"&lt;&gt;")</f>
        <v>0</v>
      </c>
      <c r="X2146" s="131">
        <f t="shared" si="365"/>
        <v>0</v>
      </c>
      <c r="Y2146" s="131">
        <f>IF($D2146=Y$1,SUMIFS($H$3:$H2146,$G$3:$G2146,Y$1,$C$3:$C2146,"Sell"),0)</f>
        <v>0</v>
      </c>
      <c r="Z2146" s="131">
        <f t="shared" si="366"/>
        <v>0</v>
      </c>
      <c r="AA2146" s="131">
        <f>IF($D2146=AA$1,SUMIFS($H$3:$H2146,$G$3:$G2146,AA$1,$C$3:$C2146,"Sell"),0)</f>
        <v>0</v>
      </c>
      <c r="AB2146" s="131">
        <f t="shared" si="367"/>
        <v>0</v>
      </c>
      <c r="AC2146" s="131">
        <f>SUMIFS('Deductions and Deposits'!$H:$H,'Deductions and Deposits'!$G:$G,D2146,'Deductions and Deposits'!$F:$F,"&lt;="&amp;B2146)+SUMIFS($F$3:F2146,$D$3:D2146,D2146,$C$3:C2146,"Coin Deposit",$E$3:E2146,"")</f>
        <v>0</v>
      </c>
      <c r="AD2146" s="131">
        <f>SUMIFS('Deductions and Deposits'!$D:$D,'Deductions and Deposits'!$C:$C,D2146)+SUMIFS($F:$F,$D:$D,D2146,$C:$C,"Coin Deduction")</f>
        <v>0</v>
      </c>
      <c r="AE2146" s="131">
        <f>Table5[[#This Row],[Column4]]+Table5[[#This Row],[Column14]]+Table5[[#This Row],[Column19]]+Table5[[#This Row],[Column12]]</f>
        <v>0</v>
      </c>
      <c r="AF2146" s="131">
        <f>Table5[[#This Row],[Column5]]+Table5[[#This Row],[Column13]]+Table5[[#This Row],[Column21]]+Table5[[#This Row],[Column18]]</f>
        <v>0</v>
      </c>
      <c r="AG2146" s="131">
        <f t="shared" si="368"/>
        <v>0</v>
      </c>
      <c r="AH2146" s="131">
        <f t="shared" si="369"/>
        <v>0</v>
      </c>
      <c r="AI2146" s="131">
        <f>Table5[[#This Row],[Column17]]-Table5[[#This Row],[Column20]]</f>
        <v>0</v>
      </c>
      <c r="AJ2146" s="131">
        <f t="shared" si="370"/>
        <v>0</v>
      </c>
      <c r="AK2146" s="131">
        <f t="shared" si="363"/>
        <v>0</v>
      </c>
      <c r="AL2146" s="131">
        <f t="shared" si="371"/>
        <v>0</v>
      </c>
      <c r="AM2146" s="131" t="str">
        <f t="shared" si="372"/>
        <v/>
      </c>
      <c r="AN2146" s="131" t="str">
        <f t="shared" ca="1" si="373"/>
        <v/>
      </c>
    </row>
    <row r="2147" spans="1:40" ht="20.25" customHeight="1" x14ac:dyDescent="0.3">
      <c r="A2147" s="127"/>
      <c r="B2147" s="164"/>
      <c r="C2147" s="139"/>
      <c r="D2147" s="140"/>
      <c r="E2147" s="139"/>
      <c r="F2147" s="139"/>
      <c r="G2147" s="140"/>
      <c r="H2147" s="139"/>
      <c r="I2147" s="129"/>
      <c r="L2147" s="128"/>
      <c r="M2147" s="128"/>
      <c r="N2147" s="128"/>
      <c r="O2147" s="128"/>
      <c r="P2147" s="128"/>
      <c r="Q2147" s="128"/>
      <c r="R2147" s="128"/>
      <c r="S2147" s="128"/>
      <c r="T2147" s="120">
        <f t="shared" si="364"/>
        <v>0</v>
      </c>
      <c r="U2147" s="131"/>
      <c r="V2147" s="131"/>
      <c r="W2147" s="131">
        <f>SUMIFS($F$3:F2147,$D$3:D2147,D2147,$C$3:C2147,"Buy")+SUMIFS($F$3:F2147,$D$3:D2147,D2147,$C$3:C2147,"Coin Deposit",$E$3:E2147,"&lt;&gt;")</f>
        <v>0</v>
      </c>
      <c r="X2147" s="131">
        <f t="shared" si="365"/>
        <v>0</v>
      </c>
      <c r="Y2147" s="131">
        <f>IF($D2147=Y$1,SUMIFS($H$3:$H2147,$G$3:$G2147,Y$1,$C$3:$C2147,"Sell"),0)</f>
        <v>0</v>
      </c>
      <c r="Z2147" s="131">
        <f t="shared" si="366"/>
        <v>0</v>
      </c>
      <c r="AA2147" s="131">
        <f>IF($D2147=AA$1,SUMIFS($H$3:$H2147,$G$3:$G2147,AA$1,$C$3:$C2147,"Sell"),0)</f>
        <v>0</v>
      </c>
      <c r="AB2147" s="131">
        <f t="shared" si="367"/>
        <v>0</v>
      </c>
      <c r="AC2147" s="131">
        <f>SUMIFS('Deductions and Deposits'!$H:$H,'Deductions and Deposits'!$G:$G,D2147,'Deductions and Deposits'!$F:$F,"&lt;="&amp;B2147)+SUMIFS($F$3:F2147,$D$3:D2147,D2147,$C$3:C2147,"Coin Deposit",$E$3:E2147,"")</f>
        <v>0</v>
      </c>
      <c r="AD2147" s="131">
        <f>SUMIFS('Deductions and Deposits'!$D:$D,'Deductions and Deposits'!$C:$C,D2147)+SUMIFS($F:$F,$D:$D,D2147,$C:$C,"Coin Deduction")</f>
        <v>0</v>
      </c>
      <c r="AE2147" s="131">
        <f>Table5[[#This Row],[Column4]]+Table5[[#This Row],[Column14]]+Table5[[#This Row],[Column19]]+Table5[[#This Row],[Column12]]</f>
        <v>0</v>
      </c>
      <c r="AF2147" s="131">
        <f>Table5[[#This Row],[Column5]]+Table5[[#This Row],[Column13]]+Table5[[#This Row],[Column21]]+Table5[[#This Row],[Column18]]</f>
        <v>0</v>
      </c>
      <c r="AG2147" s="131">
        <f t="shared" si="368"/>
        <v>0</v>
      </c>
      <c r="AH2147" s="131">
        <f t="shared" si="369"/>
        <v>0</v>
      </c>
      <c r="AI2147" s="131">
        <f>Table5[[#This Row],[Column17]]-Table5[[#This Row],[Column20]]</f>
        <v>0</v>
      </c>
      <c r="AJ2147" s="131">
        <f t="shared" si="370"/>
        <v>0</v>
      </c>
      <c r="AK2147" s="131">
        <f t="shared" si="363"/>
        <v>0</v>
      </c>
      <c r="AL2147" s="131">
        <f t="shared" si="371"/>
        <v>0</v>
      </c>
      <c r="AM2147" s="131" t="str">
        <f t="shared" si="372"/>
        <v/>
      </c>
      <c r="AN2147" s="131" t="str">
        <f t="shared" ca="1" si="373"/>
        <v/>
      </c>
    </row>
    <row r="2148" spans="1:40" ht="20.25" customHeight="1" x14ac:dyDescent="0.3">
      <c r="A2148" s="127"/>
      <c r="B2148" s="164"/>
      <c r="C2148" s="139"/>
      <c r="D2148" s="140"/>
      <c r="E2148" s="139"/>
      <c r="F2148" s="139"/>
      <c r="G2148" s="140"/>
      <c r="H2148" s="139"/>
      <c r="I2148" s="129"/>
      <c r="L2148" s="128"/>
      <c r="M2148" s="128"/>
      <c r="N2148" s="128"/>
      <c r="O2148" s="128"/>
      <c r="P2148" s="128"/>
      <c r="Q2148" s="128"/>
      <c r="R2148" s="128"/>
      <c r="S2148" s="128"/>
      <c r="T2148" s="120">
        <f t="shared" si="364"/>
        <v>0</v>
      </c>
      <c r="U2148" s="131"/>
      <c r="V2148" s="131"/>
      <c r="W2148" s="131">
        <f>SUMIFS($F$3:F2148,$D$3:D2148,D2148,$C$3:C2148,"Buy")+SUMIFS($F$3:F2148,$D$3:D2148,D2148,$C$3:C2148,"Coin Deposit",$E$3:E2148,"&lt;&gt;")</f>
        <v>0</v>
      </c>
      <c r="X2148" s="131">
        <f t="shared" si="365"/>
        <v>0</v>
      </c>
      <c r="Y2148" s="131">
        <f>IF($D2148=Y$1,SUMIFS($H$3:$H2148,$G$3:$G2148,Y$1,$C$3:$C2148,"Sell"),0)</f>
        <v>0</v>
      </c>
      <c r="Z2148" s="131">
        <f t="shared" si="366"/>
        <v>0</v>
      </c>
      <c r="AA2148" s="131">
        <f>IF($D2148=AA$1,SUMIFS($H$3:$H2148,$G$3:$G2148,AA$1,$C$3:$C2148,"Sell"),0)</f>
        <v>0</v>
      </c>
      <c r="AB2148" s="131">
        <f t="shared" si="367"/>
        <v>0</v>
      </c>
      <c r="AC2148" s="131">
        <f>SUMIFS('Deductions and Deposits'!$H:$H,'Deductions and Deposits'!$G:$G,D2148,'Deductions and Deposits'!$F:$F,"&lt;="&amp;B2148)+SUMIFS($F$3:F2148,$D$3:D2148,D2148,$C$3:C2148,"Coin Deposit",$E$3:E2148,"")</f>
        <v>0</v>
      </c>
      <c r="AD2148" s="131">
        <f>SUMIFS('Deductions and Deposits'!$D:$D,'Deductions and Deposits'!$C:$C,D2148)+SUMIFS($F:$F,$D:$D,D2148,$C:$C,"Coin Deduction")</f>
        <v>0</v>
      </c>
      <c r="AE2148" s="131">
        <f>Table5[[#This Row],[Column4]]+Table5[[#This Row],[Column14]]+Table5[[#This Row],[Column19]]+Table5[[#This Row],[Column12]]</f>
        <v>0</v>
      </c>
      <c r="AF2148" s="131">
        <f>Table5[[#This Row],[Column5]]+Table5[[#This Row],[Column13]]+Table5[[#This Row],[Column21]]+Table5[[#This Row],[Column18]]</f>
        <v>0</v>
      </c>
      <c r="AG2148" s="131">
        <f t="shared" si="368"/>
        <v>0</v>
      </c>
      <c r="AH2148" s="131">
        <f t="shared" si="369"/>
        <v>0</v>
      </c>
      <c r="AI2148" s="131">
        <f>Table5[[#This Row],[Column17]]-Table5[[#This Row],[Column20]]</f>
        <v>0</v>
      </c>
      <c r="AJ2148" s="131">
        <f t="shared" si="370"/>
        <v>0</v>
      </c>
      <c r="AK2148" s="131">
        <f t="shared" si="363"/>
        <v>0</v>
      </c>
      <c r="AL2148" s="131">
        <f t="shared" si="371"/>
        <v>0</v>
      </c>
      <c r="AM2148" s="131" t="str">
        <f t="shared" si="372"/>
        <v/>
      </c>
      <c r="AN2148" s="131" t="str">
        <f t="shared" ca="1" si="373"/>
        <v/>
      </c>
    </row>
    <row r="2149" spans="1:40" ht="20.25" customHeight="1" x14ac:dyDescent="0.3">
      <c r="A2149" s="127"/>
      <c r="B2149" s="164"/>
      <c r="C2149" s="139"/>
      <c r="D2149" s="140"/>
      <c r="E2149" s="139"/>
      <c r="F2149" s="139"/>
      <c r="G2149" s="140"/>
      <c r="H2149" s="139"/>
      <c r="I2149" s="129"/>
      <c r="L2149" s="128"/>
      <c r="M2149" s="128"/>
      <c r="N2149" s="128"/>
      <c r="O2149" s="128"/>
      <c r="P2149" s="128"/>
      <c r="Q2149" s="128"/>
      <c r="R2149" s="128"/>
      <c r="S2149" s="128"/>
      <c r="T2149" s="120">
        <f t="shared" si="364"/>
        <v>0</v>
      </c>
      <c r="U2149" s="131"/>
      <c r="V2149" s="131"/>
      <c r="W2149" s="131">
        <f>SUMIFS($F$3:F2149,$D$3:D2149,D2149,$C$3:C2149,"Buy")+SUMIFS($F$3:F2149,$D$3:D2149,D2149,$C$3:C2149,"Coin Deposit",$E$3:E2149,"&lt;&gt;")</f>
        <v>0</v>
      </c>
      <c r="X2149" s="131">
        <f t="shared" si="365"/>
        <v>0</v>
      </c>
      <c r="Y2149" s="131">
        <f>IF($D2149=Y$1,SUMIFS($H$3:$H2149,$G$3:$G2149,Y$1,$C$3:$C2149,"Sell"),0)</f>
        <v>0</v>
      </c>
      <c r="Z2149" s="131">
        <f t="shared" si="366"/>
        <v>0</v>
      </c>
      <c r="AA2149" s="131">
        <f>IF($D2149=AA$1,SUMIFS($H$3:$H2149,$G$3:$G2149,AA$1,$C$3:$C2149,"Sell"),0)</f>
        <v>0</v>
      </c>
      <c r="AB2149" s="131">
        <f t="shared" si="367"/>
        <v>0</v>
      </c>
      <c r="AC2149" s="131">
        <f>SUMIFS('Deductions and Deposits'!$H:$H,'Deductions and Deposits'!$G:$G,D2149,'Deductions and Deposits'!$F:$F,"&lt;="&amp;B2149)+SUMIFS($F$3:F2149,$D$3:D2149,D2149,$C$3:C2149,"Coin Deposit",$E$3:E2149,"")</f>
        <v>0</v>
      </c>
      <c r="AD2149" s="131">
        <f>SUMIFS('Deductions and Deposits'!$D:$D,'Deductions and Deposits'!$C:$C,D2149)+SUMIFS($F:$F,$D:$D,D2149,$C:$C,"Coin Deduction")</f>
        <v>0</v>
      </c>
      <c r="AE2149" s="131">
        <f>Table5[[#This Row],[Column4]]+Table5[[#This Row],[Column14]]+Table5[[#This Row],[Column19]]+Table5[[#This Row],[Column12]]</f>
        <v>0</v>
      </c>
      <c r="AF2149" s="131">
        <f>Table5[[#This Row],[Column5]]+Table5[[#This Row],[Column13]]+Table5[[#This Row],[Column21]]+Table5[[#This Row],[Column18]]</f>
        <v>0</v>
      </c>
      <c r="AG2149" s="131">
        <f t="shared" si="368"/>
        <v>0</v>
      </c>
      <c r="AH2149" s="131">
        <f t="shared" si="369"/>
        <v>0</v>
      </c>
      <c r="AI2149" s="131">
        <f>Table5[[#This Row],[Column17]]-Table5[[#This Row],[Column20]]</f>
        <v>0</v>
      </c>
      <c r="AJ2149" s="131">
        <f t="shared" si="370"/>
        <v>0</v>
      </c>
      <c r="AK2149" s="131">
        <f t="shared" si="363"/>
        <v>0</v>
      </c>
      <c r="AL2149" s="131">
        <f t="shared" si="371"/>
        <v>0</v>
      </c>
      <c r="AM2149" s="131" t="str">
        <f t="shared" si="372"/>
        <v/>
      </c>
      <c r="AN2149" s="131" t="str">
        <f t="shared" ca="1" si="373"/>
        <v/>
      </c>
    </row>
    <row r="2150" spans="1:40" ht="20.25" customHeight="1" x14ac:dyDescent="0.3">
      <c r="A2150" s="127"/>
      <c r="B2150" s="164"/>
      <c r="C2150" s="139"/>
      <c r="D2150" s="140"/>
      <c r="E2150" s="139"/>
      <c r="F2150" s="139"/>
      <c r="G2150" s="140"/>
      <c r="H2150" s="139"/>
      <c r="I2150" s="129"/>
      <c r="L2150" s="128"/>
      <c r="M2150" s="128"/>
      <c r="N2150" s="128"/>
      <c r="O2150" s="128"/>
      <c r="P2150" s="128"/>
      <c r="Q2150" s="128"/>
      <c r="R2150" s="128"/>
      <c r="S2150" s="128"/>
      <c r="T2150" s="120">
        <f t="shared" si="364"/>
        <v>0</v>
      </c>
      <c r="U2150" s="131"/>
      <c r="V2150" s="131"/>
      <c r="W2150" s="131">
        <f>SUMIFS($F$3:F2150,$D$3:D2150,D2150,$C$3:C2150,"Buy")+SUMIFS($F$3:F2150,$D$3:D2150,D2150,$C$3:C2150,"Coin Deposit",$E$3:E2150,"&lt;&gt;")</f>
        <v>0</v>
      </c>
      <c r="X2150" s="131">
        <f t="shared" si="365"/>
        <v>0</v>
      </c>
      <c r="Y2150" s="131">
        <f>IF($D2150=Y$1,SUMIFS($H$3:$H2150,$G$3:$G2150,Y$1,$C$3:$C2150,"Sell"),0)</f>
        <v>0</v>
      </c>
      <c r="Z2150" s="131">
        <f t="shared" si="366"/>
        <v>0</v>
      </c>
      <c r="AA2150" s="131">
        <f>IF($D2150=AA$1,SUMIFS($H$3:$H2150,$G$3:$G2150,AA$1,$C$3:$C2150,"Sell"),0)</f>
        <v>0</v>
      </c>
      <c r="AB2150" s="131">
        <f t="shared" si="367"/>
        <v>0</v>
      </c>
      <c r="AC2150" s="131">
        <f>SUMIFS('Deductions and Deposits'!$H:$H,'Deductions and Deposits'!$G:$G,D2150,'Deductions and Deposits'!$F:$F,"&lt;="&amp;B2150)+SUMIFS($F$3:F2150,$D$3:D2150,D2150,$C$3:C2150,"Coin Deposit",$E$3:E2150,"")</f>
        <v>0</v>
      </c>
      <c r="AD2150" s="131">
        <f>SUMIFS('Deductions and Deposits'!$D:$D,'Deductions and Deposits'!$C:$C,D2150)+SUMIFS($F:$F,$D:$D,D2150,$C:$C,"Coin Deduction")</f>
        <v>0</v>
      </c>
      <c r="AE2150" s="131">
        <f>Table5[[#This Row],[Column4]]+Table5[[#This Row],[Column14]]+Table5[[#This Row],[Column19]]+Table5[[#This Row],[Column12]]</f>
        <v>0</v>
      </c>
      <c r="AF2150" s="131">
        <f>Table5[[#This Row],[Column5]]+Table5[[#This Row],[Column13]]+Table5[[#This Row],[Column21]]+Table5[[#This Row],[Column18]]</f>
        <v>0</v>
      </c>
      <c r="AG2150" s="131">
        <f t="shared" si="368"/>
        <v>0</v>
      </c>
      <c r="AH2150" s="131">
        <f t="shared" si="369"/>
        <v>0</v>
      </c>
      <c r="AI2150" s="131">
        <f>Table5[[#This Row],[Column17]]-Table5[[#This Row],[Column20]]</f>
        <v>0</v>
      </c>
      <c r="AJ2150" s="131">
        <f t="shared" si="370"/>
        <v>0</v>
      </c>
      <c r="AK2150" s="131">
        <f t="shared" si="363"/>
        <v>0</v>
      </c>
      <c r="AL2150" s="131">
        <f t="shared" si="371"/>
        <v>0</v>
      </c>
      <c r="AM2150" s="131" t="str">
        <f t="shared" si="372"/>
        <v/>
      </c>
      <c r="AN2150" s="131" t="str">
        <f t="shared" ca="1" si="373"/>
        <v/>
      </c>
    </row>
    <row r="2151" spans="1:40" ht="20.25" customHeight="1" x14ac:dyDescent="0.3">
      <c r="A2151" s="127"/>
      <c r="B2151" s="164"/>
      <c r="C2151" s="139"/>
      <c r="D2151" s="140"/>
      <c r="E2151" s="139"/>
      <c r="F2151" s="139"/>
      <c r="G2151" s="140"/>
      <c r="H2151" s="139"/>
      <c r="I2151" s="129"/>
      <c r="L2151" s="128"/>
      <c r="M2151" s="128"/>
      <c r="N2151" s="128"/>
      <c r="O2151" s="128"/>
      <c r="P2151" s="128"/>
      <c r="Q2151" s="128"/>
      <c r="R2151" s="128"/>
      <c r="S2151" s="128"/>
      <c r="T2151" s="120">
        <f t="shared" si="364"/>
        <v>0</v>
      </c>
      <c r="U2151" s="131"/>
      <c r="V2151" s="131"/>
      <c r="W2151" s="131">
        <f>SUMIFS($F$3:F2151,$D$3:D2151,D2151,$C$3:C2151,"Buy")+SUMIFS($F$3:F2151,$D$3:D2151,D2151,$C$3:C2151,"Coin Deposit",$E$3:E2151,"&lt;&gt;")</f>
        <v>0</v>
      </c>
      <c r="X2151" s="131">
        <f t="shared" si="365"/>
        <v>0</v>
      </c>
      <c r="Y2151" s="131">
        <f>IF($D2151=Y$1,SUMIFS($H$3:$H2151,$G$3:$G2151,Y$1,$C$3:$C2151,"Sell"),0)</f>
        <v>0</v>
      </c>
      <c r="Z2151" s="131">
        <f t="shared" si="366"/>
        <v>0</v>
      </c>
      <c r="AA2151" s="131">
        <f>IF($D2151=AA$1,SUMIFS($H$3:$H2151,$G$3:$G2151,AA$1,$C$3:$C2151,"Sell"),0)</f>
        <v>0</v>
      </c>
      <c r="AB2151" s="131">
        <f t="shared" si="367"/>
        <v>0</v>
      </c>
      <c r="AC2151" s="131">
        <f>SUMIFS('Deductions and Deposits'!$H:$H,'Deductions and Deposits'!$G:$G,D2151,'Deductions and Deposits'!$F:$F,"&lt;="&amp;B2151)+SUMIFS($F$3:F2151,$D$3:D2151,D2151,$C$3:C2151,"Coin Deposit",$E$3:E2151,"")</f>
        <v>0</v>
      </c>
      <c r="AD2151" s="131">
        <f>SUMIFS('Deductions and Deposits'!$D:$D,'Deductions and Deposits'!$C:$C,D2151)+SUMIFS($F:$F,$D:$D,D2151,$C:$C,"Coin Deduction")</f>
        <v>0</v>
      </c>
      <c r="AE2151" s="131">
        <f>Table5[[#This Row],[Column4]]+Table5[[#This Row],[Column14]]+Table5[[#This Row],[Column19]]+Table5[[#This Row],[Column12]]</f>
        <v>0</v>
      </c>
      <c r="AF2151" s="131">
        <f>Table5[[#This Row],[Column5]]+Table5[[#This Row],[Column13]]+Table5[[#This Row],[Column21]]+Table5[[#This Row],[Column18]]</f>
        <v>0</v>
      </c>
      <c r="AG2151" s="131">
        <f t="shared" si="368"/>
        <v>0</v>
      </c>
      <c r="AH2151" s="131">
        <f t="shared" si="369"/>
        <v>0</v>
      </c>
      <c r="AI2151" s="131">
        <f>Table5[[#This Row],[Column17]]-Table5[[#This Row],[Column20]]</f>
        <v>0</v>
      </c>
      <c r="AJ2151" s="131">
        <f t="shared" si="370"/>
        <v>0</v>
      </c>
      <c r="AK2151" s="131">
        <f t="shared" si="363"/>
        <v>0</v>
      </c>
      <c r="AL2151" s="131">
        <f t="shared" si="371"/>
        <v>0</v>
      </c>
      <c r="AM2151" s="131" t="str">
        <f t="shared" si="372"/>
        <v/>
      </c>
      <c r="AN2151" s="131" t="str">
        <f t="shared" ca="1" si="373"/>
        <v/>
      </c>
    </row>
    <row r="2152" spans="1:40" ht="20.25" customHeight="1" x14ac:dyDescent="0.3">
      <c r="A2152" s="127"/>
      <c r="B2152" s="164"/>
      <c r="C2152" s="139"/>
      <c r="D2152" s="140"/>
      <c r="E2152" s="139"/>
      <c r="F2152" s="139"/>
      <c r="G2152" s="140"/>
      <c r="H2152" s="139"/>
      <c r="I2152" s="129"/>
      <c r="L2152" s="128"/>
      <c r="M2152" s="128"/>
      <c r="N2152" s="128"/>
      <c r="O2152" s="128"/>
      <c r="P2152" s="128"/>
      <c r="Q2152" s="128"/>
      <c r="R2152" s="128"/>
      <c r="S2152" s="128"/>
      <c r="T2152" s="120">
        <f t="shared" si="364"/>
        <v>0</v>
      </c>
      <c r="U2152" s="131"/>
      <c r="V2152" s="131"/>
      <c r="W2152" s="131">
        <f>SUMIFS($F$3:F2152,$D$3:D2152,D2152,$C$3:C2152,"Buy")+SUMIFS($F$3:F2152,$D$3:D2152,D2152,$C$3:C2152,"Coin Deposit",$E$3:E2152,"&lt;&gt;")</f>
        <v>0</v>
      </c>
      <c r="X2152" s="131">
        <f t="shared" si="365"/>
        <v>0</v>
      </c>
      <c r="Y2152" s="131">
        <f>IF($D2152=Y$1,SUMIFS($H$3:$H2152,$G$3:$G2152,Y$1,$C$3:$C2152,"Sell"),0)</f>
        <v>0</v>
      </c>
      <c r="Z2152" s="131">
        <f t="shared" si="366"/>
        <v>0</v>
      </c>
      <c r="AA2152" s="131">
        <f>IF($D2152=AA$1,SUMIFS($H$3:$H2152,$G$3:$G2152,AA$1,$C$3:$C2152,"Sell"),0)</f>
        <v>0</v>
      </c>
      <c r="AB2152" s="131">
        <f t="shared" si="367"/>
        <v>0</v>
      </c>
      <c r="AC2152" s="131">
        <f>SUMIFS('Deductions and Deposits'!$H:$H,'Deductions and Deposits'!$G:$G,D2152,'Deductions and Deposits'!$F:$F,"&lt;="&amp;B2152)+SUMIFS($F$3:F2152,$D$3:D2152,D2152,$C$3:C2152,"Coin Deposit",$E$3:E2152,"")</f>
        <v>0</v>
      </c>
      <c r="AD2152" s="131">
        <f>SUMIFS('Deductions and Deposits'!$D:$D,'Deductions and Deposits'!$C:$C,D2152)+SUMIFS($F:$F,$D:$D,D2152,$C:$C,"Coin Deduction")</f>
        <v>0</v>
      </c>
      <c r="AE2152" s="131">
        <f>Table5[[#This Row],[Column4]]+Table5[[#This Row],[Column14]]+Table5[[#This Row],[Column19]]+Table5[[#This Row],[Column12]]</f>
        <v>0</v>
      </c>
      <c r="AF2152" s="131">
        <f>Table5[[#This Row],[Column5]]+Table5[[#This Row],[Column13]]+Table5[[#This Row],[Column21]]+Table5[[#This Row],[Column18]]</f>
        <v>0</v>
      </c>
      <c r="AG2152" s="131">
        <f t="shared" si="368"/>
        <v>0</v>
      </c>
      <c r="AH2152" s="131">
        <f t="shared" si="369"/>
        <v>0</v>
      </c>
      <c r="AI2152" s="131">
        <f>Table5[[#This Row],[Column17]]-Table5[[#This Row],[Column20]]</f>
        <v>0</v>
      </c>
      <c r="AJ2152" s="131">
        <f t="shared" si="370"/>
        <v>0</v>
      </c>
      <c r="AK2152" s="131">
        <f t="shared" si="363"/>
        <v>0</v>
      </c>
      <c r="AL2152" s="131">
        <f t="shared" si="371"/>
        <v>0</v>
      </c>
      <c r="AM2152" s="131" t="str">
        <f t="shared" si="372"/>
        <v/>
      </c>
      <c r="AN2152" s="131" t="str">
        <f t="shared" ca="1" si="373"/>
        <v/>
      </c>
    </row>
    <row r="2153" spans="1:40" ht="20.25" customHeight="1" x14ac:dyDescent="0.3">
      <c r="A2153" s="127"/>
      <c r="B2153" s="164"/>
      <c r="C2153" s="139"/>
      <c r="D2153" s="140"/>
      <c r="E2153" s="139"/>
      <c r="F2153" s="139"/>
      <c r="G2153" s="140"/>
      <c r="H2153" s="139"/>
      <c r="I2153" s="129"/>
      <c r="L2153" s="128"/>
      <c r="M2153" s="128"/>
      <c r="N2153" s="128"/>
      <c r="O2153" s="128"/>
      <c r="P2153" s="128"/>
      <c r="Q2153" s="128"/>
      <c r="R2153" s="128"/>
      <c r="S2153" s="128"/>
      <c r="T2153" s="120">
        <f t="shared" si="364"/>
        <v>0</v>
      </c>
      <c r="U2153" s="131"/>
      <c r="V2153" s="131"/>
      <c r="W2153" s="131">
        <f>SUMIFS($F$3:F2153,$D$3:D2153,D2153,$C$3:C2153,"Buy")+SUMIFS($F$3:F2153,$D$3:D2153,D2153,$C$3:C2153,"Coin Deposit",$E$3:E2153,"&lt;&gt;")</f>
        <v>0</v>
      </c>
      <c r="X2153" s="131">
        <f t="shared" si="365"/>
        <v>0</v>
      </c>
      <c r="Y2153" s="131">
        <f>IF($D2153=Y$1,SUMIFS($H$3:$H2153,$G$3:$G2153,Y$1,$C$3:$C2153,"Sell"),0)</f>
        <v>0</v>
      </c>
      <c r="Z2153" s="131">
        <f t="shared" si="366"/>
        <v>0</v>
      </c>
      <c r="AA2153" s="131">
        <f>IF($D2153=AA$1,SUMIFS($H$3:$H2153,$G$3:$G2153,AA$1,$C$3:$C2153,"Sell"),0)</f>
        <v>0</v>
      </c>
      <c r="AB2153" s="131">
        <f t="shared" si="367"/>
        <v>0</v>
      </c>
      <c r="AC2153" s="131">
        <f>SUMIFS('Deductions and Deposits'!$H:$H,'Deductions and Deposits'!$G:$G,D2153,'Deductions and Deposits'!$F:$F,"&lt;="&amp;B2153)+SUMIFS($F$3:F2153,$D$3:D2153,D2153,$C$3:C2153,"Coin Deposit",$E$3:E2153,"")</f>
        <v>0</v>
      </c>
      <c r="AD2153" s="131">
        <f>SUMIFS('Deductions and Deposits'!$D:$D,'Deductions and Deposits'!$C:$C,D2153)+SUMIFS($F:$F,$D:$D,D2153,$C:$C,"Coin Deduction")</f>
        <v>0</v>
      </c>
      <c r="AE2153" s="131">
        <f>Table5[[#This Row],[Column4]]+Table5[[#This Row],[Column14]]+Table5[[#This Row],[Column19]]+Table5[[#This Row],[Column12]]</f>
        <v>0</v>
      </c>
      <c r="AF2153" s="131">
        <f>Table5[[#This Row],[Column5]]+Table5[[#This Row],[Column13]]+Table5[[#This Row],[Column21]]+Table5[[#This Row],[Column18]]</f>
        <v>0</v>
      </c>
      <c r="AG2153" s="131">
        <f t="shared" si="368"/>
        <v>0</v>
      </c>
      <c r="AH2153" s="131">
        <f t="shared" si="369"/>
        <v>0</v>
      </c>
      <c r="AI2153" s="131">
        <f>Table5[[#This Row],[Column17]]-Table5[[#This Row],[Column20]]</f>
        <v>0</v>
      </c>
      <c r="AJ2153" s="131">
        <f t="shared" si="370"/>
        <v>0</v>
      </c>
      <c r="AK2153" s="131">
        <f t="shared" si="363"/>
        <v>0</v>
      </c>
      <c r="AL2153" s="131">
        <f t="shared" si="371"/>
        <v>0</v>
      </c>
      <c r="AM2153" s="131" t="str">
        <f t="shared" si="372"/>
        <v/>
      </c>
      <c r="AN2153" s="131" t="str">
        <f t="shared" ca="1" si="373"/>
        <v/>
      </c>
    </row>
    <row r="2154" spans="1:40" ht="20.25" customHeight="1" x14ac:dyDescent="0.3">
      <c r="A2154" s="127"/>
      <c r="B2154" s="164"/>
      <c r="C2154" s="139"/>
      <c r="D2154" s="140"/>
      <c r="E2154" s="139"/>
      <c r="F2154" s="139"/>
      <c r="G2154" s="140"/>
      <c r="H2154" s="139"/>
      <c r="I2154" s="129"/>
      <c r="L2154" s="128"/>
      <c r="M2154" s="128"/>
      <c r="N2154" s="128"/>
      <c r="O2154" s="128"/>
      <c r="P2154" s="128"/>
      <c r="Q2154" s="128"/>
      <c r="R2154" s="128"/>
      <c r="S2154" s="128"/>
      <c r="T2154" s="120">
        <f t="shared" si="364"/>
        <v>0</v>
      </c>
      <c r="U2154" s="131"/>
      <c r="V2154" s="131"/>
      <c r="W2154" s="131">
        <f>SUMIFS($F$3:F2154,$D$3:D2154,D2154,$C$3:C2154,"Buy")+SUMIFS($F$3:F2154,$D$3:D2154,D2154,$C$3:C2154,"Coin Deposit",$E$3:E2154,"&lt;&gt;")</f>
        <v>0</v>
      </c>
      <c r="X2154" s="131">
        <f t="shared" si="365"/>
        <v>0</v>
      </c>
      <c r="Y2154" s="131">
        <f>IF($D2154=Y$1,SUMIFS($H$3:$H2154,$G$3:$G2154,Y$1,$C$3:$C2154,"Sell"),0)</f>
        <v>0</v>
      </c>
      <c r="Z2154" s="131">
        <f t="shared" si="366"/>
        <v>0</v>
      </c>
      <c r="AA2154" s="131">
        <f>IF($D2154=AA$1,SUMIFS($H$3:$H2154,$G$3:$G2154,AA$1,$C$3:$C2154,"Sell"),0)</f>
        <v>0</v>
      </c>
      <c r="AB2154" s="131">
        <f t="shared" si="367"/>
        <v>0</v>
      </c>
      <c r="AC2154" s="131">
        <f>SUMIFS('Deductions and Deposits'!$H:$H,'Deductions and Deposits'!$G:$G,D2154,'Deductions and Deposits'!$F:$F,"&lt;="&amp;B2154)+SUMIFS($F$3:F2154,$D$3:D2154,D2154,$C$3:C2154,"Coin Deposit",$E$3:E2154,"")</f>
        <v>0</v>
      </c>
      <c r="AD2154" s="131">
        <f>SUMIFS('Deductions and Deposits'!$D:$D,'Deductions and Deposits'!$C:$C,D2154)+SUMIFS($F:$F,$D:$D,D2154,$C:$C,"Coin Deduction")</f>
        <v>0</v>
      </c>
      <c r="AE2154" s="131">
        <f>Table5[[#This Row],[Column4]]+Table5[[#This Row],[Column14]]+Table5[[#This Row],[Column19]]+Table5[[#This Row],[Column12]]</f>
        <v>0</v>
      </c>
      <c r="AF2154" s="131">
        <f>Table5[[#This Row],[Column5]]+Table5[[#This Row],[Column13]]+Table5[[#This Row],[Column21]]+Table5[[#This Row],[Column18]]</f>
        <v>0</v>
      </c>
      <c r="AG2154" s="131">
        <f t="shared" si="368"/>
        <v>0</v>
      </c>
      <c r="AH2154" s="131">
        <f t="shared" si="369"/>
        <v>0</v>
      </c>
      <c r="AI2154" s="131">
        <f>Table5[[#This Row],[Column17]]-Table5[[#This Row],[Column20]]</f>
        <v>0</v>
      </c>
      <c r="AJ2154" s="131">
        <f t="shared" si="370"/>
        <v>0</v>
      </c>
      <c r="AK2154" s="131">
        <f t="shared" si="363"/>
        <v>0</v>
      </c>
      <c r="AL2154" s="131">
        <f t="shared" si="371"/>
        <v>0</v>
      </c>
      <c r="AM2154" s="131" t="str">
        <f t="shared" si="372"/>
        <v/>
      </c>
      <c r="AN2154" s="131" t="str">
        <f t="shared" ca="1" si="373"/>
        <v/>
      </c>
    </row>
    <row r="2155" spans="1:40" ht="20.25" customHeight="1" x14ac:dyDescent="0.3">
      <c r="A2155" s="127"/>
      <c r="B2155" s="164"/>
      <c r="C2155" s="139"/>
      <c r="D2155" s="140"/>
      <c r="E2155" s="139"/>
      <c r="F2155" s="139"/>
      <c r="G2155" s="140"/>
      <c r="H2155" s="139"/>
      <c r="I2155" s="129"/>
      <c r="L2155" s="128"/>
      <c r="M2155" s="128"/>
      <c r="N2155" s="128"/>
      <c r="O2155" s="128"/>
      <c r="P2155" s="128"/>
      <c r="Q2155" s="128"/>
      <c r="R2155" s="128"/>
      <c r="S2155" s="128"/>
      <c r="T2155" s="120">
        <f t="shared" si="364"/>
        <v>0</v>
      </c>
      <c r="U2155" s="131"/>
      <c r="V2155" s="131"/>
      <c r="W2155" s="131">
        <f>SUMIFS($F$3:F2155,$D$3:D2155,D2155,$C$3:C2155,"Buy")+SUMIFS($F$3:F2155,$D$3:D2155,D2155,$C$3:C2155,"Coin Deposit",$E$3:E2155,"&lt;&gt;")</f>
        <v>0</v>
      </c>
      <c r="X2155" s="131">
        <f t="shared" si="365"/>
        <v>0</v>
      </c>
      <c r="Y2155" s="131">
        <f>IF($D2155=Y$1,SUMIFS($H$3:$H2155,$G$3:$G2155,Y$1,$C$3:$C2155,"Sell"),0)</f>
        <v>0</v>
      </c>
      <c r="Z2155" s="131">
        <f t="shared" si="366"/>
        <v>0</v>
      </c>
      <c r="AA2155" s="131">
        <f>IF($D2155=AA$1,SUMIFS($H$3:$H2155,$G$3:$G2155,AA$1,$C$3:$C2155,"Sell"),0)</f>
        <v>0</v>
      </c>
      <c r="AB2155" s="131">
        <f t="shared" si="367"/>
        <v>0</v>
      </c>
      <c r="AC2155" s="131">
        <f>SUMIFS('Deductions and Deposits'!$H:$H,'Deductions and Deposits'!$G:$G,D2155,'Deductions and Deposits'!$F:$F,"&lt;="&amp;B2155)+SUMIFS($F$3:F2155,$D$3:D2155,D2155,$C$3:C2155,"Coin Deposit",$E$3:E2155,"")</f>
        <v>0</v>
      </c>
      <c r="AD2155" s="131">
        <f>SUMIFS('Deductions and Deposits'!$D:$D,'Deductions and Deposits'!$C:$C,D2155)+SUMIFS($F:$F,$D:$D,D2155,$C:$C,"Coin Deduction")</f>
        <v>0</v>
      </c>
      <c r="AE2155" s="131">
        <f>Table5[[#This Row],[Column4]]+Table5[[#This Row],[Column14]]+Table5[[#This Row],[Column19]]+Table5[[#This Row],[Column12]]</f>
        <v>0</v>
      </c>
      <c r="AF2155" s="131">
        <f>Table5[[#This Row],[Column5]]+Table5[[#This Row],[Column13]]+Table5[[#This Row],[Column21]]+Table5[[#This Row],[Column18]]</f>
        <v>0</v>
      </c>
      <c r="AG2155" s="131">
        <f t="shared" si="368"/>
        <v>0</v>
      </c>
      <c r="AH2155" s="131">
        <f t="shared" si="369"/>
        <v>0</v>
      </c>
      <c r="AI2155" s="131">
        <f>Table5[[#This Row],[Column17]]-Table5[[#This Row],[Column20]]</f>
        <v>0</v>
      </c>
      <c r="AJ2155" s="131">
        <f t="shared" si="370"/>
        <v>0</v>
      </c>
      <c r="AK2155" s="131">
        <f t="shared" si="363"/>
        <v>0</v>
      </c>
      <c r="AL2155" s="131">
        <f t="shared" si="371"/>
        <v>0</v>
      </c>
      <c r="AM2155" s="131" t="str">
        <f t="shared" si="372"/>
        <v/>
      </c>
      <c r="AN2155" s="131" t="str">
        <f t="shared" ca="1" si="373"/>
        <v/>
      </c>
    </row>
    <row r="2156" spans="1:40" ht="20.25" customHeight="1" x14ac:dyDescent="0.3">
      <c r="A2156" s="127"/>
      <c r="B2156" s="164"/>
      <c r="C2156" s="139"/>
      <c r="D2156" s="140"/>
      <c r="E2156" s="139"/>
      <c r="F2156" s="139"/>
      <c r="G2156" s="140"/>
      <c r="H2156" s="139"/>
      <c r="I2156" s="129"/>
      <c r="L2156" s="128"/>
      <c r="M2156" s="128"/>
      <c r="N2156" s="128"/>
      <c r="O2156" s="128"/>
      <c r="P2156" s="128"/>
      <c r="Q2156" s="128"/>
      <c r="R2156" s="128"/>
      <c r="S2156" s="128"/>
      <c r="T2156" s="120">
        <f t="shared" si="364"/>
        <v>0</v>
      </c>
      <c r="U2156" s="131"/>
      <c r="V2156" s="131"/>
      <c r="W2156" s="131">
        <f>SUMIFS($F$3:F2156,$D$3:D2156,D2156,$C$3:C2156,"Buy")+SUMIFS($F$3:F2156,$D$3:D2156,D2156,$C$3:C2156,"Coin Deposit",$E$3:E2156,"&lt;&gt;")</f>
        <v>0</v>
      </c>
      <c r="X2156" s="131">
        <f t="shared" si="365"/>
        <v>0</v>
      </c>
      <c r="Y2156" s="131">
        <f>IF($D2156=Y$1,SUMIFS($H$3:$H2156,$G$3:$G2156,Y$1,$C$3:$C2156,"Sell"),0)</f>
        <v>0</v>
      </c>
      <c r="Z2156" s="131">
        <f t="shared" si="366"/>
        <v>0</v>
      </c>
      <c r="AA2156" s="131">
        <f>IF($D2156=AA$1,SUMIFS($H$3:$H2156,$G$3:$G2156,AA$1,$C$3:$C2156,"Sell"),0)</f>
        <v>0</v>
      </c>
      <c r="AB2156" s="131">
        <f t="shared" si="367"/>
        <v>0</v>
      </c>
      <c r="AC2156" s="131">
        <f>SUMIFS('Deductions and Deposits'!$H:$H,'Deductions and Deposits'!$G:$G,D2156,'Deductions and Deposits'!$F:$F,"&lt;="&amp;B2156)+SUMIFS($F$3:F2156,$D$3:D2156,D2156,$C$3:C2156,"Coin Deposit",$E$3:E2156,"")</f>
        <v>0</v>
      </c>
      <c r="AD2156" s="131">
        <f>SUMIFS('Deductions and Deposits'!$D:$D,'Deductions and Deposits'!$C:$C,D2156)+SUMIFS($F:$F,$D:$D,D2156,$C:$C,"Coin Deduction")</f>
        <v>0</v>
      </c>
      <c r="AE2156" s="131">
        <f>Table5[[#This Row],[Column4]]+Table5[[#This Row],[Column14]]+Table5[[#This Row],[Column19]]+Table5[[#This Row],[Column12]]</f>
        <v>0</v>
      </c>
      <c r="AF2156" s="131">
        <f>Table5[[#This Row],[Column5]]+Table5[[#This Row],[Column13]]+Table5[[#This Row],[Column21]]+Table5[[#This Row],[Column18]]</f>
        <v>0</v>
      </c>
      <c r="AG2156" s="131">
        <f t="shared" si="368"/>
        <v>0</v>
      </c>
      <c r="AH2156" s="131">
        <f t="shared" si="369"/>
        <v>0</v>
      </c>
      <c r="AI2156" s="131">
        <f>Table5[[#This Row],[Column17]]-Table5[[#This Row],[Column20]]</f>
        <v>0</v>
      </c>
      <c r="AJ2156" s="131">
        <f t="shared" si="370"/>
        <v>0</v>
      </c>
      <c r="AK2156" s="131">
        <f t="shared" si="363"/>
        <v>0</v>
      </c>
      <c r="AL2156" s="131">
        <f t="shared" si="371"/>
        <v>0</v>
      </c>
      <c r="AM2156" s="131" t="str">
        <f t="shared" si="372"/>
        <v/>
      </c>
      <c r="AN2156" s="131" t="str">
        <f t="shared" ca="1" si="373"/>
        <v/>
      </c>
    </row>
    <row r="2157" spans="1:40" ht="20.25" customHeight="1" x14ac:dyDescent="0.3">
      <c r="A2157" s="127"/>
      <c r="B2157" s="164"/>
      <c r="C2157" s="139"/>
      <c r="D2157" s="140"/>
      <c r="E2157" s="139"/>
      <c r="F2157" s="139"/>
      <c r="G2157" s="140"/>
      <c r="H2157" s="139"/>
      <c r="I2157" s="129"/>
      <c r="L2157" s="128"/>
      <c r="M2157" s="128"/>
      <c r="N2157" s="128"/>
      <c r="O2157" s="128"/>
      <c r="P2157" s="128"/>
      <c r="Q2157" s="128"/>
      <c r="R2157" s="128"/>
      <c r="S2157" s="128"/>
      <c r="T2157" s="120">
        <f t="shared" si="364"/>
        <v>0</v>
      </c>
      <c r="U2157" s="131"/>
      <c r="V2157" s="131"/>
      <c r="W2157" s="131">
        <f>SUMIFS($F$3:F2157,$D$3:D2157,D2157,$C$3:C2157,"Buy")+SUMIFS($F$3:F2157,$D$3:D2157,D2157,$C$3:C2157,"Coin Deposit",$E$3:E2157,"&lt;&gt;")</f>
        <v>0</v>
      </c>
      <c r="X2157" s="131">
        <f t="shared" si="365"/>
        <v>0</v>
      </c>
      <c r="Y2157" s="131">
        <f>IF($D2157=Y$1,SUMIFS($H$3:$H2157,$G$3:$G2157,Y$1,$C$3:$C2157,"Sell"),0)</f>
        <v>0</v>
      </c>
      <c r="Z2157" s="131">
        <f t="shared" si="366"/>
        <v>0</v>
      </c>
      <c r="AA2157" s="131">
        <f>IF($D2157=AA$1,SUMIFS($H$3:$H2157,$G$3:$G2157,AA$1,$C$3:$C2157,"Sell"),0)</f>
        <v>0</v>
      </c>
      <c r="AB2157" s="131">
        <f t="shared" si="367"/>
        <v>0</v>
      </c>
      <c r="AC2157" s="131">
        <f>SUMIFS('Deductions and Deposits'!$H:$H,'Deductions and Deposits'!$G:$G,D2157,'Deductions and Deposits'!$F:$F,"&lt;="&amp;B2157)+SUMIFS($F$3:F2157,$D$3:D2157,D2157,$C$3:C2157,"Coin Deposit",$E$3:E2157,"")</f>
        <v>0</v>
      </c>
      <c r="AD2157" s="131">
        <f>SUMIFS('Deductions and Deposits'!$D:$D,'Deductions and Deposits'!$C:$C,D2157)+SUMIFS($F:$F,$D:$D,D2157,$C:$C,"Coin Deduction")</f>
        <v>0</v>
      </c>
      <c r="AE2157" s="131">
        <f>Table5[[#This Row],[Column4]]+Table5[[#This Row],[Column14]]+Table5[[#This Row],[Column19]]+Table5[[#This Row],[Column12]]</f>
        <v>0</v>
      </c>
      <c r="AF2157" s="131">
        <f>Table5[[#This Row],[Column5]]+Table5[[#This Row],[Column13]]+Table5[[#This Row],[Column21]]+Table5[[#This Row],[Column18]]</f>
        <v>0</v>
      </c>
      <c r="AG2157" s="131">
        <f t="shared" si="368"/>
        <v>0</v>
      </c>
      <c r="AH2157" s="131">
        <f t="shared" si="369"/>
        <v>0</v>
      </c>
      <c r="AI2157" s="131">
        <f>Table5[[#This Row],[Column17]]-Table5[[#This Row],[Column20]]</f>
        <v>0</v>
      </c>
      <c r="AJ2157" s="131">
        <f t="shared" si="370"/>
        <v>0</v>
      </c>
      <c r="AK2157" s="131">
        <f t="shared" si="363"/>
        <v>0</v>
      </c>
      <c r="AL2157" s="131">
        <f t="shared" si="371"/>
        <v>0</v>
      </c>
      <c r="AM2157" s="131" t="str">
        <f t="shared" si="372"/>
        <v/>
      </c>
      <c r="AN2157" s="131" t="str">
        <f t="shared" ca="1" si="373"/>
        <v/>
      </c>
    </row>
    <row r="2158" spans="1:40" ht="20.25" customHeight="1" x14ac:dyDescent="0.3">
      <c r="A2158" s="127"/>
      <c r="B2158" s="164"/>
      <c r="C2158" s="139"/>
      <c r="D2158" s="140"/>
      <c r="E2158" s="139"/>
      <c r="F2158" s="139"/>
      <c r="G2158" s="140"/>
      <c r="H2158" s="139"/>
      <c r="I2158" s="129"/>
      <c r="L2158" s="128"/>
      <c r="M2158" s="128"/>
      <c r="N2158" s="128"/>
      <c r="O2158" s="128"/>
      <c r="P2158" s="128"/>
      <c r="Q2158" s="128"/>
      <c r="R2158" s="128"/>
      <c r="S2158" s="128"/>
      <c r="T2158" s="120">
        <f t="shared" si="364"/>
        <v>0</v>
      </c>
      <c r="U2158" s="131"/>
      <c r="V2158" s="131"/>
      <c r="W2158" s="131">
        <f>SUMIFS($F$3:F2158,$D$3:D2158,D2158,$C$3:C2158,"Buy")+SUMIFS($F$3:F2158,$D$3:D2158,D2158,$C$3:C2158,"Coin Deposit",$E$3:E2158,"&lt;&gt;")</f>
        <v>0</v>
      </c>
      <c r="X2158" s="131">
        <f t="shared" si="365"/>
        <v>0</v>
      </c>
      <c r="Y2158" s="131">
        <f>IF($D2158=Y$1,SUMIFS($H$3:$H2158,$G$3:$G2158,Y$1,$C$3:$C2158,"Sell"),0)</f>
        <v>0</v>
      </c>
      <c r="Z2158" s="131">
        <f t="shared" si="366"/>
        <v>0</v>
      </c>
      <c r="AA2158" s="131">
        <f>IF($D2158=AA$1,SUMIFS($H$3:$H2158,$G$3:$G2158,AA$1,$C$3:$C2158,"Sell"),0)</f>
        <v>0</v>
      </c>
      <c r="AB2158" s="131">
        <f t="shared" si="367"/>
        <v>0</v>
      </c>
      <c r="AC2158" s="131">
        <f>SUMIFS('Deductions and Deposits'!$H:$H,'Deductions and Deposits'!$G:$G,D2158,'Deductions and Deposits'!$F:$F,"&lt;="&amp;B2158)+SUMIFS($F$3:F2158,$D$3:D2158,D2158,$C$3:C2158,"Coin Deposit",$E$3:E2158,"")</f>
        <v>0</v>
      </c>
      <c r="AD2158" s="131">
        <f>SUMIFS('Deductions and Deposits'!$D:$D,'Deductions and Deposits'!$C:$C,D2158)+SUMIFS($F:$F,$D:$D,D2158,$C:$C,"Coin Deduction")</f>
        <v>0</v>
      </c>
      <c r="AE2158" s="131">
        <f>Table5[[#This Row],[Column4]]+Table5[[#This Row],[Column14]]+Table5[[#This Row],[Column19]]+Table5[[#This Row],[Column12]]</f>
        <v>0</v>
      </c>
      <c r="AF2158" s="131">
        <f>Table5[[#This Row],[Column5]]+Table5[[#This Row],[Column13]]+Table5[[#This Row],[Column21]]+Table5[[#This Row],[Column18]]</f>
        <v>0</v>
      </c>
      <c r="AG2158" s="131">
        <f t="shared" si="368"/>
        <v>0</v>
      </c>
      <c r="AH2158" s="131">
        <f t="shared" si="369"/>
        <v>0</v>
      </c>
      <c r="AI2158" s="131">
        <f>Table5[[#This Row],[Column17]]-Table5[[#This Row],[Column20]]</f>
        <v>0</v>
      </c>
      <c r="AJ2158" s="131">
        <f t="shared" si="370"/>
        <v>0</v>
      </c>
      <c r="AK2158" s="131">
        <f t="shared" si="363"/>
        <v>0</v>
      </c>
      <c r="AL2158" s="131">
        <f t="shared" si="371"/>
        <v>0</v>
      </c>
      <c r="AM2158" s="131" t="str">
        <f t="shared" si="372"/>
        <v/>
      </c>
      <c r="AN2158" s="131" t="str">
        <f t="shared" ca="1" si="373"/>
        <v/>
      </c>
    </row>
    <row r="2159" spans="1:40" ht="20.25" customHeight="1" x14ac:dyDescent="0.3">
      <c r="A2159" s="127"/>
      <c r="B2159" s="164"/>
      <c r="C2159" s="139"/>
      <c r="D2159" s="140"/>
      <c r="E2159" s="139"/>
      <c r="F2159" s="139"/>
      <c r="G2159" s="140"/>
      <c r="H2159" s="139"/>
      <c r="I2159" s="129"/>
      <c r="L2159" s="128"/>
      <c r="M2159" s="128"/>
      <c r="N2159" s="128"/>
      <c r="O2159" s="128"/>
      <c r="P2159" s="128"/>
      <c r="Q2159" s="128"/>
      <c r="R2159" s="128"/>
      <c r="S2159" s="128"/>
      <c r="T2159" s="120">
        <f t="shared" si="364"/>
        <v>0</v>
      </c>
      <c r="U2159" s="131"/>
      <c r="V2159" s="131"/>
      <c r="W2159" s="131">
        <f>SUMIFS($F$3:F2159,$D$3:D2159,D2159,$C$3:C2159,"Buy")+SUMIFS($F$3:F2159,$D$3:D2159,D2159,$C$3:C2159,"Coin Deposit",$E$3:E2159,"&lt;&gt;")</f>
        <v>0</v>
      </c>
      <c r="X2159" s="131">
        <f t="shared" si="365"/>
        <v>0</v>
      </c>
      <c r="Y2159" s="131">
        <f>IF($D2159=Y$1,SUMIFS($H$3:$H2159,$G$3:$G2159,Y$1,$C$3:$C2159,"Sell"),0)</f>
        <v>0</v>
      </c>
      <c r="Z2159" s="131">
        <f t="shared" si="366"/>
        <v>0</v>
      </c>
      <c r="AA2159" s="131">
        <f>IF($D2159=AA$1,SUMIFS($H$3:$H2159,$G$3:$G2159,AA$1,$C$3:$C2159,"Sell"),0)</f>
        <v>0</v>
      </c>
      <c r="AB2159" s="131">
        <f t="shared" si="367"/>
        <v>0</v>
      </c>
      <c r="AC2159" s="131">
        <f>SUMIFS('Deductions and Deposits'!$H:$H,'Deductions and Deposits'!$G:$G,D2159,'Deductions and Deposits'!$F:$F,"&lt;="&amp;B2159)+SUMIFS($F$3:F2159,$D$3:D2159,D2159,$C$3:C2159,"Coin Deposit",$E$3:E2159,"")</f>
        <v>0</v>
      </c>
      <c r="AD2159" s="131">
        <f>SUMIFS('Deductions and Deposits'!$D:$D,'Deductions and Deposits'!$C:$C,D2159)+SUMIFS($F:$F,$D:$D,D2159,$C:$C,"Coin Deduction")</f>
        <v>0</v>
      </c>
      <c r="AE2159" s="131">
        <f>Table5[[#This Row],[Column4]]+Table5[[#This Row],[Column14]]+Table5[[#This Row],[Column19]]+Table5[[#This Row],[Column12]]</f>
        <v>0</v>
      </c>
      <c r="AF2159" s="131">
        <f>Table5[[#This Row],[Column5]]+Table5[[#This Row],[Column13]]+Table5[[#This Row],[Column21]]+Table5[[#This Row],[Column18]]</f>
        <v>0</v>
      </c>
      <c r="AG2159" s="131">
        <f t="shared" si="368"/>
        <v>0</v>
      </c>
      <c r="AH2159" s="131">
        <f t="shared" si="369"/>
        <v>0</v>
      </c>
      <c r="AI2159" s="131">
        <f>Table5[[#This Row],[Column17]]-Table5[[#This Row],[Column20]]</f>
        <v>0</v>
      </c>
      <c r="AJ2159" s="131">
        <f t="shared" si="370"/>
        <v>0</v>
      </c>
      <c r="AK2159" s="131">
        <f t="shared" si="363"/>
        <v>0</v>
      </c>
      <c r="AL2159" s="131">
        <f t="shared" si="371"/>
        <v>0</v>
      </c>
      <c r="AM2159" s="131" t="str">
        <f t="shared" si="372"/>
        <v/>
      </c>
      <c r="AN2159" s="131" t="str">
        <f t="shared" ca="1" si="373"/>
        <v/>
      </c>
    </row>
    <row r="2160" spans="1:40" ht="20.25" customHeight="1" x14ac:dyDescent="0.3">
      <c r="A2160" s="127"/>
      <c r="B2160" s="164"/>
      <c r="C2160" s="139"/>
      <c r="D2160" s="140"/>
      <c r="E2160" s="139"/>
      <c r="F2160" s="139"/>
      <c r="G2160" s="140"/>
      <c r="H2160" s="139"/>
      <c r="I2160" s="129"/>
      <c r="L2160" s="128"/>
      <c r="M2160" s="128"/>
      <c r="N2160" s="128"/>
      <c r="O2160" s="128"/>
      <c r="P2160" s="128"/>
      <c r="Q2160" s="128"/>
      <c r="R2160" s="128"/>
      <c r="S2160" s="128"/>
      <c r="T2160" s="120">
        <f t="shared" si="364"/>
        <v>0</v>
      </c>
      <c r="U2160" s="131"/>
      <c r="V2160" s="131"/>
      <c r="W2160" s="131">
        <f>SUMIFS($F$3:F2160,$D$3:D2160,D2160,$C$3:C2160,"Buy")+SUMIFS($F$3:F2160,$D$3:D2160,D2160,$C$3:C2160,"Coin Deposit",$E$3:E2160,"&lt;&gt;")</f>
        <v>0</v>
      </c>
      <c r="X2160" s="131">
        <f t="shared" si="365"/>
        <v>0</v>
      </c>
      <c r="Y2160" s="131">
        <f>IF($D2160=Y$1,SUMIFS($H$3:$H2160,$G$3:$G2160,Y$1,$C$3:$C2160,"Sell"),0)</f>
        <v>0</v>
      </c>
      <c r="Z2160" s="131">
        <f t="shared" si="366"/>
        <v>0</v>
      </c>
      <c r="AA2160" s="131">
        <f>IF($D2160=AA$1,SUMIFS($H$3:$H2160,$G$3:$G2160,AA$1,$C$3:$C2160,"Sell"),0)</f>
        <v>0</v>
      </c>
      <c r="AB2160" s="131">
        <f t="shared" si="367"/>
        <v>0</v>
      </c>
      <c r="AC2160" s="131">
        <f>SUMIFS('Deductions and Deposits'!$H:$H,'Deductions and Deposits'!$G:$G,D2160,'Deductions and Deposits'!$F:$F,"&lt;="&amp;B2160)+SUMIFS($F$3:F2160,$D$3:D2160,D2160,$C$3:C2160,"Coin Deposit",$E$3:E2160,"")</f>
        <v>0</v>
      </c>
      <c r="AD2160" s="131">
        <f>SUMIFS('Deductions and Deposits'!$D:$D,'Deductions and Deposits'!$C:$C,D2160)+SUMIFS($F:$F,$D:$D,D2160,$C:$C,"Coin Deduction")</f>
        <v>0</v>
      </c>
      <c r="AE2160" s="131">
        <f>Table5[[#This Row],[Column4]]+Table5[[#This Row],[Column14]]+Table5[[#This Row],[Column19]]+Table5[[#This Row],[Column12]]</f>
        <v>0</v>
      </c>
      <c r="AF2160" s="131">
        <f>Table5[[#This Row],[Column5]]+Table5[[#This Row],[Column13]]+Table5[[#This Row],[Column21]]+Table5[[#This Row],[Column18]]</f>
        <v>0</v>
      </c>
      <c r="AG2160" s="131">
        <f t="shared" si="368"/>
        <v>0</v>
      </c>
      <c r="AH2160" s="131">
        <f t="shared" si="369"/>
        <v>0</v>
      </c>
      <c r="AI2160" s="131">
        <f>Table5[[#This Row],[Column17]]-Table5[[#This Row],[Column20]]</f>
        <v>0</v>
      </c>
      <c r="AJ2160" s="131">
        <f t="shared" si="370"/>
        <v>0</v>
      </c>
      <c r="AK2160" s="131">
        <f t="shared" si="363"/>
        <v>0</v>
      </c>
      <c r="AL2160" s="131">
        <f t="shared" si="371"/>
        <v>0</v>
      </c>
      <c r="AM2160" s="131" t="str">
        <f t="shared" si="372"/>
        <v/>
      </c>
      <c r="AN2160" s="131" t="str">
        <f t="shared" ca="1" si="373"/>
        <v/>
      </c>
    </row>
    <row r="2161" spans="1:40" ht="20.25" customHeight="1" x14ac:dyDescent="0.3">
      <c r="A2161" s="127"/>
      <c r="B2161" s="164"/>
      <c r="C2161" s="139"/>
      <c r="D2161" s="140"/>
      <c r="E2161" s="139"/>
      <c r="F2161" s="139"/>
      <c r="G2161" s="140"/>
      <c r="H2161" s="139"/>
      <c r="I2161" s="129"/>
      <c r="L2161" s="128"/>
      <c r="M2161" s="128"/>
      <c r="N2161" s="128"/>
      <c r="O2161" s="128"/>
      <c r="P2161" s="128"/>
      <c r="Q2161" s="128"/>
      <c r="R2161" s="128"/>
      <c r="S2161" s="128"/>
      <c r="T2161" s="120">
        <f t="shared" si="364"/>
        <v>0</v>
      </c>
      <c r="U2161" s="131"/>
      <c r="V2161" s="131"/>
      <c r="W2161" s="131">
        <f>SUMIFS($F$3:F2161,$D$3:D2161,D2161,$C$3:C2161,"Buy")+SUMIFS($F$3:F2161,$D$3:D2161,D2161,$C$3:C2161,"Coin Deposit",$E$3:E2161,"&lt;&gt;")</f>
        <v>0</v>
      </c>
      <c r="X2161" s="131">
        <f t="shared" si="365"/>
        <v>0</v>
      </c>
      <c r="Y2161" s="131">
        <f>IF($D2161=Y$1,SUMIFS($H$3:$H2161,$G$3:$G2161,Y$1,$C$3:$C2161,"Sell"),0)</f>
        <v>0</v>
      </c>
      <c r="Z2161" s="131">
        <f t="shared" si="366"/>
        <v>0</v>
      </c>
      <c r="AA2161" s="131">
        <f>IF($D2161=AA$1,SUMIFS($H$3:$H2161,$G$3:$G2161,AA$1,$C$3:$C2161,"Sell"),0)</f>
        <v>0</v>
      </c>
      <c r="AB2161" s="131">
        <f t="shared" si="367"/>
        <v>0</v>
      </c>
      <c r="AC2161" s="131">
        <f>SUMIFS('Deductions and Deposits'!$H:$H,'Deductions and Deposits'!$G:$G,D2161,'Deductions and Deposits'!$F:$F,"&lt;="&amp;B2161)+SUMIFS($F$3:F2161,$D$3:D2161,D2161,$C$3:C2161,"Coin Deposit",$E$3:E2161,"")</f>
        <v>0</v>
      </c>
      <c r="AD2161" s="131">
        <f>SUMIFS('Deductions and Deposits'!$D:$D,'Deductions and Deposits'!$C:$C,D2161)+SUMIFS($F:$F,$D:$D,D2161,$C:$C,"Coin Deduction")</f>
        <v>0</v>
      </c>
      <c r="AE2161" s="131">
        <f>Table5[[#This Row],[Column4]]+Table5[[#This Row],[Column14]]+Table5[[#This Row],[Column19]]+Table5[[#This Row],[Column12]]</f>
        <v>0</v>
      </c>
      <c r="AF2161" s="131">
        <f>Table5[[#This Row],[Column5]]+Table5[[#This Row],[Column13]]+Table5[[#This Row],[Column21]]+Table5[[#This Row],[Column18]]</f>
        <v>0</v>
      </c>
      <c r="AG2161" s="131">
        <f t="shared" si="368"/>
        <v>0</v>
      </c>
      <c r="AH2161" s="131">
        <f t="shared" si="369"/>
        <v>0</v>
      </c>
      <c r="AI2161" s="131">
        <f>Table5[[#This Row],[Column17]]-Table5[[#This Row],[Column20]]</f>
        <v>0</v>
      </c>
      <c r="AJ2161" s="131">
        <f t="shared" si="370"/>
        <v>0</v>
      </c>
      <c r="AK2161" s="131">
        <f t="shared" si="363"/>
        <v>0</v>
      </c>
      <c r="AL2161" s="131">
        <f t="shared" si="371"/>
        <v>0</v>
      </c>
      <c r="AM2161" s="131" t="str">
        <f t="shared" si="372"/>
        <v/>
      </c>
      <c r="AN2161" s="131" t="str">
        <f t="shared" ca="1" si="373"/>
        <v/>
      </c>
    </row>
    <row r="2162" spans="1:40" ht="20.25" customHeight="1" x14ac:dyDescent="0.3">
      <c r="A2162" s="127"/>
      <c r="B2162" s="164"/>
      <c r="C2162" s="139"/>
      <c r="D2162" s="140"/>
      <c r="E2162" s="139"/>
      <c r="F2162" s="139"/>
      <c r="G2162" s="140"/>
      <c r="H2162" s="139"/>
      <c r="I2162" s="129"/>
      <c r="L2162" s="128"/>
      <c r="M2162" s="128"/>
      <c r="N2162" s="128"/>
      <c r="O2162" s="128"/>
      <c r="P2162" s="128"/>
      <c r="Q2162" s="128"/>
      <c r="R2162" s="128"/>
      <c r="S2162" s="128"/>
      <c r="T2162" s="120">
        <f t="shared" si="364"/>
        <v>0</v>
      </c>
      <c r="U2162" s="131"/>
      <c r="V2162" s="131"/>
      <c r="W2162" s="131">
        <f>SUMIFS($F$3:F2162,$D$3:D2162,D2162,$C$3:C2162,"Buy")+SUMIFS($F$3:F2162,$D$3:D2162,D2162,$C$3:C2162,"Coin Deposit",$E$3:E2162,"&lt;&gt;")</f>
        <v>0</v>
      </c>
      <c r="X2162" s="131">
        <f t="shared" si="365"/>
        <v>0</v>
      </c>
      <c r="Y2162" s="131">
        <f>IF($D2162=Y$1,SUMIFS($H$3:$H2162,$G$3:$G2162,Y$1,$C$3:$C2162,"Sell"),0)</f>
        <v>0</v>
      </c>
      <c r="Z2162" s="131">
        <f t="shared" si="366"/>
        <v>0</v>
      </c>
      <c r="AA2162" s="131">
        <f>IF($D2162=AA$1,SUMIFS($H$3:$H2162,$G$3:$G2162,AA$1,$C$3:$C2162,"Sell"),0)</f>
        <v>0</v>
      </c>
      <c r="AB2162" s="131">
        <f t="shared" si="367"/>
        <v>0</v>
      </c>
      <c r="AC2162" s="131">
        <f>SUMIFS('Deductions and Deposits'!$H:$H,'Deductions and Deposits'!$G:$G,D2162,'Deductions and Deposits'!$F:$F,"&lt;="&amp;B2162)+SUMIFS($F$3:F2162,$D$3:D2162,D2162,$C$3:C2162,"Coin Deposit",$E$3:E2162,"")</f>
        <v>0</v>
      </c>
      <c r="AD2162" s="131">
        <f>SUMIFS('Deductions and Deposits'!$D:$D,'Deductions and Deposits'!$C:$C,D2162)+SUMIFS($F:$F,$D:$D,D2162,$C:$C,"Coin Deduction")</f>
        <v>0</v>
      </c>
      <c r="AE2162" s="131">
        <f>Table5[[#This Row],[Column4]]+Table5[[#This Row],[Column14]]+Table5[[#This Row],[Column19]]+Table5[[#This Row],[Column12]]</f>
        <v>0</v>
      </c>
      <c r="AF2162" s="131">
        <f>Table5[[#This Row],[Column5]]+Table5[[#This Row],[Column13]]+Table5[[#This Row],[Column21]]+Table5[[#This Row],[Column18]]</f>
        <v>0</v>
      </c>
      <c r="AG2162" s="131">
        <f t="shared" si="368"/>
        <v>0</v>
      </c>
      <c r="AH2162" s="131">
        <f t="shared" si="369"/>
        <v>0</v>
      </c>
      <c r="AI2162" s="131">
        <f>Table5[[#This Row],[Column17]]-Table5[[#This Row],[Column20]]</f>
        <v>0</v>
      </c>
      <c r="AJ2162" s="131">
        <f t="shared" si="370"/>
        <v>0</v>
      </c>
      <c r="AK2162" s="131">
        <f t="shared" si="363"/>
        <v>0</v>
      </c>
      <c r="AL2162" s="131">
        <f t="shared" si="371"/>
        <v>0</v>
      </c>
      <c r="AM2162" s="131" t="str">
        <f t="shared" si="372"/>
        <v/>
      </c>
      <c r="AN2162" s="131" t="str">
        <f t="shared" ca="1" si="373"/>
        <v/>
      </c>
    </row>
    <row r="2163" spans="1:40" ht="20.25" customHeight="1" x14ac:dyDescent="0.3">
      <c r="A2163" s="127"/>
      <c r="B2163" s="164"/>
      <c r="C2163" s="139"/>
      <c r="D2163" s="140"/>
      <c r="E2163" s="139"/>
      <c r="F2163" s="139"/>
      <c r="G2163" s="140"/>
      <c r="H2163" s="139"/>
      <c r="I2163" s="129"/>
      <c r="L2163" s="128"/>
      <c r="M2163" s="128"/>
      <c r="N2163" s="128"/>
      <c r="O2163" s="128"/>
      <c r="P2163" s="128"/>
      <c r="Q2163" s="128"/>
      <c r="R2163" s="128"/>
      <c r="S2163" s="128"/>
      <c r="T2163" s="120">
        <f t="shared" si="364"/>
        <v>0</v>
      </c>
      <c r="U2163" s="131"/>
      <c r="V2163" s="131"/>
      <c r="W2163" s="131">
        <f>SUMIFS($F$3:F2163,$D$3:D2163,D2163,$C$3:C2163,"Buy")+SUMIFS($F$3:F2163,$D$3:D2163,D2163,$C$3:C2163,"Coin Deposit",$E$3:E2163,"&lt;&gt;")</f>
        <v>0</v>
      </c>
      <c r="X2163" s="131">
        <f t="shared" si="365"/>
        <v>0</v>
      </c>
      <c r="Y2163" s="131">
        <f>IF($D2163=Y$1,SUMIFS($H$3:$H2163,$G$3:$G2163,Y$1,$C$3:$C2163,"Sell"),0)</f>
        <v>0</v>
      </c>
      <c r="Z2163" s="131">
        <f t="shared" si="366"/>
        <v>0</v>
      </c>
      <c r="AA2163" s="131">
        <f>IF($D2163=AA$1,SUMIFS($H$3:$H2163,$G$3:$G2163,AA$1,$C$3:$C2163,"Sell"),0)</f>
        <v>0</v>
      </c>
      <c r="AB2163" s="131">
        <f t="shared" si="367"/>
        <v>0</v>
      </c>
      <c r="AC2163" s="131">
        <f>SUMIFS('Deductions and Deposits'!$H:$H,'Deductions and Deposits'!$G:$G,D2163,'Deductions and Deposits'!$F:$F,"&lt;="&amp;B2163)+SUMIFS($F$3:F2163,$D$3:D2163,D2163,$C$3:C2163,"Coin Deposit",$E$3:E2163,"")</f>
        <v>0</v>
      </c>
      <c r="AD2163" s="131">
        <f>SUMIFS('Deductions and Deposits'!$D:$D,'Deductions and Deposits'!$C:$C,D2163)+SUMIFS($F:$F,$D:$D,D2163,$C:$C,"Coin Deduction")</f>
        <v>0</v>
      </c>
      <c r="AE2163" s="131">
        <f>Table5[[#This Row],[Column4]]+Table5[[#This Row],[Column14]]+Table5[[#This Row],[Column19]]+Table5[[#This Row],[Column12]]</f>
        <v>0</v>
      </c>
      <c r="AF2163" s="131">
        <f>Table5[[#This Row],[Column5]]+Table5[[#This Row],[Column13]]+Table5[[#This Row],[Column21]]+Table5[[#This Row],[Column18]]</f>
        <v>0</v>
      </c>
      <c r="AG2163" s="131">
        <f t="shared" si="368"/>
        <v>0</v>
      </c>
      <c r="AH2163" s="131">
        <f t="shared" si="369"/>
        <v>0</v>
      </c>
      <c r="AI2163" s="131">
        <f>Table5[[#This Row],[Column17]]-Table5[[#This Row],[Column20]]</f>
        <v>0</v>
      </c>
      <c r="AJ2163" s="131">
        <f t="shared" si="370"/>
        <v>0</v>
      </c>
      <c r="AK2163" s="131">
        <f t="shared" si="363"/>
        <v>0</v>
      </c>
      <c r="AL2163" s="131">
        <f t="shared" si="371"/>
        <v>0</v>
      </c>
      <c r="AM2163" s="131" t="str">
        <f t="shared" si="372"/>
        <v/>
      </c>
      <c r="AN2163" s="131" t="str">
        <f t="shared" ca="1" si="373"/>
        <v/>
      </c>
    </row>
    <row r="2164" spans="1:40" ht="20.25" customHeight="1" x14ac:dyDescent="0.3">
      <c r="A2164" s="127"/>
      <c r="B2164" s="164"/>
      <c r="C2164" s="139"/>
      <c r="D2164" s="140"/>
      <c r="E2164" s="139"/>
      <c r="F2164" s="139"/>
      <c r="G2164" s="140"/>
      <c r="H2164" s="139"/>
      <c r="I2164" s="129"/>
      <c r="L2164" s="128"/>
      <c r="M2164" s="128"/>
      <c r="N2164" s="128"/>
      <c r="O2164" s="128"/>
      <c r="P2164" s="128"/>
      <c r="Q2164" s="128"/>
      <c r="R2164" s="128"/>
      <c r="S2164" s="128"/>
      <c r="T2164" s="120">
        <f t="shared" si="364"/>
        <v>0</v>
      </c>
      <c r="U2164" s="131"/>
      <c r="V2164" s="131"/>
      <c r="W2164" s="131">
        <f>SUMIFS($F$3:F2164,$D$3:D2164,D2164,$C$3:C2164,"Buy")+SUMIFS($F$3:F2164,$D$3:D2164,D2164,$C$3:C2164,"Coin Deposit",$E$3:E2164,"&lt;&gt;")</f>
        <v>0</v>
      </c>
      <c r="X2164" s="131">
        <f t="shared" si="365"/>
        <v>0</v>
      </c>
      <c r="Y2164" s="131">
        <f>IF($D2164=Y$1,SUMIFS($H$3:$H2164,$G$3:$G2164,Y$1,$C$3:$C2164,"Sell"),0)</f>
        <v>0</v>
      </c>
      <c r="Z2164" s="131">
        <f t="shared" si="366"/>
        <v>0</v>
      </c>
      <c r="AA2164" s="131">
        <f>IF($D2164=AA$1,SUMIFS($H$3:$H2164,$G$3:$G2164,AA$1,$C$3:$C2164,"Sell"),0)</f>
        <v>0</v>
      </c>
      <c r="AB2164" s="131">
        <f t="shared" si="367"/>
        <v>0</v>
      </c>
      <c r="AC2164" s="131">
        <f>SUMIFS('Deductions and Deposits'!$H:$H,'Deductions and Deposits'!$G:$G,D2164,'Deductions and Deposits'!$F:$F,"&lt;="&amp;B2164)+SUMIFS($F$3:F2164,$D$3:D2164,D2164,$C$3:C2164,"Coin Deposit",$E$3:E2164,"")</f>
        <v>0</v>
      </c>
      <c r="AD2164" s="131">
        <f>SUMIFS('Deductions and Deposits'!$D:$D,'Deductions and Deposits'!$C:$C,D2164)+SUMIFS($F:$F,$D:$D,D2164,$C:$C,"Coin Deduction")</f>
        <v>0</v>
      </c>
      <c r="AE2164" s="131">
        <f>Table5[[#This Row],[Column4]]+Table5[[#This Row],[Column14]]+Table5[[#This Row],[Column19]]+Table5[[#This Row],[Column12]]</f>
        <v>0</v>
      </c>
      <c r="AF2164" s="131">
        <f>Table5[[#This Row],[Column5]]+Table5[[#This Row],[Column13]]+Table5[[#This Row],[Column21]]+Table5[[#This Row],[Column18]]</f>
        <v>0</v>
      </c>
      <c r="AG2164" s="131">
        <f t="shared" si="368"/>
        <v>0</v>
      </c>
      <c r="AH2164" s="131">
        <f t="shared" si="369"/>
        <v>0</v>
      </c>
      <c r="AI2164" s="131">
        <f>Table5[[#This Row],[Column17]]-Table5[[#This Row],[Column20]]</f>
        <v>0</v>
      </c>
      <c r="AJ2164" s="131">
        <f t="shared" si="370"/>
        <v>0</v>
      </c>
      <c r="AK2164" s="131">
        <f t="shared" ref="AK2164:AK2227" si="374">AJ2164*T2164</f>
        <v>0</v>
      </c>
      <c r="AL2164" s="131">
        <f t="shared" si="371"/>
        <v>0</v>
      </c>
      <c r="AM2164" s="131" t="str">
        <f t="shared" si="372"/>
        <v/>
      </c>
      <c r="AN2164" s="131" t="str">
        <f t="shared" ca="1" si="373"/>
        <v/>
      </c>
    </row>
    <row r="2165" spans="1:40" ht="20.25" customHeight="1" x14ac:dyDescent="0.3">
      <c r="A2165" s="127"/>
      <c r="B2165" s="164"/>
      <c r="C2165" s="139"/>
      <c r="D2165" s="140"/>
      <c r="E2165" s="139"/>
      <c r="F2165" s="139"/>
      <c r="G2165" s="140"/>
      <c r="H2165" s="139"/>
      <c r="I2165" s="129"/>
      <c r="L2165" s="128"/>
      <c r="M2165" s="128"/>
      <c r="N2165" s="128"/>
      <c r="O2165" s="128"/>
      <c r="P2165" s="128"/>
      <c r="Q2165" s="128"/>
      <c r="R2165" s="128"/>
      <c r="S2165" s="128"/>
      <c r="T2165" s="120">
        <f t="shared" si="364"/>
        <v>0</v>
      </c>
      <c r="U2165" s="131"/>
      <c r="V2165" s="131"/>
      <c r="W2165" s="131">
        <f>SUMIFS($F$3:F2165,$D$3:D2165,D2165,$C$3:C2165,"Buy")+SUMIFS($F$3:F2165,$D$3:D2165,D2165,$C$3:C2165,"Coin Deposit",$E$3:E2165,"&lt;&gt;")</f>
        <v>0</v>
      </c>
      <c r="X2165" s="131">
        <f t="shared" si="365"/>
        <v>0</v>
      </c>
      <c r="Y2165" s="131">
        <f>IF($D2165=Y$1,SUMIFS($H$3:$H2165,$G$3:$G2165,Y$1,$C$3:$C2165,"Sell"),0)</f>
        <v>0</v>
      </c>
      <c r="Z2165" s="131">
        <f t="shared" si="366"/>
        <v>0</v>
      </c>
      <c r="AA2165" s="131">
        <f>IF($D2165=AA$1,SUMIFS($H$3:$H2165,$G$3:$G2165,AA$1,$C$3:$C2165,"Sell"),0)</f>
        <v>0</v>
      </c>
      <c r="AB2165" s="131">
        <f t="shared" si="367"/>
        <v>0</v>
      </c>
      <c r="AC2165" s="131">
        <f>SUMIFS('Deductions and Deposits'!$H:$H,'Deductions and Deposits'!$G:$G,D2165,'Deductions and Deposits'!$F:$F,"&lt;="&amp;B2165)+SUMIFS($F$3:F2165,$D$3:D2165,D2165,$C$3:C2165,"Coin Deposit",$E$3:E2165,"")</f>
        <v>0</v>
      </c>
      <c r="AD2165" s="131">
        <f>SUMIFS('Deductions and Deposits'!$D:$D,'Deductions and Deposits'!$C:$C,D2165)+SUMIFS($F:$F,$D:$D,D2165,$C:$C,"Coin Deduction")</f>
        <v>0</v>
      </c>
      <c r="AE2165" s="131">
        <f>Table5[[#This Row],[Column4]]+Table5[[#This Row],[Column14]]+Table5[[#This Row],[Column19]]+Table5[[#This Row],[Column12]]</f>
        <v>0</v>
      </c>
      <c r="AF2165" s="131">
        <f>Table5[[#This Row],[Column5]]+Table5[[#This Row],[Column13]]+Table5[[#This Row],[Column21]]+Table5[[#This Row],[Column18]]</f>
        <v>0</v>
      </c>
      <c r="AG2165" s="131">
        <f t="shared" si="368"/>
        <v>0</v>
      </c>
      <c r="AH2165" s="131">
        <f t="shared" si="369"/>
        <v>0</v>
      </c>
      <c r="AI2165" s="131">
        <f>Table5[[#This Row],[Column17]]-Table5[[#This Row],[Column20]]</f>
        <v>0</v>
      </c>
      <c r="AJ2165" s="131">
        <f t="shared" si="370"/>
        <v>0</v>
      </c>
      <c r="AK2165" s="131">
        <f t="shared" si="374"/>
        <v>0</v>
      </c>
      <c r="AL2165" s="131">
        <f t="shared" si="371"/>
        <v>0</v>
      </c>
      <c r="AM2165" s="131" t="str">
        <f t="shared" si="372"/>
        <v/>
      </c>
      <c r="AN2165" s="131" t="str">
        <f t="shared" ca="1" si="373"/>
        <v/>
      </c>
    </row>
    <row r="2166" spans="1:40" ht="20.25" customHeight="1" x14ac:dyDescent="0.3">
      <c r="A2166" s="127"/>
      <c r="B2166" s="164"/>
      <c r="C2166" s="139"/>
      <c r="D2166" s="140"/>
      <c r="E2166" s="139"/>
      <c r="F2166" s="139"/>
      <c r="G2166" s="140"/>
      <c r="H2166" s="139"/>
      <c r="I2166" s="129"/>
      <c r="L2166" s="128"/>
      <c r="M2166" s="128"/>
      <c r="N2166" s="128"/>
      <c r="O2166" s="128"/>
      <c r="P2166" s="128"/>
      <c r="Q2166" s="128"/>
      <c r="R2166" s="128"/>
      <c r="S2166" s="128"/>
      <c r="T2166" s="120">
        <f t="shared" si="364"/>
        <v>0</v>
      </c>
      <c r="U2166" s="131"/>
      <c r="V2166" s="131"/>
      <c r="W2166" s="131">
        <f>SUMIFS($F$3:F2166,$D$3:D2166,D2166,$C$3:C2166,"Buy")+SUMIFS($F$3:F2166,$D$3:D2166,D2166,$C$3:C2166,"Coin Deposit",$E$3:E2166,"&lt;&gt;")</f>
        <v>0</v>
      </c>
      <c r="X2166" s="131">
        <f t="shared" si="365"/>
        <v>0</v>
      </c>
      <c r="Y2166" s="131">
        <f>IF($D2166=Y$1,SUMIFS($H$3:$H2166,$G$3:$G2166,Y$1,$C$3:$C2166,"Sell"),0)</f>
        <v>0</v>
      </c>
      <c r="Z2166" s="131">
        <f t="shared" si="366"/>
        <v>0</v>
      </c>
      <c r="AA2166" s="131">
        <f>IF($D2166=AA$1,SUMIFS($H$3:$H2166,$G$3:$G2166,AA$1,$C$3:$C2166,"Sell"),0)</f>
        <v>0</v>
      </c>
      <c r="AB2166" s="131">
        <f t="shared" si="367"/>
        <v>0</v>
      </c>
      <c r="AC2166" s="131">
        <f>SUMIFS('Deductions and Deposits'!$H:$H,'Deductions and Deposits'!$G:$G,D2166,'Deductions and Deposits'!$F:$F,"&lt;="&amp;B2166)+SUMIFS($F$3:F2166,$D$3:D2166,D2166,$C$3:C2166,"Coin Deposit",$E$3:E2166,"")</f>
        <v>0</v>
      </c>
      <c r="AD2166" s="131">
        <f>SUMIFS('Deductions and Deposits'!$D:$D,'Deductions and Deposits'!$C:$C,D2166)+SUMIFS($F:$F,$D:$D,D2166,$C:$C,"Coin Deduction")</f>
        <v>0</v>
      </c>
      <c r="AE2166" s="131">
        <f>Table5[[#This Row],[Column4]]+Table5[[#This Row],[Column14]]+Table5[[#This Row],[Column19]]+Table5[[#This Row],[Column12]]</f>
        <v>0</v>
      </c>
      <c r="AF2166" s="131">
        <f>Table5[[#This Row],[Column5]]+Table5[[#This Row],[Column13]]+Table5[[#This Row],[Column21]]+Table5[[#This Row],[Column18]]</f>
        <v>0</v>
      </c>
      <c r="AG2166" s="131">
        <f t="shared" si="368"/>
        <v>0</v>
      </c>
      <c r="AH2166" s="131">
        <f t="shared" si="369"/>
        <v>0</v>
      </c>
      <c r="AI2166" s="131">
        <f>Table5[[#This Row],[Column17]]-Table5[[#This Row],[Column20]]</f>
        <v>0</v>
      </c>
      <c r="AJ2166" s="131">
        <f t="shared" si="370"/>
        <v>0</v>
      </c>
      <c r="AK2166" s="131">
        <f t="shared" si="374"/>
        <v>0</v>
      </c>
      <c r="AL2166" s="131">
        <f t="shared" si="371"/>
        <v>0</v>
      </c>
      <c r="AM2166" s="131" t="str">
        <f t="shared" si="372"/>
        <v/>
      </c>
      <c r="AN2166" s="131" t="str">
        <f t="shared" ca="1" si="373"/>
        <v/>
      </c>
    </row>
    <row r="2167" spans="1:40" ht="20.25" customHeight="1" x14ac:dyDescent="0.3">
      <c r="A2167" s="127"/>
      <c r="B2167" s="164"/>
      <c r="C2167" s="139"/>
      <c r="D2167" s="140"/>
      <c r="E2167" s="139"/>
      <c r="F2167" s="139"/>
      <c r="G2167" s="140"/>
      <c r="H2167" s="139"/>
      <c r="I2167" s="129"/>
      <c r="L2167" s="128"/>
      <c r="M2167" s="128"/>
      <c r="N2167" s="128"/>
      <c r="O2167" s="128"/>
      <c r="P2167" s="128"/>
      <c r="Q2167" s="128"/>
      <c r="R2167" s="128"/>
      <c r="S2167" s="128"/>
      <c r="T2167" s="120">
        <f t="shared" si="364"/>
        <v>0</v>
      </c>
      <c r="U2167" s="131"/>
      <c r="V2167" s="131"/>
      <c r="W2167" s="131">
        <f>SUMIFS($F$3:F2167,$D$3:D2167,D2167,$C$3:C2167,"Buy")+SUMIFS($F$3:F2167,$D$3:D2167,D2167,$C$3:C2167,"Coin Deposit",$E$3:E2167,"&lt;&gt;")</f>
        <v>0</v>
      </c>
      <c r="X2167" s="131">
        <f t="shared" si="365"/>
        <v>0</v>
      </c>
      <c r="Y2167" s="131">
        <f>IF($D2167=Y$1,SUMIFS($H$3:$H2167,$G$3:$G2167,Y$1,$C$3:$C2167,"Sell"),0)</f>
        <v>0</v>
      </c>
      <c r="Z2167" s="131">
        <f t="shared" si="366"/>
        <v>0</v>
      </c>
      <c r="AA2167" s="131">
        <f>IF($D2167=AA$1,SUMIFS($H$3:$H2167,$G$3:$G2167,AA$1,$C$3:$C2167,"Sell"),0)</f>
        <v>0</v>
      </c>
      <c r="AB2167" s="131">
        <f t="shared" si="367"/>
        <v>0</v>
      </c>
      <c r="AC2167" s="131">
        <f>SUMIFS('Deductions and Deposits'!$H:$H,'Deductions and Deposits'!$G:$G,D2167,'Deductions and Deposits'!$F:$F,"&lt;="&amp;B2167)+SUMIFS($F$3:F2167,$D$3:D2167,D2167,$C$3:C2167,"Coin Deposit",$E$3:E2167,"")</f>
        <v>0</v>
      </c>
      <c r="AD2167" s="131">
        <f>SUMIFS('Deductions and Deposits'!$D:$D,'Deductions and Deposits'!$C:$C,D2167)+SUMIFS($F:$F,$D:$D,D2167,$C:$C,"Coin Deduction")</f>
        <v>0</v>
      </c>
      <c r="AE2167" s="131">
        <f>Table5[[#This Row],[Column4]]+Table5[[#This Row],[Column14]]+Table5[[#This Row],[Column19]]+Table5[[#This Row],[Column12]]</f>
        <v>0</v>
      </c>
      <c r="AF2167" s="131">
        <f>Table5[[#This Row],[Column5]]+Table5[[#This Row],[Column13]]+Table5[[#This Row],[Column21]]+Table5[[#This Row],[Column18]]</f>
        <v>0</v>
      </c>
      <c r="AG2167" s="131">
        <f t="shared" si="368"/>
        <v>0</v>
      </c>
      <c r="AH2167" s="131">
        <f t="shared" si="369"/>
        <v>0</v>
      </c>
      <c r="AI2167" s="131">
        <f>Table5[[#This Row],[Column17]]-Table5[[#This Row],[Column20]]</f>
        <v>0</v>
      </c>
      <c r="AJ2167" s="131">
        <f t="shared" si="370"/>
        <v>0</v>
      </c>
      <c r="AK2167" s="131">
        <f t="shared" si="374"/>
        <v>0</v>
      </c>
      <c r="AL2167" s="131">
        <f t="shared" si="371"/>
        <v>0</v>
      </c>
      <c r="AM2167" s="131" t="str">
        <f t="shared" si="372"/>
        <v/>
      </c>
      <c r="AN2167" s="131" t="str">
        <f t="shared" ca="1" si="373"/>
        <v/>
      </c>
    </row>
    <row r="2168" spans="1:40" ht="20.25" customHeight="1" x14ac:dyDescent="0.3">
      <c r="A2168" s="127"/>
      <c r="B2168" s="164"/>
      <c r="C2168" s="139"/>
      <c r="D2168" s="140"/>
      <c r="E2168" s="139"/>
      <c r="F2168" s="139"/>
      <c r="G2168" s="140"/>
      <c r="H2168" s="139"/>
      <c r="I2168" s="129"/>
      <c r="L2168" s="128"/>
      <c r="M2168" s="128"/>
      <c r="N2168" s="128"/>
      <c r="O2168" s="128"/>
      <c r="P2168" s="128"/>
      <c r="Q2168" s="128"/>
      <c r="R2168" s="128"/>
      <c r="S2168" s="128"/>
      <c r="T2168" s="120">
        <f t="shared" si="364"/>
        <v>0</v>
      </c>
      <c r="U2168" s="131"/>
      <c r="V2168" s="131"/>
      <c r="W2168" s="131">
        <f>SUMIFS($F$3:F2168,$D$3:D2168,D2168,$C$3:C2168,"Buy")+SUMIFS($F$3:F2168,$D$3:D2168,D2168,$C$3:C2168,"Coin Deposit",$E$3:E2168,"&lt;&gt;")</f>
        <v>0</v>
      </c>
      <c r="X2168" s="131">
        <f t="shared" si="365"/>
        <v>0</v>
      </c>
      <c r="Y2168" s="131">
        <f>IF($D2168=Y$1,SUMIFS($H$3:$H2168,$G$3:$G2168,Y$1,$C$3:$C2168,"Sell"),0)</f>
        <v>0</v>
      </c>
      <c r="Z2168" s="131">
        <f t="shared" si="366"/>
        <v>0</v>
      </c>
      <c r="AA2168" s="131">
        <f>IF($D2168=AA$1,SUMIFS($H$3:$H2168,$G$3:$G2168,AA$1,$C$3:$C2168,"Sell"),0)</f>
        <v>0</v>
      </c>
      <c r="AB2168" s="131">
        <f t="shared" si="367"/>
        <v>0</v>
      </c>
      <c r="AC2168" s="131">
        <f>SUMIFS('Deductions and Deposits'!$H:$H,'Deductions and Deposits'!$G:$G,D2168,'Deductions and Deposits'!$F:$F,"&lt;="&amp;B2168)+SUMIFS($F$3:F2168,$D$3:D2168,D2168,$C$3:C2168,"Coin Deposit",$E$3:E2168,"")</f>
        <v>0</v>
      </c>
      <c r="AD2168" s="131">
        <f>SUMIFS('Deductions and Deposits'!$D:$D,'Deductions and Deposits'!$C:$C,D2168)+SUMIFS($F:$F,$D:$D,D2168,$C:$C,"Coin Deduction")</f>
        <v>0</v>
      </c>
      <c r="AE2168" s="131">
        <f>Table5[[#This Row],[Column4]]+Table5[[#This Row],[Column14]]+Table5[[#This Row],[Column19]]+Table5[[#This Row],[Column12]]</f>
        <v>0</v>
      </c>
      <c r="AF2168" s="131">
        <f>Table5[[#This Row],[Column5]]+Table5[[#This Row],[Column13]]+Table5[[#This Row],[Column21]]+Table5[[#This Row],[Column18]]</f>
        <v>0</v>
      </c>
      <c r="AG2168" s="131">
        <f t="shared" si="368"/>
        <v>0</v>
      </c>
      <c r="AH2168" s="131">
        <f t="shared" si="369"/>
        <v>0</v>
      </c>
      <c r="AI2168" s="131">
        <f>Table5[[#This Row],[Column17]]-Table5[[#This Row],[Column20]]</f>
        <v>0</v>
      </c>
      <c r="AJ2168" s="131">
        <f t="shared" si="370"/>
        <v>0</v>
      </c>
      <c r="AK2168" s="131">
        <f t="shared" si="374"/>
        <v>0</v>
      </c>
      <c r="AL2168" s="131">
        <f t="shared" si="371"/>
        <v>0</v>
      </c>
      <c r="AM2168" s="131" t="str">
        <f t="shared" si="372"/>
        <v/>
      </c>
      <c r="AN2168" s="131" t="str">
        <f t="shared" ca="1" si="373"/>
        <v/>
      </c>
    </row>
    <row r="2169" spans="1:40" ht="20.25" customHeight="1" x14ac:dyDescent="0.3">
      <c r="A2169" s="127"/>
      <c r="B2169" s="164"/>
      <c r="C2169" s="139"/>
      <c r="D2169" s="140"/>
      <c r="E2169" s="139"/>
      <c r="F2169" s="139"/>
      <c r="G2169" s="140"/>
      <c r="H2169" s="139"/>
      <c r="I2169" s="129"/>
      <c r="L2169" s="128"/>
      <c r="M2169" s="128"/>
      <c r="N2169" s="128"/>
      <c r="O2169" s="128"/>
      <c r="P2169" s="128"/>
      <c r="Q2169" s="128"/>
      <c r="R2169" s="128"/>
      <c r="S2169" s="128"/>
      <c r="T2169" s="120">
        <f t="shared" si="364"/>
        <v>0</v>
      </c>
      <c r="U2169" s="131"/>
      <c r="V2169" s="131"/>
      <c r="W2169" s="131">
        <f>SUMIFS($F$3:F2169,$D$3:D2169,D2169,$C$3:C2169,"Buy")+SUMIFS($F$3:F2169,$D$3:D2169,D2169,$C$3:C2169,"Coin Deposit",$E$3:E2169,"&lt;&gt;")</f>
        <v>0</v>
      </c>
      <c r="X2169" s="131">
        <f t="shared" si="365"/>
        <v>0</v>
      </c>
      <c r="Y2169" s="131">
        <f>IF($D2169=Y$1,SUMIFS($H$3:$H2169,$G$3:$G2169,Y$1,$C$3:$C2169,"Sell"),0)</f>
        <v>0</v>
      </c>
      <c r="Z2169" s="131">
        <f t="shared" si="366"/>
        <v>0</v>
      </c>
      <c r="AA2169" s="131">
        <f>IF($D2169=AA$1,SUMIFS($H$3:$H2169,$G$3:$G2169,AA$1,$C$3:$C2169,"Sell"),0)</f>
        <v>0</v>
      </c>
      <c r="AB2169" s="131">
        <f t="shared" si="367"/>
        <v>0</v>
      </c>
      <c r="AC2169" s="131">
        <f>SUMIFS('Deductions and Deposits'!$H:$H,'Deductions and Deposits'!$G:$G,D2169,'Deductions and Deposits'!$F:$F,"&lt;="&amp;B2169)+SUMIFS($F$3:F2169,$D$3:D2169,D2169,$C$3:C2169,"Coin Deposit",$E$3:E2169,"")</f>
        <v>0</v>
      </c>
      <c r="AD2169" s="131">
        <f>SUMIFS('Deductions and Deposits'!$D:$D,'Deductions and Deposits'!$C:$C,D2169)+SUMIFS($F:$F,$D:$D,D2169,$C:$C,"Coin Deduction")</f>
        <v>0</v>
      </c>
      <c r="AE2169" s="131">
        <f>Table5[[#This Row],[Column4]]+Table5[[#This Row],[Column14]]+Table5[[#This Row],[Column19]]+Table5[[#This Row],[Column12]]</f>
        <v>0</v>
      </c>
      <c r="AF2169" s="131">
        <f>Table5[[#This Row],[Column5]]+Table5[[#This Row],[Column13]]+Table5[[#This Row],[Column21]]+Table5[[#This Row],[Column18]]</f>
        <v>0</v>
      </c>
      <c r="AG2169" s="131">
        <f t="shared" si="368"/>
        <v>0</v>
      </c>
      <c r="AH2169" s="131">
        <f t="shared" si="369"/>
        <v>0</v>
      </c>
      <c r="AI2169" s="131">
        <f>Table5[[#This Row],[Column17]]-Table5[[#This Row],[Column20]]</f>
        <v>0</v>
      </c>
      <c r="AJ2169" s="131">
        <f t="shared" si="370"/>
        <v>0</v>
      </c>
      <c r="AK2169" s="131">
        <f t="shared" si="374"/>
        <v>0</v>
      </c>
      <c r="AL2169" s="131">
        <f t="shared" si="371"/>
        <v>0</v>
      </c>
      <c r="AM2169" s="131" t="str">
        <f t="shared" si="372"/>
        <v/>
      </c>
      <c r="AN2169" s="131" t="str">
        <f t="shared" ca="1" si="373"/>
        <v/>
      </c>
    </row>
    <row r="2170" spans="1:40" ht="20.25" customHeight="1" x14ac:dyDescent="0.3">
      <c r="A2170" s="127"/>
      <c r="B2170" s="164"/>
      <c r="C2170" s="139"/>
      <c r="D2170" s="140"/>
      <c r="E2170" s="139"/>
      <c r="F2170" s="139"/>
      <c r="G2170" s="140"/>
      <c r="H2170" s="139"/>
      <c r="I2170" s="129"/>
      <c r="L2170" s="128"/>
      <c r="M2170" s="128"/>
      <c r="N2170" s="128"/>
      <c r="O2170" s="128"/>
      <c r="P2170" s="128"/>
      <c r="Q2170" s="128"/>
      <c r="R2170" s="128"/>
      <c r="S2170" s="128"/>
      <c r="T2170" s="120">
        <f t="shared" si="364"/>
        <v>0</v>
      </c>
      <c r="U2170" s="131"/>
      <c r="V2170" s="131"/>
      <c r="W2170" s="131">
        <f>SUMIFS($F$3:F2170,$D$3:D2170,D2170,$C$3:C2170,"Buy")+SUMIFS($F$3:F2170,$D$3:D2170,D2170,$C$3:C2170,"Coin Deposit",$E$3:E2170,"&lt;&gt;")</f>
        <v>0</v>
      </c>
      <c r="X2170" s="131">
        <f t="shared" si="365"/>
        <v>0</v>
      </c>
      <c r="Y2170" s="131">
        <f>IF($D2170=Y$1,SUMIFS($H$3:$H2170,$G$3:$G2170,Y$1,$C$3:$C2170,"Sell"),0)</f>
        <v>0</v>
      </c>
      <c r="Z2170" s="131">
        <f t="shared" si="366"/>
        <v>0</v>
      </c>
      <c r="AA2170" s="131">
        <f>IF($D2170=AA$1,SUMIFS($H$3:$H2170,$G$3:$G2170,AA$1,$C$3:$C2170,"Sell"),0)</f>
        <v>0</v>
      </c>
      <c r="AB2170" s="131">
        <f t="shared" si="367"/>
        <v>0</v>
      </c>
      <c r="AC2170" s="131">
        <f>SUMIFS('Deductions and Deposits'!$H:$H,'Deductions and Deposits'!$G:$G,D2170,'Deductions and Deposits'!$F:$F,"&lt;="&amp;B2170)+SUMIFS($F$3:F2170,$D$3:D2170,D2170,$C$3:C2170,"Coin Deposit",$E$3:E2170,"")</f>
        <v>0</v>
      </c>
      <c r="AD2170" s="131">
        <f>SUMIFS('Deductions and Deposits'!$D:$D,'Deductions and Deposits'!$C:$C,D2170)+SUMIFS($F:$F,$D:$D,D2170,$C:$C,"Coin Deduction")</f>
        <v>0</v>
      </c>
      <c r="AE2170" s="131">
        <f>Table5[[#This Row],[Column4]]+Table5[[#This Row],[Column14]]+Table5[[#This Row],[Column19]]+Table5[[#This Row],[Column12]]</f>
        <v>0</v>
      </c>
      <c r="AF2170" s="131">
        <f>Table5[[#This Row],[Column5]]+Table5[[#This Row],[Column13]]+Table5[[#This Row],[Column21]]+Table5[[#This Row],[Column18]]</f>
        <v>0</v>
      </c>
      <c r="AG2170" s="131">
        <f t="shared" si="368"/>
        <v>0</v>
      </c>
      <c r="AH2170" s="131">
        <f t="shared" si="369"/>
        <v>0</v>
      </c>
      <c r="AI2170" s="131">
        <f>Table5[[#This Row],[Column17]]-Table5[[#This Row],[Column20]]</f>
        <v>0</v>
      </c>
      <c r="AJ2170" s="131">
        <f t="shared" si="370"/>
        <v>0</v>
      </c>
      <c r="AK2170" s="131">
        <f t="shared" si="374"/>
        <v>0</v>
      </c>
      <c r="AL2170" s="131">
        <f t="shared" si="371"/>
        <v>0</v>
      </c>
      <c r="AM2170" s="131" t="str">
        <f t="shared" si="372"/>
        <v/>
      </c>
      <c r="AN2170" s="131" t="str">
        <f t="shared" ca="1" si="373"/>
        <v/>
      </c>
    </row>
    <row r="2171" spans="1:40" ht="20.25" customHeight="1" x14ac:dyDescent="0.3">
      <c r="A2171" s="127"/>
      <c r="B2171" s="164"/>
      <c r="C2171" s="139"/>
      <c r="D2171" s="140"/>
      <c r="E2171" s="139"/>
      <c r="F2171" s="139"/>
      <c r="G2171" s="140"/>
      <c r="H2171" s="139"/>
      <c r="I2171" s="129"/>
      <c r="L2171" s="128"/>
      <c r="M2171" s="128"/>
      <c r="N2171" s="128"/>
      <c r="O2171" s="128"/>
      <c r="P2171" s="128"/>
      <c r="Q2171" s="128"/>
      <c r="R2171" s="128"/>
      <c r="S2171" s="128"/>
      <c r="T2171" s="120">
        <f t="shared" si="364"/>
        <v>0</v>
      </c>
      <c r="U2171" s="131"/>
      <c r="V2171" s="131"/>
      <c r="W2171" s="131">
        <f>SUMIFS($F$3:F2171,$D$3:D2171,D2171,$C$3:C2171,"Buy")+SUMIFS($F$3:F2171,$D$3:D2171,D2171,$C$3:C2171,"Coin Deposit",$E$3:E2171,"&lt;&gt;")</f>
        <v>0</v>
      </c>
      <c r="X2171" s="131">
        <f t="shared" si="365"/>
        <v>0</v>
      </c>
      <c r="Y2171" s="131">
        <f>IF($D2171=Y$1,SUMIFS($H$3:$H2171,$G$3:$G2171,Y$1,$C$3:$C2171,"Sell"),0)</f>
        <v>0</v>
      </c>
      <c r="Z2171" s="131">
        <f t="shared" si="366"/>
        <v>0</v>
      </c>
      <c r="AA2171" s="131">
        <f>IF($D2171=AA$1,SUMIFS($H$3:$H2171,$G$3:$G2171,AA$1,$C$3:$C2171,"Sell"),0)</f>
        <v>0</v>
      </c>
      <c r="AB2171" s="131">
        <f t="shared" si="367"/>
        <v>0</v>
      </c>
      <c r="AC2171" s="131">
        <f>SUMIFS('Deductions and Deposits'!$H:$H,'Deductions and Deposits'!$G:$G,D2171,'Deductions and Deposits'!$F:$F,"&lt;="&amp;B2171)+SUMIFS($F$3:F2171,$D$3:D2171,D2171,$C$3:C2171,"Coin Deposit",$E$3:E2171,"")</f>
        <v>0</v>
      </c>
      <c r="AD2171" s="131">
        <f>SUMIFS('Deductions and Deposits'!$D:$D,'Deductions and Deposits'!$C:$C,D2171)+SUMIFS($F:$F,$D:$D,D2171,$C:$C,"Coin Deduction")</f>
        <v>0</v>
      </c>
      <c r="AE2171" s="131">
        <f>Table5[[#This Row],[Column4]]+Table5[[#This Row],[Column14]]+Table5[[#This Row],[Column19]]+Table5[[#This Row],[Column12]]</f>
        <v>0</v>
      </c>
      <c r="AF2171" s="131">
        <f>Table5[[#This Row],[Column5]]+Table5[[#This Row],[Column13]]+Table5[[#This Row],[Column21]]+Table5[[#This Row],[Column18]]</f>
        <v>0</v>
      </c>
      <c r="AG2171" s="131">
        <f t="shared" si="368"/>
        <v>0</v>
      </c>
      <c r="AH2171" s="131">
        <f t="shared" si="369"/>
        <v>0</v>
      </c>
      <c r="AI2171" s="131">
        <f>Table5[[#This Row],[Column17]]-Table5[[#This Row],[Column20]]</f>
        <v>0</v>
      </c>
      <c r="AJ2171" s="131">
        <f t="shared" si="370"/>
        <v>0</v>
      </c>
      <c r="AK2171" s="131">
        <f t="shared" si="374"/>
        <v>0</v>
      </c>
      <c r="AL2171" s="131">
        <f t="shared" si="371"/>
        <v>0</v>
      </c>
      <c r="AM2171" s="131" t="str">
        <f t="shared" si="372"/>
        <v/>
      </c>
      <c r="AN2171" s="131" t="str">
        <f t="shared" ca="1" si="373"/>
        <v/>
      </c>
    </row>
    <row r="2172" spans="1:40" ht="20.25" customHeight="1" x14ac:dyDescent="0.3">
      <c r="A2172" s="127"/>
      <c r="B2172" s="164"/>
      <c r="C2172" s="139"/>
      <c r="D2172" s="140"/>
      <c r="E2172" s="139"/>
      <c r="F2172" s="139"/>
      <c r="G2172" s="140"/>
      <c r="H2172" s="139"/>
      <c r="I2172" s="129"/>
      <c r="L2172" s="128"/>
      <c r="M2172" s="128"/>
      <c r="N2172" s="128"/>
      <c r="O2172" s="128"/>
      <c r="P2172" s="128"/>
      <c r="Q2172" s="128"/>
      <c r="R2172" s="128"/>
      <c r="S2172" s="128"/>
      <c r="T2172" s="120">
        <f t="shared" si="364"/>
        <v>0</v>
      </c>
      <c r="U2172" s="131"/>
      <c r="V2172" s="131"/>
      <c r="W2172" s="131">
        <f>SUMIFS($F$3:F2172,$D$3:D2172,D2172,$C$3:C2172,"Buy")+SUMIFS($F$3:F2172,$D$3:D2172,D2172,$C$3:C2172,"Coin Deposit",$E$3:E2172,"&lt;&gt;")</f>
        <v>0</v>
      </c>
      <c r="X2172" s="131">
        <f t="shared" si="365"/>
        <v>0</v>
      </c>
      <c r="Y2172" s="131">
        <f>IF($D2172=Y$1,SUMIFS($H$3:$H2172,$G$3:$G2172,Y$1,$C$3:$C2172,"Sell"),0)</f>
        <v>0</v>
      </c>
      <c r="Z2172" s="131">
        <f t="shared" si="366"/>
        <v>0</v>
      </c>
      <c r="AA2172" s="131">
        <f>IF($D2172=AA$1,SUMIFS($H$3:$H2172,$G$3:$G2172,AA$1,$C$3:$C2172,"Sell"),0)</f>
        <v>0</v>
      </c>
      <c r="AB2172" s="131">
        <f t="shared" si="367"/>
        <v>0</v>
      </c>
      <c r="AC2172" s="131">
        <f>SUMIFS('Deductions and Deposits'!$H:$H,'Deductions and Deposits'!$G:$G,D2172,'Deductions and Deposits'!$F:$F,"&lt;="&amp;B2172)+SUMIFS($F$3:F2172,$D$3:D2172,D2172,$C$3:C2172,"Coin Deposit",$E$3:E2172,"")</f>
        <v>0</v>
      </c>
      <c r="AD2172" s="131">
        <f>SUMIFS('Deductions and Deposits'!$D:$D,'Deductions and Deposits'!$C:$C,D2172)+SUMIFS($F:$F,$D:$D,D2172,$C:$C,"Coin Deduction")</f>
        <v>0</v>
      </c>
      <c r="AE2172" s="131">
        <f>Table5[[#This Row],[Column4]]+Table5[[#This Row],[Column14]]+Table5[[#This Row],[Column19]]+Table5[[#This Row],[Column12]]</f>
        <v>0</v>
      </c>
      <c r="AF2172" s="131">
        <f>Table5[[#This Row],[Column5]]+Table5[[#This Row],[Column13]]+Table5[[#This Row],[Column21]]+Table5[[#This Row],[Column18]]</f>
        <v>0</v>
      </c>
      <c r="AG2172" s="131">
        <f t="shared" si="368"/>
        <v>0</v>
      </c>
      <c r="AH2172" s="131">
        <f t="shared" si="369"/>
        <v>0</v>
      </c>
      <c r="AI2172" s="131">
        <f>Table5[[#This Row],[Column17]]-Table5[[#This Row],[Column20]]</f>
        <v>0</v>
      </c>
      <c r="AJ2172" s="131">
        <f t="shared" si="370"/>
        <v>0</v>
      </c>
      <c r="AK2172" s="131">
        <f t="shared" si="374"/>
        <v>0</v>
      </c>
      <c r="AL2172" s="131">
        <f t="shared" si="371"/>
        <v>0</v>
      </c>
      <c r="AM2172" s="131" t="str">
        <f t="shared" si="372"/>
        <v/>
      </c>
      <c r="AN2172" s="131" t="str">
        <f t="shared" ca="1" si="373"/>
        <v/>
      </c>
    </row>
    <row r="2173" spans="1:40" ht="20.25" customHeight="1" x14ac:dyDescent="0.3">
      <c r="A2173" s="127"/>
      <c r="B2173" s="164"/>
      <c r="C2173" s="139"/>
      <c r="D2173" s="140"/>
      <c r="E2173" s="139"/>
      <c r="F2173" s="139"/>
      <c r="G2173" s="140"/>
      <c r="H2173" s="139"/>
      <c r="I2173" s="129"/>
      <c r="L2173" s="128"/>
      <c r="M2173" s="128"/>
      <c r="N2173" s="128"/>
      <c r="O2173" s="128"/>
      <c r="P2173" s="128"/>
      <c r="Q2173" s="128"/>
      <c r="R2173" s="128"/>
      <c r="S2173" s="128"/>
      <c r="T2173" s="120">
        <f t="shared" si="364"/>
        <v>0</v>
      </c>
      <c r="U2173" s="131"/>
      <c r="V2173" s="131"/>
      <c r="W2173" s="131">
        <f>SUMIFS($F$3:F2173,$D$3:D2173,D2173,$C$3:C2173,"Buy")+SUMIFS($F$3:F2173,$D$3:D2173,D2173,$C$3:C2173,"Coin Deposit",$E$3:E2173,"&lt;&gt;")</f>
        <v>0</v>
      </c>
      <c r="X2173" s="131">
        <f t="shared" si="365"/>
        <v>0</v>
      </c>
      <c r="Y2173" s="131">
        <f>IF($D2173=Y$1,SUMIFS($H$3:$H2173,$G$3:$G2173,Y$1,$C$3:$C2173,"Sell"),0)</f>
        <v>0</v>
      </c>
      <c r="Z2173" s="131">
        <f t="shared" si="366"/>
        <v>0</v>
      </c>
      <c r="AA2173" s="131">
        <f>IF($D2173=AA$1,SUMIFS($H$3:$H2173,$G$3:$G2173,AA$1,$C$3:$C2173,"Sell"),0)</f>
        <v>0</v>
      </c>
      <c r="AB2173" s="131">
        <f t="shared" si="367"/>
        <v>0</v>
      </c>
      <c r="AC2173" s="131">
        <f>SUMIFS('Deductions and Deposits'!$H:$H,'Deductions and Deposits'!$G:$G,D2173,'Deductions and Deposits'!$F:$F,"&lt;="&amp;B2173)+SUMIFS($F$3:F2173,$D$3:D2173,D2173,$C$3:C2173,"Coin Deposit",$E$3:E2173,"")</f>
        <v>0</v>
      </c>
      <c r="AD2173" s="131">
        <f>SUMIFS('Deductions and Deposits'!$D:$D,'Deductions and Deposits'!$C:$C,D2173)+SUMIFS($F:$F,$D:$D,D2173,$C:$C,"Coin Deduction")</f>
        <v>0</v>
      </c>
      <c r="AE2173" s="131">
        <f>Table5[[#This Row],[Column4]]+Table5[[#This Row],[Column14]]+Table5[[#This Row],[Column19]]+Table5[[#This Row],[Column12]]</f>
        <v>0</v>
      </c>
      <c r="AF2173" s="131">
        <f>Table5[[#This Row],[Column5]]+Table5[[#This Row],[Column13]]+Table5[[#This Row],[Column21]]+Table5[[#This Row],[Column18]]</f>
        <v>0</v>
      </c>
      <c r="AG2173" s="131">
        <f t="shared" si="368"/>
        <v>0</v>
      </c>
      <c r="AH2173" s="131">
        <f t="shared" si="369"/>
        <v>0</v>
      </c>
      <c r="AI2173" s="131">
        <f>Table5[[#This Row],[Column17]]-Table5[[#This Row],[Column20]]</f>
        <v>0</v>
      </c>
      <c r="AJ2173" s="131">
        <f t="shared" si="370"/>
        <v>0</v>
      </c>
      <c r="AK2173" s="131">
        <f t="shared" si="374"/>
        <v>0</v>
      </c>
      <c r="AL2173" s="131">
        <f t="shared" si="371"/>
        <v>0</v>
      </c>
      <c r="AM2173" s="131" t="str">
        <f t="shared" si="372"/>
        <v/>
      </c>
      <c r="AN2173" s="131" t="str">
        <f t="shared" ca="1" si="373"/>
        <v/>
      </c>
    </row>
    <row r="2174" spans="1:40" ht="20.25" customHeight="1" x14ac:dyDescent="0.3">
      <c r="A2174" s="127"/>
      <c r="B2174" s="164"/>
      <c r="C2174" s="139"/>
      <c r="D2174" s="140"/>
      <c r="E2174" s="139"/>
      <c r="F2174" s="139"/>
      <c r="G2174" s="140"/>
      <c r="H2174" s="139"/>
      <c r="I2174" s="129"/>
      <c r="L2174" s="128"/>
      <c r="M2174" s="128"/>
      <c r="N2174" s="128"/>
      <c r="O2174" s="128"/>
      <c r="P2174" s="128"/>
      <c r="Q2174" s="128"/>
      <c r="R2174" s="128"/>
      <c r="S2174" s="128"/>
      <c r="T2174" s="120">
        <f t="shared" si="364"/>
        <v>0</v>
      </c>
      <c r="U2174" s="131"/>
      <c r="V2174" s="131"/>
      <c r="W2174" s="131">
        <f>SUMIFS($F$3:F2174,$D$3:D2174,D2174,$C$3:C2174,"Buy")+SUMIFS($F$3:F2174,$D$3:D2174,D2174,$C$3:C2174,"Coin Deposit",$E$3:E2174,"&lt;&gt;")</f>
        <v>0</v>
      </c>
      <c r="X2174" s="131">
        <f t="shared" si="365"/>
        <v>0</v>
      </c>
      <c r="Y2174" s="131">
        <f>IF($D2174=Y$1,SUMIFS($H$3:$H2174,$G$3:$G2174,Y$1,$C$3:$C2174,"Sell"),0)</f>
        <v>0</v>
      </c>
      <c r="Z2174" s="131">
        <f t="shared" si="366"/>
        <v>0</v>
      </c>
      <c r="AA2174" s="131">
        <f>IF($D2174=AA$1,SUMIFS($H$3:$H2174,$G$3:$G2174,AA$1,$C$3:$C2174,"Sell"),0)</f>
        <v>0</v>
      </c>
      <c r="AB2174" s="131">
        <f t="shared" si="367"/>
        <v>0</v>
      </c>
      <c r="AC2174" s="131">
        <f>SUMIFS('Deductions and Deposits'!$H:$H,'Deductions and Deposits'!$G:$G,D2174,'Deductions and Deposits'!$F:$F,"&lt;="&amp;B2174)+SUMIFS($F$3:F2174,$D$3:D2174,D2174,$C$3:C2174,"Coin Deposit",$E$3:E2174,"")</f>
        <v>0</v>
      </c>
      <c r="AD2174" s="131">
        <f>SUMIFS('Deductions and Deposits'!$D:$D,'Deductions and Deposits'!$C:$C,D2174)+SUMIFS($F:$F,$D:$D,D2174,$C:$C,"Coin Deduction")</f>
        <v>0</v>
      </c>
      <c r="AE2174" s="131">
        <f>Table5[[#This Row],[Column4]]+Table5[[#This Row],[Column14]]+Table5[[#This Row],[Column19]]+Table5[[#This Row],[Column12]]</f>
        <v>0</v>
      </c>
      <c r="AF2174" s="131">
        <f>Table5[[#This Row],[Column5]]+Table5[[#This Row],[Column13]]+Table5[[#This Row],[Column21]]+Table5[[#This Row],[Column18]]</f>
        <v>0</v>
      </c>
      <c r="AG2174" s="131">
        <f t="shared" si="368"/>
        <v>0</v>
      </c>
      <c r="AH2174" s="131">
        <f t="shared" si="369"/>
        <v>0</v>
      </c>
      <c r="AI2174" s="131">
        <f>Table5[[#This Row],[Column17]]-Table5[[#This Row],[Column20]]</f>
        <v>0</v>
      </c>
      <c r="AJ2174" s="131">
        <f t="shared" si="370"/>
        <v>0</v>
      </c>
      <c r="AK2174" s="131">
        <f t="shared" si="374"/>
        <v>0</v>
      </c>
      <c r="AL2174" s="131">
        <f t="shared" si="371"/>
        <v>0</v>
      </c>
      <c r="AM2174" s="131" t="str">
        <f t="shared" si="372"/>
        <v/>
      </c>
      <c r="AN2174" s="131" t="str">
        <f t="shared" ca="1" si="373"/>
        <v/>
      </c>
    </row>
    <row r="2175" spans="1:40" ht="20.25" customHeight="1" x14ac:dyDescent="0.3">
      <c r="A2175" s="127"/>
      <c r="B2175" s="164"/>
      <c r="C2175" s="139"/>
      <c r="D2175" s="140"/>
      <c r="E2175" s="139"/>
      <c r="F2175" s="139"/>
      <c r="G2175" s="140"/>
      <c r="H2175" s="139"/>
      <c r="I2175" s="129"/>
      <c r="L2175" s="128"/>
      <c r="M2175" s="128"/>
      <c r="N2175" s="128"/>
      <c r="O2175" s="128"/>
      <c r="P2175" s="128"/>
      <c r="Q2175" s="128"/>
      <c r="R2175" s="128"/>
      <c r="S2175" s="128"/>
      <c r="T2175" s="120">
        <f t="shared" si="364"/>
        <v>0</v>
      </c>
      <c r="U2175" s="131"/>
      <c r="V2175" s="131"/>
      <c r="W2175" s="131">
        <f>SUMIFS($F$3:F2175,$D$3:D2175,D2175,$C$3:C2175,"Buy")+SUMIFS($F$3:F2175,$D$3:D2175,D2175,$C$3:C2175,"Coin Deposit",$E$3:E2175,"&lt;&gt;")</f>
        <v>0</v>
      </c>
      <c r="X2175" s="131">
        <f t="shared" si="365"/>
        <v>0</v>
      </c>
      <c r="Y2175" s="131">
        <f>IF($D2175=Y$1,SUMIFS($H$3:$H2175,$G$3:$G2175,Y$1,$C$3:$C2175,"Sell"),0)</f>
        <v>0</v>
      </c>
      <c r="Z2175" s="131">
        <f t="shared" si="366"/>
        <v>0</v>
      </c>
      <c r="AA2175" s="131">
        <f>IF($D2175=AA$1,SUMIFS($H$3:$H2175,$G$3:$G2175,AA$1,$C$3:$C2175,"Sell"),0)</f>
        <v>0</v>
      </c>
      <c r="AB2175" s="131">
        <f t="shared" si="367"/>
        <v>0</v>
      </c>
      <c r="AC2175" s="131">
        <f>SUMIFS('Deductions and Deposits'!$H:$H,'Deductions and Deposits'!$G:$G,D2175,'Deductions and Deposits'!$F:$F,"&lt;="&amp;B2175)+SUMIFS($F$3:F2175,$D$3:D2175,D2175,$C$3:C2175,"Coin Deposit",$E$3:E2175,"")</f>
        <v>0</v>
      </c>
      <c r="AD2175" s="131">
        <f>SUMIFS('Deductions and Deposits'!$D:$D,'Deductions and Deposits'!$C:$C,D2175)+SUMIFS($F:$F,$D:$D,D2175,$C:$C,"Coin Deduction")</f>
        <v>0</v>
      </c>
      <c r="AE2175" s="131">
        <f>Table5[[#This Row],[Column4]]+Table5[[#This Row],[Column14]]+Table5[[#This Row],[Column19]]+Table5[[#This Row],[Column12]]</f>
        <v>0</v>
      </c>
      <c r="AF2175" s="131">
        <f>Table5[[#This Row],[Column5]]+Table5[[#This Row],[Column13]]+Table5[[#This Row],[Column21]]+Table5[[#This Row],[Column18]]</f>
        <v>0</v>
      </c>
      <c r="AG2175" s="131">
        <f t="shared" si="368"/>
        <v>0</v>
      </c>
      <c r="AH2175" s="131">
        <f t="shared" si="369"/>
        <v>0</v>
      </c>
      <c r="AI2175" s="131">
        <f>Table5[[#This Row],[Column17]]-Table5[[#This Row],[Column20]]</f>
        <v>0</v>
      </c>
      <c r="AJ2175" s="131">
        <f t="shared" si="370"/>
        <v>0</v>
      </c>
      <c r="AK2175" s="131">
        <f t="shared" si="374"/>
        <v>0</v>
      </c>
      <c r="AL2175" s="131">
        <f t="shared" si="371"/>
        <v>0</v>
      </c>
      <c r="AM2175" s="131" t="str">
        <f t="shared" si="372"/>
        <v/>
      </c>
      <c r="AN2175" s="131" t="str">
        <f t="shared" ca="1" si="373"/>
        <v/>
      </c>
    </row>
    <row r="2176" spans="1:40" ht="20.25" customHeight="1" x14ac:dyDescent="0.3">
      <c r="A2176" s="127"/>
      <c r="B2176" s="164"/>
      <c r="C2176" s="139"/>
      <c r="D2176" s="140"/>
      <c r="E2176" s="139"/>
      <c r="F2176" s="139"/>
      <c r="G2176" s="140"/>
      <c r="H2176" s="139"/>
      <c r="I2176" s="129"/>
      <c r="L2176" s="128"/>
      <c r="M2176" s="128"/>
      <c r="N2176" s="128"/>
      <c r="O2176" s="128"/>
      <c r="P2176" s="128"/>
      <c r="Q2176" s="128"/>
      <c r="R2176" s="128"/>
      <c r="S2176" s="128"/>
      <c r="T2176" s="120">
        <f t="shared" si="364"/>
        <v>0</v>
      </c>
      <c r="U2176" s="131"/>
      <c r="V2176" s="131"/>
      <c r="W2176" s="131">
        <f>SUMIFS($F$3:F2176,$D$3:D2176,D2176,$C$3:C2176,"Buy")+SUMIFS($F$3:F2176,$D$3:D2176,D2176,$C$3:C2176,"Coin Deposit",$E$3:E2176,"&lt;&gt;")</f>
        <v>0</v>
      </c>
      <c r="X2176" s="131">
        <f t="shared" si="365"/>
        <v>0</v>
      </c>
      <c r="Y2176" s="131">
        <f>IF($D2176=Y$1,SUMIFS($H$3:$H2176,$G$3:$G2176,Y$1,$C$3:$C2176,"Sell"),0)</f>
        <v>0</v>
      </c>
      <c r="Z2176" s="131">
        <f t="shared" si="366"/>
        <v>0</v>
      </c>
      <c r="AA2176" s="131">
        <f>IF($D2176=AA$1,SUMIFS($H$3:$H2176,$G$3:$G2176,AA$1,$C$3:$C2176,"Sell"),0)</f>
        <v>0</v>
      </c>
      <c r="AB2176" s="131">
        <f t="shared" si="367"/>
        <v>0</v>
      </c>
      <c r="AC2176" s="131">
        <f>SUMIFS('Deductions and Deposits'!$H:$H,'Deductions and Deposits'!$G:$G,D2176,'Deductions and Deposits'!$F:$F,"&lt;="&amp;B2176)+SUMIFS($F$3:F2176,$D$3:D2176,D2176,$C$3:C2176,"Coin Deposit",$E$3:E2176,"")</f>
        <v>0</v>
      </c>
      <c r="AD2176" s="131">
        <f>SUMIFS('Deductions and Deposits'!$D:$D,'Deductions and Deposits'!$C:$C,D2176)+SUMIFS($F:$F,$D:$D,D2176,$C:$C,"Coin Deduction")</f>
        <v>0</v>
      </c>
      <c r="AE2176" s="131">
        <f>Table5[[#This Row],[Column4]]+Table5[[#This Row],[Column14]]+Table5[[#This Row],[Column19]]+Table5[[#This Row],[Column12]]</f>
        <v>0</v>
      </c>
      <c r="AF2176" s="131">
        <f>Table5[[#This Row],[Column5]]+Table5[[#This Row],[Column13]]+Table5[[#This Row],[Column21]]+Table5[[#This Row],[Column18]]</f>
        <v>0</v>
      </c>
      <c r="AG2176" s="131">
        <f t="shared" si="368"/>
        <v>0</v>
      </c>
      <c r="AH2176" s="131">
        <f t="shared" si="369"/>
        <v>0</v>
      </c>
      <c r="AI2176" s="131">
        <f>Table5[[#This Row],[Column17]]-Table5[[#This Row],[Column20]]</f>
        <v>0</v>
      </c>
      <c r="AJ2176" s="131">
        <f t="shared" si="370"/>
        <v>0</v>
      </c>
      <c r="AK2176" s="131">
        <f t="shared" si="374"/>
        <v>0</v>
      </c>
      <c r="AL2176" s="131">
        <f t="shared" si="371"/>
        <v>0</v>
      </c>
      <c r="AM2176" s="131" t="str">
        <f t="shared" si="372"/>
        <v/>
      </c>
      <c r="AN2176" s="131" t="str">
        <f t="shared" ca="1" si="373"/>
        <v/>
      </c>
    </row>
    <row r="2177" spans="1:40" ht="20.25" customHeight="1" x14ac:dyDescent="0.3">
      <c r="A2177" s="127"/>
      <c r="B2177" s="164"/>
      <c r="C2177" s="139"/>
      <c r="D2177" s="140"/>
      <c r="E2177" s="139"/>
      <c r="F2177" s="139"/>
      <c r="G2177" s="140"/>
      <c r="H2177" s="139"/>
      <c r="I2177" s="129"/>
      <c r="L2177" s="128"/>
      <c r="M2177" s="128"/>
      <c r="N2177" s="128"/>
      <c r="O2177" s="128"/>
      <c r="P2177" s="128"/>
      <c r="Q2177" s="128"/>
      <c r="R2177" s="128"/>
      <c r="S2177" s="128"/>
      <c r="T2177" s="120">
        <f t="shared" si="364"/>
        <v>0</v>
      </c>
      <c r="U2177" s="131"/>
      <c r="V2177" s="131"/>
      <c r="W2177" s="131">
        <f>SUMIFS($F$3:F2177,$D$3:D2177,D2177,$C$3:C2177,"Buy")+SUMIFS($F$3:F2177,$D$3:D2177,D2177,$C$3:C2177,"Coin Deposit",$E$3:E2177,"&lt;&gt;")</f>
        <v>0</v>
      </c>
      <c r="X2177" s="131">
        <f t="shared" si="365"/>
        <v>0</v>
      </c>
      <c r="Y2177" s="131">
        <f>IF($D2177=Y$1,SUMIFS($H$3:$H2177,$G$3:$G2177,Y$1,$C$3:$C2177,"Sell"),0)</f>
        <v>0</v>
      </c>
      <c r="Z2177" s="131">
        <f t="shared" si="366"/>
        <v>0</v>
      </c>
      <c r="AA2177" s="131">
        <f>IF($D2177=AA$1,SUMIFS($H$3:$H2177,$G$3:$G2177,AA$1,$C$3:$C2177,"Sell"),0)</f>
        <v>0</v>
      </c>
      <c r="AB2177" s="131">
        <f t="shared" si="367"/>
        <v>0</v>
      </c>
      <c r="AC2177" s="131">
        <f>SUMIFS('Deductions and Deposits'!$H:$H,'Deductions and Deposits'!$G:$G,D2177,'Deductions and Deposits'!$F:$F,"&lt;="&amp;B2177)+SUMIFS($F$3:F2177,$D$3:D2177,D2177,$C$3:C2177,"Coin Deposit",$E$3:E2177,"")</f>
        <v>0</v>
      </c>
      <c r="AD2177" s="131">
        <f>SUMIFS('Deductions and Deposits'!$D:$D,'Deductions and Deposits'!$C:$C,D2177)+SUMIFS($F:$F,$D:$D,D2177,$C:$C,"Coin Deduction")</f>
        <v>0</v>
      </c>
      <c r="AE2177" s="131">
        <f>Table5[[#This Row],[Column4]]+Table5[[#This Row],[Column14]]+Table5[[#This Row],[Column19]]+Table5[[#This Row],[Column12]]</f>
        <v>0</v>
      </c>
      <c r="AF2177" s="131">
        <f>Table5[[#This Row],[Column5]]+Table5[[#This Row],[Column13]]+Table5[[#This Row],[Column21]]+Table5[[#This Row],[Column18]]</f>
        <v>0</v>
      </c>
      <c r="AG2177" s="131">
        <f t="shared" si="368"/>
        <v>0</v>
      </c>
      <c r="AH2177" s="131">
        <f t="shared" si="369"/>
        <v>0</v>
      </c>
      <c r="AI2177" s="131">
        <f>Table5[[#This Row],[Column17]]-Table5[[#This Row],[Column20]]</f>
        <v>0</v>
      </c>
      <c r="AJ2177" s="131">
        <f t="shared" si="370"/>
        <v>0</v>
      </c>
      <c r="AK2177" s="131">
        <f t="shared" si="374"/>
        <v>0</v>
      </c>
      <c r="AL2177" s="131">
        <f t="shared" si="371"/>
        <v>0</v>
      </c>
      <c r="AM2177" s="131" t="str">
        <f t="shared" si="372"/>
        <v/>
      </c>
      <c r="AN2177" s="131" t="str">
        <f t="shared" ca="1" si="373"/>
        <v/>
      </c>
    </row>
    <row r="2178" spans="1:40" ht="20.25" customHeight="1" x14ac:dyDescent="0.3">
      <c r="A2178" s="127"/>
      <c r="B2178" s="164"/>
      <c r="C2178" s="139"/>
      <c r="D2178" s="140"/>
      <c r="E2178" s="139"/>
      <c r="F2178" s="139"/>
      <c r="G2178" s="140"/>
      <c r="H2178" s="139"/>
      <c r="I2178" s="129"/>
      <c r="L2178" s="128"/>
      <c r="M2178" s="128"/>
      <c r="N2178" s="128"/>
      <c r="O2178" s="128"/>
      <c r="P2178" s="128"/>
      <c r="Q2178" s="128"/>
      <c r="R2178" s="128"/>
      <c r="S2178" s="128"/>
      <c r="T2178" s="120">
        <f t="shared" si="364"/>
        <v>0</v>
      </c>
      <c r="U2178" s="131"/>
      <c r="V2178" s="131"/>
      <c r="W2178" s="131">
        <f>SUMIFS($F$3:F2178,$D$3:D2178,D2178,$C$3:C2178,"Buy")+SUMIFS($F$3:F2178,$D$3:D2178,D2178,$C$3:C2178,"Coin Deposit",$E$3:E2178,"&lt;&gt;")</f>
        <v>0</v>
      </c>
      <c r="X2178" s="131">
        <f t="shared" si="365"/>
        <v>0</v>
      </c>
      <c r="Y2178" s="131">
        <f>IF($D2178=Y$1,SUMIFS($H$3:$H2178,$G$3:$G2178,Y$1,$C$3:$C2178,"Sell"),0)</f>
        <v>0</v>
      </c>
      <c r="Z2178" s="131">
        <f t="shared" si="366"/>
        <v>0</v>
      </c>
      <c r="AA2178" s="131">
        <f>IF($D2178=AA$1,SUMIFS($H$3:$H2178,$G$3:$G2178,AA$1,$C$3:$C2178,"Sell"),0)</f>
        <v>0</v>
      </c>
      <c r="AB2178" s="131">
        <f t="shared" si="367"/>
        <v>0</v>
      </c>
      <c r="AC2178" s="131">
        <f>SUMIFS('Deductions and Deposits'!$H:$H,'Deductions and Deposits'!$G:$G,D2178,'Deductions and Deposits'!$F:$F,"&lt;="&amp;B2178)+SUMIFS($F$3:F2178,$D$3:D2178,D2178,$C$3:C2178,"Coin Deposit",$E$3:E2178,"")</f>
        <v>0</v>
      </c>
      <c r="AD2178" s="131">
        <f>SUMIFS('Deductions and Deposits'!$D:$D,'Deductions and Deposits'!$C:$C,D2178)+SUMIFS($F:$F,$D:$D,D2178,$C:$C,"Coin Deduction")</f>
        <v>0</v>
      </c>
      <c r="AE2178" s="131">
        <f>Table5[[#This Row],[Column4]]+Table5[[#This Row],[Column14]]+Table5[[#This Row],[Column19]]+Table5[[#This Row],[Column12]]</f>
        <v>0</v>
      </c>
      <c r="AF2178" s="131">
        <f>Table5[[#This Row],[Column5]]+Table5[[#This Row],[Column13]]+Table5[[#This Row],[Column21]]+Table5[[#This Row],[Column18]]</f>
        <v>0</v>
      </c>
      <c r="AG2178" s="131">
        <f t="shared" si="368"/>
        <v>0</v>
      </c>
      <c r="AH2178" s="131">
        <f t="shared" si="369"/>
        <v>0</v>
      </c>
      <c r="AI2178" s="131">
        <f>Table5[[#This Row],[Column17]]-Table5[[#This Row],[Column20]]</f>
        <v>0</v>
      </c>
      <c r="AJ2178" s="131">
        <f t="shared" si="370"/>
        <v>0</v>
      </c>
      <c r="AK2178" s="131">
        <f t="shared" si="374"/>
        <v>0</v>
      </c>
      <c r="AL2178" s="131">
        <f t="shared" si="371"/>
        <v>0</v>
      </c>
      <c r="AM2178" s="131" t="str">
        <f t="shared" si="372"/>
        <v/>
      </c>
      <c r="AN2178" s="131" t="str">
        <f t="shared" ca="1" si="373"/>
        <v/>
      </c>
    </row>
    <row r="2179" spans="1:40" ht="20.25" customHeight="1" x14ac:dyDescent="0.3">
      <c r="A2179" s="127"/>
      <c r="B2179" s="164"/>
      <c r="C2179" s="139"/>
      <c r="D2179" s="140"/>
      <c r="E2179" s="139"/>
      <c r="F2179" s="139"/>
      <c r="G2179" s="140"/>
      <c r="H2179" s="139"/>
      <c r="I2179" s="129"/>
      <c r="L2179" s="128"/>
      <c r="M2179" s="128"/>
      <c r="N2179" s="128"/>
      <c r="O2179" s="128"/>
      <c r="P2179" s="128"/>
      <c r="Q2179" s="128"/>
      <c r="R2179" s="128"/>
      <c r="S2179" s="128"/>
      <c r="T2179" s="120">
        <f t="shared" ref="T2179:T2242" si="375">IF(E2179&lt;&gt;"",E2179,0)</f>
        <v>0</v>
      </c>
      <c r="U2179" s="131"/>
      <c r="V2179" s="131"/>
      <c r="W2179" s="131">
        <f>SUMIFS($F$3:F2179,$D$3:D2179,D2179,$C$3:C2179,"Buy")+SUMIFS($F$3:F2179,$D$3:D2179,D2179,$C$3:C2179,"Coin Deposit",$E$3:E2179,"&lt;&gt;")</f>
        <v>0</v>
      </c>
      <c r="X2179" s="131">
        <f t="shared" ref="X2179:X2242" si="376">IF(OR(C2179="buy",AND(C2179="Coin Deposit",E2179&lt;&gt;"")),SUMIFS($F:$F,$D:$D,D2179,$C:$C,"sell"),0)</f>
        <v>0</v>
      </c>
      <c r="Y2179" s="131">
        <f>IF($D2179=Y$1,SUMIFS($H$3:$H2179,$G$3:$G2179,Y$1,$C$3:$C2179,"Sell"),0)</f>
        <v>0</v>
      </c>
      <c r="Z2179" s="131">
        <f t="shared" ref="Z2179:Z2242" si="377">IF($D2179=Z$1,SUMIFS($H:$H,$G:$G,Z$1,$C:$C,"Buy")+SUMIFS($H:$H,$G:$G,Z$1,$C:$C,"Coin Deposit",$E:$E,"&lt;&gt;"),0)</f>
        <v>0</v>
      </c>
      <c r="AA2179" s="131">
        <f>IF($D2179=AA$1,SUMIFS($H$3:$H2179,$G$3:$G2179,AA$1,$C$3:$C2179,"Sell"),0)</f>
        <v>0</v>
      </c>
      <c r="AB2179" s="131">
        <f t="shared" ref="AB2179:AB2242" si="378">IF($D2179=AB$1,SUMIFS($H:$H,$G:$G,AB$1,$C:$C,"Buy")+SUMIFS($H:$H,$G:$G,AB$1,$C:$C,"Coin Deposit",$E:$E,"&lt;&gt;"),0)</f>
        <v>0</v>
      </c>
      <c r="AC2179" s="131">
        <f>SUMIFS('Deductions and Deposits'!$H:$H,'Deductions and Deposits'!$G:$G,D2179,'Deductions and Deposits'!$F:$F,"&lt;="&amp;B2179)+SUMIFS($F$3:F2179,$D$3:D2179,D2179,$C$3:C2179,"Coin Deposit",$E$3:E2179,"")</f>
        <v>0</v>
      </c>
      <c r="AD2179" s="131">
        <f>SUMIFS('Deductions and Deposits'!$D:$D,'Deductions and Deposits'!$C:$C,D2179)+SUMIFS($F:$F,$D:$D,D2179,$C:$C,"Coin Deduction")</f>
        <v>0</v>
      </c>
      <c r="AE2179" s="131">
        <f>Table5[[#This Row],[Column4]]+Table5[[#This Row],[Column14]]+Table5[[#This Row],[Column19]]+Table5[[#This Row],[Column12]]</f>
        <v>0</v>
      </c>
      <c r="AF2179" s="131">
        <f>Table5[[#This Row],[Column5]]+Table5[[#This Row],[Column13]]+Table5[[#This Row],[Column21]]+Table5[[#This Row],[Column18]]</f>
        <v>0</v>
      </c>
      <c r="AG2179" s="131">
        <f t="shared" ref="AG2179:AG2242" si="379">IF(AND((AC2179+Y2179+AA2179)&gt;AF2179,OR(C2179="buy",AND(C2179="Coin Deposit",E2179&lt;&gt;""))),(AC2179+Y2179+AA2179)-AF2179,0)</f>
        <v>0</v>
      </c>
      <c r="AH2179" s="131">
        <f t="shared" ref="AH2179:AH2242" si="380">IF(AND(AE2179&gt;AF2179,OR(C2179="buy",AND(C2179="Coin Deposit",E2179&lt;&gt;""))),AE2179-AF2179,0)</f>
        <v>0</v>
      </c>
      <c r="AI2179" s="131">
        <f>Table5[[#This Row],[Column17]]-Table5[[#This Row],[Column20]]</f>
        <v>0</v>
      </c>
      <c r="AJ2179" s="131">
        <f t="shared" ref="AJ2179:AJ2242" si="381">IF(AI2179&gt;F2179,F2179,AI2179)</f>
        <v>0</v>
      </c>
      <c r="AK2179" s="131">
        <f t="shared" si="374"/>
        <v>0</v>
      </c>
      <c r="AL2179" s="131">
        <f t="shared" ref="AL2179:AL2242" si="382">IFERROR(SUMIFS($AK:$AK,$D:$D,D2179)/SUMIFS($AJ:$AJ,$D:$D,D2179),0)</f>
        <v>0</v>
      </c>
      <c r="AM2179" s="131" t="str">
        <f t="shared" ref="AM2179:AM2242" si="383">C2179&amp;D2179</f>
        <v/>
      </c>
      <c r="AN2179" s="131" t="str">
        <f t="shared" ref="AN2179:AN2242" ca="1" si="384">OFFSET(AM2179,COUNTA($AM:$AM)-ROW()-(ROW()-ROW($AN$2)-1),)</f>
        <v/>
      </c>
    </row>
    <row r="2180" spans="1:40" ht="20.25" customHeight="1" x14ac:dyDescent="0.3">
      <c r="A2180" s="127"/>
      <c r="B2180" s="164"/>
      <c r="C2180" s="139"/>
      <c r="D2180" s="140"/>
      <c r="E2180" s="139"/>
      <c r="F2180" s="139"/>
      <c r="G2180" s="140"/>
      <c r="H2180" s="139"/>
      <c r="I2180" s="129"/>
      <c r="L2180" s="128"/>
      <c r="M2180" s="128"/>
      <c r="N2180" s="128"/>
      <c r="O2180" s="128"/>
      <c r="P2180" s="128"/>
      <c r="Q2180" s="128"/>
      <c r="R2180" s="128"/>
      <c r="S2180" s="128"/>
      <c r="T2180" s="120">
        <f t="shared" si="375"/>
        <v>0</v>
      </c>
      <c r="U2180" s="131"/>
      <c r="V2180" s="131"/>
      <c r="W2180" s="131">
        <f>SUMIFS($F$3:F2180,$D$3:D2180,D2180,$C$3:C2180,"Buy")+SUMIFS($F$3:F2180,$D$3:D2180,D2180,$C$3:C2180,"Coin Deposit",$E$3:E2180,"&lt;&gt;")</f>
        <v>0</v>
      </c>
      <c r="X2180" s="131">
        <f t="shared" si="376"/>
        <v>0</v>
      </c>
      <c r="Y2180" s="131">
        <f>IF($D2180=Y$1,SUMIFS($H$3:$H2180,$G$3:$G2180,Y$1,$C$3:$C2180,"Sell"),0)</f>
        <v>0</v>
      </c>
      <c r="Z2180" s="131">
        <f t="shared" si="377"/>
        <v>0</v>
      </c>
      <c r="AA2180" s="131">
        <f>IF($D2180=AA$1,SUMIFS($H$3:$H2180,$G$3:$G2180,AA$1,$C$3:$C2180,"Sell"),0)</f>
        <v>0</v>
      </c>
      <c r="AB2180" s="131">
        <f t="shared" si="378"/>
        <v>0</v>
      </c>
      <c r="AC2180" s="131">
        <f>SUMIFS('Deductions and Deposits'!$H:$H,'Deductions and Deposits'!$G:$G,D2180,'Deductions and Deposits'!$F:$F,"&lt;="&amp;B2180)+SUMIFS($F$3:F2180,$D$3:D2180,D2180,$C$3:C2180,"Coin Deposit",$E$3:E2180,"")</f>
        <v>0</v>
      </c>
      <c r="AD2180" s="131">
        <f>SUMIFS('Deductions and Deposits'!$D:$D,'Deductions and Deposits'!$C:$C,D2180)+SUMIFS($F:$F,$D:$D,D2180,$C:$C,"Coin Deduction")</f>
        <v>0</v>
      </c>
      <c r="AE2180" s="131">
        <f>Table5[[#This Row],[Column4]]+Table5[[#This Row],[Column14]]+Table5[[#This Row],[Column19]]+Table5[[#This Row],[Column12]]</f>
        <v>0</v>
      </c>
      <c r="AF2180" s="131">
        <f>Table5[[#This Row],[Column5]]+Table5[[#This Row],[Column13]]+Table5[[#This Row],[Column21]]+Table5[[#This Row],[Column18]]</f>
        <v>0</v>
      </c>
      <c r="AG2180" s="131">
        <f t="shared" si="379"/>
        <v>0</v>
      </c>
      <c r="AH2180" s="131">
        <f t="shared" si="380"/>
        <v>0</v>
      </c>
      <c r="AI2180" s="131">
        <f>Table5[[#This Row],[Column17]]-Table5[[#This Row],[Column20]]</f>
        <v>0</v>
      </c>
      <c r="AJ2180" s="131">
        <f t="shared" si="381"/>
        <v>0</v>
      </c>
      <c r="AK2180" s="131">
        <f t="shared" si="374"/>
        <v>0</v>
      </c>
      <c r="AL2180" s="131">
        <f t="shared" si="382"/>
        <v>0</v>
      </c>
      <c r="AM2180" s="131" t="str">
        <f t="shared" si="383"/>
        <v/>
      </c>
      <c r="AN2180" s="131" t="str">
        <f t="shared" ca="1" si="384"/>
        <v/>
      </c>
    </row>
    <row r="2181" spans="1:40" ht="20.25" customHeight="1" x14ac:dyDescent="0.3">
      <c r="A2181" s="127"/>
      <c r="B2181" s="164"/>
      <c r="C2181" s="139"/>
      <c r="D2181" s="140"/>
      <c r="E2181" s="139"/>
      <c r="F2181" s="139"/>
      <c r="G2181" s="140"/>
      <c r="H2181" s="139"/>
      <c r="I2181" s="129"/>
      <c r="L2181" s="128"/>
      <c r="M2181" s="128"/>
      <c r="N2181" s="128"/>
      <c r="O2181" s="128"/>
      <c r="P2181" s="128"/>
      <c r="Q2181" s="128"/>
      <c r="R2181" s="128"/>
      <c r="S2181" s="128"/>
      <c r="T2181" s="120">
        <f t="shared" si="375"/>
        <v>0</v>
      </c>
      <c r="U2181" s="131"/>
      <c r="V2181" s="131"/>
      <c r="W2181" s="131">
        <f>SUMIFS($F$3:F2181,$D$3:D2181,D2181,$C$3:C2181,"Buy")+SUMIFS($F$3:F2181,$D$3:D2181,D2181,$C$3:C2181,"Coin Deposit",$E$3:E2181,"&lt;&gt;")</f>
        <v>0</v>
      </c>
      <c r="X2181" s="131">
        <f t="shared" si="376"/>
        <v>0</v>
      </c>
      <c r="Y2181" s="131">
        <f>IF($D2181=Y$1,SUMIFS($H$3:$H2181,$G$3:$G2181,Y$1,$C$3:$C2181,"Sell"),0)</f>
        <v>0</v>
      </c>
      <c r="Z2181" s="131">
        <f t="shared" si="377"/>
        <v>0</v>
      </c>
      <c r="AA2181" s="131">
        <f>IF($D2181=AA$1,SUMIFS($H$3:$H2181,$G$3:$G2181,AA$1,$C$3:$C2181,"Sell"),0)</f>
        <v>0</v>
      </c>
      <c r="AB2181" s="131">
        <f t="shared" si="378"/>
        <v>0</v>
      </c>
      <c r="AC2181" s="131">
        <f>SUMIFS('Deductions and Deposits'!$H:$H,'Deductions and Deposits'!$G:$G,D2181,'Deductions and Deposits'!$F:$F,"&lt;="&amp;B2181)+SUMIFS($F$3:F2181,$D$3:D2181,D2181,$C$3:C2181,"Coin Deposit",$E$3:E2181,"")</f>
        <v>0</v>
      </c>
      <c r="AD2181" s="131">
        <f>SUMIFS('Deductions and Deposits'!$D:$D,'Deductions and Deposits'!$C:$C,D2181)+SUMIFS($F:$F,$D:$D,D2181,$C:$C,"Coin Deduction")</f>
        <v>0</v>
      </c>
      <c r="AE2181" s="131">
        <f>Table5[[#This Row],[Column4]]+Table5[[#This Row],[Column14]]+Table5[[#This Row],[Column19]]+Table5[[#This Row],[Column12]]</f>
        <v>0</v>
      </c>
      <c r="AF2181" s="131">
        <f>Table5[[#This Row],[Column5]]+Table5[[#This Row],[Column13]]+Table5[[#This Row],[Column21]]+Table5[[#This Row],[Column18]]</f>
        <v>0</v>
      </c>
      <c r="AG2181" s="131">
        <f t="shared" si="379"/>
        <v>0</v>
      </c>
      <c r="AH2181" s="131">
        <f t="shared" si="380"/>
        <v>0</v>
      </c>
      <c r="AI2181" s="131">
        <f>Table5[[#This Row],[Column17]]-Table5[[#This Row],[Column20]]</f>
        <v>0</v>
      </c>
      <c r="AJ2181" s="131">
        <f t="shared" si="381"/>
        <v>0</v>
      </c>
      <c r="AK2181" s="131">
        <f t="shared" si="374"/>
        <v>0</v>
      </c>
      <c r="AL2181" s="131">
        <f t="shared" si="382"/>
        <v>0</v>
      </c>
      <c r="AM2181" s="131" t="str">
        <f t="shared" si="383"/>
        <v/>
      </c>
      <c r="AN2181" s="131" t="str">
        <f t="shared" ca="1" si="384"/>
        <v/>
      </c>
    </row>
    <row r="2182" spans="1:40" ht="20.25" customHeight="1" x14ac:dyDescent="0.3">
      <c r="A2182" s="127"/>
      <c r="B2182" s="164"/>
      <c r="C2182" s="139"/>
      <c r="D2182" s="140"/>
      <c r="E2182" s="139"/>
      <c r="F2182" s="139"/>
      <c r="G2182" s="140"/>
      <c r="H2182" s="139"/>
      <c r="I2182" s="129"/>
      <c r="L2182" s="128"/>
      <c r="M2182" s="128"/>
      <c r="N2182" s="128"/>
      <c r="O2182" s="128"/>
      <c r="P2182" s="128"/>
      <c r="Q2182" s="128"/>
      <c r="R2182" s="128"/>
      <c r="S2182" s="128"/>
      <c r="T2182" s="120">
        <f t="shared" si="375"/>
        <v>0</v>
      </c>
      <c r="U2182" s="131"/>
      <c r="V2182" s="131"/>
      <c r="W2182" s="131">
        <f>SUMIFS($F$3:F2182,$D$3:D2182,D2182,$C$3:C2182,"Buy")+SUMIFS($F$3:F2182,$D$3:D2182,D2182,$C$3:C2182,"Coin Deposit",$E$3:E2182,"&lt;&gt;")</f>
        <v>0</v>
      </c>
      <c r="X2182" s="131">
        <f t="shared" si="376"/>
        <v>0</v>
      </c>
      <c r="Y2182" s="131">
        <f>IF($D2182=Y$1,SUMIFS($H$3:$H2182,$G$3:$G2182,Y$1,$C$3:$C2182,"Sell"),0)</f>
        <v>0</v>
      </c>
      <c r="Z2182" s="131">
        <f t="shared" si="377"/>
        <v>0</v>
      </c>
      <c r="AA2182" s="131">
        <f>IF($D2182=AA$1,SUMIFS($H$3:$H2182,$G$3:$G2182,AA$1,$C$3:$C2182,"Sell"),0)</f>
        <v>0</v>
      </c>
      <c r="AB2182" s="131">
        <f t="shared" si="378"/>
        <v>0</v>
      </c>
      <c r="AC2182" s="131">
        <f>SUMIFS('Deductions and Deposits'!$H:$H,'Deductions and Deposits'!$G:$G,D2182,'Deductions and Deposits'!$F:$F,"&lt;="&amp;B2182)+SUMIFS($F$3:F2182,$D$3:D2182,D2182,$C$3:C2182,"Coin Deposit",$E$3:E2182,"")</f>
        <v>0</v>
      </c>
      <c r="AD2182" s="131">
        <f>SUMIFS('Deductions and Deposits'!$D:$D,'Deductions and Deposits'!$C:$C,D2182)+SUMIFS($F:$F,$D:$D,D2182,$C:$C,"Coin Deduction")</f>
        <v>0</v>
      </c>
      <c r="AE2182" s="131">
        <f>Table5[[#This Row],[Column4]]+Table5[[#This Row],[Column14]]+Table5[[#This Row],[Column19]]+Table5[[#This Row],[Column12]]</f>
        <v>0</v>
      </c>
      <c r="AF2182" s="131">
        <f>Table5[[#This Row],[Column5]]+Table5[[#This Row],[Column13]]+Table5[[#This Row],[Column21]]+Table5[[#This Row],[Column18]]</f>
        <v>0</v>
      </c>
      <c r="AG2182" s="131">
        <f t="shared" si="379"/>
        <v>0</v>
      </c>
      <c r="AH2182" s="131">
        <f t="shared" si="380"/>
        <v>0</v>
      </c>
      <c r="AI2182" s="131">
        <f>Table5[[#This Row],[Column17]]-Table5[[#This Row],[Column20]]</f>
        <v>0</v>
      </c>
      <c r="AJ2182" s="131">
        <f t="shared" si="381"/>
        <v>0</v>
      </c>
      <c r="AK2182" s="131">
        <f t="shared" si="374"/>
        <v>0</v>
      </c>
      <c r="AL2182" s="131">
        <f t="shared" si="382"/>
        <v>0</v>
      </c>
      <c r="AM2182" s="131" t="str">
        <f t="shared" si="383"/>
        <v/>
      </c>
      <c r="AN2182" s="131" t="str">
        <f t="shared" ca="1" si="384"/>
        <v/>
      </c>
    </row>
    <row r="2183" spans="1:40" ht="20.25" customHeight="1" x14ac:dyDescent="0.3">
      <c r="A2183" s="127"/>
      <c r="B2183" s="164"/>
      <c r="C2183" s="139"/>
      <c r="D2183" s="140"/>
      <c r="E2183" s="139"/>
      <c r="F2183" s="139"/>
      <c r="G2183" s="140"/>
      <c r="H2183" s="139"/>
      <c r="I2183" s="129"/>
      <c r="L2183" s="128"/>
      <c r="M2183" s="128"/>
      <c r="N2183" s="128"/>
      <c r="O2183" s="128"/>
      <c r="P2183" s="128"/>
      <c r="Q2183" s="128"/>
      <c r="R2183" s="128"/>
      <c r="S2183" s="128"/>
      <c r="T2183" s="120">
        <f t="shared" si="375"/>
        <v>0</v>
      </c>
      <c r="U2183" s="131"/>
      <c r="V2183" s="131"/>
      <c r="W2183" s="131">
        <f>SUMIFS($F$3:F2183,$D$3:D2183,D2183,$C$3:C2183,"Buy")+SUMIFS($F$3:F2183,$D$3:D2183,D2183,$C$3:C2183,"Coin Deposit",$E$3:E2183,"&lt;&gt;")</f>
        <v>0</v>
      </c>
      <c r="X2183" s="131">
        <f t="shared" si="376"/>
        <v>0</v>
      </c>
      <c r="Y2183" s="131">
        <f>IF($D2183=Y$1,SUMIFS($H$3:$H2183,$G$3:$G2183,Y$1,$C$3:$C2183,"Sell"),0)</f>
        <v>0</v>
      </c>
      <c r="Z2183" s="131">
        <f t="shared" si="377"/>
        <v>0</v>
      </c>
      <c r="AA2183" s="131">
        <f>IF($D2183=AA$1,SUMIFS($H$3:$H2183,$G$3:$G2183,AA$1,$C$3:$C2183,"Sell"),0)</f>
        <v>0</v>
      </c>
      <c r="AB2183" s="131">
        <f t="shared" si="378"/>
        <v>0</v>
      </c>
      <c r="AC2183" s="131">
        <f>SUMIFS('Deductions and Deposits'!$H:$H,'Deductions and Deposits'!$G:$G,D2183,'Deductions and Deposits'!$F:$F,"&lt;="&amp;B2183)+SUMIFS($F$3:F2183,$D$3:D2183,D2183,$C$3:C2183,"Coin Deposit",$E$3:E2183,"")</f>
        <v>0</v>
      </c>
      <c r="AD2183" s="131">
        <f>SUMIFS('Deductions and Deposits'!$D:$D,'Deductions and Deposits'!$C:$C,D2183)+SUMIFS($F:$F,$D:$D,D2183,$C:$C,"Coin Deduction")</f>
        <v>0</v>
      </c>
      <c r="AE2183" s="131">
        <f>Table5[[#This Row],[Column4]]+Table5[[#This Row],[Column14]]+Table5[[#This Row],[Column19]]+Table5[[#This Row],[Column12]]</f>
        <v>0</v>
      </c>
      <c r="AF2183" s="131">
        <f>Table5[[#This Row],[Column5]]+Table5[[#This Row],[Column13]]+Table5[[#This Row],[Column21]]+Table5[[#This Row],[Column18]]</f>
        <v>0</v>
      </c>
      <c r="AG2183" s="131">
        <f t="shared" si="379"/>
        <v>0</v>
      </c>
      <c r="AH2183" s="131">
        <f t="shared" si="380"/>
        <v>0</v>
      </c>
      <c r="AI2183" s="131">
        <f>Table5[[#This Row],[Column17]]-Table5[[#This Row],[Column20]]</f>
        <v>0</v>
      </c>
      <c r="AJ2183" s="131">
        <f t="shared" si="381"/>
        <v>0</v>
      </c>
      <c r="AK2183" s="131">
        <f t="shared" si="374"/>
        <v>0</v>
      </c>
      <c r="AL2183" s="131">
        <f t="shared" si="382"/>
        <v>0</v>
      </c>
      <c r="AM2183" s="131" t="str">
        <f t="shared" si="383"/>
        <v/>
      </c>
      <c r="AN2183" s="131" t="str">
        <f t="shared" ca="1" si="384"/>
        <v/>
      </c>
    </row>
    <row r="2184" spans="1:40" ht="20.25" customHeight="1" x14ac:dyDescent="0.3">
      <c r="A2184" s="127"/>
      <c r="B2184" s="164"/>
      <c r="C2184" s="139"/>
      <c r="D2184" s="140"/>
      <c r="E2184" s="139"/>
      <c r="F2184" s="139"/>
      <c r="G2184" s="140"/>
      <c r="H2184" s="139"/>
      <c r="I2184" s="129"/>
      <c r="L2184" s="128"/>
      <c r="M2184" s="128"/>
      <c r="N2184" s="128"/>
      <c r="O2184" s="128"/>
      <c r="P2184" s="128"/>
      <c r="Q2184" s="128"/>
      <c r="R2184" s="128"/>
      <c r="S2184" s="128"/>
      <c r="T2184" s="120">
        <f t="shared" si="375"/>
        <v>0</v>
      </c>
      <c r="U2184" s="131"/>
      <c r="V2184" s="131"/>
      <c r="W2184" s="131">
        <f>SUMIFS($F$3:F2184,$D$3:D2184,D2184,$C$3:C2184,"Buy")+SUMIFS($F$3:F2184,$D$3:D2184,D2184,$C$3:C2184,"Coin Deposit",$E$3:E2184,"&lt;&gt;")</f>
        <v>0</v>
      </c>
      <c r="X2184" s="131">
        <f t="shared" si="376"/>
        <v>0</v>
      </c>
      <c r="Y2184" s="131">
        <f>IF($D2184=Y$1,SUMIFS($H$3:$H2184,$G$3:$G2184,Y$1,$C$3:$C2184,"Sell"),0)</f>
        <v>0</v>
      </c>
      <c r="Z2184" s="131">
        <f t="shared" si="377"/>
        <v>0</v>
      </c>
      <c r="AA2184" s="131">
        <f>IF($D2184=AA$1,SUMIFS($H$3:$H2184,$G$3:$G2184,AA$1,$C$3:$C2184,"Sell"),0)</f>
        <v>0</v>
      </c>
      <c r="AB2184" s="131">
        <f t="shared" si="378"/>
        <v>0</v>
      </c>
      <c r="AC2184" s="131">
        <f>SUMIFS('Deductions and Deposits'!$H:$H,'Deductions and Deposits'!$G:$G,D2184,'Deductions and Deposits'!$F:$F,"&lt;="&amp;B2184)+SUMIFS($F$3:F2184,$D$3:D2184,D2184,$C$3:C2184,"Coin Deposit",$E$3:E2184,"")</f>
        <v>0</v>
      </c>
      <c r="AD2184" s="131">
        <f>SUMIFS('Deductions and Deposits'!$D:$D,'Deductions and Deposits'!$C:$C,D2184)+SUMIFS($F:$F,$D:$D,D2184,$C:$C,"Coin Deduction")</f>
        <v>0</v>
      </c>
      <c r="AE2184" s="131">
        <f>Table5[[#This Row],[Column4]]+Table5[[#This Row],[Column14]]+Table5[[#This Row],[Column19]]+Table5[[#This Row],[Column12]]</f>
        <v>0</v>
      </c>
      <c r="AF2184" s="131">
        <f>Table5[[#This Row],[Column5]]+Table5[[#This Row],[Column13]]+Table5[[#This Row],[Column21]]+Table5[[#This Row],[Column18]]</f>
        <v>0</v>
      </c>
      <c r="AG2184" s="131">
        <f t="shared" si="379"/>
        <v>0</v>
      </c>
      <c r="AH2184" s="131">
        <f t="shared" si="380"/>
        <v>0</v>
      </c>
      <c r="AI2184" s="131">
        <f>Table5[[#This Row],[Column17]]-Table5[[#This Row],[Column20]]</f>
        <v>0</v>
      </c>
      <c r="AJ2184" s="131">
        <f t="shared" si="381"/>
        <v>0</v>
      </c>
      <c r="AK2184" s="131">
        <f t="shared" si="374"/>
        <v>0</v>
      </c>
      <c r="AL2184" s="131">
        <f t="shared" si="382"/>
        <v>0</v>
      </c>
      <c r="AM2184" s="131" t="str">
        <f t="shared" si="383"/>
        <v/>
      </c>
      <c r="AN2184" s="131" t="str">
        <f t="shared" ca="1" si="384"/>
        <v/>
      </c>
    </row>
    <row r="2185" spans="1:40" ht="20.25" customHeight="1" x14ac:dyDescent="0.3">
      <c r="A2185" s="127"/>
      <c r="B2185" s="164"/>
      <c r="C2185" s="139"/>
      <c r="D2185" s="140"/>
      <c r="E2185" s="139"/>
      <c r="F2185" s="139"/>
      <c r="G2185" s="140"/>
      <c r="H2185" s="139"/>
      <c r="I2185" s="129"/>
      <c r="L2185" s="128"/>
      <c r="M2185" s="128"/>
      <c r="N2185" s="128"/>
      <c r="O2185" s="128"/>
      <c r="P2185" s="128"/>
      <c r="Q2185" s="128"/>
      <c r="R2185" s="128"/>
      <c r="S2185" s="128"/>
      <c r="T2185" s="120">
        <f t="shared" si="375"/>
        <v>0</v>
      </c>
      <c r="U2185" s="131"/>
      <c r="V2185" s="131"/>
      <c r="W2185" s="131">
        <f>SUMIFS($F$3:F2185,$D$3:D2185,D2185,$C$3:C2185,"Buy")+SUMIFS($F$3:F2185,$D$3:D2185,D2185,$C$3:C2185,"Coin Deposit",$E$3:E2185,"&lt;&gt;")</f>
        <v>0</v>
      </c>
      <c r="X2185" s="131">
        <f t="shared" si="376"/>
        <v>0</v>
      </c>
      <c r="Y2185" s="131">
        <f>IF($D2185=Y$1,SUMIFS($H$3:$H2185,$G$3:$G2185,Y$1,$C$3:$C2185,"Sell"),0)</f>
        <v>0</v>
      </c>
      <c r="Z2185" s="131">
        <f t="shared" si="377"/>
        <v>0</v>
      </c>
      <c r="AA2185" s="131">
        <f>IF($D2185=AA$1,SUMIFS($H$3:$H2185,$G$3:$G2185,AA$1,$C$3:$C2185,"Sell"),0)</f>
        <v>0</v>
      </c>
      <c r="AB2185" s="131">
        <f t="shared" si="378"/>
        <v>0</v>
      </c>
      <c r="AC2185" s="131">
        <f>SUMIFS('Deductions and Deposits'!$H:$H,'Deductions and Deposits'!$G:$G,D2185,'Deductions and Deposits'!$F:$F,"&lt;="&amp;B2185)+SUMIFS($F$3:F2185,$D$3:D2185,D2185,$C$3:C2185,"Coin Deposit",$E$3:E2185,"")</f>
        <v>0</v>
      </c>
      <c r="AD2185" s="131">
        <f>SUMIFS('Deductions and Deposits'!$D:$D,'Deductions and Deposits'!$C:$C,D2185)+SUMIFS($F:$F,$D:$D,D2185,$C:$C,"Coin Deduction")</f>
        <v>0</v>
      </c>
      <c r="AE2185" s="131">
        <f>Table5[[#This Row],[Column4]]+Table5[[#This Row],[Column14]]+Table5[[#This Row],[Column19]]+Table5[[#This Row],[Column12]]</f>
        <v>0</v>
      </c>
      <c r="AF2185" s="131">
        <f>Table5[[#This Row],[Column5]]+Table5[[#This Row],[Column13]]+Table5[[#This Row],[Column21]]+Table5[[#This Row],[Column18]]</f>
        <v>0</v>
      </c>
      <c r="AG2185" s="131">
        <f t="shared" si="379"/>
        <v>0</v>
      </c>
      <c r="AH2185" s="131">
        <f t="shared" si="380"/>
        <v>0</v>
      </c>
      <c r="AI2185" s="131">
        <f>Table5[[#This Row],[Column17]]-Table5[[#This Row],[Column20]]</f>
        <v>0</v>
      </c>
      <c r="AJ2185" s="131">
        <f t="shared" si="381"/>
        <v>0</v>
      </c>
      <c r="AK2185" s="131">
        <f t="shared" si="374"/>
        <v>0</v>
      </c>
      <c r="AL2185" s="131">
        <f t="shared" si="382"/>
        <v>0</v>
      </c>
      <c r="AM2185" s="131" t="str">
        <f t="shared" si="383"/>
        <v/>
      </c>
      <c r="AN2185" s="131" t="str">
        <f t="shared" ca="1" si="384"/>
        <v/>
      </c>
    </row>
    <row r="2186" spans="1:40" ht="20.25" customHeight="1" x14ac:dyDescent="0.3">
      <c r="A2186" s="127"/>
      <c r="B2186" s="164"/>
      <c r="C2186" s="139"/>
      <c r="D2186" s="140"/>
      <c r="E2186" s="139"/>
      <c r="F2186" s="139"/>
      <c r="G2186" s="140"/>
      <c r="H2186" s="139"/>
      <c r="I2186" s="129"/>
      <c r="L2186" s="128"/>
      <c r="M2186" s="128"/>
      <c r="N2186" s="128"/>
      <c r="O2186" s="128"/>
      <c r="P2186" s="128"/>
      <c r="Q2186" s="128"/>
      <c r="R2186" s="128"/>
      <c r="S2186" s="128"/>
      <c r="T2186" s="120">
        <f t="shared" si="375"/>
        <v>0</v>
      </c>
      <c r="U2186" s="131"/>
      <c r="V2186" s="131"/>
      <c r="W2186" s="131">
        <f>SUMIFS($F$3:F2186,$D$3:D2186,D2186,$C$3:C2186,"Buy")+SUMIFS($F$3:F2186,$D$3:D2186,D2186,$C$3:C2186,"Coin Deposit",$E$3:E2186,"&lt;&gt;")</f>
        <v>0</v>
      </c>
      <c r="X2186" s="131">
        <f t="shared" si="376"/>
        <v>0</v>
      </c>
      <c r="Y2186" s="131">
        <f>IF($D2186=Y$1,SUMIFS($H$3:$H2186,$G$3:$G2186,Y$1,$C$3:$C2186,"Sell"),0)</f>
        <v>0</v>
      </c>
      <c r="Z2186" s="131">
        <f t="shared" si="377"/>
        <v>0</v>
      </c>
      <c r="AA2186" s="131">
        <f>IF($D2186=AA$1,SUMIFS($H$3:$H2186,$G$3:$G2186,AA$1,$C$3:$C2186,"Sell"),0)</f>
        <v>0</v>
      </c>
      <c r="AB2186" s="131">
        <f t="shared" si="378"/>
        <v>0</v>
      </c>
      <c r="AC2186" s="131">
        <f>SUMIFS('Deductions and Deposits'!$H:$H,'Deductions and Deposits'!$G:$G,D2186,'Deductions and Deposits'!$F:$F,"&lt;="&amp;B2186)+SUMIFS($F$3:F2186,$D$3:D2186,D2186,$C$3:C2186,"Coin Deposit",$E$3:E2186,"")</f>
        <v>0</v>
      </c>
      <c r="AD2186" s="131">
        <f>SUMIFS('Deductions and Deposits'!$D:$D,'Deductions and Deposits'!$C:$C,D2186)+SUMIFS($F:$F,$D:$D,D2186,$C:$C,"Coin Deduction")</f>
        <v>0</v>
      </c>
      <c r="AE2186" s="131">
        <f>Table5[[#This Row],[Column4]]+Table5[[#This Row],[Column14]]+Table5[[#This Row],[Column19]]+Table5[[#This Row],[Column12]]</f>
        <v>0</v>
      </c>
      <c r="AF2186" s="131">
        <f>Table5[[#This Row],[Column5]]+Table5[[#This Row],[Column13]]+Table5[[#This Row],[Column21]]+Table5[[#This Row],[Column18]]</f>
        <v>0</v>
      </c>
      <c r="AG2186" s="131">
        <f t="shared" si="379"/>
        <v>0</v>
      </c>
      <c r="AH2186" s="131">
        <f t="shared" si="380"/>
        <v>0</v>
      </c>
      <c r="AI2186" s="131">
        <f>Table5[[#This Row],[Column17]]-Table5[[#This Row],[Column20]]</f>
        <v>0</v>
      </c>
      <c r="AJ2186" s="131">
        <f t="shared" si="381"/>
        <v>0</v>
      </c>
      <c r="AK2186" s="131">
        <f t="shared" si="374"/>
        <v>0</v>
      </c>
      <c r="AL2186" s="131">
        <f t="shared" si="382"/>
        <v>0</v>
      </c>
      <c r="AM2186" s="131" t="str">
        <f t="shared" si="383"/>
        <v/>
      </c>
      <c r="AN2186" s="131" t="str">
        <f t="shared" ca="1" si="384"/>
        <v/>
      </c>
    </row>
    <row r="2187" spans="1:40" ht="20.25" customHeight="1" x14ac:dyDescent="0.3">
      <c r="A2187" s="127"/>
      <c r="B2187" s="164"/>
      <c r="C2187" s="139"/>
      <c r="D2187" s="140"/>
      <c r="E2187" s="139"/>
      <c r="F2187" s="139"/>
      <c r="G2187" s="140"/>
      <c r="H2187" s="139"/>
      <c r="I2187" s="129"/>
      <c r="L2187" s="128"/>
      <c r="M2187" s="128"/>
      <c r="N2187" s="128"/>
      <c r="O2187" s="128"/>
      <c r="P2187" s="128"/>
      <c r="Q2187" s="128"/>
      <c r="R2187" s="128"/>
      <c r="S2187" s="128"/>
      <c r="T2187" s="120">
        <f t="shared" si="375"/>
        <v>0</v>
      </c>
      <c r="U2187" s="131"/>
      <c r="V2187" s="131"/>
      <c r="W2187" s="131">
        <f>SUMIFS($F$3:F2187,$D$3:D2187,D2187,$C$3:C2187,"Buy")+SUMIFS($F$3:F2187,$D$3:D2187,D2187,$C$3:C2187,"Coin Deposit",$E$3:E2187,"&lt;&gt;")</f>
        <v>0</v>
      </c>
      <c r="X2187" s="131">
        <f t="shared" si="376"/>
        <v>0</v>
      </c>
      <c r="Y2187" s="131">
        <f>IF($D2187=Y$1,SUMIFS($H$3:$H2187,$G$3:$G2187,Y$1,$C$3:$C2187,"Sell"),0)</f>
        <v>0</v>
      </c>
      <c r="Z2187" s="131">
        <f t="shared" si="377"/>
        <v>0</v>
      </c>
      <c r="AA2187" s="131">
        <f>IF($D2187=AA$1,SUMIFS($H$3:$H2187,$G$3:$G2187,AA$1,$C$3:$C2187,"Sell"),0)</f>
        <v>0</v>
      </c>
      <c r="AB2187" s="131">
        <f t="shared" si="378"/>
        <v>0</v>
      </c>
      <c r="AC2187" s="131">
        <f>SUMIFS('Deductions and Deposits'!$H:$H,'Deductions and Deposits'!$G:$G,D2187,'Deductions and Deposits'!$F:$F,"&lt;="&amp;B2187)+SUMIFS($F$3:F2187,$D$3:D2187,D2187,$C$3:C2187,"Coin Deposit",$E$3:E2187,"")</f>
        <v>0</v>
      </c>
      <c r="AD2187" s="131">
        <f>SUMIFS('Deductions and Deposits'!$D:$D,'Deductions and Deposits'!$C:$C,D2187)+SUMIFS($F:$F,$D:$D,D2187,$C:$C,"Coin Deduction")</f>
        <v>0</v>
      </c>
      <c r="AE2187" s="131">
        <f>Table5[[#This Row],[Column4]]+Table5[[#This Row],[Column14]]+Table5[[#This Row],[Column19]]+Table5[[#This Row],[Column12]]</f>
        <v>0</v>
      </c>
      <c r="AF2187" s="131">
        <f>Table5[[#This Row],[Column5]]+Table5[[#This Row],[Column13]]+Table5[[#This Row],[Column21]]+Table5[[#This Row],[Column18]]</f>
        <v>0</v>
      </c>
      <c r="AG2187" s="131">
        <f t="shared" si="379"/>
        <v>0</v>
      </c>
      <c r="AH2187" s="131">
        <f t="shared" si="380"/>
        <v>0</v>
      </c>
      <c r="AI2187" s="131">
        <f>Table5[[#This Row],[Column17]]-Table5[[#This Row],[Column20]]</f>
        <v>0</v>
      </c>
      <c r="AJ2187" s="131">
        <f t="shared" si="381"/>
        <v>0</v>
      </c>
      <c r="AK2187" s="131">
        <f t="shared" si="374"/>
        <v>0</v>
      </c>
      <c r="AL2187" s="131">
        <f t="shared" si="382"/>
        <v>0</v>
      </c>
      <c r="AM2187" s="131" t="str">
        <f t="shared" si="383"/>
        <v/>
      </c>
      <c r="AN2187" s="131" t="str">
        <f t="shared" ca="1" si="384"/>
        <v/>
      </c>
    </row>
    <row r="2188" spans="1:40" ht="20.25" customHeight="1" x14ac:dyDescent="0.3">
      <c r="A2188" s="127"/>
      <c r="B2188" s="164"/>
      <c r="C2188" s="139"/>
      <c r="D2188" s="140"/>
      <c r="E2188" s="139"/>
      <c r="F2188" s="139"/>
      <c r="G2188" s="140"/>
      <c r="H2188" s="139"/>
      <c r="I2188" s="129"/>
      <c r="L2188" s="128"/>
      <c r="M2188" s="128"/>
      <c r="N2188" s="128"/>
      <c r="O2188" s="128"/>
      <c r="P2188" s="128"/>
      <c r="Q2188" s="128"/>
      <c r="R2188" s="128"/>
      <c r="S2188" s="128"/>
      <c r="T2188" s="120">
        <f t="shared" si="375"/>
        <v>0</v>
      </c>
      <c r="U2188" s="131"/>
      <c r="V2188" s="131"/>
      <c r="W2188" s="131">
        <f>SUMIFS($F$3:F2188,$D$3:D2188,D2188,$C$3:C2188,"Buy")+SUMIFS($F$3:F2188,$D$3:D2188,D2188,$C$3:C2188,"Coin Deposit",$E$3:E2188,"&lt;&gt;")</f>
        <v>0</v>
      </c>
      <c r="X2188" s="131">
        <f t="shared" si="376"/>
        <v>0</v>
      </c>
      <c r="Y2188" s="131">
        <f>IF($D2188=Y$1,SUMIFS($H$3:$H2188,$G$3:$G2188,Y$1,$C$3:$C2188,"Sell"),0)</f>
        <v>0</v>
      </c>
      <c r="Z2188" s="131">
        <f t="shared" si="377"/>
        <v>0</v>
      </c>
      <c r="AA2188" s="131">
        <f>IF($D2188=AA$1,SUMIFS($H$3:$H2188,$G$3:$G2188,AA$1,$C$3:$C2188,"Sell"),0)</f>
        <v>0</v>
      </c>
      <c r="AB2188" s="131">
        <f t="shared" si="378"/>
        <v>0</v>
      </c>
      <c r="AC2188" s="131">
        <f>SUMIFS('Deductions and Deposits'!$H:$H,'Deductions and Deposits'!$G:$G,D2188,'Deductions and Deposits'!$F:$F,"&lt;="&amp;B2188)+SUMIFS($F$3:F2188,$D$3:D2188,D2188,$C$3:C2188,"Coin Deposit",$E$3:E2188,"")</f>
        <v>0</v>
      </c>
      <c r="AD2188" s="131">
        <f>SUMIFS('Deductions and Deposits'!$D:$D,'Deductions and Deposits'!$C:$C,D2188)+SUMIFS($F:$F,$D:$D,D2188,$C:$C,"Coin Deduction")</f>
        <v>0</v>
      </c>
      <c r="AE2188" s="131">
        <f>Table5[[#This Row],[Column4]]+Table5[[#This Row],[Column14]]+Table5[[#This Row],[Column19]]+Table5[[#This Row],[Column12]]</f>
        <v>0</v>
      </c>
      <c r="AF2188" s="131">
        <f>Table5[[#This Row],[Column5]]+Table5[[#This Row],[Column13]]+Table5[[#This Row],[Column21]]+Table5[[#This Row],[Column18]]</f>
        <v>0</v>
      </c>
      <c r="AG2188" s="131">
        <f t="shared" si="379"/>
        <v>0</v>
      </c>
      <c r="AH2188" s="131">
        <f t="shared" si="380"/>
        <v>0</v>
      </c>
      <c r="AI2188" s="131">
        <f>Table5[[#This Row],[Column17]]-Table5[[#This Row],[Column20]]</f>
        <v>0</v>
      </c>
      <c r="AJ2188" s="131">
        <f t="shared" si="381"/>
        <v>0</v>
      </c>
      <c r="AK2188" s="131">
        <f t="shared" si="374"/>
        <v>0</v>
      </c>
      <c r="AL2188" s="131">
        <f t="shared" si="382"/>
        <v>0</v>
      </c>
      <c r="AM2188" s="131" t="str">
        <f t="shared" si="383"/>
        <v/>
      </c>
      <c r="AN2188" s="131" t="str">
        <f t="shared" ca="1" si="384"/>
        <v/>
      </c>
    </row>
    <row r="2189" spans="1:40" ht="20.25" customHeight="1" x14ac:dyDescent="0.3">
      <c r="A2189" s="127"/>
      <c r="B2189" s="164"/>
      <c r="C2189" s="139"/>
      <c r="D2189" s="140"/>
      <c r="E2189" s="139"/>
      <c r="F2189" s="139"/>
      <c r="G2189" s="140"/>
      <c r="H2189" s="139"/>
      <c r="I2189" s="129"/>
      <c r="L2189" s="128"/>
      <c r="M2189" s="128"/>
      <c r="N2189" s="128"/>
      <c r="O2189" s="128"/>
      <c r="P2189" s="128"/>
      <c r="Q2189" s="128"/>
      <c r="R2189" s="128"/>
      <c r="S2189" s="128"/>
      <c r="T2189" s="120">
        <f t="shared" si="375"/>
        <v>0</v>
      </c>
      <c r="U2189" s="131"/>
      <c r="V2189" s="131"/>
      <c r="W2189" s="131">
        <f>SUMIFS($F$3:F2189,$D$3:D2189,D2189,$C$3:C2189,"Buy")+SUMIFS($F$3:F2189,$D$3:D2189,D2189,$C$3:C2189,"Coin Deposit",$E$3:E2189,"&lt;&gt;")</f>
        <v>0</v>
      </c>
      <c r="X2189" s="131">
        <f t="shared" si="376"/>
        <v>0</v>
      </c>
      <c r="Y2189" s="131">
        <f>IF($D2189=Y$1,SUMIFS($H$3:$H2189,$G$3:$G2189,Y$1,$C$3:$C2189,"Sell"),0)</f>
        <v>0</v>
      </c>
      <c r="Z2189" s="131">
        <f t="shared" si="377"/>
        <v>0</v>
      </c>
      <c r="AA2189" s="131">
        <f>IF($D2189=AA$1,SUMIFS($H$3:$H2189,$G$3:$G2189,AA$1,$C$3:$C2189,"Sell"),0)</f>
        <v>0</v>
      </c>
      <c r="AB2189" s="131">
        <f t="shared" si="378"/>
        <v>0</v>
      </c>
      <c r="AC2189" s="131">
        <f>SUMIFS('Deductions and Deposits'!$H:$H,'Deductions and Deposits'!$G:$G,D2189,'Deductions and Deposits'!$F:$F,"&lt;="&amp;B2189)+SUMIFS($F$3:F2189,$D$3:D2189,D2189,$C$3:C2189,"Coin Deposit",$E$3:E2189,"")</f>
        <v>0</v>
      </c>
      <c r="AD2189" s="131">
        <f>SUMIFS('Deductions and Deposits'!$D:$D,'Deductions and Deposits'!$C:$C,D2189)+SUMIFS($F:$F,$D:$D,D2189,$C:$C,"Coin Deduction")</f>
        <v>0</v>
      </c>
      <c r="AE2189" s="131">
        <f>Table5[[#This Row],[Column4]]+Table5[[#This Row],[Column14]]+Table5[[#This Row],[Column19]]+Table5[[#This Row],[Column12]]</f>
        <v>0</v>
      </c>
      <c r="AF2189" s="131">
        <f>Table5[[#This Row],[Column5]]+Table5[[#This Row],[Column13]]+Table5[[#This Row],[Column21]]+Table5[[#This Row],[Column18]]</f>
        <v>0</v>
      </c>
      <c r="AG2189" s="131">
        <f t="shared" si="379"/>
        <v>0</v>
      </c>
      <c r="AH2189" s="131">
        <f t="shared" si="380"/>
        <v>0</v>
      </c>
      <c r="AI2189" s="131">
        <f>Table5[[#This Row],[Column17]]-Table5[[#This Row],[Column20]]</f>
        <v>0</v>
      </c>
      <c r="AJ2189" s="131">
        <f t="shared" si="381"/>
        <v>0</v>
      </c>
      <c r="AK2189" s="131">
        <f t="shared" si="374"/>
        <v>0</v>
      </c>
      <c r="AL2189" s="131">
        <f t="shared" si="382"/>
        <v>0</v>
      </c>
      <c r="AM2189" s="131" t="str">
        <f t="shared" si="383"/>
        <v/>
      </c>
      <c r="AN2189" s="131" t="str">
        <f t="shared" ca="1" si="384"/>
        <v/>
      </c>
    </row>
    <row r="2190" spans="1:40" ht="20.25" customHeight="1" x14ac:dyDescent="0.3">
      <c r="A2190" s="127"/>
      <c r="B2190" s="164"/>
      <c r="C2190" s="139"/>
      <c r="D2190" s="140"/>
      <c r="E2190" s="139"/>
      <c r="F2190" s="139"/>
      <c r="G2190" s="140"/>
      <c r="H2190" s="139"/>
      <c r="I2190" s="129"/>
      <c r="L2190" s="128"/>
      <c r="M2190" s="128"/>
      <c r="N2190" s="128"/>
      <c r="O2190" s="128"/>
      <c r="P2190" s="128"/>
      <c r="Q2190" s="128"/>
      <c r="R2190" s="128"/>
      <c r="S2190" s="128"/>
      <c r="T2190" s="120">
        <f t="shared" si="375"/>
        <v>0</v>
      </c>
      <c r="U2190" s="131"/>
      <c r="V2190" s="131"/>
      <c r="W2190" s="131">
        <f>SUMIFS($F$3:F2190,$D$3:D2190,D2190,$C$3:C2190,"Buy")+SUMIFS($F$3:F2190,$D$3:D2190,D2190,$C$3:C2190,"Coin Deposit",$E$3:E2190,"&lt;&gt;")</f>
        <v>0</v>
      </c>
      <c r="X2190" s="131">
        <f t="shared" si="376"/>
        <v>0</v>
      </c>
      <c r="Y2190" s="131">
        <f>IF($D2190=Y$1,SUMIFS($H$3:$H2190,$G$3:$G2190,Y$1,$C$3:$C2190,"Sell"),0)</f>
        <v>0</v>
      </c>
      <c r="Z2190" s="131">
        <f t="shared" si="377"/>
        <v>0</v>
      </c>
      <c r="AA2190" s="131">
        <f>IF($D2190=AA$1,SUMIFS($H$3:$H2190,$G$3:$G2190,AA$1,$C$3:$C2190,"Sell"),0)</f>
        <v>0</v>
      </c>
      <c r="AB2190" s="131">
        <f t="shared" si="378"/>
        <v>0</v>
      </c>
      <c r="AC2190" s="131">
        <f>SUMIFS('Deductions and Deposits'!$H:$H,'Deductions and Deposits'!$G:$G,D2190,'Deductions and Deposits'!$F:$F,"&lt;="&amp;B2190)+SUMIFS($F$3:F2190,$D$3:D2190,D2190,$C$3:C2190,"Coin Deposit",$E$3:E2190,"")</f>
        <v>0</v>
      </c>
      <c r="AD2190" s="131">
        <f>SUMIFS('Deductions and Deposits'!$D:$D,'Deductions and Deposits'!$C:$C,D2190)+SUMIFS($F:$F,$D:$D,D2190,$C:$C,"Coin Deduction")</f>
        <v>0</v>
      </c>
      <c r="AE2190" s="131">
        <f>Table5[[#This Row],[Column4]]+Table5[[#This Row],[Column14]]+Table5[[#This Row],[Column19]]+Table5[[#This Row],[Column12]]</f>
        <v>0</v>
      </c>
      <c r="AF2190" s="131">
        <f>Table5[[#This Row],[Column5]]+Table5[[#This Row],[Column13]]+Table5[[#This Row],[Column21]]+Table5[[#This Row],[Column18]]</f>
        <v>0</v>
      </c>
      <c r="AG2190" s="131">
        <f t="shared" si="379"/>
        <v>0</v>
      </c>
      <c r="AH2190" s="131">
        <f t="shared" si="380"/>
        <v>0</v>
      </c>
      <c r="AI2190" s="131">
        <f>Table5[[#This Row],[Column17]]-Table5[[#This Row],[Column20]]</f>
        <v>0</v>
      </c>
      <c r="AJ2190" s="131">
        <f t="shared" si="381"/>
        <v>0</v>
      </c>
      <c r="AK2190" s="131">
        <f t="shared" si="374"/>
        <v>0</v>
      </c>
      <c r="AL2190" s="131">
        <f t="shared" si="382"/>
        <v>0</v>
      </c>
      <c r="AM2190" s="131" t="str">
        <f t="shared" si="383"/>
        <v/>
      </c>
      <c r="AN2190" s="131" t="str">
        <f t="shared" ca="1" si="384"/>
        <v/>
      </c>
    </row>
    <row r="2191" spans="1:40" ht="20.25" customHeight="1" x14ac:dyDescent="0.3">
      <c r="A2191" s="127"/>
      <c r="B2191" s="164"/>
      <c r="C2191" s="139"/>
      <c r="D2191" s="140"/>
      <c r="E2191" s="139"/>
      <c r="F2191" s="139"/>
      <c r="G2191" s="140"/>
      <c r="H2191" s="139"/>
      <c r="I2191" s="129"/>
      <c r="L2191" s="128"/>
      <c r="M2191" s="128"/>
      <c r="N2191" s="128"/>
      <c r="O2191" s="128"/>
      <c r="P2191" s="128"/>
      <c r="Q2191" s="128"/>
      <c r="R2191" s="128"/>
      <c r="S2191" s="128"/>
      <c r="T2191" s="120">
        <f t="shared" si="375"/>
        <v>0</v>
      </c>
      <c r="U2191" s="131"/>
      <c r="V2191" s="131"/>
      <c r="W2191" s="131">
        <f>SUMIFS($F$3:F2191,$D$3:D2191,D2191,$C$3:C2191,"Buy")+SUMIFS($F$3:F2191,$D$3:D2191,D2191,$C$3:C2191,"Coin Deposit",$E$3:E2191,"&lt;&gt;")</f>
        <v>0</v>
      </c>
      <c r="X2191" s="131">
        <f t="shared" si="376"/>
        <v>0</v>
      </c>
      <c r="Y2191" s="131">
        <f>IF($D2191=Y$1,SUMIFS($H$3:$H2191,$G$3:$G2191,Y$1,$C$3:$C2191,"Sell"),0)</f>
        <v>0</v>
      </c>
      <c r="Z2191" s="131">
        <f t="shared" si="377"/>
        <v>0</v>
      </c>
      <c r="AA2191" s="131">
        <f>IF($D2191=AA$1,SUMIFS($H$3:$H2191,$G$3:$G2191,AA$1,$C$3:$C2191,"Sell"),0)</f>
        <v>0</v>
      </c>
      <c r="AB2191" s="131">
        <f t="shared" si="378"/>
        <v>0</v>
      </c>
      <c r="AC2191" s="131">
        <f>SUMIFS('Deductions and Deposits'!$H:$H,'Deductions and Deposits'!$G:$G,D2191,'Deductions and Deposits'!$F:$F,"&lt;="&amp;B2191)+SUMIFS($F$3:F2191,$D$3:D2191,D2191,$C$3:C2191,"Coin Deposit",$E$3:E2191,"")</f>
        <v>0</v>
      </c>
      <c r="AD2191" s="131">
        <f>SUMIFS('Deductions and Deposits'!$D:$D,'Deductions and Deposits'!$C:$C,D2191)+SUMIFS($F:$F,$D:$D,D2191,$C:$C,"Coin Deduction")</f>
        <v>0</v>
      </c>
      <c r="AE2191" s="131">
        <f>Table5[[#This Row],[Column4]]+Table5[[#This Row],[Column14]]+Table5[[#This Row],[Column19]]+Table5[[#This Row],[Column12]]</f>
        <v>0</v>
      </c>
      <c r="AF2191" s="131">
        <f>Table5[[#This Row],[Column5]]+Table5[[#This Row],[Column13]]+Table5[[#This Row],[Column21]]+Table5[[#This Row],[Column18]]</f>
        <v>0</v>
      </c>
      <c r="AG2191" s="131">
        <f t="shared" si="379"/>
        <v>0</v>
      </c>
      <c r="AH2191" s="131">
        <f t="shared" si="380"/>
        <v>0</v>
      </c>
      <c r="AI2191" s="131">
        <f>Table5[[#This Row],[Column17]]-Table5[[#This Row],[Column20]]</f>
        <v>0</v>
      </c>
      <c r="AJ2191" s="131">
        <f t="shared" si="381"/>
        <v>0</v>
      </c>
      <c r="AK2191" s="131">
        <f t="shared" si="374"/>
        <v>0</v>
      </c>
      <c r="AL2191" s="131">
        <f t="shared" si="382"/>
        <v>0</v>
      </c>
      <c r="AM2191" s="131" t="str">
        <f t="shared" si="383"/>
        <v/>
      </c>
      <c r="AN2191" s="131" t="str">
        <f t="shared" ca="1" si="384"/>
        <v/>
      </c>
    </row>
    <row r="2192" spans="1:40" ht="20.25" customHeight="1" x14ac:dyDescent="0.3">
      <c r="A2192" s="127"/>
      <c r="B2192" s="164"/>
      <c r="C2192" s="139"/>
      <c r="D2192" s="140"/>
      <c r="E2192" s="139"/>
      <c r="F2192" s="139"/>
      <c r="G2192" s="140"/>
      <c r="H2192" s="139"/>
      <c r="I2192" s="129"/>
      <c r="L2192" s="128"/>
      <c r="M2192" s="128"/>
      <c r="N2192" s="128"/>
      <c r="O2192" s="128"/>
      <c r="P2192" s="128"/>
      <c r="Q2192" s="128"/>
      <c r="R2192" s="128"/>
      <c r="S2192" s="128"/>
      <c r="T2192" s="120">
        <f t="shared" si="375"/>
        <v>0</v>
      </c>
      <c r="U2192" s="131"/>
      <c r="V2192" s="131"/>
      <c r="W2192" s="131">
        <f>SUMIFS($F$3:F2192,$D$3:D2192,D2192,$C$3:C2192,"Buy")+SUMIFS($F$3:F2192,$D$3:D2192,D2192,$C$3:C2192,"Coin Deposit",$E$3:E2192,"&lt;&gt;")</f>
        <v>0</v>
      </c>
      <c r="X2192" s="131">
        <f t="shared" si="376"/>
        <v>0</v>
      </c>
      <c r="Y2192" s="131">
        <f>IF($D2192=Y$1,SUMIFS($H$3:$H2192,$G$3:$G2192,Y$1,$C$3:$C2192,"Sell"),0)</f>
        <v>0</v>
      </c>
      <c r="Z2192" s="131">
        <f t="shared" si="377"/>
        <v>0</v>
      </c>
      <c r="AA2192" s="131">
        <f>IF($D2192=AA$1,SUMIFS($H$3:$H2192,$G$3:$G2192,AA$1,$C$3:$C2192,"Sell"),0)</f>
        <v>0</v>
      </c>
      <c r="AB2192" s="131">
        <f t="shared" si="378"/>
        <v>0</v>
      </c>
      <c r="AC2192" s="131">
        <f>SUMIFS('Deductions and Deposits'!$H:$H,'Deductions and Deposits'!$G:$G,D2192,'Deductions and Deposits'!$F:$F,"&lt;="&amp;B2192)+SUMIFS($F$3:F2192,$D$3:D2192,D2192,$C$3:C2192,"Coin Deposit",$E$3:E2192,"")</f>
        <v>0</v>
      </c>
      <c r="AD2192" s="131">
        <f>SUMIFS('Deductions and Deposits'!$D:$D,'Deductions and Deposits'!$C:$C,D2192)+SUMIFS($F:$F,$D:$D,D2192,$C:$C,"Coin Deduction")</f>
        <v>0</v>
      </c>
      <c r="AE2192" s="131">
        <f>Table5[[#This Row],[Column4]]+Table5[[#This Row],[Column14]]+Table5[[#This Row],[Column19]]+Table5[[#This Row],[Column12]]</f>
        <v>0</v>
      </c>
      <c r="AF2192" s="131">
        <f>Table5[[#This Row],[Column5]]+Table5[[#This Row],[Column13]]+Table5[[#This Row],[Column21]]+Table5[[#This Row],[Column18]]</f>
        <v>0</v>
      </c>
      <c r="AG2192" s="131">
        <f t="shared" si="379"/>
        <v>0</v>
      </c>
      <c r="AH2192" s="131">
        <f t="shared" si="380"/>
        <v>0</v>
      </c>
      <c r="AI2192" s="131">
        <f>Table5[[#This Row],[Column17]]-Table5[[#This Row],[Column20]]</f>
        <v>0</v>
      </c>
      <c r="AJ2192" s="131">
        <f t="shared" si="381"/>
        <v>0</v>
      </c>
      <c r="AK2192" s="131">
        <f t="shared" si="374"/>
        <v>0</v>
      </c>
      <c r="AL2192" s="131">
        <f t="shared" si="382"/>
        <v>0</v>
      </c>
      <c r="AM2192" s="131" t="str">
        <f t="shared" si="383"/>
        <v/>
      </c>
      <c r="AN2192" s="131" t="str">
        <f t="shared" ca="1" si="384"/>
        <v/>
      </c>
    </row>
    <row r="2193" spans="1:40" ht="20.25" customHeight="1" x14ac:dyDescent="0.3">
      <c r="A2193" s="127"/>
      <c r="B2193" s="164"/>
      <c r="C2193" s="139"/>
      <c r="D2193" s="140"/>
      <c r="E2193" s="139"/>
      <c r="F2193" s="139"/>
      <c r="G2193" s="140"/>
      <c r="H2193" s="139"/>
      <c r="I2193" s="129"/>
      <c r="L2193" s="128"/>
      <c r="M2193" s="128"/>
      <c r="N2193" s="128"/>
      <c r="O2193" s="128"/>
      <c r="P2193" s="128"/>
      <c r="Q2193" s="128"/>
      <c r="R2193" s="128"/>
      <c r="S2193" s="128"/>
      <c r="T2193" s="120">
        <f t="shared" si="375"/>
        <v>0</v>
      </c>
      <c r="U2193" s="131"/>
      <c r="V2193" s="131"/>
      <c r="W2193" s="131">
        <f>SUMIFS($F$3:F2193,$D$3:D2193,D2193,$C$3:C2193,"Buy")+SUMIFS($F$3:F2193,$D$3:D2193,D2193,$C$3:C2193,"Coin Deposit",$E$3:E2193,"&lt;&gt;")</f>
        <v>0</v>
      </c>
      <c r="X2193" s="131">
        <f t="shared" si="376"/>
        <v>0</v>
      </c>
      <c r="Y2193" s="131">
        <f>IF($D2193=Y$1,SUMIFS($H$3:$H2193,$G$3:$G2193,Y$1,$C$3:$C2193,"Sell"),0)</f>
        <v>0</v>
      </c>
      <c r="Z2193" s="131">
        <f t="shared" si="377"/>
        <v>0</v>
      </c>
      <c r="AA2193" s="131">
        <f>IF($D2193=AA$1,SUMIFS($H$3:$H2193,$G$3:$G2193,AA$1,$C$3:$C2193,"Sell"),0)</f>
        <v>0</v>
      </c>
      <c r="AB2193" s="131">
        <f t="shared" si="378"/>
        <v>0</v>
      </c>
      <c r="AC2193" s="131">
        <f>SUMIFS('Deductions and Deposits'!$H:$H,'Deductions and Deposits'!$G:$G,D2193,'Deductions and Deposits'!$F:$F,"&lt;="&amp;B2193)+SUMIFS($F$3:F2193,$D$3:D2193,D2193,$C$3:C2193,"Coin Deposit",$E$3:E2193,"")</f>
        <v>0</v>
      </c>
      <c r="AD2193" s="131">
        <f>SUMIFS('Deductions and Deposits'!$D:$D,'Deductions and Deposits'!$C:$C,D2193)+SUMIFS($F:$F,$D:$D,D2193,$C:$C,"Coin Deduction")</f>
        <v>0</v>
      </c>
      <c r="AE2193" s="131">
        <f>Table5[[#This Row],[Column4]]+Table5[[#This Row],[Column14]]+Table5[[#This Row],[Column19]]+Table5[[#This Row],[Column12]]</f>
        <v>0</v>
      </c>
      <c r="AF2193" s="131">
        <f>Table5[[#This Row],[Column5]]+Table5[[#This Row],[Column13]]+Table5[[#This Row],[Column21]]+Table5[[#This Row],[Column18]]</f>
        <v>0</v>
      </c>
      <c r="AG2193" s="131">
        <f t="shared" si="379"/>
        <v>0</v>
      </c>
      <c r="AH2193" s="131">
        <f t="shared" si="380"/>
        <v>0</v>
      </c>
      <c r="AI2193" s="131">
        <f>Table5[[#This Row],[Column17]]-Table5[[#This Row],[Column20]]</f>
        <v>0</v>
      </c>
      <c r="AJ2193" s="131">
        <f t="shared" si="381"/>
        <v>0</v>
      </c>
      <c r="AK2193" s="131">
        <f t="shared" si="374"/>
        <v>0</v>
      </c>
      <c r="AL2193" s="131">
        <f t="shared" si="382"/>
        <v>0</v>
      </c>
      <c r="AM2193" s="131" t="str">
        <f t="shared" si="383"/>
        <v/>
      </c>
      <c r="AN2193" s="131" t="str">
        <f t="shared" ca="1" si="384"/>
        <v/>
      </c>
    </row>
    <row r="2194" spans="1:40" ht="20.25" customHeight="1" x14ac:dyDescent="0.3">
      <c r="A2194" s="127"/>
      <c r="B2194" s="164"/>
      <c r="C2194" s="139"/>
      <c r="D2194" s="140"/>
      <c r="E2194" s="139"/>
      <c r="F2194" s="139"/>
      <c r="G2194" s="140"/>
      <c r="H2194" s="139"/>
      <c r="I2194" s="129"/>
      <c r="L2194" s="128"/>
      <c r="M2194" s="128"/>
      <c r="N2194" s="128"/>
      <c r="O2194" s="128"/>
      <c r="P2194" s="128"/>
      <c r="Q2194" s="128"/>
      <c r="R2194" s="128"/>
      <c r="S2194" s="128"/>
      <c r="T2194" s="120">
        <f t="shared" si="375"/>
        <v>0</v>
      </c>
      <c r="U2194" s="131"/>
      <c r="V2194" s="131"/>
      <c r="W2194" s="131">
        <f>SUMIFS($F$3:F2194,$D$3:D2194,D2194,$C$3:C2194,"Buy")+SUMIFS($F$3:F2194,$D$3:D2194,D2194,$C$3:C2194,"Coin Deposit",$E$3:E2194,"&lt;&gt;")</f>
        <v>0</v>
      </c>
      <c r="X2194" s="131">
        <f t="shared" si="376"/>
        <v>0</v>
      </c>
      <c r="Y2194" s="131">
        <f>IF($D2194=Y$1,SUMIFS($H$3:$H2194,$G$3:$G2194,Y$1,$C$3:$C2194,"Sell"),0)</f>
        <v>0</v>
      </c>
      <c r="Z2194" s="131">
        <f t="shared" si="377"/>
        <v>0</v>
      </c>
      <c r="AA2194" s="131">
        <f>IF($D2194=AA$1,SUMIFS($H$3:$H2194,$G$3:$G2194,AA$1,$C$3:$C2194,"Sell"),0)</f>
        <v>0</v>
      </c>
      <c r="AB2194" s="131">
        <f t="shared" si="378"/>
        <v>0</v>
      </c>
      <c r="AC2194" s="131">
        <f>SUMIFS('Deductions and Deposits'!$H:$H,'Deductions and Deposits'!$G:$G,D2194,'Deductions and Deposits'!$F:$F,"&lt;="&amp;B2194)+SUMIFS($F$3:F2194,$D$3:D2194,D2194,$C$3:C2194,"Coin Deposit",$E$3:E2194,"")</f>
        <v>0</v>
      </c>
      <c r="AD2194" s="131">
        <f>SUMIFS('Deductions and Deposits'!$D:$D,'Deductions and Deposits'!$C:$C,D2194)+SUMIFS($F:$F,$D:$D,D2194,$C:$C,"Coin Deduction")</f>
        <v>0</v>
      </c>
      <c r="AE2194" s="131">
        <f>Table5[[#This Row],[Column4]]+Table5[[#This Row],[Column14]]+Table5[[#This Row],[Column19]]+Table5[[#This Row],[Column12]]</f>
        <v>0</v>
      </c>
      <c r="AF2194" s="131">
        <f>Table5[[#This Row],[Column5]]+Table5[[#This Row],[Column13]]+Table5[[#This Row],[Column21]]+Table5[[#This Row],[Column18]]</f>
        <v>0</v>
      </c>
      <c r="AG2194" s="131">
        <f t="shared" si="379"/>
        <v>0</v>
      </c>
      <c r="AH2194" s="131">
        <f t="shared" si="380"/>
        <v>0</v>
      </c>
      <c r="AI2194" s="131">
        <f>Table5[[#This Row],[Column17]]-Table5[[#This Row],[Column20]]</f>
        <v>0</v>
      </c>
      <c r="AJ2194" s="131">
        <f t="shared" si="381"/>
        <v>0</v>
      </c>
      <c r="AK2194" s="131">
        <f t="shared" si="374"/>
        <v>0</v>
      </c>
      <c r="AL2194" s="131">
        <f t="shared" si="382"/>
        <v>0</v>
      </c>
      <c r="AM2194" s="131" t="str">
        <f t="shared" si="383"/>
        <v/>
      </c>
      <c r="AN2194" s="131" t="str">
        <f t="shared" ca="1" si="384"/>
        <v/>
      </c>
    </row>
    <row r="2195" spans="1:40" ht="20.25" customHeight="1" x14ac:dyDescent="0.3">
      <c r="A2195" s="127"/>
      <c r="B2195" s="164"/>
      <c r="C2195" s="139"/>
      <c r="D2195" s="140"/>
      <c r="E2195" s="139"/>
      <c r="F2195" s="139"/>
      <c r="G2195" s="140"/>
      <c r="H2195" s="139"/>
      <c r="I2195" s="129"/>
      <c r="L2195" s="128"/>
      <c r="M2195" s="128"/>
      <c r="N2195" s="128"/>
      <c r="O2195" s="128"/>
      <c r="P2195" s="128"/>
      <c r="Q2195" s="128"/>
      <c r="R2195" s="128"/>
      <c r="S2195" s="128"/>
      <c r="T2195" s="120">
        <f t="shared" si="375"/>
        <v>0</v>
      </c>
      <c r="U2195" s="131"/>
      <c r="V2195" s="131"/>
      <c r="W2195" s="131">
        <f>SUMIFS($F$3:F2195,$D$3:D2195,D2195,$C$3:C2195,"Buy")+SUMIFS($F$3:F2195,$D$3:D2195,D2195,$C$3:C2195,"Coin Deposit",$E$3:E2195,"&lt;&gt;")</f>
        <v>0</v>
      </c>
      <c r="X2195" s="131">
        <f t="shared" si="376"/>
        <v>0</v>
      </c>
      <c r="Y2195" s="131">
        <f>IF($D2195=Y$1,SUMIFS($H$3:$H2195,$G$3:$G2195,Y$1,$C$3:$C2195,"Sell"),0)</f>
        <v>0</v>
      </c>
      <c r="Z2195" s="131">
        <f t="shared" si="377"/>
        <v>0</v>
      </c>
      <c r="AA2195" s="131">
        <f>IF($D2195=AA$1,SUMIFS($H$3:$H2195,$G$3:$G2195,AA$1,$C$3:$C2195,"Sell"),0)</f>
        <v>0</v>
      </c>
      <c r="AB2195" s="131">
        <f t="shared" si="378"/>
        <v>0</v>
      </c>
      <c r="AC2195" s="131">
        <f>SUMIFS('Deductions and Deposits'!$H:$H,'Deductions and Deposits'!$G:$G,D2195,'Deductions and Deposits'!$F:$F,"&lt;="&amp;B2195)+SUMIFS($F$3:F2195,$D$3:D2195,D2195,$C$3:C2195,"Coin Deposit",$E$3:E2195,"")</f>
        <v>0</v>
      </c>
      <c r="AD2195" s="131">
        <f>SUMIFS('Deductions and Deposits'!$D:$D,'Deductions and Deposits'!$C:$C,D2195)+SUMIFS($F:$F,$D:$D,D2195,$C:$C,"Coin Deduction")</f>
        <v>0</v>
      </c>
      <c r="AE2195" s="131">
        <f>Table5[[#This Row],[Column4]]+Table5[[#This Row],[Column14]]+Table5[[#This Row],[Column19]]+Table5[[#This Row],[Column12]]</f>
        <v>0</v>
      </c>
      <c r="AF2195" s="131">
        <f>Table5[[#This Row],[Column5]]+Table5[[#This Row],[Column13]]+Table5[[#This Row],[Column21]]+Table5[[#This Row],[Column18]]</f>
        <v>0</v>
      </c>
      <c r="AG2195" s="131">
        <f t="shared" si="379"/>
        <v>0</v>
      </c>
      <c r="AH2195" s="131">
        <f t="shared" si="380"/>
        <v>0</v>
      </c>
      <c r="AI2195" s="131">
        <f>Table5[[#This Row],[Column17]]-Table5[[#This Row],[Column20]]</f>
        <v>0</v>
      </c>
      <c r="AJ2195" s="131">
        <f t="shared" si="381"/>
        <v>0</v>
      </c>
      <c r="AK2195" s="131">
        <f t="shared" si="374"/>
        <v>0</v>
      </c>
      <c r="AL2195" s="131">
        <f t="shared" si="382"/>
        <v>0</v>
      </c>
      <c r="AM2195" s="131" t="str">
        <f t="shared" si="383"/>
        <v/>
      </c>
      <c r="AN2195" s="131" t="str">
        <f t="shared" ca="1" si="384"/>
        <v/>
      </c>
    </row>
    <row r="2196" spans="1:40" ht="20.25" customHeight="1" x14ac:dyDescent="0.3">
      <c r="A2196" s="127"/>
      <c r="B2196" s="164"/>
      <c r="C2196" s="139"/>
      <c r="D2196" s="140"/>
      <c r="E2196" s="139"/>
      <c r="F2196" s="139"/>
      <c r="G2196" s="140"/>
      <c r="H2196" s="139"/>
      <c r="I2196" s="129"/>
      <c r="L2196" s="128"/>
      <c r="M2196" s="128"/>
      <c r="N2196" s="128"/>
      <c r="O2196" s="128"/>
      <c r="P2196" s="128"/>
      <c r="Q2196" s="128"/>
      <c r="R2196" s="128"/>
      <c r="S2196" s="128"/>
      <c r="T2196" s="120">
        <f t="shared" si="375"/>
        <v>0</v>
      </c>
      <c r="U2196" s="131"/>
      <c r="V2196" s="131"/>
      <c r="W2196" s="131">
        <f>SUMIFS($F$3:F2196,$D$3:D2196,D2196,$C$3:C2196,"Buy")+SUMIFS($F$3:F2196,$D$3:D2196,D2196,$C$3:C2196,"Coin Deposit",$E$3:E2196,"&lt;&gt;")</f>
        <v>0</v>
      </c>
      <c r="X2196" s="131">
        <f t="shared" si="376"/>
        <v>0</v>
      </c>
      <c r="Y2196" s="131">
        <f>IF($D2196=Y$1,SUMIFS($H$3:$H2196,$G$3:$G2196,Y$1,$C$3:$C2196,"Sell"),0)</f>
        <v>0</v>
      </c>
      <c r="Z2196" s="131">
        <f t="shared" si="377"/>
        <v>0</v>
      </c>
      <c r="AA2196" s="131">
        <f>IF($D2196=AA$1,SUMIFS($H$3:$H2196,$G$3:$G2196,AA$1,$C$3:$C2196,"Sell"),0)</f>
        <v>0</v>
      </c>
      <c r="AB2196" s="131">
        <f t="shared" si="378"/>
        <v>0</v>
      </c>
      <c r="AC2196" s="131">
        <f>SUMIFS('Deductions and Deposits'!$H:$H,'Deductions and Deposits'!$G:$G,D2196,'Deductions and Deposits'!$F:$F,"&lt;="&amp;B2196)+SUMIFS($F$3:F2196,$D$3:D2196,D2196,$C$3:C2196,"Coin Deposit",$E$3:E2196,"")</f>
        <v>0</v>
      </c>
      <c r="AD2196" s="131">
        <f>SUMIFS('Deductions and Deposits'!$D:$D,'Deductions and Deposits'!$C:$C,D2196)+SUMIFS($F:$F,$D:$D,D2196,$C:$C,"Coin Deduction")</f>
        <v>0</v>
      </c>
      <c r="AE2196" s="131">
        <f>Table5[[#This Row],[Column4]]+Table5[[#This Row],[Column14]]+Table5[[#This Row],[Column19]]+Table5[[#This Row],[Column12]]</f>
        <v>0</v>
      </c>
      <c r="AF2196" s="131">
        <f>Table5[[#This Row],[Column5]]+Table5[[#This Row],[Column13]]+Table5[[#This Row],[Column21]]+Table5[[#This Row],[Column18]]</f>
        <v>0</v>
      </c>
      <c r="AG2196" s="131">
        <f t="shared" si="379"/>
        <v>0</v>
      </c>
      <c r="AH2196" s="131">
        <f t="shared" si="380"/>
        <v>0</v>
      </c>
      <c r="AI2196" s="131">
        <f>Table5[[#This Row],[Column17]]-Table5[[#This Row],[Column20]]</f>
        <v>0</v>
      </c>
      <c r="AJ2196" s="131">
        <f t="shared" si="381"/>
        <v>0</v>
      </c>
      <c r="AK2196" s="131">
        <f t="shared" si="374"/>
        <v>0</v>
      </c>
      <c r="AL2196" s="131">
        <f t="shared" si="382"/>
        <v>0</v>
      </c>
      <c r="AM2196" s="131" t="str">
        <f t="shared" si="383"/>
        <v/>
      </c>
      <c r="AN2196" s="131" t="str">
        <f t="shared" ca="1" si="384"/>
        <v/>
      </c>
    </row>
    <row r="2197" spans="1:40" ht="20.25" customHeight="1" x14ac:dyDescent="0.3">
      <c r="A2197" s="127"/>
      <c r="B2197" s="164"/>
      <c r="C2197" s="139"/>
      <c r="D2197" s="140"/>
      <c r="E2197" s="139"/>
      <c r="F2197" s="139"/>
      <c r="G2197" s="140"/>
      <c r="H2197" s="139"/>
      <c r="I2197" s="129"/>
      <c r="L2197" s="128"/>
      <c r="M2197" s="128"/>
      <c r="N2197" s="128"/>
      <c r="O2197" s="128"/>
      <c r="P2197" s="128"/>
      <c r="Q2197" s="128"/>
      <c r="R2197" s="128"/>
      <c r="S2197" s="128"/>
      <c r="T2197" s="120">
        <f t="shared" si="375"/>
        <v>0</v>
      </c>
      <c r="U2197" s="131"/>
      <c r="V2197" s="131"/>
      <c r="W2197" s="131">
        <f>SUMIFS($F$3:F2197,$D$3:D2197,D2197,$C$3:C2197,"Buy")+SUMIFS($F$3:F2197,$D$3:D2197,D2197,$C$3:C2197,"Coin Deposit",$E$3:E2197,"&lt;&gt;")</f>
        <v>0</v>
      </c>
      <c r="X2197" s="131">
        <f t="shared" si="376"/>
        <v>0</v>
      </c>
      <c r="Y2197" s="131">
        <f>IF($D2197=Y$1,SUMIFS($H$3:$H2197,$G$3:$G2197,Y$1,$C$3:$C2197,"Sell"),0)</f>
        <v>0</v>
      </c>
      <c r="Z2197" s="131">
        <f t="shared" si="377"/>
        <v>0</v>
      </c>
      <c r="AA2197" s="131">
        <f>IF($D2197=AA$1,SUMIFS($H$3:$H2197,$G$3:$G2197,AA$1,$C$3:$C2197,"Sell"),0)</f>
        <v>0</v>
      </c>
      <c r="AB2197" s="131">
        <f t="shared" si="378"/>
        <v>0</v>
      </c>
      <c r="AC2197" s="131">
        <f>SUMIFS('Deductions and Deposits'!$H:$H,'Deductions and Deposits'!$G:$G,D2197,'Deductions and Deposits'!$F:$F,"&lt;="&amp;B2197)+SUMIFS($F$3:F2197,$D$3:D2197,D2197,$C$3:C2197,"Coin Deposit",$E$3:E2197,"")</f>
        <v>0</v>
      </c>
      <c r="AD2197" s="131">
        <f>SUMIFS('Deductions and Deposits'!$D:$D,'Deductions and Deposits'!$C:$C,D2197)+SUMIFS($F:$F,$D:$D,D2197,$C:$C,"Coin Deduction")</f>
        <v>0</v>
      </c>
      <c r="AE2197" s="131">
        <f>Table5[[#This Row],[Column4]]+Table5[[#This Row],[Column14]]+Table5[[#This Row],[Column19]]+Table5[[#This Row],[Column12]]</f>
        <v>0</v>
      </c>
      <c r="AF2197" s="131">
        <f>Table5[[#This Row],[Column5]]+Table5[[#This Row],[Column13]]+Table5[[#This Row],[Column21]]+Table5[[#This Row],[Column18]]</f>
        <v>0</v>
      </c>
      <c r="AG2197" s="131">
        <f t="shared" si="379"/>
        <v>0</v>
      </c>
      <c r="AH2197" s="131">
        <f t="shared" si="380"/>
        <v>0</v>
      </c>
      <c r="AI2197" s="131">
        <f>Table5[[#This Row],[Column17]]-Table5[[#This Row],[Column20]]</f>
        <v>0</v>
      </c>
      <c r="AJ2197" s="131">
        <f t="shared" si="381"/>
        <v>0</v>
      </c>
      <c r="AK2197" s="131">
        <f t="shared" si="374"/>
        <v>0</v>
      </c>
      <c r="AL2197" s="131">
        <f t="shared" si="382"/>
        <v>0</v>
      </c>
      <c r="AM2197" s="131" t="str">
        <f t="shared" si="383"/>
        <v/>
      </c>
      <c r="AN2197" s="131" t="str">
        <f t="shared" ca="1" si="384"/>
        <v/>
      </c>
    </row>
    <row r="2198" spans="1:40" ht="20.25" customHeight="1" x14ac:dyDescent="0.3">
      <c r="A2198" s="127"/>
      <c r="B2198" s="164"/>
      <c r="C2198" s="139"/>
      <c r="D2198" s="140"/>
      <c r="E2198" s="139"/>
      <c r="F2198" s="139"/>
      <c r="G2198" s="140"/>
      <c r="H2198" s="139"/>
      <c r="I2198" s="129"/>
      <c r="L2198" s="128"/>
      <c r="M2198" s="128"/>
      <c r="N2198" s="128"/>
      <c r="O2198" s="128"/>
      <c r="P2198" s="128"/>
      <c r="Q2198" s="128"/>
      <c r="R2198" s="128"/>
      <c r="S2198" s="128"/>
      <c r="T2198" s="120">
        <f t="shared" si="375"/>
        <v>0</v>
      </c>
      <c r="U2198" s="131"/>
      <c r="V2198" s="131"/>
      <c r="W2198" s="131">
        <f>SUMIFS($F$3:F2198,$D$3:D2198,D2198,$C$3:C2198,"Buy")+SUMIFS($F$3:F2198,$D$3:D2198,D2198,$C$3:C2198,"Coin Deposit",$E$3:E2198,"&lt;&gt;")</f>
        <v>0</v>
      </c>
      <c r="X2198" s="131">
        <f t="shared" si="376"/>
        <v>0</v>
      </c>
      <c r="Y2198" s="131">
        <f>IF($D2198=Y$1,SUMIFS($H$3:$H2198,$G$3:$G2198,Y$1,$C$3:$C2198,"Sell"),0)</f>
        <v>0</v>
      </c>
      <c r="Z2198" s="131">
        <f t="shared" si="377"/>
        <v>0</v>
      </c>
      <c r="AA2198" s="131">
        <f>IF($D2198=AA$1,SUMIFS($H$3:$H2198,$G$3:$G2198,AA$1,$C$3:$C2198,"Sell"),0)</f>
        <v>0</v>
      </c>
      <c r="AB2198" s="131">
        <f t="shared" si="378"/>
        <v>0</v>
      </c>
      <c r="AC2198" s="131">
        <f>SUMIFS('Deductions and Deposits'!$H:$H,'Deductions and Deposits'!$G:$G,D2198,'Deductions and Deposits'!$F:$F,"&lt;="&amp;B2198)+SUMIFS($F$3:F2198,$D$3:D2198,D2198,$C$3:C2198,"Coin Deposit",$E$3:E2198,"")</f>
        <v>0</v>
      </c>
      <c r="AD2198" s="131">
        <f>SUMIFS('Deductions and Deposits'!$D:$D,'Deductions and Deposits'!$C:$C,D2198)+SUMIFS($F:$F,$D:$D,D2198,$C:$C,"Coin Deduction")</f>
        <v>0</v>
      </c>
      <c r="AE2198" s="131">
        <f>Table5[[#This Row],[Column4]]+Table5[[#This Row],[Column14]]+Table5[[#This Row],[Column19]]+Table5[[#This Row],[Column12]]</f>
        <v>0</v>
      </c>
      <c r="AF2198" s="131">
        <f>Table5[[#This Row],[Column5]]+Table5[[#This Row],[Column13]]+Table5[[#This Row],[Column21]]+Table5[[#This Row],[Column18]]</f>
        <v>0</v>
      </c>
      <c r="AG2198" s="131">
        <f t="shared" si="379"/>
        <v>0</v>
      </c>
      <c r="AH2198" s="131">
        <f t="shared" si="380"/>
        <v>0</v>
      </c>
      <c r="AI2198" s="131">
        <f>Table5[[#This Row],[Column17]]-Table5[[#This Row],[Column20]]</f>
        <v>0</v>
      </c>
      <c r="AJ2198" s="131">
        <f t="shared" si="381"/>
        <v>0</v>
      </c>
      <c r="AK2198" s="131">
        <f t="shared" si="374"/>
        <v>0</v>
      </c>
      <c r="AL2198" s="131">
        <f t="shared" si="382"/>
        <v>0</v>
      </c>
      <c r="AM2198" s="131" t="str">
        <f t="shared" si="383"/>
        <v/>
      </c>
      <c r="AN2198" s="131" t="str">
        <f t="shared" ca="1" si="384"/>
        <v/>
      </c>
    </row>
    <row r="2199" spans="1:40" ht="20.25" customHeight="1" x14ac:dyDescent="0.3">
      <c r="A2199" s="127"/>
      <c r="B2199" s="164"/>
      <c r="C2199" s="139"/>
      <c r="D2199" s="140"/>
      <c r="E2199" s="139"/>
      <c r="F2199" s="139"/>
      <c r="G2199" s="140"/>
      <c r="H2199" s="139"/>
      <c r="I2199" s="129"/>
      <c r="L2199" s="128"/>
      <c r="M2199" s="128"/>
      <c r="N2199" s="128"/>
      <c r="O2199" s="128"/>
      <c r="P2199" s="128"/>
      <c r="Q2199" s="128"/>
      <c r="R2199" s="128"/>
      <c r="S2199" s="128"/>
      <c r="T2199" s="120">
        <f t="shared" si="375"/>
        <v>0</v>
      </c>
      <c r="U2199" s="131"/>
      <c r="V2199" s="131"/>
      <c r="W2199" s="131">
        <f>SUMIFS($F$3:F2199,$D$3:D2199,D2199,$C$3:C2199,"Buy")+SUMIFS($F$3:F2199,$D$3:D2199,D2199,$C$3:C2199,"Coin Deposit",$E$3:E2199,"&lt;&gt;")</f>
        <v>0</v>
      </c>
      <c r="X2199" s="131">
        <f t="shared" si="376"/>
        <v>0</v>
      </c>
      <c r="Y2199" s="131">
        <f>IF($D2199=Y$1,SUMIFS($H$3:$H2199,$G$3:$G2199,Y$1,$C$3:$C2199,"Sell"),0)</f>
        <v>0</v>
      </c>
      <c r="Z2199" s="131">
        <f t="shared" si="377"/>
        <v>0</v>
      </c>
      <c r="AA2199" s="131">
        <f>IF($D2199=AA$1,SUMIFS($H$3:$H2199,$G$3:$G2199,AA$1,$C$3:$C2199,"Sell"),0)</f>
        <v>0</v>
      </c>
      <c r="AB2199" s="131">
        <f t="shared" si="378"/>
        <v>0</v>
      </c>
      <c r="AC2199" s="131">
        <f>SUMIFS('Deductions and Deposits'!$H:$H,'Deductions and Deposits'!$G:$G,D2199,'Deductions and Deposits'!$F:$F,"&lt;="&amp;B2199)+SUMIFS($F$3:F2199,$D$3:D2199,D2199,$C$3:C2199,"Coin Deposit",$E$3:E2199,"")</f>
        <v>0</v>
      </c>
      <c r="AD2199" s="131">
        <f>SUMIFS('Deductions and Deposits'!$D:$D,'Deductions and Deposits'!$C:$C,D2199)+SUMIFS($F:$F,$D:$D,D2199,$C:$C,"Coin Deduction")</f>
        <v>0</v>
      </c>
      <c r="AE2199" s="131">
        <f>Table5[[#This Row],[Column4]]+Table5[[#This Row],[Column14]]+Table5[[#This Row],[Column19]]+Table5[[#This Row],[Column12]]</f>
        <v>0</v>
      </c>
      <c r="AF2199" s="131">
        <f>Table5[[#This Row],[Column5]]+Table5[[#This Row],[Column13]]+Table5[[#This Row],[Column21]]+Table5[[#This Row],[Column18]]</f>
        <v>0</v>
      </c>
      <c r="AG2199" s="131">
        <f t="shared" si="379"/>
        <v>0</v>
      </c>
      <c r="AH2199" s="131">
        <f t="shared" si="380"/>
        <v>0</v>
      </c>
      <c r="AI2199" s="131">
        <f>Table5[[#This Row],[Column17]]-Table5[[#This Row],[Column20]]</f>
        <v>0</v>
      </c>
      <c r="AJ2199" s="131">
        <f t="shared" si="381"/>
        <v>0</v>
      </c>
      <c r="AK2199" s="131">
        <f t="shared" si="374"/>
        <v>0</v>
      </c>
      <c r="AL2199" s="131">
        <f t="shared" si="382"/>
        <v>0</v>
      </c>
      <c r="AM2199" s="131" t="str">
        <f t="shared" si="383"/>
        <v/>
      </c>
      <c r="AN2199" s="131" t="str">
        <f t="shared" ca="1" si="384"/>
        <v/>
      </c>
    </row>
    <row r="2200" spans="1:40" ht="20.25" customHeight="1" x14ac:dyDescent="0.3">
      <c r="A2200" s="127"/>
      <c r="B2200" s="164"/>
      <c r="C2200" s="139"/>
      <c r="D2200" s="140"/>
      <c r="E2200" s="139"/>
      <c r="F2200" s="139"/>
      <c r="G2200" s="140"/>
      <c r="H2200" s="139"/>
      <c r="I2200" s="129"/>
      <c r="L2200" s="128"/>
      <c r="M2200" s="128"/>
      <c r="N2200" s="128"/>
      <c r="O2200" s="128"/>
      <c r="P2200" s="128"/>
      <c r="Q2200" s="128"/>
      <c r="R2200" s="128"/>
      <c r="S2200" s="128"/>
      <c r="T2200" s="120">
        <f t="shared" si="375"/>
        <v>0</v>
      </c>
      <c r="U2200" s="131"/>
      <c r="V2200" s="131"/>
      <c r="W2200" s="131">
        <f>SUMIFS($F$3:F2200,$D$3:D2200,D2200,$C$3:C2200,"Buy")+SUMIFS($F$3:F2200,$D$3:D2200,D2200,$C$3:C2200,"Coin Deposit",$E$3:E2200,"&lt;&gt;")</f>
        <v>0</v>
      </c>
      <c r="X2200" s="131">
        <f t="shared" si="376"/>
        <v>0</v>
      </c>
      <c r="Y2200" s="131">
        <f>IF($D2200=Y$1,SUMIFS($H$3:$H2200,$G$3:$G2200,Y$1,$C$3:$C2200,"Sell"),0)</f>
        <v>0</v>
      </c>
      <c r="Z2200" s="131">
        <f t="shared" si="377"/>
        <v>0</v>
      </c>
      <c r="AA2200" s="131">
        <f>IF($D2200=AA$1,SUMIFS($H$3:$H2200,$G$3:$G2200,AA$1,$C$3:$C2200,"Sell"),0)</f>
        <v>0</v>
      </c>
      <c r="AB2200" s="131">
        <f t="shared" si="378"/>
        <v>0</v>
      </c>
      <c r="AC2200" s="131">
        <f>SUMIFS('Deductions and Deposits'!$H:$H,'Deductions and Deposits'!$G:$G,D2200,'Deductions and Deposits'!$F:$F,"&lt;="&amp;B2200)+SUMIFS($F$3:F2200,$D$3:D2200,D2200,$C$3:C2200,"Coin Deposit",$E$3:E2200,"")</f>
        <v>0</v>
      </c>
      <c r="AD2200" s="131">
        <f>SUMIFS('Deductions and Deposits'!$D:$D,'Deductions and Deposits'!$C:$C,D2200)+SUMIFS($F:$F,$D:$D,D2200,$C:$C,"Coin Deduction")</f>
        <v>0</v>
      </c>
      <c r="AE2200" s="131">
        <f>Table5[[#This Row],[Column4]]+Table5[[#This Row],[Column14]]+Table5[[#This Row],[Column19]]+Table5[[#This Row],[Column12]]</f>
        <v>0</v>
      </c>
      <c r="AF2200" s="131">
        <f>Table5[[#This Row],[Column5]]+Table5[[#This Row],[Column13]]+Table5[[#This Row],[Column21]]+Table5[[#This Row],[Column18]]</f>
        <v>0</v>
      </c>
      <c r="AG2200" s="131">
        <f t="shared" si="379"/>
        <v>0</v>
      </c>
      <c r="AH2200" s="131">
        <f t="shared" si="380"/>
        <v>0</v>
      </c>
      <c r="AI2200" s="131">
        <f>Table5[[#This Row],[Column17]]-Table5[[#This Row],[Column20]]</f>
        <v>0</v>
      </c>
      <c r="AJ2200" s="131">
        <f t="shared" si="381"/>
        <v>0</v>
      </c>
      <c r="AK2200" s="131">
        <f t="shared" si="374"/>
        <v>0</v>
      </c>
      <c r="AL2200" s="131">
        <f t="shared" si="382"/>
        <v>0</v>
      </c>
      <c r="AM2200" s="131" t="str">
        <f t="shared" si="383"/>
        <v/>
      </c>
      <c r="AN2200" s="131" t="str">
        <f t="shared" ca="1" si="384"/>
        <v/>
      </c>
    </row>
    <row r="2201" spans="1:40" ht="20.25" customHeight="1" x14ac:dyDescent="0.3">
      <c r="A2201" s="127"/>
      <c r="B2201" s="164"/>
      <c r="C2201" s="139"/>
      <c r="D2201" s="140"/>
      <c r="E2201" s="139"/>
      <c r="F2201" s="139"/>
      <c r="G2201" s="140"/>
      <c r="H2201" s="139"/>
      <c r="I2201" s="129"/>
      <c r="L2201" s="128"/>
      <c r="M2201" s="128"/>
      <c r="N2201" s="128"/>
      <c r="O2201" s="128"/>
      <c r="P2201" s="128"/>
      <c r="Q2201" s="128"/>
      <c r="R2201" s="128"/>
      <c r="S2201" s="128"/>
      <c r="T2201" s="120">
        <f t="shared" si="375"/>
        <v>0</v>
      </c>
      <c r="U2201" s="131"/>
      <c r="V2201" s="131"/>
      <c r="W2201" s="131">
        <f>SUMIFS($F$3:F2201,$D$3:D2201,D2201,$C$3:C2201,"Buy")+SUMIFS($F$3:F2201,$D$3:D2201,D2201,$C$3:C2201,"Coin Deposit",$E$3:E2201,"&lt;&gt;")</f>
        <v>0</v>
      </c>
      <c r="X2201" s="131">
        <f t="shared" si="376"/>
        <v>0</v>
      </c>
      <c r="Y2201" s="131">
        <f>IF($D2201=Y$1,SUMIFS($H$3:$H2201,$G$3:$G2201,Y$1,$C$3:$C2201,"Sell"),0)</f>
        <v>0</v>
      </c>
      <c r="Z2201" s="131">
        <f t="shared" si="377"/>
        <v>0</v>
      </c>
      <c r="AA2201" s="131">
        <f>IF($D2201=AA$1,SUMIFS($H$3:$H2201,$G$3:$G2201,AA$1,$C$3:$C2201,"Sell"),0)</f>
        <v>0</v>
      </c>
      <c r="AB2201" s="131">
        <f t="shared" si="378"/>
        <v>0</v>
      </c>
      <c r="AC2201" s="131">
        <f>SUMIFS('Deductions and Deposits'!$H:$H,'Deductions and Deposits'!$G:$G,D2201,'Deductions and Deposits'!$F:$F,"&lt;="&amp;B2201)+SUMIFS($F$3:F2201,$D$3:D2201,D2201,$C$3:C2201,"Coin Deposit",$E$3:E2201,"")</f>
        <v>0</v>
      </c>
      <c r="AD2201" s="131">
        <f>SUMIFS('Deductions and Deposits'!$D:$D,'Deductions and Deposits'!$C:$C,D2201)+SUMIFS($F:$F,$D:$D,D2201,$C:$C,"Coin Deduction")</f>
        <v>0</v>
      </c>
      <c r="AE2201" s="131">
        <f>Table5[[#This Row],[Column4]]+Table5[[#This Row],[Column14]]+Table5[[#This Row],[Column19]]+Table5[[#This Row],[Column12]]</f>
        <v>0</v>
      </c>
      <c r="AF2201" s="131">
        <f>Table5[[#This Row],[Column5]]+Table5[[#This Row],[Column13]]+Table5[[#This Row],[Column21]]+Table5[[#This Row],[Column18]]</f>
        <v>0</v>
      </c>
      <c r="AG2201" s="131">
        <f t="shared" si="379"/>
        <v>0</v>
      </c>
      <c r="AH2201" s="131">
        <f t="shared" si="380"/>
        <v>0</v>
      </c>
      <c r="AI2201" s="131">
        <f>Table5[[#This Row],[Column17]]-Table5[[#This Row],[Column20]]</f>
        <v>0</v>
      </c>
      <c r="AJ2201" s="131">
        <f t="shared" si="381"/>
        <v>0</v>
      </c>
      <c r="AK2201" s="131">
        <f t="shared" si="374"/>
        <v>0</v>
      </c>
      <c r="AL2201" s="131">
        <f t="shared" si="382"/>
        <v>0</v>
      </c>
      <c r="AM2201" s="131" t="str">
        <f t="shared" si="383"/>
        <v/>
      </c>
      <c r="AN2201" s="131" t="str">
        <f t="shared" ca="1" si="384"/>
        <v/>
      </c>
    </row>
    <row r="2202" spans="1:40" ht="20.25" customHeight="1" x14ac:dyDescent="0.3">
      <c r="A2202" s="127"/>
      <c r="B2202" s="164"/>
      <c r="C2202" s="139"/>
      <c r="D2202" s="140"/>
      <c r="E2202" s="139"/>
      <c r="F2202" s="139"/>
      <c r="G2202" s="140"/>
      <c r="H2202" s="139"/>
      <c r="I2202" s="129"/>
      <c r="L2202" s="128"/>
      <c r="M2202" s="128"/>
      <c r="N2202" s="128"/>
      <c r="O2202" s="128"/>
      <c r="P2202" s="128"/>
      <c r="Q2202" s="128"/>
      <c r="R2202" s="128"/>
      <c r="S2202" s="128"/>
      <c r="T2202" s="120">
        <f t="shared" si="375"/>
        <v>0</v>
      </c>
      <c r="U2202" s="131"/>
      <c r="V2202" s="131"/>
      <c r="W2202" s="131">
        <f>SUMIFS($F$3:F2202,$D$3:D2202,D2202,$C$3:C2202,"Buy")+SUMIFS($F$3:F2202,$D$3:D2202,D2202,$C$3:C2202,"Coin Deposit",$E$3:E2202,"&lt;&gt;")</f>
        <v>0</v>
      </c>
      <c r="X2202" s="131">
        <f t="shared" si="376"/>
        <v>0</v>
      </c>
      <c r="Y2202" s="131">
        <f>IF($D2202=Y$1,SUMIFS($H$3:$H2202,$G$3:$G2202,Y$1,$C$3:$C2202,"Sell"),0)</f>
        <v>0</v>
      </c>
      <c r="Z2202" s="131">
        <f t="shared" si="377"/>
        <v>0</v>
      </c>
      <c r="AA2202" s="131">
        <f>IF($D2202=AA$1,SUMIFS($H$3:$H2202,$G$3:$G2202,AA$1,$C$3:$C2202,"Sell"),0)</f>
        <v>0</v>
      </c>
      <c r="AB2202" s="131">
        <f t="shared" si="378"/>
        <v>0</v>
      </c>
      <c r="AC2202" s="131">
        <f>SUMIFS('Deductions and Deposits'!$H:$H,'Deductions and Deposits'!$G:$G,D2202,'Deductions and Deposits'!$F:$F,"&lt;="&amp;B2202)+SUMIFS($F$3:F2202,$D$3:D2202,D2202,$C$3:C2202,"Coin Deposit",$E$3:E2202,"")</f>
        <v>0</v>
      </c>
      <c r="AD2202" s="131">
        <f>SUMIFS('Deductions and Deposits'!$D:$D,'Deductions and Deposits'!$C:$C,D2202)+SUMIFS($F:$F,$D:$D,D2202,$C:$C,"Coin Deduction")</f>
        <v>0</v>
      </c>
      <c r="AE2202" s="131">
        <f>Table5[[#This Row],[Column4]]+Table5[[#This Row],[Column14]]+Table5[[#This Row],[Column19]]+Table5[[#This Row],[Column12]]</f>
        <v>0</v>
      </c>
      <c r="AF2202" s="131">
        <f>Table5[[#This Row],[Column5]]+Table5[[#This Row],[Column13]]+Table5[[#This Row],[Column21]]+Table5[[#This Row],[Column18]]</f>
        <v>0</v>
      </c>
      <c r="AG2202" s="131">
        <f t="shared" si="379"/>
        <v>0</v>
      </c>
      <c r="AH2202" s="131">
        <f t="shared" si="380"/>
        <v>0</v>
      </c>
      <c r="AI2202" s="131">
        <f>Table5[[#This Row],[Column17]]-Table5[[#This Row],[Column20]]</f>
        <v>0</v>
      </c>
      <c r="AJ2202" s="131">
        <f t="shared" si="381"/>
        <v>0</v>
      </c>
      <c r="AK2202" s="131">
        <f t="shared" si="374"/>
        <v>0</v>
      </c>
      <c r="AL2202" s="131">
        <f t="shared" si="382"/>
        <v>0</v>
      </c>
      <c r="AM2202" s="131" t="str">
        <f t="shared" si="383"/>
        <v/>
      </c>
      <c r="AN2202" s="131" t="str">
        <f t="shared" ca="1" si="384"/>
        <v/>
      </c>
    </row>
    <row r="2203" spans="1:40" ht="20.25" customHeight="1" x14ac:dyDescent="0.3">
      <c r="A2203" s="127"/>
      <c r="B2203" s="164"/>
      <c r="C2203" s="139"/>
      <c r="D2203" s="140"/>
      <c r="E2203" s="139"/>
      <c r="F2203" s="139"/>
      <c r="G2203" s="140"/>
      <c r="H2203" s="139"/>
      <c r="I2203" s="129"/>
      <c r="L2203" s="128"/>
      <c r="M2203" s="128"/>
      <c r="N2203" s="128"/>
      <c r="O2203" s="128"/>
      <c r="P2203" s="128"/>
      <c r="Q2203" s="128"/>
      <c r="R2203" s="128"/>
      <c r="S2203" s="128"/>
      <c r="T2203" s="120">
        <f t="shared" si="375"/>
        <v>0</v>
      </c>
      <c r="U2203" s="131"/>
      <c r="V2203" s="131"/>
      <c r="W2203" s="131">
        <f>SUMIFS($F$3:F2203,$D$3:D2203,D2203,$C$3:C2203,"Buy")+SUMIFS($F$3:F2203,$D$3:D2203,D2203,$C$3:C2203,"Coin Deposit",$E$3:E2203,"&lt;&gt;")</f>
        <v>0</v>
      </c>
      <c r="X2203" s="131">
        <f t="shared" si="376"/>
        <v>0</v>
      </c>
      <c r="Y2203" s="131">
        <f>IF($D2203=Y$1,SUMIFS($H$3:$H2203,$G$3:$G2203,Y$1,$C$3:$C2203,"Sell"),0)</f>
        <v>0</v>
      </c>
      <c r="Z2203" s="131">
        <f t="shared" si="377"/>
        <v>0</v>
      </c>
      <c r="AA2203" s="131">
        <f>IF($D2203=AA$1,SUMIFS($H$3:$H2203,$G$3:$G2203,AA$1,$C$3:$C2203,"Sell"),0)</f>
        <v>0</v>
      </c>
      <c r="AB2203" s="131">
        <f t="shared" si="378"/>
        <v>0</v>
      </c>
      <c r="AC2203" s="131">
        <f>SUMIFS('Deductions and Deposits'!$H:$H,'Deductions and Deposits'!$G:$G,D2203,'Deductions and Deposits'!$F:$F,"&lt;="&amp;B2203)+SUMIFS($F$3:F2203,$D$3:D2203,D2203,$C$3:C2203,"Coin Deposit",$E$3:E2203,"")</f>
        <v>0</v>
      </c>
      <c r="AD2203" s="131">
        <f>SUMIFS('Deductions and Deposits'!$D:$D,'Deductions and Deposits'!$C:$C,D2203)+SUMIFS($F:$F,$D:$D,D2203,$C:$C,"Coin Deduction")</f>
        <v>0</v>
      </c>
      <c r="AE2203" s="131">
        <f>Table5[[#This Row],[Column4]]+Table5[[#This Row],[Column14]]+Table5[[#This Row],[Column19]]+Table5[[#This Row],[Column12]]</f>
        <v>0</v>
      </c>
      <c r="AF2203" s="131">
        <f>Table5[[#This Row],[Column5]]+Table5[[#This Row],[Column13]]+Table5[[#This Row],[Column21]]+Table5[[#This Row],[Column18]]</f>
        <v>0</v>
      </c>
      <c r="AG2203" s="131">
        <f t="shared" si="379"/>
        <v>0</v>
      </c>
      <c r="AH2203" s="131">
        <f t="shared" si="380"/>
        <v>0</v>
      </c>
      <c r="AI2203" s="131">
        <f>Table5[[#This Row],[Column17]]-Table5[[#This Row],[Column20]]</f>
        <v>0</v>
      </c>
      <c r="AJ2203" s="131">
        <f t="shared" si="381"/>
        <v>0</v>
      </c>
      <c r="AK2203" s="131">
        <f t="shared" si="374"/>
        <v>0</v>
      </c>
      <c r="AL2203" s="131">
        <f t="shared" si="382"/>
        <v>0</v>
      </c>
      <c r="AM2203" s="131" t="str">
        <f t="shared" si="383"/>
        <v/>
      </c>
      <c r="AN2203" s="131" t="str">
        <f t="shared" ca="1" si="384"/>
        <v/>
      </c>
    </row>
    <row r="2204" spans="1:40" ht="20.25" customHeight="1" x14ac:dyDescent="0.3">
      <c r="A2204" s="127"/>
      <c r="B2204" s="164"/>
      <c r="C2204" s="139"/>
      <c r="D2204" s="140"/>
      <c r="E2204" s="139"/>
      <c r="F2204" s="139"/>
      <c r="G2204" s="140"/>
      <c r="H2204" s="139"/>
      <c r="I2204" s="129"/>
      <c r="L2204" s="128"/>
      <c r="M2204" s="128"/>
      <c r="N2204" s="128"/>
      <c r="O2204" s="128"/>
      <c r="P2204" s="128"/>
      <c r="Q2204" s="128"/>
      <c r="R2204" s="128"/>
      <c r="S2204" s="128"/>
      <c r="T2204" s="120">
        <f t="shared" si="375"/>
        <v>0</v>
      </c>
      <c r="U2204" s="131"/>
      <c r="V2204" s="131"/>
      <c r="W2204" s="131">
        <f>SUMIFS($F$3:F2204,$D$3:D2204,D2204,$C$3:C2204,"Buy")+SUMIFS($F$3:F2204,$D$3:D2204,D2204,$C$3:C2204,"Coin Deposit",$E$3:E2204,"&lt;&gt;")</f>
        <v>0</v>
      </c>
      <c r="X2204" s="131">
        <f t="shared" si="376"/>
        <v>0</v>
      </c>
      <c r="Y2204" s="131">
        <f>IF($D2204=Y$1,SUMIFS($H$3:$H2204,$G$3:$G2204,Y$1,$C$3:$C2204,"Sell"),0)</f>
        <v>0</v>
      </c>
      <c r="Z2204" s="131">
        <f t="shared" si="377"/>
        <v>0</v>
      </c>
      <c r="AA2204" s="131">
        <f>IF($D2204=AA$1,SUMIFS($H$3:$H2204,$G$3:$G2204,AA$1,$C$3:$C2204,"Sell"),0)</f>
        <v>0</v>
      </c>
      <c r="AB2204" s="131">
        <f t="shared" si="378"/>
        <v>0</v>
      </c>
      <c r="AC2204" s="131">
        <f>SUMIFS('Deductions and Deposits'!$H:$H,'Deductions and Deposits'!$G:$G,D2204,'Deductions and Deposits'!$F:$F,"&lt;="&amp;B2204)+SUMIFS($F$3:F2204,$D$3:D2204,D2204,$C$3:C2204,"Coin Deposit",$E$3:E2204,"")</f>
        <v>0</v>
      </c>
      <c r="AD2204" s="131">
        <f>SUMIFS('Deductions and Deposits'!$D:$D,'Deductions and Deposits'!$C:$C,D2204)+SUMIFS($F:$F,$D:$D,D2204,$C:$C,"Coin Deduction")</f>
        <v>0</v>
      </c>
      <c r="AE2204" s="131">
        <f>Table5[[#This Row],[Column4]]+Table5[[#This Row],[Column14]]+Table5[[#This Row],[Column19]]+Table5[[#This Row],[Column12]]</f>
        <v>0</v>
      </c>
      <c r="AF2204" s="131">
        <f>Table5[[#This Row],[Column5]]+Table5[[#This Row],[Column13]]+Table5[[#This Row],[Column21]]+Table5[[#This Row],[Column18]]</f>
        <v>0</v>
      </c>
      <c r="AG2204" s="131">
        <f t="shared" si="379"/>
        <v>0</v>
      </c>
      <c r="AH2204" s="131">
        <f t="shared" si="380"/>
        <v>0</v>
      </c>
      <c r="AI2204" s="131">
        <f>Table5[[#This Row],[Column17]]-Table5[[#This Row],[Column20]]</f>
        <v>0</v>
      </c>
      <c r="AJ2204" s="131">
        <f t="shared" si="381"/>
        <v>0</v>
      </c>
      <c r="AK2204" s="131">
        <f t="shared" si="374"/>
        <v>0</v>
      </c>
      <c r="AL2204" s="131">
        <f t="shared" si="382"/>
        <v>0</v>
      </c>
      <c r="AM2204" s="131" t="str">
        <f t="shared" si="383"/>
        <v/>
      </c>
      <c r="AN2204" s="131" t="str">
        <f t="shared" ca="1" si="384"/>
        <v/>
      </c>
    </row>
    <row r="2205" spans="1:40" ht="20.25" customHeight="1" x14ac:dyDescent="0.3">
      <c r="A2205" s="127"/>
      <c r="B2205" s="164"/>
      <c r="C2205" s="139"/>
      <c r="D2205" s="140"/>
      <c r="E2205" s="139"/>
      <c r="F2205" s="139"/>
      <c r="G2205" s="140"/>
      <c r="H2205" s="139"/>
      <c r="I2205" s="129"/>
      <c r="L2205" s="128"/>
      <c r="M2205" s="128"/>
      <c r="N2205" s="128"/>
      <c r="O2205" s="128"/>
      <c r="P2205" s="128"/>
      <c r="Q2205" s="128"/>
      <c r="R2205" s="128"/>
      <c r="S2205" s="128"/>
      <c r="T2205" s="120">
        <f t="shared" si="375"/>
        <v>0</v>
      </c>
      <c r="U2205" s="131"/>
      <c r="V2205" s="131"/>
      <c r="W2205" s="131">
        <f>SUMIFS($F$3:F2205,$D$3:D2205,D2205,$C$3:C2205,"Buy")+SUMIFS($F$3:F2205,$D$3:D2205,D2205,$C$3:C2205,"Coin Deposit",$E$3:E2205,"&lt;&gt;")</f>
        <v>0</v>
      </c>
      <c r="X2205" s="131">
        <f t="shared" si="376"/>
        <v>0</v>
      </c>
      <c r="Y2205" s="131">
        <f>IF($D2205=Y$1,SUMIFS($H$3:$H2205,$G$3:$G2205,Y$1,$C$3:$C2205,"Sell"),0)</f>
        <v>0</v>
      </c>
      <c r="Z2205" s="131">
        <f t="shared" si="377"/>
        <v>0</v>
      </c>
      <c r="AA2205" s="131">
        <f>IF($D2205=AA$1,SUMIFS($H$3:$H2205,$G$3:$G2205,AA$1,$C$3:$C2205,"Sell"),0)</f>
        <v>0</v>
      </c>
      <c r="AB2205" s="131">
        <f t="shared" si="378"/>
        <v>0</v>
      </c>
      <c r="AC2205" s="131">
        <f>SUMIFS('Deductions and Deposits'!$H:$H,'Deductions and Deposits'!$G:$G,D2205,'Deductions and Deposits'!$F:$F,"&lt;="&amp;B2205)+SUMIFS($F$3:F2205,$D$3:D2205,D2205,$C$3:C2205,"Coin Deposit",$E$3:E2205,"")</f>
        <v>0</v>
      </c>
      <c r="AD2205" s="131">
        <f>SUMIFS('Deductions and Deposits'!$D:$D,'Deductions and Deposits'!$C:$C,D2205)+SUMIFS($F:$F,$D:$D,D2205,$C:$C,"Coin Deduction")</f>
        <v>0</v>
      </c>
      <c r="AE2205" s="131">
        <f>Table5[[#This Row],[Column4]]+Table5[[#This Row],[Column14]]+Table5[[#This Row],[Column19]]+Table5[[#This Row],[Column12]]</f>
        <v>0</v>
      </c>
      <c r="AF2205" s="131">
        <f>Table5[[#This Row],[Column5]]+Table5[[#This Row],[Column13]]+Table5[[#This Row],[Column21]]+Table5[[#This Row],[Column18]]</f>
        <v>0</v>
      </c>
      <c r="AG2205" s="131">
        <f t="shared" si="379"/>
        <v>0</v>
      </c>
      <c r="AH2205" s="131">
        <f t="shared" si="380"/>
        <v>0</v>
      </c>
      <c r="AI2205" s="131">
        <f>Table5[[#This Row],[Column17]]-Table5[[#This Row],[Column20]]</f>
        <v>0</v>
      </c>
      <c r="AJ2205" s="131">
        <f t="shared" si="381"/>
        <v>0</v>
      </c>
      <c r="AK2205" s="131">
        <f t="shared" si="374"/>
        <v>0</v>
      </c>
      <c r="AL2205" s="131">
        <f t="shared" si="382"/>
        <v>0</v>
      </c>
      <c r="AM2205" s="131" t="str">
        <f t="shared" si="383"/>
        <v/>
      </c>
      <c r="AN2205" s="131" t="str">
        <f t="shared" ca="1" si="384"/>
        <v/>
      </c>
    </row>
    <row r="2206" spans="1:40" ht="20.25" customHeight="1" x14ac:dyDescent="0.3">
      <c r="A2206" s="127"/>
      <c r="B2206" s="164"/>
      <c r="C2206" s="139"/>
      <c r="D2206" s="140"/>
      <c r="E2206" s="139"/>
      <c r="F2206" s="139"/>
      <c r="G2206" s="140"/>
      <c r="H2206" s="139"/>
      <c r="I2206" s="129"/>
      <c r="L2206" s="128"/>
      <c r="M2206" s="128"/>
      <c r="N2206" s="128"/>
      <c r="O2206" s="128"/>
      <c r="P2206" s="128"/>
      <c r="Q2206" s="128"/>
      <c r="R2206" s="128"/>
      <c r="S2206" s="128"/>
      <c r="T2206" s="120">
        <f t="shared" si="375"/>
        <v>0</v>
      </c>
      <c r="U2206" s="131"/>
      <c r="V2206" s="131"/>
      <c r="W2206" s="131">
        <f>SUMIFS($F$3:F2206,$D$3:D2206,D2206,$C$3:C2206,"Buy")+SUMIFS($F$3:F2206,$D$3:D2206,D2206,$C$3:C2206,"Coin Deposit",$E$3:E2206,"&lt;&gt;")</f>
        <v>0</v>
      </c>
      <c r="X2206" s="131">
        <f t="shared" si="376"/>
        <v>0</v>
      </c>
      <c r="Y2206" s="131">
        <f>IF($D2206=Y$1,SUMIFS($H$3:$H2206,$G$3:$G2206,Y$1,$C$3:$C2206,"Sell"),0)</f>
        <v>0</v>
      </c>
      <c r="Z2206" s="131">
        <f t="shared" si="377"/>
        <v>0</v>
      </c>
      <c r="AA2206" s="131">
        <f>IF($D2206=AA$1,SUMIFS($H$3:$H2206,$G$3:$G2206,AA$1,$C$3:$C2206,"Sell"),0)</f>
        <v>0</v>
      </c>
      <c r="AB2206" s="131">
        <f t="shared" si="378"/>
        <v>0</v>
      </c>
      <c r="AC2206" s="131">
        <f>SUMIFS('Deductions and Deposits'!$H:$H,'Deductions and Deposits'!$G:$G,D2206,'Deductions and Deposits'!$F:$F,"&lt;="&amp;B2206)+SUMIFS($F$3:F2206,$D$3:D2206,D2206,$C$3:C2206,"Coin Deposit",$E$3:E2206,"")</f>
        <v>0</v>
      </c>
      <c r="AD2206" s="131">
        <f>SUMIFS('Deductions and Deposits'!$D:$D,'Deductions and Deposits'!$C:$C,D2206)+SUMIFS($F:$F,$D:$D,D2206,$C:$C,"Coin Deduction")</f>
        <v>0</v>
      </c>
      <c r="AE2206" s="131">
        <f>Table5[[#This Row],[Column4]]+Table5[[#This Row],[Column14]]+Table5[[#This Row],[Column19]]+Table5[[#This Row],[Column12]]</f>
        <v>0</v>
      </c>
      <c r="AF2206" s="131">
        <f>Table5[[#This Row],[Column5]]+Table5[[#This Row],[Column13]]+Table5[[#This Row],[Column21]]+Table5[[#This Row],[Column18]]</f>
        <v>0</v>
      </c>
      <c r="AG2206" s="131">
        <f t="shared" si="379"/>
        <v>0</v>
      </c>
      <c r="AH2206" s="131">
        <f t="shared" si="380"/>
        <v>0</v>
      </c>
      <c r="AI2206" s="131">
        <f>Table5[[#This Row],[Column17]]-Table5[[#This Row],[Column20]]</f>
        <v>0</v>
      </c>
      <c r="AJ2206" s="131">
        <f t="shared" si="381"/>
        <v>0</v>
      </c>
      <c r="AK2206" s="131">
        <f t="shared" si="374"/>
        <v>0</v>
      </c>
      <c r="AL2206" s="131">
        <f t="shared" si="382"/>
        <v>0</v>
      </c>
      <c r="AM2206" s="131" t="str">
        <f t="shared" si="383"/>
        <v/>
      </c>
      <c r="AN2206" s="131" t="str">
        <f t="shared" ca="1" si="384"/>
        <v/>
      </c>
    </row>
    <row r="2207" spans="1:40" ht="20.25" customHeight="1" x14ac:dyDescent="0.3">
      <c r="A2207" s="127"/>
      <c r="B2207" s="164"/>
      <c r="C2207" s="139"/>
      <c r="D2207" s="140"/>
      <c r="E2207" s="139"/>
      <c r="F2207" s="139"/>
      <c r="G2207" s="140"/>
      <c r="H2207" s="139"/>
      <c r="I2207" s="129"/>
      <c r="L2207" s="128"/>
      <c r="M2207" s="128"/>
      <c r="N2207" s="128"/>
      <c r="O2207" s="128"/>
      <c r="P2207" s="128"/>
      <c r="Q2207" s="128"/>
      <c r="R2207" s="128"/>
      <c r="S2207" s="128"/>
      <c r="T2207" s="120">
        <f t="shared" si="375"/>
        <v>0</v>
      </c>
      <c r="U2207" s="131"/>
      <c r="V2207" s="131"/>
      <c r="W2207" s="131">
        <f>SUMIFS($F$3:F2207,$D$3:D2207,D2207,$C$3:C2207,"Buy")+SUMIFS($F$3:F2207,$D$3:D2207,D2207,$C$3:C2207,"Coin Deposit",$E$3:E2207,"&lt;&gt;")</f>
        <v>0</v>
      </c>
      <c r="X2207" s="131">
        <f t="shared" si="376"/>
        <v>0</v>
      </c>
      <c r="Y2207" s="131">
        <f>IF($D2207=Y$1,SUMIFS($H$3:$H2207,$G$3:$G2207,Y$1,$C$3:$C2207,"Sell"),0)</f>
        <v>0</v>
      </c>
      <c r="Z2207" s="131">
        <f t="shared" si="377"/>
        <v>0</v>
      </c>
      <c r="AA2207" s="131">
        <f>IF($D2207=AA$1,SUMIFS($H$3:$H2207,$G$3:$G2207,AA$1,$C$3:$C2207,"Sell"),0)</f>
        <v>0</v>
      </c>
      <c r="AB2207" s="131">
        <f t="shared" si="378"/>
        <v>0</v>
      </c>
      <c r="AC2207" s="131">
        <f>SUMIFS('Deductions and Deposits'!$H:$H,'Deductions and Deposits'!$G:$G,D2207,'Deductions and Deposits'!$F:$F,"&lt;="&amp;B2207)+SUMIFS($F$3:F2207,$D$3:D2207,D2207,$C$3:C2207,"Coin Deposit",$E$3:E2207,"")</f>
        <v>0</v>
      </c>
      <c r="AD2207" s="131">
        <f>SUMIFS('Deductions and Deposits'!$D:$D,'Deductions and Deposits'!$C:$C,D2207)+SUMIFS($F:$F,$D:$D,D2207,$C:$C,"Coin Deduction")</f>
        <v>0</v>
      </c>
      <c r="AE2207" s="131">
        <f>Table5[[#This Row],[Column4]]+Table5[[#This Row],[Column14]]+Table5[[#This Row],[Column19]]+Table5[[#This Row],[Column12]]</f>
        <v>0</v>
      </c>
      <c r="AF2207" s="131">
        <f>Table5[[#This Row],[Column5]]+Table5[[#This Row],[Column13]]+Table5[[#This Row],[Column21]]+Table5[[#This Row],[Column18]]</f>
        <v>0</v>
      </c>
      <c r="AG2207" s="131">
        <f t="shared" si="379"/>
        <v>0</v>
      </c>
      <c r="AH2207" s="131">
        <f t="shared" si="380"/>
        <v>0</v>
      </c>
      <c r="AI2207" s="131">
        <f>Table5[[#This Row],[Column17]]-Table5[[#This Row],[Column20]]</f>
        <v>0</v>
      </c>
      <c r="AJ2207" s="131">
        <f t="shared" si="381"/>
        <v>0</v>
      </c>
      <c r="AK2207" s="131">
        <f t="shared" si="374"/>
        <v>0</v>
      </c>
      <c r="AL2207" s="131">
        <f t="shared" si="382"/>
        <v>0</v>
      </c>
      <c r="AM2207" s="131" t="str">
        <f t="shared" si="383"/>
        <v/>
      </c>
      <c r="AN2207" s="131" t="str">
        <f t="shared" ca="1" si="384"/>
        <v/>
      </c>
    </row>
    <row r="2208" spans="1:40" ht="20.25" customHeight="1" x14ac:dyDescent="0.3">
      <c r="A2208" s="127"/>
      <c r="B2208" s="164"/>
      <c r="C2208" s="139"/>
      <c r="D2208" s="140"/>
      <c r="E2208" s="139"/>
      <c r="F2208" s="139"/>
      <c r="G2208" s="140"/>
      <c r="H2208" s="139"/>
      <c r="I2208" s="129"/>
      <c r="L2208" s="128"/>
      <c r="M2208" s="128"/>
      <c r="N2208" s="128"/>
      <c r="O2208" s="128"/>
      <c r="P2208" s="128"/>
      <c r="Q2208" s="128"/>
      <c r="R2208" s="128"/>
      <c r="S2208" s="128"/>
      <c r="T2208" s="120">
        <f t="shared" si="375"/>
        <v>0</v>
      </c>
      <c r="U2208" s="131"/>
      <c r="V2208" s="131"/>
      <c r="W2208" s="131">
        <f>SUMIFS($F$3:F2208,$D$3:D2208,D2208,$C$3:C2208,"Buy")+SUMIFS($F$3:F2208,$D$3:D2208,D2208,$C$3:C2208,"Coin Deposit",$E$3:E2208,"&lt;&gt;")</f>
        <v>0</v>
      </c>
      <c r="X2208" s="131">
        <f t="shared" si="376"/>
        <v>0</v>
      </c>
      <c r="Y2208" s="131">
        <f>IF($D2208=Y$1,SUMIFS($H$3:$H2208,$G$3:$G2208,Y$1,$C$3:$C2208,"Sell"),0)</f>
        <v>0</v>
      </c>
      <c r="Z2208" s="131">
        <f t="shared" si="377"/>
        <v>0</v>
      </c>
      <c r="AA2208" s="131">
        <f>IF($D2208=AA$1,SUMIFS($H$3:$H2208,$G$3:$G2208,AA$1,$C$3:$C2208,"Sell"),0)</f>
        <v>0</v>
      </c>
      <c r="AB2208" s="131">
        <f t="shared" si="378"/>
        <v>0</v>
      </c>
      <c r="AC2208" s="131">
        <f>SUMIFS('Deductions and Deposits'!$H:$H,'Deductions and Deposits'!$G:$G,D2208,'Deductions and Deposits'!$F:$F,"&lt;="&amp;B2208)+SUMIFS($F$3:F2208,$D$3:D2208,D2208,$C$3:C2208,"Coin Deposit",$E$3:E2208,"")</f>
        <v>0</v>
      </c>
      <c r="AD2208" s="131">
        <f>SUMIFS('Deductions and Deposits'!$D:$D,'Deductions and Deposits'!$C:$C,D2208)+SUMIFS($F:$F,$D:$D,D2208,$C:$C,"Coin Deduction")</f>
        <v>0</v>
      </c>
      <c r="AE2208" s="131">
        <f>Table5[[#This Row],[Column4]]+Table5[[#This Row],[Column14]]+Table5[[#This Row],[Column19]]+Table5[[#This Row],[Column12]]</f>
        <v>0</v>
      </c>
      <c r="AF2208" s="131">
        <f>Table5[[#This Row],[Column5]]+Table5[[#This Row],[Column13]]+Table5[[#This Row],[Column21]]+Table5[[#This Row],[Column18]]</f>
        <v>0</v>
      </c>
      <c r="AG2208" s="131">
        <f t="shared" si="379"/>
        <v>0</v>
      </c>
      <c r="AH2208" s="131">
        <f t="shared" si="380"/>
        <v>0</v>
      </c>
      <c r="AI2208" s="131">
        <f>Table5[[#This Row],[Column17]]-Table5[[#This Row],[Column20]]</f>
        <v>0</v>
      </c>
      <c r="AJ2208" s="131">
        <f t="shared" si="381"/>
        <v>0</v>
      </c>
      <c r="AK2208" s="131">
        <f t="shared" si="374"/>
        <v>0</v>
      </c>
      <c r="AL2208" s="131">
        <f t="shared" si="382"/>
        <v>0</v>
      </c>
      <c r="AM2208" s="131" t="str">
        <f t="shared" si="383"/>
        <v/>
      </c>
      <c r="AN2208" s="131" t="str">
        <f t="shared" ca="1" si="384"/>
        <v/>
      </c>
    </row>
    <row r="2209" spans="1:40" ht="20.25" customHeight="1" x14ac:dyDescent="0.3">
      <c r="A2209" s="127"/>
      <c r="B2209" s="164"/>
      <c r="C2209" s="139"/>
      <c r="D2209" s="140"/>
      <c r="E2209" s="139"/>
      <c r="F2209" s="139"/>
      <c r="G2209" s="140"/>
      <c r="H2209" s="139"/>
      <c r="I2209" s="129"/>
      <c r="L2209" s="128"/>
      <c r="M2209" s="128"/>
      <c r="N2209" s="128"/>
      <c r="O2209" s="128"/>
      <c r="P2209" s="128"/>
      <c r="Q2209" s="128"/>
      <c r="R2209" s="128"/>
      <c r="S2209" s="128"/>
      <c r="T2209" s="120">
        <f t="shared" si="375"/>
        <v>0</v>
      </c>
      <c r="U2209" s="131"/>
      <c r="V2209" s="131"/>
      <c r="W2209" s="131">
        <f>SUMIFS($F$3:F2209,$D$3:D2209,D2209,$C$3:C2209,"Buy")+SUMIFS($F$3:F2209,$D$3:D2209,D2209,$C$3:C2209,"Coin Deposit",$E$3:E2209,"&lt;&gt;")</f>
        <v>0</v>
      </c>
      <c r="X2209" s="131">
        <f t="shared" si="376"/>
        <v>0</v>
      </c>
      <c r="Y2209" s="131">
        <f>IF($D2209=Y$1,SUMIFS($H$3:$H2209,$G$3:$G2209,Y$1,$C$3:$C2209,"Sell"),0)</f>
        <v>0</v>
      </c>
      <c r="Z2209" s="131">
        <f t="shared" si="377"/>
        <v>0</v>
      </c>
      <c r="AA2209" s="131">
        <f>IF($D2209=AA$1,SUMIFS($H$3:$H2209,$G$3:$G2209,AA$1,$C$3:$C2209,"Sell"),0)</f>
        <v>0</v>
      </c>
      <c r="AB2209" s="131">
        <f t="shared" si="378"/>
        <v>0</v>
      </c>
      <c r="AC2209" s="131">
        <f>SUMIFS('Deductions and Deposits'!$H:$H,'Deductions and Deposits'!$G:$G,D2209,'Deductions and Deposits'!$F:$F,"&lt;="&amp;B2209)+SUMIFS($F$3:F2209,$D$3:D2209,D2209,$C$3:C2209,"Coin Deposit",$E$3:E2209,"")</f>
        <v>0</v>
      </c>
      <c r="AD2209" s="131">
        <f>SUMIFS('Deductions and Deposits'!$D:$D,'Deductions and Deposits'!$C:$C,D2209)+SUMIFS($F:$F,$D:$D,D2209,$C:$C,"Coin Deduction")</f>
        <v>0</v>
      </c>
      <c r="AE2209" s="131">
        <f>Table5[[#This Row],[Column4]]+Table5[[#This Row],[Column14]]+Table5[[#This Row],[Column19]]+Table5[[#This Row],[Column12]]</f>
        <v>0</v>
      </c>
      <c r="AF2209" s="131">
        <f>Table5[[#This Row],[Column5]]+Table5[[#This Row],[Column13]]+Table5[[#This Row],[Column21]]+Table5[[#This Row],[Column18]]</f>
        <v>0</v>
      </c>
      <c r="AG2209" s="131">
        <f t="shared" si="379"/>
        <v>0</v>
      </c>
      <c r="AH2209" s="131">
        <f t="shared" si="380"/>
        <v>0</v>
      </c>
      <c r="AI2209" s="131">
        <f>Table5[[#This Row],[Column17]]-Table5[[#This Row],[Column20]]</f>
        <v>0</v>
      </c>
      <c r="AJ2209" s="131">
        <f t="shared" si="381"/>
        <v>0</v>
      </c>
      <c r="AK2209" s="131">
        <f t="shared" si="374"/>
        <v>0</v>
      </c>
      <c r="AL2209" s="131">
        <f t="shared" si="382"/>
        <v>0</v>
      </c>
      <c r="AM2209" s="131" t="str">
        <f t="shared" si="383"/>
        <v/>
      </c>
      <c r="AN2209" s="131" t="str">
        <f t="shared" ca="1" si="384"/>
        <v/>
      </c>
    </row>
    <row r="2210" spans="1:40" ht="20.25" customHeight="1" x14ac:dyDescent="0.3">
      <c r="A2210" s="127"/>
      <c r="B2210" s="164"/>
      <c r="C2210" s="139"/>
      <c r="D2210" s="140"/>
      <c r="E2210" s="139"/>
      <c r="F2210" s="139"/>
      <c r="G2210" s="140"/>
      <c r="H2210" s="139"/>
      <c r="I2210" s="129"/>
      <c r="L2210" s="128"/>
      <c r="M2210" s="128"/>
      <c r="N2210" s="128"/>
      <c r="O2210" s="128"/>
      <c r="P2210" s="128"/>
      <c r="Q2210" s="128"/>
      <c r="R2210" s="128"/>
      <c r="S2210" s="128"/>
      <c r="T2210" s="120">
        <f t="shared" si="375"/>
        <v>0</v>
      </c>
      <c r="U2210" s="131"/>
      <c r="V2210" s="131"/>
      <c r="W2210" s="131">
        <f>SUMIFS($F$3:F2210,$D$3:D2210,D2210,$C$3:C2210,"Buy")+SUMIFS($F$3:F2210,$D$3:D2210,D2210,$C$3:C2210,"Coin Deposit",$E$3:E2210,"&lt;&gt;")</f>
        <v>0</v>
      </c>
      <c r="X2210" s="131">
        <f t="shared" si="376"/>
        <v>0</v>
      </c>
      <c r="Y2210" s="131">
        <f>IF($D2210=Y$1,SUMIFS($H$3:$H2210,$G$3:$G2210,Y$1,$C$3:$C2210,"Sell"),0)</f>
        <v>0</v>
      </c>
      <c r="Z2210" s="131">
        <f t="shared" si="377"/>
        <v>0</v>
      </c>
      <c r="AA2210" s="131">
        <f>IF($D2210=AA$1,SUMIFS($H$3:$H2210,$G$3:$G2210,AA$1,$C$3:$C2210,"Sell"),0)</f>
        <v>0</v>
      </c>
      <c r="AB2210" s="131">
        <f t="shared" si="378"/>
        <v>0</v>
      </c>
      <c r="AC2210" s="131">
        <f>SUMIFS('Deductions and Deposits'!$H:$H,'Deductions and Deposits'!$G:$G,D2210,'Deductions and Deposits'!$F:$F,"&lt;="&amp;B2210)+SUMIFS($F$3:F2210,$D$3:D2210,D2210,$C$3:C2210,"Coin Deposit",$E$3:E2210,"")</f>
        <v>0</v>
      </c>
      <c r="AD2210" s="131">
        <f>SUMIFS('Deductions and Deposits'!$D:$D,'Deductions and Deposits'!$C:$C,D2210)+SUMIFS($F:$F,$D:$D,D2210,$C:$C,"Coin Deduction")</f>
        <v>0</v>
      </c>
      <c r="AE2210" s="131">
        <f>Table5[[#This Row],[Column4]]+Table5[[#This Row],[Column14]]+Table5[[#This Row],[Column19]]+Table5[[#This Row],[Column12]]</f>
        <v>0</v>
      </c>
      <c r="AF2210" s="131">
        <f>Table5[[#This Row],[Column5]]+Table5[[#This Row],[Column13]]+Table5[[#This Row],[Column21]]+Table5[[#This Row],[Column18]]</f>
        <v>0</v>
      </c>
      <c r="AG2210" s="131">
        <f t="shared" si="379"/>
        <v>0</v>
      </c>
      <c r="AH2210" s="131">
        <f t="shared" si="380"/>
        <v>0</v>
      </c>
      <c r="AI2210" s="131">
        <f>Table5[[#This Row],[Column17]]-Table5[[#This Row],[Column20]]</f>
        <v>0</v>
      </c>
      <c r="AJ2210" s="131">
        <f t="shared" si="381"/>
        <v>0</v>
      </c>
      <c r="AK2210" s="131">
        <f t="shared" si="374"/>
        <v>0</v>
      </c>
      <c r="AL2210" s="131">
        <f t="shared" si="382"/>
        <v>0</v>
      </c>
      <c r="AM2210" s="131" t="str">
        <f t="shared" si="383"/>
        <v/>
      </c>
      <c r="AN2210" s="131" t="str">
        <f t="shared" ca="1" si="384"/>
        <v/>
      </c>
    </row>
    <row r="2211" spans="1:40" ht="20.25" customHeight="1" x14ac:dyDescent="0.3">
      <c r="A2211" s="127"/>
      <c r="B2211" s="164"/>
      <c r="C2211" s="139"/>
      <c r="D2211" s="140"/>
      <c r="E2211" s="139"/>
      <c r="F2211" s="139"/>
      <c r="G2211" s="140"/>
      <c r="H2211" s="139"/>
      <c r="I2211" s="129"/>
      <c r="L2211" s="128"/>
      <c r="M2211" s="128"/>
      <c r="N2211" s="128"/>
      <c r="O2211" s="128"/>
      <c r="P2211" s="128"/>
      <c r="Q2211" s="128"/>
      <c r="R2211" s="128"/>
      <c r="S2211" s="128"/>
      <c r="T2211" s="120">
        <f t="shared" si="375"/>
        <v>0</v>
      </c>
      <c r="U2211" s="131"/>
      <c r="V2211" s="131"/>
      <c r="W2211" s="131">
        <f>SUMIFS($F$3:F2211,$D$3:D2211,D2211,$C$3:C2211,"Buy")+SUMIFS($F$3:F2211,$D$3:D2211,D2211,$C$3:C2211,"Coin Deposit",$E$3:E2211,"&lt;&gt;")</f>
        <v>0</v>
      </c>
      <c r="X2211" s="131">
        <f t="shared" si="376"/>
        <v>0</v>
      </c>
      <c r="Y2211" s="131">
        <f>IF($D2211=Y$1,SUMIFS($H$3:$H2211,$G$3:$G2211,Y$1,$C$3:$C2211,"Sell"),0)</f>
        <v>0</v>
      </c>
      <c r="Z2211" s="131">
        <f t="shared" si="377"/>
        <v>0</v>
      </c>
      <c r="AA2211" s="131">
        <f>IF($D2211=AA$1,SUMIFS($H$3:$H2211,$G$3:$G2211,AA$1,$C$3:$C2211,"Sell"),0)</f>
        <v>0</v>
      </c>
      <c r="AB2211" s="131">
        <f t="shared" si="378"/>
        <v>0</v>
      </c>
      <c r="AC2211" s="131">
        <f>SUMIFS('Deductions and Deposits'!$H:$H,'Deductions and Deposits'!$G:$G,D2211,'Deductions and Deposits'!$F:$F,"&lt;="&amp;B2211)+SUMIFS($F$3:F2211,$D$3:D2211,D2211,$C$3:C2211,"Coin Deposit",$E$3:E2211,"")</f>
        <v>0</v>
      </c>
      <c r="AD2211" s="131">
        <f>SUMIFS('Deductions and Deposits'!$D:$D,'Deductions and Deposits'!$C:$C,D2211)+SUMIFS($F:$F,$D:$D,D2211,$C:$C,"Coin Deduction")</f>
        <v>0</v>
      </c>
      <c r="AE2211" s="131">
        <f>Table5[[#This Row],[Column4]]+Table5[[#This Row],[Column14]]+Table5[[#This Row],[Column19]]+Table5[[#This Row],[Column12]]</f>
        <v>0</v>
      </c>
      <c r="AF2211" s="131">
        <f>Table5[[#This Row],[Column5]]+Table5[[#This Row],[Column13]]+Table5[[#This Row],[Column21]]+Table5[[#This Row],[Column18]]</f>
        <v>0</v>
      </c>
      <c r="AG2211" s="131">
        <f t="shared" si="379"/>
        <v>0</v>
      </c>
      <c r="AH2211" s="131">
        <f t="shared" si="380"/>
        <v>0</v>
      </c>
      <c r="AI2211" s="131">
        <f>Table5[[#This Row],[Column17]]-Table5[[#This Row],[Column20]]</f>
        <v>0</v>
      </c>
      <c r="AJ2211" s="131">
        <f t="shared" si="381"/>
        <v>0</v>
      </c>
      <c r="AK2211" s="131">
        <f t="shared" si="374"/>
        <v>0</v>
      </c>
      <c r="AL2211" s="131">
        <f t="shared" si="382"/>
        <v>0</v>
      </c>
      <c r="AM2211" s="131" t="str">
        <f t="shared" si="383"/>
        <v/>
      </c>
      <c r="AN2211" s="131" t="str">
        <f t="shared" ca="1" si="384"/>
        <v/>
      </c>
    </row>
    <row r="2212" spans="1:40" ht="20.25" customHeight="1" x14ac:dyDescent="0.3">
      <c r="A2212" s="127"/>
      <c r="B2212" s="164"/>
      <c r="C2212" s="139"/>
      <c r="D2212" s="140"/>
      <c r="E2212" s="139"/>
      <c r="F2212" s="139"/>
      <c r="G2212" s="140"/>
      <c r="H2212" s="139"/>
      <c r="I2212" s="129"/>
      <c r="L2212" s="128"/>
      <c r="M2212" s="128"/>
      <c r="N2212" s="128"/>
      <c r="O2212" s="128"/>
      <c r="P2212" s="128"/>
      <c r="Q2212" s="128"/>
      <c r="R2212" s="128"/>
      <c r="S2212" s="128"/>
      <c r="T2212" s="120">
        <f t="shared" si="375"/>
        <v>0</v>
      </c>
      <c r="U2212" s="131"/>
      <c r="V2212" s="131"/>
      <c r="W2212" s="131">
        <f>SUMIFS($F$3:F2212,$D$3:D2212,D2212,$C$3:C2212,"Buy")+SUMIFS($F$3:F2212,$D$3:D2212,D2212,$C$3:C2212,"Coin Deposit",$E$3:E2212,"&lt;&gt;")</f>
        <v>0</v>
      </c>
      <c r="X2212" s="131">
        <f t="shared" si="376"/>
        <v>0</v>
      </c>
      <c r="Y2212" s="131">
        <f>IF($D2212=Y$1,SUMIFS($H$3:$H2212,$G$3:$G2212,Y$1,$C$3:$C2212,"Sell"),0)</f>
        <v>0</v>
      </c>
      <c r="Z2212" s="131">
        <f t="shared" si="377"/>
        <v>0</v>
      </c>
      <c r="AA2212" s="131">
        <f>IF($D2212=AA$1,SUMIFS($H$3:$H2212,$G$3:$G2212,AA$1,$C$3:$C2212,"Sell"),0)</f>
        <v>0</v>
      </c>
      <c r="AB2212" s="131">
        <f t="shared" si="378"/>
        <v>0</v>
      </c>
      <c r="AC2212" s="131">
        <f>SUMIFS('Deductions and Deposits'!$H:$H,'Deductions and Deposits'!$G:$G,D2212,'Deductions and Deposits'!$F:$F,"&lt;="&amp;B2212)+SUMIFS($F$3:F2212,$D$3:D2212,D2212,$C$3:C2212,"Coin Deposit",$E$3:E2212,"")</f>
        <v>0</v>
      </c>
      <c r="AD2212" s="131">
        <f>SUMIFS('Deductions and Deposits'!$D:$D,'Deductions and Deposits'!$C:$C,D2212)+SUMIFS($F:$F,$D:$D,D2212,$C:$C,"Coin Deduction")</f>
        <v>0</v>
      </c>
      <c r="AE2212" s="131">
        <f>Table5[[#This Row],[Column4]]+Table5[[#This Row],[Column14]]+Table5[[#This Row],[Column19]]+Table5[[#This Row],[Column12]]</f>
        <v>0</v>
      </c>
      <c r="AF2212" s="131">
        <f>Table5[[#This Row],[Column5]]+Table5[[#This Row],[Column13]]+Table5[[#This Row],[Column21]]+Table5[[#This Row],[Column18]]</f>
        <v>0</v>
      </c>
      <c r="AG2212" s="131">
        <f t="shared" si="379"/>
        <v>0</v>
      </c>
      <c r="AH2212" s="131">
        <f t="shared" si="380"/>
        <v>0</v>
      </c>
      <c r="AI2212" s="131">
        <f>Table5[[#This Row],[Column17]]-Table5[[#This Row],[Column20]]</f>
        <v>0</v>
      </c>
      <c r="AJ2212" s="131">
        <f t="shared" si="381"/>
        <v>0</v>
      </c>
      <c r="AK2212" s="131">
        <f t="shared" si="374"/>
        <v>0</v>
      </c>
      <c r="AL2212" s="131">
        <f t="shared" si="382"/>
        <v>0</v>
      </c>
      <c r="AM2212" s="131" t="str">
        <f t="shared" si="383"/>
        <v/>
      </c>
      <c r="AN2212" s="131" t="str">
        <f t="shared" ca="1" si="384"/>
        <v/>
      </c>
    </row>
    <row r="2213" spans="1:40" ht="20.25" customHeight="1" x14ac:dyDescent="0.3">
      <c r="A2213" s="127"/>
      <c r="B2213" s="164"/>
      <c r="C2213" s="139"/>
      <c r="D2213" s="140"/>
      <c r="E2213" s="139"/>
      <c r="F2213" s="139"/>
      <c r="G2213" s="140"/>
      <c r="H2213" s="139"/>
      <c r="I2213" s="129"/>
      <c r="L2213" s="128"/>
      <c r="M2213" s="128"/>
      <c r="N2213" s="128"/>
      <c r="O2213" s="128"/>
      <c r="P2213" s="128"/>
      <c r="Q2213" s="128"/>
      <c r="R2213" s="128"/>
      <c r="S2213" s="128"/>
      <c r="T2213" s="120">
        <f t="shared" si="375"/>
        <v>0</v>
      </c>
      <c r="U2213" s="131"/>
      <c r="V2213" s="131"/>
      <c r="W2213" s="131">
        <f>SUMIFS($F$3:F2213,$D$3:D2213,D2213,$C$3:C2213,"Buy")+SUMIFS($F$3:F2213,$D$3:D2213,D2213,$C$3:C2213,"Coin Deposit",$E$3:E2213,"&lt;&gt;")</f>
        <v>0</v>
      </c>
      <c r="X2213" s="131">
        <f t="shared" si="376"/>
        <v>0</v>
      </c>
      <c r="Y2213" s="131">
        <f>IF($D2213=Y$1,SUMIFS($H$3:$H2213,$G$3:$G2213,Y$1,$C$3:$C2213,"Sell"),0)</f>
        <v>0</v>
      </c>
      <c r="Z2213" s="131">
        <f t="shared" si="377"/>
        <v>0</v>
      </c>
      <c r="AA2213" s="131">
        <f>IF($D2213=AA$1,SUMIFS($H$3:$H2213,$G$3:$G2213,AA$1,$C$3:$C2213,"Sell"),0)</f>
        <v>0</v>
      </c>
      <c r="AB2213" s="131">
        <f t="shared" si="378"/>
        <v>0</v>
      </c>
      <c r="AC2213" s="131">
        <f>SUMIFS('Deductions and Deposits'!$H:$H,'Deductions and Deposits'!$G:$G,D2213,'Deductions and Deposits'!$F:$F,"&lt;="&amp;B2213)+SUMIFS($F$3:F2213,$D$3:D2213,D2213,$C$3:C2213,"Coin Deposit",$E$3:E2213,"")</f>
        <v>0</v>
      </c>
      <c r="AD2213" s="131">
        <f>SUMIFS('Deductions and Deposits'!$D:$D,'Deductions and Deposits'!$C:$C,D2213)+SUMIFS($F:$F,$D:$D,D2213,$C:$C,"Coin Deduction")</f>
        <v>0</v>
      </c>
      <c r="AE2213" s="131">
        <f>Table5[[#This Row],[Column4]]+Table5[[#This Row],[Column14]]+Table5[[#This Row],[Column19]]+Table5[[#This Row],[Column12]]</f>
        <v>0</v>
      </c>
      <c r="AF2213" s="131">
        <f>Table5[[#This Row],[Column5]]+Table5[[#This Row],[Column13]]+Table5[[#This Row],[Column21]]+Table5[[#This Row],[Column18]]</f>
        <v>0</v>
      </c>
      <c r="AG2213" s="131">
        <f t="shared" si="379"/>
        <v>0</v>
      </c>
      <c r="AH2213" s="131">
        <f t="shared" si="380"/>
        <v>0</v>
      </c>
      <c r="AI2213" s="131">
        <f>Table5[[#This Row],[Column17]]-Table5[[#This Row],[Column20]]</f>
        <v>0</v>
      </c>
      <c r="AJ2213" s="131">
        <f t="shared" si="381"/>
        <v>0</v>
      </c>
      <c r="AK2213" s="131">
        <f t="shared" si="374"/>
        <v>0</v>
      </c>
      <c r="AL2213" s="131">
        <f t="shared" si="382"/>
        <v>0</v>
      </c>
      <c r="AM2213" s="131" t="str">
        <f t="shared" si="383"/>
        <v/>
      </c>
      <c r="AN2213" s="131" t="str">
        <f t="shared" ca="1" si="384"/>
        <v/>
      </c>
    </row>
    <row r="2214" spans="1:40" ht="20.25" customHeight="1" x14ac:dyDescent="0.3">
      <c r="A2214" s="127"/>
      <c r="B2214" s="164"/>
      <c r="C2214" s="139"/>
      <c r="D2214" s="140"/>
      <c r="E2214" s="139"/>
      <c r="F2214" s="139"/>
      <c r="G2214" s="140"/>
      <c r="H2214" s="139"/>
      <c r="I2214" s="129"/>
      <c r="L2214" s="128"/>
      <c r="M2214" s="128"/>
      <c r="N2214" s="128"/>
      <c r="O2214" s="128"/>
      <c r="P2214" s="128"/>
      <c r="Q2214" s="128"/>
      <c r="R2214" s="128"/>
      <c r="S2214" s="128"/>
      <c r="T2214" s="120">
        <f t="shared" si="375"/>
        <v>0</v>
      </c>
      <c r="U2214" s="131"/>
      <c r="V2214" s="131"/>
      <c r="W2214" s="131">
        <f>SUMIFS($F$3:F2214,$D$3:D2214,D2214,$C$3:C2214,"Buy")+SUMIFS($F$3:F2214,$D$3:D2214,D2214,$C$3:C2214,"Coin Deposit",$E$3:E2214,"&lt;&gt;")</f>
        <v>0</v>
      </c>
      <c r="X2214" s="131">
        <f t="shared" si="376"/>
        <v>0</v>
      </c>
      <c r="Y2214" s="131">
        <f>IF($D2214=Y$1,SUMIFS($H$3:$H2214,$G$3:$G2214,Y$1,$C$3:$C2214,"Sell"),0)</f>
        <v>0</v>
      </c>
      <c r="Z2214" s="131">
        <f t="shared" si="377"/>
        <v>0</v>
      </c>
      <c r="AA2214" s="131">
        <f>IF($D2214=AA$1,SUMIFS($H$3:$H2214,$G$3:$G2214,AA$1,$C$3:$C2214,"Sell"),0)</f>
        <v>0</v>
      </c>
      <c r="AB2214" s="131">
        <f t="shared" si="378"/>
        <v>0</v>
      </c>
      <c r="AC2214" s="131">
        <f>SUMIFS('Deductions and Deposits'!$H:$H,'Deductions and Deposits'!$G:$G,D2214,'Deductions and Deposits'!$F:$F,"&lt;="&amp;B2214)+SUMIFS($F$3:F2214,$D$3:D2214,D2214,$C$3:C2214,"Coin Deposit",$E$3:E2214,"")</f>
        <v>0</v>
      </c>
      <c r="AD2214" s="131">
        <f>SUMIFS('Deductions and Deposits'!$D:$D,'Deductions and Deposits'!$C:$C,D2214)+SUMIFS($F:$F,$D:$D,D2214,$C:$C,"Coin Deduction")</f>
        <v>0</v>
      </c>
      <c r="AE2214" s="131">
        <f>Table5[[#This Row],[Column4]]+Table5[[#This Row],[Column14]]+Table5[[#This Row],[Column19]]+Table5[[#This Row],[Column12]]</f>
        <v>0</v>
      </c>
      <c r="AF2214" s="131">
        <f>Table5[[#This Row],[Column5]]+Table5[[#This Row],[Column13]]+Table5[[#This Row],[Column21]]+Table5[[#This Row],[Column18]]</f>
        <v>0</v>
      </c>
      <c r="AG2214" s="131">
        <f t="shared" si="379"/>
        <v>0</v>
      </c>
      <c r="AH2214" s="131">
        <f t="shared" si="380"/>
        <v>0</v>
      </c>
      <c r="AI2214" s="131">
        <f>Table5[[#This Row],[Column17]]-Table5[[#This Row],[Column20]]</f>
        <v>0</v>
      </c>
      <c r="AJ2214" s="131">
        <f t="shared" si="381"/>
        <v>0</v>
      </c>
      <c r="AK2214" s="131">
        <f t="shared" si="374"/>
        <v>0</v>
      </c>
      <c r="AL2214" s="131">
        <f t="shared" si="382"/>
        <v>0</v>
      </c>
      <c r="AM2214" s="131" t="str">
        <f t="shared" si="383"/>
        <v/>
      </c>
      <c r="AN2214" s="131" t="str">
        <f t="shared" ca="1" si="384"/>
        <v/>
      </c>
    </row>
    <row r="2215" spans="1:40" ht="20.25" customHeight="1" x14ac:dyDescent="0.3">
      <c r="A2215" s="127"/>
      <c r="B2215" s="164"/>
      <c r="C2215" s="139"/>
      <c r="D2215" s="140"/>
      <c r="E2215" s="139"/>
      <c r="F2215" s="139"/>
      <c r="G2215" s="140"/>
      <c r="H2215" s="139"/>
      <c r="I2215" s="129"/>
      <c r="L2215" s="128"/>
      <c r="M2215" s="128"/>
      <c r="N2215" s="128"/>
      <c r="O2215" s="128"/>
      <c r="P2215" s="128"/>
      <c r="Q2215" s="128"/>
      <c r="R2215" s="128"/>
      <c r="S2215" s="128"/>
      <c r="T2215" s="120">
        <f t="shared" si="375"/>
        <v>0</v>
      </c>
      <c r="U2215" s="131"/>
      <c r="V2215" s="131"/>
      <c r="W2215" s="131">
        <f>SUMIFS($F$3:F2215,$D$3:D2215,D2215,$C$3:C2215,"Buy")+SUMIFS($F$3:F2215,$D$3:D2215,D2215,$C$3:C2215,"Coin Deposit",$E$3:E2215,"&lt;&gt;")</f>
        <v>0</v>
      </c>
      <c r="X2215" s="131">
        <f t="shared" si="376"/>
        <v>0</v>
      </c>
      <c r="Y2215" s="131">
        <f>IF($D2215=Y$1,SUMIFS($H$3:$H2215,$G$3:$G2215,Y$1,$C$3:$C2215,"Sell"),0)</f>
        <v>0</v>
      </c>
      <c r="Z2215" s="131">
        <f t="shared" si="377"/>
        <v>0</v>
      </c>
      <c r="AA2215" s="131">
        <f>IF($D2215=AA$1,SUMIFS($H$3:$H2215,$G$3:$G2215,AA$1,$C$3:$C2215,"Sell"),0)</f>
        <v>0</v>
      </c>
      <c r="AB2215" s="131">
        <f t="shared" si="378"/>
        <v>0</v>
      </c>
      <c r="AC2215" s="131">
        <f>SUMIFS('Deductions and Deposits'!$H:$H,'Deductions and Deposits'!$G:$G,D2215,'Deductions and Deposits'!$F:$F,"&lt;="&amp;B2215)+SUMIFS($F$3:F2215,$D$3:D2215,D2215,$C$3:C2215,"Coin Deposit",$E$3:E2215,"")</f>
        <v>0</v>
      </c>
      <c r="AD2215" s="131">
        <f>SUMIFS('Deductions and Deposits'!$D:$D,'Deductions and Deposits'!$C:$C,D2215)+SUMIFS($F:$F,$D:$D,D2215,$C:$C,"Coin Deduction")</f>
        <v>0</v>
      </c>
      <c r="AE2215" s="131">
        <f>Table5[[#This Row],[Column4]]+Table5[[#This Row],[Column14]]+Table5[[#This Row],[Column19]]+Table5[[#This Row],[Column12]]</f>
        <v>0</v>
      </c>
      <c r="AF2215" s="131">
        <f>Table5[[#This Row],[Column5]]+Table5[[#This Row],[Column13]]+Table5[[#This Row],[Column21]]+Table5[[#This Row],[Column18]]</f>
        <v>0</v>
      </c>
      <c r="AG2215" s="131">
        <f t="shared" si="379"/>
        <v>0</v>
      </c>
      <c r="AH2215" s="131">
        <f t="shared" si="380"/>
        <v>0</v>
      </c>
      <c r="AI2215" s="131">
        <f>Table5[[#This Row],[Column17]]-Table5[[#This Row],[Column20]]</f>
        <v>0</v>
      </c>
      <c r="AJ2215" s="131">
        <f t="shared" si="381"/>
        <v>0</v>
      </c>
      <c r="AK2215" s="131">
        <f t="shared" si="374"/>
        <v>0</v>
      </c>
      <c r="AL2215" s="131">
        <f t="shared" si="382"/>
        <v>0</v>
      </c>
      <c r="AM2215" s="131" t="str">
        <f t="shared" si="383"/>
        <v/>
      </c>
      <c r="AN2215" s="131" t="str">
        <f t="shared" ca="1" si="384"/>
        <v/>
      </c>
    </row>
    <row r="2216" spans="1:40" ht="20.25" customHeight="1" x14ac:dyDescent="0.3">
      <c r="A2216" s="127"/>
      <c r="B2216" s="164"/>
      <c r="C2216" s="139"/>
      <c r="D2216" s="140"/>
      <c r="E2216" s="139"/>
      <c r="F2216" s="139"/>
      <c r="G2216" s="140"/>
      <c r="H2216" s="139"/>
      <c r="I2216" s="129"/>
      <c r="L2216" s="128"/>
      <c r="M2216" s="128"/>
      <c r="N2216" s="128"/>
      <c r="O2216" s="128"/>
      <c r="P2216" s="128"/>
      <c r="Q2216" s="128"/>
      <c r="R2216" s="128"/>
      <c r="S2216" s="128"/>
      <c r="T2216" s="120">
        <f t="shared" si="375"/>
        <v>0</v>
      </c>
      <c r="U2216" s="131"/>
      <c r="V2216" s="131"/>
      <c r="W2216" s="131">
        <f>SUMIFS($F$3:F2216,$D$3:D2216,D2216,$C$3:C2216,"Buy")+SUMIFS($F$3:F2216,$D$3:D2216,D2216,$C$3:C2216,"Coin Deposit",$E$3:E2216,"&lt;&gt;")</f>
        <v>0</v>
      </c>
      <c r="X2216" s="131">
        <f t="shared" si="376"/>
        <v>0</v>
      </c>
      <c r="Y2216" s="131">
        <f>IF($D2216=Y$1,SUMIFS($H$3:$H2216,$G$3:$G2216,Y$1,$C$3:$C2216,"Sell"),0)</f>
        <v>0</v>
      </c>
      <c r="Z2216" s="131">
        <f t="shared" si="377"/>
        <v>0</v>
      </c>
      <c r="AA2216" s="131">
        <f>IF($D2216=AA$1,SUMIFS($H$3:$H2216,$G$3:$G2216,AA$1,$C$3:$C2216,"Sell"),0)</f>
        <v>0</v>
      </c>
      <c r="AB2216" s="131">
        <f t="shared" si="378"/>
        <v>0</v>
      </c>
      <c r="AC2216" s="131">
        <f>SUMIFS('Deductions and Deposits'!$H:$H,'Deductions and Deposits'!$G:$G,D2216,'Deductions and Deposits'!$F:$F,"&lt;="&amp;B2216)+SUMIFS($F$3:F2216,$D$3:D2216,D2216,$C$3:C2216,"Coin Deposit",$E$3:E2216,"")</f>
        <v>0</v>
      </c>
      <c r="AD2216" s="131">
        <f>SUMIFS('Deductions and Deposits'!$D:$D,'Deductions and Deposits'!$C:$C,D2216)+SUMIFS($F:$F,$D:$D,D2216,$C:$C,"Coin Deduction")</f>
        <v>0</v>
      </c>
      <c r="AE2216" s="131">
        <f>Table5[[#This Row],[Column4]]+Table5[[#This Row],[Column14]]+Table5[[#This Row],[Column19]]+Table5[[#This Row],[Column12]]</f>
        <v>0</v>
      </c>
      <c r="AF2216" s="131">
        <f>Table5[[#This Row],[Column5]]+Table5[[#This Row],[Column13]]+Table5[[#This Row],[Column21]]+Table5[[#This Row],[Column18]]</f>
        <v>0</v>
      </c>
      <c r="AG2216" s="131">
        <f t="shared" si="379"/>
        <v>0</v>
      </c>
      <c r="AH2216" s="131">
        <f t="shared" si="380"/>
        <v>0</v>
      </c>
      <c r="AI2216" s="131">
        <f>Table5[[#This Row],[Column17]]-Table5[[#This Row],[Column20]]</f>
        <v>0</v>
      </c>
      <c r="AJ2216" s="131">
        <f t="shared" si="381"/>
        <v>0</v>
      </c>
      <c r="AK2216" s="131">
        <f t="shared" si="374"/>
        <v>0</v>
      </c>
      <c r="AL2216" s="131">
        <f t="shared" si="382"/>
        <v>0</v>
      </c>
      <c r="AM2216" s="131" t="str">
        <f t="shared" si="383"/>
        <v/>
      </c>
      <c r="AN2216" s="131" t="str">
        <f t="shared" ca="1" si="384"/>
        <v/>
      </c>
    </row>
    <row r="2217" spans="1:40" ht="20.25" customHeight="1" x14ac:dyDescent="0.3">
      <c r="A2217" s="127"/>
      <c r="B2217" s="164"/>
      <c r="C2217" s="139"/>
      <c r="D2217" s="140"/>
      <c r="E2217" s="139"/>
      <c r="F2217" s="139"/>
      <c r="G2217" s="140"/>
      <c r="H2217" s="139"/>
      <c r="I2217" s="129"/>
      <c r="L2217" s="128"/>
      <c r="M2217" s="128"/>
      <c r="N2217" s="128"/>
      <c r="O2217" s="128"/>
      <c r="P2217" s="128"/>
      <c r="Q2217" s="128"/>
      <c r="R2217" s="128"/>
      <c r="S2217" s="128"/>
      <c r="T2217" s="120">
        <f t="shared" si="375"/>
        <v>0</v>
      </c>
      <c r="U2217" s="131"/>
      <c r="V2217" s="131"/>
      <c r="W2217" s="131">
        <f>SUMIFS($F$3:F2217,$D$3:D2217,D2217,$C$3:C2217,"Buy")+SUMIFS($F$3:F2217,$D$3:D2217,D2217,$C$3:C2217,"Coin Deposit",$E$3:E2217,"&lt;&gt;")</f>
        <v>0</v>
      </c>
      <c r="X2217" s="131">
        <f t="shared" si="376"/>
        <v>0</v>
      </c>
      <c r="Y2217" s="131">
        <f>IF($D2217=Y$1,SUMIFS($H$3:$H2217,$G$3:$G2217,Y$1,$C$3:$C2217,"Sell"),0)</f>
        <v>0</v>
      </c>
      <c r="Z2217" s="131">
        <f t="shared" si="377"/>
        <v>0</v>
      </c>
      <c r="AA2217" s="131">
        <f>IF($D2217=AA$1,SUMIFS($H$3:$H2217,$G$3:$G2217,AA$1,$C$3:$C2217,"Sell"),0)</f>
        <v>0</v>
      </c>
      <c r="AB2217" s="131">
        <f t="shared" si="378"/>
        <v>0</v>
      </c>
      <c r="AC2217" s="131">
        <f>SUMIFS('Deductions and Deposits'!$H:$H,'Deductions and Deposits'!$G:$G,D2217,'Deductions and Deposits'!$F:$F,"&lt;="&amp;B2217)+SUMIFS($F$3:F2217,$D$3:D2217,D2217,$C$3:C2217,"Coin Deposit",$E$3:E2217,"")</f>
        <v>0</v>
      </c>
      <c r="AD2217" s="131">
        <f>SUMIFS('Deductions and Deposits'!$D:$D,'Deductions and Deposits'!$C:$C,D2217)+SUMIFS($F:$F,$D:$D,D2217,$C:$C,"Coin Deduction")</f>
        <v>0</v>
      </c>
      <c r="AE2217" s="131">
        <f>Table5[[#This Row],[Column4]]+Table5[[#This Row],[Column14]]+Table5[[#This Row],[Column19]]+Table5[[#This Row],[Column12]]</f>
        <v>0</v>
      </c>
      <c r="AF2217" s="131">
        <f>Table5[[#This Row],[Column5]]+Table5[[#This Row],[Column13]]+Table5[[#This Row],[Column21]]+Table5[[#This Row],[Column18]]</f>
        <v>0</v>
      </c>
      <c r="AG2217" s="131">
        <f t="shared" si="379"/>
        <v>0</v>
      </c>
      <c r="AH2217" s="131">
        <f t="shared" si="380"/>
        <v>0</v>
      </c>
      <c r="AI2217" s="131">
        <f>Table5[[#This Row],[Column17]]-Table5[[#This Row],[Column20]]</f>
        <v>0</v>
      </c>
      <c r="AJ2217" s="131">
        <f t="shared" si="381"/>
        <v>0</v>
      </c>
      <c r="AK2217" s="131">
        <f t="shared" si="374"/>
        <v>0</v>
      </c>
      <c r="AL2217" s="131">
        <f t="shared" si="382"/>
        <v>0</v>
      </c>
      <c r="AM2217" s="131" t="str">
        <f t="shared" si="383"/>
        <v/>
      </c>
      <c r="AN2217" s="131" t="str">
        <f t="shared" ca="1" si="384"/>
        <v/>
      </c>
    </row>
    <row r="2218" spans="1:40" ht="20.25" customHeight="1" x14ac:dyDescent="0.3">
      <c r="A2218" s="127"/>
      <c r="B2218" s="164"/>
      <c r="C2218" s="139"/>
      <c r="D2218" s="140"/>
      <c r="E2218" s="139"/>
      <c r="F2218" s="139"/>
      <c r="G2218" s="140"/>
      <c r="H2218" s="139"/>
      <c r="I2218" s="129"/>
      <c r="L2218" s="128"/>
      <c r="M2218" s="128"/>
      <c r="N2218" s="128"/>
      <c r="O2218" s="128"/>
      <c r="P2218" s="128"/>
      <c r="Q2218" s="128"/>
      <c r="R2218" s="128"/>
      <c r="S2218" s="128"/>
      <c r="T2218" s="120">
        <f t="shared" si="375"/>
        <v>0</v>
      </c>
      <c r="U2218" s="131"/>
      <c r="V2218" s="131"/>
      <c r="W2218" s="131">
        <f>SUMIFS($F$3:F2218,$D$3:D2218,D2218,$C$3:C2218,"Buy")+SUMIFS($F$3:F2218,$D$3:D2218,D2218,$C$3:C2218,"Coin Deposit",$E$3:E2218,"&lt;&gt;")</f>
        <v>0</v>
      </c>
      <c r="X2218" s="131">
        <f t="shared" si="376"/>
        <v>0</v>
      </c>
      <c r="Y2218" s="131">
        <f>IF($D2218=Y$1,SUMIFS($H$3:$H2218,$G$3:$G2218,Y$1,$C$3:$C2218,"Sell"),0)</f>
        <v>0</v>
      </c>
      <c r="Z2218" s="131">
        <f t="shared" si="377"/>
        <v>0</v>
      </c>
      <c r="AA2218" s="131">
        <f>IF($D2218=AA$1,SUMIFS($H$3:$H2218,$G$3:$G2218,AA$1,$C$3:$C2218,"Sell"),0)</f>
        <v>0</v>
      </c>
      <c r="AB2218" s="131">
        <f t="shared" si="378"/>
        <v>0</v>
      </c>
      <c r="AC2218" s="131">
        <f>SUMIFS('Deductions and Deposits'!$H:$H,'Deductions and Deposits'!$G:$G,D2218,'Deductions and Deposits'!$F:$F,"&lt;="&amp;B2218)+SUMIFS($F$3:F2218,$D$3:D2218,D2218,$C$3:C2218,"Coin Deposit",$E$3:E2218,"")</f>
        <v>0</v>
      </c>
      <c r="AD2218" s="131">
        <f>SUMIFS('Deductions and Deposits'!$D:$D,'Deductions and Deposits'!$C:$C,D2218)+SUMIFS($F:$F,$D:$D,D2218,$C:$C,"Coin Deduction")</f>
        <v>0</v>
      </c>
      <c r="AE2218" s="131">
        <f>Table5[[#This Row],[Column4]]+Table5[[#This Row],[Column14]]+Table5[[#This Row],[Column19]]+Table5[[#This Row],[Column12]]</f>
        <v>0</v>
      </c>
      <c r="AF2218" s="131">
        <f>Table5[[#This Row],[Column5]]+Table5[[#This Row],[Column13]]+Table5[[#This Row],[Column21]]+Table5[[#This Row],[Column18]]</f>
        <v>0</v>
      </c>
      <c r="AG2218" s="131">
        <f t="shared" si="379"/>
        <v>0</v>
      </c>
      <c r="AH2218" s="131">
        <f t="shared" si="380"/>
        <v>0</v>
      </c>
      <c r="AI2218" s="131">
        <f>Table5[[#This Row],[Column17]]-Table5[[#This Row],[Column20]]</f>
        <v>0</v>
      </c>
      <c r="AJ2218" s="131">
        <f t="shared" si="381"/>
        <v>0</v>
      </c>
      <c r="AK2218" s="131">
        <f t="shared" si="374"/>
        <v>0</v>
      </c>
      <c r="AL2218" s="131">
        <f t="shared" si="382"/>
        <v>0</v>
      </c>
      <c r="AM2218" s="131" t="str">
        <f t="shared" si="383"/>
        <v/>
      </c>
      <c r="AN2218" s="131" t="str">
        <f t="shared" ca="1" si="384"/>
        <v/>
      </c>
    </row>
    <row r="2219" spans="1:40" ht="20.25" customHeight="1" x14ac:dyDescent="0.3">
      <c r="A2219" s="127"/>
      <c r="B2219" s="164"/>
      <c r="C2219" s="139"/>
      <c r="D2219" s="140"/>
      <c r="E2219" s="139"/>
      <c r="F2219" s="139"/>
      <c r="G2219" s="140"/>
      <c r="H2219" s="139"/>
      <c r="I2219" s="129"/>
      <c r="L2219" s="128"/>
      <c r="M2219" s="128"/>
      <c r="N2219" s="128"/>
      <c r="O2219" s="128"/>
      <c r="P2219" s="128"/>
      <c r="Q2219" s="128"/>
      <c r="R2219" s="128"/>
      <c r="S2219" s="128"/>
      <c r="T2219" s="120">
        <f t="shared" si="375"/>
        <v>0</v>
      </c>
      <c r="U2219" s="131"/>
      <c r="V2219" s="131"/>
      <c r="W2219" s="131">
        <f>SUMIFS($F$3:F2219,$D$3:D2219,D2219,$C$3:C2219,"Buy")+SUMIFS($F$3:F2219,$D$3:D2219,D2219,$C$3:C2219,"Coin Deposit",$E$3:E2219,"&lt;&gt;")</f>
        <v>0</v>
      </c>
      <c r="X2219" s="131">
        <f t="shared" si="376"/>
        <v>0</v>
      </c>
      <c r="Y2219" s="131">
        <f>IF($D2219=Y$1,SUMIFS($H$3:$H2219,$G$3:$G2219,Y$1,$C$3:$C2219,"Sell"),0)</f>
        <v>0</v>
      </c>
      <c r="Z2219" s="131">
        <f t="shared" si="377"/>
        <v>0</v>
      </c>
      <c r="AA2219" s="131">
        <f>IF($D2219=AA$1,SUMIFS($H$3:$H2219,$G$3:$G2219,AA$1,$C$3:$C2219,"Sell"),0)</f>
        <v>0</v>
      </c>
      <c r="AB2219" s="131">
        <f t="shared" si="378"/>
        <v>0</v>
      </c>
      <c r="AC2219" s="131">
        <f>SUMIFS('Deductions and Deposits'!$H:$H,'Deductions and Deposits'!$G:$G,D2219,'Deductions and Deposits'!$F:$F,"&lt;="&amp;B2219)+SUMIFS($F$3:F2219,$D$3:D2219,D2219,$C$3:C2219,"Coin Deposit",$E$3:E2219,"")</f>
        <v>0</v>
      </c>
      <c r="AD2219" s="131">
        <f>SUMIFS('Deductions and Deposits'!$D:$D,'Deductions and Deposits'!$C:$C,D2219)+SUMIFS($F:$F,$D:$D,D2219,$C:$C,"Coin Deduction")</f>
        <v>0</v>
      </c>
      <c r="AE2219" s="131">
        <f>Table5[[#This Row],[Column4]]+Table5[[#This Row],[Column14]]+Table5[[#This Row],[Column19]]+Table5[[#This Row],[Column12]]</f>
        <v>0</v>
      </c>
      <c r="AF2219" s="131">
        <f>Table5[[#This Row],[Column5]]+Table5[[#This Row],[Column13]]+Table5[[#This Row],[Column21]]+Table5[[#This Row],[Column18]]</f>
        <v>0</v>
      </c>
      <c r="AG2219" s="131">
        <f t="shared" si="379"/>
        <v>0</v>
      </c>
      <c r="AH2219" s="131">
        <f t="shared" si="380"/>
        <v>0</v>
      </c>
      <c r="AI2219" s="131">
        <f>Table5[[#This Row],[Column17]]-Table5[[#This Row],[Column20]]</f>
        <v>0</v>
      </c>
      <c r="AJ2219" s="131">
        <f t="shared" si="381"/>
        <v>0</v>
      </c>
      <c r="AK2219" s="131">
        <f t="shared" si="374"/>
        <v>0</v>
      </c>
      <c r="AL2219" s="131">
        <f t="shared" si="382"/>
        <v>0</v>
      </c>
      <c r="AM2219" s="131" t="str">
        <f t="shared" si="383"/>
        <v/>
      </c>
      <c r="AN2219" s="131" t="str">
        <f t="shared" ca="1" si="384"/>
        <v/>
      </c>
    </row>
    <row r="2220" spans="1:40" ht="20.25" customHeight="1" x14ac:dyDescent="0.3">
      <c r="A2220" s="127"/>
      <c r="B2220" s="164"/>
      <c r="C2220" s="139"/>
      <c r="D2220" s="140"/>
      <c r="E2220" s="139"/>
      <c r="F2220" s="139"/>
      <c r="G2220" s="140"/>
      <c r="H2220" s="139"/>
      <c r="I2220" s="129"/>
      <c r="L2220" s="128"/>
      <c r="M2220" s="128"/>
      <c r="N2220" s="128"/>
      <c r="O2220" s="128"/>
      <c r="P2220" s="128"/>
      <c r="Q2220" s="128"/>
      <c r="R2220" s="128"/>
      <c r="S2220" s="128"/>
      <c r="T2220" s="120">
        <f t="shared" si="375"/>
        <v>0</v>
      </c>
      <c r="U2220" s="131"/>
      <c r="V2220" s="131"/>
      <c r="W2220" s="131">
        <f>SUMIFS($F$3:F2220,$D$3:D2220,D2220,$C$3:C2220,"Buy")+SUMIFS($F$3:F2220,$D$3:D2220,D2220,$C$3:C2220,"Coin Deposit",$E$3:E2220,"&lt;&gt;")</f>
        <v>0</v>
      </c>
      <c r="X2220" s="131">
        <f t="shared" si="376"/>
        <v>0</v>
      </c>
      <c r="Y2220" s="131">
        <f>IF($D2220=Y$1,SUMIFS($H$3:$H2220,$G$3:$G2220,Y$1,$C$3:$C2220,"Sell"),0)</f>
        <v>0</v>
      </c>
      <c r="Z2220" s="131">
        <f t="shared" si="377"/>
        <v>0</v>
      </c>
      <c r="AA2220" s="131">
        <f>IF($D2220=AA$1,SUMIFS($H$3:$H2220,$G$3:$G2220,AA$1,$C$3:$C2220,"Sell"),0)</f>
        <v>0</v>
      </c>
      <c r="AB2220" s="131">
        <f t="shared" si="378"/>
        <v>0</v>
      </c>
      <c r="AC2220" s="131">
        <f>SUMIFS('Deductions and Deposits'!$H:$H,'Deductions and Deposits'!$G:$G,D2220,'Deductions and Deposits'!$F:$F,"&lt;="&amp;B2220)+SUMIFS($F$3:F2220,$D$3:D2220,D2220,$C$3:C2220,"Coin Deposit",$E$3:E2220,"")</f>
        <v>0</v>
      </c>
      <c r="AD2220" s="131">
        <f>SUMIFS('Deductions and Deposits'!$D:$D,'Deductions and Deposits'!$C:$C,D2220)+SUMIFS($F:$F,$D:$D,D2220,$C:$C,"Coin Deduction")</f>
        <v>0</v>
      </c>
      <c r="AE2220" s="131">
        <f>Table5[[#This Row],[Column4]]+Table5[[#This Row],[Column14]]+Table5[[#This Row],[Column19]]+Table5[[#This Row],[Column12]]</f>
        <v>0</v>
      </c>
      <c r="AF2220" s="131">
        <f>Table5[[#This Row],[Column5]]+Table5[[#This Row],[Column13]]+Table5[[#This Row],[Column21]]+Table5[[#This Row],[Column18]]</f>
        <v>0</v>
      </c>
      <c r="AG2220" s="131">
        <f t="shared" si="379"/>
        <v>0</v>
      </c>
      <c r="AH2220" s="131">
        <f t="shared" si="380"/>
        <v>0</v>
      </c>
      <c r="AI2220" s="131">
        <f>Table5[[#This Row],[Column17]]-Table5[[#This Row],[Column20]]</f>
        <v>0</v>
      </c>
      <c r="AJ2220" s="131">
        <f t="shared" si="381"/>
        <v>0</v>
      </c>
      <c r="AK2220" s="131">
        <f t="shared" si="374"/>
        <v>0</v>
      </c>
      <c r="AL2220" s="131">
        <f t="shared" si="382"/>
        <v>0</v>
      </c>
      <c r="AM2220" s="131" t="str">
        <f t="shared" si="383"/>
        <v/>
      </c>
      <c r="AN2220" s="131" t="str">
        <f t="shared" ca="1" si="384"/>
        <v/>
      </c>
    </row>
    <row r="2221" spans="1:40" ht="20.25" customHeight="1" x14ac:dyDescent="0.3">
      <c r="A2221" s="127"/>
      <c r="B2221" s="164"/>
      <c r="C2221" s="139"/>
      <c r="D2221" s="140"/>
      <c r="E2221" s="139"/>
      <c r="F2221" s="139"/>
      <c r="G2221" s="140"/>
      <c r="H2221" s="139"/>
      <c r="I2221" s="129"/>
      <c r="L2221" s="128"/>
      <c r="M2221" s="128"/>
      <c r="N2221" s="128"/>
      <c r="O2221" s="128"/>
      <c r="P2221" s="128"/>
      <c r="Q2221" s="128"/>
      <c r="R2221" s="128"/>
      <c r="S2221" s="128"/>
      <c r="T2221" s="120">
        <f t="shared" si="375"/>
        <v>0</v>
      </c>
      <c r="U2221" s="131"/>
      <c r="V2221" s="131"/>
      <c r="W2221" s="131">
        <f>SUMIFS($F$3:F2221,$D$3:D2221,D2221,$C$3:C2221,"Buy")+SUMIFS($F$3:F2221,$D$3:D2221,D2221,$C$3:C2221,"Coin Deposit",$E$3:E2221,"&lt;&gt;")</f>
        <v>0</v>
      </c>
      <c r="X2221" s="131">
        <f t="shared" si="376"/>
        <v>0</v>
      </c>
      <c r="Y2221" s="131">
        <f>IF($D2221=Y$1,SUMIFS($H$3:$H2221,$G$3:$G2221,Y$1,$C$3:$C2221,"Sell"),0)</f>
        <v>0</v>
      </c>
      <c r="Z2221" s="131">
        <f t="shared" si="377"/>
        <v>0</v>
      </c>
      <c r="AA2221" s="131">
        <f>IF($D2221=AA$1,SUMIFS($H$3:$H2221,$G$3:$G2221,AA$1,$C$3:$C2221,"Sell"),0)</f>
        <v>0</v>
      </c>
      <c r="AB2221" s="131">
        <f t="shared" si="378"/>
        <v>0</v>
      </c>
      <c r="AC2221" s="131">
        <f>SUMIFS('Deductions and Deposits'!$H:$H,'Deductions and Deposits'!$G:$G,D2221,'Deductions and Deposits'!$F:$F,"&lt;="&amp;B2221)+SUMIFS($F$3:F2221,$D$3:D2221,D2221,$C$3:C2221,"Coin Deposit",$E$3:E2221,"")</f>
        <v>0</v>
      </c>
      <c r="AD2221" s="131">
        <f>SUMIFS('Deductions and Deposits'!$D:$D,'Deductions and Deposits'!$C:$C,D2221)+SUMIFS($F:$F,$D:$D,D2221,$C:$C,"Coin Deduction")</f>
        <v>0</v>
      </c>
      <c r="AE2221" s="131">
        <f>Table5[[#This Row],[Column4]]+Table5[[#This Row],[Column14]]+Table5[[#This Row],[Column19]]+Table5[[#This Row],[Column12]]</f>
        <v>0</v>
      </c>
      <c r="AF2221" s="131">
        <f>Table5[[#This Row],[Column5]]+Table5[[#This Row],[Column13]]+Table5[[#This Row],[Column21]]+Table5[[#This Row],[Column18]]</f>
        <v>0</v>
      </c>
      <c r="AG2221" s="131">
        <f t="shared" si="379"/>
        <v>0</v>
      </c>
      <c r="AH2221" s="131">
        <f t="shared" si="380"/>
        <v>0</v>
      </c>
      <c r="AI2221" s="131">
        <f>Table5[[#This Row],[Column17]]-Table5[[#This Row],[Column20]]</f>
        <v>0</v>
      </c>
      <c r="AJ2221" s="131">
        <f t="shared" si="381"/>
        <v>0</v>
      </c>
      <c r="AK2221" s="131">
        <f t="shared" si="374"/>
        <v>0</v>
      </c>
      <c r="AL2221" s="131">
        <f t="shared" si="382"/>
        <v>0</v>
      </c>
      <c r="AM2221" s="131" t="str">
        <f t="shared" si="383"/>
        <v/>
      </c>
      <c r="AN2221" s="131" t="str">
        <f t="shared" ca="1" si="384"/>
        <v/>
      </c>
    </row>
    <row r="2222" spans="1:40" ht="20.25" customHeight="1" x14ac:dyDescent="0.3">
      <c r="A2222" s="127"/>
      <c r="B2222" s="164"/>
      <c r="C2222" s="139"/>
      <c r="D2222" s="140"/>
      <c r="E2222" s="139"/>
      <c r="F2222" s="139"/>
      <c r="G2222" s="140"/>
      <c r="H2222" s="139"/>
      <c r="I2222" s="129"/>
      <c r="L2222" s="128"/>
      <c r="M2222" s="128"/>
      <c r="N2222" s="128"/>
      <c r="O2222" s="128"/>
      <c r="P2222" s="128"/>
      <c r="Q2222" s="128"/>
      <c r="R2222" s="128"/>
      <c r="S2222" s="128"/>
      <c r="T2222" s="120">
        <f t="shared" si="375"/>
        <v>0</v>
      </c>
      <c r="U2222" s="131"/>
      <c r="V2222" s="131"/>
      <c r="W2222" s="131">
        <f>SUMIFS($F$3:F2222,$D$3:D2222,D2222,$C$3:C2222,"Buy")+SUMIFS($F$3:F2222,$D$3:D2222,D2222,$C$3:C2222,"Coin Deposit",$E$3:E2222,"&lt;&gt;")</f>
        <v>0</v>
      </c>
      <c r="X2222" s="131">
        <f t="shared" si="376"/>
        <v>0</v>
      </c>
      <c r="Y2222" s="131">
        <f>IF($D2222=Y$1,SUMIFS($H$3:$H2222,$G$3:$G2222,Y$1,$C$3:$C2222,"Sell"),0)</f>
        <v>0</v>
      </c>
      <c r="Z2222" s="131">
        <f t="shared" si="377"/>
        <v>0</v>
      </c>
      <c r="AA2222" s="131">
        <f>IF($D2222=AA$1,SUMIFS($H$3:$H2222,$G$3:$G2222,AA$1,$C$3:$C2222,"Sell"),0)</f>
        <v>0</v>
      </c>
      <c r="AB2222" s="131">
        <f t="shared" si="378"/>
        <v>0</v>
      </c>
      <c r="AC2222" s="131">
        <f>SUMIFS('Deductions and Deposits'!$H:$H,'Deductions and Deposits'!$G:$G,D2222,'Deductions and Deposits'!$F:$F,"&lt;="&amp;B2222)+SUMIFS($F$3:F2222,$D$3:D2222,D2222,$C$3:C2222,"Coin Deposit",$E$3:E2222,"")</f>
        <v>0</v>
      </c>
      <c r="AD2222" s="131">
        <f>SUMIFS('Deductions and Deposits'!$D:$D,'Deductions and Deposits'!$C:$C,D2222)+SUMIFS($F:$F,$D:$D,D2222,$C:$C,"Coin Deduction")</f>
        <v>0</v>
      </c>
      <c r="AE2222" s="131">
        <f>Table5[[#This Row],[Column4]]+Table5[[#This Row],[Column14]]+Table5[[#This Row],[Column19]]+Table5[[#This Row],[Column12]]</f>
        <v>0</v>
      </c>
      <c r="AF2222" s="131">
        <f>Table5[[#This Row],[Column5]]+Table5[[#This Row],[Column13]]+Table5[[#This Row],[Column21]]+Table5[[#This Row],[Column18]]</f>
        <v>0</v>
      </c>
      <c r="AG2222" s="131">
        <f t="shared" si="379"/>
        <v>0</v>
      </c>
      <c r="AH2222" s="131">
        <f t="shared" si="380"/>
        <v>0</v>
      </c>
      <c r="AI2222" s="131">
        <f>Table5[[#This Row],[Column17]]-Table5[[#This Row],[Column20]]</f>
        <v>0</v>
      </c>
      <c r="AJ2222" s="131">
        <f t="shared" si="381"/>
        <v>0</v>
      </c>
      <c r="AK2222" s="131">
        <f t="shared" si="374"/>
        <v>0</v>
      </c>
      <c r="AL2222" s="131">
        <f t="shared" si="382"/>
        <v>0</v>
      </c>
      <c r="AM2222" s="131" t="str">
        <f t="shared" si="383"/>
        <v/>
      </c>
      <c r="AN2222" s="131" t="str">
        <f t="shared" ca="1" si="384"/>
        <v/>
      </c>
    </row>
    <row r="2223" spans="1:40" ht="20.25" customHeight="1" x14ac:dyDescent="0.3">
      <c r="A2223" s="127"/>
      <c r="B2223" s="164"/>
      <c r="C2223" s="139"/>
      <c r="D2223" s="140"/>
      <c r="E2223" s="139"/>
      <c r="F2223" s="139"/>
      <c r="G2223" s="140"/>
      <c r="H2223" s="139"/>
      <c r="I2223" s="129"/>
      <c r="L2223" s="128"/>
      <c r="M2223" s="128"/>
      <c r="N2223" s="128"/>
      <c r="O2223" s="128"/>
      <c r="P2223" s="128"/>
      <c r="Q2223" s="128"/>
      <c r="R2223" s="128"/>
      <c r="S2223" s="128"/>
      <c r="T2223" s="120">
        <f t="shared" si="375"/>
        <v>0</v>
      </c>
      <c r="U2223" s="131"/>
      <c r="V2223" s="131"/>
      <c r="W2223" s="131">
        <f>SUMIFS($F$3:F2223,$D$3:D2223,D2223,$C$3:C2223,"Buy")+SUMIFS($F$3:F2223,$D$3:D2223,D2223,$C$3:C2223,"Coin Deposit",$E$3:E2223,"&lt;&gt;")</f>
        <v>0</v>
      </c>
      <c r="X2223" s="131">
        <f t="shared" si="376"/>
        <v>0</v>
      </c>
      <c r="Y2223" s="131">
        <f>IF($D2223=Y$1,SUMIFS($H$3:$H2223,$G$3:$G2223,Y$1,$C$3:$C2223,"Sell"),0)</f>
        <v>0</v>
      </c>
      <c r="Z2223" s="131">
        <f t="shared" si="377"/>
        <v>0</v>
      </c>
      <c r="AA2223" s="131">
        <f>IF($D2223=AA$1,SUMIFS($H$3:$H2223,$G$3:$G2223,AA$1,$C$3:$C2223,"Sell"),0)</f>
        <v>0</v>
      </c>
      <c r="AB2223" s="131">
        <f t="shared" si="378"/>
        <v>0</v>
      </c>
      <c r="AC2223" s="131">
        <f>SUMIFS('Deductions and Deposits'!$H:$H,'Deductions and Deposits'!$G:$G,D2223,'Deductions and Deposits'!$F:$F,"&lt;="&amp;B2223)+SUMIFS($F$3:F2223,$D$3:D2223,D2223,$C$3:C2223,"Coin Deposit",$E$3:E2223,"")</f>
        <v>0</v>
      </c>
      <c r="AD2223" s="131">
        <f>SUMIFS('Deductions and Deposits'!$D:$D,'Deductions and Deposits'!$C:$C,D2223)+SUMIFS($F:$F,$D:$D,D2223,$C:$C,"Coin Deduction")</f>
        <v>0</v>
      </c>
      <c r="AE2223" s="131">
        <f>Table5[[#This Row],[Column4]]+Table5[[#This Row],[Column14]]+Table5[[#This Row],[Column19]]+Table5[[#This Row],[Column12]]</f>
        <v>0</v>
      </c>
      <c r="AF2223" s="131">
        <f>Table5[[#This Row],[Column5]]+Table5[[#This Row],[Column13]]+Table5[[#This Row],[Column21]]+Table5[[#This Row],[Column18]]</f>
        <v>0</v>
      </c>
      <c r="AG2223" s="131">
        <f t="shared" si="379"/>
        <v>0</v>
      </c>
      <c r="AH2223" s="131">
        <f t="shared" si="380"/>
        <v>0</v>
      </c>
      <c r="AI2223" s="131">
        <f>Table5[[#This Row],[Column17]]-Table5[[#This Row],[Column20]]</f>
        <v>0</v>
      </c>
      <c r="AJ2223" s="131">
        <f t="shared" si="381"/>
        <v>0</v>
      </c>
      <c r="AK2223" s="131">
        <f t="shared" si="374"/>
        <v>0</v>
      </c>
      <c r="AL2223" s="131">
        <f t="shared" si="382"/>
        <v>0</v>
      </c>
      <c r="AM2223" s="131" t="str">
        <f t="shared" si="383"/>
        <v/>
      </c>
      <c r="AN2223" s="131" t="str">
        <f t="shared" ca="1" si="384"/>
        <v/>
      </c>
    </row>
    <row r="2224" spans="1:40" ht="20.25" customHeight="1" x14ac:dyDescent="0.3">
      <c r="A2224" s="127"/>
      <c r="B2224" s="164"/>
      <c r="C2224" s="139"/>
      <c r="D2224" s="140"/>
      <c r="E2224" s="139"/>
      <c r="F2224" s="139"/>
      <c r="G2224" s="140"/>
      <c r="H2224" s="139"/>
      <c r="I2224" s="129"/>
      <c r="L2224" s="128"/>
      <c r="M2224" s="128"/>
      <c r="N2224" s="128"/>
      <c r="O2224" s="128"/>
      <c r="P2224" s="128"/>
      <c r="Q2224" s="128"/>
      <c r="R2224" s="128"/>
      <c r="S2224" s="128"/>
      <c r="T2224" s="120">
        <f t="shared" si="375"/>
        <v>0</v>
      </c>
      <c r="U2224" s="131"/>
      <c r="V2224" s="131"/>
      <c r="W2224" s="131">
        <f>SUMIFS($F$3:F2224,$D$3:D2224,D2224,$C$3:C2224,"Buy")+SUMIFS($F$3:F2224,$D$3:D2224,D2224,$C$3:C2224,"Coin Deposit",$E$3:E2224,"&lt;&gt;")</f>
        <v>0</v>
      </c>
      <c r="X2224" s="131">
        <f t="shared" si="376"/>
        <v>0</v>
      </c>
      <c r="Y2224" s="131">
        <f>IF($D2224=Y$1,SUMIFS($H$3:$H2224,$G$3:$G2224,Y$1,$C$3:$C2224,"Sell"),0)</f>
        <v>0</v>
      </c>
      <c r="Z2224" s="131">
        <f t="shared" si="377"/>
        <v>0</v>
      </c>
      <c r="AA2224" s="131">
        <f>IF($D2224=AA$1,SUMIFS($H$3:$H2224,$G$3:$G2224,AA$1,$C$3:$C2224,"Sell"),0)</f>
        <v>0</v>
      </c>
      <c r="AB2224" s="131">
        <f t="shared" si="378"/>
        <v>0</v>
      </c>
      <c r="AC2224" s="131">
        <f>SUMIFS('Deductions and Deposits'!$H:$H,'Deductions and Deposits'!$G:$G,D2224,'Deductions and Deposits'!$F:$F,"&lt;="&amp;B2224)+SUMIFS($F$3:F2224,$D$3:D2224,D2224,$C$3:C2224,"Coin Deposit",$E$3:E2224,"")</f>
        <v>0</v>
      </c>
      <c r="AD2224" s="131">
        <f>SUMIFS('Deductions and Deposits'!$D:$D,'Deductions and Deposits'!$C:$C,D2224)+SUMIFS($F:$F,$D:$D,D2224,$C:$C,"Coin Deduction")</f>
        <v>0</v>
      </c>
      <c r="AE2224" s="131">
        <f>Table5[[#This Row],[Column4]]+Table5[[#This Row],[Column14]]+Table5[[#This Row],[Column19]]+Table5[[#This Row],[Column12]]</f>
        <v>0</v>
      </c>
      <c r="AF2224" s="131">
        <f>Table5[[#This Row],[Column5]]+Table5[[#This Row],[Column13]]+Table5[[#This Row],[Column21]]+Table5[[#This Row],[Column18]]</f>
        <v>0</v>
      </c>
      <c r="AG2224" s="131">
        <f t="shared" si="379"/>
        <v>0</v>
      </c>
      <c r="AH2224" s="131">
        <f t="shared" si="380"/>
        <v>0</v>
      </c>
      <c r="AI2224" s="131">
        <f>Table5[[#This Row],[Column17]]-Table5[[#This Row],[Column20]]</f>
        <v>0</v>
      </c>
      <c r="AJ2224" s="131">
        <f t="shared" si="381"/>
        <v>0</v>
      </c>
      <c r="AK2224" s="131">
        <f t="shared" si="374"/>
        <v>0</v>
      </c>
      <c r="AL2224" s="131">
        <f t="shared" si="382"/>
        <v>0</v>
      </c>
      <c r="AM2224" s="131" t="str">
        <f t="shared" si="383"/>
        <v/>
      </c>
      <c r="AN2224" s="131" t="str">
        <f t="shared" ca="1" si="384"/>
        <v/>
      </c>
    </row>
    <row r="2225" spans="1:40" ht="20.25" customHeight="1" x14ac:dyDescent="0.3">
      <c r="A2225" s="127"/>
      <c r="B2225" s="164"/>
      <c r="C2225" s="139"/>
      <c r="D2225" s="140"/>
      <c r="E2225" s="139"/>
      <c r="F2225" s="139"/>
      <c r="G2225" s="140"/>
      <c r="H2225" s="139"/>
      <c r="I2225" s="129"/>
      <c r="L2225" s="128"/>
      <c r="M2225" s="128"/>
      <c r="N2225" s="128"/>
      <c r="O2225" s="128"/>
      <c r="P2225" s="128"/>
      <c r="Q2225" s="128"/>
      <c r="R2225" s="128"/>
      <c r="S2225" s="128"/>
      <c r="T2225" s="120">
        <f t="shared" si="375"/>
        <v>0</v>
      </c>
      <c r="U2225" s="131"/>
      <c r="V2225" s="131"/>
      <c r="W2225" s="131">
        <f>SUMIFS($F$3:F2225,$D$3:D2225,D2225,$C$3:C2225,"Buy")+SUMIFS($F$3:F2225,$D$3:D2225,D2225,$C$3:C2225,"Coin Deposit",$E$3:E2225,"&lt;&gt;")</f>
        <v>0</v>
      </c>
      <c r="X2225" s="131">
        <f t="shared" si="376"/>
        <v>0</v>
      </c>
      <c r="Y2225" s="131">
        <f>IF($D2225=Y$1,SUMIFS($H$3:$H2225,$G$3:$G2225,Y$1,$C$3:$C2225,"Sell"),0)</f>
        <v>0</v>
      </c>
      <c r="Z2225" s="131">
        <f t="shared" si="377"/>
        <v>0</v>
      </c>
      <c r="AA2225" s="131">
        <f>IF($D2225=AA$1,SUMIFS($H$3:$H2225,$G$3:$G2225,AA$1,$C$3:$C2225,"Sell"),0)</f>
        <v>0</v>
      </c>
      <c r="AB2225" s="131">
        <f t="shared" si="378"/>
        <v>0</v>
      </c>
      <c r="AC2225" s="131">
        <f>SUMIFS('Deductions and Deposits'!$H:$H,'Deductions and Deposits'!$G:$G,D2225,'Deductions and Deposits'!$F:$F,"&lt;="&amp;B2225)+SUMIFS($F$3:F2225,$D$3:D2225,D2225,$C$3:C2225,"Coin Deposit",$E$3:E2225,"")</f>
        <v>0</v>
      </c>
      <c r="AD2225" s="131">
        <f>SUMIFS('Deductions and Deposits'!$D:$D,'Deductions and Deposits'!$C:$C,D2225)+SUMIFS($F:$F,$D:$D,D2225,$C:$C,"Coin Deduction")</f>
        <v>0</v>
      </c>
      <c r="AE2225" s="131">
        <f>Table5[[#This Row],[Column4]]+Table5[[#This Row],[Column14]]+Table5[[#This Row],[Column19]]+Table5[[#This Row],[Column12]]</f>
        <v>0</v>
      </c>
      <c r="AF2225" s="131">
        <f>Table5[[#This Row],[Column5]]+Table5[[#This Row],[Column13]]+Table5[[#This Row],[Column21]]+Table5[[#This Row],[Column18]]</f>
        <v>0</v>
      </c>
      <c r="AG2225" s="131">
        <f t="shared" si="379"/>
        <v>0</v>
      </c>
      <c r="AH2225" s="131">
        <f t="shared" si="380"/>
        <v>0</v>
      </c>
      <c r="AI2225" s="131">
        <f>Table5[[#This Row],[Column17]]-Table5[[#This Row],[Column20]]</f>
        <v>0</v>
      </c>
      <c r="AJ2225" s="131">
        <f t="shared" si="381"/>
        <v>0</v>
      </c>
      <c r="AK2225" s="131">
        <f t="shared" si="374"/>
        <v>0</v>
      </c>
      <c r="AL2225" s="131">
        <f t="shared" si="382"/>
        <v>0</v>
      </c>
      <c r="AM2225" s="131" t="str">
        <f t="shared" si="383"/>
        <v/>
      </c>
      <c r="AN2225" s="131" t="str">
        <f t="shared" ca="1" si="384"/>
        <v/>
      </c>
    </row>
    <row r="2226" spans="1:40" ht="20.25" customHeight="1" x14ac:dyDescent="0.3">
      <c r="A2226" s="127"/>
      <c r="B2226" s="164"/>
      <c r="C2226" s="139"/>
      <c r="D2226" s="140"/>
      <c r="E2226" s="139"/>
      <c r="F2226" s="139"/>
      <c r="G2226" s="140"/>
      <c r="H2226" s="139"/>
      <c r="I2226" s="129"/>
      <c r="L2226" s="128"/>
      <c r="M2226" s="128"/>
      <c r="N2226" s="128"/>
      <c r="O2226" s="128"/>
      <c r="P2226" s="128"/>
      <c r="Q2226" s="128"/>
      <c r="R2226" s="128"/>
      <c r="S2226" s="128"/>
      <c r="T2226" s="120">
        <f t="shared" si="375"/>
        <v>0</v>
      </c>
      <c r="U2226" s="131"/>
      <c r="V2226" s="131"/>
      <c r="W2226" s="131">
        <f>SUMIFS($F$3:F2226,$D$3:D2226,D2226,$C$3:C2226,"Buy")+SUMIFS($F$3:F2226,$D$3:D2226,D2226,$C$3:C2226,"Coin Deposit",$E$3:E2226,"&lt;&gt;")</f>
        <v>0</v>
      </c>
      <c r="X2226" s="131">
        <f t="shared" si="376"/>
        <v>0</v>
      </c>
      <c r="Y2226" s="131">
        <f>IF($D2226=Y$1,SUMIFS($H$3:$H2226,$G$3:$G2226,Y$1,$C$3:$C2226,"Sell"),0)</f>
        <v>0</v>
      </c>
      <c r="Z2226" s="131">
        <f t="shared" si="377"/>
        <v>0</v>
      </c>
      <c r="AA2226" s="131">
        <f>IF($D2226=AA$1,SUMIFS($H$3:$H2226,$G$3:$G2226,AA$1,$C$3:$C2226,"Sell"),0)</f>
        <v>0</v>
      </c>
      <c r="AB2226" s="131">
        <f t="shared" si="378"/>
        <v>0</v>
      </c>
      <c r="AC2226" s="131">
        <f>SUMIFS('Deductions and Deposits'!$H:$H,'Deductions and Deposits'!$G:$G,D2226,'Deductions and Deposits'!$F:$F,"&lt;="&amp;B2226)+SUMIFS($F$3:F2226,$D$3:D2226,D2226,$C$3:C2226,"Coin Deposit",$E$3:E2226,"")</f>
        <v>0</v>
      </c>
      <c r="AD2226" s="131">
        <f>SUMIFS('Deductions and Deposits'!$D:$D,'Deductions and Deposits'!$C:$C,D2226)+SUMIFS($F:$F,$D:$D,D2226,$C:$C,"Coin Deduction")</f>
        <v>0</v>
      </c>
      <c r="AE2226" s="131">
        <f>Table5[[#This Row],[Column4]]+Table5[[#This Row],[Column14]]+Table5[[#This Row],[Column19]]+Table5[[#This Row],[Column12]]</f>
        <v>0</v>
      </c>
      <c r="AF2226" s="131">
        <f>Table5[[#This Row],[Column5]]+Table5[[#This Row],[Column13]]+Table5[[#This Row],[Column21]]+Table5[[#This Row],[Column18]]</f>
        <v>0</v>
      </c>
      <c r="AG2226" s="131">
        <f t="shared" si="379"/>
        <v>0</v>
      </c>
      <c r="AH2226" s="131">
        <f t="shared" si="380"/>
        <v>0</v>
      </c>
      <c r="AI2226" s="131">
        <f>Table5[[#This Row],[Column17]]-Table5[[#This Row],[Column20]]</f>
        <v>0</v>
      </c>
      <c r="AJ2226" s="131">
        <f t="shared" si="381"/>
        <v>0</v>
      </c>
      <c r="AK2226" s="131">
        <f t="shared" si="374"/>
        <v>0</v>
      </c>
      <c r="AL2226" s="131">
        <f t="shared" si="382"/>
        <v>0</v>
      </c>
      <c r="AM2226" s="131" t="str">
        <f t="shared" si="383"/>
        <v/>
      </c>
      <c r="AN2226" s="131" t="str">
        <f t="shared" ca="1" si="384"/>
        <v/>
      </c>
    </row>
    <row r="2227" spans="1:40" ht="20.25" customHeight="1" x14ac:dyDescent="0.3">
      <c r="A2227" s="127"/>
      <c r="B2227" s="164"/>
      <c r="C2227" s="139"/>
      <c r="D2227" s="140"/>
      <c r="E2227" s="139"/>
      <c r="F2227" s="139"/>
      <c r="G2227" s="140"/>
      <c r="H2227" s="139"/>
      <c r="I2227" s="129"/>
      <c r="L2227" s="128"/>
      <c r="M2227" s="128"/>
      <c r="N2227" s="128"/>
      <c r="O2227" s="128"/>
      <c r="P2227" s="128"/>
      <c r="Q2227" s="128"/>
      <c r="R2227" s="128"/>
      <c r="S2227" s="128"/>
      <c r="T2227" s="120">
        <f t="shared" si="375"/>
        <v>0</v>
      </c>
      <c r="U2227" s="131"/>
      <c r="V2227" s="131"/>
      <c r="W2227" s="131">
        <f>SUMIFS($F$3:F2227,$D$3:D2227,D2227,$C$3:C2227,"Buy")+SUMIFS($F$3:F2227,$D$3:D2227,D2227,$C$3:C2227,"Coin Deposit",$E$3:E2227,"&lt;&gt;")</f>
        <v>0</v>
      </c>
      <c r="X2227" s="131">
        <f t="shared" si="376"/>
        <v>0</v>
      </c>
      <c r="Y2227" s="131">
        <f>IF($D2227=Y$1,SUMIFS($H$3:$H2227,$G$3:$G2227,Y$1,$C$3:$C2227,"Sell"),0)</f>
        <v>0</v>
      </c>
      <c r="Z2227" s="131">
        <f t="shared" si="377"/>
        <v>0</v>
      </c>
      <c r="AA2227" s="131">
        <f>IF($D2227=AA$1,SUMIFS($H$3:$H2227,$G$3:$G2227,AA$1,$C$3:$C2227,"Sell"),0)</f>
        <v>0</v>
      </c>
      <c r="AB2227" s="131">
        <f t="shared" si="378"/>
        <v>0</v>
      </c>
      <c r="AC2227" s="131">
        <f>SUMIFS('Deductions and Deposits'!$H:$H,'Deductions and Deposits'!$G:$G,D2227,'Deductions and Deposits'!$F:$F,"&lt;="&amp;B2227)+SUMIFS($F$3:F2227,$D$3:D2227,D2227,$C$3:C2227,"Coin Deposit",$E$3:E2227,"")</f>
        <v>0</v>
      </c>
      <c r="AD2227" s="131">
        <f>SUMIFS('Deductions and Deposits'!$D:$D,'Deductions and Deposits'!$C:$C,D2227)+SUMIFS($F:$F,$D:$D,D2227,$C:$C,"Coin Deduction")</f>
        <v>0</v>
      </c>
      <c r="AE2227" s="131">
        <f>Table5[[#This Row],[Column4]]+Table5[[#This Row],[Column14]]+Table5[[#This Row],[Column19]]+Table5[[#This Row],[Column12]]</f>
        <v>0</v>
      </c>
      <c r="AF2227" s="131">
        <f>Table5[[#This Row],[Column5]]+Table5[[#This Row],[Column13]]+Table5[[#This Row],[Column21]]+Table5[[#This Row],[Column18]]</f>
        <v>0</v>
      </c>
      <c r="AG2227" s="131">
        <f t="shared" si="379"/>
        <v>0</v>
      </c>
      <c r="AH2227" s="131">
        <f t="shared" si="380"/>
        <v>0</v>
      </c>
      <c r="AI2227" s="131">
        <f>Table5[[#This Row],[Column17]]-Table5[[#This Row],[Column20]]</f>
        <v>0</v>
      </c>
      <c r="AJ2227" s="131">
        <f t="shared" si="381"/>
        <v>0</v>
      </c>
      <c r="AK2227" s="131">
        <f t="shared" si="374"/>
        <v>0</v>
      </c>
      <c r="AL2227" s="131">
        <f t="shared" si="382"/>
        <v>0</v>
      </c>
      <c r="AM2227" s="131" t="str">
        <f t="shared" si="383"/>
        <v/>
      </c>
      <c r="AN2227" s="131" t="str">
        <f t="shared" ca="1" si="384"/>
        <v/>
      </c>
    </row>
    <row r="2228" spans="1:40" ht="20.25" customHeight="1" x14ac:dyDescent="0.3">
      <c r="A2228" s="127"/>
      <c r="B2228" s="164"/>
      <c r="C2228" s="139"/>
      <c r="D2228" s="140"/>
      <c r="E2228" s="139"/>
      <c r="F2228" s="139"/>
      <c r="G2228" s="140"/>
      <c r="H2228" s="139"/>
      <c r="I2228" s="129"/>
      <c r="L2228" s="128"/>
      <c r="M2228" s="128"/>
      <c r="N2228" s="128"/>
      <c r="O2228" s="128"/>
      <c r="P2228" s="128"/>
      <c r="Q2228" s="128"/>
      <c r="R2228" s="128"/>
      <c r="S2228" s="128"/>
      <c r="T2228" s="120">
        <f t="shared" si="375"/>
        <v>0</v>
      </c>
      <c r="U2228" s="131"/>
      <c r="V2228" s="131"/>
      <c r="W2228" s="131">
        <f>SUMIFS($F$3:F2228,$D$3:D2228,D2228,$C$3:C2228,"Buy")+SUMIFS($F$3:F2228,$D$3:D2228,D2228,$C$3:C2228,"Coin Deposit",$E$3:E2228,"&lt;&gt;")</f>
        <v>0</v>
      </c>
      <c r="X2228" s="131">
        <f t="shared" si="376"/>
        <v>0</v>
      </c>
      <c r="Y2228" s="131">
        <f>IF($D2228=Y$1,SUMIFS($H$3:$H2228,$G$3:$G2228,Y$1,$C$3:$C2228,"Sell"),0)</f>
        <v>0</v>
      </c>
      <c r="Z2228" s="131">
        <f t="shared" si="377"/>
        <v>0</v>
      </c>
      <c r="AA2228" s="131">
        <f>IF($D2228=AA$1,SUMIFS($H$3:$H2228,$G$3:$G2228,AA$1,$C$3:$C2228,"Sell"),0)</f>
        <v>0</v>
      </c>
      <c r="AB2228" s="131">
        <f t="shared" si="378"/>
        <v>0</v>
      </c>
      <c r="AC2228" s="131">
        <f>SUMIFS('Deductions and Deposits'!$H:$H,'Deductions and Deposits'!$G:$G,D2228,'Deductions and Deposits'!$F:$F,"&lt;="&amp;B2228)+SUMIFS($F$3:F2228,$D$3:D2228,D2228,$C$3:C2228,"Coin Deposit",$E$3:E2228,"")</f>
        <v>0</v>
      </c>
      <c r="AD2228" s="131">
        <f>SUMIFS('Deductions and Deposits'!$D:$D,'Deductions and Deposits'!$C:$C,D2228)+SUMIFS($F:$F,$D:$D,D2228,$C:$C,"Coin Deduction")</f>
        <v>0</v>
      </c>
      <c r="AE2228" s="131">
        <f>Table5[[#This Row],[Column4]]+Table5[[#This Row],[Column14]]+Table5[[#This Row],[Column19]]+Table5[[#This Row],[Column12]]</f>
        <v>0</v>
      </c>
      <c r="AF2228" s="131">
        <f>Table5[[#This Row],[Column5]]+Table5[[#This Row],[Column13]]+Table5[[#This Row],[Column21]]+Table5[[#This Row],[Column18]]</f>
        <v>0</v>
      </c>
      <c r="AG2228" s="131">
        <f t="shared" si="379"/>
        <v>0</v>
      </c>
      <c r="AH2228" s="131">
        <f t="shared" si="380"/>
        <v>0</v>
      </c>
      <c r="AI2228" s="131">
        <f>Table5[[#This Row],[Column17]]-Table5[[#This Row],[Column20]]</f>
        <v>0</v>
      </c>
      <c r="AJ2228" s="131">
        <f t="shared" si="381"/>
        <v>0</v>
      </c>
      <c r="AK2228" s="131">
        <f t="shared" ref="AK2228:AK2291" si="385">AJ2228*T2228</f>
        <v>0</v>
      </c>
      <c r="AL2228" s="131">
        <f t="shared" si="382"/>
        <v>0</v>
      </c>
      <c r="AM2228" s="131" t="str">
        <f t="shared" si="383"/>
        <v/>
      </c>
      <c r="AN2228" s="131" t="str">
        <f t="shared" ca="1" si="384"/>
        <v/>
      </c>
    </row>
    <row r="2229" spans="1:40" ht="20.25" customHeight="1" x14ac:dyDescent="0.3">
      <c r="A2229" s="127"/>
      <c r="B2229" s="164"/>
      <c r="C2229" s="139"/>
      <c r="D2229" s="140"/>
      <c r="E2229" s="139"/>
      <c r="F2229" s="139"/>
      <c r="G2229" s="140"/>
      <c r="H2229" s="139"/>
      <c r="I2229" s="129"/>
      <c r="L2229" s="128"/>
      <c r="M2229" s="128"/>
      <c r="N2229" s="128"/>
      <c r="O2229" s="128"/>
      <c r="P2229" s="128"/>
      <c r="Q2229" s="128"/>
      <c r="R2229" s="128"/>
      <c r="S2229" s="128"/>
      <c r="T2229" s="120">
        <f t="shared" si="375"/>
        <v>0</v>
      </c>
      <c r="U2229" s="131"/>
      <c r="V2229" s="131"/>
      <c r="W2229" s="131">
        <f>SUMIFS($F$3:F2229,$D$3:D2229,D2229,$C$3:C2229,"Buy")+SUMIFS($F$3:F2229,$D$3:D2229,D2229,$C$3:C2229,"Coin Deposit",$E$3:E2229,"&lt;&gt;")</f>
        <v>0</v>
      </c>
      <c r="X2229" s="131">
        <f t="shared" si="376"/>
        <v>0</v>
      </c>
      <c r="Y2229" s="131">
        <f>IF($D2229=Y$1,SUMIFS($H$3:$H2229,$G$3:$G2229,Y$1,$C$3:$C2229,"Sell"),0)</f>
        <v>0</v>
      </c>
      <c r="Z2229" s="131">
        <f t="shared" si="377"/>
        <v>0</v>
      </c>
      <c r="AA2229" s="131">
        <f>IF($D2229=AA$1,SUMIFS($H$3:$H2229,$G$3:$G2229,AA$1,$C$3:$C2229,"Sell"),0)</f>
        <v>0</v>
      </c>
      <c r="AB2229" s="131">
        <f t="shared" si="378"/>
        <v>0</v>
      </c>
      <c r="AC2229" s="131">
        <f>SUMIFS('Deductions and Deposits'!$H:$H,'Deductions and Deposits'!$G:$G,D2229,'Deductions and Deposits'!$F:$F,"&lt;="&amp;B2229)+SUMIFS($F$3:F2229,$D$3:D2229,D2229,$C$3:C2229,"Coin Deposit",$E$3:E2229,"")</f>
        <v>0</v>
      </c>
      <c r="AD2229" s="131">
        <f>SUMIFS('Deductions and Deposits'!$D:$D,'Deductions and Deposits'!$C:$C,D2229)+SUMIFS($F:$F,$D:$D,D2229,$C:$C,"Coin Deduction")</f>
        <v>0</v>
      </c>
      <c r="AE2229" s="131">
        <f>Table5[[#This Row],[Column4]]+Table5[[#This Row],[Column14]]+Table5[[#This Row],[Column19]]+Table5[[#This Row],[Column12]]</f>
        <v>0</v>
      </c>
      <c r="AF2229" s="131">
        <f>Table5[[#This Row],[Column5]]+Table5[[#This Row],[Column13]]+Table5[[#This Row],[Column21]]+Table5[[#This Row],[Column18]]</f>
        <v>0</v>
      </c>
      <c r="AG2229" s="131">
        <f t="shared" si="379"/>
        <v>0</v>
      </c>
      <c r="AH2229" s="131">
        <f t="shared" si="380"/>
        <v>0</v>
      </c>
      <c r="AI2229" s="131">
        <f>Table5[[#This Row],[Column17]]-Table5[[#This Row],[Column20]]</f>
        <v>0</v>
      </c>
      <c r="AJ2229" s="131">
        <f t="shared" si="381"/>
        <v>0</v>
      </c>
      <c r="AK2229" s="131">
        <f t="shared" si="385"/>
        <v>0</v>
      </c>
      <c r="AL2229" s="131">
        <f t="shared" si="382"/>
        <v>0</v>
      </c>
      <c r="AM2229" s="131" t="str">
        <f t="shared" si="383"/>
        <v/>
      </c>
      <c r="AN2229" s="131" t="str">
        <f t="shared" ca="1" si="384"/>
        <v/>
      </c>
    </row>
    <row r="2230" spans="1:40" ht="20.25" customHeight="1" x14ac:dyDescent="0.3">
      <c r="A2230" s="127"/>
      <c r="B2230" s="164"/>
      <c r="C2230" s="139"/>
      <c r="D2230" s="140"/>
      <c r="E2230" s="139"/>
      <c r="F2230" s="139"/>
      <c r="G2230" s="140"/>
      <c r="H2230" s="139"/>
      <c r="I2230" s="129"/>
      <c r="L2230" s="128"/>
      <c r="M2230" s="128"/>
      <c r="N2230" s="128"/>
      <c r="O2230" s="128"/>
      <c r="P2230" s="128"/>
      <c r="Q2230" s="128"/>
      <c r="R2230" s="128"/>
      <c r="S2230" s="128"/>
      <c r="T2230" s="120">
        <f t="shared" si="375"/>
        <v>0</v>
      </c>
      <c r="U2230" s="131"/>
      <c r="V2230" s="131"/>
      <c r="W2230" s="131">
        <f>SUMIFS($F$3:F2230,$D$3:D2230,D2230,$C$3:C2230,"Buy")+SUMIFS($F$3:F2230,$D$3:D2230,D2230,$C$3:C2230,"Coin Deposit",$E$3:E2230,"&lt;&gt;")</f>
        <v>0</v>
      </c>
      <c r="X2230" s="131">
        <f t="shared" si="376"/>
        <v>0</v>
      </c>
      <c r="Y2230" s="131">
        <f>IF($D2230=Y$1,SUMIFS($H$3:$H2230,$G$3:$G2230,Y$1,$C$3:$C2230,"Sell"),0)</f>
        <v>0</v>
      </c>
      <c r="Z2230" s="131">
        <f t="shared" si="377"/>
        <v>0</v>
      </c>
      <c r="AA2230" s="131">
        <f>IF($D2230=AA$1,SUMIFS($H$3:$H2230,$G$3:$G2230,AA$1,$C$3:$C2230,"Sell"),0)</f>
        <v>0</v>
      </c>
      <c r="AB2230" s="131">
        <f t="shared" si="378"/>
        <v>0</v>
      </c>
      <c r="AC2230" s="131">
        <f>SUMIFS('Deductions and Deposits'!$H:$H,'Deductions and Deposits'!$G:$G,D2230,'Deductions and Deposits'!$F:$F,"&lt;="&amp;B2230)+SUMIFS($F$3:F2230,$D$3:D2230,D2230,$C$3:C2230,"Coin Deposit",$E$3:E2230,"")</f>
        <v>0</v>
      </c>
      <c r="AD2230" s="131">
        <f>SUMIFS('Deductions and Deposits'!$D:$D,'Deductions and Deposits'!$C:$C,D2230)+SUMIFS($F:$F,$D:$D,D2230,$C:$C,"Coin Deduction")</f>
        <v>0</v>
      </c>
      <c r="AE2230" s="131">
        <f>Table5[[#This Row],[Column4]]+Table5[[#This Row],[Column14]]+Table5[[#This Row],[Column19]]+Table5[[#This Row],[Column12]]</f>
        <v>0</v>
      </c>
      <c r="AF2230" s="131">
        <f>Table5[[#This Row],[Column5]]+Table5[[#This Row],[Column13]]+Table5[[#This Row],[Column21]]+Table5[[#This Row],[Column18]]</f>
        <v>0</v>
      </c>
      <c r="AG2230" s="131">
        <f t="shared" si="379"/>
        <v>0</v>
      </c>
      <c r="AH2230" s="131">
        <f t="shared" si="380"/>
        <v>0</v>
      </c>
      <c r="AI2230" s="131">
        <f>Table5[[#This Row],[Column17]]-Table5[[#This Row],[Column20]]</f>
        <v>0</v>
      </c>
      <c r="AJ2230" s="131">
        <f t="shared" si="381"/>
        <v>0</v>
      </c>
      <c r="AK2230" s="131">
        <f t="shared" si="385"/>
        <v>0</v>
      </c>
      <c r="AL2230" s="131">
        <f t="shared" si="382"/>
        <v>0</v>
      </c>
      <c r="AM2230" s="131" t="str">
        <f t="shared" si="383"/>
        <v/>
      </c>
      <c r="AN2230" s="131" t="str">
        <f t="shared" ca="1" si="384"/>
        <v/>
      </c>
    </row>
    <row r="2231" spans="1:40" ht="20.25" customHeight="1" x14ac:dyDescent="0.3">
      <c r="A2231" s="127"/>
      <c r="B2231" s="164"/>
      <c r="C2231" s="139"/>
      <c r="D2231" s="140"/>
      <c r="E2231" s="139"/>
      <c r="F2231" s="139"/>
      <c r="G2231" s="140"/>
      <c r="H2231" s="139"/>
      <c r="I2231" s="129"/>
      <c r="L2231" s="128"/>
      <c r="M2231" s="128"/>
      <c r="N2231" s="128"/>
      <c r="O2231" s="128"/>
      <c r="P2231" s="128"/>
      <c r="Q2231" s="128"/>
      <c r="R2231" s="128"/>
      <c r="S2231" s="128"/>
      <c r="T2231" s="120">
        <f t="shared" si="375"/>
        <v>0</v>
      </c>
      <c r="U2231" s="131"/>
      <c r="V2231" s="131"/>
      <c r="W2231" s="131">
        <f>SUMIFS($F$3:F2231,$D$3:D2231,D2231,$C$3:C2231,"Buy")+SUMIFS($F$3:F2231,$D$3:D2231,D2231,$C$3:C2231,"Coin Deposit",$E$3:E2231,"&lt;&gt;")</f>
        <v>0</v>
      </c>
      <c r="X2231" s="131">
        <f t="shared" si="376"/>
        <v>0</v>
      </c>
      <c r="Y2231" s="131">
        <f>IF($D2231=Y$1,SUMIFS($H$3:$H2231,$G$3:$G2231,Y$1,$C$3:$C2231,"Sell"),0)</f>
        <v>0</v>
      </c>
      <c r="Z2231" s="131">
        <f t="shared" si="377"/>
        <v>0</v>
      </c>
      <c r="AA2231" s="131">
        <f>IF($D2231=AA$1,SUMIFS($H$3:$H2231,$G$3:$G2231,AA$1,$C$3:$C2231,"Sell"),0)</f>
        <v>0</v>
      </c>
      <c r="AB2231" s="131">
        <f t="shared" si="378"/>
        <v>0</v>
      </c>
      <c r="AC2231" s="131">
        <f>SUMIFS('Deductions and Deposits'!$H:$H,'Deductions and Deposits'!$G:$G,D2231,'Deductions and Deposits'!$F:$F,"&lt;="&amp;B2231)+SUMIFS($F$3:F2231,$D$3:D2231,D2231,$C$3:C2231,"Coin Deposit",$E$3:E2231,"")</f>
        <v>0</v>
      </c>
      <c r="AD2231" s="131">
        <f>SUMIFS('Deductions and Deposits'!$D:$D,'Deductions and Deposits'!$C:$C,D2231)+SUMIFS($F:$F,$D:$D,D2231,$C:$C,"Coin Deduction")</f>
        <v>0</v>
      </c>
      <c r="AE2231" s="131">
        <f>Table5[[#This Row],[Column4]]+Table5[[#This Row],[Column14]]+Table5[[#This Row],[Column19]]+Table5[[#This Row],[Column12]]</f>
        <v>0</v>
      </c>
      <c r="AF2231" s="131">
        <f>Table5[[#This Row],[Column5]]+Table5[[#This Row],[Column13]]+Table5[[#This Row],[Column21]]+Table5[[#This Row],[Column18]]</f>
        <v>0</v>
      </c>
      <c r="AG2231" s="131">
        <f t="shared" si="379"/>
        <v>0</v>
      </c>
      <c r="AH2231" s="131">
        <f t="shared" si="380"/>
        <v>0</v>
      </c>
      <c r="AI2231" s="131">
        <f>Table5[[#This Row],[Column17]]-Table5[[#This Row],[Column20]]</f>
        <v>0</v>
      </c>
      <c r="AJ2231" s="131">
        <f t="shared" si="381"/>
        <v>0</v>
      </c>
      <c r="AK2231" s="131">
        <f t="shared" si="385"/>
        <v>0</v>
      </c>
      <c r="AL2231" s="131">
        <f t="shared" si="382"/>
        <v>0</v>
      </c>
      <c r="AM2231" s="131" t="str">
        <f t="shared" si="383"/>
        <v/>
      </c>
      <c r="AN2231" s="131" t="str">
        <f t="shared" ca="1" si="384"/>
        <v/>
      </c>
    </row>
    <row r="2232" spans="1:40" ht="20.25" customHeight="1" x14ac:dyDescent="0.3">
      <c r="A2232" s="127"/>
      <c r="B2232" s="164"/>
      <c r="C2232" s="139"/>
      <c r="D2232" s="140"/>
      <c r="E2232" s="139"/>
      <c r="F2232" s="139"/>
      <c r="G2232" s="140"/>
      <c r="H2232" s="139"/>
      <c r="I2232" s="129"/>
      <c r="L2232" s="128"/>
      <c r="M2232" s="128"/>
      <c r="N2232" s="128"/>
      <c r="O2232" s="128"/>
      <c r="P2232" s="128"/>
      <c r="Q2232" s="128"/>
      <c r="R2232" s="128"/>
      <c r="S2232" s="128"/>
      <c r="T2232" s="120">
        <f t="shared" si="375"/>
        <v>0</v>
      </c>
      <c r="U2232" s="131"/>
      <c r="V2232" s="131"/>
      <c r="W2232" s="131">
        <f>SUMIFS($F$3:F2232,$D$3:D2232,D2232,$C$3:C2232,"Buy")+SUMIFS($F$3:F2232,$D$3:D2232,D2232,$C$3:C2232,"Coin Deposit",$E$3:E2232,"&lt;&gt;")</f>
        <v>0</v>
      </c>
      <c r="X2232" s="131">
        <f t="shared" si="376"/>
        <v>0</v>
      </c>
      <c r="Y2232" s="131">
        <f>IF($D2232=Y$1,SUMIFS($H$3:$H2232,$G$3:$G2232,Y$1,$C$3:$C2232,"Sell"),0)</f>
        <v>0</v>
      </c>
      <c r="Z2232" s="131">
        <f t="shared" si="377"/>
        <v>0</v>
      </c>
      <c r="AA2232" s="131">
        <f>IF($D2232=AA$1,SUMIFS($H$3:$H2232,$G$3:$G2232,AA$1,$C$3:$C2232,"Sell"),0)</f>
        <v>0</v>
      </c>
      <c r="AB2232" s="131">
        <f t="shared" si="378"/>
        <v>0</v>
      </c>
      <c r="AC2232" s="131">
        <f>SUMIFS('Deductions and Deposits'!$H:$H,'Deductions and Deposits'!$G:$G,D2232,'Deductions and Deposits'!$F:$F,"&lt;="&amp;B2232)+SUMIFS($F$3:F2232,$D$3:D2232,D2232,$C$3:C2232,"Coin Deposit",$E$3:E2232,"")</f>
        <v>0</v>
      </c>
      <c r="AD2232" s="131">
        <f>SUMIFS('Deductions and Deposits'!$D:$D,'Deductions and Deposits'!$C:$C,D2232)+SUMIFS($F:$F,$D:$D,D2232,$C:$C,"Coin Deduction")</f>
        <v>0</v>
      </c>
      <c r="AE2232" s="131">
        <f>Table5[[#This Row],[Column4]]+Table5[[#This Row],[Column14]]+Table5[[#This Row],[Column19]]+Table5[[#This Row],[Column12]]</f>
        <v>0</v>
      </c>
      <c r="AF2232" s="131">
        <f>Table5[[#This Row],[Column5]]+Table5[[#This Row],[Column13]]+Table5[[#This Row],[Column21]]+Table5[[#This Row],[Column18]]</f>
        <v>0</v>
      </c>
      <c r="AG2232" s="131">
        <f t="shared" si="379"/>
        <v>0</v>
      </c>
      <c r="AH2232" s="131">
        <f t="shared" si="380"/>
        <v>0</v>
      </c>
      <c r="AI2232" s="131">
        <f>Table5[[#This Row],[Column17]]-Table5[[#This Row],[Column20]]</f>
        <v>0</v>
      </c>
      <c r="AJ2232" s="131">
        <f t="shared" si="381"/>
        <v>0</v>
      </c>
      <c r="AK2232" s="131">
        <f t="shared" si="385"/>
        <v>0</v>
      </c>
      <c r="AL2232" s="131">
        <f t="shared" si="382"/>
        <v>0</v>
      </c>
      <c r="AM2232" s="131" t="str">
        <f t="shared" si="383"/>
        <v/>
      </c>
      <c r="AN2232" s="131" t="str">
        <f t="shared" ca="1" si="384"/>
        <v/>
      </c>
    </row>
    <row r="2233" spans="1:40" ht="20.25" customHeight="1" x14ac:dyDescent="0.3">
      <c r="A2233" s="127"/>
      <c r="B2233" s="164"/>
      <c r="C2233" s="139"/>
      <c r="D2233" s="140"/>
      <c r="E2233" s="139"/>
      <c r="F2233" s="139"/>
      <c r="G2233" s="140"/>
      <c r="H2233" s="139"/>
      <c r="I2233" s="129"/>
      <c r="L2233" s="128"/>
      <c r="M2233" s="128"/>
      <c r="N2233" s="128"/>
      <c r="O2233" s="128"/>
      <c r="P2233" s="128"/>
      <c r="Q2233" s="128"/>
      <c r="R2233" s="128"/>
      <c r="S2233" s="128"/>
      <c r="T2233" s="120">
        <f t="shared" si="375"/>
        <v>0</v>
      </c>
      <c r="U2233" s="131"/>
      <c r="V2233" s="131"/>
      <c r="W2233" s="131">
        <f>SUMIFS($F$3:F2233,$D$3:D2233,D2233,$C$3:C2233,"Buy")+SUMIFS($F$3:F2233,$D$3:D2233,D2233,$C$3:C2233,"Coin Deposit",$E$3:E2233,"&lt;&gt;")</f>
        <v>0</v>
      </c>
      <c r="X2233" s="131">
        <f t="shared" si="376"/>
        <v>0</v>
      </c>
      <c r="Y2233" s="131">
        <f>IF($D2233=Y$1,SUMIFS($H$3:$H2233,$G$3:$G2233,Y$1,$C$3:$C2233,"Sell"),0)</f>
        <v>0</v>
      </c>
      <c r="Z2233" s="131">
        <f t="shared" si="377"/>
        <v>0</v>
      </c>
      <c r="AA2233" s="131">
        <f>IF($D2233=AA$1,SUMIFS($H$3:$H2233,$G$3:$G2233,AA$1,$C$3:$C2233,"Sell"),0)</f>
        <v>0</v>
      </c>
      <c r="AB2233" s="131">
        <f t="shared" si="378"/>
        <v>0</v>
      </c>
      <c r="AC2233" s="131">
        <f>SUMIFS('Deductions and Deposits'!$H:$H,'Deductions and Deposits'!$G:$G,D2233,'Deductions and Deposits'!$F:$F,"&lt;="&amp;B2233)+SUMIFS($F$3:F2233,$D$3:D2233,D2233,$C$3:C2233,"Coin Deposit",$E$3:E2233,"")</f>
        <v>0</v>
      </c>
      <c r="AD2233" s="131">
        <f>SUMIFS('Deductions and Deposits'!$D:$D,'Deductions and Deposits'!$C:$C,D2233)+SUMIFS($F:$F,$D:$D,D2233,$C:$C,"Coin Deduction")</f>
        <v>0</v>
      </c>
      <c r="AE2233" s="131">
        <f>Table5[[#This Row],[Column4]]+Table5[[#This Row],[Column14]]+Table5[[#This Row],[Column19]]+Table5[[#This Row],[Column12]]</f>
        <v>0</v>
      </c>
      <c r="AF2233" s="131">
        <f>Table5[[#This Row],[Column5]]+Table5[[#This Row],[Column13]]+Table5[[#This Row],[Column21]]+Table5[[#This Row],[Column18]]</f>
        <v>0</v>
      </c>
      <c r="AG2233" s="131">
        <f t="shared" si="379"/>
        <v>0</v>
      </c>
      <c r="AH2233" s="131">
        <f t="shared" si="380"/>
        <v>0</v>
      </c>
      <c r="AI2233" s="131">
        <f>Table5[[#This Row],[Column17]]-Table5[[#This Row],[Column20]]</f>
        <v>0</v>
      </c>
      <c r="AJ2233" s="131">
        <f t="shared" si="381"/>
        <v>0</v>
      </c>
      <c r="AK2233" s="131">
        <f t="shared" si="385"/>
        <v>0</v>
      </c>
      <c r="AL2233" s="131">
        <f t="shared" si="382"/>
        <v>0</v>
      </c>
      <c r="AM2233" s="131" t="str">
        <f t="shared" si="383"/>
        <v/>
      </c>
      <c r="AN2233" s="131" t="str">
        <f t="shared" ca="1" si="384"/>
        <v/>
      </c>
    </row>
    <row r="2234" spans="1:40" ht="20.25" customHeight="1" x14ac:dyDescent="0.3">
      <c r="A2234" s="127"/>
      <c r="B2234" s="164"/>
      <c r="C2234" s="139"/>
      <c r="D2234" s="140"/>
      <c r="E2234" s="139"/>
      <c r="F2234" s="139"/>
      <c r="G2234" s="140"/>
      <c r="H2234" s="139"/>
      <c r="I2234" s="129"/>
      <c r="L2234" s="128"/>
      <c r="M2234" s="128"/>
      <c r="N2234" s="128"/>
      <c r="O2234" s="128"/>
      <c r="P2234" s="128"/>
      <c r="Q2234" s="128"/>
      <c r="R2234" s="128"/>
      <c r="S2234" s="128"/>
      <c r="T2234" s="120">
        <f t="shared" si="375"/>
        <v>0</v>
      </c>
      <c r="U2234" s="131"/>
      <c r="V2234" s="131"/>
      <c r="W2234" s="131">
        <f>SUMIFS($F$3:F2234,$D$3:D2234,D2234,$C$3:C2234,"Buy")+SUMIFS($F$3:F2234,$D$3:D2234,D2234,$C$3:C2234,"Coin Deposit",$E$3:E2234,"&lt;&gt;")</f>
        <v>0</v>
      </c>
      <c r="X2234" s="131">
        <f t="shared" si="376"/>
        <v>0</v>
      </c>
      <c r="Y2234" s="131">
        <f>IF($D2234=Y$1,SUMIFS($H$3:$H2234,$G$3:$G2234,Y$1,$C$3:$C2234,"Sell"),0)</f>
        <v>0</v>
      </c>
      <c r="Z2234" s="131">
        <f t="shared" si="377"/>
        <v>0</v>
      </c>
      <c r="AA2234" s="131">
        <f>IF($D2234=AA$1,SUMIFS($H$3:$H2234,$G$3:$G2234,AA$1,$C$3:$C2234,"Sell"),0)</f>
        <v>0</v>
      </c>
      <c r="AB2234" s="131">
        <f t="shared" si="378"/>
        <v>0</v>
      </c>
      <c r="AC2234" s="131">
        <f>SUMIFS('Deductions and Deposits'!$H:$H,'Deductions and Deposits'!$G:$G,D2234,'Deductions and Deposits'!$F:$F,"&lt;="&amp;B2234)+SUMIFS($F$3:F2234,$D$3:D2234,D2234,$C$3:C2234,"Coin Deposit",$E$3:E2234,"")</f>
        <v>0</v>
      </c>
      <c r="AD2234" s="131">
        <f>SUMIFS('Deductions and Deposits'!$D:$D,'Deductions and Deposits'!$C:$C,D2234)+SUMIFS($F:$F,$D:$D,D2234,$C:$C,"Coin Deduction")</f>
        <v>0</v>
      </c>
      <c r="AE2234" s="131">
        <f>Table5[[#This Row],[Column4]]+Table5[[#This Row],[Column14]]+Table5[[#This Row],[Column19]]+Table5[[#This Row],[Column12]]</f>
        <v>0</v>
      </c>
      <c r="AF2234" s="131">
        <f>Table5[[#This Row],[Column5]]+Table5[[#This Row],[Column13]]+Table5[[#This Row],[Column21]]+Table5[[#This Row],[Column18]]</f>
        <v>0</v>
      </c>
      <c r="AG2234" s="131">
        <f t="shared" si="379"/>
        <v>0</v>
      </c>
      <c r="AH2234" s="131">
        <f t="shared" si="380"/>
        <v>0</v>
      </c>
      <c r="AI2234" s="131">
        <f>Table5[[#This Row],[Column17]]-Table5[[#This Row],[Column20]]</f>
        <v>0</v>
      </c>
      <c r="AJ2234" s="131">
        <f t="shared" si="381"/>
        <v>0</v>
      </c>
      <c r="AK2234" s="131">
        <f t="shared" si="385"/>
        <v>0</v>
      </c>
      <c r="AL2234" s="131">
        <f t="shared" si="382"/>
        <v>0</v>
      </c>
      <c r="AM2234" s="131" t="str">
        <f t="shared" si="383"/>
        <v/>
      </c>
      <c r="AN2234" s="131" t="str">
        <f t="shared" ca="1" si="384"/>
        <v/>
      </c>
    </row>
    <row r="2235" spans="1:40" ht="20.25" customHeight="1" x14ac:dyDescent="0.3">
      <c r="A2235" s="127"/>
      <c r="B2235" s="164"/>
      <c r="C2235" s="139"/>
      <c r="D2235" s="140"/>
      <c r="E2235" s="139"/>
      <c r="F2235" s="139"/>
      <c r="G2235" s="140"/>
      <c r="H2235" s="139"/>
      <c r="I2235" s="129"/>
      <c r="L2235" s="128"/>
      <c r="M2235" s="128"/>
      <c r="N2235" s="128"/>
      <c r="O2235" s="128"/>
      <c r="P2235" s="128"/>
      <c r="Q2235" s="128"/>
      <c r="R2235" s="128"/>
      <c r="S2235" s="128"/>
      <c r="T2235" s="120">
        <f t="shared" si="375"/>
        <v>0</v>
      </c>
      <c r="U2235" s="131"/>
      <c r="V2235" s="131"/>
      <c r="W2235" s="131">
        <f>SUMIFS($F$3:F2235,$D$3:D2235,D2235,$C$3:C2235,"Buy")+SUMIFS($F$3:F2235,$D$3:D2235,D2235,$C$3:C2235,"Coin Deposit",$E$3:E2235,"&lt;&gt;")</f>
        <v>0</v>
      </c>
      <c r="X2235" s="131">
        <f t="shared" si="376"/>
        <v>0</v>
      </c>
      <c r="Y2235" s="131">
        <f>IF($D2235=Y$1,SUMIFS($H$3:$H2235,$G$3:$G2235,Y$1,$C$3:$C2235,"Sell"),0)</f>
        <v>0</v>
      </c>
      <c r="Z2235" s="131">
        <f t="shared" si="377"/>
        <v>0</v>
      </c>
      <c r="AA2235" s="131">
        <f>IF($D2235=AA$1,SUMIFS($H$3:$H2235,$G$3:$G2235,AA$1,$C$3:$C2235,"Sell"),0)</f>
        <v>0</v>
      </c>
      <c r="AB2235" s="131">
        <f t="shared" si="378"/>
        <v>0</v>
      </c>
      <c r="AC2235" s="131">
        <f>SUMIFS('Deductions and Deposits'!$H:$H,'Deductions and Deposits'!$G:$G,D2235,'Deductions and Deposits'!$F:$F,"&lt;="&amp;B2235)+SUMIFS($F$3:F2235,$D$3:D2235,D2235,$C$3:C2235,"Coin Deposit",$E$3:E2235,"")</f>
        <v>0</v>
      </c>
      <c r="AD2235" s="131">
        <f>SUMIFS('Deductions and Deposits'!$D:$D,'Deductions and Deposits'!$C:$C,D2235)+SUMIFS($F:$F,$D:$D,D2235,$C:$C,"Coin Deduction")</f>
        <v>0</v>
      </c>
      <c r="AE2235" s="131">
        <f>Table5[[#This Row],[Column4]]+Table5[[#This Row],[Column14]]+Table5[[#This Row],[Column19]]+Table5[[#This Row],[Column12]]</f>
        <v>0</v>
      </c>
      <c r="AF2235" s="131">
        <f>Table5[[#This Row],[Column5]]+Table5[[#This Row],[Column13]]+Table5[[#This Row],[Column21]]+Table5[[#This Row],[Column18]]</f>
        <v>0</v>
      </c>
      <c r="AG2235" s="131">
        <f t="shared" si="379"/>
        <v>0</v>
      </c>
      <c r="AH2235" s="131">
        <f t="shared" si="380"/>
        <v>0</v>
      </c>
      <c r="AI2235" s="131">
        <f>Table5[[#This Row],[Column17]]-Table5[[#This Row],[Column20]]</f>
        <v>0</v>
      </c>
      <c r="AJ2235" s="131">
        <f t="shared" si="381"/>
        <v>0</v>
      </c>
      <c r="AK2235" s="131">
        <f t="shared" si="385"/>
        <v>0</v>
      </c>
      <c r="AL2235" s="131">
        <f t="shared" si="382"/>
        <v>0</v>
      </c>
      <c r="AM2235" s="131" t="str">
        <f t="shared" si="383"/>
        <v/>
      </c>
      <c r="AN2235" s="131" t="str">
        <f t="shared" ca="1" si="384"/>
        <v/>
      </c>
    </row>
    <row r="2236" spans="1:40" ht="20.25" customHeight="1" x14ac:dyDescent="0.3">
      <c r="A2236" s="127"/>
      <c r="B2236" s="164"/>
      <c r="C2236" s="139"/>
      <c r="D2236" s="140"/>
      <c r="E2236" s="139"/>
      <c r="F2236" s="139"/>
      <c r="G2236" s="140"/>
      <c r="H2236" s="139"/>
      <c r="I2236" s="129"/>
      <c r="L2236" s="128"/>
      <c r="M2236" s="128"/>
      <c r="N2236" s="128"/>
      <c r="O2236" s="128"/>
      <c r="P2236" s="128"/>
      <c r="Q2236" s="128"/>
      <c r="R2236" s="128"/>
      <c r="S2236" s="128"/>
      <c r="T2236" s="120">
        <f t="shared" si="375"/>
        <v>0</v>
      </c>
      <c r="U2236" s="131"/>
      <c r="V2236" s="131"/>
      <c r="W2236" s="131">
        <f>SUMIFS($F$3:F2236,$D$3:D2236,D2236,$C$3:C2236,"Buy")+SUMIFS($F$3:F2236,$D$3:D2236,D2236,$C$3:C2236,"Coin Deposit",$E$3:E2236,"&lt;&gt;")</f>
        <v>0</v>
      </c>
      <c r="X2236" s="131">
        <f t="shared" si="376"/>
        <v>0</v>
      </c>
      <c r="Y2236" s="131">
        <f>IF($D2236=Y$1,SUMIFS($H$3:$H2236,$G$3:$G2236,Y$1,$C$3:$C2236,"Sell"),0)</f>
        <v>0</v>
      </c>
      <c r="Z2236" s="131">
        <f t="shared" si="377"/>
        <v>0</v>
      </c>
      <c r="AA2236" s="131">
        <f>IF($D2236=AA$1,SUMIFS($H$3:$H2236,$G$3:$G2236,AA$1,$C$3:$C2236,"Sell"),0)</f>
        <v>0</v>
      </c>
      <c r="AB2236" s="131">
        <f t="shared" si="378"/>
        <v>0</v>
      </c>
      <c r="AC2236" s="131">
        <f>SUMIFS('Deductions and Deposits'!$H:$H,'Deductions and Deposits'!$G:$G,D2236,'Deductions and Deposits'!$F:$F,"&lt;="&amp;B2236)+SUMIFS($F$3:F2236,$D$3:D2236,D2236,$C$3:C2236,"Coin Deposit",$E$3:E2236,"")</f>
        <v>0</v>
      </c>
      <c r="AD2236" s="131">
        <f>SUMIFS('Deductions and Deposits'!$D:$D,'Deductions and Deposits'!$C:$C,D2236)+SUMIFS($F:$F,$D:$D,D2236,$C:$C,"Coin Deduction")</f>
        <v>0</v>
      </c>
      <c r="AE2236" s="131">
        <f>Table5[[#This Row],[Column4]]+Table5[[#This Row],[Column14]]+Table5[[#This Row],[Column19]]+Table5[[#This Row],[Column12]]</f>
        <v>0</v>
      </c>
      <c r="AF2236" s="131">
        <f>Table5[[#This Row],[Column5]]+Table5[[#This Row],[Column13]]+Table5[[#This Row],[Column21]]+Table5[[#This Row],[Column18]]</f>
        <v>0</v>
      </c>
      <c r="AG2236" s="131">
        <f t="shared" si="379"/>
        <v>0</v>
      </c>
      <c r="AH2236" s="131">
        <f t="shared" si="380"/>
        <v>0</v>
      </c>
      <c r="AI2236" s="131">
        <f>Table5[[#This Row],[Column17]]-Table5[[#This Row],[Column20]]</f>
        <v>0</v>
      </c>
      <c r="AJ2236" s="131">
        <f t="shared" si="381"/>
        <v>0</v>
      </c>
      <c r="AK2236" s="131">
        <f t="shared" si="385"/>
        <v>0</v>
      </c>
      <c r="AL2236" s="131">
        <f t="shared" si="382"/>
        <v>0</v>
      </c>
      <c r="AM2236" s="131" t="str">
        <f t="shared" si="383"/>
        <v/>
      </c>
      <c r="AN2236" s="131" t="str">
        <f t="shared" ca="1" si="384"/>
        <v/>
      </c>
    </row>
    <row r="2237" spans="1:40" ht="20.25" customHeight="1" x14ac:dyDescent="0.3">
      <c r="A2237" s="127"/>
      <c r="B2237" s="164"/>
      <c r="C2237" s="139"/>
      <c r="D2237" s="140"/>
      <c r="E2237" s="139"/>
      <c r="F2237" s="139"/>
      <c r="G2237" s="140"/>
      <c r="H2237" s="139"/>
      <c r="I2237" s="129"/>
      <c r="L2237" s="128"/>
      <c r="M2237" s="128"/>
      <c r="N2237" s="128"/>
      <c r="O2237" s="128"/>
      <c r="P2237" s="128"/>
      <c r="Q2237" s="128"/>
      <c r="R2237" s="128"/>
      <c r="S2237" s="128"/>
      <c r="T2237" s="120">
        <f t="shared" si="375"/>
        <v>0</v>
      </c>
      <c r="U2237" s="131"/>
      <c r="V2237" s="131"/>
      <c r="W2237" s="131">
        <f>SUMIFS($F$3:F2237,$D$3:D2237,D2237,$C$3:C2237,"Buy")+SUMIFS($F$3:F2237,$D$3:D2237,D2237,$C$3:C2237,"Coin Deposit",$E$3:E2237,"&lt;&gt;")</f>
        <v>0</v>
      </c>
      <c r="X2237" s="131">
        <f t="shared" si="376"/>
        <v>0</v>
      </c>
      <c r="Y2237" s="131">
        <f>IF($D2237=Y$1,SUMIFS($H$3:$H2237,$G$3:$G2237,Y$1,$C$3:$C2237,"Sell"),0)</f>
        <v>0</v>
      </c>
      <c r="Z2237" s="131">
        <f t="shared" si="377"/>
        <v>0</v>
      </c>
      <c r="AA2237" s="131">
        <f>IF($D2237=AA$1,SUMIFS($H$3:$H2237,$G$3:$G2237,AA$1,$C$3:$C2237,"Sell"),0)</f>
        <v>0</v>
      </c>
      <c r="AB2237" s="131">
        <f t="shared" si="378"/>
        <v>0</v>
      </c>
      <c r="AC2237" s="131">
        <f>SUMIFS('Deductions and Deposits'!$H:$H,'Deductions and Deposits'!$G:$G,D2237,'Deductions and Deposits'!$F:$F,"&lt;="&amp;B2237)+SUMIFS($F$3:F2237,$D$3:D2237,D2237,$C$3:C2237,"Coin Deposit",$E$3:E2237,"")</f>
        <v>0</v>
      </c>
      <c r="AD2237" s="131">
        <f>SUMIFS('Deductions and Deposits'!$D:$D,'Deductions and Deposits'!$C:$C,D2237)+SUMIFS($F:$F,$D:$D,D2237,$C:$C,"Coin Deduction")</f>
        <v>0</v>
      </c>
      <c r="AE2237" s="131">
        <f>Table5[[#This Row],[Column4]]+Table5[[#This Row],[Column14]]+Table5[[#This Row],[Column19]]+Table5[[#This Row],[Column12]]</f>
        <v>0</v>
      </c>
      <c r="AF2237" s="131">
        <f>Table5[[#This Row],[Column5]]+Table5[[#This Row],[Column13]]+Table5[[#This Row],[Column21]]+Table5[[#This Row],[Column18]]</f>
        <v>0</v>
      </c>
      <c r="AG2237" s="131">
        <f t="shared" si="379"/>
        <v>0</v>
      </c>
      <c r="AH2237" s="131">
        <f t="shared" si="380"/>
        <v>0</v>
      </c>
      <c r="AI2237" s="131">
        <f>Table5[[#This Row],[Column17]]-Table5[[#This Row],[Column20]]</f>
        <v>0</v>
      </c>
      <c r="AJ2237" s="131">
        <f t="shared" si="381"/>
        <v>0</v>
      </c>
      <c r="AK2237" s="131">
        <f t="shared" si="385"/>
        <v>0</v>
      </c>
      <c r="AL2237" s="131">
        <f t="shared" si="382"/>
        <v>0</v>
      </c>
      <c r="AM2237" s="131" t="str">
        <f t="shared" si="383"/>
        <v/>
      </c>
      <c r="AN2237" s="131" t="str">
        <f t="shared" ca="1" si="384"/>
        <v/>
      </c>
    </row>
    <row r="2238" spans="1:40" ht="20.25" customHeight="1" x14ac:dyDescent="0.3">
      <c r="A2238" s="127"/>
      <c r="B2238" s="164"/>
      <c r="C2238" s="139"/>
      <c r="D2238" s="140"/>
      <c r="E2238" s="139"/>
      <c r="F2238" s="139"/>
      <c r="G2238" s="140"/>
      <c r="H2238" s="139"/>
      <c r="I2238" s="129"/>
      <c r="L2238" s="128"/>
      <c r="M2238" s="128"/>
      <c r="N2238" s="128"/>
      <c r="O2238" s="128"/>
      <c r="P2238" s="128"/>
      <c r="Q2238" s="128"/>
      <c r="R2238" s="128"/>
      <c r="S2238" s="128"/>
      <c r="T2238" s="120">
        <f t="shared" si="375"/>
        <v>0</v>
      </c>
      <c r="U2238" s="131"/>
      <c r="V2238" s="131"/>
      <c r="W2238" s="131">
        <f>SUMIFS($F$3:F2238,$D$3:D2238,D2238,$C$3:C2238,"Buy")+SUMIFS($F$3:F2238,$D$3:D2238,D2238,$C$3:C2238,"Coin Deposit",$E$3:E2238,"&lt;&gt;")</f>
        <v>0</v>
      </c>
      <c r="X2238" s="131">
        <f t="shared" si="376"/>
        <v>0</v>
      </c>
      <c r="Y2238" s="131">
        <f>IF($D2238=Y$1,SUMIFS($H$3:$H2238,$G$3:$G2238,Y$1,$C$3:$C2238,"Sell"),0)</f>
        <v>0</v>
      </c>
      <c r="Z2238" s="131">
        <f t="shared" si="377"/>
        <v>0</v>
      </c>
      <c r="AA2238" s="131">
        <f>IF($D2238=AA$1,SUMIFS($H$3:$H2238,$G$3:$G2238,AA$1,$C$3:$C2238,"Sell"),0)</f>
        <v>0</v>
      </c>
      <c r="AB2238" s="131">
        <f t="shared" si="378"/>
        <v>0</v>
      </c>
      <c r="AC2238" s="131">
        <f>SUMIFS('Deductions and Deposits'!$H:$H,'Deductions and Deposits'!$G:$G,D2238,'Deductions and Deposits'!$F:$F,"&lt;="&amp;B2238)+SUMIFS($F$3:F2238,$D$3:D2238,D2238,$C$3:C2238,"Coin Deposit",$E$3:E2238,"")</f>
        <v>0</v>
      </c>
      <c r="AD2238" s="131">
        <f>SUMIFS('Deductions and Deposits'!$D:$D,'Deductions and Deposits'!$C:$C,D2238)+SUMIFS($F:$F,$D:$D,D2238,$C:$C,"Coin Deduction")</f>
        <v>0</v>
      </c>
      <c r="AE2238" s="131">
        <f>Table5[[#This Row],[Column4]]+Table5[[#This Row],[Column14]]+Table5[[#This Row],[Column19]]+Table5[[#This Row],[Column12]]</f>
        <v>0</v>
      </c>
      <c r="AF2238" s="131">
        <f>Table5[[#This Row],[Column5]]+Table5[[#This Row],[Column13]]+Table5[[#This Row],[Column21]]+Table5[[#This Row],[Column18]]</f>
        <v>0</v>
      </c>
      <c r="AG2238" s="131">
        <f t="shared" si="379"/>
        <v>0</v>
      </c>
      <c r="AH2238" s="131">
        <f t="shared" si="380"/>
        <v>0</v>
      </c>
      <c r="AI2238" s="131">
        <f>Table5[[#This Row],[Column17]]-Table5[[#This Row],[Column20]]</f>
        <v>0</v>
      </c>
      <c r="AJ2238" s="131">
        <f t="shared" si="381"/>
        <v>0</v>
      </c>
      <c r="AK2238" s="131">
        <f t="shared" si="385"/>
        <v>0</v>
      </c>
      <c r="AL2238" s="131">
        <f t="shared" si="382"/>
        <v>0</v>
      </c>
      <c r="AM2238" s="131" t="str">
        <f t="shared" si="383"/>
        <v/>
      </c>
      <c r="AN2238" s="131" t="str">
        <f t="shared" ca="1" si="384"/>
        <v/>
      </c>
    </row>
    <row r="2239" spans="1:40" ht="20.25" customHeight="1" x14ac:dyDescent="0.3">
      <c r="A2239" s="127"/>
      <c r="B2239" s="164"/>
      <c r="C2239" s="139"/>
      <c r="D2239" s="140"/>
      <c r="E2239" s="139"/>
      <c r="F2239" s="139"/>
      <c r="G2239" s="140"/>
      <c r="H2239" s="139"/>
      <c r="I2239" s="129"/>
      <c r="L2239" s="128"/>
      <c r="M2239" s="128"/>
      <c r="N2239" s="128"/>
      <c r="O2239" s="128"/>
      <c r="P2239" s="128"/>
      <c r="Q2239" s="128"/>
      <c r="R2239" s="128"/>
      <c r="S2239" s="128"/>
      <c r="T2239" s="120">
        <f t="shared" si="375"/>
        <v>0</v>
      </c>
      <c r="U2239" s="131"/>
      <c r="V2239" s="131"/>
      <c r="W2239" s="131">
        <f>SUMIFS($F$3:F2239,$D$3:D2239,D2239,$C$3:C2239,"Buy")+SUMIFS($F$3:F2239,$D$3:D2239,D2239,$C$3:C2239,"Coin Deposit",$E$3:E2239,"&lt;&gt;")</f>
        <v>0</v>
      </c>
      <c r="X2239" s="131">
        <f t="shared" si="376"/>
        <v>0</v>
      </c>
      <c r="Y2239" s="131">
        <f>IF($D2239=Y$1,SUMIFS($H$3:$H2239,$G$3:$G2239,Y$1,$C$3:$C2239,"Sell"),0)</f>
        <v>0</v>
      </c>
      <c r="Z2239" s="131">
        <f t="shared" si="377"/>
        <v>0</v>
      </c>
      <c r="AA2239" s="131">
        <f>IF($D2239=AA$1,SUMIFS($H$3:$H2239,$G$3:$G2239,AA$1,$C$3:$C2239,"Sell"),0)</f>
        <v>0</v>
      </c>
      <c r="AB2239" s="131">
        <f t="shared" si="378"/>
        <v>0</v>
      </c>
      <c r="AC2239" s="131">
        <f>SUMIFS('Deductions and Deposits'!$H:$H,'Deductions and Deposits'!$G:$G,D2239,'Deductions and Deposits'!$F:$F,"&lt;="&amp;B2239)+SUMIFS($F$3:F2239,$D$3:D2239,D2239,$C$3:C2239,"Coin Deposit",$E$3:E2239,"")</f>
        <v>0</v>
      </c>
      <c r="AD2239" s="131">
        <f>SUMIFS('Deductions and Deposits'!$D:$D,'Deductions and Deposits'!$C:$C,D2239)+SUMIFS($F:$F,$D:$D,D2239,$C:$C,"Coin Deduction")</f>
        <v>0</v>
      </c>
      <c r="AE2239" s="131">
        <f>Table5[[#This Row],[Column4]]+Table5[[#This Row],[Column14]]+Table5[[#This Row],[Column19]]+Table5[[#This Row],[Column12]]</f>
        <v>0</v>
      </c>
      <c r="AF2239" s="131">
        <f>Table5[[#This Row],[Column5]]+Table5[[#This Row],[Column13]]+Table5[[#This Row],[Column21]]+Table5[[#This Row],[Column18]]</f>
        <v>0</v>
      </c>
      <c r="AG2239" s="131">
        <f t="shared" si="379"/>
        <v>0</v>
      </c>
      <c r="AH2239" s="131">
        <f t="shared" si="380"/>
        <v>0</v>
      </c>
      <c r="AI2239" s="131">
        <f>Table5[[#This Row],[Column17]]-Table5[[#This Row],[Column20]]</f>
        <v>0</v>
      </c>
      <c r="AJ2239" s="131">
        <f t="shared" si="381"/>
        <v>0</v>
      </c>
      <c r="AK2239" s="131">
        <f t="shared" si="385"/>
        <v>0</v>
      </c>
      <c r="AL2239" s="131">
        <f t="shared" si="382"/>
        <v>0</v>
      </c>
      <c r="AM2239" s="131" t="str">
        <f t="shared" si="383"/>
        <v/>
      </c>
      <c r="AN2239" s="131" t="str">
        <f t="shared" ca="1" si="384"/>
        <v/>
      </c>
    </row>
    <row r="2240" spans="1:40" ht="20.25" customHeight="1" x14ac:dyDescent="0.3">
      <c r="A2240" s="127"/>
      <c r="B2240" s="164"/>
      <c r="C2240" s="139"/>
      <c r="D2240" s="140"/>
      <c r="E2240" s="139"/>
      <c r="F2240" s="139"/>
      <c r="G2240" s="140"/>
      <c r="H2240" s="139"/>
      <c r="I2240" s="129"/>
      <c r="L2240" s="128"/>
      <c r="M2240" s="128"/>
      <c r="N2240" s="128"/>
      <c r="O2240" s="128"/>
      <c r="P2240" s="128"/>
      <c r="Q2240" s="128"/>
      <c r="R2240" s="128"/>
      <c r="S2240" s="128"/>
      <c r="T2240" s="120">
        <f t="shared" si="375"/>
        <v>0</v>
      </c>
      <c r="U2240" s="131"/>
      <c r="V2240" s="131"/>
      <c r="W2240" s="131">
        <f>SUMIFS($F$3:F2240,$D$3:D2240,D2240,$C$3:C2240,"Buy")+SUMIFS($F$3:F2240,$D$3:D2240,D2240,$C$3:C2240,"Coin Deposit",$E$3:E2240,"&lt;&gt;")</f>
        <v>0</v>
      </c>
      <c r="X2240" s="131">
        <f t="shared" si="376"/>
        <v>0</v>
      </c>
      <c r="Y2240" s="131">
        <f>IF($D2240=Y$1,SUMIFS($H$3:$H2240,$G$3:$G2240,Y$1,$C$3:$C2240,"Sell"),0)</f>
        <v>0</v>
      </c>
      <c r="Z2240" s="131">
        <f t="shared" si="377"/>
        <v>0</v>
      </c>
      <c r="AA2240" s="131">
        <f>IF($D2240=AA$1,SUMIFS($H$3:$H2240,$G$3:$G2240,AA$1,$C$3:$C2240,"Sell"),0)</f>
        <v>0</v>
      </c>
      <c r="AB2240" s="131">
        <f t="shared" si="378"/>
        <v>0</v>
      </c>
      <c r="AC2240" s="131">
        <f>SUMIFS('Deductions and Deposits'!$H:$H,'Deductions and Deposits'!$G:$G,D2240,'Deductions and Deposits'!$F:$F,"&lt;="&amp;B2240)+SUMIFS($F$3:F2240,$D$3:D2240,D2240,$C$3:C2240,"Coin Deposit",$E$3:E2240,"")</f>
        <v>0</v>
      </c>
      <c r="AD2240" s="131">
        <f>SUMIFS('Deductions and Deposits'!$D:$D,'Deductions and Deposits'!$C:$C,D2240)+SUMIFS($F:$F,$D:$D,D2240,$C:$C,"Coin Deduction")</f>
        <v>0</v>
      </c>
      <c r="AE2240" s="131">
        <f>Table5[[#This Row],[Column4]]+Table5[[#This Row],[Column14]]+Table5[[#This Row],[Column19]]+Table5[[#This Row],[Column12]]</f>
        <v>0</v>
      </c>
      <c r="AF2240" s="131">
        <f>Table5[[#This Row],[Column5]]+Table5[[#This Row],[Column13]]+Table5[[#This Row],[Column21]]+Table5[[#This Row],[Column18]]</f>
        <v>0</v>
      </c>
      <c r="AG2240" s="131">
        <f t="shared" si="379"/>
        <v>0</v>
      </c>
      <c r="AH2240" s="131">
        <f t="shared" si="380"/>
        <v>0</v>
      </c>
      <c r="AI2240" s="131">
        <f>Table5[[#This Row],[Column17]]-Table5[[#This Row],[Column20]]</f>
        <v>0</v>
      </c>
      <c r="AJ2240" s="131">
        <f t="shared" si="381"/>
        <v>0</v>
      </c>
      <c r="AK2240" s="131">
        <f t="shared" si="385"/>
        <v>0</v>
      </c>
      <c r="AL2240" s="131">
        <f t="shared" si="382"/>
        <v>0</v>
      </c>
      <c r="AM2240" s="131" t="str">
        <f t="shared" si="383"/>
        <v/>
      </c>
      <c r="AN2240" s="131" t="str">
        <f t="shared" ca="1" si="384"/>
        <v/>
      </c>
    </row>
    <row r="2241" spans="1:40" ht="20.25" customHeight="1" x14ac:dyDescent="0.3">
      <c r="A2241" s="127"/>
      <c r="B2241" s="164"/>
      <c r="C2241" s="139"/>
      <c r="D2241" s="140"/>
      <c r="E2241" s="139"/>
      <c r="F2241" s="139"/>
      <c r="G2241" s="140"/>
      <c r="H2241" s="139"/>
      <c r="I2241" s="129"/>
      <c r="L2241" s="128"/>
      <c r="M2241" s="128"/>
      <c r="N2241" s="128"/>
      <c r="O2241" s="128"/>
      <c r="P2241" s="128"/>
      <c r="Q2241" s="128"/>
      <c r="R2241" s="128"/>
      <c r="S2241" s="128"/>
      <c r="T2241" s="120">
        <f t="shared" si="375"/>
        <v>0</v>
      </c>
      <c r="U2241" s="131"/>
      <c r="V2241" s="131"/>
      <c r="W2241" s="131">
        <f>SUMIFS($F$3:F2241,$D$3:D2241,D2241,$C$3:C2241,"Buy")+SUMIFS($F$3:F2241,$D$3:D2241,D2241,$C$3:C2241,"Coin Deposit",$E$3:E2241,"&lt;&gt;")</f>
        <v>0</v>
      </c>
      <c r="X2241" s="131">
        <f t="shared" si="376"/>
        <v>0</v>
      </c>
      <c r="Y2241" s="131">
        <f>IF($D2241=Y$1,SUMIFS($H$3:$H2241,$G$3:$G2241,Y$1,$C$3:$C2241,"Sell"),0)</f>
        <v>0</v>
      </c>
      <c r="Z2241" s="131">
        <f t="shared" si="377"/>
        <v>0</v>
      </c>
      <c r="AA2241" s="131">
        <f>IF($D2241=AA$1,SUMIFS($H$3:$H2241,$G$3:$G2241,AA$1,$C$3:$C2241,"Sell"),0)</f>
        <v>0</v>
      </c>
      <c r="AB2241" s="131">
        <f t="shared" si="378"/>
        <v>0</v>
      </c>
      <c r="AC2241" s="131">
        <f>SUMIFS('Deductions and Deposits'!$H:$H,'Deductions and Deposits'!$G:$G,D2241,'Deductions and Deposits'!$F:$F,"&lt;="&amp;B2241)+SUMIFS($F$3:F2241,$D$3:D2241,D2241,$C$3:C2241,"Coin Deposit",$E$3:E2241,"")</f>
        <v>0</v>
      </c>
      <c r="AD2241" s="131">
        <f>SUMIFS('Deductions and Deposits'!$D:$D,'Deductions and Deposits'!$C:$C,D2241)+SUMIFS($F:$F,$D:$D,D2241,$C:$C,"Coin Deduction")</f>
        <v>0</v>
      </c>
      <c r="AE2241" s="131">
        <f>Table5[[#This Row],[Column4]]+Table5[[#This Row],[Column14]]+Table5[[#This Row],[Column19]]+Table5[[#This Row],[Column12]]</f>
        <v>0</v>
      </c>
      <c r="AF2241" s="131">
        <f>Table5[[#This Row],[Column5]]+Table5[[#This Row],[Column13]]+Table5[[#This Row],[Column21]]+Table5[[#This Row],[Column18]]</f>
        <v>0</v>
      </c>
      <c r="AG2241" s="131">
        <f t="shared" si="379"/>
        <v>0</v>
      </c>
      <c r="AH2241" s="131">
        <f t="shared" si="380"/>
        <v>0</v>
      </c>
      <c r="AI2241" s="131">
        <f>Table5[[#This Row],[Column17]]-Table5[[#This Row],[Column20]]</f>
        <v>0</v>
      </c>
      <c r="AJ2241" s="131">
        <f t="shared" si="381"/>
        <v>0</v>
      </c>
      <c r="AK2241" s="131">
        <f t="shared" si="385"/>
        <v>0</v>
      </c>
      <c r="AL2241" s="131">
        <f t="shared" si="382"/>
        <v>0</v>
      </c>
      <c r="AM2241" s="131" t="str">
        <f t="shared" si="383"/>
        <v/>
      </c>
      <c r="AN2241" s="131" t="str">
        <f t="shared" ca="1" si="384"/>
        <v/>
      </c>
    </row>
    <row r="2242" spans="1:40" ht="20.25" customHeight="1" x14ac:dyDescent="0.3">
      <c r="A2242" s="127"/>
      <c r="B2242" s="164"/>
      <c r="C2242" s="139"/>
      <c r="D2242" s="140"/>
      <c r="E2242" s="139"/>
      <c r="F2242" s="139"/>
      <c r="G2242" s="140"/>
      <c r="H2242" s="139"/>
      <c r="I2242" s="129"/>
      <c r="L2242" s="128"/>
      <c r="M2242" s="128"/>
      <c r="N2242" s="128"/>
      <c r="O2242" s="128"/>
      <c r="P2242" s="128"/>
      <c r="Q2242" s="128"/>
      <c r="R2242" s="128"/>
      <c r="S2242" s="128"/>
      <c r="T2242" s="120">
        <f t="shared" si="375"/>
        <v>0</v>
      </c>
      <c r="U2242" s="131"/>
      <c r="V2242" s="131"/>
      <c r="W2242" s="131">
        <f>SUMIFS($F$3:F2242,$D$3:D2242,D2242,$C$3:C2242,"Buy")+SUMIFS($F$3:F2242,$D$3:D2242,D2242,$C$3:C2242,"Coin Deposit",$E$3:E2242,"&lt;&gt;")</f>
        <v>0</v>
      </c>
      <c r="X2242" s="131">
        <f t="shared" si="376"/>
        <v>0</v>
      </c>
      <c r="Y2242" s="131">
        <f>IF($D2242=Y$1,SUMIFS($H$3:$H2242,$G$3:$G2242,Y$1,$C$3:$C2242,"Sell"),0)</f>
        <v>0</v>
      </c>
      <c r="Z2242" s="131">
        <f t="shared" si="377"/>
        <v>0</v>
      </c>
      <c r="AA2242" s="131">
        <f>IF($D2242=AA$1,SUMIFS($H$3:$H2242,$G$3:$G2242,AA$1,$C$3:$C2242,"Sell"),0)</f>
        <v>0</v>
      </c>
      <c r="AB2242" s="131">
        <f t="shared" si="378"/>
        <v>0</v>
      </c>
      <c r="AC2242" s="131">
        <f>SUMIFS('Deductions and Deposits'!$H:$H,'Deductions and Deposits'!$G:$G,D2242,'Deductions and Deposits'!$F:$F,"&lt;="&amp;B2242)+SUMIFS($F$3:F2242,$D$3:D2242,D2242,$C$3:C2242,"Coin Deposit",$E$3:E2242,"")</f>
        <v>0</v>
      </c>
      <c r="AD2242" s="131">
        <f>SUMIFS('Deductions and Deposits'!$D:$D,'Deductions and Deposits'!$C:$C,D2242)+SUMIFS($F:$F,$D:$D,D2242,$C:$C,"Coin Deduction")</f>
        <v>0</v>
      </c>
      <c r="AE2242" s="131">
        <f>Table5[[#This Row],[Column4]]+Table5[[#This Row],[Column14]]+Table5[[#This Row],[Column19]]+Table5[[#This Row],[Column12]]</f>
        <v>0</v>
      </c>
      <c r="AF2242" s="131">
        <f>Table5[[#This Row],[Column5]]+Table5[[#This Row],[Column13]]+Table5[[#This Row],[Column21]]+Table5[[#This Row],[Column18]]</f>
        <v>0</v>
      </c>
      <c r="AG2242" s="131">
        <f t="shared" si="379"/>
        <v>0</v>
      </c>
      <c r="AH2242" s="131">
        <f t="shared" si="380"/>
        <v>0</v>
      </c>
      <c r="AI2242" s="131">
        <f>Table5[[#This Row],[Column17]]-Table5[[#This Row],[Column20]]</f>
        <v>0</v>
      </c>
      <c r="AJ2242" s="131">
        <f t="shared" si="381"/>
        <v>0</v>
      </c>
      <c r="AK2242" s="131">
        <f t="shared" si="385"/>
        <v>0</v>
      </c>
      <c r="AL2242" s="131">
        <f t="shared" si="382"/>
        <v>0</v>
      </c>
      <c r="AM2242" s="131" t="str">
        <f t="shared" si="383"/>
        <v/>
      </c>
      <c r="AN2242" s="131" t="str">
        <f t="shared" ca="1" si="384"/>
        <v/>
      </c>
    </row>
    <row r="2243" spans="1:40" ht="20.25" customHeight="1" x14ac:dyDescent="0.3">
      <c r="A2243" s="127"/>
      <c r="B2243" s="164"/>
      <c r="C2243" s="139"/>
      <c r="D2243" s="140"/>
      <c r="E2243" s="139"/>
      <c r="F2243" s="139"/>
      <c r="G2243" s="140"/>
      <c r="H2243" s="139"/>
      <c r="I2243" s="129"/>
      <c r="L2243" s="128"/>
      <c r="M2243" s="128"/>
      <c r="N2243" s="128"/>
      <c r="O2243" s="128"/>
      <c r="P2243" s="128"/>
      <c r="Q2243" s="128"/>
      <c r="R2243" s="128"/>
      <c r="S2243" s="128"/>
      <c r="T2243" s="120">
        <f t="shared" ref="T2243:T2306" si="386">IF(E2243&lt;&gt;"",E2243,0)</f>
        <v>0</v>
      </c>
      <c r="U2243" s="131"/>
      <c r="V2243" s="131"/>
      <c r="W2243" s="131">
        <f>SUMIFS($F$3:F2243,$D$3:D2243,D2243,$C$3:C2243,"Buy")+SUMIFS($F$3:F2243,$D$3:D2243,D2243,$C$3:C2243,"Coin Deposit",$E$3:E2243,"&lt;&gt;")</f>
        <v>0</v>
      </c>
      <c r="X2243" s="131">
        <f t="shared" ref="X2243:X2306" si="387">IF(OR(C2243="buy",AND(C2243="Coin Deposit",E2243&lt;&gt;"")),SUMIFS($F:$F,$D:$D,D2243,$C:$C,"sell"),0)</f>
        <v>0</v>
      </c>
      <c r="Y2243" s="131">
        <f>IF($D2243=Y$1,SUMIFS($H$3:$H2243,$G$3:$G2243,Y$1,$C$3:$C2243,"Sell"),0)</f>
        <v>0</v>
      </c>
      <c r="Z2243" s="131">
        <f t="shared" ref="Z2243:Z2306" si="388">IF($D2243=Z$1,SUMIFS($H:$H,$G:$G,Z$1,$C:$C,"Buy")+SUMIFS($H:$H,$G:$G,Z$1,$C:$C,"Coin Deposit",$E:$E,"&lt;&gt;"),0)</f>
        <v>0</v>
      </c>
      <c r="AA2243" s="131">
        <f>IF($D2243=AA$1,SUMIFS($H$3:$H2243,$G$3:$G2243,AA$1,$C$3:$C2243,"Sell"),0)</f>
        <v>0</v>
      </c>
      <c r="AB2243" s="131">
        <f t="shared" ref="AB2243:AB2306" si="389">IF($D2243=AB$1,SUMIFS($H:$H,$G:$G,AB$1,$C:$C,"Buy")+SUMIFS($H:$H,$G:$G,AB$1,$C:$C,"Coin Deposit",$E:$E,"&lt;&gt;"),0)</f>
        <v>0</v>
      </c>
      <c r="AC2243" s="131">
        <f>SUMIFS('Deductions and Deposits'!$H:$H,'Deductions and Deposits'!$G:$G,D2243,'Deductions and Deposits'!$F:$F,"&lt;="&amp;B2243)+SUMIFS($F$3:F2243,$D$3:D2243,D2243,$C$3:C2243,"Coin Deposit",$E$3:E2243,"")</f>
        <v>0</v>
      </c>
      <c r="AD2243" s="131">
        <f>SUMIFS('Deductions and Deposits'!$D:$D,'Deductions and Deposits'!$C:$C,D2243)+SUMIFS($F:$F,$D:$D,D2243,$C:$C,"Coin Deduction")</f>
        <v>0</v>
      </c>
      <c r="AE2243" s="131">
        <f>Table5[[#This Row],[Column4]]+Table5[[#This Row],[Column14]]+Table5[[#This Row],[Column19]]+Table5[[#This Row],[Column12]]</f>
        <v>0</v>
      </c>
      <c r="AF2243" s="131">
        <f>Table5[[#This Row],[Column5]]+Table5[[#This Row],[Column13]]+Table5[[#This Row],[Column21]]+Table5[[#This Row],[Column18]]</f>
        <v>0</v>
      </c>
      <c r="AG2243" s="131">
        <f t="shared" ref="AG2243:AG2306" si="390">IF(AND((AC2243+Y2243+AA2243)&gt;AF2243,OR(C2243="buy",AND(C2243="Coin Deposit",E2243&lt;&gt;""))),(AC2243+Y2243+AA2243)-AF2243,0)</f>
        <v>0</v>
      </c>
      <c r="AH2243" s="131">
        <f t="shared" ref="AH2243:AH2306" si="391">IF(AND(AE2243&gt;AF2243,OR(C2243="buy",AND(C2243="Coin Deposit",E2243&lt;&gt;""))),AE2243-AF2243,0)</f>
        <v>0</v>
      </c>
      <c r="AI2243" s="131">
        <f>Table5[[#This Row],[Column17]]-Table5[[#This Row],[Column20]]</f>
        <v>0</v>
      </c>
      <c r="AJ2243" s="131">
        <f t="shared" ref="AJ2243:AJ2306" si="392">IF(AI2243&gt;F2243,F2243,AI2243)</f>
        <v>0</v>
      </c>
      <c r="AK2243" s="131">
        <f t="shared" si="385"/>
        <v>0</v>
      </c>
      <c r="AL2243" s="131">
        <f t="shared" ref="AL2243:AL2306" si="393">IFERROR(SUMIFS($AK:$AK,$D:$D,D2243)/SUMIFS($AJ:$AJ,$D:$D,D2243),0)</f>
        <v>0</v>
      </c>
      <c r="AM2243" s="131" t="str">
        <f t="shared" ref="AM2243:AM2306" si="394">C2243&amp;D2243</f>
        <v/>
      </c>
      <c r="AN2243" s="131" t="str">
        <f t="shared" ref="AN2243:AN2306" ca="1" si="395">OFFSET(AM2243,COUNTA($AM:$AM)-ROW()-(ROW()-ROW($AN$2)-1),)</f>
        <v/>
      </c>
    </row>
    <row r="2244" spans="1:40" ht="20.25" customHeight="1" x14ac:dyDescent="0.3">
      <c r="A2244" s="127"/>
      <c r="B2244" s="164"/>
      <c r="C2244" s="139"/>
      <c r="D2244" s="140"/>
      <c r="E2244" s="139"/>
      <c r="F2244" s="139"/>
      <c r="G2244" s="140"/>
      <c r="H2244" s="139"/>
      <c r="I2244" s="129"/>
      <c r="L2244" s="128"/>
      <c r="M2244" s="128"/>
      <c r="N2244" s="128"/>
      <c r="O2244" s="128"/>
      <c r="P2244" s="128"/>
      <c r="Q2244" s="128"/>
      <c r="R2244" s="128"/>
      <c r="S2244" s="128"/>
      <c r="T2244" s="120">
        <f t="shared" si="386"/>
        <v>0</v>
      </c>
      <c r="U2244" s="131"/>
      <c r="V2244" s="131"/>
      <c r="W2244" s="131">
        <f>SUMIFS($F$3:F2244,$D$3:D2244,D2244,$C$3:C2244,"Buy")+SUMIFS($F$3:F2244,$D$3:D2244,D2244,$C$3:C2244,"Coin Deposit",$E$3:E2244,"&lt;&gt;")</f>
        <v>0</v>
      </c>
      <c r="X2244" s="131">
        <f t="shared" si="387"/>
        <v>0</v>
      </c>
      <c r="Y2244" s="131">
        <f>IF($D2244=Y$1,SUMIFS($H$3:$H2244,$G$3:$G2244,Y$1,$C$3:$C2244,"Sell"),0)</f>
        <v>0</v>
      </c>
      <c r="Z2244" s="131">
        <f t="shared" si="388"/>
        <v>0</v>
      </c>
      <c r="AA2244" s="131">
        <f>IF($D2244=AA$1,SUMIFS($H$3:$H2244,$G$3:$G2244,AA$1,$C$3:$C2244,"Sell"),0)</f>
        <v>0</v>
      </c>
      <c r="AB2244" s="131">
        <f t="shared" si="389"/>
        <v>0</v>
      </c>
      <c r="AC2244" s="131">
        <f>SUMIFS('Deductions and Deposits'!$H:$H,'Deductions and Deposits'!$G:$G,D2244,'Deductions and Deposits'!$F:$F,"&lt;="&amp;B2244)+SUMIFS($F$3:F2244,$D$3:D2244,D2244,$C$3:C2244,"Coin Deposit",$E$3:E2244,"")</f>
        <v>0</v>
      </c>
      <c r="AD2244" s="131">
        <f>SUMIFS('Deductions and Deposits'!$D:$D,'Deductions and Deposits'!$C:$C,D2244)+SUMIFS($F:$F,$D:$D,D2244,$C:$C,"Coin Deduction")</f>
        <v>0</v>
      </c>
      <c r="AE2244" s="131">
        <f>Table5[[#This Row],[Column4]]+Table5[[#This Row],[Column14]]+Table5[[#This Row],[Column19]]+Table5[[#This Row],[Column12]]</f>
        <v>0</v>
      </c>
      <c r="AF2244" s="131">
        <f>Table5[[#This Row],[Column5]]+Table5[[#This Row],[Column13]]+Table5[[#This Row],[Column21]]+Table5[[#This Row],[Column18]]</f>
        <v>0</v>
      </c>
      <c r="AG2244" s="131">
        <f t="shared" si="390"/>
        <v>0</v>
      </c>
      <c r="AH2244" s="131">
        <f t="shared" si="391"/>
        <v>0</v>
      </c>
      <c r="AI2244" s="131">
        <f>Table5[[#This Row],[Column17]]-Table5[[#This Row],[Column20]]</f>
        <v>0</v>
      </c>
      <c r="AJ2244" s="131">
        <f t="shared" si="392"/>
        <v>0</v>
      </c>
      <c r="AK2244" s="131">
        <f t="shared" si="385"/>
        <v>0</v>
      </c>
      <c r="AL2244" s="131">
        <f t="shared" si="393"/>
        <v>0</v>
      </c>
      <c r="AM2244" s="131" t="str">
        <f t="shared" si="394"/>
        <v/>
      </c>
      <c r="AN2244" s="131" t="str">
        <f t="shared" ca="1" si="395"/>
        <v/>
      </c>
    </row>
    <row r="2245" spans="1:40" ht="20.25" customHeight="1" x14ac:dyDescent="0.3">
      <c r="A2245" s="127"/>
      <c r="B2245" s="164"/>
      <c r="C2245" s="139"/>
      <c r="D2245" s="140"/>
      <c r="E2245" s="139"/>
      <c r="F2245" s="139"/>
      <c r="G2245" s="140"/>
      <c r="H2245" s="139"/>
      <c r="I2245" s="129"/>
      <c r="L2245" s="128"/>
      <c r="M2245" s="128"/>
      <c r="N2245" s="128"/>
      <c r="O2245" s="128"/>
      <c r="P2245" s="128"/>
      <c r="Q2245" s="128"/>
      <c r="R2245" s="128"/>
      <c r="S2245" s="128"/>
      <c r="T2245" s="120">
        <f t="shared" si="386"/>
        <v>0</v>
      </c>
      <c r="U2245" s="131"/>
      <c r="V2245" s="131"/>
      <c r="W2245" s="131">
        <f>SUMIFS($F$3:F2245,$D$3:D2245,D2245,$C$3:C2245,"Buy")+SUMIFS($F$3:F2245,$D$3:D2245,D2245,$C$3:C2245,"Coin Deposit",$E$3:E2245,"&lt;&gt;")</f>
        <v>0</v>
      </c>
      <c r="X2245" s="131">
        <f t="shared" si="387"/>
        <v>0</v>
      </c>
      <c r="Y2245" s="131">
        <f>IF($D2245=Y$1,SUMIFS($H$3:$H2245,$G$3:$G2245,Y$1,$C$3:$C2245,"Sell"),0)</f>
        <v>0</v>
      </c>
      <c r="Z2245" s="131">
        <f t="shared" si="388"/>
        <v>0</v>
      </c>
      <c r="AA2245" s="131">
        <f>IF($D2245=AA$1,SUMIFS($H$3:$H2245,$G$3:$G2245,AA$1,$C$3:$C2245,"Sell"),0)</f>
        <v>0</v>
      </c>
      <c r="AB2245" s="131">
        <f t="shared" si="389"/>
        <v>0</v>
      </c>
      <c r="AC2245" s="131">
        <f>SUMIFS('Deductions and Deposits'!$H:$H,'Deductions and Deposits'!$G:$G,D2245,'Deductions and Deposits'!$F:$F,"&lt;="&amp;B2245)+SUMIFS($F$3:F2245,$D$3:D2245,D2245,$C$3:C2245,"Coin Deposit",$E$3:E2245,"")</f>
        <v>0</v>
      </c>
      <c r="AD2245" s="131">
        <f>SUMIFS('Deductions and Deposits'!$D:$D,'Deductions and Deposits'!$C:$C,D2245)+SUMIFS($F:$F,$D:$D,D2245,$C:$C,"Coin Deduction")</f>
        <v>0</v>
      </c>
      <c r="AE2245" s="131">
        <f>Table5[[#This Row],[Column4]]+Table5[[#This Row],[Column14]]+Table5[[#This Row],[Column19]]+Table5[[#This Row],[Column12]]</f>
        <v>0</v>
      </c>
      <c r="AF2245" s="131">
        <f>Table5[[#This Row],[Column5]]+Table5[[#This Row],[Column13]]+Table5[[#This Row],[Column21]]+Table5[[#This Row],[Column18]]</f>
        <v>0</v>
      </c>
      <c r="AG2245" s="131">
        <f t="shared" si="390"/>
        <v>0</v>
      </c>
      <c r="AH2245" s="131">
        <f t="shared" si="391"/>
        <v>0</v>
      </c>
      <c r="AI2245" s="131">
        <f>Table5[[#This Row],[Column17]]-Table5[[#This Row],[Column20]]</f>
        <v>0</v>
      </c>
      <c r="AJ2245" s="131">
        <f t="shared" si="392"/>
        <v>0</v>
      </c>
      <c r="AK2245" s="131">
        <f t="shared" si="385"/>
        <v>0</v>
      </c>
      <c r="AL2245" s="131">
        <f t="shared" si="393"/>
        <v>0</v>
      </c>
      <c r="AM2245" s="131" t="str">
        <f t="shared" si="394"/>
        <v/>
      </c>
      <c r="AN2245" s="131" t="str">
        <f t="shared" ca="1" si="395"/>
        <v/>
      </c>
    </row>
    <row r="2246" spans="1:40" ht="20.25" customHeight="1" x14ac:dyDescent="0.3">
      <c r="A2246" s="127"/>
      <c r="B2246" s="164"/>
      <c r="C2246" s="139"/>
      <c r="D2246" s="140"/>
      <c r="E2246" s="139"/>
      <c r="F2246" s="139"/>
      <c r="G2246" s="140"/>
      <c r="H2246" s="139"/>
      <c r="I2246" s="129"/>
      <c r="L2246" s="128"/>
      <c r="M2246" s="128"/>
      <c r="N2246" s="128"/>
      <c r="O2246" s="128"/>
      <c r="P2246" s="128"/>
      <c r="Q2246" s="128"/>
      <c r="R2246" s="128"/>
      <c r="S2246" s="128"/>
      <c r="T2246" s="120">
        <f t="shared" si="386"/>
        <v>0</v>
      </c>
      <c r="U2246" s="131"/>
      <c r="V2246" s="131"/>
      <c r="W2246" s="131">
        <f>SUMIFS($F$3:F2246,$D$3:D2246,D2246,$C$3:C2246,"Buy")+SUMIFS($F$3:F2246,$D$3:D2246,D2246,$C$3:C2246,"Coin Deposit",$E$3:E2246,"&lt;&gt;")</f>
        <v>0</v>
      </c>
      <c r="X2246" s="131">
        <f t="shared" si="387"/>
        <v>0</v>
      </c>
      <c r="Y2246" s="131">
        <f>IF($D2246=Y$1,SUMIFS($H$3:$H2246,$G$3:$G2246,Y$1,$C$3:$C2246,"Sell"),0)</f>
        <v>0</v>
      </c>
      <c r="Z2246" s="131">
        <f t="shared" si="388"/>
        <v>0</v>
      </c>
      <c r="AA2246" s="131">
        <f>IF($D2246=AA$1,SUMIFS($H$3:$H2246,$G$3:$G2246,AA$1,$C$3:$C2246,"Sell"),0)</f>
        <v>0</v>
      </c>
      <c r="AB2246" s="131">
        <f t="shared" si="389"/>
        <v>0</v>
      </c>
      <c r="AC2246" s="131">
        <f>SUMIFS('Deductions and Deposits'!$H:$H,'Deductions and Deposits'!$G:$G,D2246,'Deductions and Deposits'!$F:$F,"&lt;="&amp;B2246)+SUMIFS($F$3:F2246,$D$3:D2246,D2246,$C$3:C2246,"Coin Deposit",$E$3:E2246,"")</f>
        <v>0</v>
      </c>
      <c r="AD2246" s="131">
        <f>SUMIFS('Deductions and Deposits'!$D:$D,'Deductions and Deposits'!$C:$C,D2246)+SUMIFS($F:$F,$D:$D,D2246,$C:$C,"Coin Deduction")</f>
        <v>0</v>
      </c>
      <c r="AE2246" s="131">
        <f>Table5[[#This Row],[Column4]]+Table5[[#This Row],[Column14]]+Table5[[#This Row],[Column19]]+Table5[[#This Row],[Column12]]</f>
        <v>0</v>
      </c>
      <c r="AF2246" s="131">
        <f>Table5[[#This Row],[Column5]]+Table5[[#This Row],[Column13]]+Table5[[#This Row],[Column21]]+Table5[[#This Row],[Column18]]</f>
        <v>0</v>
      </c>
      <c r="AG2246" s="131">
        <f t="shared" si="390"/>
        <v>0</v>
      </c>
      <c r="AH2246" s="131">
        <f t="shared" si="391"/>
        <v>0</v>
      </c>
      <c r="AI2246" s="131">
        <f>Table5[[#This Row],[Column17]]-Table5[[#This Row],[Column20]]</f>
        <v>0</v>
      </c>
      <c r="AJ2246" s="131">
        <f t="shared" si="392"/>
        <v>0</v>
      </c>
      <c r="AK2246" s="131">
        <f t="shared" si="385"/>
        <v>0</v>
      </c>
      <c r="AL2246" s="131">
        <f t="shared" si="393"/>
        <v>0</v>
      </c>
      <c r="AM2246" s="131" t="str">
        <f t="shared" si="394"/>
        <v/>
      </c>
      <c r="AN2246" s="131" t="str">
        <f t="shared" ca="1" si="395"/>
        <v/>
      </c>
    </row>
    <row r="2247" spans="1:40" ht="20.25" customHeight="1" x14ac:dyDescent="0.3">
      <c r="A2247" s="127"/>
      <c r="B2247" s="164"/>
      <c r="C2247" s="139"/>
      <c r="D2247" s="140"/>
      <c r="E2247" s="139"/>
      <c r="F2247" s="139"/>
      <c r="G2247" s="140"/>
      <c r="H2247" s="139"/>
      <c r="I2247" s="129"/>
      <c r="L2247" s="128"/>
      <c r="M2247" s="128"/>
      <c r="N2247" s="128"/>
      <c r="O2247" s="128"/>
      <c r="P2247" s="128"/>
      <c r="Q2247" s="128"/>
      <c r="R2247" s="128"/>
      <c r="S2247" s="128"/>
      <c r="T2247" s="120">
        <f t="shared" si="386"/>
        <v>0</v>
      </c>
      <c r="U2247" s="131"/>
      <c r="V2247" s="131"/>
      <c r="W2247" s="131">
        <f>SUMIFS($F$3:F2247,$D$3:D2247,D2247,$C$3:C2247,"Buy")+SUMIFS($F$3:F2247,$D$3:D2247,D2247,$C$3:C2247,"Coin Deposit",$E$3:E2247,"&lt;&gt;")</f>
        <v>0</v>
      </c>
      <c r="X2247" s="131">
        <f t="shared" si="387"/>
        <v>0</v>
      </c>
      <c r="Y2247" s="131">
        <f>IF($D2247=Y$1,SUMIFS($H$3:$H2247,$G$3:$G2247,Y$1,$C$3:$C2247,"Sell"),0)</f>
        <v>0</v>
      </c>
      <c r="Z2247" s="131">
        <f t="shared" si="388"/>
        <v>0</v>
      </c>
      <c r="AA2247" s="131">
        <f>IF($D2247=AA$1,SUMIFS($H$3:$H2247,$G$3:$G2247,AA$1,$C$3:$C2247,"Sell"),0)</f>
        <v>0</v>
      </c>
      <c r="AB2247" s="131">
        <f t="shared" si="389"/>
        <v>0</v>
      </c>
      <c r="AC2247" s="131">
        <f>SUMIFS('Deductions and Deposits'!$H:$H,'Deductions and Deposits'!$G:$G,D2247,'Deductions and Deposits'!$F:$F,"&lt;="&amp;B2247)+SUMIFS($F$3:F2247,$D$3:D2247,D2247,$C$3:C2247,"Coin Deposit",$E$3:E2247,"")</f>
        <v>0</v>
      </c>
      <c r="AD2247" s="131">
        <f>SUMIFS('Deductions and Deposits'!$D:$D,'Deductions and Deposits'!$C:$C,D2247)+SUMIFS($F:$F,$D:$D,D2247,$C:$C,"Coin Deduction")</f>
        <v>0</v>
      </c>
      <c r="AE2247" s="131">
        <f>Table5[[#This Row],[Column4]]+Table5[[#This Row],[Column14]]+Table5[[#This Row],[Column19]]+Table5[[#This Row],[Column12]]</f>
        <v>0</v>
      </c>
      <c r="AF2247" s="131">
        <f>Table5[[#This Row],[Column5]]+Table5[[#This Row],[Column13]]+Table5[[#This Row],[Column21]]+Table5[[#This Row],[Column18]]</f>
        <v>0</v>
      </c>
      <c r="AG2247" s="131">
        <f t="shared" si="390"/>
        <v>0</v>
      </c>
      <c r="AH2247" s="131">
        <f t="shared" si="391"/>
        <v>0</v>
      </c>
      <c r="AI2247" s="131">
        <f>Table5[[#This Row],[Column17]]-Table5[[#This Row],[Column20]]</f>
        <v>0</v>
      </c>
      <c r="AJ2247" s="131">
        <f t="shared" si="392"/>
        <v>0</v>
      </c>
      <c r="AK2247" s="131">
        <f t="shared" si="385"/>
        <v>0</v>
      </c>
      <c r="AL2247" s="131">
        <f t="shared" si="393"/>
        <v>0</v>
      </c>
      <c r="AM2247" s="131" t="str">
        <f t="shared" si="394"/>
        <v/>
      </c>
      <c r="AN2247" s="131" t="str">
        <f t="shared" ca="1" si="395"/>
        <v/>
      </c>
    </row>
    <row r="2248" spans="1:40" ht="20.25" customHeight="1" x14ac:dyDescent="0.3">
      <c r="A2248" s="127"/>
      <c r="B2248" s="164"/>
      <c r="C2248" s="139"/>
      <c r="D2248" s="140"/>
      <c r="E2248" s="139"/>
      <c r="F2248" s="139"/>
      <c r="G2248" s="140"/>
      <c r="H2248" s="139"/>
      <c r="I2248" s="129"/>
      <c r="L2248" s="128"/>
      <c r="M2248" s="128"/>
      <c r="N2248" s="128"/>
      <c r="O2248" s="128"/>
      <c r="P2248" s="128"/>
      <c r="Q2248" s="128"/>
      <c r="R2248" s="128"/>
      <c r="S2248" s="128"/>
      <c r="T2248" s="120">
        <f t="shared" si="386"/>
        <v>0</v>
      </c>
      <c r="U2248" s="131"/>
      <c r="V2248" s="131"/>
      <c r="W2248" s="131">
        <f>SUMIFS($F$3:F2248,$D$3:D2248,D2248,$C$3:C2248,"Buy")+SUMIFS($F$3:F2248,$D$3:D2248,D2248,$C$3:C2248,"Coin Deposit",$E$3:E2248,"&lt;&gt;")</f>
        <v>0</v>
      </c>
      <c r="X2248" s="131">
        <f t="shared" si="387"/>
        <v>0</v>
      </c>
      <c r="Y2248" s="131">
        <f>IF($D2248=Y$1,SUMIFS($H$3:$H2248,$G$3:$G2248,Y$1,$C$3:$C2248,"Sell"),0)</f>
        <v>0</v>
      </c>
      <c r="Z2248" s="131">
        <f t="shared" si="388"/>
        <v>0</v>
      </c>
      <c r="AA2248" s="131">
        <f>IF($D2248=AA$1,SUMIFS($H$3:$H2248,$G$3:$G2248,AA$1,$C$3:$C2248,"Sell"),0)</f>
        <v>0</v>
      </c>
      <c r="AB2248" s="131">
        <f t="shared" si="389"/>
        <v>0</v>
      </c>
      <c r="AC2248" s="131">
        <f>SUMIFS('Deductions and Deposits'!$H:$H,'Deductions and Deposits'!$G:$G,D2248,'Deductions and Deposits'!$F:$F,"&lt;="&amp;B2248)+SUMIFS($F$3:F2248,$D$3:D2248,D2248,$C$3:C2248,"Coin Deposit",$E$3:E2248,"")</f>
        <v>0</v>
      </c>
      <c r="AD2248" s="131">
        <f>SUMIFS('Deductions and Deposits'!$D:$D,'Deductions and Deposits'!$C:$C,D2248)+SUMIFS($F:$F,$D:$D,D2248,$C:$C,"Coin Deduction")</f>
        <v>0</v>
      </c>
      <c r="AE2248" s="131">
        <f>Table5[[#This Row],[Column4]]+Table5[[#This Row],[Column14]]+Table5[[#This Row],[Column19]]+Table5[[#This Row],[Column12]]</f>
        <v>0</v>
      </c>
      <c r="AF2248" s="131">
        <f>Table5[[#This Row],[Column5]]+Table5[[#This Row],[Column13]]+Table5[[#This Row],[Column21]]+Table5[[#This Row],[Column18]]</f>
        <v>0</v>
      </c>
      <c r="AG2248" s="131">
        <f t="shared" si="390"/>
        <v>0</v>
      </c>
      <c r="AH2248" s="131">
        <f t="shared" si="391"/>
        <v>0</v>
      </c>
      <c r="AI2248" s="131">
        <f>Table5[[#This Row],[Column17]]-Table5[[#This Row],[Column20]]</f>
        <v>0</v>
      </c>
      <c r="AJ2248" s="131">
        <f t="shared" si="392"/>
        <v>0</v>
      </c>
      <c r="AK2248" s="131">
        <f t="shared" si="385"/>
        <v>0</v>
      </c>
      <c r="AL2248" s="131">
        <f t="shared" si="393"/>
        <v>0</v>
      </c>
      <c r="AM2248" s="131" t="str">
        <f t="shared" si="394"/>
        <v/>
      </c>
      <c r="AN2248" s="131" t="str">
        <f t="shared" ca="1" si="395"/>
        <v/>
      </c>
    </row>
    <row r="2249" spans="1:40" ht="20.25" customHeight="1" x14ac:dyDescent="0.3">
      <c r="A2249" s="127"/>
      <c r="B2249" s="164"/>
      <c r="C2249" s="139"/>
      <c r="D2249" s="140"/>
      <c r="E2249" s="139"/>
      <c r="F2249" s="139"/>
      <c r="G2249" s="140"/>
      <c r="H2249" s="139"/>
      <c r="I2249" s="129"/>
      <c r="L2249" s="128"/>
      <c r="M2249" s="128"/>
      <c r="N2249" s="128"/>
      <c r="O2249" s="128"/>
      <c r="P2249" s="128"/>
      <c r="Q2249" s="128"/>
      <c r="R2249" s="128"/>
      <c r="S2249" s="128"/>
      <c r="T2249" s="120">
        <f t="shared" si="386"/>
        <v>0</v>
      </c>
      <c r="U2249" s="131"/>
      <c r="V2249" s="131"/>
      <c r="W2249" s="131">
        <f>SUMIFS($F$3:F2249,$D$3:D2249,D2249,$C$3:C2249,"Buy")+SUMIFS($F$3:F2249,$D$3:D2249,D2249,$C$3:C2249,"Coin Deposit",$E$3:E2249,"&lt;&gt;")</f>
        <v>0</v>
      </c>
      <c r="X2249" s="131">
        <f t="shared" si="387"/>
        <v>0</v>
      </c>
      <c r="Y2249" s="131">
        <f>IF($D2249=Y$1,SUMIFS($H$3:$H2249,$G$3:$G2249,Y$1,$C$3:$C2249,"Sell"),0)</f>
        <v>0</v>
      </c>
      <c r="Z2249" s="131">
        <f t="shared" si="388"/>
        <v>0</v>
      </c>
      <c r="AA2249" s="131">
        <f>IF($D2249=AA$1,SUMIFS($H$3:$H2249,$G$3:$G2249,AA$1,$C$3:$C2249,"Sell"),0)</f>
        <v>0</v>
      </c>
      <c r="AB2249" s="131">
        <f t="shared" si="389"/>
        <v>0</v>
      </c>
      <c r="AC2249" s="131">
        <f>SUMIFS('Deductions and Deposits'!$H:$H,'Deductions and Deposits'!$G:$G,D2249,'Deductions and Deposits'!$F:$F,"&lt;="&amp;B2249)+SUMIFS($F$3:F2249,$D$3:D2249,D2249,$C$3:C2249,"Coin Deposit",$E$3:E2249,"")</f>
        <v>0</v>
      </c>
      <c r="AD2249" s="131">
        <f>SUMIFS('Deductions and Deposits'!$D:$D,'Deductions and Deposits'!$C:$C,D2249)+SUMIFS($F:$F,$D:$D,D2249,$C:$C,"Coin Deduction")</f>
        <v>0</v>
      </c>
      <c r="AE2249" s="131">
        <f>Table5[[#This Row],[Column4]]+Table5[[#This Row],[Column14]]+Table5[[#This Row],[Column19]]+Table5[[#This Row],[Column12]]</f>
        <v>0</v>
      </c>
      <c r="AF2249" s="131">
        <f>Table5[[#This Row],[Column5]]+Table5[[#This Row],[Column13]]+Table5[[#This Row],[Column21]]+Table5[[#This Row],[Column18]]</f>
        <v>0</v>
      </c>
      <c r="AG2249" s="131">
        <f t="shared" si="390"/>
        <v>0</v>
      </c>
      <c r="AH2249" s="131">
        <f t="shared" si="391"/>
        <v>0</v>
      </c>
      <c r="AI2249" s="131">
        <f>Table5[[#This Row],[Column17]]-Table5[[#This Row],[Column20]]</f>
        <v>0</v>
      </c>
      <c r="AJ2249" s="131">
        <f t="shared" si="392"/>
        <v>0</v>
      </c>
      <c r="AK2249" s="131">
        <f t="shared" si="385"/>
        <v>0</v>
      </c>
      <c r="AL2249" s="131">
        <f t="shared" si="393"/>
        <v>0</v>
      </c>
      <c r="AM2249" s="131" t="str">
        <f t="shared" si="394"/>
        <v/>
      </c>
      <c r="AN2249" s="131" t="str">
        <f t="shared" ca="1" si="395"/>
        <v/>
      </c>
    </row>
    <row r="2250" spans="1:40" ht="20.25" customHeight="1" x14ac:dyDescent="0.3">
      <c r="A2250" s="127"/>
      <c r="B2250" s="164"/>
      <c r="C2250" s="139"/>
      <c r="D2250" s="140"/>
      <c r="E2250" s="139"/>
      <c r="F2250" s="139"/>
      <c r="G2250" s="140"/>
      <c r="H2250" s="139"/>
      <c r="I2250" s="129"/>
      <c r="L2250" s="128"/>
      <c r="M2250" s="128"/>
      <c r="N2250" s="128"/>
      <c r="O2250" s="128"/>
      <c r="P2250" s="128"/>
      <c r="Q2250" s="128"/>
      <c r="R2250" s="128"/>
      <c r="S2250" s="128"/>
      <c r="T2250" s="120">
        <f t="shared" si="386"/>
        <v>0</v>
      </c>
      <c r="U2250" s="131"/>
      <c r="V2250" s="131"/>
      <c r="W2250" s="131">
        <f>SUMIFS($F$3:F2250,$D$3:D2250,D2250,$C$3:C2250,"Buy")+SUMIFS($F$3:F2250,$D$3:D2250,D2250,$C$3:C2250,"Coin Deposit",$E$3:E2250,"&lt;&gt;")</f>
        <v>0</v>
      </c>
      <c r="X2250" s="131">
        <f t="shared" si="387"/>
        <v>0</v>
      </c>
      <c r="Y2250" s="131">
        <f>IF($D2250=Y$1,SUMIFS($H$3:$H2250,$G$3:$G2250,Y$1,$C$3:$C2250,"Sell"),0)</f>
        <v>0</v>
      </c>
      <c r="Z2250" s="131">
        <f t="shared" si="388"/>
        <v>0</v>
      </c>
      <c r="AA2250" s="131">
        <f>IF($D2250=AA$1,SUMIFS($H$3:$H2250,$G$3:$G2250,AA$1,$C$3:$C2250,"Sell"),0)</f>
        <v>0</v>
      </c>
      <c r="AB2250" s="131">
        <f t="shared" si="389"/>
        <v>0</v>
      </c>
      <c r="AC2250" s="131">
        <f>SUMIFS('Deductions and Deposits'!$H:$H,'Deductions and Deposits'!$G:$G,D2250,'Deductions and Deposits'!$F:$F,"&lt;="&amp;B2250)+SUMIFS($F$3:F2250,$D$3:D2250,D2250,$C$3:C2250,"Coin Deposit",$E$3:E2250,"")</f>
        <v>0</v>
      </c>
      <c r="AD2250" s="131">
        <f>SUMIFS('Deductions and Deposits'!$D:$D,'Deductions and Deposits'!$C:$C,D2250)+SUMIFS($F:$F,$D:$D,D2250,$C:$C,"Coin Deduction")</f>
        <v>0</v>
      </c>
      <c r="AE2250" s="131">
        <f>Table5[[#This Row],[Column4]]+Table5[[#This Row],[Column14]]+Table5[[#This Row],[Column19]]+Table5[[#This Row],[Column12]]</f>
        <v>0</v>
      </c>
      <c r="AF2250" s="131">
        <f>Table5[[#This Row],[Column5]]+Table5[[#This Row],[Column13]]+Table5[[#This Row],[Column21]]+Table5[[#This Row],[Column18]]</f>
        <v>0</v>
      </c>
      <c r="AG2250" s="131">
        <f t="shared" si="390"/>
        <v>0</v>
      </c>
      <c r="AH2250" s="131">
        <f t="shared" si="391"/>
        <v>0</v>
      </c>
      <c r="AI2250" s="131">
        <f>Table5[[#This Row],[Column17]]-Table5[[#This Row],[Column20]]</f>
        <v>0</v>
      </c>
      <c r="AJ2250" s="131">
        <f t="shared" si="392"/>
        <v>0</v>
      </c>
      <c r="AK2250" s="131">
        <f t="shared" si="385"/>
        <v>0</v>
      </c>
      <c r="AL2250" s="131">
        <f t="shared" si="393"/>
        <v>0</v>
      </c>
      <c r="AM2250" s="131" t="str">
        <f t="shared" si="394"/>
        <v/>
      </c>
      <c r="AN2250" s="131" t="str">
        <f t="shared" ca="1" si="395"/>
        <v/>
      </c>
    </row>
    <row r="2251" spans="1:40" ht="20.25" customHeight="1" x14ac:dyDescent="0.3">
      <c r="A2251" s="127"/>
      <c r="B2251" s="164"/>
      <c r="C2251" s="139"/>
      <c r="D2251" s="140"/>
      <c r="E2251" s="139"/>
      <c r="F2251" s="139"/>
      <c r="G2251" s="140"/>
      <c r="H2251" s="139"/>
      <c r="I2251" s="129"/>
      <c r="L2251" s="128"/>
      <c r="M2251" s="128"/>
      <c r="N2251" s="128"/>
      <c r="O2251" s="128"/>
      <c r="P2251" s="128"/>
      <c r="Q2251" s="128"/>
      <c r="R2251" s="128"/>
      <c r="S2251" s="128"/>
      <c r="T2251" s="120">
        <f t="shared" si="386"/>
        <v>0</v>
      </c>
      <c r="U2251" s="131"/>
      <c r="V2251" s="131"/>
      <c r="W2251" s="131">
        <f>SUMIFS($F$3:F2251,$D$3:D2251,D2251,$C$3:C2251,"Buy")+SUMIFS($F$3:F2251,$D$3:D2251,D2251,$C$3:C2251,"Coin Deposit",$E$3:E2251,"&lt;&gt;")</f>
        <v>0</v>
      </c>
      <c r="X2251" s="131">
        <f t="shared" si="387"/>
        <v>0</v>
      </c>
      <c r="Y2251" s="131">
        <f>IF($D2251=Y$1,SUMIFS($H$3:$H2251,$G$3:$G2251,Y$1,$C$3:$C2251,"Sell"),0)</f>
        <v>0</v>
      </c>
      <c r="Z2251" s="131">
        <f t="shared" si="388"/>
        <v>0</v>
      </c>
      <c r="AA2251" s="131">
        <f>IF($D2251=AA$1,SUMIFS($H$3:$H2251,$G$3:$G2251,AA$1,$C$3:$C2251,"Sell"),0)</f>
        <v>0</v>
      </c>
      <c r="AB2251" s="131">
        <f t="shared" si="389"/>
        <v>0</v>
      </c>
      <c r="AC2251" s="131">
        <f>SUMIFS('Deductions and Deposits'!$H:$H,'Deductions and Deposits'!$G:$G,D2251,'Deductions and Deposits'!$F:$F,"&lt;="&amp;B2251)+SUMIFS($F$3:F2251,$D$3:D2251,D2251,$C$3:C2251,"Coin Deposit",$E$3:E2251,"")</f>
        <v>0</v>
      </c>
      <c r="AD2251" s="131">
        <f>SUMIFS('Deductions and Deposits'!$D:$D,'Deductions and Deposits'!$C:$C,D2251)+SUMIFS($F:$F,$D:$D,D2251,$C:$C,"Coin Deduction")</f>
        <v>0</v>
      </c>
      <c r="AE2251" s="131">
        <f>Table5[[#This Row],[Column4]]+Table5[[#This Row],[Column14]]+Table5[[#This Row],[Column19]]+Table5[[#This Row],[Column12]]</f>
        <v>0</v>
      </c>
      <c r="AF2251" s="131">
        <f>Table5[[#This Row],[Column5]]+Table5[[#This Row],[Column13]]+Table5[[#This Row],[Column21]]+Table5[[#This Row],[Column18]]</f>
        <v>0</v>
      </c>
      <c r="AG2251" s="131">
        <f t="shared" si="390"/>
        <v>0</v>
      </c>
      <c r="AH2251" s="131">
        <f t="shared" si="391"/>
        <v>0</v>
      </c>
      <c r="AI2251" s="131">
        <f>Table5[[#This Row],[Column17]]-Table5[[#This Row],[Column20]]</f>
        <v>0</v>
      </c>
      <c r="AJ2251" s="131">
        <f t="shared" si="392"/>
        <v>0</v>
      </c>
      <c r="AK2251" s="131">
        <f t="shared" si="385"/>
        <v>0</v>
      </c>
      <c r="AL2251" s="131">
        <f t="shared" si="393"/>
        <v>0</v>
      </c>
      <c r="AM2251" s="131" t="str">
        <f t="shared" si="394"/>
        <v/>
      </c>
      <c r="AN2251" s="131" t="str">
        <f t="shared" ca="1" si="395"/>
        <v/>
      </c>
    </row>
    <row r="2252" spans="1:40" ht="20.25" customHeight="1" x14ac:dyDescent="0.3">
      <c r="A2252" s="127"/>
      <c r="B2252" s="164"/>
      <c r="C2252" s="139"/>
      <c r="D2252" s="140"/>
      <c r="E2252" s="139"/>
      <c r="F2252" s="139"/>
      <c r="G2252" s="140"/>
      <c r="H2252" s="139"/>
      <c r="I2252" s="129"/>
      <c r="L2252" s="128"/>
      <c r="M2252" s="128"/>
      <c r="N2252" s="128"/>
      <c r="O2252" s="128"/>
      <c r="P2252" s="128"/>
      <c r="Q2252" s="128"/>
      <c r="R2252" s="128"/>
      <c r="S2252" s="128"/>
      <c r="T2252" s="120">
        <f t="shared" si="386"/>
        <v>0</v>
      </c>
      <c r="U2252" s="131"/>
      <c r="V2252" s="131"/>
      <c r="W2252" s="131">
        <f>SUMIFS($F$3:F2252,$D$3:D2252,D2252,$C$3:C2252,"Buy")+SUMIFS($F$3:F2252,$D$3:D2252,D2252,$C$3:C2252,"Coin Deposit",$E$3:E2252,"&lt;&gt;")</f>
        <v>0</v>
      </c>
      <c r="X2252" s="131">
        <f t="shared" si="387"/>
        <v>0</v>
      </c>
      <c r="Y2252" s="131">
        <f>IF($D2252=Y$1,SUMIFS($H$3:$H2252,$G$3:$G2252,Y$1,$C$3:$C2252,"Sell"),0)</f>
        <v>0</v>
      </c>
      <c r="Z2252" s="131">
        <f t="shared" si="388"/>
        <v>0</v>
      </c>
      <c r="AA2252" s="131">
        <f>IF($D2252=AA$1,SUMIFS($H$3:$H2252,$G$3:$G2252,AA$1,$C$3:$C2252,"Sell"),0)</f>
        <v>0</v>
      </c>
      <c r="AB2252" s="131">
        <f t="shared" si="389"/>
        <v>0</v>
      </c>
      <c r="AC2252" s="131">
        <f>SUMIFS('Deductions and Deposits'!$H:$H,'Deductions and Deposits'!$G:$G,D2252,'Deductions and Deposits'!$F:$F,"&lt;="&amp;B2252)+SUMIFS($F$3:F2252,$D$3:D2252,D2252,$C$3:C2252,"Coin Deposit",$E$3:E2252,"")</f>
        <v>0</v>
      </c>
      <c r="AD2252" s="131">
        <f>SUMIFS('Deductions and Deposits'!$D:$D,'Deductions and Deposits'!$C:$C,D2252)+SUMIFS($F:$F,$D:$D,D2252,$C:$C,"Coin Deduction")</f>
        <v>0</v>
      </c>
      <c r="AE2252" s="131">
        <f>Table5[[#This Row],[Column4]]+Table5[[#This Row],[Column14]]+Table5[[#This Row],[Column19]]+Table5[[#This Row],[Column12]]</f>
        <v>0</v>
      </c>
      <c r="AF2252" s="131">
        <f>Table5[[#This Row],[Column5]]+Table5[[#This Row],[Column13]]+Table5[[#This Row],[Column21]]+Table5[[#This Row],[Column18]]</f>
        <v>0</v>
      </c>
      <c r="AG2252" s="131">
        <f t="shared" si="390"/>
        <v>0</v>
      </c>
      <c r="AH2252" s="131">
        <f t="shared" si="391"/>
        <v>0</v>
      </c>
      <c r="AI2252" s="131">
        <f>Table5[[#This Row],[Column17]]-Table5[[#This Row],[Column20]]</f>
        <v>0</v>
      </c>
      <c r="AJ2252" s="131">
        <f t="shared" si="392"/>
        <v>0</v>
      </c>
      <c r="AK2252" s="131">
        <f t="shared" si="385"/>
        <v>0</v>
      </c>
      <c r="AL2252" s="131">
        <f t="shared" si="393"/>
        <v>0</v>
      </c>
      <c r="AM2252" s="131" t="str">
        <f t="shared" si="394"/>
        <v/>
      </c>
      <c r="AN2252" s="131" t="str">
        <f t="shared" ca="1" si="395"/>
        <v/>
      </c>
    </row>
    <row r="2253" spans="1:40" ht="20.25" customHeight="1" x14ac:dyDescent="0.3">
      <c r="A2253" s="127"/>
      <c r="B2253" s="164"/>
      <c r="C2253" s="139"/>
      <c r="D2253" s="140"/>
      <c r="E2253" s="139"/>
      <c r="F2253" s="139"/>
      <c r="G2253" s="140"/>
      <c r="H2253" s="139"/>
      <c r="I2253" s="129"/>
      <c r="L2253" s="128"/>
      <c r="M2253" s="128"/>
      <c r="N2253" s="128"/>
      <c r="O2253" s="128"/>
      <c r="P2253" s="128"/>
      <c r="Q2253" s="128"/>
      <c r="R2253" s="128"/>
      <c r="S2253" s="128"/>
      <c r="T2253" s="120">
        <f t="shared" si="386"/>
        <v>0</v>
      </c>
      <c r="U2253" s="131"/>
      <c r="V2253" s="131"/>
      <c r="W2253" s="131">
        <f>SUMIFS($F$3:F2253,$D$3:D2253,D2253,$C$3:C2253,"Buy")+SUMIFS($F$3:F2253,$D$3:D2253,D2253,$C$3:C2253,"Coin Deposit",$E$3:E2253,"&lt;&gt;")</f>
        <v>0</v>
      </c>
      <c r="X2253" s="131">
        <f t="shared" si="387"/>
        <v>0</v>
      </c>
      <c r="Y2253" s="131">
        <f>IF($D2253=Y$1,SUMIFS($H$3:$H2253,$G$3:$G2253,Y$1,$C$3:$C2253,"Sell"),0)</f>
        <v>0</v>
      </c>
      <c r="Z2253" s="131">
        <f t="shared" si="388"/>
        <v>0</v>
      </c>
      <c r="AA2253" s="131">
        <f>IF($D2253=AA$1,SUMIFS($H$3:$H2253,$G$3:$G2253,AA$1,$C$3:$C2253,"Sell"),0)</f>
        <v>0</v>
      </c>
      <c r="AB2253" s="131">
        <f t="shared" si="389"/>
        <v>0</v>
      </c>
      <c r="AC2253" s="131">
        <f>SUMIFS('Deductions and Deposits'!$H:$H,'Deductions and Deposits'!$G:$G,D2253,'Deductions and Deposits'!$F:$F,"&lt;="&amp;B2253)+SUMIFS($F$3:F2253,$D$3:D2253,D2253,$C$3:C2253,"Coin Deposit",$E$3:E2253,"")</f>
        <v>0</v>
      </c>
      <c r="AD2253" s="131">
        <f>SUMIFS('Deductions and Deposits'!$D:$D,'Deductions and Deposits'!$C:$C,D2253)+SUMIFS($F:$F,$D:$D,D2253,$C:$C,"Coin Deduction")</f>
        <v>0</v>
      </c>
      <c r="AE2253" s="131">
        <f>Table5[[#This Row],[Column4]]+Table5[[#This Row],[Column14]]+Table5[[#This Row],[Column19]]+Table5[[#This Row],[Column12]]</f>
        <v>0</v>
      </c>
      <c r="AF2253" s="131">
        <f>Table5[[#This Row],[Column5]]+Table5[[#This Row],[Column13]]+Table5[[#This Row],[Column21]]+Table5[[#This Row],[Column18]]</f>
        <v>0</v>
      </c>
      <c r="AG2253" s="131">
        <f t="shared" si="390"/>
        <v>0</v>
      </c>
      <c r="AH2253" s="131">
        <f t="shared" si="391"/>
        <v>0</v>
      </c>
      <c r="AI2253" s="131">
        <f>Table5[[#This Row],[Column17]]-Table5[[#This Row],[Column20]]</f>
        <v>0</v>
      </c>
      <c r="AJ2253" s="131">
        <f t="shared" si="392"/>
        <v>0</v>
      </c>
      <c r="AK2253" s="131">
        <f t="shared" si="385"/>
        <v>0</v>
      </c>
      <c r="AL2253" s="131">
        <f t="shared" si="393"/>
        <v>0</v>
      </c>
      <c r="AM2253" s="131" t="str">
        <f t="shared" si="394"/>
        <v/>
      </c>
      <c r="AN2253" s="131" t="str">
        <f t="shared" ca="1" si="395"/>
        <v/>
      </c>
    </row>
    <row r="2254" spans="1:40" ht="20.25" customHeight="1" x14ac:dyDescent="0.3">
      <c r="A2254" s="127"/>
      <c r="B2254" s="164"/>
      <c r="C2254" s="139"/>
      <c r="D2254" s="140"/>
      <c r="E2254" s="139"/>
      <c r="F2254" s="139"/>
      <c r="G2254" s="140"/>
      <c r="H2254" s="139"/>
      <c r="I2254" s="129"/>
      <c r="L2254" s="128"/>
      <c r="M2254" s="128"/>
      <c r="N2254" s="128"/>
      <c r="O2254" s="128"/>
      <c r="P2254" s="128"/>
      <c r="Q2254" s="128"/>
      <c r="R2254" s="128"/>
      <c r="S2254" s="128"/>
      <c r="T2254" s="120">
        <f t="shared" si="386"/>
        <v>0</v>
      </c>
      <c r="U2254" s="131"/>
      <c r="V2254" s="131"/>
      <c r="W2254" s="131">
        <f>SUMIFS($F$3:F2254,$D$3:D2254,D2254,$C$3:C2254,"Buy")+SUMIFS($F$3:F2254,$D$3:D2254,D2254,$C$3:C2254,"Coin Deposit",$E$3:E2254,"&lt;&gt;")</f>
        <v>0</v>
      </c>
      <c r="X2254" s="131">
        <f t="shared" si="387"/>
        <v>0</v>
      </c>
      <c r="Y2254" s="131">
        <f>IF($D2254=Y$1,SUMIFS($H$3:$H2254,$G$3:$G2254,Y$1,$C$3:$C2254,"Sell"),0)</f>
        <v>0</v>
      </c>
      <c r="Z2254" s="131">
        <f t="shared" si="388"/>
        <v>0</v>
      </c>
      <c r="AA2254" s="131">
        <f>IF($D2254=AA$1,SUMIFS($H$3:$H2254,$G$3:$G2254,AA$1,$C$3:$C2254,"Sell"),0)</f>
        <v>0</v>
      </c>
      <c r="AB2254" s="131">
        <f t="shared" si="389"/>
        <v>0</v>
      </c>
      <c r="AC2254" s="131">
        <f>SUMIFS('Deductions and Deposits'!$H:$H,'Deductions and Deposits'!$G:$G,D2254,'Deductions and Deposits'!$F:$F,"&lt;="&amp;B2254)+SUMIFS($F$3:F2254,$D$3:D2254,D2254,$C$3:C2254,"Coin Deposit",$E$3:E2254,"")</f>
        <v>0</v>
      </c>
      <c r="AD2254" s="131">
        <f>SUMIFS('Deductions and Deposits'!$D:$D,'Deductions and Deposits'!$C:$C,D2254)+SUMIFS($F:$F,$D:$D,D2254,$C:$C,"Coin Deduction")</f>
        <v>0</v>
      </c>
      <c r="AE2254" s="131">
        <f>Table5[[#This Row],[Column4]]+Table5[[#This Row],[Column14]]+Table5[[#This Row],[Column19]]+Table5[[#This Row],[Column12]]</f>
        <v>0</v>
      </c>
      <c r="AF2254" s="131">
        <f>Table5[[#This Row],[Column5]]+Table5[[#This Row],[Column13]]+Table5[[#This Row],[Column21]]+Table5[[#This Row],[Column18]]</f>
        <v>0</v>
      </c>
      <c r="AG2254" s="131">
        <f t="shared" si="390"/>
        <v>0</v>
      </c>
      <c r="AH2254" s="131">
        <f t="shared" si="391"/>
        <v>0</v>
      </c>
      <c r="AI2254" s="131">
        <f>Table5[[#This Row],[Column17]]-Table5[[#This Row],[Column20]]</f>
        <v>0</v>
      </c>
      <c r="AJ2254" s="131">
        <f t="shared" si="392"/>
        <v>0</v>
      </c>
      <c r="AK2254" s="131">
        <f t="shared" si="385"/>
        <v>0</v>
      </c>
      <c r="AL2254" s="131">
        <f t="shared" si="393"/>
        <v>0</v>
      </c>
      <c r="AM2254" s="131" t="str">
        <f t="shared" si="394"/>
        <v/>
      </c>
      <c r="AN2254" s="131" t="str">
        <f t="shared" ca="1" si="395"/>
        <v/>
      </c>
    </row>
    <row r="2255" spans="1:40" ht="20.25" customHeight="1" x14ac:dyDescent="0.3">
      <c r="A2255" s="127"/>
      <c r="B2255" s="164"/>
      <c r="C2255" s="139"/>
      <c r="D2255" s="140"/>
      <c r="E2255" s="139"/>
      <c r="F2255" s="139"/>
      <c r="G2255" s="140"/>
      <c r="H2255" s="139"/>
      <c r="I2255" s="129"/>
      <c r="L2255" s="128"/>
      <c r="M2255" s="128"/>
      <c r="N2255" s="128"/>
      <c r="O2255" s="128"/>
      <c r="P2255" s="128"/>
      <c r="Q2255" s="128"/>
      <c r="R2255" s="128"/>
      <c r="S2255" s="128"/>
      <c r="T2255" s="120">
        <f t="shared" si="386"/>
        <v>0</v>
      </c>
      <c r="U2255" s="131"/>
      <c r="V2255" s="131"/>
      <c r="W2255" s="131">
        <f>SUMIFS($F$3:F2255,$D$3:D2255,D2255,$C$3:C2255,"Buy")+SUMIFS($F$3:F2255,$D$3:D2255,D2255,$C$3:C2255,"Coin Deposit",$E$3:E2255,"&lt;&gt;")</f>
        <v>0</v>
      </c>
      <c r="X2255" s="131">
        <f t="shared" si="387"/>
        <v>0</v>
      </c>
      <c r="Y2255" s="131">
        <f>IF($D2255=Y$1,SUMIFS($H$3:$H2255,$G$3:$G2255,Y$1,$C$3:$C2255,"Sell"),0)</f>
        <v>0</v>
      </c>
      <c r="Z2255" s="131">
        <f t="shared" si="388"/>
        <v>0</v>
      </c>
      <c r="AA2255" s="131">
        <f>IF($D2255=AA$1,SUMIFS($H$3:$H2255,$G$3:$G2255,AA$1,$C$3:$C2255,"Sell"),0)</f>
        <v>0</v>
      </c>
      <c r="AB2255" s="131">
        <f t="shared" si="389"/>
        <v>0</v>
      </c>
      <c r="AC2255" s="131">
        <f>SUMIFS('Deductions and Deposits'!$H:$H,'Deductions and Deposits'!$G:$G,D2255,'Deductions and Deposits'!$F:$F,"&lt;="&amp;B2255)+SUMIFS($F$3:F2255,$D$3:D2255,D2255,$C$3:C2255,"Coin Deposit",$E$3:E2255,"")</f>
        <v>0</v>
      </c>
      <c r="AD2255" s="131">
        <f>SUMIFS('Deductions and Deposits'!$D:$D,'Deductions and Deposits'!$C:$C,D2255)+SUMIFS($F:$F,$D:$D,D2255,$C:$C,"Coin Deduction")</f>
        <v>0</v>
      </c>
      <c r="AE2255" s="131">
        <f>Table5[[#This Row],[Column4]]+Table5[[#This Row],[Column14]]+Table5[[#This Row],[Column19]]+Table5[[#This Row],[Column12]]</f>
        <v>0</v>
      </c>
      <c r="AF2255" s="131">
        <f>Table5[[#This Row],[Column5]]+Table5[[#This Row],[Column13]]+Table5[[#This Row],[Column21]]+Table5[[#This Row],[Column18]]</f>
        <v>0</v>
      </c>
      <c r="AG2255" s="131">
        <f t="shared" si="390"/>
        <v>0</v>
      </c>
      <c r="AH2255" s="131">
        <f t="shared" si="391"/>
        <v>0</v>
      </c>
      <c r="AI2255" s="131">
        <f>Table5[[#This Row],[Column17]]-Table5[[#This Row],[Column20]]</f>
        <v>0</v>
      </c>
      <c r="AJ2255" s="131">
        <f t="shared" si="392"/>
        <v>0</v>
      </c>
      <c r="AK2255" s="131">
        <f t="shared" si="385"/>
        <v>0</v>
      </c>
      <c r="AL2255" s="131">
        <f t="shared" si="393"/>
        <v>0</v>
      </c>
      <c r="AM2255" s="131" t="str">
        <f t="shared" si="394"/>
        <v/>
      </c>
      <c r="AN2255" s="131" t="str">
        <f t="shared" ca="1" si="395"/>
        <v/>
      </c>
    </row>
    <row r="2256" spans="1:40" ht="20.25" customHeight="1" x14ac:dyDescent="0.3">
      <c r="A2256" s="127"/>
      <c r="B2256" s="164"/>
      <c r="C2256" s="139"/>
      <c r="D2256" s="140"/>
      <c r="E2256" s="139"/>
      <c r="F2256" s="139"/>
      <c r="G2256" s="140"/>
      <c r="H2256" s="139"/>
      <c r="I2256" s="129"/>
      <c r="L2256" s="128"/>
      <c r="M2256" s="128"/>
      <c r="N2256" s="128"/>
      <c r="O2256" s="128"/>
      <c r="P2256" s="128"/>
      <c r="Q2256" s="128"/>
      <c r="R2256" s="128"/>
      <c r="S2256" s="128"/>
      <c r="T2256" s="120">
        <f t="shared" si="386"/>
        <v>0</v>
      </c>
      <c r="U2256" s="131"/>
      <c r="V2256" s="131"/>
      <c r="W2256" s="131">
        <f>SUMIFS($F$3:F2256,$D$3:D2256,D2256,$C$3:C2256,"Buy")+SUMIFS($F$3:F2256,$D$3:D2256,D2256,$C$3:C2256,"Coin Deposit",$E$3:E2256,"&lt;&gt;")</f>
        <v>0</v>
      </c>
      <c r="X2256" s="131">
        <f t="shared" si="387"/>
        <v>0</v>
      </c>
      <c r="Y2256" s="131">
        <f>IF($D2256=Y$1,SUMIFS($H$3:$H2256,$G$3:$G2256,Y$1,$C$3:$C2256,"Sell"),0)</f>
        <v>0</v>
      </c>
      <c r="Z2256" s="131">
        <f t="shared" si="388"/>
        <v>0</v>
      </c>
      <c r="AA2256" s="131">
        <f>IF($D2256=AA$1,SUMIFS($H$3:$H2256,$G$3:$G2256,AA$1,$C$3:$C2256,"Sell"),0)</f>
        <v>0</v>
      </c>
      <c r="AB2256" s="131">
        <f t="shared" si="389"/>
        <v>0</v>
      </c>
      <c r="AC2256" s="131">
        <f>SUMIFS('Deductions and Deposits'!$H:$H,'Deductions and Deposits'!$G:$G,D2256,'Deductions and Deposits'!$F:$F,"&lt;="&amp;B2256)+SUMIFS($F$3:F2256,$D$3:D2256,D2256,$C$3:C2256,"Coin Deposit",$E$3:E2256,"")</f>
        <v>0</v>
      </c>
      <c r="AD2256" s="131">
        <f>SUMIFS('Deductions and Deposits'!$D:$D,'Deductions and Deposits'!$C:$C,D2256)+SUMIFS($F:$F,$D:$D,D2256,$C:$C,"Coin Deduction")</f>
        <v>0</v>
      </c>
      <c r="AE2256" s="131">
        <f>Table5[[#This Row],[Column4]]+Table5[[#This Row],[Column14]]+Table5[[#This Row],[Column19]]+Table5[[#This Row],[Column12]]</f>
        <v>0</v>
      </c>
      <c r="AF2256" s="131">
        <f>Table5[[#This Row],[Column5]]+Table5[[#This Row],[Column13]]+Table5[[#This Row],[Column21]]+Table5[[#This Row],[Column18]]</f>
        <v>0</v>
      </c>
      <c r="AG2256" s="131">
        <f t="shared" si="390"/>
        <v>0</v>
      </c>
      <c r="AH2256" s="131">
        <f t="shared" si="391"/>
        <v>0</v>
      </c>
      <c r="AI2256" s="131">
        <f>Table5[[#This Row],[Column17]]-Table5[[#This Row],[Column20]]</f>
        <v>0</v>
      </c>
      <c r="AJ2256" s="131">
        <f t="shared" si="392"/>
        <v>0</v>
      </c>
      <c r="AK2256" s="131">
        <f t="shared" si="385"/>
        <v>0</v>
      </c>
      <c r="AL2256" s="131">
        <f t="shared" si="393"/>
        <v>0</v>
      </c>
      <c r="AM2256" s="131" t="str">
        <f t="shared" si="394"/>
        <v/>
      </c>
      <c r="AN2256" s="131" t="str">
        <f t="shared" ca="1" si="395"/>
        <v/>
      </c>
    </row>
    <row r="2257" spans="1:40" ht="20.25" customHeight="1" x14ac:dyDescent="0.3">
      <c r="A2257" s="127"/>
      <c r="B2257" s="164"/>
      <c r="C2257" s="139"/>
      <c r="D2257" s="140"/>
      <c r="E2257" s="139"/>
      <c r="F2257" s="139"/>
      <c r="G2257" s="140"/>
      <c r="H2257" s="139"/>
      <c r="I2257" s="129"/>
      <c r="L2257" s="128"/>
      <c r="M2257" s="128"/>
      <c r="N2257" s="128"/>
      <c r="O2257" s="128"/>
      <c r="P2257" s="128"/>
      <c r="Q2257" s="128"/>
      <c r="R2257" s="128"/>
      <c r="S2257" s="128"/>
      <c r="T2257" s="120">
        <f t="shared" si="386"/>
        <v>0</v>
      </c>
      <c r="U2257" s="131"/>
      <c r="V2257" s="131"/>
      <c r="W2257" s="131">
        <f>SUMIFS($F$3:F2257,$D$3:D2257,D2257,$C$3:C2257,"Buy")+SUMIFS($F$3:F2257,$D$3:D2257,D2257,$C$3:C2257,"Coin Deposit",$E$3:E2257,"&lt;&gt;")</f>
        <v>0</v>
      </c>
      <c r="X2257" s="131">
        <f t="shared" si="387"/>
        <v>0</v>
      </c>
      <c r="Y2257" s="131">
        <f>IF($D2257=Y$1,SUMIFS($H$3:$H2257,$G$3:$G2257,Y$1,$C$3:$C2257,"Sell"),0)</f>
        <v>0</v>
      </c>
      <c r="Z2257" s="131">
        <f t="shared" si="388"/>
        <v>0</v>
      </c>
      <c r="AA2257" s="131">
        <f>IF($D2257=AA$1,SUMIFS($H$3:$H2257,$G$3:$G2257,AA$1,$C$3:$C2257,"Sell"),0)</f>
        <v>0</v>
      </c>
      <c r="AB2257" s="131">
        <f t="shared" si="389"/>
        <v>0</v>
      </c>
      <c r="AC2257" s="131">
        <f>SUMIFS('Deductions and Deposits'!$H:$H,'Deductions and Deposits'!$G:$G,D2257,'Deductions and Deposits'!$F:$F,"&lt;="&amp;B2257)+SUMIFS($F$3:F2257,$D$3:D2257,D2257,$C$3:C2257,"Coin Deposit",$E$3:E2257,"")</f>
        <v>0</v>
      </c>
      <c r="AD2257" s="131">
        <f>SUMIFS('Deductions and Deposits'!$D:$D,'Deductions and Deposits'!$C:$C,D2257)+SUMIFS($F:$F,$D:$D,D2257,$C:$C,"Coin Deduction")</f>
        <v>0</v>
      </c>
      <c r="AE2257" s="131">
        <f>Table5[[#This Row],[Column4]]+Table5[[#This Row],[Column14]]+Table5[[#This Row],[Column19]]+Table5[[#This Row],[Column12]]</f>
        <v>0</v>
      </c>
      <c r="AF2257" s="131">
        <f>Table5[[#This Row],[Column5]]+Table5[[#This Row],[Column13]]+Table5[[#This Row],[Column21]]+Table5[[#This Row],[Column18]]</f>
        <v>0</v>
      </c>
      <c r="AG2257" s="131">
        <f t="shared" si="390"/>
        <v>0</v>
      </c>
      <c r="AH2257" s="131">
        <f t="shared" si="391"/>
        <v>0</v>
      </c>
      <c r="AI2257" s="131">
        <f>Table5[[#This Row],[Column17]]-Table5[[#This Row],[Column20]]</f>
        <v>0</v>
      </c>
      <c r="AJ2257" s="131">
        <f t="shared" si="392"/>
        <v>0</v>
      </c>
      <c r="AK2257" s="131">
        <f t="shared" si="385"/>
        <v>0</v>
      </c>
      <c r="AL2257" s="131">
        <f t="shared" si="393"/>
        <v>0</v>
      </c>
      <c r="AM2257" s="131" t="str">
        <f t="shared" si="394"/>
        <v/>
      </c>
      <c r="AN2257" s="131" t="str">
        <f t="shared" ca="1" si="395"/>
        <v/>
      </c>
    </row>
    <row r="2258" spans="1:40" ht="20.25" customHeight="1" x14ac:dyDescent="0.3">
      <c r="A2258" s="127"/>
      <c r="B2258" s="164"/>
      <c r="C2258" s="139"/>
      <c r="D2258" s="140"/>
      <c r="E2258" s="139"/>
      <c r="F2258" s="139"/>
      <c r="G2258" s="140"/>
      <c r="H2258" s="139"/>
      <c r="I2258" s="129"/>
      <c r="L2258" s="128"/>
      <c r="M2258" s="128"/>
      <c r="N2258" s="128"/>
      <c r="O2258" s="128"/>
      <c r="P2258" s="128"/>
      <c r="Q2258" s="128"/>
      <c r="R2258" s="128"/>
      <c r="S2258" s="128"/>
      <c r="T2258" s="120">
        <f t="shared" si="386"/>
        <v>0</v>
      </c>
      <c r="U2258" s="131"/>
      <c r="V2258" s="131"/>
      <c r="W2258" s="131">
        <f>SUMIFS($F$3:F2258,$D$3:D2258,D2258,$C$3:C2258,"Buy")+SUMIFS($F$3:F2258,$D$3:D2258,D2258,$C$3:C2258,"Coin Deposit",$E$3:E2258,"&lt;&gt;")</f>
        <v>0</v>
      </c>
      <c r="X2258" s="131">
        <f t="shared" si="387"/>
        <v>0</v>
      </c>
      <c r="Y2258" s="131">
        <f>IF($D2258=Y$1,SUMIFS($H$3:$H2258,$G$3:$G2258,Y$1,$C$3:$C2258,"Sell"),0)</f>
        <v>0</v>
      </c>
      <c r="Z2258" s="131">
        <f t="shared" si="388"/>
        <v>0</v>
      </c>
      <c r="AA2258" s="131">
        <f>IF($D2258=AA$1,SUMIFS($H$3:$H2258,$G$3:$G2258,AA$1,$C$3:$C2258,"Sell"),0)</f>
        <v>0</v>
      </c>
      <c r="AB2258" s="131">
        <f t="shared" si="389"/>
        <v>0</v>
      </c>
      <c r="AC2258" s="131">
        <f>SUMIFS('Deductions and Deposits'!$H:$H,'Deductions and Deposits'!$G:$G,D2258,'Deductions and Deposits'!$F:$F,"&lt;="&amp;B2258)+SUMIFS($F$3:F2258,$D$3:D2258,D2258,$C$3:C2258,"Coin Deposit",$E$3:E2258,"")</f>
        <v>0</v>
      </c>
      <c r="AD2258" s="131">
        <f>SUMIFS('Deductions and Deposits'!$D:$D,'Deductions and Deposits'!$C:$C,D2258)+SUMIFS($F:$F,$D:$D,D2258,$C:$C,"Coin Deduction")</f>
        <v>0</v>
      </c>
      <c r="AE2258" s="131">
        <f>Table5[[#This Row],[Column4]]+Table5[[#This Row],[Column14]]+Table5[[#This Row],[Column19]]+Table5[[#This Row],[Column12]]</f>
        <v>0</v>
      </c>
      <c r="AF2258" s="131">
        <f>Table5[[#This Row],[Column5]]+Table5[[#This Row],[Column13]]+Table5[[#This Row],[Column21]]+Table5[[#This Row],[Column18]]</f>
        <v>0</v>
      </c>
      <c r="AG2258" s="131">
        <f t="shared" si="390"/>
        <v>0</v>
      </c>
      <c r="AH2258" s="131">
        <f t="shared" si="391"/>
        <v>0</v>
      </c>
      <c r="AI2258" s="131">
        <f>Table5[[#This Row],[Column17]]-Table5[[#This Row],[Column20]]</f>
        <v>0</v>
      </c>
      <c r="AJ2258" s="131">
        <f t="shared" si="392"/>
        <v>0</v>
      </c>
      <c r="AK2258" s="131">
        <f t="shared" si="385"/>
        <v>0</v>
      </c>
      <c r="AL2258" s="131">
        <f t="shared" si="393"/>
        <v>0</v>
      </c>
      <c r="AM2258" s="131" t="str">
        <f t="shared" si="394"/>
        <v/>
      </c>
      <c r="AN2258" s="131" t="str">
        <f t="shared" ca="1" si="395"/>
        <v/>
      </c>
    </row>
    <row r="2259" spans="1:40" ht="20.25" customHeight="1" x14ac:dyDescent="0.3">
      <c r="A2259" s="127"/>
      <c r="B2259" s="164"/>
      <c r="C2259" s="139"/>
      <c r="D2259" s="140"/>
      <c r="E2259" s="139"/>
      <c r="F2259" s="139"/>
      <c r="G2259" s="140"/>
      <c r="H2259" s="139"/>
      <c r="I2259" s="129"/>
      <c r="L2259" s="128"/>
      <c r="M2259" s="128"/>
      <c r="N2259" s="128"/>
      <c r="O2259" s="128"/>
      <c r="P2259" s="128"/>
      <c r="Q2259" s="128"/>
      <c r="R2259" s="128"/>
      <c r="S2259" s="128"/>
      <c r="T2259" s="120">
        <f t="shared" si="386"/>
        <v>0</v>
      </c>
      <c r="U2259" s="131"/>
      <c r="V2259" s="131"/>
      <c r="W2259" s="131">
        <f>SUMIFS($F$3:F2259,$D$3:D2259,D2259,$C$3:C2259,"Buy")+SUMIFS($F$3:F2259,$D$3:D2259,D2259,$C$3:C2259,"Coin Deposit",$E$3:E2259,"&lt;&gt;")</f>
        <v>0</v>
      </c>
      <c r="X2259" s="131">
        <f t="shared" si="387"/>
        <v>0</v>
      </c>
      <c r="Y2259" s="131">
        <f>IF($D2259=Y$1,SUMIFS($H$3:$H2259,$G$3:$G2259,Y$1,$C$3:$C2259,"Sell"),0)</f>
        <v>0</v>
      </c>
      <c r="Z2259" s="131">
        <f t="shared" si="388"/>
        <v>0</v>
      </c>
      <c r="AA2259" s="131">
        <f>IF($D2259=AA$1,SUMIFS($H$3:$H2259,$G$3:$G2259,AA$1,$C$3:$C2259,"Sell"),0)</f>
        <v>0</v>
      </c>
      <c r="AB2259" s="131">
        <f t="shared" si="389"/>
        <v>0</v>
      </c>
      <c r="AC2259" s="131">
        <f>SUMIFS('Deductions and Deposits'!$H:$H,'Deductions and Deposits'!$G:$G,D2259,'Deductions and Deposits'!$F:$F,"&lt;="&amp;B2259)+SUMIFS($F$3:F2259,$D$3:D2259,D2259,$C$3:C2259,"Coin Deposit",$E$3:E2259,"")</f>
        <v>0</v>
      </c>
      <c r="AD2259" s="131">
        <f>SUMIFS('Deductions and Deposits'!$D:$D,'Deductions and Deposits'!$C:$C,D2259)+SUMIFS($F:$F,$D:$D,D2259,$C:$C,"Coin Deduction")</f>
        <v>0</v>
      </c>
      <c r="AE2259" s="131">
        <f>Table5[[#This Row],[Column4]]+Table5[[#This Row],[Column14]]+Table5[[#This Row],[Column19]]+Table5[[#This Row],[Column12]]</f>
        <v>0</v>
      </c>
      <c r="AF2259" s="131">
        <f>Table5[[#This Row],[Column5]]+Table5[[#This Row],[Column13]]+Table5[[#This Row],[Column21]]+Table5[[#This Row],[Column18]]</f>
        <v>0</v>
      </c>
      <c r="AG2259" s="131">
        <f t="shared" si="390"/>
        <v>0</v>
      </c>
      <c r="AH2259" s="131">
        <f t="shared" si="391"/>
        <v>0</v>
      </c>
      <c r="AI2259" s="131">
        <f>Table5[[#This Row],[Column17]]-Table5[[#This Row],[Column20]]</f>
        <v>0</v>
      </c>
      <c r="AJ2259" s="131">
        <f t="shared" si="392"/>
        <v>0</v>
      </c>
      <c r="AK2259" s="131">
        <f t="shared" si="385"/>
        <v>0</v>
      </c>
      <c r="AL2259" s="131">
        <f t="shared" si="393"/>
        <v>0</v>
      </c>
      <c r="AM2259" s="131" t="str">
        <f t="shared" si="394"/>
        <v/>
      </c>
      <c r="AN2259" s="131" t="str">
        <f t="shared" ca="1" si="395"/>
        <v/>
      </c>
    </row>
    <row r="2260" spans="1:40" ht="20.25" customHeight="1" x14ac:dyDescent="0.3">
      <c r="A2260" s="127"/>
      <c r="B2260" s="164"/>
      <c r="C2260" s="139"/>
      <c r="D2260" s="140"/>
      <c r="E2260" s="139"/>
      <c r="F2260" s="139"/>
      <c r="G2260" s="140"/>
      <c r="H2260" s="139"/>
      <c r="I2260" s="129"/>
      <c r="L2260" s="128"/>
      <c r="M2260" s="128"/>
      <c r="N2260" s="128"/>
      <c r="O2260" s="128"/>
      <c r="P2260" s="128"/>
      <c r="Q2260" s="128"/>
      <c r="R2260" s="128"/>
      <c r="S2260" s="128"/>
      <c r="T2260" s="120">
        <f t="shared" si="386"/>
        <v>0</v>
      </c>
      <c r="U2260" s="131"/>
      <c r="V2260" s="131"/>
      <c r="W2260" s="131">
        <f>SUMIFS($F$3:F2260,$D$3:D2260,D2260,$C$3:C2260,"Buy")+SUMIFS($F$3:F2260,$D$3:D2260,D2260,$C$3:C2260,"Coin Deposit",$E$3:E2260,"&lt;&gt;")</f>
        <v>0</v>
      </c>
      <c r="X2260" s="131">
        <f t="shared" si="387"/>
        <v>0</v>
      </c>
      <c r="Y2260" s="131">
        <f>IF($D2260=Y$1,SUMIFS($H$3:$H2260,$G$3:$G2260,Y$1,$C$3:$C2260,"Sell"),0)</f>
        <v>0</v>
      </c>
      <c r="Z2260" s="131">
        <f t="shared" si="388"/>
        <v>0</v>
      </c>
      <c r="AA2260" s="131">
        <f>IF($D2260=AA$1,SUMIFS($H$3:$H2260,$G$3:$G2260,AA$1,$C$3:$C2260,"Sell"),0)</f>
        <v>0</v>
      </c>
      <c r="AB2260" s="131">
        <f t="shared" si="389"/>
        <v>0</v>
      </c>
      <c r="AC2260" s="131">
        <f>SUMIFS('Deductions and Deposits'!$H:$H,'Deductions and Deposits'!$G:$G,D2260,'Deductions and Deposits'!$F:$F,"&lt;="&amp;B2260)+SUMIFS($F$3:F2260,$D$3:D2260,D2260,$C$3:C2260,"Coin Deposit",$E$3:E2260,"")</f>
        <v>0</v>
      </c>
      <c r="AD2260" s="131">
        <f>SUMIFS('Deductions and Deposits'!$D:$D,'Deductions and Deposits'!$C:$C,D2260)+SUMIFS($F:$F,$D:$D,D2260,$C:$C,"Coin Deduction")</f>
        <v>0</v>
      </c>
      <c r="AE2260" s="131">
        <f>Table5[[#This Row],[Column4]]+Table5[[#This Row],[Column14]]+Table5[[#This Row],[Column19]]+Table5[[#This Row],[Column12]]</f>
        <v>0</v>
      </c>
      <c r="AF2260" s="131">
        <f>Table5[[#This Row],[Column5]]+Table5[[#This Row],[Column13]]+Table5[[#This Row],[Column21]]+Table5[[#This Row],[Column18]]</f>
        <v>0</v>
      </c>
      <c r="AG2260" s="131">
        <f t="shared" si="390"/>
        <v>0</v>
      </c>
      <c r="AH2260" s="131">
        <f t="shared" si="391"/>
        <v>0</v>
      </c>
      <c r="AI2260" s="131">
        <f>Table5[[#This Row],[Column17]]-Table5[[#This Row],[Column20]]</f>
        <v>0</v>
      </c>
      <c r="AJ2260" s="131">
        <f t="shared" si="392"/>
        <v>0</v>
      </c>
      <c r="AK2260" s="131">
        <f t="shared" si="385"/>
        <v>0</v>
      </c>
      <c r="AL2260" s="131">
        <f t="shared" si="393"/>
        <v>0</v>
      </c>
      <c r="AM2260" s="131" t="str">
        <f t="shared" si="394"/>
        <v/>
      </c>
      <c r="AN2260" s="131" t="str">
        <f t="shared" ca="1" si="395"/>
        <v/>
      </c>
    </row>
    <row r="2261" spans="1:40" ht="20.25" customHeight="1" x14ac:dyDescent="0.3">
      <c r="A2261" s="127"/>
      <c r="B2261" s="164"/>
      <c r="C2261" s="139"/>
      <c r="D2261" s="140"/>
      <c r="E2261" s="139"/>
      <c r="F2261" s="139"/>
      <c r="G2261" s="140"/>
      <c r="H2261" s="139"/>
      <c r="I2261" s="129"/>
      <c r="L2261" s="128"/>
      <c r="M2261" s="128"/>
      <c r="N2261" s="128"/>
      <c r="O2261" s="128"/>
      <c r="P2261" s="128"/>
      <c r="Q2261" s="128"/>
      <c r="R2261" s="128"/>
      <c r="S2261" s="128"/>
      <c r="T2261" s="120">
        <f t="shared" si="386"/>
        <v>0</v>
      </c>
      <c r="U2261" s="131"/>
      <c r="V2261" s="131"/>
      <c r="W2261" s="131">
        <f>SUMIFS($F$3:F2261,$D$3:D2261,D2261,$C$3:C2261,"Buy")+SUMIFS($F$3:F2261,$D$3:D2261,D2261,$C$3:C2261,"Coin Deposit",$E$3:E2261,"&lt;&gt;")</f>
        <v>0</v>
      </c>
      <c r="X2261" s="131">
        <f t="shared" si="387"/>
        <v>0</v>
      </c>
      <c r="Y2261" s="131">
        <f>IF($D2261=Y$1,SUMIFS($H$3:$H2261,$G$3:$G2261,Y$1,$C$3:$C2261,"Sell"),0)</f>
        <v>0</v>
      </c>
      <c r="Z2261" s="131">
        <f t="shared" si="388"/>
        <v>0</v>
      </c>
      <c r="AA2261" s="131">
        <f>IF($D2261=AA$1,SUMIFS($H$3:$H2261,$G$3:$G2261,AA$1,$C$3:$C2261,"Sell"),0)</f>
        <v>0</v>
      </c>
      <c r="AB2261" s="131">
        <f t="shared" si="389"/>
        <v>0</v>
      </c>
      <c r="AC2261" s="131">
        <f>SUMIFS('Deductions and Deposits'!$H:$H,'Deductions and Deposits'!$G:$G,D2261,'Deductions and Deposits'!$F:$F,"&lt;="&amp;B2261)+SUMIFS($F$3:F2261,$D$3:D2261,D2261,$C$3:C2261,"Coin Deposit",$E$3:E2261,"")</f>
        <v>0</v>
      </c>
      <c r="AD2261" s="131">
        <f>SUMIFS('Deductions and Deposits'!$D:$D,'Deductions and Deposits'!$C:$C,D2261)+SUMIFS($F:$F,$D:$D,D2261,$C:$C,"Coin Deduction")</f>
        <v>0</v>
      </c>
      <c r="AE2261" s="131">
        <f>Table5[[#This Row],[Column4]]+Table5[[#This Row],[Column14]]+Table5[[#This Row],[Column19]]+Table5[[#This Row],[Column12]]</f>
        <v>0</v>
      </c>
      <c r="AF2261" s="131">
        <f>Table5[[#This Row],[Column5]]+Table5[[#This Row],[Column13]]+Table5[[#This Row],[Column21]]+Table5[[#This Row],[Column18]]</f>
        <v>0</v>
      </c>
      <c r="AG2261" s="131">
        <f t="shared" si="390"/>
        <v>0</v>
      </c>
      <c r="AH2261" s="131">
        <f t="shared" si="391"/>
        <v>0</v>
      </c>
      <c r="AI2261" s="131">
        <f>Table5[[#This Row],[Column17]]-Table5[[#This Row],[Column20]]</f>
        <v>0</v>
      </c>
      <c r="AJ2261" s="131">
        <f t="shared" si="392"/>
        <v>0</v>
      </c>
      <c r="AK2261" s="131">
        <f t="shared" si="385"/>
        <v>0</v>
      </c>
      <c r="AL2261" s="131">
        <f t="shared" si="393"/>
        <v>0</v>
      </c>
      <c r="AM2261" s="131" t="str">
        <f t="shared" si="394"/>
        <v/>
      </c>
      <c r="AN2261" s="131" t="str">
        <f t="shared" ca="1" si="395"/>
        <v/>
      </c>
    </row>
    <row r="2262" spans="1:40" ht="20.25" customHeight="1" x14ac:dyDescent="0.3">
      <c r="A2262" s="127"/>
      <c r="B2262" s="164"/>
      <c r="C2262" s="139"/>
      <c r="D2262" s="140"/>
      <c r="E2262" s="139"/>
      <c r="F2262" s="139"/>
      <c r="G2262" s="140"/>
      <c r="H2262" s="139"/>
      <c r="I2262" s="129"/>
      <c r="L2262" s="128"/>
      <c r="M2262" s="128"/>
      <c r="N2262" s="128"/>
      <c r="O2262" s="128"/>
      <c r="P2262" s="128"/>
      <c r="Q2262" s="128"/>
      <c r="R2262" s="128"/>
      <c r="S2262" s="128"/>
      <c r="T2262" s="120">
        <f t="shared" si="386"/>
        <v>0</v>
      </c>
      <c r="U2262" s="131"/>
      <c r="V2262" s="131"/>
      <c r="W2262" s="131">
        <f>SUMIFS($F$3:F2262,$D$3:D2262,D2262,$C$3:C2262,"Buy")+SUMIFS($F$3:F2262,$D$3:D2262,D2262,$C$3:C2262,"Coin Deposit",$E$3:E2262,"&lt;&gt;")</f>
        <v>0</v>
      </c>
      <c r="X2262" s="131">
        <f t="shared" si="387"/>
        <v>0</v>
      </c>
      <c r="Y2262" s="131">
        <f>IF($D2262=Y$1,SUMIFS($H$3:$H2262,$G$3:$G2262,Y$1,$C$3:$C2262,"Sell"),0)</f>
        <v>0</v>
      </c>
      <c r="Z2262" s="131">
        <f t="shared" si="388"/>
        <v>0</v>
      </c>
      <c r="AA2262" s="131">
        <f>IF($D2262=AA$1,SUMIFS($H$3:$H2262,$G$3:$G2262,AA$1,$C$3:$C2262,"Sell"),0)</f>
        <v>0</v>
      </c>
      <c r="AB2262" s="131">
        <f t="shared" si="389"/>
        <v>0</v>
      </c>
      <c r="AC2262" s="131">
        <f>SUMIFS('Deductions and Deposits'!$H:$H,'Deductions and Deposits'!$G:$G,D2262,'Deductions and Deposits'!$F:$F,"&lt;="&amp;B2262)+SUMIFS($F$3:F2262,$D$3:D2262,D2262,$C$3:C2262,"Coin Deposit",$E$3:E2262,"")</f>
        <v>0</v>
      </c>
      <c r="AD2262" s="131">
        <f>SUMIFS('Deductions and Deposits'!$D:$D,'Deductions and Deposits'!$C:$C,D2262)+SUMIFS($F:$F,$D:$D,D2262,$C:$C,"Coin Deduction")</f>
        <v>0</v>
      </c>
      <c r="AE2262" s="131">
        <f>Table5[[#This Row],[Column4]]+Table5[[#This Row],[Column14]]+Table5[[#This Row],[Column19]]+Table5[[#This Row],[Column12]]</f>
        <v>0</v>
      </c>
      <c r="AF2262" s="131">
        <f>Table5[[#This Row],[Column5]]+Table5[[#This Row],[Column13]]+Table5[[#This Row],[Column21]]+Table5[[#This Row],[Column18]]</f>
        <v>0</v>
      </c>
      <c r="AG2262" s="131">
        <f t="shared" si="390"/>
        <v>0</v>
      </c>
      <c r="AH2262" s="131">
        <f t="shared" si="391"/>
        <v>0</v>
      </c>
      <c r="AI2262" s="131">
        <f>Table5[[#This Row],[Column17]]-Table5[[#This Row],[Column20]]</f>
        <v>0</v>
      </c>
      <c r="AJ2262" s="131">
        <f t="shared" si="392"/>
        <v>0</v>
      </c>
      <c r="AK2262" s="131">
        <f t="shared" si="385"/>
        <v>0</v>
      </c>
      <c r="AL2262" s="131">
        <f t="shared" si="393"/>
        <v>0</v>
      </c>
      <c r="AM2262" s="131" t="str">
        <f t="shared" si="394"/>
        <v/>
      </c>
      <c r="AN2262" s="131" t="str">
        <f t="shared" ca="1" si="395"/>
        <v/>
      </c>
    </row>
    <row r="2263" spans="1:40" ht="20.25" customHeight="1" x14ac:dyDescent="0.3">
      <c r="A2263" s="127"/>
      <c r="B2263" s="164"/>
      <c r="C2263" s="139"/>
      <c r="D2263" s="140"/>
      <c r="E2263" s="139"/>
      <c r="F2263" s="139"/>
      <c r="G2263" s="140"/>
      <c r="H2263" s="139"/>
      <c r="I2263" s="129"/>
      <c r="L2263" s="128"/>
      <c r="M2263" s="128"/>
      <c r="N2263" s="128"/>
      <c r="O2263" s="128"/>
      <c r="P2263" s="128"/>
      <c r="Q2263" s="128"/>
      <c r="R2263" s="128"/>
      <c r="S2263" s="128"/>
      <c r="T2263" s="120">
        <f t="shared" si="386"/>
        <v>0</v>
      </c>
      <c r="U2263" s="131"/>
      <c r="V2263" s="131"/>
      <c r="W2263" s="131">
        <f>SUMIFS($F$3:F2263,$D$3:D2263,D2263,$C$3:C2263,"Buy")+SUMIFS($F$3:F2263,$D$3:D2263,D2263,$C$3:C2263,"Coin Deposit",$E$3:E2263,"&lt;&gt;")</f>
        <v>0</v>
      </c>
      <c r="X2263" s="131">
        <f t="shared" si="387"/>
        <v>0</v>
      </c>
      <c r="Y2263" s="131">
        <f>IF($D2263=Y$1,SUMIFS($H$3:$H2263,$G$3:$G2263,Y$1,$C$3:$C2263,"Sell"),0)</f>
        <v>0</v>
      </c>
      <c r="Z2263" s="131">
        <f t="shared" si="388"/>
        <v>0</v>
      </c>
      <c r="AA2263" s="131">
        <f>IF($D2263=AA$1,SUMIFS($H$3:$H2263,$G$3:$G2263,AA$1,$C$3:$C2263,"Sell"),0)</f>
        <v>0</v>
      </c>
      <c r="AB2263" s="131">
        <f t="shared" si="389"/>
        <v>0</v>
      </c>
      <c r="AC2263" s="131">
        <f>SUMIFS('Deductions and Deposits'!$H:$H,'Deductions and Deposits'!$G:$G,D2263,'Deductions and Deposits'!$F:$F,"&lt;="&amp;B2263)+SUMIFS($F$3:F2263,$D$3:D2263,D2263,$C$3:C2263,"Coin Deposit",$E$3:E2263,"")</f>
        <v>0</v>
      </c>
      <c r="AD2263" s="131">
        <f>SUMIFS('Deductions and Deposits'!$D:$D,'Deductions and Deposits'!$C:$C,D2263)+SUMIFS($F:$F,$D:$D,D2263,$C:$C,"Coin Deduction")</f>
        <v>0</v>
      </c>
      <c r="AE2263" s="131">
        <f>Table5[[#This Row],[Column4]]+Table5[[#This Row],[Column14]]+Table5[[#This Row],[Column19]]+Table5[[#This Row],[Column12]]</f>
        <v>0</v>
      </c>
      <c r="AF2263" s="131">
        <f>Table5[[#This Row],[Column5]]+Table5[[#This Row],[Column13]]+Table5[[#This Row],[Column21]]+Table5[[#This Row],[Column18]]</f>
        <v>0</v>
      </c>
      <c r="AG2263" s="131">
        <f t="shared" si="390"/>
        <v>0</v>
      </c>
      <c r="AH2263" s="131">
        <f t="shared" si="391"/>
        <v>0</v>
      </c>
      <c r="AI2263" s="131">
        <f>Table5[[#This Row],[Column17]]-Table5[[#This Row],[Column20]]</f>
        <v>0</v>
      </c>
      <c r="AJ2263" s="131">
        <f t="shared" si="392"/>
        <v>0</v>
      </c>
      <c r="AK2263" s="131">
        <f t="shared" si="385"/>
        <v>0</v>
      </c>
      <c r="AL2263" s="131">
        <f t="shared" si="393"/>
        <v>0</v>
      </c>
      <c r="AM2263" s="131" t="str">
        <f t="shared" si="394"/>
        <v/>
      </c>
      <c r="AN2263" s="131" t="str">
        <f t="shared" ca="1" si="395"/>
        <v/>
      </c>
    </row>
    <row r="2264" spans="1:40" ht="20.25" customHeight="1" x14ac:dyDescent="0.3">
      <c r="A2264" s="127"/>
      <c r="B2264" s="164"/>
      <c r="C2264" s="139"/>
      <c r="D2264" s="140"/>
      <c r="E2264" s="139"/>
      <c r="F2264" s="139"/>
      <c r="G2264" s="140"/>
      <c r="H2264" s="139"/>
      <c r="I2264" s="129"/>
      <c r="L2264" s="128"/>
      <c r="M2264" s="128"/>
      <c r="N2264" s="128"/>
      <c r="O2264" s="128"/>
      <c r="P2264" s="128"/>
      <c r="Q2264" s="128"/>
      <c r="R2264" s="128"/>
      <c r="S2264" s="128"/>
      <c r="T2264" s="120">
        <f t="shared" si="386"/>
        <v>0</v>
      </c>
      <c r="U2264" s="131"/>
      <c r="V2264" s="131"/>
      <c r="W2264" s="131">
        <f>SUMIFS($F$3:F2264,$D$3:D2264,D2264,$C$3:C2264,"Buy")+SUMIFS($F$3:F2264,$D$3:D2264,D2264,$C$3:C2264,"Coin Deposit",$E$3:E2264,"&lt;&gt;")</f>
        <v>0</v>
      </c>
      <c r="X2264" s="131">
        <f t="shared" si="387"/>
        <v>0</v>
      </c>
      <c r="Y2264" s="131">
        <f>IF($D2264=Y$1,SUMIFS($H$3:$H2264,$G$3:$G2264,Y$1,$C$3:$C2264,"Sell"),0)</f>
        <v>0</v>
      </c>
      <c r="Z2264" s="131">
        <f t="shared" si="388"/>
        <v>0</v>
      </c>
      <c r="AA2264" s="131">
        <f>IF($D2264=AA$1,SUMIFS($H$3:$H2264,$G$3:$G2264,AA$1,$C$3:$C2264,"Sell"),0)</f>
        <v>0</v>
      </c>
      <c r="AB2264" s="131">
        <f t="shared" si="389"/>
        <v>0</v>
      </c>
      <c r="AC2264" s="131">
        <f>SUMIFS('Deductions and Deposits'!$H:$H,'Deductions and Deposits'!$G:$G,D2264,'Deductions and Deposits'!$F:$F,"&lt;="&amp;B2264)+SUMIFS($F$3:F2264,$D$3:D2264,D2264,$C$3:C2264,"Coin Deposit",$E$3:E2264,"")</f>
        <v>0</v>
      </c>
      <c r="AD2264" s="131">
        <f>SUMIFS('Deductions and Deposits'!$D:$D,'Deductions and Deposits'!$C:$C,D2264)+SUMIFS($F:$F,$D:$D,D2264,$C:$C,"Coin Deduction")</f>
        <v>0</v>
      </c>
      <c r="AE2264" s="131">
        <f>Table5[[#This Row],[Column4]]+Table5[[#This Row],[Column14]]+Table5[[#This Row],[Column19]]+Table5[[#This Row],[Column12]]</f>
        <v>0</v>
      </c>
      <c r="AF2264" s="131">
        <f>Table5[[#This Row],[Column5]]+Table5[[#This Row],[Column13]]+Table5[[#This Row],[Column21]]+Table5[[#This Row],[Column18]]</f>
        <v>0</v>
      </c>
      <c r="AG2264" s="131">
        <f t="shared" si="390"/>
        <v>0</v>
      </c>
      <c r="AH2264" s="131">
        <f t="shared" si="391"/>
        <v>0</v>
      </c>
      <c r="AI2264" s="131">
        <f>Table5[[#This Row],[Column17]]-Table5[[#This Row],[Column20]]</f>
        <v>0</v>
      </c>
      <c r="AJ2264" s="131">
        <f t="shared" si="392"/>
        <v>0</v>
      </c>
      <c r="AK2264" s="131">
        <f t="shared" si="385"/>
        <v>0</v>
      </c>
      <c r="AL2264" s="131">
        <f t="shared" si="393"/>
        <v>0</v>
      </c>
      <c r="AM2264" s="131" t="str">
        <f t="shared" si="394"/>
        <v/>
      </c>
      <c r="AN2264" s="131" t="str">
        <f t="shared" ca="1" si="395"/>
        <v/>
      </c>
    </row>
    <row r="2265" spans="1:40" ht="20.25" customHeight="1" x14ac:dyDescent="0.3">
      <c r="A2265" s="127"/>
      <c r="B2265" s="164"/>
      <c r="C2265" s="139"/>
      <c r="D2265" s="140"/>
      <c r="E2265" s="139"/>
      <c r="F2265" s="139"/>
      <c r="G2265" s="140"/>
      <c r="H2265" s="139"/>
      <c r="I2265" s="129"/>
      <c r="L2265" s="128"/>
      <c r="M2265" s="128"/>
      <c r="N2265" s="128"/>
      <c r="O2265" s="128"/>
      <c r="P2265" s="128"/>
      <c r="Q2265" s="128"/>
      <c r="R2265" s="128"/>
      <c r="S2265" s="128"/>
      <c r="T2265" s="120">
        <f t="shared" si="386"/>
        <v>0</v>
      </c>
      <c r="U2265" s="131"/>
      <c r="V2265" s="131"/>
      <c r="W2265" s="131">
        <f>SUMIFS($F$3:F2265,$D$3:D2265,D2265,$C$3:C2265,"Buy")+SUMIFS($F$3:F2265,$D$3:D2265,D2265,$C$3:C2265,"Coin Deposit",$E$3:E2265,"&lt;&gt;")</f>
        <v>0</v>
      </c>
      <c r="X2265" s="131">
        <f t="shared" si="387"/>
        <v>0</v>
      </c>
      <c r="Y2265" s="131">
        <f>IF($D2265=Y$1,SUMIFS($H$3:$H2265,$G$3:$G2265,Y$1,$C$3:$C2265,"Sell"),0)</f>
        <v>0</v>
      </c>
      <c r="Z2265" s="131">
        <f t="shared" si="388"/>
        <v>0</v>
      </c>
      <c r="AA2265" s="131">
        <f>IF($D2265=AA$1,SUMIFS($H$3:$H2265,$G$3:$G2265,AA$1,$C$3:$C2265,"Sell"),0)</f>
        <v>0</v>
      </c>
      <c r="AB2265" s="131">
        <f t="shared" si="389"/>
        <v>0</v>
      </c>
      <c r="AC2265" s="131">
        <f>SUMIFS('Deductions and Deposits'!$H:$H,'Deductions and Deposits'!$G:$G,D2265,'Deductions and Deposits'!$F:$F,"&lt;="&amp;B2265)+SUMIFS($F$3:F2265,$D$3:D2265,D2265,$C$3:C2265,"Coin Deposit",$E$3:E2265,"")</f>
        <v>0</v>
      </c>
      <c r="AD2265" s="131">
        <f>SUMIFS('Deductions and Deposits'!$D:$D,'Deductions and Deposits'!$C:$C,D2265)+SUMIFS($F:$F,$D:$D,D2265,$C:$C,"Coin Deduction")</f>
        <v>0</v>
      </c>
      <c r="AE2265" s="131">
        <f>Table5[[#This Row],[Column4]]+Table5[[#This Row],[Column14]]+Table5[[#This Row],[Column19]]+Table5[[#This Row],[Column12]]</f>
        <v>0</v>
      </c>
      <c r="AF2265" s="131">
        <f>Table5[[#This Row],[Column5]]+Table5[[#This Row],[Column13]]+Table5[[#This Row],[Column21]]+Table5[[#This Row],[Column18]]</f>
        <v>0</v>
      </c>
      <c r="AG2265" s="131">
        <f t="shared" si="390"/>
        <v>0</v>
      </c>
      <c r="AH2265" s="131">
        <f t="shared" si="391"/>
        <v>0</v>
      </c>
      <c r="AI2265" s="131">
        <f>Table5[[#This Row],[Column17]]-Table5[[#This Row],[Column20]]</f>
        <v>0</v>
      </c>
      <c r="AJ2265" s="131">
        <f t="shared" si="392"/>
        <v>0</v>
      </c>
      <c r="AK2265" s="131">
        <f t="shared" si="385"/>
        <v>0</v>
      </c>
      <c r="AL2265" s="131">
        <f t="shared" si="393"/>
        <v>0</v>
      </c>
      <c r="AM2265" s="131" t="str">
        <f t="shared" si="394"/>
        <v/>
      </c>
      <c r="AN2265" s="131" t="str">
        <f t="shared" ca="1" si="395"/>
        <v/>
      </c>
    </row>
    <row r="2266" spans="1:40" ht="20.25" customHeight="1" x14ac:dyDescent="0.3">
      <c r="A2266" s="127"/>
      <c r="B2266" s="164"/>
      <c r="C2266" s="139"/>
      <c r="D2266" s="140"/>
      <c r="E2266" s="139"/>
      <c r="F2266" s="139"/>
      <c r="G2266" s="140"/>
      <c r="H2266" s="139"/>
      <c r="I2266" s="129"/>
      <c r="L2266" s="128"/>
      <c r="M2266" s="128"/>
      <c r="N2266" s="128"/>
      <c r="O2266" s="128"/>
      <c r="P2266" s="128"/>
      <c r="Q2266" s="128"/>
      <c r="R2266" s="128"/>
      <c r="S2266" s="128"/>
      <c r="T2266" s="120">
        <f t="shared" si="386"/>
        <v>0</v>
      </c>
      <c r="U2266" s="131"/>
      <c r="V2266" s="131"/>
      <c r="W2266" s="131">
        <f>SUMIFS($F$3:F2266,$D$3:D2266,D2266,$C$3:C2266,"Buy")+SUMIFS($F$3:F2266,$D$3:D2266,D2266,$C$3:C2266,"Coin Deposit",$E$3:E2266,"&lt;&gt;")</f>
        <v>0</v>
      </c>
      <c r="X2266" s="131">
        <f t="shared" si="387"/>
        <v>0</v>
      </c>
      <c r="Y2266" s="131">
        <f>IF($D2266=Y$1,SUMIFS($H$3:$H2266,$G$3:$G2266,Y$1,$C$3:$C2266,"Sell"),0)</f>
        <v>0</v>
      </c>
      <c r="Z2266" s="131">
        <f t="shared" si="388"/>
        <v>0</v>
      </c>
      <c r="AA2266" s="131">
        <f>IF($D2266=AA$1,SUMIFS($H$3:$H2266,$G$3:$G2266,AA$1,$C$3:$C2266,"Sell"),0)</f>
        <v>0</v>
      </c>
      <c r="AB2266" s="131">
        <f t="shared" si="389"/>
        <v>0</v>
      </c>
      <c r="AC2266" s="131">
        <f>SUMIFS('Deductions and Deposits'!$H:$H,'Deductions and Deposits'!$G:$G,D2266,'Deductions and Deposits'!$F:$F,"&lt;="&amp;B2266)+SUMIFS($F$3:F2266,$D$3:D2266,D2266,$C$3:C2266,"Coin Deposit",$E$3:E2266,"")</f>
        <v>0</v>
      </c>
      <c r="AD2266" s="131">
        <f>SUMIFS('Deductions and Deposits'!$D:$D,'Deductions and Deposits'!$C:$C,D2266)+SUMIFS($F:$F,$D:$D,D2266,$C:$C,"Coin Deduction")</f>
        <v>0</v>
      </c>
      <c r="AE2266" s="131">
        <f>Table5[[#This Row],[Column4]]+Table5[[#This Row],[Column14]]+Table5[[#This Row],[Column19]]+Table5[[#This Row],[Column12]]</f>
        <v>0</v>
      </c>
      <c r="AF2266" s="131">
        <f>Table5[[#This Row],[Column5]]+Table5[[#This Row],[Column13]]+Table5[[#This Row],[Column21]]+Table5[[#This Row],[Column18]]</f>
        <v>0</v>
      </c>
      <c r="AG2266" s="131">
        <f t="shared" si="390"/>
        <v>0</v>
      </c>
      <c r="AH2266" s="131">
        <f t="shared" si="391"/>
        <v>0</v>
      </c>
      <c r="AI2266" s="131">
        <f>Table5[[#This Row],[Column17]]-Table5[[#This Row],[Column20]]</f>
        <v>0</v>
      </c>
      <c r="AJ2266" s="131">
        <f t="shared" si="392"/>
        <v>0</v>
      </c>
      <c r="AK2266" s="131">
        <f t="shared" si="385"/>
        <v>0</v>
      </c>
      <c r="AL2266" s="131">
        <f t="shared" si="393"/>
        <v>0</v>
      </c>
      <c r="AM2266" s="131" t="str">
        <f t="shared" si="394"/>
        <v/>
      </c>
      <c r="AN2266" s="131" t="str">
        <f t="shared" ca="1" si="395"/>
        <v/>
      </c>
    </row>
    <row r="2267" spans="1:40" ht="20.25" customHeight="1" x14ac:dyDescent="0.3">
      <c r="A2267" s="127"/>
      <c r="B2267" s="164"/>
      <c r="C2267" s="139"/>
      <c r="D2267" s="140"/>
      <c r="E2267" s="139"/>
      <c r="F2267" s="139"/>
      <c r="G2267" s="140"/>
      <c r="H2267" s="139"/>
      <c r="I2267" s="129"/>
      <c r="L2267" s="128"/>
      <c r="M2267" s="128"/>
      <c r="N2267" s="128"/>
      <c r="O2267" s="128"/>
      <c r="P2267" s="128"/>
      <c r="Q2267" s="128"/>
      <c r="R2267" s="128"/>
      <c r="S2267" s="128"/>
      <c r="T2267" s="120">
        <f t="shared" si="386"/>
        <v>0</v>
      </c>
      <c r="U2267" s="131"/>
      <c r="V2267" s="131"/>
      <c r="W2267" s="131">
        <f>SUMIFS($F$3:F2267,$D$3:D2267,D2267,$C$3:C2267,"Buy")+SUMIFS($F$3:F2267,$D$3:D2267,D2267,$C$3:C2267,"Coin Deposit",$E$3:E2267,"&lt;&gt;")</f>
        <v>0</v>
      </c>
      <c r="X2267" s="131">
        <f t="shared" si="387"/>
        <v>0</v>
      </c>
      <c r="Y2267" s="131">
        <f>IF($D2267=Y$1,SUMIFS($H$3:$H2267,$G$3:$G2267,Y$1,$C$3:$C2267,"Sell"),0)</f>
        <v>0</v>
      </c>
      <c r="Z2267" s="131">
        <f t="shared" si="388"/>
        <v>0</v>
      </c>
      <c r="AA2267" s="131">
        <f>IF($D2267=AA$1,SUMIFS($H$3:$H2267,$G$3:$G2267,AA$1,$C$3:$C2267,"Sell"),0)</f>
        <v>0</v>
      </c>
      <c r="AB2267" s="131">
        <f t="shared" si="389"/>
        <v>0</v>
      </c>
      <c r="AC2267" s="131">
        <f>SUMIFS('Deductions and Deposits'!$H:$H,'Deductions and Deposits'!$G:$G,D2267,'Deductions and Deposits'!$F:$F,"&lt;="&amp;B2267)+SUMIFS($F$3:F2267,$D$3:D2267,D2267,$C$3:C2267,"Coin Deposit",$E$3:E2267,"")</f>
        <v>0</v>
      </c>
      <c r="AD2267" s="131">
        <f>SUMIFS('Deductions and Deposits'!$D:$D,'Deductions and Deposits'!$C:$C,D2267)+SUMIFS($F:$F,$D:$D,D2267,$C:$C,"Coin Deduction")</f>
        <v>0</v>
      </c>
      <c r="AE2267" s="131">
        <f>Table5[[#This Row],[Column4]]+Table5[[#This Row],[Column14]]+Table5[[#This Row],[Column19]]+Table5[[#This Row],[Column12]]</f>
        <v>0</v>
      </c>
      <c r="AF2267" s="131">
        <f>Table5[[#This Row],[Column5]]+Table5[[#This Row],[Column13]]+Table5[[#This Row],[Column21]]+Table5[[#This Row],[Column18]]</f>
        <v>0</v>
      </c>
      <c r="AG2267" s="131">
        <f t="shared" si="390"/>
        <v>0</v>
      </c>
      <c r="AH2267" s="131">
        <f t="shared" si="391"/>
        <v>0</v>
      </c>
      <c r="AI2267" s="131">
        <f>Table5[[#This Row],[Column17]]-Table5[[#This Row],[Column20]]</f>
        <v>0</v>
      </c>
      <c r="AJ2267" s="131">
        <f t="shared" si="392"/>
        <v>0</v>
      </c>
      <c r="AK2267" s="131">
        <f t="shared" si="385"/>
        <v>0</v>
      </c>
      <c r="AL2267" s="131">
        <f t="shared" si="393"/>
        <v>0</v>
      </c>
      <c r="AM2267" s="131" t="str">
        <f t="shared" si="394"/>
        <v/>
      </c>
      <c r="AN2267" s="131" t="str">
        <f t="shared" ca="1" si="395"/>
        <v/>
      </c>
    </row>
    <row r="2268" spans="1:40" ht="20.25" customHeight="1" x14ac:dyDescent="0.3">
      <c r="A2268" s="127"/>
      <c r="B2268" s="164"/>
      <c r="C2268" s="139"/>
      <c r="D2268" s="140"/>
      <c r="E2268" s="139"/>
      <c r="F2268" s="139"/>
      <c r="G2268" s="140"/>
      <c r="H2268" s="139"/>
      <c r="I2268" s="129"/>
      <c r="L2268" s="128"/>
      <c r="M2268" s="128"/>
      <c r="N2268" s="128"/>
      <c r="O2268" s="128"/>
      <c r="P2268" s="128"/>
      <c r="Q2268" s="128"/>
      <c r="R2268" s="128"/>
      <c r="S2268" s="128"/>
      <c r="T2268" s="120">
        <f t="shared" si="386"/>
        <v>0</v>
      </c>
      <c r="U2268" s="131"/>
      <c r="V2268" s="131"/>
      <c r="W2268" s="131">
        <f>SUMIFS($F$3:F2268,$D$3:D2268,D2268,$C$3:C2268,"Buy")+SUMIFS($F$3:F2268,$D$3:D2268,D2268,$C$3:C2268,"Coin Deposit",$E$3:E2268,"&lt;&gt;")</f>
        <v>0</v>
      </c>
      <c r="X2268" s="131">
        <f t="shared" si="387"/>
        <v>0</v>
      </c>
      <c r="Y2268" s="131">
        <f>IF($D2268=Y$1,SUMIFS($H$3:$H2268,$G$3:$G2268,Y$1,$C$3:$C2268,"Sell"),0)</f>
        <v>0</v>
      </c>
      <c r="Z2268" s="131">
        <f t="shared" si="388"/>
        <v>0</v>
      </c>
      <c r="AA2268" s="131">
        <f>IF($D2268=AA$1,SUMIFS($H$3:$H2268,$G$3:$G2268,AA$1,$C$3:$C2268,"Sell"),0)</f>
        <v>0</v>
      </c>
      <c r="AB2268" s="131">
        <f t="shared" si="389"/>
        <v>0</v>
      </c>
      <c r="AC2268" s="131">
        <f>SUMIFS('Deductions and Deposits'!$H:$H,'Deductions and Deposits'!$G:$G,D2268,'Deductions and Deposits'!$F:$F,"&lt;="&amp;B2268)+SUMIFS($F$3:F2268,$D$3:D2268,D2268,$C$3:C2268,"Coin Deposit",$E$3:E2268,"")</f>
        <v>0</v>
      </c>
      <c r="AD2268" s="131">
        <f>SUMIFS('Deductions and Deposits'!$D:$D,'Deductions and Deposits'!$C:$C,D2268)+SUMIFS($F:$F,$D:$D,D2268,$C:$C,"Coin Deduction")</f>
        <v>0</v>
      </c>
      <c r="AE2268" s="131">
        <f>Table5[[#This Row],[Column4]]+Table5[[#This Row],[Column14]]+Table5[[#This Row],[Column19]]+Table5[[#This Row],[Column12]]</f>
        <v>0</v>
      </c>
      <c r="AF2268" s="131">
        <f>Table5[[#This Row],[Column5]]+Table5[[#This Row],[Column13]]+Table5[[#This Row],[Column21]]+Table5[[#This Row],[Column18]]</f>
        <v>0</v>
      </c>
      <c r="AG2268" s="131">
        <f t="shared" si="390"/>
        <v>0</v>
      </c>
      <c r="AH2268" s="131">
        <f t="shared" si="391"/>
        <v>0</v>
      </c>
      <c r="AI2268" s="131">
        <f>Table5[[#This Row],[Column17]]-Table5[[#This Row],[Column20]]</f>
        <v>0</v>
      </c>
      <c r="AJ2268" s="131">
        <f t="shared" si="392"/>
        <v>0</v>
      </c>
      <c r="AK2268" s="131">
        <f t="shared" si="385"/>
        <v>0</v>
      </c>
      <c r="AL2268" s="131">
        <f t="shared" si="393"/>
        <v>0</v>
      </c>
      <c r="AM2268" s="131" t="str">
        <f t="shared" si="394"/>
        <v/>
      </c>
      <c r="AN2268" s="131" t="str">
        <f t="shared" ca="1" si="395"/>
        <v/>
      </c>
    </row>
    <row r="2269" spans="1:40" ht="20.25" customHeight="1" x14ac:dyDescent="0.3">
      <c r="A2269" s="127"/>
      <c r="B2269" s="164"/>
      <c r="C2269" s="139"/>
      <c r="D2269" s="140"/>
      <c r="E2269" s="139"/>
      <c r="F2269" s="139"/>
      <c r="G2269" s="140"/>
      <c r="H2269" s="139"/>
      <c r="I2269" s="129"/>
      <c r="L2269" s="128"/>
      <c r="M2269" s="128"/>
      <c r="N2269" s="128"/>
      <c r="O2269" s="128"/>
      <c r="P2269" s="128"/>
      <c r="Q2269" s="128"/>
      <c r="R2269" s="128"/>
      <c r="S2269" s="128"/>
      <c r="T2269" s="120">
        <f t="shared" si="386"/>
        <v>0</v>
      </c>
      <c r="U2269" s="131"/>
      <c r="V2269" s="131"/>
      <c r="W2269" s="131">
        <f>SUMIFS($F$3:F2269,$D$3:D2269,D2269,$C$3:C2269,"Buy")+SUMIFS($F$3:F2269,$D$3:D2269,D2269,$C$3:C2269,"Coin Deposit",$E$3:E2269,"&lt;&gt;")</f>
        <v>0</v>
      </c>
      <c r="X2269" s="131">
        <f t="shared" si="387"/>
        <v>0</v>
      </c>
      <c r="Y2269" s="131">
        <f>IF($D2269=Y$1,SUMIFS($H$3:$H2269,$G$3:$G2269,Y$1,$C$3:$C2269,"Sell"),0)</f>
        <v>0</v>
      </c>
      <c r="Z2269" s="131">
        <f t="shared" si="388"/>
        <v>0</v>
      </c>
      <c r="AA2269" s="131">
        <f>IF($D2269=AA$1,SUMIFS($H$3:$H2269,$G$3:$G2269,AA$1,$C$3:$C2269,"Sell"),0)</f>
        <v>0</v>
      </c>
      <c r="AB2269" s="131">
        <f t="shared" si="389"/>
        <v>0</v>
      </c>
      <c r="AC2269" s="131">
        <f>SUMIFS('Deductions and Deposits'!$H:$H,'Deductions and Deposits'!$G:$G,D2269,'Deductions and Deposits'!$F:$F,"&lt;="&amp;B2269)+SUMIFS($F$3:F2269,$D$3:D2269,D2269,$C$3:C2269,"Coin Deposit",$E$3:E2269,"")</f>
        <v>0</v>
      </c>
      <c r="AD2269" s="131">
        <f>SUMIFS('Deductions and Deposits'!$D:$D,'Deductions and Deposits'!$C:$C,D2269)+SUMIFS($F:$F,$D:$D,D2269,$C:$C,"Coin Deduction")</f>
        <v>0</v>
      </c>
      <c r="AE2269" s="131">
        <f>Table5[[#This Row],[Column4]]+Table5[[#This Row],[Column14]]+Table5[[#This Row],[Column19]]+Table5[[#This Row],[Column12]]</f>
        <v>0</v>
      </c>
      <c r="AF2269" s="131">
        <f>Table5[[#This Row],[Column5]]+Table5[[#This Row],[Column13]]+Table5[[#This Row],[Column21]]+Table5[[#This Row],[Column18]]</f>
        <v>0</v>
      </c>
      <c r="AG2269" s="131">
        <f t="shared" si="390"/>
        <v>0</v>
      </c>
      <c r="AH2269" s="131">
        <f t="shared" si="391"/>
        <v>0</v>
      </c>
      <c r="AI2269" s="131">
        <f>Table5[[#This Row],[Column17]]-Table5[[#This Row],[Column20]]</f>
        <v>0</v>
      </c>
      <c r="AJ2269" s="131">
        <f t="shared" si="392"/>
        <v>0</v>
      </c>
      <c r="AK2269" s="131">
        <f t="shared" si="385"/>
        <v>0</v>
      </c>
      <c r="AL2269" s="131">
        <f t="shared" si="393"/>
        <v>0</v>
      </c>
      <c r="AM2269" s="131" t="str">
        <f t="shared" si="394"/>
        <v/>
      </c>
      <c r="AN2269" s="131" t="str">
        <f t="shared" ca="1" si="395"/>
        <v/>
      </c>
    </row>
    <row r="2270" spans="1:40" ht="20.25" customHeight="1" x14ac:dyDescent="0.3">
      <c r="A2270" s="127"/>
      <c r="B2270" s="164"/>
      <c r="C2270" s="139"/>
      <c r="D2270" s="140"/>
      <c r="E2270" s="139"/>
      <c r="F2270" s="139"/>
      <c r="G2270" s="140"/>
      <c r="H2270" s="139"/>
      <c r="I2270" s="129"/>
      <c r="L2270" s="128"/>
      <c r="M2270" s="128"/>
      <c r="N2270" s="128"/>
      <c r="O2270" s="128"/>
      <c r="P2270" s="128"/>
      <c r="Q2270" s="128"/>
      <c r="R2270" s="128"/>
      <c r="S2270" s="128"/>
      <c r="T2270" s="120">
        <f t="shared" si="386"/>
        <v>0</v>
      </c>
      <c r="U2270" s="131"/>
      <c r="V2270" s="131"/>
      <c r="W2270" s="131">
        <f>SUMIFS($F$3:F2270,$D$3:D2270,D2270,$C$3:C2270,"Buy")+SUMIFS($F$3:F2270,$D$3:D2270,D2270,$C$3:C2270,"Coin Deposit",$E$3:E2270,"&lt;&gt;")</f>
        <v>0</v>
      </c>
      <c r="X2270" s="131">
        <f t="shared" si="387"/>
        <v>0</v>
      </c>
      <c r="Y2270" s="131">
        <f>IF($D2270=Y$1,SUMIFS($H$3:$H2270,$G$3:$G2270,Y$1,$C$3:$C2270,"Sell"),0)</f>
        <v>0</v>
      </c>
      <c r="Z2270" s="131">
        <f t="shared" si="388"/>
        <v>0</v>
      </c>
      <c r="AA2270" s="131">
        <f>IF($D2270=AA$1,SUMIFS($H$3:$H2270,$G$3:$G2270,AA$1,$C$3:$C2270,"Sell"),0)</f>
        <v>0</v>
      </c>
      <c r="AB2270" s="131">
        <f t="shared" si="389"/>
        <v>0</v>
      </c>
      <c r="AC2270" s="131">
        <f>SUMIFS('Deductions and Deposits'!$H:$H,'Deductions and Deposits'!$G:$G,D2270,'Deductions and Deposits'!$F:$F,"&lt;="&amp;B2270)+SUMIFS($F$3:F2270,$D$3:D2270,D2270,$C$3:C2270,"Coin Deposit",$E$3:E2270,"")</f>
        <v>0</v>
      </c>
      <c r="AD2270" s="131">
        <f>SUMIFS('Deductions and Deposits'!$D:$D,'Deductions and Deposits'!$C:$C,D2270)+SUMIFS($F:$F,$D:$D,D2270,$C:$C,"Coin Deduction")</f>
        <v>0</v>
      </c>
      <c r="AE2270" s="131">
        <f>Table5[[#This Row],[Column4]]+Table5[[#This Row],[Column14]]+Table5[[#This Row],[Column19]]+Table5[[#This Row],[Column12]]</f>
        <v>0</v>
      </c>
      <c r="AF2270" s="131">
        <f>Table5[[#This Row],[Column5]]+Table5[[#This Row],[Column13]]+Table5[[#This Row],[Column21]]+Table5[[#This Row],[Column18]]</f>
        <v>0</v>
      </c>
      <c r="AG2270" s="131">
        <f t="shared" si="390"/>
        <v>0</v>
      </c>
      <c r="AH2270" s="131">
        <f t="shared" si="391"/>
        <v>0</v>
      </c>
      <c r="AI2270" s="131">
        <f>Table5[[#This Row],[Column17]]-Table5[[#This Row],[Column20]]</f>
        <v>0</v>
      </c>
      <c r="AJ2270" s="131">
        <f t="shared" si="392"/>
        <v>0</v>
      </c>
      <c r="AK2270" s="131">
        <f t="shared" si="385"/>
        <v>0</v>
      </c>
      <c r="AL2270" s="131">
        <f t="shared" si="393"/>
        <v>0</v>
      </c>
      <c r="AM2270" s="131" t="str">
        <f t="shared" si="394"/>
        <v/>
      </c>
      <c r="AN2270" s="131" t="str">
        <f t="shared" ca="1" si="395"/>
        <v/>
      </c>
    </row>
    <row r="2271" spans="1:40" ht="20.25" customHeight="1" x14ac:dyDescent="0.3">
      <c r="A2271" s="127"/>
      <c r="B2271" s="164"/>
      <c r="C2271" s="139"/>
      <c r="D2271" s="140"/>
      <c r="E2271" s="139"/>
      <c r="F2271" s="139"/>
      <c r="G2271" s="140"/>
      <c r="H2271" s="139"/>
      <c r="I2271" s="129"/>
      <c r="L2271" s="128"/>
      <c r="M2271" s="128"/>
      <c r="N2271" s="128"/>
      <c r="O2271" s="128"/>
      <c r="P2271" s="128"/>
      <c r="Q2271" s="128"/>
      <c r="R2271" s="128"/>
      <c r="S2271" s="128"/>
      <c r="T2271" s="120">
        <f t="shared" si="386"/>
        <v>0</v>
      </c>
      <c r="U2271" s="131"/>
      <c r="V2271" s="131"/>
      <c r="W2271" s="131">
        <f>SUMIFS($F$3:F2271,$D$3:D2271,D2271,$C$3:C2271,"Buy")+SUMIFS($F$3:F2271,$D$3:D2271,D2271,$C$3:C2271,"Coin Deposit",$E$3:E2271,"&lt;&gt;")</f>
        <v>0</v>
      </c>
      <c r="X2271" s="131">
        <f t="shared" si="387"/>
        <v>0</v>
      </c>
      <c r="Y2271" s="131">
        <f>IF($D2271=Y$1,SUMIFS($H$3:$H2271,$G$3:$G2271,Y$1,$C$3:$C2271,"Sell"),0)</f>
        <v>0</v>
      </c>
      <c r="Z2271" s="131">
        <f t="shared" si="388"/>
        <v>0</v>
      </c>
      <c r="AA2271" s="131">
        <f>IF($D2271=AA$1,SUMIFS($H$3:$H2271,$G$3:$G2271,AA$1,$C$3:$C2271,"Sell"),0)</f>
        <v>0</v>
      </c>
      <c r="AB2271" s="131">
        <f t="shared" si="389"/>
        <v>0</v>
      </c>
      <c r="AC2271" s="131">
        <f>SUMIFS('Deductions and Deposits'!$H:$H,'Deductions and Deposits'!$G:$G,D2271,'Deductions and Deposits'!$F:$F,"&lt;="&amp;B2271)+SUMIFS($F$3:F2271,$D$3:D2271,D2271,$C$3:C2271,"Coin Deposit",$E$3:E2271,"")</f>
        <v>0</v>
      </c>
      <c r="AD2271" s="131">
        <f>SUMIFS('Deductions and Deposits'!$D:$D,'Deductions and Deposits'!$C:$C,D2271)+SUMIFS($F:$F,$D:$D,D2271,$C:$C,"Coin Deduction")</f>
        <v>0</v>
      </c>
      <c r="AE2271" s="131">
        <f>Table5[[#This Row],[Column4]]+Table5[[#This Row],[Column14]]+Table5[[#This Row],[Column19]]+Table5[[#This Row],[Column12]]</f>
        <v>0</v>
      </c>
      <c r="AF2271" s="131">
        <f>Table5[[#This Row],[Column5]]+Table5[[#This Row],[Column13]]+Table5[[#This Row],[Column21]]+Table5[[#This Row],[Column18]]</f>
        <v>0</v>
      </c>
      <c r="AG2271" s="131">
        <f t="shared" si="390"/>
        <v>0</v>
      </c>
      <c r="AH2271" s="131">
        <f t="shared" si="391"/>
        <v>0</v>
      </c>
      <c r="AI2271" s="131">
        <f>Table5[[#This Row],[Column17]]-Table5[[#This Row],[Column20]]</f>
        <v>0</v>
      </c>
      <c r="AJ2271" s="131">
        <f t="shared" si="392"/>
        <v>0</v>
      </c>
      <c r="AK2271" s="131">
        <f t="shared" si="385"/>
        <v>0</v>
      </c>
      <c r="AL2271" s="131">
        <f t="shared" si="393"/>
        <v>0</v>
      </c>
      <c r="AM2271" s="131" t="str">
        <f t="shared" si="394"/>
        <v/>
      </c>
      <c r="AN2271" s="131" t="str">
        <f t="shared" ca="1" si="395"/>
        <v/>
      </c>
    </row>
    <row r="2272" spans="1:40" ht="20.25" customHeight="1" x14ac:dyDescent="0.3">
      <c r="A2272" s="127"/>
      <c r="B2272" s="164"/>
      <c r="C2272" s="139"/>
      <c r="D2272" s="140"/>
      <c r="E2272" s="139"/>
      <c r="F2272" s="139"/>
      <c r="G2272" s="140"/>
      <c r="H2272" s="139"/>
      <c r="I2272" s="129"/>
      <c r="L2272" s="128"/>
      <c r="M2272" s="128"/>
      <c r="N2272" s="128"/>
      <c r="O2272" s="128"/>
      <c r="P2272" s="128"/>
      <c r="Q2272" s="128"/>
      <c r="R2272" s="128"/>
      <c r="S2272" s="128"/>
      <c r="T2272" s="120">
        <f t="shared" si="386"/>
        <v>0</v>
      </c>
      <c r="U2272" s="131"/>
      <c r="V2272" s="131"/>
      <c r="W2272" s="131">
        <f>SUMIFS($F$3:F2272,$D$3:D2272,D2272,$C$3:C2272,"Buy")+SUMIFS($F$3:F2272,$D$3:D2272,D2272,$C$3:C2272,"Coin Deposit",$E$3:E2272,"&lt;&gt;")</f>
        <v>0</v>
      </c>
      <c r="X2272" s="131">
        <f t="shared" si="387"/>
        <v>0</v>
      </c>
      <c r="Y2272" s="131">
        <f>IF($D2272=Y$1,SUMIFS($H$3:$H2272,$G$3:$G2272,Y$1,$C$3:$C2272,"Sell"),0)</f>
        <v>0</v>
      </c>
      <c r="Z2272" s="131">
        <f t="shared" si="388"/>
        <v>0</v>
      </c>
      <c r="AA2272" s="131">
        <f>IF($D2272=AA$1,SUMIFS($H$3:$H2272,$G$3:$G2272,AA$1,$C$3:$C2272,"Sell"),0)</f>
        <v>0</v>
      </c>
      <c r="AB2272" s="131">
        <f t="shared" si="389"/>
        <v>0</v>
      </c>
      <c r="AC2272" s="131">
        <f>SUMIFS('Deductions and Deposits'!$H:$H,'Deductions and Deposits'!$G:$G,D2272,'Deductions and Deposits'!$F:$F,"&lt;="&amp;B2272)+SUMIFS($F$3:F2272,$D$3:D2272,D2272,$C$3:C2272,"Coin Deposit",$E$3:E2272,"")</f>
        <v>0</v>
      </c>
      <c r="AD2272" s="131">
        <f>SUMIFS('Deductions and Deposits'!$D:$D,'Deductions and Deposits'!$C:$C,D2272)+SUMIFS($F:$F,$D:$D,D2272,$C:$C,"Coin Deduction")</f>
        <v>0</v>
      </c>
      <c r="AE2272" s="131">
        <f>Table5[[#This Row],[Column4]]+Table5[[#This Row],[Column14]]+Table5[[#This Row],[Column19]]+Table5[[#This Row],[Column12]]</f>
        <v>0</v>
      </c>
      <c r="AF2272" s="131">
        <f>Table5[[#This Row],[Column5]]+Table5[[#This Row],[Column13]]+Table5[[#This Row],[Column21]]+Table5[[#This Row],[Column18]]</f>
        <v>0</v>
      </c>
      <c r="AG2272" s="131">
        <f t="shared" si="390"/>
        <v>0</v>
      </c>
      <c r="AH2272" s="131">
        <f t="shared" si="391"/>
        <v>0</v>
      </c>
      <c r="AI2272" s="131">
        <f>Table5[[#This Row],[Column17]]-Table5[[#This Row],[Column20]]</f>
        <v>0</v>
      </c>
      <c r="AJ2272" s="131">
        <f t="shared" si="392"/>
        <v>0</v>
      </c>
      <c r="AK2272" s="131">
        <f t="shared" si="385"/>
        <v>0</v>
      </c>
      <c r="AL2272" s="131">
        <f t="shared" si="393"/>
        <v>0</v>
      </c>
      <c r="AM2272" s="131" t="str">
        <f t="shared" si="394"/>
        <v/>
      </c>
      <c r="AN2272" s="131" t="str">
        <f t="shared" ca="1" si="395"/>
        <v/>
      </c>
    </row>
    <row r="2273" spans="1:40" ht="20.25" customHeight="1" x14ac:dyDescent="0.3">
      <c r="A2273" s="127"/>
      <c r="B2273" s="164"/>
      <c r="C2273" s="139"/>
      <c r="D2273" s="140"/>
      <c r="E2273" s="139"/>
      <c r="F2273" s="139"/>
      <c r="G2273" s="140"/>
      <c r="H2273" s="139"/>
      <c r="I2273" s="129"/>
      <c r="L2273" s="128"/>
      <c r="M2273" s="128"/>
      <c r="N2273" s="128"/>
      <c r="O2273" s="128"/>
      <c r="P2273" s="128"/>
      <c r="Q2273" s="128"/>
      <c r="R2273" s="128"/>
      <c r="S2273" s="128"/>
      <c r="T2273" s="120">
        <f t="shared" si="386"/>
        <v>0</v>
      </c>
      <c r="U2273" s="131"/>
      <c r="V2273" s="131"/>
      <c r="W2273" s="131">
        <f>SUMIFS($F$3:F2273,$D$3:D2273,D2273,$C$3:C2273,"Buy")+SUMIFS($F$3:F2273,$D$3:D2273,D2273,$C$3:C2273,"Coin Deposit",$E$3:E2273,"&lt;&gt;")</f>
        <v>0</v>
      </c>
      <c r="X2273" s="131">
        <f t="shared" si="387"/>
        <v>0</v>
      </c>
      <c r="Y2273" s="131">
        <f>IF($D2273=Y$1,SUMIFS($H$3:$H2273,$G$3:$G2273,Y$1,$C$3:$C2273,"Sell"),0)</f>
        <v>0</v>
      </c>
      <c r="Z2273" s="131">
        <f t="shared" si="388"/>
        <v>0</v>
      </c>
      <c r="AA2273" s="131">
        <f>IF($D2273=AA$1,SUMIFS($H$3:$H2273,$G$3:$G2273,AA$1,$C$3:$C2273,"Sell"),0)</f>
        <v>0</v>
      </c>
      <c r="AB2273" s="131">
        <f t="shared" si="389"/>
        <v>0</v>
      </c>
      <c r="AC2273" s="131">
        <f>SUMIFS('Deductions and Deposits'!$H:$H,'Deductions and Deposits'!$G:$G,D2273,'Deductions and Deposits'!$F:$F,"&lt;="&amp;B2273)+SUMIFS($F$3:F2273,$D$3:D2273,D2273,$C$3:C2273,"Coin Deposit",$E$3:E2273,"")</f>
        <v>0</v>
      </c>
      <c r="AD2273" s="131">
        <f>SUMIFS('Deductions and Deposits'!$D:$D,'Deductions and Deposits'!$C:$C,D2273)+SUMIFS($F:$F,$D:$D,D2273,$C:$C,"Coin Deduction")</f>
        <v>0</v>
      </c>
      <c r="AE2273" s="131">
        <f>Table5[[#This Row],[Column4]]+Table5[[#This Row],[Column14]]+Table5[[#This Row],[Column19]]+Table5[[#This Row],[Column12]]</f>
        <v>0</v>
      </c>
      <c r="AF2273" s="131">
        <f>Table5[[#This Row],[Column5]]+Table5[[#This Row],[Column13]]+Table5[[#This Row],[Column21]]+Table5[[#This Row],[Column18]]</f>
        <v>0</v>
      </c>
      <c r="AG2273" s="131">
        <f t="shared" si="390"/>
        <v>0</v>
      </c>
      <c r="AH2273" s="131">
        <f t="shared" si="391"/>
        <v>0</v>
      </c>
      <c r="AI2273" s="131">
        <f>Table5[[#This Row],[Column17]]-Table5[[#This Row],[Column20]]</f>
        <v>0</v>
      </c>
      <c r="AJ2273" s="131">
        <f t="shared" si="392"/>
        <v>0</v>
      </c>
      <c r="AK2273" s="131">
        <f t="shared" si="385"/>
        <v>0</v>
      </c>
      <c r="AL2273" s="131">
        <f t="shared" si="393"/>
        <v>0</v>
      </c>
      <c r="AM2273" s="131" t="str">
        <f t="shared" si="394"/>
        <v/>
      </c>
      <c r="AN2273" s="131" t="str">
        <f t="shared" ca="1" si="395"/>
        <v/>
      </c>
    </row>
    <row r="2274" spans="1:40" ht="20.25" customHeight="1" x14ac:dyDescent="0.3">
      <c r="A2274" s="127"/>
      <c r="B2274" s="164"/>
      <c r="C2274" s="139"/>
      <c r="D2274" s="140"/>
      <c r="E2274" s="139"/>
      <c r="F2274" s="139"/>
      <c r="G2274" s="140"/>
      <c r="H2274" s="139"/>
      <c r="I2274" s="129"/>
      <c r="L2274" s="128"/>
      <c r="M2274" s="128"/>
      <c r="N2274" s="128"/>
      <c r="O2274" s="128"/>
      <c r="P2274" s="128"/>
      <c r="Q2274" s="128"/>
      <c r="R2274" s="128"/>
      <c r="S2274" s="128"/>
      <c r="T2274" s="120">
        <f t="shared" si="386"/>
        <v>0</v>
      </c>
      <c r="U2274" s="131"/>
      <c r="V2274" s="131"/>
      <c r="W2274" s="131">
        <f>SUMIFS($F$3:F2274,$D$3:D2274,D2274,$C$3:C2274,"Buy")+SUMIFS($F$3:F2274,$D$3:D2274,D2274,$C$3:C2274,"Coin Deposit",$E$3:E2274,"&lt;&gt;")</f>
        <v>0</v>
      </c>
      <c r="X2274" s="131">
        <f t="shared" si="387"/>
        <v>0</v>
      </c>
      <c r="Y2274" s="131">
        <f>IF($D2274=Y$1,SUMIFS($H$3:$H2274,$G$3:$G2274,Y$1,$C$3:$C2274,"Sell"),0)</f>
        <v>0</v>
      </c>
      <c r="Z2274" s="131">
        <f t="shared" si="388"/>
        <v>0</v>
      </c>
      <c r="AA2274" s="131">
        <f>IF($D2274=AA$1,SUMIFS($H$3:$H2274,$G$3:$G2274,AA$1,$C$3:$C2274,"Sell"),0)</f>
        <v>0</v>
      </c>
      <c r="AB2274" s="131">
        <f t="shared" si="389"/>
        <v>0</v>
      </c>
      <c r="AC2274" s="131">
        <f>SUMIFS('Deductions and Deposits'!$H:$H,'Deductions and Deposits'!$G:$G,D2274,'Deductions and Deposits'!$F:$F,"&lt;="&amp;B2274)+SUMIFS($F$3:F2274,$D$3:D2274,D2274,$C$3:C2274,"Coin Deposit",$E$3:E2274,"")</f>
        <v>0</v>
      </c>
      <c r="AD2274" s="131">
        <f>SUMIFS('Deductions and Deposits'!$D:$D,'Deductions and Deposits'!$C:$C,D2274)+SUMIFS($F:$F,$D:$D,D2274,$C:$C,"Coin Deduction")</f>
        <v>0</v>
      </c>
      <c r="AE2274" s="131">
        <f>Table5[[#This Row],[Column4]]+Table5[[#This Row],[Column14]]+Table5[[#This Row],[Column19]]+Table5[[#This Row],[Column12]]</f>
        <v>0</v>
      </c>
      <c r="AF2274" s="131">
        <f>Table5[[#This Row],[Column5]]+Table5[[#This Row],[Column13]]+Table5[[#This Row],[Column21]]+Table5[[#This Row],[Column18]]</f>
        <v>0</v>
      </c>
      <c r="AG2274" s="131">
        <f t="shared" si="390"/>
        <v>0</v>
      </c>
      <c r="AH2274" s="131">
        <f t="shared" si="391"/>
        <v>0</v>
      </c>
      <c r="AI2274" s="131">
        <f>Table5[[#This Row],[Column17]]-Table5[[#This Row],[Column20]]</f>
        <v>0</v>
      </c>
      <c r="AJ2274" s="131">
        <f t="shared" si="392"/>
        <v>0</v>
      </c>
      <c r="AK2274" s="131">
        <f t="shared" si="385"/>
        <v>0</v>
      </c>
      <c r="AL2274" s="131">
        <f t="shared" si="393"/>
        <v>0</v>
      </c>
      <c r="AM2274" s="131" t="str">
        <f t="shared" si="394"/>
        <v/>
      </c>
      <c r="AN2274" s="131" t="str">
        <f t="shared" ca="1" si="395"/>
        <v/>
      </c>
    </row>
    <row r="2275" spans="1:40" ht="20.25" customHeight="1" x14ac:dyDescent="0.3">
      <c r="A2275" s="127"/>
      <c r="B2275" s="164"/>
      <c r="C2275" s="139"/>
      <c r="D2275" s="140"/>
      <c r="E2275" s="139"/>
      <c r="F2275" s="139"/>
      <c r="G2275" s="140"/>
      <c r="H2275" s="139"/>
      <c r="I2275" s="129"/>
      <c r="L2275" s="128"/>
      <c r="M2275" s="128"/>
      <c r="N2275" s="128"/>
      <c r="O2275" s="128"/>
      <c r="P2275" s="128"/>
      <c r="Q2275" s="128"/>
      <c r="R2275" s="128"/>
      <c r="S2275" s="128"/>
      <c r="T2275" s="120">
        <f t="shared" si="386"/>
        <v>0</v>
      </c>
      <c r="U2275" s="131"/>
      <c r="V2275" s="131"/>
      <c r="W2275" s="131">
        <f>SUMIFS($F$3:F2275,$D$3:D2275,D2275,$C$3:C2275,"Buy")+SUMIFS($F$3:F2275,$D$3:D2275,D2275,$C$3:C2275,"Coin Deposit",$E$3:E2275,"&lt;&gt;")</f>
        <v>0</v>
      </c>
      <c r="X2275" s="131">
        <f t="shared" si="387"/>
        <v>0</v>
      </c>
      <c r="Y2275" s="131">
        <f>IF($D2275=Y$1,SUMIFS($H$3:$H2275,$G$3:$G2275,Y$1,$C$3:$C2275,"Sell"),0)</f>
        <v>0</v>
      </c>
      <c r="Z2275" s="131">
        <f t="shared" si="388"/>
        <v>0</v>
      </c>
      <c r="AA2275" s="131">
        <f>IF($D2275=AA$1,SUMIFS($H$3:$H2275,$G$3:$G2275,AA$1,$C$3:$C2275,"Sell"),0)</f>
        <v>0</v>
      </c>
      <c r="AB2275" s="131">
        <f t="shared" si="389"/>
        <v>0</v>
      </c>
      <c r="AC2275" s="131">
        <f>SUMIFS('Deductions and Deposits'!$H:$H,'Deductions and Deposits'!$G:$G,D2275,'Deductions and Deposits'!$F:$F,"&lt;="&amp;B2275)+SUMIFS($F$3:F2275,$D$3:D2275,D2275,$C$3:C2275,"Coin Deposit",$E$3:E2275,"")</f>
        <v>0</v>
      </c>
      <c r="AD2275" s="131">
        <f>SUMIFS('Deductions and Deposits'!$D:$D,'Deductions and Deposits'!$C:$C,D2275)+SUMIFS($F:$F,$D:$D,D2275,$C:$C,"Coin Deduction")</f>
        <v>0</v>
      </c>
      <c r="AE2275" s="131">
        <f>Table5[[#This Row],[Column4]]+Table5[[#This Row],[Column14]]+Table5[[#This Row],[Column19]]+Table5[[#This Row],[Column12]]</f>
        <v>0</v>
      </c>
      <c r="AF2275" s="131">
        <f>Table5[[#This Row],[Column5]]+Table5[[#This Row],[Column13]]+Table5[[#This Row],[Column21]]+Table5[[#This Row],[Column18]]</f>
        <v>0</v>
      </c>
      <c r="AG2275" s="131">
        <f t="shared" si="390"/>
        <v>0</v>
      </c>
      <c r="AH2275" s="131">
        <f t="shared" si="391"/>
        <v>0</v>
      </c>
      <c r="AI2275" s="131">
        <f>Table5[[#This Row],[Column17]]-Table5[[#This Row],[Column20]]</f>
        <v>0</v>
      </c>
      <c r="AJ2275" s="131">
        <f t="shared" si="392"/>
        <v>0</v>
      </c>
      <c r="AK2275" s="131">
        <f t="shared" si="385"/>
        <v>0</v>
      </c>
      <c r="AL2275" s="131">
        <f t="shared" si="393"/>
        <v>0</v>
      </c>
      <c r="AM2275" s="131" t="str">
        <f t="shared" si="394"/>
        <v/>
      </c>
      <c r="AN2275" s="131" t="str">
        <f t="shared" ca="1" si="395"/>
        <v/>
      </c>
    </row>
    <row r="2276" spans="1:40" ht="20.25" customHeight="1" x14ac:dyDescent="0.3">
      <c r="A2276" s="127"/>
      <c r="B2276" s="164"/>
      <c r="C2276" s="139"/>
      <c r="D2276" s="140"/>
      <c r="E2276" s="139"/>
      <c r="F2276" s="139"/>
      <c r="G2276" s="140"/>
      <c r="H2276" s="139"/>
      <c r="I2276" s="129"/>
      <c r="L2276" s="128"/>
      <c r="M2276" s="128"/>
      <c r="N2276" s="128"/>
      <c r="O2276" s="128"/>
      <c r="P2276" s="128"/>
      <c r="Q2276" s="128"/>
      <c r="R2276" s="128"/>
      <c r="S2276" s="128"/>
      <c r="T2276" s="120">
        <f t="shared" si="386"/>
        <v>0</v>
      </c>
      <c r="U2276" s="131"/>
      <c r="V2276" s="131"/>
      <c r="W2276" s="131">
        <f>SUMIFS($F$3:F2276,$D$3:D2276,D2276,$C$3:C2276,"Buy")+SUMIFS($F$3:F2276,$D$3:D2276,D2276,$C$3:C2276,"Coin Deposit",$E$3:E2276,"&lt;&gt;")</f>
        <v>0</v>
      </c>
      <c r="X2276" s="131">
        <f t="shared" si="387"/>
        <v>0</v>
      </c>
      <c r="Y2276" s="131">
        <f>IF($D2276=Y$1,SUMIFS($H$3:$H2276,$G$3:$G2276,Y$1,$C$3:$C2276,"Sell"),0)</f>
        <v>0</v>
      </c>
      <c r="Z2276" s="131">
        <f t="shared" si="388"/>
        <v>0</v>
      </c>
      <c r="AA2276" s="131">
        <f>IF($D2276=AA$1,SUMIFS($H$3:$H2276,$G$3:$G2276,AA$1,$C$3:$C2276,"Sell"),0)</f>
        <v>0</v>
      </c>
      <c r="AB2276" s="131">
        <f t="shared" si="389"/>
        <v>0</v>
      </c>
      <c r="AC2276" s="131">
        <f>SUMIFS('Deductions and Deposits'!$H:$H,'Deductions and Deposits'!$G:$G,D2276,'Deductions and Deposits'!$F:$F,"&lt;="&amp;B2276)+SUMIFS($F$3:F2276,$D$3:D2276,D2276,$C$3:C2276,"Coin Deposit",$E$3:E2276,"")</f>
        <v>0</v>
      </c>
      <c r="AD2276" s="131">
        <f>SUMIFS('Deductions and Deposits'!$D:$D,'Deductions and Deposits'!$C:$C,D2276)+SUMIFS($F:$F,$D:$D,D2276,$C:$C,"Coin Deduction")</f>
        <v>0</v>
      </c>
      <c r="AE2276" s="131">
        <f>Table5[[#This Row],[Column4]]+Table5[[#This Row],[Column14]]+Table5[[#This Row],[Column19]]+Table5[[#This Row],[Column12]]</f>
        <v>0</v>
      </c>
      <c r="AF2276" s="131">
        <f>Table5[[#This Row],[Column5]]+Table5[[#This Row],[Column13]]+Table5[[#This Row],[Column21]]+Table5[[#This Row],[Column18]]</f>
        <v>0</v>
      </c>
      <c r="AG2276" s="131">
        <f t="shared" si="390"/>
        <v>0</v>
      </c>
      <c r="AH2276" s="131">
        <f t="shared" si="391"/>
        <v>0</v>
      </c>
      <c r="AI2276" s="131">
        <f>Table5[[#This Row],[Column17]]-Table5[[#This Row],[Column20]]</f>
        <v>0</v>
      </c>
      <c r="AJ2276" s="131">
        <f t="shared" si="392"/>
        <v>0</v>
      </c>
      <c r="AK2276" s="131">
        <f t="shared" si="385"/>
        <v>0</v>
      </c>
      <c r="AL2276" s="131">
        <f t="shared" si="393"/>
        <v>0</v>
      </c>
      <c r="AM2276" s="131" t="str">
        <f t="shared" si="394"/>
        <v/>
      </c>
      <c r="AN2276" s="131" t="str">
        <f t="shared" ca="1" si="395"/>
        <v/>
      </c>
    </row>
    <row r="2277" spans="1:40" ht="20.25" customHeight="1" x14ac:dyDescent="0.3">
      <c r="A2277" s="127"/>
      <c r="B2277" s="164"/>
      <c r="C2277" s="139"/>
      <c r="D2277" s="140"/>
      <c r="E2277" s="139"/>
      <c r="F2277" s="139"/>
      <c r="G2277" s="140"/>
      <c r="H2277" s="139"/>
      <c r="I2277" s="129"/>
      <c r="L2277" s="128"/>
      <c r="M2277" s="128"/>
      <c r="N2277" s="128"/>
      <c r="O2277" s="128"/>
      <c r="P2277" s="128"/>
      <c r="Q2277" s="128"/>
      <c r="R2277" s="128"/>
      <c r="S2277" s="128"/>
      <c r="T2277" s="120">
        <f t="shared" si="386"/>
        <v>0</v>
      </c>
      <c r="U2277" s="131"/>
      <c r="V2277" s="131"/>
      <c r="W2277" s="131">
        <f>SUMIFS($F$3:F2277,$D$3:D2277,D2277,$C$3:C2277,"Buy")+SUMIFS($F$3:F2277,$D$3:D2277,D2277,$C$3:C2277,"Coin Deposit",$E$3:E2277,"&lt;&gt;")</f>
        <v>0</v>
      </c>
      <c r="X2277" s="131">
        <f t="shared" si="387"/>
        <v>0</v>
      </c>
      <c r="Y2277" s="131">
        <f>IF($D2277=Y$1,SUMIFS($H$3:$H2277,$G$3:$G2277,Y$1,$C$3:$C2277,"Sell"),0)</f>
        <v>0</v>
      </c>
      <c r="Z2277" s="131">
        <f t="shared" si="388"/>
        <v>0</v>
      </c>
      <c r="AA2277" s="131">
        <f>IF($D2277=AA$1,SUMIFS($H$3:$H2277,$G$3:$G2277,AA$1,$C$3:$C2277,"Sell"),0)</f>
        <v>0</v>
      </c>
      <c r="AB2277" s="131">
        <f t="shared" si="389"/>
        <v>0</v>
      </c>
      <c r="AC2277" s="131">
        <f>SUMIFS('Deductions and Deposits'!$H:$H,'Deductions and Deposits'!$G:$G,D2277,'Deductions and Deposits'!$F:$F,"&lt;="&amp;B2277)+SUMIFS($F$3:F2277,$D$3:D2277,D2277,$C$3:C2277,"Coin Deposit",$E$3:E2277,"")</f>
        <v>0</v>
      </c>
      <c r="AD2277" s="131">
        <f>SUMIFS('Deductions and Deposits'!$D:$D,'Deductions and Deposits'!$C:$C,D2277)+SUMIFS($F:$F,$D:$D,D2277,$C:$C,"Coin Deduction")</f>
        <v>0</v>
      </c>
      <c r="AE2277" s="131">
        <f>Table5[[#This Row],[Column4]]+Table5[[#This Row],[Column14]]+Table5[[#This Row],[Column19]]+Table5[[#This Row],[Column12]]</f>
        <v>0</v>
      </c>
      <c r="AF2277" s="131">
        <f>Table5[[#This Row],[Column5]]+Table5[[#This Row],[Column13]]+Table5[[#This Row],[Column21]]+Table5[[#This Row],[Column18]]</f>
        <v>0</v>
      </c>
      <c r="AG2277" s="131">
        <f t="shared" si="390"/>
        <v>0</v>
      </c>
      <c r="AH2277" s="131">
        <f t="shared" si="391"/>
        <v>0</v>
      </c>
      <c r="AI2277" s="131">
        <f>Table5[[#This Row],[Column17]]-Table5[[#This Row],[Column20]]</f>
        <v>0</v>
      </c>
      <c r="AJ2277" s="131">
        <f t="shared" si="392"/>
        <v>0</v>
      </c>
      <c r="AK2277" s="131">
        <f t="shared" si="385"/>
        <v>0</v>
      </c>
      <c r="AL2277" s="131">
        <f t="shared" si="393"/>
        <v>0</v>
      </c>
      <c r="AM2277" s="131" t="str">
        <f t="shared" si="394"/>
        <v/>
      </c>
      <c r="AN2277" s="131" t="str">
        <f t="shared" ca="1" si="395"/>
        <v/>
      </c>
    </row>
    <row r="2278" spans="1:40" ht="20.25" customHeight="1" x14ac:dyDescent="0.3">
      <c r="A2278" s="127"/>
      <c r="B2278" s="164"/>
      <c r="C2278" s="139"/>
      <c r="D2278" s="140"/>
      <c r="E2278" s="139"/>
      <c r="F2278" s="139"/>
      <c r="G2278" s="140"/>
      <c r="H2278" s="139"/>
      <c r="I2278" s="129"/>
      <c r="L2278" s="128"/>
      <c r="M2278" s="128"/>
      <c r="N2278" s="128"/>
      <c r="O2278" s="128"/>
      <c r="P2278" s="128"/>
      <c r="Q2278" s="128"/>
      <c r="R2278" s="128"/>
      <c r="S2278" s="128"/>
      <c r="T2278" s="120">
        <f t="shared" si="386"/>
        <v>0</v>
      </c>
      <c r="U2278" s="131"/>
      <c r="V2278" s="131"/>
      <c r="W2278" s="131">
        <f>SUMIFS($F$3:F2278,$D$3:D2278,D2278,$C$3:C2278,"Buy")+SUMIFS($F$3:F2278,$D$3:D2278,D2278,$C$3:C2278,"Coin Deposit",$E$3:E2278,"&lt;&gt;")</f>
        <v>0</v>
      </c>
      <c r="X2278" s="131">
        <f t="shared" si="387"/>
        <v>0</v>
      </c>
      <c r="Y2278" s="131">
        <f>IF($D2278=Y$1,SUMIFS($H$3:$H2278,$G$3:$G2278,Y$1,$C$3:$C2278,"Sell"),0)</f>
        <v>0</v>
      </c>
      <c r="Z2278" s="131">
        <f t="shared" si="388"/>
        <v>0</v>
      </c>
      <c r="AA2278" s="131">
        <f>IF($D2278=AA$1,SUMIFS($H$3:$H2278,$G$3:$G2278,AA$1,$C$3:$C2278,"Sell"),0)</f>
        <v>0</v>
      </c>
      <c r="AB2278" s="131">
        <f t="shared" si="389"/>
        <v>0</v>
      </c>
      <c r="AC2278" s="131">
        <f>SUMIFS('Deductions and Deposits'!$H:$H,'Deductions and Deposits'!$G:$G,D2278,'Deductions and Deposits'!$F:$F,"&lt;="&amp;B2278)+SUMIFS($F$3:F2278,$D$3:D2278,D2278,$C$3:C2278,"Coin Deposit",$E$3:E2278,"")</f>
        <v>0</v>
      </c>
      <c r="AD2278" s="131">
        <f>SUMIFS('Deductions and Deposits'!$D:$D,'Deductions and Deposits'!$C:$C,D2278)+SUMIFS($F:$F,$D:$D,D2278,$C:$C,"Coin Deduction")</f>
        <v>0</v>
      </c>
      <c r="AE2278" s="131">
        <f>Table5[[#This Row],[Column4]]+Table5[[#This Row],[Column14]]+Table5[[#This Row],[Column19]]+Table5[[#This Row],[Column12]]</f>
        <v>0</v>
      </c>
      <c r="AF2278" s="131">
        <f>Table5[[#This Row],[Column5]]+Table5[[#This Row],[Column13]]+Table5[[#This Row],[Column21]]+Table5[[#This Row],[Column18]]</f>
        <v>0</v>
      </c>
      <c r="AG2278" s="131">
        <f t="shared" si="390"/>
        <v>0</v>
      </c>
      <c r="AH2278" s="131">
        <f t="shared" si="391"/>
        <v>0</v>
      </c>
      <c r="AI2278" s="131">
        <f>Table5[[#This Row],[Column17]]-Table5[[#This Row],[Column20]]</f>
        <v>0</v>
      </c>
      <c r="AJ2278" s="131">
        <f t="shared" si="392"/>
        <v>0</v>
      </c>
      <c r="AK2278" s="131">
        <f t="shared" si="385"/>
        <v>0</v>
      </c>
      <c r="AL2278" s="131">
        <f t="shared" si="393"/>
        <v>0</v>
      </c>
      <c r="AM2278" s="131" t="str">
        <f t="shared" si="394"/>
        <v/>
      </c>
      <c r="AN2278" s="131" t="str">
        <f t="shared" ca="1" si="395"/>
        <v/>
      </c>
    </row>
    <row r="2279" spans="1:40" ht="20.25" customHeight="1" x14ac:dyDescent="0.3">
      <c r="A2279" s="127"/>
      <c r="B2279" s="164"/>
      <c r="C2279" s="139"/>
      <c r="D2279" s="140"/>
      <c r="E2279" s="139"/>
      <c r="F2279" s="139"/>
      <c r="G2279" s="140"/>
      <c r="H2279" s="139"/>
      <c r="I2279" s="129"/>
      <c r="L2279" s="128"/>
      <c r="M2279" s="128"/>
      <c r="N2279" s="128"/>
      <c r="O2279" s="128"/>
      <c r="P2279" s="128"/>
      <c r="Q2279" s="128"/>
      <c r="R2279" s="128"/>
      <c r="S2279" s="128"/>
      <c r="T2279" s="120">
        <f t="shared" si="386"/>
        <v>0</v>
      </c>
      <c r="U2279" s="131"/>
      <c r="V2279" s="131"/>
      <c r="W2279" s="131">
        <f>SUMIFS($F$3:F2279,$D$3:D2279,D2279,$C$3:C2279,"Buy")+SUMIFS($F$3:F2279,$D$3:D2279,D2279,$C$3:C2279,"Coin Deposit",$E$3:E2279,"&lt;&gt;")</f>
        <v>0</v>
      </c>
      <c r="X2279" s="131">
        <f t="shared" si="387"/>
        <v>0</v>
      </c>
      <c r="Y2279" s="131">
        <f>IF($D2279=Y$1,SUMIFS($H$3:$H2279,$G$3:$G2279,Y$1,$C$3:$C2279,"Sell"),0)</f>
        <v>0</v>
      </c>
      <c r="Z2279" s="131">
        <f t="shared" si="388"/>
        <v>0</v>
      </c>
      <c r="AA2279" s="131">
        <f>IF($D2279=AA$1,SUMIFS($H$3:$H2279,$G$3:$G2279,AA$1,$C$3:$C2279,"Sell"),0)</f>
        <v>0</v>
      </c>
      <c r="AB2279" s="131">
        <f t="shared" si="389"/>
        <v>0</v>
      </c>
      <c r="AC2279" s="131">
        <f>SUMIFS('Deductions and Deposits'!$H:$H,'Deductions and Deposits'!$G:$G,D2279,'Deductions and Deposits'!$F:$F,"&lt;="&amp;B2279)+SUMIFS($F$3:F2279,$D$3:D2279,D2279,$C$3:C2279,"Coin Deposit",$E$3:E2279,"")</f>
        <v>0</v>
      </c>
      <c r="AD2279" s="131">
        <f>SUMIFS('Deductions and Deposits'!$D:$D,'Deductions and Deposits'!$C:$C,D2279)+SUMIFS($F:$F,$D:$D,D2279,$C:$C,"Coin Deduction")</f>
        <v>0</v>
      </c>
      <c r="AE2279" s="131">
        <f>Table5[[#This Row],[Column4]]+Table5[[#This Row],[Column14]]+Table5[[#This Row],[Column19]]+Table5[[#This Row],[Column12]]</f>
        <v>0</v>
      </c>
      <c r="AF2279" s="131">
        <f>Table5[[#This Row],[Column5]]+Table5[[#This Row],[Column13]]+Table5[[#This Row],[Column21]]+Table5[[#This Row],[Column18]]</f>
        <v>0</v>
      </c>
      <c r="AG2279" s="131">
        <f t="shared" si="390"/>
        <v>0</v>
      </c>
      <c r="AH2279" s="131">
        <f t="shared" si="391"/>
        <v>0</v>
      </c>
      <c r="AI2279" s="131">
        <f>Table5[[#This Row],[Column17]]-Table5[[#This Row],[Column20]]</f>
        <v>0</v>
      </c>
      <c r="AJ2279" s="131">
        <f t="shared" si="392"/>
        <v>0</v>
      </c>
      <c r="AK2279" s="131">
        <f t="shared" si="385"/>
        <v>0</v>
      </c>
      <c r="AL2279" s="131">
        <f t="shared" si="393"/>
        <v>0</v>
      </c>
      <c r="AM2279" s="131" t="str">
        <f t="shared" si="394"/>
        <v/>
      </c>
      <c r="AN2279" s="131" t="str">
        <f t="shared" ca="1" si="395"/>
        <v/>
      </c>
    </row>
    <row r="2280" spans="1:40" ht="20.25" customHeight="1" x14ac:dyDescent="0.3">
      <c r="A2280" s="127"/>
      <c r="B2280" s="164"/>
      <c r="C2280" s="139"/>
      <c r="D2280" s="140"/>
      <c r="E2280" s="139"/>
      <c r="F2280" s="139"/>
      <c r="G2280" s="140"/>
      <c r="H2280" s="139"/>
      <c r="I2280" s="129"/>
      <c r="L2280" s="128"/>
      <c r="M2280" s="128"/>
      <c r="N2280" s="128"/>
      <c r="O2280" s="128"/>
      <c r="P2280" s="128"/>
      <c r="Q2280" s="128"/>
      <c r="R2280" s="128"/>
      <c r="S2280" s="128"/>
      <c r="T2280" s="120">
        <f t="shared" si="386"/>
        <v>0</v>
      </c>
      <c r="U2280" s="131"/>
      <c r="V2280" s="131"/>
      <c r="W2280" s="131">
        <f>SUMIFS($F$3:F2280,$D$3:D2280,D2280,$C$3:C2280,"Buy")+SUMIFS($F$3:F2280,$D$3:D2280,D2280,$C$3:C2280,"Coin Deposit",$E$3:E2280,"&lt;&gt;")</f>
        <v>0</v>
      </c>
      <c r="X2280" s="131">
        <f t="shared" si="387"/>
        <v>0</v>
      </c>
      <c r="Y2280" s="131">
        <f>IF($D2280=Y$1,SUMIFS($H$3:$H2280,$G$3:$G2280,Y$1,$C$3:$C2280,"Sell"),0)</f>
        <v>0</v>
      </c>
      <c r="Z2280" s="131">
        <f t="shared" si="388"/>
        <v>0</v>
      </c>
      <c r="AA2280" s="131">
        <f>IF($D2280=AA$1,SUMIFS($H$3:$H2280,$G$3:$G2280,AA$1,$C$3:$C2280,"Sell"),0)</f>
        <v>0</v>
      </c>
      <c r="AB2280" s="131">
        <f t="shared" si="389"/>
        <v>0</v>
      </c>
      <c r="AC2280" s="131">
        <f>SUMIFS('Deductions and Deposits'!$H:$H,'Deductions and Deposits'!$G:$G,D2280,'Deductions and Deposits'!$F:$F,"&lt;="&amp;B2280)+SUMIFS($F$3:F2280,$D$3:D2280,D2280,$C$3:C2280,"Coin Deposit",$E$3:E2280,"")</f>
        <v>0</v>
      </c>
      <c r="AD2280" s="131">
        <f>SUMIFS('Deductions and Deposits'!$D:$D,'Deductions and Deposits'!$C:$C,D2280)+SUMIFS($F:$F,$D:$D,D2280,$C:$C,"Coin Deduction")</f>
        <v>0</v>
      </c>
      <c r="AE2280" s="131">
        <f>Table5[[#This Row],[Column4]]+Table5[[#This Row],[Column14]]+Table5[[#This Row],[Column19]]+Table5[[#This Row],[Column12]]</f>
        <v>0</v>
      </c>
      <c r="AF2280" s="131">
        <f>Table5[[#This Row],[Column5]]+Table5[[#This Row],[Column13]]+Table5[[#This Row],[Column21]]+Table5[[#This Row],[Column18]]</f>
        <v>0</v>
      </c>
      <c r="AG2280" s="131">
        <f t="shared" si="390"/>
        <v>0</v>
      </c>
      <c r="AH2280" s="131">
        <f t="shared" si="391"/>
        <v>0</v>
      </c>
      <c r="AI2280" s="131">
        <f>Table5[[#This Row],[Column17]]-Table5[[#This Row],[Column20]]</f>
        <v>0</v>
      </c>
      <c r="AJ2280" s="131">
        <f t="shared" si="392"/>
        <v>0</v>
      </c>
      <c r="AK2280" s="131">
        <f t="shared" si="385"/>
        <v>0</v>
      </c>
      <c r="AL2280" s="131">
        <f t="shared" si="393"/>
        <v>0</v>
      </c>
      <c r="AM2280" s="131" t="str">
        <f t="shared" si="394"/>
        <v/>
      </c>
      <c r="AN2280" s="131" t="str">
        <f t="shared" ca="1" si="395"/>
        <v/>
      </c>
    </row>
    <row r="2281" spans="1:40" ht="20.25" customHeight="1" x14ac:dyDescent="0.3">
      <c r="A2281" s="127"/>
      <c r="B2281" s="164"/>
      <c r="C2281" s="139"/>
      <c r="D2281" s="140"/>
      <c r="E2281" s="139"/>
      <c r="F2281" s="139"/>
      <c r="G2281" s="140"/>
      <c r="H2281" s="139"/>
      <c r="I2281" s="129"/>
      <c r="L2281" s="128"/>
      <c r="M2281" s="128"/>
      <c r="N2281" s="128"/>
      <c r="O2281" s="128"/>
      <c r="P2281" s="128"/>
      <c r="Q2281" s="128"/>
      <c r="R2281" s="128"/>
      <c r="S2281" s="128"/>
      <c r="T2281" s="120">
        <f t="shared" si="386"/>
        <v>0</v>
      </c>
      <c r="U2281" s="131"/>
      <c r="V2281" s="131"/>
      <c r="W2281" s="131">
        <f>SUMIFS($F$3:F2281,$D$3:D2281,D2281,$C$3:C2281,"Buy")+SUMIFS($F$3:F2281,$D$3:D2281,D2281,$C$3:C2281,"Coin Deposit",$E$3:E2281,"&lt;&gt;")</f>
        <v>0</v>
      </c>
      <c r="X2281" s="131">
        <f t="shared" si="387"/>
        <v>0</v>
      </c>
      <c r="Y2281" s="131">
        <f>IF($D2281=Y$1,SUMIFS($H$3:$H2281,$G$3:$G2281,Y$1,$C$3:$C2281,"Sell"),0)</f>
        <v>0</v>
      </c>
      <c r="Z2281" s="131">
        <f t="shared" si="388"/>
        <v>0</v>
      </c>
      <c r="AA2281" s="131">
        <f>IF($D2281=AA$1,SUMIFS($H$3:$H2281,$G$3:$G2281,AA$1,$C$3:$C2281,"Sell"),0)</f>
        <v>0</v>
      </c>
      <c r="AB2281" s="131">
        <f t="shared" si="389"/>
        <v>0</v>
      </c>
      <c r="AC2281" s="131">
        <f>SUMIFS('Deductions and Deposits'!$H:$H,'Deductions and Deposits'!$G:$G,D2281,'Deductions and Deposits'!$F:$F,"&lt;="&amp;B2281)+SUMIFS($F$3:F2281,$D$3:D2281,D2281,$C$3:C2281,"Coin Deposit",$E$3:E2281,"")</f>
        <v>0</v>
      </c>
      <c r="AD2281" s="131">
        <f>SUMIFS('Deductions and Deposits'!$D:$D,'Deductions and Deposits'!$C:$C,D2281)+SUMIFS($F:$F,$D:$D,D2281,$C:$C,"Coin Deduction")</f>
        <v>0</v>
      </c>
      <c r="AE2281" s="131">
        <f>Table5[[#This Row],[Column4]]+Table5[[#This Row],[Column14]]+Table5[[#This Row],[Column19]]+Table5[[#This Row],[Column12]]</f>
        <v>0</v>
      </c>
      <c r="AF2281" s="131">
        <f>Table5[[#This Row],[Column5]]+Table5[[#This Row],[Column13]]+Table5[[#This Row],[Column21]]+Table5[[#This Row],[Column18]]</f>
        <v>0</v>
      </c>
      <c r="AG2281" s="131">
        <f t="shared" si="390"/>
        <v>0</v>
      </c>
      <c r="AH2281" s="131">
        <f t="shared" si="391"/>
        <v>0</v>
      </c>
      <c r="AI2281" s="131">
        <f>Table5[[#This Row],[Column17]]-Table5[[#This Row],[Column20]]</f>
        <v>0</v>
      </c>
      <c r="AJ2281" s="131">
        <f t="shared" si="392"/>
        <v>0</v>
      </c>
      <c r="AK2281" s="131">
        <f t="shared" si="385"/>
        <v>0</v>
      </c>
      <c r="AL2281" s="131">
        <f t="shared" si="393"/>
        <v>0</v>
      </c>
      <c r="AM2281" s="131" t="str">
        <f t="shared" si="394"/>
        <v/>
      </c>
      <c r="AN2281" s="131" t="str">
        <f t="shared" ca="1" si="395"/>
        <v/>
      </c>
    </row>
    <row r="2282" spans="1:40" ht="20.25" customHeight="1" x14ac:dyDescent="0.3">
      <c r="A2282" s="127"/>
      <c r="B2282" s="164"/>
      <c r="C2282" s="139"/>
      <c r="D2282" s="140"/>
      <c r="E2282" s="139"/>
      <c r="F2282" s="139"/>
      <c r="G2282" s="140"/>
      <c r="H2282" s="139"/>
      <c r="I2282" s="129"/>
      <c r="L2282" s="128"/>
      <c r="M2282" s="128"/>
      <c r="N2282" s="128"/>
      <c r="O2282" s="128"/>
      <c r="P2282" s="128"/>
      <c r="Q2282" s="128"/>
      <c r="R2282" s="128"/>
      <c r="S2282" s="128"/>
      <c r="T2282" s="120">
        <f t="shared" si="386"/>
        <v>0</v>
      </c>
      <c r="U2282" s="131"/>
      <c r="V2282" s="131"/>
      <c r="W2282" s="131">
        <f>SUMIFS($F$3:F2282,$D$3:D2282,D2282,$C$3:C2282,"Buy")+SUMIFS($F$3:F2282,$D$3:D2282,D2282,$C$3:C2282,"Coin Deposit",$E$3:E2282,"&lt;&gt;")</f>
        <v>0</v>
      </c>
      <c r="X2282" s="131">
        <f t="shared" si="387"/>
        <v>0</v>
      </c>
      <c r="Y2282" s="131">
        <f>IF($D2282=Y$1,SUMIFS($H$3:$H2282,$G$3:$G2282,Y$1,$C$3:$C2282,"Sell"),0)</f>
        <v>0</v>
      </c>
      <c r="Z2282" s="131">
        <f t="shared" si="388"/>
        <v>0</v>
      </c>
      <c r="AA2282" s="131">
        <f>IF($D2282=AA$1,SUMIFS($H$3:$H2282,$G$3:$G2282,AA$1,$C$3:$C2282,"Sell"),0)</f>
        <v>0</v>
      </c>
      <c r="AB2282" s="131">
        <f t="shared" si="389"/>
        <v>0</v>
      </c>
      <c r="AC2282" s="131">
        <f>SUMIFS('Deductions and Deposits'!$H:$H,'Deductions and Deposits'!$G:$G,D2282,'Deductions and Deposits'!$F:$F,"&lt;="&amp;B2282)+SUMIFS($F$3:F2282,$D$3:D2282,D2282,$C$3:C2282,"Coin Deposit",$E$3:E2282,"")</f>
        <v>0</v>
      </c>
      <c r="AD2282" s="131">
        <f>SUMIFS('Deductions and Deposits'!$D:$D,'Deductions and Deposits'!$C:$C,D2282)+SUMIFS($F:$F,$D:$D,D2282,$C:$C,"Coin Deduction")</f>
        <v>0</v>
      </c>
      <c r="AE2282" s="131">
        <f>Table5[[#This Row],[Column4]]+Table5[[#This Row],[Column14]]+Table5[[#This Row],[Column19]]+Table5[[#This Row],[Column12]]</f>
        <v>0</v>
      </c>
      <c r="AF2282" s="131">
        <f>Table5[[#This Row],[Column5]]+Table5[[#This Row],[Column13]]+Table5[[#This Row],[Column21]]+Table5[[#This Row],[Column18]]</f>
        <v>0</v>
      </c>
      <c r="AG2282" s="131">
        <f t="shared" si="390"/>
        <v>0</v>
      </c>
      <c r="AH2282" s="131">
        <f t="shared" si="391"/>
        <v>0</v>
      </c>
      <c r="AI2282" s="131">
        <f>Table5[[#This Row],[Column17]]-Table5[[#This Row],[Column20]]</f>
        <v>0</v>
      </c>
      <c r="AJ2282" s="131">
        <f t="shared" si="392"/>
        <v>0</v>
      </c>
      <c r="AK2282" s="131">
        <f t="shared" si="385"/>
        <v>0</v>
      </c>
      <c r="AL2282" s="131">
        <f t="shared" si="393"/>
        <v>0</v>
      </c>
      <c r="AM2282" s="131" t="str">
        <f t="shared" si="394"/>
        <v/>
      </c>
      <c r="AN2282" s="131" t="str">
        <f t="shared" ca="1" si="395"/>
        <v/>
      </c>
    </row>
    <row r="2283" spans="1:40" ht="20.25" customHeight="1" x14ac:dyDescent="0.3">
      <c r="A2283" s="127"/>
      <c r="B2283" s="164"/>
      <c r="C2283" s="139"/>
      <c r="D2283" s="140"/>
      <c r="E2283" s="139"/>
      <c r="F2283" s="139"/>
      <c r="G2283" s="140"/>
      <c r="H2283" s="139"/>
      <c r="I2283" s="129"/>
      <c r="L2283" s="128"/>
      <c r="M2283" s="128"/>
      <c r="N2283" s="128"/>
      <c r="O2283" s="128"/>
      <c r="P2283" s="128"/>
      <c r="Q2283" s="128"/>
      <c r="R2283" s="128"/>
      <c r="S2283" s="128"/>
      <c r="T2283" s="120">
        <f t="shared" si="386"/>
        <v>0</v>
      </c>
      <c r="U2283" s="131"/>
      <c r="V2283" s="131"/>
      <c r="W2283" s="131">
        <f>SUMIFS($F$3:F2283,$D$3:D2283,D2283,$C$3:C2283,"Buy")+SUMIFS($F$3:F2283,$D$3:D2283,D2283,$C$3:C2283,"Coin Deposit",$E$3:E2283,"&lt;&gt;")</f>
        <v>0</v>
      </c>
      <c r="X2283" s="131">
        <f t="shared" si="387"/>
        <v>0</v>
      </c>
      <c r="Y2283" s="131">
        <f>IF($D2283=Y$1,SUMIFS($H$3:$H2283,$G$3:$G2283,Y$1,$C$3:$C2283,"Sell"),0)</f>
        <v>0</v>
      </c>
      <c r="Z2283" s="131">
        <f t="shared" si="388"/>
        <v>0</v>
      </c>
      <c r="AA2283" s="131">
        <f>IF($D2283=AA$1,SUMIFS($H$3:$H2283,$G$3:$G2283,AA$1,$C$3:$C2283,"Sell"),0)</f>
        <v>0</v>
      </c>
      <c r="AB2283" s="131">
        <f t="shared" si="389"/>
        <v>0</v>
      </c>
      <c r="AC2283" s="131">
        <f>SUMIFS('Deductions and Deposits'!$H:$H,'Deductions and Deposits'!$G:$G,D2283,'Deductions and Deposits'!$F:$F,"&lt;="&amp;B2283)+SUMIFS($F$3:F2283,$D$3:D2283,D2283,$C$3:C2283,"Coin Deposit",$E$3:E2283,"")</f>
        <v>0</v>
      </c>
      <c r="AD2283" s="131">
        <f>SUMIFS('Deductions and Deposits'!$D:$D,'Deductions and Deposits'!$C:$C,D2283)+SUMIFS($F:$F,$D:$D,D2283,$C:$C,"Coin Deduction")</f>
        <v>0</v>
      </c>
      <c r="AE2283" s="131">
        <f>Table5[[#This Row],[Column4]]+Table5[[#This Row],[Column14]]+Table5[[#This Row],[Column19]]+Table5[[#This Row],[Column12]]</f>
        <v>0</v>
      </c>
      <c r="AF2283" s="131">
        <f>Table5[[#This Row],[Column5]]+Table5[[#This Row],[Column13]]+Table5[[#This Row],[Column21]]+Table5[[#This Row],[Column18]]</f>
        <v>0</v>
      </c>
      <c r="AG2283" s="131">
        <f t="shared" si="390"/>
        <v>0</v>
      </c>
      <c r="AH2283" s="131">
        <f t="shared" si="391"/>
        <v>0</v>
      </c>
      <c r="AI2283" s="131">
        <f>Table5[[#This Row],[Column17]]-Table5[[#This Row],[Column20]]</f>
        <v>0</v>
      </c>
      <c r="AJ2283" s="131">
        <f t="shared" si="392"/>
        <v>0</v>
      </c>
      <c r="AK2283" s="131">
        <f t="shared" si="385"/>
        <v>0</v>
      </c>
      <c r="AL2283" s="131">
        <f t="shared" si="393"/>
        <v>0</v>
      </c>
      <c r="AM2283" s="131" t="str">
        <f t="shared" si="394"/>
        <v/>
      </c>
      <c r="AN2283" s="131" t="str">
        <f t="shared" ca="1" si="395"/>
        <v/>
      </c>
    </row>
    <row r="2284" spans="1:40" ht="20.25" customHeight="1" x14ac:dyDescent="0.3">
      <c r="A2284" s="127"/>
      <c r="B2284" s="164"/>
      <c r="C2284" s="139"/>
      <c r="D2284" s="140"/>
      <c r="E2284" s="139"/>
      <c r="F2284" s="139"/>
      <c r="G2284" s="140"/>
      <c r="H2284" s="139"/>
      <c r="I2284" s="129"/>
      <c r="L2284" s="128"/>
      <c r="M2284" s="128"/>
      <c r="N2284" s="128"/>
      <c r="O2284" s="128"/>
      <c r="P2284" s="128"/>
      <c r="Q2284" s="128"/>
      <c r="R2284" s="128"/>
      <c r="S2284" s="128"/>
      <c r="T2284" s="120">
        <f t="shared" si="386"/>
        <v>0</v>
      </c>
      <c r="U2284" s="131"/>
      <c r="V2284" s="131"/>
      <c r="W2284" s="131">
        <f>SUMIFS($F$3:F2284,$D$3:D2284,D2284,$C$3:C2284,"Buy")+SUMIFS($F$3:F2284,$D$3:D2284,D2284,$C$3:C2284,"Coin Deposit",$E$3:E2284,"&lt;&gt;")</f>
        <v>0</v>
      </c>
      <c r="X2284" s="131">
        <f t="shared" si="387"/>
        <v>0</v>
      </c>
      <c r="Y2284" s="131">
        <f>IF($D2284=Y$1,SUMIFS($H$3:$H2284,$G$3:$G2284,Y$1,$C$3:$C2284,"Sell"),0)</f>
        <v>0</v>
      </c>
      <c r="Z2284" s="131">
        <f t="shared" si="388"/>
        <v>0</v>
      </c>
      <c r="AA2284" s="131">
        <f>IF($D2284=AA$1,SUMIFS($H$3:$H2284,$G$3:$G2284,AA$1,$C$3:$C2284,"Sell"),0)</f>
        <v>0</v>
      </c>
      <c r="AB2284" s="131">
        <f t="shared" si="389"/>
        <v>0</v>
      </c>
      <c r="AC2284" s="131">
        <f>SUMIFS('Deductions and Deposits'!$H:$H,'Deductions and Deposits'!$G:$G,D2284,'Deductions and Deposits'!$F:$F,"&lt;="&amp;B2284)+SUMIFS($F$3:F2284,$D$3:D2284,D2284,$C$3:C2284,"Coin Deposit",$E$3:E2284,"")</f>
        <v>0</v>
      </c>
      <c r="AD2284" s="131">
        <f>SUMIFS('Deductions and Deposits'!$D:$D,'Deductions and Deposits'!$C:$C,D2284)+SUMIFS($F:$F,$D:$D,D2284,$C:$C,"Coin Deduction")</f>
        <v>0</v>
      </c>
      <c r="AE2284" s="131">
        <f>Table5[[#This Row],[Column4]]+Table5[[#This Row],[Column14]]+Table5[[#This Row],[Column19]]+Table5[[#This Row],[Column12]]</f>
        <v>0</v>
      </c>
      <c r="AF2284" s="131">
        <f>Table5[[#This Row],[Column5]]+Table5[[#This Row],[Column13]]+Table5[[#This Row],[Column21]]+Table5[[#This Row],[Column18]]</f>
        <v>0</v>
      </c>
      <c r="AG2284" s="131">
        <f t="shared" si="390"/>
        <v>0</v>
      </c>
      <c r="AH2284" s="131">
        <f t="shared" si="391"/>
        <v>0</v>
      </c>
      <c r="AI2284" s="131">
        <f>Table5[[#This Row],[Column17]]-Table5[[#This Row],[Column20]]</f>
        <v>0</v>
      </c>
      <c r="AJ2284" s="131">
        <f t="shared" si="392"/>
        <v>0</v>
      </c>
      <c r="AK2284" s="131">
        <f t="shared" si="385"/>
        <v>0</v>
      </c>
      <c r="AL2284" s="131">
        <f t="shared" si="393"/>
        <v>0</v>
      </c>
      <c r="AM2284" s="131" t="str">
        <f t="shared" si="394"/>
        <v/>
      </c>
      <c r="AN2284" s="131" t="str">
        <f t="shared" ca="1" si="395"/>
        <v/>
      </c>
    </row>
    <row r="2285" spans="1:40" ht="20.25" customHeight="1" x14ac:dyDescent="0.3">
      <c r="A2285" s="127"/>
      <c r="B2285" s="164"/>
      <c r="C2285" s="139"/>
      <c r="D2285" s="140"/>
      <c r="E2285" s="139"/>
      <c r="F2285" s="139"/>
      <c r="G2285" s="140"/>
      <c r="H2285" s="139"/>
      <c r="I2285" s="129"/>
      <c r="L2285" s="128"/>
      <c r="M2285" s="128"/>
      <c r="N2285" s="128"/>
      <c r="O2285" s="128"/>
      <c r="P2285" s="128"/>
      <c r="Q2285" s="128"/>
      <c r="R2285" s="128"/>
      <c r="S2285" s="128"/>
      <c r="T2285" s="120">
        <f t="shared" si="386"/>
        <v>0</v>
      </c>
      <c r="U2285" s="131"/>
      <c r="V2285" s="131"/>
      <c r="W2285" s="131">
        <f>SUMIFS($F$3:F2285,$D$3:D2285,D2285,$C$3:C2285,"Buy")+SUMIFS($F$3:F2285,$D$3:D2285,D2285,$C$3:C2285,"Coin Deposit",$E$3:E2285,"&lt;&gt;")</f>
        <v>0</v>
      </c>
      <c r="X2285" s="131">
        <f t="shared" si="387"/>
        <v>0</v>
      </c>
      <c r="Y2285" s="131">
        <f>IF($D2285=Y$1,SUMIFS($H$3:$H2285,$G$3:$G2285,Y$1,$C$3:$C2285,"Sell"),0)</f>
        <v>0</v>
      </c>
      <c r="Z2285" s="131">
        <f t="shared" si="388"/>
        <v>0</v>
      </c>
      <c r="AA2285" s="131">
        <f>IF($D2285=AA$1,SUMIFS($H$3:$H2285,$G$3:$G2285,AA$1,$C$3:$C2285,"Sell"),0)</f>
        <v>0</v>
      </c>
      <c r="AB2285" s="131">
        <f t="shared" si="389"/>
        <v>0</v>
      </c>
      <c r="AC2285" s="131">
        <f>SUMIFS('Deductions and Deposits'!$H:$H,'Deductions and Deposits'!$G:$G,D2285,'Deductions and Deposits'!$F:$F,"&lt;="&amp;B2285)+SUMIFS($F$3:F2285,$D$3:D2285,D2285,$C$3:C2285,"Coin Deposit",$E$3:E2285,"")</f>
        <v>0</v>
      </c>
      <c r="AD2285" s="131">
        <f>SUMIFS('Deductions and Deposits'!$D:$D,'Deductions and Deposits'!$C:$C,D2285)+SUMIFS($F:$F,$D:$D,D2285,$C:$C,"Coin Deduction")</f>
        <v>0</v>
      </c>
      <c r="AE2285" s="131">
        <f>Table5[[#This Row],[Column4]]+Table5[[#This Row],[Column14]]+Table5[[#This Row],[Column19]]+Table5[[#This Row],[Column12]]</f>
        <v>0</v>
      </c>
      <c r="AF2285" s="131">
        <f>Table5[[#This Row],[Column5]]+Table5[[#This Row],[Column13]]+Table5[[#This Row],[Column21]]+Table5[[#This Row],[Column18]]</f>
        <v>0</v>
      </c>
      <c r="AG2285" s="131">
        <f t="shared" si="390"/>
        <v>0</v>
      </c>
      <c r="AH2285" s="131">
        <f t="shared" si="391"/>
        <v>0</v>
      </c>
      <c r="AI2285" s="131">
        <f>Table5[[#This Row],[Column17]]-Table5[[#This Row],[Column20]]</f>
        <v>0</v>
      </c>
      <c r="AJ2285" s="131">
        <f t="shared" si="392"/>
        <v>0</v>
      </c>
      <c r="AK2285" s="131">
        <f t="shared" si="385"/>
        <v>0</v>
      </c>
      <c r="AL2285" s="131">
        <f t="shared" si="393"/>
        <v>0</v>
      </c>
      <c r="AM2285" s="131" t="str">
        <f t="shared" si="394"/>
        <v/>
      </c>
      <c r="AN2285" s="131" t="str">
        <f t="shared" ca="1" si="395"/>
        <v/>
      </c>
    </row>
    <row r="2286" spans="1:40" ht="20.25" customHeight="1" x14ac:dyDescent="0.3">
      <c r="A2286" s="127"/>
      <c r="B2286" s="164"/>
      <c r="C2286" s="139"/>
      <c r="D2286" s="140"/>
      <c r="E2286" s="139"/>
      <c r="F2286" s="139"/>
      <c r="G2286" s="140"/>
      <c r="H2286" s="139"/>
      <c r="I2286" s="129"/>
      <c r="L2286" s="128"/>
      <c r="M2286" s="128"/>
      <c r="N2286" s="128"/>
      <c r="O2286" s="128"/>
      <c r="P2286" s="128"/>
      <c r="Q2286" s="128"/>
      <c r="R2286" s="128"/>
      <c r="S2286" s="128"/>
      <c r="T2286" s="120">
        <f t="shared" si="386"/>
        <v>0</v>
      </c>
      <c r="U2286" s="131"/>
      <c r="V2286" s="131"/>
      <c r="W2286" s="131">
        <f>SUMIFS($F$3:F2286,$D$3:D2286,D2286,$C$3:C2286,"Buy")+SUMIFS($F$3:F2286,$D$3:D2286,D2286,$C$3:C2286,"Coin Deposit",$E$3:E2286,"&lt;&gt;")</f>
        <v>0</v>
      </c>
      <c r="X2286" s="131">
        <f t="shared" si="387"/>
        <v>0</v>
      </c>
      <c r="Y2286" s="131">
        <f>IF($D2286=Y$1,SUMIFS($H$3:$H2286,$G$3:$G2286,Y$1,$C$3:$C2286,"Sell"),0)</f>
        <v>0</v>
      </c>
      <c r="Z2286" s="131">
        <f t="shared" si="388"/>
        <v>0</v>
      </c>
      <c r="AA2286" s="131">
        <f>IF($D2286=AA$1,SUMIFS($H$3:$H2286,$G$3:$G2286,AA$1,$C$3:$C2286,"Sell"),0)</f>
        <v>0</v>
      </c>
      <c r="AB2286" s="131">
        <f t="shared" si="389"/>
        <v>0</v>
      </c>
      <c r="AC2286" s="131">
        <f>SUMIFS('Deductions and Deposits'!$H:$H,'Deductions and Deposits'!$G:$G,D2286,'Deductions and Deposits'!$F:$F,"&lt;="&amp;B2286)+SUMIFS($F$3:F2286,$D$3:D2286,D2286,$C$3:C2286,"Coin Deposit",$E$3:E2286,"")</f>
        <v>0</v>
      </c>
      <c r="AD2286" s="131">
        <f>SUMIFS('Deductions and Deposits'!$D:$D,'Deductions and Deposits'!$C:$C,D2286)+SUMIFS($F:$F,$D:$D,D2286,$C:$C,"Coin Deduction")</f>
        <v>0</v>
      </c>
      <c r="AE2286" s="131">
        <f>Table5[[#This Row],[Column4]]+Table5[[#This Row],[Column14]]+Table5[[#This Row],[Column19]]+Table5[[#This Row],[Column12]]</f>
        <v>0</v>
      </c>
      <c r="AF2286" s="131">
        <f>Table5[[#This Row],[Column5]]+Table5[[#This Row],[Column13]]+Table5[[#This Row],[Column21]]+Table5[[#This Row],[Column18]]</f>
        <v>0</v>
      </c>
      <c r="AG2286" s="131">
        <f t="shared" si="390"/>
        <v>0</v>
      </c>
      <c r="AH2286" s="131">
        <f t="shared" si="391"/>
        <v>0</v>
      </c>
      <c r="AI2286" s="131">
        <f>Table5[[#This Row],[Column17]]-Table5[[#This Row],[Column20]]</f>
        <v>0</v>
      </c>
      <c r="AJ2286" s="131">
        <f t="shared" si="392"/>
        <v>0</v>
      </c>
      <c r="AK2286" s="131">
        <f t="shared" si="385"/>
        <v>0</v>
      </c>
      <c r="AL2286" s="131">
        <f t="shared" si="393"/>
        <v>0</v>
      </c>
      <c r="AM2286" s="131" t="str">
        <f t="shared" si="394"/>
        <v/>
      </c>
      <c r="AN2286" s="131" t="str">
        <f t="shared" ca="1" si="395"/>
        <v/>
      </c>
    </row>
    <row r="2287" spans="1:40" ht="20.25" customHeight="1" x14ac:dyDescent="0.3">
      <c r="A2287" s="127"/>
      <c r="B2287" s="164"/>
      <c r="C2287" s="139"/>
      <c r="D2287" s="140"/>
      <c r="E2287" s="139"/>
      <c r="F2287" s="139"/>
      <c r="G2287" s="140"/>
      <c r="H2287" s="139"/>
      <c r="I2287" s="129"/>
      <c r="L2287" s="128"/>
      <c r="M2287" s="128"/>
      <c r="N2287" s="128"/>
      <c r="O2287" s="128"/>
      <c r="P2287" s="128"/>
      <c r="Q2287" s="128"/>
      <c r="R2287" s="128"/>
      <c r="S2287" s="128"/>
      <c r="T2287" s="120">
        <f t="shared" si="386"/>
        <v>0</v>
      </c>
      <c r="U2287" s="131"/>
      <c r="V2287" s="131"/>
      <c r="W2287" s="131">
        <f>SUMIFS($F$3:F2287,$D$3:D2287,D2287,$C$3:C2287,"Buy")+SUMIFS($F$3:F2287,$D$3:D2287,D2287,$C$3:C2287,"Coin Deposit",$E$3:E2287,"&lt;&gt;")</f>
        <v>0</v>
      </c>
      <c r="X2287" s="131">
        <f t="shared" si="387"/>
        <v>0</v>
      </c>
      <c r="Y2287" s="131">
        <f>IF($D2287=Y$1,SUMIFS($H$3:$H2287,$G$3:$G2287,Y$1,$C$3:$C2287,"Sell"),0)</f>
        <v>0</v>
      </c>
      <c r="Z2287" s="131">
        <f t="shared" si="388"/>
        <v>0</v>
      </c>
      <c r="AA2287" s="131">
        <f>IF($D2287=AA$1,SUMIFS($H$3:$H2287,$G$3:$G2287,AA$1,$C$3:$C2287,"Sell"),0)</f>
        <v>0</v>
      </c>
      <c r="AB2287" s="131">
        <f t="shared" si="389"/>
        <v>0</v>
      </c>
      <c r="AC2287" s="131">
        <f>SUMIFS('Deductions and Deposits'!$H:$H,'Deductions and Deposits'!$G:$G,D2287,'Deductions and Deposits'!$F:$F,"&lt;="&amp;B2287)+SUMIFS($F$3:F2287,$D$3:D2287,D2287,$C$3:C2287,"Coin Deposit",$E$3:E2287,"")</f>
        <v>0</v>
      </c>
      <c r="AD2287" s="131">
        <f>SUMIFS('Deductions and Deposits'!$D:$D,'Deductions and Deposits'!$C:$C,D2287)+SUMIFS($F:$F,$D:$D,D2287,$C:$C,"Coin Deduction")</f>
        <v>0</v>
      </c>
      <c r="AE2287" s="131">
        <f>Table5[[#This Row],[Column4]]+Table5[[#This Row],[Column14]]+Table5[[#This Row],[Column19]]+Table5[[#This Row],[Column12]]</f>
        <v>0</v>
      </c>
      <c r="AF2287" s="131">
        <f>Table5[[#This Row],[Column5]]+Table5[[#This Row],[Column13]]+Table5[[#This Row],[Column21]]+Table5[[#This Row],[Column18]]</f>
        <v>0</v>
      </c>
      <c r="AG2287" s="131">
        <f t="shared" si="390"/>
        <v>0</v>
      </c>
      <c r="AH2287" s="131">
        <f t="shared" si="391"/>
        <v>0</v>
      </c>
      <c r="AI2287" s="131">
        <f>Table5[[#This Row],[Column17]]-Table5[[#This Row],[Column20]]</f>
        <v>0</v>
      </c>
      <c r="AJ2287" s="131">
        <f t="shared" si="392"/>
        <v>0</v>
      </c>
      <c r="AK2287" s="131">
        <f t="shared" si="385"/>
        <v>0</v>
      </c>
      <c r="AL2287" s="131">
        <f t="shared" si="393"/>
        <v>0</v>
      </c>
      <c r="AM2287" s="131" t="str">
        <f t="shared" si="394"/>
        <v/>
      </c>
      <c r="AN2287" s="131" t="str">
        <f t="shared" ca="1" si="395"/>
        <v/>
      </c>
    </row>
    <row r="2288" spans="1:40" ht="20.25" customHeight="1" x14ac:dyDescent="0.3">
      <c r="A2288" s="127"/>
      <c r="B2288" s="164"/>
      <c r="C2288" s="139"/>
      <c r="D2288" s="140"/>
      <c r="E2288" s="139"/>
      <c r="F2288" s="139"/>
      <c r="G2288" s="140"/>
      <c r="H2288" s="139"/>
      <c r="I2288" s="129"/>
      <c r="L2288" s="128"/>
      <c r="M2288" s="128"/>
      <c r="N2288" s="128"/>
      <c r="O2288" s="128"/>
      <c r="P2288" s="128"/>
      <c r="Q2288" s="128"/>
      <c r="R2288" s="128"/>
      <c r="S2288" s="128"/>
      <c r="T2288" s="120">
        <f t="shared" si="386"/>
        <v>0</v>
      </c>
      <c r="U2288" s="131"/>
      <c r="V2288" s="131"/>
      <c r="W2288" s="131">
        <f>SUMIFS($F$3:F2288,$D$3:D2288,D2288,$C$3:C2288,"Buy")+SUMIFS($F$3:F2288,$D$3:D2288,D2288,$C$3:C2288,"Coin Deposit",$E$3:E2288,"&lt;&gt;")</f>
        <v>0</v>
      </c>
      <c r="X2288" s="131">
        <f t="shared" si="387"/>
        <v>0</v>
      </c>
      <c r="Y2288" s="131">
        <f>IF($D2288=Y$1,SUMIFS($H$3:$H2288,$G$3:$G2288,Y$1,$C$3:$C2288,"Sell"),0)</f>
        <v>0</v>
      </c>
      <c r="Z2288" s="131">
        <f t="shared" si="388"/>
        <v>0</v>
      </c>
      <c r="AA2288" s="131">
        <f>IF($D2288=AA$1,SUMIFS($H$3:$H2288,$G$3:$G2288,AA$1,$C$3:$C2288,"Sell"),0)</f>
        <v>0</v>
      </c>
      <c r="AB2288" s="131">
        <f t="shared" si="389"/>
        <v>0</v>
      </c>
      <c r="AC2288" s="131">
        <f>SUMIFS('Deductions and Deposits'!$H:$H,'Deductions and Deposits'!$G:$G,D2288,'Deductions and Deposits'!$F:$F,"&lt;="&amp;B2288)+SUMIFS($F$3:F2288,$D$3:D2288,D2288,$C$3:C2288,"Coin Deposit",$E$3:E2288,"")</f>
        <v>0</v>
      </c>
      <c r="AD2288" s="131">
        <f>SUMIFS('Deductions and Deposits'!$D:$D,'Deductions and Deposits'!$C:$C,D2288)+SUMIFS($F:$F,$D:$D,D2288,$C:$C,"Coin Deduction")</f>
        <v>0</v>
      </c>
      <c r="AE2288" s="131">
        <f>Table5[[#This Row],[Column4]]+Table5[[#This Row],[Column14]]+Table5[[#This Row],[Column19]]+Table5[[#This Row],[Column12]]</f>
        <v>0</v>
      </c>
      <c r="AF2288" s="131">
        <f>Table5[[#This Row],[Column5]]+Table5[[#This Row],[Column13]]+Table5[[#This Row],[Column21]]+Table5[[#This Row],[Column18]]</f>
        <v>0</v>
      </c>
      <c r="AG2288" s="131">
        <f t="shared" si="390"/>
        <v>0</v>
      </c>
      <c r="AH2288" s="131">
        <f t="shared" si="391"/>
        <v>0</v>
      </c>
      <c r="AI2288" s="131">
        <f>Table5[[#This Row],[Column17]]-Table5[[#This Row],[Column20]]</f>
        <v>0</v>
      </c>
      <c r="AJ2288" s="131">
        <f t="shared" si="392"/>
        <v>0</v>
      </c>
      <c r="AK2288" s="131">
        <f t="shared" si="385"/>
        <v>0</v>
      </c>
      <c r="AL2288" s="131">
        <f t="shared" si="393"/>
        <v>0</v>
      </c>
      <c r="AM2288" s="131" t="str">
        <f t="shared" si="394"/>
        <v/>
      </c>
      <c r="AN2288" s="131" t="str">
        <f t="shared" ca="1" si="395"/>
        <v/>
      </c>
    </row>
    <row r="2289" spans="1:40" ht="20.25" customHeight="1" x14ac:dyDescent="0.3">
      <c r="A2289" s="127"/>
      <c r="B2289" s="164"/>
      <c r="C2289" s="139"/>
      <c r="D2289" s="140"/>
      <c r="E2289" s="139"/>
      <c r="F2289" s="139"/>
      <c r="G2289" s="140"/>
      <c r="H2289" s="139"/>
      <c r="I2289" s="129"/>
      <c r="L2289" s="128"/>
      <c r="M2289" s="128"/>
      <c r="N2289" s="128"/>
      <c r="O2289" s="128"/>
      <c r="P2289" s="128"/>
      <c r="Q2289" s="128"/>
      <c r="R2289" s="128"/>
      <c r="S2289" s="128"/>
      <c r="T2289" s="120">
        <f t="shared" si="386"/>
        <v>0</v>
      </c>
      <c r="U2289" s="131"/>
      <c r="V2289" s="131"/>
      <c r="W2289" s="131">
        <f>SUMIFS($F$3:F2289,$D$3:D2289,D2289,$C$3:C2289,"Buy")+SUMIFS($F$3:F2289,$D$3:D2289,D2289,$C$3:C2289,"Coin Deposit",$E$3:E2289,"&lt;&gt;")</f>
        <v>0</v>
      </c>
      <c r="X2289" s="131">
        <f t="shared" si="387"/>
        <v>0</v>
      </c>
      <c r="Y2289" s="131">
        <f>IF($D2289=Y$1,SUMIFS($H$3:$H2289,$G$3:$G2289,Y$1,$C$3:$C2289,"Sell"),0)</f>
        <v>0</v>
      </c>
      <c r="Z2289" s="131">
        <f t="shared" si="388"/>
        <v>0</v>
      </c>
      <c r="AA2289" s="131">
        <f>IF($D2289=AA$1,SUMIFS($H$3:$H2289,$G$3:$G2289,AA$1,$C$3:$C2289,"Sell"),0)</f>
        <v>0</v>
      </c>
      <c r="AB2289" s="131">
        <f t="shared" si="389"/>
        <v>0</v>
      </c>
      <c r="AC2289" s="131">
        <f>SUMIFS('Deductions and Deposits'!$H:$H,'Deductions and Deposits'!$G:$G,D2289,'Deductions and Deposits'!$F:$F,"&lt;="&amp;B2289)+SUMIFS($F$3:F2289,$D$3:D2289,D2289,$C$3:C2289,"Coin Deposit",$E$3:E2289,"")</f>
        <v>0</v>
      </c>
      <c r="AD2289" s="131">
        <f>SUMIFS('Deductions and Deposits'!$D:$D,'Deductions and Deposits'!$C:$C,D2289)+SUMIFS($F:$F,$D:$D,D2289,$C:$C,"Coin Deduction")</f>
        <v>0</v>
      </c>
      <c r="AE2289" s="131">
        <f>Table5[[#This Row],[Column4]]+Table5[[#This Row],[Column14]]+Table5[[#This Row],[Column19]]+Table5[[#This Row],[Column12]]</f>
        <v>0</v>
      </c>
      <c r="AF2289" s="131">
        <f>Table5[[#This Row],[Column5]]+Table5[[#This Row],[Column13]]+Table5[[#This Row],[Column21]]+Table5[[#This Row],[Column18]]</f>
        <v>0</v>
      </c>
      <c r="AG2289" s="131">
        <f t="shared" si="390"/>
        <v>0</v>
      </c>
      <c r="AH2289" s="131">
        <f t="shared" si="391"/>
        <v>0</v>
      </c>
      <c r="AI2289" s="131">
        <f>Table5[[#This Row],[Column17]]-Table5[[#This Row],[Column20]]</f>
        <v>0</v>
      </c>
      <c r="AJ2289" s="131">
        <f t="shared" si="392"/>
        <v>0</v>
      </c>
      <c r="AK2289" s="131">
        <f t="shared" si="385"/>
        <v>0</v>
      </c>
      <c r="AL2289" s="131">
        <f t="shared" si="393"/>
        <v>0</v>
      </c>
      <c r="AM2289" s="131" t="str">
        <f t="shared" si="394"/>
        <v/>
      </c>
      <c r="AN2289" s="131" t="str">
        <f t="shared" ca="1" si="395"/>
        <v/>
      </c>
    </row>
    <row r="2290" spans="1:40" ht="20.25" customHeight="1" x14ac:dyDescent="0.3">
      <c r="A2290" s="127"/>
      <c r="B2290" s="164"/>
      <c r="C2290" s="139"/>
      <c r="D2290" s="140"/>
      <c r="E2290" s="139"/>
      <c r="F2290" s="139"/>
      <c r="G2290" s="140"/>
      <c r="H2290" s="139"/>
      <c r="I2290" s="129"/>
      <c r="L2290" s="128"/>
      <c r="M2290" s="128"/>
      <c r="N2290" s="128"/>
      <c r="O2290" s="128"/>
      <c r="P2290" s="128"/>
      <c r="Q2290" s="128"/>
      <c r="R2290" s="128"/>
      <c r="S2290" s="128"/>
      <c r="T2290" s="120">
        <f t="shared" si="386"/>
        <v>0</v>
      </c>
      <c r="U2290" s="131"/>
      <c r="V2290" s="131"/>
      <c r="W2290" s="131">
        <f>SUMIFS($F$3:F2290,$D$3:D2290,D2290,$C$3:C2290,"Buy")+SUMIFS($F$3:F2290,$D$3:D2290,D2290,$C$3:C2290,"Coin Deposit",$E$3:E2290,"&lt;&gt;")</f>
        <v>0</v>
      </c>
      <c r="X2290" s="131">
        <f t="shared" si="387"/>
        <v>0</v>
      </c>
      <c r="Y2290" s="131">
        <f>IF($D2290=Y$1,SUMIFS($H$3:$H2290,$G$3:$G2290,Y$1,$C$3:$C2290,"Sell"),0)</f>
        <v>0</v>
      </c>
      <c r="Z2290" s="131">
        <f t="shared" si="388"/>
        <v>0</v>
      </c>
      <c r="AA2290" s="131">
        <f>IF($D2290=AA$1,SUMIFS($H$3:$H2290,$G$3:$G2290,AA$1,$C$3:$C2290,"Sell"),0)</f>
        <v>0</v>
      </c>
      <c r="AB2290" s="131">
        <f t="shared" si="389"/>
        <v>0</v>
      </c>
      <c r="AC2290" s="131">
        <f>SUMIFS('Deductions and Deposits'!$H:$H,'Deductions and Deposits'!$G:$G,D2290,'Deductions and Deposits'!$F:$F,"&lt;="&amp;B2290)+SUMIFS($F$3:F2290,$D$3:D2290,D2290,$C$3:C2290,"Coin Deposit",$E$3:E2290,"")</f>
        <v>0</v>
      </c>
      <c r="AD2290" s="131">
        <f>SUMIFS('Deductions and Deposits'!$D:$D,'Deductions and Deposits'!$C:$C,D2290)+SUMIFS($F:$F,$D:$D,D2290,$C:$C,"Coin Deduction")</f>
        <v>0</v>
      </c>
      <c r="AE2290" s="131">
        <f>Table5[[#This Row],[Column4]]+Table5[[#This Row],[Column14]]+Table5[[#This Row],[Column19]]+Table5[[#This Row],[Column12]]</f>
        <v>0</v>
      </c>
      <c r="AF2290" s="131">
        <f>Table5[[#This Row],[Column5]]+Table5[[#This Row],[Column13]]+Table5[[#This Row],[Column21]]+Table5[[#This Row],[Column18]]</f>
        <v>0</v>
      </c>
      <c r="AG2290" s="131">
        <f t="shared" si="390"/>
        <v>0</v>
      </c>
      <c r="AH2290" s="131">
        <f t="shared" si="391"/>
        <v>0</v>
      </c>
      <c r="AI2290" s="131">
        <f>Table5[[#This Row],[Column17]]-Table5[[#This Row],[Column20]]</f>
        <v>0</v>
      </c>
      <c r="AJ2290" s="131">
        <f t="shared" si="392"/>
        <v>0</v>
      </c>
      <c r="AK2290" s="131">
        <f t="shared" si="385"/>
        <v>0</v>
      </c>
      <c r="AL2290" s="131">
        <f t="shared" si="393"/>
        <v>0</v>
      </c>
      <c r="AM2290" s="131" t="str">
        <f t="shared" si="394"/>
        <v/>
      </c>
      <c r="AN2290" s="131" t="str">
        <f t="shared" ca="1" si="395"/>
        <v/>
      </c>
    </row>
    <row r="2291" spans="1:40" ht="20.25" customHeight="1" x14ac:dyDescent="0.3">
      <c r="A2291" s="127"/>
      <c r="B2291" s="164"/>
      <c r="C2291" s="139"/>
      <c r="D2291" s="140"/>
      <c r="E2291" s="139"/>
      <c r="F2291" s="139"/>
      <c r="G2291" s="140"/>
      <c r="H2291" s="139"/>
      <c r="I2291" s="129"/>
      <c r="L2291" s="128"/>
      <c r="M2291" s="128"/>
      <c r="N2291" s="128"/>
      <c r="O2291" s="128"/>
      <c r="P2291" s="128"/>
      <c r="Q2291" s="128"/>
      <c r="R2291" s="128"/>
      <c r="S2291" s="128"/>
      <c r="T2291" s="120">
        <f t="shared" si="386"/>
        <v>0</v>
      </c>
      <c r="U2291" s="131"/>
      <c r="V2291" s="131"/>
      <c r="W2291" s="131">
        <f>SUMIFS($F$3:F2291,$D$3:D2291,D2291,$C$3:C2291,"Buy")+SUMIFS($F$3:F2291,$D$3:D2291,D2291,$C$3:C2291,"Coin Deposit",$E$3:E2291,"&lt;&gt;")</f>
        <v>0</v>
      </c>
      <c r="X2291" s="131">
        <f t="shared" si="387"/>
        <v>0</v>
      </c>
      <c r="Y2291" s="131">
        <f>IF($D2291=Y$1,SUMIFS($H$3:$H2291,$G$3:$G2291,Y$1,$C$3:$C2291,"Sell"),0)</f>
        <v>0</v>
      </c>
      <c r="Z2291" s="131">
        <f t="shared" si="388"/>
        <v>0</v>
      </c>
      <c r="AA2291" s="131">
        <f>IF($D2291=AA$1,SUMIFS($H$3:$H2291,$G$3:$G2291,AA$1,$C$3:$C2291,"Sell"),0)</f>
        <v>0</v>
      </c>
      <c r="AB2291" s="131">
        <f t="shared" si="389"/>
        <v>0</v>
      </c>
      <c r="AC2291" s="131">
        <f>SUMIFS('Deductions and Deposits'!$H:$H,'Deductions and Deposits'!$G:$G,D2291,'Deductions and Deposits'!$F:$F,"&lt;="&amp;B2291)+SUMIFS($F$3:F2291,$D$3:D2291,D2291,$C$3:C2291,"Coin Deposit",$E$3:E2291,"")</f>
        <v>0</v>
      </c>
      <c r="AD2291" s="131">
        <f>SUMIFS('Deductions and Deposits'!$D:$D,'Deductions and Deposits'!$C:$C,D2291)+SUMIFS($F:$F,$D:$D,D2291,$C:$C,"Coin Deduction")</f>
        <v>0</v>
      </c>
      <c r="AE2291" s="131">
        <f>Table5[[#This Row],[Column4]]+Table5[[#This Row],[Column14]]+Table5[[#This Row],[Column19]]+Table5[[#This Row],[Column12]]</f>
        <v>0</v>
      </c>
      <c r="AF2291" s="131">
        <f>Table5[[#This Row],[Column5]]+Table5[[#This Row],[Column13]]+Table5[[#This Row],[Column21]]+Table5[[#This Row],[Column18]]</f>
        <v>0</v>
      </c>
      <c r="AG2291" s="131">
        <f t="shared" si="390"/>
        <v>0</v>
      </c>
      <c r="AH2291" s="131">
        <f t="shared" si="391"/>
        <v>0</v>
      </c>
      <c r="AI2291" s="131">
        <f>Table5[[#This Row],[Column17]]-Table5[[#This Row],[Column20]]</f>
        <v>0</v>
      </c>
      <c r="AJ2291" s="131">
        <f t="shared" si="392"/>
        <v>0</v>
      </c>
      <c r="AK2291" s="131">
        <f t="shared" si="385"/>
        <v>0</v>
      </c>
      <c r="AL2291" s="131">
        <f t="shared" si="393"/>
        <v>0</v>
      </c>
      <c r="AM2291" s="131" t="str">
        <f t="shared" si="394"/>
        <v/>
      </c>
      <c r="AN2291" s="131" t="str">
        <f t="shared" ca="1" si="395"/>
        <v/>
      </c>
    </row>
    <row r="2292" spans="1:40" ht="20.25" customHeight="1" x14ac:dyDescent="0.3">
      <c r="A2292" s="127"/>
      <c r="B2292" s="164"/>
      <c r="C2292" s="139"/>
      <c r="D2292" s="140"/>
      <c r="E2292" s="139"/>
      <c r="F2292" s="139"/>
      <c r="G2292" s="140"/>
      <c r="H2292" s="139"/>
      <c r="I2292" s="129"/>
      <c r="L2292" s="128"/>
      <c r="M2292" s="128"/>
      <c r="N2292" s="128"/>
      <c r="O2292" s="128"/>
      <c r="P2292" s="128"/>
      <c r="Q2292" s="128"/>
      <c r="R2292" s="128"/>
      <c r="S2292" s="128"/>
      <c r="T2292" s="120">
        <f t="shared" si="386"/>
        <v>0</v>
      </c>
      <c r="U2292" s="131"/>
      <c r="V2292" s="131"/>
      <c r="W2292" s="131">
        <f>SUMIFS($F$3:F2292,$D$3:D2292,D2292,$C$3:C2292,"Buy")+SUMIFS($F$3:F2292,$D$3:D2292,D2292,$C$3:C2292,"Coin Deposit",$E$3:E2292,"&lt;&gt;")</f>
        <v>0</v>
      </c>
      <c r="X2292" s="131">
        <f t="shared" si="387"/>
        <v>0</v>
      </c>
      <c r="Y2292" s="131">
        <f>IF($D2292=Y$1,SUMIFS($H$3:$H2292,$G$3:$G2292,Y$1,$C$3:$C2292,"Sell"),0)</f>
        <v>0</v>
      </c>
      <c r="Z2292" s="131">
        <f t="shared" si="388"/>
        <v>0</v>
      </c>
      <c r="AA2292" s="131">
        <f>IF($D2292=AA$1,SUMIFS($H$3:$H2292,$G$3:$G2292,AA$1,$C$3:$C2292,"Sell"),0)</f>
        <v>0</v>
      </c>
      <c r="AB2292" s="131">
        <f t="shared" si="389"/>
        <v>0</v>
      </c>
      <c r="AC2292" s="131">
        <f>SUMIFS('Deductions and Deposits'!$H:$H,'Deductions and Deposits'!$G:$G,D2292,'Deductions and Deposits'!$F:$F,"&lt;="&amp;B2292)+SUMIFS($F$3:F2292,$D$3:D2292,D2292,$C$3:C2292,"Coin Deposit",$E$3:E2292,"")</f>
        <v>0</v>
      </c>
      <c r="AD2292" s="131">
        <f>SUMIFS('Deductions and Deposits'!$D:$D,'Deductions and Deposits'!$C:$C,D2292)+SUMIFS($F:$F,$D:$D,D2292,$C:$C,"Coin Deduction")</f>
        <v>0</v>
      </c>
      <c r="AE2292" s="131">
        <f>Table5[[#This Row],[Column4]]+Table5[[#This Row],[Column14]]+Table5[[#This Row],[Column19]]+Table5[[#This Row],[Column12]]</f>
        <v>0</v>
      </c>
      <c r="AF2292" s="131">
        <f>Table5[[#This Row],[Column5]]+Table5[[#This Row],[Column13]]+Table5[[#This Row],[Column21]]+Table5[[#This Row],[Column18]]</f>
        <v>0</v>
      </c>
      <c r="AG2292" s="131">
        <f t="shared" si="390"/>
        <v>0</v>
      </c>
      <c r="AH2292" s="131">
        <f t="shared" si="391"/>
        <v>0</v>
      </c>
      <c r="AI2292" s="131">
        <f>Table5[[#This Row],[Column17]]-Table5[[#This Row],[Column20]]</f>
        <v>0</v>
      </c>
      <c r="AJ2292" s="131">
        <f t="shared" si="392"/>
        <v>0</v>
      </c>
      <c r="AK2292" s="131">
        <f t="shared" ref="AK2292:AK2355" si="396">AJ2292*T2292</f>
        <v>0</v>
      </c>
      <c r="AL2292" s="131">
        <f t="shared" si="393"/>
        <v>0</v>
      </c>
      <c r="AM2292" s="131" t="str">
        <f t="shared" si="394"/>
        <v/>
      </c>
      <c r="AN2292" s="131" t="str">
        <f t="shared" ca="1" si="395"/>
        <v/>
      </c>
    </row>
    <row r="2293" spans="1:40" ht="20.25" customHeight="1" x14ac:dyDescent="0.3">
      <c r="A2293" s="127"/>
      <c r="B2293" s="164"/>
      <c r="C2293" s="139"/>
      <c r="D2293" s="140"/>
      <c r="E2293" s="139"/>
      <c r="F2293" s="139"/>
      <c r="G2293" s="140"/>
      <c r="H2293" s="139"/>
      <c r="I2293" s="129"/>
      <c r="L2293" s="128"/>
      <c r="M2293" s="128"/>
      <c r="N2293" s="128"/>
      <c r="O2293" s="128"/>
      <c r="P2293" s="128"/>
      <c r="Q2293" s="128"/>
      <c r="R2293" s="128"/>
      <c r="S2293" s="128"/>
      <c r="T2293" s="120">
        <f t="shared" si="386"/>
        <v>0</v>
      </c>
      <c r="U2293" s="131"/>
      <c r="V2293" s="131"/>
      <c r="W2293" s="131">
        <f>SUMIFS($F$3:F2293,$D$3:D2293,D2293,$C$3:C2293,"Buy")+SUMIFS($F$3:F2293,$D$3:D2293,D2293,$C$3:C2293,"Coin Deposit",$E$3:E2293,"&lt;&gt;")</f>
        <v>0</v>
      </c>
      <c r="X2293" s="131">
        <f t="shared" si="387"/>
        <v>0</v>
      </c>
      <c r="Y2293" s="131">
        <f>IF($D2293=Y$1,SUMIFS($H$3:$H2293,$G$3:$G2293,Y$1,$C$3:$C2293,"Sell"),0)</f>
        <v>0</v>
      </c>
      <c r="Z2293" s="131">
        <f t="shared" si="388"/>
        <v>0</v>
      </c>
      <c r="AA2293" s="131">
        <f>IF($D2293=AA$1,SUMIFS($H$3:$H2293,$G$3:$G2293,AA$1,$C$3:$C2293,"Sell"),0)</f>
        <v>0</v>
      </c>
      <c r="AB2293" s="131">
        <f t="shared" si="389"/>
        <v>0</v>
      </c>
      <c r="AC2293" s="131">
        <f>SUMIFS('Deductions and Deposits'!$H:$H,'Deductions and Deposits'!$G:$G,D2293,'Deductions and Deposits'!$F:$F,"&lt;="&amp;B2293)+SUMIFS($F$3:F2293,$D$3:D2293,D2293,$C$3:C2293,"Coin Deposit",$E$3:E2293,"")</f>
        <v>0</v>
      </c>
      <c r="AD2293" s="131">
        <f>SUMIFS('Deductions and Deposits'!$D:$D,'Deductions and Deposits'!$C:$C,D2293)+SUMIFS($F:$F,$D:$D,D2293,$C:$C,"Coin Deduction")</f>
        <v>0</v>
      </c>
      <c r="AE2293" s="131">
        <f>Table5[[#This Row],[Column4]]+Table5[[#This Row],[Column14]]+Table5[[#This Row],[Column19]]+Table5[[#This Row],[Column12]]</f>
        <v>0</v>
      </c>
      <c r="AF2293" s="131">
        <f>Table5[[#This Row],[Column5]]+Table5[[#This Row],[Column13]]+Table5[[#This Row],[Column21]]+Table5[[#This Row],[Column18]]</f>
        <v>0</v>
      </c>
      <c r="AG2293" s="131">
        <f t="shared" si="390"/>
        <v>0</v>
      </c>
      <c r="AH2293" s="131">
        <f t="shared" si="391"/>
        <v>0</v>
      </c>
      <c r="AI2293" s="131">
        <f>Table5[[#This Row],[Column17]]-Table5[[#This Row],[Column20]]</f>
        <v>0</v>
      </c>
      <c r="AJ2293" s="131">
        <f t="shared" si="392"/>
        <v>0</v>
      </c>
      <c r="AK2293" s="131">
        <f t="shared" si="396"/>
        <v>0</v>
      </c>
      <c r="AL2293" s="131">
        <f t="shared" si="393"/>
        <v>0</v>
      </c>
      <c r="AM2293" s="131" t="str">
        <f t="shared" si="394"/>
        <v/>
      </c>
      <c r="AN2293" s="131" t="str">
        <f t="shared" ca="1" si="395"/>
        <v/>
      </c>
    </row>
    <row r="2294" spans="1:40" ht="20.25" customHeight="1" x14ac:dyDescent="0.3">
      <c r="A2294" s="127"/>
      <c r="B2294" s="164"/>
      <c r="C2294" s="139"/>
      <c r="D2294" s="140"/>
      <c r="E2294" s="139"/>
      <c r="F2294" s="139"/>
      <c r="G2294" s="140"/>
      <c r="H2294" s="139"/>
      <c r="I2294" s="129"/>
      <c r="L2294" s="128"/>
      <c r="M2294" s="128"/>
      <c r="N2294" s="128"/>
      <c r="O2294" s="128"/>
      <c r="P2294" s="128"/>
      <c r="Q2294" s="128"/>
      <c r="R2294" s="128"/>
      <c r="S2294" s="128"/>
      <c r="T2294" s="120">
        <f t="shared" si="386"/>
        <v>0</v>
      </c>
      <c r="U2294" s="131"/>
      <c r="V2294" s="131"/>
      <c r="W2294" s="131">
        <f>SUMIFS($F$3:F2294,$D$3:D2294,D2294,$C$3:C2294,"Buy")+SUMIFS($F$3:F2294,$D$3:D2294,D2294,$C$3:C2294,"Coin Deposit",$E$3:E2294,"&lt;&gt;")</f>
        <v>0</v>
      </c>
      <c r="X2294" s="131">
        <f t="shared" si="387"/>
        <v>0</v>
      </c>
      <c r="Y2294" s="131">
        <f>IF($D2294=Y$1,SUMIFS($H$3:$H2294,$G$3:$G2294,Y$1,$C$3:$C2294,"Sell"),0)</f>
        <v>0</v>
      </c>
      <c r="Z2294" s="131">
        <f t="shared" si="388"/>
        <v>0</v>
      </c>
      <c r="AA2294" s="131">
        <f>IF($D2294=AA$1,SUMIFS($H$3:$H2294,$G$3:$G2294,AA$1,$C$3:$C2294,"Sell"),0)</f>
        <v>0</v>
      </c>
      <c r="AB2294" s="131">
        <f t="shared" si="389"/>
        <v>0</v>
      </c>
      <c r="AC2294" s="131">
        <f>SUMIFS('Deductions and Deposits'!$H:$H,'Deductions and Deposits'!$G:$G,D2294,'Deductions and Deposits'!$F:$F,"&lt;="&amp;B2294)+SUMIFS($F$3:F2294,$D$3:D2294,D2294,$C$3:C2294,"Coin Deposit",$E$3:E2294,"")</f>
        <v>0</v>
      </c>
      <c r="AD2294" s="131">
        <f>SUMIFS('Deductions and Deposits'!$D:$D,'Deductions and Deposits'!$C:$C,D2294)+SUMIFS($F:$F,$D:$D,D2294,$C:$C,"Coin Deduction")</f>
        <v>0</v>
      </c>
      <c r="AE2294" s="131">
        <f>Table5[[#This Row],[Column4]]+Table5[[#This Row],[Column14]]+Table5[[#This Row],[Column19]]+Table5[[#This Row],[Column12]]</f>
        <v>0</v>
      </c>
      <c r="AF2294" s="131">
        <f>Table5[[#This Row],[Column5]]+Table5[[#This Row],[Column13]]+Table5[[#This Row],[Column21]]+Table5[[#This Row],[Column18]]</f>
        <v>0</v>
      </c>
      <c r="AG2294" s="131">
        <f t="shared" si="390"/>
        <v>0</v>
      </c>
      <c r="AH2294" s="131">
        <f t="shared" si="391"/>
        <v>0</v>
      </c>
      <c r="AI2294" s="131">
        <f>Table5[[#This Row],[Column17]]-Table5[[#This Row],[Column20]]</f>
        <v>0</v>
      </c>
      <c r="AJ2294" s="131">
        <f t="shared" si="392"/>
        <v>0</v>
      </c>
      <c r="AK2294" s="131">
        <f t="shared" si="396"/>
        <v>0</v>
      </c>
      <c r="AL2294" s="131">
        <f t="shared" si="393"/>
        <v>0</v>
      </c>
      <c r="AM2294" s="131" t="str">
        <f t="shared" si="394"/>
        <v/>
      </c>
      <c r="AN2294" s="131" t="str">
        <f t="shared" ca="1" si="395"/>
        <v/>
      </c>
    </row>
    <row r="2295" spans="1:40" ht="20.25" customHeight="1" x14ac:dyDescent="0.3">
      <c r="A2295" s="127"/>
      <c r="B2295" s="164"/>
      <c r="C2295" s="139"/>
      <c r="D2295" s="140"/>
      <c r="E2295" s="139"/>
      <c r="F2295" s="139"/>
      <c r="G2295" s="140"/>
      <c r="H2295" s="139"/>
      <c r="I2295" s="129"/>
      <c r="L2295" s="128"/>
      <c r="M2295" s="128"/>
      <c r="N2295" s="128"/>
      <c r="O2295" s="128"/>
      <c r="P2295" s="128"/>
      <c r="Q2295" s="128"/>
      <c r="R2295" s="128"/>
      <c r="S2295" s="128"/>
      <c r="T2295" s="120">
        <f t="shared" si="386"/>
        <v>0</v>
      </c>
      <c r="U2295" s="131"/>
      <c r="V2295" s="131"/>
      <c r="W2295" s="131">
        <f>SUMIFS($F$3:F2295,$D$3:D2295,D2295,$C$3:C2295,"Buy")+SUMIFS($F$3:F2295,$D$3:D2295,D2295,$C$3:C2295,"Coin Deposit",$E$3:E2295,"&lt;&gt;")</f>
        <v>0</v>
      </c>
      <c r="X2295" s="131">
        <f t="shared" si="387"/>
        <v>0</v>
      </c>
      <c r="Y2295" s="131">
        <f>IF($D2295=Y$1,SUMIFS($H$3:$H2295,$G$3:$G2295,Y$1,$C$3:$C2295,"Sell"),0)</f>
        <v>0</v>
      </c>
      <c r="Z2295" s="131">
        <f t="shared" si="388"/>
        <v>0</v>
      </c>
      <c r="AA2295" s="131">
        <f>IF($D2295=AA$1,SUMIFS($H$3:$H2295,$G$3:$G2295,AA$1,$C$3:$C2295,"Sell"),0)</f>
        <v>0</v>
      </c>
      <c r="AB2295" s="131">
        <f t="shared" si="389"/>
        <v>0</v>
      </c>
      <c r="AC2295" s="131">
        <f>SUMIFS('Deductions and Deposits'!$H:$H,'Deductions and Deposits'!$G:$G,D2295,'Deductions and Deposits'!$F:$F,"&lt;="&amp;B2295)+SUMIFS($F$3:F2295,$D$3:D2295,D2295,$C$3:C2295,"Coin Deposit",$E$3:E2295,"")</f>
        <v>0</v>
      </c>
      <c r="AD2295" s="131">
        <f>SUMIFS('Deductions and Deposits'!$D:$D,'Deductions and Deposits'!$C:$C,D2295)+SUMIFS($F:$F,$D:$D,D2295,$C:$C,"Coin Deduction")</f>
        <v>0</v>
      </c>
      <c r="AE2295" s="131">
        <f>Table5[[#This Row],[Column4]]+Table5[[#This Row],[Column14]]+Table5[[#This Row],[Column19]]+Table5[[#This Row],[Column12]]</f>
        <v>0</v>
      </c>
      <c r="AF2295" s="131">
        <f>Table5[[#This Row],[Column5]]+Table5[[#This Row],[Column13]]+Table5[[#This Row],[Column21]]+Table5[[#This Row],[Column18]]</f>
        <v>0</v>
      </c>
      <c r="AG2295" s="131">
        <f t="shared" si="390"/>
        <v>0</v>
      </c>
      <c r="AH2295" s="131">
        <f t="shared" si="391"/>
        <v>0</v>
      </c>
      <c r="AI2295" s="131">
        <f>Table5[[#This Row],[Column17]]-Table5[[#This Row],[Column20]]</f>
        <v>0</v>
      </c>
      <c r="AJ2295" s="131">
        <f t="shared" si="392"/>
        <v>0</v>
      </c>
      <c r="AK2295" s="131">
        <f t="shared" si="396"/>
        <v>0</v>
      </c>
      <c r="AL2295" s="131">
        <f t="shared" si="393"/>
        <v>0</v>
      </c>
      <c r="AM2295" s="131" t="str">
        <f t="shared" si="394"/>
        <v/>
      </c>
      <c r="AN2295" s="131" t="str">
        <f t="shared" ca="1" si="395"/>
        <v/>
      </c>
    </row>
    <row r="2296" spans="1:40" ht="20.25" customHeight="1" x14ac:dyDescent="0.3">
      <c r="A2296" s="127"/>
      <c r="B2296" s="164"/>
      <c r="C2296" s="139"/>
      <c r="D2296" s="140"/>
      <c r="E2296" s="139"/>
      <c r="F2296" s="139"/>
      <c r="G2296" s="140"/>
      <c r="H2296" s="139"/>
      <c r="I2296" s="129"/>
      <c r="L2296" s="128"/>
      <c r="M2296" s="128"/>
      <c r="N2296" s="128"/>
      <c r="O2296" s="128"/>
      <c r="P2296" s="128"/>
      <c r="Q2296" s="128"/>
      <c r="R2296" s="128"/>
      <c r="S2296" s="128"/>
      <c r="T2296" s="120">
        <f t="shared" si="386"/>
        <v>0</v>
      </c>
      <c r="U2296" s="131"/>
      <c r="V2296" s="131"/>
      <c r="W2296" s="131">
        <f>SUMIFS($F$3:F2296,$D$3:D2296,D2296,$C$3:C2296,"Buy")+SUMIFS($F$3:F2296,$D$3:D2296,D2296,$C$3:C2296,"Coin Deposit",$E$3:E2296,"&lt;&gt;")</f>
        <v>0</v>
      </c>
      <c r="X2296" s="131">
        <f t="shared" si="387"/>
        <v>0</v>
      </c>
      <c r="Y2296" s="131">
        <f>IF($D2296=Y$1,SUMIFS($H$3:$H2296,$G$3:$G2296,Y$1,$C$3:$C2296,"Sell"),0)</f>
        <v>0</v>
      </c>
      <c r="Z2296" s="131">
        <f t="shared" si="388"/>
        <v>0</v>
      </c>
      <c r="AA2296" s="131">
        <f>IF($D2296=AA$1,SUMIFS($H$3:$H2296,$G$3:$G2296,AA$1,$C$3:$C2296,"Sell"),0)</f>
        <v>0</v>
      </c>
      <c r="AB2296" s="131">
        <f t="shared" si="389"/>
        <v>0</v>
      </c>
      <c r="AC2296" s="131">
        <f>SUMIFS('Deductions and Deposits'!$H:$H,'Deductions and Deposits'!$G:$G,D2296,'Deductions and Deposits'!$F:$F,"&lt;="&amp;B2296)+SUMIFS($F$3:F2296,$D$3:D2296,D2296,$C$3:C2296,"Coin Deposit",$E$3:E2296,"")</f>
        <v>0</v>
      </c>
      <c r="AD2296" s="131">
        <f>SUMIFS('Deductions and Deposits'!$D:$D,'Deductions and Deposits'!$C:$C,D2296)+SUMIFS($F:$F,$D:$D,D2296,$C:$C,"Coin Deduction")</f>
        <v>0</v>
      </c>
      <c r="AE2296" s="131">
        <f>Table5[[#This Row],[Column4]]+Table5[[#This Row],[Column14]]+Table5[[#This Row],[Column19]]+Table5[[#This Row],[Column12]]</f>
        <v>0</v>
      </c>
      <c r="AF2296" s="131">
        <f>Table5[[#This Row],[Column5]]+Table5[[#This Row],[Column13]]+Table5[[#This Row],[Column21]]+Table5[[#This Row],[Column18]]</f>
        <v>0</v>
      </c>
      <c r="AG2296" s="131">
        <f t="shared" si="390"/>
        <v>0</v>
      </c>
      <c r="AH2296" s="131">
        <f t="shared" si="391"/>
        <v>0</v>
      </c>
      <c r="AI2296" s="131">
        <f>Table5[[#This Row],[Column17]]-Table5[[#This Row],[Column20]]</f>
        <v>0</v>
      </c>
      <c r="AJ2296" s="131">
        <f t="shared" si="392"/>
        <v>0</v>
      </c>
      <c r="AK2296" s="131">
        <f t="shared" si="396"/>
        <v>0</v>
      </c>
      <c r="AL2296" s="131">
        <f t="shared" si="393"/>
        <v>0</v>
      </c>
      <c r="AM2296" s="131" t="str">
        <f t="shared" si="394"/>
        <v/>
      </c>
      <c r="AN2296" s="131" t="str">
        <f t="shared" ca="1" si="395"/>
        <v/>
      </c>
    </row>
    <row r="2297" spans="1:40" ht="20.25" customHeight="1" x14ac:dyDescent="0.3">
      <c r="A2297" s="127"/>
      <c r="B2297" s="164"/>
      <c r="C2297" s="139"/>
      <c r="D2297" s="140"/>
      <c r="E2297" s="139"/>
      <c r="F2297" s="139"/>
      <c r="G2297" s="140"/>
      <c r="H2297" s="139"/>
      <c r="I2297" s="129"/>
      <c r="L2297" s="128"/>
      <c r="M2297" s="128"/>
      <c r="N2297" s="128"/>
      <c r="O2297" s="128"/>
      <c r="P2297" s="128"/>
      <c r="Q2297" s="128"/>
      <c r="R2297" s="128"/>
      <c r="S2297" s="128"/>
      <c r="T2297" s="120">
        <f t="shared" si="386"/>
        <v>0</v>
      </c>
      <c r="U2297" s="131"/>
      <c r="V2297" s="131"/>
      <c r="W2297" s="131">
        <f>SUMIFS($F$3:F2297,$D$3:D2297,D2297,$C$3:C2297,"Buy")+SUMIFS($F$3:F2297,$D$3:D2297,D2297,$C$3:C2297,"Coin Deposit",$E$3:E2297,"&lt;&gt;")</f>
        <v>0</v>
      </c>
      <c r="X2297" s="131">
        <f t="shared" si="387"/>
        <v>0</v>
      </c>
      <c r="Y2297" s="131">
        <f>IF($D2297=Y$1,SUMIFS($H$3:$H2297,$G$3:$G2297,Y$1,$C$3:$C2297,"Sell"),0)</f>
        <v>0</v>
      </c>
      <c r="Z2297" s="131">
        <f t="shared" si="388"/>
        <v>0</v>
      </c>
      <c r="AA2297" s="131">
        <f>IF($D2297=AA$1,SUMIFS($H$3:$H2297,$G$3:$G2297,AA$1,$C$3:$C2297,"Sell"),0)</f>
        <v>0</v>
      </c>
      <c r="AB2297" s="131">
        <f t="shared" si="389"/>
        <v>0</v>
      </c>
      <c r="AC2297" s="131">
        <f>SUMIFS('Deductions and Deposits'!$H:$H,'Deductions and Deposits'!$G:$G,D2297,'Deductions and Deposits'!$F:$F,"&lt;="&amp;B2297)+SUMIFS($F$3:F2297,$D$3:D2297,D2297,$C$3:C2297,"Coin Deposit",$E$3:E2297,"")</f>
        <v>0</v>
      </c>
      <c r="AD2297" s="131">
        <f>SUMIFS('Deductions and Deposits'!$D:$D,'Deductions and Deposits'!$C:$C,D2297)+SUMIFS($F:$F,$D:$D,D2297,$C:$C,"Coin Deduction")</f>
        <v>0</v>
      </c>
      <c r="AE2297" s="131">
        <f>Table5[[#This Row],[Column4]]+Table5[[#This Row],[Column14]]+Table5[[#This Row],[Column19]]+Table5[[#This Row],[Column12]]</f>
        <v>0</v>
      </c>
      <c r="AF2297" s="131">
        <f>Table5[[#This Row],[Column5]]+Table5[[#This Row],[Column13]]+Table5[[#This Row],[Column21]]+Table5[[#This Row],[Column18]]</f>
        <v>0</v>
      </c>
      <c r="AG2297" s="131">
        <f t="shared" si="390"/>
        <v>0</v>
      </c>
      <c r="AH2297" s="131">
        <f t="shared" si="391"/>
        <v>0</v>
      </c>
      <c r="AI2297" s="131">
        <f>Table5[[#This Row],[Column17]]-Table5[[#This Row],[Column20]]</f>
        <v>0</v>
      </c>
      <c r="AJ2297" s="131">
        <f t="shared" si="392"/>
        <v>0</v>
      </c>
      <c r="AK2297" s="131">
        <f t="shared" si="396"/>
        <v>0</v>
      </c>
      <c r="AL2297" s="131">
        <f t="shared" si="393"/>
        <v>0</v>
      </c>
      <c r="AM2297" s="131" t="str">
        <f t="shared" si="394"/>
        <v/>
      </c>
      <c r="AN2297" s="131" t="str">
        <f t="shared" ca="1" si="395"/>
        <v/>
      </c>
    </row>
    <row r="2298" spans="1:40" ht="20.25" customHeight="1" x14ac:dyDescent="0.3">
      <c r="A2298" s="127"/>
      <c r="B2298" s="164"/>
      <c r="C2298" s="139"/>
      <c r="D2298" s="140"/>
      <c r="E2298" s="139"/>
      <c r="F2298" s="139"/>
      <c r="G2298" s="140"/>
      <c r="H2298" s="139"/>
      <c r="I2298" s="129"/>
      <c r="L2298" s="128"/>
      <c r="M2298" s="128"/>
      <c r="N2298" s="128"/>
      <c r="O2298" s="128"/>
      <c r="P2298" s="128"/>
      <c r="Q2298" s="128"/>
      <c r="R2298" s="128"/>
      <c r="S2298" s="128"/>
      <c r="T2298" s="120">
        <f t="shared" si="386"/>
        <v>0</v>
      </c>
      <c r="U2298" s="131"/>
      <c r="V2298" s="131"/>
      <c r="W2298" s="131">
        <f>SUMIFS($F$3:F2298,$D$3:D2298,D2298,$C$3:C2298,"Buy")+SUMIFS($F$3:F2298,$D$3:D2298,D2298,$C$3:C2298,"Coin Deposit",$E$3:E2298,"&lt;&gt;")</f>
        <v>0</v>
      </c>
      <c r="X2298" s="131">
        <f t="shared" si="387"/>
        <v>0</v>
      </c>
      <c r="Y2298" s="131">
        <f>IF($D2298=Y$1,SUMIFS($H$3:$H2298,$G$3:$G2298,Y$1,$C$3:$C2298,"Sell"),0)</f>
        <v>0</v>
      </c>
      <c r="Z2298" s="131">
        <f t="shared" si="388"/>
        <v>0</v>
      </c>
      <c r="AA2298" s="131">
        <f>IF($D2298=AA$1,SUMIFS($H$3:$H2298,$G$3:$G2298,AA$1,$C$3:$C2298,"Sell"),0)</f>
        <v>0</v>
      </c>
      <c r="AB2298" s="131">
        <f t="shared" si="389"/>
        <v>0</v>
      </c>
      <c r="AC2298" s="131">
        <f>SUMIFS('Deductions and Deposits'!$H:$H,'Deductions and Deposits'!$G:$G,D2298,'Deductions and Deposits'!$F:$F,"&lt;="&amp;B2298)+SUMIFS($F$3:F2298,$D$3:D2298,D2298,$C$3:C2298,"Coin Deposit",$E$3:E2298,"")</f>
        <v>0</v>
      </c>
      <c r="AD2298" s="131">
        <f>SUMIFS('Deductions and Deposits'!$D:$D,'Deductions and Deposits'!$C:$C,D2298)+SUMIFS($F:$F,$D:$D,D2298,$C:$C,"Coin Deduction")</f>
        <v>0</v>
      </c>
      <c r="AE2298" s="131">
        <f>Table5[[#This Row],[Column4]]+Table5[[#This Row],[Column14]]+Table5[[#This Row],[Column19]]+Table5[[#This Row],[Column12]]</f>
        <v>0</v>
      </c>
      <c r="AF2298" s="131">
        <f>Table5[[#This Row],[Column5]]+Table5[[#This Row],[Column13]]+Table5[[#This Row],[Column21]]+Table5[[#This Row],[Column18]]</f>
        <v>0</v>
      </c>
      <c r="AG2298" s="131">
        <f t="shared" si="390"/>
        <v>0</v>
      </c>
      <c r="AH2298" s="131">
        <f t="shared" si="391"/>
        <v>0</v>
      </c>
      <c r="AI2298" s="131">
        <f>Table5[[#This Row],[Column17]]-Table5[[#This Row],[Column20]]</f>
        <v>0</v>
      </c>
      <c r="AJ2298" s="131">
        <f t="shared" si="392"/>
        <v>0</v>
      </c>
      <c r="AK2298" s="131">
        <f t="shared" si="396"/>
        <v>0</v>
      </c>
      <c r="AL2298" s="131">
        <f t="shared" si="393"/>
        <v>0</v>
      </c>
      <c r="AM2298" s="131" t="str">
        <f t="shared" si="394"/>
        <v/>
      </c>
      <c r="AN2298" s="131" t="str">
        <f t="shared" ca="1" si="395"/>
        <v/>
      </c>
    </row>
    <row r="2299" spans="1:40" ht="20.25" customHeight="1" x14ac:dyDescent="0.3">
      <c r="A2299" s="127"/>
      <c r="B2299" s="164"/>
      <c r="C2299" s="139"/>
      <c r="D2299" s="140"/>
      <c r="E2299" s="139"/>
      <c r="F2299" s="139"/>
      <c r="G2299" s="140"/>
      <c r="H2299" s="139"/>
      <c r="I2299" s="129"/>
      <c r="L2299" s="128"/>
      <c r="M2299" s="128"/>
      <c r="N2299" s="128"/>
      <c r="O2299" s="128"/>
      <c r="P2299" s="128"/>
      <c r="Q2299" s="128"/>
      <c r="R2299" s="128"/>
      <c r="S2299" s="128"/>
      <c r="T2299" s="120">
        <f t="shared" si="386"/>
        <v>0</v>
      </c>
      <c r="U2299" s="131"/>
      <c r="V2299" s="131"/>
      <c r="W2299" s="131">
        <f>SUMIFS($F$3:F2299,$D$3:D2299,D2299,$C$3:C2299,"Buy")+SUMIFS($F$3:F2299,$D$3:D2299,D2299,$C$3:C2299,"Coin Deposit",$E$3:E2299,"&lt;&gt;")</f>
        <v>0</v>
      </c>
      <c r="X2299" s="131">
        <f t="shared" si="387"/>
        <v>0</v>
      </c>
      <c r="Y2299" s="131">
        <f>IF($D2299=Y$1,SUMIFS($H$3:$H2299,$G$3:$G2299,Y$1,$C$3:$C2299,"Sell"),0)</f>
        <v>0</v>
      </c>
      <c r="Z2299" s="131">
        <f t="shared" si="388"/>
        <v>0</v>
      </c>
      <c r="AA2299" s="131">
        <f>IF($D2299=AA$1,SUMIFS($H$3:$H2299,$G$3:$G2299,AA$1,$C$3:$C2299,"Sell"),0)</f>
        <v>0</v>
      </c>
      <c r="AB2299" s="131">
        <f t="shared" si="389"/>
        <v>0</v>
      </c>
      <c r="AC2299" s="131">
        <f>SUMIFS('Deductions and Deposits'!$H:$H,'Deductions and Deposits'!$G:$G,D2299,'Deductions and Deposits'!$F:$F,"&lt;="&amp;B2299)+SUMIFS($F$3:F2299,$D$3:D2299,D2299,$C$3:C2299,"Coin Deposit",$E$3:E2299,"")</f>
        <v>0</v>
      </c>
      <c r="AD2299" s="131">
        <f>SUMIFS('Deductions and Deposits'!$D:$D,'Deductions and Deposits'!$C:$C,D2299)+SUMIFS($F:$F,$D:$D,D2299,$C:$C,"Coin Deduction")</f>
        <v>0</v>
      </c>
      <c r="AE2299" s="131">
        <f>Table5[[#This Row],[Column4]]+Table5[[#This Row],[Column14]]+Table5[[#This Row],[Column19]]+Table5[[#This Row],[Column12]]</f>
        <v>0</v>
      </c>
      <c r="AF2299" s="131">
        <f>Table5[[#This Row],[Column5]]+Table5[[#This Row],[Column13]]+Table5[[#This Row],[Column21]]+Table5[[#This Row],[Column18]]</f>
        <v>0</v>
      </c>
      <c r="AG2299" s="131">
        <f t="shared" si="390"/>
        <v>0</v>
      </c>
      <c r="AH2299" s="131">
        <f t="shared" si="391"/>
        <v>0</v>
      </c>
      <c r="AI2299" s="131">
        <f>Table5[[#This Row],[Column17]]-Table5[[#This Row],[Column20]]</f>
        <v>0</v>
      </c>
      <c r="AJ2299" s="131">
        <f t="shared" si="392"/>
        <v>0</v>
      </c>
      <c r="AK2299" s="131">
        <f t="shared" si="396"/>
        <v>0</v>
      </c>
      <c r="AL2299" s="131">
        <f t="shared" si="393"/>
        <v>0</v>
      </c>
      <c r="AM2299" s="131" t="str">
        <f t="shared" si="394"/>
        <v/>
      </c>
      <c r="AN2299" s="131" t="str">
        <f t="shared" ca="1" si="395"/>
        <v/>
      </c>
    </row>
    <row r="2300" spans="1:40" ht="20.25" customHeight="1" x14ac:dyDescent="0.3">
      <c r="A2300" s="127"/>
      <c r="B2300" s="164"/>
      <c r="C2300" s="139"/>
      <c r="D2300" s="140"/>
      <c r="E2300" s="139"/>
      <c r="F2300" s="139"/>
      <c r="G2300" s="140"/>
      <c r="H2300" s="139"/>
      <c r="I2300" s="129"/>
      <c r="L2300" s="128"/>
      <c r="M2300" s="128"/>
      <c r="N2300" s="128"/>
      <c r="O2300" s="128"/>
      <c r="P2300" s="128"/>
      <c r="Q2300" s="128"/>
      <c r="R2300" s="128"/>
      <c r="S2300" s="128"/>
      <c r="T2300" s="120">
        <f t="shared" si="386"/>
        <v>0</v>
      </c>
      <c r="U2300" s="131"/>
      <c r="V2300" s="131"/>
      <c r="W2300" s="131">
        <f>SUMIFS($F$3:F2300,$D$3:D2300,D2300,$C$3:C2300,"Buy")+SUMIFS($F$3:F2300,$D$3:D2300,D2300,$C$3:C2300,"Coin Deposit",$E$3:E2300,"&lt;&gt;")</f>
        <v>0</v>
      </c>
      <c r="X2300" s="131">
        <f t="shared" si="387"/>
        <v>0</v>
      </c>
      <c r="Y2300" s="131">
        <f>IF($D2300=Y$1,SUMIFS($H$3:$H2300,$G$3:$G2300,Y$1,$C$3:$C2300,"Sell"),0)</f>
        <v>0</v>
      </c>
      <c r="Z2300" s="131">
        <f t="shared" si="388"/>
        <v>0</v>
      </c>
      <c r="AA2300" s="131">
        <f>IF($D2300=AA$1,SUMIFS($H$3:$H2300,$G$3:$G2300,AA$1,$C$3:$C2300,"Sell"),0)</f>
        <v>0</v>
      </c>
      <c r="AB2300" s="131">
        <f t="shared" si="389"/>
        <v>0</v>
      </c>
      <c r="AC2300" s="131">
        <f>SUMIFS('Deductions and Deposits'!$H:$H,'Deductions and Deposits'!$G:$G,D2300,'Deductions and Deposits'!$F:$F,"&lt;="&amp;B2300)+SUMIFS($F$3:F2300,$D$3:D2300,D2300,$C$3:C2300,"Coin Deposit",$E$3:E2300,"")</f>
        <v>0</v>
      </c>
      <c r="AD2300" s="131">
        <f>SUMIFS('Deductions and Deposits'!$D:$D,'Deductions and Deposits'!$C:$C,D2300)+SUMIFS($F:$F,$D:$D,D2300,$C:$C,"Coin Deduction")</f>
        <v>0</v>
      </c>
      <c r="AE2300" s="131">
        <f>Table5[[#This Row],[Column4]]+Table5[[#This Row],[Column14]]+Table5[[#This Row],[Column19]]+Table5[[#This Row],[Column12]]</f>
        <v>0</v>
      </c>
      <c r="AF2300" s="131">
        <f>Table5[[#This Row],[Column5]]+Table5[[#This Row],[Column13]]+Table5[[#This Row],[Column21]]+Table5[[#This Row],[Column18]]</f>
        <v>0</v>
      </c>
      <c r="AG2300" s="131">
        <f t="shared" si="390"/>
        <v>0</v>
      </c>
      <c r="AH2300" s="131">
        <f t="shared" si="391"/>
        <v>0</v>
      </c>
      <c r="AI2300" s="131">
        <f>Table5[[#This Row],[Column17]]-Table5[[#This Row],[Column20]]</f>
        <v>0</v>
      </c>
      <c r="AJ2300" s="131">
        <f t="shared" si="392"/>
        <v>0</v>
      </c>
      <c r="AK2300" s="131">
        <f t="shared" si="396"/>
        <v>0</v>
      </c>
      <c r="AL2300" s="131">
        <f t="shared" si="393"/>
        <v>0</v>
      </c>
      <c r="AM2300" s="131" t="str">
        <f t="shared" si="394"/>
        <v/>
      </c>
      <c r="AN2300" s="131" t="str">
        <f t="shared" ca="1" si="395"/>
        <v/>
      </c>
    </row>
    <row r="2301" spans="1:40" ht="20.25" customHeight="1" x14ac:dyDescent="0.3">
      <c r="A2301" s="127"/>
      <c r="B2301" s="164"/>
      <c r="C2301" s="139"/>
      <c r="D2301" s="140"/>
      <c r="E2301" s="139"/>
      <c r="F2301" s="139"/>
      <c r="G2301" s="140"/>
      <c r="H2301" s="139"/>
      <c r="I2301" s="129"/>
      <c r="L2301" s="128"/>
      <c r="M2301" s="128"/>
      <c r="N2301" s="128"/>
      <c r="O2301" s="128"/>
      <c r="P2301" s="128"/>
      <c r="Q2301" s="128"/>
      <c r="R2301" s="128"/>
      <c r="S2301" s="128"/>
      <c r="T2301" s="120">
        <f t="shared" si="386"/>
        <v>0</v>
      </c>
      <c r="U2301" s="131"/>
      <c r="V2301" s="131"/>
      <c r="W2301" s="131">
        <f>SUMIFS($F$3:F2301,$D$3:D2301,D2301,$C$3:C2301,"Buy")+SUMIFS($F$3:F2301,$D$3:D2301,D2301,$C$3:C2301,"Coin Deposit",$E$3:E2301,"&lt;&gt;")</f>
        <v>0</v>
      </c>
      <c r="X2301" s="131">
        <f t="shared" si="387"/>
        <v>0</v>
      </c>
      <c r="Y2301" s="131">
        <f>IF($D2301=Y$1,SUMIFS($H$3:$H2301,$G$3:$G2301,Y$1,$C$3:$C2301,"Sell"),0)</f>
        <v>0</v>
      </c>
      <c r="Z2301" s="131">
        <f t="shared" si="388"/>
        <v>0</v>
      </c>
      <c r="AA2301" s="131">
        <f>IF($D2301=AA$1,SUMIFS($H$3:$H2301,$G$3:$G2301,AA$1,$C$3:$C2301,"Sell"),0)</f>
        <v>0</v>
      </c>
      <c r="AB2301" s="131">
        <f t="shared" si="389"/>
        <v>0</v>
      </c>
      <c r="AC2301" s="131">
        <f>SUMIFS('Deductions and Deposits'!$H:$H,'Deductions and Deposits'!$G:$G,D2301,'Deductions and Deposits'!$F:$F,"&lt;="&amp;B2301)+SUMIFS($F$3:F2301,$D$3:D2301,D2301,$C$3:C2301,"Coin Deposit",$E$3:E2301,"")</f>
        <v>0</v>
      </c>
      <c r="AD2301" s="131">
        <f>SUMIFS('Deductions and Deposits'!$D:$D,'Deductions and Deposits'!$C:$C,D2301)+SUMIFS($F:$F,$D:$D,D2301,$C:$C,"Coin Deduction")</f>
        <v>0</v>
      </c>
      <c r="AE2301" s="131">
        <f>Table5[[#This Row],[Column4]]+Table5[[#This Row],[Column14]]+Table5[[#This Row],[Column19]]+Table5[[#This Row],[Column12]]</f>
        <v>0</v>
      </c>
      <c r="AF2301" s="131">
        <f>Table5[[#This Row],[Column5]]+Table5[[#This Row],[Column13]]+Table5[[#This Row],[Column21]]+Table5[[#This Row],[Column18]]</f>
        <v>0</v>
      </c>
      <c r="AG2301" s="131">
        <f t="shared" si="390"/>
        <v>0</v>
      </c>
      <c r="AH2301" s="131">
        <f t="shared" si="391"/>
        <v>0</v>
      </c>
      <c r="AI2301" s="131">
        <f>Table5[[#This Row],[Column17]]-Table5[[#This Row],[Column20]]</f>
        <v>0</v>
      </c>
      <c r="AJ2301" s="131">
        <f t="shared" si="392"/>
        <v>0</v>
      </c>
      <c r="AK2301" s="131">
        <f t="shared" si="396"/>
        <v>0</v>
      </c>
      <c r="AL2301" s="131">
        <f t="shared" si="393"/>
        <v>0</v>
      </c>
      <c r="AM2301" s="131" t="str">
        <f t="shared" si="394"/>
        <v/>
      </c>
      <c r="AN2301" s="131" t="str">
        <f t="shared" ca="1" si="395"/>
        <v/>
      </c>
    </row>
    <row r="2302" spans="1:40" ht="20.25" customHeight="1" x14ac:dyDescent="0.3">
      <c r="A2302" s="127"/>
      <c r="B2302" s="164"/>
      <c r="C2302" s="139"/>
      <c r="D2302" s="140"/>
      <c r="E2302" s="139"/>
      <c r="F2302" s="139"/>
      <c r="G2302" s="140"/>
      <c r="H2302" s="139"/>
      <c r="I2302" s="129"/>
      <c r="L2302" s="128"/>
      <c r="M2302" s="128"/>
      <c r="N2302" s="128"/>
      <c r="O2302" s="128"/>
      <c r="P2302" s="128"/>
      <c r="Q2302" s="128"/>
      <c r="R2302" s="128"/>
      <c r="S2302" s="128"/>
      <c r="T2302" s="120">
        <f t="shared" si="386"/>
        <v>0</v>
      </c>
      <c r="U2302" s="131"/>
      <c r="V2302" s="131"/>
      <c r="W2302" s="131">
        <f>SUMIFS($F$3:F2302,$D$3:D2302,D2302,$C$3:C2302,"Buy")+SUMIFS($F$3:F2302,$D$3:D2302,D2302,$C$3:C2302,"Coin Deposit",$E$3:E2302,"&lt;&gt;")</f>
        <v>0</v>
      </c>
      <c r="X2302" s="131">
        <f t="shared" si="387"/>
        <v>0</v>
      </c>
      <c r="Y2302" s="131">
        <f>IF($D2302=Y$1,SUMIFS($H$3:$H2302,$G$3:$G2302,Y$1,$C$3:$C2302,"Sell"),0)</f>
        <v>0</v>
      </c>
      <c r="Z2302" s="131">
        <f t="shared" si="388"/>
        <v>0</v>
      </c>
      <c r="AA2302" s="131">
        <f>IF($D2302=AA$1,SUMIFS($H$3:$H2302,$G$3:$G2302,AA$1,$C$3:$C2302,"Sell"),0)</f>
        <v>0</v>
      </c>
      <c r="AB2302" s="131">
        <f t="shared" si="389"/>
        <v>0</v>
      </c>
      <c r="AC2302" s="131">
        <f>SUMIFS('Deductions and Deposits'!$H:$H,'Deductions and Deposits'!$G:$G,D2302,'Deductions and Deposits'!$F:$F,"&lt;="&amp;B2302)+SUMIFS($F$3:F2302,$D$3:D2302,D2302,$C$3:C2302,"Coin Deposit",$E$3:E2302,"")</f>
        <v>0</v>
      </c>
      <c r="AD2302" s="131">
        <f>SUMIFS('Deductions and Deposits'!$D:$D,'Deductions and Deposits'!$C:$C,D2302)+SUMIFS($F:$F,$D:$D,D2302,$C:$C,"Coin Deduction")</f>
        <v>0</v>
      </c>
      <c r="AE2302" s="131">
        <f>Table5[[#This Row],[Column4]]+Table5[[#This Row],[Column14]]+Table5[[#This Row],[Column19]]+Table5[[#This Row],[Column12]]</f>
        <v>0</v>
      </c>
      <c r="AF2302" s="131">
        <f>Table5[[#This Row],[Column5]]+Table5[[#This Row],[Column13]]+Table5[[#This Row],[Column21]]+Table5[[#This Row],[Column18]]</f>
        <v>0</v>
      </c>
      <c r="AG2302" s="131">
        <f t="shared" si="390"/>
        <v>0</v>
      </c>
      <c r="AH2302" s="131">
        <f t="shared" si="391"/>
        <v>0</v>
      </c>
      <c r="AI2302" s="131">
        <f>Table5[[#This Row],[Column17]]-Table5[[#This Row],[Column20]]</f>
        <v>0</v>
      </c>
      <c r="AJ2302" s="131">
        <f t="shared" si="392"/>
        <v>0</v>
      </c>
      <c r="AK2302" s="131">
        <f t="shared" si="396"/>
        <v>0</v>
      </c>
      <c r="AL2302" s="131">
        <f t="shared" si="393"/>
        <v>0</v>
      </c>
      <c r="AM2302" s="131" t="str">
        <f t="shared" si="394"/>
        <v/>
      </c>
      <c r="AN2302" s="131" t="str">
        <f t="shared" ca="1" si="395"/>
        <v/>
      </c>
    </row>
    <row r="2303" spans="1:40" ht="20.25" customHeight="1" x14ac:dyDescent="0.3">
      <c r="A2303" s="127"/>
      <c r="B2303" s="164"/>
      <c r="C2303" s="139"/>
      <c r="D2303" s="140"/>
      <c r="E2303" s="139"/>
      <c r="F2303" s="139"/>
      <c r="G2303" s="140"/>
      <c r="H2303" s="139"/>
      <c r="I2303" s="129"/>
      <c r="L2303" s="128"/>
      <c r="M2303" s="128"/>
      <c r="N2303" s="128"/>
      <c r="O2303" s="128"/>
      <c r="P2303" s="128"/>
      <c r="Q2303" s="128"/>
      <c r="R2303" s="128"/>
      <c r="S2303" s="128"/>
      <c r="T2303" s="120">
        <f t="shared" si="386"/>
        <v>0</v>
      </c>
      <c r="U2303" s="131"/>
      <c r="V2303" s="131"/>
      <c r="W2303" s="131">
        <f>SUMIFS($F$3:F2303,$D$3:D2303,D2303,$C$3:C2303,"Buy")+SUMIFS($F$3:F2303,$D$3:D2303,D2303,$C$3:C2303,"Coin Deposit",$E$3:E2303,"&lt;&gt;")</f>
        <v>0</v>
      </c>
      <c r="X2303" s="131">
        <f t="shared" si="387"/>
        <v>0</v>
      </c>
      <c r="Y2303" s="131">
        <f>IF($D2303=Y$1,SUMIFS($H$3:$H2303,$G$3:$G2303,Y$1,$C$3:$C2303,"Sell"),0)</f>
        <v>0</v>
      </c>
      <c r="Z2303" s="131">
        <f t="shared" si="388"/>
        <v>0</v>
      </c>
      <c r="AA2303" s="131">
        <f>IF($D2303=AA$1,SUMIFS($H$3:$H2303,$G$3:$G2303,AA$1,$C$3:$C2303,"Sell"),0)</f>
        <v>0</v>
      </c>
      <c r="AB2303" s="131">
        <f t="shared" si="389"/>
        <v>0</v>
      </c>
      <c r="AC2303" s="131">
        <f>SUMIFS('Deductions and Deposits'!$H:$H,'Deductions and Deposits'!$G:$G,D2303,'Deductions and Deposits'!$F:$F,"&lt;="&amp;B2303)+SUMIFS($F$3:F2303,$D$3:D2303,D2303,$C$3:C2303,"Coin Deposit",$E$3:E2303,"")</f>
        <v>0</v>
      </c>
      <c r="AD2303" s="131">
        <f>SUMIFS('Deductions and Deposits'!$D:$D,'Deductions and Deposits'!$C:$C,D2303)+SUMIFS($F:$F,$D:$D,D2303,$C:$C,"Coin Deduction")</f>
        <v>0</v>
      </c>
      <c r="AE2303" s="131">
        <f>Table5[[#This Row],[Column4]]+Table5[[#This Row],[Column14]]+Table5[[#This Row],[Column19]]+Table5[[#This Row],[Column12]]</f>
        <v>0</v>
      </c>
      <c r="AF2303" s="131">
        <f>Table5[[#This Row],[Column5]]+Table5[[#This Row],[Column13]]+Table5[[#This Row],[Column21]]+Table5[[#This Row],[Column18]]</f>
        <v>0</v>
      </c>
      <c r="AG2303" s="131">
        <f t="shared" si="390"/>
        <v>0</v>
      </c>
      <c r="AH2303" s="131">
        <f t="shared" si="391"/>
        <v>0</v>
      </c>
      <c r="AI2303" s="131">
        <f>Table5[[#This Row],[Column17]]-Table5[[#This Row],[Column20]]</f>
        <v>0</v>
      </c>
      <c r="AJ2303" s="131">
        <f t="shared" si="392"/>
        <v>0</v>
      </c>
      <c r="AK2303" s="131">
        <f t="shared" si="396"/>
        <v>0</v>
      </c>
      <c r="AL2303" s="131">
        <f t="shared" si="393"/>
        <v>0</v>
      </c>
      <c r="AM2303" s="131" t="str">
        <f t="shared" si="394"/>
        <v/>
      </c>
      <c r="AN2303" s="131" t="str">
        <f t="shared" ca="1" si="395"/>
        <v/>
      </c>
    </row>
    <row r="2304" spans="1:40" ht="20.25" customHeight="1" x14ac:dyDescent="0.3">
      <c r="A2304" s="127"/>
      <c r="B2304" s="164"/>
      <c r="C2304" s="139"/>
      <c r="D2304" s="140"/>
      <c r="E2304" s="139"/>
      <c r="F2304" s="139"/>
      <c r="G2304" s="140"/>
      <c r="H2304" s="139"/>
      <c r="I2304" s="129"/>
      <c r="L2304" s="128"/>
      <c r="M2304" s="128"/>
      <c r="N2304" s="128"/>
      <c r="O2304" s="128"/>
      <c r="P2304" s="128"/>
      <c r="Q2304" s="128"/>
      <c r="R2304" s="128"/>
      <c r="S2304" s="128"/>
      <c r="T2304" s="120">
        <f t="shared" si="386"/>
        <v>0</v>
      </c>
      <c r="U2304" s="131"/>
      <c r="V2304" s="131"/>
      <c r="W2304" s="131">
        <f>SUMIFS($F$3:F2304,$D$3:D2304,D2304,$C$3:C2304,"Buy")+SUMIFS($F$3:F2304,$D$3:D2304,D2304,$C$3:C2304,"Coin Deposit",$E$3:E2304,"&lt;&gt;")</f>
        <v>0</v>
      </c>
      <c r="X2304" s="131">
        <f t="shared" si="387"/>
        <v>0</v>
      </c>
      <c r="Y2304" s="131">
        <f>IF($D2304=Y$1,SUMIFS($H$3:$H2304,$G$3:$G2304,Y$1,$C$3:$C2304,"Sell"),0)</f>
        <v>0</v>
      </c>
      <c r="Z2304" s="131">
        <f t="shared" si="388"/>
        <v>0</v>
      </c>
      <c r="AA2304" s="131">
        <f>IF($D2304=AA$1,SUMIFS($H$3:$H2304,$G$3:$G2304,AA$1,$C$3:$C2304,"Sell"),0)</f>
        <v>0</v>
      </c>
      <c r="AB2304" s="131">
        <f t="shared" si="389"/>
        <v>0</v>
      </c>
      <c r="AC2304" s="131">
        <f>SUMIFS('Deductions and Deposits'!$H:$H,'Deductions and Deposits'!$G:$G,D2304,'Deductions and Deposits'!$F:$F,"&lt;="&amp;B2304)+SUMIFS($F$3:F2304,$D$3:D2304,D2304,$C$3:C2304,"Coin Deposit",$E$3:E2304,"")</f>
        <v>0</v>
      </c>
      <c r="AD2304" s="131">
        <f>SUMIFS('Deductions and Deposits'!$D:$D,'Deductions and Deposits'!$C:$C,D2304)+SUMIFS($F:$F,$D:$D,D2304,$C:$C,"Coin Deduction")</f>
        <v>0</v>
      </c>
      <c r="AE2304" s="131">
        <f>Table5[[#This Row],[Column4]]+Table5[[#This Row],[Column14]]+Table5[[#This Row],[Column19]]+Table5[[#This Row],[Column12]]</f>
        <v>0</v>
      </c>
      <c r="AF2304" s="131">
        <f>Table5[[#This Row],[Column5]]+Table5[[#This Row],[Column13]]+Table5[[#This Row],[Column21]]+Table5[[#This Row],[Column18]]</f>
        <v>0</v>
      </c>
      <c r="AG2304" s="131">
        <f t="shared" si="390"/>
        <v>0</v>
      </c>
      <c r="AH2304" s="131">
        <f t="shared" si="391"/>
        <v>0</v>
      </c>
      <c r="AI2304" s="131">
        <f>Table5[[#This Row],[Column17]]-Table5[[#This Row],[Column20]]</f>
        <v>0</v>
      </c>
      <c r="AJ2304" s="131">
        <f t="shared" si="392"/>
        <v>0</v>
      </c>
      <c r="AK2304" s="131">
        <f t="shared" si="396"/>
        <v>0</v>
      </c>
      <c r="AL2304" s="131">
        <f t="shared" si="393"/>
        <v>0</v>
      </c>
      <c r="AM2304" s="131" t="str">
        <f t="shared" si="394"/>
        <v/>
      </c>
      <c r="AN2304" s="131" t="str">
        <f t="shared" ca="1" si="395"/>
        <v/>
      </c>
    </row>
    <row r="2305" spans="1:40" ht="20.25" customHeight="1" x14ac:dyDescent="0.3">
      <c r="A2305" s="127"/>
      <c r="B2305" s="164"/>
      <c r="C2305" s="139"/>
      <c r="D2305" s="140"/>
      <c r="E2305" s="139"/>
      <c r="F2305" s="139"/>
      <c r="G2305" s="140"/>
      <c r="H2305" s="139"/>
      <c r="I2305" s="129"/>
      <c r="L2305" s="128"/>
      <c r="M2305" s="128"/>
      <c r="N2305" s="128"/>
      <c r="O2305" s="128"/>
      <c r="P2305" s="128"/>
      <c r="Q2305" s="128"/>
      <c r="R2305" s="128"/>
      <c r="S2305" s="128"/>
      <c r="T2305" s="120">
        <f t="shared" si="386"/>
        <v>0</v>
      </c>
      <c r="U2305" s="131"/>
      <c r="V2305" s="131"/>
      <c r="W2305" s="131">
        <f>SUMIFS($F$3:F2305,$D$3:D2305,D2305,$C$3:C2305,"Buy")+SUMIFS($F$3:F2305,$D$3:D2305,D2305,$C$3:C2305,"Coin Deposit",$E$3:E2305,"&lt;&gt;")</f>
        <v>0</v>
      </c>
      <c r="X2305" s="131">
        <f t="shared" si="387"/>
        <v>0</v>
      </c>
      <c r="Y2305" s="131">
        <f>IF($D2305=Y$1,SUMIFS($H$3:$H2305,$G$3:$G2305,Y$1,$C$3:$C2305,"Sell"),0)</f>
        <v>0</v>
      </c>
      <c r="Z2305" s="131">
        <f t="shared" si="388"/>
        <v>0</v>
      </c>
      <c r="AA2305" s="131">
        <f>IF($D2305=AA$1,SUMIFS($H$3:$H2305,$G$3:$G2305,AA$1,$C$3:$C2305,"Sell"),0)</f>
        <v>0</v>
      </c>
      <c r="AB2305" s="131">
        <f t="shared" si="389"/>
        <v>0</v>
      </c>
      <c r="AC2305" s="131">
        <f>SUMIFS('Deductions and Deposits'!$H:$H,'Deductions and Deposits'!$G:$G,D2305,'Deductions and Deposits'!$F:$F,"&lt;="&amp;B2305)+SUMIFS($F$3:F2305,$D$3:D2305,D2305,$C$3:C2305,"Coin Deposit",$E$3:E2305,"")</f>
        <v>0</v>
      </c>
      <c r="AD2305" s="131">
        <f>SUMIFS('Deductions and Deposits'!$D:$D,'Deductions and Deposits'!$C:$C,D2305)+SUMIFS($F:$F,$D:$D,D2305,$C:$C,"Coin Deduction")</f>
        <v>0</v>
      </c>
      <c r="AE2305" s="131">
        <f>Table5[[#This Row],[Column4]]+Table5[[#This Row],[Column14]]+Table5[[#This Row],[Column19]]+Table5[[#This Row],[Column12]]</f>
        <v>0</v>
      </c>
      <c r="AF2305" s="131">
        <f>Table5[[#This Row],[Column5]]+Table5[[#This Row],[Column13]]+Table5[[#This Row],[Column21]]+Table5[[#This Row],[Column18]]</f>
        <v>0</v>
      </c>
      <c r="AG2305" s="131">
        <f t="shared" si="390"/>
        <v>0</v>
      </c>
      <c r="AH2305" s="131">
        <f t="shared" si="391"/>
        <v>0</v>
      </c>
      <c r="AI2305" s="131">
        <f>Table5[[#This Row],[Column17]]-Table5[[#This Row],[Column20]]</f>
        <v>0</v>
      </c>
      <c r="AJ2305" s="131">
        <f t="shared" si="392"/>
        <v>0</v>
      </c>
      <c r="AK2305" s="131">
        <f t="shared" si="396"/>
        <v>0</v>
      </c>
      <c r="AL2305" s="131">
        <f t="shared" si="393"/>
        <v>0</v>
      </c>
      <c r="AM2305" s="131" t="str">
        <f t="shared" si="394"/>
        <v/>
      </c>
      <c r="AN2305" s="131" t="str">
        <f t="shared" ca="1" si="395"/>
        <v/>
      </c>
    </row>
    <row r="2306" spans="1:40" ht="20.25" customHeight="1" x14ac:dyDescent="0.3">
      <c r="A2306" s="127"/>
      <c r="B2306" s="164"/>
      <c r="C2306" s="139"/>
      <c r="D2306" s="140"/>
      <c r="E2306" s="139"/>
      <c r="F2306" s="139"/>
      <c r="G2306" s="140"/>
      <c r="H2306" s="139"/>
      <c r="I2306" s="129"/>
      <c r="L2306" s="128"/>
      <c r="M2306" s="128"/>
      <c r="N2306" s="128"/>
      <c r="O2306" s="128"/>
      <c r="P2306" s="128"/>
      <c r="Q2306" s="128"/>
      <c r="R2306" s="128"/>
      <c r="S2306" s="128"/>
      <c r="T2306" s="120">
        <f t="shared" si="386"/>
        <v>0</v>
      </c>
      <c r="U2306" s="131"/>
      <c r="V2306" s="131"/>
      <c r="W2306" s="131">
        <f>SUMIFS($F$3:F2306,$D$3:D2306,D2306,$C$3:C2306,"Buy")+SUMIFS($F$3:F2306,$D$3:D2306,D2306,$C$3:C2306,"Coin Deposit",$E$3:E2306,"&lt;&gt;")</f>
        <v>0</v>
      </c>
      <c r="X2306" s="131">
        <f t="shared" si="387"/>
        <v>0</v>
      </c>
      <c r="Y2306" s="131">
        <f>IF($D2306=Y$1,SUMIFS($H$3:$H2306,$G$3:$G2306,Y$1,$C$3:$C2306,"Sell"),0)</f>
        <v>0</v>
      </c>
      <c r="Z2306" s="131">
        <f t="shared" si="388"/>
        <v>0</v>
      </c>
      <c r="AA2306" s="131">
        <f>IF($D2306=AA$1,SUMIFS($H$3:$H2306,$G$3:$G2306,AA$1,$C$3:$C2306,"Sell"),0)</f>
        <v>0</v>
      </c>
      <c r="AB2306" s="131">
        <f t="shared" si="389"/>
        <v>0</v>
      </c>
      <c r="AC2306" s="131">
        <f>SUMIFS('Deductions and Deposits'!$H:$H,'Deductions and Deposits'!$G:$G,D2306,'Deductions and Deposits'!$F:$F,"&lt;="&amp;B2306)+SUMIFS($F$3:F2306,$D$3:D2306,D2306,$C$3:C2306,"Coin Deposit",$E$3:E2306,"")</f>
        <v>0</v>
      </c>
      <c r="AD2306" s="131">
        <f>SUMIFS('Deductions and Deposits'!$D:$D,'Deductions and Deposits'!$C:$C,D2306)+SUMIFS($F:$F,$D:$D,D2306,$C:$C,"Coin Deduction")</f>
        <v>0</v>
      </c>
      <c r="AE2306" s="131">
        <f>Table5[[#This Row],[Column4]]+Table5[[#This Row],[Column14]]+Table5[[#This Row],[Column19]]+Table5[[#This Row],[Column12]]</f>
        <v>0</v>
      </c>
      <c r="AF2306" s="131">
        <f>Table5[[#This Row],[Column5]]+Table5[[#This Row],[Column13]]+Table5[[#This Row],[Column21]]+Table5[[#This Row],[Column18]]</f>
        <v>0</v>
      </c>
      <c r="AG2306" s="131">
        <f t="shared" si="390"/>
        <v>0</v>
      </c>
      <c r="AH2306" s="131">
        <f t="shared" si="391"/>
        <v>0</v>
      </c>
      <c r="AI2306" s="131">
        <f>Table5[[#This Row],[Column17]]-Table5[[#This Row],[Column20]]</f>
        <v>0</v>
      </c>
      <c r="AJ2306" s="131">
        <f t="shared" si="392"/>
        <v>0</v>
      </c>
      <c r="AK2306" s="131">
        <f t="shared" si="396"/>
        <v>0</v>
      </c>
      <c r="AL2306" s="131">
        <f t="shared" si="393"/>
        <v>0</v>
      </c>
      <c r="AM2306" s="131" t="str">
        <f t="shared" si="394"/>
        <v/>
      </c>
      <c r="AN2306" s="131" t="str">
        <f t="shared" ca="1" si="395"/>
        <v/>
      </c>
    </row>
    <row r="2307" spans="1:40" ht="20.25" customHeight="1" x14ac:dyDescent="0.3">
      <c r="A2307" s="127"/>
      <c r="B2307" s="164"/>
      <c r="C2307" s="139"/>
      <c r="D2307" s="140"/>
      <c r="E2307" s="139"/>
      <c r="F2307" s="139"/>
      <c r="G2307" s="140"/>
      <c r="H2307" s="139"/>
      <c r="I2307" s="129"/>
      <c r="L2307" s="128"/>
      <c r="M2307" s="128"/>
      <c r="N2307" s="128"/>
      <c r="O2307" s="128"/>
      <c r="P2307" s="128"/>
      <c r="Q2307" s="128"/>
      <c r="R2307" s="128"/>
      <c r="S2307" s="128"/>
      <c r="T2307" s="120">
        <f t="shared" ref="T2307:T2370" si="397">IF(E2307&lt;&gt;"",E2307,0)</f>
        <v>0</v>
      </c>
      <c r="U2307" s="131"/>
      <c r="V2307" s="131"/>
      <c r="W2307" s="131">
        <f>SUMIFS($F$3:F2307,$D$3:D2307,D2307,$C$3:C2307,"Buy")+SUMIFS($F$3:F2307,$D$3:D2307,D2307,$C$3:C2307,"Coin Deposit",$E$3:E2307,"&lt;&gt;")</f>
        <v>0</v>
      </c>
      <c r="X2307" s="131">
        <f t="shared" ref="X2307:X2370" si="398">IF(OR(C2307="buy",AND(C2307="Coin Deposit",E2307&lt;&gt;"")),SUMIFS($F:$F,$D:$D,D2307,$C:$C,"sell"),0)</f>
        <v>0</v>
      </c>
      <c r="Y2307" s="131">
        <f>IF($D2307=Y$1,SUMIFS($H$3:$H2307,$G$3:$G2307,Y$1,$C$3:$C2307,"Sell"),0)</f>
        <v>0</v>
      </c>
      <c r="Z2307" s="131">
        <f t="shared" ref="Z2307:Z2370" si="399">IF($D2307=Z$1,SUMIFS($H:$H,$G:$G,Z$1,$C:$C,"Buy")+SUMIFS($H:$H,$G:$G,Z$1,$C:$C,"Coin Deposit",$E:$E,"&lt;&gt;"),0)</f>
        <v>0</v>
      </c>
      <c r="AA2307" s="131">
        <f>IF($D2307=AA$1,SUMIFS($H$3:$H2307,$G$3:$G2307,AA$1,$C$3:$C2307,"Sell"),0)</f>
        <v>0</v>
      </c>
      <c r="AB2307" s="131">
        <f t="shared" ref="AB2307:AB2370" si="400">IF($D2307=AB$1,SUMIFS($H:$H,$G:$G,AB$1,$C:$C,"Buy")+SUMIFS($H:$H,$G:$G,AB$1,$C:$C,"Coin Deposit",$E:$E,"&lt;&gt;"),0)</f>
        <v>0</v>
      </c>
      <c r="AC2307" s="131">
        <f>SUMIFS('Deductions and Deposits'!$H:$H,'Deductions and Deposits'!$G:$G,D2307,'Deductions and Deposits'!$F:$F,"&lt;="&amp;B2307)+SUMIFS($F$3:F2307,$D$3:D2307,D2307,$C$3:C2307,"Coin Deposit",$E$3:E2307,"")</f>
        <v>0</v>
      </c>
      <c r="AD2307" s="131">
        <f>SUMIFS('Deductions and Deposits'!$D:$D,'Deductions and Deposits'!$C:$C,D2307)+SUMIFS($F:$F,$D:$D,D2307,$C:$C,"Coin Deduction")</f>
        <v>0</v>
      </c>
      <c r="AE2307" s="131">
        <f>Table5[[#This Row],[Column4]]+Table5[[#This Row],[Column14]]+Table5[[#This Row],[Column19]]+Table5[[#This Row],[Column12]]</f>
        <v>0</v>
      </c>
      <c r="AF2307" s="131">
        <f>Table5[[#This Row],[Column5]]+Table5[[#This Row],[Column13]]+Table5[[#This Row],[Column21]]+Table5[[#This Row],[Column18]]</f>
        <v>0</v>
      </c>
      <c r="AG2307" s="131">
        <f t="shared" ref="AG2307:AG2370" si="401">IF(AND((AC2307+Y2307+AA2307)&gt;AF2307,OR(C2307="buy",AND(C2307="Coin Deposit",E2307&lt;&gt;""))),(AC2307+Y2307+AA2307)-AF2307,0)</f>
        <v>0</v>
      </c>
      <c r="AH2307" s="131">
        <f t="shared" ref="AH2307:AH2370" si="402">IF(AND(AE2307&gt;AF2307,OR(C2307="buy",AND(C2307="Coin Deposit",E2307&lt;&gt;""))),AE2307-AF2307,0)</f>
        <v>0</v>
      </c>
      <c r="AI2307" s="131">
        <f>Table5[[#This Row],[Column17]]-Table5[[#This Row],[Column20]]</f>
        <v>0</v>
      </c>
      <c r="AJ2307" s="131">
        <f t="shared" ref="AJ2307:AJ2370" si="403">IF(AI2307&gt;F2307,F2307,AI2307)</f>
        <v>0</v>
      </c>
      <c r="AK2307" s="131">
        <f t="shared" si="396"/>
        <v>0</v>
      </c>
      <c r="AL2307" s="131">
        <f t="shared" ref="AL2307:AL2370" si="404">IFERROR(SUMIFS($AK:$AK,$D:$D,D2307)/SUMIFS($AJ:$AJ,$D:$D,D2307),0)</f>
        <v>0</v>
      </c>
      <c r="AM2307" s="131" t="str">
        <f t="shared" ref="AM2307:AM2370" si="405">C2307&amp;D2307</f>
        <v/>
      </c>
      <c r="AN2307" s="131" t="str">
        <f t="shared" ref="AN2307:AN2370" ca="1" si="406">OFFSET(AM2307,COUNTA($AM:$AM)-ROW()-(ROW()-ROW($AN$2)-1),)</f>
        <v/>
      </c>
    </row>
    <row r="2308" spans="1:40" ht="20.25" customHeight="1" x14ac:dyDescent="0.3">
      <c r="A2308" s="127"/>
      <c r="B2308" s="164"/>
      <c r="C2308" s="139"/>
      <c r="D2308" s="140"/>
      <c r="E2308" s="139"/>
      <c r="F2308" s="139"/>
      <c r="G2308" s="140"/>
      <c r="H2308" s="139"/>
      <c r="I2308" s="129"/>
      <c r="L2308" s="128"/>
      <c r="M2308" s="128"/>
      <c r="N2308" s="128"/>
      <c r="O2308" s="128"/>
      <c r="P2308" s="128"/>
      <c r="Q2308" s="128"/>
      <c r="R2308" s="128"/>
      <c r="S2308" s="128"/>
      <c r="T2308" s="120">
        <f t="shared" si="397"/>
        <v>0</v>
      </c>
      <c r="U2308" s="131"/>
      <c r="V2308" s="131"/>
      <c r="W2308" s="131">
        <f>SUMIFS($F$3:F2308,$D$3:D2308,D2308,$C$3:C2308,"Buy")+SUMIFS($F$3:F2308,$D$3:D2308,D2308,$C$3:C2308,"Coin Deposit",$E$3:E2308,"&lt;&gt;")</f>
        <v>0</v>
      </c>
      <c r="X2308" s="131">
        <f t="shared" si="398"/>
        <v>0</v>
      </c>
      <c r="Y2308" s="131">
        <f>IF($D2308=Y$1,SUMIFS($H$3:$H2308,$G$3:$G2308,Y$1,$C$3:$C2308,"Sell"),0)</f>
        <v>0</v>
      </c>
      <c r="Z2308" s="131">
        <f t="shared" si="399"/>
        <v>0</v>
      </c>
      <c r="AA2308" s="131">
        <f>IF($D2308=AA$1,SUMIFS($H$3:$H2308,$G$3:$G2308,AA$1,$C$3:$C2308,"Sell"),0)</f>
        <v>0</v>
      </c>
      <c r="AB2308" s="131">
        <f t="shared" si="400"/>
        <v>0</v>
      </c>
      <c r="AC2308" s="131">
        <f>SUMIFS('Deductions and Deposits'!$H:$H,'Deductions and Deposits'!$G:$G,D2308,'Deductions and Deposits'!$F:$F,"&lt;="&amp;B2308)+SUMIFS($F$3:F2308,$D$3:D2308,D2308,$C$3:C2308,"Coin Deposit",$E$3:E2308,"")</f>
        <v>0</v>
      </c>
      <c r="AD2308" s="131">
        <f>SUMIFS('Deductions and Deposits'!$D:$D,'Deductions and Deposits'!$C:$C,D2308)+SUMIFS($F:$F,$D:$D,D2308,$C:$C,"Coin Deduction")</f>
        <v>0</v>
      </c>
      <c r="AE2308" s="131">
        <f>Table5[[#This Row],[Column4]]+Table5[[#This Row],[Column14]]+Table5[[#This Row],[Column19]]+Table5[[#This Row],[Column12]]</f>
        <v>0</v>
      </c>
      <c r="AF2308" s="131">
        <f>Table5[[#This Row],[Column5]]+Table5[[#This Row],[Column13]]+Table5[[#This Row],[Column21]]+Table5[[#This Row],[Column18]]</f>
        <v>0</v>
      </c>
      <c r="AG2308" s="131">
        <f t="shared" si="401"/>
        <v>0</v>
      </c>
      <c r="AH2308" s="131">
        <f t="shared" si="402"/>
        <v>0</v>
      </c>
      <c r="AI2308" s="131">
        <f>Table5[[#This Row],[Column17]]-Table5[[#This Row],[Column20]]</f>
        <v>0</v>
      </c>
      <c r="AJ2308" s="131">
        <f t="shared" si="403"/>
        <v>0</v>
      </c>
      <c r="AK2308" s="131">
        <f t="shared" si="396"/>
        <v>0</v>
      </c>
      <c r="AL2308" s="131">
        <f t="shared" si="404"/>
        <v>0</v>
      </c>
      <c r="AM2308" s="131" t="str">
        <f t="shared" si="405"/>
        <v/>
      </c>
      <c r="AN2308" s="131" t="str">
        <f t="shared" ca="1" si="406"/>
        <v/>
      </c>
    </row>
    <row r="2309" spans="1:40" ht="20.25" customHeight="1" x14ac:dyDescent="0.3">
      <c r="A2309" s="127"/>
      <c r="B2309" s="164"/>
      <c r="C2309" s="139"/>
      <c r="D2309" s="140"/>
      <c r="E2309" s="139"/>
      <c r="F2309" s="139"/>
      <c r="G2309" s="140"/>
      <c r="H2309" s="139"/>
      <c r="I2309" s="129"/>
      <c r="L2309" s="128"/>
      <c r="M2309" s="128"/>
      <c r="N2309" s="128"/>
      <c r="O2309" s="128"/>
      <c r="P2309" s="128"/>
      <c r="Q2309" s="128"/>
      <c r="R2309" s="128"/>
      <c r="S2309" s="128"/>
      <c r="T2309" s="120">
        <f t="shared" si="397"/>
        <v>0</v>
      </c>
      <c r="U2309" s="131"/>
      <c r="V2309" s="131"/>
      <c r="W2309" s="131">
        <f>SUMIFS($F$3:F2309,$D$3:D2309,D2309,$C$3:C2309,"Buy")+SUMIFS($F$3:F2309,$D$3:D2309,D2309,$C$3:C2309,"Coin Deposit",$E$3:E2309,"&lt;&gt;")</f>
        <v>0</v>
      </c>
      <c r="X2309" s="131">
        <f t="shared" si="398"/>
        <v>0</v>
      </c>
      <c r="Y2309" s="131">
        <f>IF($D2309=Y$1,SUMIFS($H$3:$H2309,$G$3:$G2309,Y$1,$C$3:$C2309,"Sell"),0)</f>
        <v>0</v>
      </c>
      <c r="Z2309" s="131">
        <f t="shared" si="399"/>
        <v>0</v>
      </c>
      <c r="AA2309" s="131">
        <f>IF($D2309=AA$1,SUMIFS($H$3:$H2309,$G$3:$G2309,AA$1,$C$3:$C2309,"Sell"),0)</f>
        <v>0</v>
      </c>
      <c r="AB2309" s="131">
        <f t="shared" si="400"/>
        <v>0</v>
      </c>
      <c r="AC2309" s="131">
        <f>SUMIFS('Deductions and Deposits'!$H:$H,'Deductions and Deposits'!$G:$G,D2309,'Deductions and Deposits'!$F:$F,"&lt;="&amp;B2309)+SUMIFS($F$3:F2309,$D$3:D2309,D2309,$C$3:C2309,"Coin Deposit",$E$3:E2309,"")</f>
        <v>0</v>
      </c>
      <c r="AD2309" s="131">
        <f>SUMIFS('Deductions and Deposits'!$D:$D,'Deductions and Deposits'!$C:$C,D2309)+SUMIFS($F:$F,$D:$D,D2309,$C:$C,"Coin Deduction")</f>
        <v>0</v>
      </c>
      <c r="AE2309" s="131">
        <f>Table5[[#This Row],[Column4]]+Table5[[#This Row],[Column14]]+Table5[[#This Row],[Column19]]+Table5[[#This Row],[Column12]]</f>
        <v>0</v>
      </c>
      <c r="AF2309" s="131">
        <f>Table5[[#This Row],[Column5]]+Table5[[#This Row],[Column13]]+Table5[[#This Row],[Column21]]+Table5[[#This Row],[Column18]]</f>
        <v>0</v>
      </c>
      <c r="AG2309" s="131">
        <f t="shared" si="401"/>
        <v>0</v>
      </c>
      <c r="AH2309" s="131">
        <f t="shared" si="402"/>
        <v>0</v>
      </c>
      <c r="AI2309" s="131">
        <f>Table5[[#This Row],[Column17]]-Table5[[#This Row],[Column20]]</f>
        <v>0</v>
      </c>
      <c r="AJ2309" s="131">
        <f t="shared" si="403"/>
        <v>0</v>
      </c>
      <c r="AK2309" s="131">
        <f t="shared" si="396"/>
        <v>0</v>
      </c>
      <c r="AL2309" s="131">
        <f t="shared" si="404"/>
        <v>0</v>
      </c>
      <c r="AM2309" s="131" t="str">
        <f t="shared" si="405"/>
        <v/>
      </c>
      <c r="AN2309" s="131" t="str">
        <f t="shared" ca="1" si="406"/>
        <v/>
      </c>
    </row>
    <row r="2310" spans="1:40" ht="20.25" customHeight="1" x14ac:dyDescent="0.3">
      <c r="A2310" s="127"/>
      <c r="B2310" s="164"/>
      <c r="C2310" s="139"/>
      <c r="D2310" s="140"/>
      <c r="E2310" s="139"/>
      <c r="F2310" s="139"/>
      <c r="G2310" s="140"/>
      <c r="H2310" s="139"/>
      <c r="I2310" s="129"/>
      <c r="L2310" s="128"/>
      <c r="M2310" s="128"/>
      <c r="N2310" s="128"/>
      <c r="O2310" s="128"/>
      <c r="P2310" s="128"/>
      <c r="Q2310" s="128"/>
      <c r="R2310" s="128"/>
      <c r="S2310" s="128"/>
      <c r="T2310" s="120">
        <f t="shared" si="397"/>
        <v>0</v>
      </c>
      <c r="U2310" s="131"/>
      <c r="V2310" s="131"/>
      <c r="W2310" s="131">
        <f>SUMIFS($F$3:F2310,$D$3:D2310,D2310,$C$3:C2310,"Buy")+SUMIFS($F$3:F2310,$D$3:D2310,D2310,$C$3:C2310,"Coin Deposit",$E$3:E2310,"&lt;&gt;")</f>
        <v>0</v>
      </c>
      <c r="X2310" s="131">
        <f t="shared" si="398"/>
        <v>0</v>
      </c>
      <c r="Y2310" s="131">
        <f>IF($D2310=Y$1,SUMIFS($H$3:$H2310,$G$3:$G2310,Y$1,$C$3:$C2310,"Sell"),0)</f>
        <v>0</v>
      </c>
      <c r="Z2310" s="131">
        <f t="shared" si="399"/>
        <v>0</v>
      </c>
      <c r="AA2310" s="131">
        <f>IF($D2310=AA$1,SUMIFS($H$3:$H2310,$G$3:$G2310,AA$1,$C$3:$C2310,"Sell"),0)</f>
        <v>0</v>
      </c>
      <c r="AB2310" s="131">
        <f t="shared" si="400"/>
        <v>0</v>
      </c>
      <c r="AC2310" s="131">
        <f>SUMIFS('Deductions and Deposits'!$H:$H,'Deductions and Deposits'!$G:$G,D2310,'Deductions and Deposits'!$F:$F,"&lt;="&amp;B2310)+SUMIFS($F$3:F2310,$D$3:D2310,D2310,$C$3:C2310,"Coin Deposit",$E$3:E2310,"")</f>
        <v>0</v>
      </c>
      <c r="AD2310" s="131">
        <f>SUMIFS('Deductions and Deposits'!$D:$D,'Deductions and Deposits'!$C:$C,D2310)+SUMIFS($F:$F,$D:$D,D2310,$C:$C,"Coin Deduction")</f>
        <v>0</v>
      </c>
      <c r="AE2310" s="131">
        <f>Table5[[#This Row],[Column4]]+Table5[[#This Row],[Column14]]+Table5[[#This Row],[Column19]]+Table5[[#This Row],[Column12]]</f>
        <v>0</v>
      </c>
      <c r="AF2310" s="131">
        <f>Table5[[#This Row],[Column5]]+Table5[[#This Row],[Column13]]+Table5[[#This Row],[Column21]]+Table5[[#This Row],[Column18]]</f>
        <v>0</v>
      </c>
      <c r="AG2310" s="131">
        <f t="shared" si="401"/>
        <v>0</v>
      </c>
      <c r="AH2310" s="131">
        <f t="shared" si="402"/>
        <v>0</v>
      </c>
      <c r="AI2310" s="131">
        <f>Table5[[#This Row],[Column17]]-Table5[[#This Row],[Column20]]</f>
        <v>0</v>
      </c>
      <c r="AJ2310" s="131">
        <f t="shared" si="403"/>
        <v>0</v>
      </c>
      <c r="AK2310" s="131">
        <f t="shared" si="396"/>
        <v>0</v>
      </c>
      <c r="AL2310" s="131">
        <f t="shared" si="404"/>
        <v>0</v>
      </c>
      <c r="AM2310" s="131" t="str">
        <f t="shared" si="405"/>
        <v/>
      </c>
      <c r="AN2310" s="131" t="str">
        <f t="shared" ca="1" si="406"/>
        <v/>
      </c>
    </row>
    <row r="2311" spans="1:40" ht="20.25" customHeight="1" x14ac:dyDescent="0.3">
      <c r="A2311" s="127"/>
      <c r="B2311" s="164"/>
      <c r="C2311" s="139"/>
      <c r="D2311" s="140"/>
      <c r="E2311" s="139"/>
      <c r="F2311" s="139"/>
      <c r="G2311" s="140"/>
      <c r="H2311" s="139"/>
      <c r="I2311" s="129"/>
      <c r="L2311" s="128"/>
      <c r="M2311" s="128"/>
      <c r="N2311" s="128"/>
      <c r="O2311" s="128"/>
      <c r="P2311" s="128"/>
      <c r="Q2311" s="128"/>
      <c r="R2311" s="128"/>
      <c r="S2311" s="128"/>
      <c r="T2311" s="120">
        <f t="shared" si="397"/>
        <v>0</v>
      </c>
      <c r="U2311" s="131"/>
      <c r="V2311" s="131"/>
      <c r="W2311" s="131">
        <f>SUMIFS($F$3:F2311,$D$3:D2311,D2311,$C$3:C2311,"Buy")+SUMIFS($F$3:F2311,$D$3:D2311,D2311,$C$3:C2311,"Coin Deposit",$E$3:E2311,"&lt;&gt;")</f>
        <v>0</v>
      </c>
      <c r="X2311" s="131">
        <f t="shared" si="398"/>
        <v>0</v>
      </c>
      <c r="Y2311" s="131">
        <f>IF($D2311=Y$1,SUMIFS($H$3:$H2311,$G$3:$G2311,Y$1,$C$3:$C2311,"Sell"),0)</f>
        <v>0</v>
      </c>
      <c r="Z2311" s="131">
        <f t="shared" si="399"/>
        <v>0</v>
      </c>
      <c r="AA2311" s="131">
        <f>IF($D2311=AA$1,SUMIFS($H$3:$H2311,$G$3:$G2311,AA$1,$C$3:$C2311,"Sell"),0)</f>
        <v>0</v>
      </c>
      <c r="AB2311" s="131">
        <f t="shared" si="400"/>
        <v>0</v>
      </c>
      <c r="AC2311" s="131">
        <f>SUMIFS('Deductions and Deposits'!$H:$H,'Deductions and Deposits'!$G:$G,D2311,'Deductions and Deposits'!$F:$F,"&lt;="&amp;B2311)+SUMIFS($F$3:F2311,$D$3:D2311,D2311,$C$3:C2311,"Coin Deposit",$E$3:E2311,"")</f>
        <v>0</v>
      </c>
      <c r="AD2311" s="131">
        <f>SUMIFS('Deductions and Deposits'!$D:$D,'Deductions and Deposits'!$C:$C,D2311)+SUMIFS($F:$F,$D:$D,D2311,$C:$C,"Coin Deduction")</f>
        <v>0</v>
      </c>
      <c r="AE2311" s="131">
        <f>Table5[[#This Row],[Column4]]+Table5[[#This Row],[Column14]]+Table5[[#This Row],[Column19]]+Table5[[#This Row],[Column12]]</f>
        <v>0</v>
      </c>
      <c r="AF2311" s="131">
        <f>Table5[[#This Row],[Column5]]+Table5[[#This Row],[Column13]]+Table5[[#This Row],[Column21]]+Table5[[#This Row],[Column18]]</f>
        <v>0</v>
      </c>
      <c r="AG2311" s="131">
        <f t="shared" si="401"/>
        <v>0</v>
      </c>
      <c r="AH2311" s="131">
        <f t="shared" si="402"/>
        <v>0</v>
      </c>
      <c r="AI2311" s="131">
        <f>Table5[[#This Row],[Column17]]-Table5[[#This Row],[Column20]]</f>
        <v>0</v>
      </c>
      <c r="AJ2311" s="131">
        <f t="shared" si="403"/>
        <v>0</v>
      </c>
      <c r="AK2311" s="131">
        <f t="shared" si="396"/>
        <v>0</v>
      </c>
      <c r="AL2311" s="131">
        <f t="shared" si="404"/>
        <v>0</v>
      </c>
      <c r="AM2311" s="131" t="str">
        <f t="shared" si="405"/>
        <v/>
      </c>
      <c r="AN2311" s="131" t="str">
        <f t="shared" ca="1" si="406"/>
        <v/>
      </c>
    </row>
    <row r="2312" spans="1:40" ht="20.25" customHeight="1" x14ac:dyDescent="0.3">
      <c r="A2312" s="127"/>
      <c r="B2312" s="164"/>
      <c r="C2312" s="139"/>
      <c r="D2312" s="140"/>
      <c r="E2312" s="139"/>
      <c r="F2312" s="139"/>
      <c r="G2312" s="140"/>
      <c r="H2312" s="139"/>
      <c r="I2312" s="129"/>
      <c r="L2312" s="128"/>
      <c r="M2312" s="128"/>
      <c r="N2312" s="128"/>
      <c r="O2312" s="128"/>
      <c r="P2312" s="128"/>
      <c r="Q2312" s="128"/>
      <c r="R2312" s="128"/>
      <c r="S2312" s="128"/>
      <c r="T2312" s="120">
        <f t="shared" si="397"/>
        <v>0</v>
      </c>
      <c r="U2312" s="131"/>
      <c r="V2312" s="131"/>
      <c r="W2312" s="131">
        <f>SUMIFS($F$3:F2312,$D$3:D2312,D2312,$C$3:C2312,"Buy")+SUMIFS($F$3:F2312,$D$3:D2312,D2312,$C$3:C2312,"Coin Deposit",$E$3:E2312,"&lt;&gt;")</f>
        <v>0</v>
      </c>
      <c r="X2312" s="131">
        <f t="shared" si="398"/>
        <v>0</v>
      </c>
      <c r="Y2312" s="131">
        <f>IF($D2312=Y$1,SUMIFS($H$3:$H2312,$G$3:$G2312,Y$1,$C$3:$C2312,"Sell"),0)</f>
        <v>0</v>
      </c>
      <c r="Z2312" s="131">
        <f t="shared" si="399"/>
        <v>0</v>
      </c>
      <c r="AA2312" s="131">
        <f>IF($D2312=AA$1,SUMIFS($H$3:$H2312,$G$3:$G2312,AA$1,$C$3:$C2312,"Sell"),0)</f>
        <v>0</v>
      </c>
      <c r="AB2312" s="131">
        <f t="shared" si="400"/>
        <v>0</v>
      </c>
      <c r="AC2312" s="131">
        <f>SUMIFS('Deductions and Deposits'!$H:$H,'Deductions and Deposits'!$G:$G,D2312,'Deductions and Deposits'!$F:$F,"&lt;="&amp;B2312)+SUMIFS($F$3:F2312,$D$3:D2312,D2312,$C$3:C2312,"Coin Deposit",$E$3:E2312,"")</f>
        <v>0</v>
      </c>
      <c r="AD2312" s="131">
        <f>SUMIFS('Deductions and Deposits'!$D:$D,'Deductions and Deposits'!$C:$C,D2312)+SUMIFS($F:$F,$D:$D,D2312,$C:$C,"Coin Deduction")</f>
        <v>0</v>
      </c>
      <c r="AE2312" s="131">
        <f>Table5[[#This Row],[Column4]]+Table5[[#This Row],[Column14]]+Table5[[#This Row],[Column19]]+Table5[[#This Row],[Column12]]</f>
        <v>0</v>
      </c>
      <c r="AF2312" s="131">
        <f>Table5[[#This Row],[Column5]]+Table5[[#This Row],[Column13]]+Table5[[#This Row],[Column21]]+Table5[[#This Row],[Column18]]</f>
        <v>0</v>
      </c>
      <c r="AG2312" s="131">
        <f t="shared" si="401"/>
        <v>0</v>
      </c>
      <c r="AH2312" s="131">
        <f t="shared" si="402"/>
        <v>0</v>
      </c>
      <c r="AI2312" s="131">
        <f>Table5[[#This Row],[Column17]]-Table5[[#This Row],[Column20]]</f>
        <v>0</v>
      </c>
      <c r="AJ2312" s="131">
        <f t="shared" si="403"/>
        <v>0</v>
      </c>
      <c r="AK2312" s="131">
        <f t="shared" si="396"/>
        <v>0</v>
      </c>
      <c r="AL2312" s="131">
        <f t="shared" si="404"/>
        <v>0</v>
      </c>
      <c r="AM2312" s="131" t="str">
        <f t="shared" si="405"/>
        <v/>
      </c>
      <c r="AN2312" s="131" t="str">
        <f t="shared" ca="1" si="406"/>
        <v/>
      </c>
    </row>
    <row r="2313" spans="1:40" ht="20.25" customHeight="1" x14ac:dyDescent="0.3">
      <c r="A2313" s="127"/>
      <c r="B2313" s="164"/>
      <c r="C2313" s="139"/>
      <c r="D2313" s="140"/>
      <c r="E2313" s="139"/>
      <c r="F2313" s="139"/>
      <c r="G2313" s="140"/>
      <c r="H2313" s="139"/>
      <c r="I2313" s="129"/>
      <c r="L2313" s="128"/>
      <c r="M2313" s="128"/>
      <c r="N2313" s="128"/>
      <c r="O2313" s="128"/>
      <c r="P2313" s="128"/>
      <c r="Q2313" s="128"/>
      <c r="R2313" s="128"/>
      <c r="S2313" s="128"/>
      <c r="T2313" s="120">
        <f t="shared" si="397"/>
        <v>0</v>
      </c>
      <c r="U2313" s="131"/>
      <c r="V2313" s="131"/>
      <c r="W2313" s="131">
        <f>SUMIFS($F$3:F2313,$D$3:D2313,D2313,$C$3:C2313,"Buy")+SUMIFS($F$3:F2313,$D$3:D2313,D2313,$C$3:C2313,"Coin Deposit",$E$3:E2313,"&lt;&gt;")</f>
        <v>0</v>
      </c>
      <c r="X2313" s="131">
        <f t="shared" si="398"/>
        <v>0</v>
      </c>
      <c r="Y2313" s="131">
        <f>IF($D2313=Y$1,SUMIFS($H$3:$H2313,$G$3:$G2313,Y$1,$C$3:$C2313,"Sell"),0)</f>
        <v>0</v>
      </c>
      <c r="Z2313" s="131">
        <f t="shared" si="399"/>
        <v>0</v>
      </c>
      <c r="AA2313" s="131">
        <f>IF($D2313=AA$1,SUMIFS($H$3:$H2313,$G$3:$G2313,AA$1,$C$3:$C2313,"Sell"),0)</f>
        <v>0</v>
      </c>
      <c r="AB2313" s="131">
        <f t="shared" si="400"/>
        <v>0</v>
      </c>
      <c r="AC2313" s="131">
        <f>SUMIFS('Deductions and Deposits'!$H:$H,'Deductions and Deposits'!$G:$G,D2313,'Deductions and Deposits'!$F:$F,"&lt;="&amp;B2313)+SUMIFS($F$3:F2313,$D$3:D2313,D2313,$C$3:C2313,"Coin Deposit",$E$3:E2313,"")</f>
        <v>0</v>
      </c>
      <c r="AD2313" s="131">
        <f>SUMIFS('Deductions and Deposits'!$D:$D,'Deductions and Deposits'!$C:$C,D2313)+SUMIFS($F:$F,$D:$D,D2313,$C:$C,"Coin Deduction")</f>
        <v>0</v>
      </c>
      <c r="AE2313" s="131">
        <f>Table5[[#This Row],[Column4]]+Table5[[#This Row],[Column14]]+Table5[[#This Row],[Column19]]+Table5[[#This Row],[Column12]]</f>
        <v>0</v>
      </c>
      <c r="AF2313" s="131">
        <f>Table5[[#This Row],[Column5]]+Table5[[#This Row],[Column13]]+Table5[[#This Row],[Column21]]+Table5[[#This Row],[Column18]]</f>
        <v>0</v>
      </c>
      <c r="AG2313" s="131">
        <f t="shared" si="401"/>
        <v>0</v>
      </c>
      <c r="AH2313" s="131">
        <f t="shared" si="402"/>
        <v>0</v>
      </c>
      <c r="AI2313" s="131">
        <f>Table5[[#This Row],[Column17]]-Table5[[#This Row],[Column20]]</f>
        <v>0</v>
      </c>
      <c r="AJ2313" s="131">
        <f t="shared" si="403"/>
        <v>0</v>
      </c>
      <c r="AK2313" s="131">
        <f t="shared" si="396"/>
        <v>0</v>
      </c>
      <c r="AL2313" s="131">
        <f t="shared" si="404"/>
        <v>0</v>
      </c>
      <c r="AM2313" s="131" t="str">
        <f t="shared" si="405"/>
        <v/>
      </c>
      <c r="AN2313" s="131" t="str">
        <f t="shared" ca="1" si="406"/>
        <v/>
      </c>
    </row>
    <row r="2314" spans="1:40" ht="20.25" customHeight="1" x14ac:dyDescent="0.3">
      <c r="A2314" s="127"/>
      <c r="B2314" s="164"/>
      <c r="C2314" s="139"/>
      <c r="D2314" s="140"/>
      <c r="E2314" s="139"/>
      <c r="F2314" s="139"/>
      <c r="G2314" s="140"/>
      <c r="H2314" s="139"/>
      <c r="I2314" s="129"/>
      <c r="L2314" s="128"/>
      <c r="M2314" s="128"/>
      <c r="N2314" s="128"/>
      <c r="O2314" s="128"/>
      <c r="P2314" s="128"/>
      <c r="Q2314" s="128"/>
      <c r="R2314" s="128"/>
      <c r="S2314" s="128"/>
      <c r="T2314" s="120">
        <f t="shared" si="397"/>
        <v>0</v>
      </c>
      <c r="U2314" s="131"/>
      <c r="V2314" s="131"/>
      <c r="W2314" s="131">
        <f>SUMIFS($F$3:F2314,$D$3:D2314,D2314,$C$3:C2314,"Buy")+SUMIFS($F$3:F2314,$D$3:D2314,D2314,$C$3:C2314,"Coin Deposit",$E$3:E2314,"&lt;&gt;")</f>
        <v>0</v>
      </c>
      <c r="X2314" s="131">
        <f t="shared" si="398"/>
        <v>0</v>
      </c>
      <c r="Y2314" s="131">
        <f>IF($D2314=Y$1,SUMIFS($H$3:$H2314,$G$3:$G2314,Y$1,$C$3:$C2314,"Sell"),0)</f>
        <v>0</v>
      </c>
      <c r="Z2314" s="131">
        <f t="shared" si="399"/>
        <v>0</v>
      </c>
      <c r="AA2314" s="131">
        <f>IF($D2314=AA$1,SUMIFS($H$3:$H2314,$G$3:$G2314,AA$1,$C$3:$C2314,"Sell"),0)</f>
        <v>0</v>
      </c>
      <c r="AB2314" s="131">
        <f t="shared" si="400"/>
        <v>0</v>
      </c>
      <c r="AC2314" s="131">
        <f>SUMIFS('Deductions and Deposits'!$H:$H,'Deductions and Deposits'!$G:$G,D2314,'Deductions and Deposits'!$F:$F,"&lt;="&amp;B2314)+SUMIFS($F$3:F2314,$D$3:D2314,D2314,$C$3:C2314,"Coin Deposit",$E$3:E2314,"")</f>
        <v>0</v>
      </c>
      <c r="AD2314" s="131">
        <f>SUMIFS('Deductions and Deposits'!$D:$D,'Deductions and Deposits'!$C:$C,D2314)+SUMIFS($F:$F,$D:$D,D2314,$C:$C,"Coin Deduction")</f>
        <v>0</v>
      </c>
      <c r="AE2314" s="131">
        <f>Table5[[#This Row],[Column4]]+Table5[[#This Row],[Column14]]+Table5[[#This Row],[Column19]]+Table5[[#This Row],[Column12]]</f>
        <v>0</v>
      </c>
      <c r="AF2314" s="131">
        <f>Table5[[#This Row],[Column5]]+Table5[[#This Row],[Column13]]+Table5[[#This Row],[Column21]]+Table5[[#This Row],[Column18]]</f>
        <v>0</v>
      </c>
      <c r="AG2314" s="131">
        <f t="shared" si="401"/>
        <v>0</v>
      </c>
      <c r="AH2314" s="131">
        <f t="shared" si="402"/>
        <v>0</v>
      </c>
      <c r="AI2314" s="131">
        <f>Table5[[#This Row],[Column17]]-Table5[[#This Row],[Column20]]</f>
        <v>0</v>
      </c>
      <c r="AJ2314" s="131">
        <f t="shared" si="403"/>
        <v>0</v>
      </c>
      <c r="AK2314" s="131">
        <f t="shared" si="396"/>
        <v>0</v>
      </c>
      <c r="AL2314" s="131">
        <f t="shared" si="404"/>
        <v>0</v>
      </c>
      <c r="AM2314" s="131" t="str">
        <f t="shared" si="405"/>
        <v/>
      </c>
      <c r="AN2314" s="131" t="str">
        <f t="shared" ca="1" si="406"/>
        <v/>
      </c>
    </row>
    <row r="2315" spans="1:40" ht="20.25" customHeight="1" x14ac:dyDescent="0.3">
      <c r="A2315" s="127"/>
      <c r="B2315" s="164"/>
      <c r="C2315" s="139"/>
      <c r="D2315" s="140"/>
      <c r="E2315" s="139"/>
      <c r="F2315" s="139"/>
      <c r="G2315" s="140"/>
      <c r="H2315" s="139"/>
      <c r="I2315" s="129"/>
      <c r="L2315" s="128"/>
      <c r="M2315" s="128"/>
      <c r="N2315" s="128"/>
      <c r="O2315" s="128"/>
      <c r="P2315" s="128"/>
      <c r="Q2315" s="128"/>
      <c r="R2315" s="128"/>
      <c r="S2315" s="128"/>
      <c r="T2315" s="120">
        <f t="shared" si="397"/>
        <v>0</v>
      </c>
      <c r="U2315" s="131"/>
      <c r="V2315" s="131"/>
      <c r="W2315" s="131">
        <f>SUMIFS($F$3:F2315,$D$3:D2315,D2315,$C$3:C2315,"Buy")+SUMIFS($F$3:F2315,$D$3:D2315,D2315,$C$3:C2315,"Coin Deposit",$E$3:E2315,"&lt;&gt;")</f>
        <v>0</v>
      </c>
      <c r="X2315" s="131">
        <f t="shared" si="398"/>
        <v>0</v>
      </c>
      <c r="Y2315" s="131">
        <f>IF($D2315=Y$1,SUMIFS($H$3:$H2315,$G$3:$G2315,Y$1,$C$3:$C2315,"Sell"),0)</f>
        <v>0</v>
      </c>
      <c r="Z2315" s="131">
        <f t="shared" si="399"/>
        <v>0</v>
      </c>
      <c r="AA2315" s="131">
        <f>IF($D2315=AA$1,SUMIFS($H$3:$H2315,$G$3:$G2315,AA$1,$C$3:$C2315,"Sell"),0)</f>
        <v>0</v>
      </c>
      <c r="AB2315" s="131">
        <f t="shared" si="400"/>
        <v>0</v>
      </c>
      <c r="AC2315" s="131">
        <f>SUMIFS('Deductions and Deposits'!$H:$H,'Deductions and Deposits'!$G:$G,D2315,'Deductions and Deposits'!$F:$F,"&lt;="&amp;B2315)+SUMIFS($F$3:F2315,$D$3:D2315,D2315,$C$3:C2315,"Coin Deposit",$E$3:E2315,"")</f>
        <v>0</v>
      </c>
      <c r="AD2315" s="131">
        <f>SUMIFS('Deductions and Deposits'!$D:$D,'Deductions and Deposits'!$C:$C,D2315)+SUMIFS($F:$F,$D:$D,D2315,$C:$C,"Coin Deduction")</f>
        <v>0</v>
      </c>
      <c r="AE2315" s="131">
        <f>Table5[[#This Row],[Column4]]+Table5[[#This Row],[Column14]]+Table5[[#This Row],[Column19]]+Table5[[#This Row],[Column12]]</f>
        <v>0</v>
      </c>
      <c r="AF2315" s="131">
        <f>Table5[[#This Row],[Column5]]+Table5[[#This Row],[Column13]]+Table5[[#This Row],[Column21]]+Table5[[#This Row],[Column18]]</f>
        <v>0</v>
      </c>
      <c r="AG2315" s="131">
        <f t="shared" si="401"/>
        <v>0</v>
      </c>
      <c r="AH2315" s="131">
        <f t="shared" si="402"/>
        <v>0</v>
      </c>
      <c r="AI2315" s="131">
        <f>Table5[[#This Row],[Column17]]-Table5[[#This Row],[Column20]]</f>
        <v>0</v>
      </c>
      <c r="AJ2315" s="131">
        <f t="shared" si="403"/>
        <v>0</v>
      </c>
      <c r="AK2315" s="131">
        <f t="shared" si="396"/>
        <v>0</v>
      </c>
      <c r="AL2315" s="131">
        <f t="shared" si="404"/>
        <v>0</v>
      </c>
      <c r="AM2315" s="131" t="str">
        <f t="shared" si="405"/>
        <v/>
      </c>
      <c r="AN2315" s="131" t="str">
        <f t="shared" ca="1" si="406"/>
        <v/>
      </c>
    </row>
    <row r="2316" spans="1:40" ht="20.25" customHeight="1" x14ac:dyDescent="0.3">
      <c r="A2316" s="127"/>
      <c r="B2316" s="164"/>
      <c r="C2316" s="139"/>
      <c r="D2316" s="140"/>
      <c r="E2316" s="139"/>
      <c r="F2316" s="139"/>
      <c r="G2316" s="140"/>
      <c r="H2316" s="139"/>
      <c r="I2316" s="129"/>
      <c r="L2316" s="128"/>
      <c r="M2316" s="128"/>
      <c r="N2316" s="128"/>
      <c r="O2316" s="128"/>
      <c r="P2316" s="128"/>
      <c r="Q2316" s="128"/>
      <c r="R2316" s="128"/>
      <c r="S2316" s="128"/>
      <c r="T2316" s="120">
        <f t="shared" si="397"/>
        <v>0</v>
      </c>
      <c r="U2316" s="131"/>
      <c r="V2316" s="131"/>
      <c r="W2316" s="131">
        <f>SUMIFS($F$3:F2316,$D$3:D2316,D2316,$C$3:C2316,"Buy")+SUMIFS($F$3:F2316,$D$3:D2316,D2316,$C$3:C2316,"Coin Deposit",$E$3:E2316,"&lt;&gt;")</f>
        <v>0</v>
      </c>
      <c r="X2316" s="131">
        <f t="shared" si="398"/>
        <v>0</v>
      </c>
      <c r="Y2316" s="131">
        <f>IF($D2316=Y$1,SUMIFS($H$3:$H2316,$G$3:$G2316,Y$1,$C$3:$C2316,"Sell"),0)</f>
        <v>0</v>
      </c>
      <c r="Z2316" s="131">
        <f t="shared" si="399"/>
        <v>0</v>
      </c>
      <c r="AA2316" s="131">
        <f>IF($D2316=AA$1,SUMIFS($H$3:$H2316,$G$3:$G2316,AA$1,$C$3:$C2316,"Sell"),0)</f>
        <v>0</v>
      </c>
      <c r="AB2316" s="131">
        <f t="shared" si="400"/>
        <v>0</v>
      </c>
      <c r="AC2316" s="131">
        <f>SUMIFS('Deductions and Deposits'!$H:$H,'Deductions and Deposits'!$G:$G,D2316,'Deductions and Deposits'!$F:$F,"&lt;="&amp;B2316)+SUMIFS($F$3:F2316,$D$3:D2316,D2316,$C$3:C2316,"Coin Deposit",$E$3:E2316,"")</f>
        <v>0</v>
      </c>
      <c r="AD2316" s="131">
        <f>SUMIFS('Deductions and Deposits'!$D:$D,'Deductions and Deposits'!$C:$C,D2316)+SUMIFS($F:$F,$D:$D,D2316,$C:$C,"Coin Deduction")</f>
        <v>0</v>
      </c>
      <c r="AE2316" s="131">
        <f>Table5[[#This Row],[Column4]]+Table5[[#This Row],[Column14]]+Table5[[#This Row],[Column19]]+Table5[[#This Row],[Column12]]</f>
        <v>0</v>
      </c>
      <c r="AF2316" s="131">
        <f>Table5[[#This Row],[Column5]]+Table5[[#This Row],[Column13]]+Table5[[#This Row],[Column21]]+Table5[[#This Row],[Column18]]</f>
        <v>0</v>
      </c>
      <c r="AG2316" s="131">
        <f t="shared" si="401"/>
        <v>0</v>
      </c>
      <c r="AH2316" s="131">
        <f t="shared" si="402"/>
        <v>0</v>
      </c>
      <c r="AI2316" s="131">
        <f>Table5[[#This Row],[Column17]]-Table5[[#This Row],[Column20]]</f>
        <v>0</v>
      </c>
      <c r="AJ2316" s="131">
        <f t="shared" si="403"/>
        <v>0</v>
      </c>
      <c r="AK2316" s="131">
        <f t="shared" si="396"/>
        <v>0</v>
      </c>
      <c r="AL2316" s="131">
        <f t="shared" si="404"/>
        <v>0</v>
      </c>
      <c r="AM2316" s="131" t="str">
        <f t="shared" si="405"/>
        <v/>
      </c>
      <c r="AN2316" s="131" t="str">
        <f t="shared" ca="1" si="406"/>
        <v/>
      </c>
    </row>
    <row r="2317" spans="1:40" ht="20.25" customHeight="1" x14ac:dyDescent="0.3">
      <c r="A2317" s="127"/>
      <c r="B2317" s="164"/>
      <c r="C2317" s="139"/>
      <c r="D2317" s="140"/>
      <c r="E2317" s="139"/>
      <c r="F2317" s="139"/>
      <c r="G2317" s="140"/>
      <c r="H2317" s="139"/>
      <c r="I2317" s="129"/>
      <c r="L2317" s="128"/>
      <c r="M2317" s="128"/>
      <c r="N2317" s="128"/>
      <c r="O2317" s="128"/>
      <c r="P2317" s="128"/>
      <c r="Q2317" s="128"/>
      <c r="R2317" s="128"/>
      <c r="S2317" s="128"/>
      <c r="T2317" s="120">
        <f t="shared" si="397"/>
        <v>0</v>
      </c>
      <c r="U2317" s="131"/>
      <c r="V2317" s="131"/>
      <c r="W2317" s="131">
        <f>SUMIFS($F$3:F2317,$D$3:D2317,D2317,$C$3:C2317,"Buy")+SUMIFS($F$3:F2317,$D$3:D2317,D2317,$C$3:C2317,"Coin Deposit",$E$3:E2317,"&lt;&gt;")</f>
        <v>0</v>
      </c>
      <c r="X2317" s="131">
        <f t="shared" si="398"/>
        <v>0</v>
      </c>
      <c r="Y2317" s="131">
        <f>IF($D2317=Y$1,SUMIFS($H$3:$H2317,$G$3:$G2317,Y$1,$C$3:$C2317,"Sell"),0)</f>
        <v>0</v>
      </c>
      <c r="Z2317" s="131">
        <f t="shared" si="399"/>
        <v>0</v>
      </c>
      <c r="AA2317" s="131">
        <f>IF($D2317=AA$1,SUMIFS($H$3:$H2317,$G$3:$G2317,AA$1,$C$3:$C2317,"Sell"),0)</f>
        <v>0</v>
      </c>
      <c r="AB2317" s="131">
        <f t="shared" si="400"/>
        <v>0</v>
      </c>
      <c r="AC2317" s="131">
        <f>SUMIFS('Deductions and Deposits'!$H:$H,'Deductions and Deposits'!$G:$G,D2317,'Deductions and Deposits'!$F:$F,"&lt;="&amp;B2317)+SUMIFS($F$3:F2317,$D$3:D2317,D2317,$C$3:C2317,"Coin Deposit",$E$3:E2317,"")</f>
        <v>0</v>
      </c>
      <c r="AD2317" s="131">
        <f>SUMIFS('Deductions and Deposits'!$D:$D,'Deductions and Deposits'!$C:$C,D2317)+SUMIFS($F:$F,$D:$D,D2317,$C:$C,"Coin Deduction")</f>
        <v>0</v>
      </c>
      <c r="AE2317" s="131">
        <f>Table5[[#This Row],[Column4]]+Table5[[#This Row],[Column14]]+Table5[[#This Row],[Column19]]+Table5[[#This Row],[Column12]]</f>
        <v>0</v>
      </c>
      <c r="AF2317" s="131">
        <f>Table5[[#This Row],[Column5]]+Table5[[#This Row],[Column13]]+Table5[[#This Row],[Column21]]+Table5[[#This Row],[Column18]]</f>
        <v>0</v>
      </c>
      <c r="AG2317" s="131">
        <f t="shared" si="401"/>
        <v>0</v>
      </c>
      <c r="AH2317" s="131">
        <f t="shared" si="402"/>
        <v>0</v>
      </c>
      <c r="AI2317" s="131">
        <f>Table5[[#This Row],[Column17]]-Table5[[#This Row],[Column20]]</f>
        <v>0</v>
      </c>
      <c r="AJ2317" s="131">
        <f t="shared" si="403"/>
        <v>0</v>
      </c>
      <c r="AK2317" s="131">
        <f t="shared" si="396"/>
        <v>0</v>
      </c>
      <c r="AL2317" s="131">
        <f t="shared" si="404"/>
        <v>0</v>
      </c>
      <c r="AM2317" s="131" t="str">
        <f t="shared" si="405"/>
        <v/>
      </c>
      <c r="AN2317" s="131" t="str">
        <f t="shared" ca="1" si="406"/>
        <v/>
      </c>
    </row>
    <row r="2318" spans="1:40" ht="20.25" customHeight="1" x14ac:dyDescent="0.3">
      <c r="A2318" s="127"/>
      <c r="B2318" s="164"/>
      <c r="C2318" s="139"/>
      <c r="D2318" s="140"/>
      <c r="E2318" s="139"/>
      <c r="F2318" s="139"/>
      <c r="G2318" s="140"/>
      <c r="H2318" s="139"/>
      <c r="I2318" s="129"/>
      <c r="L2318" s="128"/>
      <c r="M2318" s="128"/>
      <c r="N2318" s="128"/>
      <c r="O2318" s="128"/>
      <c r="P2318" s="128"/>
      <c r="Q2318" s="128"/>
      <c r="R2318" s="128"/>
      <c r="S2318" s="128"/>
      <c r="T2318" s="120">
        <f t="shared" si="397"/>
        <v>0</v>
      </c>
      <c r="U2318" s="131"/>
      <c r="V2318" s="131"/>
      <c r="W2318" s="131">
        <f>SUMIFS($F$3:F2318,$D$3:D2318,D2318,$C$3:C2318,"Buy")+SUMIFS($F$3:F2318,$D$3:D2318,D2318,$C$3:C2318,"Coin Deposit",$E$3:E2318,"&lt;&gt;")</f>
        <v>0</v>
      </c>
      <c r="X2318" s="131">
        <f t="shared" si="398"/>
        <v>0</v>
      </c>
      <c r="Y2318" s="131">
        <f>IF($D2318=Y$1,SUMIFS($H$3:$H2318,$G$3:$G2318,Y$1,$C$3:$C2318,"Sell"),0)</f>
        <v>0</v>
      </c>
      <c r="Z2318" s="131">
        <f t="shared" si="399"/>
        <v>0</v>
      </c>
      <c r="AA2318" s="131">
        <f>IF($D2318=AA$1,SUMIFS($H$3:$H2318,$G$3:$G2318,AA$1,$C$3:$C2318,"Sell"),0)</f>
        <v>0</v>
      </c>
      <c r="AB2318" s="131">
        <f t="shared" si="400"/>
        <v>0</v>
      </c>
      <c r="AC2318" s="131">
        <f>SUMIFS('Deductions and Deposits'!$H:$H,'Deductions and Deposits'!$G:$G,D2318,'Deductions and Deposits'!$F:$F,"&lt;="&amp;B2318)+SUMIFS($F$3:F2318,$D$3:D2318,D2318,$C$3:C2318,"Coin Deposit",$E$3:E2318,"")</f>
        <v>0</v>
      </c>
      <c r="AD2318" s="131">
        <f>SUMIFS('Deductions and Deposits'!$D:$D,'Deductions and Deposits'!$C:$C,D2318)+SUMIFS($F:$F,$D:$D,D2318,$C:$C,"Coin Deduction")</f>
        <v>0</v>
      </c>
      <c r="AE2318" s="131">
        <f>Table5[[#This Row],[Column4]]+Table5[[#This Row],[Column14]]+Table5[[#This Row],[Column19]]+Table5[[#This Row],[Column12]]</f>
        <v>0</v>
      </c>
      <c r="AF2318" s="131">
        <f>Table5[[#This Row],[Column5]]+Table5[[#This Row],[Column13]]+Table5[[#This Row],[Column21]]+Table5[[#This Row],[Column18]]</f>
        <v>0</v>
      </c>
      <c r="AG2318" s="131">
        <f t="shared" si="401"/>
        <v>0</v>
      </c>
      <c r="AH2318" s="131">
        <f t="shared" si="402"/>
        <v>0</v>
      </c>
      <c r="AI2318" s="131">
        <f>Table5[[#This Row],[Column17]]-Table5[[#This Row],[Column20]]</f>
        <v>0</v>
      </c>
      <c r="AJ2318" s="131">
        <f t="shared" si="403"/>
        <v>0</v>
      </c>
      <c r="AK2318" s="131">
        <f t="shared" si="396"/>
        <v>0</v>
      </c>
      <c r="AL2318" s="131">
        <f t="shared" si="404"/>
        <v>0</v>
      </c>
      <c r="AM2318" s="131" t="str">
        <f t="shared" si="405"/>
        <v/>
      </c>
      <c r="AN2318" s="131" t="str">
        <f t="shared" ca="1" si="406"/>
        <v/>
      </c>
    </row>
    <row r="2319" spans="1:40" ht="20.25" customHeight="1" x14ac:dyDescent="0.3">
      <c r="A2319" s="127"/>
      <c r="B2319" s="164"/>
      <c r="C2319" s="139"/>
      <c r="D2319" s="140"/>
      <c r="E2319" s="139"/>
      <c r="F2319" s="139"/>
      <c r="G2319" s="140"/>
      <c r="H2319" s="139"/>
      <c r="I2319" s="129"/>
      <c r="L2319" s="128"/>
      <c r="M2319" s="128"/>
      <c r="N2319" s="128"/>
      <c r="O2319" s="128"/>
      <c r="P2319" s="128"/>
      <c r="Q2319" s="128"/>
      <c r="R2319" s="128"/>
      <c r="S2319" s="128"/>
      <c r="T2319" s="120">
        <f t="shared" si="397"/>
        <v>0</v>
      </c>
      <c r="U2319" s="131"/>
      <c r="V2319" s="131"/>
      <c r="W2319" s="131">
        <f>SUMIFS($F$3:F2319,$D$3:D2319,D2319,$C$3:C2319,"Buy")+SUMIFS($F$3:F2319,$D$3:D2319,D2319,$C$3:C2319,"Coin Deposit",$E$3:E2319,"&lt;&gt;")</f>
        <v>0</v>
      </c>
      <c r="X2319" s="131">
        <f t="shared" si="398"/>
        <v>0</v>
      </c>
      <c r="Y2319" s="131">
        <f>IF($D2319=Y$1,SUMIFS($H$3:$H2319,$G$3:$G2319,Y$1,$C$3:$C2319,"Sell"),0)</f>
        <v>0</v>
      </c>
      <c r="Z2319" s="131">
        <f t="shared" si="399"/>
        <v>0</v>
      </c>
      <c r="AA2319" s="131">
        <f>IF($D2319=AA$1,SUMIFS($H$3:$H2319,$G$3:$G2319,AA$1,$C$3:$C2319,"Sell"),0)</f>
        <v>0</v>
      </c>
      <c r="AB2319" s="131">
        <f t="shared" si="400"/>
        <v>0</v>
      </c>
      <c r="AC2319" s="131">
        <f>SUMIFS('Deductions and Deposits'!$H:$H,'Deductions and Deposits'!$G:$G,D2319,'Deductions and Deposits'!$F:$F,"&lt;="&amp;B2319)+SUMIFS($F$3:F2319,$D$3:D2319,D2319,$C$3:C2319,"Coin Deposit",$E$3:E2319,"")</f>
        <v>0</v>
      </c>
      <c r="AD2319" s="131">
        <f>SUMIFS('Deductions and Deposits'!$D:$D,'Deductions and Deposits'!$C:$C,D2319)+SUMIFS($F:$F,$D:$D,D2319,$C:$C,"Coin Deduction")</f>
        <v>0</v>
      </c>
      <c r="AE2319" s="131">
        <f>Table5[[#This Row],[Column4]]+Table5[[#This Row],[Column14]]+Table5[[#This Row],[Column19]]+Table5[[#This Row],[Column12]]</f>
        <v>0</v>
      </c>
      <c r="AF2319" s="131">
        <f>Table5[[#This Row],[Column5]]+Table5[[#This Row],[Column13]]+Table5[[#This Row],[Column21]]+Table5[[#This Row],[Column18]]</f>
        <v>0</v>
      </c>
      <c r="AG2319" s="131">
        <f t="shared" si="401"/>
        <v>0</v>
      </c>
      <c r="AH2319" s="131">
        <f t="shared" si="402"/>
        <v>0</v>
      </c>
      <c r="AI2319" s="131">
        <f>Table5[[#This Row],[Column17]]-Table5[[#This Row],[Column20]]</f>
        <v>0</v>
      </c>
      <c r="AJ2319" s="131">
        <f t="shared" si="403"/>
        <v>0</v>
      </c>
      <c r="AK2319" s="131">
        <f t="shared" si="396"/>
        <v>0</v>
      </c>
      <c r="AL2319" s="131">
        <f t="shared" si="404"/>
        <v>0</v>
      </c>
      <c r="AM2319" s="131" t="str">
        <f t="shared" si="405"/>
        <v/>
      </c>
      <c r="AN2319" s="131" t="str">
        <f t="shared" ca="1" si="406"/>
        <v/>
      </c>
    </row>
    <row r="2320" spans="1:40" ht="20.25" customHeight="1" x14ac:dyDescent="0.3">
      <c r="A2320" s="127"/>
      <c r="B2320" s="164"/>
      <c r="C2320" s="139"/>
      <c r="D2320" s="140"/>
      <c r="E2320" s="139"/>
      <c r="F2320" s="139"/>
      <c r="G2320" s="140"/>
      <c r="H2320" s="139"/>
      <c r="I2320" s="129"/>
      <c r="L2320" s="128"/>
      <c r="M2320" s="128"/>
      <c r="N2320" s="128"/>
      <c r="O2320" s="128"/>
      <c r="P2320" s="128"/>
      <c r="Q2320" s="128"/>
      <c r="R2320" s="128"/>
      <c r="S2320" s="128"/>
      <c r="T2320" s="120">
        <f t="shared" si="397"/>
        <v>0</v>
      </c>
      <c r="U2320" s="131"/>
      <c r="V2320" s="131"/>
      <c r="W2320" s="131">
        <f>SUMIFS($F$3:F2320,$D$3:D2320,D2320,$C$3:C2320,"Buy")+SUMIFS($F$3:F2320,$D$3:D2320,D2320,$C$3:C2320,"Coin Deposit",$E$3:E2320,"&lt;&gt;")</f>
        <v>0</v>
      </c>
      <c r="X2320" s="131">
        <f t="shared" si="398"/>
        <v>0</v>
      </c>
      <c r="Y2320" s="131">
        <f>IF($D2320=Y$1,SUMIFS($H$3:$H2320,$G$3:$G2320,Y$1,$C$3:$C2320,"Sell"),0)</f>
        <v>0</v>
      </c>
      <c r="Z2320" s="131">
        <f t="shared" si="399"/>
        <v>0</v>
      </c>
      <c r="AA2320" s="131">
        <f>IF($D2320=AA$1,SUMIFS($H$3:$H2320,$G$3:$G2320,AA$1,$C$3:$C2320,"Sell"),0)</f>
        <v>0</v>
      </c>
      <c r="AB2320" s="131">
        <f t="shared" si="400"/>
        <v>0</v>
      </c>
      <c r="AC2320" s="131">
        <f>SUMIFS('Deductions and Deposits'!$H:$H,'Deductions and Deposits'!$G:$G,D2320,'Deductions and Deposits'!$F:$F,"&lt;="&amp;B2320)+SUMIFS($F$3:F2320,$D$3:D2320,D2320,$C$3:C2320,"Coin Deposit",$E$3:E2320,"")</f>
        <v>0</v>
      </c>
      <c r="AD2320" s="131">
        <f>SUMIFS('Deductions and Deposits'!$D:$D,'Deductions and Deposits'!$C:$C,D2320)+SUMIFS($F:$F,$D:$D,D2320,$C:$C,"Coin Deduction")</f>
        <v>0</v>
      </c>
      <c r="AE2320" s="131">
        <f>Table5[[#This Row],[Column4]]+Table5[[#This Row],[Column14]]+Table5[[#This Row],[Column19]]+Table5[[#This Row],[Column12]]</f>
        <v>0</v>
      </c>
      <c r="AF2320" s="131">
        <f>Table5[[#This Row],[Column5]]+Table5[[#This Row],[Column13]]+Table5[[#This Row],[Column21]]+Table5[[#This Row],[Column18]]</f>
        <v>0</v>
      </c>
      <c r="AG2320" s="131">
        <f t="shared" si="401"/>
        <v>0</v>
      </c>
      <c r="AH2320" s="131">
        <f t="shared" si="402"/>
        <v>0</v>
      </c>
      <c r="AI2320" s="131">
        <f>Table5[[#This Row],[Column17]]-Table5[[#This Row],[Column20]]</f>
        <v>0</v>
      </c>
      <c r="AJ2320" s="131">
        <f t="shared" si="403"/>
        <v>0</v>
      </c>
      <c r="AK2320" s="131">
        <f t="shared" si="396"/>
        <v>0</v>
      </c>
      <c r="AL2320" s="131">
        <f t="shared" si="404"/>
        <v>0</v>
      </c>
      <c r="AM2320" s="131" t="str">
        <f t="shared" si="405"/>
        <v/>
      </c>
      <c r="AN2320" s="131" t="str">
        <f t="shared" ca="1" si="406"/>
        <v/>
      </c>
    </row>
    <row r="2321" spans="1:40" ht="20.25" customHeight="1" x14ac:dyDescent="0.3">
      <c r="A2321" s="127"/>
      <c r="B2321" s="164"/>
      <c r="C2321" s="139"/>
      <c r="D2321" s="140"/>
      <c r="E2321" s="139"/>
      <c r="F2321" s="139"/>
      <c r="G2321" s="140"/>
      <c r="H2321" s="139"/>
      <c r="I2321" s="129"/>
      <c r="L2321" s="128"/>
      <c r="M2321" s="128"/>
      <c r="N2321" s="128"/>
      <c r="O2321" s="128"/>
      <c r="P2321" s="128"/>
      <c r="Q2321" s="128"/>
      <c r="R2321" s="128"/>
      <c r="S2321" s="128"/>
      <c r="T2321" s="120">
        <f t="shared" si="397"/>
        <v>0</v>
      </c>
      <c r="U2321" s="131"/>
      <c r="V2321" s="131"/>
      <c r="W2321" s="131">
        <f>SUMIFS($F$3:F2321,$D$3:D2321,D2321,$C$3:C2321,"Buy")+SUMIFS($F$3:F2321,$D$3:D2321,D2321,$C$3:C2321,"Coin Deposit",$E$3:E2321,"&lt;&gt;")</f>
        <v>0</v>
      </c>
      <c r="X2321" s="131">
        <f t="shared" si="398"/>
        <v>0</v>
      </c>
      <c r="Y2321" s="131">
        <f>IF($D2321=Y$1,SUMIFS($H$3:$H2321,$G$3:$G2321,Y$1,$C$3:$C2321,"Sell"),0)</f>
        <v>0</v>
      </c>
      <c r="Z2321" s="131">
        <f t="shared" si="399"/>
        <v>0</v>
      </c>
      <c r="AA2321" s="131">
        <f>IF($D2321=AA$1,SUMIFS($H$3:$H2321,$G$3:$G2321,AA$1,$C$3:$C2321,"Sell"),0)</f>
        <v>0</v>
      </c>
      <c r="AB2321" s="131">
        <f t="shared" si="400"/>
        <v>0</v>
      </c>
      <c r="AC2321" s="131">
        <f>SUMIFS('Deductions and Deposits'!$H:$H,'Deductions and Deposits'!$G:$G,D2321,'Deductions and Deposits'!$F:$F,"&lt;="&amp;B2321)+SUMIFS($F$3:F2321,$D$3:D2321,D2321,$C$3:C2321,"Coin Deposit",$E$3:E2321,"")</f>
        <v>0</v>
      </c>
      <c r="AD2321" s="131">
        <f>SUMIFS('Deductions and Deposits'!$D:$D,'Deductions and Deposits'!$C:$C,D2321)+SUMIFS($F:$F,$D:$D,D2321,$C:$C,"Coin Deduction")</f>
        <v>0</v>
      </c>
      <c r="AE2321" s="131">
        <f>Table5[[#This Row],[Column4]]+Table5[[#This Row],[Column14]]+Table5[[#This Row],[Column19]]+Table5[[#This Row],[Column12]]</f>
        <v>0</v>
      </c>
      <c r="AF2321" s="131">
        <f>Table5[[#This Row],[Column5]]+Table5[[#This Row],[Column13]]+Table5[[#This Row],[Column21]]+Table5[[#This Row],[Column18]]</f>
        <v>0</v>
      </c>
      <c r="AG2321" s="131">
        <f t="shared" si="401"/>
        <v>0</v>
      </c>
      <c r="AH2321" s="131">
        <f t="shared" si="402"/>
        <v>0</v>
      </c>
      <c r="AI2321" s="131">
        <f>Table5[[#This Row],[Column17]]-Table5[[#This Row],[Column20]]</f>
        <v>0</v>
      </c>
      <c r="AJ2321" s="131">
        <f t="shared" si="403"/>
        <v>0</v>
      </c>
      <c r="AK2321" s="131">
        <f t="shared" si="396"/>
        <v>0</v>
      </c>
      <c r="AL2321" s="131">
        <f t="shared" si="404"/>
        <v>0</v>
      </c>
      <c r="AM2321" s="131" t="str">
        <f t="shared" si="405"/>
        <v/>
      </c>
      <c r="AN2321" s="131" t="str">
        <f t="shared" ca="1" si="406"/>
        <v/>
      </c>
    </row>
    <row r="2322" spans="1:40" ht="20.25" customHeight="1" x14ac:dyDescent="0.3">
      <c r="A2322" s="127"/>
      <c r="B2322" s="164"/>
      <c r="C2322" s="139"/>
      <c r="D2322" s="140"/>
      <c r="E2322" s="139"/>
      <c r="F2322" s="139"/>
      <c r="G2322" s="140"/>
      <c r="H2322" s="139"/>
      <c r="I2322" s="129"/>
      <c r="L2322" s="128"/>
      <c r="M2322" s="128"/>
      <c r="N2322" s="128"/>
      <c r="O2322" s="128"/>
      <c r="P2322" s="128"/>
      <c r="Q2322" s="128"/>
      <c r="R2322" s="128"/>
      <c r="S2322" s="128"/>
      <c r="T2322" s="120">
        <f t="shared" si="397"/>
        <v>0</v>
      </c>
      <c r="U2322" s="131"/>
      <c r="V2322" s="131"/>
      <c r="W2322" s="131">
        <f>SUMIFS($F$3:F2322,$D$3:D2322,D2322,$C$3:C2322,"Buy")+SUMIFS($F$3:F2322,$D$3:D2322,D2322,$C$3:C2322,"Coin Deposit",$E$3:E2322,"&lt;&gt;")</f>
        <v>0</v>
      </c>
      <c r="X2322" s="131">
        <f t="shared" si="398"/>
        <v>0</v>
      </c>
      <c r="Y2322" s="131">
        <f>IF($D2322=Y$1,SUMIFS($H$3:$H2322,$G$3:$G2322,Y$1,$C$3:$C2322,"Sell"),0)</f>
        <v>0</v>
      </c>
      <c r="Z2322" s="131">
        <f t="shared" si="399"/>
        <v>0</v>
      </c>
      <c r="AA2322" s="131">
        <f>IF($D2322=AA$1,SUMIFS($H$3:$H2322,$G$3:$G2322,AA$1,$C$3:$C2322,"Sell"),0)</f>
        <v>0</v>
      </c>
      <c r="AB2322" s="131">
        <f t="shared" si="400"/>
        <v>0</v>
      </c>
      <c r="AC2322" s="131">
        <f>SUMIFS('Deductions and Deposits'!$H:$H,'Deductions and Deposits'!$G:$G,D2322,'Deductions and Deposits'!$F:$F,"&lt;="&amp;B2322)+SUMIFS($F$3:F2322,$D$3:D2322,D2322,$C$3:C2322,"Coin Deposit",$E$3:E2322,"")</f>
        <v>0</v>
      </c>
      <c r="AD2322" s="131">
        <f>SUMIFS('Deductions and Deposits'!$D:$D,'Deductions and Deposits'!$C:$C,D2322)+SUMIFS($F:$F,$D:$D,D2322,$C:$C,"Coin Deduction")</f>
        <v>0</v>
      </c>
      <c r="AE2322" s="131">
        <f>Table5[[#This Row],[Column4]]+Table5[[#This Row],[Column14]]+Table5[[#This Row],[Column19]]+Table5[[#This Row],[Column12]]</f>
        <v>0</v>
      </c>
      <c r="AF2322" s="131">
        <f>Table5[[#This Row],[Column5]]+Table5[[#This Row],[Column13]]+Table5[[#This Row],[Column21]]+Table5[[#This Row],[Column18]]</f>
        <v>0</v>
      </c>
      <c r="AG2322" s="131">
        <f t="shared" si="401"/>
        <v>0</v>
      </c>
      <c r="AH2322" s="131">
        <f t="shared" si="402"/>
        <v>0</v>
      </c>
      <c r="AI2322" s="131">
        <f>Table5[[#This Row],[Column17]]-Table5[[#This Row],[Column20]]</f>
        <v>0</v>
      </c>
      <c r="AJ2322" s="131">
        <f t="shared" si="403"/>
        <v>0</v>
      </c>
      <c r="AK2322" s="131">
        <f t="shared" si="396"/>
        <v>0</v>
      </c>
      <c r="AL2322" s="131">
        <f t="shared" si="404"/>
        <v>0</v>
      </c>
      <c r="AM2322" s="131" t="str">
        <f t="shared" si="405"/>
        <v/>
      </c>
      <c r="AN2322" s="131" t="str">
        <f t="shared" ca="1" si="406"/>
        <v/>
      </c>
    </row>
    <row r="2323" spans="1:40" ht="20.25" customHeight="1" x14ac:dyDescent="0.3">
      <c r="A2323" s="127"/>
      <c r="B2323" s="164"/>
      <c r="C2323" s="139"/>
      <c r="D2323" s="140"/>
      <c r="E2323" s="139"/>
      <c r="F2323" s="139"/>
      <c r="G2323" s="140"/>
      <c r="H2323" s="139"/>
      <c r="I2323" s="129"/>
      <c r="L2323" s="128"/>
      <c r="M2323" s="128"/>
      <c r="N2323" s="128"/>
      <c r="O2323" s="128"/>
      <c r="P2323" s="128"/>
      <c r="Q2323" s="128"/>
      <c r="R2323" s="128"/>
      <c r="S2323" s="128"/>
      <c r="T2323" s="120">
        <f t="shared" si="397"/>
        <v>0</v>
      </c>
      <c r="U2323" s="131"/>
      <c r="V2323" s="131"/>
      <c r="W2323" s="131">
        <f>SUMIFS($F$3:F2323,$D$3:D2323,D2323,$C$3:C2323,"Buy")+SUMIFS($F$3:F2323,$D$3:D2323,D2323,$C$3:C2323,"Coin Deposit",$E$3:E2323,"&lt;&gt;")</f>
        <v>0</v>
      </c>
      <c r="X2323" s="131">
        <f t="shared" si="398"/>
        <v>0</v>
      </c>
      <c r="Y2323" s="131">
        <f>IF($D2323=Y$1,SUMIFS($H$3:$H2323,$G$3:$G2323,Y$1,$C$3:$C2323,"Sell"),0)</f>
        <v>0</v>
      </c>
      <c r="Z2323" s="131">
        <f t="shared" si="399"/>
        <v>0</v>
      </c>
      <c r="AA2323" s="131">
        <f>IF($D2323=AA$1,SUMIFS($H$3:$H2323,$G$3:$G2323,AA$1,$C$3:$C2323,"Sell"),0)</f>
        <v>0</v>
      </c>
      <c r="AB2323" s="131">
        <f t="shared" si="400"/>
        <v>0</v>
      </c>
      <c r="AC2323" s="131">
        <f>SUMIFS('Deductions and Deposits'!$H:$H,'Deductions and Deposits'!$G:$G,D2323,'Deductions and Deposits'!$F:$F,"&lt;="&amp;B2323)+SUMIFS($F$3:F2323,$D$3:D2323,D2323,$C$3:C2323,"Coin Deposit",$E$3:E2323,"")</f>
        <v>0</v>
      </c>
      <c r="AD2323" s="131">
        <f>SUMIFS('Deductions and Deposits'!$D:$D,'Deductions and Deposits'!$C:$C,D2323)+SUMIFS($F:$F,$D:$D,D2323,$C:$C,"Coin Deduction")</f>
        <v>0</v>
      </c>
      <c r="AE2323" s="131">
        <f>Table5[[#This Row],[Column4]]+Table5[[#This Row],[Column14]]+Table5[[#This Row],[Column19]]+Table5[[#This Row],[Column12]]</f>
        <v>0</v>
      </c>
      <c r="AF2323" s="131">
        <f>Table5[[#This Row],[Column5]]+Table5[[#This Row],[Column13]]+Table5[[#This Row],[Column21]]+Table5[[#This Row],[Column18]]</f>
        <v>0</v>
      </c>
      <c r="AG2323" s="131">
        <f t="shared" si="401"/>
        <v>0</v>
      </c>
      <c r="AH2323" s="131">
        <f t="shared" si="402"/>
        <v>0</v>
      </c>
      <c r="AI2323" s="131">
        <f>Table5[[#This Row],[Column17]]-Table5[[#This Row],[Column20]]</f>
        <v>0</v>
      </c>
      <c r="AJ2323" s="131">
        <f t="shared" si="403"/>
        <v>0</v>
      </c>
      <c r="AK2323" s="131">
        <f t="shared" si="396"/>
        <v>0</v>
      </c>
      <c r="AL2323" s="131">
        <f t="shared" si="404"/>
        <v>0</v>
      </c>
      <c r="AM2323" s="131" t="str">
        <f t="shared" si="405"/>
        <v/>
      </c>
      <c r="AN2323" s="131" t="str">
        <f t="shared" ca="1" si="406"/>
        <v/>
      </c>
    </row>
    <row r="2324" spans="1:40" ht="20.25" customHeight="1" x14ac:dyDescent="0.3">
      <c r="A2324" s="127"/>
      <c r="B2324" s="164"/>
      <c r="C2324" s="139"/>
      <c r="D2324" s="140"/>
      <c r="E2324" s="139"/>
      <c r="F2324" s="139"/>
      <c r="G2324" s="140"/>
      <c r="H2324" s="139"/>
      <c r="I2324" s="129"/>
      <c r="L2324" s="128"/>
      <c r="M2324" s="128"/>
      <c r="N2324" s="128"/>
      <c r="O2324" s="128"/>
      <c r="P2324" s="128"/>
      <c r="Q2324" s="128"/>
      <c r="R2324" s="128"/>
      <c r="S2324" s="128"/>
      <c r="T2324" s="120">
        <f t="shared" si="397"/>
        <v>0</v>
      </c>
      <c r="U2324" s="131"/>
      <c r="V2324" s="131"/>
      <c r="W2324" s="131">
        <f>SUMIFS($F$3:F2324,$D$3:D2324,D2324,$C$3:C2324,"Buy")+SUMIFS($F$3:F2324,$D$3:D2324,D2324,$C$3:C2324,"Coin Deposit",$E$3:E2324,"&lt;&gt;")</f>
        <v>0</v>
      </c>
      <c r="X2324" s="131">
        <f t="shared" si="398"/>
        <v>0</v>
      </c>
      <c r="Y2324" s="131">
        <f>IF($D2324=Y$1,SUMIFS($H$3:$H2324,$G$3:$G2324,Y$1,$C$3:$C2324,"Sell"),0)</f>
        <v>0</v>
      </c>
      <c r="Z2324" s="131">
        <f t="shared" si="399"/>
        <v>0</v>
      </c>
      <c r="AA2324" s="131">
        <f>IF($D2324=AA$1,SUMIFS($H$3:$H2324,$G$3:$G2324,AA$1,$C$3:$C2324,"Sell"),0)</f>
        <v>0</v>
      </c>
      <c r="AB2324" s="131">
        <f t="shared" si="400"/>
        <v>0</v>
      </c>
      <c r="AC2324" s="131">
        <f>SUMIFS('Deductions and Deposits'!$H:$H,'Deductions and Deposits'!$G:$G,D2324,'Deductions and Deposits'!$F:$F,"&lt;="&amp;B2324)+SUMIFS($F$3:F2324,$D$3:D2324,D2324,$C$3:C2324,"Coin Deposit",$E$3:E2324,"")</f>
        <v>0</v>
      </c>
      <c r="AD2324" s="131">
        <f>SUMIFS('Deductions and Deposits'!$D:$D,'Deductions and Deposits'!$C:$C,D2324)+SUMIFS($F:$F,$D:$D,D2324,$C:$C,"Coin Deduction")</f>
        <v>0</v>
      </c>
      <c r="AE2324" s="131">
        <f>Table5[[#This Row],[Column4]]+Table5[[#This Row],[Column14]]+Table5[[#This Row],[Column19]]+Table5[[#This Row],[Column12]]</f>
        <v>0</v>
      </c>
      <c r="AF2324" s="131">
        <f>Table5[[#This Row],[Column5]]+Table5[[#This Row],[Column13]]+Table5[[#This Row],[Column21]]+Table5[[#This Row],[Column18]]</f>
        <v>0</v>
      </c>
      <c r="AG2324" s="131">
        <f t="shared" si="401"/>
        <v>0</v>
      </c>
      <c r="AH2324" s="131">
        <f t="shared" si="402"/>
        <v>0</v>
      </c>
      <c r="AI2324" s="131">
        <f>Table5[[#This Row],[Column17]]-Table5[[#This Row],[Column20]]</f>
        <v>0</v>
      </c>
      <c r="AJ2324" s="131">
        <f t="shared" si="403"/>
        <v>0</v>
      </c>
      <c r="AK2324" s="131">
        <f t="shared" si="396"/>
        <v>0</v>
      </c>
      <c r="AL2324" s="131">
        <f t="shared" si="404"/>
        <v>0</v>
      </c>
      <c r="AM2324" s="131" t="str">
        <f t="shared" si="405"/>
        <v/>
      </c>
      <c r="AN2324" s="131" t="str">
        <f t="shared" ca="1" si="406"/>
        <v/>
      </c>
    </row>
    <row r="2325" spans="1:40" ht="20.25" customHeight="1" x14ac:dyDescent="0.3">
      <c r="A2325" s="127"/>
      <c r="B2325" s="164"/>
      <c r="C2325" s="139"/>
      <c r="D2325" s="140"/>
      <c r="E2325" s="139"/>
      <c r="F2325" s="139"/>
      <c r="G2325" s="140"/>
      <c r="H2325" s="139"/>
      <c r="I2325" s="129"/>
      <c r="L2325" s="128"/>
      <c r="M2325" s="128"/>
      <c r="N2325" s="128"/>
      <c r="O2325" s="128"/>
      <c r="P2325" s="128"/>
      <c r="Q2325" s="128"/>
      <c r="R2325" s="128"/>
      <c r="S2325" s="128"/>
      <c r="T2325" s="120">
        <f t="shared" si="397"/>
        <v>0</v>
      </c>
      <c r="U2325" s="131"/>
      <c r="V2325" s="131"/>
      <c r="W2325" s="131">
        <f>SUMIFS($F$3:F2325,$D$3:D2325,D2325,$C$3:C2325,"Buy")+SUMIFS($F$3:F2325,$D$3:D2325,D2325,$C$3:C2325,"Coin Deposit",$E$3:E2325,"&lt;&gt;")</f>
        <v>0</v>
      </c>
      <c r="X2325" s="131">
        <f t="shared" si="398"/>
        <v>0</v>
      </c>
      <c r="Y2325" s="131">
        <f>IF($D2325=Y$1,SUMIFS($H$3:$H2325,$G$3:$G2325,Y$1,$C$3:$C2325,"Sell"),0)</f>
        <v>0</v>
      </c>
      <c r="Z2325" s="131">
        <f t="shared" si="399"/>
        <v>0</v>
      </c>
      <c r="AA2325" s="131">
        <f>IF($D2325=AA$1,SUMIFS($H$3:$H2325,$G$3:$G2325,AA$1,$C$3:$C2325,"Sell"),0)</f>
        <v>0</v>
      </c>
      <c r="AB2325" s="131">
        <f t="shared" si="400"/>
        <v>0</v>
      </c>
      <c r="AC2325" s="131">
        <f>SUMIFS('Deductions and Deposits'!$H:$H,'Deductions and Deposits'!$G:$G,D2325,'Deductions and Deposits'!$F:$F,"&lt;="&amp;B2325)+SUMIFS($F$3:F2325,$D$3:D2325,D2325,$C$3:C2325,"Coin Deposit",$E$3:E2325,"")</f>
        <v>0</v>
      </c>
      <c r="AD2325" s="131">
        <f>SUMIFS('Deductions and Deposits'!$D:$D,'Deductions and Deposits'!$C:$C,D2325)+SUMIFS($F:$F,$D:$D,D2325,$C:$C,"Coin Deduction")</f>
        <v>0</v>
      </c>
      <c r="AE2325" s="131">
        <f>Table5[[#This Row],[Column4]]+Table5[[#This Row],[Column14]]+Table5[[#This Row],[Column19]]+Table5[[#This Row],[Column12]]</f>
        <v>0</v>
      </c>
      <c r="AF2325" s="131">
        <f>Table5[[#This Row],[Column5]]+Table5[[#This Row],[Column13]]+Table5[[#This Row],[Column21]]+Table5[[#This Row],[Column18]]</f>
        <v>0</v>
      </c>
      <c r="AG2325" s="131">
        <f t="shared" si="401"/>
        <v>0</v>
      </c>
      <c r="AH2325" s="131">
        <f t="shared" si="402"/>
        <v>0</v>
      </c>
      <c r="AI2325" s="131">
        <f>Table5[[#This Row],[Column17]]-Table5[[#This Row],[Column20]]</f>
        <v>0</v>
      </c>
      <c r="AJ2325" s="131">
        <f t="shared" si="403"/>
        <v>0</v>
      </c>
      <c r="AK2325" s="131">
        <f t="shared" si="396"/>
        <v>0</v>
      </c>
      <c r="AL2325" s="131">
        <f t="shared" si="404"/>
        <v>0</v>
      </c>
      <c r="AM2325" s="131" t="str">
        <f t="shared" si="405"/>
        <v/>
      </c>
      <c r="AN2325" s="131" t="str">
        <f t="shared" ca="1" si="406"/>
        <v/>
      </c>
    </row>
    <row r="2326" spans="1:40" ht="20.25" customHeight="1" x14ac:dyDescent="0.3">
      <c r="A2326" s="127"/>
      <c r="B2326" s="164"/>
      <c r="C2326" s="139"/>
      <c r="D2326" s="140"/>
      <c r="E2326" s="139"/>
      <c r="F2326" s="139"/>
      <c r="G2326" s="140"/>
      <c r="H2326" s="139"/>
      <c r="I2326" s="129"/>
      <c r="L2326" s="128"/>
      <c r="M2326" s="128"/>
      <c r="N2326" s="128"/>
      <c r="O2326" s="128"/>
      <c r="P2326" s="128"/>
      <c r="Q2326" s="128"/>
      <c r="R2326" s="128"/>
      <c r="S2326" s="128"/>
      <c r="T2326" s="120">
        <f t="shared" si="397"/>
        <v>0</v>
      </c>
      <c r="U2326" s="131"/>
      <c r="V2326" s="131"/>
      <c r="W2326" s="131">
        <f>SUMIFS($F$3:F2326,$D$3:D2326,D2326,$C$3:C2326,"Buy")+SUMIFS($F$3:F2326,$D$3:D2326,D2326,$C$3:C2326,"Coin Deposit",$E$3:E2326,"&lt;&gt;")</f>
        <v>0</v>
      </c>
      <c r="X2326" s="131">
        <f t="shared" si="398"/>
        <v>0</v>
      </c>
      <c r="Y2326" s="131">
        <f>IF($D2326=Y$1,SUMIFS($H$3:$H2326,$G$3:$G2326,Y$1,$C$3:$C2326,"Sell"),0)</f>
        <v>0</v>
      </c>
      <c r="Z2326" s="131">
        <f t="shared" si="399"/>
        <v>0</v>
      </c>
      <c r="AA2326" s="131">
        <f>IF($D2326=AA$1,SUMIFS($H$3:$H2326,$G$3:$G2326,AA$1,$C$3:$C2326,"Sell"),0)</f>
        <v>0</v>
      </c>
      <c r="AB2326" s="131">
        <f t="shared" si="400"/>
        <v>0</v>
      </c>
      <c r="AC2326" s="131">
        <f>SUMIFS('Deductions and Deposits'!$H:$H,'Deductions and Deposits'!$G:$G,D2326,'Deductions and Deposits'!$F:$F,"&lt;="&amp;B2326)+SUMIFS($F$3:F2326,$D$3:D2326,D2326,$C$3:C2326,"Coin Deposit",$E$3:E2326,"")</f>
        <v>0</v>
      </c>
      <c r="AD2326" s="131">
        <f>SUMIFS('Deductions and Deposits'!$D:$D,'Deductions and Deposits'!$C:$C,D2326)+SUMIFS($F:$F,$D:$D,D2326,$C:$C,"Coin Deduction")</f>
        <v>0</v>
      </c>
      <c r="AE2326" s="131">
        <f>Table5[[#This Row],[Column4]]+Table5[[#This Row],[Column14]]+Table5[[#This Row],[Column19]]+Table5[[#This Row],[Column12]]</f>
        <v>0</v>
      </c>
      <c r="AF2326" s="131">
        <f>Table5[[#This Row],[Column5]]+Table5[[#This Row],[Column13]]+Table5[[#This Row],[Column21]]+Table5[[#This Row],[Column18]]</f>
        <v>0</v>
      </c>
      <c r="AG2326" s="131">
        <f t="shared" si="401"/>
        <v>0</v>
      </c>
      <c r="AH2326" s="131">
        <f t="shared" si="402"/>
        <v>0</v>
      </c>
      <c r="AI2326" s="131">
        <f>Table5[[#This Row],[Column17]]-Table5[[#This Row],[Column20]]</f>
        <v>0</v>
      </c>
      <c r="AJ2326" s="131">
        <f t="shared" si="403"/>
        <v>0</v>
      </c>
      <c r="AK2326" s="131">
        <f t="shared" si="396"/>
        <v>0</v>
      </c>
      <c r="AL2326" s="131">
        <f t="shared" si="404"/>
        <v>0</v>
      </c>
      <c r="AM2326" s="131" t="str">
        <f t="shared" si="405"/>
        <v/>
      </c>
      <c r="AN2326" s="131" t="str">
        <f t="shared" ca="1" si="406"/>
        <v/>
      </c>
    </row>
    <row r="2327" spans="1:40" ht="20.25" customHeight="1" x14ac:dyDescent="0.3">
      <c r="A2327" s="127"/>
      <c r="B2327" s="164"/>
      <c r="C2327" s="139"/>
      <c r="D2327" s="140"/>
      <c r="E2327" s="139"/>
      <c r="F2327" s="139"/>
      <c r="G2327" s="140"/>
      <c r="H2327" s="139"/>
      <c r="I2327" s="129"/>
      <c r="L2327" s="128"/>
      <c r="M2327" s="128"/>
      <c r="N2327" s="128"/>
      <c r="O2327" s="128"/>
      <c r="P2327" s="128"/>
      <c r="Q2327" s="128"/>
      <c r="R2327" s="128"/>
      <c r="S2327" s="128"/>
      <c r="T2327" s="120">
        <f t="shared" si="397"/>
        <v>0</v>
      </c>
      <c r="U2327" s="131"/>
      <c r="V2327" s="131"/>
      <c r="W2327" s="131">
        <f>SUMIFS($F$3:F2327,$D$3:D2327,D2327,$C$3:C2327,"Buy")+SUMIFS($F$3:F2327,$D$3:D2327,D2327,$C$3:C2327,"Coin Deposit",$E$3:E2327,"&lt;&gt;")</f>
        <v>0</v>
      </c>
      <c r="X2327" s="131">
        <f t="shared" si="398"/>
        <v>0</v>
      </c>
      <c r="Y2327" s="131">
        <f>IF($D2327=Y$1,SUMIFS($H$3:$H2327,$G$3:$G2327,Y$1,$C$3:$C2327,"Sell"),0)</f>
        <v>0</v>
      </c>
      <c r="Z2327" s="131">
        <f t="shared" si="399"/>
        <v>0</v>
      </c>
      <c r="AA2327" s="131">
        <f>IF($D2327=AA$1,SUMIFS($H$3:$H2327,$G$3:$G2327,AA$1,$C$3:$C2327,"Sell"),0)</f>
        <v>0</v>
      </c>
      <c r="AB2327" s="131">
        <f t="shared" si="400"/>
        <v>0</v>
      </c>
      <c r="AC2327" s="131">
        <f>SUMIFS('Deductions and Deposits'!$H:$H,'Deductions and Deposits'!$G:$G,D2327,'Deductions and Deposits'!$F:$F,"&lt;="&amp;B2327)+SUMIFS($F$3:F2327,$D$3:D2327,D2327,$C$3:C2327,"Coin Deposit",$E$3:E2327,"")</f>
        <v>0</v>
      </c>
      <c r="AD2327" s="131">
        <f>SUMIFS('Deductions and Deposits'!$D:$D,'Deductions and Deposits'!$C:$C,D2327)+SUMIFS($F:$F,$D:$D,D2327,$C:$C,"Coin Deduction")</f>
        <v>0</v>
      </c>
      <c r="AE2327" s="131">
        <f>Table5[[#This Row],[Column4]]+Table5[[#This Row],[Column14]]+Table5[[#This Row],[Column19]]+Table5[[#This Row],[Column12]]</f>
        <v>0</v>
      </c>
      <c r="AF2327" s="131">
        <f>Table5[[#This Row],[Column5]]+Table5[[#This Row],[Column13]]+Table5[[#This Row],[Column21]]+Table5[[#This Row],[Column18]]</f>
        <v>0</v>
      </c>
      <c r="AG2327" s="131">
        <f t="shared" si="401"/>
        <v>0</v>
      </c>
      <c r="AH2327" s="131">
        <f t="shared" si="402"/>
        <v>0</v>
      </c>
      <c r="AI2327" s="131">
        <f>Table5[[#This Row],[Column17]]-Table5[[#This Row],[Column20]]</f>
        <v>0</v>
      </c>
      <c r="AJ2327" s="131">
        <f t="shared" si="403"/>
        <v>0</v>
      </c>
      <c r="AK2327" s="131">
        <f t="shared" si="396"/>
        <v>0</v>
      </c>
      <c r="AL2327" s="131">
        <f t="shared" si="404"/>
        <v>0</v>
      </c>
      <c r="AM2327" s="131" t="str">
        <f t="shared" si="405"/>
        <v/>
      </c>
      <c r="AN2327" s="131" t="str">
        <f t="shared" ca="1" si="406"/>
        <v/>
      </c>
    </row>
    <row r="2328" spans="1:40" ht="20.25" customHeight="1" x14ac:dyDescent="0.3">
      <c r="A2328" s="127"/>
      <c r="B2328" s="164"/>
      <c r="C2328" s="139"/>
      <c r="D2328" s="140"/>
      <c r="E2328" s="139"/>
      <c r="F2328" s="139"/>
      <c r="G2328" s="140"/>
      <c r="H2328" s="139"/>
      <c r="I2328" s="129"/>
      <c r="L2328" s="128"/>
      <c r="M2328" s="128"/>
      <c r="N2328" s="128"/>
      <c r="O2328" s="128"/>
      <c r="P2328" s="128"/>
      <c r="Q2328" s="128"/>
      <c r="R2328" s="128"/>
      <c r="S2328" s="128"/>
      <c r="T2328" s="120">
        <f t="shared" si="397"/>
        <v>0</v>
      </c>
      <c r="U2328" s="131"/>
      <c r="V2328" s="131"/>
      <c r="W2328" s="131">
        <f>SUMIFS($F$3:F2328,$D$3:D2328,D2328,$C$3:C2328,"Buy")+SUMIFS($F$3:F2328,$D$3:D2328,D2328,$C$3:C2328,"Coin Deposit",$E$3:E2328,"&lt;&gt;")</f>
        <v>0</v>
      </c>
      <c r="X2328" s="131">
        <f t="shared" si="398"/>
        <v>0</v>
      </c>
      <c r="Y2328" s="131">
        <f>IF($D2328=Y$1,SUMIFS($H$3:$H2328,$G$3:$G2328,Y$1,$C$3:$C2328,"Sell"),0)</f>
        <v>0</v>
      </c>
      <c r="Z2328" s="131">
        <f t="shared" si="399"/>
        <v>0</v>
      </c>
      <c r="AA2328" s="131">
        <f>IF($D2328=AA$1,SUMIFS($H$3:$H2328,$G$3:$G2328,AA$1,$C$3:$C2328,"Sell"),0)</f>
        <v>0</v>
      </c>
      <c r="AB2328" s="131">
        <f t="shared" si="400"/>
        <v>0</v>
      </c>
      <c r="AC2328" s="131">
        <f>SUMIFS('Deductions and Deposits'!$H:$H,'Deductions and Deposits'!$G:$G,D2328,'Deductions and Deposits'!$F:$F,"&lt;="&amp;B2328)+SUMIFS($F$3:F2328,$D$3:D2328,D2328,$C$3:C2328,"Coin Deposit",$E$3:E2328,"")</f>
        <v>0</v>
      </c>
      <c r="AD2328" s="131">
        <f>SUMIFS('Deductions and Deposits'!$D:$D,'Deductions and Deposits'!$C:$C,D2328)+SUMIFS($F:$F,$D:$D,D2328,$C:$C,"Coin Deduction")</f>
        <v>0</v>
      </c>
      <c r="AE2328" s="131">
        <f>Table5[[#This Row],[Column4]]+Table5[[#This Row],[Column14]]+Table5[[#This Row],[Column19]]+Table5[[#This Row],[Column12]]</f>
        <v>0</v>
      </c>
      <c r="AF2328" s="131">
        <f>Table5[[#This Row],[Column5]]+Table5[[#This Row],[Column13]]+Table5[[#This Row],[Column21]]+Table5[[#This Row],[Column18]]</f>
        <v>0</v>
      </c>
      <c r="AG2328" s="131">
        <f t="shared" si="401"/>
        <v>0</v>
      </c>
      <c r="AH2328" s="131">
        <f t="shared" si="402"/>
        <v>0</v>
      </c>
      <c r="AI2328" s="131">
        <f>Table5[[#This Row],[Column17]]-Table5[[#This Row],[Column20]]</f>
        <v>0</v>
      </c>
      <c r="AJ2328" s="131">
        <f t="shared" si="403"/>
        <v>0</v>
      </c>
      <c r="AK2328" s="131">
        <f t="shared" si="396"/>
        <v>0</v>
      </c>
      <c r="AL2328" s="131">
        <f t="shared" si="404"/>
        <v>0</v>
      </c>
      <c r="AM2328" s="131" t="str">
        <f t="shared" si="405"/>
        <v/>
      </c>
      <c r="AN2328" s="131" t="str">
        <f t="shared" ca="1" si="406"/>
        <v/>
      </c>
    </row>
    <row r="2329" spans="1:40" ht="20.25" customHeight="1" x14ac:dyDescent="0.3">
      <c r="A2329" s="127"/>
      <c r="B2329" s="164"/>
      <c r="C2329" s="139"/>
      <c r="D2329" s="140"/>
      <c r="E2329" s="139"/>
      <c r="F2329" s="139"/>
      <c r="G2329" s="140"/>
      <c r="H2329" s="139"/>
      <c r="I2329" s="129"/>
      <c r="L2329" s="128"/>
      <c r="M2329" s="128"/>
      <c r="N2329" s="128"/>
      <c r="O2329" s="128"/>
      <c r="P2329" s="128"/>
      <c r="Q2329" s="128"/>
      <c r="R2329" s="128"/>
      <c r="S2329" s="128"/>
      <c r="T2329" s="120">
        <f t="shared" si="397"/>
        <v>0</v>
      </c>
      <c r="U2329" s="131"/>
      <c r="V2329" s="131"/>
      <c r="W2329" s="131">
        <f>SUMIFS($F$3:F2329,$D$3:D2329,D2329,$C$3:C2329,"Buy")+SUMIFS($F$3:F2329,$D$3:D2329,D2329,$C$3:C2329,"Coin Deposit",$E$3:E2329,"&lt;&gt;")</f>
        <v>0</v>
      </c>
      <c r="X2329" s="131">
        <f t="shared" si="398"/>
        <v>0</v>
      </c>
      <c r="Y2329" s="131">
        <f>IF($D2329=Y$1,SUMIFS($H$3:$H2329,$G$3:$G2329,Y$1,$C$3:$C2329,"Sell"),0)</f>
        <v>0</v>
      </c>
      <c r="Z2329" s="131">
        <f t="shared" si="399"/>
        <v>0</v>
      </c>
      <c r="AA2329" s="131">
        <f>IF($D2329=AA$1,SUMIFS($H$3:$H2329,$G$3:$G2329,AA$1,$C$3:$C2329,"Sell"),0)</f>
        <v>0</v>
      </c>
      <c r="AB2329" s="131">
        <f t="shared" si="400"/>
        <v>0</v>
      </c>
      <c r="AC2329" s="131">
        <f>SUMIFS('Deductions and Deposits'!$H:$H,'Deductions and Deposits'!$G:$G,D2329,'Deductions and Deposits'!$F:$F,"&lt;="&amp;B2329)+SUMIFS($F$3:F2329,$D$3:D2329,D2329,$C$3:C2329,"Coin Deposit",$E$3:E2329,"")</f>
        <v>0</v>
      </c>
      <c r="AD2329" s="131">
        <f>SUMIFS('Deductions and Deposits'!$D:$D,'Deductions and Deposits'!$C:$C,D2329)+SUMIFS($F:$F,$D:$D,D2329,$C:$C,"Coin Deduction")</f>
        <v>0</v>
      </c>
      <c r="AE2329" s="131">
        <f>Table5[[#This Row],[Column4]]+Table5[[#This Row],[Column14]]+Table5[[#This Row],[Column19]]+Table5[[#This Row],[Column12]]</f>
        <v>0</v>
      </c>
      <c r="AF2329" s="131">
        <f>Table5[[#This Row],[Column5]]+Table5[[#This Row],[Column13]]+Table5[[#This Row],[Column21]]+Table5[[#This Row],[Column18]]</f>
        <v>0</v>
      </c>
      <c r="AG2329" s="131">
        <f t="shared" si="401"/>
        <v>0</v>
      </c>
      <c r="AH2329" s="131">
        <f t="shared" si="402"/>
        <v>0</v>
      </c>
      <c r="AI2329" s="131">
        <f>Table5[[#This Row],[Column17]]-Table5[[#This Row],[Column20]]</f>
        <v>0</v>
      </c>
      <c r="AJ2329" s="131">
        <f t="shared" si="403"/>
        <v>0</v>
      </c>
      <c r="AK2329" s="131">
        <f t="shared" si="396"/>
        <v>0</v>
      </c>
      <c r="AL2329" s="131">
        <f t="shared" si="404"/>
        <v>0</v>
      </c>
      <c r="AM2329" s="131" t="str">
        <f t="shared" si="405"/>
        <v/>
      </c>
      <c r="AN2329" s="131" t="str">
        <f t="shared" ca="1" si="406"/>
        <v/>
      </c>
    </row>
    <row r="2330" spans="1:40" ht="20.25" customHeight="1" x14ac:dyDescent="0.3">
      <c r="A2330" s="127"/>
      <c r="B2330" s="164"/>
      <c r="C2330" s="139"/>
      <c r="D2330" s="140"/>
      <c r="E2330" s="139"/>
      <c r="F2330" s="139"/>
      <c r="G2330" s="140"/>
      <c r="H2330" s="139"/>
      <c r="I2330" s="129"/>
      <c r="L2330" s="128"/>
      <c r="M2330" s="128"/>
      <c r="N2330" s="128"/>
      <c r="O2330" s="128"/>
      <c r="P2330" s="128"/>
      <c r="Q2330" s="128"/>
      <c r="R2330" s="128"/>
      <c r="S2330" s="128"/>
      <c r="T2330" s="120">
        <f t="shared" si="397"/>
        <v>0</v>
      </c>
      <c r="U2330" s="131"/>
      <c r="V2330" s="131"/>
      <c r="W2330" s="131">
        <f>SUMIFS($F$3:F2330,$D$3:D2330,D2330,$C$3:C2330,"Buy")+SUMIFS($F$3:F2330,$D$3:D2330,D2330,$C$3:C2330,"Coin Deposit",$E$3:E2330,"&lt;&gt;")</f>
        <v>0</v>
      </c>
      <c r="X2330" s="131">
        <f t="shared" si="398"/>
        <v>0</v>
      </c>
      <c r="Y2330" s="131">
        <f>IF($D2330=Y$1,SUMIFS($H$3:$H2330,$G$3:$G2330,Y$1,$C$3:$C2330,"Sell"),0)</f>
        <v>0</v>
      </c>
      <c r="Z2330" s="131">
        <f t="shared" si="399"/>
        <v>0</v>
      </c>
      <c r="AA2330" s="131">
        <f>IF($D2330=AA$1,SUMIFS($H$3:$H2330,$G$3:$G2330,AA$1,$C$3:$C2330,"Sell"),0)</f>
        <v>0</v>
      </c>
      <c r="AB2330" s="131">
        <f t="shared" si="400"/>
        <v>0</v>
      </c>
      <c r="AC2330" s="131">
        <f>SUMIFS('Deductions and Deposits'!$H:$H,'Deductions and Deposits'!$G:$G,D2330,'Deductions and Deposits'!$F:$F,"&lt;="&amp;B2330)+SUMIFS($F$3:F2330,$D$3:D2330,D2330,$C$3:C2330,"Coin Deposit",$E$3:E2330,"")</f>
        <v>0</v>
      </c>
      <c r="AD2330" s="131">
        <f>SUMIFS('Deductions and Deposits'!$D:$D,'Deductions and Deposits'!$C:$C,D2330)+SUMIFS($F:$F,$D:$D,D2330,$C:$C,"Coin Deduction")</f>
        <v>0</v>
      </c>
      <c r="AE2330" s="131">
        <f>Table5[[#This Row],[Column4]]+Table5[[#This Row],[Column14]]+Table5[[#This Row],[Column19]]+Table5[[#This Row],[Column12]]</f>
        <v>0</v>
      </c>
      <c r="AF2330" s="131">
        <f>Table5[[#This Row],[Column5]]+Table5[[#This Row],[Column13]]+Table5[[#This Row],[Column21]]+Table5[[#This Row],[Column18]]</f>
        <v>0</v>
      </c>
      <c r="AG2330" s="131">
        <f t="shared" si="401"/>
        <v>0</v>
      </c>
      <c r="AH2330" s="131">
        <f t="shared" si="402"/>
        <v>0</v>
      </c>
      <c r="AI2330" s="131">
        <f>Table5[[#This Row],[Column17]]-Table5[[#This Row],[Column20]]</f>
        <v>0</v>
      </c>
      <c r="AJ2330" s="131">
        <f t="shared" si="403"/>
        <v>0</v>
      </c>
      <c r="AK2330" s="131">
        <f t="shared" si="396"/>
        <v>0</v>
      </c>
      <c r="AL2330" s="131">
        <f t="shared" si="404"/>
        <v>0</v>
      </c>
      <c r="AM2330" s="131" t="str">
        <f t="shared" si="405"/>
        <v/>
      </c>
      <c r="AN2330" s="131" t="str">
        <f t="shared" ca="1" si="406"/>
        <v/>
      </c>
    </row>
    <row r="2331" spans="1:40" ht="20.25" customHeight="1" x14ac:dyDescent="0.3">
      <c r="A2331" s="127"/>
      <c r="B2331" s="164"/>
      <c r="C2331" s="139"/>
      <c r="D2331" s="140"/>
      <c r="E2331" s="139"/>
      <c r="F2331" s="139"/>
      <c r="G2331" s="140"/>
      <c r="H2331" s="139"/>
      <c r="I2331" s="129"/>
      <c r="L2331" s="128"/>
      <c r="M2331" s="128"/>
      <c r="N2331" s="128"/>
      <c r="O2331" s="128"/>
      <c r="P2331" s="128"/>
      <c r="Q2331" s="128"/>
      <c r="R2331" s="128"/>
      <c r="S2331" s="128"/>
      <c r="T2331" s="120">
        <f t="shared" si="397"/>
        <v>0</v>
      </c>
      <c r="U2331" s="131"/>
      <c r="V2331" s="131"/>
      <c r="W2331" s="131">
        <f>SUMIFS($F$3:F2331,$D$3:D2331,D2331,$C$3:C2331,"Buy")+SUMIFS($F$3:F2331,$D$3:D2331,D2331,$C$3:C2331,"Coin Deposit",$E$3:E2331,"&lt;&gt;")</f>
        <v>0</v>
      </c>
      <c r="X2331" s="131">
        <f t="shared" si="398"/>
        <v>0</v>
      </c>
      <c r="Y2331" s="131">
        <f>IF($D2331=Y$1,SUMIFS($H$3:$H2331,$G$3:$G2331,Y$1,$C$3:$C2331,"Sell"),0)</f>
        <v>0</v>
      </c>
      <c r="Z2331" s="131">
        <f t="shared" si="399"/>
        <v>0</v>
      </c>
      <c r="AA2331" s="131">
        <f>IF($D2331=AA$1,SUMIFS($H$3:$H2331,$G$3:$G2331,AA$1,$C$3:$C2331,"Sell"),0)</f>
        <v>0</v>
      </c>
      <c r="AB2331" s="131">
        <f t="shared" si="400"/>
        <v>0</v>
      </c>
      <c r="AC2331" s="131">
        <f>SUMIFS('Deductions and Deposits'!$H:$H,'Deductions and Deposits'!$G:$G,D2331,'Deductions and Deposits'!$F:$F,"&lt;="&amp;B2331)+SUMIFS($F$3:F2331,$D$3:D2331,D2331,$C$3:C2331,"Coin Deposit",$E$3:E2331,"")</f>
        <v>0</v>
      </c>
      <c r="AD2331" s="131">
        <f>SUMIFS('Deductions and Deposits'!$D:$D,'Deductions and Deposits'!$C:$C,D2331)+SUMIFS($F:$F,$D:$D,D2331,$C:$C,"Coin Deduction")</f>
        <v>0</v>
      </c>
      <c r="AE2331" s="131">
        <f>Table5[[#This Row],[Column4]]+Table5[[#This Row],[Column14]]+Table5[[#This Row],[Column19]]+Table5[[#This Row],[Column12]]</f>
        <v>0</v>
      </c>
      <c r="AF2331" s="131">
        <f>Table5[[#This Row],[Column5]]+Table5[[#This Row],[Column13]]+Table5[[#This Row],[Column21]]+Table5[[#This Row],[Column18]]</f>
        <v>0</v>
      </c>
      <c r="AG2331" s="131">
        <f t="shared" si="401"/>
        <v>0</v>
      </c>
      <c r="AH2331" s="131">
        <f t="shared" si="402"/>
        <v>0</v>
      </c>
      <c r="AI2331" s="131">
        <f>Table5[[#This Row],[Column17]]-Table5[[#This Row],[Column20]]</f>
        <v>0</v>
      </c>
      <c r="AJ2331" s="131">
        <f t="shared" si="403"/>
        <v>0</v>
      </c>
      <c r="AK2331" s="131">
        <f t="shared" si="396"/>
        <v>0</v>
      </c>
      <c r="AL2331" s="131">
        <f t="shared" si="404"/>
        <v>0</v>
      </c>
      <c r="AM2331" s="131" t="str">
        <f t="shared" si="405"/>
        <v/>
      </c>
      <c r="AN2331" s="131" t="str">
        <f t="shared" ca="1" si="406"/>
        <v/>
      </c>
    </row>
    <row r="2332" spans="1:40" ht="20.25" customHeight="1" x14ac:dyDescent="0.3">
      <c r="A2332" s="127"/>
      <c r="B2332" s="164"/>
      <c r="C2332" s="139"/>
      <c r="D2332" s="140"/>
      <c r="E2332" s="139"/>
      <c r="F2332" s="139"/>
      <c r="G2332" s="140"/>
      <c r="H2332" s="139"/>
      <c r="I2332" s="129"/>
      <c r="L2332" s="128"/>
      <c r="M2332" s="128"/>
      <c r="N2332" s="128"/>
      <c r="O2332" s="128"/>
      <c r="P2332" s="128"/>
      <c r="Q2332" s="128"/>
      <c r="R2332" s="128"/>
      <c r="S2332" s="128"/>
      <c r="T2332" s="120">
        <f t="shared" si="397"/>
        <v>0</v>
      </c>
      <c r="U2332" s="131"/>
      <c r="V2332" s="131"/>
      <c r="W2332" s="131">
        <f>SUMIFS($F$3:F2332,$D$3:D2332,D2332,$C$3:C2332,"Buy")+SUMIFS($F$3:F2332,$D$3:D2332,D2332,$C$3:C2332,"Coin Deposit",$E$3:E2332,"&lt;&gt;")</f>
        <v>0</v>
      </c>
      <c r="X2332" s="131">
        <f t="shared" si="398"/>
        <v>0</v>
      </c>
      <c r="Y2332" s="131">
        <f>IF($D2332=Y$1,SUMIFS($H$3:$H2332,$G$3:$G2332,Y$1,$C$3:$C2332,"Sell"),0)</f>
        <v>0</v>
      </c>
      <c r="Z2332" s="131">
        <f t="shared" si="399"/>
        <v>0</v>
      </c>
      <c r="AA2332" s="131">
        <f>IF($D2332=AA$1,SUMIFS($H$3:$H2332,$G$3:$G2332,AA$1,$C$3:$C2332,"Sell"),0)</f>
        <v>0</v>
      </c>
      <c r="AB2332" s="131">
        <f t="shared" si="400"/>
        <v>0</v>
      </c>
      <c r="AC2332" s="131">
        <f>SUMIFS('Deductions and Deposits'!$H:$H,'Deductions and Deposits'!$G:$G,D2332,'Deductions and Deposits'!$F:$F,"&lt;="&amp;B2332)+SUMIFS($F$3:F2332,$D$3:D2332,D2332,$C$3:C2332,"Coin Deposit",$E$3:E2332,"")</f>
        <v>0</v>
      </c>
      <c r="AD2332" s="131">
        <f>SUMIFS('Deductions and Deposits'!$D:$D,'Deductions and Deposits'!$C:$C,D2332)+SUMIFS($F:$F,$D:$D,D2332,$C:$C,"Coin Deduction")</f>
        <v>0</v>
      </c>
      <c r="AE2332" s="131">
        <f>Table5[[#This Row],[Column4]]+Table5[[#This Row],[Column14]]+Table5[[#This Row],[Column19]]+Table5[[#This Row],[Column12]]</f>
        <v>0</v>
      </c>
      <c r="AF2332" s="131">
        <f>Table5[[#This Row],[Column5]]+Table5[[#This Row],[Column13]]+Table5[[#This Row],[Column21]]+Table5[[#This Row],[Column18]]</f>
        <v>0</v>
      </c>
      <c r="AG2332" s="131">
        <f t="shared" si="401"/>
        <v>0</v>
      </c>
      <c r="AH2332" s="131">
        <f t="shared" si="402"/>
        <v>0</v>
      </c>
      <c r="AI2332" s="131">
        <f>Table5[[#This Row],[Column17]]-Table5[[#This Row],[Column20]]</f>
        <v>0</v>
      </c>
      <c r="AJ2332" s="131">
        <f t="shared" si="403"/>
        <v>0</v>
      </c>
      <c r="AK2332" s="131">
        <f t="shared" si="396"/>
        <v>0</v>
      </c>
      <c r="AL2332" s="131">
        <f t="shared" si="404"/>
        <v>0</v>
      </c>
      <c r="AM2332" s="131" t="str">
        <f t="shared" si="405"/>
        <v/>
      </c>
      <c r="AN2332" s="131" t="str">
        <f t="shared" ca="1" si="406"/>
        <v/>
      </c>
    </row>
    <row r="2333" spans="1:40" ht="20.25" customHeight="1" x14ac:dyDescent="0.3">
      <c r="A2333" s="127"/>
      <c r="B2333" s="164"/>
      <c r="C2333" s="139"/>
      <c r="D2333" s="140"/>
      <c r="E2333" s="139"/>
      <c r="F2333" s="139"/>
      <c r="G2333" s="140"/>
      <c r="H2333" s="139"/>
      <c r="I2333" s="129"/>
      <c r="L2333" s="128"/>
      <c r="M2333" s="128"/>
      <c r="N2333" s="128"/>
      <c r="O2333" s="128"/>
      <c r="P2333" s="128"/>
      <c r="Q2333" s="128"/>
      <c r="R2333" s="128"/>
      <c r="S2333" s="128"/>
      <c r="T2333" s="120">
        <f t="shared" si="397"/>
        <v>0</v>
      </c>
      <c r="U2333" s="131"/>
      <c r="V2333" s="131"/>
      <c r="W2333" s="131">
        <f>SUMIFS($F$3:F2333,$D$3:D2333,D2333,$C$3:C2333,"Buy")+SUMIFS($F$3:F2333,$D$3:D2333,D2333,$C$3:C2333,"Coin Deposit",$E$3:E2333,"&lt;&gt;")</f>
        <v>0</v>
      </c>
      <c r="X2333" s="131">
        <f t="shared" si="398"/>
        <v>0</v>
      </c>
      <c r="Y2333" s="131">
        <f>IF($D2333=Y$1,SUMIFS($H$3:$H2333,$G$3:$G2333,Y$1,$C$3:$C2333,"Sell"),0)</f>
        <v>0</v>
      </c>
      <c r="Z2333" s="131">
        <f t="shared" si="399"/>
        <v>0</v>
      </c>
      <c r="AA2333" s="131">
        <f>IF($D2333=AA$1,SUMIFS($H$3:$H2333,$G$3:$G2333,AA$1,$C$3:$C2333,"Sell"),0)</f>
        <v>0</v>
      </c>
      <c r="AB2333" s="131">
        <f t="shared" si="400"/>
        <v>0</v>
      </c>
      <c r="AC2333" s="131">
        <f>SUMIFS('Deductions and Deposits'!$H:$H,'Deductions and Deposits'!$G:$G,D2333,'Deductions and Deposits'!$F:$F,"&lt;="&amp;B2333)+SUMIFS($F$3:F2333,$D$3:D2333,D2333,$C$3:C2333,"Coin Deposit",$E$3:E2333,"")</f>
        <v>0</v>
      </c>
      <c r="AD2333" s="131">
        <f>SUMIFS('Deductions and Deposits'!$D:$D,'Deductions and Deposits'!$C:$C,D2333)+SUMIFS($F:$F,$D:$D,D2333,$C:$C,"Coin Deduction")</f>
        <v>0</v>
      </c>
      <c r="AE2333" s="131">
        <f>Table5[[#This Row],[Column4]]+Table5[[#This Row],[Column14]]+Table5[[#This Row],[Column19]]+Table5[[#This Row],[Column12]]</f>
        <v>0</v>
      </c>
      <c r="AF2333" s="131">
        <f>Table5[[#This Row],[Column5]]+Table5[[#This Row],[Column13]]+Table5[[#This Row],[Column21]]+Table5[[#This Row],[Column18]]</f>
        <v>0</v>
      </c>
      <c r="AG2333" s="131">
        <f t="shared" si="401"/>
        <v>0</v>
      </c>
      <c r="AH2333" s="131">
        <f t="shared" si="402"/>
        <v>0</v>
      </c>
      <c r="AI2333" s="131">
        <f>Table5[[#This Row],[Column17]]-Table5[[#This Row],[Column20]]</f>
        <v>0</v>
      </c>
      <c r="AJ2333" s="131">
        <f t="shared" si="403"/>
        <v>0</v>
      </c>
      <c r="AK2333" s="131">
        <f t="shared" si="396"/>
        <v>0</v>
      </c>
      <c r="AL2333" s="131">
        <f t="shared" si="404"/>
        <v>0</v>
      </c>
      <c r="AM2333" s="131" t="str">
        <f t="shared" si="405"/>
        <v/>
      </c>
      <c r="AN2333" s="131" t="str">
        <f t="shared" ca="1" si="406"/>
        <v/>
      </c>
    </row>
    <row r="2334" spans="1:40" ht="20.25" customHeight="1" x14ac:dyDescent="0.3">
      <c r="A2334" s="127"/>
      <c r="B2334" s="164"/>
      <c r="C2334" s="139"/>
      <c r="D2334" s="140"/>
      <c r="E2334" s="139"/>
      <c r="F2334" s="139"/>
      <c r="G2334" s="140"/>
      <c r="H2334" s="139"/>
      <c r="I2334" s="129"/>
      <c r="L2334" s="128"/>
      <c r="M2334" s="128"/>
      <c r="N2334" s="128"/>
      <c r="O2334" s="128"/>
      <c r="P2334" s="128"/>
      <c r="Q2334" s="128"/>
      <c r="R2334" s="128"/>
      <c r="S2334" s="128"/>
      <c r="T2334" s="120">
        <f t="shared" si="397"/>
        <v>0</v>
      </c>
      <c r="U2334" s="131"/>
      <c r="V2334" s="131"/>
      <c r="W2334" s="131">
        <f>SUMIFS($F$3:F2334,$D$3:D2334,D2334,$C$3:C2334,"Buy")+SUMIFS($F$3:F2334,$D$3:D2334,D2334,$C$3:C2334,"Coin Deposit",$E$3:E2334,"&lt;&gt;")</f>
        <v>0</v>
      </c>
      <c r="X2334" s="131">
        <f t="shared" si="398"/>
        <v>0</v>
      </c>
      <c r="Y2334" s="131">
        <f>IF($D2334=Y$1,SUMIFS($H$3:$H2334,$G$3:$G2334,Y$1,$C$3:$C2334,"Sell"),0)</f>
        <v>0</v>
      </c>
      <c r="Z2334" s="131">
        <f t="shared" si="399"/>
        <v>0</v>
      </c>
      <c r="AA2334" s="131">
        <f>IF($D2334=AA$1,SUMIFS($H$3:$H2334,$G$3:$G2334,AA$1,$C$3:$C2334,"Sell"),0)</f>
        <v>0</v>
      </c>
      <c r="AB2334" s="131">
        <f t="shared" si="400"/>
        <v>0</v>
      </c>
      <c r="AC2334" s="131">
        <f>SUMIFS('Deductions and Deposits'!$H:$H,'Deductions and Deposits'!$G:$G,D2334,'Deductions and Deposits'!$F:$F,"&lt;="&amp;B2334)+SUMIFS($F$3:F2334,$D$3:D2334,D2334,$C$3:C2334,"Coin Deposit",$E$3:E2334,"")</f>
        <v>0</v>
      </c>
      <c r="AD2334" s="131">
        <f>SUMIFS('Deductions and Deposits'!$D:$D,'Deductions and Deposits'!$C:$C,D2334)+SUMIFS($F:$F,$D:$D,D2334,$C:$C,"Coin Deduction")</f>
        <v>0</v>
      </c>
      <c r="AE2334" s="131">
        <f>Table5[[#This Row],[Column4]]+Table5[[#This Row],[Column14]]+Table5[[#This Row],[Column19]]+Table5[[#This Row],[Column12]]</f>
        <v>0</v>
      </c>
      <c r="AF2334" s="131">
        <f>Table5[[#This Row],[Column5]]+Table5[[#This Row],[Column13]]+Table5[[#This Row],[Column21]]+Table5[[#This Row],[Column18]]</f>
        <v>0</v>
      </c>
      <c r="AG2334" s="131">
        <f t="shared" si="401"/>
        <v>0</v>
      </c>
      <c r="AH2334" s="131">
        <f t="shared" si="402"/>
        <v>0</v>
      </c>
      <c r="AI2334" s="131">
        <f>Table5[[#This Row],[Column17]]-Table5[[#This Row],[Column20]]</f>
        <v>0</v>
      </c>
      <c r="AJ2334" s="131">
        <f t="shared" si="403"/>
        <v>0</v>
      </c>
      <c r="AK2334" s="131">
        <f t="shared" si="396"/>
        <v>0</v>
      </c>
      <c r="AL2334" s="131">
        <f t="shared" si="404"/>
        <v>0</v>
      </c>
      <c r="AM2334" s="131" t="str">
        <f t="shared" si="405"/>
        <v/>
      </c>
      <c r="AN2334" s="131" t="str">
        <f t="shared" ca="1" si="406"/>
        <v/>
      </c>
    </row>
    <row r="2335" spans="1:40" ht="20.25" customHeight="1" x14ac:dyDescent="0.3">
      <c r="A2335" s="127"/>
      <c r="B2335" s="164"/>
      <c r="C2335" s="139"/>
      <c r="D2335" s="140"/>
      <c r="E2335" s="139"/>
      <c r="F2335" s="139"/>
      <c r="G2335" s="140"/>
      <c r="H2335" s="139"/>
      <c r="I2335" s="129"/>
      <c r="L2335" s="128"/>
      <c r="M2335" s="128"/>
      <c r="N2335" s="128"/>
      <c r="O2335" s="128"/>
      <c r="P2335" s="128"/>
      <c r="Q2335" s="128"/>
      <c r="R2335" s="128"/>
      <c r="S2335" s="128"/>
      <c r="T2335" s="120">
        <f t="shared" si="397"/>
        <v>0</v>
      </c>
      <c r="U2335" s="131"/>
      <c r="V2335" s="131"/>
      <c r="W2335" s="131">
        <f>SUMIFS($F$3:F2335,$D$3:D2335,D2335,$C$3:C2335,"Buy")+SUMIFS($F$3:F2335,$D$3:D2335,D2335,$C$3:C2335,"Coin Deposit",$E$3:E2335,"&lt;&gt;")</f>
        <v>0</v>
      </c>
      <c r="X2335" s="131">
        <f t="shared" si="398"/>
        <v>0</v>
      </c>
      <c r="Y2335" s="131">
        <f>IF($D2335=Y$1,SUMIFS($H$3:$H2335,$G$3:$G2335,Y$1,$C$3:$C2335,"Sell"),0)</f>
        <v>0</v>
      </c>
      <c r="Z2335" s="131">
        <f t="shared" si="399"/>
        <v>0</v>
      </c>
      <c r="AA2335" s="131">
        <f>IF($D2335=AA$1,SUMIFS($H$3:$H2335,$G$3:$G2335,AA$1,$C$3:$C2335,"Sell"),0)</f>
        <v>0</v>
      </c>
      <c r="AB2335" s="131">
        <f t="shared" si="400"/>
        <v>0</v>
      </c>
      <c r="AC2335" s="131">
        <f>SUMIFS('Deductions and Deposits'!$H:$H,'Deductions and Deposits'!$G:$G,D2335,'Deductions and Deposits'!$F:$F,"&lt;="&amp;B2335)+SUMIFS($F$3:F2335,$D$3:D2335,D2335,$C$3:C2335,"Coin Deposit",$E$3:E2335,"")</f>
        <v>0</v>
      </c>
      <c r="AD2335" s="131">
        <f>SUMIFS('Deductions and Deposits'!$D:$D,'Deductions and Deposits'!$C:$C,D2335)+SUMIFS($F:$F,$D:$D,D2335,$C:$C,"Coin Deduction")</f>
        <v>0</v>
      </c>
      <c r="AE2335" s="131">
        <f>Table5[[#This Row],[Column4]]+Table5[[#This Row],[Column14]]+Table5[[#This Row],[Column19]]+Table5[[#This Row],[Column12]]</f>
        <v>0</v>
      </c>
      <c r="AF2335" s="131">
        <f>Table5[[#This Row],[Column5]]+Table5[[#This Row],[Column13]]+Table5[[#This Row],[Column21]]+Table5[[#This Row],[Column18]]</f>
        <v>0</v>
      </c>
      <c r="AG2335" s="131">
        <f t="shared" si="401"/>
        <v>0</v>
      </c>
      <c r="AH2335" s="131">
        <f t="shared" si="402"/>
        <v>0</v>
      </c>
      <c r="AI2335" s="131">
        <f>Table5[[#This Row],[Column17]]-Table5[[#This Row],[Column20]]</f>
        <v>0</v>
      </c>
      <c r="AJ2335" s="131">
        <f t="shared" si="403"/>
        <v>0</v>
      </c>
      <c r="AK2335" s="131">
        <f t="shared" si="396"/>
        <v>0</v>
      </c>
      <c r="AL2335" s="131">
        <f t="shared" si="404"/>
        <v>0</v>
      </c>
      <c r="AM2335" s="131" t="str">
        <f t="shared" si="405"/>
        <v/>
      </c>
      <c r="AN2335" s="131" t="str">
        <f t="shared" ca="1" si="406"/>
        <v/>
      </c>
    </row>
    <row r="2336" spans="1:40" ht="20.25" customHeight="1" x14ac:dyDescent="0.3">
      <c r="A2336" s="127"/>
      <c r="B2336" s="164"/>
      <c r="C2336" s="139"/>
      <c r="D2336" s="140"/>
      <c r="E2336" s="139"/>
      <c r="F2336" s="139"/>
      <c r="G2336" s="140"/>
      <c r="H2336" s="139"/>
      <c r="I2336" s="129"/>
      <c r="L2336" s="128"/>
      <c r="M2336" s="128"/>
      <c r="N2336" s="128"/>
      <c r="O2336" s="128"/>
      <c r="P2336" s="128"/>
      <c r="Q2336" s="128"/>
      <c r="R2336" s="128"/>
      <c r="S2336" s="128"/>
      <c r="T2336" s="120">
        <f t="shared" si="397"/>
        <v>0</v>
      </c>
      <c r="U2336" s="131"/>
      <c r="V2336" s="131"/>
      <c r="W2336" s="131">
        <f>SUMIFS($F$3:F2336,$D$3:D2336,D2336,$C$3:C2336,"Buy")+SUMIFS($F$3:F2336,$D$3:D2336,D2336,$C$3:C2336,"Coin Deposit",$E$3:E2336,"&lt;&gt;")</f>
        <v>0</v>
      </c>
      <c r="X2336" s="131">
        <f t="shared" si="398"/>
        <v>0</v>
      </c>
      <c r="Y2336" s="131">
        <f>IF($D2336=Y$1,SUMIFS($H$3:$H2336,$G$3:$G2336,Y$1,$C$3:$C2336,"Sell"),0)</f>
        <v>0</v>
      </c>
      <c r="Z2336" s="131">
        <f t="shared" si="399"/>
        <v>0</v>
      </c>
      <c r="AA2336" s="131">
        <f>IF($D2336=AA$1,SUMIFS($H$3:$H2336,$G$3:$G2336,AA$1,$C$3:$C2336,"Sell"),0)</f>
        <v>0</v>
      </c>
      <c r="AB2336" s="131">
        <f t="shared" si="400"/>
        <v>0</v>
      </c>
      <c r="AC2336" s="131">
        <f>SUMIFS('Deductions and Deposits'!$H:$H,'Deductions and Deposits'!$G:$G,D2336,'Deductions and Deposits'!$F:$F,"&lt;="&amp;B2336)+SUMIFS($F$3:F2336,$D$3:D2336,D2336,$C$3:C2336,"Coin Deposit",$E$3:E2336,"")</f>
        <v>0</v>
      </c>
      <c r="AD2336" s="131">
        <f>SUMIFS('Deductions and Deposits'!$D:$D,'Deductions and Deposits'!$C:$C,D2336)+SUMIFS($F:$F,$D:$D,D2336,$C:$C,"Coin Deduction")</f>
        <v>0</v>
      </c>
      <c r="AE2336" s="131">
        <f>Table5[[#This Row],[Column4]]+Table5[[#This Row],[Column14]]+Table5[[#This Row],[Column19]]+Table5[[#This Row],[Column12]]</f>
        <v>0</v>
      </c>
      <c r="AF2336" s="131">
        <f>Table5[[#This Row],[Column5]]+Table5[[#This Row],[Column13]]+Table5[[#This Row],[Column21]]+Table5[[#This Row],[Column18]]</f>
        <v>0</v>
      </c>
      <c r="AG2336" s="131">
        <f t="shared" si="401"/>
        <v>0</v>
      </c>
      <c r="AH2336" s="131">
        <f t="shared" si="402"/>
        <v>0</v>
      </c>
      <c r="AI2336" s="131">
        <f>Table5[[#This Row],[Column17]]-Table5[[#This Row],[Column20]]</f>
        <v>0</v>
      </c>
      <c r="AJ2336" s="131">
        <f t="shared" si="403"/>
        <v>0</v>
      </c>
      <c r="AK2336" s="131">
        <f t="shared" si="396"/>
        <v>0</v>
      </c>
      <c r="AL2336" s="131">
        <f t="shared" si="404"/>
        <v>0</v>
      </c>
      <c r="AM2336" s="131" t="str">
        <f t="shared" si="405"/>
        <v/>
      </c>
      <c r="AN2336" s="131" t="str">
        <f t="shared" ca="1" si="406"/>
        <v/>
      </c>
    </row>
    <row r="2337" spans="1:40" ht="20.25" customHeight="1" x14ac:dyDescent="0.3">
      <c r="A2337" s="127"/>
      <c r="B2337" s="164"/>
      <c r="C2337" s="139"/>
      <c r="D2337" s="140"/>
      <c r="E2337" s="139"/>
      <c r="F2337" s="139"/>
      <c r="G2337" s="140"/>
      <c r="H2337" s="139"/>
      <c r="I2337" s="129"/>
      <c r="L2337" s="128"/>
      <c r="M2337" s="128"/>
      <c r="N2337" s="128"/>
      <c r="O2337" s="128"/>
      <c r="P2337" s="128"/>
      <c r="Q2337" s="128"/>
      <c r="R2337" s="128"/>
      <c r="S2337" s="128"/>
      <c r="T2337" s="120">
        <f t="shared" si="397"/>
        <v>0</v>
      </c>
      <c r="U2337" s="131"/>
      <c r="V2337" s="131"/>
      <c r="W2337" s="131">
        <f>SUMIFS($F$3:F2337,$D$3:D2337,D2337,$C$3:C2337,"Buy")+SUMIFS($F$3:F2337,$D$3:D2337,D2337,$C$3:C2337,"Coin Deposit",$E$3:E2337,"&lt;&gt;")</f>
        <v>0</v>
      </c>
      <c r="X2337" s="131">
        <f t="shared" si="398"/>
        <v>0</v>
      </c>
      <c r="Y2337" s="131">
        <f>IF($D2337=Y$1,SUMIFS($H$3:$H2337,$G$3:$G2337,Y$1,$C$3:$C2337,"Sell"),0)</f>
        <v>0</v>
      </c>
      <c r="Z2337" s="131">
        <f t="shared" si="399"/>
        <v>0</v>
      </c>
      <c r="AA2337" s="131">
        <f>IF($D2337=AA$1,SUMIFS($H$3:$H2337,$G$3:$G2337,AA$1,$C$3:$C2337,"Sell"),0)</f>
        <v>0</v>
      </c>
      <c r="AB2337" s="131">
        <f t="shared" si="400"/>
        <v>0</v>
      </c>
      <c r="AC2337" s="131">
        <f>SUMIFS('Deductions and Deposits'!$H:$H,'Deductions and Deposits'!$G:$G,D2337,'Deductions and Deposits'!$F:$F,"&lt;="&amp;B2337)+SUMIFS($F$3:F2337,$D$3:D2337,D2337,$C$3:C2337,"Coin Deposit",$E$3:E2337,"")</f>
        <v>0</v>
      </c>
      <c r="AD2337" s="131">
        <f>SUMIFS('Deductions and Deposits'!$D:$D,'Deductions and Deposits'!$C:$C,D2337)+SUMIFS($F:$F,$D:$D,D2337,$C:$C,"Coin Deduction")</f>
        <v>0</v>
      </c>
      <c r="AE2337" s="131">
        <f>Table5[[#This Row],[Column4]]+Table5[[#This Row],[Column14]]+Table5[[#This Row],[Column19]]+Table5[[#This Row],[Column12]]</f>
        <v>0</v>
      </c>
      <c r="AF2337" s="131">
        <f>Table5[[#This Row],[Column5]]+Table5[[#This Row],[Column13]]+Table5[[#This Row],[Column21]]+Table5[[#This Row],[Column18]]</f>
        <v>0</v>
      </c>
      <c r="AG2337" s="131">
        <f t="shared" si="401"/>
        <v>0</v>
      </c>
      <c r="AH2337" s="131">
        <f t="shared" si="402"/>
        <v>0</v>
      </c>
      <c r="AI2337" s="131">
        <f>Table5[[#This Row],[Column17]]-Table5[[#This Row],[Column20]]</f>
        <v>0</v>
      </c>
      <c r="AJ2337" s="131">
        <f t="shared" si="403"/>
        <v>0</v>
      </c>
      <c r="AK2337" s="131">
        <f t="shared" si="396"/>
        <v>0</v>
      </c>
      <c r="AL2337" s="131">
        <f t="shared" si="404"/>
        <v>0</v>
      </c>
      <c r="AM2337" s="131" t="str">
        <f t="shared" si="405"/>
        <v/>
      </c>
      <c r="AN2337" s="131" t="str">
        <f t="shared" ca="1" si="406"/>
        <v/>
      </c>
    </row>
    <row r="2338" spans="1:40" ht="20.25" customHeight="1" x14ac:dyDescent="0.3">
      <c r="A2338" s="127"/>
      <c r="B2338" s="164"/>
      <c r="C2338" s="139"/>
      <c r="D2338" s="140"/>
      <c r="E2338" s="139"/>
      <c r="F2338" s="139"/>
      <c r="G2338" s="140"/>
      <c r="H2338" s="139"/>
      <c r="I2338" s="129"/>
      <c r="L2338" s="128"/>
      <c r="M2338" s="128"/>
      <c r="N2338" s="128"/>
      <c r="O2338" s="128"/>
      <c r="P2338" s="128"/>
      <c r="Q2338" s="128"/>
      <c r="R2338" s="128"/>
      <c r="S2338" s="128"/>
      <c r="T2338" s="120">
        <f t="shared" si="397"/>
        <v>0</v>
      </c>
      <c r="U2338" s="131"/>
      <c r="V2338" s="131"/>
      <c r="W2338" s="131">
        <f>SUMIFS($F$3:F2338,$D$3:D2338,D2338,$C$3:C2338,"Buy")+SUMIFS($F$3:F2338,$D$3:D2338,D2338,$C$3:C2338,"Coin Deposit",$E$3:E2338,"&lt;&gt;")</f>
        <v>0</v>
      </c>
      <c r="X2338" s="131">
        <f t="shared" si="398"/>
        <v>0</v>
      </c>
      <c r="Y2338" s="131">
        <f>IF($D2338=Y$1,SUMIFS($H$3:$H2338,$G$3:$G2338,Y$1,$C$3:$C2338,"Sell"),0)</f>
        <v>0</v>
      </c>
      <c r="Z2338" s="131">
        <f t="shared" si="399"/>
        <v>0</v>
      </c>
      <c r="AA2338" s="131">
        <f>IF($D2338=AA$1,SUMIFS($H$3:$H2338,$G$3:$G2338,AA$1,$C$3:$C2338,"Sell"),0)</f>
        <v>0</v>
      </c>
      <c r="AB2338" s="131">
        <f t="shared" si="400"/>
        <v>0</v>
      </c>
      <c r="AC2338" s="131">
        <f>SUMIFS('Deductions and Deposits'!$H:$H,'Deductions and Deposits'!$G:$G,D2338,'Deductions and Deposits'!$F:$F,"&lt;="&amp;B2338)+SUMIFS($F$3:F2338,$D$3:D2338,D2338,$C$3:C2338,"Coin Deposit",$E$3:E2338,"")</f>
        <v>0</v>
      </c>
      <c r="AD2338" s="131">
        <f>SUMIFS('Deductions and Deposits'!$D:$D,'Deductions and Deposits'!$C:$C,D2338)+SUMIFS($F:$F,$D:$D,D2338,$C:$C,"Coin Deduction")</f>
        <v>0</v>
      </c>
      <c r="AE2338" s="131">
        <f>Table5[[#This Row],[Column4]]+Table5[[#This Row],[Column14]]+Table5[[#This Row],[Column19]]+Table5[[#This Row],[Column12]]</f>
        <v>0</v>
      </c>
      <c r="AF2338" s="131">
        <f>Table5[[#This Row],[Column5]]+Table5[[#This Row],[Column13]]+Table5[[#This Row],[Column21]]+Table5[[#This Row],[Column18]]</f>
        <v>0</v>
      </c>
      <c r="AG2338" s="131">
        <f t="shared" si="401"/>
        <v>0</v>
      </c>
      <c r="AH2338" s="131">
        <f t="shared" si="402"/>
        <v>0</v>
      </c>
      <c r="AI2338" s="131">
        <f>Table5[[#This Row],[Column17]]-Table5[[#This Row],[Column20]]</f>
        <v>0</v>
      </c>
      <c r="AJ2338" s="131">
        <f t="shared" si="403"/>
        <v>0</v>
      </c>
      <c r="AK2338" s="131">
        <f t="shared" si="396"/>
        <v>0</v>
      </c>
      <c r="AL2338" s="131">
        <f t="shared" si="404"/>
        <v>0</v>
      </c>
      <c r="AM2338" s="131" t="str">
        <f t="shared" si="405"/>
        <v/>
      </c>
      <c r="AN2338" s="131" t="str">
        <f t="shared" ca="1" si="406"/>
        <v/>
      </c>
    </row>
    <row r="2339" spans="1:40" ht="20.25" customHeight="1" x14ac:dyDescent="0.3">
      <c r="A2339" s="127"/>
      <c r="B2339" s="164"/>
      <c r="C2339" s="139"/>
      <c r="D2339" s="140"/>
      <c r="E2339" s="139"/>
      <c r="F2339" s="139"/>
      <c r="G2339" s="140"/>
      <c r="H2339" s="139"/>
      <c r="I2339" s="129"/>
      <c r="L2339" s="128"/>
      <c r="M2339" s="128"/>
      <c r="N2339" s="128"/>
      <c r="O2339" s="128"/>
      <c r="P2339" s="128"/>
      <c r="Q2339" s="128"/>
      <c r="R2339" s="128"/>
      <c r="S2339" s="128"/>
      <c r="T2339" s="120">
        <f t="shared" si="397"/>
        <v>0</v>
      </c>
      <c r="U2339" s="131"/>
      <c r="V2339" s="131"/>
      <c r="W2339" s="131">
        <f>SUMIFS($F$3:F2339,$D$3:D2339,D2339,$C$3:C2339,"Buy")+SUMIFS($F$3:F2339,$D$3:D2339,D2339,$C$3:C2339,"Coin Deposit",$E$3:E2339,"&lt;&gt;")</f>
        <v>0</v>
      </c>
      <c r="X2339" s="131">
        <f t="shared" si="398"/>
        <v>0</v>
      </c>
      <c r="Y2339" s="131">
        <f>IF($D2339=Y$1,SUMIFS($H$3:$H2339,$G$3:$G2339,Y$1,$C$3:$C2339,"Sell"),0)</f>
        <v>0</v>
      </c>
      <c r="Z2339" s="131">
        <f t="shared" si="399"/>
        <v>0</v>
      </c>
      <c r="AA2339" s="131">
        <f>IF($D2339=AA$1,SUMIFS($H$3:$H2339,$G$3:$G2339,AA$1,$C$3:$C2339,"Sell"),0)</f>
        <v>0</v>
      </c>
      <c r="AB2339" s="131">
        <f t="shared" si="400"/>
        <v>0</v>
      </c>
      <c r="AC2339" s="131">
        <f>SUMIFS('Deductions and Deposits'!$H:$H,'Deductions and Deposits'!$G:$G,D2339,'Deductions and Deposits'!$F:$F,"&lt;="&amp;B2339)+SUMIFS($F$3:F2339,$D$3:D2339,D2339,$C$3:C2339,"Coin Deposit",$E$3:E2339,"")</f>
        <v>0</v>
      </c>
      <c r="AD2339" s="131">
        <f>SUMIFS('Deductions and Deposits'!$D:$D,'Deductions and Deposits'!$C:$C,D2339)+SUMIFS($F:$F,$D:$D,D2339,$C:$C,"Coin Deduction")</f>
        <v>0</v>
      </c>
      <c r="AE2339" s="131">
        <f>Table5[[#This Row],[Column4]]+Table5[[#This Row],[Column14]]+Table5[[#This Row],[Column19]]+Table5[[#This Row],[Column12]]</f>
        <v>0</v>
      </c>
      <c r="AF2339" s="131">
        <f>Table5[[#This Row],[Column5]]+Table5[[#This Row],[Column13]]+Table5[[#This Row],[Column21]]+Table5[[#This Row],[Column18]]</f>
        <v>0</v>
      </c>
      <c r="AG2339" s="131">
        <f t="shared" si="401"/>
        <v>0</v>
      </c>
      <c r="AH2339" s="131">
        <f t="shared" si="402"/>
        <v>0</v>
      </c>
      <c r="AI2339" s="131">
        <f>Table5[[#This Row],[Column17]]-Table5[[#This Row],[Column20]]</f>
        <v>0</v>
      </c>
      <c r="AJ2339" s="131">
        <f t="shared" si="403"/>
        <v>0</v>
      </c>
      <c r="AK2339" s="131">
        <f t="shared" si="396"/>
        <v>0</v>
      </c>
      <c r="AL2339" s="131">
        <f t="shared" si="404"/>
        <v>0</v>
      </c>
      <c r="AM2339" s="131" t="str">
        <f t="shared" si="405"/>
        <v/>
      </c>
      <c r="AN2339" s="131" t="str">
        <f t="shared" ca="1" si="406"/>
        <v/>
      </c>
    </row>
    <row r="2340" spans="1:40" ht="20.25" customHeight="1" x14ac:dyDescent="0.3">
      <c r="A2340" s="127"/>
      <c r="B2340" s="164"/>
      <c r="C2340" s="139"/>
      <c r="D2340" s="140"/>
      <c r="E2340" s="139"/>
      <c r="F2340" s="139"/>
      <c r="G2340" s="140"/>
      <c r="H2340" s="139"/>
      <c r="I2340" s="129"/>
      <c r="L2340" s="128"/>
      <c r="M2340" s="128"/>
      <c r="N2340" s="128"/>
      <c r="O2340" s="128"/>
      <c r="P2340" s="128"/>
      <c r="Q2340" s="128"/>
      <c r="R2340" s="128"/>
      <c r="S2340" s="128"/>
      <c r="T2340" s="120">
        <f t="shared" si="397"/>
        <v>0</v>
      </c>
      <c r="U2340" s="131"/>
      <c r="V2340" s="131"/>
      <c r="W2340" s="131">
        <f>SUMIFS($F$3:F2340,$D$3:D2340,D2340,$C$3:C2340,"Buy")+SUMIFS($F$3:F2340,$D$3:D2340,D2340,$C$3:C2340,"Coin Deposit",$E$3:E2340,"&lt;&gt;")</f>
        <v>0</v>
      </c>
      <c r="X2340" s="131">
        <f t="shared" si="398"/>
        <v>0</v>
      </c>
      <c r="Y2340" s="131">
        <f>IF($D2340=Y$1,SUMIFS($H$3:$H2340,$G$3:$G2340,Y$1,$C$3:$C2340,"Sell"),0)</f>
        <v>0</v>
      </c>
      <c r="Z2340" s="131">
        <f t="shared" si="399"/>
        <v>0</v>
      </c>
      <c r="AA2340" s="131">
        <f>IF($D2340=AA$1,SUMIFS($H$3:$H2340,$G$3:$G2340,AA$1,$C$3:$C2340,"Sell"),0)</f>
        <v>0</v>
      </c>
      <c r="AB2340" s="131">
        <f t="shared" si="400"/>
        <v>0</v>
      </c>
      <c r="AC2340" s="131">
        <f>SUMIFS('Deductions and Deposits'!$H:$H,'Deductions and Deposits'!$G:$G,D2340,'Deductions and Deposits'!$F:$F,"&lt;="&amp;B2340)+SUMIFS($F$3:F2340,$D$3:D2340,D2340,$C$3:C2340,"Coin Deposit",$E$3:E2340,"")</f>
        <v>0</v>
      </c>
      <c r="AD2340" s="131">
        <f>SUMIFS('Deductions and Deposits'!$D:$D,'Deductions and Deposits'!$C:$C,D2340)+SUMIFS($F:$F,$D:$D,D2340,$C:$C,"Coin Deduction")</f>
        <v>0</v>
      </c>
      <c r="AE2340" s="131">
        <f>Table5[[#This Row],[Column4]]+Table5[[#This Row],[Column14]]+Table5[[#This Row],[Column19]]+Table5[[#This Row],[Column12]]</f>
        <v>0</v>
      </c>
      <c r="AF2340" s="131">
        <f>Table5[[#This Row],[Column5]]+Table5[[#This Row],[Column13]]+Table5[[#This Row],[Column21]]+Table5[[#This Row],[Column18]]</f>
        <v>0</v>
      </c>
      <c r="AG2340" s="131">
        <f t="shared" si="401"/>
        <v>0</v>
      </c>
      <c r="AH2340" s="131">
        <f t="shared" si="402"/>
        <v>0</v>
      </c>
      <c r="AI2340" s="131">
        <f>Table5[[#This Row],[Column17]]-Table5[[#This Row],[Column20]]</f>
        <v>0</v>
      </c>
      <c r="AJ2340" s="131">
        <f t="shared" si="403"/>
        <v>0</v>
      </c>
      <c r="AK2340" s="131">
        <f t="shared" si="396"/>
        <v>0</v>
      </c>
      <c r="AL2340" s="131">
        <f t="shared" si="404"/>
        <v>0</v>
      </c>
      <c r="AM2340" s="131" t="str">
        <f t="shared" si="405"/>
        <v/>
      </c>
      <c r="AN2340" s="131" t="str">
        <f t="shared" ca="1" si="406"/>
        <v/>
      </c>
    </row>
    <row r="2341" spans="1:40" ht="20.25" customHeight="1" x14ac:dyDescent="0.3">
      <c r="A2341" s="127"/>
      <c r="B2341" s="164"/>
      <c r="C2341" s="139"/>
      <c r="D2341" s="140"/>
      <c r="E2341" s="139"/>
      <c r="F2341" s="139"/>
      <c r="G2341" s="140"/>
      <c r="H2341" s="139"/>
      <c r="I2341" s="129"/>
      <c r="L2341" s="128"/>
      <c r="M2341" s="128"/>
      <c r="N2341" s="128"/>
      <c r="O2341" s="128"/>
      <c r="P2341" s="128"/>
      <c r="Q2341" s="128"/>
      <c r="R2341" s="128"/>
      <c r="S2341" s="128"/>
      <c r="T2341" s="120">
        <f t="shared" si="397"/>
        <v>0</v>
      </c>
      <c r="U2341" s="131"/>
      <c r="V2341" s="131"/>
      <c r="W2341" s="131">
        <f>SUMIFS($F$3:F2341,$D$3:D2341,D2341,$C$3:C2341,"Buy")+SUMIFS($F$3:F2341,$D$3:D2341,D2341,$C$3:C2341,"Coin Deposit",$E$3:E2341,"&lt;&gt;")</f>
        <v>0</v>
      </c>
      <c r="X2341" s="131">
        <f t="shared" si="398"/>
        <v>0</v>
      </c>
      <c r="Y2341" s="131">
        <f>IF($D2341=Y$1,SUMIFS($H$3:$H2341,$G$3:$G2341,Y$1,$C$3:$C2341,"Sell"),0)</f>
        <v>0</v>
      </c>
      <c r="Z2341" s="131">
        <f t="shared" si="399"/>
        <v>0</v>
      </c>
      <c r="AA2341" s="131">
        <f>IF($D2341=AA$1,SUMIFS($H$3:$H2341,$G$3:$G2341,AA$1,$C$3:$C2341,"Sell"),0)</f>
        <v>0</v>
      </c>
      <c r="AB2341" s="131">
        <f t="shared" si="400"/>
        <v>0</v>
      </c>
      <c r="AC2341" s="131">
        <f>SUMIFS('Deductions and Deposits'!$H:$H,'Deductions and Deposits'!$G:$G,D2341,'Deductions and Deposits'!$F:$F,"&lt;="&amp;B2341)+SUMIFS($F$3:F2341,$D$3:D2341,D2341,$C$3:C2341,"Coin Deposit",$E$3:E2341,"")</f>
        <v>0</v>
      </c>
      <c r="AD2341" s="131">
        <f>SUMIFS('Deductions and Deposits'!$D:$D,'Deductions and Deposits'!$C:$C,D2341)+SUMIFS($F:$F,$D:$D,D2341,$C:$C,"Coin Deduction")</f>
        <v>0</v>
      </c>
      <c r="AE2341" s="131">
        <f>Table5[[#This Row],[Column4]]+Table5[[#This Row],[Column14]]+Table5[[#This Row],[Column19]]+Table5[[#This Row],[Column12]]</f>
        <v>0</v>
      </c>
      <c r="AF2341" s="131">
        <f>Table5[[#This Row],[Column5]]+Table5[[#This Row],[Column13]]+Table5[[#This Row],[Column21]]+Table5[[#This Row],[Column18]]</f>
        <v>0</v>
      </c>
      <c r="AG2341" s="131">
        <f t="shared" si="401"/>
        <v>0</v>
      </c>
      <c r="AH2341" s="131">
        <f t="shared" si="402"/>
        <v>0</v>
      </c>
      <c r="AI2341" s="131">
        <f>Table5[[#This Row],[Column17]]-Table5[[#This Row],[Column20]]</f>
        <v>0</v>
      </c>
      <c r="AJ2341" s="131">
        <f t="shared" si="403"/>
        <v>0</v>
      </c>
      <c r="AK2341" s="131">
        <f t="shared" si="396"/>
        <v>0</v>
      </c>
      <c r="AL2341" s="131">
        <f t="shared" si="404"/>
        <v>0</v>
      </c>
      <c r="AM2341" s="131" t="str">
        <f t="shared" si="405"/>
        <v/>
      </c>
      <c r="AN2341" s="131" t="str">
        <f t="shared" ca="1" si="406"/>
        <v/>
      </c>
    </row>
    <row r="2342" spans="1:40" ht="20.25" customHeight="1" x14ac:dyDescent="0.3">
      <c r="A2342" s="127"/>
      <c r="B2342" s="164"/>
      <c r="C2342" s="139"/>
      <c r="D2342" s="140"/>
      <c r="E2342" s="139"/>
      <c r="F2342" s="139"/>
      <c r="G2342" s="140"/>
      <c r="H2342" s="139"/>
      <c r="I2342" s="129"/>
      <c r="L2342" s="128"/>
      <c r="M2342" s="128"/>
      <c r="N2342" s="128"/>
      <c r="O2342" s="128"/>
      <c r="P2342" s="128"/>
      <c r="Q2342" s="128"/>
      <c r="R2342" s="128"/>
      <c r="S2342" s="128"/>
      <c r="T2342" s="120">
        <f t="shared" si="397"/>
        <v>0</v>
      </c>
      <c r="U2342" s="131"/>
      <c r="V2342" s="131"/>
      <c r="W2342" s="131">
        <f>SUMIFS($F$3:F2342,$D$3:D2342,D2342,$C$3:C2342,"Buy")+SUMIFS($F$3:F2342,$D$3:D2342,D2342,$C$3:C2342,"Coin Deposit",$E$3:E2342,"&lt;&gt;")</f>
        <v>0</v>
      </c>
      <c r="X2342" s="131">
        <f t="shared" si="398"/>
        <v>0</v>
      </c>
      <c r="Y2342" s="131">
        <f>IF($D2342=Y$1,SUMIFS($H$3:$H2342,$G$3:$G2342,Y$1,$C$3:$C2342,"Sell"),0)</f>
        <v>0</v>
      </c>
      <c r="Z2342" s="131">
        <f t="shared" si="399"/>
        <v>0</v>
      </c>
      <c r="AA2342" s="131">
        <f>IF($D2342=AA$1,SUMIFS($H$3:$H2342,$G$3:$G2342,AA$1,$C$3:$C2342,"Sell"),0)</f>
        <v>0</v>
      </c>
      <c r="AB2342" s="131">
        <f t="shared" si="400"/>
        <v>0</v>
      </c>
      <c r="AC2342" s="131">
        <f>SUMIFS('Deductions and Deposits'!$H:$H,'Deductions and Deposits'!$G:$G,D2342,'Deductions and Deposits'!$F:$F,"&lt;="&amp;B2342)+SUMIFS($F$3:F2342,$D$3:D2342,D2342,$C$3:C2342,"Coin Deposit",$E$3:E2342,"")</f>
        <v>0</v>
      </c>
      <c r="AD2342" s="131">
        <f>SUMIFS('Deductions and Deposits'!$D:$D,'Deductions and Deposits'!$C:$C,D2342)+SUMIFS($F:$F,$D:$D,D2342,$C:$C,"Coin Deduction")</f>
        <v>0</v>
      </c>
      <c r="AE2342" s="131">
        <f>Table5[[#This Row],[Column4]]+Table5[[#This Row],[Column14]]+Table5[[#This Row],[Column19]]+Table5[[#This Row],[Column12]]</f>
        <v>0</v>
      </c>
      <c r="AF2342" s="131">
        <f>Table5[[#This Row],[Column5]]+Table5[[#This Row],[Column13]]+Table5[[#This Row],[Column21]]+Table5[[#This Row],[Column18]]</f>
        <v>0</v>
      </c>
      <c r="AG2342" s="131">
        <f t="shared" si="401"/>
        <v>0</v>
      </c>
      <c r="AH2342" s="131">
        <f t="shared" si="402"/>
        <v>0</v>
      </c>
      <c r="AI2342" s="131">
        <f>Table5[[#This Row],[Column17]]-Table5[[#This Row],[Column20]]</f>
        <v>0</v>
      </c>
      <c r="AJ2342" s="131">
        <f t="shared" si="403"/>
        <v>0</v>
      </c>
      <c r="AK2342" s="131">
        <f t="shared" si="396"/>
        <v>0</v>
      </c>
      <c r="AL2342" s="131">
        <f t="shared" si="404"/>
        <v>0</v>
      </c>
      <c r="AM2342" s="131" t="str">
        <f t="shared" si="405"/>
        <v/>
      </c>
      <c r="AN2342" s="131" t="str">
        <f t="shared" ca="1" si="406"/>
        <v/>
      </c>
    </row>
    <row r="2343" spans="1:40" ht="20.25" customHeight="1" x14ac:dyDescent="0.3">
      <c r="A2343" s="127"/>
      <c r="B2343" s="164"/>
      <c r="C2343" s="139"/>
      <c r="D2343" s="140"/>
      <c r="E2343" s="139"/>
      <c r="F2343" s="139"/>
      <c r="G2343" s="140"/>
      <c r="H2343" s="139"/>
      <c r="I2343" s="129"/>
      <c r="L2343" s="128"/>
      <c r="M2343" s="128"/>
      <c r="N2343" s="128"/>
      <c r="O2343" s="128"/>
      <c r="P2343" s="128"/>
      <c r="Q2343" s="128"/>
      <c r="R2343" s="128"/>
      <c r="S2343" s="128"/>
      <c r="T2343" s="120">
        <f t="shared" si="397"/>
        <v>0</v>
      </c>
      <c r="U2343" s="131"/>
      <c r="V2343" s="131"/>
      <c r="W2343" s="131">
        <f>SUMIFS($F$3:F2343,$D$3:D2343,D2343,$C$3:C2343,"Buy")+SUMIFS($F$3:F2343,$D$3:D2343,D2343,$C$3:C2343,"Coin Deposit",$E$3:E2343,"&lt;&gt;")</f>
        <v>0</v>
      </c>
      <c r="X2343" s="131">
        <f t="shared" si="398"/>
        <v>0</v>
      </c>
      <c r="Y2343" s="131">
        <f>IF($D2343=Y$1,SUMIFS($H$3:$H2343,$G$3:$G2343,Y$1,$C$3:$C2343,"Sell"),0)</f>
        <v>0</v>
      </c>
      <c r="Z2343" s="131">
        <f t="shared" si="399"/>
        <v>0</v>
      </c>
      <c r="AA2343" s="131">
        <f>IF($D2343=AA$1,SUMIFS($H$3:$H2343,$G$3:$G2343,AA$1,$C$3:$C2343,"Sell"),0)</f>
        <v>0</v>
      </c>
      <c r="AB2343" s="131">
        <f t="shared" si="400"/>
        <v>0</v>
      </c>
      <c r="AC2343" s="131">
        <f>SUMIFS('Deductions and Deposits'!$H:$H,'Deductions and Deposits'!$G:$G,D2343,'Deductions and Deposits'!$F:$F,"&lt;="&amp;B2343)+SUMIFS($F$3:F2343,$D$3:D2343,D2343,$C$3:C2343,"Coin Deposit",$E$3:E2343,"")</f>
        <v>0</v>
      </c>
      <c r="AD2343" s="131">
        <f>SUMIFS('Deductions and Deposits'!$D:$D,'Deductions and Deposits'!$C:$C,D2343)+SUMIFS($F:$F,$D:$D,D2343,$C:$C,"Coin Deduction")</f>
        <v>0</v>
      </c>
      <c r="AE2343" s="131">
        <f>Table5[[#This Row],[Column4]]+Table5[[#This Row],[Column14]]+Table5[[#This Row],[Column19]]+Table5[[#This Row],[Column12]]</f>
        <v>0</v>
      </c>
      <c r="AF2343" s="131">
        <f>Table5[[#This Row],[Column5]]+Table5[[#This Row],[Column13]]+Table5[[#This Row],[Column21]]+Table5[[#This Row],[Column18]]</f>
        <v>0</v>
      </c>
      <c r="AG2343" s="131">
        <f t="shared" si="401"/>
        <v>0</v>
      </c>
      <c r="AH2343" s="131">
        <f t="shared" si="402"/>
        <v>0</v>
      </c>
      <c r="AI2343" s="131">
        <f>Table5[[#This Row],[Column17]]-Table5[[#This Row],[Column20]]</f>
        <v>0</v>
      </c>
      <c r="AJ2343" s="131">
        <f t="shared" si="403"/>
        <v>0</v>
      </c>
      <c r="AK2343" s="131">
        <f t="shared" si="396"/>
        <v>0</v>
      </c>
      <c r="AL2343" s="131">
        <f t="shared" si="404"/>
        <v>0</v>
      </c>
      <c r="AM2343" s="131" t="str">
        <f t="shared" si="405"/>
        <v/>
      </c>
      <c r="AN2343" s="131" t="str">
        <f t="shared" ca="1" si="406"/>
        <v/>
      </c>
    </row>
    <row r="2344" spans="1:40" ht="20.25" customHeight="1" x14ac:dyDescent="0.3">
      <c r="A2344" s="127"/>
      <c r="B2344" s="164"/>
      <c r="C2344" s="139"/>
      <c r="D2344" s="140"/>
      <c r="E2344" s="139"/>
      <c r="F2344" s="139"/>
      <c r="G2344" s="140"/>
      <c r="H2344" s="139"/>
      <c r="I2344" s="129"/>
      <c r="L2344" s="128"/>
      <c r="M2344" s="128"/>
      <c r="N2344" s="128"/>
      <c r="O2344" s="128"/>
      <c r="P2344" s="128"/>
      <c r="Q2344" s="128"/>
      <c r="R2344" s="128"/>
      <c r="S2344" s="128"/>
      <c r="T2344" s="120">
        <f t="shared" si="397"/>
        <v>0</v>
      </c>
      <c r="U2344" s="131"/>
      <c r="V2344" s="131"/>
      <c r="W2344" s="131">
        <f>SUMIFS($F$3:F2344,$D$3:D2344,D2344,$C$3:C2344,"Buy")+SUMIFS($F$3:F2344,$D$3:D2344,D2344,$C$3:C2344,"Coin Deposit",$E$3:E2344,"&lt;&gt;")</f>
        <v>0</v>
      </c>
      <c r="X2344" s="131">
        <f t="shared" si="398"/>
        <v>0</v>
      </c>
      <c r="Y2344" s="131">
        <f>IF($D2344=Y$1,SUMIFS($H$3:$H2344,$G$3:$G2344,Y$1,$C$3:$C2344,"Sell"),0)</f>
        <v>0</v>
      </c>
      <c r="Z2344" s="131">
        <f t="shared" si="399"/>
        <v>0</v>
      </c>
      <c r="AA2344" s="131">
        <f>IF($D2344=AA$1,SUMIFS($H$3:$H2344,$G$3:$G2344,AA$1,$C$3:$C2344,"Sell"),0)</f>
        <v>0</v>
      </c>
      <c r="AB2344" s="131">
        <f t="shared" si="400"/>
        <v>0</v>
      </c>
      <c r="AC2344" s="131">
        <f>SUMIFS('Deductions and Deposits'!$H:$H,'Deductions and Deposits'!$G:$G,D2344,'Deductions and Deposits'!$F:$F,"&lt;="&amp;B2344)+SUMIFS($F$3:F2344,$D$3:D2344,D2344,$C$3:C2344,"Coin Deposit",$E$3:E2344,"")</f>
        <v>0</v>
      </c>
      <c r="AD2344" s="131">
        <f>SUMIFS('Deductions and Deposits'!$D:$D,'Deductions and Deposits'!$C:$C,D2344)+SUMIFS($F:$F,$D:$D,D2344,$C:$C,"Coin Deduction")</f>
        <v>0</v>
      </c>
      <c r="AE2344" s="131">
        <f>Table5[[#This Row],[Column4]]+Table5[[#This Row],[Column14]]+Table5[[#This Row],[Column19]]+Table5[[#This Row],[Column12]]</f>
        <v>0</v>
      </c>
      <c r="AF2344" s="131">
        <f>Table5[[#This Row],[Column5]]+Table5[[#This Row],[Column13]]+Table5[[#This Row],[Column21]]+Table5[[#This Row],[Column18]]</f>
        <v>0</v>
      </c>
      <c r="AG2344" s="131">
        <f t="shared" si="401"/>
        <v>0</v>
      </c>
      <c r="AH2344" s="131">
        <f t="shared" si="402"/>
        <v>0</v>
      </c>
      <c r="AI2344" s="131">
        <f>Table5[[#This Row],[Column17]]-Table5[[#This Row],[Column20]]</f>
        <v>0</v>
      </c>
      <c r="AJ2344" s="131">
        <f t="shared" si="403"/>
        <v>0</v>
      </c>
      <c r="AK2344" s="131">
        <f t="shared" si="396"/>
        <v>0</v>
      </c>
      <c r="AL2344" s="131">
        <f t="shared" si="404"/>
        <v>0</v>
      </c>
      <c r="AM2344" s="131" t="str">
        <f t="shared" si="405"/>
        <v/>
      </c>
      <c r="AN2344" s="131" t="str">
        <f t="shared" ca="1" si="406"/>
        <v/>
      </c>
    </row>
    <row r="2345" spans="1:40" ht="20.25" customHeight="1" x14ac:dyDescent="0.3">
      <c r="A2345" s="127"/>
      <c r="B2345" s="164"/>
      <c r="C2345" s="139"/>
      <c r="D2345" s="140"/>
      <c r="E2345" s="139"/>
      <c r="F2345" s="139"/>
      <c r="G2345" s="140"/>
      <c r="H2345" s="139"/>
      <c r="I2345" s="129"/>
      <c r="L2345" s="128"/>
      <c r="M2345" s="128"/>
      <c r="N2345" s="128"/>
      <c r="O2345" s="128"/>
      <c r="P2345" s="128"/>
      <c r="Q2345" s="128"/>
      <c r="R2345" s="128"/>
      <c r="S2345" s="128"/>
      <c r="T2345" s="120">
        <f t="shared" si="397"/>
        <v>0</v>
      </c>
      <c r="U2345" s="131"/>
      <c r="V2345" s="131"/>
      <c r="W2345" s="131">
        <f>SUMIFS($F$3:F2345,$D$3:D2345,D2345,$C$3:C2345,"Buy")+SUMIFS($F$3:F2345,$D$3:D2345,D2345,$C$3:C2345,"Coin Deposit",$E$3:E2345,"&lt;&gt;")</f>
        <v>0</v>
      </c>
      <c r="X2345" s="131">
        <f t="shared" si="398"/>
        <v>0</v>
      </c>
      <c r="Y2345" s="131">
        <f>IF($D2345=Y$1,SUMIFS($H$3:$H2345,$G$3:$G2345,Y$1,$C$3:$C2345,"Sell"),0)</f>
        <v>0</v>
      </c>
      <c r="Z2345" s="131">
        <f t="shared" si="399"/>
        <v>0</v>
      </c>
      <c r="AA2345" s="131">
        <f>IF($D2345=AA$1,SUMIFS($H$3:$H2345,$G$3:$G2345,AA$1,$C$3:$C2345,"Sell"),0)</f>
        <v>0</v>
      </c>
      <c r="AB2345" s="131">
        <f t="shared" si="400"/>
        <v>0</v>
      </c>
      <c r="AC2345" s="131">
        <f>SUMIFS('Deductions and Deposits'!$H:$H,'Deductions and Deposits'!$G:$G,D2345,'Deductions and Deposits'!$F:$F,"&lt;="&amp;B2345)+SUMIFS($F$3:F2345,$D$3:D2345,D2345,$C$3:C2345,"Coin Deposit",$E$3:E2345,"")</f>
        <v>0</v>
      </c>
      <c r="AD2345" s="131">
        <f>SUMIFS('Deductions and Deposits'!$D:$D,'Deductions and Deposits'!$C:$C,D2345)+SUMIFS($F:$F,$D:$D,D2345,$C:$C,"Coin Deduction")</f>
        <v>0</v>
      </c>
      <c r="AE2345" s="131">
        <f>Table5[[#This Row],[Column4]]+Table5[[#This Row],[Column14]]+Table5[[#This Row],[Column19]]+Table5[[#This Row],[Column12]]</f>
        <v>0</v>
      </c>
      <c r="AF2345" s="131">
        <f>Table5[[#This Row],[Column5]]+Table5[[#This Row],[Column13]]+Table5[[#This Row],[Column21]]+Table5[[#This Row],[Column18]]</f>
        <v>0</v>
      </c>
      <c r="AG2345" s="131">
        <f t="shared" si="401"/>
        <v>0</v>
      </c>
      <c r="AH2345" s="131">
        <f t="shared" si="402"/>
        <v>0</v>
      </c>
      <c r="AI2345" s="131">
        <f>Table5[[#This Row],[Column17]]-Table5[[#This Row],[Column20]]</f>
        <v>0</v>
      </c>
      <c r="AJ2345" s="131">
        <f t="shared" si="403"/>
        <v>0</v>
      </c>
      <c r="AK2345" s="131">
        <f t="shared" si="396"/>
        <v>0</v>
      </c>
      <c r="AL2345" s="131">
        <f t="shared" si="404"/>
        <v>0</v>
      </c>
      <c r="AM2345" s="131" t="str">
        <f t="shared" si="405"/>
        <v/>
      </c>
      <c r="AN2345" s="131" t="str">
        <f t="shared" ca="1" si="406"/>
        <v/>
      </c>
    </row>
    <row r="2346" spans="1:40" ht="20.25" customHeight="1" x14ac:dyDescent="0.3">
      <c r="A2346" s="127"/>
      <c r="B2346" s="164"/>
      <c r="C2346" s="139"/>
      <c r="D2346" s="140"/>
      <c r="E2346" s="139"/>
      <c r="F2346" s="139"/>
      <c r="G2346" s="140"/>
      <c r="H2346" s="139"/>
      <c r="I2346" s="129"/>
      <c r="L2346" s="128"/>
      <c r="M2346" s="128"/>
      <c r="N2346" s="128"/>
      <c r="O2346" s="128"/>
      <c r="P2346" s="128"/>
      <c r="Q2346" s="128"/>
      <c r="R2346" s="128"/>
      <c r="S2346" s="128"/>
      <c r="T2346" s="120">
        <f t="shared" si="397"/>
        <v>0</v>
      </c>
      <c r="U2346" s="131"/>
      <c r="V2346" s="131"/>
      <c r="W2346" s="131">
        <f>SUMIFS($F$3:F2346,$D$3:D2346,D2346,$C$3:C2346,"Buy")+SUMIFS($F$3:F2346,$D$3:D2346,D2346,$C$3:C2346,"Coin Deposit",$E$3:E2346,"&lt;&gt;")</f>
        <v>0</v>
      </c>
      <c r="X2346" s="131">
        <f t="shared" si="398"/>
        <v>0</v>
      </c>
      <c r="Y2346" s="131">
        <f>IF($D2346=Y$1,SUMIFS($H$3:$H2346,$G$3:$G2346,Y$1,$C$3:$C2346,"Sell"),0)</f>
        <v>0</v>
      </c>
      <c r="Z2346" s="131">
        <f t="shared" si="399"/>
        <v>0</v>
      </c>
      <c r="AA2346" s="131">
        <f>IF($D2346=AA$1,SUMIFS($H$3:$H2346,$G$3:$G2346,AA$1,$C$3:$C2346,"Sell"),0)</f>
        <v>0</v>
      </c>
      <c r="AB2346" s="131">
        <f t="shared" si="400"/>
        <v>0</v>
      </c>
      <c r="AC2346" s="131">
        <f>SUMIFS('Deductions and Deposits'!$H:$H,'Deductions and Deposits'!$G:$G,D2346,'Deductions and Deposits'!$F:$F,"&lt;="&amp;B2346)+SUMIFS($F$3:F2346,$D$3:D2346,D2346,$C$3:C2346,"Coin Deposit",$E$3:E2346,"")</f>
        <v>0</v>
      </c>
      <c r="AD2346" s="131">
        <f>SUMIFS('Deductions and Deposits'!$D:$D,'Deductions and Deposits'!$C:$C,D2346)+SUMIFS($F:$F,$D:$D,D2346,$C:$C,"Coin Deduction")</f>
        <v>0</v>
      </c>
      <c r="AE2346" s="131">
        <f>Table5[[#This Row],[Column4]]+Table5[[#This Row],[Column14]]+Table5[[#This Row],[Column19]]+Table5[[#This Row],[Column12]]</f>
        <v>0</v>
      </c>
      <c r="AF2346" s="131">
        <f>Table5[[#This Row],[Column5]]+Table5[[#This Row],[Column13]]+Table5[[#This Row],[Column21]]+Table5[[#This Row],[Column18]]</f>
        <v>0</v>
      </c>
      <c r="AG2346" s="131">
        <f t="shared" si="401"/>
        <v>0</v>
      </c>
      <c r="AH2346" s="131">
        <f t="shared" si="402"/>
        <v>0</v>
      </c>
      <c r="AI2346" s="131">
        <f>Table5[[#This Row],[Column17]]-Table5[[#This Row],[Column20]]</f>
        <v>0</v>
      </c>
      <c r="AJ2346" s="131">
        <f t="shared" si="403"/>
        <v>0</v>
      </c>
      <c r="AK2346" s="131">
        <f t="shared" si="396"/>
        <v>0</v>
      </c>
      <c r="AL2346" s="131">
        <f t="shared" si="404"/>
        <v>0</v>
      </c>
      <c r="AM2346" s="131" t="str">
        <f t="shared" si="405"/>
        <v/>
      </c>
      <c r="AN2346" s="131" t="str">
        <f t="shared" ca="1" si="406"/>
        <v/>
      </c>
    </row>
    <row r="2347" spans="1:40" ht="20.25" customHeight="1" x14ac:dyDescent="0.3">
      <c r="A2347" s="127"/>
      <c r="B2347" s="164"/>
      <c r="C2347" s="139"/>
      <c r="D2347" s="140"/>
      <c r="E2347" s="139"/>
      <c r="F2347" s="139"/>
      <c r="G2347" s="140"/>
      <c r="H2347" s="139"/>
      <c r="I2347" s="129"/>
      <c r="L2347" s="128"/>
      <c r="M2347" s="128"/>
      <c r="N2347" s="128"/>
      <c r="O2347" s="128"/>
      <c r="P2347" s="128"/>
      <c r="Q2347" s="128"/>
      <c r="R2347" s="128"/>
      <c r="S2347" s="128"/>
      <c r="T2347" s="120">
        <f t="shared" si="397"/>
        <v>0</v>
      </c>
      <c r="U2347" s="131"/>
      <c r="V2347" s="131"/>
      <c r="W2347" s="131">
        <f>SUMIFS($F$3:F2347,$D$3:D2347,D2347,$C$3:C2347,"Buy")+SUMIFS($F$3:F2347,$D$3:D2347,D2347,$C$3:C2347,"Coin Deposit",$E$3:E2347,"&lt;&gt;")</f>
        <v>0</v>
      </c>
      <c r="X2347" s="131">
        <f t="shared" si="398"/>
        <v>0</v>
      </c>
      <c r="Y2347" s="131">
        <f>IF($D2347=Y$1,SUMIFS($H$3:$H2347,$G$3:$G2347,Y$1,$C$3:$C2347,"Sell"),0)</f>
        <v>0</v>
      </c>
      <c r="Z2347" s="131">
        <f t="shared" si="399"/>
        <v>0</v>
      </c>
      <c r="AA2347" s="131">
        <f>IF($D2347=AA$1,SUMIFS($H$3:$H2347,$G$3:$G2347,AA$1,$C$3:$C2347,"Sell"),0)</f>
        <v>0</v>
      </c>
      <c r="AB2347" s="131">
        <f t="shared" si="400"/>
        <v>0</v>
      </c>
      <c r="AC2347" s="131">
        <f>SUMIFS('Deductions and Deposits'!$H:$H,'Deductions and Deposits'!$G:$G,D2347,'Deductions and Deposits'!$F:$F,"&lt;="&amp;B2347)+SUMIFS($F$3:F2347,$D$3:D2347,D2347,$C$3:C2347,"Coin Deposit",$E$3:E2347,"")</f>
        <v>0</v>
      </c>
      <c r="AD2347" s="131">
        <f>SUMIFS('Deductions and Deposits'!$D:$D,'Deductions and Deposits'!$C:$C,D2347)+SUMIFS($F:$F,$D:$D,D2347,$C:$C,"Coin Deduction")</f>
        <v>0</v>
      </c>
      <c r="AE2347" s="131">
        <f>Table5[[#This Row],[Column4]]+Table5[[#This Row],[Column14]]+Table5[[#This Row],[Column19]]+Table5[[#This Row],[Column12]]</f>
        <v>0</v>
      </c>
      <c r="AF2347" s="131">
        <f>Table5[[#This Row],[Column5]]+Table5[[#This Row],[Column13]]+Table5[[#This Row],[Column21]]+Table5[[#This Row],[Column18]]</f>
        <v>0</v>
      </c>
      <c r="AG2347" s="131">
        <f t="shared" si="401"/>
        <v>0</v>
      </c>
      <c r="AH2347" s="131">
        <f t="shared" si="402"/>
        <v>0</v>
      </c>
      <c r="AI2347" s="131">
        <f>Table5[[#This Row],[Column17]]-Table5[[#This Row],[Column20]]</f>
        <v>0</v>
      </c>
      <c r="AJ2347" s="131">
        <f t="shared" si="403"/>
        <v>0</v>
      </c>
      <c r="AK2347" s="131">
        <f t="shared" si="396"/>
        <v>0</v>
      </c>
      <c r="AL2347" s="131">
        <f t="shared" si="404"/>
        <v>0</v>
      </c>
      <c r="AM2347" s="131" t="str">
        <f t="shared" si="405"/>
        <v/>
      </c>
      <c r="AN2347" s="131" t="str">
        <f t="shared" ca="1" si="406"/>
        <v/>
      </c>
    </row>
    <row r="2348" spans="1:40" ht="20.25" customHeight="1" x14ac:dyDescent="0.3">
      <c r="A2348" s="127"/>
      <c r="B2348" s="164"/>
      <c r="C2348" s="139"/>
      <c r="D2348" s="140"/>
      <c r="E2348" s="139"/>
      <c r="F2348" s="139"/>
      <c r="G2348" s="140"/>
      <c r="H2348" s="139"/>
      <c r="I2348" s="129"/>
      <c r="L2348" s="128"/>
      <c r="M2348" s="128"/>
      <c r="N2348" s="128"/>
      <c r="O2348" s="128"/>
      <c r="P2348" s="128"/>
      <c r="Q2348" s="128"/>
      <c r="R2348" s="128"/>
      <c r="S2348" s="128"/>
      <c r="T2348" s="120">
        <f t="shared" si="397"/>
        <v>0</v>
      </c>
      <c r="U2348" s="131"/>
      <c r="V2348" s="131"/>
      <c r="W2348" s="131">
        <f>SUMIFS($F$3:F2348,$D$3:D2348,D2348,$C$3:C2348,"Buy")+SUMIFS($F$3:F2348,$D$3:D2348,D2348,$C$3:C2348,"Coin Deposit",$E$3:E2348,"&lt;&gt;")</f>
        <v>0</v>
      </c>
      <c r="X2348" s="131">
        <f t="shared" si="398"/>
        <v>0</v>
      </c>
      <c r="Y2348" s="131">
        <f>IF($D2348=Y$1,SUMIFS($H$3:$H2348,$G$3:$G2348,Y$1,$C$3:$C2348,"Sell"),0)</f>
        <v>0</v>
      </c>
      <c r="Z2348" s="131">
        <f t="shared" si="399"/>
        <v>0</v>
      </c>
      <c r="AA2348" s="131">
        <f>IF($D2348=AA$1,SUMIFS($H$3:$H2348,$G$3:$G2348,AA$1,$C$3:$C2348,"Sell"),0)</f>
        <v>0</v>
      </c>
      <c r="AB2348" s="131">
        <f t="shared" si="400"/>
        <v>0</v>
      </c>
      <c r="AC2348" s="131">
        <f>SUMIFS('Deductions and Deposits'!$H:$H,'Deductions and Deposits'!$G:$G,D2348,'Deductions and Deposits'!$F:$F,"&lt;="&amp;B2348)+SUMIFS($F$3:F2348,$D$3:D2348,D2348,$C$3:C2348,"Coin Deposit",$E$3:E2348,"")</f>
        <v>0</v>
      </c>
      <c r="AD2348" s="131">
        <f>SUMIFS('Deductions and Deposits'!$D:$D,'Deductions and Deposits'!$C:$C,D2348)+SUMIFS($F:$F,$D:$D,D2348,$C:$C,"Coin Deduction")</f>
        <v>0</v>
      </c>
      <c r="AE2348" s="131">
        <f>Table5[[#This Row],[Column4]]+Table5[[#This Row],[Column14]]+Table5[[#This Row],[Column19]]+Table5[[#This Row],[Column12]]</f>
        <v>0</v>
      </c>
      <c r="AF2348" s="131">
        <f>Table5[[#This Row],[Column5]]+Table5[[#This Row],[Column13]]+Table5[[#This Row],[Column21]]+Table5[[#This Row],[Column18]]</f>
        <v>0</v>
      </c>
      <c r="AG2348" s="131">
        <f t="shared" si="401"/>
        <v>0</v>
      </c>
      <c r="AH2348" s="131">
        <f t="shared" si="402"/>
        <v>0</v>
      </c>
      <c r="AI2348" s="131">
        <f>Table5[[#This Row],[Column17]]-Table5[[#This Row],[Column20]]</f>
        <v>0</v>
      </c>
      <c r="AJ2348" s="131">
        <f t="shared" si="403"/>
        <v>0</v>
      </c>
      <c r="AK2348" s="131">
        <f t="shared" si="396"/>
        <v>0</v>
      </c>
      <c r="AL2348" s="131">
        <f t="shared" si="404"/>
        <v>0</v>
      </c>
      <c r="AM2348" s="131" t="str">
        <f t="shared" si="405"/>
        <v/>
      </c>
      <c r="AN2348" s="131" t="str">
        <f t="shared" ca="1" si="406"/>
        <v/>
      </c>
    </row>
    <row r="2349" spans="1:40" ht="20.25" customHeight="1" x14ac:dyDescent="0.3">
      <c r="A2349" s="127"/>
      <c r="B2349" s="164"/>
      <c r="C2349" s="139"/>
      <c r="D2349" s="140"/>
      <c r="E2349" s="139"/>
      <c r="F2349" s="139"/>
      <c r="G2349" s="140"/>
      <c r="H2349" s="139"/>
      <c r="I2349" s="129"/>
      <c r="L2349" s="128"/>
      <c r="M2349" s="128"/>
      <c r="N2349" s="128"/>
      <c r="O2349" s="128"/>
      <c r="P2349" s="128"/>
      <c r="Q2349" s="128"/>
      <c r="R2349" s="128"/>
      <c r="S2349" s="128"/>
      <c r="T2349" s="120">
        <f t="shared" si="397"/>
        <v>0</v>
      </c>
      <c r="U2349" s="131"/>
      <c r="V2349" s="131"/>
      <c r="W2349" s="131">
        <f>SUMIFS($F$3:F2349,$D$3:D2349,D2349,$C$3:C2349,"Buy")+SUMIFS($F$3:F2349,$D$3:D2349,D2349,$C$3:C2349,"Coin Deposit",$E$3:E2349,"&lt;&gt;")</f>
        <v>0</v>
      </c>
      <c r="X2349" s="131">
        <f t="shared" si="398"/>
        <v>0</v>
      </c>
      <c r="Y2349" s="131">
        <f>IF($D2349=Y$1,SUMIFS($H$3:$H2349,$G$3:$G2349,Y$1,$C$3:$C2349,"Sell"),0)</f>
        <v>0</v>
      </c>
      <c r="Z2349" s="131">
        <f t="shared" si="399"/>
        <v>0</v>
      </c>
      <c r="AA2349" s="131">
        <f>IF($D2349=AA$1,SUMIFS($H$3:$H2349,$G$3:$G2349,AA$1,$C$3:$C2349,"Sell"),0)</f>
        <v>0</v>
      </c>
      <c r="AB2349" s="131">
        <f t="shared" si="400"/>
        <v>0</v>
      </c>
      <c r="AC2349" s="131">
        <f>SUMIFS('Deductions and Deposits'!$H:$H,'Deductions and Deposits'!$G:$G,D2349,'Deductions and Deposits'!$F:$F,"&lt;="&amp;B2349)+SUMIFS($F$3:F2349,$D$3:D2349,D2349,$C$3:C2349,"Coin Deposit",$E$3:E2349,"")</f>
        <v>0</v>
      </c>
      <c r="AD2349" s="131">
        <f>SUMIFS('Deductions and Deposits'!$D:$D,'Deductions and Deposits'!$C:$C,D2349)+SUMIFS($F:$F,$D:$D,D2349,$C:$C,"Coin Deduction")</f>
        <v>0</v>
      </c>
      <c r="AE2349" s="131">
        <f>Table5[[#This Row],[Column4]]+Table5[[#This Row],[Column14]]+Table5[[#This Row],[Column19]]+Table5[[#This Row],[Column12]]</f>
        <v>0</v>
      </c>
      <c r="AF2349" s="131">
        <f>Table5[[#This Row],[Column5]]+Table5[[#This Row],[Column13]]+Table5[[#This Row],[Column21]]+Table5[[#This Row],[Column18]]</f>
        <v>0</v>
      </c>
      <c r="AG2349" s="131">
        <f t="shared" si="401"/>
        <v>0</v>
      </c>
      <c r="AH2349" s="131">
        <f t="shared" si="402"/>
        <v>0</v>
      </c>
      <c r="AI2349" s="131">
        <f>Table5[[#This Row],[Column17]]-Table5[[#This Row],[Column20]]</f>
        <v>0</v>
      </c>
      <c r="AJ2349" s="131">
        <f t="shared" si="403"/>
        <v>0</v>
      </c>
      <c r="AK2349" s="131">
        <f t="shared" si="396"/>
        <v>0</v>
      </c>
      <c r="AL2349" s="131">
        <f t="shared" si="404"/>
        <v>0</v>
      </c>
      <c r="AM2349" s="131" t="str">
        <f t="shared" si="405"/>
        <v/>
      </c>
      <c r="AN2349" s="131" t="str">
        <f t="shared" ca="1" si="406"/>
        <v/>
      </c>
    </row>
    <row r="2350" spans="1:40" ht="20.25" customHeight="1" x14ac:dyDescent="0.3">
      <c r="A2350" s="127"/>
      <c r="B2350" s="164"/>
      <c r="C2350" s="139"/>
      <c r="D2350" s="140"/>
      <c r="E2350" s="139"/>
      <c r="F2350" s="139"/>
      <c r="G2350" s="140"/>
      <c r="H2350" s="139"/>
      <c r="I2350" s="129"/>
      <c r="L2350" s="128"/>
      <c r="M2350" s="128"/>
      <c r="N2350" s="128"/>
      <c r="O2350" s="128"/>
      <c r="P2350" s="128"/>
      <c r="Q2350" s="128"/>
      <c r="R2350" s="128"/>
      <c r="S2350" s="128"/>
      <c r="T2350" s="120">
        <f t="shared" si="397"/>
        <v>0</v>
      </c>
      <c r="U2350" s="131"/>
      <c r="V2350" s="131"/>
      <c r="W2350" s="131">
        <f>SUMIFS($F$3:F2350,$D$3:D2350,D2350,$C$3:C2350,"Buy")+SUMIFS($F$3:F2350,$D$3:D2350,D2350,$C$3:C2350,"Coin Deposit",$E$3:E2350,"&lt;&gt;")</f>
        <v>0</v>
      </c>
      <c r="X2350" s="131">
        <f t="shared" si="398"/>
        <v>0</v>
      </c>
      <c r="Y2350" s="131">
        <f>IF($D2350=Y$1,SUMIFS($H$3:$H2350,$G$3:$G2350,Y$1,$C$3:$C2350,"Sell"),0)</f>
        <v>0</v>
      </c>
      <c r="Z2350" s="131">
        <f t="shared" si="399"/>
        <v>0</v>
      </c>
      <c r="AA2350" s="131">
        <f>IF($D2350=AA$1,SUMIFS($H$3:$H2350,$G$3:$G2350,AA$1,$C$3:$C2350,"Sell"),0)</f>
        <v>0</v>
      </c>
      <c r="AB2350" s="131">
        <f t="shared" si="400"/>
        <v>0</v>
      </c>
      <c r="AC2350" s="131">
        <f>SUMIFS('Deductions and Deposits'!$H:$H,'Deductions and Deposits'!$G:$G,D2350,'Deductions and Deposits'!$F:$F,"&lt;="&amp;B2350)+SUMIFS($F$3:F2350,$D$3:D2350,D2350,$C$3:C2350,"Coin Deposit",$E$3:E2350,"")</f>
        <v>0</v>
      </c>
      <c r="AD2350" s="131">
        <f>SUMIFS('Deductions and Deposits'!$D:$D,'Deductions and Deposits'!$C:$C,D2350)+SUMIFS($F:$F,$D:$D,D2350,$C:$C,"Coin Deduction")</f>
        <v>0</v>
      </c>
      <c r="AE2350" s="131">
        <f>Table5[[#This Row],[Column4]]+Table5[[#This Row],[Column14]]+Table5[[#This Row],[Column19]]+Table5[[#This Row],[Column12]]</f>
        <v>0</v>
      </c>
      <c r="AF2350" s="131">
        <f>Table5[[#This Row],[Column5]]+Table5[[#This Row],[Column13]]+Table5[[#This Row],[Column21]]+Table5[[#This Row],[Column18]]</f>
        <v>0</v>
      </c>
      <c r="AG2350" s="131">
        <f t="shared" si="401"/>
        <v>0</v>
      </c>
      <c r="AH2350" s="131">
        <f t="shared" si="402"/>
        <v>0</v>
      </c>
      <c r="AI2350" s="131">
        <f>Table5[[#This Row],[Column17]]-Table5[[#This Row],[Column20]]</f>
        <v>0</v>
      </c>
      <c r="AJ2350" s="131">
        <f t="shared" si="403"/>
        <v>0</v>
      </c>
      <c r="AK2350" s="131">
        <f t="shared" si="396"/>
        <v>0</v>
      </c>
      <c r="AL2350" s="131">
        <f t="shared" si="404"/>
        <v>0</v>
      </c>
      <c r="AM2350" s="131" t="str">
        <f t="shared" si="405"/>
        <v/>
      </c>
      <c r="AN2350" s="131" t="str">
        <f t="shared" ca="1" si="406"/>
        <v/>
      </c>
    </row>
    <row r="2351" spans="1:40" ht="20.25" customHeight="1" x14ac:dyDescent="0.3">
      <c r="A2351" s="127"/>
      <c r="B2351" s="164"/>
      <c r="C2351" s="139"/>
      <c r="D2351" s="140"/>
      <c r="E2351" s="139"/>
      <c r="F2351" s="139"/>
      <c r="G2351" s="140"/>
      <c r="H2351" s="139"/>
      <c r="I2351" s="129"/>
      <c r="L2351" s="128"/>
      <c r="M2351" s="128"/>
      <c r="N2351" s="128"/>
      <c r="O2351" s="128"/>
      <c r="P2351" s="128"/>
      <c r="Q2351" s="128"/>
      <c r="R2351" s="128"/>
      <c r="S2351" s="128"/>
      <c r="T2351" s="120">
        <f t="shared" si="397"/>
        <v>0</v>
      </c>
      <c r="U2351" s="131"/>
      <c r="V2351" s="131"/>
      <c r="W2351" s="131">
        <f>SUMIFS($F$3:F2351,$D$3:D2351,D2351,$C$3:C2351,"Buy")+SUMIFS($F$3:F2351,$D$3:D2351,D2351,$C$3:C2351,"Coin Deposit",$E$3:E2351,"&lt;&gt;")</f>
        <v>0</v>
      </c>
      <c r="X2351" s="131">
        <f t="shared" si="398"/>
        <v>0</v>
      </c>
      <c r="Y2351" s="131">
        <f>IF($D2351=Y$1,SUMIFS($H$3:$H2351,$G$3:$G2351,Y$1,$C$3:$C2351,"Sell"),0)</f>
        <v>0</v>
      </c>
      <c r="Z2351" s="131">
        <f t="shared" si="399"/>
        <v>0</v>
      </c>
      <c r="AA2351" s="131">
        <f>IF($D2351=AA$1,SUMIFS($H$3:$H2351,$G$3:$G2351,AA$1,$C$3:$C2351,"Sell"),0)</f>
        <v>0</v>
      </c>
      <c r="AB2351" s="131">
        <f t="shared" si="400"/>
        <v>0</v>
      </c>
      <c r="AC2351" s="131">
        <f>SUMIFS('Deductions and Deposits'!$H:$H,'Deductions and Deposits'!$G:$G,D2351,'Deductions and Deposits'!$F:$F,"&lt;="&amp;B2351)+SUMIFS($F$3:F2351,$D$3:D2351,D2351,$C$3:C2351,"Coin Deposit",$E$3:E2351,"")</f>
        <v>0</v>
      </c>
      <c r="AD2351" s="131">
        <f>SUMIFS('Deductions and Deposits'!$D:$D,'Deductions and Deposits'!$C:$C,D2351)+SUMIFS($F:$F,$D:$D,D2351,$C:$C,"Coin Deduction")</f>
        <v>0</v>
      </c>
      <c r="AE2351" s="131">
        <f>Table5[[#This Row],[Column4]]+Table5[[#This Row],[Column14]]+Table5[[#This Row],[Column19]]+Table5[[#This Row],[Column12]]</f>
        <v>0</v>
      </c>
      <c r="AF2351" s="131">
        <f>Table5[[#This Row],[Column5]]+Table5[[#This Row],[Column13]]+Table5[[#This Row],[Column21]]+Table5[[#This Row],[Column18]]</f>
        <v>0</v>
      </c>
      <c r="AG2351" s="131">
        <f t="shared" si="401"/>
        <v>0</v>
      </c>
      <c r="AH2351" s="131">
        <f t="shared" si="402"/>
        <v>0</v>
      </c>
      <c r="AI2351" s="131">
        <f>Table5[[#This Row],[Column17]]-Table5[[#This Row],[Column20]]</f>
        <v>0</v>
      </c>
      <c r="AJ2351" s="131">
        <f t="shared" si="403"/>
        <v>0</v>
      </c>
      <c r="AK2351" s="131">
        <f t="shared" si="396"/>
        <v>0</v>
      </c>
      <c r="AL2351" s="131">
        <f t="shared" si="404"/>
        <v>0</v>
      </c>
      <c r="AM2351" s="131" t="str">
        <f t="shared" si="405"/>
        <v/>
      </c>
      <c r="AN2351" s="131" t="str">
        <f t="shared" ca="1" si="406"/>
        <v/>
      </c>
    </row>
    <row r="2352" spans="1:40" ht="20.25" customHeight="1" x14ac:dyDescent="0.3">
      <c r="A2352" s="127"/>
      <c r="B2352" s="164"/>
      <c r="C2352" s="139"/>
      <c r="D2352" s="140"/>
      <c r="E2352" s="139"/>
      <c r="F2352" s="139"/>
      <c r="G2352" s="140"/>
      <c r="H2352" s="139"/>
      <c r="I2352" s="129"/>
      <c r="L2352" s="128"/>
      <c r="M2352" s="128"/>
      <c r="N2352" s="128"/>
      <c r="O2352" s="128"/>
      <c r="P2352" s="128"/>
      <c r="Q2352" s="128"/>
      <c r="R2352" s="128"/>
      <c r="S2352" s="128"/>
      <c r="T2352" s="120">
        <f t="shared" si="397"/>
        <v>0</v>
      </c>
      <c r="U2352" s="131"/>
      <c r="V2352" s="131"/>
      <c r="W2352" s="131">
        <f>SUMIFS($F$3:F2352,$D$3:D2352,D2352,$C$3:C2352,"Buy")+SUMIFS($F$3:F2352,$D$3:D2352,D2352,$C$3:C2352,"Coin Deposit",$E$3:E2352,"&lt;&gt;")</f>
        <v>0</v>
      </c>
      <c r="X2352" s="131">
        <f t="shared" si="398"/>
        <v>0</v>
      </c>
      <c r="Y2352" s="131">
        <f>IF($D2352=Y$1,SUMIFS($H$3:$H2352,$G$3:$G2352,Y$1,$C$3:$C2352,"Sell"),0)</f>
        <v>0</v>
      </c>
      <c r="Z2352" s="131">
        <f t="shared" si="399"/>
        <v>0</v>
      </c>
      <c r="AA2352" s="131">
        <f>IF($D2352=AA$1,SUMIFS($H$3:$H2352,$G$3:$G2352,AA$1,$C$3:$C2352,"Sell"),0)</f>
        <v>0</v>
      </c>
      <c r="AB2352" s="131">
        <f t="shared" si="400"/>
        <v>0</v>
      </c>
      <c r="AC2352" s="131">
        <f>SUMIFS('Deductions and Deposits'!$H:$H,'Deductions and Deposits'!$G:$G,D2352,'Deductions and Deposits'!$F:$F,"&lt;="&amp;B2352)+SUMIFS($F$3:F2352,$D$3:D2352,D2352,$C$3:C2352,"Coin Deposit",$E$3:E2352,"")</f>
        <v>0</v>
      </c>
      <c r="AD2352" s="131">
        <f>SUMIFS('Deductions and Deposits'!$D:$D,'Deductions and Deposits'!$C:$C,D2352)+SUMIFS($F:$F,$D:$D,D2352,$C:$C,"Coin Deduction")</f>
        <v>0</v>
      </c>
      <c r="AE2352" s="131">
        <f>Table5[[#This Row],[Column4]]+Table5[[#This Row],[Column14]]+Table5[[#This Row],[Column19]]+Table5[[#This Row],[Column12]]</f>
        <v>0</v>
      </c>
      <c r="AF2352" s="131">
        <f>Table5[[#This Row],[Column5]]+Table5[[#This Row],[Column13]]+Table5[[#This Row],[Column21]]+Table5[[#This Row],[Column18]]</f>
        <v>0</v>
      </c>
      <c r="AG2352" s="131">
        <f t="shared" si="401"/>
        <v>0</v>
      </c>
      <c r="AH2352" s="131">
        <f t="shared" si="402"/>
        <v>0</v>
      </c>
      <c r="AI2352" s="131">
        <f>Table5[[#This Row],[Column17]]-Table5[[#This Row],[Column20]]</f>
        <v>0</v>
      </c>
      <c r="AJ2352" s="131">
        <f t="shared" si="403"/>
        <v>0</v>
      </c>
      <c r="AK2352" s="131">
        <f t="shared" si="396"/>
        <v>0</v>
      </c>
      <c r="AL2352" s="131">
        <f t="shared" si="404"/>
        <v>0</v>
      </c>
      <c r="AM2352" s="131" t="str">
        <f t="shared" si="405"/>
        <v/>
      </c>
      <c r="AN2352" s="131" t="str">
        <f t="shared" ca="1" si="406"/>
        <v/>
      </c>
    </row>
    <row r="2353" spans="1:40" ht="20.25" customHeight="1" x14ac:dyDescent="0.3">
      <c r="A2353" s="127"/>
      <c r="B2353" s="164"/>
      <c r="C2353" s="139"/>
      <c r="D2353" s="140"/>
      <c r="E2353" s="139"/>
      <c r="F2353" s="139"/>
      <c r="G2353" s="140"/>
      <c r="H2353" s="139"/>
      <c r="I2353" s="129"/>
      <c r="L2353" s="128"/>
      <c r="M2353" s="128"/>
      <c r="N2353" s="128"/>
      <c r="O2353" s="128"/>
      <c r="P2353" s="128"/>
      <c r="Q2353" s="128"/>
      <c r="R2353" s="128"/>
      <c r="S2353" s="128"/>
      <c r="T2353" s="120">
        <f t="shared" si="397"/>
        <v>0</v>
      </c>
      <c r="U2353" s="131"/>
      <c r="V2353" s="131"/>
      <c r="W2353" s="131">
        <f>SUMIFS($F$3:F2353,$D$3:D2353,D2353,$C$3:C2353,"Buy")+SUMIFS($F$3:F2353,$D$3:D2353,D2353,$C$3:C2353,"Coin Deposit",$E$3:E2353,"&lt;&gt;")</f>
        <v>0</v>
      </c>
      <c r="X2353" s="131">
        <f t="shared" si="398"/>
        <v>0</v>
      </c>
      <c r="Y2353" s="131">
        <f>IF($D2353=Y$1,SUMIFS($H$3:$H2353,$G$3:$G2353,Y$1,$C$3:$C2353,"Sell"),0)</f>
        <v>0</v>
      </c>
      <c r="Z2353" s="131">
        <f t="shared" si="399"/>
        <v>0</v>
      </c>
      <c r="AA2353" s="131">
        <f>IF($D2353=AA$1,SUMIFS($H$3:$H2353,$G$3:$G2353,AA$1,$C$3:$C2353,"Sell"),0)</f>
        <v>0</v>
      </c>
      <c r="AB2353" s="131">
        <f t="shared" si="400"/>
        <v>0</v>
      </c>
      <c r="AC2353" s="131">
        <f>SUMIFS('Deductions and Deposits'!$H:$H,'Deductions and Deposits'!$G:$G,D2353,'Deductions and Deposits'!$F:$F,"&lt;="&amp;B2353)+SUMIFS($F$3:F2353,$D$3:D2353,D2353,$C$3:C2353,"Coin Deposit",$E$3:E2353,"")</f>
        <v>0</v>
      </c>
      <c r="AD2353" s="131">
        <f>SUMIFS('Deductions and Deposits'!$D:$D,'Deductions and Deposits'!$C:$C,D2353)+SUMIFS($F:$F,$D:$D,D2353,$C:$C,"Coin Deduction")</f>
        <v>0</v>
      </c>
      <c r="AE2353" s="131">
        <f>Table5[[#This Row],[Column4]]+Table5[[#This Row],[Column14]]+Table5[[#This Row],[Column19]]+Table5[[#This Row],[Column12]]</f>
        <v>0</v>
      </c>
      <c r="AF2353" s="131">
        <f>Table5[[#This Row],[Column5]]+Table5[[#This Row],[Column13]]+Table5[[#This Row],[Column21]]+Table5[[#This Row],[Column18]]</f>
        <v>0</v>
      </c>
      <c r="AG2353" s="131">
        <f t="shared" si="401"/>
        <v>0</v>
      </c>
      <c r="AH2353" s="131">
        <f t="shared" si="402"/>
        <v>0</v>
      </c>
      <c r="AI2353" s="131">
        <f>Table5[[#This Row],[Column17]]-Table5[[#This Row],[Column20]]</f>
        <v>0</v>
      </c>
      <c r="AJ2353" s="131">
        <f t="shared" si="403"/>
        <v>0</v>
      </c>
      <c r="AK2353" s="131">
        <f t="shared" si="396"/>
        <v>0</v>
      </c>
      <c r="AL2353" s="131">
        <f t="shared" si="404"/>
        <v>0</v>
      </c>
      <c r="AM2353" s="131" t="str">
        <f t="shared" si="405"/>
        <v/>
      </c>
      <c r="AN2353" s="131" t="str">
        <f t="shared" ca="1" si="406"/>
        <v/>
      </c>
    </row>
    <row r="2354" spans="1:40" ht="20.25" customHeight="1" x14ac:dyDescent="0.3">
      <c r="A2354" s="127"/>
      <c r="B2354" s="164"/>
      <c r="C2354" s="139"/>
      <c r="D2354" s="140"/>
      <c r="E2354" s="139"/>
      <c r="F2354" s="139"/>
      <c r="G2354" s="140"/>
      <c r="H2354" s="139"/>
      <c r="I2354" s="129"/>
      <c r="L2354" s="128"/>
      <c r="M2354" s="128"/>
      <c r="N2354" s="128"/>
      <c r="O2354" s="128"/>
      <c r="P2354" s="128"/>
      <c r="Q2354" s="128"/>
      <c r="R2354" s="128"/>
      <c r="S2354" s="128"/>
      <c r="T2354" s="120">
        <f t="shared" si="397"/>
        <v>0</v>
      </c>
      <c r="U2354" s="131"/>
      <c r="V2354" s="131"/>
      <c r="W2354" s="131">
        <f>SUMIFS($F$3:F2354,$D$3:D2354,D2354,$C$3:C2354,"Buy")+SUMIFS($F$3:F2354,$D$3:D2354,D2354,$C$3:C2354,"Coin Deposit",$E$3:E2354,"&lt;&gt;")</f>
        <v>0</v>
      </c>
      <c r="X2354" s="131">
        <f t="shared" si="398"/>
        <v>0</v>
      </c>
      <c r="Y2354" s="131">
        <f>IF($D2354=Y$1,SUMIFS($H$3:$H2354,$G$3:$G2354,Y$1,$C$3:$C2354,"Sell"),0)</f>
        <v>0</v>
      </c>
      <c r="Z2354" s="131">
        <f t="shared" si="399"/>
        <v>0</v>
      </c>
      <c r="AA2354" s="131">
        <f>IF($D2354=AA$1,SUMIFS($H$3:$H2354,$G$3:$G2354,AA$1,$C$3:$C2354,"Sell"),0)</f>
        <v>0</v>
      </c>
      <c r="AB2354" s="131">
        <f t="shared" si="400"/>
        <v>0</v>
      </c>
      <c r="AC2354" s="131">
        <f>SUMIFS('Deductions and Deposits'!$H:$H,'Deductions and Deposits'!$G:$G,D2354,'Deductions and Deposits'!$F:$F,"&lt;="&amp;B2354)+SUMIFS($F$3:F2354,$D$3:D2354,D2354,$C$3:C2354,"Coin Deposit",$E$3:E2354,"")</f>
        <v>0</v>
      </c>
      <c r="AD2354" s="131">
        <f>SUMIFS('Deductions and Deposits'!$D:$D,'Deductions and Deposits'!$C:$C,D2354)+SUMIFS($F:$F,$D:$D,D2354,$C:$C,"Coin Deduction")</f>
        <v>0</v>
      </c>
      <c r="AE2354" s="131">
        <f>Table5[[#This Row],[Column4]]+Table5[[#This Row],[Column14]]+Table5[[#This Row],[Column19]]+Table5[[#This Row],[Column12]]</f>
        <v>0</v>
      </c>
      <c r="AF2354" s="131">
        <f>Table5[[#This Row],[Column5]]+Table5[[#This Row],[Column13]]+Table5[[#This Row],[Column21]]+Table5[[#This Row],[Column18]]</f>
        <v>0</v>
      </c>
      <c r="AG2354" s="131">
        <f t="shared" si="401"/>
        <v>0</v>
      </c>
      <c r="AH2354" s="131">
        <f t="shared" si="402"/>
        <v>0</v>
      </c>
      <c r="AI2354" s="131">
        <f>Table5[[#This Row],[Column17]]-Table5[[#This Row],[Column20]]</f>
        <v>0</v>
      </c>
      <c r="AJ2354" s="131">
        <f t="shared" si="403"/>
        <v>0</v>
      </c>
      <c r="AK2354" s="131">
        <f t="shared" si="396"/>
        <v>0</v>
      </c>
      <c r="AL2354" s="131">
        <f t="shared" si="404"/>
        <v>0</v>
      </c>
      <c r="AM2354" s="131" t="str">
        <f t="shared" si="405"/>
        <v/>
      </c>
      <c r="AN2354" s="131" t="str">
        <f t="shared" ca="1" si="406"/>
        <v/>
      </c>
    </row>
    <row r="2355" spans="1:40" ht="20.25" customHeight="1" x14ac:dyDescent="0.3">
      <c r="A2355" s="127"/>
      <c r="B2355" s="164"/>
      <c r="C2355" s="139"/>
      <c r="D2355" s="140"/>
      <c r="E2355" s="139"/>
      <c r="F2355" s="139"/>
      <c r="G2355" s="140"/>
      <c r="H2355" s="139"/>
      <c r="I2355" s="129"/>
      <c r="L2355" s="128"/>
      <c r="M2355" s="128"/>
      <c r="N2355" s="128"/>
      <c r="O2355" s="128"/>
      <c r="P2355" s="128"/>
      <c r="Q2355" s="128"/>
      <c r="R2355" s="128"/>
      <c r="S2355" s="128"/>
      <c r="T2355" s="120">
        <f t="shared" si="397"/>
        <v>0</v>
      </c>
      <c r="U2355" s="131"/>
      <c r="V2355" s="131"/>
      <c r="W2355" s="131">
        <f>SUMIFS($F$3:F2355,$D$3:D2355,D2355,$C$3:C2355,"Buy")+SUMIFS($F$3:F2355,$D$3:D2355,D2355,$C$3:C2355,"Coin Deposit",$E$3:E2355,"&lt;&gt;")</f>
        <v>0</v>
      </c>
      <c r="X2355" s="131">
        <f t="shared" si="398"/>
        <v>0</v>
      </c>
      <c r="Y2355" s="131">
        <f>IF($D2355=Y$1,SUMIFS($H$3:$H2355,$G$3:$G2355,Y$1,$C$3:$C2355,"Sell"),0)</f>
        <v>0</v>
      </c>
      <c r="Z2355" s="131">
        <f t="shared" si="399"/>
        <v>0</v>
      </c>
      <c r="AA2355" s="131">
        <f>IF($D2355=AA$1,SUMIFS($H$3:$H2355,$G$3:$G2355,AA$1,$C$3:$C2355,"Sell"),0)</f>
        <v>0</v>
      </c>
      <c r="AB2355" s="131">
        <f t="shared" si="400"/>
        <v>0</v>
      </c>
      <c r="AC2355" s="131">
        <f>SUMIFS('Deductions and Deposits'!$H:$H,'Deductions and Deposits'!$G:$G,D2355,'Deductions and Deposits'!$F:$F,"&lt;="&amp;B2355)+SUMIFS($F$3:F2355,$D$3:D2355,D2355,$C$3:C2355,"Coin Deposit",$E$3:E2355,"")</f>
        <v>0</v>
      </c>
      <c r="AD2355" s="131">
        <f>SUMIFS('Deductions and Deposits'!$D:$D,'Deductions and Deposits'!$C:$C,D2355)+SUMIFS($F:$F,$D:$D,D2355,$C:$C,"Coin Deduction")</f>
        <v>0</v>
      </c>
      <c r="AE2355" s="131">
        <f>Table5[[#This Row],[Column4]]+Table5[[#This Row],[Column14]]+Table5[[#This Row],[Column19]]+Table5[[#This Row],[Column12]]</f>
        <v>0</v>
      </c>
      <c r="AF2355" s="131">
        <f>Table5[[#This Row],[Column5]]+Table5[[#This Row],[Column13]]+Table5[[#This Row],[Column21]]+Table5[[#This Row],[Column18]]</f>
        <v>0</v>
      </c>
      <c r="AG2355" s="131">
        <f t="shared" si="401"/>
        <v>0</v>
      </c>
      <c r="AH2355" s="131">
        <f t="shared" si="402"/>
        <v>0</v>
      </c>
      <c r="AI2355" s="131">
        <f>Table5[[#This Row],[Column17]]-Table5[[#This Row],[Column20]]</f>
        <v>0</v>
      </c>
      <c r="AJ2355" s="131">
        <f t="shared" si="403"/>
        <v>0</v>
      </c>
      <c r="AK2355" s="131">
        <f t="shared" si="396"/>
        <v>0</v>
      </c>
      <c r="AL2355" s="131">
        <f t="shared" si="404"/>
        <v>0</v>
      </c>
      <c r="AM2355" s="131" t="str">
        <f t="shared" si="405"/>
        <v/>
      </c>
      <c r="AN2355" s="131" t="str">
        <f t="shared" ca="1" si="406"/>
        <v/>
      </c>
    </row>
    <row r="2356" spans="1:40" ht="20.25" customHeight="1" x14ac:dyDescent="0.3">
      <c r="A2356" s="127"/>
      <c r="B2356" s="164"/>
      <c r="C2356" s="139"/>
      <c r="D2356" s="140"/>
      <c r="E2356" s="139"/>
      <c r="F2356" s="139"/>
      <c r="G2356" s="140"/>
      <c r="H2356" s="139"/>
      <c r="I2356" s="129"/>
      <c r="L2356" s="128"/>
      <c r="M2356" s="128"/>
      <c r="N2356" s="128"/>
      <c r="O2356" s="128"/>
      <c r="P2356" s="128"/>
      <c r="Q2356" s="128"/>
      <c r="R2356" s="128"/>
      <c r="S2356" s="128"/>
      <c r="T2356" s="120">
        <f t="shared" si="397"/>
        <v>0</v>
      </c>
      <c r="U2356" s="131"/>
      <c r="V2356" s="131"/>
      <c r="W2356" s="131">
        <f>SUMIFS($F$3:F2356,$D$3:D2356,D2356,$C$3:C2356,"Buy")+SUMIFS($F$3:F2356,$D$3:D2356,D2356,$C$3:C2356,"Coin Deposit",$E$3:E2356,"&lt;&gt;")</f>
        <v>0</v>
      </c>
      <c r="X2356" s="131">
        <f t="shared" si="398"/>
        <v>0</v>
      </c>
      <c r="Y2356" s="131">
        <f>IF($D2356=Y$1,SUMIFS($H$3:$H2356,$G$3:$G2356,Y$1,$C$3:$C2356,"Sell"),0)</f>
        <v>0</v>
      </c>
      <c r="Z2356" s="131">
        <f t="shared" si="399"/>
        <v>0</v>
      </c>
      <c r="AA2356" s="131">
        <f>IF($D2356=AA$1,SUMIFS($H$3:$H2356,$G$3:$G2356,AA$1,$C$3:$C2356,"Sell"),0)</f>
        <v>0</v>
      </c>
      <c r="AB2356" s="131">
        <f t="shared" si="400"/>
        <v>0</v>
      </c>
      <c r="AC2356" s="131">
        <f>SUMIFS('Deductions and Deposits'!$H:$H,'Deductions and Deposits'!$G:$G,D2356,'Deductions and Deposits'!$F:$F,"&lt;="&amp;B2356)+SUMIFS($F$3:F2356,$D$3:D2356,D2356,$C$3:C2356,"Coin Deposit",$E$3:E2356,"")</f>
        <v>0</v>
      </c>
      <c r="AD2356" s="131">
        <f>SUMIFS('Deductions and Deposits'!$D:$D,'Deductions and Deposits'!$C:$C,D2356)+SUMIFS($F:$F,$D:$D,D2356,$C:$C,"Coin Deduction")</f>
        <v>0</v>
      </c>
      <c r="AE2356" s="131">
        <f>Table5[[#This Row],[Column4]]+Table5[[#This Row],[Column14]]+Table5[[#This Row],[Column19]]+Table5[[#This Row],[Column12]]</f>
        <v>0</v>
      </c>
      <c r="AF2356" s="131">
        <f>Table5[[#This Row],[Column5]]+Table5[[#This Row],[Column13]]+Table5[[#This Row],[Column21]]+Table5[[#This Row],[Column18]]</f>
        <v>0</v>
      </c>
      <c r="AG2356" s="131">
        <f t="shared" si="401"/>
        <v>0</v>
      </c>
      <c r="AH2356" s="131">
        <f t="shared" si="402"/>
        <v>0</v>
      </c>
      <c r="AI2356" s="131">
        <f>Table5[[#This Row],[Column17]]-Table5[[#This Row],[Column20]]</f>
        <v>0</v>
      </c>
      <c r="AJ2356" s="131">
        <f t="shared" si="403"/>
        <v>0</v>
      </c>
      <c r="AK2356" s="131">
        <f t="shared" ref="AK2356:AK2419" si="407">AJ2356*T2356</f>
        <v>0</v>
      </c>
      <c r="AL2356" s="131">
        <f t="shared" si="404"/>
        <v>0</v>
      </c>
      <c r="AM2356" s="131" t="str">
        <f t="shared" si="405"/>
        <v/>
      </c>
      <c r="AN2356" s="131" t="str">
        <f t="shared" ca="1" si="406"/>
        <v/>
      </c>
    </row>
    <row r="2357" spans="1:40" ht="20.25" customHeight="1" x14ac:dyDescent="0.3">
      <c r="A2357" s="127"/>
      <c r="B2357" s="164"/>
      <c r="C2357" s="139"/>
      <c r="D2357" s="140"/>
      <c r="E2357" s="139"/>
      <c r="F2357" s="139"/>
      <c r="G2357" s="140"/>
      <c r="H2357" s="139"/>
      <c r="I2357" s="129"/>
      <c r="L2357" s="128"/>
      <c r="M2357" s="128"/>
      <c r="N2357" s="128"/>
      <c r="O2357" s="128"/>
      <c r="P2357" s="128"/>
      <c r="Q2357" s="128"/>
      <c r="R2357" s="128"/>
      <c r="S2357" s="128"/>
      <c r="T2357" s="120">
        <f t="shared" si="397"/>
        <v>0</v>
      </c>
      <c r="U2357" s="131"/>
      <c r="V2357" s="131"/>
      <c r="W2357" s="131">
        <f>SUMIFS($F$3:F2357,$D$3:D2357,D2357,$C$3:C2357,"Buy")+SUMIFS($F$3:F2357,$D$3:D2357,D2357,$C$3:C2357,"Coin Deposit",$E$3:E2357,"&lt;&gt;")</f>
        <v>0</v>
      </c>
      <c r="X2357" s="131">
        <f t="shared" si="398"/>
        <v>0</v>
      </c>
      <c r="Y2357" s="131">
        <f>IF($D2357=Y$1,SUMIFS($H$3:$H2357,$G$3:$G2357,Y$1,$C$3:$C2357,"Sell"),0)</f>
        <v>0</v>
      </c>
      <c r="Z2357" s="131">
        <f t="shared" si="399"/>
        <v>0</v>
      </c>
      <c r="AA2357" s="131">
        <f>IF($D2357=AA$1,SUMIFS($H$3:$H2357,$G$3:$G2357,AA$1,$C$3:$C2357,"Sell"),0)</f>
        <v>0</v>
      </c>
      <c r="AB2357" s="131">
        <f t="shared" si="400"/>
        <v>0</v>
      </c>
      <c r="AC2357" s="131">
        <f>SUMIFS('Deductions and Deposits'!$H:$H,'Deductions and Deposits'!$G:$G,D2357,'Deductions and Deposits'!$F:$F,"&lt;="&amp;B2357)+SUMIFS($F$3:F2357,$D$3:D2357,D2357,$C$3:C2357,"Coin Deposit",$E$3:E2357,"")</f>
        <v>0</v>
      </c>
      <c r="AD2357" s="131">
        <f>SUMIFS('Deductions and Deposits'!$D:$D,'Deductions and Deposits'!$C:$C,D2357)+SUMIFS($F:$F,$D:$D,D2357,$C:$C,"Coin Deduction")</f>
        <v>0</v>
      </c>
      <c r="AE2357" s="131">
        <f>Table5[[#This Row],[Column4]]+Table5[[#This Row],[Column14]]+Table5[[#This Row],[Column19]]+Table5[[#This Row],[Column12]]</f>
        <v>0</v>
      </c>
      <c r="AF2357" s="131">
        <f>Table5[[#This Row],[Column5]]+Table5[[#This Row],[Column13]]+Table5[[#This Row],[Column21]]+Table5[[#This Row],[Column18]]</f>
        <v>0</v>
      </c>
      <c r="AG2357" s="131">
        <f t="shared" si="401"/>
        <v>0</v>
      </c>
      <c r="AH2357" s="131">
        <f t="shared" si="402"/>
        <v>0</v>
      </c>
      <c r="AI2357" s="131">
        <f>Table5[[#This Row],[Column17]]-Table5[[#This Row],[Column20]]</f>
        <v>0</v>
      </c>
      <c r="AJ2357" s="131">
        <f t="shared" si="403"/>
        <v>0</v>
      </c>
      <c r="AK2357" s="131">
        <f t="shared" si="407"/>
        <v>0</v>
      </c>
      <c r="AL2357" s="131">
        <f t="shared" si="404"/>
        <v>0</v>
      </c>
      <c r="AM2357" s="131" t="str">
        <f t="shared" si="405"/>
        <v/>
      </c>
      <c r="AN2357" s="131" t="str">
        <f t="shared" ca="1" si="406"/>
        <v/>
      </c>
    </row>
    <row r="2358" spans="1:40" ht="20.25" customHeight="1" x14ac:dyDescent="0.3">
      <c r="A2358" s="127"/>
      <c r="B2358" s="164"/>
      <c r="C2358" s="139"/>
      <c r="D2358" s="140"/>
      <c r="E2358" s="139"/>
      <c r="F2358" s="139"/>
      <c r="G2358" s="140"/>
      <c r="H2358" s="139"/>
      <c r="I2358" s="129"/>
      <c r="L2358" s="128"/>
      <c r="M2358" s="128"/>
      <c r="N2358" s="128"/>
      <c r="O2358" s="128"/>
      <c r="P2358" s="128"/>
      <c r="Q2358" s="128"/>
      <c r="R2358" s="128"/>
      <c r="S2358" s="128"/>
      <c r="T2358" s="120">
        <f t="shared" si="397"/>
        <v>0</v>
      </c>
      <c r="U2358" s="131"/>
      <c r="V2358" s="131"/>
      <c r="W2358" s="131">
        <f>SUMIFS($F$3:F2358,$D$3:D2358,D2358,$C$3:C2358,"Buy")+SUMIFS($F$3:F2358,$D$3:D2358,D2358,$C$3:C2358,"Coin Deposit",$E$3:E2358,"&lt;&gt;")</f>
        <v>0</v>
      </c>
      <c r="X2358" s="131">
        <f t="shared" si="398"/>
        <v>0</v>
      </c>
      <c r="Y2358" s="131">
        <f>IF($D2358=Y$1,SUMIFS($H$3:$H2358,$G$3:$G2358,Y$1,$C$3:$C2358,"Sell"),0)</f>
        <v>0</v>
      </c>
      <c r="Z2358" s="131">
        <f t="shared" si="399"/>
        <v>0</v>
      </c>
      <c r="AA2358" s="131">
        <f>IF($D2358=AA$1,SUMIFS($H$3:$H2358,$G$3:$G2358,AA$1,$C$3:$C2358,"Sell"),0)</f>
        <v>0</v>
      </c>
      <c r="AB2358" s="131">
        <f t="shared" si="400"/>
        <v>0</v>
      </c>
      <c r="AC2358" s="131">
        <f>SUMIFS('Deductions and Deposits'!$H:$H,'Deductions and Deposits'!$G:$G,D2358,'Deductions and Deposits'!$F:$F,"&lt;="&amp;B2358)+SUMIFS($F$3:F2358,$D$3:D2358,D2358,$C$3:C2358,"Coin Deposit",$E$3:E2358,"")</f>
        <v>0</v>
      </c>
      <c r="AD2358" s="131">
        <f>SUMIFS('Deductions and Deposits'!$D:$D,'Deductions and Deposits'!$C:$C,D2358)+SUMIFS($F:$F,$D:$D,D2358,$C:$C,"Coin Deduction")</f>
        <v>0</v>
      </c>
      <c r="AE2358" s="131">
        <f>Table5[[#This Row],[Column4]]+Table5[[#This Row],[Column14]]+Table5[[#This Row],[Column19]]+Table5[[#This Row],[Column12]]</f>
        <v>0</v>
      </c>
      <c r="AF2358" s="131">
        <f>Table5[[#This Row],[Column5]]+Table5[[#This Row],[Column13]]+Table5[[#This Row],[Column21]]+Table5[[#This Row],[Column18]]</f>
        <v>0</v>
      </c>
      <c r="AG2358" s="131">
        <f t="shared" si="401"/>
        <v>0</v>
      </c>
      <c r="AH2358" s="131">
        <f t="shared" si="402"/>
        <v>0</v>
      </c>
      <c r="AI2358" s="131">
        <f>Table5[[#This Row],[Column17]]-Table5[[#This Row],[Column20]]</f>
        <v>0</v>
      </c>
      <c r="AJ2358" s="131">
        <f t="shared" si="403"/>
        <v>0</v>
      </c>
      <c r="AK2358" s="131">
        <f t="shared" si="407"/>
        <v>0</v>
      </c>
      <c r="AL2358" s="131">
        <f t="shared" si="404"/>
        <v>0</v>
      </c>
      <c r="AM2358" s="131" t="str">
        <f t="shared" si="405"/>
        <v/>
      </c>
      <c r="AN2358" s="131" t="str">
        <f t="shared" ca="1" si="406"/>
        <v/>
      </c>
    </row>
    <row r="2359" spans="1:40" ht="20.25" customHeight="1" x14ac:dyDescent="0.3">
      <c r="A2359" s="127"/>
      <c r="B2359" s="164"/>
      <c r="C2359" s="139"/>
      <c r="D2359" s="140"/>
      <c r="E2359" s="139"/>
      <c r="F2359" s="139"/>
      <c r="G2359" s="140"/>
      <c r="H2359" s="139"/>
      <c r="I2359" s="129"/>
      <c r="L2359" s="128"/>
      <c r="M2359" s="128"/>
      <c r="N2359" s="128"/>
      <c r="O2359" s="128"/>
      <c r="P2359" s="128"/>
      <c r="Q2359" s="128"/>
      <c r="R2359" s="128"/>
      <c r="S2359" s="128"/>
      <c r="T2359" s="120">
        <f t="shared" si="397"/>
        <v>0</v>
      </c>
      <c r="U2359" s="131"/>
      <c r="V2359" s="131"/>
      <c r="W2359" s="131">
        <f>SUMIFS($F$3:F2359,$D$3:D2359,D2359,$C$3:C2359,"Buy")+SUMIFS($F$3:F2359,$D$3:D2359,D2359,$C$3:C2359,"Coin Deposit",$E$3:E2359,"&lt;&gt;")</f>
        <v>0</v>
      </c>
      <c r="X2359" s="131">
        <f t="shared" si="398"/>
        <v>0</v>
      </c>
      <c r="Y2359" s="131">
        <f>IF($D2359=Y$1,SUMIFS($H$3:$H2359,$G$3:$G2359,Y$1,$C$3:$C2359,"Sell"),0)</f>
        <v>0</v>
      </c>
      <c r="Z2359" s="131">
        <f t="shared" si="399"/>
        <v>0</v>
      </c>
      <c r="AA2359" s="131">
        <f>IF($D2359=AA$1,SUMIFS($H$3:$H2359,$G$3:$G2359,AA$1,$C$3:$C2359,"Sell"),0)</f>
        <v>0</v>
      </c>
      <c r="AB2359" s="131">
        <f t="shared" si="400"/>
        <v>0</v>
      </c>
      <c r="AC2359" s="131">
        <f>SUMIFS('Deductions and Deposits'!$H:$H,'Deductions and Deposits'!$G:$G,D2359,'Deductions and Deposits'!$F:$F,"&lt;="&amp;B2359)+SUMIFS($F$3:F2359,$D$3:D2359,D2359,$C$3:C2359,"Coin Deposit",$E$3:E2359,"")</f>
        <v>0</v>
      </c>
      <c r="AD2359" s="131">
        <f>SUMIFS('Deductions and Deposits'!$D:$D,'Deductions and Deposits'!$C:$C,D2359)+SUMIFS($F:$F,$D:$D,D2359,$C:$C,"Coin Deduction")</f>
        <v>0</v>
      </c>
      <c r="AE2359" s="131">
        <f>Table5[[#This Row],[Column4]]+Table5[[#This Row],[Column14]]+Table5[[#This Row],[Column19]]+Table5[[#This Row],[Column12]]</f>
        <v>0</v>
      </c>
      <c r="AF2359" s="131">
        <f>Table5[[#This Row],[Column5]]+Table5[[#This Row],[Column13]]+Table5[[#This Row],[Column21]]+Table5[[#This Row],[Column18]]</f>
        <v>0</v>
      </c>
      <c r="AG2359" s="131">
        <f t="shared" si="401"/>
        <v>0</v>
      </c>
      <c r="AH2359" s="131">
        <f t="shared" si="402"/>
        <v>0</v>
      </c>
      <c r="AI2359" s="131">
        <f>Table5[[#This Row],[Column17]]-Table5[[#This Row],[Column20]]</f>
        <v>0</v>
      </c>
      <c r="AJ2359" s="131">
        <f t="shared" si="403"/>
        <v>0</v>
      </c>
      <c r="AK2359" s="131">
        <f t="shared" si="407"/>
        <v>0</v>
      </c>
      <c r="AL2359" s="131">
        <f t="shared" si="404"/>
        <v>0</v>
      </c>
      <c r="AM2359" s="131" t="str">
        <f t="shared" si="405"/>
        <v/>
      </c>
      <c r="AN2359" s="131" t="str">
        <f t="shared" ca="1" si="406"/>
        <v/>
      </c>
    </row>
    <row r="2360" spans="1:40" ht="20.25" customHeight="1" x14ac:dyDescent="0.3">
      <c r="A2360" s="127"/>
      <c r="B2360" s="164"/>
      <c r="C2360" s="139"/>
      <c r="D2360" s="140"/>
      <c r="E2360" s="139"/>
      <c r="F2360" s="139"/>
      <c r="G2360" s="140"/>
      <c r="H2360" s="139"/>
      <c r="I2360" s="129"/>
      <c r="L2360" s="128"/>
      <c r="M2360" s="128"/>
      <c r="N2360" s="128"/>
      <c r="O2360" s="128"/>
      <c r="P2360" s="128"/>
      <c r="Q2360" s="128"/>
      <c r="R2360" s="128"/>
      <c r="S2360" s="128"/>
      <c r="T2360" s="120">
        <f t="shared" si="397"/>
        <v>0</v>
      </c>
      <c r="U2360" s="131"/>
      <c r="V2360" s="131"/>
      <c r="W2360" s="131">
        <f>SUMIFS($F$3:F2360,$D$3:D2360,D2360,$C$3:C2360,"Buy")+SUMIFS($F$3:F2360,$D$3:D2360,D2360,$C$3:C2360,"Coin Deposit",$E$3:E2360,"&lt;&gt;")</f>
        <v>0</v>
      </c>
      <c r="X2360" s="131">
        <f t="shared" si="398"/>
        <v>0</v>
      </c>
      <c r="Y2360" s="131">
        <f>IF($D2360=Y$1,SUMIFS($H$3:$H2360,$G$3:$G2360,Y$1,$C$3:$C2360,"Sell"),0)</f>
        <v>0</v>
      </c>
      <c r="Z2360" s="131">
        <f t="shared" si="399"/>
        <v>0</v>
      </c>
      <c r="AA2360" s="131">
        <f>IF($D2360=AA$1,SUMIFS($H$3:$H2360,$G$3:$G2360,AA$1,$C$3:$C2360,"Sell"),0)</f>
        <v>0</v>
      </c>
      <c r="AB2360" s="131">
        <f t="shared" si="400"/>
        <v>0</v>
      </c>
      <c r="AC2360" s="131">
        <f>SUMIFS('Deductions and Deposits'!$H:$H,'Deductions and Deposits'!$G:$G,D2360,'Deductions and Deposits'!$F:$F,"&lt;="&amp;B2360)+SUMIFS($F$3:F2360,$D$3:D2360,D2360,$C$3:C2360,"Coin Deposit",$E$3:E2360,"")</f>
        <v>0</v>
      </c>
      <c r="AD2360" s="131">
        <f>SUMIFS('Deductions and Deposits'!$D:$D,'Deductions and Deposits'!$C:$C,D2360)+SUMIFS($F:$F,$D:$D,D2360,$C:$C,"Coin Deduction")</f>
        <v>0</v>
      </c>
      <c r="AE2360" s="131">
        <f>Table5[[#This Row],[Column4]]+Table5[[#This Row],[Column14]]+Table5[[#This Row],[Column19]]+Table5[[#This Row],[Column12]]</f>
        <v>0</v>
      </c>
      <c r="AF2360" s="131">
        <f>Table5[[#This Row],[Column5]]+Table5[[#This Row],[Column13]]+Table5[[#This Row],[Column21]]+Table5[[#This Row],[Column18]]</f>
        <v>0</v>
      </c>
      <c r="AG2360" s="131">
        <f t="shared" si="401"/>
        <v>0</v>
      </c>
      <c r="AH2360" s="131">
        <f t="shared" si="402"/>
        <v>0</v>
      </c>
      <c r="AI2360" s="131">
        <f>Table5[[#This Row],[Column17]]-Table5[[#This Row],[Column20]]</f>
        <v>0</v>
      </c>
      <c r="AJ2360" s="131">
        <f t="shared" si="403"/>
        <v>0</v>
      </c>
      <c r="AK2360" s="131">
        <f t="shared" si="407"/>
        <v>0</v>
      </c>
      <c r="AL2360" s="131">
        <f t="shared" si="404"/>
        <v>0</v>
      </c>
      <c r="AM2360" s="131" t="str">
        <f t="shared" si="405"/>
        <v/>
      </c>
      <c r="AN2360" s="131" t="str">
        <f t="shared" ca="1" si="406"/>
        <v/>
      </c>
    </row>
    <row r="2361" spans="1:40" ht="20.25" customHeight="1" x14ac:dyDescent="0.3">
      <c r="A2361" s="127"/>
      <c r="B2361" s="164"/>
      <c r="C2361" s="139"/>
      <c r="D2361" s="140"/>
      <c r="E2361" s="139"/>
      <c r="F2361" s="139"/>
      <c r="G2361" s="140"/>
      <c r="H2361" s="139"/>
      <c r="I2361" s="129"/>
      <c r="L2361" s="128"/>
      <c r="M2361" s="128"/>
      <c r="N2361" s="128"/>
      <c r="O2361" s="128"/>
      <c r="P2361" s="128"/>
      <c r="Q2361" s="128"/>
      <c r="R2361" s="128"/>
      <c r="S2361" s="128"/>
      <c r="T2361" s="120">
        <f t="shared" si="397"/>
        <v>0</v>
      </c>
      <c r="U2361" s="131"/>
      <c r="V2361" s="131"/>
      <c r="W2361" s="131">
        <f>SUMIFS($F$3:F2361,$D$3:D2361,D2361,$C$3:C2361,"Buy")+SUMIFS($F$3:F2361,$D$3:D2361,D2361,$C$3:C2361,"Coin Deposit",$E$3:E2361,"&lt;&gt;")</f>
        <v>0</v>
      </c>
      <c r="X2361" s="131">
        <f t="shared" si="398"/>
        <v>0</v>
      </c>
      <c r="Y2361" s="131">
        <f>IF($D2361=Y$1,SUMIFS($H$3:$H2361,$G$3:$G2361,Y$1,$C$3:$C2361,"Sell"),0)</f>
        <v>0</v>
      </c>
      <c r="Z2361" s="131">
        <f t="shared" si="399"/>
        <v>0</v>
      </c>
      <c r="AA2361" s="131">
        <f>IF($D2361=AA$1,SUMIFS($H$3:$H2361,$G$3:$G2361,AA$1,$C$3:$C2361,"Sell"),0)</f>
        <v>0</v>
      </c>
      <c r="AB2361" s="131">
        <f t="shared" si="400"/>
        <v>0</v>
      </c>
      <c r="AC2361" s="131">
        <f>SUMIFS('Deductions and Deposits'!$H:$H,'Deductions and Deposits'!$G:$G,D2361,'Deductions and Deposits'!$F:$F,"&lt;="&amp;B2361)+SUMIFS($F$3:F2361,$D$3:D2361,D2361,$C$3:C2361,"Coin Deposit",$E$3:E2361,"")</f>
        <v>0</v>
      </c>
      <c r="AD2361" s="131">
        <f>SUMIFS('Deductions and Deposits'!$D:$D,'Deductions and Deposits'!$C:$C,D2361)+SUMIFS($F:$F,$D:$D,D2361,$C:$C,"Coin Deduction")</f>
        <v>0</v>
      </c>
      <c r="AE2361" s="131">
        <f>Table5[[#This Row],[Column4]]+Table5[[#This Row],[Column14]]+Table5[[#This Row],[Column19]]+Table5[[#This Row],[Column12]]</f>
        <v>0</v>
      </c>
      <c r="AF2361" s="131">
        <f>Table5[[#This Row],[Column5]]+Table5[[#This Row],[Column13]]+Table5[[#This Row],[Column21]]+Table5[[#This Row],[Column18]]</f>
        <v>0</v>
      </c>
      <c r="AG2361" s="131">
        <f t="shared" si="401"/>
        <v>0</v>
      </c>
      <c r="AH2361" s="131">
        <f t="shared" si="402"/>
        <v>0</v>
      </c>
      <c r="AI2361" s="131">
        <f>Table5[[#This Row],[Column17]]-Table5[[#This Row],[Column20]]</f>
        <v>0</v>
      </c>
      <c r="AJ2361" s="131">
        <f t="shared" si="403"/>
        <v>0</v>
      </c>
      <c r="AK2361" s="131">
        <f t="shared" si="407"/>
        <v>0</v>
      </c>
      <c r="AL2361" s="131">
        <f t="shared" si="404"/>
        <v>0</v>
      </c>
      <c r="AM2361" s="131" t="str">
        <f t="shared" si="405"/>
        <v/>
      </c>
      <c r="AN2361" s="131" t="str">
        <f t="shared" ca="1" si="406"/>
        <v/>
      </c>
    </row>
    <row r="2362" spans="1:40" ht="20.25" customHeight="1" x14ac:dyDescent="0.3">
      <c r="A2362" s="127"/>
      <c r="B2362" s="164"/>
      <c r="C2362" s="139"/>
      <c r="D2362" s="140"/>
      <c r="E2362" s="139"/>
      <c r="F2362" s="139"/>
      <c r="G2362" s="140"/>
      <c r="H2362" s="139"/>
      <c r="I2362" s="129"/>
      <c r="L2362" s="128"/>
      <c r="M2362" s="128"/>
      <c r="N2362" s="128"/>
      <c r="O2362" s="128"/>
      <c r="P2362" s="128"/>
      <c r="Q2362" s="128"/>
      <c r="R2362" s="128"/>
      <c r="S2362" s="128"/>
      <c r="T2362" s="120">
        <f t="shared" si="397"/>
        <v>0</v>
      </c>
      <c r="U2362" s="131"/>
      <c r="V2362" s="131"/>
      <c r="W2362" s="131">
        <f>SUMIFS($F$3:F2362,$D$3:D2362,D2362,$C$3:C2362,"Buy")+SUMIFS($F$3:F2362,$D$3:D2362,D2362,$C$3:C2362,"Coin Deposit",$E$3:E2362,"&lt;&gt;")</f>
        <v>0</v>
      </c>
      <c r="X2362" s="131">
        <f t="shared" si="398"/>
        <v>0</v>
      </c>
      <c r="Y2362" s="131">
        <f>IF($D2362=Y$1,SUMIFS($H$3:$H2362,$G$3:$G2362,Y$1,$C$3:$C2362,"Sell"),0)</f>
        <v>0</v>
      </c>
      <c r="Z2362" s="131">
        <f t="shared" si="399"/>
        <v>0</v>
      </c>
      <c r="AA2362" s="131">
        <f>IF($D2362=AA$1,SUMIFS($H$3:$H2362,$G$3:$G2362,AA$1,$C$3:$C2362,"Sell"),0)</f>
        <v>0</v>
      </c>
      <c r="AB2362" s="131">
        <f t="shared" si="400"/>
        <v>0</v>
      </c>
      <c r="AC2362" s="131">
        <f>SUMIFS('Deductions and Deposits'!$H:$H,'Deductions and Deposits'!$G:$G,D2362,'Deductions and Deposits'!$F:$F,"&lt;="&amp;B2362)+SUMIFS($F$3:F2362,$D$3:D2362,D2362,$C$3:C2362,"Coin Deposit",$E$3:E2362,"")</f>
        <v>0</v>
      </c>
      <c r="AD2362" s="131">
        <f>SUMIFS('Deductions and Deposits'!$D:$D,'Deductions and Deposits'!$C:$C,D2362)+SUMIFS($F:$F,$D:$D,D2362,$C:$C,"Coin Deduction")</f>
        <v>0</v>
      </c>
      <c r="AE2362" s="131">
        <f>Table5[[#This Row],[Column4]]+Table5[[#This Row],[Column14]]+Table5[[#This Row],[Column19]]+Table5[[#This Row],[Column12]]</f>
        <v>0</v>
      </c>
      <c r="AF2362" s="131">
        <f>Table5[[#This Row],[Column5]]+Table5[[#This Row],[Column13]]+Table5[[#This Row],[Column21]]+Table5[[#This Row],[Column18]]</f>
        <v>0</v>
      </c>
      <c r="AG2362" s="131">
        <f t="shared" si="401"/>
        <v>0</v>
      </c>
      <c r="AH2362" s="131">
        <f t="shared" si="402"/>
        <v>0</v>
      </c>
      <c r="AI2362" s="131">
        <f>Table5[[#This Row],[Column17]]-Table5[[#This Row],[Column20]]</f>
        <v>0</v>
      </c>
      <c r="AJ2362" s="131">
        <f t="shared" si="403"/>
        <v>0</v>
      </c>
      <c r="AK2362" s="131">
        <f t="shared" si="407"/>
        <v>0</v>
      </c>
      <c r="AL2362" s="131">
        <f t="shared" si="404"/>
        <v>0</v>
      </c>
      <c r="AM2362" s="131" t="str">
        <f t="shared" si="405"/>
        <v/>
      </c>
      <c r="AN2362" s="131" t="str">
        <f t="shared" ca="1" si="406"/>
        <v/>
      </c>
    </row>
    <row r="2363" spans="1:40" ht="20.25" customHeight="1" x14ac:dyDescent="0.3">
      <c r="A2363" s="127"/>
      <c r="B2363" s="164"/>
      <c r="C2363" s="139"/>
      <c r="D2363" s="140"/>
      <c r="E2363" s="139"/>
      <c r="F2363" s="139"/>
      <c r="G2363" s="140"/>
      <c r="H2363" s="139"/>
      <c r="I2363" s="129"/>
      <c r="L2363" s="128"/>
      <c r="M2363" s="128"/>
      <c r="N2363" s="128"/>
      <c r="O2363" s="128"/>
      <c r="P2363" s="128"/>
      <c r="Q2363" s="128"/>
      <c r="R2363" s="128"/>
      <c r="S2363" s="128"/>
      <c r="T2363" s="120">
        <f t="shared" si="397"/>
        <v>0</v>
      </c>
      <c r="U2363" s="131"/>
      <c r="V2363" s="131"/>
      <c r="W2363" s="131">
        <f>SUMIFS($F$3:F2363,$D$3:D2363,D2363,$C$3:C2363,"Buy")+SUMIFS($F$3:F2363,$D$3:D2363,D2363,$C$3:C2363,"Coin Deposit",$E$3:E2363,"&lt;&gt;")</f>
        <v>0</v>
      </c>
      <c r="X2363" s="131">
        <f t="shared" si="398"/>
        <v>0</v>
      </c>
      <c r="Y2363" s="131">
        <f>IF($D2363=Y$1,SUMIFS($H$3:$H2363,$G$3:$G2363,Y$1,$C$3:$C2363,"Sell"),0)</f>
        <v>0</v>
      </c>
      <c r="Z2363" s="131">
        <f t="shared" si="399"/>
        <v>0</v>
      </c>
      <c r="AA2363" s="131">
        <f>IF($D2363=AA$1,SUMIFS($H$3:$H2363,$G$3:$G2363,AA$1,$C$3:$C2363,"Sell"),0)</f>
        <v>0</v>
      </c>
      <c r="AB2363" s="131">
        <f t="shared" si="400"/>
        <v>0</v>
      </c>
      <c r="AC2363" s="131">
        <f>SUMIFS('Deductions and Deposits'!$H:$H,'Deductions and Deposits'!$G:$G,D2363,'Deductions and Deposits'!$F:$F,"&lt;="&amp;B2363)+SUMIFS($F$3:F2363,$D$3:D2363,D2363,$C$3:C2363,"Coin Deposit",$E$3:E2363,"")</f>
        <v>0</v>
      </c>
      <c r="AD2363" s="131">
        <f>SUMIFS('Deductions and Deposits'!$D:$D,'Deductions and Deposits'!$C:$C,D2363)+SUMIFS($F:$F,$D:$D,D2363,$C:$C,"Coin Deduction")</f>
        <v>0</v>
      </c>
      <c r="AE2363" s="131">
        <f>Table5[[#This Row],[Column4]]+Table5[[#This Row],[Column14]]+Table5[[#This Row],[Column19]]+Table5[[#This Row],[Column12]]</f>
        <v>0</v>
      </c>
      <c r="AF2363" s="131">
        <f>Table5[[#This Row],[Column5]]+Table5[[#This Row],[Column13]]+Table5[[#This Row],[Column21]]+Table5[[#This Row],[Column18]]</f>
        <v>0</v>
      </c>
      <c r="AG2363" s="131">
        <f t="shared" si="401"/>
        <v>0</v>
      </c>
      <c r="AH2363" s="131">
        <f t="shared" si="402"/>
        <v>0</v>
      </c>
      <c r="AI2363" s="131">
        <f>Table5[[#This Row],[Column17]]-Table5[[#This Row],[Column20]]</f>
        <v>0</v>
      </c>
      <c r="AJ2363" s="131">
        <f t="shared" si="403"/>
        <v>0</v>
      </c>
      <c r="AK2363" s="131">
        <f t="shared" si="407"/>
        <v>0</v>
      </c>
      <c r="AL2363" s="131">
        <f t="shared" si="404"/>
        <v>0</v>
      </c>
      <c r="AM2363" s="131" t="str">
        <f t="shared" si="405"/>
        <v/>
      </c>
      <c r="AN2363" s="131" t="str">
        <f t="shared" ca="1" si="406"/>
        <v/>
      </c>
    </row>
    <row r="2364" spans="1:40" ht="20.25" customHeight="1" x14ac:dyDescent="0.3">
      <c r="A2364" s="127"/>
      <c r="B2364" s="164"/>
      <c r="C2364" s="139"/>
      <c r="D2364" s="140"/>
      <c r="E2364" s="139"/>
      <c r="F2364" s="139"/>
      <c r="G2364" s="140"/>
      <c r="H2364" s="139"/>
      <c r="I2364" s="129"/>
      <c r="L2364" s="128"/>
      <c r="M2364" s="128"/>
      <c r="N2364" s="128"/>
      <c r="O2364" s="128"/>
      <c r="P2364" s="128"/>
      <c r="Q2364" s="128"/>
      <c r="R2364" s="128"/>
      <c r="S2364" s="128"/>
      <c r="T2364" s="120">
        <f t="shared" si="397"/>
        <v>0</v>
      </c>
      <c r="U2364" s="131"/>
      <c r="V2364" s="131"/>
      <c r="W2364" s="131">
        <f>SUMIFS($F$3:F2364,$D$3:D2364,D2364,$C$3:C2364,"Buy")+SUMIFS($F$3:F2364,$D$3:D2364,D2364,$C$3:C2364,"Coin Deposit",$E$3:E2364,"&lt;&gt;")</f>
        <v>0</v>
      </c>
      <c r="X2364" s="131">
        <f t="shared" si="398"/>
        <v>0</v>
      </c>
      <c r="Y2364" s="131">
        <f>IF($D2364=Y$1,SUMIFS($H$3:$H2364,$G$3:$G2364,Y$1,$C$3:$C2364,"Sell"),0)</f>
        <v>0</v>
      </c>
      <c r="Z2364" s="131">
        <f t="shared" si="399"/>
        <v>0</v>
      </c>
      <c r="AA2364" s="131">
        <f>IF($D2364=AA$1,SUMIFS($H$3:$H2364,$G$3:$G2364,AA$1,$C$3:$C2364,"Sell"),0)</f>
        <v>0</v>
      </c>
      <c r="AB2364" s="131">
        <f t="shared" si="400"/>
        <v>0</v>
      </c>
      <c r="AC2364" s="131">
        <f>SUMIFS('Deductions and Deposits'!$H:$H,'Deductions and Deposits'!$G:$G,D2364,'Deductions and Deposits'!$F:$F,"&lt;="&amp;B2364)+SUMIFS($F$3:F2364,$D$3:D2364,D2364,$C$3:C2364,"Coin Deposit",$E$3:E2364,"")</f>
        <v>0</v>
      </c>
      <c r="AD2364" s="131">
        <f>SUMIFS('Deductions and Deposits'!$D:$D,'Deductions and Deposits'!$C:$C,D2364)+SUMIFS($F:$F,$D:$D,D2364,$C:$C,"Coin Deduction")</f>
        <v>0</v>
      </c>
      <c r="AE2364" s="131">
        <f>Table5[[#This Row],[Column4]]+Table5[[#This Row],[Column14]]+Table5[[#This Row],[Column19]]+Table5[[#This Row],[Column12]]</f>
        <v>0</v>
      </c>
      <c r="AF2364" s="131">
        <f>Table5[[#This Row],[Column5]]+Table5[[#This Row],[Column13]]+Table5[[#This Row],[Column21]]+Table5[[#This Row],[Column18]]</f>
        <v>0</v>
      </c>
      <c r="AG2364" s="131">
        <f t="shared" si="401"/>
        <v>0</v>
      </c>
      <c r="AH2364" s="131">
        <f t="shared" si="402"/>
        <v>0</v>
      </c>
      <c r="AI2364" s="131">
        <f>Table5[[#This Row],[Column17]]-Table5[[#This Row],[Column20]]</f>
        <v>0</v>
      </c>
      <c r="AJ2364" s="131">
        <f t="shared" si="403"/>
        <v>0</v>
      </c>
      <c r="AK2364" s="131">
        <f t="shared" si="407"/>
        <v>0</v>
      </c>
      <c r="AL2364" s="131">
        <f t="shared" si="404"/>
        <v>0</v>
      </c>
      <c r="AM2364" s="131" t="str">
        <f t="shared" si="405"/>
        <v/>
      </c>
      <c r="AN2364" s="131" t="str">
        <f t="shared" ca="1" si="406"/>
        <v/>
      </c>
    </row>
    <row r="2365" spans="1:40" ht="20.25" customHeight="1" x14ac:dyDescent="0.3">
      <c r="A2365" s="127"/>
      <c r="B2365" s="164"/>
      <c r="C2365" s="139"/>
      <c r="D2365" s="140"/>
      <c r="E2365" s="139"/>
      <c r="F2365" s="139"/>
      <c r="G2365" s="140"/>
      <c r="H2365" s="139"/>
      <c r="I2365" s="129"/>
      <c r="L2365" s="128"/>
      <c r="M2365" s="128"/>
      <c r="N2365" s="128"/>
      <c r="O2365" s="128"/>
      <c r="P2365" s="128"/>
      <c r="Q2365" s="128"/>
      <c r="R2365" s="128"/>
      <c r="S2365" s="128"/>
      <c r="T2365" s="120">
        <f t="shared" si="397"/>
        <v>0</v>
      </c>
      <c r="U2365" s="131"/>
      <c r="V2365" s="131"/>
      <c r="W2365" s="131">
        <f>SUMIFS($F$3:F2365,$D$3:D2365,D2365,$C$3:C2365,"Buy")+SUMIFS($F$3:F2365,$D$3:D2365,D2365,$C$3:C2365,"Coin Deposit",$E$3:E2365,"&lt;&gt;")</f>
        <v>0</v>
      </c>
      <c r="X2365" s="131">
        <f t="shared" si="398"/>
        <v>0</v>
      </c>
      <c r="Y2365" s="131">
        <f>IF($D2365=Y$1,SUMIFS($H$3:$H2365,$G$3:$G2365,Y$1,$C$3:$C2365,"Sell"),0)</f>
        <v>0</v>
      </c>
      <c r="Z2365" s="131">
        <f t="shared" si="399"/>
        <v>0</v>
      </c>
      <c r="AA2365" s="131">
        <f>IF($D2365=AA$1,SUMIFS($H$3:$H2365,$G$3:$G2365,AA$1,$C$3:$C2365,"Sell"),0)</f>
        <v>0</v>
      </c>
      <c r="AB2365" s="131">
        <f t="shared" si="400"/>
        <v>0</v>
      </c>
      <c r="AC2365" s="131">
        <f>SUMIFS('Deductions and Deposits'!$H:$H,'Deductions and Deposits'!$G:$G,D2365,'Deductions and Deposits'!$F:$F,"&lt;="&amp;B2365)+SUMIFS($F$3:F2365,$D$3:D2365,D2365,$C$3:C2365,"Coin Deposit",$E$3:E2365,"")</f>
        <v>0</v>
      </c>
      <c r="AD2365" s="131">
        <f>SUMIFS('Deductions and Deposits'!$D:$D,'Deductions and Deposits'!$C:$C,D2365)+SUMIFS($F:$F,$D:$D,D2365,$C:$C,"Coin Deduction")</f>
        <v>0</v>
      </c>
      <c r="AE2365" s="131">
        <f>Table5[[#This Row],[Column4]]+Table5[[#This Row],[Column14]]+Table5[[#This Row],[Column19]]+Table5[[#This Row],[Column12]]</f>
        <v>0</v>
      </c>
      <c r="AF2365" s="131">
        <f>Table5[[#This Row],[Column5]]+Table5[[#This Row],[Column13]]+Table5[[#This Row],[Column21]]+Table5[[#This Row],[Column18]]</f>
        <v>0</v>
      </c>
      <c r="AG2365" s="131">
        <f t="shared" si="401"/>
        <v>0</v>
      </c>
      <c r="AH2365" s="131">
        <f t="shared" si="402"/>
        <v>0</v>
      </c>
      <c r="AI2365" s="131">
        <f>Table5[[#This Row],[Column17]]-Table5[[#This Row],[Column20]]</f>
        <v>0</v>
      </c>
      <c r="AJ2365" s="131">
        <f t="shared" si="403"/>
        <v>0</v>
      </c>
      <c r="AK2365" s="131">
        <f t="shared" si="407"/>
        <v>0</v>
      </c>
      <c r="AL2365" s="131">
        <f t="shared" si="404"/>
        <v>0</v>
      </c>
      <c r="AM2365" s="131" t="str">
        <f t="shared" si="405"/>
        <v/>
      </c>
      <c r="AN2365" s="131" t="str">
        <f t="shared" ca="1" si="406"/>
        <v/>
      </c>
    </row>
    <row r="2366" spans="1:40" ht="20.25" customHeight="1" x14ac:dyDescent="0.3">
      <c r="A2366" s="127"/>
      <c r="B2366" s="164"/>
      <c r="C2366" s="139"/>
      <c r="D2366" s="140"/>
      <c r="E2366" s="139"/>
      <c r="F2366" s="139"/>
      <c r="G2366" s="140"/>
      <c r="H2366" s="139"/>
      <c r="I2366" s="129"/>
      <c r="L2366" s="128"/>
      <c r="M2366" s="128"/>
      <c r="N2366" s="128"/>
      <c r="O2366" s="128"/>
      <c r="P2366" s="128"/>
      <c r="Q2366" s="128"/>
      <c r="R2366" s="128"/>
      <c r="S2366" s="128"/>
      <c r="T2366" s="120">
        <f t="shared" si="397"/>
        <v>0</v>
      </c>
      <c r="U2366" s="131"/>
      <c r="V2366" s="131"/>
      <c r="W2366" s="131">
        <f>SUMIFS($F$3:F2366,$D$3:D2366,D2366,$C$3:C2366,"Buy")+SUMIFS($F$3:F2366,$D$3:D2366,D2366,$C$3:C2366,"Coin Deposit",$E$3:E2366,"&lt;&gt;")</f>
        <v>0</v>
      </c>
      <c r="X2366" s="131">
        <f t="shared" si="398"/>
        <v>0</v>
      </c>
      <c r="Y2366" s="131">
        <f>IF($D2366=Y$1,SUMIFS($H$3:$H2366,$G$3:$G2366,Y$1,$C$3:$C2366,"Sell"),0)</f>
        <v>0</v>
      </c>
      <c r="Z2366" s="131">
        <f t="shared" si="399"/>
        <v>0</v>
      </c>
      <c r="AA2366" s="131">
        <f>IF($D2366=AA$1,SUMIFS($H$3:$H2366,$G$3:$G2366,AA$1,$C$3:$C2366,"Sell"),0)</f>
        <v>0</v>
      </c>
      <c r="AB2366" s="131">
        <f t="shared" si="400"/>
        <v>0</v>
      </c>
      <c r="AC2366" s="131">
        <f>SUMIFS('Deductions and Deposits'!$H:$H,'Deductions and Deposits'!$G:$G,D2366,'Deductions and Deposits'!$F:$F,"&lt;="&amp;B2366)+SUMIFS($F$3:F2366,$D$3:D2366,D2366,$C$3:C2366,"Coin Deposit",$E$3:E2366,"")</f>
        <v>0</v>
      </c>
      <c r="AD2366" s="131">
        <f>SUMIFS('Deductions and Deposits'!$D:$D,'Deductions and Deposits'!$C:$C,D2366)+SUMIFS($F:$F,$D:$D,D2366,$C:$C,"Coin Deduction")</f>
        <v>0</v>
      </c>
      <c r="AE2366" s="131">
        <f>Table5[[#This Row],[Column4]]+Table5[[#This Row],[Column14]]+Table5[[#This Row],[Column19]]+Table5[[#This Row],[Column12]]</f>
        <v>0</v>
      </c>
      <c r="AF2366" s="131">
        <f>Table5[[#This Row],[Column5]]+Table5[[#This Row],[Column13]]+Table5[[#This Row],[Column21]]+Table5[[#This Row],[Column18]]</f>
        <v>0</v>
      </c>
      <c r="AG2366" s="131">
        <f t="shared" si="401"/>
        <v>0</v>
      </c>
      <c r="AH2366" s="131">
        <f t="shared" si="402"/>
        <v>0</v>
      </c>
      <c r="AI2366" s="131">
        <f>Table5[[#This Row],[Column17]]-Table5[[#This Row],[Column20]]</f>
        <v>0</v>
      </c>
      <c r="AJ2366" s="131">
        <f t="shared" si="403"/>
        <v>0</v>
      </c>
      <c r="AK2366" s="131">
        <f t="shared" si="407"/>
        <v>0</v>
      </c>
      <c r="AL2366" s="131">
        <f t="shared" si="404"/>
        <v>0</v>
      </c>
      <c r="AM2366" s="131" t="str">
        <f t="shared" si="405"/>
        <v/>
      </c>
      <c r="AN2366" s="131" t="str">
        <f t="shared" ca="1" si="406"/>
        <v/>
      </c>
    </row>
    <row r="2367" spans="1:40" ht="20.25" customHeight="1" x14ac:dyDescent="0.3">
      <c r="A2367" s="127"/>
      <c r="B2367" s="164"/>
      <c r="C2367" s="139"/>
      <c r="D2367" s="140"/>
      <c r="E2367" s="139"/>
      <c r="F2367" s="139"/>
      <c r="G2367" s="140"/>
      <c r="H2367" s="139"/>
      <c r="I2367" s="129"/>
      <c r="L2367" s="128"/>
      <c r="M2367" s="128"/>
      <c r="N2367" s="128"/>
      <c r="O2367" s="128"/>
      <c r="P2367" s="128"/>
      <c r="Q2367" s="128"/>
      <c r="R2367" s="128"/>
      <c r="S2367" s="128"/>
      <c r="T2367" s="120">
        <f t="shared" si="397"/>
        <v>0</v>
      </c>
      <c r="U2367" s="131"/>
      <c r="V2367" s="131"/>
      <c r="W2367" s="131">
        <f>SUMIFS($F$3:F2367,$D$3:D2367,D2367,$C$3:C2367,"Buy")+SUMIFS($F$3:F2367,$D$3:D2367,D2367,$C$3:C2367,"Coin Deposit",$E$3:E2367,"&lt;&gt;")</f>
        <v>0</v>
      </c>
      <c r="X2367" s="131">
        <f t="shared" si="398"/>
        <v>0</v>
      </c>
      <c r="Y2367" s="131">
        <f>IF($D2367=Y$1,SUMIFS($H$3:$H2367,$G$3:$G2367,Y$1,$C$3:$C2367,"Sell"),0)</f>
        <v>0</v>
      </c>
      <c r="Z2367" s="131">
        <f t="shared" si="399"/>
        <v>0</v>
      </c>
      <c r="AA2367" s="131">
        <f>IF($D2367=AA$1,SUMIFS($H$3:$H2367,$G$3:$G2367,AA$1,$C$3:$C2367,"Sell"),0)</f>
        <v>0</v>
      </c>
      <c r="AB2367" s="131">
        <f t="shared" si="400"/>
        <v>0</v>
      </c>
      <c r="AC2367" s="131">
        <f>SUMIFS('Deductions and Deposits'!$H:$H,'Deductions and Deposits'!$G:$G,D2367,'Deductions and Deposits'!$F:$F,"&lt;="&amp;B2367)+SUMIFS($F$3:F2367,$D$3:D2367,D2367,$C$3:C2367,"Coin Deposit",$E$3:E2367,"")</f>
        <v>0</v>
      </c>
      <c r="AD2367" s="131">
        <f>SUMIFS('Deductions and Deposits'!$D:$D,'Deductions and Deposits'!$C:$C,D2367)+SUMIFS($F:$F,$D:$D,D2367,$C:$C,"Coin Deduction")</f>
        <v>0</v>
      </c>
      <c r="AE2367" s="131">
        <f>Table5[[#This Row],[Column4]]+Table5[[#This Row],[Column14]]+Table5[[#This Row],[Column19]]+Table5[[#This Row],[Column12]]</f>
        <v>0</v>
      </c>
      <c r="AF2367" s="131">
        <f>Table5[[#This Row],[Column5]]+Table5[[#This Row],[Column13]]+Table5[[#This Row],[Column21]]+Table5[[#This Row],[Column18]]</f>
        <v>0</v>
      </c>
      <c r="AG2367" s="131">
        <f t="shared" si="401"/>
        <v>0</v>
      </c>
      <c r="AH2367" s="131">
        <f t="shared" si="402"/>
        <v>0</v>
      </c>
      <c r="AI2367" s="131">
        <f>Table5[[#This Row],[Column17]]-Table5[[#This Row],[Column20]]</f>
        <v>0</v>
      </c>
      <c r="AJ2367" s="131">
        <f t="shared" si="403"/>
        <v>0</v>
      </c>
      <c r="AK2367" s="131">
        <f t="shared" si="407"/>
        <v>0</v>
      </c>
      <c r="AL2367" s="131">
        <f t="shared" si="404"/>
        <v>0</v>
      </c>
      <c r="AM2367" s="131" t="str">
        <f t="shared" si="405"/>
        <v/>
      </c>
      <c r="AN2367" s="131" t="str">
        <f t="shared" ca="1" si="406"/>
        <v/>
      </c>
    </row>
    <row r="2368" spans="1:40" ht="20.25" customHeight="1" x14ac:dyDescent="0.3">
      <c r="A2368" s="127"/>
      <c r="B2368" s="164"/>
      <c r="C2368" s="139"/>
      <c r="D2368" s="140"/>
      <c r="E2368" s="139"/>
      <c r="F2368" s="139"/>
      <c r="G2368" s="140"/>
      <c r="H2368" s="139"/>
      <c r="I2368" s="129"/>
      <c r="L2368" s="128"/>
      <c r="M2368" s="128"/>
      <c r="N2368" s="128"/>
      <c r="O2368" s="128"/>
      <c r="P2368" s="128"/>
      <c r="Q2368" s="128"/>
      <c r="R2368" s="128"/>
      <c r="S2368" s="128"/>
      <c r="T2368" s="120">
        <f t="shared" si="397"/>
        <v>0</v>
      </c>
      <c r="U2368" s="131"/>
      <c r="V2368" s="131"/>
      <c r="W2368" s="131">
        <f>SUMIFS($F$3:F2368,$D$3:D2368,D2368,$C$3:C2368,"Buy")+SUMIFS($F$3:F2368,$D$3:D2368,D2368,$C$3:C2368,"Coin Deposit",$E$3:E2368,"&lt;&gt;")</f>
        <v>0</v>
      </c>
      <c r="X2368" s="131">
        <f t="shared" si="398"/>
        <v>0</v>
      </c>
      <c r="Y2368" s="131">
        <f>IF($D2368=Y$1,SUMIFS($H$3:$H2368,$G$3:$G2368,Y$1,$C$3:$C2368,"Sell"),0)</f>
        <v>0</v>
      </c>
      <c r="Z2368" s="131">
        <f t="shared" si="399"/>
        <v>0</v>
      </c>
      <c r="AA2368" s="131">
        <f>IF($D2368=AA$1,SUMIFS($H$3:$H2368,$G$3:$G2368,AA$1,$C$3:$C2368,"Sell"),0)</f>
        <v>0</v>
      </c>
      <c r="AB2368" s="131">
        <f t="shared" si="400"/>
        <v>0</v>
      </c>
      <c r="AC2368" s="131">
        <f>SUMIFS('Deductions and Deposits'!$H:$H,'Deductions and Deposits'!$G:$G,D2368,'Deductions and Deposits'!$F:$F,"&lt;="&amp;B2368)+SUMIFS($F$3:F2368,$D$3:D2368,D2368,$C$3:C2368,"Coin Deposit",$E$3:E2368,"")</f>
        <v>0</v>
      </c>
      <c r="AD2368" s="131">
        <f>SUMIFS('Deductions and Deposits'!$D:$D,'Deductions and Deposits'!$C:$C,D2368)+SUMIFS($F:$F,$D:$D,D2368,$C:$C,"Coin Deduction")</f>
        <v>0</v>
      </c>
      <c r="AE2368" s="131">
        <f>Table5[[#This Row],[Column4]]+Table5[[#This Row],[Column14]]+Table5[[#This Row],[Column19]]+Table5[[#This Row],[Column12]]</f>
        <v>0</v>
      </c>
      <c r="AF2368" s="131">
        <f>Table5[[#This Row],[Column5]]+Table5[[#This Row],[Column13]]+Table5[[#This Row],[Column21]]+Table5[[#This Row],[Column18]]</f>
        <v>0</v>
      </c>
      <c r="AG2368" s="131">
        <f t="shared" si="401"/>
        <v>0</v>
      </c>
      <c r="AH2368" s="131">
        <f t="shared" si="402"/>
        <v>0</v>
      </c>
      <c r="AI2368" s="131">
        <f>Table5[[#This Row],[Column17]]-Table5[[#This Row],[Column20]]</f>
        <v>0</v>
      </c>
      <c r="AJ2368" s="131">
        <f t="shared" si="403"/>
        <v>0</v>
      </c>
      <c r="AK2368" s="131">
        <f t="shared" si="407"/>
        <v>0</v>
      </c>
      <c r="AL2368" s="131">
        <f t="shared" si="404"/>
        <v>0</v>
      </c>
      <c r="AM2368" s="131" t="str">
        <f t="shared" si="405"/>
        <v/>
      </c>
      <c r="AN2368" s="131" t="str">
        <f t="shared" ca="1" si="406"/>
        <v/>
      </c>
    </row>
    <row r="2369" spans="1:40" ht="20.25" customHeight="1" x14ac:dyDescent="0.3">
      <c r="A2369" s="127"/>
      <c r="B2369" s="164"/>
      <c r="C2369" s="139"/>
      <c r="D2369" s="140"/>
      <c r="E2369" s="139"/>
      <c r="F2369" s="139"/>
      <c r="G2369" s="140"/>
      <c r="H2369" s="139"/>
      <c r="I2369" s="129"/>
      <c r="L2369" s="128"/>
      <c r="M2369" s="128"/>
      <c r="N2369" s="128"/>
      <c r="O2369" s="128"/>
      <c r="P2369" s="128"/>
      <c r="Q2369" s="128"/>
      <c r="R2369" s="128"/>
      <c r="S2369" s="128"/>
      <c r="T2369" s="120">
        <f t="shared" si="397"/>
        <v>0</v>
      </c>
      <c r="U2369" s="131"/>
      <c r="V2369" s="131"/>
      <c r="W2369" s="131">
        <f>SUMIFS($F$3:F2369,$D$3:D2369,D2369,$C$3:C2369,"Buy")+SUMIFS($F$3:F2369,$D$3:D2369,D2369,$C$3:C2369,"Coin Deposit",$E$3:E2369,"&lt;&gt;")</f>
        <v>0</v>
      </c>
      <c r="X2369" s="131">
        <f t="shared" si="398"/>
        <v>0</v>
      </c>
      <c r="Y2369" s="131">
        <f>IF($D2369=Y$1,SUMIFS($H$3:$H2369,$G$3:$G2369,Y$1,$C$3:$C2369,"Sell"),0)</f>
        <v>0</v>
      </c>
      <c r="Z2369" s="131">
        <f t="shared" si="399"/>
        <v>0</v>
      </c>
      <c r="AA2369" s="131">
        <f>IF($D2369=AA$1,SUMIFS($H$3:$H2369,$G$3:$G2369,AA$1,$C$3:$C2369,"Sell"),0)</f>
        <v>0</v>
      </c>
      <c r="AB2369" s="131">
        <f t="shared" si="400"/>
        <v>0</v>
      </c>
      <c r="AC2369" s="131">
        <f>SUMIFS('Deductions and Deposits'!$H:$H,'Deductions and Deposits'!$G:$G,D2369,'Deductions and Deposits'!$F:$F,"&lt;="&amp;B2369)+SUMIFS($F$3:F2369,$D$3:D2369,D2369,$C$3:C2369,"Coin Deposit",$E$3:E2369,"")</f>
        <v>0</v>
      </c>
      <c r="AD2369" s="131">
        <f>SUMIFS('Deductions and Deposits'!$D:$D,'Deductions and Deposits'!$C:$C,D2369)+SUMIFS($F:$F,$D:$D,D2369,$C:$C,"Coin Deduction")</f>
        <v>0</v>
      </c>
      <c r="AE2369" s="131">
        <f>Table5[[#This Row],[Column4]]+Table5[[#This Row],[Column14]]+Table5[[#This Row],[Column19]]+Table5[[#This Row],[Column12]]</f>
        <v>0</v>
      </c>
      <c r="AF2369" s="131">
        <f>Table5[[#This Row],[Column5]]+Table5[[#This Row],[Column13]]+Table5[[#This Row],[Column21]]+Table5[[#This Row],[Column18]]</f>
        <v>0</v>
      </c>
      <c r="AG2369" s="131">
        <f t="shared" si="401"/>
        <v>0</v>
      </c>
      <c r="AH2369" s="131">
        <f t="shared" si="402"/>
        <v>0</v>
      </c>
      <c r="AI2369" s="131">
        <f>Table5[[#This Row],[Column17]]-Table5[[#This Row],[Column20]]</f>
        <v>0</v>
      </c>
      <c r="AJ2369" s="131">
        <f t="shared" si="403"/>
        <v>0</v>
      </c>
      <c r="AK2369" s="131">
        <f t="shared" si="407"/>
        <v>0</v>
      </c>
      <c r="AL2369" s="131">
        <f t="shared" si="404"/>
        <v>0</v>
      </c>
      <c r="AM2369" s="131" t="str">
        <f t="shared" si="405"/>
        <v/>
      </c>
      <c r="AN2369" s="131" t="str">
        <f t="shared" ca="1" si="406"/>
        <v/>
      </c>
    </row>
    <row r="2370" spans="1:40" ht="20.25" customHeight="1" x14ac:dyDescent="0.3">
      <c r="A2370" s="127"/>
      <c r="B2370" s="164"/>
      <c r="C2370" s="139"/>
      <c r="D2370" s="140"/>
      <c r="E2370" s="139"/>
      <c r="F2370" s="139"/>
      <c r="G2370" s="140"/>
      <c r="H2370" s="139"/>
      <c r="I2370" s="129"/>
      <c r="L2370" s="128"/>
      <c r="M2370" s="128"/>
      <c r="N2370" s="128"/>
      <c r="O2370" s="128"/>
      <c r="P2370" s="128"/>
      <c r="Q2370" s="128"/>
      <c r="R2370" s="128"/>
      <c r="S2370" s="128"/>
      <c r="T2370" s="120">
        <f t="shared" si="397"/>
        <v>0</v>
      </c>
      <c r="U2370" s="131"/>
      <c r="V2370" s="131"/>
      <c r="W2370" s="131">
        <f>SUMIFS($F$3:F2370,$D$3:D2370,D2370,$C$3:C2370,"Buy")+SUMIFS($F$3:F2370,$D$3:D2370,D2370,$C$3:C2370,"Coin Deposit",$E$3:E2370,"&lt;&gt;")</f>
        <v>0</v>
      </c>
      <c r="X2370" s="131">
        <f t="shared" si="398"/>
        <v>0</v>
      </c>
      <c r="Y2370" s="131">
        <f>IF($D2370=Y$1,SUMIFS($H$3:$H2370,$G$3:$G2370,Y$1,$C$3:$C2370,"Sell"),0)</f>
        <v>0</v>
      </c>
      <c r="Z2370" s="131">
        <f t="shared" si="399"/>
        <v>0</v>
      </c>
      <c r="AA2370" s="131">
        <f>IF($D2370=AA$1,SUMIFS($H$3:$H2370,$G$3:$G2370,AA$1,$C$3:$C2370,"Sell"),0)</f>
        <v>0</v>
      </c>
      <c r="AB2370" s="131">
        <f t="shared" si="400"/>
        <v>0</v>
      </c>
      <c r="AC2370" s="131">
        <f>SUMIFS('Deductions and Deposits'!$H:$H,'Deductions and Deposits'!$G:$G,D2370,'Deductions and Deposits'!$F:$F,"&lt;="&amp;B2370)+SUMIFS($F$3:F2370,$D$3:D2370,D2370,$C$3:C2370,"Coin Deposit",$E$3:E2370,"")</f>
        <v>0</v>
      </c>
      <c r="AD2370" s="131">
        <f>SUMIFS('Deductions and Deposits'!$D:$D,'Deductions and Deposits'!$C:$C,D2370)+SUMIFS($F:$F,$D:$D,D2370,$C:$C,"Coin Deduction")</f>
        <v>0</v>
      </c>
      <c r="AE2370" s="131">
        <f>Table5[[#This Row],[Column4]]+Table5[[#This Row],[Column14]]+Table5[[#This Row],[Column19]]+Table5[[#This Row],[Column12]]</f>
        <v>0</v>
      </c>
      <c r="AF2370" s="131">
        <f>Table5[[#This Row],[Column5]]+Table5[[#This Row],[Column13]]+Table5[[#This Row],[Column21]]+Table5[[#This Row],[Column18]]</f>
        <v>0</v>
      </c>
      <c r="AG2370" s="131">
        <f t="shared" si="401"/>
        <v>0</v>
      </c>
      <c r="AH2370" s="131">
        <f t="shared" si="402"/>
        <v>0</v>
      </c>
      <c r="AI2370" s="131">
        <f>Table5[[#This Row],[Column17]]-Table5[[#This Row],[Column20]]</f>
        <v>0</v>
      </c>
      <c r="AJ2370" s="131">
        <f t="shared" si="403"/>
        <v>0</v>
      </c>
      <c r="AK2370" s="131">
        <f t="shared" si="407"/>
        <v>0</v>
      </c>
      <c r="AL2370" s="131">
        <f t="shared" si="404"/>
        <v>0</v>
      </c>
      <c r="AM2370" s="131" t="str">
        <f t="shared" si="405"/>
        <v/>
      </c>
      <c r="AN2370" s="131" t="str">
        <f t="shared" ca="1" si="406"/>
        <v/>
      </c>
    </row>
    <row r="2371" spans="1:40" ht="20.25" customHeight="1" x14ac:dyDescent="0.3">
      <c r="A2371" s="127"/>
      <c r="B2371" s="164"/>
      <c r="C2371" s="139"/>
      <c r="D2371" s="140"/>
      <c r="E2371" s="139"/>
      <c r="F2371" s="139"/>
      <c r="G2371" s="140"/>
      <c r="H2371" s="139"/>
      <c r="I2371" s="129"/>
      <c r="L2371" s="128"/>
      <c r="M2371" s="128"/>
      <c r="N2371" s="128"/>
      <c r="O2371" s="128"/>
      <c r="P2371" s="128"/>
      <c r="Q2371" s="128"/>
      <c r="R2371" s="128"/>
      <c r="S2371" s="128"/>
      <c r="T2371" s="120">
        <f t="shared" ref="T2371:T2434" si="408">IF(E2371&lt;&gt;"",E2371,0)</f>
        <v>0</v>
      </c>
      <c r="U2371" s="131"/>
      <c r="V2371" s="131"/>
      <c r="W2371" s="131">
        <f>SUMIFS($F$3:F2371,$D$3:D2371,D2371,$C$3:C2371,"Buy")+SUMIFS($F$3:F2371,$D$3:D2371,D2371,$C$3:C2371,"Coin Deposit",$E$3:E2371,"&lt;&gt;")</f>
        <v>0</v>
      </c>
      <c r="X2371" s="131">
        <f t="shared" ref="X2371:X2434" si="409">IF(OR(C2371="buy",AND(C2371="Coin Deposit",E2371&lt;&gt;"")),SUMIFS($F:$F,$D:$D,D2371,$C:$C,"sell"),0)</f>
        <v>0</v>
      </c>
      <c r="Y2371" s="131">
        <f>IF($D2371=Y$1,SUMIFS($H$3:$H2371,$G$3:$G2371,Y$1,$C$3:$C2371,"Sell"),0)</f>
        <v>0</v>
      </c>
      <c r="Z2371" s="131">
        <f t="shared" ref="Z2371:Z2434" si="410">IF($D2371=Z$1,SUMIFS($H:$H,$G:$G,Z$1,$C:$C,"Buy")+SUMIFS($H:$H,$G:$G,Z$1,$C:$C,"Coin Deposit",$E:$E,"&lt;&gt;"),0)</f>
        <v>0</v>
      </c>
      <c r="AA2371" s="131">
        <f>IF($D2371=AA$1,SUMIFS($H$3:$H2371,$G$3:$G2371,AA$1,$C$3:$C2371,"Sell"),0)</f>
        <v>0</v>
      </c>
      <c r="AB2371" s="131">
        <f t="shared" ref="AB2371:AB2434" si="411">IF($D2371=AB$1,SUMIFS($H:$H,$G:$G,AB$1,$C:$C,"Buy")+SUMIFS($H:$H,$G:$G,AB$1,$C:$C,"Coin Deposit",$E:$E,"&lt;&gt;"),0)</f>
        <v>0</v>
      </c>
      <c r="AC2371" s="131">
        <f>SUMIFS('Deductions and Deposits'!$H:$H,'Deductions and Deposits'!$G:$G,D2371,'Deductions and Deposits'!$F:$F,"&lt;="&amp;B2371)+SUMIFS($F$3:F2371,$D$3:D2371,D2371,$C$3:C2371,"Coin Deposit",$E$3:E2371,"")</f>
        <v>0</v>
      </c>
      <c r="AD2371" s="131">
        <f>SUMIFS('Deductions and Deposits'!$D:$D,'Deductions and Deposits'!$C:$C,D2371)+SUMIFS($F:$F,$D:$D,D2371,$C:$C,"Coin Deduction")</f>
        <v>0</v>
      </c>
      <c r="AE2371" s="131">
        <f>Table5[[#This Row],[Column4]]+Table5[[#This Row],[Column14]]+Table5[[#This Row],[Column19]]+Table5[[#This Row],[Column12]]</f>
        <v>0</v>
      </c>
      <c r="AF2371" s="131">
        <f>Table5[[#This Row],[Column5]]+Table5[[#This Row],[Column13]]+Table5[[#This Row],[Column21]]+Table5[[#This Row],[Column18]]</f>
        <v>0</v>
      </c>
      <c r="AG2371" s="131">
        <f t="shared" ref="AG2371:AG2434" si="412">IF(AND((AC2371+Y2371+AA2371)&gt;AF2371,OR(C2371="buy",AND(C2371="Coin Deposit",E2371&lt;&gt;""))),(AC2371+Y2371+AA2371)-AF2371,0)</f>
        <v>0</v>
      </c>
      <c r="AH2371" s="131">
        <f t="shared" ref="AH2371:AH2434" si="413">IF(AND(AE2371&gt;AF2371,OR(C2371="buy",AND(C2371="Coin Deposit",E2371&lt;&gt;""))),AE2371-AF2371,0)</f>
        <v>0</v>
      </c>
      <c r="AI2371" s="131">
        <f>Table5[[#This Row],[Column17]]-Table5[[#This Row],[Column20]]</f>
        <v>0</v>
      </c>
      <c r="AJ2371" s="131">
        <f t="shared" ref="AJ2371:AJ2434" si="414">IF(AI2371&gt;F2371,F2371,AI2371)</f>
        <v>0</v>
      </c>
      <c r="AK2371" s="131">
        <f t="shared" si="407"/>
        <v>0</v>
      </c>
      <c r="AL2371" s="131">
        <f t="shared" ref="AL2371:AL2434" si="415">IFERROR(SUMIFS($AK:$AK,$D:$D,D2371)/SUMIFS($AJ:$AJ,$D:$D,D2371),0)</f>
        <v>0</v>
      </c>
      <c r="AM2371" s="131" t="str">
        <f t="shared" ref="AM2371:AM2434" si="416">C2371&amp;D2371</f>
        <v/>
      </c>
      <c r="AN2371" s="131" t="str">
        <f t="shared" ref="AN2371:AN2434" ca="1" si="417">OFFSET(AM2371,COUNTA($AM:$AM)-ROW()-(ROW()-ROW($AN$2)-1),)</f>
        <v/>
      </c>
    </row>
    <row r="2372" spans="1:40" ht="20.25" customHeight="1" x14ac:dyDescent="0.3">
      <c r="A2372" s="127"/>
      <c r="B2372" s="164"/>
      <c r="C2372" s="139"/>
      <c r="D2372" s="140"/>
      <c r="E2372" s="139"/>
      <c r="F2372" s="139"/>
      <c r="G2372" s="140"/>
      <c r="H2372" s="139"/>
      <c r="I2372" s="129"/>
      <c r="L2372" s="128"/>
      <c r="M2372" s="128"/>
      <c r="N2372" s="128"/>
      <c r="O2372" s="128"/>
      <c r="P2372" s="128"/>
      <c r="Q2372" s="128"/>
      <c r="R2372" s="128"/>
      <c r="S2372" s="128"/>
      <c r="T2372" s="120">
        <f t="shared" si="408"/>
        <v>0</v>
      </c>
      <c r="U2372" s="131"/>
      <c r="V2372" s="131"/>
      <c r="W2372" s="131">
        <f>SUMIFS($F$3:F2372,$D$3:D2372,D2372,$C$3:C2372,"Buy")+SUMIFS($F$3:F2372,$D$3:D2372,D2372,$C$3:C2372,"Coin Deposit",$E$3:E2372,"&lt;&gt;")</f>
        <v>0</v>
      </c>
      <c r="X2372" s="131">
        <f t="shared" si="409"/>
        <v>0</v>
      </c>
      <c r="Y2372" s="131">
        <f>IF($D2372=Y$1,SUMIFS($H$3:$H2372,$G$3:$G2372,Y$1,$C$3:$C2372,"Sell"),0)</f>
        <v>0</v>
      </c>
      <c r="Z2372" s="131">
        <f t="shared" si="410"/>
        <v>0</v>
      </c>
      <c r="AA2372" s="131">
        <f>IF($D2372=AA$1,SUMIFS($H$3:$H2372,$G$3:$G2372,AA$1,$C$3:$C2372,"Sell"),0)</f>
        <v>0</v>
      </c>
      <c r="AB2372" s="131">
        <f t="shared" si="411"/>
        <v>0</v>
      </c>
      <c r="AC2372" s="131">
        <f>SUMIFS('Deductions and Deposits'!$H:$H,'Deductions and Deposits'!$G:$G,D2372,'Deductions and Deposits'!$F:$F,"&lt;="&amp;B2372)+SUMIFS($F$3:F2372,$D$3:D2372,D2372,$C$3:C2372,"Coin Deposit",$E$3:E2372,"")</f>
        <v>0</v>
      </c>
      <c r="AD2372" s="131">
        <f>SUMIFS('Deductions and Deposits'!$D:$D,'Deductions and Deposits'!$C:$C,D2372)+SUMIFS($F:$F,$D:$D,D2372,$C:$C,"Coin Deduction")</f>
        <v>0</v>
      </c>
      <c r="AE2372" s="131">
        <f>Table5[[#This Row],[Column4]]+Table5[[#This Row],[Column14]]+Table5[[#This Row],[Column19]]+Table5[[#This Row],[Column12]]</f>
        <v>0</v>
      </c>
      <c r="AF2372" s="131">
        <f>Table5[[#This Row],[Column5]]+Table5[[#This Row],[Column13]]+Table5[[#This Row],[Column21]]+Table5[[#This Row],[Column18]]</f>
        <v>0</v>
      </c>
      <c r="AG2372" s="131">
        <f t="shared" si="412"/>
        <v>0</v>
      </c>
      <c r="AH2372" s="131">
        <f t="shared" si="413"/>
        <v>0</v>
      </c>
      <c r="AI2372" s="131">
        <f>Table5[[#This Row],[Column17]]-Table5[[#This Row],[Column20]]</f>
        <v>0</v>
      </c>
      <c r="AJ2372" s="131">
        <f t="shared" si="414"/>
        <v>0</v>
      </c>
      <c r="AK2372" s="131">
        <f t="shared" si="407"/>
        <v>0</v>
      </c>
      <c r="AL2372" s="131">
        <f t="shared" si="415"/>
        <v>0</v>
      </c>
      <c r="AM2372" s="131" t="str">
        <f t="shared" si="416"/>
        <v/>
      </c>
      <c r="AN2372" s="131" t="str">
        <f t="shared" ca="1" si="417"/>
        <v/>
      </c>
    </row>
    <row r="2373" spans="1:40" ht="20.25" customHeight="1" x14ac:dyDescent="0.3">
      <c r="A2373" s="127"/>
      <c r="B2373" s="164"/>
      <c r="C2373" s="139"/>
      <c r="D2373" s="140"/>
      <c r="E2373" s="139"/>
      <c r="F2373" s="139"/>
      <c r="G2373" s="140"/>
      <c r="H2373" s="139"/>
      <c r="I2373" s="129"/>
      <c r="L2373" s="128"/>
      <c r="M2373" s="128"/>
      <c r="N2373" s="128"/>
      <c r="O2373" s="128"/>
      <c r="P2373" s="128"/>
      <c r="Q2373" s="128"/>
      <c r="R2373" s="128"/>
      <c r="S2373" s="128"/>
      <c r="T2373" s="120">
        <f t="shared" si="408"/>
        <v>0</v>
      </c>
      <c r="U2373" s="131"/>
      <c r="V2373" s="131"/>
      <c r="W2373" s="131">
        <f>SUMIFS($F$3:F2373,$D$3:D2373,D2373,$C$3:C2373,"Buy")+SUMIFS($F$3:F2373,$D$3:D2373,D2373,$C$3:C2373,"Coin Deposit",$E$3:E2373,"&lt;&gt;")</f>
        <v>0</v>
      </c>
      <c r="X2373" s="131">
        <f t="shared" si="409"/>
        <v>0</v>
      </c>
      <c r="Y2373" s="131">
        <f>IF($D2373=Y$1,SUMIFS($H$3:$H2373,$G$3:$G2373,Y$1,$C$3:$C2373,"Sell"),0)</f>
        <v>0</v>
      </c>
      <c r="Z2373" s="131">
        <f t="shared" si="410"/>
        <v>0</v>
      </c>
      <c r="AA2373" s="131">
        <f>IF($D2373=AA$1,SUMIFS($H$3:$H2373,$G$3:$G2373,AA$1,$C$3:$C2373,"Sell"),0)</f>
        <v>0</v>
      </c>
      <c r="AB2373" s="131">
        <f t="shared" si="411"/>
        <v>0</v>
      </c>
      <c r="AC2373" s="131">
        <f>SUMIFS('Deductions and Deposits'!$H:$H,'Deductions and Deposits'!$G:$G,D2373,'Deductions and Deposits'!$F:$F,"&lt;="&amp;B2373)+SUMIFS($F$3:F2373,$D$3:D2373,D2373,$C$3:C2373,"Coin Deposit",$E$3:E2373,"")</f>
        <v>0</v>
      </c>
      <c r="AD2373" s="131">
        <f>SUMIFS('Deductions and Deposits'!$D:$D,'Deductions and Deposits'!$C:$C,D2373)+SUMIFS($F:$F,$D:$D,D2373,$C:$C,"Coin Deduction")</f>
        <v>0</v>
      </c>
      <c r="AE2373" s="131">
        <f>Table5[[#This Row],[Column4]]+Table5[[#This Row],[Column14]]+Table5[[#This Row],[Column19]]+Table5[[#This Row],[Column12]]</f>
        <v>0</v>
      </c>
      <c r="AF2373" s="131">
        <f>Table5[[#This Row],[Column5]]+Table5[[#This Row],[Column13]]+Table5[[#This Row],[Column21]]+Table5[[#This Row],[Column18]]</f>
        <v>0</v>
      </c>
      <c r="AG2373" s="131">
        <f t="shared" si="412"/>
        <v>0</v>
      </c>
      <c r="AH2373" s="131">
        <f t="shared" si="413"/>
        <v>0</v>
      </c>
      <c r="AI2373" s="131">
        <f>Table5[[#This Row],[Column17]]-Table5[[#This Row],[Column20]]</f>
        <v>0</v>
      </c>
      <c r="AJ2373" s="131">
        <f t="shared" si="414"/>
        <v>0</v>
      </c>
      <c r="AK2373" s="131">
        <f t="shared" si="407"/>
        <v>0</v>
      </c>
      <c r="AL2373" s="131">
        <f t="shared" si="415"/>
        <v>0</v>
      </c>
      <c r="AM2373" s="131" t="str">
        <f t="shared" si="416"/>
        <v/>
      </c>
      <c r="AN2373" s="131" t="str">
        <f t="shared" ca="1" si="417"/>
        <v/>
      </c>
    </row>
    <row r="2374" spans="1:40" ht="20.25" customHeight="1" x14ac:dyDescent="0.3">
      <c r="A2374" s="127"/>
      <c r="B2374" s="164"/>
      <c r="C2374" s="139"/>
      <c r="D2374" s="140"/>
      <c r="E2374" s="139"/>
      <c r="F2374" s="139"/>
      <c r="G2374" s="140"/>
      <c r="H2374" s="139"/>
      <c r="I2374" s="129"/>
      <c r="L2374" s="128"/>
      <c r="M2374" s="128"/>
      <c r="N2374" s="128"/>
      <c r="O2374" s="128"/>
      <c r="P2374" s="128"/>
      <c r="Q2374" s="128"/>
      <c r="R2374" s="128"/>
      <c r="S2374" s="128"/>
      <c r="T2374" s="120">
        <f t="shared" si="408"/>
        <v>0</v>
      </c>
      <c r="U2374" s="131"/>
      <c r="V2374" s="131"/>
      <c r="W2374" s="131">
        <f>SUMIFS($F$3:F2374,$D$3:D2374,D2374,$C$3:C2374,"Buy")+SUMIFS($F$3:F2374,$D$3:D2374,D2374,$C$3:C2374,"Coin Deposit",$E$3:E2374,"&lt;&gt;")</f>
        <v>0</v>
      </c>
      <c r="X2374" s="131">
        <f t="shared" si="409"/>
        <v>0</v>
      </c>
      <c r="Y2374" s="131">
        <f>IF($D2374=Y$1,SUMIFS($H$3:$H2374,$G$3:$G2374,Y$1,$C$3:$C2374,"Sell"),0)</f>
        <v>0</v>
      </c>
      <c r="Z2374" s="131">
        <f t="shared" si="410"/>
        <v>0</v>
      </c>
      <c r="AA2374" s="131">
        <f>IF($D2374=AA$1,SUMIFS($H$3:$H2374,$G$3:$G2374,AA$1,$C$3:$C2374,"Sell"),0)</f>
        <v>0</v>
      </c>
      <c r="AB2374" s="131">
        <f t="shared" si="411"/>
        <v>0</v>
      </c>
      <c r="AC2374" s="131">
        <f>SUMIFS('Deductions and Deposits'!$H:$H,'Deductions and Deposits'!$G:$G,D2374,'Deductions and Deposits'!$F:$F,"&lt;="&amp;B2374)+SUMIFS($F$3:F2374,$D$3:D2374,D2374,$C$3:C2374,"Coin Deposit",$E$3:E2374,"")</f>
        <v>0</v>
      </c>
      <c r="AD2374" s="131">
        <f>SUMIFS('Deductions and Deposits'!$D:$D,'Deductions and Deposits'!$C:$C,D2374)+SUMIFS($F:$F,$D:$D,D2374,$C:$C,"Coin Deduction")</f>
        <v>0</v>
      </c>
      <c r="AE2374" s="131">
        <f>Table5[[#This Row],[Column4]]+Table5[[#This Row],[Column14]]+Table5[[#This Row],[Column19]]+Table5[[#This Row],[Column12]]</f>
        <v>0</v>
      </c>
      <c r="AF2374" s="131">
        <f>Table5[[#This Row],[Column5]]+Table5[[#This Row],[Column13]]+Table5[[#This Row],[Column21]]+Table5[[#This Row],[Column18]]</f>
        <v>0</v>
      </c>
      <c r="AG2374" s="131">
        <f t="shared" si="412"/>
        <v>0</v>
      </c>
      <c r="AH2374" s="131">
        <f t="shared" si="413"/>
        <v>0</v>
      </c>
      <c r="AI2374" s="131">
        <f>Table5[[#This Row],[Column17]]-Table5[[#This Row],[Column20]]</f>
        <v>0</v>
      </c>
      <c r="AJ2374" s="131">
        <f t="shared" si="414"/>
        <v>0</v>
      </c>
      <c r="AK2374" s="131">
        <f t="shared" si="407"/>
        <v>0</v>
      </c>
      <c r="AL2374" s="131">
        <f t="shared" si="415"/>
        <v>0</v>
      </c>
      <c r="AM2374" s="131" t="str">
        <f t="shared" si="416"/>
        <v/>
      </c>
      <c r="AN2374" s="131" t="str">
        <f t="shared" ca="1" si="417"/>
        <v/>
      </c>
    </row>
    <row r="2375" spans="1:40" ht="20.25" customHeight="1" x14ac:dyDescent="0.3">
      <c r="A2375" s="127"/>
      <c r="B2375" s="164"/>
      <c r="C2375" s="139"/>
      <c r="D2375" s="140"/>
      <c r="E2375" s="139"/>
      <c r="F2375" s="139"/>
      <c r="G2375" s="140"/>
      <c r="H2375" s="139"/>
      <c r="I2375" s="129"/>
      <c r="L2375" s="128"/>
      <c r="M2375" s="128"/>
      <c r="N2375" s="128"/>
      <c r="O2375" s="128"/>
      <c r="P2375" s="128"/>
      <c r="Q2375" s="128"/>
      <c r="R2375" s="128"/>
      <c r="S2375" s="128"/>
      <c r="T2375" s="120">
        <f t="shared" si="408"/>
        <v>0</v>
      </c>
      <c r="U2375" s="131"/>
      <c r="V2375" s="131"/>
      <c r="W2375" s="131">
        <f>SUMIFS($F$3:F2375,$D$3:D2375,D2375,$C$3:C2375,"Buy")+SUMIFS($F$3:F2375,$D$3:D2375,D2375,$C$3:C2375,"Coin Deposit",$E$3:E2375,"&lt;&gt;")</f>
        <v>0</v>
      </c>
      <c r="X2375" s="131">
        <f t="shared" si="409"/>
        <v>0</v>
      </c>
      <c r="Y2375" s="131">
        <f>IF($D2375=Y$1,SUMIFS($H$3:$H2375,$G$3:$G2375,Y$1,$C$3:$C2375,"Sell"),0)</f>
        <v>0</v>
      </c>
      <c r="Z2375" s="131">
        <f t="shared" si="410"/>
        <v>0</v>
      </c>
      <c r="AA2375" s="131">
        <f>IF($D2375=AA$1,SUMIFS($H$3:$H2375,$G$3:$G2375,AA$1,$C$3:$C2375,"Sell"),0)</f>
        <v>0</v>
      </c>
      <c r="AB2375" s="131">
        <f t="shared" si="411"/>
        <v>0</v>
      </c>
      <c r="AC2375" s="131">
        <f>SUMIFS('Deductions and Deposits'!$H:$H,'Deductions and Deposits'!$G:$G,D2375,'Deductions and Deposits'!$F:$F,"&lt;="&amp;B2375)+SUMIFS($F$3:F2375,$D$3:D2375,D2375,$C$3:C2375,"Coin Deposit",$E$3:E2375,"")</f>
        <v>0</v>
      </c>
      <c r="AD2375" s="131">
        <f>SUMIFS('Deductions and Deposits'!$D:$D,'Deductions and Deposits'!$C:$C,D2375)+SUMIFS($F:$F,$D:$D,D2375,$C:$C,"Coin Deduction")</f>
        <v>0</v>
      </c>
      <c r="AE2375" s="131">
        <f>Table5[[#This Row],[Column4]]+Table5[[#This Row],[Column14]]+Table5[[#This Row],[Column19]]+Table5[[#This Row],[Column12]]</f>
        <v>0</v>
      </c>
      <c r="AF2375" s="131">
        <f>Table5[[#This Row],[Column5]]+Table5[[#This Row],[Column13]]+Table5[[#This Row],[Column21]]+Table5[[#This Row],[Column18]]</f>
        <v>0</v>
      </c>
      <c r="AG2375" s="131">
        <f t="shared" si="412"/>
        <v>0</v>
      </c>
      <c r="AH2375" s="131">
        <f t="shared" si="413"/>
        <v>0</v>
      </c>
      <c r="AI2375" s="131">
        <f>Table5[[#This Row],[Column17]]-Table5[[#This Row],[Column20]]</f>
        <v>0</v>
      </c>
      <c r="AJ2375" s="131">
        <f t="shared" si="414"/>
        <v>0</v>
      </c>
      <c r="AK2375" s="131">
        <f t="shared" si="407"/>
        <v>0</v>
      </c>
      <c r="AL2375" s="131">
        <f t="shared" si="415"/>
        <v>0</v>
      </c>
      <c r="AM2375" s="131" t="str">
        <f t="shared" si="416"/>
        <v/>
      </c>
      <c r="AN2375" s="131" t="str">
        <f t="shared" ca="1" si="417"/>
        <v/>
      </c>
    </row>
    <row r="2376" spans="1:40" ht="20.25" customHeight="1" x14ac:dyDescent="0.3">
      <c r="A2376" s="127"/>
      <c r="B2376" s="164"/>
      <c r="C2376" s="139"/>
      <c r="D2376" s="140"/>
      <c r="E2376" s="139"/>
      <c r="F2376" s="139"/>
      <c r="G2376" s="140"/>
      <c r="H2376" s="139"/>
      <c r="I2376" s="129"/>
      <c r="L2376" s="128"/>
      <c r="M2376" s="128"/>
      <c r="N2376" s="128"/>
      <c r="O2376" s="128"/>
      <c r="P2376" s="128"/>
      <c r="Q2376" s="128"/>
      <c r="R2376" s="128"/>
      <c r="S2376" s="128"/>
      <c r="T2376" s="120">
        <f t="shared" si="408"/>
        <v>0</v>
      </c>
      <c r="U2376" s="131"/>
      <c r="V2376" s="131"/>
      <c r="W2376" s="131">
        <f>SUMIFS($F$3:F2376,$D$3:D2376,D2376,$C$3:C2376,"Buy")+SUMIFS($F$3:F2376,$D$3:D2376,D2376,$C$3:C2376,"Coin Deposit",$E$3:E2376,"&lt;&gt;")</f>
        <v>0</v>
      </c>
      <c r="X2376" s="131">
        <f t="shared" si="409"/>
        <v>0</v>
      </c>
      <c r="Y2376" s="131">
        <f>IF($D2376=Y$1,SUMIFS($H$3:$H2376,$G$3:$G2376,Y$1,$C$3:$C2376,"Sell"),0)</f>
        <v>0</v>
      </c>
      <c r="Z2376" s="131">
        <f t="shared" si="410"/>
        <v>0</v>
      </c>
      <c r="AA2376" s="131">
        <f>IF($D2376=AA$1,SUMIFS($H$3:$H2376,$G$3:$G2376,AA$1,$C$3:$C2376,"Sell"),0)</f>
        <v>0</v>
      </c>
      <c r="AB2376" s="131">
        <f t="shared" si="411"/>
        <v>0</v>
      </c>
      <c r="AC2376" s="131">
        <f>SUMIFS('Deductions and Deposits'!$H:$H,'Deductions and Deposits'!$G:$G,D2376,'Deductions and Deposits'!$F:$F,"&lt;="&amp;B2376)+SUMIFS($F$3:F2376,$D$3:D2376,D2376,$C$3:C2376,"Coin Deposit",$E$3:E2376,"")</f>
        <v>0</v>
      </c>
      <c r="AD2376" s="131">
        <f>SUMIFS('Deductions and Deposits'!$D:$D,'Deductions and Deposits'!$C:$C,D2376)+SUMIFS($F:$F,$D:$D,D2376,$C:$C,"Coin Deduction")</f>
        <v>0</v>
      </c>
      <c r="AE2376" s="131">
        <f>Table5[[#This Row],[Column4]]+Table5[[#This Row],[Column14]]+Table5[[#This Row],[Column19]]+Table5[[#This Row],[Column12]]</f>
        <v>0</v>
      </c>
      <c r="AF2376" s="131">
        <f>Table5[[#This Row],[Column5]]+Table5[[#This Row],[Column13]]+Table5[[#This Row],[Column21]]+Table5[[#This Row],[Column18]]</f>
        <v>0</v>
      </c>
      <c r="AG2376" s="131">
        <f t="shared" si="412"/>
        <v>0</v>
      </c>
      <c r="AH2376" s="131">
        <f t="shared" si="413"/>
        <v>0</v>
      </c>
      <c r="AI2376" s="131">
        <f>Table5[[#This Row],[Column17]]-Table5[[#This Row],[Column20]]</f>
        <v>0</v>
      </c>
      <c r="AJ2376" s="131">
        <f t="shared" si="414"/>
        <v>0</v>
      </c>
      <c r="AK2376" s="131">
        <f t="shared" si="407"/>
        <v>0</v>
      </c>
      <c r="AL2376" s="131">
        <f t="shared" si="415"/>
        <v>0</v>
      </c>
      <c r="AM2376" s="131" t="str">
        <f t="shared" si="416"/>
        <v/>
      </c>
      <c r="AN2376" s="131" t="str">
        <f t="shared" ca="1" si="417"/>
        <v/>
      </c>
    </row>
    <row r="2377" spans="1:40" ht="20.25" customHeight="1" x14ac:dyDescent="0.3">
      <c r="A2377" s="127"/>
      <c r="B2377" s="164"/>
      <c r="C2377" s="139"/>
      <c r="D2377" s="140"/>
      <c r="E2377" s="139"/>
      <c r="F2377" s="139"/>
      <c r="G2377" s="140"/>
      <c r="H2377" s="139"/>
      <c r="I2377" s="129"/>
      <c r="L2377" s="128"/>
      <c r="M2377" s="128"/>
      <c r="N2377" s="128"/>
      <c r="O2377" s="128"/>
      <c r="P2377" s="128"/>
      <c r="Q2377" s="128"/>
      <c r="R2377" s="128"/>
      <c r="S2377" s="128"/>
      <c r="T2377" s="120">
        <f t="shared" si="408"/>
        <v>0</v>
      </c>
      <c r="U2377" s="131"/>
      <c r="V2377" s="131"/>
      <c r="W2377" s="131">
        <f>SUMIFS($F$3:F2377,$D$3:D2377,D2377,$C$3:C2377,"Buy")+SUMIFS($F$3:F2377,$D$3:D2377,D2377,$C$3:C2377,"Coin Deposit",$E$3:E2377,"&lt;&gt;")</f>
        <v>0</v>
      </c>
      <c r="X2377" s="131">
        <f t="shared" si="409"/>
        <v>0</v>
      </c>
      <c r="Y2377" s="131">
        <f>IF($D2377=Y$1,SUMIFS($H$3:$H2377,$G$3:$G2377,Y$1,$C$3:$C2377,"Sell"),0)</f>
        <v>0</v>
      </c>
      <c r="Z2377" s="131">
        <f t="shared" si="410"/>
        <v>0</v>
      </c>
      <c r="AA2377" s="131">
        <f>IF($D2377=AA$1,SUMIFS($H$3:$H2377,$G$3:$G2377,AA$1,$C$3:$C2377,"Sell"),0)</f>
        <v>0</v>
      </c>
      <c r="AB2377" s="131">
        <f t="shared" si="411"/>
        <v>0</v>
      </c>
      <c r="AC2377" s="131">
        <f>SUMIFS('Deductions and Deposits'!$H:$H,'Deductions and Deposits'!$G:$G,D2377,'Deductions and Deposits'!$F:$F,"&lt;="&amp;B2377)+SUMIFS($F$3:F2377,$D$3:D2377,D2377,$C$3:C2377,"Coin Deposit",$E$3:E2377,"")</f>
        <v>0</v>
      </c>
      <c r="AD2377" s="131">
        <f>SUMIFS('Deductions and Deposits'!$D:$D,'Deductions and Deposits'!$C:$C,D2377)+SUMIFS($F:$F,$D:$D,D2377,$C:$C,"Coin Deduction")</f>
        <v>0</v>
      </c>
      <c r="AE2377" s="131">
        <f>Table5[[#This Row],[Column4]]+Table5[[#This Row],[Column14]]+Table5[[#This Row],[Column19]]+Table5[[#This Row],[Column12]]</f>
        <v>0</v>
      </c>
      <c r="AF2377" s="131">
        <f>Table5[[#This Row],[Column5]]+Table5[[#This Row],[Column13]]+Table5[[#This Row],[Column21]]+Table5[[#This Row],[Column18]]</f>
        <v>0</v>
      </c>
      <c r="AG2377" s="131">
        <f t="shared" si="412"/>
        <v>0</v>
      </c>
      <c r="AH2377" s="131">
        <f t="shared" si="413"/>
        <v>0</v>
      </c>
      <c r="AI2377" s="131">
        <f>Table5[[#This Row],[Column17]]-Table5[[#This Row],[Column20]]</f>
        <v>0</v>
      </c>
      <c r="AJ2377" s="131">
        <f t="shared" si="414"/>
        <v>0</v>
      </c>
      <c r="AK2377" s="131">
        <f t="shared" si="407"/>
        <v>0</v>
      </c>
      <c r="AL2377" s="131">
        <f t="shared" si="415"/>
        <v>0</v>
      </c>
      <c r="AM2377" s="131" t="str">
        <f t="shared" si="416"/>
        <v/>
      </c>
      <c r="AN2377" s="131" t="str">
        <f t="shared" ca="1" si="417"/>
        <v/>
      </c>
    </row>
    <row r="2378" spans="1:40" ht="20.25" customHeight="1" x14ac:dyDescent="0.3">
      <c r="A2378" s="127"/>
      <c r="B2378" s="164"/>
      <c r="C2378" s="139"/>
      <c r="D2378" s="140"/>
      <c r="E2378" s="139"/>
      <c r="F2378" s="139"/>
      <c r="G2378" s="140"/>
      <c r="H2378" s="139"/>
      <c r="I2378" s="129"/>
      <c r="L2378" s="128"/>
      <c r="M2378" s="128"/>
      <c r="N2378" s="128"/>
      <c r="O2378" s="128"/>
      <c r="P2378" s="128"/>
      <c r="Q2378" s="128"/>
      <c r="R2378" s="128"/>
      <c r="S2378" s="128"/>
      <c r="T2378" s="120">
        <f t="shared" si="408"/>
        <v>0</v>
      </c>
      <c r="U2378" s="131"/>
      <c r="V2378" s="131"/>
      <c r="W2378" s="131">
        <f>SUMIFS($F$3:F2378,$D$3:D2378,D2378,$C$3:C2378,"Buy")+SUMIFS($F$3:F2378,$D$3:D2378,D2378,$C$3:C2378,"Coin Deposit",$E$3:E2378,"&lt;&gt;")</f>
        <v>0</v>
      </c>
      <c r="X2378" s="131">
        <f t="shared" si="409"/>
        <v>0</v>
      </c>
      <c r="Y2378" s="131">
        <f>IF($D2378=Y$1,SUMIFS($H$3:$H2378,$G$3:$G2378,Y$1,$C$3:$C2378,"Sell"),0)</f>
        <v>0</v>
      </c>
      <c r="Z2378" s="131">
        <f t="shared" si="410"/>
        <v>0</v>
      </c>
      <c r="AA2378" s="131">
        <f>IF($D2378=AA$1,SUMIFS($H$3:$H2378,$G$3:$G2378,AA$1,$C$3:$C2378,"Sell"),0)</f>
        <v>0</v>
      </c>
      <c r="AB2378" s="131">
        <f t="shared" si="411"/>
        <v>0</v>
      </c>
      <c r="AC2378" s="131">
        <f>SUMIFS('Deductions and Deposits'!$H:$H,'Deductions and Deposits'!$G:$G,D2378,'Deductions and Deposits'!$F:$F,"&lt;="&amp;B2378)+SUMIFS($F$3:F2378,$D$3:D2378,D2378,$C$3:C2378,"Coin Deposit",$E$3:E2378,"")</f>
        <v>0</v>
      </c>
      <c r="AD2378" s="131">
        <f>SUMIFS('Deductions and Deposits'!$D:$D,'Deductions and Deposits'!$C:$C,D2378)+SUMIFS($F:$F,$D:$D,D2378,$C:$C,"Coin Deduction")</f>
        <v>0</v>
      </c>
      <c r="AE2378" s="131">
        <f>Table5[[#This Row],[Column4]]+Table5[[#This Row],[Column14]]+Table5[[#This Row],[Column19]]+Table5[[#This Row],[Column12]]</f>
        <v>0</v>
      </c>
      <c r="AF2378" s="131">
        <f>Table5[[#This Row],[Column5]]+Table5[[#This Row],[Column13]]+Table5[[#This Row],[Column21]]+Table5[[#This Row],[Column18]]</f>
        <v>0</v>
      </c>
      <c r="AG2378" s="131">
        <f t="shared" si="412"/>
        <v>0</v>
      </c>
      <c r="AH2378" s="131">
        <f t="shared" si="413"/>
        <v>0</v>
      </c>
      <c r="AI2378" s="131">
        <f>Table5[[#This Row],[Column17]]-Table5[[#This Row],[Column20]]</f>
        <v>0</v>
      </c>
      <c r="AJ2378" s="131">
        <f t="shared" si="414"/>
        <v>0</v>
      </c>
      <c r="AK2378" s="131">
        <f t="shared" si="407"/>
        <v>0</v>
      </c>
      <c r="AL2378" s="131">
        <f t="shared" si="415"/>
        <v>0</v>
      </c>
      <c r="AM2378" s="131" t="str">
        <f t="shared" si="416"/>
        <v/>
      </c>
      <c r="AN2378" s="131" t="str">
        <f t="shared" ca="1" si="417"/>
        <v/>
      </c>
    </row>
    <row r="2379" spans="1:40" ht="20.25" customHeight="1" x14ac:dyDescent="0.3">
      <c r="A2379" s="127"/>
      <c r="B2379" s="164"/>
      <c r="C2379" s="139"/>
      <c r="D2379" s="140"/>
      <c r="E2379" s="139"/>
      <c r="F2379" s="139"/>
      <c r="G2379" s="140"/>
      <c r="H2379" s="139"/>
      <c r="I2379" s="129"/>
      <c r="L2379" s="128"/>
      <c r="M2379" s="128"/>
      <c r="N2379" s="128"/>
      <c r="O2379" s="128"/>
      <c r="P2379" s="128"/>
      <c r="Q2379" s="128"/>
      <c r="R2379" s="128"/>
      <c r="S2379" s="128"/>
      <c r="T2379" s="120">
        <f t="shared" si="408"/>
        <v>0</v>
      </c>
      <c r="U2379" s="131"/>
      <c r="V2379" s="131"/>
      <c r="W2379" s="131">
        <f>SUMIFS($F$3:F2379,$D$3:D2379,D2379,$C$3:C2379,"Buy")+SUMIFS($F$3:F2379,$D$3:D2379,D2379,$C$3:C2379,"Coin Deposit",$E$3:E2379,"&lt;&gt;")</f>
        <v>0</v>
      </c>
      <c r="X2379" s="131">
        <f t="shared" si="409"/>
        <v>0</v>
      </c>
      <c r="Y2379" s="131">
        <f>IF($D2379=Y$1,SUMIFS($H$3:$H2379,$G$3:$G2379,Y$1,$C$3:$C2379,"Sell"),0)</f>
        <v>0</v>
      </c>
      <c r="Z2379" s="131">
        <f t="shared" si="410"/>
        <v>0</v>
      </c>
      <c r="AA2379" s="131">
        <f>IF($D2379=AA$1,SUMIFS($H$3:$H2379,$G$3:$G2379,AA$1,$C$3:$C2379,"Sell"),0)</f>
        <v>0</v>
      </c>
      <c r="AB2379" s="131">
        <f t="shared" si="411"/>
        <v>0</v>
      </c>
      <c r="AC2379" s="131">
        <f>SUMIFS('Deductions and Deposits'!$H:$H,'Deductions and Deposits'!$G:$G,D2379,'Deductions and Deposits'!$F:$F,"&lt;="&amp;B2379)+SUMIFS($F$3:F2379,$D$3:D2379,D2379,$C$3:C2379,"Coin Deposit",$E$3:E2379,"")</f>
        <v>0</v>
      </c>
      <c r="AD2379" s="131">
        <f>SUMIFS('Deductions and Deposits'!$D:$D,'Deductions and Deposits'!$C:$C,D2379)+SUMIFS($F:$F,$D:$D,D2379,$C:$C,"Coin Deduction")</f>
        <v>0</v>
      </c>
      <c r="AE2379" s="131">
        <f>Table5[[#This Row],[Column4]]+Table5[[#This Row],[Column14]]+Table5[[#This Row],[Column19]]+Table5[[#This Row],[Column12]]</f>
        <v>0</v>
      </c>
      <c r="AF2379" s="131">
        <f>Table5[[#This Row],[Column5]]+Table5[[#This Row],[Column13]]+Table5[[#This Row],[Column21]]+Table5[[#This Row],[Column18]]</f>
        <v>0</v>
      </c>
      <c r="AG2379" s="131">
        <f t="shared" si="412"/>
        <v>0</v>
      </c>
      <c r="AH2379" s="131">
        <f t="shared" si="413"/>
        <v>0</v>
      </c>
      <c r="AI2379" s="131">
        <f>Table5[[#This Row],[Column17]]-Table5[[#This Row],[Column20]]</f>
        <v>0</v>
      </c>
      <c r="AJ2379" s="131">
        <f t="shared" si="414"/>
        <v>0</v>
      </c>
      <c r="AK2379" s="131">
        <f t="shared" si="407"/>
        <v>0</v>
      </c>
      <c r="AL2379" s="131">
        <f t="shared" si="415"/>
        <v>0</v>
      </c>
      <c r="AM2379" s="131" t="str">
        <f t="shared" si="416"/>
        <v/>
      </c>
      <c r="AN2379" s="131" t="str">
        <f t="shared" ca="1" si="417"/>
        <v/>
      </c>
    </row>
    <row r="2380" spans="1:40" ht="20.25" customHeight="1" x14ac:dyDescent="0.3">
      <c r="A2380" s="127"/>
      <c r="B2380" s="164"/>
      <c r="C2380" s="139"/>
      <c r="D2380" s="140"/>
      <c r="E2380" s="139"/>
      <c r="F2380" s="139"/>
      <c r="G2380" s="140"/>
      <c r="H2380" s="139"/>
      <c r="I2380" s="129"/>
      <c r="L2380" s="128"/>
      <c r="M2380" s="128"/>
      <c r="N2380" s="128"/>
      <c r="O2380" s="128"/>
      <c r="P2380" s="128"/>
      <c r="Q2380" s="128"/>
      <c r="R2380" s="128"/>
      <c r="S2380" s="128"/>
      <c r="T2380" s="120">
        <f t="shared" si="408"/>
        <v>0</v>
      </c>
      <c r="U2380" s="131"/>
      <c r="V2380" s="131"/>
      <c r="W2380" s="131">
        <f>SUMIFS($F$3:F2380,$D$3:D2380,D2380,$C$3:C2380,"Buy")+SUMIFS($F$3:F2380,$D$3:D2380,D2380,$C$3:C2380,"Coin Deposit",$E$3:E2380,"&lt;&gt;")</f>
        <v>0</v>
      </c>
      <c r="X2380" s="131">
        <f t="shared" si="409"/>
        <v>0</v>
      </c>
      <c r="Y2380" s="131">
        <f>IF($D2380=Y$1,SUMIFS($H$3:$H2380,$G$3:$G2380,Y$1,$C$3:$C2380,"Sell"),0)</f>
        <v>0</v>
      </c>
      <c r="Z2380" s="131">
        <f t="shared" si="410"/>
        <v>0</v>
      </c>
      <c r="AA2380" s="131">
        <f>IF($D2380=AA$1,SUMIFS($H$3:$H2380,$G$3:$G2380,AA$1,$C$3:$C2380,"Sell"),0)</f>
        <v>0</v>
      </c>
      <c r="AB2380" s="131">
        <f t="shared" si="411"/>
        <v>0</v>
      </c>
      <c r="AC2380" s="131">
        <f>SUMIFS('Deductions and Deposits'!$H:$H,'Deductions and Deposits'!$G:$G,D2380,'Deductions and Deposits'!$F:$F,"&lt;="&amp;B2380)+SUMIFS($F$3:F2380,$D$3:D2380,D2380,$C$3:C2380,"Coin Deposit",$E$3:E2380,"")</f>
        <v>0</v>
      </c>
      <c r="AD2380" s="131">
        <f>SUMIFS('Deductions and Deposits'!$D:$D,'Deductions and Deposits'!$C:$C,D2380)+SUMIFS($F:$F,$D:$D,D2380,$C:$C,"Coin Deduction")</f>
        <v>0</v>
      </c>
      <c r="AE2380" s="131">
        <f>Table5[[#This Row],[Column4]]+Table5[[#This Row],[Column14]]+Table5[[#This Row],[Column19]]+Table5[[#This Row],[Column12]]</f>
        <v>0</v>
      </c>
      <c r="AF2380" s="131">
        <f>Table5[[#This Row],[Column5]]+Table5[[#This Row],[Column13]]+Table5[[#This Row],[Column21]]+Table5[[#This Row],[Column18]]</f>
        <v>0</v>
      </c>
      <c r="AG2380" s="131">
        <f t="shared" si="412"/>
        <v>0</v>
      </c>
      <c r="AH2380" s="131">
        <f t="shared" si="413"/>
        <v>0</v>
      </c>
      <c r="AI2380" s="131">
        <f>Table5[[#This Row],[Column17]]-Table5[[#This Row],[Column20]]</f>
        <v>0</v>
      </c>
      <c r="AJ2380" s="131">
        <f t="shared" si="414"/>
        <v>0</v>
      </c>
      <c r="AK2380" s="131">
        <f t="shared" si="407"/>
        <v>0</v>
      </c>
      <c r="AL2380" s="131">
        <f t="shared" si="415"/>
        <v>0</v>
      </c>
      <c r="AM2380" s="131" t="str">
        <f t="shared" si="416"/>
        <v/>
      </c>
      <c r="AN2380" s="131" t="str">
        <f t="shared" ca="1" si="417"/>
        <v/>
      </c>
    </row>
    <row r="2381" spans="1:40" ht="20.25" customHeight="1" x14ac:dyDescent="0.3">
      <c r="A2381" s="127"/>
      <c r="B2381" s="164"/>
      <c r="C2381" s="139"/>
      <c r="D2381" s="140"/>
      <c r="E2381" s="139"/>
      <c r="F2381" s="139"/>
      <c r="G2381" s="140"/>
      <c r="H2381" s="139"/>
      <c r="I2381" s="129"/>
      <c r="L2381" s="128"/>
      <c r="M2381" s="128"/>
      <c r="N2381" s="128"/>
      <c r="O2381" s="128"/>
      <c r="P2381" s="128"/>
      <c r="Q2381" s="128"/>
      <c r="R2381" s="128"/>
      <c r="S2381" s="128"/>
      <c r="T2381" s="120">
        <f t="shared" si="408"/>
        <v>0</v>
      </c>
      <c r="U2381" s="131"/>
      <c r="V2381" s="131"/>
      <c r="W2381" s="131">
        <f>SUMIFS($F$3:F2381,$D$3:D2381,D2381,$C$3:C2381,"Buy")+SUMIFS($F$3:F2381,$D$3:D2381,D2381,$C$3:C2381,"Coin Deposit",$E$3:E2381,"&lt;&gt;")</f>
        <v>0</v>
      </c>
      <c r="X2381" s="131">
        <f t="shared" si="409"/>
        <v>0</v>
      </c>
      <c r="Y2381" s="131">
        <f>IF($D2381=Y$1,SUMIFS($H$3:$H2381,$G$3:$G2381,Y$1,$C$3:$C2381,"Sell"),0)</f>
        <v>0</v>
      </c>
      <c r="Z2381" s="131">
        <f t="shared" si="410"/>
        <v>0</v>
      </c>
      <c r="AA2381" s="131">
        <f>IF($D2381=AA$1,SUMIFS($H$3:$H2381,$G$3:$G2381,AA$1,$C$3:$C2381,"Sell"),0)</f>
        <v>0</v>
      </c>
      <c r="AB2381" s="131">
        <f t="shared" si="411"/>
        <v>0</v>
      </c>
      <c r="AC2381" s="131">
        <f>SUMIFS('Deductions and Deposits'!$H:$H,'Deductions and Deposits'!$G:$G,D2381,'Deductions and Deposits'!$F:$F,"&lt;="&amp;B2381)+SUMIFS($F$3:F2381,$D$3:D2381,D2381,$C$3:C2381,"Coin Deposit",$E$3:E2381,"")</f>
        <v>0</v>
      </c>
      <c r="AD2381" s="131">
        <f>SUMIFS('Deductions and Deposits'!$D:$D,'Deductions and Deposits'!$C:$C,D2381)+SUMIFS($F:$F,$D:$D,D2381,$C:$C,"Coin Deduction")</f>
        <v>0</v>
      </c>
      <c r="AE2381" s="131">
        <f>Table5[[#This Row],[Column4]]+Table5[[#This Row],[Column14]]+Table5[[#This Row],[Column19]]+Table5[[#This Row],[Column12]]</f>
        <v>0</v>
      </c>
      <c r="AF2381" s="131">
        <f>Table5[[#This Row],[Column5]]+Table5[[#This Row],[Column13]]+Table5[[#This Row],[Column21]]+Table5[[#This Row],[Column18]]</f>
        <v>0</v>
      </c>
      <c r="AG2381" s="131">
        <f t="shared" si="412"/>
        <v>0</v>
      </c>
      <c r="AH2381" s="131">
        <f t="shared" si="413"/>
        <v>0</v>
      </c>
      <c r="AI2381" s="131">
        <f>Table5[[#This Row],[Column17]]-Table5[[#This Row],[Column20]]</f>
        <v>0</v>
      </c>
      <c r="AJ2381" s="131">
        <f t="shared" si="414"/>
        <v>0</v>
      </c>
      <c r="AK2381" s="131">
        <f t="shared" si="407"/>
        <v>0</v>
      </c>
      <c r="AL2381" s="131">
        <f t="shared" si="415"/>
        <v>0</v>
      </c>
      <c r="AM2381" s="131" t="str">
        <f t="shared" si="416"/>
        <v/>
      </c>
      <c r="AN2381" s="131" t="str">
        <f t="shared" ca="1" si="417"/>
        <v/>
      </c>
    </row>
    <row r="2382" spans="1:40" ht="20.25" customHeight="1" x14ac:dyDescent="0.3">
      <c r="A2382" s="127"/>
      <c r="B2382" s="164"/>
      <c r="C2382" s="139"/>
      <c r="D2382" s="140"/>
      <c r="E2382" s="139"/>
      <c r="F2382" s="139"/>
      <c r="G2382" s="140"/>
      <c r="H2382" s="139"/>
      <c r="I2382" s="129"/>
      <c r="L2382" s="128"/>
      <c r="M2382" s="128"/>
      <c r="N2382" s="128"/>
      <c r="O2382" s="128"/>
      <c r="P2382" s="128"/>
      <c r="Q2382" s="128"/>
      <c r="R2382" s="128"/>
      <c r="S2382" s="128"/>
      <c r="T2382" s="120">
        <f t="shared" si="408"/>
        <v>0</v>
      </c>
      <c r="U2382" s="131"/>
      <c r="V2382" s="131"/>
      <c r="W2382" s="131">
        <f>SUMIFS($F$3:F2382,$D$3:D2382,D2382,$C$3:C2382,"Buy")+SUMIFS($F$3:F2382,$D$3:D2382,D2382,$C$3:C2382,"Coin Deposit",$E$3:E2382,"&lt;&gt;")</f>
        <v>0</v>
      </c>
      <c r="X2382" s="131">
        <f t="shared" si="409"/>
        <v>0</v>
      </c>
      <c r="Y2382" s="131">
        <f>IF($D2382=Y$1,SUMIFS($H$3:$H2382,$G$3:$G2382,Y$1,$C$3:$C2382,"Sell"),0)</f>
        <v>0</v>
      </c>
      <c r="Z2382" s="131">
        <f t="shared" si="410"/>
        <v>0</v>
      </c>
      <c r="AA2382" s="131">
        <f>IF($D2382=AA$1,SUMIFS($H$3:$H2382,$G$3:$G2382,AA$1,$C$3:$C2382,"Sell"),0)</f>
        <v>0</v>
      </c>
      <c r="AB2382" s="131">
        <f t="shared" si="411"/>
        <v>0</v>
      </c>
      <c r="AC2382" s="131">
        <f>SUMIFS('Deductions and Deposits'!$H:$H,'Deductions and Deposits'!$G:$G,D2382,'Deductions and Deposits'!$F:$F,"&lt;="&amp;B2382)+SUMIFS($F$3:F2382,$D$3:D2382,D2382,$C$3:C2382,"Coin Deposit",$E$3:E2382,"")</f>
        <v>0</v>
      </c>
      <c r="AD2382" s="131">
        <f>SUMIFS('Deductions and Deposits'!$D:$D,'Deductions and Deposits'!$C:$C,D2382)+SUMIFS($F:$F,$D:$D,D2382,$C:$C,"Coin Deduction")</f>
        <v>0</v>
      </c>
      <c r="AE2382" s="131">
        <f>Table5[[#This Row],[Column4]]+Table5[[#This Row],[Column14]]+Table5[[#This Row],[Column19]]+Table5[[#This Row],[Column12]]</f>
        <v>0</v>
      </c>
      <c r="AF2382" s="131">
        <f>Table5[[#This Row],[Column5]]+Table5[[#This Row],[Column13]]+Table5[[#This Row],[Column21]]+Table5[[#This Row],[Column18]]</f>
        <v>0</v>
      </c>
      <c r="AG2382" s="131">
        <f t="shared" si="412"/>
        <v>0</v>
      </c>
      <c r="AH2382" s="131">
        <f t="shared" si="413"/>
        <v>0</v>
      </c>
      <c r="AI2382" s="131">
        <f>Table5[[#This Row],[Column17]]-Table5[[#This Row],[Column20]]</f>
        <v>0</v>
      </c>
      <c r="AJ2382" s="131">
        <f t="shared" si="414"/>
        <v>0</v>
      </c>
      <c r="AK2382" s="131">
        <f t="shared" si="407"/>
        <v>0</v>
      </c>
      <c r="AL2382" s="131">
        <f t="shared" si="415"/>
        <v>0</v>
      </c>
      <c r="AM2382" s="131" t="str">
        <f t="shared" si="416"/>
        <v/>
      </c>
      <c r="AN2382" s="131" t="str">
        <f t="shared" ca="1" si="417"/>
        <v/>
      </c>
    </row>
    <row r="2383" spans="1:40" ht="20.25" customHeight="1" x14ac:dyDescent="0.3">
      <c r="A2383" s="127"/>
      <c r="B2383" s="164"/>
      <c r="C2383" s="139"/>
      <c r="D2383" s="140"/>
      <c r="E2383" s="139"/>
      <c r="F2383" s="139"/>
      <c r="G2383" s="140"/>
      <c r="H2383" s="139"/>
      <c r="I2383" s="129"/>
      <c r="L2383" s="128"/>
      <c r="M2383" s="128"/>
      <c r="N2383" s="128"/>
      <c r="O2383" s="128"/>
      <c r="P2383" s="128"/>
      <c r="Q2383" s="128"/>
      <c r="R2383" s="128"/>
      <c r="S2383" s="128"/>
      <c r="T2383" s="120">
        <f t="shared" si="408"/>
        <v>0</v>
      </c>
      <c r="U2383" s="131"/>
      <c r="V2383" s="131"/>
      <c r="W2383" s="131">
        <f>SUMIFS($F$3:F2383,$D$3:D2383,D2383,$C$3:C2383,"Buy")+SUMIFS($F$3:F2383,$D$3:D2383,D2383,$C$3:C2383,"Coin Deposit",$E$3:E2383,"&lt;&gt;")</f>
        <v>0</v>
      </c>
      <c r="X2383" s="131">
        <f t="shared" si="409"/>
        <v>0</v>
      </c>
      <c r="Y2383" s="131">
        <f>IF($D2383=Y$1,SUMIFS($H$3:$H2383,$G$3:$G2383,Y$1,$C$3:$C2383,"Sell"),0)</f>
        <v>0</v>
      </c>
      <c r="Z2383" s="131">
        <f t="shared" si="410"/>
        <v>0</v>
      </c>
      <c r="AA2383" s="131">
        <f>IF($D2383=AA$1,SUMIFS($H$3:$H2383,$G$3:$G2383,AA$1,$C$3:$C2383,"Sell"),0)</f>
        <v>0</v>
      </c>
      <c r="AB2383" s="131">
        <f t="shared" si="411"/>
        <v>0</v>
      </c>
      <c r="AC2383" s="131">
        <f>SUMIFS('Deductions and Deposits'!$H:$H,'Deductions and Deposits'!$G:$G,D2383,'Deductions and Deposits'!$F:$F,"&lt;="&amp;B2383)+SUMIFS($F$3:F2383,$D$3:D2383,D2383,$C$3:C2383,"Coin Deposit",$E$3:E2383,"")</f>
        <v>0</v>
      </c>
      <c r="AD2383" s="131">
        <f>SUMIFS('Deductions and Deposits'!$D:$D,'Deductions and Deposits'!$C:$C,D2383)+SUMIFS($F:$F,$D:$D,D2383,$C:$C,"Coin Deduction")</f>
        <v>0</v>
      </c>
      <c r="AE2383" s="131">
        <f>Table5[[#This Row],[Column4]]+Table5[[#This Row],[Column14]]+Table5[[#This Row],[Column19]]+Table5[[#This Row],[Column12]]</f>
        <v>0</v>
      </c>
      <c r="AF2383" s="131">
        <f>Table5[[#This Row],[Column5]]+Table5[[#This Row],[Column13]]+Table5[[#This Row],[Column21]]+Table5[[#This Row],[Column18]]</f>
        <v>0</v>
      </c>
      <c r="AG2383" s="131">
        <f t="shared" si="412"/>
        <v>0</v>
      </c>
      <c r="AH2383" s="131">
        <f t="shared" si="413"/>
        <v>0</v>
      </c>
      <c r="AI2383" s="131">
        <f>Table5[[#This Row],[Column17]]-Table5[[#This Row],[Column20]]</f>
        <v>0</v>
      </c>
      <c r="AJ2383" s="131">
        <f t="shared" si="414"/>
        <v>0</v>
      </c>
      <c r="AK2383" s="131">
        <f t="shared" si="407"/>
        <v>0</v>
      </c>
      <c r="AL2383" s="131">
        <f t="shared" si="415"/>
        <v>0</v>
      </c>
      <c r="AM2383" s="131" t="str">
        <f t="shared" si="416"/>
        <v/>
      </c>
      <c r="AN2383" s="131" t="str">
        <f t="shared" ca="1" si="417"/>
        <v/>
      </c>
    </row>
    <row r="2384" spans="1:40" ht="20.25" customHeight="1" x14ac:dyDescent="0.3">
      <c r="A2384" s="127"/>
      <c r="B2384" s="164"/>
      <c r="C2384" s="139"/>
      <c r="D2384" s="140"/>
      <c r="E2384" s="139"/>
      <c r="F2384" s="139"/>
      <c r="G2384" s="140"/>
      <c r="H2384" s="139"/>
      <c r="I2384" s="129"/>
      <c r="L2384" s="128"/>
      <c r="M2384" s="128"/>
      <c r="N2384" s="128"/>
      <c r="O2384" s="128"/>
      <c r="P2384" s="128"/>
      <c r="Q2384" s="128"/>
      <c r="R2384" s="128"/>
      <c r="S2384" s="128"/>
      <c r="T2384" s="120">
        <f t="shared" si="408"/>
        <v>0</v>
      </c>
      <c r="U2384" s="131"/>
      <c r="V2384" s="131"/>
      <c r="W2384" s="131">
        <f>SUMIFS($F$3:F2384,$D$3:D2384,D2384,$C$3:C2384,"Buy")+SUMIFS($F$3:F2384,$D$3:D2384,D2384,$C$3:C2384,"Coin Deposit",$E$3:E2384,"&lt;&gt;")</f>
        <v>0</v>
      </c>
      <c r="X2384" s="131">
        <f t="shared" si="409"/>
        <v>0</v>
      </c>
      <c r="Y2384" s="131">
        <f>IF($D2384=Y$1,SUMIFS($H$3:$H2384,$G$3:$G2384,Y$1,$C$3:$C2384,"Sell"),0)</f>
        <v>0</v>
      </c>
      <c r="Z2384" s="131">
        <f t="shared" si="410"/>
        <v>0</v>
      </c>
      <c r="AA2384" s="131">
        <f>IF($D2384=AA$1,SUMIFS($H$3:$H2384,$G$3:$G2384,AA$1,$C$3:$C2384,"Sell"),0)</f>
        <v>0</v>
      </c>
      <c r="AB2384" s="131">
        <f t="shared" si="411"/>
        <v>0</v>
      </c>
      <c r="AC2384" s="131">
        <f>SUMIFS('Deductions and Deposits'!$H:$H,'Deductions and Deposits'!$G:$G,D2384,'Deductions and Deposits'!$F:$F,"&lt;="&amp;B2384)+SUMIFS($F$3:F2384,$D$3:D2384,D2384,$C$3:C2384,"Coin Deposit",$E$3:E2384,"")</f>
        <v>0</v>
      </c>
      <c r="AD2384" s="131">
        <f>SUMIFS('Deductions and Deposits'!$D:$D,'Deductions and Deposits'!$C:$C,D2384)+SUMIFS($F:$F,$D:$D,D2384,$C:$C,"Coin Deduction")</f>
        <v>0</v>
      </c>
      <c r="AE2384" s="131">
        <f>Table5[[#This Row],[Column4]]+Table5[[#This Row],[Column14]]+Table5[[#This Row],[Column19]]+Table5[[#This Row],[Column12]]</f>
        <v>0</v>
      </c>
      <c r="AF2384" s="131">
        <f>Table5[[#This Row],[Column5]]+Table5[[#This Row],[Column13]]+Table5[[#This Row],[Column21]]+Table5[[#This Row],[Column18]]</f>
        <v>0</v>
      </c>
      <c r="AG2384" s="131">
        <f t="shared" si="412"/>
        <v>0</v>
      </c>
      <c r="AH2384" s="131">
        <f t="shared" si="413"/>
        <v>0</v>
      </c>
      <c r="AI2384" s="131">
        <f>Table5[[#This Row],[Column17]]-Table5[[#This Row],[Column20]]</f>
        <v>0</v>
      </c>
      <c r="AJ2384" s="131">
        <f t="shared" si="414"/>
        <v>0</v>
      </c>
      <c r="AK2384" s="131">
        <f t="shared" si="407"/>
        <v>0</v>
      </c>
      <c r="AL2384" s="131">
        <f t="shared" si="415"/>
        <v>0</v>
      </c>
      <c r="AM2384" s="131" t="str">
        <f t="shared" si="416"/>
        <v/>
      </c>
      <c r="AN2384" s="131" t="str">
        <f t="shared" ca="1" si="417"/>
        <v/>
      </c>
    </row>
    <row r="2385" spans="1:40" ht="20.25" customHeight="1" x14ac:dyDescent="0.3">
      <c r="A2385" s="127"/>
      <c r="B2385" s="164"/>
      <c r="C2385" s="139"/>
      <c r="D2385" s="140"/>
      <c r="E2385" s="139"/>
      <c r="F2385" s="139"/>
      <c r="G2385" s="140"/>
      <c r="H2385" s="139"/>
      <c r="I2385" s="129"/>
      <c r="L2385" s="128"/>
      <c r="M2385" s="128"/>
      <c r="N2385" s="128"/>
      <c r="O2385" s="128"/>
      <c r="P2385" s="128"/>
      <c r="Q2385" s="128"/>
      <c r="R2385" s="128"/>
      <c r="S2385" s="128"/>
      <c r="T2385" s="120">
        <f t="shared" si="408"/>
        <v>0</v>
      </c>
      <c r="U2385" s="131"/>
      <c r="V2385" s="131"/>
      <c r="W2385" s="131">
        <f>SUMIFS($F$3:F2385,$D$3:D2385,D2385,$C$3:C2385,"Buy")+SUMIFS($F$3:F2385,$D$3:D2385,D2385,$C$3:C2385,"Coin Deposit",$E$3:E2385,"&lt;&gt;")</f>
        <v>0</v>
      </c>
      <c r="X2385" s="131">
        <f t="shared" si="409"/>
        <v>0</v>
      </c>
      <c r="Y2385" s="131">
        <f>IF($D2385=Y$1,SUMIFS($H$3:$H2385,$G$3:$G2385,Y$1,$C$3:$C2385,"Sell"),0)</f>
        <v>0</v>
      </c>
      <c r="Z2385" s="131">
        <f t="shared" si="410"/>
        <v>0</v>
      </c>
      <c r="AA2385" s="131">
        <f>IF($D2385=AA$1,SUMIFS($H$3:$H2385,$G$3:$G2385,AA$1,$C$3:$C2385,"Sell"),0)</f>
        <v>0</v>
      </c>
      <c r="AB2385" s="131">
        <f t="shared" si="411"/>
        <v>0</v>
      </c>
      <c r="AC2385" s="131">
        <f>SUMIFS('Deductions and Deposits'!$H:$H,'Deductions and Deposits'!$G:$G,D2385,'Deductions and Deposits'!$F:$F,"&lt;="&amp;B2385)+SUMIFS($F$3:F2385,$D$3:D2385,D2385,$C$3:C2385,"Coin Deposit",$E$3:E2385,"")</f>
        <v>0</v>
      </c>
      <c r="AD2385" s="131">
        <f>SUMIFS('Deductions and Deposits'!$D:$D,'Deductions and Deposits'!$C:$C,D2385)+SUMIFS($F:$F,$D:$D,D2385,$C:$C,"Coin Deduction")</f>
        <v>0</v>
      </c>
      <c r="AE2385" s="131">
        <f>Table5[[#This Row],[Column4]]+Table5[[#This Row],[Column14]]+Table5[[#This Row],[Column19]]+Table5[[#This Row],[Column12]]</f>
        <v>0</v>
      </c>
      <c r="AF2385" s="131">
        <f>Table5[[#This Row],[Column5]]+Table5[[#This Row],[Column13]]+Table5[[#This Row],[Column21]]+Table5[[#This Row],[Column18]]</f>
        <v>0</v>
      </c>
      <c r="AG2385" s="131">
        <f t="shared" si="412"/>
        <v>0</v>
      </c>
      <c r="AH2385" s="131">
        <f t="shared" si="413"/>
        <v>0</v>
      </c>
      <c r="AI2385" s="131">
        <f>Table5[[#This Row],[Column17]]-Table5[[#This Row],[Column20]]</f>
        <v>0</v>
      </c>
      <c r="AJ2385" s="131">
        <f t="shared" si="414"/>
        <v>0</v>
      </c>
      <c r="AK2385" s="131">
        <f t="shared" si="407"/>
        <v>0</v>
      </c>
      <c r="AL2385" s="131">
        <f t="shared" si="415"/>
        <v>0</v>
      </c>
      <c r="AM2385" s="131" t="str">
        <f t="shared" si="416"/>
        <v/>
      </c>
      <c r="AN2385" s="131" t="str">
        <f t="shared" ca="1" si="417"/>
        <v/>
      </c>
    </row>
    <row r="2386" spans="1:40" ht="20.25" customHeight="1" x14ac:dyDescent="0.3">
      <c r="A2386" s="127"/>
      <c r="B2386" s="164"/>
      <c r="C2386" s="139"/>
      <c r="D2386" s="140"/>
      <c r="E2386" s="139"/>
      <c r="F2386" s="139"/>
      <c r="G2386" s="140"/>
      <c r="H2386" s="139"/>
      <c r="I2386" s="129"/>
      <c r="L2386" s="128"/>
      <c r="M2386" s="128"/>
      <c r="N2386" s="128"/>
      <c r="O2386" s="128"/>
      <c r="P2386" s="128"/>
      <c r="Q2386" s="128"/>
      <c r="R2386" s="128"/>
      <c r="S2386" s="128"/>
      <c r="T2386" s="120">
        <f t="shared" si="408"/>
        <v>0</v>
      </c>
      <c r="U2386" s="131"/>
      <c r="V2386" s="131"/>
      <c r="W2386" s="131">
        <f>SUMIFS($F$3:F2386,$D$3:D2386,D2386,$C$3:C2386,"Buy")+SUMIFS($F$3:F2386,$D$3:D2386,D2386,$C$3:C2386,"Coin Deposit",$E$3:E2386,"&lt;&gt;")</f>
        <v>0</v>
      </c>
      <c r="X2386" s="131">
        <f t="shared" si="409"/>
        <v>0</v>
      </c>
      <c r="Y2386" s="131">
        <f>IF($D2386=Y$1,SUMIFS($H$3:$H2386,$G$3:$G2386,Y$1,$C$3:$C2386,"Sell"),0)</f>
        <v>0</v>
      </c>
      <c r="Z2386" s="131">
        <f t="shared" si="410"/>
        <v>0</v>
      </c>
      <c r="AA2386" s="131">
        <f>IF($D2386=AA$1,SUMIFS($H$3:$H2386,$G$3:$G2386,AA$1,$C$3:$C2386,"Sell"),0)</f>
        <v>0</v>
      </c>
      <c r="AB2386" s="131">
        <f t="shared" si="411"/>
        <v>0</v>
      </c>
      <c r="AC2386" s="131">
        <f>SUMIFS('Deductions and Deposits'!$H:$H,'Deductions and Deposits'!$G:$G,D2386,'Deductions and Deposits'!$F:$F,"&lt;="&amp;B2386)+SUMIFS($F$3:F2386,$D$3:D2386,D2386,$C$3:C2386,"Coin Deposit",$E$3:E2386,"")</f>
        <v>0</v>
      </c>
      <c r="AD2386" s="131">
        <f>SUMIFS('Deductions and Deposits'!$D:$D,'Deductions and Deposits'!$C:$C,D2386)+SUMIFS($F:$F,$D:$D,D2386,$C:$C,"Coin Deduction")</f>
        <v>0</v>
      </c>
      <c r="AE2386" s="131">
        <f>Table5[[#This Row],[Column4]]+Table5[[#This Row],[Column14]]+Table5[[#This Row],[Column19]]+Table5[[#This Row],[Column12]]</f>
        <v>0</v>
      </c>
      <c r="AF2386" s="131">
        <f>Table5[[#This Row],[Column5]]+Table5[[#This Row],[Column13]]+Table5[[#This Row],[Column21]]+Table5[[#This Row],[Column18]]</f>
        <v>0</v>
      </c>
      <c r="AG2386" s="131">
        <f t="shared" si="412"/>
        <v>0</v>
      </c>
      <c r="AH2386" s="131">
        <f t="shared" si="413"/>
        <v>0</v>
      </c>
      <c r="AI2386" s="131">
        <f>Table5[[#This Row],[Column17]]-Table5[[#This Row],[Column20]]</f>
        <v>0</v>
      </c>
      <c r="AJ2386" s="131">
        <f t="shared" si="414"/>
        <v>0</v>
      </c>
      <c r="AK2386" s="131">
        <f t="shared" si="407"/>
        <v>0</v>
      </c>
      <c r="AL2386" s="131">
        <f t="shared" si="415"/>
        <v>0</v>
      </c>
      <c r="AM2386" s="131" t="str">
        <f t="shared" si="416"/>
        <v/>
      </c>
      <c r="AN2386" s="131" t="str">
        <f t="shared" ca="1" si="417"/>
        <v/>
      </c>
    </row>
    <row r="2387" spans="1:40" ht="20.25" customHeight="1" x14ac:dyDescent="0.3">
      <c r="A2387" s="127"/>
      <c r="B2387" s="164"/>
      <c r="C2387" s="139"/>
      <c r="D2387" s="140"/>
      <c r="E2387" s="139"/>
      <c r="F2387" s="139"/>
      <c r="G2387" s="140"/>
      <c r="H2387" s="139"/>
      <c r="I2387" s="129"/>
      <c r="L2387" s="128"/>
      <c r="M2387" s="128"/>
      <c r="N2387" s="128"/>
      <c r="O2387" s="128"/>
      <c r="P2387" s="128"/>
      <c r="Q2387" s="128"/>
      <c r="R2387" s="128"/>
      <c r="S2387" s="128"/>
      <c r="T2387" s="120">
        <f t="shared" si="408"/>
        <v>0</v>
      </c>
      <c r="U2387" s="131"/>
      <c r="V2387" s="131"/>
      <c r="W2387" s="131">
        <f>SUMIFS($F$3:F2387,$D$3:D2387,D2387,$C$3:C2387,"Buy")+SUMIFS($F$3:F2387,$D$3:D2387,D2387,$C$3:C2387,"Coin Deposit",$E$3:E2387,"&lt;&gt;")</f>
        <v>0</v>
      </c>
      <c r="X2387" s="131">
        <f t="shared" si="409"/>
        <v>0</v>
      </c>
      <c r="Y2387" s="131">
        <f>IF($D2387=Y$1,SUMIFS($H$3:$H2387,$G$3:$G2387,Y$1,$C$3:$C2387,"Sell"),0)</f>
        <v>0</v>
      </c>
      <c r="Z2387" s="131">
        <f t="shared" si="410"/>
        <v>0</v>
      </c>
      <c r="AA2387" s="131">
        <f>IF($D2387=AA$1,SUMIFS($H$3:$H2387,$G$3:$G2387,AA$1,$C$3:$C2387,"Sell"),0)</f>
        <v>0</v>
      </c>
      <c r="AB2387" s="131">
        <f t="shared" si="411"/>
        <v>0</v>
      </c>
      <c r="AC2387" s="131">
        <f>SUMIFS('Deductions and Deposits'!$H:$H,'Deductions and Deposits'!$G:$G,D2387,'Deductions and Deposits'!$F:$F,"&lt;="&amp;B2387)+SUMIFS($F$3:F2387,$D$3:D2387,D2387,$C$3:C2387,"Coin Deposit",$E$3:E2387,"")</f>
        <v>0</v>
      </c>
      <c r="AD2387" s="131">
        <f>SUMIFS('Deductions and Deposits'!$D:$D,'Deductions and Deposits'!$C:$C,D2387)+SUMIFS($F:$F,$D:$D,D2387,$C:$C,"Coin Deduction")</f>
        <v>0</v>
      </c>
      <c r="AE2387" s="131">
        <f>Table5[[#This Row],[Column4]]+Table5[[#This Row],[Column14]]+Table5[[#This Row],[Column19]]+Table5[[#This Row],[Column12]]</f>
        <v>0</v>
      </c>
      <c r="AF2387" s="131">
        <f>Table5[[#This Row],[Column5]]+Table5[[#This Row],[Column13]]+Table5[[#This Row],[Column21]]+Table5[[#This Row],[Column18]]</f>
        <v>0</v>
      </c>
      <c r="AG2387" s="131">
        <f t="shared" si="412"/>
        <v>0</v>
      </c>
      <c r="AH2387" s="131">
        <f t="shared" si="413"/>
        <v>0</v>
      </c>
      <c r="AI2387" s="131">
        <f>Table5[[#This Row],[Column17]]-Table5[[#This Row],[Column20]]</f>
        <v>0</v>
      </c>
      <c r="AJ2387" s="131">
        <f t="shared" si="414"/>
        <v>0</v>
      </c>
      <c r="AK2387" s="131">
        <f t="shared" si="407"/>
        <v>0</v>
      </c>
      <c r="AL2387" s="131">
        <f t="shared" si="415"/>
        <v>0</v>
      </c>
      <c r="AM2387" s="131" t="str">
        <f t="shared" si="416"/>
        <v/>
      </c>
      <c r="AN2387" s="131" t="str">
        <f t="shared" ca="1" si="417"/>
        <v/>
      </c>
    </row>
    <row r="2388" spans="1:40" ht="20.25" customHeight="1" x14ac:dyDescent="0.3">
      <c r="A2388" s="127"/>
      <c r="B2388" s="164"/>
      <c r="C2388" s="139"/>
      <c r="D2388" s="140"/>
      <c r="E2388" s="139"/>
      <c r="F2388" s="139"/>
      <c r="G2388" s="140"/>
      <c r="H2388" s="139"/>
      <c r="I2388" s="129"/>
      <c r="L2388" s="128"/>
      <c r="M2388" s="128"/>
      <c r="N2388" s="128"/>
      <c r="O2388" s="128"/>
      <c r="P2388" s="128"/>
      <c r="Q2388" s="128"/>
      <c r="R2388" s="128"/>
      <c r="S2388" s="128"/>
      <c r="T2388" s="120">
        <f t="shared" si="408"/>
        <v>0</v>
      </c>
      <c r="U2388" s="131"/>
      <c r="V2388" s="131"/>
      <c r="W2388" s="131">
        <f>SUMIFS($F$3:F2388,$D$3:D2388,D2388,$C$3:C2388,"Buy")+SUMIFS($F$3:F2388,$D$3:D2388,D2388,$C$3:C2388,"Coin Deposit",$E$3:E2388,"&lt;&gt;")</f>
        <v>0</v>
      </c>
      <c r="X2388" s="131">
        <f t="shared" si="409"/>
        <v>0</v>
      </c>
      <c r="Y2388" s="131">
        <f>IF($D2388=Y$1,SUMIFS($H$3:$H2388,$G$3:$G2388,Y$1,$C$3:$C2388,"Sell"),0)</f>
        <v>0</v>
      </c>
      <c r="Z2388" s="131">
        <f t="shared" si="410"/>
        <v>0</v>
      </c>
      <c r="AA2388" s="131">
        <f>IF($D2388=AA$1,SUMIFS($H$3:$H2388,$G$3:$G2388,AA$1,$C$3:$C2388,"Sell"),0)</f>
        <v>0</v>
      </c>
      <c r="AB2388" s="131">
        <f t="shared" si="411"/>
        <v>0</v>
      </c>
      <c r="AC2388" s="131">
        <f>SUMIFS('Deductions and Deposits'!$H:$H,'Deductions and Deposits'!$G:$G,D2388,'Deductions and Deposits'!$F:$F,"&lt;="&amp;B2388)+SUMIFS($F$3:F2388,$D$3:D2388,D2388,$C$3:C2388,"Coin Deposit",$E$3:E2388,"")</f>
        <v>0</v>
      </c>
      <c r="AD2388" s="131">
        <f>SUMIFS('Deductions and Deposits'!$D:$D,'Deductions and Deposits'!$C:$C,D2388)+SUMIFS($F:$F,$D:$D,D2388,$C:$C,"Coin Deduction")</f>
        <v>0</v>
      </c>
      <c r="AE2388" s="131">
        <f>Table5[[#This Row],[Column4]]+Table5[[#This Row],[Column14]]+Table5[[#This Row],[Column19]]+Table5[[#This Row],[Column12]]</f>
        <v>0</v>
      </c>
      <c r="AF2388" s="131">
        <f>Table5[[#This Row],[Column5]]+Table5[[#This Row],[Column13]]+Table5[[#This Row],[Column21]]+Table5[[#This Row],[Column18]]</f>
        <v>0</v>
      </c>
      <c r="AG2388" s="131">
        <f t="shared" si="412"/>
        <v>0</v>
      </c>
      <c r="AH2388" s="131">
        <f t="shared" si="413"/>
        <v>0</v>
      </c>
      <c r="AI2388" s="131">
        <f>Table5[[#This Row],[Column17]]-Table5[[#This Row],[Column20]]</f>
        <v>0</v>
      </c>
      <c r="AJ2388" s="131">
        <f t="shared" si="414"/>
        <v>0</v>
      </c>
      <c r="AK2388" s="131">
        <f t="shared" si="407"/>
        <v>0</v>
      </c>
      <c r="AL2388" s="131">
        <f t="shared" si="415"/>
        <v>0</v>
      </c>
      <c r="AM2388" s="131" t="str">
        <f t="shared" si="416"/>
        <v/>
      </c>
      <c r="AN2388" s="131" t="str">
        <f t="shared" ca="1" si="417"/>
        <v/>
      </c>
    </row>
    <row r="2389" spans="1:40" ht="20.25" customHeight="1" x14ac:dyDescent="0.3">
      <c r="A2389" s="127"/>
      <c r="B2389" s="164"/>
      <c r="C2389" s="139"/>
      <c r="D2389" s="140"/>
      <c r="E2389" s="139"/>
      <c r="F2389" s="139"/>
      <c r="G2389" s="140"/>
      <c r="H2389" s="139"/>
      <c r="I2389" s="129"/>
      <c r="L2389" s="128"/>
      <c r="M2389" s="128"/>
      <c r="N2389" s="128"/>
      <c r="O2389" s="128"/>
      <c r="P2389" s="128"/>
      <c r="Q2389" s="128"/>
      <c r="R2389" s="128"/>
      <c r="S2389" s="128"/>
      <c r="T2389" s="120">
        <f t="shared" si="408"/>
        <v>0</v>
      </c>
      <c r="U2389" s="131"/>
      <c r="V2389" s="131"/>
      <c r="W2389" s="131">
        <f>SUMIFS($F$3:F2389,$D$3:D2389,D2389,$C$3:C2389,"Buy")+SUMIFS($F$3:F2389,$D$3:D2389,D2389,$C$3:C2389,"Coin Deposit",$E$3:E2389,"&lt;&gt;")</f>
        <v>0</v>
      </c>
      <c r="X2389" s="131">
        <f t="shared" si="409"/>
        <v>0</v>
      </c>
      <c r="Y2389" s="131">
        <f>IF($D2389=Y$1,SUMIFS($H$3:$H2389,$G$3:$G2389,Y$1,$C$3:$C2389,"Sell"),0)</f>
        <v>0</v>
      </c>
      <c r="Z2389" s="131">
        <f t="shared" si="410"/>
        <v>0</v>
      </c>
      <c r="AA2389" s="131">
        <f>IF($D2389=AA$1,SUMIFS($H$3:$H2389,$G$3:$G2389,AA$1,$C$3:$C2389,"Sell"),0)</f>
        <v>0</v>
      </c>
      <c r="AB2389" s="131">
        <f t="shared" si="411"/>
        <v>0</v>
      </c>
      <c r="AC2389" s="131">
        <f>SUMIFS('Deductions and Deposits'!$H:$H,'Deductions and Deposits'!$G:$G,D2389,'Deductions and Deposits'!$F:$F,"&lt;="&amp;B2389)+SUMIFS($F$3:F2389,$D$3:D2389,D2389,$C$3:C2389,"Coin Deposit",$E$3:E2389,"")</f>
        <v>0</v>
      </c>
      <c r="AD2389" s="131">
        <f>SUMIFS('Deductions and Deposits'!$D:$D,'Deductions and Deposits'!$C:$C,D2389)+SUMIFS($F:$F,$D:$D,D2389,$C:$C,"Coin Deduction")</f>
        <v>0</v>
      </c>
      <c r="AE2389" s="131">
        <f>Table5[[#This Row],[Column4]]+Table5[[#This Row],[Column14]]+Table5[[#This Row],[Column19]]+Table5[[#This Row],[Column12]]</f>
        <v>0</v>
      </c>
      <c r="AF2389" s="131">
        <f>Table5[[#This Row],[Column5]]+Table5[[#This Row],[Column13]]+Table5[[#This Row],[Column21]]+Table5[[#This Row],[Column18]]</f>
        <v>0</v>
      </c>
      <c r="AG2389" s="131">
        <f t="shared" si="412"/>
        <v>0</v>
      </c>
      <c r="AH2389" s="131">
        <f t="shared" si="413"/>
        <v>0</v>
      </c>
      <c r="AI2389" s="131">
        <f>Table5[[#This Row],[Column17]]-Table5[[#This Row],[Column20]]</f>
        <v>0</v>
      </c>
      <c r="AJ2389" s="131">
        <f t="shared" si="414"/>
        <v>0</v>
      </c>
      <c r="AK2389" s="131">
        <f t="shared" si="407"/>
        <v>0</v>
      </c>
      <c r="AL2389" s="131">
        <f t="shared" si="415"/>
        <v>0</v>
      </c>
      <c r="AM2389" s="131" t="str">
        <f t="shared" si="416"/>
        <v/>
      </c>
      <c r="AN2389" s="131" t="str">
        <f t="shared" ca="1" si="417"/>
        <v/>
      </c>
    </row>
    <row r="2390" spans="1:40" ht="20.25" customHeight="1" x14ac:dyDescent="0.3">
      <c r="A2390" s="127"/>
      <c r="B2390" s="164"/>
      <c r="C2390" s="139"/>
      <c r="D2390" s="140"/>
      <c r="E2390" s="139"/>
      <c r="F2390" s="139"/>
      <c r="G2390" s="140"/>
      <c r="H2390" s="139"/>
      <c r="I2390" s="129"/>
      <c r="L2390" s="128"/>
      <c r="M2390" s="128"/>
      <c r="N2390" s="128"/>
      <c r="O2390" s="128"/>
      <c r="P2390" s="128"/>
      <c r="Q2390" s="128"/>
      <c r="R2390" s="128"/>
      <c r="S2390" s="128"/>
      <c r="T2390" s="120">
        <f t="shared" si="408"/>
        <v>0</v>
      </c>
      <c r="U2390" s="131"/>
      <c r="V2390" s="131"/>
      <c r="W2390" s="131">
        <f>SUMIFS($F$3:F2390,$D$3:D2390,D2390,$C$3:C2390,"Buy")+SUMIFS($F$3:F2390,$D$3:D2390,D2390,$C$3:C2390,"Coin Deposit",$E$3:E2390,"&lt;&gt;")</f>
        <v>0</v>
      </c>
      <c r="X2390" s="131">
        <f t="shared" si="409"/>
        <v>0</v>
      </c>
      <c r="Y2390" s="131">
        <f>IF($D2390=Y$1,SUMIFS($H$3:$H2390,$G$3:$G2390,Y$1,$C$3:$C2390,"Sell"),0)</f>
        <v>0</v>
      </c>
      <c r="Z2390" s="131">
        <f t="shared" si="410"/>
        <v>0</v>
      </c>
      <c r="AA2390" s="131">
        <f>IF($D2390=AA$1,SUMIFS($H$3:$H2390,$G$3:$G2390,AA$1,$C$3:$C2390,"Sell"),0)</f>
        <v>0</v>
      </c>
      <c r="AB2390" s="131">
        <f t="shared" si="411"/>
        <v>0</v>
      </c>
      <c r="AC2390" s="131">
        <f>SUMIFS('Deductions and Deposits'!$H:$H,'Deductions and Deposits'!$G:$G,D2390,'Deductions and Deposits'!$F:$F,"&lt;="&amp;B2390)+SUMIFS($F$3:F2390,$D$3:D2390,D2390,$C$3:C2390,"Coin Deposit",$E$3:E2390,"")</f>
        <v>0</v>
      </c>
      <c r="AD2390" s="131">
        <f>SUMIFS('Deductions and Deposits'!$D:$D,'Deductions and Deposits'!$C:$C,D2390)+SUMIFS($F:$F,$D:$D,D2390,$C:$C,"Coin Deduction")</f>
        <v>0</v>
      </c>
      <c r="AE2390" s="131">
        <f>Table5[[#This Row],[Column4]]+Table5[[#This Row],[Column14]]+Table5[[#This Row],[Column19]]+Table5[[#This Row],[Column12]]</f>
        <v>0</v>
      </c>
      <c r="AF2390" s="131">
        <f>Table5[[#This Row],[Column5]]+Table5[[#This Row],[Column13]]+Table5[[#This Row],[Column21]]+Table5[[#This Row],[Column18]]</f>
        <v>0</v>
      </c>
      <c r="AG2390" s="131">
        <f t="shared" si="412"/>
        <v>0</v>
      </c>
      <c r="AH2390" s="131">
        <f t="shared" si="413"/>
        <v>0</v>
      </c>
      <c r="AI2390" s="131">
        <f>Table5[[#This Row],[Column17]]-Table5[[#This Row],[Column20]]</f>
        <v>0</v>
      </c>
      <c r="AJ2390" s="131">
        <f t="shared" si="414"/>
        <v>0</v>
      </c>
      <c r="AK2390" s="131">
        <f t="shared" si="407"/>
        <v>0</v>
      </c>
      <c r="AL2390" s="131">
        <f t="shared" si="415"/>
        <v>0</v>
      </c>
      <c r="AM2390" s="131" t="str">
        <f t="shared" si="416"/>
        <v/>
      </c>
      <c r="AN2390" s="131" t="str">
        <f t="shared" ca="1" si="417"/>
        <v/>
      </c>
    </row>
    <row r="2391" spans="1:40" ht="20.25" customHeight="1" x14ac:dyDescent="0.3">
      <c r="A2391" s="127"/>
      <c r="B2391" s="164"/>
      <c r="C2391" s="139"/>
      <c r="D2391" s="140"/>
      <c r="E2391" s="139"/>
      <c r="F2391" s="139"/>
      <c r="G2391" s="140"/>
      <c r="H2391" s="139"/>
      <c r="I2391" s="129"/>
      <c r="L2391" s="128"/>
      <c r="M2391" s="128"/>
      <c r="N2391" s="128"/>
      <c r="O2391" s="128"/>
      <c r="P2391" s="128"/>
      <c r="Q2391" s="128"/>
      <c r="R2391" s="128"/>
      <c r="S2391" s="128"/>
      <c r="T2391" s="120">
        <f t="shared" si="408"/>
        <v>0</v>
      </c>
      <c r="U2391" s="131"/>
      <c r="V2391" s="131"/>
      <c r="W2391" s="131">
        <f>SUMIFS($F$3:F2391,$D$3:D2391,D2391,$C$3:C2391,"Buy")+SUMIFS($F$3:F2391,$D$3:D2391,D2391,$C$3:C2391,"Coin Deposit",$E$3:E2391,"&lt;&gt;")</f>
        <v>0</v>
      </c>
      <c r="X2391" s="131">
        <f t="shared" si="409"/>
        <v>0</v>
      </c>
      <c r="Y2391" s="131">
        <f>IF($D2391=Y$1,SUMIFS($H$3:$H2391,$G$3:$G2391,Y$1,$C$3:$C2391,"Sell"),0)</f>
        <v>0</v>
      </c>
      <c r="Z2391" s="131">
        <f t="shared" si="410"/>
        <v>0</v>
      </c>
      <c r="AA2391" s="131">
        <f>IF($D2391=AA$1,SUMIFS($H$3:$H2391,$G$3:$G2391,AA$1,$C$3:$C2391,"Sell"),0)</f>
        <v>0</v>
      </c>
      <c r="AB2391" s="131">
        <f t="shared" si="411"/>
        <v>0</v>
      </c>
      <c r="AC2391" s="131">
        <f>SUMIFS('Deductions and Deposits'!$H:$H,'Deductions and Deposits'!$G:$G,D2391,'Deductions and Deposits'!$F:$F,"&lt;="&amp;B2391)+SUMIFS($F$3:F2391,$D$3:D2391,D2391,$C$3:C2391,"Coin Deposit",$E$3:E2391,"")</f>
        <v>0</v>
      </c>
      <c r="AD2391" s="131">
        <f>SUMIFS('Deductions and Deposits'!$D:$D,'Deductions and Deposits'!$C:$C,D2391)+SUMIFS($F:$F,$D:$D,D2391,$C:$C,"Coin Deduction")</f>
        <v>0</v>
      </c>
      <c r="AE2391" s="131">
        <f>Table5[[#This Row],[Column4]]+Table5[[#This Row],[Column14]]+Table5[[#This Row],[Column19]]+Table5[[#This Row],[Column12]]</f>
        <v>0</v>
      </c>
      <c r="AF2391" s="131">
        <f>Table5[[#This Row],[Column5]]+Table5[[#This Row],[Column13]]+Table5[[#This Row],[Column21]]+Table5[[#This Row],[Column18]]</f>
        <v>0</v>
      </c>
      <c r="AG2391" s="131">
        <f t="shared" si="412"/>
        <v>0</v>
      </c>
      <c r="AH2391" s="131">
        <f t="shared" si="413"/>
        <v>0</v>
      </c>
      <c r="AI2391" s="131">
        <f>Table5[[#This Row],[Column17]]-Table5[[#This Row],[Column20]]</f>
        <v>0</v>
      </c>
      <c r="AJ2391" s="131">
        <f t="shared" si="414"/>
        <v>0</v>
      </c>
      <c r="AK2391" s="131">
        <f t="shared" si="407"/>
        <v>0</v>
      </c>
      <c r="AL2391" s="131">
        <f t="shared" si="415"/>
        <v>0</v>
      </c>
      <c r="AM2391" s="131" t="str">
        <f t="shared" si="416"/>
        <v/>
      </c>
      <c r="AN2391" s="131" t="str">
        <f t="shared" ca="1" si="417"/>
        <v/>
      </c>
    </row>
    <row r="2392" spans="1:40" ht="20.25" customHeight="1" x14ac:dyDescent="0.3">
      <c r="A2392" s="127"/>
      <c r="B2392" s="164"/>
      <c r="C2392" s="139"/>
      <c r="D2392" s="140"/>
      <c r="E2392" s="139"/>
      <c r="F2392" s="139"/>
      <c r="G2392" s="140"/>
      <c r="H2392" s="139"/>
      <c r="I2392" s="129"/>
      <c r="L2392" s="128"/>
      <c r="M2392" s="128"/>
      <c r="N2392" s="128"/>
      <c r="O2392" s="128"/>
      <c r="P2392" s="128"/>
      <c r="Q2392" s="128"/>
      <c r="R2392" s="128"/>
      <c r="S2392" s="128"/>
      <c r="T2392" s="120">
        <f t="shared" si="408"/>
        <v>0</v>
      </c>
      <c r="U2392" s="131"/>
      <c r="V2392" s="131"/>
      <c r="W2392" s="131">
        <f>SUMIFS($F$3:F2392,$D$3:D2392,D2392,$C$3:C2392,"Buy")+SUMIFS($F$3:F2392,$D$3:D2392,D2392,$C$3:C2392,"Coin Deposit",$E$3:E2392,"&lt;&gt;")</f>
        <v>0</v>
      </c>
      <c r="X2392" s="131">
        <f t="shared" si="409"/>
        <v>0</v>
      </c>
      <c r="Y2392" s="131">
        <f>IF($D2392=Y$1,SUMIFS($H$3:$H2392,$G$3:$G2392,Y$1,$C$3:$C2392,"Sell"),0)</f>
        <v>0</v>
      </c>
      <c r="Z2392" s="131">
        <f t="shared" si="410"/>
        <v>0</v>
      </c>
      <c r="AA2392" s="131">
        <f>IF($D2392=AA$1,SUMIFS($H$3:$H2392,$G$3:$G2392,AA$1,$C$3:$C2392,"Sell"),0)</f>
        <v>0</v>
      </c>
      <c r="AB2392" s="131">
        <f t="shared" si="411"/>
        <v>0</v>
      </c>
      <c r="AC2392" s="131">
        <f>SUMIFS('Deductions and Deposits'!$H:$H,'Deductions and Deposits'!$G:$G,D2392,'Deductions and Deposits'!$F:$F,"&lt;="&amp;B2392)+SUMIFS($F$3:F2392,$D$3:D2392,D2392,$C$3:C2392,"Coin Deposit",$E$3:E2392,"")</f>
        <v>0</v>
      </c>
      <c r="AD2392" s="131">
        <f>SUMIFS('Deductions and Deposits'!$D:$D,'Deductions and Deposits'!$C:$C,D2392)+SUMIFS($F:$F,$D:$D,D2392,$C:$C,"Coin Deduction")</f>
        <v>0</v>
      </c>
      <c r="AE2392" s="131">
        <f>Table5[[#This Row],[Column4]]+Table5[[#This Row],[Column14]]+Table5[[#This Row],[Column19]]+Table5[[#This Row],[Column12]]</f>
        <v>0</v>
      </c>
      <c r="AF2392" s="131">
        <f>Table5[[#This Row],[Column5]]+Table5[[#This Row],[Column13]]+Table5[[#This Row],[Column21]]+Table5[[#This Row],[Column18]]</f>
        <v>0</v>
      </c>
      <c r="AG2392" s="131">
        <f t="shared" si="412"/>
        <v>0</v>
      </c>
      <c r="AH2392" s="131">
        <f t="shared" si="413"/>
        <v>0</v>
      </c>
      <c r="AI2392" s="131">
        <f>Table5[[#This Row],[Column17]]-Table5[[#This Row],[Column20]]</f>
        <v>0</v>
      </c>
      <c r="AJ2392" s="131">
        <f t="shared" si="414"/>
        <v>0</v>
      </c>
      <c r="AK2392" s="131">
        <f t="shared" si="407"/>
        <v>0</v>
      </c>
      <c r="AL2392" s="131">
        <f t="shared" si="415"/>
        <v>0</v>
      </c>
      <c r="AM2392" s="131" t="str">
        <f t="shared" si="416"/>
        <v/>
      </c>
      <c r="AN2392" s="131" t="str">
        <f t="shared" ca="1" si="417"/>
        <v/>
      </c>
    </row>
    <row r="2393" spans="1:40" ht="20.25" customHeight="1" x14ac:dyDescent="0.3">
      <c r="A2393" s="127"/>
      <c r="B2393" s="164"/>
      <c r="C2393" s="139"/>
      <c r="D2393" s="140"/>
      <c r="E2393" s="139"/>
      <c r="F2393" s="139"/>
      <c r="G2393" s="140"/>
      <c r="H2393" s="139"/>
      <c r="I2393" s="129"/>
      <c r="L2393" s="128"/>
      <c r="M2393" s="128"/>
      <c r="N2393" s="128"/>
      <c r="O2393" s="128"/>
      <c r="P2393" s="128"/>
      <c r="Q2393" s="128"/>
      <c r="R2393" s="128"/>
      <c r="S2393" s="128"/>
      <c r="T2393" s="120">
        <f t="shared" si="408"/>
        <v>0</v>
      </c>
      <c r="U2393" s="131"/>
      <c r="V2393" s="131"/>
      <c r="W2393" s="131">
        <f>SUMIFS($F$3:F2393,$D$3:D2393,D2393,$C$3:C2393,"Buy")+SUMIFS($F$3:F2393,$D$3:D2393,D2393,$C$3:C2393,"Coin Deposit",$E$3:E2393,"&lt;&gt;")</f>
        <v>0</v>
      </c>
      <c r="X2393" s="131">
        <f t="shared" si="409"/>
        <v>0</v>
      </c>
      <c r="Y2393" s="131">
        <f>IF($D2393=Y$1,SUMIFS($H$3:$H2393,$G$3:$G2393,Y$1,$C$3:$C2393,"Sell"),0)</f>
        <v>0</v>
      </c>
      <c r="Z2393" s="131">
        <f t="shared" si="410"/>
        <v>0</v>
      </c>
      <c r="AA2393" s="131">
        <f>IF($D2393=AA$1,SUMIFS($H$3:$H2393,$G$3:$G2393,AA$1,$C$3:$C2393,"Sell"),0)</f>
        <v>0</v>
      </c>
      <c r="AB2393" s="131">
        <f t="shared" si="411"/>
        <v>0</v>
      </c>
      <c r="AC2393" s="131">
        <f>SUMIFS('Deductions and Deposits'!$H:$H,'Deductions and Deposits'!$G:$G,D2393,'Deductions and Deposits'!$F:$F,"&lt;="&amp;B2393)+SUMIFS($F$3:F2393,$D$3:D2393,D2393,$C$3:C2393,"Coin Deposit",$E$3:E2393,"")</f>
        <v>0</v>
      </c>
      <c r="AD2393" s="131">
        <f>SUMIFS('Deductions and Deposits'!$D:$D,'Deductions and Deposits'!$C:$C,D2393)+SUMIFS($F:$F,$D:$D,D2393,$C:$C,"Coin Deduction")</f>
        <v>0</v>
      </c>
      <c r="AE2393" s="131">
        <f>Table5[[#This Row],[Column4]]+Table5[[#This Row],[Column14]]+Table5[[#This Row],[Column19]]+Table5[[#This Row],[Column12]]</f>
        <v>0</v>
      </c>
      <c r="AF2393" s="131">
        <f>Table5[[#This Row],[Column5]]+Table5[[#This Row],[Column13]]+Table5[[#This Row],[Column21]]+Table5[[#This Row],[Column18]]</f>
        <v>0</v>
      </c>
      <c r="AG2393" s="131">
        <f t="shared" si="412"/>
        <v>0</v>
      </c>
      <c r="AH2393" s="131">
        <f t="shared" si="413"/>
        <v>0</v>
      </c>
      <c r="AI2393" s="131">
        <f>Table5[[#This Row],[Column17]]-Table5[[#This Row],[Column20]]</f>
        <v>0</v>
      </c>
      <c r="AJ2393" s="131">
        <f t="shared" si="414"/>
        <v>0</v>
      </c>
      <c r="AK2393" s="131">
        <f t="shared" si="407"/>
        <v>0</v>
      </c>
      <c r="AL2393" s="131">
        <f t="shared" si="415"/>
        <v>0</v>
      </c>
      <c r="AM2393" s="131" t="str">
        <f t="shared" si="416"/>
        <v/>
      </c>
      <c r="AN2393" s="131" t="str">
        <f t="shared" ca="1" si="417"/>
        <v/>
      </c>
    </row>
    <row r="2394" spans="1:40" ht="20.25" customHeight="1" x14ac:dyDescent="0.3">
      <c r="A2394" s="127"/>
      <c r="B2394" s="164"/>
      <c r="C2394" s="139"/>
      <c r="D2394" s="140"/>
      <c r="E2394" s="139"/>
      <c r="F2394" s="139"/>
      <c r="G2394" s="140"/>
      <c r="H2394" s="139"/>
      <c r="I2394" s="129"/>
      <c r="L2394" s="128"/>
      <c r="M2394" s="128"/>
      <c r="N2394" s="128"/>
      <c r="O2394" s="128"/>
      <c r="P2394" s="128"/>
      <c r="Q2394" s="128"/>
      <c r="R2394" s="128"/>
      <c r="S2394" s="128"/>
      <c r="T2394" s="120">
        <f t="shared" si="408"/>
        <v>0</v>
      </c>
      <c r="U2394" s="131"/>
      <c r="V2394" s="131"/>
      <c r="W2394" s="131">
        <f>SUMIFS($F$3:F2394,$D$3:D2394,D2394,$C$3:C2394,"Buy")+SUMIFS($F$3:F2394,$D$3:D2394,D2394,$C$3:C2394,"Coin Deposit",$E$3:E2394,"&lt;&gt;")</f>
        <v>0</v>
      </c>
      <c r="X2394" s="131">
        <f t="shared" si="409"/>
        <v>0</v>
      </c>
      <c r="Y2394" s="131">
        <f>IF($D2394=Y$1,SUMIFS($H$3:$H2394,$G$3:$G2394,Y$1,$C$3:$C2394,"Sell"),0)</f>
        <v>0</v>
      </c>
      <c r="Z2394" s="131">
        <f t="shared" si="410"/>
        <v>0</v>
      </c>
      <c r="AA2394" s="131">
        <f>IF($D2394=AA$1,SUMIFS($H$3:$H2394,$G$3:$G2394,AA$1,$C$3:$C2394,"Sell"),0)</f>
        <v>0</v>
      </c>
      <c r="AB2394" s="131">
        <f t="shared" si="411"/>
        <v>0</v>
      </c>
      <c r="AC2394" s="131">
        <f>SUMIFS('Deductions and Deposits'!$H:$H,'Deductions and Deposits'!$G:$G,D2394,'Deductions and Deposits'!$F:$F,"&lt;="&amp;B2394)+SUMIFS($F$3:F2394,$D$3:D2394,D2394,$C$3:C2394,"Coin Deposit",$E$3:E2394,"")</f>
        <v>0</v>
      </c>
      <c r="AD2394" s="131">
        <f>SUMIFS('Deductions and Deposits'!$D:$D,'Deductions and Deposits'!$C:$C,D2394)+SUMIFS($F:$F,$D:$D,D2394,$C:$C,"Coin Deduction")</f>
        <v>0</v>
      </c>
      <c r="AE2394" s="131">
        <f>Table5[[#This Row],[Column4]]+Table5[[#This Row],[Column14]]+Table5[[#This Row],[Column19]]+Table5[[#This Row],[Column12]]</f>
        <v>0</v>
      </c>
      <c r="AF2394" s="131">
        <f>Table5[[#This Row],[Column5]]+Table5[[#This Row],[Column13]]+Table5[[#This Row],[Column21]]+Table5[[#This Row],[Column18]]</f>
        <v>0</v>
      </c>
      <c r="AG2394" s="131">
        <f t="shared" si="412"/>
        <v>0</v>
      </c>
      <c r="AH2394" s="131">
        <f t="shared" si="413"/>
        <v>0</v>
      </c>
      <c r="AI2394" s="131">
        <f>Table5[[#This Row],[Column17]]-Table5[[#This Row],[Column20]]</f>
        <v>0</v>
      </c>
      <c r="AJ2394" s="131">
        <f t="shared" si="414"/>
        <v>0</v>
      </c>
      <c r="AK2394" s="131">
        <f t="shared" si="407"/>
        <v>0</v>
      </c>
      <c r="AL2394" s="131">
        <f t="shared" si="415"/>
        <v>0</v>
      </c>
      <c r="AM2394" s="131" t="str">
        <f t="shared" si="416"/>
        <v/>
      </c>
      <c r="AN2394" s="131" t="str">
        <f t="shared" ca="1" si="417"/>
        <v/>
      </c>
    </row>
    <row r="2395" spans="1:40" ht="20.25" customHeight="1" x14ac:dyDescent="0.3">
      <c r="A2395" s="127"/>
      <c r="B2395" s="164"/>
      <c r="C2395" s="139"/>
      <c r="D2395" s="140"/>
      <c r="E2395" s="139"/>
      <c r="F2395" s="139"/>
      <c r="G2395" s="140"/>
      <c r="H2395" s="139"/>
      <c r="I2395" s="129"/>
      <c r="L2395" s="128"/>
      <c r="M2395" s="128"/>
      <c r="N2395" s="128"/>
      <c r="O2395" s="128"/>
      <c r="P2395" s="128"/>
      <c r="Q2395" s="128"/>
      <c r="R2395" s="128"/>
      <c r="S2395" s="128"/>
      <c r="T2395" s="120">
        <f t="shared" si="408"/>
        <v>0</v>
      </c>
      <c r="U2395" s="131"/>
      <c r="V2395" s="131"/>
      <c r="W2395" s="131">
        <f>SUMIFS($F$3:F2395,$D$3:D2395,D2395,$C$3:C2395,"Buy")+SUMIFS($F$3:F2395,$D$3:D2395,D2395,$C$3:C2395,"Coin Deposit",$E$3:E2395,"&lt;&gt;")</f>
        <v>0</v>
      </c>
      <c r="X2395" s="131">
        <f t="shared" si="409"/>
        <v>0</v>
      </c>
      <c r="Y2395" s="131">
        <f>IF($D2395=Y$1,SUMIFS($H$3:$H2395,$G$3:$G2395,Y$1,$C$3:$C2395,"Sell"),0)</f>
        <v>0</v>
      </c>
      <c r="Z2395" s="131">
        <f t="shared" si="410"/>
        <v>0</v>
      </c>
      <c r="AA2395" s="131">
        <f>IF($D2395=AA$1,SUMIFS($H$3:$H2395,$G$3:$G2395,AA$1,$C$3:$C2395,"Sell"),0)</f>
        <v>0</v>
      </c>
      <c r="AB2395" s="131">
        <f t="shared" si="411"/>
        <v>0</v>
      </c>
      <c r="AC2395" s="131">
        <f>SUMIFS('Deductions and Deposits'!$H:$H,'Deductions and Deposits'!$G:$G,D2395,'Deductions and Deposits'!$F:$F,"&lt;="&amp;B2395)+SUMIFS($F$3:F2395,$D$3:D2395,D2395,$C$3:C2395,"Coin Deposit",$E$3:E2395,"")</f>
        <v>0</v>
      </c>
      <c r="AD2395" s="131">
        <f>SUMIFS('Deductions and Deposits'!$D:$D,'Deductions and Deposits'!$C:$C,D2395)+SUMIFS($F:$F,$D:$D,D2395,$C:$C,"Coin Deduction")</f>
        <v>0</v>
      </c>
      <c r="AE2395" s="131">
        <f>Table5[[#This Row],[Column4]]+Table5[[#This Row],[Column14]]+Table5[[#This Row],[Column19]]+Table5[[#This Row],[Column12]]</f>
        <v>0</v>
      </c>
      <c r="AF2395" s="131">
        <f>Table5[[#This Row],[Column5]]+Table5[[#This Row],[Column13]]+Table5[[#This Row],[Column21]]+Table5[[#This Row],[Column18]]</f>
        <v>0</v>
      </c>
      <c r="AG2395" s="131">
        <f t="shared" si="412"/>
        <v>0</v>
      </c>
      <c r="AH2395" s="131">
        <f t="shared" si="413"/>
        <v>0</v>
      </c>
      <c r="AI2395" s="131">
        <f>Table5[[#This Row],[Column17]]-Table5[[#This Row],[Column20]]</f>
        <v>0</v>
      </c>
      <c r="AJ2395" s="131">
        <f t="shared" si="414"/>
        <v>0</v>
      </c>
      <c r="AK2395" s="131">
        <f t="shared" si="407"/>
        <v>0</v>
      </c>
      <c r="AL2395" s="131">
        <f t="shared" si="415"/>
        <v>0</v>
      </c>
      <c r="AM2395" s="131" t="str">
        <f t="shared" si="416"/>
        <v/>
      </c>
      <c r="AN2395" s="131" t="str">
        <f t="shared" ca="1" si="417"/>
        <v/>
      </c>
    </row>
    <row r="2396" spans="1:40" ht="20.25" customHeight="1" x14ac:dyDescent="0.3">
      <c r="A2396" s="127"/>
      <c r="B2396" s="164"/>
      <c r="C2396" s="139"/>
      <c r="D2396" s="140"/>
      <c r="E2396" s="139"/>
      <c r="F2396" s="139"/>
      <c r="G2396" s="140"/>
      <c r="H2396" s="139"/>
      <c r="I2396" s="129"/>
      <c r="L2396" s="128"/>
      <c r="M2396" s="128"/>
      <c r="N2396" s="128"/>
      <c r="O2396" s="128"/>
      <c r="P2396" s="128"/>
      <c r="Q2396" s="128"/>
      <c r="R2396" s="128"/>
      <c r="S2396" s="128"/>
      <c r="T2396" s="120">
        <f t="shared" si="408"/>
        <v>0</v>
      </c>
      <c r="U2396" s="131"/>
      <c r="V2396" s="131"/>
      <c r="W2396" s="131">
        <f>SUMIFS($F$3:F2396,$D$3:D2396,D2396,$C$3:C2396,"Buy")+SUMIFS($F$3:F2396,$D$3:D2396,D2396,$C$3:C2396,"Coin Deposit",$E$3:E2396,"&lt;&gt;")</f>
        <v>0</v>
      </c>
      <c r="X2396" s="131">
        <f t="shared" si="409"/>
        <v>0</v>
      </c>
      <c r="Y2396" s="131">
        <f>IF($D2396=Y$1,SUMIFS($H$3:$H2396,$G$3:$G2396,Y$1,$C$3:$C2396,"Sell"),0)</f>
        <v>0</v>
      </c>
      <c r="Z2396" s="131">
        <f t="shared" si="410"/>
        <v>0</v>
      </c>
      <c r="AA2396" s="131">
        <f>IF($D2396=AA$1,SUMIFS($H$3:$H2396,$G$3:$G2396,AA$1,$C$3:$C2396,"Sell"),0)</f>
        <v>0</v>
      </c>
      <c r="AB2396" s="131">
        <f t="shared" si="411"/>
        <v>0</v>
      </c>
      <c r="AC2396" s="131">
        <f>SUMIFS('Deductions and Deposits'!$H:$H,'Deductions and Deposits'!$G:$G,D2396,'Deductions and Deposits'!$F:$F,"&lt;="&amp;B2396)+SUMIFS($F$3:F2396,$D$3:D2396,D2396,$C$3:C2396,"Coin Deposit",$E$3:E2396,"")</f>
        <v>0</v>
      </c>
      <c r="AD2396" s="131">
        <f>SUMIFS('Deductions and Deposits'!$D:$D,'Deductions and Deposits'!$C:$C,D2396)+SUMIFS($F:$F,$D:$D,D2396,$C:$C,"Coin Deduction")</f>
        <v>0</v>
      </c>
      <c r="AE2396" s="131">
        <f>Table5[[#This Row],[Column4]]+Table5[[#This Row],[Column14]]+Table5[[#This Row],[Column19]]+Table5[[#This Row],[Column12]]</f>
        <v>0</v>
      </c>
      <c r="AF2396" s="131">
        <f>Table5[[#This Row],[Column5]]+Table5[[#This Row],[Column13]]+Table5[[#This Row],[Column21]]+Table5[[#This Row],[Column18]]</f>
        <v>0</v>
      </c>
      <c r="AG2396" s="131">
        <f t="shared" si="412"/>
        <v>0</v>
      </c>
      <c r="AH2396" s="131">
        <f t="shared" si="413"/>
        <v>0</v>
      </c>
      <c r="AI2396" s="131">
        <f>Table5[[#This Row],[Column17]]-Table5[[#This Row],[Column20]]</f>
        <v>0</v>
      </c>
      <c r="AJ2396" s="131">
        <f t="shared" si="414"/>
        <v>0</v>
      </c>
      <c r="AK2396" s="131">
        <f t="shared" si="407"/>
        <v>0</v>
      </c>
      <c r="AL2396" s="131">
        <f t="shared" si="415"/>
        <v>0</v>
      </c>
      <c r="AM2396" s="131" t="str">
        <f t="shared" si="416"/>
        <v/>
      </c>
      <c r="AN2396" s="131" t="str">
        <f t="shared" ca="1" si="417"/>
        <v/>
      </c>
    </row>
    <row r="2397" spans="1:40" ht="20.25" customHeight="1" x14ac:dyDescent="0.3">
      <c r="A2397" s="127"/>
      <c r="B2397" s="164"/>
      <c r="C2397" s="139"/>
      <c r="D2397" s="140"/>
      <c r="E2397" s="139"/>
      <c r="F2397" s="139"/>
      <c r="G2397" s="140"/>
      <c r="H2397" s="139"/>
      <c r="I2397" s="129"/>
      <c r="L2397" s="128"/>
      <c r="M2397" s="128"/>
      <c r="N2397" s="128"/>
      <c r="O2397" s="128"/>
      <c r="P2397" s="128"/>
      <c r="Q2397" s="128"/>
      <c r="R2397" s="128"/>
      <c r="S2397" s="128"/>
      <c r="T2397" s="120">
        <f t="shared" si="408"/>
        <v>0</v>
      </c>
      <c r="U2397" s="131"/>
      <c r="V2397" s="131"/>
      <c r="W2397" s="131">
        <f>SUMIFS($F$3:F2397,$D$3:D2397,D2397,$C$3:C2397,"Buy")+SUMIFS($F$3:F2397,$D$3:D2397,D2397,$C$3:C2397,"Coin Deposit",$E$3:E2397,"&lt;&gt;")</f>
        <v>0</v>
      </c>
      <c r="X2397" s="131">
        <f t="shared" si="409"/>
        <v>0</v>
      </c>
      <c r="Y2397" s="131">
        <f>IF($D2397=Y$1,SUMIFS($H$3:$H2397,$G$3:$G2397,Y$1,$C$3:$C2397,"Sell"),0)</f>
        <v>0</v>
      </c>
      <c r="Z2397" s="131">
        <f t="shared" si="410"/>
        <v>0</v>
      </c>
      <c r="AA2397" s="131">
        <f>IF($D2397=AA$1,SUMIFS($H$3:$H2397,$G$3:$G2397,AA$1,$C$3:$C2397,"Sell"),0)</f>
        <v>0</v>
      </c>
      <c r="AB2397" s="131">
        <f t="shared" si="411"/>
        <v>0</v>
      </c>
      <c r="AC2397" s="131">
        <f>SUMIFS('Deductions and Deposits'!$H:$H,'Deductions and Deposits'!$G:$G,D2397,'Deductions and Deposits'!$F:$F,"&lt;="&amp;B2397)+SUMIFS($F$3:F2397,$D$3:D2397,D2397,$C$3:C2397,"Coin Deposit",$E$3:E2397,"")</f>
        <v>0</v>
      </c>
      <c r="AD2397" s="131">
        <f>SUMIFS('Deductions and Deposits'!$D:$D,'Deductions and Deposits'!$C:$C,D2397)+SUMIFS($F:$F,$D:$D,D2397,$C:$C,"Coin Deduction")</f>
        <v>0</v>
      </c>
      <c r="AE2397" s="131">
        <f>Table5[[#This Row],[Column4]]+Table5[[#This Row],[Column14]]+Table5[[#This Row],[Column19]]+Table5[[#This Row],[Column12]]</f>
        <v>0</v>
      </c>
      <c r="AF2397" s="131">
        <f>Table5[[#This Row],[Column5]]+Table5[[#This Row],[Column13]]+Table5[[#This Row],[Column21]]+Table5[[#This Row],[Column18]]</f>
        <v>0</v>
      </c>
      <c r="AG2397" s="131">
        <f t="shared" si="412"/>
        <v>0</v>
      </c>
      <c r="AH2397" s="131">
        <f t="shared" si="413"/>
        <v>0</v>
      </c>
      <c r="AI2397" s="131">
        <f>Table5[[#This Row],[Column17]]-Table5[[#This Row],[Column20]]</f>
        <v>0</v>
      </c>
      <c r="AJ2397" s="131">
        <f t="shared" si="414"/>
        <v>0</v>
      </c>
      <c r="AK2397" s="131">
        <f t="shared" si="407"/>
        <v>0</v>
      </c>
      <c r="AL2397" s="131">
        <f t="shared" si="415"/>
        <v>0</v>
      </c>
      <c r="AM2397" s="131" t="str">
        <f t="shared" si="416"/>
        <v/>
      </c>
      <c r="AN2397" s="131" t="str">
        <f t="shared" ca="1" si="417"/>
        <v/>
      </c>
    </row>
    <row r="2398" spans="1:40" ht="20.25" customHeight="1" x14ac:dyDescent="0.3">
      <c r="A2398" s="127"/>
      <c r="B2398" s="164"/>
      <c r="C2398" s="139"/>
      <c r="D2398" s="140"/>
      <c r="E2398" s="139"/>
      <c r="F2398" s="139"/>
      <c r="G2398" s="140"/>
      <c r="H2398" s="139"/>
      <c r="I2398" s="129"/>
      <c r="L2398" s="128"/>
      <c r="M2398" s="128"/>
      <c r="N2398" s="128"/>
      <c r="O2398" s="128"/>
      <c r="P2398" s="128"/>
      <c r="Q2398" s="128"/>
      <c r="R2398" s="128"/>
      <c r="S2398" s="128"/>
      <c r="T2398" s="120">
        <f t="shared" si="408"/>
        <v>0</v>
      </c>
      <c r="U2398" s="131"/>
      <c r="V2398" s="131"/>
      <c r="W2398" s="131">
        <f>SUMIFS($F$3:F2398,$D$3:D2398,D2398,$C$3:C2398,"Buy")+SUMIFS($F$3:F2398,$D$3:D2398,D2398,$C$3:C2398,"Coin Deposit",$E$3:E2398,"&lt;&gt;")</f>
        <v>0</v>
      </c>
      <c r="X2398" s="131">
        <f t="shared" si="409"/>
        <v>0</v>
      </c>
      <c r="Y2398" s="131">
        <f>IF($D2398=Y$1,SUMIFS($H$3:$H2398,$G$3:$G2398,Y$1,$C$3:$C2398,"Sell"),0)</f>
        <v>0</v>
      </c>
      <c r="Z2398" s="131">
        <f t="shared" si="410"/>
        <v>0</v>
      </c>
      <c r="AA2398" s="131">
        <f>IF($D2398=AA$1,SUMIFS($H$3:$H2398,$G$3:$G2398,AA$1,$C$3:$C2398,"Sell"),0)</f>
        <v>0</v>
      </c>
      <c r="AB2398" s="131">
        <f t="shared" si="411"/>
        <v>0</v>
      </c>
      <c r="AC2398" s="131">
        <f>SUMIFS('Deductions and Deposits'!$H:$H,'Deductions and Deposits'!$G:$G,D2398,'Deductions and Deposits'!$F:$F,"&lt;="&amp;B2398)+SUMIFS($F$3:F2398,$D$3:D2398,D2398,$C$3:C2398,"Coin Deposit",$E$3:E2398,"")</f>
        <v>0</v>
      </c>
      <c r="AD2398" s="131">
        <f>SUMIFS('Deductions and Deposits'!$D:$D,'Deductions and Deposits'!$C:$C,D2398)+SUMIFS($F:$F,$D:$D,D2398,$C:$C,"Coin Deduction")</f>
        <v>0</v>
      </c>
      <c r="AE2398" s="131">
        <f>Table5[[#This Row],[Column4]]+Table5[[#This Row],[Column14]]+Table5[[#This Row],[Column19]]+Table5[[#This Row],[Column12]]</f>
        <v>0</v>
      </c>
      <c r="AF2398" s="131">
        <f>Table5[[#This Row],[Column5]]+Table5[[#This Row],[Column13]]+Table5[[#This Row],[Column21]]+Table5[[#This Row],[Column18]]</f>
        <v>0</v>
      </c>
      <c r="AG2398" s="131">
        <f t="shared" si="412"/>
        <v>0</v>
      </c>
      <c r="AH2398" s="131">
        <f t="shared" si="413"/>
        <v>0</v>
      </c>
      <c r="AI2398" s="131">
        <f>Table5[[#This Row],[Column17]]-Table5[[#This Row],[Column20]]</f>
        <v>0</v>
      </c>
      <c r="AJ2398" s="131">
        <f t="shared" si="414"/>
        <v>0</v>
      </c>
      <c r="AK2398" s="131">
        <f t="shared" si="407"/>
        <v>0</v>
      </c>
      <c r="AL2398" s="131">
        <f t="shared" si="415"/>
        <v>0</v>
      </c>
      <c r="AM2398" s="131" t="str">
        <f t="shared" si="416"/>
        <v/>
      </c>
      <c r="AN2398" s="131" t="str">
        <f t="shared" ca="1" si="417"/>
        <v/>
      </c>
    </row>
    <row r="2399" spans="1:40" ht="20.25" customHeight="1" x14ac:dyDescent="0.3">
      <c r="A2399" s="127"/>
      <c r="B2399" s="164"/>
      <c r="C2399" s="139"/>
      <c r="D2399" s="140"/>
      <c r="E2399" s="139"/>
      <c r="F2399" s="139"/>
      <c r="G2399" s="140"/>
      <c r="H2399" s="139"/>
      <c r="I2399" s="129"/>
      <c r="L2399" s="128"/>
      <c r="M2399" s="128"/>
      <c r="N2399" s="128"/>
      <c r="O2399" s="128"/>
      <c r="P2399" s="128"/>
      <c r="Q2399" s="128"/>
      <c r="R2399" s="128"/>
      <c r="S2399" s="128"/>
      <c r="T2399" s="120">
        <f t="shared" si="408"/>
        <v>0</v>
      </c>
      <c r="U2399" s="131"/>
      <c r="V2399" s="131"/>
      <c r="W2399" s="131">
        <f>SUMIFS($F$3:F2399,$D$3:D2399,D2399,$C$3:C2399,"Buy")+SUMIFS($F$3:F2399,$D$3:D2399,D2399,$C$3:C2399,"Coin Deposit",$E$3:E2399,"&lt;&gt;")</f>
        <v>0</v>
      </c>
      <c r="X2399" s="131">
        <f t="shared" si="409"/>
        <v>0</v>
      </c>
      <c r="Y2399" s="131">
        <f>IF($D2399=Y$1,SUMIFS($H$3:$H2399,$G$3:$G2399,Y$1,$C$3:$C2399,"Sell"),0)</f>
        <v>0</v>
      </c>
      <c r="Z2399" s="131">
        <f t="shared" si="410"/>
        <v>0</v>
      </c>
      <c r="AA2399" s="131">
        <f>IF($D2399=AA$1,SUMIFS($H$3:$H2399,$G$3:$G2399,AA$1,$C$3:$C2399,"Sell"),0)</f>
        <v>0</v>
      </c>
      <c r="AB2399" s="131">
        <f t="shared" si="411"/>
        <v>0</v>
      </c>
      <c r="AC2399" s="131">
        <f>SUMIFS('Deductions and Deposits'!$H:$H,'Deductions and Deposits'!$G:$G,D2399,'Deductions and Deposits'!$F:$F,"&lt;="&amp;B2399)+SUMIFS($F$3:F2399,$D$3:D2399,D2399,$C$3:C2399,"Coin Deposit",$E$3:E2399,"")</f>
        <v>0</v>
      </c>
      <c r="AD2399" s="131">
        <f>SUMIFS('Deductions and Deposits'!$D:$D,'Deductions and Deposits'!$C:$C,D2399)+SUMIFS($F:$F,$D:$D,D2399,$C:$C,"Coin Deduction")</f>
        <v>0</v>
      </c>
      <c r="AE2399" s="131">
        <f>Table5[[#This Row],[Column4]]+Table5[[#This Row],[Column14]]+Table5[[#This Row],[Column19]]+Table5[[#This Row],[Column12]]</f>
        <v>0</v>
      </c>
      <c r="AF2399" s="131">
        <f>Table5[[#This Row],[Column5]]+Table5[[#This Row],[Column13]]+Table5[[#This Row],[Column21]]+Table5[[#This Row],[Column18]]</f>
        <v>0</v>
      </c>
      <c r="AG2399" s="131">
        <f t="shared" si="412"/>
        <v>0</v>
      </c>
      <c r="AH2399" s="131">
        <f t="shared" si="413"/>
        <v>0</v>
      </c>
      <c r="AI2399" s="131">
        <f>Table5[[#This Row],[Column17]]-Table5[[#This Row],[Column20]]</f>
        <v>0</v>
      </c>
      <c r="AJ2399" s="131">
        <f t="shared" si="414"/>
        <v>0</v>
      </c>
      <c r="AK2399" s="131">
        <f t="shared" si="407"/>
        <v>0</v>
      </c>
      <c r="AL2399" s="131">
        <f t="shared" si="415"/>
        <v>0</v>
      </c>
      <c r="AM2399" s="131" t="str">
        <f t="shared" si="416"/>
        <v/>
      </c>
      <c r="AN2399" s="131" t="str">
        <f t="shared" ca="1" si="417"/>
        <v/>
      </c>
    </row>
    <row r="2400" spans="1:40" ht="20.25" customHeight="1" x14ac:dyDescent="0.3">
      <c r="A2400" s="127"/>
      <c r="B2400" s="164"/>
      <c r="C2400" s="139"/>
      <c r="D2400" s="140"/>
      <c r="E2400" s="139"/>
      <c r="F2400" s="139"/>
      <c r="G2400" s="140"/>
      <c r="H2400" s="139"/>
      <c r="I2400" s="129"/>
      <c r="L2400" s="128"/>
      <c r="M2400" s="128"/>
      <c r="N2400" s="128"/>
      <c r="O2400" s="128"/>
      <c r="P2400" s="128"/>
      <c r="Q2400" s="128"/>
      <c r="R2400" s="128"/>
      <c r="S2400" s="128"/>
      <c r="T2400" s="120">
        <f t="shared" si="408"/>
        <v>0</v>
      </c>
      <c r="U2400" s="131"/>
      <c r="V2400" s="131"/>
      <c r="W2400" s="131">
        <f>SUMIFS($F$3:F2400,$D$3:D2400,D2400,$C$3:C2400,"Buy")+SUMIFS($F$3:F2400,$D$3:D2400,D2400,$C$3:C2400,"Coin Deposit",$E$3:E2400,"&lt;&gt;")</f>
        <v>0</v>
      </c>
      <c r="X2400" s="131">
        <f t="shared" si="409"/>
        <v>0</v>
      </c>
      <c r="Y2400" s="131">
        <f>IF($D2400=Y$1,SUMIFS($H$3:$H2400,$G$3:$G2400,Y$1,$C$3:$C2400,"Sell"),0)</f>
        <v>0</v>
      </c>
      <c r="Z2400" s="131">
        <f t="shared" si="410"/>
        <v>0</v>
      </c>
      <c r="AA2400" s="131">
        <f>IF($D2400=AA$1,SUMIFS($H$3:$H2400,$G$3:$G2400,AA$1,$C$3:$C2400,"Sell"),0)</f>
        <v>0</v>
      </c>
      <c r="AB2400" s="131">
        <f t="shared" si="411"/>
        <v>0</v>
      </c>
      <c r="AC2400" s="131">
        <f>SUMIFS('Deductions and Deposits'!$H:$H,'Deductions and Deposits'!$G:$G,D2400,'Deductions and Deposits'!$F:$F,"&lt;="&amp;B2400)+SUMIFS($F$3:F2400,$D$3:D2400,D2400,$C$3:C2400,"Coin Deposit",$E$3:E2400,"")</f>
        <v>0</v>
      </c>
      <c r="AD2400" s="131">
        <f>SUMIFS('Deductions and Deposits'!$D:$D,'Deductions and Deposits'!$C:$C,D2400)+SUMIFS($F:$F,$D:$D,D2400,$C:$C,"Coin Deduction")</f>
        <v>0</v>
      </c>
      <c r="AE2400" s="131">
        <f>Table5[[#This Row],[Column4]]+Table5[[#This Row],[Column14]]+Table5[[#This Row],[Column19]]+Table5[[#This Row],[Column12]]</f>
        <v>0</v>
      </c>
      <c r="AF2400" s="131">
        <f>Table5[[#This Row],[Column5]]+Table5[[#This Row],[Column13]]+Table5[[#This Row],[Column21]]+Table5[[#This Row],[Column18]]</f>
        <v>0</v>
      </c>
      <c r="AG2400" s="131">
        <f t="shared" si="412"/>
        <v>0</v>
      </c>
      <c r="AH2400" s="131">
        <f t="shared" si="413"/>
        <v>0</v>
      </c>
      <c r="AI2400" s="131">
        <f>Table5[[#This Row],[Column17]]-Table5[[#This Row],[Column20]]</f>
        <v>0</v>
      </c>
      <c r="AJ2400" s="131">
        <f t="shared" si="414"/>
        <v>0</v>
      </c>
      <c r="AK2400" s="131">
        <f t="shared" si="407"/>
        <v>0</v>
      </c>
      <c r="AL2400" s="131">
        <f t="shared" si="415"/>
        <v>0</v>
      </c>
      <c r="AM2400" s="131" t="str">
        <f t="shared" si="416"/>
        <v/>
      </c>
      <c r="AN2400" s="131" t="str">
        <f t="shared" ca="1" si="417"/>
        <v/>
      </c>
    </row>
    <row r="2401" spans="1:40" ht="20.25" customHeight="1" x14ac:dyDescent="0.3">
      <c r="A2401" s="127"/>
      <c r="B2401" s="164"/>
      <c r="C2401" s="139"/>
      <c r="D2401" s="140"/>
      <c r="E2401" s="139"/>
      <c r="F2401" s="139"/>
      <c r="G2401" s="140"/>
      <c r="H2401" s="139"/>
      <c r="I2401" s="129"/>
      <c r="L2401" s="128"/>
      <c r="M2401" s="128"/>
      <c r="N2401" s="128"/>
      <c r="O2401" s="128"/>
      <c r="P2401" s="128"/>
      <c r="Q2401" s="128"/>
      <c r="R2401" s="128"/>
      <c r="S2401" s="128"/>
      <c r="T2401" s="120">
        <f t="shared" si="408"/>
        <v>0</v>
      </c>
      <c r="U2401" s="131"/>
      <c r="V2401" s="131"/>
      <c r="W2401" s="131">
        <f>SUMIFS($F$3:F2401,$D$3:D2401,D2401,$C$3:C2401,"Buy")+SUMIFS($F$3:F2401,$D$3:D2401,D2401,$C$3:C2401,"Coin Deposit",$E$3:E2401,"&lt;&gt;")</f>
        <v>0</v>
      </c>
      <c r="X2401" s="131">
        <f t="shared" si="409"/>
        <v>0</v>
      </c>
      <c r="Y2401" s="131">
        <f>IF($D2401=Y$1,SUMIFS($H$3:$H2401,$G$3:$G2401,Y$1,$C$3:$C2401,"Sell"),0)</f>
        <v>0</v>
      </c>
      <c r="Z2401" s="131">
        <f t="shared" si="410"/>
        <v>0</v>
      </c>
      <c r="AA2401" s="131">
        <f>IF($D2401=AA$1,SUMIFS($H$3:$H2401,$G$3:$G2401,AA$1,$C$3:$C2401,"Sell"),0)</f>
        <v>0</v>
      </c>
      <c r="AB2401" s="131">
        <f t="shared" si="411"/>
        <v>0</v>
      </c>
      <c r="AC2401" s="131">
        <f>SUMIFS('Deductions and Deposits'!$H:$H,'Deductions and Deposits'!$G:$G,D2401,'Deductions and Deposits'!$F:$F,"&lt;="&amp;B2401)+SUMIFS($F$3:F2401,$D$3:D2401,D2401,$C$3:C2401,"Coin Deposit",$E$3:E2401,"")</f>
        <v>0</v>
      </c>
      <c r="AD2401" s="131">
        <f>SUMIFS('Deductions and Deposits'!$D:$D,'Deductions and Deposits'!$C:$C,D2401)+SUMIFS($F:$F,$D:$D,D2401,$C:$C,"Coin Deduction")</f>
        <v>0</v>
      </c>
      <c r="AE2401" s="131">
        <f>Table5[[#This Row],[Column4]]+Table5[[#This Row],[Column14]]+Table5[[#This Row],[Column19]]+Table5[[#This Row],[Column12]]</f>
        <v>0</v>
      </c>
      <c r="AF2401" s="131">
        <f>Table5[[#This Row],[Column5]]+Table5[[#This Row],[Column13]]+Table5[[#This Row],[Column21]]+Table5[[#This Row],[Column18]]</f>
        <v>0</v>
      </c>
      <c r="AG2401" s="131">
        <f t="shared" si="412"/>
        <v>0</v>
      </c>
      <c r="AH2401" s="131">
        <f t="shared" si="413"/>
        <v>0</v>
      </c>
      <c r="AI2401" s="131">
        <f>Table5[[#This Row],[Column17]]-Table5[[#This Row],[Column20]]</f>
        <v>0</v>
      </c>
      <c r="AJ2401" s="131">
        <f t="shared" si="414"/>
        <v>0</v>
      </c>
      <c r="AK2401" s="131">
        <f t="shared" si="407"/>
        <v>0</v>
      </c>
      <c r="AL2401" s="131">
        <f t="shared" si="415"/>
        <v>0</v>
      </c>
      <c r="AM2401" s="131" t="str">
        <f t="shared" si="416"/>
        <v/>
      </c>
      <c r="AN2401" s="131" t="str">
        <f t="shared" ca="1" si="417"/>
        <v/>
      </c>
    </row>
    <row r="2402" spans="1:40" ht="20.25" customHeight="1" x14ac:dyDescent="0.3">
      <c r="A2402" s="127"/>
      <c r="B2402" s="164"/>
      <c r="C2402" s="139"/>
      <c r="D2402" s="140"/>
      <c r="E2402" s="139"/>
      <c r="F2402" s="139"/>
      <c r="G2402" s="140"/>
      <c r="H2402" s="139"/>
      <c r="I2402" s="129"/>
      <c r="L2402" s="128"/>
      <c r="M2402" s="128"/>
      <c r="N2402" s="128"/>
      <c r="O2402" s="128"/>
      <c r="P2402" s="128"/>
      <c r="Q2402" s="128"/>
      <c r="R2402" s="128"/>
      <c r="S2402" s="128"/>
      <c r="T2402" s="120">
        <f t="shared" si="408"/>
        <v>0</v>
      </c>
      <c r="U2402" s="131"/>
      <c r="V2402" s="131"/>
      <c r="W2402" s="131">
        <f>SUMIFS($F$3:F2402,$D$3:D2402,D2402,$C$3:C2402,"Buy")+SUMIFS($F$3:F2402,$D$3:D2402,D2402,$C$3:C2402,"Coin Deposit",$E$3:E2402,"&lt;&gt;")</f>
        <v>0</v>
      </c>
      <c r="X2402" s="131">
        <f t="shared" si="409"/>
        <v>0</v>
      </c>
      <c r="Y2402" s="131">
        <f>IF($D2402=Y$1,SUMIFS($H$3:$H2402,$G$3:$G2402,Y$1,$C$3:$C2402,"Sell"),0)</f>
        <v>0</v>
      </c>
      <c r="Z2402" s="131">
        <f t="shared" si="410"/>
        <v>0</v>
      </c>
      <c r="AA2402" s="131">
        <f>IF($D2402=AA$1,SUMIFS($H$3:$H2402,$G$3:$G2402,AA$1,$C$3:$C2402,"Sell"),0)</f>
        <v>0</v>
      </c>
      <c r="AB2402" s="131">
        <f t="shared" si="411"/>
        <v>0</v>
      </c>
      <c r="AC2402" s="131">
        <f>SUMIFS('Deductions and Deposits'!$H:$H,'Deductions and Deposits'!$G:$G,D2402,'Deductions and Deposits'!$F:$F,"&lt;="&amp;B2402)+SUMIFS($F$3:F2402,$D$3:D2402,D2402,$C$3:C2402,"Coin Deposit",$E$3:E2402,"")</f>
        <v>0</v>
      </c>
      <c r="AD2402" s="131">
        <f>SUMIFS('Deductions and Deposits'!$D:$D,'Deductions and Deposits'!$C:$C,D2402)+SUMIFS($F:$F,$D:$D,D2402,$C:$C,"Coin Deduction")</f>
        <v>0</v>
      </c>
      <c r="AE2402" s="131">
        <f>Table5[[#This Row],[Column4]]+Table5[[#This Row],[Column14]]+Table5[[#This Row],[Column19]]+Table5[[#This Row],[Column12]]</f>
        <v>0</v>
      </c>
      <c r="AF2402" s="131">
        <f>Table5[[#This Row],[Column5]]+Table5[[#This Row],[Column13]]+Table5[[#This Row],[Column21]]+Table5[[#This Row],[Column18]]</f>
        <v>0</v>
      </c>
      <c r="AG2402" s="131">
        <f t="shared" si="412"/>
        <v>0</v>
      </c>
      <c r="AH2402" s="131">
        <f t="shared" si="413"/>
        <v>0</v>
      </c>
      <c r="AI2402" s="131">
        <f>Table5[[#This Row],[Column17]]-Table5[[#This Row],[Column20]]</f>
        <v>0</v>
      </c>
      <c r="AJ2402" s="131">
        <f t="shared" si="414"/>
        <v>0</v>
      </c>
      <c r="AK2402" s="131">
        <f t="shared" si="407"/>
        <v>0</v>
      </c>
      <c r="AL2402" s="131">
        <f t="shared" si="415"/>
        <v>0</v>
      </c>
      <c r="AM2402" s="131" t="str">
        <f t="shared" si="416"/>
        <v/>
      </c>
      <c r="AN2402" s="131" t="str">
        <f t="shared" ca="1" si="417"/>
        <v/>
      </c>
    </row>
    <row r="2403" spans="1:40" ht="20.25" customHeight="1" x14ac:dyDescent="0.3">
      <c r="A2403" s="127"/>
      <c r="B2403" s="164"/>
      <c r="C2403" s="139"/>
      <c r="D2403" s="140"/>
      <c r="E2403" s="139"/>
      <c r="F2403" s="139"/>
      <c r="G2403" s="140"/>
      <c r="H2403" s="139"/>
      <c r="I2403" s="129"/>
      <c r="L2403" s="128"/>
      <c r="M2403" s="128"/>
      <c r="N2403" s="128"/>
      <c r="O2403" s="128"/>
      <c r="P2403" s="128"/>
      <c r="Q2403" s="128"/>
      <c r="R2403" s="128"/>
      <c r="S2403" s="128"/>
      <c r="T2403" s="120">
        <f t="shared" si="408"/>
        <v>0</v>
      </c>
      <c r="U2403" s="131"/>
      <c r="V2403" s="131"/>
      <c r="W2403" s="131">
        <f>SUMIFS($F$3:F2403,$D$3:D2403,D2403,$C$3:C2403,"Buy")+SUMIFS($F$3:F2403,$D$3:D2403,D2403,$C$3:C2403,"Coin Deposit",$E$3:E2403,"&lt;&gt;")</f>
        <v>0</v>
      </c>
      <c r="X2403" s="131">
        <f t="shared" si="409"/>
        <v>0</v>
      </c>
      <c r="Y2403" s="131">
        <f>IF($D2403=Y$1,SUMIFS($H$3:$H2403,$G$3:$G2403,Y$1,$C$3:$C2403,"Sell"),0)</f>
        <v>0</v>
      </c>
      <c r="Z2403" s="131">
        <f t="shared" si="410"/>
        <v>0</v>
      </c>
      <c r="AA2403" s="131">
        <f>IF($D2403=AA$1,SUMIFS($H$3:$H2403,$G$3:$G2403,AA$1,$C$3:$C2403,"Sell"),0)</f>
        <v>0</v>
      </c>
      <c r="AB2403" s="131">
        <f t="shared" si="411"/>
        <v>0</v>
      </c>
      <c r="AC2403" s="131">
        <f>SUMIFS('Deductions and Deposits'!$H:$H,'Deductions and Deposits'!$G:$G,D2403,'Deductions and Deposits'!$F:$F,"&lt;="&amp;B2403)+SUMIFS($F$3:F2403,$D$3:D2403,D2403,$C$3:C2403,"Coin Deposit",$E$3:E2403,"")</f>
        <v>0</v>
      </c>
      <c r="AD2403" s="131">
        <f>SUMIFS('Deductions and Deposits'!$D:$D,'Deductions and Deposits'!$C:$C,D2403)+SUMIFS($F:$F,$D:$D,D2403,$C:$C,"Coin Deduction")</f>
        <v>0</v>
      </c>
      <c r="AE2403" s="131">
        <f>Table5[[#This Row],[Column4]]+Table5[[#This Row],[Column14]]+Table5[[#This Row],[Column19]]+Table5[[#This Row],[Column12]]</f>
        <v>0</v>
      </c>
      <c r="AF2403" s="131">
        <f>Table5[[#This Row],[Column5]]+Table5[[#This Row],[Column13]]+Table5[[#This Row],[Column21]]+Table5[[#This Row],[Column18]]</f>
        <v>0</v>
      </c>
      <c r="AG2403" s="131">
        <f t="shared" si="412"/>
        <v>0</v>
      </c>
      <c r="AH2403" s="131">
        <f t="shared" si="413"/>
        <v>0</v>
      </c>
      <c r="AI2403" s="131">
        <f>Table5[[#This Row],[Column17]]-Table5[[#This Row],[Column20]]</f>
        <v>0</v>
      </c>
      <c r="AJ2403" s="131">
        <f t="shared" si="414"/>
        <v>0</v>
      </c>
      <c r="AK2403" s="131">
        <f t="shared" si="407"/>
        <v>0</v>
      </c>
      <c r="AL2403" s="131">
        <f t="shared" si="415"/>
        <v>0</v>
      </c>
      <c r="AM2403" s="131" t="str">
        <f t="shared" si="416"/>
        <v/>
      </c>
      <c r="AN2403" s="131" t="str">
        <f t="shared" ca="1" si="417"/>
        <v/>
      </c>
    </row>
    <row r="2404" spans="1:40" ht="20.25" customHeight="1" x14ac:dyDescent="0.3">
      <c r="A2404" s="127"/>
      <c r="B2404" s="164"/>
      <c r="C2404" s="139"/>
      <c r="D2404" s="140"/>
      <c r="E2404" s="139"/>
      <c r="F2404" s="139"/>
      <c r="G2404" s="140"/>
      <c r="H2404" s="139"/>
      <c r="I2404" s="129"/>
      <c r="L2404" s="128"/>
      <c r="M2404" s="128"/>
      <c r="N2404" s="128"/>
      <c r="O2404" s="128"/>
      <c r="P2404" s="128"/>
      <c r="Q2404" s="128"/>
      <c r="R2404" s="128"/>
      <c r="S2404" s="128"/>
      <c r="T2404" s="120">
        <f t="shared" si="408"/>
        <v>0</v>
      </c>
      <c r="U2404" s="131"/>
      <c r="V2404" s="131"/>
      <c r="W2404" s="131">
        <f>SUMIFS($F$3:F2404,$D$3:D2404,D2404,$C$3:C2404,"Buy")+SUMIFS($F$3:F2404,$D$3:D2404,D2404,$C$3:C2404,"Coin Deposit",$E$3:E2404,"&lt;&gt;")</f>
        <v>0</v>
      </c>
      <c r="X2404" s="131">
        <f t="shared" si="409"/>
        <v>0</v>
      </c>
      <c r="Y2404" s="131">
        <f>IF($D2404=Y$1,SUMIFS($H$3:$H2404,$G$3:$G2404,Y$1,$C$3:$C2404,"Sell"),0)</f>
        <v>0</v>
      </c>
      <c r="Z2404" s="131">
        <f t="shared" si="410"/>
        <v>0</v>
      </c>
      <c r="AA2404" s="131">
        <f>IF($D2404=AA$1,SUMIFS($H$3:$H2404,$G$3:$G2404,AA$1,$C$3:$C2404,"Sell"),0)</f>
        <v>0</v>
      </c>
      <c r="AB2404" s="131">
        <f t="shared" si="411"/>
        <v>0</v>
      </c>
      <c r="AC2404" s="131">
        <f>SUMIFS('Deductions and Deposits'!$H:$H,'Deductions and Deposits'!$G:$G,D2404,'Deductions and Deposits'!$F:$F,"&lt;="&amp;B2404)+SUMIFS($F$3:F2404,$D$3:D2404,D2404,$C$3:C2404,"Coin Deposit",$E$3:E2404,"")</f>
        <v>0</v>
      </c>
      <c r="AD2404" s="131">
        <f>SUMIFS('Deductions and Deposits'!$D:$D,'Deductions and Deposits'!$C:$C,D2404)+SUMIFS($F:$F,$D:$D,D2404,$C:$C,"Coin Deduction")</f>
        <v>0</v>
      </c>
      <c r="AE2404" s="131">
        <f>Table5[[#This Row],[Column4]]+Table5[[#This Row],[Column14]]+Table5[[#This Row],[Column19]]+Table5[[#This Row],[Column12]]</f>
        <v>0</v>
      </c>
      <c r="AF2404" s="131">
        <f>Table5[[#This Row],[Column5]]+Table5[[#This Row],[Column13]]+Table5[[#This Row],[Column21]]+Table5[[#This Row],[Column18]]</f>
        <v>0</v>
      </c>
      <c r="AG2404" s="131">
        <f t="shared" si="412"/>
        <v>0</v>
      </c>
      <c r="AH2404" s="131">
        <f t="shared" si="413"/>
        <v>0</v>
      </c>
      <c r="AI2404" s="131">
        <f>Table5[[#This Row],[Column17]]-Table5[[#This Row],[Column20]]</f>
        <v>0</v>
      </c>
      <c r="AJ2404" s="131">
        <f t="shared" si="414"/>
        <v>0</v>
      </c>
      <c r="AK2404" s="131">
        <f t="shared" si="407"/>
        <v>0</v>
      </c>
      <c r="AL2404" s="131">
        <f t="shared" si="415"/>
        <v>0</v>
      </c>
      <c r="AM2404" s="131" t="str">
        <f t="shared" si="416"/>
        <v/>
      </c>
      <c r="AN2404" s="131" t="str">
        <f t="shared" ca="1" si="417"/>
        <v/>
      </c>
    </row>
    <row r="2405" spans="1:40" ht="20.25" customHeight="1" x14ac:dyDescent="0.3">
      <c r="A2405" s="127"/>
      <c r="B2405" s="164"/>
      <c r="C2405" s="139"/>
      <c r="D2405" s="140"/>
      <c r="E2405" s="139"/>
      <c r="F2405" s="139"/>
      <c r="G2405" s="140"/>
      <c r="H2405" s="139"/>
      <c r="I2405" s="129"/>
      <c r="L2405" s="128"/>
      <c r="M2405" s="128"/>
      <c r="N2405" s="128"/>
      <c r="O2405" s="128"/>
      <c r="P2405" s="128"/>
      <c r="Q2405" s="128"/>
      <c r="R2405" s="128"/>
      <c r="S2405" s="128"/>
      <c r="T2405" s="120">
        <f t="shared" si="408"/>
        <v>0</v>
      </c>
      <c r="U2405" s="131"/>
      <c r="V2405" s="131"/>
      <c r="W2405" s="131">
        <f>SUMIFS($F$3:F2405,$D$3:D2405,D2405,$C$3:C2405,"Buy")+SUMIFS($F$3:F2405,$D$3:D2405,D2405,$C$3:C2405,"Coin Deposit",$E$3:E2405,"&lt;&gt;")</f>
        <v>0</v>
      </c>
      <c r="X2405" s="131">
        <f t="shared" si="409"/>
        <v>0</v>
      </c>
      <c r="Y2405" s="131">
        <f>IF($D2405=Y$1,SUMIFS($H$3:$H2405,$G$3:$G2405,Y$1,$C$3:$C2405,"Sell"),0)</f>
        <v>0</v>
      </c>
      <c r="Z2405" s="131">
        <f t="shared" si="410"/>
        <v>0</v>
      </c>
      <c r="AA2405" s="131">
        <f>IF($D2405=AA$1,SUMIFS($H$3:$H2405,$G$3:$G2405,AA$1,$C$3:$C2405,"Sell"),0)</f>
        <v>0</v>
      </c>
      <c r="AB2405" s="131">
        <f t="shared" si="411"/>
        <v>0</v>
      </c>
      <c r="AC2405" s="131">
        <f>SUMIFS('Deductions and Deposits'!$H:$H,'Deductions and Deposits'!$G:$G,D2405,'Deductions and Deposits'!$F:$F,"&lt;="&amp;B2405)+SUMIFS($F$3:F2405,$D$3:D2405,D2405,$C$3:C2405,"Coin Deposit",$E$3:E2405,"")</f>
        <v>0</v>
      </c>
      <c r="AD2405" s="131">
        <f>SUMIFS('Deductions and Deposits'!$D:$D,'Deductions and Deposits'!$C:$C,D2405)+SUMIFS($F:$F,$D:$D,D2405,$C:$C,"Coin Deduction")</f>
        <v>0</v>
      </c>
      <c r="AE2405" s="131">
        <f>Table5[[#This Row],[Column4]]+Table5[[#This Row],[Column14]]+Table5[[#This Row],[Column19]]+Table5[[#This Row],[Column12]]</f>
        <v>0</v>
      </c>
      <c r="AF2405" s="131">
        <f>Table5[[#This Row],[Column5]]+Table5[[#This Row],[Column13]]+Table5[[#This Row],[Column21]]+Table5[[#This Row],[Column18]]</f>
        <v>0</v>
      </c>
      <c r="AG2405" s="131">
        <f t="shared" si="412"/>
        <v>0</v>
      </c>
      <c r="AH2405" s="131">
        <f t="shared" si="413"/>
        <v>0</v>
      </c>
      <c r="AI2405" s="131">
        <f>Table5[[#This Row],[Column17]]-Table5[[#This Row],[Column20]]</f>
        <v>0</v>
      </c>
      <c r="AJ2405" s="131">
        <f t="shared" si="414"/>
        <v>0</v>
      </c>
      <c r="AK2405" s="131">
        <f t="shared" si="407"/>
        <v>0</v>
      </c>
      <c r="AL2405" s="131">
        <f t="shared" si="415"/>
        <v>0</v>
      </c>
      <c r="AM2405" s="131" t="str">
        <f t="shared" si="416"/>
        <v/>
      </c>
      <c r="AN2405" s="131" t="str">
        <f t="shared" ca="1" si="417"/>
        <v/>
      </c>
    </row>
    <row r="2406" spans="1:40" ht="20.25" customHeight="1" x14ac:dyDescent="0.3">
      <c r="A2406" s="127"/>
      <c r="B2406" s="164"/>
      <c r="C2406" s="139"/>
      <c r="D2406" s="140"/>
      <c r="E2406" s="139"/>
      <c r="F2406" s="139"/>
      <c r="G2406" s="140"/>
      <c r="H2406" s="139"/>
      <c r="I2406" s="129"/>
      <c r="L2406" s="128"/>
      <c r="M2406" s="128"/>
      <c r="N2406" s="128"/>
      <c r="O2406" s="128"/>
      <c r="P2406" s="128"/>
      <c r="Q2406" s="128"/>
      <c r="R2406" s="128"/>
      <c r="S2406" s="128"/>
      <c r="T2406" s="120">
        <f t="shared" si="408"/>
        <v>0</v>
      </c>
      <c r="U2406" s="131"/>
      <c r="V2406" s="131"/>
      <c r="W2406" s="131">
        <f>SUMIFS($F$3:F2406,$D$3:D2406,D2406,$C$3:C2406,"Buy")+SUMIFS($F$3:F2406,$D$3:D2406,D2406,$C$3:C2406,"Coin Deposit",$E$3:E2406,"&lt;&gt;")</f>
        <v>0</v>
      </c>
      <c r="X2406" s="131">
        <f t="shared" si="409"/>
        <v>0</v>
      </c>
      <c r="Y2406" s="131">
        <f>IF($D2406=Y$1,SUMIFS($H$3:$H2406,$G$3:$G2406,Y$1,$C$3:$C2406,"Sell"),0)</f>
        <v>0</v>
      </c>
      <c r="Z2406" s="131">
        <f t="shared" si="410"/>
        <v>0</v>
      </c>
      <c r="AA2406" s="131">
        <f>IF($D2406=AA$1,SUMIFS($H$3:$H2406,$G$3:$G2406,AA$1,$C$3:$C2406,"Sell"),0)</f>
        <v>0</v>
      </c>
      <c r="AB2406" s="131">
        <f t="shared" si="411"/>
        <v>0</v>
      </c>
      <c r="AC2406" s="131">
        <f>SUMIFS('Deductions and Deposits'!$H:$H,'Deductions and Deposits'!$G:$G,D2406,'Deductions and Deposits'!$F:$F,"&lt;="&amp;B2406)+SUMIFS($F$3:F2406,$D$3:D2406,D2406,$C$3:C2406,"Coin Deposit",$E$3:E2406,"")</f>
        <v>0</v>
      </c>
      <c r="AD2406" s="131">
        <f>SUMIFS('Deductions and Deposits'!$D:$D,'Deductions and Deposits'!$C:$C,D2406)+SUMIFS($F:$F,$D:$D,D2406,$C:$C,"Coin Deduction")</f>
        <v>0</v>
      </c>
      <c r="AE2406" s="131">
        <f>Table5[[#This Row],[Column4]]+Table5[[#This Row],[Column14]]+Table5[[#This Row],[Column19]]+Table5[[#This Row],[Column12]]</f>
        <v>0</v>
      </c>
      <c r="AF2406" s="131">
        <f>Table5[[#This Row],[Column5]]+Table5[[#This Row],[Column13]]+Table5[[#This Row],[Column21]]+Table5[[#This Row],[Column18]]</f>
        <v>0</v>
      </c>
      <c r="AG2406" s="131">
        <f t="shared" si="412"/>
        <v>0</v>
      </c>
      <c r="AH2406" s="131">
        <f t="shared" si="413"/>
        <v>0</v>
      </c>
      <c r="AI2406" s="131">
        <f>Table5[[#This Row],[Column17]]-Table5[[#This Row],[Column20]]</f>
        <v>0</v>
      </c>
      <c r="AJ2406" s="131">
        <f t="shared" si="414"/>
        <v>0</v>
      </c>
      <c r="AK2406" s="131">
        <f t="shared" si="407"/>
        <v>0</v>
      </c>
      <c r="AL2406" s="131">
        <f t="shared" si="415"/>
        <v>0</v>
      </c>
      <c r="AM2406" s="131" t="str">
        <f t="shared" si="416"/>
        <v/>
      </c>
      <c r="AN2406" s="131" t="str">
        <f t="shared" ca="1" si="417"/>
        <v/>
      </c>
    </row>
    <row r="2407" spans="1:40" ht="20.25" customHeight="1" x14ac:dyDescent="0.3">
      <c r="A2407" s="127"/>
      <c r="B2407" s="164"/>
      <c r="C2407" s="139"/>
      <c r="D2407" s="140"/>
      <c r="E2407" s="139"/>
      <c r="F2407" s="139"/>
      <c r="G2407" s="140"/>
      <c r="H2407" s="139"/>
      <c r="I2407" s="129"/>
      <c r="L2407" s="128"/>
      <c r="M2407" s="128"/>
      <c r="N2407" s="128"/>
      <c r="O2407" s="128"/>
      <c r="P2407" s="128"/>
      <c r="Q2407" s="128"/>
      <c r="R2407" s="128"/>
      <c r="S2407" s="128"/>
      <c r="T2407" s="120">
        <f t="shared" si="408"/>
        <v>0</v>
      </c>
      <c r="U2407" s="131"/>
      <c r="V2407" s="131"/>
      <c r="W2407" s="131">
        <f>SUMIFS($F$3:F2407,$D$3:D2407,D2407,$C$3:C2407,"Buy")+SUMIFS($F$3:F2407,$D$3:D2407,D2407,$C$3:C2407,"Coin Deposit",$E$3:E2407,"&lt;&gt;")</f>
        <v>0</v>
      </c>
      <c r="X2407" s="131">
        <f t="shared" si="409"/>
        <v>0</v>
      </c>
      <c r="Y2407" s="131">
        <f>IF($D2407=Y$1,SUMIFS($H$3:$H2407,$G$3:$G2407,Y$1,$C$3:$C2407,"Sell"),0)</f>
        <v>0</v>
      </c>
      <c r="Z2407" s="131">
        <f t="shared" si="410"/>
        <v>0</v>
      </c>
      <c r="AA2407" s="131">
        <f>IF($D2407=AA$1,SUMIFS($H$3:$H2407,$G$3:$G2407,AA$1,$C$3:$C2407,"Sell"),0)</f>
        <v>0</v>
      </c>
      <c r="AB2407" s="131">
        <f t="shared" si="411"/>
        <v>0</v>
      </c>
      <c r="AC2407" s="131">
        <f>SUMIFS('Deductions and Deposits'!$H:$H,'Deductions and Deposits'!$G:$G,D2407,'Deductions and Deposits'!$F:$F,"&lt;="&amp;B2407)+SUMIFS($F$3:F2407,$D$3:D2407,D2407,$C$3:C2407,"Coin Deposit",$E$3:E2407,"")</f>
        <v>0</v>
      </c>
      <c r="AD2407" s="131">
        <f>SUMIFS('Deductions and Deposits'!$D:$D,'Deductions and Deposits'!$C:$C,D2407)+SUMIFS($F:$F,$D:$D,D2407,$C:$C,"Coin Deduction")</f>
        <v>0</v>
      </c>
      <c r="AE2407" s="131">
        <f>Table5[[#This Row],[Column4]]+Table5[[#This Row],[Column14]]+Table5[[#This Row],[Column19]]+Table5[[#This Row],[Column12]]</f>
        <v>0</v>
      </c>
      <c r="AF2407" s="131">
        <f>Table5[[#This Row],[Column5]]+Table5[[#This Row],[Column13]]+Table5[[#This Row],[Column21]]+Table5[[#This Row],[Column18]]</f>
        <v>0</v>
      </c>
      <c r="AG2407" s="131">
        <f t="shared" si="412"/>
        <v>0</v>
      </c>
      <c r="AH2407" s="131">
        <f t="shared" si="413"/>
        <v>0</v>
      </c>
      <c r="AI2407" s="131">
        <f>Table5[[#This Row],[Column17]]-Table5[[#This Row],[Column20]]</f>
        <v>0</v>
      </c>
      <c r="AJ2407" s="131">
        <f t="shared" si="414"/>
        <v>0</v>
      </c>
      <c r="AK2407" s="131">
        <f t="shared" si="407"/>
        <v>0</v>
      </c>
      <c r="AL2407" s="131">
        <f t="shared" si="415"/>
        <v>0</v>
      </c>
      <c r="AM2407" s="131" t="str">
        <f t="shared" si="416"/>
        <v/>
      </c>
      <c r="AN2407" s="131" t="str">
        <f t="shared" ca="1" si="417"/>
        <v/>
      </c>
    </row>
    <row r="2408" spans="1:40" ht="20.25" customHeight="1" x14ac:dyDescent="0.3">
      <c r="A2408" s="127"/>
      <c r="B2408" s="164"/>
      <c r="C2408" s="139"/>
      <c r="D2408" s="140"/>
      <c r="E2408" s="139"/>
      <c r="F2408" s="139"/>
      <c r="G2408" s="140"/>
      <c r="H2408" s="139"/>
      <c r="I2408" s="129"/>
      <c r="L2408" s="128"/>
      <c r="M2408" s="128"/>
      <c r="N2408" s="128"/>
      <c r="O2408" s="128"/>
      <c r="P2408" s="128"/>
      <c r="Q2408" s="128"/>
      <c r="R2408" s="128"/>
      <c r="S2408" s="128"/>
      <c r="T2408" s="120">
        <f t="shared" si="408"/>
        <v>0</v>
      </c>
      <c r="U2408" s="131"/>
      <c r="V2408" s="131"/>
      <c r="W2408" s="131">
        <f>SUMIFS($F$3:F2408,$D$3:D2408,D2408,$C$3:C2408,"Buy")+SUMIFS($F$3:F2408,$D$3:D2408,D2408,$C$3:C2408,"Coin Deposit",$E$3:E2408,"&lt;&gt;")</f>
        <v>0</v>
      </c>
      <c r="X2408" s="131">
        <f t="shared" si="409"/>
        <v>0</v>
      </c>
      <c r="Y2408" s="131">
        <f>IF($D2408=Y$1,SUMIFS($H$3:$H2408,$G$3:$G2408,Y$1,$C$3:$C2408,"Sell"),0)</f>
        <v>0</v>
      </c>
      <c r="Z2408" s="131">
        <f t="shared" si="410"/>
        <v>0</v>
      </c>
      <c r="AA2408" s="131">
        <f>IF($D2408=AA$1,SUMIFS($H$3:$H2408,$G$3:$G2408,AA$1,$C$3:$C2408,"Sell"),0)</f>
        <v>0</v>
      </c>
      <c r="AB2408" s="131">
        <f t="shared" si="411"/>
        <v>0</v>
      </c>
      <c r="AC2408" s="131">
        <f>SUMIFS('Deductions and Deposits'!$H:$H,'Deductions and Deposits'!$G:$G,D2408,'Deductions and Deposits'!$F:$F,"&lt;="&amp;B2408)+SUMIFS($F$3:F2408,$D$3:D2408,D2408,$C$3:C2408,"Coin Deposit",$E$3:E2408,"")</f>
        <v>0</v>
      </c>
      <c r="AD2408" s="131">
        <f>SUMIFS('Deductions and Deposits'!$D:$D,'Deductions and Deposits'!$C:$C,D2408)+SUMIFS($F:$F,$D:$D,D2408,$C:$C,"Coin Deduction")</f>
        <v>0</v>
      </c>
      <c r="AE2408" s="131">
        <f>Table5[[#This Row],[Column4]]+Table5[[#This Row],[Column14]]+Table5[[#This Row],[Column19]]+Table5[[#This Row],[Column12]]</f>
        <v>0</v>
      </c>
      <c r="AF2408" s="131">
        <f>Table5[[#This Row],[Column5]]+Table5[[#This Row],[Column13]]+Table5[[#This Row],[Column21]]+Table5[[#This Row],[Column18]]</f>
        <v>0</v>
      </c>
      <c r="AG2408" s="131">
        <f t="shared" si="412"/>
        <v>0</v>
      </c>
      <c r="AH2408" s="131">
        <f t="shared" si="413"/>
        <v>0</v>
      </c>
      <c r="AI2408" s="131">
        <f>Table5[[#This Row],[Column17]]-Table5[[#This Row],[Column20]]</f>
        <v>0</v>
      </c>
      <c r="AJ2408" s="131">
        <f t="shared" si="414"/>
        <v>0</v>
      </c>
      <c r="AK2408" s="131">
        <f t="shared" si="407"/>
        <v>0</v>
      </c>
      <c r="AL2408" s="131">
        <f t="shared" si="415"/>
        <v>0</v>
      </c>
      <c r="AM2408" s="131" t="str">
        <f t="shared" si="416"/>
        <v/>
      </c>
      <c r="AN2408" s="131" t="str">
        <f t="shared" ca="1" si="417"/>
        <v/>
      </c>
    </row>
    <row r="2409" spans="1:40" ht="20.25" customHeight="1" x14ac:dyDescent="0.3">
      <c r="A2409" s="127"/>
      <c r="B2409" s="164"/>
      <c r="C2409" s="139"/>
      <c r="D2409" s="140"/>
      <c r="E2409" s="139"/>
      <c r="F2409" s="139"/>
      <c r="G2409" s="140"/>
      <c r="H2409" s="139"/>
      <c r="I2409" s="129"/>
      <c r="L2409" s="128"/>
      <c r="M2409" s="128"/>
      <c r="N2409" s="128"/>
      <c r="O2409" s="128"/>
      <c r="P2409" s="128"/>
      <c r="Q2409" s="128"/>
      <c r="R2409" s="128"/>
      <c r="S2409" s="128"/>
      <c r="T2409" s="120">
        <f t="shared" si="408"/>
        <v>0</v>
      </c>
      <c r="U2409" s="131"/>
      <c r="V2409" s="131"/>
      <c r="W2409" s="131">
        <f>SUMIFS($F$3:F2409,$D$3:D2409,D2409,$C$3:C2409,"Buy")+SUMIFS($F$3:F2409,$D$3:D2409,D2409,$C$3:C2409,"Coin Deposit",$E$3:E2409,"&lt;&gt;")</f>
        <v>0</v>
      </c>
      <c r="X2409" s="131">
        <f t="shared" si="409"/>
        <v>0</v>
      </c>
      <c r="Y2409" s="131">
        <f>IF($D2409=Y$1,SUMIFS($H$3:$H2409,$G$3:$G2409,Y$1,$C$3:$C2409,"Sell"),0)</f>
        <v>0</v>
      </c>
      <c r="Z2409" s="131">
        <f t="shared" si="410"/>
        <v>0</v>
      </c>
      <c r="AA2409" s="131">
        <f>IF($D2409=AA$1,SUMIFS($H$3:$H2409,$G$3:$G2409,AA$1,$C$3:$C2409,"Sell"),0)</f>
        <v>0</v>
      </c>
      <c r="AB2409" s="131">
        <f t="shared" si="411"/>
        <v>0</v>
      </c>
      <c r="AC2409" s="131">
        <f>SUMIFS('Deductions and Deposits'!$H:$H,'Deductions and Deposits'!$G:$G,D2409,'Deductions and Deposits'!$F:$F,"&lt;="&amp;B2409)+SUMIFS($F$3:F2409,$D$3:D2409,D2409,$C$3:C2409,"Coin Deposit",$E$3:E2409,"")</f>
        <v>0</v>
      </c>
      <c r="AD2409" s="131">
        <f>SUMIFS('Deductions and Deposits'!$D:$D,'Deductions and Deposits'!$C:$C,D2409)+SUMIFS($F:$F,$D:$D,D2409,$C:$C,"Coin Deduction")</f>
        <v>0</v>
      </c>
      <c r="AE2409" s="131">
        <f>Table5[[#This Row],[Column4]]+Table5[[#This Row],[Column14]]+Table5[[#This Row],[Column19]]+Table5[[#This Row],[Column12]]</f>
        <v>0</v>
      </c>
      <c r="AF2409" s="131">
        <f>Table5[[#This Row],[Column5]]+Table5[[#This Row],[Column13]]+Table5[[#This Row],[Column21]]+Table5[[#This Row],[Column18]]</f>
        <v>0</v>
      </c>
      <c r="AG2409" s="131">
        <f t="shared" si="412"/>
        <v>0</v>
      </c>
      <c r="AH2409" s="131">
        <f t="shared" si="413"/>
        <v>0</v>
      </c>
      <c r="AI2409" s="131">
        <f>Table5[[#This Row],[Column17]]-Table5[[#This Row],[Column20]]</f>
        <v>0</v>
      </c>
      <c r="AJ2409" s="131">
        <f t="shared" si="414"/>
        <v>0</v>
      </c>
      <c r="AK2409" s="131">
        <f t="shared" si="407"/>
        <v>0</v>
      </c>
      <c r="AL2409" s="131">
        <f t="shared" si="415"/>
        <v>0</v>
      </c>
      <c r="AM2409" s="131" t="str">
        <f t="shared" si="416"/>
        <v/>
      </c>
      <c r="AN2409" s="131" t="str">
        <f t="shared" ca="1" si="417"/>
        <v/>
      </c>
    </row>
    <row r="2410" spans="1:40" ht="20.25" customHeight="1" x14ac:dyDescent="0.3">
      <c r="A2410" s="127"/>
      <c r="B2410" s="164"/>
      <c r="C2410" s="139"/>
      <c r="D2410" s="140"/>
      <c r="E2410" s="139"/>
      <c r="F2410" s="139"/>
      <c r="G2410" s="140"/>
      <c r="H2410" s="139"/>
      <c r="I2410" s="129"/>
      <c r="L2410" s="128"/>
      <c r="M2410" s="128"/>
      <c r="N2410" s="128"/>
      <c r="O2410" s="128"/>
      <c r="P2410" s="128"/>
      <c r="Q2410" s="128"/>
      <c r="R2410" s="128"/>
      <c r="S2410" s="128"/>
      <c r="T2410" s="120">
        <f t="shared" si="408"/>
        <v>0</v>
      </c>
      <c r="U2410" s="131"/>
      <c r="V2410" s="131"/>
      <c r="W2410" s="131">
        <f>SUMIFS($F$3:F2410,$D$3:D2410,D2410,$C$3:C2410,"Buy")+SUMIFS($F$3:F2410,$D$3:D2410,D2410,$C$3:C2410,"Coin Deposit",$E$3:E2410,"&lt;&gt;")</f>
        <v>0</v>
      </c>
      <c r="X2410" s="131">
        <f t="shared" si="409"/>
        <v>0</v>
      </c>
      <c r="Y2410" s="131">
        <f>IF($D2410=Y$1,SUMIFS($H$3:$H2410,$G$3:$G2410,Y$1,$C$3:$C2410,"Sell"),0)</f>
        <v>0</v>
      </c>
      <c r="Z2410" s="131">
        <f t="shared" si="410"/>
        <v>0</v>
      </c>
      <c r="AA2410" s="131">
        <f>IF($D2410=AA$1,SUMIFS($H$3:$H2410,$G$3:$G2410,AA$1,$C$3:$C2410,"Sell"),0)</f>
        <v>0</v>
      </c>
      <c r="AB2410" s="131">
        <f t="shared" si="411"/>
        <v>0</v>
      </c>
      <c r="AC2410" s="131">
        <f>SUMIFS('Deductions and Deposits'!$H:$H,'Deductions and Deposits'!$G:$G,D2410,'Deductions and Deposits'!$F:$F,"&lt;="&amp;B2410)+SUMIFS($F$3:F2410,$D$3:D2410,D2410,$C$3:C2410,"Coin Deposit",$E$3:E2410,"")</f>
        <v>0</v>
      </c>
      <c r="AD2410" s="131">
        <f>SUMIFS('Deductions and Deposits'!$D:$D,'Deductions and Deposits'!$C:$C,D2410)+SUMIFS($F:$F,$D:$D,D2410,$C:$C,"Coin Deduction")</f>
        <v>0</v>
      </c>
      <c r="AE2410" s="131">
        <f>Table5[[#This Row],[Column4]]+Table5[[#This Row],[Column14]]+Table5[[#This Row],[Column19]]+Table5[[#This Row],[Column12]]</f>
        <v>0</v>
      </c>
      <c r="AF2410" s="131">
        <f>Table5[[#This Row],[Column5]]+Table5[[#This Row],[Column13]]+Table5[[#This Row],[Column21]]+Table5[[#This Row],[Column18]]</f>
        <v>0</v>
      </c>
      <c r="AG2410" s="131">
        <f t="shared" si="412"/>
        <v>0</v>
      </c>
      <c r="AH2410" s="131">
        <f t="shared" si="413"/>
        <v>0</v>
      </c>
      <c r="AI2410" s="131">
        <f>Table5[[#This Row],[Column17]]-Table5[[#This Row],[Column20]]</f>
        <v>0</v>
      </c>
      <c r="AJ2410" s="131">
        <f t="shared" si="414"/>
        <v>0</v>
      </c>
      <c r="AK2410" s="131">
        <f t="shared" si="407"/>
        <v>0</v>
      </c>
      <c r="AL2410" s="131">
        <f t="shared" si="415"/>
        <v>0</v>
      </c>
      <c r="AM2410" s="131" t="str">
        <f t="shared" si="416"/>
        <v/>
      </c>
      <c r="AN2410" s="131" t="str">
        <f t="shared" ca="1" si="417"/>
        <v/>
      </c>
    </row>
    <row r="2411" spans="1:40" ht="20.25" customHeight="1" x14ac:dyDescent="0.3">
      <c r="A2411" s="127"/>
      <c r="B2411" s="164"/>
      <c r="C2411" s="139"/>
      <c r="D2411" s="140"/>
      <c r="E2411" s="139"/>
      <c r="F2411" s="139"/>
      <c r="G2411" s="140"/>
      <c r="H2411" s="139"/>
      <c r="I2411" s="129"/>
      <c r="L2411" s="128"/>
      <c r="M2411" s="128"/>
      <c r="N2411" s="128"/>
      <c r="O2411" s="128"/>
      <c r="P2411" s="128"/>
      <c r="Q2411" s="128"/>
      <c r="R2411" s="128"/>
      <c r="S2411" s="128"/>
      <c r="T2411" s="120">
        <f t="shared" si="408"/>
        <v>0</v>
      </c>
      <c r="U2411" s="131"/>
      <c r="V2411" s="131"/>
      <c r="W2411" s="131">
        <f>SUMIFS($F$3:F2411,$D$3:D2411,D2411,$C$3:C2411,"Buy")+SUMIFS($F$3:F2411,$D$3:D2411,D2411,$C$3:C2411,"Coin Deposit",$E$3:E2411,"&lt;&gt;")</f>
        <v>0</v>
      </c>
      <c r="X2411" s="131">
        <f t="shared" si="409"/>
        <v>0</v>
      </c>
      <c r="Y2411" s="131">
        <f>IF($D2411=Y$1,SUMIFS($H$3:$H2411,$G$3:$G2411,Y$1,$C$3:$C2411,"Sell"),0)</f>
        <v>0</v>
      </c>
      <c r="Z2411" s="131">
        <f t="shared" si="410"/>
        <v>0</v>
      </c>
      <c r="AA2411" s="131">
        <f>IF($D2411=AA$1,SUMIFS($H$3:$H2411,$G$3:$G2411,AA$1,$C$3:$C2411,"Sell"),0)</f>
        <v>0</v>
      </c>
      <c r="AB2411" s="131">
        <f t="shared" si="411"/>
        <v>0</v>
      </c>
      <c r="AC2411" s="131">
        <f>SUMIFS('Deductions and Deposits'!$H:$H,'Deductions and Deposits'!$G:$G,D2411,'Deductions and Deposits'!$F:$F,"&lt;="&amp;B2411)+SUMIFS($F$3:F2411,$D$3:D2411,D2411,$C$3:C2411,"Coin Deposit",$E$3:E2411,"")</f>
        <v>0</v>
      </c>
      <c r="AD2411" s="131">
        <f>SUMIFS('Deductions and Deposits'!$D:$D,'Deductions and Deposits'!$C:$C,D2411)+SUMIFS($F:$F,$D:$D,D2411,$C:$C,"Coin Deduction")</f>
        <v>0</v>
      </c>
      <c r="AE2411" s="131">
        <f>Table5[[#This Row],[Column4]]+Table5[[#This Row],[Column14]]+Table5[[#This Row],[Column19]]+Table5[[#This Row],[Column12]]</f>
        <v>0</v>
      </c>
      <c r="AF2411" s="131">
        <f>Table5[[#This Row],[Column5]]+Table5[[#This Row],[Column13]]+Table5[[#This Row],[Column21]]+Table5[[#This Row],[Column18]]</f>
        <v>0</v>
      </c>
      <c r="AG2411" s="131">
        <f t="shared" si="412"/>
        <v>0</v>
      </c>
      <c r="AH2411" s="131">
        <f t="shared" si="413"/>
        <v>0</v>
      </c>
      <c r="AI2411" s="131">
        <f>Table5[[#This Row],[Column17]]-Table5[[#This Row],[Column20]]</f>
        <v>0</v>
      </c>
      <c r="AJ2411" s="131">
        <f t="shared" si="414"/>
        <v>0</v>
      </c>
      <c r="AK2411" s="131">
        <f t="shared" si="407"/>
        <v>0</v>
      </c>
      <c r="AL2411" s="131">
        <f t="shared" si="415"/>
        <v>0</v>
      </c>
      <c r="AM2411" s="131" t="str">
        <f t="shared" si="416"/>
        <v/>
      </c>
      <c r="AN2411" s="131" t="str">
        <f t="shared" ca="1" si="417"/>
        <v/>
      </c>
    </row>
    <row r="2412" spans="1:40" ht="20.25" customHeight="1" x14ac:dyDescent="0.3">
      <c r="A2412" s="127"/>
      <c r="B2412" s="164"/>
      <c r="C2412" s="139"/>
      <c r="D2412" s="140"/>
      <c r="E2412" s="139"/>
      <c r="F2412" s="139"/>
      <c r="G2412" s="140"/>
      <c r="H2412" s="139"/>
      <c r="I2412" s="129"/>
      <c r="L2412" s="128"/>
      <c r="M2412" s="128"/>
      <c r="N2412" s="128"/>
      <c r="O2412" s="128"/>
      <c r="P2412" s="128"/>
      <c r="Q2412" s="128"/>
      <c r="R2412" s="128"/>
      <c r="S2412" s="128"/>
      <c r="T2412" s="120">
        <f t="shared" si="408"/>
        <v>0</v>
      </c>
      <c r="U2412" s="131"/>
      <c r="V2412" s="131"/>
      <c r="W2412" s="131">
        <f>SUMIFS($F$3:F2412,$D$3:D2412,D2412,$C$3:C2412,"Buy")+SUMIFS($F$3:F2412,$D$3:D2412,D2412,$C$3:C2412,"Coin Deposit",$E$3:E2412,"&lt;&gt;")</f>
        <v>0</v>
      </c>
      <c r="X2412" s="131">
        <f t="shared" si="409"/>
        <v>0</v>
      </c>
      <c r="Y2412" s="131">
        <f>IF($D2412=Y$1,SUMIFS($H$3:$H2412,$G$3:$G2412,Y$1,$C$3:$C2412,"Sell"),0)</f>
        <v>0</v>
      </c>
      <c r="Z2412" s="131">
        <f t="shared" si="410"/>
        <v>0</v>
      </c>
      <c r="AA2412" s="131">
        <f>IF($D2412=AA$1,SUMIFS($H$3:$H2412,$G$3:$G2412,AA$1,$C$3:$C2412,"Sell"),0)</f>
        <v>0</v>
      </c>
      <c r="AB2412" s="131">
        <f t="shared" si="411"/>
        <v>0</v>
      </c>
      <c r="AC2412" s="131">
        <f>SUMIFS('Deductions and Deposits'!$H:$H,'Deductions and Deposits'!$G:$G,D2412,'Deductions and Deposits'!$F:$F,"&lt;="&amp;B2412)+SUMIFS($F$3:F2412,$D$3:D2412,D2412,$C$3:C2412,"Coin Deposit",$E$3:E2412,"")</f>
        <v>0</v>
      </c>
      <c r="AD2412" s="131">
        <f>SUMIFS('Deductions and Deposits'!$D:$D,'Deductions and Deposits'!$C:$C,D2412)+SUMIFS($F:$F,$D:$D,D2412,$C:$C,"Coin Deduction")</f>
        <v>0</v>
      </c>
      <c r="AE2412" s="131">
        <f>Table5[[#This Row],[Column4]]+Table5[[#This Row],[Column14]]+Table5[[#This Row],[Column19]]+Table5[[#This Row],[Column12]]</f>
        <v>0</v>
      </c>
      <c r="AF2412" s="131">
        <f>Table5[[#This Row],[Column5]]+Table5[[#This Row],[Column13]]+Table5[[#This Row],[Column21]]+Table5[[#This Row],[Column18]]</f>
        <v>0</v>
      </c>
      <c r="AG2412" s="131">
        <f t="shared" si="412"/>
        <v>0</v>
      </c>
      <c r="AH2412" s="131">
        <f t="shared" si="413"/>
        <v>0</v>
      </c>
      <c r="AI2412" s="131">
        <f>Table5[[#This Row],[Column17]]-Table5[[#This Row],[Column20]]</f>
        <v>0</v>
      </c>
      <c r="AJ2412" s="131">
        <f t="shared" si="414"/>
        <v>0</v>
      </c>
      <c r="AK2412" s="131">
        <f t="shared" si="407"/>
        <v>0</v>
      </c>
      <c r="AL2412" s="131">
        <f t="shared" si="415"/>
        <v>0</v>
      </c>
      <c r="AM2412" s="131" t="str">
        <f t="shared" si="416"/>
        <v/>
      </c>
      <c r="AN2412" s="131" t="str">
        <f t="shared" ca="1" si="417"/>
        <v/>
      </c>
    </row>
    <row r="2413" spans="1:40" ht="20.25" customHeight="1" x14ac:dyDescent="0.3">
      <c r="A2413" s="127"/>
      <c r="B2413" s="164"/>
      <c r="C2413" s="139"/>
      <c r="D2413" s="140"/>
      <c r="E2413" s="139"/>
      <c r="F2413" s="139"/>
      <c r="G2413" s="140"/>
      <c r="H2413" s="139"/>
      <c r="I2413" s="129"/>
      <c r="L2413" s="128"/>
      <c r="M2413" s="128"/>
      <c r="N2413" s="128"/>
      <c r="O2413" s="128"/>
      <c r="P2413" s="128"/>
      <c r="Q2413" s="128"/>
      <c r="R2413" s="128"/>
      <c r="S2413" s="128"/>
      <c r="T2413" s="120">
        <f t="shared" si="408"/>
        <v>0</v>
      </c>
      <c r="U2413" s="131"/>
      <c r="V2413" s="131"/>
      <c r="W2413" s="131">
        <f>SUMIFS($F$3:F2413,$D$3:D2413,D2413,$C$3:C2413,"Buy")+SUMIFS($F$3:F2413,$D$3:D2413,D2413,$C$3:C2413,"Coin Deposit",$E$3:E2413,"&lt;&gt;")</f>
        <v>0</v>
      </c>
      <c r="X2413" s="131">
        <f t="shared" si="409"/>
        <v>0</v>
      </c>
      <c r="Y2413" s="131">
        <f>IF($D2413=Y$1,SUMIFS($H$3:$H2413,$G$3:$G2413,Y$1,$C$3:$C2413,"Sell"),0)</f>
        <v>0</v>
      </c>
      <c r="Z2413" s="131">
        <f t="shared" si="410"/>
        <v>0</v>
      </c>
      <c r="AA2413" s="131">
        <f>IF($D2413=AA$1,SUMIFS($H$3:$H2413,$G$3:$G2413,AA$1,$C$3:$C2413,"Sell"),0)</f>
        <v>0</v>
      </c>
      <c r="AB2413" s="131">
        <f t="shared" si="411"/>
        <v>0</v>
      </c>
      <c r="AC2413" s="131">
        <f>SUMIFS('Deductions and Deposits'!$H:$H,'Deductions and Deposits'!$G:$G,D2413,'Deductions and Deposits'!$F:$F,"&lt;="&amp;B2413)+SUMIFS($F$3:F2413,$D$3:D2413,D2413,$C$3:C2413,"Coin Deposit",$E$3:E2413,"")</f>
        <v>0</v>
      </c>
      <c r="AD2413" s="131">
        <f>SUMIFS('Deductions and Deposits'!$D:$D,'Deductions and Deposits'!$C:$C,D2413)+SUMIFS($F:$F,$D:$D,D2413,$C:$C,"Coin Deduction")</f>
        <v>0</v>
      </c>
      <c r="AE2413" s="131">
        <f>Table5[[#This Row],[Column4]]+Table5[[#This Row],[Column14]]+Table5[[#This Row],[Column19]]+Table5[[#This Row],[Column12]]</f>
        <v>0</v>
      </c>
      <c r="AF2413" s="131">
        <f>Table5[[#This Row],[Column5]]+Table5[[#This Row],[Column13]]+Table5[[#This Row],[Column21]]+Table5[[#This Row],[Column18]]</f>
        <v>0</v>
      </c>
      <c r="AG2413" s="131">
        <f t="shared" si="412"/>
        <v>0</v>
      </c>
      <c r="AH2413" s="131">
        <f t="shared" si="413"/>
        <v>0</v>
      </c>
      <c r="AI2413" s="131">
        <f>Table5[[#This Row],[Column17]]-Table5[[#This Row],[Column20]]</f>
        <v>0</v>
      </c>
      <c r="AJ2413" s="131">
        <f t="shared" si="414"/>
        <v>0</v>
      </c>
      <c r="AK2413" s="131">
        <f t="shared" si="407"/>
        <v>0</v>
      </c>
      <c r="AL2413" s="131">
        <f t="shared" si="415"/>
        <v>0</v>
      </c>
      <c r="AM2413" s="131" t="str">
        <f t="shared" si="416"/>
        <v/>
      </c>
      <c r="AN2413" s="131" t="str">
        <f t="shared" ca="1" si="417"/>
        <v/>
      </c>
    </row>
    <row r="2414" spans="1:40" ht="20.25" customHeight="1" x14ac:dyDescent="0.3">
      <c r="A2414" s="127"/>
      <c r="B2414" s="164"/>
      <c r="C2414" s="139"/>
      <c r="D2414" s="140"/>
      <c r="E2414" s="139"/>
      <c r="F2414" s="139"/>
      <c r="G2414" s="140"/>
      <c r="H2414" s="139"/>
      <c r="I2414" s="129"/>
      <c r="L2414" s="128"/>
      <c r="M2414" s="128"/>
      <c r="N2414" s="128"/>
      <c r="O2414" s="128"/>
      <c r="P2414" s="128"/>
      <c r="Q2414" s="128"/>
      <c r="R2414" s="128"/>
      <c r="S2414" s="128"/>
      <c r="T2414" s="120">
        <f t="shared" si="408"/>
        <v>0</v>
      </c>
      <c r="U2414" s="131"/>
      <c r="V2414" s="131"/>
      <c r="W2414" s="131">
        <f>SUMIFS($F$3:F2414,$D$3:D2414,D2414,$C$3:C2414,"Buy")+SUMIFS($F$3:F2414,$D$3:D2414,D2414,$C$3:C2414,"Coin Deposit",$E$3:E2414,"&lt;&gt;")</f>
        <v>0</v>
      </c>
      <c r="X2414" s="131">
        <f t="shared" si="409"/>
        <v>0</v>
      </c>
      <c r="Y2414" s="131">
        <f>IF($D2414=Y$1,SUMIFS($H$3:$H2414,$G$3:$G2414,Y$1,$C$3:$C2414,"Sell"),0)</f>
        <v>0</v>
      </c>
      <c r="Z2414" s="131">
        <f t="shared" si="410"/>
        <v>0</v>
      </c>
      <c r="AA2414" s="131">
        <f>IF($D2414=AA$1,SUMIFS($H$3:$H2414,$G$3:$G2414,AA$1,$C$3:$C2414,"Sell"),0)</f>
        <v>0</v>
      </c>
      <c r="AB2414" s="131">
        <f t="shared" si="411"/>
        <v>0</v>
      </c>
      <c r="AC2414" s="131">
        <f>SUMIFS('Deductions and Deposits'!$H:$H,'Deductions and Deposits'!$G:$G,D2414,'Deductions and Deposits'!$F:$F,"&lt;="&amp;B2414)+SUMIFS($F$3:F2414,$D$3:D2414,D2414,$C$3:C2414,"Coin Deposit",$E$3:E2414,"")</f>
        <v>0</v>
      </c>
      <c r="AD2414" s="131">
        <f>SUMIFS('Deductions and Deposits'!$D:$D,'Deductions and Deposits'!$C:$C,D2414)+SUMIFS($F:$F,$D:$D,D2414,$C:$C,"Coin Deduction")</f>
        <v>0</v>
      </c>
      <c r="AE2414" s="131">
        <f>Table5[[#This Row],[Column4]]+Table5[[#This Row],[Column14]]+Table5[[#This Row],[Column19]]+Table5[[#This Row],[Column12]]</f>
        <v>0</v>
      </c>
      <c r="AF2414" s="131">
        <f>Table5[[#This Row],[Column5]]+Table5[[#This Row],[Column13]]+Table5[[#This Row],[Column21]]+Table5[[#This Row],[Column18]]</f>
        <v>0</v>
      </c>
      <c r="AG2414" s="131">
        <f t="shared" si="412"/>
        <v>0</v>
      </c>
      <c r="AH2414" s="131">
        <f t="shared" si="413"/>
        <v>0</v>
      </c>
      <c r="AI2414" s="131">
        <f>Table5[[#This Row],[Column17]]-Table5[[#This Row],[Column20]]</f>
        <v>0</v>
      </c>
      <c r="AJ2414" s="131">
        <f t="shared" si="414"/>
        <v>0</v>
      </c>
      <c r="AK2414" s="131">
        <f t="shared" si="407"/>
        <v>0</v>
      </c>
      <c r="AL2414" s="131">
        <f t="shared" si="415"/>
        <v>0</v>
      </c>
      <c r="AM2414" s="131" t="str">
        <f t="shared" si="416"/>
        <v/>
      </c>
      <c r="AN2414" s="131" t="str">
        <f t="shared" ca="1" si="417"/>
        <v/>
      </c>
    </row>
    <row r="2415" spans="1:40" ht="20.25" customHeight="1" x14ac:dyDescent="0.3">
      <c r="A2415" s="127"/>
      <c r="B2415" s="164"/>
      <c r="C2415" s="139"/>
      <c r="D2415" s="140"/>
      <c r="E2415" s="139"/>
      <c r="F2415" s="139"/>
      <c r="G2415" s="140"/>
      <c r="H2415" s="139"/>
      <c r="I2415" s="129"/>
      <c r="L2415" s="128"/>
      <c r="M2415" s="128"/>
      <c r="N2415" s="128"/>
      <c r="O2415" s="128"/>
      <c r="P2415" s="128"/>
      <c r="Q2415" s="128"/>
      <c r="R2415" s="128"/>
      <c r="S2415" s="128"/>
      <c r="T2415" s="120">
        <f t="shared" si="408"/>
        <v>0</v>
      </c>
      <c r="U2415" s="131"/>
      <c r="V2415" s="131"/>
      <c r="W2415" s="131">
        <f>SUMIFS($F$3:F2415,$D$3:D2415,D2415,$C$3:C2415,"Buy")+SUMIFS($F$3:F2415,$D$3:D2415,D2415,$C$3:C2415,"Coin Deposit",$E$3:E2415,"&lt;&gt;")</f>
        <v>0</v>
      </c>
      <c r="X2415" s="131">
        <f t="shared" si="409"/>
        <v>0</v>
      </c>
      <c r="Y2415" s="131">
        <f>IF($D2415=Y$1,SUMIFS($H$3:$H2415,$G$3:$G2415,Y$1,$C$3:$C2415,"Sell"),0)</f>
        <v>0</v>
      </c>
      <c r="Z2415" s="131">
        <f t="shared" si="410"/>
        <v>0</v>
      </c>
      <c r="AA2415" s="131">
        <f>IF($D2415=AA$1,SUMIFS($H$3:$H2415,$G$3:$G2415,AA$1,$C$3:$C2415,"Sell"),0)</f>
        <v>0</v>
      </c>
      <c r="AB2415" s="131">
        <f t="shared" si="411"/>
        <v>0</v>
      </c>
      <c r="AC2415" s="131">
        <f>SUMIFS('Deductions and Deposits'!$H:$H,'Deductions and Deposits'!$G:$G,D2415,'Deductions and Deposits'!$F:$F,"&lt;="&amp;B2415)+SUMIFS($F$3:F2415,$D$3:D2415,D2415,$C$3:C2415,"Coin Deposit",$E$3:E2415,"")</f>
        <v>0</v>
      </c>
      <c r="AD2415" s="131">
        <f>SUMIFS('Deductions and Deposits'!$D:$D,'Deductions and Deposits'!$C:$C,D2415)+SUMIFS($F:$F,$D:$D,D2415,$C:$C,"Coin Deduction")</f>
        <v>0</v>
      </c>
      <c r="AE2415" s="131">
        <f>Table5[[#This Row],[Column4]]+Table5[[#This Row],[Column14]]+Table5[[#This Row],[Column19]]+Table5[[#This Row],[Column12]]</f>
        <v>0</v>
      </c>
      <c r="AF2415" s="131">
        <f>Table5[[#This Row],[Column5]]+Table5[[#This Row],[Column13]]+Table5[[#This Row],[Column21]]+Table5[[#This Row],[Column18]]</f>
        <v>0</v>
      </c>
      <c r="AG2415" s="131">
        <f t="shared" si="412"/>
        <v>0</v>
      </c>
      <c r="AH2415" s="131">
        <f t="shared" si="413"/>
        <v>0</v>
      </c>
      <c r="AI2415" s="131">
        <f>Table5[[#This Row],[Column17]]-Table5[[#This Row],[Column20]]</f>
        <v>0</v>
      </c>
      <c r="AJ2415" s="131">
        <f t="shared" si="414"/>
        <v>0</v>
      </c>
      <c r="AK2415" s="131">
        <f t="shared" si="407"/>
        <v>0</v>
      </c>
      <c r="AL2415" s="131">
        <f t="shared" si="415"/>
        <v>0</v>
      </c>
      <c r="AM2415" s="131" t="str">
        <f t="shared" si="416"/>
        <v/>
      </c>
      <c r="AN2415" s="131" t="str">
        <f t="shared" ca="1" si="417"/>
        <v/>
      </c>
    </row>
    <row r="2416" spans="1:40" ht="20.25" customHeight="1" x14ac:dyDescent="0.3">
      <c r="A2416" s="127"/>
      <c r="B2416" s="164"/>
      <c r="C2416" s="139"/>
      <c r="D2416" s="140"/>
      <c r="E2416" s="139"/>
      <c r="F2416" s="139"/>
      <c r="G2416" s="140"/>
      <c r="H2416" s="139"/>
      <c r="I2416" s="129"/>
      <c r="L2416" s="128"/>
      <c r="M2416" s="128"/>
      <c r="N2416" s="128"/>
      <c r="O2416" s="128"/>
      <c r="P2416" s="128"/>
      <c r="Q2416" s="128"/>
      <c r="R2416" s="128"/>
      <c r="S2416" s="128"/>
      <c r="T2416" s="120">
        <f t="shared" si="408"/>
        <v>0</v>
      </c>
      <c r="U2416" s="131"/>
      <c r="V2416" s="131"/>
      <c r="W2416" s="131">
        <f>SUMIFS($F$3:F2416,$D$3:D2416,D2416,$C$3:C2416,"Buy")+SUMIFS($F$3:F2416,$D$3:D2416,D2416,$C$3:C2416,"Coin Deposit",$E$3:E2416,"&lt;&gt;")</f>
        <v>0</v>
      </c>
      <c r="X2416" s="131">
        <f t="shared" si="409"/>
        <v>0</v>
      </c>
      <c r="Y2416" s="131">
        <f>IF($D2416=Y$1,SUMIFS($H$3:$H2416,$G$3:$G2416,Y$1,$C$3:$C2416,"Sell"),0)</f>
        <v>0</v>
      </c>
      <c r="Z2416" s="131">
        <f t="shared" si="410"/>
        <v>0</v>
      </c>
      <c r="AA2416" s="131">
        <f>IF($D2416=AA$1,SUMIFS($H$3:$H2416,$G$3:$G2416,AA$1,$C$3:$C2416,"Sell"),0)</f>
        <v>0</v>
      </c>
      <c r="AB2416" s="131">
        <f t="shared" si="411"/>
        <v>0</v>
      </c>
      <c r="AC2416" s="131">
        <f>SUMIFS('Deductions and Deposits'!$H:$H,'Deductions and Deposits'!$G:$G,D2416,'Deductions and Deposits'!$F:$F,"&lt;="&amp;B2416)+SUMIFS($F$3:F2416,$D$3:D2416,D2416,$C$3:C2416,"Coin Deposit",$E$3:E2416,"")</f>
        <v>0</v>
      </c>
      <c r="AD2416" s="131">
        <f>SUMIFS('Deductions and Deposits'!$D:$D,'Deductions and Deposits'!$C:$C,D2416)+SUMIFS($F:$F,$D:$D,D2416,$C:$C,"Coin Deduction")</f>
        <v>0</v>
      </c>
      <c r="AE2416" s="131">
        <f>Table5[[#This Row],[Column4]]+Table5[[#This Row],[Column14]]+Table5[[#This Row],[Column19]]+Table5[[#This Row],[Column12]]</f>
        <v>0</v>
      </c>
      <c r="AF2416" s="131">
        <f>Table5[[#This Row],[Column5]]+Table5[[#This Row],[Column13]]+Table5[[#This Row],[Column21]]+Table5[[#This Row],[Column18]]</f>
        <v>0</v>
      </c>
      <c r="AG2416" s="131">
        <f t="shared" si="412"/>
        <v>0</v>
      </c>
      <c r="AH2416" s="131">
        <f t="shared" si="413"/>
        <v>0</v>
      </c>
      <c r="AI2416" s="131">
        <f>Table5[[#This Row],[Column17]]-Table5[[#This Row],[Column20]]</f>
        <v>0</v>
      </c>
      <c r="AJ2416" s="131">
        <f t="shared" si="414"/>
        <v>0</v>
      </c>
      <c r="AK2416" s="131">
        <f t="shared" si="407"/>
        <v>0</v>
      </c>
      <c r="AL2416" s="131">
        <f t="shared" si="415"/>
        <v>0</v>
      </c>
      <c r="AM2416" s="131" t="str">
        <f t="shared" si="416"/>
        <v/>
      </c>
      <c r="AN2416" s="131" t="str">
        <f t="shared" ca="1" si="417"/>
        <v/>
      </c>
    </row>
    <row r="2417" spans="1:40" ht="20.25" customHeight="1" x14ac:dyDescent="0.3">
      <c r="A2417" s="127"/>
      <c r="B2417" s="164"/>
      <c r="C2417" s="139"/>
      <c r="D2417" s="140"/>
      <c r="E2417" s="139"/>
      <c r="F2417" s="139"/>
      <c r="G2417" s="140"/>
      <c r="H2417" s="139"/>
      <c r="I2417" s="129"/>
      <c r="L2417" s="128"/>
      <c r="M2417" s="128"/>
      <c r="N2417" s="128"/>
      <c r="O2417" s="128"/>
      <c r="P2417" s="128"/>
      <c r="Q2417" s="128"/>
      <c r="R2417" s="128"/>
      <c r="S2417" s="128"/>
      <c r="T2417" s="120">
        <f t="shared" si="408"/>
        <v>0</v>
      </c>
      <c r="U2417" s="131"/>
      <c r="V2417" s="131"/>
      <c r="W2417" s="131">
        <f>SUMIFS($F$3:F2417,$D$3:D2417,D2417,$C$3:C2417,"Buy")+SUMIFS($F$3:F2417,$D$3:D2417,D2417,$C$3:C2417,"Coin Deposit",$E$3:E2417,"&lt;&gt;")</f>
        <v>0</v>
      </c>
      <c r="X2417" s="131">
        <f t="shared" si="409"/>
        <v>0</v>
      </c>
      <c r="Y2417" s="131">
        <f>IF($D2417=Y$1,SUMIFS($H$3:$H2417,$G$3:$G2417,Y$1,$C$3:$C2417,"Sell"),0)</f>
        <v>0</v>
      </c>
      <c r="Z2417" s="131">
        <f t="shared" si="410"/>
        <v>0</v>
      </c>
      <c r="AA2417" s="131">
        <f>IF($D2417=AA$1,SUMIFS($H$3:$H2417,$G$3:$G2417,AA$1,$C$3:$C2417,"Sell"),0)</f>
        <v>0</v>
      </c>
      <c r="AB2417" s="131">
        <f t="shared" si="411"/>
        <v>0</v>
      </c>
      <c r="AC2417" s="131">
        <f>SUMIFS('Deductions and Deposits'!$H:$H,'Deductions and Deposits'!$G:$G,D2417,'Deductions and Deposits'!$F:$F,"&lt;="&amp;B2417)+SUMIFS($F$3:F2417,$D$3:D2417,D2417,$C$3:C2417,"Coin Deposit",$E$3:E2417,"")</f>
        <v>0</v>
      </c>
      <c r="AD2417" s="131">
        <f>SUMIFS('Deductions and Deposits'!$D:$D,'Deductions and Deposits'!$C:$C,D2417)+SUMIFS($F:$F,$D:$D,D2417,$C:$C,"Coin Deduction")</f>
        <v>0</v>
      </c>
      <c r="AE2417" s="131">
        <f>Table5[[#This Row],[Column4]]+Table5[[#This Row],[Column14]]+Table5[[#This Row],[Column19]]+Table5[[#This Row],[Column12]]</f>
        <v>0</v>
      </c>
      <c r="AF2417" s="131">
        <f>Table5[[#This Row],[Column5]]+Table5[[#This Row],[Column13]]+Table5[[#This Row],[Column21]]+Table5[[#This Row],[Column18]]</f>
        <v>0</v>
      </c>
      <c r="AG2417" s="131">
        <f t="shared" si="412"/>
        <v>0</v>
      </c>
      <c r="AH2417" s="131">
        <f t="shared" si="413"/>
        <v>0</v>
      </c>
      <c r="AI2417" s="131">
        <f>Table5[[#This Row],[Column17]]-Table5[[#This Row],[Column20]]</f>
        <v>0</v>
      </c>
      <c r="AJ2417" s="131">
        <f t="shared" si="414"/>
        <v>0</v>
      </c>
      <c r="AK2417" s="131">
        <f t="shared" si="407"/>
        <v>0</v>
      </c>
      <c r="AL2417" s="131">
        <f t="shared" si="415"/>
        <v>0</v>
      </c>
      <c r="AM2417" s="131" t="str">
        <f t="shared" si="416"/>
        <v/>
      </c>
      <c r="AN2417" s="131" t="str">
        <f t="shared" ca="1" si="417"/>
        <v/>
      </c>
    </row>
    <row r="2418" spans="1:40" ht="20.25" customHeight="1" x14ac:dyDescent="0.3">
      <c r="A2418" s="127"/>
      <c r="B2418" s="164"/>
      <c r="C2418" s="139"/>
      <c r="D2418" s="140"/>
      <c r="E2418" s="139"/>
      <c r="F2418" s="139"/>
      <c r="G2418" s="140"/>
      <c r="H2418" s="139"/>
      <c r="I2418" s="129"/>
      <c r="L2418" s="128"/>
      <c r="M2418" s="128"/>
      <c r="N2418" s="128"/>
      <c r="O2418" s="128"/>
      <c r="P2418" s="128"/>
      <c r="Q2418" s="128"/>
      <c r="R2418" s="128"/>
      <c r="S2418" s="128"/>
      <c r="T2418" s="120">
        <f t="shared" si="408"/>
        <v>0</v>
      </c>
      <c r="U2418" s="131"/>
      <c r="V2418" s="131"/>
      <c r="W2418" s="131">
        <f>SUMIFS($F$3:F2418,$D$3:D2418,D2418,$C$3:C2418,"Buy")+SUMIFS($F$3:F2418,$D$3:D2418,D2418,$C$3:C2418,"Coin Deposit",$E$3:E2418,"&lt;&gt;")</f>
        <v>0</v>
      </c>
      <c r="X2418" s="131">
        <f t="shared" si="409"/>
        <v>0</v>
      </c>
      <c r="Y2418" s="131">
        <f>IF($D2418=Y$1,SUMIFS($H$3:$H2418,$G$3:$G2418,Y$1,$C$3:$C2418,"Sell"),0)</f>
        <v>0</v>
      </c>
      <c r="Z2418" s="131">
        <f t="shared" si="410"/>
        <v>0</v>
      </c>
      <c r="AA2418" s="131">
        <f>IF($D2418=AA$1,SUMIFS($H$3:$H2418,$G$3:$G2418,AA$1,$C$3:$C2418,"Sell"),0)</f>
        <v>0</v>
      </c>
      <c r="AB2418" s="131">
        <f t="shared" si="411"/>
        <v>0</v>
      </c>
      <c r="AC2418" s="131">
        <f>SUMIFS('Deductions and Deposits'!$H:$H,'Deductions and Deposits'!$G:$G,D2418,'Deductions and Deposits'!$F:$F,"&lt;="&amp;B2418)+SUMIFS($F$3:F2418,$D$3:D2418,D2418,$C$3:C2418,"Coin Deposit",$E$3:E2418,"")</f>
        <v>0</v>
      </c>
      <c r="AD2418" s="131">
        <f>SUMIFS('Deductions and Deposits'!$D:$D,'Deductions and Deposits'!$C:$C,D2418)+SUMIFS($F:$F,$D:$D,D2418,$C:$C,"Coin Deduction")</f>
        <v>0</v>
      </c>
      <c r="AE2418" s="131">
        <f>Table5[[#This Row],[Column4]]+Table5[[#This Row],[Column14]]+Table5[[#This Row],[Column19]]+Table5[[#This Row],[Column12]]</f>
        <v>0</v>
      </c>
      <c r="AF2418" s="131">
        <f>Table5[[#This Row],[Column5]]+Table5[[#This Row],[Column13]]+Table5[[#This Row],[Column21]]+Table5[[#This Row],[Column18]]</f>
        <v>0</v>
      </c>
      <c r="AG2418" s="131">
        <f t="shared" si="412"/>
        <v>0</v>
      </c>
      <c r="AH2418" s="131">
        <f t="shared" si="413"/>
        <v>0</v>
      </c>
      <c r="AI2418" s="131">
        <f>Table5[[#This Row],[Column17]]-Table5[[#This Row],[Column20]]</f>
        <v>0</v>
      </c>
      <c r="AJ2418" s="131">
        <f t="shared" si="414"/>
        <v>0</v>
      </c>
      <c r="AK2418" s="131">
        <f t="shared" si="407"/>
        <v>0</v>
      </c>
      <c r="AL2418" s="131">
        <f t="shared" si="415"/>
        <v>0</v>
      </c>
      <c r="AM2418" s="131" t="str">
        <f t="shared" si="416"/>
        <v/>
      </c>
      <c r="AN2418" s="131" t="str">
        <f t="shared" ca="1" si="417"/>
        <v/>
      </c>
    </row>
    <row r="2419" spans="1:40" ht="20.25" customHeight="1" x14ac:dyDescent="0.3">
      <c r="A2419" s="127"/>
      <c r="B2419" s="164"/>
      <c r="C2419" s="139"/>
      <c r="D2419" s="140"/>
      <c r="E2419" s="139"/>
      <c r="F2419" s="139"/>
      <c r="G2419" s="140"/>
      <c r="H2419" s="139"/>
      <c r="I2419" s="129"/>
      <c r="L2419" s="128"/>
      <c r="M2419" s="128"/>
      <c r="N2419" s="128"/>
      <c r="O2419" s="128"/>
      <c r="P2419" s="128"/>
      <c r="Q2419" s="128"/>
      <c r="R2419" s="128"/>
      <c r="S2419" s="128"/>
      <c r="T2419" s="120">
        <f t="shared" si="408"/>
        <v>0</v>
      </c>
      <c r="U2419" s="131"/>
      <c r="V2419" s="131"/>
      <c r="W2419" s="131">
        <f>SUMIFS($F$3:F2419,$D$3:D2419,D2419,$C$3:C2419,"Buy")+SUMIFS($F$3:F2419,$D$3:D2419,D2419,$C$3:C2419,"Coin Deposit",$E$3:E2419,"&lt;&gt;")</f>
        <v>0</v>
      </c>
      <c r="X2419" s="131">
        <f t="shared" si="409"/>
        <v>0</v>
      </c>
      <c r="Y2419" s="131">
        <f>IF($D2419=Y$1,SUMIFS($H$3:$H2419,$G$3:$G2419,Y$1,$C$3:$C2419,"Sell"),0)</f>
        <v>0</v>
      </c>
      <c r="Z2419" s="131">
        <f t="shared" si="410"/>
        <v>0</v>
      </c>
      <c r="AA2419" s="131">
        <f>IF($D2419=AA$1,SUMIFS($H$3:$H2419,$G$3:$G2419,AA$1,$C$3:$C2419,"Sell"),0)</f>
        <v>0</v>
      </c>
      <c r="AB2419" s="131">
        <f t="shared" si="411"/>
        <v>0</v>
      </c>
      <c r="AC2419" s="131">
        <f>SUMIFS('Deductions and Deposits'!$H:$H,'Deductions and Deposits'!$G:$G,D2419,'Deductions and Deposits'!$F:$F,"&lt;="&amp;B2419)+SUMIFS($F$3:F2419,$D$3:D2419,D2419,$C$3:C2419,"Coin Deposit",$E$3:E2419,"")</f>
        <v>0</v>
      </c>
      <c r="AD2419" s="131">
        <f>SUMIFS('Deductions and Deposits'!$D:$D,'Deductions and Deposits'!$C:$C,D2419)+SUMIFS($F:$F,$D:$D,D2419,$C:$C,"Coin Deduction")</f>
        <v>0</v>
      </c>
      <c r="AE2419" s="131">
        <f>Table5[[#This Row],[Column4]]+Table5[[#This Row],[Column14]]+Table5[[#This Row],[Column19]]+Table5[[#This Row],[Column12]]</f>
        <v>0</v>
      </c>
      <c r="AF2419" s="131">
        <f>Table5[[#This Row],[Column5]]+Table5[[#This Row],[Column13]]+Table5[[#This Row],[Column21]]+Table5[[#This Row],[Column18]]</f>
        <v>0</v>
      </c>
      <c r="AG2419" s="131">
        <f t="shared" si="412"/>
        <v>0</v>
      </c>
      <c r="AH2419" s="131">
        <f t="shared" si="413"/>
        <v>0</v>
      </c>
      <c r="AI2419" s="131">
        <f>Table5[[#This Row],[Column17]]-Table5[[#This Row],[Column20]]</f>
        <v>0</v>
      </c>
      <c r="AJ2419" s="131">
        <f t="shared" si="414"/>
        <v>0</v>
      </c>
      <c r="AK2419" s="131">
        <f t="shared" si="407"/>
        <v>0</v>
      </c>
      <c r="AL2419" s="131">
        <f t="shared" si="415"/>
        <v>0</v>
      </c>
      <c r="AM2419" s="131" t="str">
        <f t="shared" si="416"/>
        <v/>
      </c>
      <c r="AN2419" s="131" t="str">
        <f t="shared" ca="1" si="417"/>
        <v/>
      </c>
    </row>
    <row r="2420" spans="1:40" ht="20.25" customHeight="1" x14ac:dyDescent="0.3">
      <c r="A2420" s="127"/>
      <c r="B2420" s="164"/>
      <c r="C2420" s="139"/>
      <c r="D2420" s="140"/>
      <c r="E2420" s="139"/>
      <c r="F2420" s="139"/>
      <c r="G2420" s="140"/>
      <c r="H2420" s="139"/>
      <c r="I2420" s="129"/>
      <c r="L2420" s="128"/>
      <c r="M2420" s="128"/>
      <c r="N2420" s="128"/>
      <c r="O2420" s="128"/>
      <c r="P2420" s="128"/>
      <c r="Q2420" s="128"/>
      <c r="R2420" s="128"/>
      <c r="S2420" s="128"/>
      <c r="T2420" s="120">
        <f t="shared" si="408"/>
        <v>0</v>
      </c>
      <c r="U2420" s="131"/>
      <c r="V2420" s="131"/>
      <c r="W2420" s="131">
        <f>SUMIFS($F$3:F2420,$D$3:D2420,D2420,$C$3:C2420,"Buy")+SUMIFS($F$3:F2420,$D$3:D2420,D2420,$C$3:C2420,"Coin Deposit",$E$3:E2420,"&lt;&gt;")</f>
        <v>0</v>
      </c>
      <c r="X2420" s="131">
        <f t="shared" si="409"/>
        <v>0</v>
      </c>
      <c r="Y2420" s="131">
        <f>IF($D2420=Y$1,SUMIFS($H$3:$H2420,$G$3:$G2420,Y$1,$C$3:$C2420,"Sell"),0)</f>
        <v>0</v>
      </c>
      <c r="Z2420" s="131">
        <f t="shared" si="410"/>
        <v>0</v>
      </c>
      <c r="AA2420" s="131">
        <f>IF($D2420=AA$1,SUMIFS($H$3:$H2420,$G$3:$G2420,AA$1,$C$3:$C2420,"Sell"),0)</f>
        <v>0</v>
      </c>
      <c r="AB2420" s="131">
        <f t="shared" si="411"/>
        <v>0</v>
      </c>
      <c r="AC2420" s="131">
        <f>SUMIFS('Deductions and Deposits'!$H:$H,'Deductions and Deposits'!$G:$G,D2420,'Deductions and Deposits'!$F:$F,"&lt;="&amp;B2420)+SUMIFS($F$3:F2420,$D$3:D2420,D2420,$C$3:C2420,"Coin Deposit",$E$3:E2420,"")</f>
        <v>0</v>
      </c>
      <c r="AD2420" s="131">
        <f>SUMIFS('Deductions and Deposits'!$D:$D,'Deductions and Deposits'!$C:$C,D2420)+SUMIFS($F:$F,$D:$D,D2420,$C:$C,"Coin Deduction")</f>
        <v>0</v>
      </c>
      <c r="AE2420" s="131">
        <f>Table5[[#This Row],[Column4]]+Table5[[#This Row],[Column14]]+Table5[[#This Row],[Column19]]+Table5[[#This Row],[Column12]]</f>
        <v>0</v>
      </c>
      <c r="AF2420" s="131">
        <f>Table5[[#This Row],[Column5]]+Table5[[#This Row],[Column13]]+Table5[[#This Row],[Column21]]+Table5[[#This Row],[Column18]]</f>
        <v>0</v>
      </c>
      <c r="AG2420" s="131">
        <f t="shared" si="412"/>
        <v>0</v>
      </c>
      <c r="AH2420" s="131">
        <f t="shared" si="413"/>
        <v>0</v>
      </c>
      <c r="AI2420" s="131">
        <f>Table5[[#This Row],[Column17]]-Table5[[#This Row],[Column20]]</f>
        <v>0</v>
      </c>
      <c r="AJ2420" s="131">
        <f t="shared" si="414"/>
        <v>0</v>
      </c>
      <c r="AK2420" s="131">
        <f t="shared" ref="AK2420:AK2483" si="418">AJ2420*T2420</f>
        <v>0</v>
      </c>
      <c r="AL2420" s="131">
        <f t="shared" si="415"/>
        <v>0</v>
      </c>
      <c r="AM2420" s="131" t="str">
        <f t="shared" si="416"/>
        <v/>
      </c>
      <c r="AN2420" s="131" t="str">
        <f t="shared" ca="1" si="417"/>
        <v/>
      </c>
    </row>
    <row r="2421" spans="1:40" ht="20.25" customHeight="1" x14ac:dyDescent="0.3">
      <c r="A2421" s="127"/>
      <c r="B2421" s="164"/>
      <c r="C2421" s="139"/>
      <c r="D2421" s="140"/>
      <c r="E2421" s="139"/>
      <c r="F2421" s="139"/>
      <c r="G2421" s="140"/>
      <c r="H2421" s="139"/>
      <c r="I2421" s="129"/>
      <c r="L2421" s="128"/>
      <c r="M2421" s="128"/>
      <c r="N2421" s="128"/>
      <c r="O2421" s="128"/>
      <c r="P2421" s="128"/>
      <c r="Q2421" s="128"/>
      <c r="R2421" s="128"/>
      <c r="S2421" s="128"/>
      <c r="T2421" s="120">
        <f t="shared" si="408"/>
        <v>0</v>
      </c>
      <c r="U2421" s="131"/>
      <c r="V2421" s="131"/>
      <c r="W2421" s="131">
        <f>SUMIFS($F$3:F2421,$D$3:D2421,D2421,$C$3:C2421,"Buy")+SUMIFS($F$3:F2421,$D$3:D2421,D2421,$C$3:C2421,"Coin Deposit",$E$3:E2421,"&lt;&gt;")</f>
        <v>0</v>
      </c>
      <c r="X2421" s="131">
        <f t="shared" si="409"/>
        <v>0</v>
      </c>
      <c r="Y2421" s="131">
        <f>IF($D2421=Y$1,SUMIFS($H$3:$H2421,$G$3:$G2421,Y$1,$C$3:$C2421,"Sell"),0)</f>
        <v>0</v>
      </c>
      <c r="Z2421" s="131">
        <f t="shared" si="410"/>
        <v>0</v>
      </c>
      <c r="AA2421" s="131">
        <f>IF($D2421=AA$1,SUMIFS($H$3:$H2421,$G$3:$G2421,AA$1,$C$3:$C2421,"Sell"),0)</f>
        <v>0</v>
      </c>
      <c r="AB2421" s="131">
        <f t="shared" si="411"/>
        <v>0</v>
      </c>
      <c r="AC2421" s="131">
        <f>SUMIFS('Deductions and Deposits'!$H:$H,'Deductions and Deposits'!$G:$G,D2421,'Deductions and Deposits'!$F:$F,"&lt;="&amp;B2421)+SUMIFS($F$3:F2421,$D$3:D2421,D2421,$C$3:C2421,"Coin Deposit",$E$3:E2421,"")</f>
        <v>0</v>
      </c>
      <c r="AD2421" s="131">
        <f>SUMIFS('Deductions and Deposits'!$D:$D,'Deductions and Deposits'!$C:$C,D2421)+SUMIFS($F:$F,$D:$D,D2421,$C:$C,"Coin Deduction")</f>
        <v>0</v>
      </c>
      <c r="AE2421" s="131">
        <f>Table5[[#This Row],[Column4]]+Table5[[#This Row],[Column14]]+Table5[[#This Row],[Column19]]+Table5[[#This Row],[Column12]]</f>
        <v>0</v>
      </c>
      <c r="AF2421" s="131">
        <f>Table5[[#This Row],[Column5]]+Table5[[#This Row],[Column13]]+Table5[[#This Row],[Column21]]+Table5[[#This Row],[Column18]]</f>
        <v>0</v>
      </c>
      <c r="AG2421" s="131">
        <f t="shared" si="412"/>
        <v>0</v>
      </c>
      <c r="AH2421" s="131">
        <f t="shared" si="413"/>
        <v>0</v>
      </c>
      <c r="AI2421" s="131">
        <f>Table5[[#This Row],[Column17]]-Table5[[#This Row],[Column20]]</f>
        <v>0</v>
      </c>
      <c r="AJ2421" s="131">
        <f t="shared" si="414"/>
        <v>0</v>
      </c>
      <c r="AK2421" s="131">
        <f t="shared" si="418"/>
        <v>0</v>
      </c>
      <c r="AL2421" s="131">
        <f t="shared" si="415"/>
        <v>0</v>
      </c>
      <c r="AM2421" s="131" t="str">
        <f t="shared" si="416"/>
        <v/>
      </c>
      <c r="AN2421" s="131" t="str">
        <f t="shared" ca="1" si="417"/>
        <v/>
      </c>
    </row>
    <row r="2422" spans="1:40" ht="20.25" customHeight="1" x14ac:dyDescent="0.3">
      <c r="A2422" s="127"/>
      <c r="B2422" s="164"/>
      <c r="C2422" s="139"/>
      <c r="D2422" s="140"/>
      <c r="E2422" s="139"/>
      <c r="F2422" s="139"/>
      <c r="G2422" s="140"/>
      <c r="H2422" s="139"/>
      <c r="I2422" s="129"/>
      <c r="L2422" s="128"/>
      <c r="M2422" s="128"/>
      <c r="N2422" s="128"/>
      <c r="O2422" s="128"/>
      <c r="P2422" s="128"/>
      <c r="Q2422" s="128"/>
      <c r="R2422" s="128"/>
      <c r="S2422" s="128"/>
      <c r="T2422" s="120">
        <f t="shared" si="408"/>
        <v>0</v>
      </c>
      <c r="U2422" s="131"/>
      <c r="V2422" s="131"/>
      <c r="W2422" s="131">
        <f>SUMIFS($F$3:F2422,$D$3:D2422,D2422,$C$3:C2422,"Buy")+SUMIFS($F$3:F2422,$D$3:D2422,D2422,$C$3:C2422,"Coin Deposit",$E$3:E2422,"&lt;&gt;")</f>
        <v>0</v>
      </c>
      <c r="X2422" s="131">
        <f t="shared" si="409"/>
        <v>0</v>
      </c>
      <c r="Y2422" s="131">
        <f>IF($D2422=Y$1,SUMIFS($H$3:$H2422,$G$3:$G2422,Y$1,$C$3:$C2422,"Sell"),0)</f>
        <v>0</v>
      </c>
      <c r="Z2422" s="131">
        <f t="shared" si="410"/>
        <v>0</v>
      </c>
      <c r="AA2422" s="131">
        <f>IF($D2422=AA$1,SUMIFS($H$3:$H2422,$G$3:$G2422,AA$1,$C$3:$C2422,"Sell"),0)</f>
        <v>0</v>
      </c>
      <c r="AB2422" s="131">
        <f t="shared" si="411"/>
        <v>0</v>
      </c>
      <c r="AC2422" s="131">
        <f>SUMIFS('Deductions and Deposits'!$H:$H,'Deductions and Deposits'!$G:$G,D2422,'Deductions and Deposits'!$F:$F,"&lt;="&amp;B2422)+SUMIFS($F$3:F2422,$D$3:D2422,D2422,$C$3:C2422,"Coin Deposit",$E$3:E2422,"")</f>
        <v>0</v>
      </c>
      <c r="AD2422" s="131">
        <f>SUMIFS('Deductions and Deposits'!$D:$D,'Deductions and Deposits'!$C:$C,D2422)+SUMIFS($F:$F,$D:$D,D2422,$C:$C,"Coin Deduction")</f>
        <v>0</v>
      </c>
      <c r="AE2422" s="131">
        <f>Table5[[#This Row],[Column4]]+Table5[[#This Row],[Column14]]+Table5[[#This Row],[Column19]]+Table5[[#This Row],[Column12]]</f>
        <v>0</v>
      </c>
      <c r="AF2422" s="131">
        <f>Table5[[#This Row],[Column5]]+Table5[[#This Row],[Column13]]+Table5[[#This Row],[Column21]]+Table5[[#This Row],[Column18]]</f>
        <v>0</v>
      </c>
      <c r="AG2422" s="131">
        <f t="shared" si="412"/>
        <v>0</v>
      </c>
      <c r="AH2422" s="131">
        <f t="shared" si="413"/>
        <v>0</v>
      </c>
      <c r="AI2422" s="131">
        <f>Table5[[#This Row],[Column17]]-Table5[[#This Row],[Column20]]</f>
        <v>0</v>
      </c>
      <c r="AJ2422" s="131">
        <f t="shared" si="414"/>
        <v>0</v>
      </c>
      <c r="AK2422" s="131">
        <f t="shared" si="418"/>
        <v>0</v>
      </c>
      <c r="AL2422" s="131">
        <f t="shared" si="415"/>
        <v>0</v>
      </c>
      <c r="AM2422" s="131" t="str">
        <f t="shared" si="416"/>
        <v/>
      </c>
      <c r="AN2422" s="131" t="str">
        <f t="shared" ca="1" si="417"/>
        <v/>
      </c>
    </row>
    <row r="2423" spans="1:40" ht="20.25" customHeight="1" x14ac:dyDescent="0.3">
      <c r="A2423" s="127"/>
      <c r="B2423" s="164"/>
      <c r="C2423" s="139"/>
      <c r="D2423" s="140"/>
      <c r="E2423" s="139"/>
      <c r="F2423" s="139"/>
      <c r="G2423" s="140"/>
      <c r="H2423" s="139"/>
      <c r="I2423" s="129"/>
      <c r="L2423" s="128"/>
      <c r="M2423" s="128"/>
      <c r="N2423" s="128"/>
      <c r="O2423" s="128"/>
      <c r="P2423" s="128"/>
      <c r="Q2423" s="128"/>
      <c r="R2423" s="128"/>
      <c r="S2423" s="128"/>
      <c r="T2423" s="120">
        <f t="shared" si="408"/>
        <v>0</v>
      </c>
      <c r="U2423" s="131"/>
      <c r="V2423" s="131"/>
      <c r="W2423" s="131">
        <f>SUMIFS($F$3:F2423,$D$3:D2423,D2423,$C$3:C2423,"Buy")+SUMIFS($F$3:F2423,$D$3:D2423,D2423,$C$3:C2423,"Coin Deposit",$E$3:E2423,"&lt;&gt;")</f>
        <v>0</v>
      </c>
      <c r="X2423" s="131">
        <f t="shared" si="409"/>
        <v>0</v>
      </c>
      <c r="Y2423" s="131">
        <f>IF($D2423=Y$1,SUMIFS($H$3:$H2423,$G$3:$G2423,Y$1,$C$3:$C2423,"Sell"),0)</f>
        <v>0</v>
      </c>
      <c r="Z2423" s="131">
        <f t="shared" si="410"/>
        <v>0</v>
      </c>
      <c r="AA2423" s="131">
        <f>IF($D2423=AA$1,SUMIFS($H$3:$H2423,$G$3:$G2423,AA$1,$C$3:$C2423,"Sell"),0)</f>
        <v>0</v>
      </c>
      <c r="AB2423" s="131">
        <f t="shared" si="411"/>
        <v>0</v>
      </c>
      <c r="AC2423" s="131">
        <f>SUMIFS('Deductions and Deposits'!$H:$H,'Deductions and Deposits'!$G:$G,D2423,'Deductions and Deposits'!$F:$F,"&lt;="&amp;B2423)+SUMIFS($F$3:F2423,$D$3:D2423,D2423,$C$3:C2423,"Coin Deposit",$E$3:E2423,"")</f>
        <v>0</v>
      </c>
      <c r="AD2423" s="131">
        <f>SUMIFS('Deductions and Deposits'!$D:$D,'Deductions and Deposits'!$C:$C,D2423)+SUMIFS($F:$F,$D:$D,D2423,$C:$C,"Coin Deduction")</f>
        <v>0</v>
      </c>
      <c r="AE2423" s="131">
        <f>Table5[[#This Row],[Column4]]+Table5[[#This Row],[Column14]]+Table5[[#This Row],[Column19]]+Table5[[#This Row],[Column12]]</f>
        <v>0</v>
      </c>
      <c r="AF2423" s="131">
        <f>Table5[[#This Row],[Column5]]+Table5[[#This Row],[Column13]]+Table5[[#This Row],[Column21]]+Table5[[#This Row],[Column18]]</f>
        <v>0</v>
      </c>
      <c r="AG2423" s="131">
        <f t="shared" si="412"/>
        <v>0</v>
      </c>
      <c r="AH2423" s="131">
        <f t="shared" si="413"/>
        <v>0</v>
      </c>
      <c r="AI2423" s="131">
        <f>Table5[[#This Row],[Column17]]-Table5[[#This Row],[Column20]]</f>
        <v>0</v>
      </c>
      <c r="AJ2423" s="131">
        <f t="shared" si="414"/>
        <v>0</v>
      </c>
      <c r="AK2423" s="131">
        <f t="shared" si="418"/>
        <v>0</v>
      </c>
      <c r="AL2423" s="131">
        <f t="shared" si="415"/>
        <v>0</v>
      </c>
      <c r="AM2423" s="131" t="str">
        <f t="shared" si="416"/>
        <v/>
      </c>
      <c r="AN2423" s="131" t="str">
        <f t="shared" ca="1" si="417"/>
        <v/>
      </c>
    </row>
    <row r="2424" spans="1:40" ht="20.25" customHeight="1" x14ac:dyDescent="0.3">
      <c r="A2424" s="127"/>
      <c r="B2424" s="164"/>
      <c r="C2424" s="139"/>
      <c r="D2424" s="140"/>
      <c r="E2424" s="139"/>
      <c r="F2424" s="139"/>
      <c r="G2424" s="140"/>
      <c r="H2424" s="139"/>
      <c r="I2424" s="129"/>
      <c r="L2424" s="128"/>
      <c r="M2424" s="128"/>
      <c r="N2424" s="128"/>
      <c r="O2424" s="128"/>
      <c r="P2424" s="128"/>
      <c r="Q2424" s="128"/>
      <c r="R2424" s="128"/>
      <c r="S2424" s="128"/>
      <c r="T2424" s="120">
        <f t="shared" si="408"/>
        <v>0</v>
      </c>
      <c r="U2424" s="131"/>
      <c r="V2424" s="131"/>
      <c r="W2424" s="131">
        <f>SUMIFS($F$3:F2424,$D$3:D2424,D2424,$C$3:C2424,"Buy")+SUMIFS($F$3:F2424,$D$3:D2424,D2424,$C$3:C2424,"Coin Deposit",$E$3:E2424,"&lt;&gt;")</f>
        <v>0</v>
      </c>
      <c r="X2424" s="131">
        <f t="shared" si="409"/>
        <v>0</v>
      </c>
      <c r="Y2424" s="131">
        <f>IF($D2424=Y$1,SUMIFS($H$3:$H2424,$G$3:$G2424,Y$1,$C$3:$C2424,"Sell"),0)</f>
        <v>0</v>
      </c>
      <c r="Z2424" s="131">
        <f t="shared" si="410"/>
        <v>0</v>
      </c>
      <c r="AA2424" s="131">
        <f>IF($D2424=AA$1,SUMIFS($H$3:$H2424,$G$3:$G2424,AA$1,$C$3:$C2424,"Sell"),0)</f>
        <v>0</v>
      </c>
      <c r="AB2424" s="131">
        <f t="shared" si="411"/>
        <v>0</v>
      </c>
      <c r="AC2424" s="131">
        <f>SUMIFS('Deductions and Deposits'!$H:$H,'Deductions and Deposits'!$G:$G,D2424,'Deductions and Deposits'!$F:$F,"&lt;="&amp;B2424)+SUMIFS($F$3:F2424,$D$3:D2424,D2424,$C$3:C2424,"Coin Deposit",$E$3:E2424,"")</f>
        <v>0</v>
      </c>
      <c r="AD2424" s="131">
        <f>SUMIFS('Deductions and Deposits'!$D:$D,'Deductions and Deposits'!$C:$C,D2424)+SUMIFS($F:$F,$D:$D,D2424,$C:$C,"Coin Deduction")</f>
        <v>0</v>
      </c>
      <c r="AE2424" s="131">
        <f>Table5[[#This Row],[Column4]]+Table5[[#This Row],[Column14]]+Table5[[#This Row],[Column19]]+Table5[[#This Row],[Column12]]</f>
        <v>0</v>
      </c>
      <c r="AF2424" s="131">
        <f>Table5[[#This Row],[Column5]]+Table5[[#This Row],[Column13]]+Table5[[#This Row],[Column21]]+Table5[[#This Row],[Column18]]</f>
        <v>0</v>
      </c>
      <c r="AG2424" s="131">
        <f t="shared" si="412"/>
        <v>0</v>
      </c>
      <c r="AH2424" s="131">
        <f t="shared" si="413"/>
        <v>0</v>
      </c>
      <c r="AI2424" s="131">
        <f>Table5[[#This Row],[Column17]]-Table5[[#This Row],[Column20]]</f>
        <v>0</v>
      </c>
      <c r="AJ2424" s="131">
        <f t="shared" si="414"/>
        <v>0</v>
      </c>
      <c r="AK2424" s="131">
        <f t="shared" si="418"/>
        <v>0</v>
      </c>
      <c r="AL2424" s="131">
        <f t="shared" si="415"/>
        <v>0</v>
      </c>
      <c r="AM2424" s="131" t="str">
        <f t="shared" si="416"/>
        <v/>
      </c>
      <c r="AN2424" s="131" t="str">
        <f t="shared" ca="1" si="417"/>
        <v/>
      </c>
    </row>
    <row r="2425" spans="1:40" ht="20.25" customHeight="1" x14ac:dyDescent="0.3">
      <c r="A2425" s="127"/>
      <c r="B2425" s="164"/>
      <c r="C2425" s="139"/>
      <c r="D2425" s="140"/>
      <c r="E2425" s="139"/>
      <c r="F2425" s="139"/>
      <c r="G2425" s="140"/>
      <c r="H2425" s="139"/>
      <c r="I2425" s="129"/>
      <c r="L2425" s="128"/>
      <c r="M2425" s="128"/>
      <c r="N2425" s="128"/>
      <c r="O2425" s="128"/>
      <c r="P2425" s="128"/>
      <c r="Q2425" s="128"/>
      <c r="R2425" s="128"/>
      <c r="S2425" s="128"/>
      <c r="T2425" s="120">
        <f t="shared" si="408"/>
        <v>0</v>
      </c>
      <c r="U2425" s="131"/>
      <c r="V2425" s="131"/>
      <c r="W2425" s="131">
        <f>SUMIFS($F$3:F2425,$D$3:D2425,D2425,$C$3:C2425,"Buy")+SUMIFS($F$3:F2425,$D$3:D2425,D2425,$C$3:C2425,"Coin Deposit",$E$3:E2425,"&lt;&gt;")</f>
        <v>0</v>
      </c>
      <c r="X2425" s="131">
        <f t="shared" si="409"/>
        <v>0</v>
      </c>
      <c r="Y2425" s="131">
        <f>IF($D2425=Y$1,SUMIFS($H$3:$H2425,$G$3:$G2425,Y$1,$C$3:$C2425,"Sell"),0)</f>
        <v>0</v>
      </c>
      <c r="Z2425" s="131">
        <f t="shared" si="410"/>
        <v>0</v>
      </c>
      <c r="AA2425" s="131">
        <f>IF($D2425=AA$1,SUMIFS($H$3:$H2425,$G$3:$G2425,AA$1,$C$3:$C2425,"Sell"),0)</f>
        <v>0</v>
      </c>
      <c r="AB2425" s="131">
        <f t="shared" si="411"/>
        <v>0</v>
      </c>
      <c r="AC2425" s="131">
        <f>SUMIFS('Deductions and Deposits'!$H:$H,'Deductions and Deposits'!$G:$G,D2425,'Deductions and Deposits'!$F:$F,"&lt;="&amp;B2425)+SUMIFS($F$3:F2425,$D$3:D2425,D2425,$C$3:C2425,"Coin Deposit",$E$3:E2425,"")</f>
        <v>0</v>
      </c>
      <c r="AD2425" s="131">
        <f>SUMIFS('Deductions and Deposits'!$D:$D,'Deductions and Deposits'!$C:$C,D2425)+SUMIFS($F:$F,$D:$D,D2425,$C:$C,"Coin Deduction")</f>
        <v>0</v>
      </c>
      <c r="AE2425" s="131">
        <f>Table5[[#This Row],[Column4]]+Table5[[#This Row],[Column14]]+Table5[[#This Row],[Column19]]+Table5[[#This Row],[Column12]]</f>
        <v>0</v>
      </c>
      <c r="AF2425" s="131">
        <f>Table5[[#This Row],[Column5]]+Table5[[#This Row],[Column13]]+Table5[[#This Row],[Column21]]+Table5[[#This Row],[Column18]]</f>
        <v>0</v>
      </c>
      <c r="AG2425" s="131">
        <f t="shared" si="412"/>
        <v>0</v>
      </c>
      <c r="AH2425" s="131">
        <f t="shared" si="413"/>
        <v>0</v>
      </c>
      <c r="AI2425" s="131">
        <f>Table5[[#This Row],[Column17]]-Table5[[#This Row],[Column20]]</f>
        <v>0</v>
      </c>
      <c r="AJ2425" s="131">
        <f t="shared" si="414"/>
        <v>0</v>
      </c>
      <c r="AK2425" s="131">
        <f t="shared" si="418"/>
        <v>0</v>
      </c>
      <c r="AL2425" s="131">
        <f t="shared" si="415"/>
        <v>0</v>
      </c>
      <c r="AM2425" s="131" t="str">
        <f t="shared" si="416"/>
        <v/>
      </c>
      <c r="AN2425" s="131" t="str">
        <f t="shared" ca="1" si="417"/>
        <v/>
      </c>
    </row>
    <row r="2426" spans="1:40" ht="20.25" customHeight="1" x14ac:dyDescent="0.3">
      <c r="A2426" s="127"/>
      <c r="B2426" s="164"/>
      <c r="C2426" s="139"/>
      <c r="D2426" s="140"/>
      <c r="E2426" s="139"/>
      <c r="F2426" s="139"/>
      <c r="G2426" s="140"/>
      <c r="H2426" s="139"/>
      <c r="I2426" s="129"/>
      <c r="L2426" s="128"/>
      <c r="M2426" s="128"/>
      <c r="N2426" s="128"/>
      <c r="O2426" s="128"/>
      <c r="P2426" s="128"/>
      <c r="Q2426" s="128"/>
      <c r="R2426" s="128"/>
      <c r="S2426" s="128"/>
      <c r="T2426" s="120">
        <f t="shared" si="408"/>
        <v>0</v>
      </c>
      <c r="U2426" s="131"/>
      <c r="V2426" s="131"/>
      <c r="W2426" s="131">
        <f>SUMIFS($F$3:F2426,$D$3:D2426,D2426,$C$3:C2426,"Buy")+SUMIFS($F$3:F2426,$D$3:D2426,D2426,$C$3:C2426,"Coin Deposit",$E$3:E2426,"&lt;&gt;")</f>
        <v>0</v>
      </c>
      <c r="X2426" s="131">
        <f t="shared" si="409"/>
        <v>0</v>
      </c>
      <c r="Y2426" s="131">
        <f>IF($D2426=Y$1,SUMIFS($H$3:$H2426,$G$3:$G2426,Y$1,$C$3:$C2426,"Sell"),0)</f>
        <v>0</v>
      </c>
      <c r="Z2426" s="131">
        <f t="shared" si="410"/>
        <v>0</v>
      </c>
      <c r="AA2426" s="131">
        <f>IF($D2426=AA$1,SUMIFS($H$3:$H2426,$G$3:$G2426,AA$1,$C$3:$C2426,"Sell"),0)</f>
        <v>0</v>
      </c>
      <c r="AB2426" s="131">
        <f t="shared" si="411"/>
        <v>0</v>
      </c>
      <c r="AC2426" s="131">
        <f>SUMIFS('Deductions and Deposits'!$H:$H,'Deductions and Deposits'!$G:$G,D2426,'Deductions and Deposits'!$F:$F,"&lt;="&amp;B2426)+SUMIFS($F$3:F2426,$D$3:D2426,D2426,$C$3:C2426,"Coin Deposit",$E$3:E2426,"")</f>
        <v>0</v>
      </c>
      <c r="AD2426" s="131">
        <f>SUMIFS('Deductions and Deposits'!$D:$D,'Deductions and Deposits'!$C:$C,D2426)+SUMIFS($F:$F,$D:$D,D2426,$C:$C,"Coin Deduction")</f>
        <v>0</v>
      </c>
      <c r="AE2426" s="131">
        <f>Table5[[#This Row],[Column4]]+Table5[[#This Row],[Column14]]+Table5[[#This Row],[Column19]]+Table5[[#This Row],[Column12]]</f>
        <v>0</v>
      </c>
      <c r="AF2426" s="131">
        <f>Table5[[#This Row],[Column5]]+Table5[[#This Row],[Column13]]+Table5[[#This Row],[Column21]]+Table5[[#This Row],[Column18]]</f>
        <v>0</v>
      </c>
      <c r="AG2426" s="131">
        <f t="shared" si="412"/>
        <v>0</v>
      </c>
      <c r="AH2426" s="131">
        <f t="shared" si="413"/>
        <v>0</v>
      </c>
      <c r="AI2426" s="131">
        <f>Table5[[#This Row],[Column17]]-Table5[[#This Row],[Column20]]</f>
        <v>0</v>
      </c>
      <c r="AJ2426" s="131">
        <f t="shared" si="414"/>
        <v>0</v>
      </c>
      <c r="AK2426" s="131">
        <f t="shared" si="418"/>
        <v>0</v>
      </c>
      <c r="AL2426" s="131">
        <f t="shared" si="415"/>
        <v>0</v>
      </c>
      <c r="AM2426" s="131" t="str">
        <f t="shared" si="416"/>
        <v/>
      </c>
      <c r="AN2426" s="131" t="str">
        <f t="shared" ca="1" si="417"/>
        <v/>
      </c>
    </row>
    <row r="2427" spans="1:40" ht="20.25" customHeight="1" x14ac:dyDescent="0.3">
      <c r="A2427" s="127"/>
      <c r="B2427" s="164"/>
      <c r="C2427" s="139"/>
      <c r="D2427" s="140"/>
      <c r="E2427" s="139"/>
      <c r="F2427" s="139"/>
      <c r="G2427" s="140"/>
      <c r="H2427" s="139"/>
      <c r="I2427" s="129"/>
      <c r="L2427" s="128"/>
      <c r="M2427" s="128"/>
      <c r="N2427" s="128"/>
      <c r="O2427" s="128"/>
      <c r="P2427" s="128"/>
      <c r="Q2427" s="128"/>
      <c r="R2427" s="128"/>
      <c r="S2427" s="128"/>
      <c r="T2427" s="120">
        <f t="shared" si="408"/>
        <v>0</v>
      </c>
      <c r="U2427" s="131"/>
      <c r="V2427" s="131"/>
      <c r="W2427" s="131">
        <f>SUMIFS($F$3:F2427,$D$3:D2427,D2427,$C$3:C2427,"Buy")+SUMIFS($F$3:F2427,$D$3:D2427,D2427,$C$3:C2427,"Coin Deposit",$E$3:E2427,"&lt;&gt;")</f>
        <v>0</v>
      </c>
      <c r="X2427" s="131">
        <f t="shared" si="409"/>
        <v>0</v>
      </c>
      <c r="Y2427" s="131">
        <f>IF($D2427=Y$1,SUMIFS($H$3:$H2427,$G$3:$G2427,Y$1,$C$3:$C2427,"Sell"),0)</f>
        <v>0</v>
      </c>
      <c r="Z2427" s="131">
        <f t="shared" si="410"/>
        <v>0</v>
      </c>
      <c r="AA2427" s="131">
        <f>IF($D2427=AA$1,SUMIFS($H$3:$H2427,$G$3:$G2427,AA$1,$C$3:$C2427,"Sell"),0)</f>
        <v>0</v>
      </c>
      <c r="AB2427" s="131">
        <f t="shared" si="411"/>
        <v>0</v>
      </c>
      <c r="AC2427" s="131">
        <f>SUMIFS('Deductions and Deposits'!$H:$H,'Deductions and Deposits'!$G:$G,D2427,'Deductions and Deposits'!$F:$F,"&lt;="&amp;B2427)+SUMIFS($F$3:F2427,$D$3:D2427,D2427,$C$3:C2427,"Coin Deposit",$E$3:E2427,"")</f>
        <v>0</v>
      </c>
      <c r="AD2427" s="131">
        <f>SUMIFS('Deductions and Deposits'!$D:$D,'Deductions and Deposits'!$C:$C,D2427)+SUMIFS($F:$F,$D:$D,D2427,$C:$C,"Coin Deduction")</f>
        <v>0</v>
      </c>
      <c r="AE2427" s="131">
        <f>Table5[[#This Row],[Column4]]+Table5[[#This Row],[Column14]]+Table5[[#This Row],[Column19]]+Table5[[#This Row],[Column12]]</f>
        <v>0</v>
      </c>
      <c r="AF2427" s="131">
        <f>Table5[[#This Row],[Column5]]+Table5[[#This Row],[Column13]]+Table5[[#This Row],[Column21]]+Table5[[#This Row],[Column18]]</f>
        <v>0</v>
      </c>
      <c r="AG2427" s="131">
        <f t="shared" si="412"/>
        <v>0</v>
      </c>
      <c r="AH2427" s="131">
        <f t="shared" si="413"/>
        <v>0</v>
      </c>
      <c r="AI2427" s="131">
        <f>Table5[[#This Row],[Column17]]-Table5[[#This Row],[Column20]]</f>
        <v>0</v>
      </c>
      <c r="AJ2427" s="131">
        <f t="shared" si="414"/>
        <v>0</v>
      </c>
      <c r="AK2427" s="131">
        <f t="shared" si="418"/>
        <v>0</v>
      </c>
      <c r="AL2427" s="131">
        <f t="shared" si="415"/>
        <v>0</v>
      </c>
      <c r="AM2427" s="131" t="str">
        <f t="shared" si="416"/>
        <v/>
      </c>
      <c r="AN2427" s="131" t="str">
        <f t="shared" ca="1" si="417"/>
        <v/>
      </c>
    </row>
    <row r="2428" spans="1:40" ht="20.25" customHeight="1" x14ac:dyDescent="0.3">
      <c r="A2428" s="127"/>
      <c r="B2428" s="164"/>
      <c r="C2428" s="139"/>
      <c r="D2428" s="140"/>
      <c r="E2428" s="139"/>
      <c r="F2428" s="139"/>
      <c r="G2428" s="140"/>
      <c r="H2428" s="139"/>
      <c r="I2428" s="129"/>
      <c r="L2428" s="128"/>
      <c r="M2428" s="128"/>
      <c r="N2428" s="128"/>
      <c r="O2428" s="128"/>
      <c r="P2428" s="128"/>
      <c r="Q2428" s="128"/>
      <c r="R2428" s="128"/>
      <c r="S2428" s="128"/>
      <c r="T2428" s="120">
        <f t="shared" si="408"/>
        <v>0</v>
      </c>
      <c r="U2428" s="131"/>
      <c r="V2428" s="131"/>
      <c r="W2428" s="131">
        <f>SUMIFS($F$3:F2428,$D$3:D2428,D2428,$C$3:C2428,"Buy")+SUMIFS($F$3:F2428,$D$3:D2428,D2428,$C$3:C2428,"Coin Deposit",$E$3:E2428,"&lt;&gt;")</f>
        <v>0</v>
      </c>
      <c r="X2428" s="131">
        <f t="shared" si="409"/>
        <v>0</v>
      </c>
      <c r="Y2428" s="131">
        <f>IF($D2428=Y$1,SUMIFS($H$3:$H2428,$G$3:$G2428,Y$1,$C$3:$C2428,"Sell"),0)</f>
        <v>0</v>
      </c>
      <c r="Z2428" s="131">
        <f t="shared" si="410"/>
        <v>0</v>
      </c>
      <c r="AA2428" s="131">
        <f>IF($D2428=AA$1,SUMIFS($H$3:$H2428,$G$3:$G2428,AA$1,$C$3:$C2428,"Sell"),0)</f>
        <v>0</v>
      </c>
      <c r="AB2428" s="131">
        <f t="shared" si="411"/>
        <v>0</v>
      </c>
      <c r="AC2428" s="131">
        <f>SUMIFS('Deductions and Deposits'!$H:$H,'Deductions and Deposits'!$G:$G,D2428,'Deductions and Deposits'!$F:$F,"&lt;="&amp;B2428)+SUMIFS($F$3:F2428,$D$3:D2428,D2428,$C$3:C2428,"Coin Deposit",$E$3:E2428,"")</f>
        <v>0</v>
      </c>
      <c r="AD2428" s="131">
        <f>SUMIFS('Deductions and Deposits'!$D:$D,'Deductions and Deposits'!$C:$C,D2428)+SUMIFS($F:$F,$D:$D,D2428,$C:$C,"Coin Deduction")</f>
        <v>0</v>
      </c>
      <c r="AE2428" s="131">
        <f>Table5[[#This Row],[Column4]]+Table5[[#This Row],[Column14]]+Table5[[#This Row],[Column19]]+Table5[[#This Row],[Column12]]</f>
        <v>0</v>
      </c>
      <c r="AF2428" s="131">
        <f>Table5[[#This Row],[Column5]]+Table5[[#This Row],[Column13]]+Table5[[#This Row],[Column21]]+Table5[[#This Row],[Column18]]</f>
        <v>0</v>
      </c>
      <c r="AG2428" s="131">
        <f t="shared" si="412"/>
        <v>0</v>
      </c>
      <c r="AH2428" s="131">
        <f t="shared" si="413"/>
        <v>0</v>
      </c>
      <c r="AI2428" s="131">
        <f>Table5[[#This Row],[Column17]]-Table5[[#This Row],[Column20]]</f>
        <v>0</v>
      </c>
      <c r="AJ2428" s="131">
        <f t="shared" si="414"/>
        <v>0</v>
      </c>
      <c r="AK2428" s="131">
        <f t="shared" si="418"/>
        <v>0</v>
      </c>
      <c r="AL2428" s="131">
        <f t="shared" si="415"/>
        <v>0</v>
      </c>
      <c r="AM2428" s="131" t="str">
        <f t="shared" si="416"/>
        <v/>
      </c>
      <c r="AN2428" s="131" t="str">
        <f t="shared" ca="1" si="417"/>
        <v/>
      </c>
    </row>
    <row r="2429" spans="1:40" ht="20.25" customHeight="1" x14ac:dyDescent="0.3">
      <c r="A2429" s="127"/>
      <c r="B2429" s="164"/>
      <c r="C2429" s="139"/>
      <c r="D2429" s="140"/>
      <c r="E2429" s="139"/>
      <c r="F2429" s="139"/>
      <c r="G2429" s="140"/>
      <c r="H2429" s="139"/>
      <c r="I2429" s="129"/>
      <c r="L2429" s="128"/>
      <c r="M2429" s="128"/>
      <c r="N2429" s="128"/>
      <c r="O2429" s="128"/>
      <c r="P2429" s="128"/>
      <c r="Q2429" s="128"/>
      <c r="R2429" s="128"/>
      <c r="S2429" s="128"/>
      <c r="T2429" s="120">
        <f t="shared" si="408"/>
        <v>0</v>
      </c>
      <c r="U2429" s="131"/>
      <c r="V2429" s="131"/>
      <c r="W2429" s="131">
        <f>SUMIFS($F$3:F2429,$D$3:D2429,D2429,$C$3:C2429,"Buy")+SUMIFS($F$3:F2429,$D$3:D2429,D2429,$C$3:C2429,"Coin Deposit",$E$3:E2429,"&lt;&gt;")</f>
        <v>0</v>
      </c>
      <c r="X2429" s="131">
        <f t="shared" si="409"/>
        <v>0</v>
      </c>
      <c r="Y2429" s="131">
        <f>IF($D2429=Y$1,SUMIFS($H$3:$H2429,$G$3:$G2429,Y$1,$C$3:$C2429,"Sell"),0)</f>
        <v>0</v>
      </c>
      <c r="Z2429" s="131">
        <f t="shared" si="410"/>
        <v>0</v>
      </c>
      <c r="AA2429" s="131">
        <f>IF($D2429=AA$1,SUMIFS($H$3:$H2429,$G$3:$G2429,AA$1,$C$3:$C2429,"Sell"),0)</f>
        <v>0</v>
      </c>
      <c r="AB2429" s="131">
        <f t="shared" si="411"/>
        <v>0</v>
      </c>
      <c r="AC2429" s="131">
        <f>SUMIFS('Deductions and Deposits'!$H:$H,'Deductions and Deposits'!$G:$G,D2429,'Deductions and Deposits'!$F:$F,"&lt;="&amp;B2429)+SUMIFS($F$3:F2429,$D$3:D2429,D2429,$C$3:C2429,"Coin Deposit",$E$3:E2429,"")</f>
        <v>0</v>
      </c>
      <c r="AD2429" s="131">
        <f>SUMIFS('Deductions and Deposits'!$D:$D,'Deductions and Deposits'!$C:$C,D2429)+SUMIFS($F:$F,$D:$D,D2429,$C:$C,"Coin Deduction")</f>
        <v>0</v>
      </c>
      <c r="AE2429" s="131">
        <f>Table5[[#This Row],[Column4]]+Table5[[#This Row],[Column14]]+Table5[[#This Row],[Column19]]+Table5[[#This Row],[Column12]]</f>
        <v>0</v>
      </c>
      <c r="AF2429" s="131">
        <f>Table5[[#This Row],[Column5]]+Table5[[#This Row],[Column13]]+Table5[[#This Row],[Column21]]+Table5[[#This Row],[Column18]]</f>
        <v>0</v>
      </c>
      <c r="AG2429" s="131">
        <f t="shared" si="412"/>
        <v>0</v>
      </c>
      <c r="AH2429" s="131">
        <f t="shared" si="413"/>
        <v>0</v>
      </c>
      <c r="AI2429" s="131">
        <f>Table5[[#This Row],[Column17]]-Table5[[#This Row],[Column20]]</f>
        <v>0</v>
      </c>
      <c r="AJ2429" s="131">
        <f t="shared" si="414"/>
        <v>0</v>
      </c>
      <c r="AK2429" s="131">
        <f t="shared" si="418"/>
        <v>0</v>
      </c>
      <c r="AL2429" s="131">
        <f t="shared" si="415"/>
        <v>0</v>
      </c>
      <c r="AM2429" s="131" t="str">
        <f t="shared" si="416"/>
        <v/>
      </c>
      <c r="AN2429" s="131" t="str">
        <f t="shared" ca="1" si="417"/>
        <v/>
      </c>
    </row>
    <row r="2430" spans="1:40" ht="20.25" customHeight="1" x14ac:dyDescent="0.3">
      <c r="A2430" s="127"/>
      <c r="B2430" s="164"/>
      <c r="C2430" s="139"/>
      <c r="D2430" s="140"/>
      <c r="E2430" s="139"/>
      <c r="F2430" s="139"/>
      <c r="G2430" s="140"/>
      <c r="H2430" s="139"/>
      <c r="I2430" s="129"/>
      <c r="L2430" s="128"/>
      <c r="M2430" s="128"/>
      <c r="N2430" s="128"/>
      <c r="O2430" s="128"/>
      <c r="P2430" s="128"/>
      <c r="Q2430" s="128"/>
      <c r="R2430" s="128"/>
      <c r="S2430" s="128"/>
      <c r="T2430" s="120">
        <f t="shared" si="408"/>
        <v>0</v>
      </c>
      <c r="U2430" s="131"/>
      <c r="V2430" s="131"/>
      <c r="W2430" s="131">
        <f>SUMIFS($F$3:F2430,$D$3:D2430,D2430,$C$3:C2430,"Buy")+SUMIFS($F$3:F2430,$D$3:D2430,D2430,$C$3:C2430,"Coin Deposit",$E$3:E2430,"&lt;&gt;")</f>
        <v>0</v>
      </c>
      <c r="X2430" s="131">
        <f t="shared" si="409"/>
        <v>0</v>
      </c>
      <c r="Y2430" s="131">
        <f>IF($D2430=Y$1,SUMIFS($H$3:$H2430,$G$3:$G2430,Y$1,$C$3:$C2430,"Sell"),0)</f>
        <v>0</v>
      </c>
      <c r="Z2430" s="131">
        <f t="shared" si="410"/>
        <v>0</v>
      </c>
      <c r="AA2430" s="131">
        <f>IF($D2430=AA$1,SUMIFS($H$3:$H2430,$G$3:$G2430,AA$1,$C$3:$C2430,"Sell"),0)</f>
        <v>0</v>
      </c>
      <c r="AB2430" s="131">
        <f t="shared" si="411"/>
        <v>0</v>
      </c>
      <c r="AC2430" s="131">
        <f>SUMIFS('Deductions and Deposits'!$H:$H,'Deductions and Deposits'!$G:$G,D2430,'Deductions and Deposits'!$F:$F,"&lt;="&amp;B2430)+SUMIFS($F$3:F2430,$D$3:D2430,D2430,$C$3:C2430,"Coin Deposit",$E$3:E2430,"")</f>
        <v>0</v>
      </c>
      <c r="AD2430" s="131">
        <f>SUMIFS('Deductions and Deposits'!$D:$D,'Deductions and Deposits'!$C:$C,D2430)+SUMIFS($F:$F,$D:$D,D2430,$C:$C,"Coin Deduction")</f>
        <v>0</v>
      </c>
      <c r="AE2430" s="131">
        <f>Table5[[#This Row],[Column4]]+Table5[[#This Row],[Column14]]+Table5[[#This Row],[Column19]]+Table5[[#This Row],[Column12]]</f>
        <v>0</v>
      </c>
      <c r="AF2430" s="131">
        <f>Table5[[#This Row],[Column5]]+Table5[[#This Row],[Column13]]+Table5[[#This Row],[Column21]]+Table5[[#This Row],[Column18]]</f>
        <v>0</v>
      </c>
      <c r="AG2430" s="131">
        <f t="shared" si="412"/>
        <v>0</v>
      </c>
      <c r="AH2430" s="131">
        <f t="shared" si="413"/>
        <v>0</v>
      </c>
      <c r="AI2430" s="131">
        <f>Table5[[#This Row],[Column17]]-Table5[[#This Row],[Column20]]</f>
        <v>0</v>
      </c>
      <c r="AJ2430" s="131">
        <f t="shared" si="414"/>
        <v>0</v>
      </c>
      <c r="AK2430" s="131">
        <f t="shared" si="418"/>
        <v>0</v>
      </c>
      <c r="AL2430" s="131">
        <f t="shared" si="415"/>
        <v>0</v>
      </c>
      <c r="AM2430" s="131" t="str">
        <f t="shared" si="416"/>
        <v/>
      </c>
      <c r="AN2430" s="131" t="str">
        <f t="shared" ca="1" si="417"/>
        <v/>
      </c>
    </row>
    <row r="2431" spans="1:40" ht="20.25" customHeight="1" x14ac:dyDescent="0.3">
      <c r="A2431" s="127"/>
      <c r="B2431" s="164"/>
      <c r="C2431" s="139"/>
      <c r="D2431" s="140"/>
      <c r="E2431" s="139"/>
      <c r="F2431" s="139"/>
      <c r="G2431" s="140"/>
      <c r="H2431" s="139"/>
      <c r="I2431" s="129"/>
      <c r="L2431" s="128"/>
      <c r="M2431" s="128"/>
      <c r="N2431" s="128"/>
      <c r="O2431" s="128"/>
      <c r="P2431" s="128"/>
      <c r="Q2431" s="128"/>
      <c r="R2431" s="128"/>
      <c r="S2431" s="128"/>
      <c r="T2431" s="120">
        <f t="shared" si="408"/>
        <v>0</v>
      </c>
      <c r="U2431" s="131"/>
      <c r="V2431" s="131"/>
      <c r="W2431" s="131">
        <f>SUMIFS($F$3:F2431,$D$3:D2431,D2431,$C$3:C2431,"Buy")+SUMIFS($F$3:F2431,$D$3:D2431,D2431,$C$3:C2431,"Coin Deposit",$E$3:E2431,"&lt;&gt;")</f>
        <v>0</v>
      </c>
      <c r="X2431" s="131">
        <f t="shared" si="409"/>
        <v>0</v>
      </c>
      <c r="Y2431" s="131">
        <f>IF($D2431=Y$1,SUMIFS($H$3:$H2431,$G$3:$G2431,Y$1,$C$3:$C2431,"Sell"),0)</f>
        <v>0</v>
      </c>
      <c r="Z2431" s="131">
        <f t="shared" si="410"/>
        <v>0</v>
      </c>
      <c r="AA2431" s="131">
        <f>IF($D2431=AA$1,SUMIFS($H$3:$H2431,$G$3:$G2431,AA$1,$C$3:$C2431,"Sell"),0)</f>
        <v>0</v>
      </c>
      <c r="AB2431" s="131">
        <f t="shared" si="411"/>
        <v>0</v>
      </c>
      <c r="AC2431" s="131">
        <f>SUMIFS('Deductions and Deposits'!$H:$H,'Deductions and Deposits'!$G:$G,D2431,'Deductions and Deposits'!$F:$F,"&lt;="&amp;B2431)+SUMIFS($F$3:F2431,$D$3:D2431,D2431,$C$3:C2431,"Coin Deposit",$E$3:E2431,"")</f>
        <v>0</v>
      </c>
      <c r="AD2431" s="131">
        <f>SUMIFS('Deductions and Deposits'!$D:$D,'Deductions and Deposits'!$C:$C,D2431)+SUMIFS($F:$F,$D:$D,D2431,$C:$C,"Coin Deduction")</f>
        <v>0</v>
      </c>
      <c r="AE2431" s="131">
        <f>Table5[[#This Row],[Column4]]+Table5[[#This Row],[Column14]]+Table5[[#This Row],[Column19]]+Table5[[#This Row],[Column12]]</f>
        <v>0</v>
      </c>
      <c r="AF2431" s="131">
        <f>Table5[[#This Row],[Column5]]+Table5[[#This Row],[Column13]]+Table5[[#This Row],[Column21]]+Table5[[#This Row],[Column18]]</f>
        <v>0</v>
      </c>
      <c r="AG2431" s="131">
        <f t="shared" si="412"/>
        <v>0</v>
      </c>
      <c r="AH2431" s="131">
        <f t="shared" si="413"/>
        <v>0</v>
      </c>
      <c r="AI2431" s="131">
        <f>Table5[[#This Row],[Column17]]-Table5[[#This Row],[Column20]]</f>
        <v>0</v>
      </c>
      <c r="AJ2431" s="131">
        <f t="shared" si="414"/>
        <v>0</v>
      </c>
      <c r="AK2431" s="131">
        <f t="shared" si="418"/>
        <v>0</v>
      </c>
      <c r="AL2431" s="131">
        <f t="shared" si="415"/>
        <v>0</v>
      </c>
      <c r="AM2431" s="131" t="str">
        <f t="shared" si="416"/>
        <v/>
      </c>
      <c r="AN2431" s="131" t="str">
        <f t="shared" ca="1" si="417"/>
        <v/>
      </c>
    </row>
    <row r="2432" spans="1:40" ht="20.25" customHeight="1" x14ac:dyDescent="0.3">
      <c r="A2432" s="127"/>
      <c r="B2432" s="164"/>
      <c r="C2432" s="139"/>
      <c r="D2432" s="140"/>
      <c r="E2432" s="139"/>
      <c r="F2432" s="139"/>
      <c r="G2432" s="140"/>
      <c r="H2432" s="139"/>
      <c r="I2432" s="129"/>
      <c r="L2432" s="128"/>
      <c r="M2432" s="128"/>
      <c r="N2432" s="128"/>
      <c r="O2432" s="128"/>
      <c r="P2432" s="128"/>
      <c r="Q2432" s="128"/>
      <c r="R2432" s="128"/>
      <c r="S2432" s="128"/>
      <c r="T2432" s="120">
        <f t="shared" si="408"/>
        <v>0</v>
      </c>
      <c r="U2432" s="131"/>
      <c r="V2432" s="131"/>
      <c r="W2432" s="131">
        <f>SUMIFS($F$3:F2432,$D$3:D2432,D2432,$C$3:C2432,"Buy")+SUMIFS($F$3:F2432,$D$3:D2432,D2432,$C$3:C2432,"Coin Deposit",$E$3:E2432,"&lt;&gt;")</f>
        <v>0</v>
      </c>
      <c r="X2432" s="131">
        <f t="shared" si="409"/>
        <v>0</v>
      </c>
      <c r="Y2432" s="131">
        <f>IF($D2432=Y$1,SUMIFS($H$3:$H2432,$G$3:$G2432,Y$1,$C$3:$C2432,"Sell"),0)</f>
        <v>0</v>
      </c>
      <c r="Z2432" s="131">
        <f t="shared" si="410"/>
        <v>0</v>
      </c>
      <c r="AA2432" s="131">
        <f>IF($D2432=AA$1,SUMIFS($H$3:$H2432,$G$3:$G2432,AA$1,$C$3:$C2432,"Sell"),0)</f>
        <v>0</v>
      </c>
      <c r="AB2432" s="131">
        <f t="shared" si="411"/>
        <v>0</v>
      </c>
      <c r="AC2432" s="131">
        <f>SUMIFS('Deductions and Deposits'!$H:$H,'Deductions and Deposits'!$G:$G,D2432,'Deductions and Deposits'!$F:$F,"&lt;="&amp;B2432)+SUMIFS($F$3:F2432,$D$3:D2432,D2432,$C$3:C2432,"Coin Deposit",$E$3:E2432,"")</f>
        <v>0</v>
      </c>
      <c r="AD2432" s="131">
        <f>SUMIFS('Deductions and Deposits'!$D:$D,'Deductions and Deposits'!$C:$C,D2432)+SUMIFS($F:$F,$D:$D,D2432,$C:$C,"Coin Deduction")</f>
        <v>0</v>
      </c>
      <c r="AE2432" s="131">
        <f>Table5[[#This Row],[Column4]]+Table5[[#This Row],[Column14]]+Table5[[#This Row],[Column19]]+Table5[[#This Row],[Column12]]</f>
        <v>0</v>
      </c>
      <c r="AF2432" s="131">
        <f>Table5[[#This Row],[Column5]]+Table5[[#This Row],[Column13]]+Table5[[#This Row],[Column21]]+Table5[[#This Row],[Column18]]</f>
        <v>0</v>
      </c>
      <c r="AG2432" s="131">
        <f t="shared" si="412"/>
        <v>0</v>
      </c>
      <c r="AH2432" s="131">
        <f t="shared" si="413"/>
        <v>0</v>
      </c>
      <c r="AI2432" s="131">
        <f>Table5[[#This Row],[Column17]]-Table5[[#This Row],[Column20]]</f>
        <v>0</v>
      </c>
      <c r="AJ2432" s="131">
        <f t="shared" si="414"/>
        <v>0</v>
      </c>
      <c r="AK2432" s="131">
        <f t="shared" si="418"/>
        <v>0</v>
      </c>
      <c r="AL2432" s="131">
        <f t="shared" si="415"/>
        <v>0</v>
      </c>
      <c r="AM2432" s="131" t="str">
        <f t="shared" si="416"/>
        <v/>
      </c>
      <c r="AN2432" s="131" t="str">
        <f t="shared" ca="1" si="417"/>
        <v/>
      </c>
    </row>
    <row r="2433" spans="1:40" ht="20.25" customHeight="1" x14ac:dyDescent="0.3">
      <c r="A2433" s="127"/>
      <c r="B2433" s="164"/>
      <c r="C2433" s="139"/>
      <c r="D2433" s="140"/>
      <c r="E2433" s="139"/>
      <c r="F2433" s="139"/>
      <c r="G2433" s="140"/>
      <c r="H2433" s="139"/>
      <c r="I2433" s="129"/>
      <c r="L2433" s="128"/>
      <c r="M2433" s="128"/>
      <c r="N2433" s="128"/>
      <c r="O2433" s="128"/>
      <c r="P2433" s="128"/>
      <c r="Q2433" s="128"/>
      <c r="R2433" s="128"/>
      <c r="S2433" s="128"/>
      <c r="T2433" s="120">
        <f t="shared" si="408"/>
        <v>0</v>
      </c>
      <c r="U2433" s="131"/>
      <c r="V2433" s="131"/>
      <c r="W2433" s="131">
        <f>SUMIFS($F$3:F2433,$D$3:D2433,D2433,$C$3:C2433,"Buy")+SUMIFS($F$3:F2433,$D$3:D2433,D2433,$C$3:C2433,"Coin Deposit",$E$3:E2433,"&lt;&gt;")</f>
        <v>0</v>
      </c>
      <c r="X2433" s="131">
        <f t="shared" si="409"/>
        <v>0</v>
      </c>
      <c r="Y2433" s="131">
        <f>IF($D2433=Y$1,SUMIFS($H$3:$H2433,$G$3:$G2433,Y$1,$C$3:$C2433,"Sell"),0)</f>
        <v>0</v>
      </c>
      <c r="Z2433" s="131">
        <f t="shared" si="410"/>
        <v>0</v>
      </c>
      <c r="AA2433" s="131">
        <f>IF($D2433=AA$1,SUMIFS($H$3:$H2433,$G$3:$G2433,AA$1,$C$3:$C2433,"Sell"),0)</f>
        <v>0</v>
      </c>
      <c r="AB2433" s="131">
        <f t="shared" si="411"/>
        <v>0</v>
      </c>
      <c r="AC2433" s="131">
        <f>SUMIFS('Deductions and Deposits'!$H:$H,'Deductions and Deposits'!$G:$G,D2433,'Deductions and Deposits'!$F:$F,"&lt;="&amp;B2433)+SUMIFS($F$3:F2433,$D$3:D2433,D2433,$C$3:C2433,"Coin Deposit",$E$3:E2433,"")</f>
        <v>0</v>
      </c>
      <c r="AD2433" s="131">
        <f>SUMIFS('Deductions and Deposits'!$D:$D,'Deductions and Deposits'!$C:$C,D2433)+SUMIFS($F:$F,$D:$D,D2433,$C:$C,"Coin Deduction")</f>
        <v>0</v>
      </c>
      <c r="AE2433" s="131">
        <f>Table5[[#This Row],[Column4]]+Table5[[#This Row],[Column14]]+Table5[[#This Row],[Column19]]+Table5[[#This Row],[Column12]]</f>
        <v>0</v>
      </c>
      <c r="AF2433" s="131">
        <f>Table5[[#This Row],[Column5]]+Table5[[#This Row],[Column13]]+Table5[[#This Row],[Column21]]+Table5[[#This Row],[Column18]]</f>
        <v>0</v>
      </c>
      <c r="AG2433" s="131">
        <f t="shared" si="412"/>
        <v>0</v>
      </c>
      <c r="AH2433" s="131">
        <f t="shared" si="413"/>
        <v>0</v>
      </c>
      <c r="AI2433" s="131">
        <f>Table5[[#This Row],[Column17]]-Table5[[#This Row],[Column20]]</f>
        <v>0</v>
      </c>
      <c r="AJ2433" s="131">
        <f t="shared" si="414"/>
        <v>0</v>
      </c>
      <c r="AK2433" s="131">
        <f t="shared" si="418"/>
        <v>0</v>
      </c>
      <c r="AL2433" s="131">
        <f t="shared" si="415"/>
        <v>0</v>
      </c>
      <c r="AM2433" s="131" t="str">
        <f t="shared" si="416"/>
        <v/>
      </c>
      <c r="AN2433" s="131" t="str">
        <f t="shared" ca="1" si="417"/>
        <v/>
      </c>
    </row>
    <row r="2434" spans="1:40" ht="20.25" customHeight="1" x14ac:dyDescent="0.3">
      <c r="A2434" s="127"/>
      <c r="B2434" s="164"/>
      <c r="C2434" s="139"/>
      <c r="D2434" s="140"/>
      <c r="E2434" s="139"/>
      <c r="F2434" s="139"/>
      <c r="G2434" s="140"/>
      <c r="H2434" s="139"/>
      <c r="I2434" s="129"/>
      <c r="L2434" s="128"/>
      <c r="M2434" s="128"/>
      <c r="N2434" s="128"/>
      <c r="O2434" s="128"/>
      <c r="P2434" s="128"/>
      <c r="Q2434" s="128"/>
      <c r="R2434" s="128"/>
      <c r="S2434" s="128"/>
      <c r="T2434" s="120">
        <f t="shared" si="408"/>
        <v>0</v>
      </c>
      <c r="U2434" s="131"/>
      <c r="V2434" s="131"/>
      <c r="W2434" s="131">
        <f>SUMIFS($F$3:F2434,$D$3:D2434,D2434,$C$3:C2434,"Buy")+SUMIFS($F$3:F2434,$D$3:D2434,D2434,$C$3:C2434,"Coin Deposit",$E$3:E2434,"&lt;&gt;")</f>
        <v>0</v>
      </c>
      <c r="X2434" s="131">
        <f t="shared" si="409"/>
        <v>0</v>
      </c>
      <c r="Y2434" s="131">
        <f>IF($D2434=Y$1,SUMIFS($H$3:$H2434,$G$3:$G2434,Y$1,$C$3:$C2434,"Sell"),0)</f>
        <v>0</v>
      </c>
      <c r="Z2434" s="131">
        <f t="shared" si="410"/>
        <v>0</v>
      </c>
      <c r="AA2434" s="131">
        <f>IF($D2434=AA$1,SUMIFS($H$3:$H2434,$G$3:$G2434,AA$1,$C$3:$C2434,"Sell"),0)</f>
        <v>0</v>
      </c>
      <c r="AB2434" s="131">
        <f t="shared" si="411"/>
        <v>0</v>
      </c>
      <c r="AC2434" s="131">
        <f>SUMIFS('Deductions and Deposits'!$H:$H,'Deductions and Deposits'!$G:$G,D2434,'Deductions and Deposits'!$F:$F,"&lt;="&amp;B2434)+SUMIFS($F$3:F2434,$D$3:D2434,D2434,$C$3:C2434,"Coin Deposit",$E$3:E2434,"")</f>
        <v>0</v>
      </c>
      <c r="AD2434" s="131">
        <f>SUMIFS('Deductions and Deposits'!$D:$D,'Deductions and Deposits'!$C:$C,D2434)+SUMIFS($F:$F,$D:$D,D2434,$C:$C,"Coin Deduction")</f>
        <v>0</v>
      </c>
      <c r="AE2434" s="131">
        <f>Table5[[#This Row],[Column4]]+Table5[[#This Row],[Column14]]+Table5[[#This Row],[Column19]]+Table5[[#This Row],[Column12]]</f>
        <v>0</v>
      </c>
      <c r="AF2434" s="131">
        <f>Table5[[#This Row],[Column5]]+Table5[[#This Row],[Column13]]+Table5[[#This Row],[Column21]]+Table5[[#This Row],[Column18]]</f>
        <v>0</v>
      </c>
      <c r="AG2434" s="131">
        <f t="shared" si="412"/>
        <v>0</v>
      </c>
      <c r="AH2434" s="131">
        <f t="shared" si="413"/>
        <v>0</v>
      </c>
      <c r="AI2434" s="131">
        <f>Table5[[#This Row],[Column17]]-Table5[[#This Row],[Column20]]</f>
        <v>0</v>
      </c>
      <c r="AJ2434" s="131">
        <f t="shared" si="414"/>
        <v>0</v>
      </c>
      <c r="AK2434" s="131">
        <f t="shared" si="418"/>
        <v>0</v>
      </c>
      <c r="AL2434" s="131">
        <f t="shared" si="415"/>
        <v>0</v>
      </c>
      <c r="AM2434" s="131" t="str">
        <f t="shared" si="416"/>
        <v/>
      </c>
      <c r="AN2434" s="131" t="str">
        <f t="shared" ca="1" si="417"/>
        <v/>
      </c>
    </row>
    <row r="2435" spans="1:40" ht="20.25" customHeight="1" x14ac:dyDescent="0.3">
      <c r="A2435" s="127"/>
      <c r="B2435" s="164"/>
      <c r="C2435" s="139"/>
      <c r="D2435" s="140"/>
      <c r="E2435" s="139"/>
      <c r="F2435" s="139"/>
      <c r="G2435" s="140"/>
      <c r="H2435" s="139"/>
      <c r="I2435" s="129"/>
      <c r="L2435" s="128"/>
      <c r="M2435" s="128"/>
      <c r="N2435" s="128"/>
      <c r="O2435" s="128"/>
      <c r="P2435" s="128"/>
      <c r="Q2435" s="128"/>
      <c r="R2435" s="128"/>
      <c r="S2435" s="128"/>
      <c r="T2435" s="120">
        <f t="shared" ref="T2435:T2498" si="419">IF(E2435&lt;&gt;"",E2435,0)</f>
        <v>0</v>
      </c>
      <c r="U2435" s="131"/>
      <c r="V2435" s="131"/>
      <c r="W2435" s="131">
        <f>SUMIFS($F$3:F2435,$D$3:D2435,D2435,$C$3:C2435,"Buy")+SUMIFS($F$3:F2435,$D$3:D2435,D2435,$C$3:C2435,"Coin Deposit",$E$3:E2435,"&lt;&gt;")</f>
        <v>0</v>
      </c>
      <c r="X2435" s="131">
        <f t="shared" ref="X2435:X2498" si="420">IF(OR(C2435="buy",AND(C2435="Coin Deposit",E2435&lt;&gt;"")),SUMIFS($F:$F,$D:$D,D2435,$C:$C,"sell"),0)</f>
        <v>0</v>
      </c>
      <c r="Y2435" s="131">
        <f>IF($D2435=Y$1,SUMIFS($H$3:$H2435,$G$3:$G2435,Y$1,$C$3:$C2435,"Sell"),0)</f>
        <v>0</v>
      </c>
      <c r="Z2435" s="131">
        <f t="shared" ref="Z2435:Z2498" si="421">IF($D2435=Z$1,SUMIFS($H:$H,$G:$G,Z$1,$C:$C,"Buy")+SUMIFS($H:$H,$G:$G,Z$1,$C:$C,"Coin Deposit",$E:$E,"&lt;&gt;"),0)</f>
        <v>0</v>
      </c>
      <c r="AA2435" s="131">
        <f>IF($D2435=AA$1,SUMIFS($H$3:$H2435,$G$3:$G2435,AA$1,$C$3:$C2435,"Sell"),0)</f>
        <v>0</v>
      </c>
      <c r="AB2435" s="131">
        <f t="shared" ref="AB2435:AB2498" si="422">IF($D2435=AB$1,SUMIFS($H:$H,$G:$G,AB$1,$C:$C,"Buy")+SUMIFS($H:$H,$G:$G,AB$1,$C:$C,"Coin Deposit",$E:$E,"&lt;&gt;"),0)</f>
        <v>0</v>
      </c>
      <c r="AC2435" s="131">
        <f>SUMIFS('Deductions and Deposits'!$H:$H,'Deductions and Deposits'!$G:$G,D2435,'Deductions and Deposits'!$F:$F,"&lt;="&amp;B2435)+SUMIFS($F$3:F2435,$D$3:D2435,D2435,$C$3:C2435,"Coin Deposit",$E$3:E2435,"")</f>
        <v>0</v>
      </c>
      <c r="AD2435" s="131">
        <f>SUMIFS('Deductions and Deposits'!$D:$D,'Deductions and Deposits'!$C:$C,D2435)+SUMIFS($F:$F,$D:$D,D2435,$C:$C,"Coin Deduction")</f>
        <v>0</v>
      </c>
      <c r="AE2435" s="131">
        <f>Table5[[#This Row],[Column4]]+Table5[[#This Row],[Column14]]+Table5[[#This Row],[Column19]]+Table5[[#This Row],[Column12]]</f>
        <v>0</v>
      </c>
      <c r="AF2435" s="131">
        <f>Table5[[#This Row],[Column5]]+Table5[[#This Row],[Column13]]+Table5[[#This Row],[Column21]]+Table5[[#This Row],[Column18]]</f>
        <v>0</v>
      </c>
      <c r="AG2435" s="131">
        <f t="shared" ref="AG2435:AG2498" si="423">IF(AND((AC2435+Y2435+AA2435)&gt;AF2435,OR(C2435="buy",AND(C2435="Coin Deposit",E2435&lt;&gt;""))),(AC2435+Y2435+AA2435)-AF2435,0)</f>
        <v>0</v>
      </c>
      <c r="AH2435" s="131">
        <f t="shared" ref="AH2435:AH2498" si="424">IF(AND(AE2435&gt;AF2435,OR(C2435="buy",AND(C2435="Coin Deposit",E2435&lt;&gt;""))),AE2435-AF2435,0)</f>
        <v>0</v>
      </c>
      <c r="AI2435" s="131">
        <f>Table5[[#This Row],[Column17]]-Table5[[#This Row],[Column20]]</f>
        <v>0</v>
      </c>
      <c r="AJ2435" s="131">
        <f t="shared" ref="AJ2435:AJ2498" si="425">IF(AI2435&gt;F2435,F2435,AI2435)</f>
        <v>0</v>
      </c>
      <c r="AK2435" s="131">
        <f t="shared" si="418"/>
        <v>0</v>
      </c>
      <c r="AL2435" s="131">
        <f t="shared" ref="AL2435:AL2498" si="426">IFERROR(SUMIFS($AK:$AK,$D:$D,D2435)/SUMIFS($AJ:$AJ,$D:$D,D2435),0)</f>
        <v>0</v>
      </c>
      <c r="AM2435" s="131" t="str">
        <f t="shared" ref="AM2435:AM2498" si="427">C2435&amp;D2435</f>
        <v/>
      </c>
      <c r="AN2435" s="131" t="str">
        <f t="shared" ref="AN2435:AN2498" ca="1" si="428">OFFSET(AM2435,COUNTA($AM:$AM)-ROW()-(ROW()-ROW($AN$2)-1),)</f>
        <v/>
      </c>
    </row>
    <row r="2436" spans="1:40" ht="20.25" customHeight="1" x14ac:dyDescent="0.3">
      <c r="A2436" s="127"/>
      <c r="B2436" s="164"/>
      <c r="C2436" s="139"/>
      <c r="D2436" s="140"/>
      <c r="E2436" s="139"/>
      <c r="F2436" s="139"/>
      <c r="G2436" s="140"/>
      <c r="H2436" s="139"/>
      <c r="I2436" s="129"/>
      <c r="L2436" s="128"/>
      <c r="M2436" s="128"/>
      <c r="N2436" s="128"/>
      <c r="O2436" s="128"/>
      <c r="P2436" s="128"/>
      <c r="Q2436" s="128"/>
      <c r="R2436" s="128"/>
      <c r="S2436" s="128"/>
      <c r="T2436" s="120">
        <f t="shared" si="419"/>
        <v>0</v>
      </c>
      <c r="U2436" s="131"/>
      <c r="V2436" s="131"/>
      <c r="W2436" s="131">
        <f>SUMIFS($F$3:F2436,$D$3:D2436,D2436,$C$3:C2436,"Buy")+SUMIFS($F$3:F2436,$D$3:D2436,D2436,$C$3:C2436,"Coin Deposit",$E$3:E2436,"&lt;&gt;")</f>
        <v>0</v>
      </c>
      <c r="X2436" s="131">
        <f t="shared" si="420"/>
        <v>0</v>
      </c>
      <c r="Y2436" s="131">
        <f>IF($D2436=Y$1,SUMIFS($H$3:$H2436,$G$3:$G2436,Y$1,$C$3:$C2436,"Sell"),0)</f>
        <v>0</v>
      </c>
      <c r="Z2436" s="131">
        <f t="shared" si="421"/>
        <v>0</v>
      </c>
      <c r="AA2436" s="131">
        <f>IF($D2436=AA$1,SUMIFS($H$3:$H2436,$G$3:$G2436,AA$1,$C$3:$C2436,"Sell"),0)</f>
        <v>0</v>
      </c>
      <c r="AB2436" s="131">
        <f t="shared" si="422"/>
        <v>0</v>
      </c>
      <c r="AC2436" s="131">
        <f>SUMIFS('Deductions and Deposits'!$H:$H,'Deductions and Deposits'!$G:$G,D2436,'Deductions and Deposits'!$F:$F,"&lt;="&amp;B2436)+SUMIFS($F$3:F2436,$D$3:D2436,D2436,$C$3:C2436,"Coin Deposit",$E$3:E2436,"")</f>
        <v>0</v>
      </c>
      <c r="AD2436" s="131">
        <f>SUMIFS('Deductions and Deposits'!$D:$D,'Deductions and Deposits'!$C:$C,D2436)+SUMIFS($F:$F,$D:$D,D2436,$C:$C,"Coin Deduction")</f>
        <v>0</v>
      </c>
      <c r="AE2436" s="131">
        <f>Table5[[#This Row],[Column4]]+Table5[[#This Row],[Column14]]+Table5[[#This Row],[Column19]]+Table5[[#This Row],[Column12]]</f>
        <v>0</v>
      </c>
      <c r="AF2436" s="131">
        <f>Table5[[#This Row],[Column5]]+Table5[[#This Row],[Column13]]+Table5[[#This Row],[Column21]]+Table5[[#This Row],[Column18]]</f>
        <v>0</v>
      </c>
      <c r="AG2436" s="131">
        <f t="shared" si="423"/>
        <v>0</v>
      </c>
      <c r="AH2436" s="131">
        <f t="shared" si="424"/>
        <v>0</v>
      </c>
      <c r="AI2436" s="131">
        <f>Table5[[#This Row],[Column17]]-Table5[[#This Row],[Column20]]</f>
        <v>0</v>
      </c>
      <c r="AJ2436" s="131">
        <f t="shared" si="425"/>
        <v>0</v>
      </c>
      <c r="AK2436" s="131">
        <f t="shared" si="418"/>
        <v>0</v>
      </c>
      <c r="AL2436" s="131">
        <f t="shared" si="426"/>
        <v>0</v>
      </c>
      <c r="AM2436" s="131" t="str">
        <f t="shared" si="427"/>
        <v/>
      </c>
      <c r="AN2436" s="131" t="str">
        <f t="shared" ca="1" si="428"/>
        <v/>
      </c>
    </row>
    <row r="2437" spans="1:40" ht="20.25" customHeight="1" x14ac:dyDescent="0.3">
      <c r="A2437" s="127"/>
      <c r="B2437" s="164"/>
      <c r="C2437" s="139"/>
      <c r="D2437" s="140"/>
      <c r="E2437" s="139"/>
      <c r="F2437" s="139"/>
      <c r="G2437" s="140"/>
      <c r="H2437" s="139"/>
      <c r="I2437" s="129"/>
      <c r="L2437" s="128"/>
      <c r="M2437" s="128"/>
      <c r="N2437" s="128"/>
      <c r="O2437" s="128"/>
      <c r="P2437" s="128"/>
      <c r="Q2437" s="128"/>
      <c r="R2437" s="128"/>
      <c r="S2437" s="128"/>
      <c r="T2437" s="120">
        <f t="shared" si="419"/>
        <v>0</v>
      </c>
      <c r="U2437" s="131"/>
      <c r="V2437" s="131"/>
      <c r="W2437" s="131">
        <f>SUMIFS($F$3:F2437,$D$3:D2437,D2437,$C$3:C2437,"Buy")+SUMIFS($F$3:F2437,$D$3:D2437,D2437,$C$3:C2437,"Coin Deposit",$E$3:E2437,"&lt;&gt;")</f>
        <v>0</v>
      </c>
      <c r="X2437" s="131">
        <f t="shared" si="420"/>
        <v>0</v>
      </c>
      <c r="Y2437" s="131">
        <f>IF($D2437=Y$1,SUMIFS($H$3:$H2437,$G$3:$G2437,Y$1,$C$3:$C2437,"Sell"),0)</f>
        <v>0</v>
      </c>
      <c r="Z2437" s="131">
        <f t="shared" si="421"/>
        <v>0</v>
      </c>
      <c r="AA2437" s="131">
        <f>IF($D2437=AA$1,SUMIFS($H$3:$H2437,$G$3:$G2437,AA$1,$C$3:$C2437,"Sell"),0)</f>
        <v>0</v>
      </c>
      <c r="AB2437" s="131">
        <f t="shared" si="422"/>
        <v>0</v>
      </c>
      <c r="AC2437" s="131">
        <f>SUMIFS('Deductions and Deposits'!$H:$H,'Deductions and Deposits'!$G:$G,D2437,'Deductions and Deposits'!$F:$F,"&lt;="&amp;B2437)+SUMIFS($F$3:F2437,$D$3:D2437,D2437,$C$3:C2437,"Coin Deposit",$E$3:E2437,"")</f>
        <v>0</v>
      </c>
      <c r="AD2437" s="131">
        <f>SUMIFS('Deductions and Deposits'!$D:$D,'Deductions and Deposits'!$C:$C,D2437)+SUMIFS($F:$F,$D:$D,D2437,$C:$C,"Coin Deduction")</f>
        <v>0</v>
      </c>
      <c r="AE2437" s="131">
        <f>Table5[[#This Row],[Column4]]+Table5[[#This Row],[Column14]]+Table5[[#This Row],[Column19]]+Table5[[#This Row],[Column12]]</f>
        <v>0</v>
      </c>
      <c r="AF2437" s="131">
        <f>Table5[[#This Row],[Column5]]+Table5[[#This Row],[Column13]]+Table5[[#This Row],[Column21]]+Table5[[#This Row],[Column18]]</f>
        <v>0</v>
      </c>
      <c r="AG2437" s="131">
        <f t="shared" si="423"/>
        <v>0</v>
      </c>
      <c r="AH2437" s="131">
        <f t="shared" si="424"/>
        <v>0</v>
      </c>
      <c r="AI2437" s="131">
        <f>Table5[[#This Row],[Column17]]-Table5[[#This Row],[Column20]]</f>
        <v>0</v>
      </c>
      <c r="AJ2437" s="131">
        <f t="shared" si="425"/>
        <v>0</v>
      </c>
      <c r="AK2437" s="131">
        <f t="shared" si="418"/>
        <v>0</v>
      </c>
      <c r="AL2437" s="131">
        <f t="shared" si="426"/>
        <v>0</v>
      </c>
      <c r="AM2437" s="131" t="str">
        <f t="shared" si="427"/>
        <v/>
      </c>
      <c r="AN2437" s="131" t="str">
        <f t="shared" ca="1" si="428"/>
        <v/>
      </c>
    </row>
    <row r="2438" spans="1:40" ht="20.25" customHeight="1" x14ac:dyDescent="0.3">
      <c r="A2438" s="127"/>
      <c r="B2438" s="164"/>
      <c r="C2438" s="139"/>
      <c r="D2438" s="140"/>
      <c r="E2438" s="139"/>
      <c r="F2438" s="139"/>
      <c r="G2438" s="140"/>
      <c r="H2438" s="139"/>
      <c r="I2438" s="129"/>
      <c r="L2438" s="128"/>
      <c r="M2438" s="128"/>
      <c r="N2438" s="128"/>
      <c r="O2438" s="128"/>
      <c r="P2438" s="128"/>
      <c r="Q2438" s="128"/>
      <c r="R2438" s="128"/>
      <c r="S2438" s="128"/>
      <c r="T2438" s="120">
        <f t="shared" si="419"/>
        <v>0</v>
      </c>
      <c r="U2438" s="131"/>
      <c r="V2438" s="131"/>
      <c r="W2438" s="131">
        <f>SUMIFS($F$3:F2438,$D$3:D2438,D2438,$C$3:C2438,"Buy")+SUMIFS($F$3:F2438,$D$3:D2438,D2438,$C$3:C2438,"Coin Deposit",$E$3:E2438,"&lt;&gt;")</f>
        <v>0</v>
      </c>
      <c r="X2438" s="131">
        <f t="shared" si="420"/>
        <v>0</v>
      </c>
      <c r="Y2438" s="131">
        <f>IF($D2438=Y$1,SUMIFS($H$3:$H2438,$G$3:$G2438,Y$1,$C$3:$C2438,"Sell"),0)</f>
        <v>0</v>
      </c>
      <c r="Z2438" s="131">
        <f t="shared" si="421"/>
        <v>0</v>
      </c>
      <c r="AA2438" s="131">
        <f>IF($D2438=AA$1,SUMIFS($H$3:$H2438,$G$3:$G2438,AA$1,$C$3:$C2438,"Sell"),0)</f>
        <v>0</v>
      </c>
      <c r="AB2438" s="131">
        <f t="shared" si="422"/>
        <v>0</v>
      </c>
      <c r="AC2438" s="131">
        <f>SUMIFS('Deductions and Deposits'!$H:$H,'Deductions and Deposits'!$G:$G,D2438,'Deductions and Deposits'!$F:$F,"&lt;="&amp;B2438)+SUMIFS($F$3:F2438,$D$3:D2438,D2438,$C$3:C2438,"Coin Deposit",$E$3:E2438,"")</f>
        <v>0</v>
      </c>
      <c r="AD2438" s="131">
        <f>SUMIFS('Deductions and Deposits'!$D:$D,'Deductions and Deposits'!$C:$C,D2438)+SUMIFS($F:$F,$D:$D,D2438,$C:$C,"Coin Deduction")</f>
        <v>0</v>
      </c>
      <c r="AE2438" s="131">
        <f>Table5[[#This Row],[Column4]]+Table5[[#This Row],[Column14]]+Table5[[#This Row],[Column19]]+Table5[[#This Row],[Column12]]</f>
        <v>0</v>
      </c>
      <c r="AF2438" s="131">
        <f>Table5[[#This Row],[Column5]]+Table5[[#This Row],[Column13]]+Table5[[#This Row],[Column21]]+Table5[[#This Row],[Column18]]</f>
        <v>0</v>
      </c>
      <c r="AG2438" s="131">
        <f t="shared" si="423"/>
        <v>0</v>
      </c>
      <c r="AH2438" s="131">
        <f t="shared" si="424"/>
        <v>0</v>
      </c>
      <c r="AI2438" s="131">
        <f>Table5[[#This Row],[Column17]]-Table5[[#This Row],[Column20]]</f>
        <v>0</v>
      </c>
      <c r="AJ2438" s="131">
        <f t="shared" si="425"/>
        <v>0</v>
      </c>
      <c r="AK2438" s="131">
        <f t="shared" si="418"/>
        <v>0</v>
      </c>
      <c r="AL2438" s="131">
        <f t="shared" si="426"/>
        <v>0</v>
      </c>
      <c r="AM2438" s="131" t="str">
        <f t="shared" si="427"/>
        <v/>
      </c>
      <c r="AN2438" s="131" t="str">
        <f t="shared" ca="1" si="428"/>
        <v/>
      </c>
    </row>
    <row r="2439" spans="1:40" ht="20.25" customHeight="1" x14ac:dyDescent="0.3">
      <c r="A2439" s="127"/>
      <c r="B2439" s="164"/>
      <c r="C2439" s="139"/>
      <c r="D2439" s="140"/>
      <c r="E2439" s="139"/>
      <c r="F2439" s="139"/>
      <c r="G2439" s="140"/>
      <c r="H2439" s="139"/>
      <c r="I2439" s="129"/>
      <c r="L2439" s="128"/>
      <c r="M2439" s="128"/>
      <c r="N2439" s="128"/>
      <c r="O2439" s="128"/>
      <c r="P2439" s="128"/>
      <c r="Q2439" s="128"/>
      <c r="R2439" s="128"/>
      <c r="S2439" s="128"/>
      <c r="T2439" s="120">
        <f t="shared" si="419"/>
        <v>0</v>
      </c>
      <c r="U2439" s="131"/>
      <c r="V2439" s="131"/>
      <c r="W2439" s="131">
        <f>SUMIFS($F$3:F2439,$D$3:D2439,D2439,$C$3:C2439,"Buy")+SUMIFS($F$3:F2439,$D$3:D2439,D2439,$C$3:C2439,"Coin Deposit",$E$3:E2439,"&lt;&gt;")</f>
        <v>0</v>
      </c>
      <c r="X2439" s="131">
        <f t="shared" si="420"/>
        <v>0</v>
      </c>
      <c r="Y2439" s="131">
        <f>IF($D2439=Y$1,SUMIFS($H$3:$H2439,$G$3:$G2439,Y$1,$C$3:$C2439,"Sell"),0)</f>
        <v>0</v>
      </c>
      <c r="Z2439" s="131">
        <f t="shared" si="421"/>
        <v>0</v>
      </c>
      <c r="AA2439" s="131">
        <f>IF($D2439=AA$1,SUMIFS($H$3:$H2439,$G$3:$G2439,AA$1,$C$3:$C2439,"Sell"),0)</f>
        <v>0</v>
      </c>
      <c r="AB2439" s="131">
        <f t="shared" si="422"/>
        <v>0</v>
      </c>
      <c r="AC2439" s="131">
        <f>SUMIFS('Deductions and Deposits'!$H:$H,'Deductions and Deposits'!$G:$G,D2439,'Deductions and Deposits'!$F:$F,"&lt;="&amp;B2439)+SUMIFS($F$3:F2439,$D$3:D2439,D2439,$C$3:C2439,"Coin Deposit",$E$3:E2439,"")</f>
        <v>0</v>
      </c>
      <c r="AD2439" s="131">
        <f>SUMIFS('Deductions and Deposits'!$D:$D,'Deductions and Deposits'!$C:$C,D2439)+SUMIFS($F:$F,$D:$D,D2439,$C:$C,"Coin Deduction")</f>
        <v>0</v>
      </c>
      <c r="AE2439" s="131">
        <f>Table5[[#This Row],[Column4]]+Table5[[#This Row],[Column14]]+Table5[[#This Row],[Column19]]+Table5[[#This Row],[Column12]]</f>
        <v>0</v>
      </c>
      <c r="AF2439" s="131">
        <f>Table5[[#This Row],[Column5]]+Table5[[#This Row],[Column13]]+Table5[[#This Row],[Column21]]+Table5[[#This Row],[Column18]]</f>
        <v>0</v>
      </c>
      <c r="AG2439" s="131">
        <f t="shared" si="423"/>
        <v>0</v>
      </c>
      <c r="AH2439" s="131">
        <f t="shared" si="424"/>
        <v>0</v>
      </c>
      <c r="AI2439" s="131">
        <f>Table5[[#This Row],[Column17]]-Table5[[#This Row],[Column20]]</f>
        <v>0</v>
      </c>
      <c r="AJ2439" s="131">
        <f t="shared" si="425"/>
        <v>0</v>
      </c>
      <c r="AK2439" s="131">
        <f t="shared" si="418"/>
        <v>0</v>
      </c>
      <c r="AL2439" s="131">
        <f t="shared" si="426"/>
        <v>0</v>
      </c>
      <c r="AM2439" s="131" t="str">
        <f t="shared" si="427"/>
        <v/>
      </c>
      <c r="AN2439" s="131" t="str">
        <f t="shared" ca="1" si="428"/>
        <v/>
      </c>
    </row>
    <row r="2440" spans="1:40" ht="20.25" customHeight="1" x14ac:dyDescent="0.3">
      <c r="A2440" s="127"/>
      <c r="B2440" s="164"/>
      <c r="C2440" s="139"/>
      <c r="D2440" s="140"/>
      <c r="E2440" s="139"/>
      <c r="F2440" s="139"/>
      <c r="G2440" s="140"/>
      <c r="H2440" s="139"/>
      <c r="I2440" s="129"/>
      <c r="L2440" s="128"/>
      <c r="M2440" s="128"/>
      <c r="N2440" s="128"/>
      <c r="O2440" s="128"/>
      <c r="P2440" s="128"/>
      <c r="Q2440" s="128"/>
      <c r="R2440" s="128"/>
      <c r="S2440" s="128"/>
      <c r="T2440" s="120">
        <f t="shared" si="419"/>
        <v>0</v>
      </c>
      <c r="U2440" s="131"/>
      <c r="V2440" s="131"/>
      <c r="W2440" s="131">
        <f>SUMIFS($F$3:F2440,$D$3:D2440,D2440,$C$3:C2440,"Buy")+SUMIFS($F$3:F2440,$D$3:D2440,D2440,$C$3:C2440,"Coin Deposit",$E$3:E2440,"&lt;&gt;")</f>
        <v>0</v>
      </c>
      <c r="X2440" s="131">
        <f t="shared" si="420"/>
        <v>0</v>
      </c>
      <c r="Y2440" s="131">
        <f>IF($D2440=Y$1,SUMIFS($H$3:$H2440,$G$3:$G2440,Y$1,$C$3:$C2440,"Sell"),0)</f>
        <v>0</v>
      </c>
      <c r="Z2440" s="131">
        <f t="shared" si="421"/>
        <v>0</v>
      </c>
      <c r="AA2440" s="131">
        <f>IF($D2440=AA$1,SUMIFS($H$3:$H2440,$G$3:$G2440,AA$1,$C$3:$C2440,"Sell"),0)</f>
        <v>0</v>
      </c>
      <c r="AB2440" s="131">
        <f t="shared" si="422"/>
        <v>0</v>
      </c>
      <c r="AC2440" s="131">
        <f>SUMIFS('Deductions and Deposits'!$H:$H,'Deductions and Deposits'!$G:$G,D2440,'Deductions and Deposits'!$F:$F,"&lt;="&amp;B2440)+SUMIFS($F$3:F2440,$D$3:D2440,D2440,$C$3:C2440,"Coin Deposit",$E$3:E2440,"")</f>
        <v>0</v>
      </c>
      <c r="AD2440" s="131">
        <f>SUMIFS('Deductions and Deposits'!$D:$D,'Deductions and Deposits'!$C:$C,D2440)+SUMIFS($F:$F,$D:$D,D2440,$C:$C,"Coin Deduction")</f>
        <v>0</v>
      </c>
      <c r="AE2440" s="131">
        <f>Table5[[#This Row],[Column4]]+Table5[[#This Row],[Column14]]+Table5[[#This Row],[Column19]]+Table5[[#This Row],[Column12]]</f>
        <v>0</v>
      </c>
      <c r="AF2440" s="131">
        <f>Table5[[#This Row],[Column5]]+Table5[[#This Row],[Column13]]+Table5[[#This Row],[Column21]]+Table5[[#This Row],[Column18]]</f>
        <v>0</v>
      </c>
      <c r="AG2440" s="131">
        <f t="shared" si="423"/>
        <v>0</v>
      </c>
      <c r="AH2440" s="131">
        <f t="shared" si="424"/>
        <v>0</v>
      </c>
      <c r="AI2440" s="131">
        <f>Table5[[#This Row],[Column17]]-Table5[[#This Row],[Column20]]</f>
        <v>0</v>
      </c>
      <c r="AJ2440" s="131">
        <f t="shared" si="425"/>
        <v>0</v>
      </c>
      <c r="AK2440" s="131">
        <f t="shared" si="418"/>
        <v>0</v>
      </c>
      <c r="AL2440" s="131">
        <f t="shared" si="426"/>
        <v>0</v>
      </c>
      <c r="AM2440" s="131" t="str">
        <f t="shared" si="427"/>
        <v/>
      </c>
      <c r="AN2440" s="131" t="str">
        <f t="shared" ca="1" si="428"/>
        <v/>
      </c>
    </row>
    <row r="2441" spans="1:40" ht="20.25" customHeight="1" x14ac:dyDescent="0.3">
      <c r="A2441" s="127"/>
      <c r="B2441" s="164"/>
      <c r="C2441" s="139"/>
      <c r="D2441" s="140"/>
      <c r="E2441" s="139"/>
      <c r="F2441" s="139"/>
      <c r="G2441" s="140"/>
      <c r="H2441" s="139"/>
      <c r="I2441" s="129"/>
      <c r="L2441" s="128"/>
      <c r="M2441" s="128"/>
      <c r="N2441" s="128"/>
      <c r="O2441" s="128"/>
      <c r="P2441" s="128"/>
      <c r="Q2441" s="128"/>
      <c r="R2441" s="128"/>
      <c r="S2441" s="128"/>
      <c r="T2441" s="120">
        <f t="shared" si="419"/>
        <v>0</v>
      </c>
      <c r="U2441" s="131"/>
      <c r="V2441" s="131"/>
      <c r="W2441" s="131">
        <f>SUMIFS($F$3:F2441,$D$3:D2441,D2441,$C$3:C2441,"Buy")+SUMIFS($F$3:F2441,$D$3:D2441,D2441,$C$3:C2441,"Coin Deposit",$E$3:E2441,"&lt;&gt;")</f>
        <v>0</v>
      </c>
      <c r="X2441" s="131">
        <f t="shared" si="420"/>
        <v>0</v>
      </c>
      <c r="Y2441" s="131">
        <f>IF($D2441=Y$1,SUMIFS($H$3:$H2441,$G$3:$G2441,Y$1,$C$3:$C2441,"Sell"),0)</f>
        <v>0</v>
      </c>
      <c r="Z2441" s="131">
        <f t="shared" si="421"/>
        <v>0</v>
      </c>
      <c r="AA2441" s="131">
        <f>IF($D2441=AA$1,SUMIFS($H$3:$H2441,$G$3:$G2441,AA$1,$C$3:$C2441,"Sell"),0)</f>
        <v>0</v>
      </c>
      <c r="AB2441" s="131">
        <f t="shared" si="422"/>
        <v>0</v>
      </c>
      <c r="AC2441" s="131">
        <f>SUMIFS('Deductions and Deposits'!$H:$H,'Deductions and Deposits'!$G:$G,D2441,'Deductions and Deposits'!$F:$F,"&lt;="&amp;B2441)+SUMIFS($F$3:F2441,$D$3:D2441,D2441,$C$3:C2441,"Coin Deposit",$E$3:E2441,"")</f>
        <v>0</v>
      </c>
      <c r="AD2441" s="131">
        <f>SUMIFS('Deductions and Deposits'!$D:$D,'Deductions and Deposits'!$C:$C,D2441)+SUMIFS($F:$F,$D:$D,D2441,$C:$C,"Coin Deduction")</f>
        <v>0</v>
      </c>
      <c r="AE2441" s="131">
        <f>Table5[[#This Row],[Column4]]+Table5[[#This Row],[Column14]]+Table5[[#This Row],[Column19]]+Table5[[#This Row],[Column12]]</f>
        <v>0</v>
      </c>
      <c r="AF2441" s="131">
        <f>Table5[[#This Row],[Column5]]+Table5[[#This Row],[Column13]]+Table5[[#This Row],[Column21]]+Table5[[#This Row],[Column18]]</f>
        <v>0</v>
      </c>
      <c r="AG2441" s="131">
        <f t="shared" si="423"/>
        <v>0</v>
      </c>
      <c r="AH2441" s="131">
        <f t="shared" si="424"/>
        <v>0</v>
      </c>
      <c r="AI2441" s="131">
        <f>Table5[[#This Row],[Column17]]-Table5[[#This Row],[Column20]]</f>
        <v>0</v>
      </c>
      <c r="AJ2441" s="131">
        <f t="shared" si="425"/>
        <v>0</v>
      </c>
      <c r="AK2441" s="131">
        <f t="shared" si="418"/>
        <v>0</v>
      </c>
      <c r="AL2441" s="131">
        <f t="shared" si="426"/>
        <v>0</v>
      </c>
      <c r="AM2441" s="131" t="str">
        <f t="shared" si="427"/>
        <v/>
      </c>
      <c r="AN2441" s="131" t="str">
        <f t="shared" ca="1" si="428"/>
        <v/>
      </c>
    </row>
    <row r="2442" spans="1:40" ht="20.25" customHeight="1" x14ac:dyDescent="0.3">
      <c r="A2442" s="127"/>
      <c r="B2442" s="164"/>
      <c r="C2442" s="139"/>
      <c r="D2442" s="140"/>
      <c r="E2442" s="139"/>
      <c r="F2442" s="139"/>
      <c r="G2442" s="140"/>
      <c r="H2442" s="139"/>
      <c r="I2442" s="129"/>
      <c r="L2442" s="128"/>
      <c r="M2442" s="128"/>
      <c r="N2442" s="128"/>
      <c r="O2442" s="128"/>
      <c r="P2442" s="128"/>
      <c r="Q2442" s="128"/>
      <c r="R2442" s="128"/>
      <c r="S2442" s="128"/>
      <c r="T2442" s="120">
        <f t="shared" si="419"/>
        <v>0</v>
      </c>
      <c r="U2442" s="131"/>
      <c r="V2442" s="131"/>
      <c r="W2442" s="131">
        <f>SUMIFS($F$3:F2442,$D$3:D2442,D2442,$C$3:C2442,"Buy")+SUMIFS($F$3:F2442,$D$3:D2442,D2442,$C$3:C2442,"Coin Deposit",$E$3:E2442,"&lt;&gt;")</f>
        <v>0</v>
      </c>
      <c r="X2442" s="131">
        <f t="shared" si="420"/>
        <v>0</v>
      </c>
      <c r="Y2442" s="131">
        <f>IF($D2442=Y$1,SUMIFS($H$3:$H2442,$G$3:$G2442,Y$1,$C$3:$C2442,"Sell"),0)</f>
        <v>0</v>
      </c>
      <c r="Z2442" s="131">
        <f t="shared" si="421"/>
        <v>0</v>
      </c>
      <c r="AA2442" s="131">
        <f>IF($D2442=AA$1,SUMIFS($H$3:$H2442,$G$3:$G2442,AA$1,$C$3:$C2442,"Sell"),0)</f>
        <v>0</v>
      </c>
      <c r="AB2442" s="131">
        <f t="shared" si="422"/>
        <v>0</v>
      </c>
      <c r="AC2442" s="131">
        <f>SUMIFS('Deductions and Deposits'!$H:$H,'Deductions and Deposits'!$G:$G,D2442,'Deductions and Deposits'!$F:$F,"&lt;="&amp;B2442)+SUMIFS($F$3:F2442,$D$3:D2442,D2442,$C$3:C2442,"Coin Deposit",$E$3:E2442,"")</f>
        <v>0</v>
      </c>
      <c r="AD2442" s="131">
        <f>SUMIFS('Deductions and Deposits'!$D:$D,'Deductions and Deposits'!$C:$C,D2442)+SUMIFS($F:$F,$D:$D,D2442,$C:$C,"Coin Deduction")</f>
        <v>0</v>
      </c>
      <c r="AE2442" s="131">
        <f>Table5[[#This Row],[Column4]]+Table5[[#This Row],[Column14]]+Table5[[#This Row],[Column19]]+Table5[[#This Row],[Column12]]</f>
        <v>0</v>
      </c>
      <c r="AF2442" s="131">
        <f>Table5[[#This Row],[Column5]]+Table5[[#This Row],[Column13]]+Table5[[#This Row],[Column21]]+Table5[[#This Row],[Column18]]</f>
        <v>0</v>
      </c>
      <c r="AG2442" s="131">
        <f t="shared" si="423"/>
        <v>0</v>
      </c>
      <c r="AH2442" s="131">
        <f t="shared" si="424"/>
        <v>0</v>
      </c>
      <c r="AI2442" s="131">
        <f>Table5[[#This Row],[Column17]]-Table5[[#This Row],[Column20]]</f>
        <v>0</v>
      </c>
      <c r="AJ2442" s="131">
        <f t="shared" si="425"/>
        <v>0</v>
      </c>
      <c r="AK2442" s="131">
        <f t="shared" si="418"/>
        <v>0</v>
      </c>
      <c r="AL2442" s="131">
        <f t="shared" si="426"/>
        <v>0</v>
      </c>
      <c r="AM2442" s="131" t="str">
        <f t="shared" si="427"/>
        <v/>
      </c>
      <c r="AN2442" s="131" t="str">
        <f t="shared" ca="1" si="428"/>
        <v/>
      </c>
    </row>
    <row r="2443" spans="1:40" ht="20.25" customHeight="1" x14ac:dyDescent="0.3">
      <c r="A2443" s="127"/>
      <c r="B2443" s="164"/>
      <c r="C2443" s="139"/>
      <c r="D2443" s="140"/>
      <c r="E2443" s="139"/>
      <c r="F2443" s="139"/>
      <c r="G2443" s="140"/>
      <c r="H2443" s="139"/>
      <c r="I2443" s="129"/>
      <c r="L2443" s="128"/>
      <c r="M2443" s="128"/>
      <c r="N2443" s="128"/>
      <c r="O2443" s="128"/>
      <c r="P2443" s="128"/>
      <c r="Q2443" s="128"/>
      <c r="R2443" s="128"/>
      <c r="S2443" s="128"/>
      <c r="T2443" s="120">
        <f t="shared" si="419"/>
        <v>0</v>
      </c>
      <c r="U2443" s="131"/>
      <c r="V2443" s="131"/>
      <c r="W2443" s="131">
        <f>SUMIFS($F$3:F2443,$D$3:D2443,D2443,$C$3:C2443,"Buy")+SUMIFS($F$3:F2443,$D$3:D2443,D2443,$C$3:C2443,"Coin Deposit",$E$3:E2443,"&lt;&gt;")</f>
        <v>0</v>
      </c>
      <c r="X2443" s="131">
        <f t="shared" si="420"/>
        <v>0</v>
      </c>
      <c r="Y2443" s="131">
        <f>IF($D2443=Y$1,SUMIFS($H$3:$H2443,$G$3:$G2443,Y$1,$C$3:$C2443,"Sell"),0)</f>
        <v>0</v>
      </c>
      <c r="Z2443" s="131">
        <f t="shared" si="421"/>
        <v>0</v>
      </c>
      <c r="AA2443" s="131">
        <f>IF($D2443=AA$1,SUMIFS($H$3:$H2443,$G$3:$G2443,AA$1,$C$3:$C2443,"Sell"),0)</f>
        <v>0</v>
      </c>
      <c r="AB2443" s="131">
        <f t="shared" si="422"/>
        <v>0</v>
      </c>
      <c r="AC2443" s="131">
        <f>SUMIFS('Deductions and Deposits'!$H:$H,'Deductions and Deposits'!$G:$G,D2443,'Deductions and Deposits'!$F:$F,"&lt;="&amp;B2443)+SUMIFS($F$3:F2443,$D$3:D2443,D2443,$C$3:C2443,"Coin Deposit",$E$3:E2443,"")</f>
        <v>0</v>
      </c>
      <c r="AD2443" s="131">
        <f>SUMIFS('Deductions and Deposits'!$D:$D,'Deductions and Deposits'!$C:$C,D2443)+SUMIFS($F:$F,$D:$D,D2443,$C:$C,"Coin Deduction")</f>
        <v>0</v>
      </c>
      <c r="AE2443" s="131">
        <f>Table5[[#This Row],[Column4]]+Table5[[#This Row],[Column14]]+Table5[[#This Row],[Column19]]+Table5[[#This Row],[Column12]]</f>
        <v>0</v>
      </c>
      <c r="AF2443" s="131">
        <f>Table5[[#This Row],[Column5]]+Table5[[#This Row],[Column13]]+Table5[[#This Row],[Column21]]+Table5[[#This Row],[Column18]]</f>
        <v>0</v>
      </c>
      <c r="AG2443" s="131">
        <f t="shared" si="423"/>
        <v>0</v>
      </c>
      <c r="AH2443" s="131">
        <f t="shared" si="424"/>
        <v>0</v>
      </c>
      <c r="AI2443" s="131">
        <f>Table5[[#This Row],[Column17]]-Table5[[#This Row],[Column20]]</f>
        <v>0</v>
      </c>
      <c r="AJ2443" s="131">
        <f t="shared" si="425"/>
        <v>0</v>
      </c>
      <c r="AK2443" s="131">
        <f t="shared" si="418"/>
        <v>0</v>
      </c>
      <c r="AL2443" s="131">
        <f t="shared" si="426"/>
        <v>0</v>
      </c>
      <c r="AM2443" s="131" t="str">
        <f t="shared" si="427"/>
        <v/>
      </c>
      <c r="AN2443" s="131" t="str">
        <f t="shared" ca="1" si="428"/>
        <v/>
      </c>
    </row>
    <row r="2444" spans="1:40" ht="20.25" customHeight="1" x14ac:dyDescent="0.3">
      <c r="A2444" s="127"/>
      <c r="B2444" s="164"/>
      <c r="C2444" s="139"/>
      <c r="D2444" s="140"/>
      <c r="E2444" s="139"/>
      <c r="F2444" s="139"/>
      <c r="G2444" s="140"/>
      <c r="H2444" s="139"/>
      <c r="I2444" s="129"/>
      <c r="L2444" s="128"/>
      <c r="M2444" s="128"/>
      <c r="N2444" s="128"/>
      <c r="O2444" s="128"/>
      <c r="P2444" s="128"/>
      <c r="Q2444" s="128"/>
      <c r="R2444" s="128"/>
      <c r="S2444" s="128"/>
      <c r="T2444" s="120">
        <f t="shared" si="419"/>
        <v>0</v>
      </c>
      <c r="U2444" s="131"/>
      <c r="V2444" s="131"/>
      <c r="W2444" s="131">
        <f>SUMIFS($F$3:F2444,$D$3:D2444,D2444,$C$3:C2444,"Buy")+SUMIFS($F$3:F2444,$D$3:D2444,D2444,$C$3:C2444,"Coin Deposit",$E$3:E2444,"&lt;&gt;")</f>
        <v>0</v>
      </c>
      <c r="X2444" s="131">
        <f t="shared" si="420"/>
        <v>0</v>
      </c>
      <c r="Y2444" s="131">
        <f>IF($D2444=Y$1,SUMIFS($H$3:$H2444,$G$3:$G2444,Y$1,$C$3:$C2444,"Sell"),0)</f>
        <v>0</v>
      </c>
      <c r="Z2444" s="131">
        <f t="shared" si="421"/>
        <v>0</v>
      </c>
      <c r="AA2444" s="131">
        <f>IF($D2444=AA$1,SUMIFS($H$3:$H2444,$G$3:$G2444,AA$1,$C$3:$C2444,"Sell"),0)</f>
        <v>0</v>
      </c>
      <c r="AB2444" s="131">
        <f t="shared" si="422"/>
        <v>0</v>
      </c>
      <c r="AC2444" s="131">
        <f>SUMIFS('Deductions and Deposits'!$H:$H,'Deductions and Deposits'!$G:$G,D2444,'Deductions and Deposits'!$F:$F,"&lt;="&amp;B2444)+SUMIFS($F$3:F2444,$D$3:D2444,D2444,$C$3:C2444,"Coin Deposit",$E$3:E2444,"")</f>
        <v>0</v>
      </c>
      <c r="AD2444" s="131">
        <f>SUMIFS('Deductions and Deposits'!$D:$D,'Deductions and Deposits'!$C:$C,D2444)+SUMIFS($F:$F,$D:$D,D2444,$C:$C,"Coin Deduction")</f>
        <v>0</v>
      </c>
      <c r="AE2444" s="131">
        <f>Table5[[#This Row],[Column4]]+Table5[[#This Row],[Column14]]+Table5[[#This Row],[Column19]]+Table5[[#This Row],[Column12]]</f>
        <v>0</v>
      </c>
      <c r="AF2444" s="131">
        <f>Table5[[#This Row],[Column5]]+Table5[[#This Row],[Column13]]+Table5[[#This Row],[Column21]]+Table5[[#This Row],[Column18]]</f>
        <v>0</v>
      </c>
      <c r="AG2444" s="131">
        <f t="shared" si="423"/>
        <v>0</v>
      </c>
      <c r="AH2444" s="131">
        <f t="shared" si="424"/>
        <v>0</v>
      </c>
      <c r="AI2444" s="131">
        <f>Table5[[#This Row],[Column17]]-Table5[[#This Row],[Column20]]</f>
        <v>0</v>
      </c>
      <c r="AJ2444" s="131">
        <f t="shared" si="425"/>
        <v>0</v>
      </c>
      <c r="AK2444" s="131">
        <f t="shared" si="418"/>
        <v>0</v>
      </c>
      <c r="AL2444" s="131">
        <f t="shared" si="426"/>
        <v>0</v>
      </c>
      <c r="AM2444" s="131" t="str">
        <f t="shared" si="427"/>
        <v/>
      </c>
      <c r="AN2444" s="131" t="str">
        <f t="shared" ca="1" si="428"/>
        <v/>
      </c>
    </row>
    <row r="2445" spans="1:40" ht="20.25" customHeight="1" x14ac:dyDescent="0.3">
      <c r="A2445" s="127"/>
      <c r="B2445" s="164"/>
      <c r="C2445" s="139"/>
      <c r="D2445" s="140"/>
      <c r="E2445" s="139"/>
      <c r="F2445" s="139"/>
      <c r="G2445" s="140"/>
      <c r="H2445" s="139"/>
      <c r="I2445" s="129"/>
      <c r="L2445" s="128"/>
      <c r="M2445" s="128"/>
      <c r="N2445" s="128"/>
      <c r="O2445" s="128"/>
      <c r="P2445" s="128"/>
      <c r="Q2445" s="128"/>
      <c r="R2445" s="128"/>
      <c r="S2445" s="128"/>
      <c r="T2445" s="120">
        <f t="shared" si="419"/>
        <v>0</v>
      </c>
      <c r="U2445" s="131"/>
      <c r="V2445" s="131"/>
      <c r="W2445" s="131">
        <f>SUMIFS($F$3:F2445,$D$3:D2445,D2445,$C$3:C2445,"Buy")+SUMIFS($F$3:F2445,$D$3:D2445,D2445,$C$3:C2445,"Coin Deposit",$E$3:E2445,"&lt;&gt;")</f>
        <v>0</v>
      </c>
      <c r="X2445" s="131">
        <f t="shared" si="420"/>
        <v>0</v>
      </c>
      <c r="Y2445" s="131">
        <f>IF($D2445=Y$1,SUMIFS($H$3:$H2445,$G$3:$G2445,Y$1,$C$3:$C2445,"Sell"),0)</f>
        <v>0</v>
      </c>
      <c r="Z2445" s="131">
        <f t="shared" si="421"/>
        <v>0</v>
      </c>
      <c r="AA2445" s="131">
        <f>IF($D2445=AA$1,SUMIFS($H$3:$H2445,$G$3:$G2445,AA$1,$C$3:$C2445,"Sell"),0)</f>
        <v>0</v>
      </c>
      <c r="AB2445" s="131">
        <f t="shared" si="422"/>
        <v>0</v>
      </c>
      <c r="AC2445" s="131">
        <f>SUMIFS('Deductions and Deposits'!$H:$H,'Deductions and Deposits'!$G:$G,D2445,'Deductions and Deposits'!$F:$F,"&lt;="&amp;B2445)+SUMIFS($F$3:F2445,$D$3:D2445,D2445,$C$3:C2445,"Coin Deposit",$E$3:E2445,"")</f>
        <v>0</v>
      </c>
      <c r="AD2445" s="131">
        <f>SUMIFS('Deductions and Deposits'!$D:$D,'Deductions and Deposits'!$C:$C,D2445)+SUMIFS($F:$F,$D:$D,D2445,$C:$C,"Coin Deduction")</f>
        <v>0</v>
      </c>
      <c r="AE2445" s="131">
        <f>Table5[[#This Row],[Column4]]+Table5[[#This Row],[Column14]]+Table5[[#This Row],[Column19]]+Table5[[#This Row],[Column12]]</f>
        <v>0</v>
      </c>
      <c r="AF2445" s="131">
        <f>Table5[[#This Row],[Column5]]+Table5[[#This Row],[Column13]]+Table5[[#This Row],[Column21]]+Table5[[#This Row],[Column18]]</f>
        <v>0</v>
      </c>
      <c r="AG2445" s="131">
        <f t="shared" si="423"/>
        <v>0</v>
      </c>
      <c r="AH2445" s="131">
        <f t="shared" si="424"/>
        <v>0</v>
      </c>
      <c r="AI2445" s="131">
        <f>Table5[[#This Row],[Column17]]-Table5[[#This Row],[Column20]]</f>
        <v>0</v>
      </c>
      <c r="AJ2445" s="131">
        <f t="shared" si="425"/>
        <v>0</v>
      </c>
      <c r="AK2445" s="131">
        <f t="shared" si="418"/>
        <v>0</v>
      </c>
      <c r="AL2445" s="131">
        <f t="shared" si="426"/>
        <v>0</v>
      </c>
      <c r="AM2445" s="131" t="str">
        <f t="shared" si="427"/>
        <v/>
      </c>
      <c r="AN2445" s="131" t="str">
        <f t="shared" ca="1" si="428"/>
        <v/>
      </c>
    </row>
    <row r="2446" spans="1:40" ht="20.25" customHeight="1" x14ac:dyDescent="0.3">
      <c r="A2446" s="127"/>
      <c r="B2446" s="164"/>
      <c r="C2446" s="139"/>
      <c r="D2446" s="140"/>
      <c r="E2446" s="139"/>
      <c r="F2446" s="139"/>
      <c r="G2446" s="140"/>
      <c r="H2446" s="139"/>
      <c r="I2446" s="129"/>
      <c r="L2446" s="128"/>
      <c r="M2446" s="128"/>
      <c r="N2446" s="128"/>
      <c r="O2446" s="128"/>
      <c r="P2446" s="128"/>
      <c r="Q2446" s="128"/>
      <c r="R2446" s="128"/>
      <c r="S2446" s="128"/>
      <c r="T2446" s="120">
        <f t="shared" si="419"/>
        <v>0</v>
      </c>
      <c r="U2446" s="131"/>
      <c r="V2446" s="131"/>
      <c r="W2446" s="131">
        <f>SUMIFS($F$3:F2446,$D$3:D2446,D2446,$C$3:C2446,"Buy")+SUMIFS($F$3:F2446,$D$3:D2446,D2446,$C$3:C2446,"Coin Deposit",$E$3:E2446,"&lt;&gt;")</f>
        <v>0</v>
      </c>
      <c r="X2446" s="131">
        <f t="shared" si="420"/>
        <v>0</v>
      </c>
      <c r="Y2446" s="131">
        <f>IF($D2446=Y$1,SUMIFS($H$3:$H2446,$G$3:$G2446,Y$1,$C$3:$C2446,"Sell"),0)</f>
        <v>0</v>
      </c>
      <c r="Z2446" s="131">
        <f t="shared" si="421"/>
        <v>0</v>
      </c>
      <c r="AA2446" s="131">
        <f>IF($D2446=AA$1,SUMIFS($H$3:$H2446,$G$3:$G2446,AA$1,$C$3:$C2446,"Sell"),0)</f>
        <v>0</v>
      </c>
      <c r="AB2446" s="131">
        <f t="shared" si="422"/>
        <v>0</v>
      </c>
      <c r="AC2446" s="131">
        <f>SUMIFS('Deductions and Deposits'!$H:$H,'Deductions and Deposits'!$G:$G,D2446,'Deductions and Deposits'!$F:$F,"&lt;="&amp;B2446)+SUMIFS($F$3:F2446,$D$3:D2446,D2446,$C$3:C2446,"Coin Deposit",$E$3:E2446,"")</f>
        <v>0</v>
      </c>
      <c r="AD2446" s="131">
        <f>SUMIFS('Deductions and Deposits'!$D:$D,'Deductions and Deposits'!$C:$C,D2446)+SUMIFS($F:$F,$D:$D,D2446,$C:$C,"Coin Deduction")</f>
        <v>0</v>
      </c>
      <c r="AE2446" s="131">
        <f>Table5[[#This Row],[Column4]]+Table5[[#This Row],[Column14]]+Table5[[#This Row],[Column19]]+Table5[[#This Row],[Column12]]</f>
        <v>0</v>
      </c>
      <c r="AF2446" s="131">
        <f>Table5[[#This Row],[Column5]]+Table5[[#This Row],[Column13]]+Table5[[#This Row],[Column21]]+Table5[[#This Row],[Column18]]</f>
        <v>0</v>
      </c>
      <c r="AG2446" s="131">
        <f t="shared" si="423"/>
        <v>0</v>
      </c>
      <c r="AH2446" s="131">
        <f t="shared" si="424"/>
        <v>0</v>
      </c>
      <c r="AI2446" s="131">
        <f>Table5[[#This Row],[Column17]]-Table5[[#This Row],[Column20]]</f>
        <v>0</v>
      </c>
      <c r="AJ2446" s="131">
        <f t="shared" si="425"/>
        <v>0</v>
      </c>
      <c r="AK2446" s="131">
        <f t="shared" si="418"/>
        <v>0</v>
      </c>
      <c r="AL2446" s="131">
        <f t="shared" si="426"/>
        <v>0</v>
      </c>
      <c r="AM2446" s="131" t="str">
        <f t="shared" si="427"/>
        <v/>
      </c>
      <c r="AN2446" s="131" t="str">
        <f t="shared" ca="1" si="428"/>
        <v/>
      </c>
    </row>
    <row r="2447" spans="1:40" ht="20.25" customHeight="1" x14ac:dyDescent="0.3">
      <c r="A2447" s="127"/>
      <c r="B2447" s="164"/>
      <c r="C2447" s="139"/>
      <c r="D2447" s="140"/>
      <c r="E2447" s="139"/>
      <c r="F2447" s="139"/>
      <c r="G2447" s="140"/>
      <c r="H2447" s="139"/>
      <c r="I2447" s="129"/>
      <c r="L2447" s="128"/>
      <c r="M2447" s="128"/>
      <c r="N2447" s="128"/>
      <c r="O2447" s="128"/>
      <c r="P2447" s="128"/>
      <c r="Q2447" s="128"/>
      <c r="R2447" s="128"/>
      <c r="S2447" s="128"/>
      <c r="T2447" s="120">
        <f t="shared" si="419"/>
        <v>0</v>
      </c>
      <c r="U2447" s="131"/>
      <c r="V2447" s="131"/>
      <c r="W2447" s="131">
        <f>SUMIFS($F$3:F2447,$D$3:D2447,D2447,$C$3:C2447,"Buy")+SUMIFS($F$3:F2447,$D$3:D2447,D2447,$C$3:C2447,"Coin Deposit",$E$3:E2447,"&lt;&gt;")</f>
        <v>0</v>
      </c>
      <c r="X2447" s="131">
        <f t="shared" si="420"/>
        <v>0</v>
      </c>
      <c r="Y2447" s="131">
        <f>IF($D2447=Y$1,SUMIFS($H$3:$H2447,$G$3:$G2447,Y$1,$C$3:$C2447,"Sell"),0)</f>
        <v>0</v>
      </c>
      <c r="Z2447" s="131">
        <f t="shared" si="421"/>
        <v>0</v>
      </c>
      <c r="AA2447" s="131">
        <f>IF($D2447=AA$1,SUMIFS($H$3:$H2447,$G$3:$G2447,AA$1,$C$3:$C2447,"Sell"),0)</f>
        <v>0</v>
      </c>
      <c r="AB2447" s="131">
        <f t="shared" si="422"/>
        <v>0</v>
      </c>
      <c r="AC2447" s="131">
        <f>SUMIFS('Deductions and Deposits'!$H:$H,'Deductions and Deposits'!$G:$G,D2447,'Deductions and Deposits'!$F:$F,"&lt;="&amp;B2447)+SUMIFS($F$3:F2447,$D$3:D2447,D2447,$C$3:C2447,"Coin Deposit",$E$3:E2447,"")</f>
        <v>0</v>
      </c>
      <c r="AD2447" s="131">
        <f>SUMIFS('Deductions and Deposits'!$D:$D,'Deductions and Deposits'!$C:$C,D2447)+SUMIFS($F:$F,$D:$D,D2447,$C:$C,"Coin Deduction")</f>
        <v>0</v>
      </c>
      <c r="AE2447" s="131">
        <f>Table5[[#This Row],[Column4]]+Table5[[#This Row],[Column14]]+Table5[[#This Row],[Column19]]+Table5[[#This Row],[Column12]]</f>
        <v>0</v>
      </c>
      <c r="AF2447" s="131">
        <f>Table5[[#This Row],[Column5]]+Table5[[#This Row],[Column13]]+Table5[[#This Row],[Column21]]+Table5[[#This Row],[Column18]]</f>
        <v>0</v>
      </c>
      <c r="AG2447" s="131">
        <f t="shared" si="423"/>
        <v>0</v>
      </c>
      <c r="AH2447" s="131">
        <f t="shared" si="424"/>
        <v>0</v>
      </c>
      <c r="AI2447" s="131">
        <f>Table5[[#This Row],[Column17]]-Table5[[#This Row],[Column20]]</f>
        <v>0</v>
      </c>
      <c r="AJ2447" s="131">
        <f t="shared" si="425"/>
        <v>0</v>
      </c>
      <c r="AK2447" s="131">
        <f t="shared" si="418"/>
        <v>0</v>
      </c>
      <c r="AL2447" s="131">
        <f t="shared" si="426"/>
        <v>0</v>
      </c>
      <c r="AM2447" s="131" t="str">
        <f t="shared" si="427"/>
        <v/>
      </c>
      <c r="AN2447" s="131" t="str">
        <f t="shared" ca="1" si="428"/>
        <v/>
      </c>
    </row>
    <row r="2448" spans="1:40" ht="20.25" customHeight="1" x14ac:dyDescent="0.3">
      <c r="A2448" s="127"/>
      <c r="B2448" s="164"/>
      <c r="C2448" s="139"/>
      <c r="D2448" s="140"/>
      <c r="E2448" s="139"/>
      <c r="F2448" s="139"/>
      <c r="G2448" s="140"/>
      <c r="H2448" s="139"/>
      <c r="I2448" s="129"/>
      <c r="L2448" s="128"/>
      <c r="M2448" s="128"/>
      <c r="N2448" s="128"/>
      <c r="O2448" s="128"/>
      <c r="P2448" s="128"/>
      <c r="Q2448" s="128"/>
      <c r="R2448" s="128"/>
      <c r="S2448" s="128"/>
      <c r="T2448" s="120">
        <f t="shared" si="419"/>
        <v>0</v>
      </c>
      <c r="U2448" s="131"/>
      <c r="V2448" s="131"/>
      <c r="W2448" s="131">
        <f>SUMIFS($F$3:F2448,$D$3:D2448,D2448,$C$3:C2448,"Buy")+SUMIFS($F$3:F2448,$D$3:D2448,D2448,$C$3:C2448,"Coin Deposit",$E$3:E2448,"&lt;&gt;")</f>
        <v>0</v>
      </c>
      <c r="X2448" s="131">
        <f t="shared" si="420"/>
        <v>0</v>
      </c>
      <c r="Y2448" s="131">
        <f>IF($D2448=Y$1,SUMIFS($H$3:$H2448,$G$3:$G2448,Y$1,$C$3:$C2448,"Sell"),0)</f>
        <v>0</v>
      </c>
      <c r="Z2448" s="131">
        <f t="shared" si="421"/>
        <v>0</v>
      </c>
      <c r="AA2448" s="131">
        <f>IF($D2448=AA$1,SUMIFS($H$3:$H2448,$G$3:$G2448,AA$1,$C$3:$C2448,"Sell"),0)</f>
        <v>0</v>
      </c>
      <c r="AB2448" s="131">
        <f t="shared" si="422"/>
        <v>0</v>
      </c>
      <c r="AC2448" s="131">
        <f>SUMIFS('Deductions and Deposits'!$H:$H,'Deductions and Deposits'!$G:$G,D2448,'Deductions and Deposits'!$F:$F,"&lt;="&amp;B2448)+SUMIFS($F$3:F2448,$D$3:D2448,D2448,$C$3:C2448,"Coin Deposit",$E$3:E2448,"")</f>
        <v>0</v>
      </c>
      <c r="AD2448" s="131">
        <f>SUMIFS('Deductions and Deposits'!$D:$D,'Deductions and Deposits'!$C:$C,D2448)+SUMIFS($F:$F,$D:$D,D2448,$C:$C,"Coin Deduction")</f>
        <v>0</v>
      </c>
      <c r="AE2448" s="131">
        <f>Table5[[#This Row],[Column4]]+Table5[[#This Row],[Column14]]+Table5[[#This Row],[Column19]]+Table5[[#This Row],[Column12]]</f>
        <v>0</v>
      </c>
      <c r="AF2448" s="131">
        <f>Table5[[#This Row],[Column5]]+Table5[[#This Row],[Column13]]+Table5[[#This Row],[Column21]]+Table5[[#This Row],[Column18]]</f>
        <v>0</v>
      </c>
      <c r="AG2448" s="131">
        <f t="shared" si="423"/>
        <v>0</v>
      </c>
      <c r="AH2448" s="131">
        <f t="shared" si="424"/>
        <v>0</v>
      </c>
      <c r="AI2448" s="131">
        <f>Table5[[#This Row],[Column17]]-Table5[[#This Row],[Column20]]</f>
        <v>0</v>
      </c>
      <c r="AJ2448" s="131">
        <f t="shared" si="425"/>
        <v>0</v>
      </c>
      <c r="AK2448" s="131">
        <f t="shared" si="418"/>
        <v>0</v>
      </c>
      <c r="AL2448" s="131">
        <f t="shared" si="426"/>
        <v>0</v>
      </c>
      <c r="AM2448" s="131" t="str">
        <f t="shared" si="427"/>
        <v/>
      </c>
      <c r="AN2448" s="131" t="str">
        <f t="shared" ca="1" si="428"/>
        <v/>
      </c>
    </row>
    <row r="2449" spans="1:40" ht="20.25" customHeight="1" x14ac:dyDescent="0.3">
      <c r="A2449" s="127"/>
      <c r="B2449" s="164"/>
      <c r="C2449" s="139"/>
      <c r="D2449" s="140"/>
      <c r="E2449" s="139"/>
      <c r="F2449" s="139"/>
      <c r="G2449" s="140"/>
      <c r="H2449" s="139"/>
      <c r="I2449" s="129"/>
      <c r="L2449" s="128"/>
      <c r="M2449" s="128"/>
      <c r="N2449" s="128"/>
      <c r="O2449" s="128"/>
      <c r="P2449" s="128"/>
      <c r="Q2449" s="128"/>
      <c r="R2449" s="128"/>
      <c r="S2449" s="128"/>
      <c r="T2449" s="120">
        <f t="shared" si="419"/>
        <v>0</v>
      </c>
      <c r="U2449" s="131"/>
      <c r="V2449" s="131"/>
      <c r="W2449" s="131">
        <f>SUMIFS($F$3:F2449,$D$3:D2449,D2449,$C$3:C2449,"Buy")+SUMIFS($F$3:F2449,$D$3:D2449,D2449,$C$3:C2449,"Coin Deposit",$E$3:E2449,"&lt;&gt;")</f>
        <v>0</v>
      </c>
      <c r="X2449" s="131">
        <f t="shared" si="420"/>
        <v>0</v>
      </c>
      <c r="Y2449" s="131">
        <f>IF($D2449=Y$1,SUMIFS($H$3:$H2449,$G$3:$G2449,Y$1,$C$3:$C2449,"Sell"),0)</f>
        <v>0</v>
      </c>
      <c r="Z2449" s="131">
        <f t="shared" si="421"/>
        <v>0</v>
      </c>
      <c r="AA2449" s="131">
        <f>IF($D2449=AA$1,SUMIFS($H$3:$H2449,$G$3:$G2449,AA$1,$C$3:$C2449,"Sell"),0)</f>
        <v>0</v>
      </c>
      <c r="AB2449" s="131">
        <f t="shared" si="422"/>
        <v>0</v>
      </c>
      <c r="AC2449" s="131">
        <f>SUMIFS('Deductions and Deposits'!$H:$H,'Deductions and Deposits'!$G:$G,D2449,'Deductions and Deposits'!$F:$F,"&lt;="&amp;B2449)+SUMIFS($F$3:F2449,$D$3:D2449,D2449,$C$3:C2449,"Coin Deposit",$E$3:E2449,"")</f>
        <v>0</v>
      </c>
      <c r="AD2449" s="131">
        <f>SUMIFS('Deductions and Deposits'!$D:$D,'Deductions and Deposits'!$C:$C,D2449)+SUMIFS($F:$F,$D:$D,D2449,$C:$C,"Coin Deduction")</f>
        <v>0</v>
      </c>
      <c r="AE2449" s="131">
        <f>Table5[[#This Row],[Column4]]+Table5[[#This Row],[Column14]]+Table5[[#This Row],[Column19]]+Table5[[#This Row],[Column12]]</f>
        <v>0</v>
      </c>
      <c r="AF2449" s="131">
        <f>Table5[[#This Row],[Column5]]+Table5[[#This Row],[Column13]]+Table5[[#This Row],[Column21]]+Table5[[#This Row],[Column18]]</f>
        <v>0</v>
      </c>
      <c r="AG2449" s="131">
        <f t="shared" si="423"/>
        <v>0</v>
      </c>
      <c r="AH2449" s="131">
        <f t="shared" si="424"/>
        <v>0</v>
      </c>
      <c r="AI2449" s="131">
        <f>Table5[[#This Row],[Column17]]-Table5[[#This Row],[Column20]]</f>
        <v>0</v>
      </c>
      <c r="AJ2449" s="131">
        <f t="shared" si="425"/>
        <v>0</v>
      </c>
      <c r="AK2449" s="131">
        <f t="shared" si="418"/>
        <v>0</v>
      </c>
      <c r="AL2449" s="131">
        <f t="shared" si="426"/>
        <v>0</v>
      </c>
      <c r="AM2449" s="131" t="str">
        <f t="shared" si="427"/>
        <v/>
      </c>
      <c r="AN2449" s="131" t="str">
        <f t="shared" ca="1" si="428"/>
        <v/>
      </c>
    </row>
    <row r="2450" spans="1:40" ht="20.25" customHeight="1" x14ac:dyDescent="0.3">
      <c r="A2450" s="127"/>
      <c r="B2450" s="164"/>
      <c r="C2450" s="139"/>
      <c r="D2450" s="140"/>
      <c r="E2450" s="139"/>
      <c r="F2450" s="139"/>
      <c r="G2450" s="140"/>
      <c r="H2450" s="139"/>
      <c r="I2450" s="129"/>
      <c r="L2450" s="128"/>
      <c r="M2450" s="128"/>
      <c r="N2450" s="128"/>
      <c r="O2450" s="128"/>
      <c r="P2450" s="128"/>
      <c r="Q2450" s="128"/>
      <c r="R2450" s="128"/>
      <c r="S2450" s="128"/>
      <c r="T2450" s="120">
        <f t="shared" si="419"/>
        <v>0</v>
      </c>
      <c r="U2450" s="131"/>
      <c r="V2450" s="131"/>
      <c r="W2450" s="131">
        <f>SUMIFS($F$3:F2450,$D$3:D2450,D2450,$C$3:C2450,"Buy")+SUMIFS($F$3:F2450,$D$3:D2450,D2450,$C$3:C2450,"Coin Deposit",$E$3:E2450,"&lt;&gt;")</f>
        <v>0</v>
      </c>
      <c r="X2450" s="131">
        <f t="shared" si="420"/>
        <v>0</v>
      </c>
      <c r="Y2450" s="131">
        <f>IF($D2450=Y$1,SUMIFS($H$3:$H2450,$G$3:$G2450,Y$1,$C$3:$C2450,"Sell"),0)</f>
        <v>0</v>
      </c>
      <c r="Z2450" s="131">
        <f t="shared" si="421"/>
        <v>0</v>
      </c>
      <c r="AA2450" s="131">
        <f>IF($D2450=AA$1,SUMIFS($H$3:$H2450,$G$3:$G2450,AA$1,$C$3:$C2450,"Sell"),0)</f>
        <v>0</v>
      </c>
      <c r="AB2450" s="131">
        <f t="shared" si="422"/>
        <v>0</v>
      </c>
      <c r="AC2450" s="131">
        <f>SUMIFS('Deductions and Deposits'!$H:$H,'Deductions and Deposits'!$G:$G,D2450,'Deductions and Deposits'!$F:$F,"&lt;="&amp;B2450)+SUMIFS($F$3:F2450,$D$3:D2450,D2450,$C$3:C2450,"Coin Deposit",$E$3:E2450,"")</f>
        <v>0</v>
      </c>
      <c r="AD2450" s="131">
        <f>SUMIFS('Deductions and Deposits'!$D:$D,'Deductions and Deposits'!$C:$C,D2450)+SUMIFS($F:$F,$D:$D,D2450,$C:$C,"Coin Deduction")</f>
        <v>0</v>
      </c>
      <c r="AE2450" s="131">
        <f>Table5[[#This Row],[Column4]]+Table5[[#This Row],[Column14]]+Table5[[#This Row],[Column19]]+Table5[[#This Row],[Column12]]</f>
        <v>0</v>
      </c>
      <c r="AF2450" s="131">
        <f>Table5[[#This Row],[Column5]]+Table5[[#This Row],[Column13]]+Table5[[#This Row],[Column21]]+Table5[[#This Row],[Column18]]</f>
        <v>0</v>
      </c>
      <c r="AG2450" s="131">
        <f t="shared" si="423"/>
        <v>0</v>
      </c>
      <c r="AH2450" s="131">
        <f t="shared" si="424"/>
        <v>0</v>
      </c>
      <c r="AI2450" s="131">
        <f>Table5[[#This Row],[Column17]]-Table5[[#This Row],[Column20]]</f>
        <v>0</v>
      </c>
      <c r="AJ2450" s="131">
        <f t="shared" si="425"/>
        <v>0</v>
      </c>
      <c r="AK2450" s="131">
        <f t="shared" si="418"/>
        <v>0</v>
      </c>
      <c r="AL2450" s="131">
        <f t="shared" si="426"/>
        <v>0</v>
      </c>
      <c r="AM2450" s="131" t="str">
        <f t="shared" si="427"/>
        <v/>
      </c>
      <c r="AN2450" s="131" t="str">
        <f t="shared" ca="1" si="428"/>
        <v/>
      </c>
    </row>
    <row r="2451" spans="1:40" ht="20.25" customHeight="1" x14ac:dyDescent="0.3">
      <c r="A2451" s="127"/>
      <c r="B2451" s="164"/>
      <c r="C2451" s="139"/>
      <c r="D2451" s="140"/>
      <c r="E2451" s="139"/>
      <c r="F2451" s="139"/>
      <c r="G2451" s="140"/>
      <c r="H2451" s="139"/>
      <c r="I2451" s="129"/>
      <c r="L2451" s="128"/>
      <c r="M2451" s="128"/>
      <c r="N2451" s="128"/>
      <c r="O2451" s="128"/>
      <c r="P2451" s="128"/>
      <c r="Q2451" s="128"/>
      <c r="R2451" s="128"/>
      <c r="S2451" s="128"/>
      <c r="T2451" s="120">
        <f t="shared" si="419"/>
        <v>0</v>
      </c>
      <c r="U2451" s="131"/>
      <c r="V2451" s="131"/>
      <c r="W2451" s="131">
        <f>SUMIFS($F$3:F2451,$D$3:D2451,D2451,$C$3:C2451,"Buy")+SUMIFS($F$3:F2451,$D$3:D2451,D2451,$C$3:C2451,"Coin Deposit",$E$3:E2451,"&lt;&gt;")</f>
        <v>0</v>
      </c>
      <c r="X2451" s="131">
        <f t="shared" si="420"/>
        <v>0</v>
      </c>
      <c r="Y2451" s="131">
        <f>IF($D2451=Y$1,SUMIFS($H$3:$H2451,$G$3:$G2451,Y$1,$C$3:$C2451,"Sell"),0)</f>
        <v>0</v>
      </c>
      <c r="Z2451" s="131">
        <f t="shared" si="421"/>
        <v>0</v>
      </c>
      <c r="AA2451" s="131">
        <f>IF($D2451=AA$1,SUMIFS($H$3:$H2451,$G$3:$G2451,AA$1,$C$3:$C2451,"Sell"),0)</f>
        <v>0</v>
      </c>
      <c r="AB2451" s="131">
        <f t="shared" si="422"/>
        <v>0</v>
      </c>
      <c r="AC2451" s="131">
        <f>SUMIFS('Deductions and Deposits'!$H:$H,'Deductions and Deposits'!$G:$G,D2451,'Deductions and Deposits'!$F:$F,"&lt;="&amp;B2451)+SUMIFS($F$3:F2451,$D$3:D2451,D2451,$C$3:C2451,"Coin Deposit",$E$3:E2451,"")</f>
        <v>0</v>
      </c>
      <c r="AD2451" s="131">
        <f>SUMIFS('Deductions and Deposits'!$D:$D,'Deductions and Deposits'!$C:$C,D2451)+SUMIFS($F:$F,$D:$D,D2451,$C:$C,"Coin Deduction")</f>
        <v>0</v>
      </c>
      <c r="AE2451" s="131">
        <f>Table5[[#This Row],[Column4]]+Table5[[#This Row],[Column14]]+Table5[[#This Row],[Column19]]+Table5[[#This Row],[Column12]]</f>
        <v>0</v>
      </c>
      <c r="AF2451" s="131">
        <f>Table5[[#This Row],[Column5]]+Table5[[#This Row],[Column13]]+Table5[[#This Row],[Column21]]+Table5[[#This Row],[Column18]]</f>
        <v>0</v>
      </c>
      <c r="AG2451" s="131">
        <f t="shared" si="423"/>
        <v>0</v>
      </c>
      <c r="AH2451" s="131">
        <f t="shared" si="424"/>
        <v>0</v>
      </c>
      <c r="AI2451" s="131">
        <f>Table5[[#This Row],[Column17]]-Table5[[#This Row],[Column20]]</f>
        <v>0</v>
      </c>
      <c r="AJ2451" s="131">
        <f t="shared" si="425"/>
        <v>0</v>
      </c>
      <c r="AK2451" s="131">
        <f t="shared" si="418"/>
        <v>0</v>
      </c>
      <c r="AL2451" s="131">
        <f t="shared" si="426"/>
        <v>0</v>
      </c>
      <c r="AM2451" s="131" t="str">
        <f t="shared" si="427"/>
        <v/>
      </c>
      <c r="AN2451" s="131" t="str">
        <f t="shared" ca="1" si="428"/>
        <v/>
      </c>
    </row>
    <row r="2452" spans="1:40" ht="20.25" customHeight="1" x14ac:dyDescent="0.3">
      <c r="A2452" s="127"/>
      <c r="B2452" s="164"/>
      <c r="C2452" s="139"/>
      <c r="D2452" s="140"/>
      <c r="E2452" s="139"/>
      <c r="F2452" s="139"/>
      <c r="G2452" s="140"/>
      <c r="H2452" s="139"/>
      <c r="I2452" s="129"/>
      <c r="L2452" s="128"/>
      <c r="M2452" s="128"/>
      <c r="N2452" s="128"/>
      <c r="O2452" s="128"/>
      <c r="P2452" s="128"/>
      <c r="Q2452" s="128"/>
      <c r="R2452" s="128"/>
      <c r="S2452" s="128"/>
      <c r="T2452" s="120">
        <f t="shared" si="419"/>
        <v>0</v>
      </c>
      <c r="U2452" s="131"/>
      <c r="V2452" s="131"/>
      <c r="W2452" s="131">
        <f>SUMIFS($F$3:F2452,$D$3:D2452,D2452,$C$3:C2452,"Buy")+SUMIFS($F$3:F2452,$D$3:D2452,D2452,$C$3:C2452,"Coin Deposit",$E$3:E2452,"&lt;&gt;")</f>
        <v>0</v>
      </c>
      <c r="X2452" s="131">
        <f t="shared" si="420"/>
        <v>0</v>
      </c>
      <c r="Y2452" s="131">
        <f>IF($D2452=Y$1,SUMIFS($H$3:$H2452,$G$3:$G2452,Y$1,$C$3:$C2452,"Sell"),0)</f>
        <v>0</v>
      </c>
      <c r="Z2452" s="131">
        <f t="shared" si="421"/>
        <v>0</v>
      </c>
      <c r="AA2452" s="131">
        <f>IF($D2452=AA$1,SUMIFS($H$3:$H2452,$G$3:$G2452,AA$1,$C$3:$C2452,"Sell"),0)</f>
        <v>0</v>
      </c>
      <c r="AB2452" s="131">
        <f t="shared" si="422"/>
        <v>0</v>
      </c>
      <c r="AC2452" s="131">
        <f>SUMIFS('Deductions and Deposits'!$H:$H,'Deductions and Deposits'!$G:$G,D2452,'Deductions and Deposits'!$F:$F,"&lt;="&amp;B2452)+SUMIFS($F$3:F2452,$D$3:D2452,D2452,$C$3:C2452,"Coin Deposit",$E$3:E2452,"")</f>
        <v>0</v>
      </c>
      <c r="AD2452" s="131">
        <f>SUMIFS('Deductions and Deposits'!$D:$D,'Deductions and Deposits'!$C:$C,D2452)+SUMIFS($F:$F,$D:$D,D2452,$C:$C,"Coin Deduction")</f>
        <v>0</v>
      </c>
      <c r="AE2452" s="131">
        <f>Table5[[#This Row],[Column4]]+Table5[[#This Row],[Column14]]+Table5[[#This Row],[Column19]]+Table5[[#This Row],[Column12]]</f>
        <v>0</v>
      </c>
      <c r="AF2452" s="131">
        <f>Table5[[#This Row],[Column5]]+Table5[[#This Row],[Column13]]+Table5[[#This Row],[Column21]]+Table5[[#This Row],[Column18]]</f>
        <v>0</v>
      </c>
      <c r="AG2452" s="131">
        <f t="shared" si="423"/>
        <v>0</v>
      </c>
      <c r="AH2452" s="131">
        <f t="shared" si="424"/>
        <v>0</v>
      </c>
      <c r="AI2452" s="131">
        <f>Table5[[#This Row],[Column17]]-Table5[[#This Row],[Column20]]</f>
        <v>0</v>
      </c>
      <c r="AJ2452" s="131">
        <f t="shared" si="425"/>
        <v>0</v>
      </c>
      <c r="AK2452" s="131">
        <f t="shared" si="418"/>
        <v>0</v>
      </c>
      <c r="AL2452" s="131">
        <f t="shared" si="426"/>
        <v>0</v>
      </c>
      <c r="AM2452" s="131" t="str">
        <f t="shared" si="427"/>
        <v/>
      </c>
      <c r="AN2452" s="131" t="str">
        <f t="shared" ca="1" si="428"/>
        <v/>
      </c>
    </row>
    <row r="2453" spans="1:40" ht="20.25" customHeight="1" x14ac:dyDescent="0.3">
      <c r="A2453" s="127"/>
      <c r="B2453" s="164"/>
      <c r="C2453" s="139"/>
      <c r="D2453" s="140"/>
      <c r="E2453" s="139"/>
      <c r="F2453" s="139"/>
      <c r="G2453" s="140"/>
      <c r="H2453" s="139"/>
      <c r="I2453" s="129"/>
      <c r="L2453" s="128"/>
      <c r="M2453" s="128"/>
      <c r="N2453" s="128"/>
      <c r="O2453" s="128"/>
      <c r="P2453" s="128"/>
      <c r="Q2453" s="128"/>
      <c r="R2453" s="128"/>
      <c r="S2453" s="128"/>
      <c r="T2453" s="120">
        <f t="shared" si="419"/>
        <v>0</v>
      </c>
      <c r="U2453" s="131"/>
      <c r="V2453" s="131"/>
      <c r="W2453" s="131">
        <f>SUMIFS($F$3:F2453,$D$3:D2453,D2453,$C$3:C2453,"Buy")+SUMIFS($F$3:F2453,$D$3:D2453,D2453,$C$3:C2453,"Coin Deposit",$E$3:E2453,"&lt;&gt;")</f>
        <v>0</v>
      </c>
      <c r="X2453" s="131">
        <f t="shared" si="420"/>
        <v>0</v>
      </c>
      <c r="Y2453" s="131">
        <f>IF($D2453=Y$1,SUMIFS($H$3:$H2453,$G$3:$G2453,Y$1,$C$3:$C2453,"Sell"),0)</f>
        <v>0</v>
      </c>
      <c r="Z2453" s="131">
        <f t="shared" si="421"/>
        <v>0</v>
      </c>
      <c r="AA2453" s="131">
        <f>IF($D2453=AA$1,SUMIFS($H$3:$H2453,$G$3:$G2453,AA$1,$C$3:$C2453,"Sell"),0)</f>
        <v>0</v>
      </c>
      <c r="AB2453" s="131">
        <f t="shared" si="422"/>
        <v>0</v>
      </c>
      <c r="AC2453" s="131">
        <f>SUMIFS('Deductions and Deposits'!$H:$H,'Deductions and Deposits'!$G:$G,D2453,'Deductions and Deposits'!$F:$F,"&lt;="&amp;B2453)+SUMIFS($F$3:F2453,$D$3:D2453,D2453,$C$3:C2453,"Coin Deposit",$E$3:E2453,"")</f>
        <v>0</v>
      </c>
      <c r="AD2453" s="131">
        <f>SUMIFS('Deductions and Deposits'!$D:$D,'Deductions and Deposits'!$C:$C,D2453)+SUMIFS($F:$F,$D:$D,D2453,$C:$C,"Coin Deduction")</f>
        <v>0</v>
      </c>
      <c r="AE2453" s="131">
        <f>Table5[[#This Row],[Column4]]+Table5[[#This Row],[Column14]]+Table5[[#This Row],[Column19]]+Table5[[#This Row],[Column12]]</f>
        <v>0</v>
      </c>
      <c r="AF2453" s="131">
        <f>Table5[[#This Row],[Column5]]+Table5[[#This Row],[Column13]]+Table5[[#This Row],[Column21]]+Table5[[#This Row],[Column18]]</f>
        <v>0</v>
      </c>
      <c r="AG2453" s="131">
        <f t="shared" si="423"/>
        <v>0</v>
      </c>
      <c r="AH2453" s="131">
        <f t="shared" si="424"/>
        <v>0</v>
      </c>
      <c r="AI2453" s="131">
        <f>Table5[[#This Row],[Column17]]-Table5[[#This Row],[Column20]]</f>
        <v>0</v>
      </c>
      <c r="AJ2453" s="131">
        <f t="shared" si="425"/>
        <v>0</v>
      </c>
      <c r="AK2453" s="131">
        <f t="shared" si="418"/>
        <v>0</v>
      </c>
      <c r="AL2453" s="131">
        <f t="shared" si="426"/>
        <v>0</v>
      </c>
      <c r="AM2453" s="131" t="str">
        <f t="shared" si="427"/>
        <v/>
      </c>
      <c r="AN2453" s="131" t="str">
        <f t="shared" ca="1" si="428"/>
        <v/>
      </c>
    </row>
    <row r="2454" spans="1:40" ht="20.25" customHeight="1" x14ac:dyDescent="0.3">
      <c r="A2454" s="127"/>
      <c r="B2454" s="164"/>
      <c r="C2454" s="139"/>
      <c r="D2454" s="140"/>
      <c r="E2454" s="139"/>
      <c r="F2454" s="139"/>
      <c r="G2454" s="140"/>
      <c r="H2454" s="139"/>
      <c r="I2454" s="129"/>
      <c r="L2454" s="128"/>
      <c r="M2454" s="128"/>
      <c r="N2454" s="128"/>
      <c r="O2454" s="128"/>
      <c r="P2454" s="128"/>
      <c r="Q2454" s="128"/>
      <c r="R2454" s="128"/>
      <c r="S2454" s="128"/>
      <c r="T2454" s="120">
        <f t="shared" si="419"/>
        <v>0</v>
      </c>
      <c r="U2454" s="131"/>
      <c r="V2454" s="131"/>
      <c r="W2454" s="131">
        <f>SUMIFS($F$3:F2454,$D$3:D2454,D2454,$C$3:C2454,"Buy")+SUMIFS($F$3:F2454,$D$3:D2454,D2454,$C$3:C2454,"Coin Deposit",$E$3:E2454,"&lt;&gt;")</f>
        <v>0</v>
      </c>
      <c r="X2454" s="131">
        <f t="shared" si="420"/>
        <v>0</v>
      </c>
      <c r="Y2454" s="131">
        <f>IF($D2454=Y$1,SUMIFS($H$3:$H2454,$G$3:$G2454,Y$1,$C$3:$C2454,"Sell"),0)</f>
        <v>0</v>
      </c>
      <c r="Z2454" s="131">
        <f t="shared" si="421"/>
        <v>0</v>
      </c>
      <c r="AA2454" s="131">
        <f>IF($D2454=AA$1,SUMIFS($H$3:$H2454,$G$3:$G2454,AA$1,$C$3:$C2454,"Sell"),0)</f>
        <v>0</v>
      </c>
      <c r="AB2454" s="131">
        <f t="shared" si="422"/>
        <v>0</v>
      </c>
      <c r="AC2454" s="131">
        <f>SUMIFS('Deductions and Deposits'!$H:$H,'Deductions and Deposits'!$G:$G,D2454,'Deductions and Deposits'!$F:$F,"&lt;="&amp;B2454)+SUMIFS($F$3:F2454,$D$3:D2454,D2454,$C$3:C2454,"Coin Deposit",$E$3:E2454,"")</f>
        <v>0</v>
      </c>
      <c r="AD2454" s="131">
        <f>SUMIFS('Deductions and Deposits'!$D:$D,'Deductions and Deposits'!$C:$C,D2454)+SUMIFS($F:$F,$D:$D,D2454,$C:$C,"Coin Deduction")</f>
        <v>0</v>
      </c>
      <c r="AE2454" s="131">
        <f>Table5[[#This Row],[Column4]]+Table5[[#This Row],[Column14]]+Table5[[#This Row],[Column19]]+Table5[[#This Row],[Column12]]</f>
        <v>0</v>
      </c>
      <c r="AF2454" s="131">
        <f>Table5[[#This Row],[Column5]]+Table5[[#This Row],[Column13]]+Table5[[#This Row],[Column21]]+Table5[[#This Row],[Column18]]</f>
        <v>0</v>
      </c>
      <c r="AG2454" s="131">
        <f t="shared" si="423"/>
        <v>0</v>
      </c>
      <c r="AH2454" s="131">
        <f t="shared" si="424"/>
        <v>0</v>
      </c>
      <c r="AI2454" s="131">
        <f>Table5[[#This Row],[Column17]]-Table5[[#This Row],[Column20]]</f>
        <v>0</v>
      </c>
      <c r="AJ2454" s="131">
        <f t="shared" si="425"/>
        <v>0</v>
      </c>
      <c r="AK2454" s="131">
        <f t="shared" si="418"/>
        <v>0</v>
      </c>
      <c r="AL2454" s="131">
        <f t="shared" si="426"/>
        <v>0</v>
      </c>
      <c r="AM2454" s="131" t="str">
        <f t="shared" si="427"/>
        <v/>
      </c>
      <c r="AN2454" s="131" t="str">
        <f t="shared" ca="1" si="428"/>
        <v/>
      </c>
    </row>
    <row r="2455" spans="1:40" ht="20.25" customHeight="1" x14ac:dyDescent="0.3">
      <c r="A2455" s="127"/>
      <c r="B2455" s="164"/>
      <c r="C2455" s="139"/>
      <c r="D2455" s="140"/>
      <c r="E2455" s="139"/>
      <c r="F2455" s="139"/>
      <c r="G2455" s="140"/>
      <c r="H2455" s="139"/>
      <c r="I2455" s="129"/>
      <c r="L2455" s="128"/>
      <c r="M2455" s="128"/>
      <c r="N2455" s="128"/>
      <c r="O2455" s="128"/>
      <c r="P2455" s="128"/>
      <c r="Q2455" s="128"/>
      <c r="R2455" s="128"/>
      <c r="S2455" s="128"/>
      <c r="T2455" s="120">
        <f t="shared" si="419"/>
        <v>0</v>
      </c>
      <c r="U2455" s="131"/>
      <c r="V2455" s="131"/>
      <c r="W2455" s="131">
        <f>SUMIFS($F$3:F2455,$D$3:D2455,D2455,$C$3:C2455,"Buy")+SUMIFS($F$3:F2455,$D$3:D2455,D2455,$C$3:C2455,"Coin Deposit",$E$3:E2455,"&lt;&gt;")</f>
        <v>0</v>
      </c>
      <c r="X2455" s="131">
        <f t="shared" si="420"/>
        <v>0</v>
      </c>
      <c r="Y2455" s="131">
        <f>IF($D2455=Y$1,SUMIFS($H$3:$H2455,$G$3:$G2455,Y$1,$C$3:$C2455,"Sell"),0)</f>
        <v>0</v>
      </c>
      <c r="Z2455" s="131">
        <f t="shared" si="421"/>
        <v>0</v>
      </c>
      <c r="AA2455" s="131">
        <f>IF($D2455=AA$1,SUMIFS($H$3:$H2455,$G$3:$G2455,AA$1,$C$3:$C2455,"Sell"),0)</f>
        <v>0</v>
      </c>
      <c r="AB2455" s="131">
        <f t="shared" si="422"/>
        <v>0</v>
      </c>
      <c r="AC2455" s="131">
        <f>SUMIFS('Deductions and Deposits'!$H:$H,'Deductions and Deposits'!$G:$G,D2455,'Deductions and Deposits'!$F:$F,"&lt;="&amp;B2455)+SUMIFS($F$3:F2455,$D$3:D2455,D2455,$C$3:C2455,"Coin Deposit",$E$3:E2455,"")</f>
        <v>0</v>
      </c>
      <c r="AD2455" s="131">
        <f>SUMIFS('Deductions and Deposits'!$D:$D,'Deductions and Deposits'!$C:$C,D2455)+SUMIFS($F:$F,$D:$D,D2455,$C:$C,"Coin Deduction")</f>
        <v>0</v>
      </c>
      <c r="AE2455" s="131">
        <f>Table5[[#This Row],[Column4]]+Table5[[#This Row],[Column14]]+Table5[[#This Row],[Column19]]+Table5[[#This Row],[Column12]]</f>
        <v>0</v>
      </c>
      <c r="AF2455" s="131">
        <f>Table5[[#This Row],[Column5]]+Table5[[#This Row],[Column13]]+Table5[[#This Row],[Column21]]+Table5[[#This Row],[Column18]]</f>
        <v>0</v>
      </c>
      <c r="AG2455" s="131">
        <f t="shared" si="423"/>
        <v>0</v>
      </c>
      <c r="AH2455" s="131">
        <f t="shared" si="424"/>
        <v>0</v>
      </c>
      <c r="AI2455" s="131">
        <f>Table5[[#This Row],[Column17]]-Table5[[#This Row],[Column20]]</f>
        <v>0</v>
      </c>
      <c r="AJ2455" s="131">
        <f t="shared" si="425"/>
        <v>0</v>
      </c>
      <c r="AK2455" s="131">
        <f t="shared" si="418"/>
        <v>0</v>
      </c>
      <c r="AL2455" s="131">
        <f t="shared" si="426"/>
        <v>0</v>
      </c>
      <c r="AM2455" s="131" t="str">
        <f t="shared" si="427"/>
        <v/>
      </c>
      <c r="AN2455" s="131" t="str">
        <f t="shared" ca="1" si="428"/>
        <v/>
      </c>
    </row>
    <row r="2456" spans="1:40" ht="20.25" customHeight="1" x14ac:dyDescent="0.3">
      <c r="A2456" s="127"/>
      <c r="B2456" s="164"/>
      <c r="C2456" s="139"/>
      <c r="D2456" s="140"/>
      <c r="E2456" s="139"/>
      <c r="F2456" s="139"/>
      <c r="G2456" s="140"/>
      <c r="H2456" s="139"/>
      <c r="I2456" s="129"/>
      <c r="L2456" s="128"/>
      <c r="M2456" s="128"/>
      <c r="N2456" s="128"/>
      <c r="O2456" s="128"/>
      <c r="P2456" s="128"/>
      <c r="Q2456" s="128"/>
      <c r="R2456" s="128"/>
      <c r="S2456" s="128"/>
      <c r="T2456" s="120">
        <f t="shared" si="419"/>
        <v>0</v>
      </c>
      <c r="U2456" s="131"/>
      <c r="V2456" s="131"/>
      <c r="W2456" s="131">
        <f>SUMIFS($F$3:F2456,$D$3:D2456,D2456,$C$3:C2456,"Buy")+SUMIFS($F$3:F2456,$D$3:D2456,D2456,$C$3:C2456,"Coin Deposit",$E$3:E2456,"&lt;&gt;")</f>
        <v>0</v>
      </c>
      <c r="X2456" s="131">
        <f t="shared" si="420"/>
        <v>0</v>
      </c>
      <c r="Y2456" s="131">
        <f>IF($D2456=Y$1,SUMIFS($H$3:$H2456,$G$3:$G2456,Y$1,$C$3:$C2456,"Sell"),0)</f>
        <v>0</v>
      </c>
      <c r="Z2456" s="131">
        <f t="shared" si="421"/>
        <v>0</v>
      </c>
      <c r="AA2456" s="131">
        <f>IF($D2456=AA$1,SUMIFS($H$3:$H2456,$G$3:$G2456,AA$1,$C$3:$C2456,"Sell"),0)</f>
        <v>0</v>
      </c>
      <c r="AB2456" s="131">
        <f t="shared" si="422"/>
        <v>0</v>
      </c>
      <c r="AC2456" s="131">
        <f>SUMIFS('Deductions and Deposits'!$H:$H,'Deductions and Deposits'!$G:$G,D2456,'Deductions and Deposits'!$F:$F,"&lt;="&amp;B2456)+SUMIFS($F$3:F2456,$D$3:D2456,D2456,$C$3:C2456,"Coin Deposit",$E$3:E2456,"")</f>
        <v>0</v>
      </c>
      <c r="AD2456" s="131">
        <f>SUMIFS('Deductions and Deposits'!$D:$D,'Deductions and Deposits'!$C:$C,D2456)+SUMIFS($F:$F,$D:$D,D2456,$C:$C,"Coin Deduction")</f>
        <v>0</v>
      </c>
      <c r="AE2456" s="131">
        <f>Table5[[#This Row],[Column4]]+Table5[[#This Row],[Column14]]+Table5[[#This Row],[Column19]]+Table5[[#This Row],[Column12]]</f>
        <v>0</v>
      </c>
      <c r="AF2456" s="131">
        <f>Table5[[#This Row],[Column5]]+Table5[[#This Row],[Column13]]+Table5[[#This Row],[Column21]]+Table5[[#This Row],[Column18]]</f>
        <v>0</v>
      </c>
      <c r="AG2456" s="131">
        <f t="shared" si="423"/>
        <v>0</v>
      </c>
      <c r="AH2456" s="131">
        <f t="shared" si="424"/>
        <v>0</v>
      </c>
      <c r="AI2456" s="131">
        <f>Table5[[#This Row],[Column17]]-Table5[[#This Row],[Column20]]</f>
        <v>0</v>
      </c>
      <c r="AJ2456" s="131">
        <f t="shared" si="425"/>
        <v>0</v>
      </c>
      <c r="AK2456" s="131">
        <f t="shared" si="418"/>
        <v>0</v>
      </c>
      <c r="AL2456" s="131">
        <f t="shared" si="426"/>
        <v>0</v>
      </c>
      <c r="AM2456" s="131" t="str">
        <f t="shared" si="427"/>
        <v/>
      </c>
      <c r="AN2456" s="131" t="str">
        <f t="shared" ca="1" si="428"/>
        <v/>
      </c>
    </row>
    <row r="2457" spans="1:40" ht="20.25" customHeight="1" x14ac:dyDescent="0.3">
      <c r="A2457" s="127"/>
      <c r="B2457" s="164"/>
      <c r="C2457" s="139"/>
      <c r="D2457" s="140"/>
      <c r="E2457" s="139"/>
      <c r="F2457" s="139"/>
      <c r="G2457" s="140"/>
      <c r="H2457" s="139"/>
      <c r="I2457" s="129"/>
      <c r="L2457" s="128"/>
      <c r="M2457" s="128"/>
      <c r="N2457" s="128"/>
      <c r="O2457" s="128"/>
      <c r="P2457" s="128"/>
      <c r="Q2457" s="128"/>
      <c r="R2457" s="128"/>
      <c r="S2457" s="128"/>
      <c r="T2457" s="120">
        <f t="shared" si="419"/>
        <v>0</v>
      </c>
      <c r="U2457" s="131"/>
      <c r="V2457" s="131"/>
      <c r="W2457" s="131">
        <f>SUMIFS($F$3:F2457,$D$3:D2457,D2457,$C$3:C2457,"Buy")+SUMIFS($F$3:F2457,$D$3:D2457,D2457,$C$3:C2457,"Coin Deposit",$E$3:E2457,"&lt;&gt;")</f>
        <v>0</v>
      </c>
      <c r="X2457" s="131">
        <f t="shared" si="420"/>
        <v>0</v>
      </c>
      <c r="Y2457" s="131">
        <f>IF($D2457=Y$1,SUMIFS($H$3:$H2457,$G$3:$G2457,Y$1,$C$3:$C2457,"Sell"),0)</f>
        <v>0</v>
      </c>
      <c r="Z2457" s="131">
        <f t="shared" si="421"/>
        <v>0</v>
      </c>
      <c r="AA2457" s="131">
        <f>IF($D2457=AA$1,SUMIFS($H$3:$H2457,$G$3:$G2457,AA$1,$C$3:$C2457,"Sell"),0)</f>
        <v>0</v>
      </c>
      <c r="AB2457" s="131">
        <f t="shared" si="422"/>
        <v>0</v>
      </c>
      <c r="AC2457" s="131">
        <f>SUMIFS('Deductions and Deposits'!$H:$H,'Deductions and Deposits'!$G:$G,D2457,'Deductions and Deposits'!$F:$F,"&lt;="&amp;B2457)+SUMIFS($F$3:F2457,$D$3:D2457,D2457,$C$3:C2457,"Coin Deposit",$E$3:E2457,"")</f>
        <v>0</v>
      </c>
      <c r="AD2457" s="131">
        <f>SUMIFS('Deductions and Deposits'!$D:$D,'Deductions and Deposits'!$C:$C,D2457)+SUMIFS($F:$F,$D:$D,D2457,$C:$C,"Coin Deduction")</f>
        <v>0</v>
      </c>
      <c r="AE2457" s="131">
        <f>Table5[[#This Row],[Column4]]+Table5[[#This Row],[Column14]]+Table5[[#This Row],[Column19]]+Table5[[#This Row],[Column12]]</f>
        <v>0</v>
      </c>
      <c r="AF2457" s="131">
        <f>Table5[[#This Row],[Column5]]+Table5[[#This Row],[Column13]]+Table5[[#This Row],[Column21]]+Table5[[#This Row],[Column18]]</f>
        <v>0</v>
      </c>
      <c r="AG2457" s="131">
        <f t="shared" si="423"/>
        <v>0</v>
      </c>
      <c r="AH2457" s="131">
        <f t="shared" si="424"/>
        <v>0</v>
      </c>
      <c r="AI2457" s="131">
        <f>Table5[[#This Row],[Column17]]-Table5[[#This Row],[Column20]]</f>
        <v>0</v>
      </c>
      <c r="AJ2457" s="131">
        <f t="shared" si="425"/>
        <v>0</v>
      </c>
      <c r="AK2457" s="131">
        <f t="shared" si="418"/>
        <v>0</v>
      </c>
      <c r="AL2457" s="131">
        <f t="shared" si="426"/>
        <v>0</v>
      </c>
      <c r="AM2457" s="131" t="str">
        <f t="shared" si="427"/>
        <v/>
      </c>
      <c r="AN2457" s="131" t="str">
        <f t="shared" ca="1" si="428"/>
        <v/>
      </c>
    </row>
    <row r="2458" spans="1:40" ht="20.25" customHeight="1" x14ac:dyDescent="0.3">
      <c r="A2458" s="127"/>
      <c r="B2458" s="164"/>
      <c r="C2458" s="139"/>
      <c r="D2458" s="140"/>
      <c r="E2458" s="139"/>
      <c r="F2458" s="139"/>
      <c r="G2458" s="140"/>
      <c r="H2458" s="139"/>
      <c r="I2458" s="129"/>
      <c r="L2458" s="128"/>
      <c r="M2458" s="128"/>
      <c r="N2458" s="128"/>
      <c r="O2458" s="128"/>
      <c r="P2458" s="128"/>
      <c r="Q2458" s="128"/>
      <c r="R2458" s="128"/>
      <c r="S2458" s="128"/>
      <c r="T2458" s="120">
        <f t="shared" si="419"/>
        <v>0</v>
      </c>
      <c r="U2458" s="131"/>
      <c r="V2458" s="131"/>
      <c r="W2458" s="131">
        <f>SUMIFS($F$3:F2458,$D$3:D2458,D2458,$C$3:C2458,"Buy")+SUMIFS($F$3:F2458,$D$3:D2458,D2458,$C$3:C2458,"Coin Deposit",$E$3:E2458,"&lt;&gt;")</f>
        <v>0</v>
      </c>
      <c r="X2458" s="131">
        <f t="shared" si="420"/>
        <v>0</v>
      </c>
      <c r="Y2458" s="131">
        <f>IF($D2458=Y$1,SUMIFS($H$3:$H2458,$G$3:$G2458,Y$1,$C$3:$C2458,"Sell"),0)</f>
        <v>0</v>
      </c>
      <c r="Z2458" s="131">
        <f t="shared" si="421"/>
        <v>0</v>
      </c>
      <c r="AA2458" s="131">
        <f>IF($D2458=AA$1,SUMIFS($H$3:$H2458,$G$3:$G2458,AA$1,$C$3:$C2458,"Sell"),0)</f>
        <v>0</v>
      </c>
      <c r="AB2458" s="131">
        <f t="shared" si="422"/>
        <v>0</v>
      </c>
      <c r="AC2458" s="131">
        <f>SUMIFS('Deductions and Deposits'!$H:$H,'Deductions and Deposits'!$G:$G,D2458,'Deductions and Deposits'!$F:$F,"&lt;="&amp;B2458)+SUMIFS($F$3:F2458,$D$3:D2458,D2458,$C$3:C2458,"Coin Deposit",$E$3:E2458,"")</f>
        <v>0</v>
      </c>
      <c r="AD2458" s="131">
        <f>SUMIFS('Deductions and Deposits'!$D:$D,'Deductions and Deposits'!$C:$C,D2458)+SUMIFS($F:$F,$D:$D,D2458,$C:$C,"Coin Deduction")</f>
        <v>0</v>
      </c>
      <c r="AE2458" s="131">
        <f>Table5[[#This Row],[Column4]]+Table5[[#This Row],[Column14]]+Table5[[#This Row],[Column19]]+Table5[[#This Row],[Column12]]</f>
        <v>0</v>
      </c>
      <c r="AF2458" s="131">
        <f>Table5[[#This Row],[Column5]]+Table5[[#This Row],[Column13]]+Table5[[#This Row],[Column21]]+Table5[[#This Row],[Column18]]</f>
        <v>0</v>
      </c>
      <c r="AG2458" s="131">
        <f t="shared" si="423"/>
        <v>0</v>
      </c>
      <c r="AH2458" s="131">
        <f t="shared" si="424"/>
        <v>0</v>
      </c>
      <c r="AI2458" s="131">
        <f>Table5[[#This Row],[Column17]]-Table5[[#This Row],[Column20]]</f>
        <v>0</v>
      </c>
      <c r="AJ2458" s="131">
        <f t="shared" si="425"/>
        <v>0</v>
      </c>
      <c r="AK2458" s="131">
        <f t="shared" si="418"/>
        <v>0</v>
      </c>
      <c r="AL2458" s="131">
        <f t="shared" si="426"/>
        <v>0</v>
      </c>
      <c r="AM2458" s="131" t="str">
        <f t="shared" si="427"/>
        <v/>
      </c>
      <c r="AN2458" s="131" t="str">
        <f t="shared" ca="1" si="428"/>
        <v/>
      </c>
    </row>
    <row r="2459" spans="1:40" ht="20.25" customHeight="1" x14ac:dyDescent="0.3">
      <c r="A2459" s="127"/>
      <c r="B2459" s="164"/>
      <c r="C2459" s="139"/>
      <c r="D2459" s="140"/>
      <c r="E2459" s="139"/>
      <c r="F2459" s="139"/>
      <c r="G2459" s="140"/>
      <c r="H2459" s="139"/>
      <c r="I2459" s="129"/>
      <c r="L2459" s="128"/>
      <c r="M2459" s="128"/>
      <c r="N2459" s="128"/>
      <c r="O2459" s="128"/>
      <c r="P2459" s="128"/>
      <c r="Q2459" s="128"/>
      <c r="R2459" s="128"/>
      <c r="S2459" s="128"/>
      <c r="T2459" s="120">
        <f t="shared" si="419"/>
        <v>0</v>
      </c>
      <c r="U2459" s="131"/>
      <c r="V2459" s="131"/>
      <c r="W2459" s="131">
        <f>SUMIFS($F$3:F2459,$D$3:D2459,D2459,$C$3:C2459,"Buy")+SUMIFS($F$3:F2459,$D$3:D2459,D2459,$C$3:C2459,"Coin Deposit",$E$3:E2459,"&lt;&gt;")</f>
        <v>0</v>
      </c>
      <c r="X2459" s="131">
        <f t="shared" si="420"/>
        <v>0</v>
      </c>
      <c r="Y2459" s="131">
        <f>IF($D2459=Y$1,SUMIFS($H$3:$H2459,$G$3:$G2459,Y$1,$C$3:$C2459,"Sell"),0)</f>
        <v>0</v>
      </c>
      <c r="Z2459" s="131">
        <f t="shared" si="421"/>
        <v>0</v>
      </c>
      <c r="AA2459" s="131">
        <f>IF($D2459=AA$1,SUMIFS($H$3:$H2459,$G$3:$G2459,AA$1,$C$3:$C2459,"Sell"),0)</f>
        <v>0</v>
      </c>
      <c r="AB2459" s="131">
        <f t="shared" si="422"/>
        <v>0</v>
      </c>
      <c r="AC2459" s="131">
        <f>SUMIFS('Deductions and Deposits'!$H:$H,'Deductions and Deposits'!$G:$G,D2459,'Deductions and Deposits'!$F:$F,"&lt;="&amp;B2459)+SUMIFS($F$3:F2459,$D$3:D2459,D2459,$C$3:C2459,"Coin Deposit",$E$3:E2459,"")</f>
        <v>0</v>
      </c>
      <c r="AD2459" s="131">
        <f>SUMIFS('Deductions and Deposits'!$D:$D,'Deductions and Deposits'!$C:$C,D2459)+SUMIFS($F:$F,$D:$D,D2459,$C:$C,"Coin Deduction")</f>
        <v>0</v>
      </c>
      <c r="AE2459" s="131">
        <f>Table5[[#This Row],[Column4]]+Table5[[#This Row],[Column14]]+Table5[[#This Row],[Column19]]+Table5[[#This Row],[Column12]]</f>
        <v>0</v>
      </c>
      <c r="AF2459" s="131">
        <f>Table5[[#This Row],[Column5]]+Table5[[#This Row],[Column13]]+Table5[[#This Row],[Column21]]+Table5[[#This Row],[Column18]]</f>
        <v>0</v>
      </c>
      <c r="AG2459" s="131">
        <f t="shared" si="423"/>
        <v>0</v>
      </c>
      <c r="AH2459" s="131">
        <f t="shared" si="424"/>
        <v>0</v>
      </c>
      <c r="AI2459" s="131">
        <f>Table5[[#This Row],[Column17]]-Table5[[#This Row],[Column20]]</f>
        <v>0</v>
      </c>
      <c r="AJ2459" s="131">
        <f t="shared" si="425"/>
        <v>0</v>
      </c>
      <c r="AK2459" s="131">
        <f t="shared" si="418"/>
        <v>0</v>
      </c>
      <c r="AL2459" s="131">
        <f t="shared" si="426"/>
        <v>0</v>
      </c>
      <c r="AM2459" s="131" t="str">
        <f t="shared" si="427"/>
        <v/>
      </c>
      <c r="AN2459" s="131" t="str">
        <f t="shared" ca="1" si="428"/>
        <v/>
      </c>
    </row>
    <row r="2460" spans="1:40" ht="20.25" customHeight="1" x14ac:dyDescent="0.3">
      <c r="A2460" s="127"/>
      <c r="B2460" s="164"/>
      <c r="C2460" s="139"/>
      <c r="D2460" s="140"/>
      <c r="E2460" s="139"/>
      <c r="F2460" s="139"/>
      <c r="G2460" s="140"/>
      <c r="H2460" s="139"/>
      <c r="I2460" s="129"/>
      <c r="L2460" s="128"/>
      <c r="M2460" s="128"/>
      <c r="N2460" s="128"/>
      <c r="O2460" s="128"/>
      <c r="P2460" s="128"/>
      <c r="Q2460" s="128"/>
      <c r="R2460" s="128"/>
      <c r="S2460" s="128"/>
      <c r="T2460" s="120">
        <f t="shared" si="419"/>
        <v>0</v>
      </c>
      <c r="U2460" s="131"/>
      <c r="V2460" s="131"/>
      <c r="W2460" s="131">
        <f>SUMIFS($F$3:F2460,$D$3:D2460,D2460,$C$3:C2460,"Buy")+SUMIFS($F$3:F2460,$D$3:D2460,D2460,$C$3:C2460,"Coin Deposit",$E$3:E2460,"&lt;&gt;")</f>
        <v>0</v>
      </c>
      <c r="X2460" s="131">
        <f t="shared" si="420"/>
        <v>0</v>
      </c>
      <c r="Y2460" s="131">
        <f>IF($D2460=Y$1,SUMIFS($H$3:$H2460,$G$3:$G2460,Y$1,$C$3:$C2460,"Sell"),0)</f>
        <v>0</v>
      </c>
      <c r="Z2460" s="131">
        <f t="shared" si="421"/>
        <v>0</v>
      </c>
      <c r="AA2460" s="131">
        <f>IF($D2460=AA$1,SUMIFS($H$3:$H2460,$G$3:$G2460,AA$1,$C$3:$C2460,"Sell"),0)</f>
        <v>0</v>
      </c>
      <c r="AB2460" s="131">
        <f t="shared" si="422"/>
        <v>0</v>
      </c>
      <c r="AC2460" s="131">
        <f>SUMIFS('Deductions and Deposits'!$H:$H,'Deductions and Deposits'!$G:$G,D2460,'Deductions and Deposits'!$F:$F,"&lt;="&amp;B2460)+SUMIFS($F$3:F2460,$D$3:D2460,D2460,$C$3:C2460,"Coin Deposit",$E$3:E2460,"")</f>
        <v>0</v>
      </c>
      <c r="AD2460" s="131">
        <f>SUMIFS('Deductions and Deposits'!$D:$D,'Deductions and Deposits'!$C:$C,D2460)+SUMIFS($F:$F,$D:$D,D2460,$C:$C,"Coin Deduction")</f>
        <v>0</v>
      </c>
      <c r="AE2460" s="131">
        <f>Table5[[#This Row],[Column4]]+Table5[[#This Row],[Column14]]+Table5[[#This Row],[Column19]]+Table5[[#This Row],[Column12]]</f>
        <v>0</v>
      </c>
      <c r="AF2460" s="131">
        <f>Table5[[#This Row],[Column5]]+Table5[[#This Row],[Column13]]+Table5[[#This Row],[Column21]]+Table5[[#This Row],[Column18]]</f>
        <v>0</v>
      </c>
      <c r="AG2460" s="131">
        <f t="shared" si="423"/>
        <v>0</v>
      </c>
      <c r="AH2460" s="131">
        <f t="shared" si="424"/>
        <v>0</v>
      </c>
      <c r="AI2460" s="131">
        <f>Table5[[#This Row],[Column17]]-Table5[[#This Row],[Column20]]</f>
        <v>0</v>
      </c>
      <c r="AJ2460" s="131">
        <f t="shared" si="425"/>
        <v>0</v>
      </c>
      <c r="AK2460" s="131">
        <f t="shared" si="418"/>
        <v>0</v>
      </c>
      <c r="AL2460" s="131">
        <f t="shared" si="426"/>
        <v>0</v>
      </c>
      <c r="AM2460" s="131" t="str">
        <f t="shared" si="427"/>
        <v/>
      </c>
      <c r="AN2460" s="131" t="str">
        <f t="shared" ca="1" si="428"/>
        <v/>
      </c>
    </row>
    <row r="2461" spans="1:40" ht="20.25" customHeight="1" x14ac:dyDescent="0.3">
      <c r="A2461" s="127"/>
      <c r="B2461" s="164"/>
      <c r="C2461" s="139"/>
      <c r="D2461" s="140"/>
      <c r="E2461" s="139"/>
      <c r="F2461" s="139"/>
      <c r="G2461" s="140"/>
      <c r="H2461" s="139"/>
      <c r="I2461" s="129"/>
      <c r="L2461" s="128"/>
      <c r="M2461" s="128"/>
      <c r="N2461" s="128"/>
      <c r="O2461" s="128"/>
      <c r="P2461" s="128"/>
      <c r="Q2461" s="128"/>
      <c r="R2461" s="128"/>
      <c r="S2461" s="128"/>
      <c r="T2461" s="120">
        <f t="shared" si="419"/>
        <v>0</v>
      </c>
      <c r="U2461" s="131"/>
      <c r="V2461" s="131"/>
      <c r="W2461" s="131">
        <f>SUMIFS($F$3:F2461,$D$3:D2461,D2461,$C$3:C2461,"Buy")+SUMIFS($F$3:F2461,$D$3:D2461,D2461,$C$3:C2461,"Coin Deposit",$E$3:E2461,"&lt;&gt;")</f>
        <v>0</v>
      </c>
      <c r="X2461" s="131">
        <f t="shared" si="420"/>
        <v>0</v>
      </c>
      <c r="Y2461" s="131">
        <f>IF($D2461=Y$1,SUMIFS($H$3:$H2461,$G$3:$G2461,Y$1,$C$3:$C2461,"Sell"),0)</f>
        <v>0</v>
      </c>
      <c r="Z2461" s="131">
        <f t="shared" si="421"/>
        <v>0</v>
      </c>
      <c r="AA2461" s="131">
        <f>IF($D2461=AA$1,SUMIFS($H$3:$H2461,$G$3:$G2461,AA$1,$C$3:$C2461,"Sell"),0)</f>
        <v>0</v>
      </c>
      <c r="AB2461" s="131">
        <f t="shared" si="422"/>
        <v>0</v>
      </c>
      <c r="AC2461" s="131">
        <f>SUMIFS('Deductions and Deposits'!$H:$H,'Deductions and Deposits'!$G:$G,D2461,'Deductions and Deposits'!$F:$F,"&lt;="&amp;B2461)+SUMIFS($F$3:F2461,$D$3:D2461,D2461,$C$3:C2461,"Coin Deposit",$E$3:E2461,"")</f>
        <v>0</v>
      </c>
      <c r="AD2461" s="131">
        <f>SUMIFS('Deductions and Deposits'!$D:$D,'Deductions and Deposits'!$C:$C,D2461)+SUMIFS($F:$F,$D:$D,D2461,$C:$C,"Coin Deduction")</f>
        <v>0</v>
      </c>
      <c r="AE2461" s="131">
        <f>Table5[[#This Row],[Column4]]+Table5[[#This Row],[Column14]]+Table5[[#This Row],[Column19]]+Table5[[#This Row],[Column12]]</f>
        <v>0</v>
      </c>
      <c r="AF2461" s="131">
        <f>Table5[[#This Row],[Column5]]+Table5[[#This Row],[Column13]]+Table5[[#This Row],[Column21]]+Table5[[#This Row],[Column18]]</f>
        <v>0</v>
      </c>
      <c r="AG2461" s="131">
        <f t="shared" si="423"/>
        <v>0</v>
      </c>
      <c r="AH2461" s="131">
        <f t="shared" si="424"/>
        <v>0</v>
      </c>
      <c r="AI2461" s="131">
        <f>Table5[[#This Row],[Column17]]-Table5[[#This Row],[Column20]]</f>
        <v>0</v>
      </c>
      <c r="AJ2461" s="131">
        <f t="shared" si="425"/>
        <v>0</v>
      </c>
      <c r="AK2461" s="131">
        <f t="shared" si="418"/>
        <v>0</v>
      </c>
      <c r="AL2461" s="131">
        <f t="shared" si="426"/>
        <v>0</v>
      </c>
      <c r="AM2461" s="131" t="str">
        <f t="shared" si="427"/>
        <v/>
      </c>
      <c r="AN2461" s="131" t="str">
        <f t="shared" ca="1" si="428"/>
        <v/>
      </c>
    </row>
    <row r="2462" spans="1:40" ht="20.25" customHeight="1" x14ac:dyDescent="0.3">
      <c r="A2462" s="127"/>
      <c r="B2462" s="164"/>
      <c r="C2462" s="139"/>
      <c r="D2462" s="140"/>
      <c r="E2462" s="139"/>
      <c r="F2462" s="139"/>
      <c r="G2462" s="140"/>
      <c r="H2462" s="139"/>
      <c r="I2462" s="129"/>
      <c r="L2462" s="128"/>
      <c r="M2462" s="128"/>
      <c r="N2462" s="128"/>
      <c r="O2462" s="128"/>
      <c r="P2462" s="128"/>
      <c r="Q2462" s="128"/>
      <c r="R2462" s="128"/>
      <c r="S2462" s="128"/>
      <c r="T2462" s="120">
        <f t="shared" si="419"/>
        <v>0</v>
      </c>
      <c r="U2462" s="131"/>
      <c r="V2462" s="131"/>
      <c r="W2462" s="131">
        <f>SUMIFS($F$3:F2462,$D$3:D2462,D2462,$C$3:C2462,"Buy")+SUMIFS($F$3:F2462,$D$3:D2462,D2462,$C$3:C2462,"Coin Deposit",$E$3:E2462,"&lt;&gt;")</f>
        <v>0</v>
      </c>
      <c r="X2462" s="131">
        <f t="shared" si="420"/>
        <v>0</v>
      </c>
      <c r="Y2462" s="131">
        <f>IF($D2462=Y$1,SUMIFS($H$3:$H2462,$G$3:$G2462,Y$1,$C$3:$C2462,"Sell"),0)</f>
        <v>0</v>
      </c>
      <c r="Z2462" s="131">
        <f t="shared" si="421"/>
        <v>0</v>
      </c>
      <c r="AA2462" s="131">
        <f>IF($D2462=AA$1,SUMIFS($H$3:$H2462,$G$3:$G2462,AA$1,$C$3:$C2462,"Sell"),0)</f>
        <v>0</v>
      </c>
      <c r="AB2462" s="131">
        <f t="shared" si="422"/>
        <v>0</v>
      </c>
      <c r="AC2462" s="131">
        <f>SUMIFS('Deductions and Deposits'!$H:$H,'Deductions and Deposits'!$G:$G,D2462,'Deductions and Deposits'!$F:$F,"&lt;="&amp;B2462)+SUMIFS($F$3:F2462,$D$3:D2462,D2462,$C$3:C2462,"Coin Deposit",$E$3:E2462,"")</f>
        <v>0</v>
      </c>
      <c r="AD2462" s="131">
        <f>SUMIFS('Deductions and Deposits'!$D:$D,'Deductions and Deposits'!$C:$C,D2462)+SUMIFS($F:$F,$D:$D,D2462,$C:$C,"Coin Deduction")</f>
        <v>0</v>
      </c>
      <c r="AE2462" s="131">
        <f>Table5[[#This Row],[Column4]]+Table5[[#This Row],[Column14]]+Table5[[#This Row],[Column19]]+Table5[[#This Row],[Column12]]</f>
        <v>0</v>
      </c>
      <c r="AF2462" s="131">
        <f>Table5[[#This Row],[Column5]]+Table5[[#This Row],[Column13]]+Table5[[#This Row],[Column21]]+Table5[[#This Row],[Column18]]</f>
        <v>0</v>
      </c>
      <c r="AG2462" s="131">
        <f t="shared" si="423"/>
        <v>0</v>
      </c>
      <c r="AH2462" s="131">
        <f t="shared" si="424"/>
        <v>0</v>
      </c>
      <c r="AI2462" s="131">
        <f>Table5[[#This Row],[Column17]]-Table5[[#This Row],[Column20]]</f>
        <v>0</v>
      </c>
      <c r="AJ2462" s="131">
        <f t="shared" si="425"/>
        <v>0</v>
      </c>
      <c r="AK2462" s="131">
        <f t="shared" si="418"/>
        <v>0</v>
      </c>
      <c r="AL2462" s="131">
        <f t="shared" si="426"/>
        <v>0</v>
      </c>
      <c r="AM2462" s="131" t="str">
        <f t="shared" si="427"/>
        <v/>
      </c>
      <c r="AN2462" s="131" t="str">
        <f t="shared" ca="1" si="428"/>
        <v/>
      </c>
    </row>
    <row r="2463" spans="1:40" ht="20.25" customHeight="1" x14ac:dyDescent="0.3">
      <c r="A2463" s="127"/>
      <c r="B2463" s="164"/>
      <c r="C2463" s="139"/>
      <c r="D2463" s="140"/>
      <c r="E2463" s="139"/>
      <c r="F2463" s="139"/>
      <c r="G2463" s="140"/>
      <c r="H2463" s="139"/>
      <c r="I2463" s="129"/>
      <c r="L2463" s="128"/>
      <c r="M2463" s="128"/>
      <c r="N2463" s="128"/>
      <c r="O2463" s="128"/>
      <c r="P2463" s="128"/>
      <c r="Q2463" s="128"/>
      <c r="R2463" s="128"/>
      <c r="S2463" s="128"/>
      <c r="T2463" s="120">
        <f t="shared" si="419"/>
        <v>0</v>
      </c>
      <c r="U2463" s="131"/>
      <c r="V2463" s="131"/>
      <c r="W2463" s="131">
        <f>SUMIFS($F$3:F2463,$D$3:D2463,D2463,$C$3:C2463,"Buy")+SUMIFS($F$3:F2463,$D$3:D2463,D2463,$C$3:C2463,"Coin Deposit",$E$3:E2463,"&lt;&gt;")</f>
        <v>0</v>
      </c>
      <c r="X2463" s="131">
        <f t="shared" si="420"/>
        <v>0</v>
      </c>
      <c r="Y2463" s="131">
        <f>IF($D2463=Y$1,SUMIFS($H$3:$H2463,$G$3:$G2463,Y$1,$C$3:$C2463,"Sell"),0)</f>
        <v>0</v>
      </c>
      <c r="Z2463" s="131">
        <f t="shared" si="421"/>
        <v>0</v>
      </c>
      <c r="AA2463" s="131">
        <f>IF($D2463=AA$1,SUMIFS($H$3:$H2463,$G$3:$G2463,AA$1,$C$3:$C2463,"Sell"),0)</f>
        <v>0</v>
      </c>
      <c r="AB2463" s="131">
        <f t="shared" si="422"/>
        <v>0</v>
      </c>
      <c r="AC2463" s="131">
        <f>SUMIFS('Deductions and Deposits'!$H:$H,'Deductions and Deposits'!$G:$G,D2463,'Deductions and Deposits'!$F:$F,"&lt;="&amp;B2463)+SUMIFS($F$3:F2463,$D$3:D2463,D2463,$C$3:C2463,"Coin Deposit",$E$3:E2463,"")</f>
        <v>0</v>
      </c>
      <c r="AD2463" s="131">
        <f>SUMIFS('Deductions and Deposits'!$D:$D,'Deductions and Deposits'!$C:$C,D2463)+SUMIFS($F:$F,$D:$D,D2463,$C:$C,"Coin Deduction")</f>
        <v>0</v>
      </c>
      <c r="AE2463" s="131">
        <f>Table5[[#This Row],[Column4]]+Table5[[#This Row],[Column14]]+Table5[[#This Row],[Column19]]+Table5[[#This Row],[Column12]]</f>
        <v>0</v>
      </c>
      <c r="AF2463" s="131">
        <f>Table5[[#This Row],[Column5]]+Table5[[#This Row],[Column13]]+Table5[[#This Row],[Column21]]+Table5[[#This Row],[Column18]]</f>
        <v>0</v>
      </c>
      <c r="AG2463" s="131">
        <f t="shared" si="423"/>
        <v>0</v>
      </c>
      <c r="AH2463" s="131">
        <f t="shared" si="424"/>
        <v>0</v>
      </c>
      <c r="AI2463" s="131">
        <f>Table5[[#This Row],[Column17]]-Table5[[#This Row],[Column20]]</f>
        <v>0</v>
      </c>
      <c r="AJ2463" s="131">
        <f t="shared" si="425"/>
        <v>0</v>
      </c>
      <c r="AK2463" s="131">
        <f t="shared" si="418"/>
        <v>0</v>
      </c>
      <c r="AL2463" s="131">
        <f t="shared" si="426"/>
        <v>0</v>
      </c>
      <c r="AM2463" s="131" t="str">
        <f t="shared" si="427"/>
        <v/>
      </c>
      <c r="AN2463" s="131" t="str">
        <f t="shared" ca="1" si="428"/>
        <v/>
      </c>
    </row>
    <row r="2464" spans="1:40" ht="20.25" customHeight="1" x14ac:dyDescent="0.3">
      <c r="A2464" s="127"/>
      <c r="B2464" s="164"/>
      <c r="C2464" s="139"/>
      <c r="D2464" s="140"/>
      <c r="E2464" s="139"/>
      <c r="F2464" s="139"/>
      <c r="G2464" s="140"/>
      <c r="H2464" s="139"/>
      <c r="I2464" s="129"/>
      <c r="L2464" s="128"/>
      <c r="M2464" s="128"/>
      <c r="N2464" s="128"/>
      <c r="O2464" s="128"/>
      <c r="P2464" s="128"/>
      <c r="Q2464" s="128"/>
      <c r="R2464" s="128"/>
      <c r="S2464" s="128"/>
      <c r="T2464" s="120">
        <f t="shared" si="419"/>
        <v>0</v>
      </c>
      <c r="U2464" s="131"/>
      <c r="V2464" s="131"/>
      <c r="W2464" s="131">
        <f>SUMIFS($F$3:F2464,$D$3:D2464,D2464,$C$3:C2464,"Buy")+SUMIFS($F$3:F2464,$D$3:D2464,D2464,$C$3:C2464,"Coin Deposit",$E$3:E2464,"&lt;&gt;")</f>
        <v>0</v>
      </c>
      <c r="X2464" s="131">
        <f t="shared" si="420"/>
        <v>0</v>
      </c>
      <c r="Y2464" s="131">
        <f>IF($D2464=Y$1,SUMIFS($H$3:$H2464,$G$3:$G2464,Y$1,$C$3:$C2464,"Sell"),0)</f>
        <v>0</v>
      </c>
      <c r="Z2464" s="131">
        <f t="shared" si="421"/>
        <v>0</v>
      </c>
      <c r="AA2464" s="131">
        <f>IF($D2464=AA$1,SUMIFS($H$3:$H2464,$G$3:$G2464,AA$1,$C$3:$C2464,"Sell"),0)</f>
        <v>0</v>
      </c>
      <c r="AB2464" s="131">
        <f t="shared" si="422"/>
        <v>0</v>
      </c>
      <c r="AC2464" s="131">
        <f>SUMIFS('Deductions and Deposits'!$H:$H,'Deductions and Deposits'!$G:$G,D2464,'Deductions and Deposits'!$F:$F,"&lt;="&amp;B2464)+SUMIFS($F$3:F2464,$D$3:D2464,D2464,$C$3:C2464,"Coin Deposit",$E$3:E2464,"")</f>
        <v>0</v>
      </c>
      <c r="AD2464" s="131">
        <f>SUMIFS('Deductions and Deposits'!$D:$D,'Deductions and Deposits'!$C:$C,D2464)+SUMIFS($F:$F,$D:$D,D2464,$C:$C,"Coin Deduction")</f>
        <v>0</v>
      </c>
      <c r="AE2464" s="131">
        <f>Table5[[#This Row],[Column4]]+Table5[[#This Row],[Column14]]+Table5[[#This Row],[Column19]]+Table5[[#This Row],[Column12]]</f>
        <v>0</v>
      </c>
      <c r="AF2464" s="131">
        <f>Table5[[#This Row],[Column5]]+Table5[[#This Row],[Column13]]+Table5[[#This Row],[Column21]]+Table5[[#This Row],[Column18]]</f>
        <v>0</v>
      </c>
      <c r="AG2464" s="131">
        <f t="shared" si="423"/>
        <v>0</v>
      </c>
      <c r="AH2464" s="131">
        <f t="shared" si="424"/>
        <v>0</v>
      </c>
      <c r="AI2464" s="131">
        <f>Table5[[#This Row],[Column17]]-Table5[[#This Row],[Column20]]</f>
        <v>0</v>
      </c>
      <c r="AJ2464" s="131">
        <f t="shared" si="425"/>
        <v>0</v>
      </c>
      <c r="AK2464" s="131">
        <f t="shared" si="418"/>
        <v>0</v>
      </c>
      <c r="AL2464" s="131">
        <f t="shared" si="426"/>
        <v>0</v>
      </c>
      <c r="AM2464" s="131" t="str">
        <f t="shared" si="427"/>
        <v/>
      </c>
      <c r="AN2464" s="131" t="str">
        <f t="shared" ca="1" si="428"/>
        <v/>
      </c>
    </row>
    <row r="2465" spans="1:40" ht="20.25" customHeight="1" x14ac:dyDescent="0.3">
      <c r="A2465" s="127"/>
      <c r="B2465" s="164"/>
      <c r="C2465" s="139"/>
      <c r="D2465" s="140"/>
      <c r="E2465" s="139"/>
      <c r="F2465" s="139"/>
      <c r="G2465" s="140"/>
      <c r="H2465" s="139"/>
      <c r="I2465" s="129"/>
      <c r="L2465" s="128"/>
      <c r="M2465" s="128"/>
      <c r="N2465" s="128"/>
      <c r="O2465" s="128"/>
      <c r="P2465" s="128"/>
      <c r="Q2465" s="128"/>
      <c r="R2465" s="128"/>
      <c r="S2465" s="128"/>
      <c r="T2465" s="120">
        <f t="shared" si="419"/>
        <v>0</v>
      </c>
      <c r="U2465" s="131"/>
      <c r="V2465" s="131"/>
      <c r="W2465" s="131">
        <f>SUMIFS($F$3:F2465,$D$3:D2465,D2465,$C$3:C2465,"Buy")+SUMIFS($F$3:F2465,$D$3:D2465,D2465,$C$3:C2465,"Coin Deposit",$E$3:E2465,"&lt;&gt;")</f>
        <v>0</v>
      </c>
      <c r="X2465" s="131">
        <f t="shared" si="420"/>
        <v>0</v>
      </c>
      <c r="Y2465" s="131">
        <f>IF($D2465=Y$1,SUMIFS($H$3:$H2465,$G$3:$G2465,Y$1,$C$3:$C2465,"Sell"),0)</f>
        <v>0</v>
      </c>
      <c r="Z2465" s="131">
        <f t="shared" si="421"/>
        <v>0</v>
      </c>
      <c r="AA2465" s="131">
        <f>IF($D2465=AA$1,SUMIFS($H$3:$H2465,$G$3:$G2465,AA$1,$C$3:$C2465,"Sell"),0)</f>
        <v>0</v>
      </c>
      <c r="AB2465" s="131">
        <f t="shared" si="422"/>
        <v>0</v>
      </c>
      <c r="AC2465" s="131">
        <f>SUMIFS('Deductions and Deposits'!$H:$H,'Deductions and Deposits'!$G:$G,D2465,'Deductions and Deposits'!$F:$F,"&lt;="&amp;B2465)+SUMIFS($F$3:F2465,$D$3:D2465,D2465,$C$3:C2465,"Coin Deposit",$E$3:E2465,"")</f>
        <v>0</v>
      </c>
      <c r="AD2465" s="131">
        <f>SUMIFS('Deductions and Deposits'!$D:$D,'Deductions and Deposits'!$C:$C,D2465)+SUMIFS($F:$F,$D:$D,D2465,$C:$C,"Coin Deduction")</f>
        <v>0</v>
      </c>
      <c r="AE2465" s="131">
        <f>Table5[[#This Row],[Column4]]+Table5[[#This Row],[Column14]]+Table5[[#This Row],[Column19]]+Table5[[#This Row],[Column12]]</f>
        <v>0</v>
      </c>
      <c r="AF2465" s="131">
        <f>Table5[[#This Row],[Column5]]+Table5[[#This Row],[Column13]]+Table5[[#This Row],[Column21]]+Table5[[#This Row],[Column18]]</f>
        <v>0</v>
      </c>
      <c r="AG2465" s="131">
        <f t="shared" si="423"/>
        <v>0</v>
      </c>
      <c r="AH2465" s="131">
        <f t="shared" si="424"/>
        <v>0</v>
      </c>
      <c r="AI2465" s="131">
        <f>Table5[[#This Row],[Column17]]-Table5[[#This Row],[Column20]]</f>
        <v>0</v>
      </c>
      <c r="AJ2465" s="131">
        <f t="shared" si="425"/>
        <v>0</v>
      </c>
      <c r="AK2465" s="131">
        <f t="shared" si="418"/>
        <v>0</v>
      </c>
      <c r="AL2465" s="131">
        <f t="shared" si="426"/>
        <v>0</v>
      </c>
      <c r="AM2465" s="131" t="str">
        <f t="shared" si="427"/>
        <v/>
      </c>
      <c r="AN2465" s="131" t="str">
        <f t="shared" ca="1" si="428"/>
        <v/>
      </c>
    </row>
    <row r="2466" spans="1:40" ht="20.25" customHeight="1" x14ac:dyDescent="0.3">
      <c r="A2466" s="127"/>
      <c r="B2466" s="164"/>
      <c r="C2466" s="139"/>
      <c r="D2466" s="140"/>
      <c r="E2466" s="139"/>
      <c r="F2466" s="139"/>
      <c r="G2466" s="140"/>
      <c r="H2466" s="139"/>
      <c r="I2466" s="129"/>
      <c r="L2466" s="128"/>
      <c r="M2466" s="128"/>
      <c r="N2466" s="128"/>
      <c r="O2466" s="128"/>
      <c r="P2466" s="128"/>
      <c r="Q2466" s="128"/>
      <c r="R2466" s="128"/>
      <c r="S2466" s="128"/>
      <c r="T2466" s="120">
        <f t="shared" si="419"/>
        <v>0</v>
      </c>
      <c r="U2466" s="131"/>
      <c r="V2466" s="131"/>
      <c r="W2466" s="131">
        <f>SUMIFS($F$3:F2466,$D$3:D2466,D2466,$C$3:C2466,"Buy")+SUMIFS($F$3:F2466,$D$3:D2466,D2466,$C$3:C2466,"Coin Deposit",$E$3:E2466,"&lt;&gt;")</f>
        <v>0</v>
      </c>
      <c r="X2466" s="131">
        <f t="shared" si="420"/>
        <v>0</v>
      </c>
      <c r="Y2466" s="131">
        <f>IF($D2466=Y$1,SUMIFS($H$3:$H2466,$G$3:$G2466,Y$1,$C$3:$C2466,"Sell"),0)</f>
        <v>0</v>
      </c>
      <c r="Z2466" s="131">
        <f t="shared" si="421"/>
        <v>0</v>
      </c>
      <c r="AA2466" s="131">
        <f>IF($D2466=AA$1,SUMIFS($H$3:$H2466,$G$3:$G2466,AA$1,$C$3:$C2466,"Sell"),0)</f>
        <v>0</v>
      </c>
      <c r="AB2466" s="131">
        <f t="shared" si="422"/>
        <v>0</v>
      </c>
      <c r="AC2466" s="131">
        <f>SUMIFS('Deductions and Deposits'!$H:$H,'Deductions and Deposits'!$G:$G,D2466,'Deductions and Deposits'!$F:$F,"&lt;="&amp;B2466)+SUMIFS($F$3:F2466,$D$3:D2466,D2466,$C$3:C2466,"Coin Deposit",$E$3:E2466,"")</f>
        <v>0</v>
      </c>
      <c r="AD2466" s="131">
        <f>SUMIFS('Deductions and Deposits'!$D:$D,'Deductions and Deposits'!$C:$C,D2466)+SUMIFS($F:$F,$D:$D,D2466,$C:$C,"Coin Deduction")</f>
        <v>0</v>
      </c>
      <c r="AE2466" s="131">
        <f>Table5[[#This Row],[Column4]]+Table5[[#This Row],[Column14]]+Table5[[#This Row],[Column19]]+Table5[[#This Row],[Column12]]</f>
        <v>0</v>
      </c>
      <c r="AF2466" s="131">
        <f>Table5[[#This Row],[Column5]]+Table5[[#This Row],[Column13]]+Table5[[#This Row],[Column21]]+Table5[[#This Row],[Column18]]</f>
        <v>0</v>
      </c>
      <c r="AG2466" s="131">
        <f t="shared" si="423"/>
        <v>0</v>
      </c>
      <c r="AH2466" s="131">
        <f t="shared" si="424"/>
        <v>0</v>
      </c>
      <c r="AI2466" s="131">
        <f>Table5[[#This Row],[Column17]]-Table5[[#This Row],[Column20]]</f>
        <v>0</v>
      </c>
      <c r="AJ2466" s="131">
        <f t="shared" si="425"/>
        <v>0</v>
      </c>
      <c r="AK2466" s="131">
        <f t="shared" si="418"/>
        <v>0</v>
      </c>
      <c r="AL2466" s="131">
        <f t="shared" si="426"/>
        <v>0</v>
      </c>
      <c r="AM2466" s="131" t="str">
        <f t="shared" si="427"/>
        <v/>
      </c>
      <c r="AN2466" s="131" t="str">
        <f t="shared" ca="1" si="428"/>
        <v/>
      </c>
    </row>
    <row r="2467" spans="1:40" ht="20.25" customHeight="1" x14ac:dyDescent="0.3">
      <c r="A2467" s="127"/>
      <c r="B2467" s="164"/>
      <c r="C2467" s="139"/>
      <c r="D2467" s="140"/>
      <c r="E2467" s="139"/>
      <c r="F2467" s="139"/>
      <c r="G2467" s="140"/>
      <c r="H2467" s="139"/>
      <c r="I2467" s="129"/>
      <c r="L2467" s="128"/>
      <c r="M2467" s="128"/>
      <c r="N2467" s="128"/>
      <c r="O2467" s="128"/>
      <c r="P2467" s="128"/>
      <c r="Q2467" s="128"/>
      <c r="R2467" s="128"/>
      <c r="S2467" s="128"/>
      <c r="T2467" s="120">
        <f t="shared" si="419"/>
        <v>0</v>
      </c>
      <c r="U2467" s="131"/>
      <c r="V2467" s="131"/>
      <c r="W2467" s="131">
        <f>SUMIFS($F$3:F2467,$D$3:D2467,D2467,$C$3:C2467,"Buy")+SUMIFS($F$3:F2467,$D$3:D2467,D2467,$C$3:C2467,"Coin Deposit",$E$3:E2467,"&lt;&gt;")</f>
        <v>0</v>
      </c>
      <c r="X2467" s="131">
        <f t="shared" si="420"/>
        <v>0</v>
      </c>
      <c r="Y2467" s="131">
        <f>IF($D2467=Y$1,SUMIFS($H$3:$H2467,$G$3:$G2467,Y$1,$C$3:$C2467,"Sell"),0)</f>
        <v>0</v>
      </c>
      <c r="Z2467" s="131">
        <f t="shared" si="421"/>
        <v>0</v>
      </c>
      <c r="AA2467" s="131">
        <f>IF($D2467=AA$1,SUMIFS($H$3:$H2467,$G$3:$G2467,AA$1,$C$3:$C2467,"Sell"),0)</f>
        <v>0</v>
      </c>
      <c r="AB2467" s="131">
        <f t="shared" si="422"/>
        <v>0</v>
      </c>
      <c r="AC2467" s="131">
        <f>SUMIFS('Deductions and Deposits'!$H:$H,'Deductions and Deposits'!$G:$G,D2467,'Deductions and Deposits'!$F:$F,"&lt;="&amp;B2467)+SUMIFS($F$3:F2467,$D$3:D2467,D2467,$C$3:C2467,"Coin Deposit",$E$3:E2467,"")</f>
        <v>0</v>
      </c>
      <c r="AD2467" s="131">
        <f>SUMIFS('Deductions and Deposits'!$D:$D,'Deductions and Deposits'!$C:$C,D2467)+SUMIFS($F:$F,$D:$D,D2467,$C:$C,"Coin Deduction")</f>
        <v>0</v>
      </c>
      <c r="AE2467" s="131">
        <f>Table5[[#This Row],[Column4]]+Table5[[#This Row],[Column14]]+Table5[[#This Row],[Column19]]+Table5[[#This Row],[Column12]]</f>
        <v>0</v>
      </c>
      <c r="AF2467" s="131">
        <f>Table5[[#This Row],[Column5]]+Table5[[#This Row],[Column13]]+Table5[[#This Row],[Column21]]+Table5[[#This Row],[Column18]]</f>
        <v>0</v>
      </c>
      <c r="AG2467" s="131">
        <f t="shared" si="423"/>
        <v>0</v>
      </c>
      <c r="AH2467" s="131">
        <f t="shared" si="424"/>
        <v>0</v>
      </c>
      <c r="AI2467" s="131">
        <f>Table5[[#This Row],[Column17]]-Table5[[#This Row],[Column20]]</f>
        <v>0</v>
      </c>
      <c r="AJ2467" s="131">
        <f t="shared" si="425"/>
        <v>0</v>
      </c>
      <c r="AK2467" s="131">
        <f t="shared" si="418"/>
        <v>0</v>
      </c>
      <c r="AL2467" s="131">
        <f t="shared" si="426"/>
        <v>0</v>
      </c>
      <c r="AM2467" s="131" t="str">
        <f t="shared" si="427"/>
        <v/>
      </c>
      <c r="AN2467" s="131" t="str">
        <f t="shared" ca="1" si="428"/>
        <v/>
      </c>
    </row>
    <row r="2468" spans="1:40" ht="20.25" customHeight="1" x14ac:dyDescent="0.3">
      <c r="A2468" s="127"/>
      <c r="B2468" s="164"/>
      <c r="C2468" s="139"/>
      <c r="D2468" s="140"/>
      <c r="E2468" s="139"/>
      <c r="F2468" s="139"/>
      <c r="G2468" s="140"/>
      <c r="H2468" s="139"/>
      <c r="I2468" s="129"/>
      <c r="L2468" s="128"/>
      <c r="M2468" s="128"/>
      <c r="N2468" s="128"/>
      <c r="O2468" s="128"/>
      <c r="P2468" s="128"/>
      <c r="Q2468" s="128"/>
      <c r="R2468" s="128"/>
      <c r="S2468" s="128"/>
      <c r="T2468" s="120">
        <f t="shared" si="419"/>
        <v>0</v>
      </c>
      <c r="U2468" s="131"/>
      <c r="V2468" s="131"/>
      <c r="W2468" s="131">
        <f>SUMIFS($F$3:F2468,$D$3:D2468,D2468,$C$3:C2468,"Buy")+SUMIFS($F$3:F2468,$D$3:D2468,D2468,$C$3:C2468,"Coin Deposit",$E$3:E2468,"&lt;&gt;")</f>
        <v>0</v>
      </c>
      <c r="X2468" s="131">
        <f t="shared" si="420"/>
        <v>0</v>
      </c>
      <c r="Y2468" s="131">
        <f>IF($D2468=Y$1,SUMIFS($H$3:$H2468,$G$3:$G2468,Y$1,$C$3:$C2468,"Sell"),0)</f>
        <v>0</v>
      </c>
      <c r="Z2468" s="131">
        <f t="shared" si="421"/>
        <v>0</v>
      </c>
      <c r="AA2468" s="131">
        <f>IF($D2468=AA$1,SUMIFS($H$3:$H2468,$G$3:$G2468,AA$1,$C$3:$C2468,"Sell"),0)</f>
        <v>0</v>
      </c>
      <c r="AB2468" s="131">
        <f t="shared" si="422"/>
        <v>0</v>
      </c>
      <c r="AC2468" s="131">
        <f>SUMIFS('Deductions and Deposits'!$H:$H,'Deductions and Deposits'!$G:$G,D2468,'Deductions and Deposits'!$F:$F,"&lt;="&amp;B2468)+SUMIFS($F$3:F2468,$D$3:D2468,D2468,$C$3:C2468,"Coin Deposit",$E$3:E2468,"")</f>
        <v>0</v>
      </c>
      <c r="AD2468" s="131">
        <f>SUMIFS('Deductions and Deposits'!$D:$D,'Deductions and Deposits'!$C:$C,D2468)+SUMIFS($F:$F,$D:$D,D2468,$C:$C,"Coin Deduction")</f>
        <v>0</v>
      </c>
      <c r="AE2468" s="131">
        <f>Table5[[#This Row],[Column4]]+Table5[[#This Row],[Column14]]+Table5[[#This Row],[Column19]]+Table5[[#This Row],[Column12]]</f>
        <v>0</v>
      </c>
      <c r="AF2468" s="131">
        <f>Table5[[#This Row],[Column5]]+Table5[[#This Row],[Column13]]+Table5[[#This Row],[Column21]]+Table5[[#This Row],[Column18]]</f>
        <v>0</v>
      </c>
      <c r="AG2468" s="131">
        <f t="shared" si="423"/>
        <v>0</v>
      </c>
      <c r="AH2468" s="131">
        <f t="shared" si="424"/>
        <v>0</v>
      </c>
      <c r="AI2468" s="131">
        <f>Table5[[#This Row],[Column17]]-Table5[[#This Row],[Column20]]</f>
        <v>0</v>
      </c>
      <c r="AJ2468" s="131">
        <f t="shared" si="425"/>
        <v>0</v>
      </c>
      <c r="AK2468" s="131">
        <f t="shared" si="418"/>
        <v>0</v>
      </c>
      <c r="AL2468" s="131">
        <f t="shared" si="426"/>
        <v>0</v>
      </c>
      <c r="AM2468" s="131" t="str">
        <f t="shared" si="427"/>
        <v/>
      </c>
      <c r="AN2468" s="131" t="str">
        <f t="shared" ca="1" si="428"/>
        <v/>
      </c>
    </row>
    <row r="2469" spans="1:40" ht="20.25" customHeight="1" x14ac:dyDescent="0.3">
      <c r="A2469" s="127"/>
      <c r="B2469" s="164"/>
      <c r="C2469" s="139"/>
      <c r="D2469" s="140"/>
      <c r="E2469" s="139"/>
      <c r="F2469" s="139"/>
      <c r="G2469" s="140"/>
      <c r="H2469" s="139"/>
      <c r="I2469" s="129"/>
      <c r="L2469" s="128"/>
      <c r="M2469" s="128"/>
      <c r="N2469" s="128"/>
      <c r="O2469" s="128"/>
      <c r="P2469" s="128"/>
      <c r="Q2469" s="128"/>
      <c r="R2469" s="128"/>
      <c r="S2469" s="128"/>
      <c r="T2469" s="120">
        <f t="shared" si="419"/>
        <v>0</v>
      </c>
      <c r="U2469" s="131"/>
      <c r="V2469" s="131"/>
      <c r="W2469" s="131">
        <f>SUMIFS($F$3:F2469,$D$3:D2469,D2469,$C$3:C2469,"Buy")+SUMIFS($F$3:F2469,$D$3:D2469,D2469,$C$3:C2469,"Coin Deposit",$E$3:E2469,"&lt;&gt;")</f>
        <v>0</v>
      </c>
      <c r="X2469" s="131">
        <f t="shared" si="420"/>
        <v>0</v>
      </c>
      <c r="Y2469" s="131">
        <f>IF($D2469=Y$1,SUMIFS($H$3:$H2469,$G$3:$G2469,Y$1,$C$3:$C2469,"Sell"),0)</f>
        <v>0</v>
      </c>
      <c r="Z2469" s="131">
        <f t="shared" si="421"/>
        <v>0</v>
      </c>
      <c r="AA2469" s="131">
        <f>IF($D2469=AA$1,SUMIFS($H$3:$H2469,$G$3:$G2469,AA$1,$C$3:$C2469,"Sell"),0)</f>
        <v>0</v>
      </c>
      <c r="AB2469" s="131">
        <f t="shared" si="422"/>
        <v>0</v>
      </c>
      <c r="AC2469" s="131">
        <f>SUMIFS('Deductions and Deposits'!$H:$H,'Deductions and Deposits'!$G:$G,D2469,'Deductions and Deposits'!$F:$F,"&lt;="&amp;B2469)+SUMIFS($F$3:F2469,$D$3:D2469,D2469,$C$3:C2469,"Coin Deposit",$E$3:E2469,"")</f>
        <v>0</v>
      </c>
      <c r="AD2469" s="131">
        <f>SUMIFS('Deductions and Deposits'!$D:$D,'Deductions and Deposits'!$C:$C,D2469)+SUMIFS($F:$F,$D:$D,D2469,$C:$C,"Coin Deduction")</f>
        <v>0</v>
      </c>
      <c r="AE2469" s="131">
        <f>Table5[[#This Row],[Column4]]+Table5[[#This Row],[Column14]]+Table5[[#This Row],[Column19]]+Table5[[#This Row],[Column12]]</f>
        <v>0</v>
      </c>
      <c r="AF2469" s="131">
        <f>Table5[[#This Row],[Column5]]+Table5[[#This Row],[Column13]]+Table5[[#This Row],[Column21]]+Table5[[#This Row],[Column18]]</f>
        <v>0</v>
      </c>
      <c r="AG2469" s="131">
        <f t="shared" si="423"/>
        <v>0</v>
      </c>
      <c r="AH2469" s="131">
        <f t="shared" si="424"/>
        <v>0</v>
      </c>
      <c r="AI2469" s="131">
        <f>Table5[[#This Row],[Column17]]-Table5[[#This Row],[Column20]]</f>
        <v>0</v>
      </c>
      <c r="AJ2469" s="131">
        <f t="shared" si="425"/>
        <v>0</v>
      </c>
      <c r="AK2469" s="131">
        <f t="shared" si="418"/>
        <v>0</v>
      </c>
      <c r="AL2469" s="131">
        <f t="shared" si="426"/>
        <v>0</v>
      </c>
      <c r="AM2469" s="131" t="str">
        <f t="shared" si="427"/>
        <v/>
      </c>
      <c r="AN2469" s="131" t="str">
        <f t="shared" ca="1" si="428"/>
        <v/>
      </c>
    </row>
    <row r="2470" spans="1:40" ht="20.25" customHeight="1" x14ac:dyDescent="0.3">
      <c r="A2470" s="127"/>
      <c r="B2470" s="164"/>
      <c r="C2470" s="139"/>
      <c r="D2470" s="140"/>
      <c r="E2470" s="139"/>
      <c r="F2470" s="139"/>
      <c r="G2470" s="140"/>
      <c r="H2470" s="139"/>
      <c r="I2470" s="129"/>
      <c r="L2470" s="128"/>
      <c r="M2470" s="128"/>
      <c r="N2470" s="128"/>
      <c r="O2470" s="128"/>
      <c r="P2470" s="128"/>
      <c r="Q2470" s="128"/>
      <c r="R2470" s="128"/>
      <c r="S2470" s="128"/>
      <c r="T2470" s="120">
        <f t="shared" si="419"/>
        <v>0</v>
      </c>
      <c r="U2470" s="131"/>
      <c r="V2470" s="131"/>
      <c r="W2470" s="131">
        <f>SUMIFS($F$3:F2470,$D$3:D2470,D2470,$C$3:C2470,"Buy")+SUMIFS($F$3:F2470,$D$3:D2470,D2470,$C$3:C2470,"Coin Deposit",$E$3:E2470,"&lt;&gt;")</f>
        <v>0</v>
      </c>
      <c r="X2470" s="131">
        <f t="shared" si="420"/>
        <v>0</v>
      </c>
      <c r="Y2470" s="131">
        <f>IF($D2470=Y$1,SUMIFS($H$3:$H2470,$G$3:$G2470,Y$1,$C$3:$C2470,"Sell"),0)</f>
        <v>0</v>
      </c>
      <c r="Z2470" s="131">
        <f t="shared" si="421"/>
        <v>0</v>
      </c>
      <c r="AA2470" s="131">
        <f>IF($D2470=AA$1,SUMIFS($H$3:$H2470,$G$3:$G2470,AA$1,$C$3:$C2470,"Sell"),0)</f>
        <v>0</v>
      </c>
      <c r="AB2470" s="131">
        <f t="shared" si="422"/>
        <v>0</v>
      </c>
      <c r="AC2470" s="131">
        <f>SUMIFS('Deductions and Deposits'!$H:$H,'Deductions and Deposits'!$G:$G,D2470,'Deductions and Deposits'!$F:$F,"&lt;="&amp;B2470)+SUMIFS($F$3:F2470,$D$3:D2470,D2470,$C$3:C2470,"Coin Deposit",$E$3:E2470,"")</f>
        <v>0</v>
      </c>
      <c r="AD2470" s="131">
        <f>SUMIFS('Deductions and Deposits'!$D:$D,'Deductions and Deposits'!$C:$C,D2470)+SUMIFS($F:$F,$D:$D,D2470,$C:$C,"Coin Deduction")</f>
        <v>0</v>
      </c>
      <c r="AE2470" s="131">
        <f>Table5[[#This Row],[Column4]]+Table5[[#This Row],[Column14]]+Table5[[#This Row],[Column19]]+Table5[[#This Row],[Column12]]</f>
        <v>0</v>
      </c>
      <c r="AF2470" s="131">
        <f>Table5[[#This Row],[Column5]]+Table5[[#This Row],[Column13]]+Table5[[#This Row],[Column21]]+Table5[[#This Row],[Column18]]</f>
        <v>0</v>
      </c>
      <c r="AG2470" s="131">
        <f t="shared" si="423"/>
        <v>0</v>
      </c>
      <c r="AH2470" s="131">
        <f t="shared" si="424"/>
        <v>0</v>
      </c>
      <c r="AI2470" s="131">
        <f>Table5[[#This Row],[Column17]]-Table5[[#This Row],[Column20]]</f>
        <v>0</v>
      </c>
      <c r="AJ2470" s="131">
        <f t="shared" si="425"/>
        <v>0</v>
      </c>
      <c r="AK2470" s="131">
        <f t="shared" si="418"/>
        <v>0</v>
      </c>
      <c r="AL2470" s="131">
        <f t="shared" si="426"/>
        <v>0</v>
      </c>
      <c r="AM2470" s="131" t="str">
        <f t="shared" si="427"/>
        <v/>
      </c>
      <c r="AN2470" s="131" t="str">
        <f t="shared" ca="1" si="428"/>
        <v/>
      </c>
    </row>
    <row r="2471" spans="1:40" ht="20.25" customHeight="1" x14ac:dyDescent="0.3">
      <c r="A2471" s="127"/>
      <c r="B2471" s="164"/>
      <c r="C2471" s="139"/>
      <c r="D2471" s="140"/>
      <c r="E2471" s="139"/>
      <c r="F2471" s="139"/>
      <c r="G2471" s="140"/>
      <c r="H2471" s="139"/>
      <c r="I2471" s="129"/>
      <c r="L2471" s="128"/>
      <c r="M2471" s="128"/>
      <c r="N2471" s="128"/>
      <c r="O2471" s="128"/>
      <c r="P2471" s="128"/>
      <c r="Q2471" s="128"/>
      <c r="R2471" s="128"/>
      <c r="S2471" s="128"/>
      <c r="T2471" s="120">
        <f t="shared" si="419"/>
        <v>0</v>
      </c>
      <c r="U2471" s="131"/>
      <c r="V2471" s="131"/>
      <c r="W2471" s="131">
        <f>SUMIFS($F$3:F2471,$D$3:D2471,D2471,$C$3:C2471,"Buy")+SUMIFS($F$3:F2471,$D$3:D2471,D2471,$C$3:C2471,"Coin Deposit",$E$3:E2471,"&lt;&gt;")</f>
        <v>0</v>
      </c>
      <c r="X2471" s="131">
        <f t="shared" si="420"/>
        <v>0</v>
      </c>
      <c r="Y2471" s="131">
        <f>IF($D2471=Y$1,SUMIFS($H$3:$H2471,$G$3:$G2471,Y$1,$C$3:$C2471,"Sell"),0)</f>
        <v>0</v>
      </c>
      <c r="Z2471" s="131">
        <f t="shared" si="421"/>
        <v>0</v>
      </c>
      <c r="AA2471" s="131">
        <f>IF($D2471=AA$1,SUMIFS($H$3:$H2471,$G$3:$G2471,AA$1,$C$3:$C2471,"Sell"),0)</f>
        <v>0</v>
      </c>
      <c r="AB2471" s="131">
        <f t="shared" si="422"/>
        <v>0</v>
      </c>
      <c r="AC2471" s="131">
        <f>SUMIFS('Deductions and Deposits'!$H:$H,'Deductions and Deposits'!$G:$G,D2471,'Deductions and Deposits'!$F:$F,"&lt;="&amp;B2471)+SUMIFS($F$3:F2471,$D$3:D2471,D2471,$C$3:C2471,"Coin Deposit",$E$3:E2471,"")</f>
        <v>0</v>
      </c>
      <c r="AD2471" s="131">
        <f>SUMIFS('Deductions and Deposits'!$D:$D,'Deductions and Deposits'!$C:$C,D2471)+SUMIFS($F:$F,$D:$D,D2471,$C:$C,"Coin Deduction")</f>
        <v>0</v>
      </c>
      <c r="AE2471" s="131">
        <f>Table5[[#This Row],[Column4]]+Table5[[#This Row],[Column14]]+Table5[[#This Row],[Column19]]+Table5[[#This Row],[Column12]]</f>
        <v>0</v>
      </c>
      <c r="AF2471" s="131">
        <f>Table5[[#This Row],[Column5]]+Table5[[#This Row],[Column13]]+Table5[[#This Row],[Column21]]+Table5[[#This Row],[Column18]]</f>
        <v>0</v>
      </c>
      <c r="AG2471" s="131">
        <f t="shared" si="423"/>
        <v>0</v>
      </c>
      <c r="AH2471" s="131">
        <f t="shared" si="424"/>
        <v>0</v>
      </c>
      <c r="AI2471" s="131">
        <f>Table5[[#This Row],[Column17]]-Table5[[#This Row],[Column20]]</f>
        <v>0</v>
      </c>
      <c r="AJ2471" s="131">
        <f t="shared" si="425"/>
        <v>0</v>
      </c>
      <c r="AK2471" s="131">
        <f t="shared" si="418"/>
        <v>0</v>
      </c>
      <c r="AL2471" s="131">
        <f t="shared" si="426"/>
        <v>0</v>
      </c>
      <c r="AM2471" s="131" t="str">
        <f t="shared" si="427"/>
        <v/>
      </c>
      <c r="AN2471" s="131" t="str">
        <f t="shared" ca="1" si="428"/>
        <v/>
      </c>
    </row>
    <row r="2472" spans="1:40" ht="20.25" customHeight="1" x14ac:dyDescent="0.3">
      <c r="A2472" s="127"/>
      <c r="B2472" s="164"/>
      <c r="C2472" s="139"/>
      <c r="D2472" s="140"/>
      <c r="E2472" s="139"/>
      <c r="F2472" s="139"/>
      <c r="G2472" s="140"/>
      <c r="H2472" s="139"/>
      <c r="I2472" s="129"/>
      <c r="L2472" s="128"/>
      <c r="M2472" s="128"/>
      <c r="N2472" s="128"/>
      <c r="O2472" s="128"/>
      <c r="P2472" s="128"/>
      <c r="Q2472" s="128"/>
      <c r="R2472" s="128"/>
      <c r="S2472" s="128"/>
      <c r="T2472" s="120">
        <f t="shared" si="419"/>
        <v>0</v>
      </c>
      <c r="U2472" s="131"/>
      <c r="V2472" s="131"/>
      <c r="W2472" s="131">
        <f>SUMIFS($F$3:F2472,$D$3:D2472,D2472,$C$3:C2472,"Buy")+SUMIFS($F$3:F2472,$D$3:D2472,D2472,$C$3:C2472,"Coin Deposit",$E$3:E2472,"&lt;&gt;")</f>
        <v>0</v>
      </c>
      <c r="X2472" s="131">
        <f t="shared" si="420"/>
        <v>0</v>
      </c>
      <c r="Y2472" s="131">
        <f>IF($D2472=Y$1,SUMIFS($H$3:$H2472,$G$3:$G2472,Y$1,$C$3:$C2472,"Sell"),0)</f>
        <v>0</v>
      </c>
      <c r="Z2472" s="131">
        <f t="shared" si="421"/>
        <v>0</v>
      </c>
      <c r="AA2472" s="131">
        <f>IF($D2472=AA$1,SUMIFS($H$3:$H2472,$G$3:$G2472,AA$1,$C$3:$C2472,"Sell"),0)</f>
        <v>0</v>
      </c>
      <c r="AB2472" s="131">
        <f t="shared" si="422"/>
        <v>0</v>
      </c>
      <c r="AC2472" s="131">
        <f>SUMIFS('Deductions and Deposits'!$H:$H,'Deductions and Deposits'!$G:$G,D2472,'Deductions and Deposits'!$F:$F,"&lt;="&amp;B2472)+SUMIFS($F$3:F2472,$D$3:D2472,D2472,$C$3:C2472,"Coin Deposit",$E$3:E2472,"")</f>
        <v>0</v>
      </c>
      <c r="AD2472" s="131">
        <f>SUMIFS('Deductions and Deposits'!$D:$D,'Deductions and Deposits'!$C:$C,D2472)+SUMIFS($F:$F,$D:$D,D2472,$C:$C,"Coin Deduction")</f>
        <v>0</v>
      </c>
      <c r="AE2472" s="131">
        <f>Table5[[#This Row],[Column4]]+Table5[[#This Row],[Column14]]+Table5[[#This Row],[Column19]]+Table5[[#This Row],[Column12]]</f>
        <v>0</v>
      </c>
      <c r="AF2472" s="131">
        <f>Table5[[#This Row],[Column5]]+Table5[[#This Row],[Column13]]+Table5[[#This Row],[Column21]]+Table5[[#This Row],[Column18]]</f>
        <v>0</v>
      </c>
      <c r="AG2472" s="131">
        <f t="shared" si="423"/>
        <v>0</v>
      </c>
      <c r="AH2472" s="131">
        <f t="shared" si="424"/>
        <v>0</v>
      </c>
      <c r="AI2472" s="131">
        <f>Table5[[#This Row],[Column17]]-Table5[[#This Row],[Column20]]</f>
        <v>0</v>
      </c>
      <c r="AJ2472" s="131">
        <f t="shared" si="425"/>
        <v>0</v>
      </c>
      <c r="AK2472" s="131">
        <f t="shared" si="418"/>
        <v>0</v>
      </c>
      <c r="AL2472" s="131">
        <f t="shared" si="426"/>
        <v>0</v>
      </c>
      <c r="AM2472" s="131" t="str">
        <f t="shared" si="427"/>
        <v/>
      </c>
      <c r="AN2472" s="131" t="str">
        <f t="shared" ca="1" si="428"/>
        <v/>
      </c>
    </row>
    <row r="2473" spans="1:40" ht="20.25" customHeight="1" x14ac:dyDescent="0.3">
      <c r="A2473" s="127"/>
      <c r="B2473" s="164"/>
      <c r="C2473" s="139"/>
      <c r="D2473" s="140"/>
      <c r="E2473" s="139"/>
      <c r="F2473" s="139"/>
      <c r="G2473" s="140"/>
      <c r="H2473" s="139"/>
      <c r="I2473" s="129"/>
      <c r="L2473" s="128"/>
      <c r="M2473" s="128"/>
      <c r="N2473" s="128"/>
      <c r="O2473" s="128"/>
      <c r="P2473" s="128"/>
      <c r="Q2473" s="128"/>
      <c r="R2473" s="128"/>
      <c r="S2473" s="128"/>
      <c r="T2473" s="120">
        <f t="shared" si="419"/>
        <v>0</v>
      </c>
      <c r="U2473" s="131"/>
      <c r="V2473" s="131"/>
      <c r="W2473" s="131">
        <f>SUMIFS($F$3:F2473,$D$3:D2473,D2473,$C$3:C2473,"Buy")+SUMIFS($F$3:F2473,$D$3:D2473,D2473,$C$3:C2473,"Coin Deposit",$E$3:E2473,"&lt;&gt;")</f>
        <v>0</v>
      </c>
      <c r="X2473" s="131">
        <f t="shared" si="420"/>
        <v>0</v>
      </c>
      <c r="Y2473" s="131">
        <f>IF($D2473=Y$1,SUMIFS($H$3:$H2473,$G$3:$G2473,Y$1,$C$3:$C2473,"Sell"),0)</f>
        <v>0</v>
      </c>
      <c r="Z2473" s="131">
        <f t="shared" si="421"/>
        <v>0</v>
      </c>
      <c r="AA2473" s="131">
        <f>IF($D2473=AA$1,SUMIFS($H$3:$H2473,$G$3:$G2473,AA$1,$C$3:$C2473,"Sell"),0)</f>
        <v>0</v>
      </c>
      <c r="AB2473" s="131">
        <f t="shared" si="422"/>
        <v>0</v>
      </c>
      <c r="AC2473" s="131">
        <f>SUMIFS('Deductions and Deposits'!$H:$H,'Deductions and Deposits'!$G:$G,D2473,'Deductions and Deposits'!$F:$F,"&lt;="&amp;B2473)+SUMIFS($F$3:F2473,$D$3:D2473,D2473,$C$3:C2473,"Coin Deposit",$E$3:E2473,"")</f>
        <v>0</v>
      </c>
      <c r="AD2473" s="131">
        <f>SUMIFS('Deductions and Deposits'!$D:$D,'Deductions and Deposits'!$C:$C,D2473)+SUMIFS($F:$F,$D:$D,D2473,$C:$C,"Coin Deduction")</f>
        <v>0</v>
      </c>
      <c r="AE2473" s="131">
        <f>Table5[[#This Row],[Column4]]+Table5[[#This Row],[Column14]]+Table5[[#This Row],[Column19]]+Table5[[#This Row],[Column12]]</f>
        <v>0</v>
      </c>
      <c r="AF2473" s="131">
        <f>Table5[[#This Row],[Column5]]+Table5[[#This Row],[Column13]]+Table5[[#This Row],[Column21]]+Table5[[#This Row],[Column18]]</f>
        <v>0</v>
      </c>
      <c r="AG2473" s="131">
        <f t="shared" si="423"/>
        <v>0</v>
      </c>
      <c r="AH2473" s="131">
        <f t="shared" si="424"/>
        <v>0</v>
      </c>
      <c r="AI2473" s="131">
        <f>Table5[[#This Row],[Column17]]-Table5[[#This Row],[Column20]]</f>
        <v>0</v>
      </c>
      <c r="AJ2473" s="131">
        <f t="shared" si="425"/>
        <v>0</v>
      </c>
      <c r="AK2473" s="131">
        <f t="shared" si="418"/>
        <v>0</v>
      </c>
      <c r="AL2473" s="131">
        <f t="shared" si="426"/>
        <v>0</v>
      </c>
      <c r="AM2473" s="131" t="str">
        <f t="shared" si="427"/>
        <v/>
      </c>
      <c r="AN2473" s="131" t="str">
        <f t="shared" ca="1" si="428"/>
        <v/>
      </c>
    </row>
    <row r="2474" spans="1:40" ht="20.25" customHeight="1" x14ac:dyDescent="0.3">
      <c r="A2474" s="127"/>
      <c r="B2474" s="164"/>
      <c r="C2474" s="139"/>
      <c r="D2474" s="140"/>
      <c r="E2474" s="139"/>
      <c r="F2474" s="139"/>
      <c r="G2474" s="140"/>
      <c r="H2474" s="139"/>
      <c r="I2474" s="129"/>
      <c r="L2474" s="128"/>
      <c r="M2474" s="128"/>
      <c r="N2474" s="128"/>
      <c r="O2474" s="128"/>
      <c r="P2474" s="128"/>
      <c r="Q2474" s="128"/>
      <c r="R2474" s="128"/>
      <c r="S2474" s="128"/>
      <c r="T2474" s="120">
        <f t="shared" si="419"/>
        <v>0</v>
      </c>
      <c r="U2474" s="131"/>
      <c r="V2474" s="131"/>
      <c r="W2474" s="131">
        <f>SUMIFS($F$3:F2474,$D$3:D2474,D2474,$C$3:C2474,"Buy")+SUMIFS($F$3:F2474,$D$3:D2474,D2474,$C$3:C2474,"Coin Deposit",$E$3:E2474,"&lt;&gt;")</f>
        <v>0</v>
      </c>
      <c r="X2474" s="131">
        <f t="shared" si="420"/>
        <v>0</v>
      </c>
      <c r="Y2474" s="131">
        <f>IF($D2474=Y$1,SUMIFS($H$3:$H2474,$G$3:$G2474,Y$1,$C$3:$C2474,"Sell"),0)</f>
        <v>0</v>
      </c>
      <c r="Z2474" s="131">
        <f t="shared" si="421"/>
        <v>0</v>
      </c>
      <c r="AA2474" s="131">
        <f>IF($D2474=AA$1,SUMIFS($H$3:$H2474,$G$3:$G2474,AA$1,$C$3:$C2474,"Sell"),0)</f>
        <v>0</v>
      </c>
      <c r="AB2474" s="131">
        <f t="shared" si="422"/>
        <v>0</v>
      </c>
      <c r="AC2474" s="131">
        <f>SUMIFS('Deductions and Deposits'!$H:$H,'Deductions and Deposits'!$G:$G,D2474,'Deductions and Deposits'!$F:$F,"&lt;="&amp;B2474)+SUMIFS($F$3:F2474,$D$3:D2474,D2474,$C$3:C2474,"Coin Deposit",$E$3:E2474,"")</f>
        <v>0</v>
      </c>
      <c r="AD2474" s="131">
        <f>SUMIFS('Deductions and Deposits'!$D:$D,'Deductions and Deposits'!$C:$C,D2474)+SUMIFS($F:$F,$D:$D,D2474,$C:$C,"Coin Deduction")</f>
        <v>0</v>
      </c>
      <c r="AE2474" s="131">
        <f>Table5[[#This Row],[Column4]]+Table5[[#This Row],[Column14]]+Table5[[#This Row],[Column19]]+Table5[[#This Row],[Column12]]</f>
        <v>0</v>
      </c>
      <c r="AF2474" s="131">
        <f>Table5[[#This Row],[Column5]]+Table5[[#This Row],[Column13]]+Table5[[#This Row],[Column21]]+Table5[[#This Row],[Column18]]</f>
        <v>0</v>
      </c>
      <c r="AG2474" s="131">
        <f t="shared" si="423"/>
        <v>0</v>
      </c>
      <c r="AH2474" s="131">
        <f t="shared" si="424"/>
        <v>0</v>
      </c>
      <c r="AI2474" s="131">
        <f>Table5[[#This Row],[Column17]]-Table5[[#This Row],[Column20]]</f>
        <v>0</v>
      </c>
      <c r="AJ2474" s="131">
        <f t="shared" si="425"/>
        <v>0</v>
      </c>
      <c r="AK2474" s="131">
        <f t="shared" si="418"/>
        <v>0</v>
      </c>
      <c r="AL2474" s="131">
        <f t="shared" si="426"/>
        <v>0</v>
      </c>
      <c r="AM2474" s="131" t="str">
        <f t="shared" si="427"/>
        <v/>
      </c>
      <c r="AN2474" s="131" t="str">
        <f t="shared" ca="1" si="428"/>
        <v/>
      </c>
    </row>
    <row r="2475" spans="1:40" ht="20.25" customHeight="1" x14ac:dyDescent="0.3">
      <c r="A2475" s="127"/>
      <c r="B2475" s="164"/>
      <c r="C2475" s="139"/>
      <c r="D2475" s="140"/>
      <c r="E2475" s="139"/>
      <c r="F2475" s="139"/>
      <c r="G2475" s="140"/>
      <c r="H2475" s="139"/>
      <c r="I2475" s="129"/>
      <c r="L2475" s="128"/>
      <c r="M2475" s="128"/>
      <c r="N2475" s="128"/>
      <c r="O2475" s="128"/>
      <c r="P2475" s="128"/>
      <c r="Q2475" s="128"/>
      <c r="R2475" s="128"/>
      <c r="S2475" s="128"/>
      <c r="T2475" s="120">
        <f t="shared" si="419"/>
        <v>0</v>
      </c>
      <c r="U2475" s="131"/>
      <c r="V2475" s="131"/>
      <c r="W2475" s="131">
        <f>SUMIFS($F$3:F2475,$D$3:D2475,D2475,$C$3:C2475,"Buy")+SUMIFS($F$3:F2475,$D$3:D2475,D2475,$C$3:C2475,"Coin Deposit",$E$3:E2475,"&lt;&gt;")</f>
        <v>0</v>
      </c>
      <c r="X2475" s="131">
        <f t="shared" si="420"/>
        <v>0</v>
      </c>
      <c r="Y2475" s="131">
        <f>IF($D2475=Y$1,SUMIFS($H$3:$H2475,$G$3:$G2475,Y$1,$C$3:$C2475,"Sell"),0)</f>
        <v>0</v>
      </c>
      <c r="Z2475" s="131">
        <f t="shared" si="421"/>
        <v>0</v>
      </c>
      <c r="AA2475" s="131">
        <f>IF($D2475=AA$1,SUMIFS($H$3:$H2475,$G$3:$G2475,AA$1,$C$3:$C2475,"Sell"),0)</f>
        <v>0</v>
      </c>
      <c r="AB2475" s="131">
        <f t="shared" si="422"/>
        <v>0</v>
      </c>
      <c r="AC2475" s="131">
        <f>SUMIFS('Deductions and Deposits'!$H:$H,'Deductions and Deposits'!$G:$G,D2475,'Deductions and Deposits'!$F:$F,"&lt;="&amp;B2475)+SUMIFS($F$3:F2475,$D$3:D2475,D2475,$C$3:C2475,"Coin Deposit",$E$3:E2475,"")</f>
        <v>0</v>
      </c>
      <c r="AD2475" s="131">
        <f>SUMIFS('Deductions and Deposits'!$D:$D,'Deductions and Deposits'!$C:$C,D2475)+SUMIFS($F:$F,$D:$D,D2475,$C:$C,"Coin Deduction")</f>
        <v>0</v>
      </c>
      <c r="AE2475" s="131">
        <f>Table5[[#This Row],[Column4]]+Table5[[#This Row],[Column14]]+Table5[[#This Row],[Column19]]+Table5[[#This Row],[Column12]]</f>
        <v>0</v>
      </c>
      <c r="AF2475" s="131">
        <f>Table5[[#This Row],[Column5]]+Table5[[#This Row],[Column13]]+Table5[[#This Row],[Column21]]+Table5[[#This Row],[Column18]]</f>
        <v>0</v>
      </c>
      <c r="AG2475" s="131">
        <f t="shared" si="423"/>
        <v>0</v>
      </c>
      <c r="AH2475" s="131">
        <f t="shared" si="424"/>
        <v>0</v>
      </c>
      <c r="AI2475" s="131">
        <f>Table5[[#This Row],[Column17]]-Table5[[#This Row],[Column20]]</f>
        <v>0</v>
      </c>
      <c r="AJ2475" s="131">
        <f t="shared" si="425"/>
        <v>0</v>
      </c>
      <c r="AK2475" s="131">
        <f t="shared" si="418"/>
        <v>0</v>
      </c>
      <c r="AL2475" s="131">
        <f t="shared" si="426"/>
        <v>0</v>
      </c>
      <c r="AM2475" s="131" t="str">
        <f t="shared" si="427"/>
        <v/>
      </c>
      <c r="AN2475" s="131" t="str">
        <f t="shared" ca="1" si="428"/>
        <v/>
      </c>
    </row>
    <row r="2476" spans="1:40" ht="20.25" customHeight="1" x14ac:dyDescent="0.3">
      <c r="A2476" s="127"/>
      <c r="B2476" s="164"/>
      <c r="C2476" s="139"/>
      <c r="D2476" s="140"/>
      <c r="E2476" s="139"/>
      <c r="F2476" s="139"/>
      <c r="G2476" s="140"/>
      <c r="H2476" s="139"/>
      <c r="I2476" s="129"/>
      <c r="L2476" s="128"/>
      <c r="M2476" s="128"/>
      <c r="N2476" s="128"/>
      <c r="O2476" s="128"/>
      <c r="P2476" s="128"/>
      <c r="Q2476" s="128"/>
      <c r="R2476" s="128"/>
      <c r="S2476" s="128"/>
      <c r="T2476" s="120">
        <f t="shared" si="419"/>
        <v>0</v>
      </c>
      <c r="U2476" s="131"/>
      <c r="V2476" s="131"/>
      <c r="W2476" s="131">
        <f>SUMIFS($F$3:F2476,$D$3:D2476,D2476,$C$3:C2476,"Buy")+SUMIFS($F$3:F2476,$D$3:D2476,D2476,$C$3:C2476,"Coin Deposit",$E$3:E2476,"&lt;&gt;")</f>
        <v>0</v>
      </c>
      <c r="X2476" s="131">
        <f t="shared" si="420"/>
        <v>0</v>
      </c>
      <c r="Y2476" s="131">
        <f>IF($D2476=Y$1,SUMIFS($H$3:$H2476,$G$3:$G2476,Y$1,$C$3:$C2476,"Sell"),0)</f>
        <v>0</v>
      </c>
      <c r="Z2476" s="131">
        <f t="shared" si="421"/>
        <v>0</v>
      </c>
      <c r="AA2476" s="131">
        <f>IF($D2476=AA$1,SUMIFS($H$3:$H2476,$G$3:$G2476,AA$1,$C$3:$C2476,"Sell"),0)</f>
        <v>0</v>
      </c>
      <c r="AB2476" s="131">
        <f t="shared" si="422"/>
        <v>0</v>
      </c>
      <c r="AC2476" s="131">
        <f>SUMIFS('Deductions and Deposits'!$H:$H,'Deductions and Deposits'!$G:$G,D2476,'Deductions and Deposits'!$F:$F,"&lt;="&amp;B2476)+SUMIFS($F$3:F2476,$D$3:D2476,D2476,$C$3:C2476,"Coin Deposit",$E$3:E2476,"")</f>
        <v>0</v>
      </c>
      <c r="AD2476" s="131">
        <f>SUMIFS('Deductions and Deposits'!$D:$D,'Deductions and Deposits'!$C:$C,D2476)+SUMIFS($F:$F,$D:$D,D2476,$C:$C,"Coin Deduction")</f>
        <v>0</v>
      </c>
      <c r="AE2476" s="131">
        <f>Table5[[#This Row],[Column4]]+Table5[[#This Row],[Column14]]+Table5[[#This Row],[Column19]]+Table5[[#This Row],[Column12]]</f>
        <v>0</v>
      </c>
      <c r="AF2476" s="131">
        <f>Table5[[#This Row],[Column5]]+Table5[[#This Row],[Column13]]+Table5[[#This Row],[Column21]]+Table5[[#This Row],[Column18]]</f>
        <v>0</v>
      </c>
      <c r="AG2476" s="131">
        <f t="shared" si="423"/>
        <v>0</v>
      </c>
      <c r="AH2476" s="131">
        <f t="shared" si="424"/>
        <v>0</v>
      </c>
      <c r="AI2476" s="131">
        <f>Table5[[#This Row],[Column17]]-Table5[[#This Row],[Column20]]</f>
        <v>0</v>
      </c>
      <c r="AJ2476" s="131">
        <f t="shared" si="425"/>
        <v>0</v>
      </c>
      <c r="AK2476" s="131">
        <f t="shared" si="418"/>
        <v>0</v>
      </c>
      <c r="AL2476" s="131">
        <f t="shared" si="426"/>
        <v>0</v>
      </c>
      <c r="AM2476" s="131" t="str">
        <f t="shared" si="427"/>
        <v/>
      </c>
      <c r="AN2476" s="131" t="str">
        <f t="shared" ca="1" si="428"/>
        <v/>
      </c>
    </row>
    <row r="2477" spans="1:40" ht="20.25" customHeight="1" x14ac:dyDescent="0.3">
      <c r="A2477" s="127"/>
      <c r="B2477" s="164"/>
      <c r="C2477" s="139"/>
      <c r="D2477" s="140"/>
      <c r="E2477" s="139"/>
      <c r="F2477" s="139"/>
      <c r="G2477" s="140"/>
      <c r="H2477" s="139"/>
      <c r="I2477" s="129"/>
      <c r="L2477" s="128"/>
      <c r="M2477" s="128"/>
      <c r="N2477" s="128"/>
      <c r="O2477" s="128"/>
      <c r="P2477" s="128"/>
      <c r="Q2477" s="128"/>
      <c r="R2477" s="128"/>
      <c r="S2477" s="128"/>
      <c r="T2477" s="120">
        <f t="shared" si="419"/>
        <v>0</v>
      </c>
      <c r="U2477" s="131"/>
      <c r="V2477" s="131"/>
      <c r="W2477" s="131">
        <f>SUMIFS($F$3:F2477,$D$3:D2477,D2477,$C$3:C2477,"Buy")+SUMIFS($F$3:F2477,$D$3:D2477,D2477,$C$3:C2477,"Coin Deposit",$E$3:E2477,"&lt;&gt;")</f>
        <v>0</v>
      </c>
      <c r="X2477" s="131">
        <f t="shared" si="420"/>
        <v>0</v>
      </c>
      <c r="Y2477" s="131">
        <f>IF($D2477=Y$1,SUMIFS($H$3:$H2477,$G$3:$G2477,Y$1,$C$3:$C2477,"Sell"),0)</f>
        <v>0</v>
      </c>
      <c r="Z2477" s="131">
        <f t="shared" si="421"/>
        <v>0</v>
      </c>
      <c r="AA2477" s="131">
        <f>IF($D2477=AA$1,SUMIFS($H$3:$H2477,$G$3:$G2477,AA$1,$C$3:$C2477,"Sell"),0)</f>
        <v>0</v>
      </c>
      <c r="AB2477" s="131">
        <f t="shared" si="422"/>
        <v>0</v>
      </c>
      <c r="AC2477" s="131">
        <f>SUMIFS('Deductions and Deposits'!$H:$H,'Deductions and Deposits'!$G:$G,D2477,'Deductions and Deposits'!$F:$F,"&lt;="&amp;B2477)+SUMIFS($F$3:F2477,$D$3:D2477,D2477,$C$3:C2477,"Coin Deposit",$E$3:E2477,"")</f>
        <v>0</v>
      </c>
      <c r="AD2477" s="131">
        <f>SUMIFS('Deductions and Deposits'!$D:$D,'Deductions and Deposits'!$C:$C,D2477)+SUMIFS($F:$F,$D:$D,D2477,$C:$C,"Coin Deduction")</f>
        <v>0</v>
      </c>
      <c r="AE2477" s="131">
        <f>Table5[[#This Row],[Column4]]+Table5[[#This Row],[Column14]]+Table5[[#This Row],[Column19]]+Table5[[#This Row],[Column12]]</f>
        <v>0</v>
      </c>
      <c r="AF2477" s="131">
        <f>Table5[[#This Row],[Column5]]+Table5[[#This Row],[Column13]]+Table5[[#This Row],[Column21]]+Table5[[#This Row],[Column18]]</f>
        <v>0</v>
      </c>
      <c r="AG2477" s="131">
        <f t="shared" si="423"/>
        <v>0</v>
      </c>
      <c r="AH2477" s="131">
        <f t="shared" si="424"/>
        <v>0</v>
      </c>
      <c r="AI2477" s="131">
        <f>Table5[[#This Row],[Column17]]-Table5[[#This Row],[Column20]]</f>
        <v>0</v>
      </c>
      <c r="AJ2477" s="131">
        <f t="shared" si="425"/>
        <v>0</v>
      </c>
      <c r="AK2477" s="131">
        <f t="shared" si="418"/>
        <v>0</v>
      </c>
      <c r="AL2477" s="131">
        <f t="shared" si="426"/>
        <v>0</v>
      </c>
      <c r="AM2477" s="131" t="str">
        <f t="shared" si="427"/>
        <v/>
      </c>
      <c r="AN2477" s="131" t="str">
        <f t="shared" ca="1" si="428"/>
        <v/>
      </c>
    </row>
    <row r="2478" spans="1:40" ht="20.25" customHeight="1" x14ac:dyDescent="0.3">
      <c r="A2478" s="127"/>
      <c r="B2478" s="164"/>
      <c r="C2478" s="139"/>
      <c r="D2478" s="140"/>
      <c r="E2478" s="139"/>
      <c r="F2478" s="139"/>
      <c r="G2478" s="140"/>
      <c r="H2478" s="139"/>
      <c r="I2478" s="129"/>
      <c r="L2478" s="128"/>
      <c r="M2478" s="128"/>
      <c r="N2478" s="128"/>
      <c r="O2478" s="128"/>
      <c r="P2478" s="128"/>
      <c r="Q2478" s="128"/>
      <c r="R2478" s="128"/>
      <c r="S2478" s="128"/>
      <c r="T2478" s="120">
        <f t="shared" si="419"/>
        <v>0</v>
      </c>
      <c r="U2478" s="131"/>
      <c r="V2478" s="131"/>
      <c r="W2478" s="131">
        <f>SUMIFS($F$3:F2478,$D$3:D2478,D2478,$C$3:C2478,"Buy")+SUMIFS($F$3:F2478,$D$3:D2478,D2478,$C$3:C2478,"Coin Deposit",$E$3:E2478,"&lt;&gt;")</f>
        <v>0</v>
      </c>
      <c r="X2478" s="131">
        <f t="shared" si="420"/>
        <v>0</v>
      </c>
      <c r="Y2478" s="131">
        <f>IF($D2478=Y$1,SUMIFS($H$3:$H2478,$G$3:$G2478,Y$1,$C$3:$C2478,"Sell"),0)</f>
        <v>0</v>
      </c>
      <c r="Z2478" s="131">
        <f t="shared" si="421"/>
        <v>0</v>
      </c>
      <c r="AA2478" s="131">
        <f>IF($D2478=AA$1,SUMIFS($H$3:$H2478,$G$3:$G2478,AA$1,$C$3:$C2478,"Sell"),0)</f>
        <v>0</v>
      </c>
      <c r="AB2478" s="131">
        <f t="shared" si="422"/>
        <v>0</v>
      </c>
      <c r="AC2478" s="131">
        <f>SUMIFS('Deductions and Deposits'!$H:$H,'Deductions and Deposits'!$G:$G,D2478,'Deductions and Deposits'!$F:$F,"&lt;="&amp;B2478)+SUMIFS($F$3:F2478,$D$3:D2478,D2478,$C$3:C2478,"Coin Deposit",$E$3:E2478,"")</f>
        <v>0</v>
      </c>
      <c r="AD2478" s="131">
        <f>SUMIFS('Deductions and Deposits'!$D:$D,'Deductions and Deposits'!$C:$C,D2478)+SUMIFS($F:$F,$D:$D,D2478,$C:$C,"Coin Deduction")</f>
        <v>0</v>
      </c>
      <c r="AE2478" s="131">
        <f>Table5[[#This Row],[Column4]]+Table5[[#This Row],[Column14]]+Table5[[#This Row],[Column19]]+Table5[[#This Row],[Column12]]</f>
        <v>0</v>
      </c>
      <c r="AF2478" s="131">
        <f>Table5[[#This Row],[Column5]]+Table5[[#This Row],[Column13]]+Table5[[#This Row],[Column21]]+Table5[[#This Row],[Column18]]</f>
        <v>0</v>
      </c>
      <c r="AG2478" s="131">
        <f t="shared" si="423"/>
        <v>0</v>
      </c>
      <c r="AH2478" s="131">
        <f t="shared" si="424"/>
        <v>0</v>
      </c>
      <c r="AI2478" s="131">
        <f>Table5[[#This Row],[Column17]]-Table5[[#This Row],[Column20]]</f>
        <v>0</v>
      </c>
      <c r="AJ2478" s="131">
        <f t="shared" si="425"/>
        <v>0</v>
      </c>
      <c r="AK2478" s="131">
        <f t="shared" si="418"/>
        <v>0</v>
      </c>
      <c r="AL2478" s="131">
        <f t="shared" si="426"/>
        <v>0</v>
      </c>
      <c r="AM2478" s="131" t="str">
        <f t="shared" si="427"/>
        <v/>
      </c>
      <c r="AN2478" s="131" t="str">
        <f t="shared" ca="1" si="428"/>
        <v/>
      </c>
    </row>
    <row r="2479" spans="1:40" ht="20.25" customHeight="1" x14ac:dyDescent="0.3">
      <c r="A2479" s="127"/>
      <c r="B2479" s="164"/>
      <c r="C2479" s="139"/>
      <c r="D2479" s="140"/>
      <c r="E2479" s="139"/>
      <c r="F2479" s="139"/>
      <c r="G2479" s="140"/>
      <c r="H2479" s="139"/>
      <c r="I2479" s="129"/>
      <c r="L2479" s="128"/>
      <c r="M2479" s="128"/>
      <c r="N2479" s="128"/>
      <c r="O2479" s="128"/>
      <c r="P2479" s="128"/>
      <c r="Q2479" s="128"/>
      <c r="R2479" s="128"/>
      <c r="S2479" s="128"/>
      <c r="T2479" s="120">
        <f t="shared" si="419"/>
        <v>0</v>
      </c>
      <c r="U2479" s="131"/>
      <c r="V2479" s="131"/>
      <c r="W2479" s="131">
        <f>SUMIFS($F$3:F2479,$D$3:D2479,D2479,$C$3:C2479,"Buy")+SUMIFS($F$3:F2479,$D$3:D2479,D2479,$C$3:C2479,"Coin Deposit",$E$3:E2479,"&lt;&gt;")</f>
        <v>0</v>
      </c>
      <c r="X2479" s="131">
        <f t="shared" si="420"/>
        <v>0</v>
      </c>
      <c r="Y2479" s="131">
        <f>IF($D2479=Y$1,SUMIFS($H$3:$H2479,$G$3:$G2479,Y$1,$C$3:$C2479,"Sell"),0)</f>
        <v>0</v>
      </c>
      <c r="Z2479" s="131">
        <f t="shared" si="421"/>
        <v>0</v>
      </c>
      <c r="AA2479" s="131">
        <f>IF($D2479=AA$1,SUMIFS($H$3:$H2479,$G$3:$G2479,AA$1,$C$3:$C2479,"Sell"),0)</f>
        <v>0</v>
      </c>
      <c r="AB2479" s="131">
        <f t="shared" si="422"/>
        <v>0</v>
      </c>
      <c r="AC2479" s="131">
        <f>SUMIFS('Deductions and Deposits'!$H:$H,'Deductions and Deposits'!$G:$G,D2479,'Deductions and Deposits'!$F:$F,"&lt;="&amp;B2479)+SUMIFS($F$3:F2479,$D$3:D2479,D2479,$C$3:C2479,"Coin Deposit",$E$3:E2479,"")</f>
        <v>0</v>
      </c>
      <c r="AD2479" s="131">
        <f>SUMIFS('Deductions and Deposits'!$D:$D,'Deductions and Deposits'!$C:$C,D2479)+SUMIFS($F:$F,$D:$D,D2479,$C:$C,"Coin Deduction")</f>
        <v>0</v>
      </c>
      <c r="AE2479" s="131">
        <f>Table5[[#This Row],[Column4]]+Table5[[#This Row],[Column14]]+Table5[[#This Row],[Column19]]+Table5[[#This Row],[Column12]]</f>
        <v>0</v>
      </c>
      <c r="AF2479" s="131">
        <f>Table5[[#This Row],[Column5]]+Table5[[#This Row],[Column13]]+Table5[[#This Row],[Column21]]+Table5[[#This Row],[Column18]]</f>
        <v>0</v>
      </c>
      <c r="AG2479" s="131">
        <f t="shared" si="423"/>
        <v>0</v>
      </c>
      <c r="AH2479" s="131">
        <f t="shared" si="424"/>
        <v>0</v>
      </c>
      <c r="AI2479" s="131">
        <f>Table5[[#This Row],[Column17]]-Table5[[#This Row],[Column20]]</f>
        <v>0</v>
      </c>
      <c r="AJ2479" s="131">
        <f t="shared" si="425"/>
        <v>0</v>
      </c>
      <c r="AK2479" s="131">
        <f t="shared" si="418"/>
        <v>0</v>
      </c>
      <c r="AL2479" s="131">
        <f t="shared" si="426"/>
        <v>0</v>
      </c>
      <c r="AM2479" s="131" t="str">
        <f t="shared" si="427"/>
        <v/>
      </c>
      <c r="AN2479" s="131" t="str">
        <f t="shared" ca="1" si="428"/>
        <v/>
      </c>
    </row>
    <row r="2480" spans="1:40" ht="20.25" customHeight="1" x14ac:dyDescent="0.3">
      <c r="A2480" s="127"/>
      <c r="B2480" s="164"/>
      <c r="C2480" s="139"/>
      <c r="D2480" s="140"/>
      <c r="E2480" s="139"/>
      <c r="F2480" s="139"/>
      <c r="G2480" s="140"/>
      <c r="H2480" s="139"/>
      <c r="I2480" s="129"/>
      <c r="L2480" s="128"/>
      <c r="M2480" s="128"/>
      <c r="N2480" s="128"/>
      <c r="O2480" s="128"/>
      <c r="P2480" s="128"/>
      <c r="Q2480" s="128"/>
      <c r="R2480" s="128"/>
      <c r="S2480" s="128"/>
      <c r="T2480" s="120">
        <f t="shared" si="419"/>
        <v>0</v>
      </c>
      <c r="U2480" s="131"/>
      <c r="V2480" s="131"/>
      <c r="W2480" s="131">
        <f>SUMIFS($F$3:F2480,$D$3:D2480,D2480,$C$3:C2480,"Buy")+SUMIFS($F$3:F2480,$D$3:D2480,D2480,$C$3:C2480,"Coin Deposit",$E$3:E2480,"&lt;&gt;")</f>
        <v>0</v>
      </c>
      <c r="X2480" s="131">
        <f t="shared" si="420"/>
        <v>0</v>
      </c>
      <c r="Y2480" s="131">
        <f>IF($D2480=Y$1,SUMIFS($H$3:$H2480,$G$3:$G2480,Y$1,$C$3:$C2480,"Sell"),0)</f>
        <v>0</v>
      </c>
      <c r="Z2480" s="131">
        <f t="shared" si="421"/>
        <v>0</v>
      </c>
      <c r="AA2480" s="131">
        <f>IF($D2480=AA$1,SUMIFS($H$3:$H2480,$G$3:$G2480,AA$1,$C$3:$C2480,"Sell"),0)</f>
        <v>0</v>
      </c>
      <c r="AB2480" s="131">
        <f t="shared" si="422"/>
        <v>0</v>
      </c>
      <c r="AC2480" s="131">
        <f>SUMIFS('Deductions and Deposits'!$H:$H,'Deductions and Deposits'!$G:$G,D2480,'Deductions and Deposits'!$F:$F,"&lt;="&amp;B2480)+SUMIFS($F$3:F2480,$D$3:D2480,D2480,$C$3:C2480,"Coin Deposit",$E$3:E2480,"")</f>
        <v>0</v>
      </c>
      <c r="AD2480" s="131">
        <f>SUMIFS('Deductions and Deposits'!$D:$D,'Deductions and Deposits'!$C:$C,D2480)+SUMIFS($F:$F,$D:$D,D2480,$C:$C,"Coin Deduction")</f>
        <v>0</v>
      </c>
      <c r="AE2480" s="131">
        <f>Table5[[#This Row],[Column4]]+Table5[[#This Row],[Column14]]+Table5[[#This Row],[Column19]]+Table5[[#This Row],[Column12]]</f>
        <v>0</v>
      </c>
      <c r="AF2480" s="131">
        <f>Table5[[#This Row],[Column5]]+Table5[[#This Row],[Column13]]+Table5[[#This Row],[Column21]]+Table5[[#This Row],[Column18]]</f>
        <v>0</v>
      </c>
      <c r="AG2480" s="131">
        <f t="shared" si="423"/>
        <v>0</v>
      </c>
      <c r="AH2480" s="131">
        <f t="shared" si="424"/>
        <v>0</v>
      </c>
      <c r="AI2480" s="131">
        <f>Table5[[#This Row],[Column17]]-Table5[[#This Row],[Column20]]</f>
        <v>0</v>
      </c>
      <c r="AJ2480" s="131">
        <f t="shared" si="425"/>
        <v>0</v>
      </c>
      <c r="AK2480" s="131">
        <f t="shared" si="418"/>
        <v>0</v>
      </c>
      <c r="AL2480" s="131">
        <f t="shared" si="426"/>
        <v>0</v>
      </c>
      <c r="AM2480" s="131" t="str">
        <f t="shared" si="427"/>
        <v/>
      </c>
      <c r="AN2480" s="131" t="str">
        <f t="shared" ca="1" si="428"/>
        <v/>
      </c>
    </row>
    <row r="2481" spans="1:40" ht="20.25" customHeight="1" x14ac:dyDescent="0.3">
      <c r="A2481" s="127"/>
      <c r="B2481" s="164"/>
      <c r="C2481" s="139"/>
      <c r="D2481" s="140"/>
      <c r="E2481" s="139"/>
      <c r="F2481" s="139"/>
      <c r="G2481" s="140"/>
      <c r="H2481" s="139"/>
      <c r="I2481" s="129"/>
      <c r="L2481" s="128"/>
      <c r="M2481" s="128"/>
      <c r="N2481" s="128"/>
      <c r="O2481" s="128"/>
      <c r="P2481" s="128"/>
      <c r="Q2481" s="128"/>
      <c r="R2481" s="128"/>
      <c r="S2481" s="128"/>
      <c r="T2481" s="120">
        <f t="shared" si="419"/>
        <v>0</v>
      </c>
      <c r="U2481" s="131"/>
      <c r="V2481" s="131"/>
      <c r="W2481" s="131">
        <f>SUMIFS($F$3:F2481,$D$3:D2481,D2481,$C$3:C2481,"Buy")+SUMIFS($F$3:F2481,$D$3:D2481,D2481,$C$3:C2481,"Coin Deposit",$E$3:E2481,"&lt;&gt;")</f>
        <v>0</v>
      </c>
      <c r="X2481" s="131">
        <f t="shared" si="420"/>
        <v>0</v>
      </c>
      <c r="Y2481" s="131">
        <f>IF($D2481=Y$1,SUMIFS($H$3:$H2481,$G$3:$G2481,Y$1,$C$3:$C2481,"Sell"),0)</f>
        <v>0</v>
      </c>
      <c r="Z2481" s="131">
        <f t="shared" si="421"/>
        <v>0</v>
      </c>
      <c r="AA2481" s="131">
        <f>IF($D2481=AA$1,SUMIFS($H$3:$H2481,$G$3:$G2481,AA$1,$C$3:$C2481,"Sell"),0)</f>
        <v>0</v>
      </c>
      <c r="AB2481" s="131">
        <f t="shared" si="422"/>
        <v>0</v>
      </c>
      <c r="AC2481" s="131">
        <f>SUMIFS('Deductions and Deposits'!$H:$H,'Deductions and Deposits'!$G:$G,D2481,'Deductions and Deposits'!$F:$F,"&lt;="&amp;B2481)+SUMIFS($F$3:F2481,$D$3:D2481,D2481,$C$3:C2481,"Coin Deposit",$E$3:E2481,"")</f>
        <v>0</v>
      </c>
      <c r="AD2481" s="131">
        <f>SUMIFS('Deductions and Deposits'!$D:$D,'Deductions and Deposits'!$C:$C,D2481)+SUMIFS($F:$F,$D:$D,D2481,$C:$C,"Coin Deduction")</f>
        <v>0</v>
      </c>
      <c r="AE2481" s="131">
        <f>Table5[[#This Row],[Column4]]+Table5[[#This Row],[Column14]]+Table5[[#This Row],[Column19]]+Table5[[#This Row],[Column12]]</f>
        <v>0</v>
      </c>
      <c r="AF2481" s="131">
        <f>Table5[[#This Row],[Column5]]+Table5[[#This Row],[Column13]]+Table5[[#This Row],[Column21]]+Table5[[#This Row],[Column18]]</f>
        <v>0</v>
      </c>
      <c r="AG2481" s="131">
        <f t="shared" si="423"/>
        <v>0</v>
      </c>
      <c r="AH2481" s="131">
        <f t="shared" si="424"/>
        <v>0</v>
      </c>
      <c r="AI2481" s="131">
        <f>Table5[[#This Row],[Column17]]-Table5[[#This Row],[Column20]]</f>
        <v>0</v>
      </c>
      <c r="AJ2481" s="131">
        <f t="shared" si="425"/>
        <v>0</v>
      </c>
      <c r="AK2481" s="131">
        <f t="shared" si="418"/>
        <v>0</v>
      </c>
      <c r="AL2481" s="131">
        <f t="shared" si="426"/>
        <v>0</v>
      </c>
      <c r="AM2481" s="131" t="str">
        <f t="shared" si="427"/>
        <v/>
      </c>
      <c r="AN2481" s="131" t="str">
        <f t="shared" ca="1" si="428"/>
        <v/>
      </c>
    </row>
    <row r="2482" spans="1:40" ht="20.25" customHeight="1" x14ac:dyDescent="0.3">
      <c r="A2482" s="127"/>
      <c r="B2482" s="164"/>
      <c r="C2482" s="139"/>
      <c r="D2482" s="140"/>
      <c r="E2482" s="139"/>
      <c r="F2482" s="139"/>
      <c r="G2482" s="140"/>
      <c r="H2482" s="139"/>
      <c r="I2482" s="129"/>
      <c r="L2482" s="128"/>
      <c r="M2482" s="128"/>
      <c r="N2482" s="128"/>
      <c r="O2482" s="128"/>
      <c r="P2482" s="128"/>
      <c r="Q2482" s="128"/>
      <c r="R2482" s="128"/>
      <c r="S2482" s="128"/>
      <c r="T2482" s="120">
        <f t="shared" si="419"/>
        <v>0</v>
      </c>
      <c r="U2482" s="131"/>
      <c r="V2482" s="131"/>
      <c r="W2482" s="131">
        <f>SUMIFS($F$3:F2482,$D$3:D2482,D2482,$C$3:C2482,"Buy")+SUMIFS($F$3:F2482,$D$3:D2482,D2482,$C$3:C2482,"Coin Deposit",$E$3:E2482,"&lt;&gt;")</f>
        <v>0</v>
      </c>
      <c r="X2482" s="131">
        <f t="shared" si="420"/>
        <v>0</v>
      </c>
      <c r="Y2482" s="131">
        <f>IF($D2482=Y$1,SUMIFS($H$3:$H2482,$G$3:$G2482,Y$1,$C$3:$C2482,"Sell"),0)</f>
        <v>0</v>
      </c>
      <c r="Z2482" s="131">
        <f t="shared" si="421"/>
        <v>0</v>
      </c>
      <c r="AA2482" s="131">
        <f>IF($D2482=AA$1,SUMIFS($H$3:$H2482,$G$3:$G2482,AA$1,$C$3:$C2482,"Sell"),0)</f>
        <v>0</v>
      </c>
      <c r="AB2482" s="131">
        <f t="shared" si="422"/>
        <v>0</v>
      </c>
      <c r="AC2482" s="131">
        <f>SUMIFS('Deductions and Deposits'!$H:$H,'Deductions and Deposits'!$G:$G,D2482,'Deductions and Deposits'!$F:$F,"&lt;="&amp;B2482)+SUMIFS($F$3:F2482,$D$3:D2482,D2482,$C$3:C2482,"Coin Deposit",$E$3:E2482,"")</f>
        <v>0</v>
      </c>
      <c r="AD2482" s="131">
        <f>SUMIFS('Deductions and Deposits'!$D:$D,'Deductions and Deposits'!$C:$C,D2482)+SUMIFS($F:$F,$D:$D,D2482,$C:$C,"Coin Deduction")</f>
        <v>0</v>
      </c>
      <c r="AE2482" s="131">
        <f>Table5[[#This Row],[Column4]]+Table5[[#This Row],[Column14]]+Table5[[#This Row],[Column19]]+Table5[[#This Row],[Column12]]</f>
        <v>0</v>
      </c>
      <c r="AF2482" s="131">
        <f>Table5[[#This Row],[Column5]]+Table5[[#This Row],[Column13]]+Table5[[#This Row],[Column21]]+Table5[[#This Row],[Column18]]</f>
        <v>0</v>
      </c>
      <c r="AG2482" s="131">
        <f t="shared" si="423"/>
        <v>0</v>
      </c>
      <c r="AH2482" s="131">
        <f t="shared" si="424"/>
        <v>0</v>
      </c>
      <c r="AI2482" s="131">
        <f>Table5[[#This Row],[Column17]]-Table5[[#This Row],[Column20]]</f>
        <v>0</v>
      </c>
      <c r="AJ2482" s="131">
        <f t="shared" si="425"/>
        <v>0</v>
      </c>
      <c r="AK2482" s="131">
        <f t="shared" si="418"/>
        <v>0</v>
      </c>
      <c r="AL2482" s="131">
        <f t="shared" si="426"/>
        <v>0</v>
      </c>
      <c r="AM2482" s="131" t="str">
        <f t="shared" si="427"/>
        <v/>
      </c>
      <c r="AN2482" s="131" t="str">
        <f t="shared" ca="1" si="428"/>
        <v/>
      </c>
    </row>
    <row r="2483" spans="1:40" ht="20.25" customHeight="1" x14ac:dyDescent="0.3">
      <c r="A2483" s="127"/>
      <c r="B2483" s="164"/>
      <c r="C2483" s="139"/>
      <c r="D2483" s="140"/>
      <c r="E2483" s="139"/>
      <c r="F2483" s="139"/>
      <c r="G2483" s="140"/>
      <c r="H2483" s="139"/>
      <c r="I2483" s="129"/>
      <c r="L2483" s="128"/>
      <c r="M2483" s="128"/>
      <c r="N2483" s="128"/>
      <c r="O2483" s="128"/>
      <c r="P2483" s="128"/>
      <c r="Q2483" s="128"/>
      <c r="R2483" s="128"/>
      <c r="S2483" s="128"/>
      <c r="T2483" s="120">
        <f t="shared" si="419"/>
        <v>0</v>
      </c>
      <c r="U2483" s="131"/>
      <c r="V2483" s="131"/>
      <c r="W2483" s="131">
        <f>SUMIFS($F$3:F2483,$D$3:D2483,D2483,$C$3:C2483,"Buy")+SUMIFS($F$3:F2483,$D$3:D2483,D2483,$C$3:C2483,"Coin Deposit",$E$3:E2483,"&lt;&gt;")</f>
        <v>0</v>
      </c>
      <c r="X2483" s="131">
        <f t="shared" si="420"/>
        <v>0</v>
      </c>
      <c r="Y2483" s="131">
        <f>IF($D2483=Y$1,SUMIFS($H$3:$H2483,$G$3:$G2483,Y$1,$C$3:$C2483,"Sell"),0)</f>
        <v>0</v>
      </c>
      <c r="Z2483" s="131">
        <f t="shared" si="421"/>
        <v>0</v>
      </c>
      <c r="AA2483" s="131">
        <f>IF($D2483=AA$1,SUMIFS($H$3:$H2483,$G$3:$G2483,AA$1,$C$3:$C2483,"Sell"),0)</f>
        <v>0</v>
      </c>
      <c r="AB2483" s="131">
        <f t="shared" si="422"/>
        <v>0</v>
      </c>
      <c r="AC2483" s="131">
        <f>SUMIFS('Deductions and Deposits'!$H:$H,'Deductions and Deposits'!$G:$G,D2483,'Deductions and Deposits'!$F:$F,"&lt;="&amp;B2483)+SUMIFS($F$3:F2483,$D$3:D2483,D2483,$C$3:C2483,"Coin Deposit",$E$3:E2483,"")</f>
        <v>0</v>
      </c>
      <c r="AD2483" s="131">
        <f>SUMIFS('Deductions and Deposits'!$D:$D,'Deductions and Deposits'!$C:$C,D2483)+SUMIFS($F:$F,$D:$D,D2483,$C:$C,"Coin Deduction")</f>
        <v>0</v>
      </c>
      <c r="AE2483" s="131">
        <f>Table5[[#This Row],[Column4]]+Table5[[#This Row],[Column14]]+Table5[[#This Row],[Column19]]+Table5[[#This Row],[Column12]]</f>
        <v>0</v>
      </c>
      <c r="AF2483" s="131">
        <f>Table5[[#This Row],[Column5]]+Table5[[#This Row],[Column13]]+Table5[[#This Row],[Column21]]+Table5[[#This Row],[Column18]]</f>
        <v>0</v>
      </c>
      <c r="AG2483" s="131">
        <f t="shared" si="423"/>
        <v>0</v>
      </c>
      <c r="AH2483" s="131">
        <f t="shared" si="424"/>
        <v>0</v>
      </c>
      <c r="AI2483" s="131">
        <f>Table5[[#This Row],[Column17]]-Table5[[#This Row],[Column20]]</f>
        <v>0</v>
      </c>
      <c r="AJ2483" s="131">
        <f t="shared" si="425"/>
        <v>0</v>
      </c>
      <c r="AK2483" s="131">
        <f t="shared" si="418"/>
        <v>0</v>
      </c>
      <c r="AL2483" s="131">
        <f t="shared" si="426"/>
        <v>0</v>
      </c>
      <c r="AM2483" s="131" t="str">
        <f t="shared" si="427"/>
        <v/>
      </c>
      <c r="AN2483" s="131" t="str">
        <f t="shared" ca="1" si="428"/>
        <v/>
      </c>
    </row>
    <row r="2484" spans="1:40" ht="20.25" customHeight="1" x14ac:dyDescent="0.3">
      <c r="A2484" s="127"/>
      <c r="B2484" s="164"/>
      <c r="C2484" s="139"/>
      <c r="D2484" s="140"/>
      <c r="E2484" s="139"/>
      <c r="F2484" s="139"/>
      <c r="G2484" s="140"/>
      <c r="H2484" s="139"/>
      <c r="I2484" s="129"/>
      <c r="L2484" s="128"/>
      <c r="M2484" s="128"/>
      <c r="N2484" s="128"/>
      <c r="O2484" s="128"/>
      <c r="P2484" s="128"/>
      <c r="Q2484" s="128"/>
      <c r="R2484" s="128"/>
      <c r="S2484" s="128"/>
      <c r="T2484" s="120">
        <f t="shared" si="419"/>
        <v>0</v>
      </c>
      <c r="U2484" s="131"/>
      <c r="V2484" s="131"/>
      <c r="W2484" s="131">
        <f>SUMIFS($F$3:F2484,$D$3:D2484,D2484,$C$3:C2484,"Buy")+SUMIFS($F$3:F2484,$D$3:D2484,D2484,$C$3:C2484,"Coin Deposit",$E$3:E2484,"&lt;&gt;")</f>
        <v>0</v>
      </c>
      <c r="X2484" s="131">
        <f t="shared" si="420"/>
        <v>0</v>
      </c>
      <c r="Y2484" s="131">
        <f>IF($D2484=Y$1,SUMIFS($H$3:$H2484,$G$3:$G2484,Y$1,$C$3:$C2484,"Sell"),0)</f>
        <v>0</v>
      </c>
      <c r="Z2484" s="131">
        <f t="shared" si="421"/>
        <v>0</v>
      </c>
      <c r="AA2484" s="131">
        <f>IF($D2484=AA$1,SUMIFS($H$3:$H2484,$G$3:$G2484,AA$1,$C$3:$C2484,"Sell"),0)</f>
        <v>0</v>
      </c>
      <c r="AB2484" s="131">
        <f t="shared" si="422"/>
        <v>0</v>
      </c>
      <c r="AC2484" s="131">
        <f>SUMIFS('Deductions and Deposits'!$H:$H,'Deductions and Deposits'!$G:$G,D2484,'Deductions and Deposits'!$F:$F,"&lt;="&amp;B2484)+SUMIFS($F$3:F2484,$D$3:D2484,D2484,$C$3:C2484,"Coin Deposit",$E$3:E2484,"")</f>
        <v>0</v>
      </c>
      <c r="AD2484" s="131">
        <f>SUMIFS('Deductions and Deposits'!$D:$D,'Deductions and Deposits'!$C:$C,D2484)+SUMIFS($F:$F,$D:$D,D2484,$C:$C,"Coin Deduction")</f>
        <v>0</v>
      </c>
      <c r="AE2484" s="131">
        <f>Table5[[#This Row],[Column4]]+Table5[[#This Row],[Column14]]+Table5[[#This Row],[Column19]]+Table5[[#This Row],[Column12]]</f>
        <v>0</v>
      </c>
      <c r="AF2484" s="131">
        <f>Table5[[#This Row],[Column5]]+Table5[[#This Row],[Column13]]+Table5[[#This Row],[Column21]]+Table5[[#This Row],[Column18]]</f>
        <v>0</v>
      </c>
      <c r="AG2484" s="131">
        <f t="shared" si="423"/>
        <v>0</v>
      </c>
      <c r="AH2484" s="131">
        <f t="shared" si="424"/>
        <v>0</v>
      </c>
      <c r="AI2484" s="131">
        <f>Table5[[#This Row],[Column17]]-Table5[[#This Row],[Column20]]</f>
        <v>0</v>
      </c>
      <c r="AJ2484" s="131">
        <f t="shared" si="425"/>
        <v>0</v>
      </c>
      <c r="AK2484" s="131">
        <f t="shared" ref="AK2484:AK2547" si="429">AJ2484*T2484</f>
        <v>0</v>
      </c>
      <c r="AL2484" s="131">
        <f t="shared" si="426"/>
        <v>0</v>
      </c>
      <c r="AM2484" s="131" t="str">
        <f t="shared" si="427"/>
        <v/>
      </c>
      <c r="AN2484" s="131" t="str">
        <f t="shared" ca="1" si="428"/>
        <v/>
      </c>
    </row>
    <row r="2485" spans="1:40" ht="20.25" customHeight="1" x14ac:dyDescent="0.3">
      <c r="A2485" s="127"/>
      <c r="B2485" s="164"/>
      <c r="C2485" s="139"/>
      <c r="D2485" s="140"/>
      <c r="E2485" s="139"/>
      <c r="F2485" s="139"/>
      <c r="G2485" s="140"/>
      <c r="H2485" s="139"/>
      <c r="I2485" s="129"/>
      <c r="L2485" s="128"/>
      <c r="M2485" s="128"/>
      <c r="N2485" s="128"/>
      <c r="O2485" s="128"/>
      <c r="P2485" s="128"/>
      <c r="Q2485" s="128"/>
      <c r="R2485" s="128"/>
      <c r="S2485" s="128"/>
      <c r="T2485" s="120">
        <f t="shared" si="419"/>
        <v>0</v>
      </c>
      <c r="U2485" s="131"/>
      <c r="V2485" s="131"/>
      <c r="W2485" s="131">
        <f>SUMIFS($F$3:F2485,$D$3:D2485,D2485,$C$3:C2485,"Buy")+SUMIFS($F$3:F2485,$D$3:D2485,D2485,$C$3:C2485,"Coin Deposit",$E$3:E2485,"&lt;&gt;")</f>
        <v>0</v>
      </c>
      <c r="X2485" s="131">
        <f t="shared" si="420"/>
        <v>0</v>
      </c>
      <c r="Y2485" s="131">
        <f>IF($D2485=Y$1,SUMIFS($H$3:$H2485,$G$3:$G2485,Y$1,$C$3:$C2485,"Sell"),0)</f>
        <v>0</v>
      </c>
      <c r="Z2485" s="131">
        <f t="shared" si="421"/>
        <v>0</v>
      </c>
      <c r="AA2485" s="131">
        <f>IF($D2485=AA$1,SUMIFS($H$3:$H2485,$G$3:$G2485,AA$1,$C$3:$C2485,"Sell"),0)</f>
        <v>0</v>
      </c>
      <c r="AB2485" s="131">
        <f t="shared" si="422"/>
        <v>0</v>
      </c>
      <c r="AC2485" s="131">
        <f>SUMIFS('Deductions and Deposits'!$H:$H,'Deductions and Deposits'!$G:$G,D2485,'Deductions and Deposits'!$F:$F,"&lt;="&amp;B2485)+SUMIFS($F$3:F2485,$D$3:D2485,D2485,$C$3:C2485,"Coin Deposit",$E$3:E2485,"")</f>
        <v>0</v>
      </c>
      <c r="AD2485" s="131">
        <f>SUMIFS('Deductions and Deposits'!$D:$D,'Deductions and Deposits'!$C:$C,D2485)+SUMIFS($F:$F,$D:$D,D2485,$C:$C,"Coin Deduction")</f>
        <v>0</v>
      </c>
      <c r="AE2485" s="131">
        <f>Table5[[#This Row],[Column4]]+Table5[[#This Row],[Column14]]+Table5[[#This Row],[Column19]]+Table5[[#This Row],[Column12]]</f>
        <v>0</v>
      </c>
      <c r="AF2485" s="131">
        <f>Table5[[#This Row],[Column5]]+Table5[[#This Row],[Column13]]+Table5[[#This Row],[Column21]]+Table5[[#This Row],[Column18]]</f>
        <v>0</v>
      </c>
      <c r="AG2485" s="131">
        <f t="shared" si="423"/>
        <v>0</v>
      </c>
      <c r="AH2485" s="131">
        <f t="shared" si="424"/>
        <v>0</v>
      </c>
      <c r="AI2485" s="131">
        <f>Table5[[#This Row],[Column17]]-Table5[[#This Row],[Column20]]</f>
        <v>0</v>
      </c>
      <c r="AJ2485" s="131">
        <f t="shared" si="425"/>
        <v>0</v>
      </c>
      <c r="AK2485" s="131">
        <f t="shared" si="429"/>
        <v>0</v>
      </c>
      <c r="AL2485" s="131">
        <f t="shared" si="426"/>
        <v>0</v>
      </c>
      <c r="AM2485" s="131" t="str">
        <f t="shared" si="427"/>
        <v/>
      </c>
      <c r="AN2485" s="131" t="str">
        <f t="shared" ca="1" si="428"/>
        <v/>
      </c>
    </row>
    <row r="2486" spans="1:40" ht="20.25" customHeight="1" x14ac:dyDescent="0.3">
      <c r="A2486" s="127"/>
      <c r="B2486" s="164"/>
      <c r="C2486" s="139"/>
      <c r="D2486" s="140"/>
      <c r="E2486" s="139"/>
      <c r="F2486" s="139"/>
      <c r="G2486" s="140"/>
      <c r="H2486" s="139"/>
      <c r="I2486" s="129"/>
      <c r="L2486" s="128"/>
      <c r="M2486" s="128"/>
      <c r="N2486" s="128"/>
      <c r="O2486" s="128"/>
      <c r="P2486" s="128"/>
      <c r="Q2486" s="128"/>
      <c r="R2486" s="128"/>
      <c r="S2486" s="128"/>
      <c r="T2486" s="120">
        <f t="shared" si="419"/>
        <v>0</v>
      </c>
      <c r="U2486" s="131"/>
      <c r="V2486" s="131"/>
      <c r="W2486" s="131">
        <f>SUMIFS($F$3:F2486,$D$3:D2486,D2486,$C$3:C2486,"Buy")+SUMIFS($F$3:F2486,$D$3:D2486,D2486,$C$3:C2486,"Coin Deposit",$E$3:E2486,"&lt;&gt;")</f>
        <v>0</v>
      </c>
      <c r="X2486" s="131">
        <f t="shared" si="420"/>
        <v>0</v>
      </c>
      <c r="Y2486" s="131">
        <f>IF($D2486=Y$1,SUMIFS($H$3:$H2486,$G$3:$G2486,Y$1,$C$3:$C2486,"Sell"),0)</f>
        <v>0</v>
      </c>
      <c r="Z2486" s="131">
        <f t="shared" si="421"/>
        <v>0</v>
      </c>
      <c r="AA2486" s="131">
        <f>IF($D2486=AA$1,SUMIFS($H$3:$H2486,$G$3:$G2486,AA$1,$C$3:$C2486,"Sell"),0)</f>
        <v>0</v>
      </c>
      <c r="AB2486" s="131">
        <f t="shared" si="422"/>
        <v>0</v>
      </c>
      <c r="AC2486" s="131">
        <f>SUMIFS('Deductions and Deposits'!$H:$H,'Deductions and Deposits'!$G:$G,D2486,'Deductions and Deposits'!$F:$F,"&lt;="&amp;B2486)+SUMIFS($F$3:F2486,$D$3:D2486,D2486,$C$3:C2486,"Coin Deposit",$E$3:E2486,"")</f>
        <v>0</v>
      </c>
      <c r="AD2486" s="131">
        <f>SUMIFS('Deductions and Deposits'!$D:$D,'Deductions and Deposits'!$C:$C,D2486)+SUMIFS($F:$F,$D:$D,D2486,$C:$C,"Coin Deduction")</f>
        <v>0</v>
      </c>
      <c r="AE2486" s="131">
        <f>Table5[[#This Row],[Column4]]+Table5[[#This Row],[Column14]]+Table5[[#This Row],[Column19]]+Table5[[#This Row],[Column12]]</f>
        <v>0</v>
      </c>
      <c r="AF2486" s="131">
        <f>Table5[[#This Row],[Column5]]+Table5[[#This Row],[Column13]]+Table5[[#This Row],[Column21]]+Table5[[#This Row],[Column18]]</f>
        <v>0</v>
      </c>
      <c r="AG2486" s="131">
        <f t="shared" si="423"/>
        <v>0</v>
      </c>
      <c r="AH2486" s="131">
        <f t="shared" si="424"/>
        <v>0</v>
      </c>
      <c r="AI2486" s="131">
        <f>Table5[[#This Row],[Column17]]-Table5[[#This Row],[Column20]]</f>
        <v>0</v>
      </c>
      <c r="AJ2486" s="131">
        <f t="shared" si="425"/>
        <v>0</v>
      </c>
      <c r="AK2486" s="131">
        <f t="shared" si="429"/>
        <v>0</v>
      </c>
      <c r="AL2486" s="131">
        <f t="shared" si="426"/>
        <v>0</v>
      </c>
      <c r="AM2486" s="131" t="str">
        <f t="shared" si="427"/>
        <v/>
      </c>
      <c r="AN2486" s="131" t="str">
        <f t="shared" ca="1" si="428"/>
        <v/>
      </c>
    </row>
    <row r="2487" spans="1:40" ht="20.25" customHeight="1" x14ac:dyDescent="0.3">
      <c r="A2487" s="127"/>
      <c r="B2487" s="164"/>
      <c r="C2487" s="139"/>
      <c r="D2487" s="140"/>
      <c r="E2487" s="139"/>
      <c r="F2487" s="139"/>
      <c r="G2487" s="140"/>
      <c r="H2487" s="139"/>
      <c r="I2487" s="129"/>
      <c r="L2487" s="128"/>
      <c r="M2487" s="128"/>
      <c r="N2487" s="128"/>
      <c r="O2487" s="128"/>
      <c r="P2487" s="128"/>
      <c r="Q2487" s="128"/>
      <c r="R2487" s="128"/>
      <c r="S2487" s="128"/>
      <c r="T2487" s="120">
        <f t="shared" si="419"/>
        <v>0</v>
      </c>
      <c r="U2487" s="131"/>
      <c r="V2487" s="131"/>
      <c r="W2487" s="131">
        <f>SUMIFS($F$3:F2487,$D$3:D2487,D2487,$C$3:C2487,"Buy")+SUMIFS($F$3:F2487,$D$3:D2487,D2487,$C$3:C2487,"Coin Deposit",$E$3:E2487,"&lt;&gt;")</f>
        <v>0</v>
      </c>
      <c r="X2487" s="131">
        <f t="shared" si="420"/>
        <v>0</v>
      </c>
      <c r="Y2487" s="131">
        <f>IF($D2487=Y$1,SUMIFS($H$3:$H2487,$G$3:$G2487,Y$1,$C$3:$C2487,"Sell"),0)</f>
        <v>0</v>
      </c>
      <c r="Z2487" s="131">
        <f t="shared" si="421"/>
        <v>0</v>
      </c>
      <c r="AA2487" s="131">
        <f>IF($D2487=AA$1,SUMIFS($H$3:$H2487,$G$3:$G2487,AA$1,$C$3:$C2487,"Sell"),0)</f>
        <v>0</v>
      </c>
      <c r="AB2487" s="131">
        <f t="shared" si="422"/>
        <v>0</v>
      </c>
      <c r="AC2487" s="131">
        <f>SUMIFS('Deductions and Deposits'!$H:$H,'Deductions and Deposits'!$G:$G,D2487,'Deductions and Deposits'!$F:$F,"&lt;="&amp;B2487)+SUMIFS($F$3:F2487,$D$3:D2487,D2487,$C$3:C2487,"Coin Deposit",$E$3:E2487,"")</f>
        <v>0</v>
      </c>
      <c r="AD2487" s="131">
        <f>SUMIFS('Deductions and Deposits'!$D:$D,'Deductions and Deposits'!$C:$C,D2487)+SUMIFS($F:$F,$D:$D,D2487,$C:$C,"Coin Deduction")</f>
        <v>0</v>
      </c>
      <c r="AE2487" s="131">
        <f>Table5[[#This Row],[Column4]]+Table5[[#This Row],[Column14]]+Table5[[#This Row],[Column19]]+Table5[[#This Row],[Column12]]</f>
        <v>0</v>
      </c>
      <c r="AF2487" s="131">
        <f>Table5[[#This Row],[Column5]]+Table5[[#This Row],[Column13]]+Table5[[#This Row],[Column21]]+Table5[[#This Row],[Column18]]</f>
        <v>0</v>
      </c>
      <c r="AG2487" s="131">
        <f t="shared" si="423"/>
        <v>0</v>
      </c>
      <c r="AH2487" s="131">
        <f t="shared" si="424"/>
        <v>0</v>
      </c>
      <c r="AI2487" s="131">
        <f>Table5[[#This Row],[Column17]]-Table5[[#This Row],[Column20]]</f>
        <v>0</v>
      </c>
      <c r="AJ2487" s="131">
        <f t="shared" si="425"/>
        <v>0</v>
      </c>
      <c r="AK2487" s="131">
        <f t="shared" si="429"/>
        <v>0</v>
      </c>
      <c r="AL2487" s="131">
        <f t="shared" si="426"/>
        <v>0</v>
      </c>
      <c r="AM2487" s="131" t="str">
        <f t="shared" si="427"/>
        <v/>
      </c>
      <c r="AN2487" s="131" t="str">
        <f t="shared" ca="1" si="428"/>
        <v/>
      </c>
    </row>
    <row r="2488" spans="1:40" ht="20.25" customHeight="1" x14ac:dyDescent="0.3">
      <c r="A2488" s="127"/>
      <c r="B2488" s="164"/>
      <c r="C2488" s="139"/>
      <c r="D2488" s="140"/>
      <c r="E2488" s="139"/>
      <c r="F2488" s="139"/>
      <c r="G2488" s="140"/>
      <c r="H2488" s="139"/>
      <c r="I2488" s="129"/>
      <c r="L2488" s="128"/>
      <c r="M2488" s="128"/>
      <c r="N2488" s="128"/>
      <c r="O2488" s="128"/>
      <c r="P2488" s="128"/>
      <c r="Q2488" s="128"/>
      <c r="R2488" s="128"/>
      <c r="S2488" s="128"/>
      <c r="T2488" s="120">
        <f t="shared" si="419"/>
        <v>0</v>
      </c>
      <c r="U2488" s="131"/>
      <c r="V2488" s="131"/>
      <c r="W2488" s="131">
        <f>SUMIFS($F$3:F2488,$D$3:D2488,D2488,$C$3:C2488,"Buy")+SUMIFS($F$3:F2488,$D$3:D2488,D2488,$C$3:C2488,"Coin Deposit",$E$3:E2488,"&lt;&gt;")</f>
        <v>0</v>
      </c>
      <c r="X2488" s="131">
        <f t="shared" si="420"/>
        <v>0</v>
      </c>
      <c r="Y2488" s="131">
        <f>IF($D2488=Y$1,SUMIFS($H$3:$H2488,$G$3:$G2488,Y$1,$C$3:$C2488,"Sell"),0)</f>
        <v>0</v>
      </c>
      <c r="Z2488" s="131">
        <f t="shared" si="421"/>
        <v>0</v>
      </c>
      <c r="AA2488" s="131">
        <f>IF($D2488=AA$1,SUMIFS($H$3:$H2488,$G$3:$G2488,AA$1,$C$3:$C2488,"Sell"),0)</f>
        <v>0</v>
      </c>
      <c r="AB2488" s="131">
        <f t="shared" si="422"/>
        <v>0</v>
      </c>
      <c r="AC2488" s="131">
        <f>SUMIFS('Deductions and Deposits'!$H:$H,'Deductions and Deposits'!$G:$G,D2488,'Deductions and Deposits'!$F:$F,"&lt;="&amp;B2488)+SUMIFS($F$3:F2488,$D$3:D2488,D2488,$C$3:C2488,"Coin Deposit",$E$3:E2488,"")</f>
        <v>0</v>
      </c>
      <c r="AD2488" s="131">
        <f>SUMIFS('Deductions and Deposits'!$D:$D,'Deductions and Deposits'!$C:$C,D2488)+SUMIFS($F:$F,$D:$D,D2488,$C:$C,"Coin Deduction")</f>
        <v>0</v>
      </c>
      <c r="AE2488" s="131">
        <f>Table5[[#This Row],[Column4]]+Table5[[#This Row],[Column14]]+Table5[[#This Row],[Column19]]+Table5[[#This Row],[Column12]]</f>
        <v>0</v>
      </c>
      <c r="AF2488" s="131">
        <f>Table5[[#This Row],[Column5]]+Table5[[#This Row],[Column13]]+Table5[[#This Row],[Column21]]+Table5[[#This Row],[Column18]]</f>
        <v>0</v>
      </c>
      <c r="AG2488" s="131">
        <f t="shared" si="423"/>
        <v>0</v>
      </c>
      <c r="AH2488" s="131">
        <f t="shared" si="424"/>
        <v>0</v>
      </c>
      <c r="AI2488" s="131">
        <f>Table5[[#This Row],[Column17]]-Table5[[#This Row],[Column20]]</f>
        <v>0</v>
      </c>
      <c r="AJ2488" s="131">
        <f t="shared" si="425"/>
        <v>0</v>
      </c>
      <c r="AK2488" s="131">
        <f t="shared" si="429"/>
        <v>0</v>
      </c>
      <c r="AL2488" s="131">
        <f t="shared" si="426"/>
        <v>0</v>
      </c>
      <c r="AM2488" s="131" t="str">
        <f t="shared" si="427"/>
        <v/>
      </c>
      <c r="AN2488" s="131" t="str">
        <f t="shared" ca="1" si="428"/>
        <v/>
      </c>
    </row>
    <row r="2489" spans="1:40" ht="20.25" customHeight="1" x14ac:dyDescent="0.3">
      <c r="A2489" s="127"/>
      <c r="B2489" s="164"/>
      <c r="C2489" s="139"/>
      <c r="D2489" s="140"/>
      <c r="E2489" s="139"/>
      <c r="F2489" s="139"/>
      <c r="G2489" s="140"/>
      <c r="H2489" s="139"/>
      <c r="I2489" s="129"/>
      <c r="L2489" s="128"/>
      <c r="M2489" s="128"/>
      <c r="N2489" s="128"/>
      <c r="O2489" s="128"/>
      <c r="P2489" s="128"/>
      <c r="Q2489" s="128"/>
      <c r="R2489" s="128"/>
      <c r="S2489" s="128"/>
      <c r="T2489" s="120">
        <f t="shared" si="419"/>
        <v>0</v>
      </c>
      <c r="U2489" s="131"/>
      <c r="V2489" s="131"/>
      <c r="W2489" s="131">
        <f>SUMIFS($F$3:F2489,$D$3:D2489,D2489,$C$3:C2489,"Buy")+SUMIFS($F$3:F2489,$D$3:D2489,D2489,$C$3:C2489,"Coin Deposit",$E$3:E2489,"&lt;&gt;")</f>
        <v>0</v>
      </c>
      <c r="X2489" s="131">
        <f t="shared" si="420"/>
        <v>0</v>
      </c>
      <c r="Y2489" s="131">
        <f>IF($D2489=Y$1,SUMIFS($H$3:$H2489,$G$3:$G2489,Y$1,$C$3:$C2489,"Sell"),0)</f>
        <v>0</v>
      </c>
      <c r="Z2489" s="131">
        <f t="shared" si="421"/>
        <v>0</v>
      </c>
      <c r="AA2489" s="131">
        <f>IF($D2489=AA$1,SUMIFS($H$3:$H2489,$G$3:$G2489,AA$1,$C$3:$C2489,"Sell"),0)</f>
        <v>0</v>
      </c>
      <c r="AB2489" s="131">
        <f t="shared" si="422"/>
        <v>0</v>
      </c>
      <c r="AC2489" s="131">
        <f>SUMIFS('Deductions and Deposits'!$H:$H,'Deductions and Deposits'!$G:$G,D2489,'Deductions and Deposits'!$F:$F,"&lt;="&amp;B2489)+SUMIFS($F$3:F2489,$D$3:D2489,D2489,$C$3:C2489,"Coin Deposit",$E$3:E2489,"")</f>
        <v>0</v>
      </c>
      <c r="AD2489" s="131">
        <f>SUMIFS('Deductions and Deposits'!$D:$D,'Deductions and Deposits'!$C:$C,D2489)+SUMIFS($F:$F,$D:$D,D2489,$C:$C,"Coin Deduction")</f>
        <v>0</v>
      </c>
      <c r="AE2489" s="131">
        <f>Table5[[#This Row],[Column4]]+Table5[[#This Row],[Column14]]+Table5[[#This Row],[Column19]]+Table5[[#This Row],[Column12]]</f>
        <v>0</v>
      </c>
      <c r="AF2489" s="131">
        <f>Table5[[#This Row],[Column5]]+Table5[[#This Row],[Column13]]+Table5[[#This Row],[Column21]]+Table5[[#This Row],[Column18]]</f>
        <v>0</v>
      </c>
      <c r="AG2489" s="131">
        <f t="shared" si="423"/>
        <v>0</v>
      </c>
      <c r="AH2489" s="131">
        <f t="shared" si="424"/>
        <v>0</v>
      </c>
      <c r="AI2489" s="131">
        <f>Table5[[#This Row],[Column17]]-Table5[[#This Row],[Column20]]</f>
        <v>0</v>
      </c>
      <c r="AJ2489" s="131">
        <f t="shared" si="425"/>
        <v>0</v>
      </c>
      <c r="AK2489" s="131">
        <f t="shared" si="429"/>
        <v>0</v>
      </c>
      <c r="AL2489" s="131">
        <f t="shared" si="426"/>
        <v>0</v>
      </c>
      <c r="AM2489" s="131" t="str">
        <f t="shared" si="427"/>
        <v/>
      </c>
      <c r="AN2489" s="131" t="str">
        <f t="shared" ca="1" si="428"/>
        <v/>
      </c>
    </row>
    <row r="2490" spans="1:40" ht="20.25" customHeight="1" x14ac:dyDescent="0.3">
      <c r="A2490" s="127"/>
      <c r="B2490" s="164"/>
      <c r="C2490" s="139"/>
      <c r="D2490" s="140"/>
      <c r="E2490" s="139"/>
      <c r="F2490" s="139"/>
      <c r="G2490" s="140"/>
      <c r="H2490" s="139"/>
      <c r="I2490" s="129"/>
      <c r="L2490" s="128"/>
      <c r="M2490" s="128"/>
      <c r="N2490" s="128"/>
      <c r="O2490" s="128"/>
      <c r="P2490" s="128"/>
      <c r="Q2490" s="128"/>
      <c r="R2490" s="128"/>
      <c r="S2490" s="128"/>
      <c r="T2490" s="120">
        <f t="shared" si="419"/>
        <v>0</v>
      </c>
      <c r="U2490" s="131"/>
      <c r="V2490" s="131"/>
      <c r="W2490" s="131">
        <f>SUMIFS($F$3:F2490,$D$3:D2490,D2490,$C$3:C2490,"Buy")+SUMIFS($F$3:F2490,$D$3:D2490,D2490,$C$3:C2490,"Coin Deposit",$E$3:E2490,"&lt;&gt;")</f>
        <v>0</v>
      </c>
      <c r="X2490" s="131">
        <f t="shared" si="420"/>
        <v>0</v>
      </c>
      <c r="Y2490" s="131">
        <f>IF($D2490=Y$1,SUMIFS($H$3:$H2490,$G$3:$G2490,Y$1,$C$3:$C2490,"Sell"),0)</f>
        <v>0</v>
      </c>
      <c r="Z2490" s="131">
        <f t="shared" si="421"/>
        <v>0</v>
      </c>
      <c r="AA2490" s="131">
        <f>IF($D2490=AA$1,SUMIFS($H$3:$H2490,$G$3:$G2490,AA$1,$C$3:$C2490,"Sell"),0)</f>
        <v>0</v>
      </c>
      <c r="AB2490" s="131">
        <f t="shared" si="422"/>
        <v>0</v>
      </c>
      <c r="AC2490" s="131">
        <f>SUMIFS('Deductions and Deposits'!$H:$H,'Deductions and Deposits'!$G:$G,D2490,'Deductions and Deposits'!$F:$F,"&lt;="&amp;B2490)+SUMIFS($F$3:F2490,$D$3:D2490,D2490,$C$3:C2490,"Coin Deposit",$E$3:E2490,"")</f>
        <v>0</v>
      </c>
      <c r="AD2490" s="131">
        <f>SUMIFS('Deductions and Deposits'!$D:$D,'Deductions and Deposits'!$C:$C,D2490)+SUMIFS($F:$F,$D:$D,D2490,$C:$C,"Coin Deduction")</f>
        <v>0</v>
      </c>
      <c r="AE2490" s="131">
        <f>Table5[[#This Row],[Column4]]+Table5[[#This Row],[Column14]]+Table5[[#This Row],[Column19]]+Table5[[#This Row],[Column12]]</f>
        <v>0</v>
      </c>
      <c r="AF2490" s="131">
        <f>Table5[[#This Row],[Column5]]+Table5[[#This Row],[Column13]]+Table5[[#This Row],[Column21]]+Table5[[#This Row],[Column18]]</f>
        <v>0</v>
      </c>
      <c r="AG2490" s="131">
        <f t="shared" si="423"/>
        <v>0</v>
      </c>
      <c r="AH2490" s="131">
        <f t="shared" si="424"/>
        <v>0</v>
      </c>
      <c r="AI2490" s="131">
        <f>Table5[[#This Row],[Column17]]-Table5[[#This Row],[Column20]]</f>
        <v>0</v>
      </c>
      <c r="AJ2490" s="131">
        <f t="shared" si="425"/>
        <v>0</v>
      </c>
      <c r="AK2490" s="131">
        <f t="shared" si="429"/>
        <v>0</v>
      </c>
      <c r="AL2490" s="131">
        <f t="shared" si="426"/>
        <v>0</v>
      </c>
      <c r="AM2490" s="131" t="str">
        <f t="shared" si="427"/>
        <v/>
      </c>
      <c r="AN2490" s="131" t="str">
        <f t="shared" ca="1" si="428"/>
        <v/>
      </c>
    </row>
    <row r="2491" spans="1:40" ht="20.25" customHeight="1" x14ac:dyDescent="0.3">
      <c r="A2491" s="127"/>
      <c r="B2491" s="164"/>
      <c r="C2491" s="139"/>
      <c r="D2491" s="140"/>
      <c r="E2491" s="139"/>
      <c r="F2491" s="139"/>
      <c r="G2491" s="140"/>
      <c r="H2491" s="139"/>
      <c r="I2491" s="129"/>
      <c r="L2491" s="128"/>
      <c r="M2491" s="128"/>
      <c r="N2491" s="128"/>
      <c r="O2491" s="128"/>
      <c r="P2491" s="128"/>
      <c r="Q2491" s="128"/>
      <c r="R2491" s="128"/>
      <c r="S2491" s="128"/>
      <c r="T2491" s="120">
        <f t="shared" si="419"/>
        <v>0</v>
      </c>
      <c r="U2491" s="131"/>
      <c r="V2491" s="131"/>
      <c r="W2491" s="131">
        <f>SUMIFS($F$3:F2491,$D$3:D2491,D2491,$C$3:C2491,"Buy")+SUMIFS($F$3:F2491,$D$3:D2491,D2491,$C$3:C2491,"Coin Deposit",$E$3:E2491,"&lt;&gt;")</f>
        <v>0</v>
      </c>
      <c r="X2491" s="131">
        <f t="shared" si="420"/>
        <v>0</v>
      </c>
      <c r="Y2491" s="131">
        <f>IF($D2491=Y$1,SUMIFS($H$3:$H2491,$G$3:$G2491,Y$1,$C$3:$C2491,"Sell"),0)</f>
        <v>0</v>
      </c>
      <c r="Z2491" s="131">
        <f t="shared" si="421"/>
        <v>0</v>
      </c>
      <c r="AA2491" s="131">
        <f>IF($D2491=AA$1,SUMIFS($H$3:$H2491,$G$3:$G2491,AA$1,$C$3:$C2491,"Sell"),0)</f>
        <v>0</v>
      </c>
      <c r="AB2491" s="131">
        <f t="shared" si="422"/>
        <v>0</v>
      </c>
      <c r="AC2491" s="131">
        <f>SUMIFS('Deductions and Deposits'!$H:$H,'Deductions and Deposits'!$G:$G,D2491,'Deductions and Deposits'!$F:$F,"&lt;="&amp;B2491)+SUMIFS($F$3:F2491,$D$3:D2491,D2491,$C$3:C2491,"Coin Deposit",$E$3:E2491,"")</f>
        <v>0</v>
      </c>
      <c r="AD2491" s="131">
        <f>SUMIFS('Deductions and Deposits'!$D:$D,'Deductions and Deposits'!$C:$C,D2491)+SUMIFS($F:$F,$D:$D,D2491,$C:$C,"Coin Deduction")</f>
        <v>0</v>
      </c>
      <c r="AE2491" s="131">
        <f>Table5[[#This Row],[Column4]]+Table5[[#This Row],[Column14]]+Table5[[#This Row],[Column19]]+Table5[[#This Row],[Column12]]</f>
        <v>0</v>
      </c>
      <c r="AF2491" s="131">
        <f>Table5[[#This Row],[Column5]]+Table5[[#This Row],[Column13]]+Table5[[#This Row],[Column21]]+Table5[[#This Row],[Column18]]</f>
        <v>0</v>
      </c>
      <c r="AG2491" s="131">
        <f t="shared" si="423"/>
        <v>0</v>
      </c>
      <c r="AH2491" s="131">
        <f t="shared" si="424"/>
        <v>0</v>
      </c>
      <c r="AI2491" s="131">
        <f>Table5[[#This Row],[Column17]]-Table5[[#This Row],[Column20]]</f>
        <v>0</v>
      </c>
      <c r="AJ2491" s="131">
        <f t="shared" si="425"/>
        <v>0</v>
      </c>
      <c r="AK2491" s="131">
        <f t="shared" si="429"/>
        <v>0</v>
      </c>
      <c r="AL2491" s="131">
        <f t="shared" si="426"/>
        <v>0</v>
      </c>
      <c r="AM2491" s="131" t="str">
        <f t="shared" si="427"/>
        <v/>
      </c>
      <c r="AN2491" s="131" t="str">
        <f t="shared" ca="1" si="428"/>
        <v/>
      </c>
    </row>
    <row r="2492" spans="1:40" ht="20.25" customHeight="1" x14ac:dyDescent="0.3">
      <c r="A2492" s="127"/>
      <c r="B2492" s="164"/>
      <c r="C2492" s="139"/>
      <c r="D2492" s="140"/>
      <c r="E2492" s="139"/>
      <c r="F2492" s="139"/>
      <c r="G2492" s="140"/>
      <c r="H2492" s="139"/>
      <c r="I2492" s="129"/>
      <c r="L2492" s="128"/>
      <c r="M2492" s="128"/>
      <c r="N2492" s="128"/>
      <c r="O2492" s="128"/>
      <c r="P2492" s="128"/>
      <c r="Q2492" s="128"/>
      <c r="R2492" s="128"/>
      <c r="S2492" s="128"/>
      <c r="T2492" s="120">
        <f t="shared" si="419"/>
        <v>0</v>
      </c>
      <c r="U2492" s="131"/>
      <c r="V2492" s="131"/>
      <c r="W2492" s="131">
        <f>SUMIFS($F$3:F2492,$D$3:D2492,D2492,$C$3:C2492,"Buy")+SUMIFS($F$3:F2492,$D$3:D2492,D2492,$C$3:C2492,"Coin Deposit",$E$3:E2492,"&lt;&gt;")</f>
        <v>0</v>
      </c>
      <c r="X2492" s="131">
        <f t="shared" si="420"/>
        <v>0</v>
      </c>
      <c r="Y2492" s="131">
        <f>IF($D2492=Y$1,SUMIFS($H$3:$H2492,$G$3:$G2492,Y$1,$C$3:$C2492,"Sell"),0)</f>
        <v>0</v>
      </c>
      <c r="Z2492" s="131">
        <f t="shared" si="421"/>
        <v>0</v>
      </c>
      <c r="AA2492" s="131">
        <f>IF($D2492=AA$1,SUMIFS($H$3:$H2492,$G$3:$G2492,AA$1,$C$3:$C2492,"Sell"),0)</f>
        <v>0</v>
      </c>
      <c r="AB2492" s="131">
        <f t="shared" si="422"/>
        <v>0</v>
      </c>
      <c r="AC2492" s="131">
        <f>SUMIFS('Deductions and Deposits'!$H:$H,'Deductions and Deposits'!$G:$G,D2492,'Deductions and Deposits'!$F:$F,"&lt;="&amp;B2492)+SUMIFS($F$3:F2492,$D$3:D2492,D2492,$C$3:C2492,"Coin Deposit",$E$3:E2492,"")</f>
        <v>0</v>
      </c>
      <c r="AD2492" s="131">
        <f>SUMIFS('Deductions and Deposits'!$D:$D,'Deductions and Deposits'!$C:$C,D2492)+SUMIFS($F:$F,$D:$D,D2492,$C:$C,"Coin Deduction")</f>
        <v>0</v>
      </c>
      <c r="AE2492" s="131">
        <f>Table5[[#This Row],[Column4]]+Table5[[#This Row],[Column14]]+Table5[[#This Row],[Column19]]+Table5[[#This Row],[Column12]]</f>
        <v>0</v>
      </c>
      <c r="AF2492" s="131">
        <f>Table5[[#This Row],[Column5]]+Table5[[#This Row],[Column13]]+Table5[[#This Row],[Column21]]+Table5[[#This Row],[Column18]]</f>
        <v>0</v>
      </c>
      <c r="AG2492" s="131">
        <f t="shared" si="423"/>
        <v>0</v>
      </c>
      <c r="AH2492" s="131">
        <f t="shared" si="424"/>
        <v>0</v>
      </c>
      <c r="AI2492" s="131">
        <f>Table5[[#This Row],[Column17]]-Table5[[#This Row],[Column20]]</f>
        <v>0</v>
      </c>
      <c r="AJ2492" s="131">
        <f t="shared" si="425"/>
        <v>0</v>
      </c>
      <c r="AK2492" s="131">
        <f t="shared" si="429"/>
        <v>0</v>
      </c>
      <c r="AL2492" s="131">
        <f t="shared" si="426"/>
        <v>0</v>
      </c>
      <c r="AM2492" s="131" t="str">
        <f t="shared" si="427"/>
        <v/>
      </c>
      <c r="AN2492" s="131" t="str">
        <f t="shared" ca="1" si="428"/>
        <v/>
      </c>
    </row>
    <row r="2493" spans="1:40" ht="20.25" customHeight="1" x14ac:dyDescent="0.3">
      <c r="A2493" s="127"/>
      <c r="B2493" s="164"/>
      <c r="C2493" s="139"/>
      <c r="D2493" s="140"/>
      <c r="E2493" s="139"/>
      <c r="F2493" s="139"/>
      <c r="G2493" s="140"/>
      <c r="H2493" s="139"/>
      <c r="I2493" s="129"/>
      <c r="L2493" s="128"/>
      <c r="M2493" s="128"/>
      <c r="N2493" s="128"/>
      <c r="O2493" s="128"/>
      <c r="P2493" s="128"/>
      <c r="Q2493" s="128"/>
      <c r="R2493" s="128"/>
      <c r="S2493" s="128"/>
      <c r="T2493" s="120">
        <f t="shared" si="419"/>
        <v>0</v>
      </c>
      <c r="U2493" s="131"/>
      <c r="V2493" s="131"/>
      <c r="W2493" s="131">
        <f>SUMIFS($F$3:F2493,$D$3:D2493,D2493,$C$3:C2493,"Buy")+SUMIFS($F$3:F2493,$D$3:D2493,D2493,$C$3:C2493,"Coin Deposit",$E$3:E2493,"&lt;&gt;")</f>
        <v>0</v>
      </c>
      <c r="X2493" s="131">
        <f t="shared" si="420"/>
        <v>0</v>
      </c>
      <c r="Y2493" s="131">
        <f>IF($D2493=Y$1,SUMIFS($H$3:$H2493,$G$3:$G2493,Y$1,$C$3:$C2493,"Sell"),0)</f>
        <v>0</v>
      </c>
      <c r="Z2493" s="131">
        <f t="shared" si="421"/>
        <v>0</v>
      </c>
      <c r="AA2493" s="131">
        <f>IF($D2493=AA$1,SUMIFS($H$3:$H2493,$G$3:$G2493,AA$1,$C$3:$C2493,"Sell"),0)</f>
        <v>0</v>
      </c>
      <c r="AB2493" s="131">
        <f t="shared" si="422"/>
        <v>0</v>
      </c>
      <c r="AC2493" s="131">
        <f>SUMIFS('Deductions and Deposits'!$H:$H,'Deductions and Deposits'!$G:$G,D2493,'Deductions and Deposits'!$F:$F,"&lt;="&amp;B2493)+SUMIFS($F$3:F2493,$D$3:D2493,D2493,$C$3:C2493,"Coin Deposit",$E$3:E2493,"")</f>
        <v>0</v>
      </c>
      <c r="AD2493" s="131">
        <f>SUMIFS('Deductions and Deposits'!$D:$D,'Deductions and Deposits'!$C:$C,D2493)+SUMIFS($F:$F,$D:$D,D2493,$C:$C,"Coin Deduction")</f>
        <v>0</v>
      </c>
      <c r="AE2493" s="131">
        <f>Table5[[#This Row],[Column4]]+Table5[[#This Row],[Column14]]+Table5[[#This Row],[Column19]]+Table5[[#This Row],[Column12]]</f>
        <v>0</v>
      </c>
      <c r="AF2493" s="131">
        <f>Table5[[#This Row],[Column5]]+Table5[[#This Row],[Column13]]+Table5[[#This Row],[Column21]]+Table5[[#This Row],[Column18]]</f>
        <v>0</v>
      </c>
      <c r="AG2493" s="131">
        <f t="shared" si="423"/>
        <v>0</v>
      </c>
      <c r="AH2493" s="131">
        <f t="shared" si="424"/>
        <v>0</v>
      </c>
      <c r="AI2493" s="131">
        <f>Table5[[#This Row],[Column17]]-Table5[[#This Row],[Column20]]</f>
        <v>0</v>
      </c>
      <c r="AJ2493" s="131">
        <f t="shared" si="425"/>
        <v>0</v>
      </c>
      <c r="AK2493" s="131">
        <f t="shared" si="429"/>
        <v>0</v>
      </c>
      <c r="AL2493" s="131">
        <f t="shared" si="426"/>
        <v>0</v>
      </c>
      <c r="AM2493" s="131" t="str">
        <f t="shared" si="427"/>
        <v/>
      </c>
      <c r="AN2493" s="131" t="str">
        <f t="shared" ca="1" si="428"/>
        <v/>
      </c>
    </row>
    <row r="2494" spans="1:40" ht="20.25" customHeight="1" x14ac:dyDescent="0.3">
      <c r="A2494" s="127"/>
      <c r="B2494" s="164"/>
      <c r="C2494" s="139"/>
      <c r="D2494" s="140"/>
      <c r="E2494" s="139"/>
      <c r="F2494" s="139"/>
      <c r="G2494" s="140"/>
      <c r="H2494" s="139"/>
      <c r="I2494" s="129"/>
      <c r="L2494" s="128"/>
      <c r="M2494" s="128"/>
      <c r="N2494" s="128"/>
      <c r="O2494" s="128"/>
      <c r="P2494" s="128"/>
      <c r="Q2494" s="128"/>
      <c r="R2494" s="128"/>
      <c r="S2494" s="128"/>
      <c r="T2494" s="120">
        <f t="shared" si="419"/>
        <v>0</v>
      </c>
      <c r="U2494" s="131"/>
      <c r="V2494" s="131"/>
      <c r="W2494" s="131">
        <f>SUMIFS($F$3:F2494,$D$3:D2494,D2494,$C$3:C2494,"Buy")+SUMIFS($F$3:F2494,$D$3:D2494,D2494,$C$3:C2494,"Coin Deposit",$E$3:E2494,"&lt;&gt;")</f>
        <v>0</v>
      </c>
      <c r="X2494" s="131">
        <f t="shared" si="420"/>
        <v>0</v>
      </c>
      <c r="Y2494" s="131">
        <f>IF($D2494=Y$1,SUMIFS($H$3:$H2494,$G$3:$G2494,Y$1,$C$3:$C2494,"Sell"),0)</f>
        <v>0</v>
      </c>
      <c r="Z2494" s="131">
        <f t="shared" si="421"/>
        <v>0</v>
      </c>
      <c r="AA2494" s="131">
        <f>IF($D2494=AA$1,SUMIFS($H$3:$H2494,$G$3:$G2494,AA$1,$C$3:$C2494,"Sell"),0)</f>
        <v>0</v>
      </c>
      <c r="AB2494" s="131">
        <f t="shared" si="422"/>
        <v>0</v>
      </c>
      <c r="AC2494" s="131">
        <f>SUMIFS('Deductions and Deposits'!$H:$H,'Deductions and Deposits'!$G:$G,D2494,'Deductions and Deposits'!$F:$F,"&lt;="&amp;B2494)+SUMIFS($F$3:F2494,$D$3:D2494,D2494,$C$3:C2494,"Coin Deposit",$E$3:E2494,"")</f>
        <v>0</v>
      </c>
      <c r="AD2494" s="131">
        <f>SUMIFS('Deductions and Deposits'!$D:$D,'Deductions and Deposits'!$C:$C,D2494)+SUMIFS($F:$F,$D:$D,D2494,$C:$C,"Coin Deduction")</f>
        <v>0</v>
      </c>
      <c r="AE2494" s="131">
        <f>Table5[[#This Row],[Column4]]+Table5[[#This Row],[Column14]]+Table5[[#This Row],[Column19]]+Table5[[#This Row],[Column12]]</f>
        <v>0</v>
      </c>
      <c r="AF2494" s="131">
        <f>Table5[[#This Row],[Column5]]+Table5[[#This Row],[Column13]]+Table5[[#This Row],[Column21]]+Table5[[#This Row],[Column18]]</f>
        <v>0</v>
      </c>
      <c r="AG2494" s="131">
        <f t="shared" si="423"/>
        <v>0</v>
      </c>
      <c r="AH2494" s="131">
        <f t="shared" si="424"/>
        <v>0</v>
      </c>
      <c r="AI2494" s="131">
        <f>Table5[[#This Row],[Column17]]-Table5[[#This Row],[Column20]]</f>
        <v>0</v>
      </c>
      <c r="AJ2494" s="131">
        <f t="shared" si="425"/>
        <v>0</v>
      </c>
      <c r="AK2494" s="131">
        <f t="shared" si="429"/>
        <v>0</v>
      </c>
      <c r="AL2494" s="131">
        <f t="shared" si="426"/>
        <v>0</v>
      </c>
      <c r="AM2494" s="131" t="str">
        <f t="shared" si="427"/>
        <v/>
      </c>
      <c r="AN2494" s="131" t="str">
        <f t="shared" ca="1" si="428"/>
        <v/>
      </c>
    </row>
    <row r="2495" spans="1:40" ht="20.25" customHeight="1" x14ac:dyDescent="0.3">
      <c r="A2495" s="127"/>
      <c r="B2495" s="164"/>
      <c r="C2495" s="139"/>
      <c r="D2495" s="140"/>
      <c r="E2495" s="139"/>
      <c r="F2495" s="139"/>
      <c r="G2495" s="140"/>
      <c r="H2495" s="139"/>
      <c r="I2495" s="129"/>
      <c r="L2495" s="128"/>
      <c r="M2495" s="128"/>
      <c r="N2495" s="128"/>
      <c r="O2495" s="128"/>
      <c r="P2495" s="128"/>
      <c r="Q2495" s="128"/>
      <c r="R2495" s="128"/>
      <c r="S2495" s="128"/>
      <c r="T2495" s="120">
        <f t="shared" si="419"/>
        <v>0</v>
      </c>
      <c r="U2495" s="131"/>
      <c r="V2495" s="131"/>
      <c r="W2495" s="131">
        <f>SUMIFS($F$3:F2495,$D$3:D2495,D2495,$C$3:C2495,"Buy")+SUMIFS($F$3:F2495,$D$3:D2495,D2495,$C$3:C2495,"Coin Deposit",$E$3:E2495,"&lt;&gt;")</f>
        <v>0</v>
      </c>
      <c r="X2495" s="131">
        <f t="shared" si="420"/>
        <v>0</v>
      </c>
      <c r="Y2495" s="131">
        <f>IF($D2495=Y$1,SUMIFS($H$3:$H2495,$G$3:$G2495,Y$1,$C$3:$C2495,"Sell"),0)</f>
        <v>0</v>
      </c>
      <c r="Z2495" s="131">
        <f t="shared" si="421"/>
        <v>0</v>
      </c>
      <c r="AA2495" s="131">
        <f>IF($D2495=AA$1,SUMIFS($H$3:$H2495,$G$3:$G2495,AA$1,$C$3:$C2495,"Sell"),0)</f>
        <v>0</v>
      </c>
      <c r="AB2495" s="131">
        <f t="shared" si="422"/>
        <v>0</v>
      </c>
      <c r="AC2495" s="131">
        <f>SUMIFS('Deductions and Deposits'!$H:$H,'Deductions and Deposits'!$G:$G,D2495,'Deductions and Deposits'!$F:$F,"&lt;="&amp;B2495)+SUMIFS($F$3:F2495,$D$3:D2495,D2495,$C$3:C2495,"Coin Deposit",$E$3:E2495,"")</f>
        <v>0</v>
      </c>
      <c r="AD2495" s="131">
        <f>SUMIFS('Deductions and Deposits'!$D:$D,'Deductions and Deposits'!$C:$C,D2495)+SUMIFS($F:$F,$D:$D,D2495,$C:$C,"Coin Deduction")</f>
        <v>0</v>
      </c>
      <c r="AE2495" s="131">
        <f>Table5[[#This Row],[Column4]]+Table5[[#This Row],[Column14]]+Table5[[#This Row],[Column19]]+Table5[[#This Row],[Column12]]</f>
        <v>0</v>
      </c>
      <c r="AF2495" s="131">
        <f>Table5[[#This Row],[Column5]]+Table5[[#This Row],[Column13]]+Table5[[#This Row],[Column21]]+Table5[[#This Row],[Column18]]</f>
        <v>0</v>
      </c>
      <c r="AG2495" s="131">
        <f t="shared" si="423"/>
        <v>0</v>
      </c>
      <c r="AH2495" s="131">
        <f t="shared" si="424"/>
        <v>0</v>
      </c>
      <c r="AI2495" s="131">
        <f>Table5[[#This Row],[Column17]]-Table5[[#This Row],[Column20]]</f>
        <v>0</v>
      </c>
      <c r="AJ2495" s="131">
        <f t="shared" si="425"/>
        <v>0</v>
      </c>
      <c r="AK2495" s="131">
        <f t="shared" si="429"/>
        <v>0</v>
      </c>
      <c r="AL2495" s="131">
        <f t="shared" si="426"/>
        <v>0</v>
      </c>
      <c r="AM2495" s="131" t="str">
        <f t="shared" si="427"/>
        <v/>
      </c>
      <c r="AN2495" s="131" t="str">
        <f t="shared" ca="1" si="428"/>
        <v/>
      </c>
    </row>
    <row r="2496" spans="1:40" ht="20.25" customHeight="1" x14ac:dyDescent="0.3">
      <c r="A2496" s="127"/>
      <c r="B2496" s="164"/>
      <c r="C2496" s="139"/>
      <c r="D2496" s="140"/>
      <c r="E2496" s="139"/>
      <c r="F2496" s="139"/>
      <c r="G2496" s="140"/>
      <c r="H2496" s="139"/>
      <c r="I2496" s="129"/>
      <c r="L2496" s="128"/>
      <c r="M2496" s="128"/>
      <c r="N2496" s="128"/>
      <c r="O2496" s="128"/>
      <c r="P2496" s="128"/>
      <c r="Q2496" s="128"/>
      <c r="R2496" s="128"/>
      <c r="S2496" s="128"/>
      <c r="T2496" s="120">
        <f t="shared" si="419"/>
        <v>0</v>
      </c>
      <c r="U2496" s="131"/>
      <c r="V2496" s="131"/>
      <c r="W2496" s="131">
        <f>SUMIFS($F$3:F2496,$D$3:D2496,D2496,$C$3:C2496,"Buy")+SUMIFS($F$3:F2496,$D$3:D2496,D2496,$C$3:C2496,"Coin Deposit",$E$3:E2496,"&lt;&gt;")</f>
        <v>0</v>
      </c>
      <c r="X2496" s="131">
        <f t="shared" si="420"/>
        <v>0</v>
      </c>
      <c r="Y2496" s="131">
        <f>IF($D2496=Y$1,SUMIFS($H$3:$H2496,$G$3:$G2496,Y$1,$C$3:$C2496,"Sell"),0)</f>
        <v>0</v>
      </c>
      <c r="Z2496" s="131">
        <f t="shared" si="421"/>
        <v>0</v>
      </c>
      <c r="AA2496" s="131">
        <f>IF($D2496=AA$1,SUMIFS($H$3:$H2496,$G$3:$G2496,AA$1,$C$3:$C2496,"Sell"),0)</f>
        <v>0</v>
      </c>
      <c r="AB2496" s="131">
        <f t="shared" si="422"/>
        <v>0</v>
      </c>
      <c r="AC2496" s="131">
        <f>SUMIFS('Deductions and Deposits'!$H:$H,'Deductions and Deposits'!$G:$G,D2496,'Deductions and Deposits'!$F:$F,"&lt;="&amp;B2496)+SUMIFS($F$3:F2496,$D$3:D2496,D2496,$C$3:C2496,"Coin Deposit",$E$3:E2496,"")</f>
        <v>0</v>
      </c>
      <c r="AD2496" s="131">
        <f>SUMIFS('Deductions and Deposits'!$D:$D,'Deductions and Deposits'!$C:$C,D2496)+SUMIFS($F:$F,$D:$D,D2496,$C:$C,"Coin Deduction")</f>
        <v>0</v>
      </c>
      <c r="AE2496" s="131">
        <f>Table5[[#This Row],[Column4]]+Table5[[#This Row],[Column14]]+Table5[[#This Row],[Column19]]+Table5[[#This Row],[Column12]]</f>
        <v>0</v>
      </c>
      <c r="AF2496" s="131">
        <f>Table5[[#This Row],[Column5]]+Table5[[#This Row],[Column13]]+Table5[[#This Row],[Column21]]+Table5[[#This Row],[Column18]]</f>
        <v>0</v>
      </c>
      <c r="AG2496" s="131">
        <f t="shared" si="423"/>
        <v>0</v>
      </c>
      <c r="AH2496" s="131">
        <f t="shared" si="424"/>
        <v>0</v>
      </c>
      <c r="AI2496" s="131">
        <f>Table5[[#This Row],[Column17]]-Table5[[#This Row],[Column20]]</f>
        <v>0</v>
      </c>
      <c r="AJ2496" s="131">
        <f t="shared" si="425"/>
        <v>0</v>
      </c>
      <c r="AK2496" s="131">
        <f t="shared" si="429"/>
        <v>0</v>
      </c>
      <c r="AL2496" s="131">
        <f t="shared" si="426"/>
        <v>0</v>
      </c>
      <c r="AM2496" s="131" t="str">
        <f t="shared" si="427"/>
        <v/>
      </c>
      <c r="AN2496" s="131" t="str">
        <f t="shared" ca="1" si="428"/>
        <v/>
      </c>
    </row>
    <row r="2497" spans="1:40" ht="20.25" customHeight="1" x14ac:dyDescent="0.3">
      <c r="A2497" s="127"/>
      <c r="B2497" s="164"/>
      <c r="C2497" s="139"/>
      <c r="D2497" s="140"/>
      <c r="E2497" s="139"/>
      <c r="F2497" s="139"/>
      <c r="G2497" s="140"/>
      <c r="H2497" s="139"/>
      <c r="I2497" s="129"/>
      <c r="L2497" s="128"/>
      <c r="M2497" s="128"/>
      <c r="N2497" s="128"/>
      <c r="O2497" s="128"/>
      <c r="P2497" s="128"/>
      <c r="Q2497" s="128"/>
      <c r="R2497" s="128"/>
      <c r="S2497" s="128"/>
      <c r="T2497" s="120">
        <f t="shared" si="419"/>
        <v>0</v>
      </c>
      <c r="U2497" s="131"/>
      <c r="V2497" s="131"/>
      <c r="W2497" s="131">
        <f>SUMIFS($F$3:F2497,$D$3:D2497,D2497,$C$3:C2497,"Buy")+SUMIFS($F$3:F2497,$D$3:D2497,D2497,$C$3:C2497,"Coin Deposit",$E$3:E2497,"&lt;&gt;")</f>
        <v>0</v>
      </c>
      <c r="X2497" s="131">
        <f t="shared" si="420"/>
        <v>0</v>
      </c>
      <c r="Y2497" s="131">
        <f>IF($D2497=Y$1,SUMIFS($H$3:$H2497,$G$3:$G2497,Y$1,$C$3:$C2497,"Sell"),0)</f>
        <v>0</v>
      </c>
      <c r="Z2497" s="131">
        <f t="shared" si="421"/>
        <v>0</v>
      </c>
      <c r="AA2497" s="131">
        <f>IF($D2497=AA$1,SUMIFS($H$3:$H2497,$G$3:$G2497,AA$1,$C$3:$C2497,"Sell"),0)</f>
        <v>0</v>
      </c>
      <c r="AB2497" s="131">
        <f t="shared" si="422"/>
        <v>0</v>
      </c>
      <c r="AC2497" s="131">
        <f>SUMIFS('Deductions and Deposits'!$H:$H,'Deductions and Deposits'!$G:$G,D2497,'Deductions and Deposits'!$F:$F,"&lt;="&amp;B2497)+SUMIFS($F$3:F2497,$D$3:D2497,D2497,$C$3:C2497,"Coin Deposit",$E$3:E2497,"")</f>
        <v>0</v>
      </c>
      <c r="AD2497" s="131">
        <f>SUMIFS('Deductions and Deposits'!$D:$D,'Deductions and Deposits'!$C:$C,D2497)+SUMIFS($F:$F,$D:$D,D2497,$C:$C,"Coin Deduction")</f>
        <v>0</v>
      </c>
      <c r="AE2497" s="131">
        <f>Table5[[#This Row],[Column4]]+Table5[[#This Row],[Column14]]+Table5[[#This Row],[Column19]]+Table5[[#This Row],[Column12]]</f>
        <v>0</v>
      </c>
      <c r="AF2497" s="131">
        <f>Table5[[#This Row],[Column5]]+Table5[[#This Row],[Column13]]+Table5[[#This Row],[Column21]]+Table5[[#This Row],[Column18]]</f>
        <v>0</v>
      </c>
      <c r="AG2497" s="131">
        <f t="shared" si="423"/>
        <v>0</v>
      </c>
      <c r="AH2497" s="131">
        <f t="shared" si="424"/>
        <v>0</v>
      </c>
      <c r="AI2497" s="131">
        <f>Table5[[#This Row],[Column17]]-Table5[[#This Row],[Column20]]</f>
        <v>0</v>
      </c>
      <c r="AJ2497" s="131">
        <f t="shared" si="425"/>
        <v>0</v>
      </c>
      <c r="AK2497" s="131">
        <f t="shared" si="429"/>
        <v>0</v>
      </c>
      <c r="AL2497" s="131">
        <f t="shared" si="426"/>
        <v>0</v>
      </c>
      <c r="AM2497" s="131" t="str">
        <f t="shared" si="427"/>
        <v/>
      </c>
      <c r="AN2497" s="131" t="str">
        <f t="shared" ca="1" si="428"/>
        <v/>
      </c>
    </row>
    <row r="2498" spans="1:40" ht="20.25" customHeight="1" x14ac:dyDescent="0.3">
      <c r="A2498" s="127"/>
      <c r="B2498" s="164"/>
      <c r="C2498" s="139"/>
      <c r="D2498" s="140"/>
      <c r="E2498" s="139"/>
      <c r="F2498" s="139"/>
      <c r="G2498" s="140"/>
      <c r="H2498" s="139"/>
      <c r="I2498" s="129"/>
      <c r="L2498" s="128"/>
      <c r="M2498" s="128"/>
      <c r="N2498" s="128"/>
      <c r="O2498" s="128"/>
      <c r="P2498" s="128"/>
      <c r="Q2498" s="128"/>
      <c r="R2498" s="128"/>
      <c r="S2498" s="128"/>
      <c r="T2498" s="120">
        <f t="shared" si="419"/>
        <v>0</v>
      </c>
      <c r="U2498" s="131"/>
      <c r="V2498" s="131"/>
      <c r="W2498" s="131">
        <f>SUMIFS($F$3:F2498,$D$3:D2498,D2498,$C$3:C2498,"Buy")+SUMIFS($F$3:F2498,$D$3:D2498,D2498,$C$3:C2498,"Coin Deposit",$E$3:E2498,"&lt;&gt;")</f>
        <v>0</v>
      </c>
      <c r="X2498" s="131">
        <f t="shared" si="420"/>
        <v>0</v>
      </c>
      <c r="Y2498" s="131">
        <f>IF($D2498=Y$1,SUMIFS($H$3:$H2498,$G$3:$G2498,Y$1,$C$3:$C2498,"Sell"),0)</f>
        <v>0</v>
      </c>
      <c r="Z2498" s="131">
        <f t="shared" si="421"/>
        <v>0</v>
      </c>
      <c r="AA2498" s="131">
        <f>IF($D2498=AA$1,SUMIFS($H$3:$H2498,$G$3:$G2498,AA$1,$C$3:$C2498,"Sell"),0)</f>
        <v>0</v>
      </c>
      <c r="AB2498" s="131">
        <f t="shared" si="422"/>
        <v>0</v>
      </c>
      <c r="AC2498" s="131">
        <f>SUMIFS('Deductions and Deposits'!$H:$H,'Deductions and Deposits'!$G:$G,D2498,'Deductions and Deposits'!$F:$F,"&lt;="&amp;B2498)+SUMIFS($F$3:F2498,$D$3:D2498,D2498,$C$3:C2498,"Coin Deposit",$E$3:E2498,"")</f>
        <v>0</v>
      </c>
      <c r="AD2498" s="131">
        <f>SUMIFS('Deductions and Deposits'!$D:$D,'Deductions and Deposits'!$C:$C,D2498)+SUMIFS($F:$F,$D:$D,D2498,$C:$C,"Coin Deduction")</f>
        <v>0</v>
      </c>
      <c r="AE2498" s="131">
        <f>Table5[[#This Row],[Column4]]+Table5[[#This Row],[Column14]]+Table5[[#This Row],[Column19]]+Table5[[#This Row],[Column12]]</f>
        <v>0</v>
      </c>
      <c r="AF2498" s="131">
        <f>Table5[[#This Row],[Column5]]+Table5[[#This Row],[Column13]]+Table5[[#This Row],[Column21]]+Table5[[#This Row],[Column18]]</f>
        <v>0</v>
      </c>
      <c r="AG2498" s="131">
        <f t="shared" si="423"/>
        <v>0</v>
      </c>
      <c r="AH2498" s="131">
        <f t="shared" si="424"/>
        <v>0</v>
      </c>
      <c r="AI2498" s="131">
        <f>Table5[[#This Row],[Column17]]-Table5[[#This Row],[Column20]]</f>
        <v>0</v>
      </c>
      <c r="AJ2498" s="131">
        <f t="shared" si="425"/>
        <v>0</v>
      </c>
      <c r="AK2498" s="131">
        <f t="shared" si="429"/>
        <v>0</v>
      </c>
      <c r="AL2498" s="131">
        <f t="shared" si="426"/>
        <v>0</v>
      </c>
      <c r="AM2498" s="131" t="str">
        <f t="shared" si="427"/>
        <v/>
      </c>
      <c r="AN2498" s="131" t="str">
        <f t="shared" ca="1" si="428"/>
        <v/>
      </c>
    </row>
    <row r="2499" spans="1:40" ht="20.25" customHeight="1" x14ac:dyDescent="0.3">
      <c r="A2499" s="127"/>
      <c r="B2499" s="164"/>
      <c r="C2499" s="139"/>
      <c r="D2499" s="140"/>
      <c r="E2499" s="139"/>
      <c r="F2499" s="139"/>
      <c r="G2499" s="140"/>
      <c r="H2499" s="139"/>
      <c r="I2499" s="129"/>
      <c r="L2499" s="128"/>
      <c r="M2499" s="128"/>
      <c r="N2499" s="128"/>
      <c r="O2499" s="128"/>
      <c r="P2499" s="128"/>
      <c r="Q2499" s="128"/>
      <c r="R2499" s="128"/>
      <c r="S2499" s="128"/>
      <c r="T2499" s="120">
        <f t="shared" ref="T2499:T2562" si="430">IF(E2499&lt;&gt;"",E2499,0)</f>
        <v>0</v>
      </c>
      <c r="U2499" s="131"/>
      <c r="V2499" s="131"/>
      <c r="W2499" s="131">
        <f>SUMIFS($F$3:F2499,$D$3:D2499,D2499,$C$3:C2499,"Buy")+SUMIFS($F$3:F2499,$D$3:D2499,D2499,$C$3:C2499,"Coin Deposit",$E$3:E2499,"&lt;&gt;")</f>
        <v>0</v>
      </c>
      <c r="X2499" s="131">
        <f t="shared" ref="X2499:X2562" si="431">IF(OR(C2499="buy",AND(C2499="Coin Deposit",E2499&lt;&gt;"")),SUMIFS($F:$F,$D:$D,D2499,$C:$C,"sell"),0)</f>
        <v>0</v>
      </c>
      <c r="Y2499" s="131">
        <f>IF($D2499=Y$1,SUMIFS($H$3:$H2499,$G$3:$G2499,Y$1,$C$3:$C2499,"Sell"),0)</f>
        <v>0</v>
      </c>
      <c r="Z2499" s="131">
        <f t="shared" ref="Z2499:Z2562" si="432">IF($D2499=Z$1,SUMIFS($H:$H,$G:$G,Z$1,$C:$C,"Buy")+SUMIFS($H:$H,$G:$G,Z$1,$C:$C,"Coin Deposit",$E:$E,"&lt;&gt;"),0)</f>
        <v>0</v>
      </c>
      <c r="AA2499" s="131">
        <f>IF($D2499=AA$1,SUMIFS($H$3:$H2499,$G$3:$G2499,AA$1,$C$3:$C2499,"Sell"),0)</f>
        <v>0</v>
      </c>
      <c r="AB2499" s="131">
        <f t="shared" ref="AB2499:AB2562" si="433">IF($D2499=AB$1,SUMIFS($H:$H,$G:$G,AB$1,$C:$C,"Buy")+SUMIFS($H:$H,$G:$G,AB$1,$C:$C,"Coin Deposit",$E:$E,"&lt;&gt;"),0)</f>
        <v>0</v>
      </c>
      <c r="AC2499" s="131">
        <f>SUMIFS('Deductions and Deposits'!$H:$H,'Deductions and Deposits'!$G:$G,D2499,'Deductions and Deposits'!$F:$F,"&lt;="&amp;B2499)+SUMIFS($F$3:F2499,$D$3:D2499,D2499,$C$3:C2499,"Coin Deposit",$E$3:E2499,"")</f>
        <v>0</v>
      </c>
      <c r="AD2499" s="131">
        <f>SUMIFS('Deductions and Deposits'!$D:$D,'Deductions and Deposits'!$C:$C,D2499)+SUMIFS($F:$F,$D:$D,D2499,$C:$C,"Coin Deduction")</f>
        <v>0</v>
      </c>
      <c r="AE2499" s="131">
        <f>Table5[[#This Row],[Column4]]+Table5[[#This Row],[Column14]]+Table5[[#This Row],[Column19]]+Table5[[#This Row],[Column12]]</f>
        <v>0</v>
      </c>
      <c r="AF2499" s="131">
        <f>Table5[[#This Row],[Column5]]+Table5[[#This Row],[Column13]]+Table5[[#This Row],[Column21]]+Table5[[#This Row],[Column18]]</f>
        <v>0</v>
      </c>
      <c r="AG2499" s="131">
        <f t="shared" ref="AG2499:AG2562" si="434">IF(AND((AC2499+Y2499+AA2499)&gt;AF2499,OR(C2499="buy",AND(C2499="Coin Deposit",E2499&lt;&gt;""))),(AC2499+Y2499+AA2499)-AF2499,0)</f>
        <v>0</v>
      </c>
      <c r="AH2499" s="131">
        <f t="shared" ref="AH2499:AH2562" si="435">IF(AND(AE2499&gt;AF2499,OR(C2499="buy",AND(C2499="Coin Deposit",E2499&lt;&gt;""))),AE2499-AF2499,0)</f>
        <v>0</v>
      </c>
      <c r="AI2499" s="131">
        <f>Table5[[#This Row],[Column17]]-Table5[[#This Row],[Column20]]</f>
        <v>0</v>
      </c>
      <c r="AJ2499" s="131">
        <f t="shared" ref="AJ2499:AJ2562" si="436">IF(AI2499&gt;F2499,F2499,AI2499)</f>
        <v>0</v>
      </c>
      <c r="AK2499" s="131">
        <f t="shared" si="429"/>
        <v>0</v>
      </c>
      <c r="AL2499" s="131">
        <f t="shared" ref="AL2499:AL2562" si="437">IFERROR(SUMIFS($AK:$AK,$D:$D,D2499)/SUMIFS($AJ:$AJ,$D:$D,D2499),0)</f>
        <v>0</v>
      </c>
      <c r="AM2499" s="131" t="str">
        <f t="shared" ref="AM2499:AM2562" si="438">C2499&amp;D2499</f>
        <v/>
      </c>
      <c r="AN2499" s="131" t="str">
        <f t="shared" ref="AN2499:AN2562" ca="1" si="439">OFFSET(AM2499,COUNTA($AM:$AM)-ROW()-(ROW()-ROW($AN$2)-1),)</f>
        <v/>
      </c>
    </row>
    <row r="2500" spans="1:40" ht="20.25" customHeight="1" x14ac:dyDescent="0.3">
      <c r="A2500" s="127"/>
      <c r="B2500" s="164"/>
      <c r="C2500" s="139"/>
      <c r="D2500" s="140"/>
      <c r="E2500" s="139"/>
      <c r="F2500" s="139"/>
      <c r="G2500" s="140"/>
      <c r="H2500" s="139"/>
      <c r="I2500" s="129"/>
      <c r="L2500" s="128"/>
      <c r="M2500" s="128"/>
      <c r="N2500" s="128"/>
      <c r="O2500" s="128"/>
      <c r="P2500" s="128"/>
      <c r="Q2500" s="128"/>
      <c r="R2500" s="128"/>
      <c r="S2500" s="128"/>
      <c r="T2500" s="120">
        <f t="shared" si="430"/>
        <v>0</v>
      </c>
      <c r="U2500" s="131"/>
      <c r="V2500" s="131"/>
      <c r="W2500" s="131">
        <f>SUMIFS($F$3:F2500,$D$3:D2500,D2500,$C$3:C2500,"Buy")+SUMIFS($F$3:F2500,$D$3:D2500,D2500,$C$3:C2500,"Coin Deposit",$E$3:E2500,"&lt;&gt;")</f>
        <v>0</v>
      </c>
      <c r="X2500" s="131">
        <f t="shared" si="431"/>
        <v>0</v>
      </c>
      <c r="Y2500" s="131">
        <f>IF($D2500=Y$1,SUMIFS($H$3:$H2500,$G$3:$G2500,Y$1,$C$3:$C2500,"Sell"),0)</f>
        <v>0</v>
      </c>
      <c r="Z2500" s="131">
        <f t="shared" si="432"/>
        <v>0</v>
      </c>
      <c r="AA2500" s="131">
        <f>IF($D2500=AA$1,SUMIFS($H$3:$H2500,$G$3:$G2500,AA$1,$C$3:$C2500,"Sell"),0)</f>
        <v>0</v>
      </c>
      <c r="AB2500" s="131">
        <f t="shared" si="433"/>
        <v>0</v>
      </c>
      <c r="AC2500" s="131">
        <f>SUMIFS('Deductions and Deposits'!$H:$H,'Deductions and Deposits'!$G:$G,D2500,'Deductions and Deposits'!$F:$F,"&lt;="&amp;B2500)+SUMIFS($F$3:F2500,$D$3:D2500,D2500,$C$3:C2500,"Coin Deposit",$E$3:E2500,"")</f>
        <v>0</v>
      </c>
      <c r="AD2500" s="131">
        <f>SUMIFS('Deductions and Deposits'!$D:$D,'Deductions and Deposits'!$C:$C,D2500)+SUMIFS($F:$F,$D:$D,D2500,$C:$C,"Coin Deduction")</f>
        <v>0</v>
      </c>
      <c r="AE2500" s="131">
        <f>Table5[[#This Row],[Column4]]+Table5[[#This Row],[Column14]]+Table5[[#This Row],[Column19]]+Table5[[#This Row],[Column12]]</f>
        <v>0</v>
      </c>
      <c r="AF2500" s="131">
        <f>Table5[[#This Row],[Column5]]+Table5[[#This Row],[Column13]]+Table5[[#This Row],[Column21]]+Table5[[#This Row],[Column18]]</f>
        <v>0</v>
      </c>
      <c r="AG2500" s="131">
        <f t="shared" si="434"/>
        <v>0</v>
      </c>
      <c r="AH2500" s="131">
        <f t="shared" si="435"/>
        <v>0</v>
      </c>
      <c r="AI2500" s="131">
        <f>Table5[[#This Row],[Column17]]-Table5[[#This Row],[Column20]]</f>
        <v>0</v>
      </c>
      <c r="AJ2500" s="131">
        <f t="shared" si="436"/>
        <v>0</v>
      </c>
      <c r="AK2500" s="131">
        <f t="shared" si="429"/>
        <v>0</v>
      </c>
      <c r="AL2500" s="131">
        <f t="shared" si="437"/>
        <v>0</v>
      </c>
      <c r="AM2500" s="131" t="str">
        <f t="shared" si="438"/>
        <v/>
      </c>
      <c r="AN2500" s="131" t="str">
        <f t="shared" ca="1" si="439"/>
        <v/>
      </c>
    </row>
    <row r="2501" spans="1:40" ht="20.25" customHeight="1" x14ac:dyDescent="0.3">
      <c r="A2501" s="127"/>
      <c r="B2501" s="164"/>
      <c r="C2501" s="139"/>
      <c r="D2501" s="140"/>
      <c r="E2501" s="139"/>
      <c r="F2501" s="139"/>
      <c r="G2501" s="140"/>
      <c r="H2501" s="139"/>
      <c r="I2501" s="129"/>
      <c r="L2501" s="128"/>
      <c r="M2501" s="128"/>
      <c r="N2501" s="128"/>
      <c r="O2501" s="128"/>
      <c r="P2501" s="128"/>
      <c r="Q2501" s="128"/>
      <c r="R2501" s="128"/>
      <c r="S2501" s="128"/>
      <c r="T2501" s="120">
        <f t="shared" si="430"/>
        <v>0</v>
      </c>
      <c r="U2501" s="131"/>
      <c r="V2501" s="131"/>
      <c r="W2501" s="131">
        <f>SUMIFS($F$3:F2501,$D$3:D2501,D2501,$C$3:C2501,"Buy")+SUMIFS($F$3:F2501,$D$3:D2501,D2501,$C$3:C2501,"Coin Deposit",$E$3:E2501,"&lt;&gt;")</f>
        <v>0</v>
      </c>
      <c r="X2501" s="131">
        <f t="shared" si="431"/>
        <v>0</v>
      </c>
      <c r="Y2501" s="131">
        <f>IF($D2501=Y$1,SUMIFS($H$3:$H2501,$G$3:$G2501,Y$1,$C$3:$C2501,"Sell"),0)</f>
        <v>0</v>
      </c>
      <c r="Z2501" s="131">
        <f t="shared" si="432"/>
        <v>0</v>
      </c>
      <c r="AA2501" s="131">
        <f>IF($D2501=AA$1,SUMIFS($H$3:$H2501,$G$3:$G2501,AA$1,$C$3:$C2501,"Sell"),0)</f>
        <v>0</v>
      </c>
      <c r="AB2501" s="131">
        <f t="shared" si="433"/>
        <v>0</v>
      </c>
      <c r="AC2501" s="131">
        <f>SUMIFS('Deductions and Deposits'!$H:$H,'Deductions and Deposits'!$G:$G,D2501,'Deductions and Deposits'!$F:$F,"&lt;="&amp;B2501)+SUMIFS($F$3:F2501,$D$3:D2501,D2501,$C$3:C2501,"Coin Deposit",$E$3:E2501,"")</f>
        <v>0</v>
      </c>
      <c r="AD2501" s="131">
        <f>SUMIFS('Deductions and Deposits'!$D:$D,'Deductions and Deposits'!$C:$C,D2501)+SUMIFS($F:$F,$D:$D,D2501,$C:$C,"Coin Deduction")</f>
        <v>0</v>
      </c>
      <c r="AE2501" s="131">
        <f>Table5[[#This Row],[Column4]]+Table5[[#This Row],[Column14]]+Table5[[#This Row],[Column19]]+Table5[[#This Row],[Column12]]</f>
        <v>0</v>
      </c>
      <c r="AF2501" s="131">
        <f>Table5[[#This Row],[Column5]]+Table5[[#This Row],[Column13]]+Table5[[#This Row],[Column21]]+Table5[[#This Row],[Column18]]</f>
        <v>0</v>
      </c>
      <c r="AG2501" s="131">
        <f t="shared" si="434"/>
        <v>0</v>
      </c>
      <c r="AH2501" s="131">
        <f t="shared" si="435"/>
        <v>0</v>
      </c>
      <c r="AI2501" s="131">
        <f>Table5[[#This Row],[Column17]]-Table5[[#This Row],[Column20]]</f>
        <v>0</v>
      </c>
      <c r="AJ2501" s="131">
        <f t="shared" si="436"/>
        <v>0</v>
      </c>
      <c r="AK2501" s="131">
        <f t="shared" si="429"/>
        <v>0</v>
      </c>
      <c r="AL2501" s="131">
        <f t="shared" si="437"/>
        <v>0</v>
      </c>
      <c r="AM2501" s="131" t="str">
        <f t="shared" si="438"/>
        <v/>
      </c>
      <c r="AN2501" s="131" t="str">
        <f t="shared" ca="1" si="439"/>
        <v/>
      </c>
    </row>
    <row r="2502" spans="1:40" ht="20.25" customHeight="1" x14ac:dyDescent="0.3">
      <c r="A2502" s="127"/>
      <c r="B2502" s="164"/>
      <c r="C2502" s="139"/>
      <c r="D2502" s="140"/>
      <c r="E2502" s="139"/>
      <c r="F2502" s="139"/>
      <c r="G2502" s="140"/>
      <c r="H2502" s="139"/>
      <c r="I2502" s="129"/>
      <c r="L2502" s="128"/>
      <c r="M2502" s="128"/>
      <c r="N2502" s="128"/>
      <c r="O2502" s="128"/>
      <c r="P2502" s="128"/>
      <c r="Q2502" s="128"/>
      <c r="R2502" s="128"/>
      <c r="S2502" s="128"/>
      <c r="T2502" s="120">
        <f t="shared" si="430"/>
        <v>0</v>
      </c>
      <c r="U2502" s="131"/>
      <c r="V2502" s="131"/>
      <c r="W2502" s="131">
        <f>SUMIFS($F$3:F2502,$D$3:D2502,D2502,$C$3:C2502,"Buy")+SUMIFS($F$3:F2502,$D$3:D2502,D2502,$C$3:C2502,"Coin Deposit",$E$3:E2502,"&lt;&gt;")</f>
        <v>0</v>
      </c>
      <c r="X2502" s="131">
        <f t="shared" si="431"/>
        <v>0</v>
      </c>
      <c r="Y2502" s="131">
        <f>IF($D2502=Y$1,SUMIFS($H$3:$H2502,$G$3:$G2502,Y$1,$C$3:$C2502,"Sell"),0)</f>
        <v>0</v>
      </c>
      <c r="Z2502" s="131">
        <f t="shared" si="432"/>
        <v>0</v>
      </c>
      <c r="AA2502" s="131">
        <f>IF($D2502=AA$1,SUMIFS($H$3:$H2502,$G$3:$G2502,AA$1,$C$3:$C2502,"Sell"),0)</f>
        <v>0</v>
      </c>
      <c r="AB2502" s="131">
        <f t="shared" si="433"/>
        <v>0</v>
      </c>
      <c r="AC2502" s="131">
        <f>SUMIFS('Deductions and Deposits'!$H:$H,'Deductions and Deposits'!$G:$G,D2502,'Deductions and Deposits'!$F:$F,"&lt;="&amp;B2502)+SUMIFS($F$3:F2502,$D$3:D2502,D2502,$C$3:C2502,"Coin Deposit",$E$3:E2502,"")</f>
        <v>0</v>
      </c>
      <c r="AD2502" s="131">
        <f>SUMIFS('Deductions and Deposits'!$D:$D,'Deductions and Deposits'!$C:$C,D2502)+SUMIFS($F:$F,$D:$D,D2502,$C:$C,"Coin Deduction")</f>
        <v>0</v>
      </c>
      <c r="AE2502" s="131">
        <f>Table5[[#This Row],[Column4]]+Table5[[#This Row],[Column14]]+Table5[[#This Row],[Column19]]+Table5[[#This Row],[Column12]]</f>
        <v>0</v>
      </c>
      <c r="AF2502" s="131">
        <f>Table5[[#This Row],[Column5]]+Table5[[#This Row],[Column13]]+Table5[[#This Row],[Column21]]+Table5[[#This Row],[Column18]]</f>
        <v>0</v>
      </c>
      <c r="AG2502" s="131">
        <f t="shared" si="434"/>
        <v>0</v>
      </c>
      <c r="AH2502" s="131">
        <f t="shared" si="435"/>
        <v>0</v>
      </c>
      <c r="AI2502" s="131">
        <f>Table5[[#This Row],[Column17]]-Table5[[#This Row],[Column20]]</f>
        <v>0</v>
      </c>
      <c r="AJ2502" s="131">
        <f t="shared" si="436"/>
        <v>0</v>
      </c>
      <c r="AK2502" s="131">
        <f t="shared" si="429"/>
        <v>0</v>
      </c>
      <c r="AL2502" s="131">
        <f t="shared" si="437"/>
        <v>0</v>
      </c>
      <c r="AM2502" s="131" t="str">
        <f t="shared" si="438"/>
        <v/>
      </c>
      <c r="AN2502" s="131" t="str">
        <f t="shared" ca="1" si="439"/>
        <v/>
      </c>
    </row>
    <row r="2503" spans="1:40" ht="20.25" customHeight="1" x14ac:dyDescent="0.3">
      <c r="A2503" s="127"/>
      <c r="B2503" s="164"/>
      <c r="C2503" s="139"/>
      <c r="D2503" s="140"/>
      <c r="E2503" s="139"/>
      <c r="F2503" s="139"/>
      <c r="G2503" s="140"/>
      <c r="H2503" s="139"/>
      <c r="I2503" s="129"/>
      <c r="L2503" s="128"/>
      <c r="M2503" s="128"/>
      <c r="N2503" s="128"/>
      <c r="O2503" s="128"/>
      <c r="P2503" s="128"/>
      <c r="Q2503" s="128"/>
      <c r="R2503" s="128"/>
      <c r="S2503" s="128"/>
      <c r="T2503" s="120">
        <f t="shared" si="430"/>
        <v>0</v>
      </c>
      <c r="U2503" s="131"/>
      <c r="V2503" s="131"/>
      <c r="W2503" s="131">
        <f>SUMIFS($F$3:F2503,$D$3:D2503,D2503,$C$3:C2503,"Buy")+SUMIFS($F$3:F2503,$D$3:D2503,D2503,$C$3:C2503,"Coin Deposit",$E$3:E2503,"&lt;&gt;")</f>
        <v>0</v>
      </c>
      <c r="X2503" s="131">
        <f t="shared" si="431"/>
        <v>0</v>
      </c>
      <c r="Y2503" s="131">
        <f>IF($D2503=Y$1,SUMIFS($H$3:$H2503,$G$3:$G2503,Y$1,$C$3:$C2503,"Sell"),0)</f>
        <v>0</v>
      </c>
      <c r="Z2503" s="131">
        <f t="shared" si="432"/>
        <v>0</v>
      </c>
      <c r="AA2503" s="131">
        <f>IF($D2503=AA$1,SUMIFS($H$3:$H2503,$G$3:$G2503,AA$1,$C$3:$C2503,"Sell"),0)</f>
        <v>0</v>
      </c>
      <c r="AB2503" s="131">
        <f t="shared" si="433"/>
        <v>0</v>
      </c>
      <c r="AC2503" s="131">
        <f>SUMIFS('Deductions and Deposits'!$H:$H,'Deductions and Deposits'!$G:$G,D2503,'Deductions and Deposits'!$F:$F,"&lt;="&amp;B2503)+SUMIFS($F$3:F2503,$D$3:D2503,D2503,$C$3:C2503,"Coin Deposit",$E$3:E2503,"")</f>
        <v>0</v>
      </c>
      <c r="AD2503" s="131">
        <f>SUMIFS('Deductions and Deposits'!$D:$D,'Deductions and Deposits'!$C:$C,D2503)+SUMIFS($F:$F,$D:$D,D2503,$C:$C,"Coin Deduction")</f>
        <v>0</v>
      </c>
      <c r="AE2503" s="131">
        <f>Table5[[#This Row],[Column4]]+Table5[[#This Row],[Column14]]+Table5[[#This Row],[Column19]]+Table5[[#This Row],[Column12]]</f>
        <v>0</v>
      </c>
      <c r="AF2503" s="131">
        <f>Table5[[#This Row],[Column5]]+Table5[[#This Row],[Column13]]+Table5[[#This Row],[Column21]]+Table5[[#This Row],[Column18]]</f>
        <v>0</v>
      </c>
      <c r="AG2503" s="131">
        <f t="shared" si="434"/>
        <v>0</v>
      </c>
      <c r="AH2503" s="131">
        <f t="shared" si="435"/>
        <v>0</v>
      </c>
      <c r="AI2503" s="131">
        <f>Table5[[#This Row],[Column17]]-Table5[[#This Row],[Column20]]</f>
        <v>0</v>
      </c>
      <c r="AJ2503" s="131">
        <f t="shared" si="436"/>
        <v>0</v>
      </c>
      <c r="AK2503" s="131">
        <f t="shared" si="429"/>
        <v>0</v>
      </c>
      <c r="AL2503" s="131">
        <f t="shared" si="437"/>
        <v>0</v>
      </c>
      <c r="AM2503" s="131" t="str">
        <f t="shared" si="438"/>
        <v/>
      </c>
      <c r="AN2503" s="131" t="str">
        <f t="shared" ca="1" si="439"/>
        <v/>
      </c>
    </row>
    <row r="2504" spans="1:40" ht="20.25" customHeight="1" x14ac:dyDescent="0.3">
      <c r="A2504" s="127"/>
      <c r="B2504" s="164"/>
      <c r="C2504" s="139"/>
      <c r="D2504" s="140"/>
      <c r="E2504" s="139"/>
      <c r="F2504" s="139"/>
      <c r="G2504" s="140"/>
      <c r="H2504" s="139"/>
      <c r="I2504" s="129"/>
      <c r="L2504" s="128"/>
      <c r="M2504" s="128"/>
      <c r="N2504" s="128"/>
      <c r="O2504" s="128"/>
      <c r="P2504" s="128"/>
      <c r="Q2504" s="128"/>
      <c r="R2504" s="128"/>
      <c r="S2504" s="128"/>
      <c r="T2504" s="120">
        <f t="shared" si="430"/>
        <v>0</v>
      </c>
      <c r="U2504" s="131"/>
      <c r="V2504" s="131"/>
      <c r="W2504" s="131">
        <f>SUMIFS($F$3:F2504,$D$3:D2504,D2504,$C$3:C2504,"Buy")+SUMIFS($F$3:F2504,$D$3:D2504,D2504,$C$3:C2504,"Coin Deposit",$E$3:E2504,"&lt;&gt;")</f>
        <v>0</v>
      </c>
      <c r="X2504" s="131">
        <f t="shared" si="431"/>
        <v>0</v>
      </c>
      <c r="Y2504" s="131">
        <f>IF($D2504=Y$1,SUMIFS($H$3:$H2504,$G$3:$G2504,Y$1,$C$3:$C2504,"Sell"),0)</f>
        <v>0</v>
      </c>
      <c r="Z2504" s="131">
        <f t="shared" si="432"/>
        <v>0</v>
      </c>
      <c r="AA2504" s="131">
        <f>IF($D2504=AA$1,SUMIFS($H$3:$H2504,$G$3:$G2504,AA$1,$C$3:$C2504,"Sell"),0)</f>
        <v>0</v>
      </c>
      <c r="AB2504" s="131">
        <f t="shared" si="433"/>
        <v>0</v>
      </c>
      <c r="AC2504" s="131">
        <f>SUMIFS('Deductions and Deposits'!$H:$H,'Deductions and Deposits'!$G:$G,D2504,'Deductions and Deposits'!$F:$F,"&lt;="&amp;B2504)+SUMIFS($F$3:F2504,$D$3:D2504,D2504,$C$3:C2504,"Coin Deposit",$E$3:E2504,"")</f>
        <v>0</v>
      </c>
      <c r="AD2504" s="131">
        <f>SUMIFS('Deductions and Deposits'!$D:$D,'Deductions and Deposits'!$C:$C,D2504)+SUMIFS($F:$F,$D:$D,D2504,$C:$C,"Coin Deduction")</f>
        <v>0</v>
      </c>
      <c r="AE2504" s="131">
        <f>Table5[[#This Row],[Column4]]+Table5[[#This Row],[Column14]]+Table5[[#This Row],[Column19]]+Table5[[#This Row],[Column12]]</f>
        <v>0</v>
      </c>
      <c r="AF2504" s="131">
        <f>Table5[[#This Row],[Column5]]+Table5[[#This Row],[Column13]]+Table5[[#This Row],[Column21]]+Table5[[#This Row],[Column18]]</f>
        <v>0</v>
      </c>
      <c r="AG2504" s="131">
        <f t="shared" si="434"/>
        <v>0</v>
      </c>
      <c r="AH2504" s="131">
        <f t="shared" si="435"/>
        <v>0</v>
      </c>
      <c r="AI2504" s="131">
        <f>Table5[[#This Row],[Column17]]-Table5[[#This Row],[Column20]]</f>
        <v>0</v>
      </c>
      <c r="AJ2504" s="131">
        <f t="shared" si="436"/>
        <v>0</v>
      </c>
      <c r="AK2504" s="131">
        <f t="shared" si="429"/>
        <v>0</v>
      </c>
      <c r="AL2504" s="131">
        <f t="shared" si="437"/>
        <v>0</v>
      </c>
      <c r="AM2504" s="131" t="str">
        <f t="shared" si="438"/>
        <v/>
      </c>
      <c r="AN2504" s="131" t="str">
        <f t="shared" ca="1" si="439"/>
        <v/>
      </c>
    </row>
    <row r="2505" spans="1:40" ht="20.25" customHeight="1" x14ac:dyDescent="0.3">
      <c r="A2505" s="127"/>
      <c r="B2505" s="164"/>
      <c r="C2505" s="139"/>
      <c r="D2505" s="140"/>
      <c r="E2505" s="139"/>
      <c r="F2505" s="139"/>
      <c r="G2505" s="140"/>
      <c r="H2505" s="139"/>
      <c r="I2505" s="129"/>
      <c r="L2505" s="128"/>
      <c r="M2505" s="128"/>
      <c r="N2505" s="128"/>
      <c r="O2505" s="128"/>
      <c r="P2505" s="128"/>
      <c r="Q2505" s="128"/>
      <c r="R2505" s="128"/>
      <c r="S2505" s="128"/>
      <c r="T2505" s="120">
        <f t="shared" si="430"/>
        <v>0</v>
      </c>
      <c r="U2505" s="131"/>
      <c r="V2505" s="131"/>
      <c r="W2505" s="131">
        <f>SUMIFS($F$3:F2505,$D$3:D2505,D2505,$C$3:C2505,"Buy")+SUMIFS($F$3:F2505,$D$3:D2505,D2505,$C$3:C2505,"Coin Deposit",$E$3:E2505,"&lt;&gt;")</f>
        <v>0</v>
      </c>
      <c r="X2505" s="131">
        <f t="shared" si="431"/>
        <v>0</v>
      </c>
      <c r="Y2505" s="131">
        <f>IF($D2505=Y$1,SUMIFS($H$3:$H2505,$G$3:$G2505,Y$1,$C$3:$C2505,"Sell"),0)</f>
        <v>0</v>
      </c>
      <c r="Z2505" s="131">
        <f t="shared" si="432"/>
        <v>0</v>
      </c>
      <c r="AA2505" s="131">
        <f>IF($D2505=AA$1,SUMIFS($H$3:$H2505,$G$3:$G2505,AA$1,$C$3:$C2505,"Sell"),0)</f>
        <v>0</v>
      </c>
      <c r="AB2505" s="131">
        <f t="shared" si="433"/>
        <v>0</v>
      </c>
      <c r="AC2505" s="131">
        <f>SUMIFS('Deductions and Deposits'!$H:$H,'Deductions and Deposits'!$G:$G,D2505,'Deductions and Deposits'!$F:$F,"&lt;="&amp;B2505)+SUMIFS($F$3:F2505,$D$3:D2505,D2505,$C$3:C2505,"Coin Deposit",$E$3:E2505,"")</f>
        <v>0</v>
      </c>
      <c r="AD2505" s="131">
        <f>SUMIFS('Deductions and Deposits'!$D:$D,'Deductions and Deposits'!$C:$C,D2505)+SUMIFS($F:$F,$D:$D,D2505,$C:$C,"Coin Deduction")</f>
        <v>0</v>
      </c>
      <c r="AE2505" s="131">
        <f>Table5[[#This Row],[Column4]]+Table5[[#This Row],[Column14]]+Table5[[#This Row],[Column19]]+Table5[[#This Row],[Column12]]</f>
        <v>0</v>
      </c>
      <c r="AF2505" s="131">
        <f>Table5[[#This Row],[Column5]]+Table5[[#This Row],[Column13]]+Table5[[#This Row],[Column21]]+Table5[[#This Row],[Column18]]</f>
        <v>0</v>
      </c>
      <c r="AG2505" s="131">
        <f t="shared" si="434"/>
        <v>0</v>
      </c>
      <c r="AH2505" s="131">
        <f t="shared" si="435"/>
        <v>0</v>
      </c>
      <c r="AI2505" s="131">
        <f>Table5[[#This Row],[Column17]]-Table5[[#This Row],[Column20]]</f>
        <v>0</v>
      </c>
      <c r="AJ2505" s="131">
        <f t="shared" si="436"/>
        <v>0</v>
      </c>
      <c r="AK2505" s="131">
        <f t="shared" si="429"/>
        <v>0</v>
      </c>
      <c r="AL2505" s="131">
        <f t="shared" si="437"/>
        <v>0</v>
      </c>
      <c r="AM2505" s="131" t="str">
        <f t="shared" si="438"/>
        <v/>
      </c>
      <c r="AN2505" s="131" t="str">
        <f t="shared" ca="1" si="439"/>
        <v/>
      </c>
    </row>
    <row r="2506" spans="1:40" ht="20.25" customHeight="1" x14ac:dyDescent="0.3">
      <c r="A2506" s="127"/>
      <c r="B2506" s="164"/>
      <c r="C2506" s="139"/>
      <c r="D2506" s="140"/>
      <c r="E2506" s="139"/>
      <c r="F2506" s="139"/>
      <c r="G2506" s="140"/>
      <c r="H2506" s="139"/>
      <c r="I2506" s="129"/>
      <c r="L2506" s="128"/>
      <c r="M2506" s="128"/>
      <c r="N2506" s="128"/>
      <c r="O2506" s="128"/>
      <c r="P2506" s="128"/>
      <c r="Q2506" s="128"/>
      <c r="R2506" s="128"/>
      <c r="S2506" s="128"/>
      <c r="T2506" s="120">
        <f t="shared" si="430"/>
        <v>0</v>
      </c>
      <c r="U2506" s="131"/>
      <c r="V2506" s="131"/>
      <c r="W2506" s="131">
        <f>SUMIFS($F$3:F2506,$D$3:D2506,D2506,$C$3:C2506,"Buy")+SUMIFS($F$3:F2506,$D$3:D2506,D2506,$C$3:C2506,"Coin Deposit",$E$3:E2506,"&lt;&gt;")</f>
        <v>0</v>
      </c>
      <c r="X2506" s="131">
        <f t="shared" si="431"/>
        <v>0</v>
      </c>
      <c r="Y2506" s="131">
        <f>IF($D2506=Y$1,SUMIFS($H$3:$H2506,$G$3:$G2506,Y$1,$C$3:$C2506,"Sell"),0)</f>
        <v>0</v>
      </c>
      <c r="Z2506" s="131">
        <f t="shared" si="432"/>
        <v>0</v>
      </c>
      <c r="AA2506" s="131">
        <f>IF($D2506=AA$1,SUMIFS($H$3:$H2506,$G$3:$G2506,AA$1,$C$3:$C2506,"Sell"),0)</f>
        <v>0</v>
      </c>
      <c r="AB2506" s="131">
        <f t="shared" si="433"/>
        <v>0</v>
      </c>
      <c r="AC2506" s="131">
        <f>SUMIFS('Deductions and Deposits'!$H:$H,'Deductions and Deposits'!$G:$G,D2506,'Deductions and Deposits'!$F:$F,"&lt;="&amp;B2506)+SUMIFS($F$3:F2506,$D$3:D2506,D2506,$C$3:C2506,"Coin Deposit",$E$3:E2506,"")</f>
        <v>0</v>
      </c>
      <c r="AD2506" s="131">
        <f>SUMIFS('Deductions and Deposits'!$D:$D,'Deductions and Deposits'!$C:$C,D2506)+SUMIFS($F:$F,$D:$D,D2506,$C:$C,"Coin Deduction")</f>
        <v>0</v>
      </c>
      <c r="AE2506" s="131">
        <f>Table5[[#This Row],[Column4]]+Table5[[#This Row],[Column14]]+Table5[[#This Row],[Column19]]+Table5[[#This Row],[Column12]]</f>
        <v>0</v>
      </c>
      <c r="AF2506" s="131">
        <f>Table5[[#This Row],[Column5]]+Table5[[#This Row],[Column13]]+Table5[[#This Row],[Column21]]+Table5[[#This Row],[Column18]]</f>
        <v>0</v>
      </c>
      <c r="AG2506" s="131">
        <f t="shared" si="434"/>
        <v>0</v>
      </c>
      <c r="AH2506" s="131">
        <f t="shared" si="435"/>
        <v>0</v>
      </c>
      <c r="AI2506" s="131">
        <f>Table5[[#This Row],[Column17]]-Table5[[#This Row],[Column20]]</f>
        <v>0</v>
      </c>
      <c r="AJ2506" s="131">
        <f t="shared" si="436"/>
        <v>0</v>
      </c>
      <c r="AK2506" s="131">
        <f t="shared" si="429"/>
        <v>0</v>
      </c>
      <c r="AL2506" s="131">
        <f t="shared" si="437"/>
        <v>0</v>
      </c>
      <c r="AM2506" s="131" t="str">
        <f t="shared" si="438"/>
        <v/>
      </c>
      <c r="AN2506" s="131" t="str">
        <f t="shared" ca="1" si="439"/>
        <v/>
      </c>
    </row>
    <row r="2507" spans="1:40" ht="20.25" customHeight="1" x14ac:dyDescent="0.3">
      <c r="A2507" s="127"/>
      <c r="B2507" s="164"/>
      <c r="C2507" s="139"/>
      <c r="D2507" s="140"/>
      <c r="E2507" s="139"/>
      <c r="F2507" s="139"/>
      <c r="G2507" s="140"/>
      <c r="H2507" s="139"/>
      <c r="I2507" s="129"/>
      <c r="L2507" s="128"/>
      <c r="M2507" s="128"/>
      <c r="N2507" s="128"/>
      <c r="O2507" s="128"/>
      <c r="P2507" s="128"/>
      <c r="Q2507" s="128"/>
      <c r="R2507" s="128"/>
      <c r="S2507" s="128"/>
      <c r="T2507" s="120">
        <f t="shared" si="430"/>
        <v>0</v>
      </c>
      <c r="U2507" s="131"/>
      <c r="V2507" s="131"/>
      <c r="W2507" s="131">
        <f>SUMIFS($F$3:F2507,$D$3:D2507,D2507,$C$3:C2507,"Buy")+SUMIFS($F$3:F2507,$D$3:D2507,D2507,$C$3:C2507,"Coin Deposit",$E$3:E2507,"&lt;&gt;")</f>
        <v>0</v>
      </c>
      <c r="X2507" s="131">
        <f t="shared" si="431"/>
        <v>0</v>
      </c>
      <c r="Y2507" s="131">
        <f>IF($D2507=Y$1,SUMIFS($H$3:$H2507,$G$3:$G2507,Y$1,$C$3:$C2507,"Sell"),0)</f>
        <v>0</v>
      </c>
      <c r="Z2507" s="131">
        <f t="shared" si="432"/>
        <v>0</v>
      </c>
      <c r="AA2507" s="131">
        <f>IF($D2507=AA$1,SUMIFS($H$3:$H2507,$G$3:$G2507,AA$1,$C$3:$C2507,"Sell"),0)</f>
        <v>0</v>
      </c>
      <c r="AB2507" s="131">
        <f t="shared" si="433"/>
        <v>0</v>
      </c>
      <c r="AC2507" s="131">
        <f>SUMIFS('Deductions and Deposits'!$H:$H,'Deductions and Deposits'!$G:$G,D2507,'Deductions and Deposits'!$F:$F,"&lt;="&amp;B2507)+SUMIFS($F$3:F2507,$D$3:D2507,D2507,$C$3:C2507,"Coin Deposit",$E$3:E2507,"")</f>
        <v>0</v>
      </c>
      <c r="AD2507" s="131">
        <f>SUMIFS('Deductions and Deposits'!$D:$D,'Deductions and Deposits'!$C:$C,D2507)+SUMIFS($F:$F,$D:$D,D2507,$C:$C,"Coin Deduction")</f>
        <v>0</v>
      </c>
      <c r="AE2507" s="131">
        <f>Table5[[#This Row],[Column4]]+Table5[[#This Row],[Column14]]+Table5[[#This Row],[Column19]]+Table5[[#This Row],[Column12]]</f>
        <v>0</v>
      </c>
      <c r="AF2507" s="131">
        <f>Table5[[#This Row],[Column5]]+Table5[[#This Row],[Column13]]+Table5[[#This Row],[Column21]]+Table5[[#This Row],[Column18]]</f>
        <v>0</v>
      </c>
      <c r="AG2507" s="131">
        <f t="shared" si="434"/>
        <v>0</v>
      </c>
      <c r="AH2507" s="131">
        <f t="shared" si="435"/>
        <v>0</v>
      </c>
      <c r="AI2507" s="131">
        <f>Table5[[#This Row],[Column17]]-Table5[[#This Row],[Column20]]</f>
        <v>0</v>
      </c>
      <c r="AJ2507" s="131">
        <f t="shared" si="436"/>
        <v>0</v>
      </c>
      <c r="AK2507" s="131">
        <f t="shared" si="429"/>
        <v>0</v>
      </c>
      <c r="AL2507" s="131">
        <f t="shared" si="437"/>
        <v>0</v>
      </c>
      <c r="AM2507" s="131" t="str">
        <f t="shared" si="438"/>
        <v/>
      </c>
      <c r="AN2507" s="131" t="str">
        <f t="shared" ca="1" si="439"/>
        <v/>
      </c>
    </row>
    <row r="2508" spans="1:40" ht="20.25" customHeight="1" x14ac:dyDescent="0.3">
      <c r="A2508" s="127"/>
      <c r="B2508" s="164"/>
      <c r="C2508" s="139"/>
      <c r="D2508" s="140"/>
      <c r="E2508" s="139"/>
      <c r="F2508" s="139"/>
      <c r="G2508" s="140"/>
      <c r="H2508" s="139"/>
      <c r="I2508" s="129"/>
      <c r="L2508" s="128"/>
      <c r="M2508" s="128"/>
      <c r="N2508" s="128"/>
      <c r="O2508" s="128"/>
      <c r="P2508" s="128"/>
      <c r="Q2508" s="128"/>
      <c r="R2508" s="128"/>
      <c r="S2508" s="128"/>
      <c r="T2508" s="120">
        <f t="shared" si="430"/>
        <v>0</v>
      </c>
      <c r="U2508" s="131"/>
      <c r="V2508" s="131"/>
      <c r="W2508" s="131">
        <f>SUMIFS($F$3:F2508,$D$3:D2508,D2508,$C$3:C2508,"Buy")+SUMIFS($F$3:F2508,$D$3:D2508,D2508,$C$3:C2508,"Coin Deposit",$E$3:E2508,"&lt;&gt;")</f>
        <v>0</v>
      </c>
      <c r="X2508" s="131">
        <f t="shared" si="431"/>
        <v>0</v>
      </c>
      <c r="Y2508" s="131">
        <f>IF($D2508=Y$1,SUMIFS($H$3:$H2508,$G$3:$G2508,Y$1,$C$3:$C2508,"Sell"),0)</f>
        <v>0</v>
      </c>
      <c r="Z2508" s="131">
        <f t="shared" si="432"/>
        <v>0</v>
      </c>
      <c r="AA2508" s="131">
        <f>IF($D2508=AA$1,SUMIFS($H$3:$H2508,$G$3:$G2508,AA$1,$C$3:$C2508,"Sell"),0)</f>
        <v>0</v>
      </c>
      <c r="AB2508" s="131">
        <f t="shared" si="433"/>
        <v>0</v>
      </c>
      <c r="AC2508" s="131">
        <f>SUMIFS('Deductions and Deposits'!$H:$H,'Deductions and Deposits'!$G:$G,D2508,'Deductions and Deposits'!$F:$F,"&lt;="&amp;B2508)+SUMIFS($F$3:F2508,$D$3:D2508,D2508,$C$3:C2508,"Coin Deposit",$E$3:E2508,"")</f>
        <v>0</v>
      </c>
      <c r="AD2508" s="131">
        <f>SUMIFS('Deductions and Deposits'!$D:$D,'Deductions and Deposits'!$C:$C,D2508)+SUMIFS($F:$F,$D:$D,D2508,$C:$C,"Coin Deduction")</f>
        <v>0</v>
      </c>
      <c r="AE2508" s="131">
        <f>Table5[[#This Row],[Column4]]+Table5[[#This Row],[Column14]]+Table5[[#This Row],[Column19]]+Table5[[#This Row],[Column12]]</f>
        <v>0</v>
      </c>
      <c r="AF2508" s="131">
        <f>Table5[[#This Row],[Column5]]+Table5[[#This Row],[Column13]]+Table5[[#This Row],[Column21]]+Table5[[#This Row],[Column18]]</f>
        <v>0</v>
      </c>
      <c r="AG2508" s="131">
        <f t="shared" si="434"/>
        <v>0</v>
      </c>
      <c r="AH2508" s="131">
        <f t="shared" si="435"/>
        <v>0</v>
      </c>
      <c r="AI2508" s="131">
        <f>Table5[[#This Row],[Column17]]-Table5[[#This Row],[Column20]]</f>
        <v>0</v>
      </c>
      <c r="AJ2508" s="131">
        <f t="shared" si="436"/>
        <v>0</v>
      </c>
      <c r="AK2508" s="131">
        <f t="shared" si="429"/>
        <v>0</v>
      </c>
      <c r="AL2508" s="131">
        <f t="shared" si="437"/>
        <v>0</v>
      </c>
      <c r="AM2508" s="131" t="str">
        <f t="shared" si="438"/>
        <v/>
      </c>
      <c r="AN2508" s="131" t="str">
        <f t="shared" ca="1" si="439"/>
        <v/>
      </c>
    </row>
    <row r="2509" spans="1:40" ht="20.25" customHeight="1" x14ac:dyDescent="0.3">
      <c r="A2509" s="127"/>
      <c r="B2509" s="164"/>
      <c r="C2509" s="139"/>
      <c r="D2509" s="140"/>
      <c r="E2509" s="139"/>
      <c r="F2509" s="139"/>
      <c r="G2509" s="140"/>
      <c r="H2509" s="139"/>
      <c r="I2509" s="129"/>
      <c r="L2509" s="128"/>
      <c r="M2509" s="128"/>
      <c r="N2509" s="128"/>
      <c r="O2509" s="128"/>
      <c r="P2509" s="128"/>
      <c r="Q2509" s="128"/>
      <c r="R2509" s="128"/>
      <c r="S2509" s="128"/>
      <c r="T2509" s="120">
        <f t="shared" si="430"/>
        <v>0</v>
      </c>
      <c r="U2509" s="131"/>
      <c r="V2509" s="131"/>
      <c r="W2509" s="131">
        <f>SUMIFS($F$3:F2509,$D$3:D2509,D2509,$C$3:C2509,"Buy")+SUMIFS($F$3:F2509,$D$3:D2509,D2509,$C$3:C2509,"Coin Deposit",$E$3:E2509,"&lt;&gt;")</f>
        <v>0</v>
      </c>
      <c r="X2509" s="131">
        <f t="shared" si="431"/>
        <v>0</v>
      </c>
      <c r="Y2509" s="131">
        <f>IF($D2509=Y$1,SUMIFS($H$3:$H2509,$G$3:$G2509,Y$1,$C$3:$C2509,"Sell"),0)</f>
        <v>0</v>
      </c>
      <c r="Z2509" s="131">
        <f t="shared" si="432"/>
        <v>0</v>
      </c>
      <c r="AA2509" s="131">
        <f>IF($D2509=AA$1,SUMIFS($H$3:$H2509,$G$3:$G2509,AA$1,$C$3:$C2509,"Sell"),0)</f>
        <v>0</v>
      </c>
      <c r="AB2509" s="131">
        <f t="shared" si="433"/>
        <v>0</v>
      </c>
      <c r="AC2509" s="131">
        <f>SUMIFS('Deductions and Deposits'!$H:$H,'Deductions and Deposits'!$G:$G,D2509,'Deductions and Deposits'!$F:$F,"&lt;="&amp;B2509)+SUMIFS($F$3:F2509,$D$3:D2509,D2509,$C$3:C2509,"Coin Deposit",$E$3:E2509,"")</f>
        <v>0</v>
      </c>
      <c r="AD2509" s="131">
        <f>SUMIFS('Deductions and Deposits'!$D:$D,'Deductions and Deposits'!$C:$C,D2509)+SUMIFS($F:$F,$D:$D,D2509,$C:$C,"Coin Deduction")</f>
        <v>0</v>
      </c>
      <c r="AE2509" s="131">
        <f>Table5[[#This Row],[Column4]]+Table5[[#This Row],[Column14]]+Table5[[#This Row],[Column19]]+Table5[[#This Row],[Column12]]</f>
        <v>0</v>
      </c>
      <c r="AF2509" s="131">
        <f>Table5[[#This Row],[Column5]]+Table5[[#This Row],[Column13]]+Table5[[#This Row],[Column21]]+Table5[[#This Row],[Column18]]</f>
        <v>0</v>
      </c>
      <c r="AG2509" s="131">
        <f t="shared" si="434"/>
        <v>0</v>
      </c>
      <c r="AH2509" s="131">
        <f t="shared" si="435"/>
        <v>0</v>
      </c>
      <c r="AI2509" s="131">
        <f>Table5[[#This Row],[Column17]]-Table5[[#This Row],[Column20]]</f>
        <v>0</v>
      </c>
      <c r="AJ2509" s="131">
        <f t="shared" si="436"/>
        <v>0</v>
      </c>
      <c r="AK2509" s="131">
        <f t="shared" si="429"/>
        <v>0</v>
      </c>
      <c r="AL2509" s="131">
        <f t="shared" si="437"/>
        <v>0</v>
      </c>
      <c r="AM2509" s="131" t="str">
        <f t="shared" si="438"/>
        <v/>
      </c>
      <c r="AN2509" s="131" t="str">
        <f t="shared" ca="1" si="439"/>
        <v/>
      </c>
    </row>
    <row r="2510" spans="1:40" ht="20.25" customHeight="1" x14ac:dyDescent="0.3">
      <c r="A2510" s="127"/>
      <c r="B2510" s="164"/>
      <c r="C2510" s="139"/>
      <c r="D2510" s="140"/>
      <c r="E2510" s="139"/>
      <c r="F2510" s="139"/>
      <c r="G2510" s="140"/>
      <c r="H2510" s="139"/>
      <c r="I2510" s="129"/>
      <c r="L2510" s="128"/>
      <c r="M2510" s="128"/>
      <c r="N2510" s="128"/>
      <c r="O2510" s="128"/>
      <c r="P2510" s="128"/>
      <c r="Q2510" s="128"/>
      <c r="R2510" s="128"/>
      <c r="S2510" s="128"/>
      <c r="T2510" s="120">
        <f t="shared" si="430"/>
        <v>0</v>
      </c>
      <c r="U2510" s="131"/>
      <c r="V2510" s="131"/>
      <c r="W2510" s="131">
        <f>SUMIFS($F$3:F2510,$D$3:D2510,D2510,$C$3:C2510,"Buy")+SUMIFS($F$3:F2510,$D$3:D2510,D2510,$C$3:C2510,"Coin Deposit",$E$3:E2510,"&lt;&gt;")</f>
        <v>0</v>
      </c>
      <c r="X2510" s="131">
        <f t="shared" si="431"/>
        <v>0</v>
      </c>
      <c r="Y2510" s="131">
        <f>IF($D2510=Y$1,SUMIFS($H$3:$H2510,$G$3:$G2510,Y$1,$C$3:$C2510,"Sell"),0)</f>
        <v>0</v>
      </c>
      <c r="Z2510" s="131">
        <f t="shared" si="432"/>
        <v>0</v>
      </c>
      <c r="AA2510" s="131">
        <f>IF($D2510=AA$1,SUMIFS($H$3:$H2510,$G$3:$G2510,AA$1,$C$3:$C2510,"Sell"),0)</f>
        <v>0</v>
      </c>
      <c r="AB2510" s="131">
        <f t="shared" si="433"/>
        <v>0</v>
      </c>
      <c r="AC2510" s="131">
        <f>SUMIFS('Deductions and Deposits'!$H:$H,'Deductions and Deposits'!$G:$G,D2510,'Deductions and Deposits'!$F:$F,"&lt;="&amp;B2510)+SUMIFS($F$3:F2510,$D$3:D2510,D2510,$C$3:C2510,"Coin Deposit",$E$3:E2510,"")</f>
        <v>0</v>
      </c>
      <c r="AD2510" s="131">
        <f>SUMIFS('Deductions and Deposits'!$D:$D,'Deductions and Deposits'!$C:$C,D2510)+SUMIFS($F:$F,$D:$D,D2510,$C:$C,"Coin Deduction")</f>
        <v>0</v>
      </c>
      <c r="AE2510" s="131">
        <f>Table5[[#This Row],[Column4]]+Table5[[#This Row],[Column14]]+Table5[[#This Row],[Column19]]+Table5[[#This Row],[Column12]]</f>
        <v>0</v>
      </c>
      <c r="AF2510" s="131">
        <f>Table5[[#This Row],[Column5]]+Table5[[#This Row],[Column13]]+Table5[[#This Row],[Column21]]+Table5[[#This Row],[Column18]]</f>
        <v>0</v>
      </c>
      <c r="AG2510" s="131">
        <f t="shared" si="434"/>
        <v>0</v>
      </c>
      <c r="AH2510" s="131">
        <f t="shared" si="435"/>
        <v>0</v>
      </c>
      <c r="AI2510" s="131">
        <f>Table5[[#This Row],[Column17]]-Table5[[#This Row],[Column20]]</f>
        <v>0</v>
      </c>
      <c r="AJ2510" s="131">
        <f t="shared" si="436"/>
        <v>0</v>
      </c>
      <c r="AK2510" s="131">
        <f t="shared" si="429"/>
        <v>0</v>
      </c>
      <c r="AL2510" s="131">
        <f t="shared" si="437"/>
        <v>0</v>
      </c>
      <c r="AM2510" s="131" t="str">
        <f t="shared" si="438"/>
        <v/>
      </c>
      <c r="AN2510" s="131" t="str">
        <f t="shared" ca="1" si="439"/>
        <v/>
      </c>
    </row>
    <row r="2511" spans="1:40" ht="20.25" customHeight="1" x14ac:dyDescent="0.3">
      <c r="A2511" s="127"/>
      <c r="B2511" s="164"/>
      <c r="C2511" s="139"/>
      <c r="D2511" s="140"/>
      <c r="E2511" s="139"/>
      <c r="F2511" s="139"/>
      <c r="G2511" s="140"/>
      <c r="H2511" s="139"/>
      <c r="I2511" s="129"/>
      <c r="L2511" s="128"/>
      <c r="M2511" s="128"/>
      <c r="N2511" s="128"/>
      <c r="O2511" s="128"/>
      <c r="P2511" s="128"/>
      <c r="Q2511" s="128"/>
      <c r="R2511" s="128"/>
      <c r="S2511" s="128"/>
      <c r="T2511" s="120">
        <f t="shared" si="430"/>
        <v>0</v>
      </c>
      <c r="U2511" s="131"/>
      <c r="V2511" s="131"/>
      <c r="W2511" s="131">
        <f>SUMIFS($F$3:F2511,$D$3:D2511,D2511,$C$3:C2511,"Buy")+SUMIFS($F$3:F2511,$D$3:D2511,D2511,$C$3:C2511,"Coin Deposit",$E$3:E2511,"&lt;&gt;")</f>
        <v>0</v>
      </c>
      <c r="X2511" s="131">
        <f t="shared" si="431"/>
        <v>0</v>
      </c>
      <c r="Y2511" s="131">
        <f>IF($D2511=Y$1,SUMIFS($H$3:$H2511,$G$3:$G2511,Y$1,$C$3:$C2511,"Sell"),0)</f>
        <v>0</v>
      </c>
      <c r="Z2511" s="131">
        <f t="shared" si="432"/>
        <v>0</v>
      </c>
      <c r="AA2511" s="131">
        <f>IF($D2511=AA$1,SUMIFS($H$3:$H2511,$G$3:$G2511,AA$1,$C$3:$C2511,"Sell"),0)</f>
        <v>0</v>
      </c>
      <c r="AB2511" s="131">
        <f t="shared" si="433"/>
        <v>0</v>
      </c>
      <c r="AC2511" s="131">
        <f>SUMIFS('Deductions and Deposits'!$H:$H,'Deductions and Deposits'!$G:$G,D2511,'Deductions and Deposits'!$F:$F,"&lt;="&amp;B2511)+SUMIFS($F$3:F2511,$D$3:D2511,D2511,$C$3:C2511,"Coin Deposit",$E$3:E2511,"")</f>
        <v>0</v>
      </c>
      <c r="AD2511" s="131">
        <f>SUMIFS('Deductions and Deposits'!$D:$D,'Deductions and Deposits'!$C:$C,D2511)+SUMIFS($F:$F,$D:$D,D2511,$C:$C,"Coin Deduction")</f>
        <v>0</v>
      </c>
      <c r="AE2511" s="131">
        <f>Table5[[#This Row],[Column4]]+Table5[[#This Row],[Column14]]+Table5[[#This Row],[Column19]]+Table5[[#This Row],[Column12]]</f>
        <v>0</v>
      </c>
      <c r="AF2511" s="131">
        <f>Table5[[#This Row],[Column5]]+Table5[[#This Row],[Column13]]+Table5[[#This Row],[Column21]]+Table5[[#This Row],[Column18]]</f>
        <v>0</v>
      </c>
      <c r="AG2511" s="131">
        <f t="shared" si="434"/>
        <v>0</v>
      </c>
      <c r="AH2511" s="131">
        <f t="shared" si="435"/>
        <v>0</v>
      </c>
      <c r="AI2511" s="131">
        <f>Table5[[#This Row],[Column17]]-Table5[[#This Row],[Column20]]</f>
        <v>0</v>
      </c>
      <c r="AJ2511" s="131">
        <f t="shared" si="436"/>
        <v>0</v>
      </c>
      <c r="AK2511" s="131">
        <f t="shared" si="429"/>
        <v>0</v>
      </c>
      <c r="AL2511" s="131">
        <f t="shared" si="437"/>
        <v>0</v>
      </c>
      <c r="AM2511" s="131" t="str">
        <f t="shared" si="438"/>
        <v/>
      </c>
      <c r="AN2511" s="131" t="str">
        <f t="shared" ca="1" si="439"/>
        <v/>
      </c>
    </row>
    <row r="2512" spans="1:40" ht="20.25" customHeight="1" x14ac:dyDescent="0.3">
      <c r="A2512" s="127"/>
      <c r="B2512" s="164"/>
      <c r="C2512" s="139"/>
      <c r="D2512" s="140"/>
      <c r="E2512" s="139"/>
      <c r="F2512" s="139"/>
      <c r="G2512" s="140"/>
      <c r="H2512" s="139"/>
      <c r="I2512" s="129"/>
      <c r="L2512" s="128"/>
      <c r="M2512" s="128"/>
      <c r="N2512" s="128"/>
      <c r="O2512" s="128"/>
      <c r="P2512" s="128"/>
      <c r="Q2512" s="128"/>
      <c r="R2512" s="128"/>
      <c r="S2512" s="128"/>
      <c r="T2512" s="120">
        <f t="shared" si="430"/>
        <v>0</v>
      </c>
      <c r="U2512" s="131"/>
      <c r="V2512" s="131"/>
      <c r="W2512" s="131">
        <f>SUMIFS($F$3:F2512,$D$3:D2512,D2512,$C$3:C2512,"Buy")+SUMIFS($F$3:F2512,$D$3:D2512,D2512,$C$3:C2512,"Coin Deposit",$E$3:E2512,"&lt;&gt;")</f>
        <v>0</v>
      </c>
      <c r="X2512" s="131">
        <f t="shared" si="431"/>
        <v>0</v>
      </c>
      <c r="Y2512" s="131">
        <f>IF($D2512=Y$1,SUMIFS($H$3:$H2512,$G$3:$G2512,Y$1,$C$3:$C2512,"Sell"),0)</f>
        <v>0</v>
      </c>
      <c r="Z2512" s="131">
        <f t="shared" si="432"/>
        <v>0</v>
      </c>
      <c r="AA2512" s="131">
        <f>IF($D2512=AA$1,SUMIFS($H$3:$H2512,$G$3:$G2512,AA$1,$C$3:$C2512,"Sell"),0)</f>
        <v>0</v>
      </c>
      <c r="AB2512" s="131">
        <f t="shared" si="433"/>
        <v>0</v>
      </c>
      <c r="AC2512" s="131">
        <f>SUMIFS('Deductions and Deposits'!$H:$H,'Deductions and Deposits'!$G:$G,D2512,'Deductions and Deposits'!$F:$F,"&lt;="&amp;B2512)+SUMIFS($F$3:F2512,$D$3:D2512,D2512,$C$3:C2512,"Coin Deposit",$E$3:E2512,"")</f>
        <v>0</v>
      </c>
      <c r="AD2512" s="131">
        <f>SUMIFS('Deductions and Deposits'!$D:$D,'Deductions and Deposits'!$C:$C,D2512)+SUMIFS($F:$F,$D:$D,D2512,$C:$C,"Coin Deduction")</f>
        <v>0</v>
      </c>
      <c r="AE2512" s="131">
        <f>Table5[[#This Row],[Column4]]+Table5[[#This Row],[Column14]]+Table5[[#This Row],[Column19]]+Table5[[#This Row],[Column12]]</f>
        <v>0</v>
      </c>
      <c r="AF2512" s="131">
        <f>Table5[[#This Row],[Column5]]+Table5[[#This Row],[Column13]]+Table5[[#This Row],[Column21]]+Table5[[#This Row],[Column18]]</f>
        <v>0</v>
      </c>
      <c r="AG2512" s="131">
        <f t="shared" si="434"/>
        <v>0</v>
      </c>
      <c r="AH2512" s="131">
        <f t="shared" si="435"/>
        <v>0</v>
      </c>
      <c r="AI2512" s="131">
        <f>Table5[[#This Row],[Column17]]-Table5[[#This Row],[Column20]]</f>
        <v>0</v>
      </c>
      <c r="AJ2512" s="131">
        <f t="shared" si="436"/>
        <v>0</v>
      </c>
      <c r="AK2512" s="131">
        <f t="shared" si="429"/>
        <v>0</v>
      </c>
      <c r="AL2512" s="131">
        <f t="shared" si="437"/>
        <v>0</v>
      </c>
      <c r="AM2512" s="131" t="str">
        <f t="shared" si="438"/>
        <v/>
      </c>
      <c r="AN2512" s="131" t="str">
        <f t="shared" ca="1" si="439"/>
        <v/>
      </c>
    </row>
    <row r="2513" spans="1:40" ht="20.25" customHeight="1" x14ac:dyDescent="0.3">
      <c r="A2513" s="127"/>
      <c r="B2513" s="164"/>
      <c r="C2513" s="139"/>
      <c r="D2513" s="140"/>
      <c r="E2513" s="139"/>
      <c r="F2513" s="139"/>
      <c r="G2513" s="140"/>
      <c r="H2513" s="139"/>
      <c r="I2513" s="129"/>
      <c r="L2513" s="128"/>
      <c r="M2513" s="128"/>
      <c r="N2513" s="128"/>
      <c r="O2513" s="128"/>
      <c r="P2513" s="128"/>
      <c r="Q2513" s="128"/>
      <c r="R2513" s="128"/>
      <c r="S2513" s="128"/>
      <c r="T2513" s="120">
        <f t="shared" si="430"/>
        <v>0</v>
      </c>
      <c r="U2513" s="131"/>
      <c r="V2513" s="131"/>
      <c r="W2513" s="131">
        <f>SUMIFS($F$3:F2513,$D$3:D2513,D2513,$C$3:C2513,"Buy")+SUMIFS($F$3:F2513,$D$3:D2513,D2513,$C$3:C2513,"Coin Deposit",$E$3:E2513,"&lt;&gt;")</f>
        <v>0</v>
      </c>
      <c r="X2513" s="131">
        <f t="shared" si="431"/>
        <v>0</v>
      </c>
      <c r="Y2513" s="131">
        <f>IF($D2513=Y$1,SUMIFS($H$3:$H2513,$G$3:$G2513,Y$1,$C$3:$C2513,"Sell"),0)</f>
        <v>0</v>
      </c>
      <c r="Z2513" s="131">
        <f t="shared" si="432"/>
        <v>0</v>
      </c>
      <c r="AA2513" s="131">
        <f>IF($D2513=AA$1,SUMIFS($H$3:$H2513,$G$3:$G2513,AA$1,$C$3:$C2513,"Sell"),0)</f>
        <v>0</v>
      </c>
      <c r="AB2513" s="131">
        <f t="shared" si="433"/>
        <v>0</v>
      </c>
      <c r="AC2513" s="131">
        <f>SUMIFS('Deductions and Deposits'!$H:$H,'Deductions and Deposits'!$G:$G,D2513,'Deductions and Deposits'!$F:$F,"&lt;="&amp;B2513)+SUMIFS($F$3:F2513,$D$3:D2513,D2513,$C$3:C2513,"Coin Deposit",$E$3:E2513,"")</f>
        <v>0</v>
      </c>
      <c r="AD2513" s="131">
        <f>SUMIFS('Deductions and Deposits'!$D:$D,'Deductions and Deposits'!$C:$C,D2513)+SUMIFS($F:$F,$D:$D,D2513,$C:$C,"Coin Deduction")</f>
        <v>0</v>
      </c>
      <c r="AE2513" s="131">
        <f>Table5[[#This Row],[Column4]]+Table5[[#This Row],[Column14]]+Table5[[#This Row],[Column19]]+Table5[[#This Row],[Column12]]</f>
        <v>0</v>
      </c>
      <c r="AF2513" s="131">
        <f>Table5[[#This Row],[Column5]]+Table5[[#This Row],[Column13]]+Table5[[#This Row],[Column21]]+Table5[[#This Row],[Column18]]</f>
        <v>0</v>
      </c>
      <c r="AG2513" s="131">
        <f t="shared" si="434"/>
        <v>0</v>
      </c>
      <c r="AH2513" s="131">
        <f t="shared" si="435"/>
        <v>0</v>
      </c>
      <c r="AI2513" s="131">
        <f>Table5[[#This Row],[Column17]]-Table5[[#This Row],[Column20]]</f>
        <v>0</v>
      </c>
      <c r="AJ2513" s="131">
        <f t="shared" si="436"/>
        <v>0</v>
      </c>
      <c r="AK2513" s="131">
        <f t="shared" si="429"/>
        <v>0</v>
      </c>
      <c r="AL2513" s="131">
        <f t="shared" si="437"/>
        <v>0</v>
      </c>
      <c r="AM2513" s="131" t="str">
        <f t="shared" si="438"/>
        <v/>
      </c>
      <c r="AN2513" s="131" t="str">
        <f t="shared" ca="1" si="439"/>
        <v/>
      </c>
    </row>
    <row r="2514" spans="1:40" ht="20.25" customHeight="1" x14ac:dyDescent="0.3">
      <c r="A2514" s="127"/>
      <c r="B2514" s="164"/>
      <c r="C2514" s="139"/>
      <c r="D2514" s="140"/>
      <c r="E2514" s="139"/>
      <c r="F2514" s="139"/>
      <c r="G2514" s="140"/>
      <c r="H2514" s="139"/>
      <c r="I2514" s="129"/>
      <c r="L2514" s="128"/>
      <c r="M2514" s="128"/>
      <c r="N2514" s="128"/>
      <c r="O2514" s="128"/>
      <c r="P2514" s="128"/>
      <c r="Q2514" s="128"/>
      <c r="R2514" s="128"/>
      <c r="S2514" s="128"/>
      <c r="T2514" s="120">
        <f t="shared" si="430"/>
        <v>0</v>
      </c>
      <c r="U2514" s="131"/>
      <c r="V2514" s="131"/>
      <c r="W2514" s="131">
        <f>SUMIFS($F$3:F2514,$D$3:D2514,D2514,$C$3:C2514,"Buy")+SUMIFS($F$3:F2514,$D$3:D2514,D2514,$C$3:C2514,"Coin Deposit",$E$3:E2514,"&lt;&gt;")</f>
        <v>0</v>
      </c>
      <c r="X2514" s="131">
        <f t="shared" si="431"/>
        <v>0</v>
      </c>
      <c r="Y2514" s="131">
        <f>IF($D2514=Y$1,SUMIFS($H$3:$H2514,$G$3:$G2514,Y$1,$C$3:$C2514,"Sell"),0)</f>
        <v>0</v>
      </c>
      <c r="Z2514" s="131">
        <f t="shared" si="432"/>
        <v>0</v>
      </c>
      <c r="AA2514" s="131">
        <f>IF($D2514=AA$1,SUMIFS($H$3:$H2514,$G$3:$G2514,AA$1,$C$3:$C2514,"Sell"),0)</f>
        <v>0</v>
      </c>
      <c r="AB2514" s="131">
        <f t="shared" si="433"/>
        <v>0</v>
      </c>
      <c r="AC2514" s="131">
        <f>SUMIFS('Deductions and Deposits'!$H:$H,'Deductions and Deposits'!$G:$G,D2514,'Deductions and Deposits'!$F:$F,"&lt;="&amp;B2514)+SUMIFS($F$3:F2514,$D$3:D2514,D2514,$C$3:C2514,"Coin Deposit",$E$3:E2514,"")</f>
        <v>0</v>
      </c>
      <c r="AD2514" s="131">
        <f>SUMIFS('Deductions and Deposits'!$D:$D,'Deductions and Deposits'!$C:$C,D2514)+SUMIFS($F:$F,$D:$D,D2514,$C:$C,"Coin Deduction")</f>
        <v>0</v>
      </c>
      <c r="AE2514" s="131">
        <f>Table5[[#This Row],[Column4]]+Table5[[#This Row],[Column14]]+Table5[[#This Row],[Column19]]+Table5[[#This Row],[Column12]]</f>
        <v>0</v>
      </c>
      <c r="AF2514" s="131">
        <f>Table5[[#This Row],[Column5]]+Table5[[#This Row],[Column13]]+Table5[[#This Row],[Column21]]+Table5[[#This Row],[Column18]]</f>
        <v>0</v>
      </c>
      <c r="AG2514" s="131">
        <f t="shared" si="434"/>
        <v>0</v>
      </c>
      <c r="AH2514" s="131">
        <f t="shared" si="435"/>
        <v>0</v>
      </c>
      <c r="AI2514" s="131">
        <f>Table5[[#This Row],[Column17]]-Table5[[#This Row],[Column20]]</f>
        <v>0</v>
      </c>
      <c r="AJ2514" s="131">
        <f t="shared" si="436"/>
        <v>0</v>
      </c>
      <c r="AK2514" s="131">
        <f t="shared" si="429"/>
        <v>0</v>
      </c>
      <c r="AL2514" s="131">
        <f t="shared" si="437"/>
        <v>0</v>
      </c>
      <c r="AM2514" s="131" t="str">
        <f t="shared" si="438"/>
        <v/>
      </c>
      <c r="AN2514" s="131" t="str">
        <f t="shared" ca="1" si="439"/>
        <v/>
      </c>
    </row>
    <row r="2515" spans="1:40" ht="20.25" customHeight="1" x14ac:dyDescent="0.3">
      <c r="A2515" s="127"/>
      <c r="B2515" s="164"/>
      <c r="C2515" s="139"/>
      <c r="D2515" s="140"/>
      <c r="E2515" s="139"/>
      <c r="F2515" s="139"/>
      <c r="G2515" s="140"/>
      <c r="H2515" s="139"/>
      <c r="I2515" s="129"/>
      <c r="L2515" s="128"/>
      <c r="M2515" s="128"/>
      <c r="N2515" s="128"/>
      <c r="O2515" s="128"/>
      <c r="P2515" s="128"/>
      <c r="Q2515" s="128"/>
      <c r="R2515" s="128"/>
      <c r="S2515" s="128"/>
      <c r="T2515" s="120">
        <f t="shared" si="430"/>
        <v>0</v>
      </c>
      <c r="U2515" s="131"/>
      <c r="V2515" s="131"/>
      <c r="W2515" s="131">
        <f>SUMIFS($F$3:F2515,$D$3:D2515,D2515,$C$3:C2515,"Buy")+SUMIFS($F$3:F2515,$D$3:D2515,D2515,$C$3:C2515,"Coin Deposit",$E$3:E2515,"&lt;&gt;")</f>
        <v>0</v>
      </c>
      <c r="X2515" s="131">
        <f t="shared" si="431"/>
        <v>0</v>
      </c>
      <c r="Y2515" s="131">
        <f>IF($D2515=Y$1,SUMIFS($H$3:$H2515,$G$3:$G2515,Y$1,$C$3:$C2515,"Sell"),0)</f>
        <v>0</v>
      </c>
      <c r="Z2515" s="131">
        <f t="shared" si="432"/>
        <v>0</v>
      </c>
      <c r="AA2515" s="131">
        <f>IF($D2515=AA$1,SUMIFS($H$3:$H2515,$G$3:$G2515,AA$1,$C$3:$C2515,"Sell"),0)</f>
        <v>0</v>
      </c>
      <c r="AB2515" s="131">
        <f t="shared" si="433"/>
        <v>0</v>
      </c>
      <c r="AC2515" s="131">
        <f>SUMIFS('Deductions and Deposits'!$H:$H,'Deductions and Deposits'!$G:$G,D2515,'Deductions and Deposits'!$F:$F,"&lt;="&amp;B2515)+SUMIFS($F$3:F2515,$D$3:D2515,D2515,$C$3:C2515,"Coin Deposit",$E$3:E2515,"")</f>
        <v>0</v>
      </c>
      <c r="AD2515" s="131">
        <f>SUMIFS('Deductions and Deposits'!$D:$D,'Deductions and Deposits'!$C:$C,D2515)+SUMIFS($F:$F,$D:$D,D2515,$C:$C,"Coin Deduction")</f>
        <v>0</v>
      </c>
      <c r="AE2515" s="131">
        <f>Table5[[#This Row],[Column4]]+Table5[[#This Row],[Column14]]+Table5[[#This Row],[Column19]]+Table5[[#This Row],[Column12]]</f>
        <v>0</v>
      </c>
      <c r="AF2515" s="131">
        <f>Table5[[#This Row],[Column5]]+Table5[[#This Row],[Column13]]+Table5[[#This Row],[Column21]]+Table5[[#This Row],[Column18]]</f>
        <v>0</v>
      </c>
      <c r="AG2515" s="131">
        <f t="shared" si="434"/>
        <v>0</v>
      </c>
      <c r="AH2515" s="131">
        <f t="shared" si="435"/>
        <v>0</v>
      </c>
      <c r="AI2515" s="131">
        <f>Table5[[#This Row],[Column17]]-Table5[[#This Row],[Column20]]</f>
        <v>0</v>
      </c>
      <c r="AJ2515" s="131">
        <f t="shared" si="436"/>
        <v>0</v>
      </c>
      <c r="AK2515" s="131">
        <f t="shared" si="429"/>
        <v>0</v>
      </c>
      <c r="AL2515" s="131">
        <f t="shared" si="437"/>
        <v>0</v>
      </c>
      <c r="AM2515" s="131" t="str">
        <f t="shared" si="438"/>
        <v/>
      </c>
      <c r="AN2515" s="131" t="str">
        <f t="shared" ca="1" si="439"/>
        <v/>
      </c>
    </row>
    <row r="2516" spans="1:40" ht="20.25" customHeight="1" x14ac:dyDescent="0.3">
      <c r="A2516" s="127"/>
      <c r="B2516" s="164"/>
      <c r="C2516" s="139"/>
      <c r="D2516" s="140"/>
      <c r="E2516" s="139"/>
      <c r="F2516" s="139"/>
      <c r="G2516" s="140"/>
      <c r="H2516" s="139"/>
      <c r="I2516" s="129"/>
      <c r="L2516" s="128"/>
      <c r="M2516" s="128"/>
      <c r="N2516" s="128"/>
      <c r="O2516" s="128"/>
      <c r="P2516" s="128"/>
      <c r="Q2516" s="128"/>
      <c r="R2516" s="128"/>
      <c r="S2516" s="128"/>
      <c r="T2516" s="120">
        <f t="shared" si="430"/>
        <v>0</v>
      </c>
      <c r="U2516" s="131"/>
      <c r="V2516" s="131"/>
      <c r="W2516" s="131">
        <f>SUMIFS($F$3:F2516,$D$3:D2516,D2516,$C$3:C2516,"Buy")+SUMIFS($F$3:F2516,$D$3:D2516,D2516,$C$3:C2516,"Coin Deposit",$E$3:E2516,"&lt;&gt;")</f>
        <v>0</v>
      </c>
      <c r="X2516" s="131">
        <f t="shared" si="431"/>
        <v>0</v>
      </c>
      <c r="Y2516" s="131">
        <f>IF($D2516=Y$1,SUMIFS($H$3:$H2516,$G$3:$G2516,Y$1,$C$3:$C2516,"Sell"),0)</f>
        <v>0</v>
      </c>
      <c r="Z2516" s="131">
        <f t="shared" si="432"/>
        <v>0</v>
      </c>
      <c r="AA2516" s="131">
        <f>IF($D2516=AA$1,SUMIFS($H$3:$H2516,$G$3:$G2516,AA$1,$C$3:$C2516,"Sell"),0)</f>
        <v>0</v>
      </c>
      <c r="AB2516" s="131">
        <f t="shared" si="433"/>
        <v>0</v>
      </c>
      <c r="AC2516" s="131">
        <f>SUMIFS('Deductions and Deposits'!$H:$H,'Deductions and Deposits'!$G:$G,D2516,'Deductions and Deposits'!$F:$F,"&lt;="&amp;B2516)+SUMIFS($F$3:F2516,$D$3:D2516,D2516,$C$3:C2516,"Coin Deposit",$E$3:E2516,"")</f>
        <v>0</v>
      </c>
      <c r="AD2516" s="131">
        <f>SUMIFS('Deductions and Deposits'!$D:$D,'Deductions and Deposits'!$C:$C,D2516)+SUMIFS($F:$F,$D:$D,D2516,$C:$C,"Coin Deduction")</f>
        <v>0</v>
      </c>
      <c r="AE2516" s="131">
        <f>Table5[[#This Row],[Column4]]+Table5[[#This Row],[Column14]]+Table5[[#This Row],[Column19]]+Table5[[#This Row],[Column12]]</f>
        <v>0</v>
      </c>
      <c r="AF2516" s="131">
        <f>Table5[[#This Row],[Column5]]+Table5[[#This Row],[Column13]]+Table5[[#This Row],[Column21]]+Table5[[#This Row],[Column18]]</f>
        <v>0</v>
      </c>
      <c r="AG2516" s="131">
        <f t="shared" si="434"/>
        <v>0</v>
      </c>
      <c r="AH2516" s="131">
        <f t="shared" si="435"/>
        <v>0</v>
      </c>
      <c r="AI2516" s="131">
        <f>Table5[[#This Row],[Column17]]-Table5[[#This Row],[Column20]]</f>
        <v>0</v>
      </c>
      <c r="AJ2516" s="131">
        <f t="shared" si="436"/>
        <v>0</v>
      </c>
      <c r="AK2516" s="131">
        <f t="shared" si="429"/>
        <v>0</v>
      </c>
      <c r="AL2516" s="131">
        <f t="shared" si="437"/>
        <v>0</v>
      </c>
      <c r="AM2516" s="131" t="str">
        <f t="shared" si="438"/>
        <v/>
      </c>
      <c r="AN2516" s="131" t="str">
        <f t="shared" ca="1" si="439"/>
        <v/>
      </c>
    </row>
    <row r="2517" spans="1:40" ht="20.25" customHeight="1" x14ac:dyDescent="0.3">
      <c r="A2517" s="127"/>
      <c r="B2517" s="164"/>
      <c r="C2517" s="139"/>
      <c r="D2517" s="140"/>
      <c r="E2517" s="139"/>
      <c r="F2517" s="139"/>
      <c r="G2517" s="140"/>
      <c r="H2517" s="139"/>
      <c r="I2517" s="129"/>
      <c r="L2517" s="128"/>
      <c r="M2517" s="128"/>
      <c r="N2517" s="128"/>
      <c r="O2517" s="128"/>
      <c r="P2517" s="128"/>
      <c r="Q2517" s="128"/>
      <c r="R2517" s="128"/>
      <c r="S2517" s="128"/>
      <c r="T2517" s="120">
        <f t="shared" si="430"/>
        <v>0</v>
      </c>
      <c r="U2517" s="131"/>
      <c r="V2517" s="131"/>
      <c r="W2517" s="131">
        <f>SUMIFS($F$3:F2517,$D$3:D2517,D2517,$C$3:C2517,"Buy")+SUMIFS($F$3:F2517,$D$3:D2517,D2517,$C$3:C2517,"Coin Deposit",$E$3:E2517,"&lt;&gt;")</f>
        <v>0</v>
      </c>
      <c r="X2517" s="131">
        <f t="shared" si="431"/>
        <v>0</v>
      </c>
      <c r="Y2517" s="131">
        <f>IF($D2517=Y$1,SUMIFS($H$3:$H2517,$G$3:$G2517,Y$1,$C$3:$C2517,"Sell"),0)</f>
        <v>0</v>
      </c>
      <c r="Z2517" s="131">
        <f t="shared" si="432"/>
        <v>0</v>
      </c>
      <c r="AA2517" s="131">
        <f>IF($D2517=AA$1,SUMIFS($H$3:$H2517,$G$3:$G2517,AA$1,$C$3:$C2517,"Sell"),0)</f>
        <v>0</v>
      </c>
      <c r="AB2517" s="131">
        <f t="shared" si="433"/>
        <v>0</v>
      </c>
      <c r="AC2517" s="131">
        <f>SUMIFS('Deductions and Deposits'!$H:$H,'Deductions and Deposits'!$G:$G,D2517,'Deductions and Deposits'!$F:$F,"&lt;="&amp;B2517)+SUMIFS($F$3:F2517,$D$3:D2517,D2517,$C$3:C2517,"Coin Deposit",$E$3:E2517,"")</f>
        <v>0</v>
      </c>
      <c r="AD2517" s="131">
        <f>SUMIFS('Deductions and Deposits'!$D:$D,'Deductions and Deposits'!$C:$C,D2517)+SUMIFS($F:$F,$D:$D,D2517,$C:$C,"Coin Deduction")</f>
        <v>0</v>
      </c>
      <c r="AE2517" s="131">
        <f>Table5[[#This Row],[Column4]]+Table5[[#This Row],[Column14]]+Table5[[#This Row],[Column19]]+Table5[[#This Row],[Column12]]</f>
        <v>0</v>
      </c>
      <c r="AF2517" s="131">
        <f>Table5[[#This Row],[Column5]]+Table5[[#This Row],[Column13]]+Table5[[#This Row],[Column21]]+Table5[[#This Row],[Column18]]</f>
        <v>0</v>
      </c>
      <c r="AG2517" s="131">
        <f t="shared" si="434"/>
        <v>0</v>
      </c>
      <c r="AH2517" s="131">
        <f t="shared" si="435"/>
        <v>0</v>
      </c>
      <c r="AI2517" s="131">
        <f>Table5[[#This Row],[Column17]]-Table5[[#This Row],[Column20]]</f>
        <v>0</v>
      </c>
      <c r="AJ2517" s="131">
        <f t="shared" si="436"/>
        <v>0</v>
      </c>
      <c r="AK2517" s="131">
        <f t="shared" si="429"/>
        <v>0</v>
      </c>
      <c r="AL2517" s="131">
        <f t="shared" si="437"/>
        <v>0</v>
      </c>
      <c r="AM2517" s="131" t="str">
        <f t="shared" si="438"/>
        <v/>
      </c>
      <c r="AN2517" s="131" t="str">
        <f t="shared" ca="1" si="439"/>
        <v/>
      </c>
    </row>
    <row r="2518" spans="1:40" ht="20.25" customHeight="1" x14ac:dyDescent="0.3">
      <c r="A2518" s="127"/>
      <c r="B2518" s="164"/>
      <c r="C2518" s="139"/>
      <c r="D2518" s="140"/>
      <c r="E2518" s="139"/>
      <c r="F2518" s="139"/>
      <c r="G2518" s="140"/>
      <c r="H2518" s="139"/>
      <c r="I2518" s="129"/>
      <c r="L2518" s="128"/>
      <c r="M2518" s="128"/>
      <c r="N2518" s="128"/>
      <c r="O2518" s="128"/>
      <c r="P2518" s="128"/>
      <c r="Q2518" s="128"/>
      <c r="R2518" s="128"/>
      <c r="S2518" s="128"/>
      <c r="T2518" s="120">
        <f t="shared" si="430"/>
        <v>0</v>
      </c>
      <c r="U2518" s="131"/>
      <c r="V2518" s="131"/>
      <c r="W2518" s="131">
        <f>SUMIFS($F$3:F2518,$D$3:D2518,D2518,$C$3:C2518,"Buy")+SUMIFS($F$3:F2518,$D$3:D2518,D2518,$C$3:C2518,"Coin Deposit",$E$3:E2518,"&lt;&gt;")</f>
        <v>0</v>
      </c>
      <c r="X2518" s="131">
        <f t="shared" si="431"/>
        <v>0</v>
      </c>
      <c r="Y2518" s="131">
        <f>IF($D2518=Y$1,SUMIFS($H$3:$H2518,$G$3:$G2518,Y$1,$C$3:$C2518,"Sell"),0)</f>
        <v>0</v>
      </c>
      <c r="Z2518" s="131">
        <f t="shared" si="432"/>
        <v>0</v>
      </c>
      <c r="AA2518" s="131">
        <f>IF($D2518=AA$1,SUMIFS($H$3:$H2518,$G$3:$G2518,AA$1,$C$3:$C2518,"Sell"),0)</f>
        <v>0</v>
      </c>
      <c r="AB2518" s="131">
        <f t="shared" si="433"/>
        <v>0</v>
      </c>
      <c r="AC2518" s="131">
        <f>SUMIFS('Deductions and Deposits'!$H:$H,'Deductions and Deposits'!$G:$G,D2518,'Deductions and Deposits'!$F:$F,"&lt;="&amp;B2518)+SUMIFS($F$3:F2518,$D$3:D2518,D2518,$C$3:C2518,"Coin Deposit",$E$3:E2518,"")</f>
        <v>0</v>
      </c>
      <c r="AD2518" s="131">
        <f>SUMIFS('Deductions and Deposits'!$D:$D,'Deductions and Deposits'!$C:$C,D2518)+SUMIFS($F:$F,$D:$D,D2518,$C:$C,"Coin Deduction")</f>
        <v>0</v>
      </c>
      <c r="AE2518" s="131">
        <f>Table5[[#This Row],[Column4]]+Table5[[#This Row],[Column14]]+Table5[[#This Row],[Column19]]+Table5[[#This Row],[Column12]]</f>
        <v>0</v>
      </c>
      <c r="AF2518" s="131">
        <f>Table5[[#This Row],[Column5]]+Table5[[#This Row],[Column13]]+Table5[[#This Row],[Column21]]+Table5[[#This Row],[Column18]]</f>
        <v>0</v>
      </c>
      <c r="AG2518" s="131">
        <f t="shared" si="434"/>
        <v>0</v>
      </c>
      <c r="AH2518" s="131">
        <f t="shared" si="435"/>
        <v>0</v>
      </c>
      <c r="AI2518" s="131">
        <f>Table5[[#This Row],[Column17]]-Table5[[#This Row],[Column20]]</f>
        <v>0</v>
      </c>
      <c r="AJ2518" s="131">
        <f t="shared" si="436"/>
        <v>0</v>
      </c>
      <c r="AK2518" s="131">
        <f t="shared" si="429"/>
        <v>0</v>
      </c>
      <c r="AL2518" s="131">
        <f t="shared" si="437"/>
        <v>0</v>
      </c>
      <c r="AM2518" s="131" t="str">
        <f t="shared" si="438"/>
        <v/>
      </c>
      <c r="AN2518" s="131" t="str">
        <f t="shared" ca="1" si="439"/>
        <v/>
      </c>
    </row>
    <row r="2519" spans="1:40" ht="20.25" customHeight="1" x14ac:dyDescent="0.3">
      <c r="A2519" s="127"/>
      <c r="B2519" s="164"/>
      <c r="C2519" s="139"/>
      <c r="D2519" s="140"/>
      <c r="E2519" s="139"/>
      <c r="F2519" s="139"/>
      <c r="G2519" s="140"/>
      <c r="H2519" s="139"/>
      <c r="I2519" s="129"/>
      <c r="L2519" s="128"/>
      <c r="M2519" s="128"/>
      <c r="N2519" s="128"/>
      <c r="O2519" s="128"/>
      <c r="P2519" s="128"/>
      <c r="Q2519" s="128"/>
      <c r="R2519" s="128"/>
      <c r="S2519" s="128"/>
      <c r="T2519" s="120">
        <f t="shared" si="430"/>
        <v>0</v>
      </c>
      <c r="U2519" s="131"/>
      <c r="V2519" s="131"/>
      <c r="W2519" s="131">
        <f>SUMIFS($F$3:F2519,$D$3:D2519,D2519,$C$3:C2519,"Buy")+SUMIFS($F$3:F2519,$D$3:D2519,D2519,$C$3:C2519,"Coin Deposit",$E$3:E2519,"&lt;&gt;")</f>
        <v>0</v>
      </c>
      <c r="X2519" s="131">
        <f t="shared" si="431"/>
        <v>0</v>
      </c>
      <c r="Y2519" s="131">
        <f>IF($D2519=Y$1,SUMIFS($H$3:$H2519,$G$3:$G2519,Y$1,$C$3:$C2519,"Sell"),0)</f>
        <v>0</v>
      </c>
      <c r="Z2519" s="131">
        <f t="shared" si="432"/>
        <v>0</v>
      </c>
      <c r="AA2519" s="131">
        <f>IF($D2519=AA$1,SUMIFS($H$3:$H2519,$G$3:$G2519,AA$1,$C$3:$C2519,"Sell"),0)</f>
        <v>0</v>
      </c>
      <c r="AB2519" s="131">
        <f t="shared" si="433"/>
        <v>0</v>
      </c>
      <c r="AC2519" s="131">
        <f>SUMIFS('Deductions and Deposits'!$H:$H,'Deductions and Deposits'!$G:$G,D2519,'Deductions and Deposits'!$F:$F,"&lt;="&amp;B2519)+SUMIFS($F$3:F2519,$D$3:D2519,D2519,$C$3:C2519,"Coin Deposit",$E$3:E2519,"")</f>
        <v>0</v>
      </c>
      <c r="AD2519" s="131">
        <f>SUMIFS('Deductions and Deposits'!$D:$D,'Deductions and Deposits'!$C:$C,D2519)+SUMIFS($F:$F,$D:$D,D2519,$C:$C,"Coin Deduction")</f>
        <v>0</v>
      </c>
      <c r="AE2519" s="131">
        <f>Table5[[#This Row],[Column4]]+Table5[[#This Row],[Column14]]+Table5[[#This Row],[Column19]]+Table5[[#This Row],[Column12]]</f>
        <v>0</v>
      </c>
      <c r="AF2519" s="131">
        <f>Table5[[#This Row],[Column5]]+Table5[[#This Row],[Column13]]+Table5[[#This Row],[Column21]]+Table5[[#This Row],[Column18]]</f>
        <v>0</v>
      </c>
      <c r="AG2519" s="131">
        <f t="shared" si="434"/>
        <v>0</v>
      </c>
      <c r="AH2519" s="131">
        <f t="shared" si="435"/>
        <v>0</v>
      </c>
      <c r="AI2519" s="131">
        <f>Table5[[#This Row],[Column17]]-Table5[[#This Row],[Column20]]</f>
        <v>0</v>
      </c>
      <c r="AJ2519" s="131">
        <f t="shared" si="436"/>
        <v>0</v>
      </c>
      <c r="AK2519" s="131">
        <f t="shared" si="429"/>
        <v>0</v>
      </c>
      <c r="AL2519" s="131">
        <f t="shared" si="437"/>
        <v>0</v>
      </c>
      <c r="AM2519" s="131" t="str">
        <f t="shared" si="438"/>
        <v/>
      </c>
      <c r="AN2519" s="131" t="str">
        <f t="shared" ca="1" si="439"/>
        <v/>
      </c>
    </row>
    <row r="2520" spans="1:40" ht="20.25" customHeight="1" x14ac:dyDescent="0.3">
      <c r="A2520" s="127"/>
      <c r="B2520" s="164"/>
      <c r="C2520" s="139"/>
      <c r="D2520" s="140"/>
      <c r="E2520" s="139"/>
      <c r="F2520" s="139"/>
      <c r="G2520" s="140"/>
      <c r="H2520" s="139"/>
      <c r="I2520" s="129"/>
      <c r="L2520" s="128"/>
      <c r="M2520" s="128"/>
      <c r="N2520" s="128"/>
      <c r="O2520" s="128"/>
      <c r="P2520" s="128"/>
      <c r="Q2520" s="128"/>
      <c r="R2520" s="128"/>
      <c r="S2520" s="128"/>
      <c r="T2520" s="120">
        <f t="shared" si="430"/>
        <v>0</v>
      </c>
      <c r="U2520" s="131"/>
      <c r="V2520" s="131"/>
      <c r="W2520" s="131">
        <f>SUMIFS($F$3:F2520,$D$3:D2520,D2520,$C$3:C2520,"Buy")+SUMIFS($F$3:F2520,$D$3:D2520,D2520,$C$3:C2520,"Coin Deposit",$E$3:E2520,"&lt;&gt;")</f>
        <v>0</v>
      </c>
      <c r="X2520" s="131">
        <f t="shared" si="431"/>
        <v>0</v>
      </c>
      <c r="Y2520" s="131">
        <f>IF($D2520=Y$1,SUMIFS($H$3:$H2520,$G$3:$G2520,Y$1,$C$3:$C2520,"Sell"),0)</f>
        <v>0</v>
      </c>
      <c r="Z2520" s="131">
        <f t="shared" si="432"/>
        <v>0</v>
      </c>
      <c r="AA2520" s="131">
        <f>IF($D2520=AA$1,SUMIFS($H$3:$H2520,$G$3:$G2520,AA$1,$C$3:$C2520,"Sell"),0)</f>
        <v>0</v>
      </c>
      <c r="AB2520" s="131">
        <f t="shared" si="433"/>
        <v>0</v>
      </c>
      <c r="AC2520" s="131">
        <f>SUMIFS('Deductions and Deposits'!$H:$H,'Deductions and Deposits'!$G:$G,D2520,'Deductions and Deposits'!$F:$F,"&lt;="&amp;B2520)+SUMIFS($F$3:F2520,$D$3:D2520,D2520,$C$3:C2520,"Coin Deposit",$E$3:E2520,"")</f>
        <v>0</v>
      </c>
      <c r="AD2520" s="131">
        <f>SUMIFS('Deductions and Deposits'!$D:$D,'Deductions and Deposits'!$C:$C,D2520)+SUMIFS($F:$F,$D:$D,D2520,$C:$C,"Coin Deduction")</f>
        <v>0</v>
      </c>
      <c r="AE2520" s="131">
        <f>Table5[[#This Row],[Column4]]+Table5[[#This Row],[Column14]]+Table5[[#This Row],[Column19]]+Table5[[#This Row],[Column12]]</f>
        <v>0</v>
      </c>
      <c r="AF2520" s="131">
        <f>Table5[[#This Row],[Column5]]+Table5[[#This Row],[Column13]]+Table5[[#This Row],[Column21]]+Table5[[#This Row],[Column18]]</f>
        <v>0</v>
      </c>
      <c r="AG2520" s="131">
        <f t="shared" si="434"/>
        <v>0</v>
      </c>
      <c r="AH2520" s="131">
        <f t="shared" si="435"/>
        <v>0</v>
      </c>
      <c r="AI2520" s="131">
        <f>Table5[[#This Row],[Column17]]-Table5[[#This Row],[Column20]]</f>
        <v>0</v>
      </c>
      <c r="AJ2520" s="131">
        <f t="shared" si="436"/>
        <v>0</v>
      </c>
      <c r="AK2520" s="131">
        <f t="shared" si="429"/>
        <v>0</v>
      </c>
      <c r="AL2520" s="131">
        <f t="shared" si="437"/>
        <v>0</v>
      </c>
      <c r="AM2520" s="131" t="str">
        <f t="shared" si="438"/>
        <v/>
      </c>
      <c r="AN2520" s="131" t="str">
        <f t="shared" ca="1" si="439"/>
        <v/>
      </c>
    </row>
    <row r="2521" spans="1:40" ht="20.25" customHeight="1" x14ac:dyDescent="0.3">
      <c r="A2521" s="127"/>
      <c r="B2521" s="164"/>
      <c r="C2521" s="139"/>
      <c r="D2521" s="140"/>
      <c r="E2521" s="139"/>
      <c r="F2521" s="139"/>
      <c r="G2521" s="140"/>
      <c r="H2521" s="139"/>
      <c r="I2521" s="129"/>
      <c r="L2521" s="128"/>
      <c r="M2521" s="128"/>
      <c r="N2521" s="128"/>
      <c r="O2521" s="128"/>
      <c r="P2521" s="128"/>
      <c r="Q2521" s="128"/>
      <c r="R2521" s="128"/>
      <c r="S2521" s="128"/>
      <c r="T2521" s="120">
        <f t="shared" si="430"/>
        <v>0</v>
      </c>
      <c r="U2521" s="131"/>
      <c r="V2521" s="131"/>
      <c r="W2521" s="131">
        <f>SUMIFS($F$3:F2521,$D$3:D2521,D2521,$C$3:C2521,"Buy")+SUMIFS($F$3:F2521,$D$3:D2521,D2521,$C$3:C2521,"Coin Deposit",$E$3:E2521,"&lt;&gt;")</f>
        <v>0</v>
      </c>
      <c r="X2521" s="131">
        <f t="shared" si="431"/>
        <v>0</v>
      </c>
      <c r="Y2521" s="131">
        <f>IF($D2521=Y$1,SUMIFS($H$3:$H2521,$G$3:$G2521,Y$1,$C$3:$C2521,"Sell"),0)</f>
        <v>0</v>
      </c>
      <c r="Z2521" s="131">
        <f t="shared" si="432"/>
        <v>0</v>
      </c>
      <c r="AA2521" s="131">
        <f>IF($D2521=AA$1,SUMIFS($H$3:$H2521,$G$3:$G2521,AA$1,$C$3:$C2521,"Sell"),0)</f>
        <v>0</v>
      </c>
      <c r="AB2521" s="131">
        <f t="shared" si="433"/>
        <v>0</v>
      </c>
      <c r="AC2521" s="131">
        <f>SUMIFS('Deductions and Deposits'!$H:$H,'Deductions and Deposits'!$G:$G,D2521,'Deductions and Deposits'!$F:$F,"&lt;="&amp;B2521)+SUMIFS($F$3:F2521,$D$3:D2521,D2521,$C$3:C2521,"Coin Deposit",$E$3:E2521,"")</f>
        <v>0</v>
      </c>
      <c r="AD2521" s="131">
        <f>SUMIFS('Deductions and Deposits'!$D:$D,'Deductions and Deposits'!$C:$C,D2521)+SUMIFS($F:$F,$D:$D,D2521,$C:$C,"Coin Deduction")</f>
        <v>0</v>
      </c>
      <c r="AE2521" s="131">
        <f>Table5[[#This Row],[Column4]]+Table5[[#This Row],[Column14]]+Table5[[#This Row],[Column19]]+Table5[[#This Row],[Column12]]</f>
        <v>0</v>
      </c>
      <c r="AF2521" s="131">
        <f>Table5[[#This Row],[Column5]]+Table5[[#This Row],[Column13]]+Table5[[#This Row],[Column21]]+Table5[[#This Row],[Column18]]</f>
        <v>0</v>
      </c>
      <c r="AG2521" s="131">
        <f t="shared" si="434"/>
        <v>0</v>
      </c>
      <c r="AH2521" s="131">
        <f t="shared" si="435"/>
        <v>0</v>
      </c>
      <c r="AI2521" s="131">
        <f>Table5[[#This Row],[Column17]]-Table5[[#This Row],[Column20]]</f>
        <v>0</v>
      </c>
      <c r="AJ2521" s="131">
        <f t="shared" si="436"/>
        <v>0</v>
      </c>
      <c r="AK2521" s="131">
        <f t="shared" si="429"/>
        <v>0</v>
      </c>
      <c r="AL2521" s="131">
        <f t="shared" si="437"/>
        <v>0</v>
      </c>
      <c r="AM2521" s="131" t="str">
        <f t="shared" si="438"/>
        <v/>
      </c>
      <c r="AN2521" s="131" t="str">
        <f t="shared" ca="1" si="439"/>
        <v/>
      </c>
    </row>
    <row r="2522" spans="1:40" ht="20.25" customHeight="1" x14ac:dyDescent="0.3">
      <c r="A2522" s="127"/>
      <c r="B2522" s="164"/>
      <c r="C2522" s="139"/>
      <c r="D2522" s="140"/>
      <c r="E2522" s="139"/>
      <c r="F2522" s="139"/>
      <c r="G2522" s="140"/>
      <c r="H2522" s="139"/>
      <c r="I2522" s="129"/>
      <c r="L2522" s="128"/>
      <c r="M2522" s="128"/>
      <c r="N2522" s="128"/>
      <c r="O2522" s="128"/>
      <c r="P2522" s="128"/>
      <c r="Q2522" s="128"/>
      <c r="R2522" s="128"/>
      <c r="S2522" s="128"/>
      <c r="T2522" s="120">
        <f t="shared" si="430"/>
        <v>0</v>
      </c>
      <c r="U2522" s="131"/>
      <c r="V2522" s="131"/>
      <c r="W2522" s="131">
        <f>SUMIFS($F$3:F2522,$D$3:D2522,D2522,$C$3:C2522,"Buy")+SUMIFS($F$3:F2522,$D$3:D2522,D2522,$C$3:C2522,"Coin Deposit",$E$3:E2522,"&lt;&gt;")</f>
        <v>0</v>
      </c>
      <c r="X2522" s="131">
        <f t="shared" si="431"/>
        <v>0</v>
      </c>
      <c r="Y2522" s="131">
        <f>IF($D2522=Y$1,SUMIFS($H$3:$H2522,$G$3:$G2522,Y$1,$C$3:$C2522,"Sell"),0)</f>
        <v>0</v>
      </c>
      <c r="Z2522" s="131">
        <f t="shared" si="432"/>
        <v>0</v>
      </c>
      <c r="AA2522" s="131">
        <f>IF($D2522=AA$1,SUMIFS($H$3:$H2522,$G$3:$G2522,AA$1,$C$3:$C2522,"Sell"),0)</f>
        <v>0</v>
      </c>
      <c r="AB2522" s="131">
        <f t="shared" si="433"/>
        <v>0</v>
      </c>
      <c r="AC2522" s="131">
        <f>SUMIFS('Deductions and Deposits'!$H:$H,'Deductions and Deposits'!$G:$G,D2522,'Deductions and Deposits'!$F:$F,"&lt;="&amp;B2522)+SUMIFS($F$3:F2522,$D$3:D2522,D2522,$C$3:C2522,"Coin Deposit",$E$3:E2522,"")</f>
        <v>0</v>
      </c>
      <c r="AD2522" s="131">
        <f>SUMIFS('Deductions and Deposits'!$D:$D,'Deductions and Deposits'!$C:$C,D2522)+SUMIFS($F:$F,$D:$D,D2522,$C:$C,"Coin Deduction")</f>
        <v>0</v>
      </c>
      <c r="AE2522" s="131">
        <f>Table5[[#This Row],[Column4]]+Table5[[#This Row],[Column14]]+Table5[[#This Row],[Column19]]+Table5[[#This Row],[Column12]]</f>
        <v>0</v>
      </c>
      <c r="AF2522" s="131">
        <f>Table5[[#This Row],[Column5]]+Table5[[#This Row],[Column13]]+Table5[[#This Row],[Column21]]+Table5[[#This Row],[Column18]]</f>
        <v>0</v>
      </c>
      <c r="AG2522" s="131">
        <f t="shared" si="434"/>
        <v>0</v>
      </c>
      <c r="AH2522" s="131">
        <f t="shared" si="435"/>
        <v>0</v>
      </c>
      <c r="AI2522" s="131">
        <f>Table5[[#This Row],[Column17]]-Table5[[#This Row],[Column20]]</f>
        <v>0</v>
      </c>
      <c r="AJ2522" s="131">
        <f t="shared" si="436"/>
        <v>0</v>
      </c>
      <c r="AK2522" s="131">
        <f t="shared" si="429"/>
        <v>0</v>
      </c>
      <c r="AL2522" s="131">
        <f t="shared" si="437"/>
        <v>0</v>
      </c>
      <c r="AM2522" s="131" t="str">
        <f t="shared" si="438"/>
        <v/>
      </c>
      <c r="AN2522" s="131" t="str">
        <f t="shared" ca="1" si="439"/>
        <v/>
      </c>
    </row>
    <row r="2523" spans="1:40" ht="20.25" customHeight="1" x14ac:dyDescent="0.3">
      <c r="A2523" s="127"/>
      <c r="B2523" s="164"/>
      <c r="C2523" s="139"/>
      <c r="D2523" s="140"/>
      <c r="E2523" s="139"/>
      <c r="F2523" s="139"/>
      <c r="G2523" s="140"/>
      <c r="H2523" s="139"/>
      <c r="I2523" s="129"/>
      <c r="L2523" s="128"/>
      <c r="M2523" s="128"/>
      <c r="N2523" s="128"/>
      <c r="O2523" s="128"/>
      <c r="P2523" s="128"/>
      <c r="Q2523" s="128"/>
      <c r="R2523" s="128"/>
      <c r="S2523" s="128"/>
      <c r="T2523" s="120">
        <f t="shared" si="430"/>
        <v>0</v>
      </c>
      <c r="U2523" s="131"/>
      <c r="V2523" s="131"/>
      <c r="W2523" s="131">
        <f>SUMIFS($F$3:F2523,$D$3:D2523,D2523,$C$3:C2523,"Buy")+SUMIFS($F$3:F2523,$D$3:D2523,D2523,$C$3:C2523,"Coin Deposit",$E$3:E2523,"&lt;&gt;")</f>
        <v>0</v>
      </c>
      <c r="X2523" s="131">
        <f t="shared" si="431"/>
        <v>0</v>
      </c>
      <c r="Y2523" s="131">
        <f>IF($D2523=Y$1,SUMIFS($H$3:$H2523,$G$3:$G2523,Y$1,$C$3:$C2523,"Sell"),0)</f>
        <v>0</v>
      </c>
      <c r="Z2523" s="131">
        <f t="shared" si="432"/>
        <v>0</v>
      </c>
      <c r="AA2523" s="131">
        <f>IF($D2523=AA$1,SUMIFS($H$3:$H2523,$G$3:$G2523,AA$1,$C$3:$C2523,"Sell"),0)</f>
        <v>0</v>
      </c>
      <c r="AB2523" s="131">
        <f t="shared" si="433"/>
        <v>0</v>
      </c>
      <c r="AC2523" s="131">
        <f>SUMIFS('Deductions and Deposits'!$H:$H,'Deductions and Deposits'!$G:$G,D2523,'Deductions and Deposits'!$F:$F,"&lt;="&amp;B2523)+SUMIFS($F$3:F2523,$D$3:D2523,D2523,$C$3:C2523,"Coin Deposit",$E$3:E2523,"")</f>
        <v>0</v>
      </c>
      <c r="AD2523" s="131">
        <f>SUMIFS('Deductions and Deposits'!$D:$D,'Deductions and Deposits'!$C:$C,D2523)+SUMIFS($F:$F,$D:$D,D2523,$C:$C,"Coin Deduction")</f>
        <v>0</v>
      </c>
      <c r="AE2523" s="131">
        <f>Table5[[#This Row],[Column4]]+Table5[[#This Row],[Column14]]+Table5[[#This Row],[Column19]]+Table5[[#This Row],[Column12]]</f>
        <v>0</v>
      </c>
      <c r="AF2523" s="131">
        <f>Table5[[#This Row],[Column5]]+Table5[[#This Row],[Column13]]+Table5[[#This Row],[Column21]]+Table5[[#This Row],[Column18]]</f>
        <v>0</v>
      </c>
      <c r="AG2523" s="131">
        <f t="shared" si="434"/>
        <v>0</v>
      </c>
      <c r="AH2523" s="131">
        <f t="shared" si="435"/>
        <v>0</v>
      </c>
      <c r="AI2523" s="131">
        <f>Table5[[#This Row],[Column17]]-Table5[[#This Row],[Column20]]</f>
        <v>0</v>
      </c>
      <c r="AJ2523" s="131">
        <f t="shared" si="436"/>
        <v>0</v>
      </c>
      <c r="AK2523" s="131">
        <f t="shared" si="429"/>
        <v>0</v>
      </c>
      <c r="AL2523" s="131">
        <f t="shared" si="437"/>
        <v>0</v>
      </c>
      <c r="AM2523" s="131" t="str">
        <f t="shared" si="438"/>
        <v/>
      </c>
      <c r="AN2523" s="131" t="str">
        <f t="shared" ca="1" si="439"/>
        <v/>
      </c>
    </row>
    <row r="2524" spans="1:40" ht="20.25" customHeight="1" x14ac:dyDescent="0.3">
      <c r="A2524" s="127"/>
      <c r="B2524" s="164"/>
      <c r="C2524" s="139"/>
      <c r="D2524" s="140"/>
      <c r="E2524" s="139"/>
      <c r="F2524" s="139"/>
      <c r="G2524" s="140"/>
      <c r="H2524" s="139"/>
      <c r="I2524" s="129"/>
      <c r="L2524" s="128"/>
      <c r="M2524" s="128"/>
      <c r="N2524" s="128"/>
      <c r="O2524" s="128"/>
      <c r="P2524" s="128"/>
      <c r="Q2524" s="128"/>
      <c r="R2524" s="128"/>
      <c r="S2524" s="128"/>
      <c r="T2524" s="120">
        <f t="shared" si="430"/>
        <v>0</v>
      </c>
      <c r="U2524" s="131"/>
      <c r="V2524" s="131"/>
      <c r="W2524" s="131">
        <f>SUMIFS($F$3:F2524,$D$3:D2524,D2524,$C$3:C2524,"Buy")+SUMIFS($F$3:F2524,$D$3:D2524,D2524,$C$3:C2524,"Coin Deposit",$E$3:E2524,"&lt;&gt;")</f>
        <v>0</v>
      </c>
      <c r="X2524" s="131">
        <f t="shared" si="431"/>
        <v>0</v>
      </c>
      <c r="Y2524" s="131">
        <f>IF($D2524=Y$1,SUMIFS($H$3:$H2524,$G$3:$G2524,Y$1,$C$3:$C2524,"Sell"),0)</f>
        <v>0</v>
      </c>
      <c r="Z2524" s="131">
        <f t="shared" si="432"/>
        <v>0</v>
      </c>
      <c r="AA2524" s="131">
        <f>IF($D2524=AA$1,SUMIFS($H$3:$H2524,$G$3:$G2524,AA$1,$C$3:$C2524,"Sell"),0)</f>
        <v>0</v>
      </c>
      <c r="AB2524" s="131">
        <f t="shared" si="433"/>
        <v>0</v>
      </c>
      <c r="AC2524" s="131">
        <f>SUMIFS('Deductions and Deposits'!$H:$H,'Deductions and Deposits'!$G:$G,D2524,'Deductions and Deposits'!$F:$F,"&lt;="&amp;B2524)+SUMIFS($F$3:F2524,$D$3:D2524,D2524,$C$3:C2524,"Coin Deposit",$E$3:E2524,"")</f>
        <v>0</v>
      </c>
      <c r="AD2524" s="131">
        <f>SUMIFS('Deductions and Deposits'!$D:$D,'Deductions and Deposits'!$C:$C,D2524)+SUMIFS($F:$F,$D:$D,D2524,$C:$C,"Coin Deduction")</f>
        <v>0</v>
      </c>
      <c r="AE2524" s="131">
        <f>Table5[[#This Row],[Column4]]+Table5[[#This Row],[Column14]]+Table5[[#This Row],[Column19]]+Table5[[#This Row],[Column12]]</f>
        <v>0</v>
      </c>
      <c r="AF2524" s="131">
        <f>Table5[[#This Row],[Column5]]+Table5[[#This Row],[Column13]]+Table5[[#This Row],[Column21]]+Table5[[#This Row],[Column18]]</f>
        <v>0</v>
      </c>
      <c r="AG2524" s="131">
        <f t="shared" si="434"/>
        <v>0</v>
      </c>
      <c r="AH2524" s="131">
        <f t="shared" si="435"/>
        <v>0</v>
      </c>
      <c r="AI2524" s="131">
        <f>Table5[[#This Row],[Column17]]-Table5[[#This Row],[Column20]]</f>
        <v>0</v>
      </c>
      <c r="AJ2524" s="131">
        <f t="shared" si="436"/>
        <v>0</v>
      </c>
      <c r="AK2524" s="131">
        <f t="shared" si="429"/>
        <v>0</v>
      </c>
      <c r="AL2524" s="131">
        <f t="shared" si="437"/>
        <v>0</v>
      </c>
      <c r="AM2524" s="131" t="str">
        <f t="shared" si="438"/>
        <v/>
      </c>
      <c r="AN2524" s="131" t="str">
        <f t="shared" ca="1" si="439"/>
        <v/>
      </c>
    </row>
    <row r="2525" spans="1:40" ht="20.25" customHeight="1" x14ac:dyDescent="0.3">
      <c r="A2525" s="127"/>
      <c r="B2525" s="164"/>
      <c r="C2525" s="139"/>
      <c r="D2525" s="140"/>
      <c r="E2525" s="139"/>
      <c r="F2525" s="139"/>
      <c r="G2525" s="140"/>
      <c r="H2525" s="139"/>
      <c r="I2525" s="129"/>
      <c r="L2525" s="128"/>
      <c r="M2525" s="128"/>
      <c r="N2525" s="128"/>
      <c r="O2525" s="128"/>
      <c r="P2525" s="128"/>
      <c r="Q2525" s="128"/>
      <c r="R2525" s="128"/>
      <c r="S2525" s="128"/>
      <c r="T2525" s="120">
        <f t="shared" si="430"/>
        <v>0</v>
      </c>
      <c r="U2525" s="131"/>
      <c r="V2525" s="131"/>
      <c r="W2525" s="131">
        <f>SUMIFS($F$3:F2525,$D$3:D2525,D2525,$C$3:C2525,"Buy")+SUMIFS($F$3:F2525,$D$3:D2525,D2525,$C$3:C2525,"Coin Deposit",$E$3:E2525,"&lt;&gt;")</f>
        <v>0</v>
      </c>
      <c r="X2525" s="131">
        <f t="shared" si="431"/>
        <v>0</v>
      </c>
      <c r="Y2525" s="131">
        <f>IF($D2525=Y$1,SUMIFS($H$3:$H2525,$G$3:$G2525,Y$1,$C$3:$C2525,"Sell"),0)</f>
        <v>0</v>
      </c>
      <c r="Z2525" s="131">
        <f t="shared" si="432"/>
        <v>0</v>
      </c>
      <c r="AA2525" s="131">
        <f>IF($D2525=AA$1,SUMIFS($H$3:$H2525,$G$3:$G2525,AA$1,$C$3:$C2525,"Sell"),0)</f>
        <v>0</v>
      </c>
      <c r="AB2525" s="131">
        <f t="shared" si="433"/>
        <v>0</v>
      </c>
      <c r="AC2525" s="131">
        <f>SUMIFS('Deductions and Deposits'!$H:$H,'Deductions and Deposits'!$G:$G,D2525,'Deductions and Deposits'!$F:$F,"&lt;="&amp;B2525)+SUMIFS($F$3:F2525,$D$3:D2525,D2525,$C$3:C2525,"Coin Deposit",$E$3:E2525,"")</f>
        <v>0</v>
      </c>
      <c r="AD2525" s="131">
        <f>SUMIFS('Deductions and Deposits'!$D:$D,'Deductions and Deposits'!$C:$C,D2525)+SUMIFS($F:$F,$D:$D,D2525,$C:$C,"Coin Deduction")</f>
        <v>0</v>
      </c>
      <c r="AE2525" s="131">
        <f>Table5[[#This Row],[Column4]]+Table5[[#This Row],[Column14]]+Table5[[#This Row],[Column19]]+Table5[[#This Row],[Column12]]</f>
        <v>0</v>
      </c>
      <c r="AF2525" s="131">
        <f>Table5[[#This Row],[Column5]]+Table5[[#This Row],[Column13]]+Table5[[#This Row],[Column21]]+Table5[[#This Row],[Column18]]</f>
        <v>0</v>
      </c>
      <c r="AG2525" s="131">
        <f t="shared" si="434"/>
        <v>0</v>
      </c>
      <c r="AH2525" s="131">
        <f t="shared" si="435"/>
        <v>0</v>
      </c>
      <c r="AI2525" s="131">
        <f>Table5[[#This Row],[Column17]]-Table5[[#This Row],[Column20]]</f>
        <v>0</v>
      </c>
      <c r="AJ2525" s="131">
        <f t="shared" si="436"/>
        <v>0</v>
      </c>
      <c r="AK2525" s="131">
        <f t="shared" si="429"/>
        <v>0</v>
      </c>
      <c r="AL2525" s="131">
        <f t="shared" si="437"/>
        <v>0</v>
      </c>
      <c r="AM2525" s="131" t="str">
        <f t="shared" si="438"/>
        <v/>
      </c>
      <c r="AN2525" s="131" t="str">
        <f t="shared" ca="1" si="439"/>
        <v/>
      </c>
    </row>
    <row r="2526" spans="1:40" ht="20.25" customHeight="1" x14ac:dyDescent="0.3">
      <c r="A2526" s="127"/>
      <c r="B2526" s="164"/>
      <c r="C2526" s="139"/>
      <c r="D2526" s="140"/>
      <c r="E2526" s="139"/>
      <c r="F2526" s="139"/>
      <c r="G2526" s="140"/>
      <c r="H2526" s="139"/>
      <c r="I2526" s="129"/>
      <c r="L2526" s="128"/>
      <c r="M2526" s="128"/>
      <c r="N2526" s="128"/>
      <c r="O2526" s="128"/>
      <c r="P2526" s="128"/>
      <c r="Q2526" s="128"/>
      <c r="R2526" s="128"/>
      <c r="S2526" s="128"/>
      <c r="T2526" s="120">
        <f t="shared" si="430"/>
        <v>0</v>
      </c>
      <c r="U2526" s="131"/>
      <c r="V2526" s="131"/>
      <c r="W2526" s="131">
        <f>SUMIFS($F$3:F2526,$D$3:D2526,D2526,$C$3:C2526,"Buy")+SUMIFS($F$3:F2526,$D$3:D2526,D2526,$C$3:C2526,"Coin Deposit",$E$3:E2526,"&lt;&gt;")</f>
        <v>0</v>
      </c>
      <c r="X2526" s="131">
        <f t="shared" si="431"/>
        <v>0</v>
      </c>
      <c r="Y2526" s="131">
        <f>IF($D2526=Y$1,SUMIFS($H$3:$H2526,$G$3:$G2526,Y$1,$C$3:$C2526,"Sell"),0)</f>
        <v>0</v>
      </c>
      <c r="Z2526" s="131">
        <f t="shared" si="432"/>
        <v>0</v>
      </c>
      <c r="AA2526" s="131">
        <f>IF($D2526=AA$1,SUMIFS($H$3:$H2526,$G$3:$G2526,AA$1,$C$3:$C2526,"Sell"),0)</f>
        <v>0</v>
      </c>
      <c r="AB2526" s="131">
        <f t="shared" si="433"/>
        <v>0</v>
      </c>
      <c r="AC2526" s="131">
        <f>SUMIFS('Deductions and Deposits'!$H:$H,'Deductions and Deposits'!$G:$G,D2526,'Deductions and Deposits'!$F:$F,"&lt;="&amp;B2526)+SUMIFS($F$3:F2526,$D$3:D2526,D2526,$C$3:C2526,"Coin Deposit",$E$3:E2526,"")</f>
        <v>0</v>
      </c>
      <c r="AD2526" s="131">
        <f>SUMIFS('Deductions and Deposits'!$D:$D,'Deductions and Deposits'!$C:$C,D2526)+SUMIFS($F:$F,$D:$D,D2526,$C:$C,"Coin Deduction")</f>
        <v>0</v>
      </c>
      <c r="AE2526" s="131">
        <f>Table5[[#This Row],[Column4]]+Table5[[#This Row],[Column14]]+Table5[[#This Row],[Column19]]+Table5[[#This Row],[Column12]]</f>
        <v>0</v>
      </c>
      <c r="AF2526" s="131">
        <f>Table5[[#This Row],[Column5]]+Table5[[#This Row],[Column13]]+Table5[[#This Row],[Column21]]+Table5[[#This Row],[Column18]]</f>
        <v>0</v>
      </c>
      <c r="AG2526" s="131">
        <f t="shared" si="434"/>
        <v>0</v>
      </c>
      <c r="AH2526" s="131">
        <f t="shared" si="435"/>
        <v>0</v>
      </c>
      <c r="AI2526" s="131">
        <f>Table5[[#This Row],[Column17]]-Table5[[#This Row],[Column20]]</f>
        <v>0</v>
      </c>
      <c r="AJ2526" s="131">
        <f t="shared" si="436"/>
        <v>0</v>
      </c>
      <c r="AK2526" s="131">
        <f t="shared" si="429"/>
        <v>0</v>
      </c>
      <c r="AL2526" s="131">
        <f t="shared" si="437"/>
        <v>0</v>
      </c>
      <c r="AM2526" s="131" t="str">
        <f t="shared" si="438"/>
        <v/>
      </c>
      <c r="AN2526" s="131" t="str">
        <f t="shared" ca="1" si="439"/>
        <v/>
      </c>
    </row>
    <row r="2527" spans="1:40" ht="20.25" customHeight="1" x14ac:dyDescent="0.3">
      <c r="A2527" s="127"/>
      <c r="B2527" s="164"/>
      <c r="C2527" s="139"/>
      <c r="D2527" s="140"/>
      <c r="E2527" s="139"/>
      <c r="F2527" s="139"/>
      <c r="G2527" s="140"/>
      <c r="H2527" s="139"/>
      <c r="I2527" s="129"/>
      <c r="L2527" s="128"/>
      <c r="M2527" s="128"/>
      <c r="N2527" s="128"/>
      <c r="O2527" s="128"/>
      <c r="P2527" s="128"/>
      <c r="Q2527" s="128"/>
      <c r="R2527" s="128"/>
      <c r="S2527" s="128"/>
      <c r="T2527" s="120">
        <f t="shared" si="430"/>
        <v>0</v>
      </c>
      <c r="U2527" s="131"/>
      <c r="V2527" s="131"/>
      <c r="W2527" s="131">
        <f>SUMIFS($F$3:F2527,$D$3:D2527,D2527,$C$3:C2527,"Buy")+SUMIFS($F$3:F2527,$D$3:D2527,D2527,$C$3:C2527,"Coin Deposit",$E$3:E2527,"&lt;&gt;")</f>
        <v>0</v>
      </c>
      <c r="X2527" s="131">
        <f t="shared" si="431"/>
        <v>0</v>
      </c>
      <c r="Y2527" s="131">
        <f>IF($D2527=Y$1,SUMIFS($H$3:$H2527,$G$3:$G2527,Y$1,$C$3:$C2527,"Sell"),0)</f>
        <v>0</v>
      </c>
      <c r="Z2527" s="131">
        <f t="shared" si="432"/>
        <v>0</v>
      </c>
      <c r="AA2527" s="131">
        <f>IF($D2527=AA$1,SUMIFS($H$3:$H2527,$G$3:$G2527,AA$1,$C$3:$C2527,"Sell"),0)</f>
        <v>0</v>
      </c>
      <c r="AB2527" s="131">
        <f t="shared" si="433"/>
        <v>0</v>
      </c>
      <c r="AC2527" s="131">
        <f>SUMIFS('Deductions and Deposits'!$H:$H,'Deductions and Deposits'!$G:$G,D2527,'Deductions and Deposits'!$F:$F,"&lt;="&amp;B2527)+SUMIFS($F$3:F2527,$D$3:D2527,D2527,$C$3:C2527,"Coin Deposit",$E$3:E2527,"")</f>
        <v>0</v>
      </c>
      <c r="AD2527" s="131">
        <f>SUMIFS('Deductions and Deposits'!$D:$D,'Deductions and Deposits'!$C:$C,D2527)+SUMIFS($F:$F,$D:$D,D2527,$C:$C,"Coin Deduction")</f>
        <v>0</v>
      </c>
      <c r="AE2527" s="131">
        <f>Table5[[#This Row],[Column4]]+Table5[[#This Row],[Column14]]+Table5[[#This Row],[Column19]]+Table5[[#This Row],[Column12]]</f>
        <v>0</v>
      </c>
      <c r="AF2527" s="131">
        <f>Table5[[#This Row],[Column5]]+Table5[[#This Row],[Column13]]+Table5[[#This Row],[Column21]]+Table5[[#This Row],[Column18]]</f>
        <v>0</v>
      </c>
      <c r="AG2527" s="131">
        <f t="shared" si="434"/>
        <v>0</v>
      </c>
      <c r="AH2527" s="131">
        <f t="shared" si="435"/>
        <v>0</v>
      </c>
      <c r="AI2527" s="131">
        <f>Table5[[#This Row],[Column17]]-Table5[[#This Row],[Column20]]</f>
        <v>0</v>
      </c>
      <c r="AJ2527" s="131">
        <f t="shared" si="436"/>
        <v>0</v>
      </c>
      <c r="AK2527" s="131">
        <f t="shared" si="429"/>
        <v>0</v>
      </c>
      <c r="AL2527" s="131">
        <f t="shared" si="437"/>
        <v>0</v>
      </c>
      <c r="AM2527" s="131" t="str">
        <f t="shared" si="438"/>
        <v/>
      </c>
      <c r="AN2527" s="131" t="str">
        <f t="shared" ca="1" si="439"/>
        <v/>
      </c>
    </row>
    <row r="2528" spans="1:40" ht="20.25" customHeight="1" x14ac:dyDescent="0.3">
      <c r="A2528" s="127"/>
      <c r="B2528" s="164"/>
      <c r="C2528" s="139"/>
      <c r="D2528" s="140"/>
      <c r="E2528" s="139"/>
      <c r="F2528" s="139"/>
      <c r="G2528" s="140"/>
      <c r="H2528" s="139"/>
      <c r="I2528" s="129"/>
      <c r="L2528" s="128"/>
      <c r="M2528" s="128"/>
      <c r="N2528" s="128"/>
      <c r="O2528" s="128"/>
      <c r="P2528" s="128"/>
      <c r="Q2528" s="128"/>
      <c r="R2528" s="128"/>
      <c r="S2528" s="128"/>
      <c r="T2528" s="120">
        <f t="shared" si="430"/>
        <v>0</v>
      </c>
      <c r="U2528" s="131"/>
      <c r="V2528" s="131"/>
      <c r="W2528" s="131">
        <f>SUMIFS($F$3:F2528,$D$3:D2528,D2528,$C$3:C2528,"Buy")+SUMIFS($F$3:F2528,$D$3:D2528,D2528,$C$3:C2528,"Coin Deposit",$E$3:E2528,"&lt;&gt;")</f>
        <v>0</v>
      </c>
      <c r="X2528" s="131">
        <f t="shared" si="431"/>
        <v>0</v>
      </c>
      <c r="Y2528" s="131">
        <f>IF($D2528=Y$1,SUMIFS($H$3:$H2528,$G$3:$G2528,Y$1,$C$3:$C2528,"Sell"),0)</f>
        <v>0</v>
      </c>
      <c r="Z2528" s="131">
        <f t="shared" si="432"/>
        <v>0</v>
      </c>
      <c r="AA2528" s="131">
        <f>IF($D2528=AA$1,SUMIFS($H$3:$H2528,$G$3:$G2528,AA$1,$C$3:$C2528,"Sell"),0)</f>
        <v>0</v>
      </c>
      <c r="AB2528" s="131">
        <f t="shared" si="433"/>
        <v>0</v>
      </c>
      <c r="AC2528" s="131">
        <f>SUMIFS('Deductions and Deposits'!$H:$H,'Deductions and Deposits'!$G:$G,D2528,'Deductions and Deposits'!$F:$F,"&lt;="&amp;B2528)+SUMIFS($F$3:F2528,$D$3:D2528,D2528,$C$3:C2528,"Coin Deposit",$E$3:E2528,"")</f>
        <v>0</v>
      </c>
      <c r="AD2528" s="131">
        <f>SUMIFS('Deductions and Deposits'!$D:$D,'Deductions and Deposits'!$C:$C,D2528)+SUMIFS($F:$F,$D:$D,D2528,$C:$C,"Coin Deduction")</f>
        <v>0</v>
      </c>
      <c r="AE2528" s="131">
        <f>Table5[[#This Row],[Column4]]+Table5[[#This Row],[Column14]]+Table5[[#This Row],[Column19]]+Table5[[#This Row],[Column12]]</f>
        <v>0</v>
      </c>
      <c r="AF2528" s="131">
        <f>Table5[[#This Row],[Column5]]+Table5[[#This Row],[Column13]]+Table5[[#This Row],[Column21]]+Table5[[#This Row],[Column18]]</f>
        <v>0</v>
      </c>
      <c r="AG2528" s="131">
        <f t="shared" si="434"/>
        <v>0</v>
      </c>
      <c r="AH2528" s="131">
        <f t="shared" si="435"/>
        <v>0</v>
      </c>
      <c r="AI2528" s="131">
        <f>Table5[[#This Row],[Column17]]-Table5[[#This Row],[Column20]]</f>
        <v>0</v>
      </c>
      <c r="AJ2528" s="131">
        <f t="shared" si="436"/>
        <v>0</v>
      </c>
      <c r="AK2528" s="131">
        <f t="shared" si="429"/>
        <v>0</v>
      </c>
      <c r="AL2528" s="131">
        <f t="shared" si="437"/>
        <v>0</v>
      </c>
      <c r="AM2528" s="131" t="str">
        <f t="shared" si="438"/>
        <v/>
      </c>
      <c r="AN2528" s="131" t="str">
        <f t="shared" ca="1" si="439"/>
        <v/>
      </c>
    </row>
    <row r="2529" spans="1:40" ht="20.25" customHeight="1" x14ac:dyDescent="0.3">
      <c r="A2529" s="127"/>
      <c r="B2529" s="164"/>
      <c r="C2529" s="139"/>
      <c r="D2529" s="140"/>
      <c r="E2529" s="139"/>
      <c r="F2529" s="139"/>
      <c r="G2529" s="140"/>
      <c r="H2529" s="139"/>
      <c r="I2529" s="129"/>
      <c r="L2529" s="128"/>
      <c r="M2529" s="128"/>
      <c r="N2529" s="128"/>
      <c r="O2529" s="128"/>
      <c r="P2529" s="128"/>
      <c r="Q2529" s="128"/>
      <c r="R2529" s="128"/>
      <c r="S2529" s="128"/>
      <c r="T2529" s="120">
        <f t="shared" si="430"/>
        <v>0</v>
      </c>
      <c r="U2529" s="131"/>
      <c r="V2529" s="131"/>
      <c r="W2529" s="131">
        <f>SUMIFS($F$3:F2529,$D$3:D2529,D2529,$C$3:C2529,"Buy")+SUMIFS($F$3:F2529,$D$3:D2529,D2529,$C$3:C2529,"Coin Deposit",$E$3:E2529,"&lt;&gt;")</f>
        <v>0</v>
      </c>
      <c r="X2529" s="131">
        <f t="shared" si="431"/>
        <v>0</v>
      </c>
      <c r="Y2529" s="131">
        <f>IF($D2529=Y$1,SUMIFS($H$3:$H2529,$G$3:$G2529,Y$1,$C$3:$C2529,"Sell"),0)</f>
        <v>0</v>
      </c>
      <c r="Z2529" s="131">
        <f t="shared" si="432"/>
        <v>0</v>
      </c>
      <c r="AA2529" s="131">
        <f>IF($D2529=AA$1,SUMIFS($H$3:$H2529,$G$3:$G2529,AA$1,$C$3:$C2529,"Sell"),0)</f>
        <v>0</v>
      </c>
      <c r="AB2529" s="131">
        <f t="shared" si="433"/>
        <v>0</v>
      </c>
      <c r="AC2529" s="131">
        <f>SUMIFS('Deductions and Deposits'!$H:$H,'Deductions and Deposits'!$G:$G,D2529,'Deductions and Deposits'!$F:$F,"&lt;="&amp;B2529)+SUMIFS($F$3:F2529,$D$3:D2529,D2529,$C$3:C2529,"Coin Deposit",$E$3:E2529,"")</f>
        <v>0</v>
      </c>
      <c r="AD2529" s="131">
        <f>SUMIFS('Deductions and Deposits'!$D:$D,'Deductions and Deposits'!$C:$C,D2529)+SUMIFS($F:$F,$D:$D,D2529,$C:$C,"Coin Deduction")</f>
        <v>0</v>
      </c>
      <c r="AE2529" s="131">
        <f>Table5[[#This Row],[Column4]]+Table5[[#This Row],[Column14]]+Table5[[#This Row],[Column19]]+Table5[[#This Row],[Column12]]</f>
        <v>0</v>
      </c>
      <c r="AF2529" s="131">
        <f>Table5[[#This Row],[Column5]]+Table5[[#This Row],[Column13]]+Table5[[#This Row],[Column21]]+Table5[[#This Row],[Column18]]</f>
        <v>0</v>
      </c>
      <c r="AG2529" s="131">
        <f t="shared" si="434"/>
        <v>0</v>
      </c>
      <c r="AH2529" s="131">
        <f t="shared" si="435"/>
        <v>0</v>
      </c>
      <c r="AI2529" s="131">
        <f>Table5[[#This Row],[Column17]]-Table5[[#This Row],[Column20]]</f>
        <v>0</v>
      </c>
      <c r="AJ2529" s="131">
        <f t="shared" si="436"/>
        <v>0</v>
      </c>
      <c r="AK2529" s="131">
        <f t="shared" si="429"/>
        <v>0</v>
      </c>
      <c r="AL2529" s="131">
        <f t="shared" si="437"/>
        <v>0</v>
      </c>
      <c r="AM2529" s="131" t="str">
        <f t="shared" si="438"/>
        <v/>
      </c>
      <c r="AN2529" s="131" t="str">
        <f t="shared" ca="1" si="439"/>
        <v/>
      </c>
    </row>
    <row r="2530" spans="1:40" ht="20.25" customHeight="1" x14ac:dyDescent="0.3">
      <c r="A2530" s="127"/>
      <c r="B2530" s="164"/>
      <c r="C2530" s="139"/>
      <c r="D2530" s="140"/>
      <c r="E2530" s="139"/>
      <c r="F2530" s="139"/>
      <c r="G2530" s="140"/>
      <c r="H2530" s="139"/>
      <c r="I2530" s="129"/>
      <c r="L2530" s="128"/>
      <c r="M2530" s="128"/>
      <c r="N2530" s="128"/>
      <c r="O2530" s="128"/>
      <c r="P2530" s="128"/>
      <c r="Q2530" s="128"/>
      <c r="R2530" s="128"/>
      <c r="S2530" s="128"/>
      <c r="T2530" s="120">
        <f t="shared" si="430"/>
        <v>0</v>
      </c>
      <c r="U2530" s="131"/>
      <c r="V2530" s="131"/>
      <c r="W2530" s="131">
        <f>SUMIFS($F$3:F2530,$D$3:D2530,D2530,$C$3:C2530,"Buy")+SUMIFS($F$3:F2530,$D$3:D2530,D2530,$C$3:C2530,"Coin Deposit",$E$3:E2530,"&lt;&gt;")</f>
        <v>0</v>
      </c>
      <c r="X2530" s="131">
        <f t="shared" si="431"/>
        <v>0</v>
      </c>
      <c r="Y2530" s="131">
        <f>IF($D2530=Y$1,SUMIFS($H$3:$H2530,$G$3:$G2530,Y$1,$C$3:$C2530,"Sell"),0)</f>
        <v>0</v>
      </c>
      <c r="Z2530" s="131">
        <f t="shared" si="432"/>
        <v>0</v>
      </c>
      <c r="AA2530" s="131">
        <f>IF($D2530=AA$1,SUMIFS($H$3:$H2530,$G$3:$G2530,AA$1,$C$3:$C2530,"Sell"),0)</f>
        <v>0</v>
      </c>
      <c r="AB2530" s="131">
        <f t="shared" si="433"/>
        <v>0</v>
      </c>
      <c r="AC2530" s="131">
        <f>SUMIFS('Deductions and Deposits'!$H:$H,'Deductions and Deposits'!$G:$G,D2530,'Deductions and Deposits'!$F:$F,"&lt;="&amp;B2530)+SUMIFS($F$3:F2530,$D$3:D2530,D2530,$C$3:C2530,"Coin Deposit",$E$3:E2530,"")</f>
        <v>0</v>
      </c>
      <c r="AD2530" s="131">
        <f>SUMIFS('Deductions and Deposits'!$D:$D,'Deductions and Deposits'!$C:$C,D2530)+SUMIFS($F:$F,$D:$D,D2530,$C:$C,"Coin Deduction")</f>
        <v>0</v>
      </c>
      <c r="AE2530" s="131">
        <f>Table5[[#This Row],[Column4]]+Table5[[#This Row],[Column14]]+Table5[[#This Row],[Column19]]+Table5[[#This Row],[Column12]]</f>
        <v>0</v>
      </c>
      <c r="AF2530" s="131">
        <f>Table5[[#This Row],[Column5]]+Table5[[#This Row],[Column13]]+Table5[[#This Row],[Column21]]+Table5[[#This Row],[Column18]]</f>
        <v>0</v>
      </c>
      <c r="AG2530" s="131">
        <f t="shared" si="434"/>
        <v>0</v>
      </c>
      <c r="AH2530" s="131">
        <f t="shared" si="435"/>
        <v>0</v>
      </c>
      <c r="AI2530" s="131">
        <f>Table5[[#This Row],[Column17]]-Table5[[#This Row],[Column20]]</f>
        <v>0</v>
      </c>
      <c r="AJ2530" s="131">
        <f t="shared" si="436"/>
        <v>0</v>
      </c>
      <c r="AK2530" s="131">
        <f t="shared" si="429"/>
        <v>0</v>
      </c>
      <c r="AL2530" s="131">
        <f t="shared" si="437"/>
        <v>0</v>
      </c>
      <c r="AM2530" s="131" t="str">
        <f t="shared" si="438"/>
        <v/>
      </c>
      <c r="AN2530" s="131" t="str">
        <f t="shared" ca="1" si="439"/>
        <v/>
      </c>
    </row>
    <row r="2531" spans="1:40" ht="20.25" customHeight="1" x14ac:dyDescent="0.3">
      <c r="A2531" s="127"/>
      <c r="B2531" s="164"/>
      <c r="C2531" s="139"/>
      <c r="D2531" s="140"/>
      <c r="E2531" s="139"/>
      <c r="F2531" s="139"/>
      <c r="G2531" s="140"/>
      <c r="H2531" s="139"/>
      <c r="I2531" s="129"/>
      <c r="L2531" s="128"/>
      <c r="M2531" s="128"/>
      <c r="N2531" s="128"/>
      <c r="O2531" s="128"/>
      <c r="P2531" s="128"/>
      <c r="Q2531" s="128"/>
      <c r="R2531" s="128"/>
      <c r="S2531" s="128"/>
      <c r="T2531" s="120">
        <f t="shared" si="430"/>
        <v>0</v>
      </c>
      <c r="U2531" s="131"/>
      <c r="V2531" s="131"/>
      <c r="W2531" s="131">
        <f>SUMIFS($F$3:F2531,$D$3:D2531,D2531,$C$3:C2531,"Buy")+SUMIFS($F$3:F2531,$D$3:D2531,D2531,$C$3:C2531,"Coin Deposit",$E$3:E2531,"&lt;&gt;")</f>
        <v>0</v>
      </c>
      <c r="X2531" s="131">
        <f t="shared" si="431"/>
        <v>0</v>
      </c>
      <c r="Y2531" s="131">
        <f>IF($D2531=Y$1,SUMIFS($H$3:$H2531,$G$3:$G2531,Y$1,$C$3:$C2531,"Sell"),0)</f>
        <v>0</v>
      </c>
      <c r="Z2531" s="131">
        <f t="shared" si="432"/>
        <v>0</v>
      </c>
      <c r="AA2531" s="131">
        <f>IF($D2531=AA$1,SUMIFS($H$3:$H2531,$G$3:$G2531,AA$1,$C$3:$C2531,"Sell"),0)</f>
        <v>0</v>
      </c>
      <c r="AB2531" s="131">
        <f t="shared" si="433"/>
        <v>0</v>
      </c>
      <c r="AC2531" s="131">
        <f>SUMIFS('Deductions and Deposits'!$H:$H,'Deductions and Deposits'!$G:$G,D2531,'Deductions and Deposits'!$F:$F,"&lt;="&amp;B2531)+SUMIFS($F$3:F2531,$D$3:D2531,D2531,$C$3:C2531,"Coin Deposit",$E$3:E2531,"")</f>
        <v>0</v>
      </c>
      <c r="AD2531" s="131">
        <f>SUMIFS('Deductions and Deposits'!$D:$D,'Deductions and Deposits'!$C:$C,D2531)+SUMIFS($F:$F,$D:$D,D2531,$C:$C,"Coin Deduction")</f>
        <v>0</v>
      </c>
      <c r="AE2531" s="131">
        <f>Table5[[#This Row],[Column4]]+Table5[[#This Row],[Column14]]+Table5[[#This Row],[Column19]]+Table5[[#This Row],[Column12]]</f>
        <v>0</v>
      </c>
      <c r="AF2531" s="131">
        <f>Table5[[#This Row],[Column5]]+Table5[[#This Row],[Column13]]+Table5[[#This Row],[Column21]]+Table5[[#This Row],[Column18]]</f>
        <v>0</v>
      </c>
      <c r="AG2531" s="131">
        <f t="shared" si="434"/>
        <v>0</v>
      </c>
      <c r="AH2531" s="131">
        <f t="shared" si="435"/>
        <v>0</v>
      </c>
      <c r="AI2531" s="131">
        <f>Table5[[#This Row],[Column17]]-Table5[[#This Row],[Column20]]</f>
        <v>0</v>
      </c>
      <c r="AJ2531" s="131">
        <f t="shared" si="436"/>
        <v>0</v>
      </c>
      <c r="AK2531" s="131">
        <f t="shared" si="429"/>
        <v>0</v>
      </c>
      <c r="AL2531" s="131">
        <f t="shared" si="437"/>
        <v>0</v>
      </c>
      <c r="AM2531" s="131" t="str">
        <f t="shared" si="438"/>
        <v/>
      </c>
      <c r="AN2531" s="131" t="str">
        <f t="shared" ca="1" si="439"/>
        <v/>
      </c>
    </row>
    <row r="2532" spans="1:40" ht="20.25" customHeight="1" x14ac:dyDescent="0.3">
      <c r="A2532" s="127"/>
      <c r="B2532" s="164"/>
      <c r="C2532" s="139"/>
      <c r="D2532" s="140"/>
      <c r="E2532" s="139"/>
      <c r="F2532" s="139"/>
      <c r="G2532" s="140"/>
      <c r="H2532" s="139"/>
      <c r="I2532" s="129"/>
      <c r="L2532" s="128"/>
      <c r="M2532" s="128"/>
      <c r="N2532" s="128"/>
      <c r="O2532" s="128"/>
      <c r="P2532" s="128"/>
      <c r="Q2532" s="128"/>
      <c r="R2532" s="128"/>
      <c r="S2532" s="128"/>
      <c r="T2532" s="120">
        <f t="shared" si="430"/>
        <v>0</v>
      </c>
      <c r="U2532" s="131"/>
      <c r="V2532" s="131"/>
      <c r="W2532" s="131">
        <f>SUMIFS($F$3:F2532,$D$3:D2532,D2532,$C$3:C2532,"Buy")+SUMIFS($F$3:F2532,$D$3:D2532,D2532,$C$3:C2532,"Coin Deposit",$E$3:E2532,"&lt;&gt;")</f>
        <v>0</v>
      </c>
      <c r="X2532" s="131">
        <f t="shared" si="431"/>
        <v>0</v>
      </c>
      <c r="Y2532" s="131">
        <f>IF($D2532=Y$1,SUMIFS($H$3:$H2532,$G$3:$G2532,Y$1,$C$3:$C2532,"Sell"),0)</f>
        <v>0</v>
      </c>
      <c r="Z2532" s="131">
        <f t="shared" si="432"/>
        <v>0</v>
      </c>
      <c r="AA2532" s="131">
        <f>IF($D2532=AA$1,SUMIFS($H$3:$H2532,$G$3:$G2532,AA$1,$C$3:$C2532,"Sell"),0)</f>
        <v>0</v>
      </c>
      <c r="AB2532" s="131">
        <f t="shared" si="433"/>
        <v>0</v>
      </c>
      <c r="AC2532" s="131">
        <f>SUMIFS('Deductions and Deposits'!$H:$H,'Deductions and Deposits'!$G:$G,D2532,'Deductions and Deposits'!$F:$F,"&lt;="&amp;B2532)+SUMIFS($F$3:F2532,$D$3:D2532,D2532,$C$3:C2532,"Coin Deposit",$E$3:E2532,"")</f>
        <v>0</v>
      </c>
      <c r="AD2532" s="131">
        <f>SUMIFS('Deductions and Deposits'!$D:$D,'Deductions and Deposits'!$C:$C,D2532)+SUMIFS($F:$F,$D:$D,D2532,$C:$C,"Coin Deduction")</f>
        <v>0</v>
      </c>
      <c r="AE2532" s="131">
        <f>Table5[[#This Row],[Column4]]+Table5[[#This Row],[Column14]]+Table5[[#This Row],[Column19]]+Table5[[#This Row],[Column12]]</f>
        <v>0</v>
      </c>
      <c r="AF2532" s="131">
        <f>Table5[[#This Row],[Column5]]+Table5[[#This Row],[Column13]]+Table5[[#This Row],[Column21]]+Table5[[#This Row],[Column18]]</f>
        <v>0</v>
      </c>
      <c r="AG2532" s="131">
        <f t="shared" si="434"/>
        <v>0</v>
      </c>
      <c r="AH2532" s="131">
        <f t="shared" si="435"/>
        <v>0</v>
      </c>
      <c r="AI2532" s="131">
        <f>Table5[[#This Row],[Column17]]-Table5[[#This Row],[Column20]]</f>
        <v>0</v>
      </c>
      <c r="AJ2532" s="131">
        <f t="shared" si="436"/>
        <v>0</v>
      </c>
      <c r="AK2532" s="131">
        <f t="shared" si="429"/>
        <v>0</v>
      </c>
      <c r="AL2532" s="131">
        <f t="shared" si="437"/>
        <v>0</v>
      </c>
      <c r="AM2532" s="131" t="str">
        <f t="shared" si="438"/>
        <v/>
      </c>
      <c r="AN2532" s="131" t="str">
        <f t="shared" ca="1" si="439"/>
        <v/>
      </c>
    </row>
    <row r="2533" spans="1:40" ht="20.25" customHeight="1" x14ac:dyDescent="0.3">
      <c r="A2533" s="127"/>
      <c r="B2533" s="164"/>
      <c r="C2533" s="139"/>
      <c r="D2533" s="140"/>
      <c r="E2533" s="139"/>
      <c r="F2533" s="139"/>
      <c r="G2533" s="140"/>
      <c r="H2533" s="139"/>
      <c r="I2533" s="129"/>
      <c r="L2533" s="128"/>
      <c r="M2533" s="128"/>
      <c r="N2533" s="128"/>
      <c r="O2533" s="128"/>
      <c r="P2533" s="128"/>
      <c r="Q2533" s="128"/>
      <c r="R2533" s="128"/>
      <c r="S2533" s="128"/>
      <c r="T2533" s="120">
        <f t="shared" si="430"/>
        <v>0</v>
      </c>
      <c r="U2533" s="131"/>
      <c r="V2533" s="131"/>
      <c r="W2533" s="131">
        <f>SUMIFS($F$3:F2533,$D$3:D2533,D2533,$C$3:C2533,"Buy")+SUMIFS($F$3:F2533,$D$3:D2533,D2533,$C$3:C2533,"Coin Deposit",$E$3:E2533,"&lt;&gt;")</f>
        <v>0</v>
      </c>
      <c r="X2533" s="131">
        <f t="shared" si="431"/>
        <v>0</v>
      </c>
      <c r="Y2533" s="131">
        <f>IF($D2533=Y$1,SUMIFS($H$3:$H2533,$G$3:$G2533,Y$1,$C$3:$C2533,"Sell"),0)</f>
        <v>0</v>
      </c>
      <c r="Z2533" s="131">
        <f t="shared" si="432"/>
        <v>0</v>
      </c>
      <c r="AA2533" s="131">
        <f>IF($D2533=AA$1,SUMIFS($H$3:$H2533,$G$3:$G2533,AA$1,$C$3:$C2533,"Sell"),0)</f>
        <v>0</v>
      </c>
      <c r="AB2533" s="131">
        <f t="shared" si="433"/>
        <v>0</v>
      </c>
      <c r="AC2533" s="131">
        <f>SUMIFS('Deductions and Deposits'!$H:$H,'Deductions and Deposits'!$G:$G,D2533,'Deductions and Deposits'!$F:$F,"&lt;="&amp;B2533)+SUMIFS($F$3:F2533,$D$3:D2533,D2533,$C$3:C2533,"Coin Deposit",$E$3:E2533,"")</f>
        <v>0</v>
      </c>
      <c r="AD2533" s="131">
        <f>SUMIFS('Deductions and Deposits'!$D:$D,'Deductions and Deposits'!$C:$C,D2533)+SUMIFS($F:$F,$D:$D,D2533,$C:$C,"Coin Deduction")</f>
        <v>0</v>
      </c>
      <c r="AE2533" s="131">
        <f>Table5[[#This Row],[Column4]]+Table5[[#This Row],[Column14]]+Table5[[#This Row],[Column19]]+Table5[[#This Row],[Column12]]</f>
        <v>0</v>
      </c>
      <c r="AF2533" s="131">
        <f>Table5[[#This Row],[Column5]]+Table5[[#This Row],[Column13]]+Table5[[#This Row],[Column21]]+Table5[[#This Row],[Column18]]</f>
        <v>0</v>
      </c>
      <c r="AG2533" s="131">
        <f t="shared" si="434"/>
        <v>0</v>
      </c>
      <c r="AH2533" s="131">
        <f t="shared" si="435"/>
        <v>0</v>
      </c>
      <c r="AI2533" s="131">
        <f>Table5[[#This Row],[Column17]]-Table5[[#This Row],[Column20]]</f>
        <v>0</v>
      </c>
      <c r="AJ2533" s="131">
        <f t="shared" si="436"/>
        <v>0</v>
      </c>
      <c r="AK2533" s="131">
        <f t="shared" si="429"/>
        <v>0</v>
      </c>
      <c r="AL2533" s="131">
        <f t="shared" si="437"/>
        <v>0</v>
      </c>
      <c r="AM2533" s="131" t="str">
        <f t="shared" si="438"/>
        <v/>
      </c>
      <c r="AN2533" s="131" t="str">
        <f t="shared" ca="1" si="439"/>
        <v/>
      </c>
    </row>
    <row r="2534" spans="1:40" ht="20.25" customHeight="1" x14ac:dyDescent="0.3">
      <c r="A2534" s="127"/>
      <c r="B2534" s="164"/>
      <c r="C2534" s="139"/>
      <c r="D2534" s="140"/>
      <c r="E2534" s="139"/>
      <c r="F2534" s="139"/>
      <c r="G2534" s="140"/>
      <c r="H2534" s="139"/>
      <c r="I2534" s="129"/>
      <c r="L2534" s="128"/>
      <c r="M2534" s="128"/>
      <c r="N2534" s="128"/>
      <c r="O2534" s="128"/>
      <c r="P2534" s="128"/>
      <c r="Q2534" s="128"/>
      <c r="R2534" s="128"/>
      <c r="S2534" s="128"/>
      <c r="T2534" s="120">
        <f t="shared" si="430"/>
        <v>0</v>
      </c>
      <c r="U2534" s="131"/>
      <c r="V2534" s="131"/>
      <c r="W2534" s="131">
        <f>SUMIFS($F$3:F2534,$D$3:D2534,D2534,$C$3:C2534,"Buy")+SUMIFS($F$3:F2534,$D$3:D2534,D2534,$C$3:C2534,"Coin Deposit",$E$3:E2534,"&lt;&gt;")</f>
        <v>0</v>
      </c>
      <c r="X2534" s="131">
        <f t="shared" si="431"/>
        <v>0</v>
      </c>
      <c r="Y2534" s="131">
        <f>IF($D2534=Y$1,SUMIFS($H$3:$H2534,$G$3:$G2534,Y$1,$C$3:$C2534,"Sell"),0)</f>
        <v>0</v>
      </c>
      <c r="Z2534" s="131">
        <f t="shared" si="432"/>
        <v>0</v>
      </c>
      <c r="AA2534" s="131">
        <f>IF($D2534=AA$1,SUMIFS($H$3:$H2534,$G$3:$G2534,AA$1,$C$3:$C2534,"Sell"),0)</f>
        <v>0</v>
      </c>
      <c r="AB2534" s="131">
        <f t="shared" si="433"/>
        <v>0</v>
      </c>
      <c r="AC2534" s="131">
        <f>SUMIFS('Deductions and Deposits'!$H:$H,'Deductions and Deposits'!$G:$G,D2534,'Deductions and Deposits'!$F:$F,"&lt;="&amp;B2534)+SUMIFS($F$3:F2534,$D$3:D2534,D2534,$C$3:C2534,"Coin Deposit",$E$3:E2534,"")</f>
        <v>0</v>
      </c>
      <c r="AD2534" s="131">
        <f>SUMIFS('Deductions and Deposits'!$D:$D,'Deductions and Deposits'!$C:$C,D2534)+SUMIFS($F:$F,$D:$D,D2534,$C:$C,"Coin Deduction")</f>
        <v>0</v>
      </c>
      <c r="AE2534" s="131">
        <f>Table5[[#This Row],[Column4]]+Table5[[#This Row],[Column14]]+Table5[[#This Row],[Column19]]+Table5[[#This Row],[Column12]]</f>
        <v>0</v>
      </c>
      <c r="AF2534" s="131">
        <f>Table5[[#This Row],[Column5]]+Table5[[#This Row],[Column13]]+Table5[[#This Row],[Column21]]+Table5[[#This Row],[Column18]]</f>
        <v>0</v>
      </c>
      <c r="AG2534" s="131">
        <f t="shared" si="434"/>
        <v>0</v>
      </c>
      <c r="AH2534" s="131">
        <f t="shared" si="435"/>
        <v>0</v>
      </c>
      <c r="AI2534" s="131">
        <f>Table5[[#This Row],[Column17]]-Table5[[#This Row],[Column20]]</f>
        <v>0</v>
      </c>
      <c r="AJ2534" s="131">
        <f t="shared" si="436"/>
        <v>0</v>
      </c>
      <c r="AK2534" s="131">
        <f t="shared" si="429"/>
        <v>0</v>
      </c>
      <c r="AL2534" s="131">
        <f t="shared" si="437"/>
        <v>0</v>
      </c>
      <c r="AM2534" s="131" t="str">
        <f t="shared" si="438"/>
        <v/>
      </c>
      <c r="AN2534" s="131" t="str">
        <f t="shared" ca="1" si="439"/>
        <v/>
      </c>
    </row>
    <row r="2535" spans="1:40" ht="20.25" customHeight="1" x14ac:dyDescent="0.3">
      <c r="A2535" s="127"/>
      <c r="B2535" s="164"/>
      <c r="C2535" s="139"/>
      <c r="D2535" s="140"/>
      <c r="E2535" s="139"/>
      <c r="F2535" s="139"/>
      <c r="G2535" s="140"/>
      <c r="H2535" s="139"/>
      <c r="I2535" s="129"/>
      <c r="L2535" s="128"/>
      <c r="M2535" s="128"/>
      <c r="N2535" s="128"/>
      <c r="O2535" s="128"/>
      <c r="P2535" s="128"/>
      <c r="Q2535" s="128"/>
      <c r="R2535" s="128"/>
      <c r="S2535" s="128"/>
      <c r="T2535" s="120">
        <f t="shared" si="430"/>
        <v>0</v>
      </c>
      <c r="U2535" s="131"/>
      <c r="V2535" s="131"/>
      <c r="W2535" s="131">
        <f>SUMIFS($F$3:F2535,$D$3:D2535,D2535,$C$3:C2535,"Buy")+SUMIFS($F$3:F2535,$D$3:D2535,D2535,$C$3:C2535,"Coin Deposit",$E$3:E2535,"&lt;&gt;")</f>
        <v>0</v>
      </c>
      <c r="X2535" s="131">
        <f t="shared" si="431"/>
        <v>0</v>
      </c>
      <c r="Y2535" s="131">
        <f>IF($D2535=Y$1,SUMIFS($H$3:$H2535,$G$3:$G2535,Y$1,$C$3:$C2535,"Sell"),0)</f>
        <v>0</v>
      </c>
      <c r="Z2535" s="131">
        <f t="shared" si="432"/>
        <v>0</v>
      </c>
      <c r="AA2535" s="131">
        <f>IF($D2535=AA$1,SUMIFS($H$3:$H2535,$G$3:$G2535,AA$1,$C$3:$C2535,"Sell"),0)</f>
        <v>0</v>
      </c>
      <c r="AB2535" s="131">
        <f t="shared" si="433"/>
        <v>0</v>
      </c>
      <c r="AC2535" s="131">
        <f>SUMIFS('Deductions and Deposits'!$H:$H,'Deductions and Deposits'!$G:$G,D2535,'Deductions and Deposits'!$F:$F,"&lt;="&amp;B2535)+SUMIFS($F$3:F2535,$D$3:D2535,D2535,$C$3:C2535,"Coin Deposit",$E$3:E2535,"")</f>
        <v>0</v>
      </c>
      <c r="AD2535" s="131">
        <f>SUMIFS('Deductions and Deposits'!$D:$D,'Deductions and Deposits'!$C:$C,D2535)+SUMIFS($F:$F,$D:$D,D2535,$C:$C,"Coin Deduction")</f>
        <v>0</v>
      </c>
      <c r="AE2535" s="131">
        <f>Table5[[#This Row],[Column4]]+Table5[[#This Row],[Column14]]+Table5[[#This Row],[Column19]]+Table5[[#This Row],[Column12]]</f>
        <v>0</v>
      </c>
      <c r="AF2535" s="131">
        <f>Table5[[#This Row],[Column5]]+Table5[[#This Row],[Column13]]+Table5[[#This Row],[Column21]]+Table5[[#This Row],[Column18]]</f>
        <v>0</v>
      </c>
      <c r="AG2535" s="131">
        <f t="shared" si="434"/>
        <v>0</v>
      </c>
      <c r="AH2535" s="131">
        <f t="shared" si="435"/>
        <v>0</v>
      </c>
      <c r="AI2535" s="131">
        <f>Table5[[#This Row],[Column17]]-Table5[[#This Row],[Column20]]</f>
        <v>0</v>
      </c>
      <c r="AJ2535" s="131">
        <f t="shared" si="436"/>
        <v>0</v>
      </c>
      <c r="AK2535" s="131">
        <f t="shared" si="429"/>
        <v>0</v>
      </c>
      <c r="AL2535" s="131">
        <f t="shared" si="437"/>
        <v>0</v>
      </c>
      <c r="AM2535" s="131" t="str">
        <f t="shared" si="438"/>
        <v/>
      </c>
      <c r="AN2535" s="131" t="str">
        <f t="shared" ca="1" si="439"/>
        <v/>
      </c>
    </row>
    <row r="2536" spans="1:40" ht="20.25" customHeight="1" x14ac:dyDescent="0.3">
      <c r="A2536" s="127"/>
      <c r="B2536" s="164"/>
      <c r="C2536" s="139"/>
      <c r="D2536" s="140"/>
      <c r="E2536" s="139"/>
      <c r="F2536" s="139"/>
      <c r="G2536" s="140"/>
      <c r="H2536" s="139"/>
      <c r="I2536" s="129"/>
      <c r="L2536" s="128"/>
      <c r="M2536" s="128"/>
      <c r="N2536" s="128"/>
      <c r="O2536" s="128"/>
      <c r="P2536" s="128"/>
      <c r="Q2536" s="128"/>
      <c r="R2536" s="128"/>
      <c r="S2536" s="128"/>
      <c r="T2536" s="120">
        <f t="shared" si="430"/>
        <v>0</v>
      </c>
      <c r="U2536" s="131"/>
      <c r="V2536" s="131"/>
      <c r="W2536" s="131">
        <f>SUMIFS($F$3:F2536,$D$3:D2536,D2536,$C$3:C2536,"Buy")+SUMIFS($F$3:F2536,$D$3:D2536,D2536,$C$3:C2536,"Coin Deposit",$E$3:E2536,"&lt;&gt;")</f>
        <v>0</v>
      </c>
      <c r="X2536" s="131">
        <f t="shared" si="431"/>
        <v>0</v>
      </c>
      <c r="Y2536" s="131">
        <f>IF($D2536=Y$1,SUMIFS($H$3:$H2536,$G$3:$G2536,Y$1,$C$3:$C2536,"Sell"),0)</f>
        <v>0</v>
      </c>
      <c r="Z2536" s="131">
        <f t="shared" si="432"/>
        <v>0</v>
      </c>
      <c r="AA2536" s="131">
        <f>IF($D2536=AA$1,SUMIFS($H$3:$H2536,$G$3:$G2536,AA$1,$C$3:$C2536,"Sell"),0)</f>
        <v>0</v>
      </c>
      <c r="AB2536" s="131">
        <f t="shared" si="433"/>
        <v>0</v>
      </c>
      <c r="AC2536" s="131">
        <f>SUMIFS('Deductions and Deposits'!$H:$H,'Deductions and Deposits'!$G:$G,D2536,'Deductions and Deposits'!$F:$F,"&lt;="&amp;B2536)+SUMIFS($F$3:F2536,$D$3:D2536,D2536,$C$3:C2536,"Coin Deposit",$E$3:E2536,"")</f>
        <v>0</v>
      </c>
      <c r="AD2536" s="131">
        <f>SUMIFS('Deductions and Deposits'!$D:$D,'Deductions and Deposits'!$C:$C,D2536)+SUMIFS($F:$F,$D:$D,D2536,$C:$C,"Coin Deduction")</f>
        <v>0</v>
      </c>
      <c r="AE2536" s="131">
        <f>Table5[[#This Row],[Column4]]+Table5[[#This Row],[Column14]]+Table5[[#This Row],[Column19]]+Table5[[#This Row],[Column12]]</f>
        <v>0</v>
      </c>
      <c r="AF2536" s="131">
        <f>Table5[[#This Row],[Column5]]+Table5[[#This Row],[Column13]]+Table5[[#This Row],[Column21]]+Table5[[#This Row],[Column18]]</f>
        <v>0</v>
      </c>
      <c r="AG2536" s="131">
        <f t="shared" si="434"/>
        <v>0</v>
      </c>
      <c r="AH2536" s="131">
        <f t="shared" si="435"/>
        <v>0</v>
      </c>
      <c r="AI2536" s="131">
        <f>Table5[[#This Row],[Column17]]-Table5[[#This Row],[Column20]]</f>
        <v>0</v>
      </c>
      <c r="AJ2536" s="131">
        <f t="shared" si="436"/>
        <v>0</v>
      </c>
      <c r="AK2536" s="131">
        <f t="shared" si="429"/>
        <v>0</v>
      </c>
      <c r="AL2536" s="131">
        <f t="shared" si="437"/>
        <v>0</v>
      </c>
      <c r="AM2536" s="131" t="str">
        <f t="shared" si="438"/>
        <v/>
      </c>
      <c r="AN2536" s="131" t="str">
        <f t="shared" ca="1" si="439"/>
        <v/>
      </c>
    </row>
    <row r="2537" spans="1:40" ht="20.25" customHeight="1" x14ac:dyDescent="0.3">
      <c r="A2537" s="127"/>
      <c r="B2537" s="164"/>
      <c r="C2537" s="139"/>
      <c r="D2537" s="140"/>
      <c r="E2537" s="139"/>
      <c r="F2537" s="139"/>
      <c r="G2537" s="140"/>
      <c r="H2537" s="139"/>
      <c r="I2537" s="129"/>
      <c r="L2537" s="128"/>
      <c r="M2537" s="128"/>
      <c r="N2537" s="128"/>
      <c r="O2537" s="128"/>
      <c r="P2537" s="128"/>
      <c r="Q2537" s="128"/>
      <c r="R2537" s="128"/>
      <c r="S2537" s="128"/>
      <c r="T2537" s="120">
        <f t="shared" si="430"/>
        <v>0</v>
      </c>
      <c r="U2537" s="131"/>
      <c r="V2537" s="131"/>
      <c r="W2537" s="131">
        <f>SUMIFS($F$3:F2537,$D$3:D2537,D2537,$C$3:C2537,"Buy")+SUMIFS($F$3:F2537,$D$3:D2537,D2537,$C$3:C2537,"Coin Deposit",$E$3:E2537,"&lt;&gt;")</f>
        <v>0</v>
      </c>
      <c r="X2537" s="131">
        <f t="shared" si="431"/>
        <v>0</v>
      </c>
      <c r="Y2537" s="131">
        <f>IF($D2537=Y$1,SUMIFS($H$3:$H2537,$G$3:$G2537,Y$1,$C$3:$C2537,"Sell"),0)</f>
        <v>0</v>
      </c>
      <c r="Z2537" s="131">
        <f t="shared" si="432"/>
        <v>0</v>
      </c>
      <c r="AA2537" s="131">
        <f>IF($D2537=AA$1,SUMIFS($H$3:$H2537,$G$3:$G2537,AA$1,$C$3:$C2537,"Sell"),0)</f>
        <v>0</v>
      </c>
      <c r="AB2537" s="131">
        <f t="shared" si="433"/>
        <v>0</v>
      </c>
      <c r="AC2537" s="131">
        <f>SUMIFS('Deductions and Deposits'!$H:$H,'Deductions and Deposits'!$G:$G,D2537,'Deductions and Deposits'!$F:$F,"&lt;="&amp;B2537)+SUMIFS($F$3:F2537,$D$3:D2537,D2537,$C$3:C2537,"Coin Deposit",$E$3:E2537,"")</f>
        <v>0</v>
      </c>
      <c r="AD2537" s="131">
        <f>SUMIFS('Deductions and Deposits'!$D:$D,'Deductions and Deposits'!$C:$C,D2537)+SUMIFS($F:$F,$D:$D,D2537,$C:$C,"Coin Deduction")</f>
        <v>0</v>
      </c>
      <c r="AE2537" s="131">
        <f>Table5[[#This Row],[Column4]]+Table5[[#This Row],[Column14]]+Table5[[#This Row],[Column19]]+Table5[[#This Row],[Column12]]</f>
        <v>0</v>
      </c>
      <c r="AF2537" s="131">
        <f>Table5[[#This Row],[Column5]]+Table5[[#This Row],[Column13]]+Table5[[#This Row],[Column21]]+Table5[[#This Row],[Column18]]</f>
        <v>0</v>
      </c>
      <c r="AG2537" s="131">
        <f t="shared" si="434"/>
        <v>0</v>
      </c>
      <c r="AH2537" s="131">
        <f t="shared" si="435"/>
        <v>0</v>
      </c>
      <c r="AI2537" s="131">
        <f>Table5[[#This Row],[Column17]]-Table5[[#This Row],[Column20]]</f>
        <v>0</v>
      </c>
      <c r="AJ2537" s="131">
        <f t="shared" si="436"/>
        <v>0</v>
      </c>
      <c r="AK2537" s="131">
        <f t="shared" si="429"/>
        <v>0</v>
      </c>
      <c r="AL2537" s="131">
        <f t="shared" si="437"/>
        <v>0</v>
      </c>
      <c r="AM2537" s="131" t="str">
        <f t="shared" si="438"/>
        <v/>
      </c>
      <c r="AN2537" s="131" t="str">
        <f t="shared" ca="1" si="439"/>
        <v/>
      </c>
    </row>
    <row r="2538" spans="1:40" ht="20.25" customHeight="1" x14ac:dyDescent="0.3">
      <c r="A2538" s="127"/>
      <c r="B2538" s="164"/>
      <c r="C2538" s="139"/>
      <c r="D2538" s="140"/>
      <c r="E2538" s="139"/>
      <c r="F2538" s="139"/>
      <c r="G2538" s="140"/>
      <c r="H2538" s="139"/>
      <c r="I2538" s="129"/>
      <c r="L2538" s="128"/>
      <c r="M2538" s="128"/>
      <c r="N2538" s="128"/>
      <c r="O2538" s="128"/>
      <c r="P2538" s="128"/>
      <c r="Q2538" s="128"/>
      <c r="R2538" s="128"/>
      <c r="S2538" s="128"/>
      <c r="T2538" s="120">
        <f t="shared" si="430"/>
        <v>0</v>
      </c>
      <c r="U2538" s="131"/>
      <c r="V2538" s="131"/>
      <c r="W2538" s="131">
        <f>SUMIFS($F$3:F2538,$D$3:D2538,D2538,$C$3:C2538,"Buy")+SUMIFS($F$3:F2538,$D$3:D2538,D2538,$C$3:C2538,"Coin Deposit",$E$3:E2538,"&lt;&gt;")</f>
        <v>0</v>
      </c>
      <c r="X2538" s="131">
        <f t="shared" si="431"/>
        <v>0</v>
      </c>
      <c r="Y2538" s="131">
        <f>IF($D2538=Y$1,SUMIFS($H$3:$H2538,$G$3:$G2538,Y$1,$C$3:$C2538,"Sell"),0)</f>
        <v>0</v>
      </c>
      <c r="Z2538" s="131">
        <f t="shared" si="432"/>
        <v>0</v>
      </c>
      <c r="AA2538" s="131">
        <f>IF($D2538=AA$1,SUMIFS($H$3:$H2538,$G$3:$G2538,AA$1,$C$3:$C2538,"Sell"),0)</f>
        <v>0</v>
      </c>
      <c r="AB2538" s="131">
        <f t="shared" si="433"/>
        <v>0</v>
      </c>
      <c r="AC2538" s="131">
        <f>SUMIFS('Deductions and Deposits'!$H:$H,'Deductions and Deposits'!$G:$G,D2538,'Deductions and Deposits'!$F:$F,"&lt;="&amp;B2538)+SUMIFS($F$3:F2538,$D$3:D2538,D2538,$C$3:C2538,"Coin Deposit",$E$3:E2538,"")</f>
        <v>0</v>
      </c>
      <c r="AD2538" s="131">
        <f>SUMIFS('Deductions and Deposits'!$D:$D,'Deductions and Deposits'!$C:$C,D2538)+SUMIFS($F:$F,$D:$D,D2538,$C:$C,"Coin Deduction")</f>
        <v>0</v>
      </c>
      <c r="AE2538" s="131">
        <f>Table5[[#This Row],[Column4]]+Table5[[#This Row],[Column14]]+Table5[[#This Row],[Column19]]+Table5[[#This Row],[Column12]]</f>
        <v>0</v>
      </c>
      <c r="AF2538" s="131">
        <f>Table5[[#This Row],[Column5]]+Table5[[#This Row],[Column13]]+Table5[[#This Row],[Column21]]+Table5[[#This Row],[Column18]]</f>
        <v>0</v>
      </c>
      <c r="AG2538" s="131">
        <f t="shared" si="434"/>
        <v>0</v>
      </c>
      <c r="AH2538" s="131">
        <f t="shared" si="435"/>
        <v>0</v>
      </c>
      <c r="AI2538" s="131">
        <f>Table5[[#This Row],[Column17]]-Table5[[#This Row],[Column20]]</f>
        <v>0</v>
      </c>
      <c r="AJ2538" s="131">
        <f t="shared" si="436"/>
        <v>0</v>
      </c>
      <c r="AK2538" s="131">
        <f t="shared" si="429"/>
        <v>0</v>
      </c>
      <c r="AL2538" s="131">
        <f t="shared" si="437"/>
        <v>0</v>
      </c>
      <c r="AM2538" s="131" t="str">
        <f t="shared" si="438"/>
        <v/>
      </c>
      <c r="AN2538" s="131" t="str">
        <f t="shared" ca="1" si="439"/>
        <v/>
      </c>
    </row>
    <row r="2539" spans="1:40" ht="20.25" customHeight="1" x14ac:dyDescent="0.3">
      <c r="A2539" s="127"/>
      <c r="B2539" s="164"/>
      <c r="C2539" s="139"/>
      <c r="D2539" s="140"/>
      <c r="E2539" s="139"/>
      <c r="F2539" s="139"/>
      <c r="G2539" s="140"/>
      <c r="H2539" s="139"/>
      <c r="I2539" s="129"/>
      <c r="L2539" s="128"/>
      <c r="M2539" s="128"/>
      <c r="N2539" s="128"/>
      <c r="O2539" s="128"/>
      <c r="P2539" s="128"/>
      <c r="Q2539" s="128"/>
      <c r="R2539" s="128"/>
      <c r="S2539" s="128"/>
      <c r="T2539" s="120">
        <f t="shared" si="430"/>
        <v>0</v>
      </c>
      <c r="U2539" s="131"/>
      <c r="V2539" s="131"/>
      <c r="W2539" s="131">
        <f>SUMIFS($F$3:F2539,$D$3:D2539,D2539,$C$3:C2539,"Buy")+SUMIFS($F$3:F2539,$D$3:D2539,D2539,$C$3:C2539,"Coin Deposit",$E$3:E2539,"&lt;&gt;")</f>
        <v>0</v>
      </c>
      <c r="X2539" s="131">
        <f t="shared" si="431"/>
        <v>0</v>
      </c>
      <c r="Y2539" s="131">
        <f>IF($D2539=Y$1,SUMIFS($H$3:$H2539,$G$3:$G2539,Y$1,$C$3:$C2539,"Sell"),0)</f>
        <v>0</v>
      </c>
      <c r="Z2539" s="131">
        <f t="shared" si="432"/>
        <v>0</v>
      </c>
      <c r="AA2539" s="131">
        <f>IF($D2539=AA$1,SUMIFS($H$3:$H2539,$G$3:$G2539,AA$1,$C$3:$C2539,"Sell"),0)</f>
        <v>0</v>
      </c>
      <c r="AB2539" s="131">
        <f t="shared" si="433"/>
        <v>0</v>
      </c>
      <c r="AC2539" s="131">
        <f>SUMIFS('Deductions and Deposits'!$H:$H,'Deductions and Deposits'!$G:$G,D2539,'Deductions and Deposits'!$F:$F,"&lt;="&amp;B2539)+SUMIFS($F$3:F2539,$D$3:D2539,D2539,$C$3:C2539,"Coin Deposit",$E$3:E2539,"")</f>
        <v>0</v>
      </c>
      <c r="AD2539" s="131">
        <f>SUMIFS('Deductions and Deposits'!$D:$D,'Deductions and Deposits'!$C:$C,D2539)+SUMIFS($F:$F,$D:$D,D2539,$C:$C,"Coin Deduction")</f>
        <v>0</v>
      </c>
      <c r="AE2539" s="131">
        <f>Table5[[#This Row],[Column4]]+Table5[[#This Row],[Column14]]+Table5[[#This Row],[Column19]]+Table5[[#This Row],[Column12]]</f>
        <v>0</v>
      </c>
      <c r="AF2539" s="131">
        <f>Table5[[#This Row],[Column5]]+Table5[[#This Row],[Column13]]+Table5[[#This Row],[Column21]]+Table5[[#This Row],[Column18]]</f>
        <v>0</v>
      </c>
      <c r="AG2539" s="131">
        <f t="shared" si="434"/>
        <v>0</v>
      </c>
      <c r="AH2539" s="131">
        <f t="shared" si="435"/>
        <v>0</v>
      </c>
      <c r="AI2539" s="131">
        <f>Table5[[#This Row],[Column17]]-Table5[[#This Row],[Column20]]</f>
        <v>0</v>
      </c>
      <c r="AJ2539" s="131">
        <f t="shared" si="436"/>
        <v>0</v>
      </c>
      <c r="AK2539" s="131">
        <f t="shared" si="429"/>
        <v>0</v>
      </c>
      <c r="AL2539" s="131">
        <f t="shared" si="437"/>
        <v>0</v>
      </c>
      <c r="AM2539" s="131" t="str">
        <f t="shared" si="438"/>
        <v/>
      </c>
      <c r="AN2539" s="131" t="str">
        <f t="shared" ca="1" si="439"/>
        <v/>
      </c>
    </row>
    <row r="2540" spans="1:40" ht="20.25" customHeight="1" x14ac:dyDescent="0.3">
      <c r="A2540" s="127"/>
      <c r="B2540" s="164"/>
      <c r="C2540" s="139"/>
      <c r="D2540" s="140"/>
      <c r="E2540" s="139"/>
      <c r="F2540" s="139"/>
      <c r="G2540" s="140"/>
      <c r="H2540" s="139"/>
      <c r="I2540" s="129"/>
      <c r="L2540" s="128"/>
      <c r="M2540" s="128"/>
      <c r="N2540" s="128"/>
      <c r="O2540" s="128"/>
      <c r="P2540" s="128"/>
      <c r="Q2540" s="128"/>
      <c r="R2540" s="128"/>
      <c r="S2540" s="128"/>
      <c r="T2540" s="120">
        <f t="shared" si="430"/>
        <v>0</v>
      </c>
      <c r="U2540" s="131"/>
      <c r="V2540" s="131"/>
      <c r="W2540" s="131">
        <f>SUMIFS($F$3:F2540,$D$3:D2540,D2540,$C$3:C2540,"Buy")+SUMIFS($F$3:F2540,$D$3:D2540,D2540,$C$3:C2540,"Coin Deposit",$E$3:E2540,"&lt;&gt;")</f>
        <v>0</v>
      </c>
      <c r="X2540" s="131">
        <f t="shared" si="431"/>
        <v>0</v>
      </c>
      <c r="Y2540" s="131">
        <f>IF($D2540=Y$1,SUMIFS($H$3:$H2540,$G$3:$G2540,Y$1,$C$3:$C2540,"Sell"),0)</f>
        <v>0</v>
      </c>
      <c r="Z2540" s="131">
        <f t="shared" si="432"/>
        <v>0</v>
      </c>
      <c r="AA2540" s="131">
        <f>IF($D2540=AA$1,SUMIFS($H$3:$H2540,$G$3:$G2540,AA$1,$C$3:$C2540,"Sell"),0)</f>
        <v>0</v>
      </c>
      <c r="AB2540" s="131">
        <f t="shared" si="433"/>
        <v>0</v>
      </c>
      <c r="AC2540" s="131">
        <f>SUMIFS('Deductions and Deposits'!$H:$H,'Deductions and Deposits'!$G:$G,D2540,'Deductions and Deposits'!$F:$F,"&lt;="&amp;B2540)+SUMIFS($F$3:F2540,$D$3:D2540,D2540,$C$3:C2540,"Coin Deposit",$E$3:E2540,"")</f>
        <v>0</v>
      </c>
      <c r="AD2540" s="131">
        <f>SUMIFS('Deductions and Deposits'!$D:$D,'Deductions and Deposits'!$C:$C,D2540)+SUMIFS($F:$F,$D:$D,D2540,$C:$C,"Coin Deduction")</f>
        <v>0</v>
      </c>
      <c r="AE2540" s="131">
        <f>Table5[[#This Row],[Column4]]+Table5[[#This Row],[Column14]]+Table5[[#This Row],[Column19]]+Table5[[#This Row],[Column12]]</f>
        <v>0</v>
      </c>
      <c r="AF2540" s="131">
        <f>Table5[[#This Row],[Column5]]+Table5[[#This Row],[Column13]]+Table5[[#This Row],[Column21]]+Table5[[#This Row],[Column18]]</f>
        <v>0</v>
      </c>
      <c r="AG2540" s="131">
        <f t="shared" si="434"/>
        <v>0</v>
      </c>
      <c r="AH2540" s="131">
        <f t="shared" si="435"/>
        <v>0</v>
      </c>
      <c r="AI2540" s="131">
        <f>Table5[[#This Row],[Column17]]-Table5[[#This Row],[Column20]]</f>
        <v>0</v>
      </c>
      <c r="AJ2540" s="131">
        <f t="shared" si="436"/>
        <v>0</v>
      </c>
      <c r="AK2540" s="131">
        <f t="shared" si="429"/>
        <v>0</v>
      </c>
      <c r="AL2540" s="131">
        <f t="shared" si="437"/>
        <v>0</v>
      </c>
      <c r="AM2540" s="131" t="str">
        <f t="shared" si="438"/>
        <v/>
      </c>
      <c r="AN2540" s="131" t="str">
        <f t="shared" ca="1" si="439"/>
        <v/>
      </c>
    </row>
    <row r="2541" spans="1:40" ht="20.25" customHeight="1" x14ac:dyDescent="0.3">
      <c r="A2541" s="127"/>
      <c r="B2541" s="164"/>
      <c r="C2541" s="139"/>
      <c r="D2541" s="140"/>
      <c r="E2541" s="139"/>
      <c r="F2541" s="139"/>
      <c r="G2541" s="140"/>
      <c r="H2541" s="139"/>
      <c r="I2541" s="129"/>
      <c r="L2541" s="128"/>
      <c r="M2541" s="128"/>
      <c r="N2541" s="128"/>
      <c r="O2541" s="128"/>
      <c r="P2541" s="128"/>
      <c r="Q2541" s="128"/>
      <c r="R2541" s="128"/>
      <c r="S2541" s="128"/>
      <c r="T2541" s="120">
        <f t="shared" si="430"/>
        <v>0</v>
      </c>
      <c r="U2541" s="131"/>
      <c r="V2541" s="131"/>
      <c r="W2541" s="131">
        <f>SUMIFS($F$3:F2541,$D$3:D2541,D2541,$C$3:C2541,"Buy")+SUMIFS($F$3:F2541,$D$3:D2541,D2541,$C$3:C2541,"Coin Deposit",$E$3:E2541,"&lt;&gt;")</f>
        <v>0</v>
      </c>
      <c r="X2541" s="131">
        <f t="shared" si="431"/>
        <v>0</v>
      </c>
      <c r="Y2541" s="131">
        <f>IF($D2541=Y$1,SUMIFS($H$3:$H2541,$G$3:$G2541,Y$1,$C$3:$C2541,"Sell"),0)</f>
        <v>0</v>
      </c>
      <c r="Z2541" s="131">
        <f t="shared" si="432"/>
        <v>0</v>
      </c>
      <c r="AA2541" s="131">
        <f>IF($D2541=AA$1,SUMIFS($H$3:$H2541,$G$3:$G2541,AA$1,$C$3:$C2541,"Sell"),0)</f>
        <v>0</v>
      </c>
      <c r="AB2541" s="131">
        <f t="shared" si="433"/>
        <v>0</v>
      </c>
      <c r="AC2541" s="131">
        <f>SUMIFS('Deductions and Deposits'!$H:$H,'Deductions and Deposits'!$G:$G,D2541,'Deductions and Deposits'!$F:$F,"&lt;="&amp;B2541)+SUMIFS($F$3:F2541,$D$3:D2541,D2541,$C$3:C2541,"Coin Deposit",$E$3:E2541,"")</f>
        <v>0</v>
      </c>
      <c r="AD2541" s="131">
        <f>SUMIFS('Deductions and Deposits'!$D:$D,'Deductions and Deposits'!$C:$C,D2541)+SUMIFS($F:$F,$D:$D,D2541,$C:$C,"Coin Deduction")</f>
        <v>0</v>
      </c>
      <c r="AE2541" s="131">
        <f>Table5[[#This Row],[Column4]]+Table5[[#This Row],[Column14]]+Table5[[#This Row],[Column19]]+Table5[[#This Row],[Column12]]</f>
        <v>0</v>
      </c>
      <c r="AF2541" s="131">
        <f>Table5[[#This Row],[Column5]]+Table5[[#This Row],[Column13]]+Table5[[#This Row],[Column21]]+Table5[[#This Row],[Column18]]</f>
        <v>0</v>
      </c>
      <c r="AG2541" s="131">
        <f t="shared" si="434"/>
        <v>0</v>
      </c>
      <c r="AH2541" s="131">
        <f t="shared" si="435"/>
        <v>0</v>
      </c>
      <c r="AI2541" s="131">
        <f>Table5[[#This Row],[Column17]]-Table5[[#This Row],[Column20]]</f>
        <v>0</v>
      </c>
      <c r="AJ2541" s="131">
        <f t="shared" si="436"/>
        <v>0</v>
      </c>
      <c r="AK2541" s="131">
        <f t="shared" si="429"/>
        <v>0</v>
      </c>
      <c r="AL2541" s="131">
        <f t="shared" si="437"/>
        <v>0</v>
      </c>
      <c r="AM2541" s="131" t="str">
        <f t="shared" si="438"/>
        <v/>
      </c>
      <c r="AN2541" s="131" t="str">
        <f t="shared" ca="1" si="439"/>
        <v/>
      </c>
    </row>
    <row r="2542" spans="1:40" ht="20.25" customHeight="1" x14ac:dyDescent="0.3">
      <c r="A2542" s="127"/>
      <c r="B2542" s="164"/>
      <c r="C2542" s="139"/>
      <c r="D2542" s="140"/>
      <c r="E2542" s="139"/>
      <c r="F2542" s="139"/>
      <c r="G2542" s="140"/>
      <c r="H2542" s="139"/>
      <c r="I2542" s="129"/>
      <c r="L2542" s="128"/>
      <c r="M2542" s="128"/>
      <c r="N2542" s="128"/>
      <c r="O2542" s="128"/>
      <c r="P2542" s="128"/>
      <c r="Q2542" s="128"/>
      <c r="R2542" s="128"/>
      <c r="S2542" s="128"/>
      <c r="T2542" s="120">
        <f t="shared" si="430"/>
        <v>0</v>
      </c>
      <c r="U2542" s="131"/>
      <c r="V2542" s="131"/>
      <c r="W2542" s="131">
        <f>SUMIFS($F$3:F2542,$D$3:D2542,D2542,$C$3:C2542,"Buy")+SUMIFS($F$3:F2542,$D$3:D2542,D2542,$C$3:C2542,"Coin Deposit",$E$3:E2542,"&lt;&gt;")</f>
        <v>0</v>
      </c>
      <c r="X2542" s="131">
        <f t="shared" si="431"/>
        <v>0</v>
      </c>
      <c r="Y2542" s="131">
        <f>IF($D2542=Y$1,SUMIFS($H$3:$H2542,$G$3:$G2542,Y$1,$C$3:$C2542,"Sell"),0)</f>
        <v>0</v>
      </c>
      <c r="Z2542" s="131">
        <f t="shared" si="432"/>
        <v>0</v>
      </c>
      <c r="AA2542" s="131">
        <f>IF($D2542=AA$1,SUMIFS($H$3:$H2542,$G$3:$G2542,AA$1,$C$3:$C2542,"Sell"),0)</f>
        <v>0</v>
      </c>
      <c r="AB2542" s="131">
        <f t="shared" si="433"/>
        <v>0</v>
      </c>
      <c r="AC2542" s="131">
        <f>SUMIFS('Deductions and Deposits'!$H:$H,'Deductions and Deposits'!$G:$G,D2542,'Deductions and Deposits'!$F:$F,"&lt;="&amp;B2542)+SUMIFS($F$3:F2542,$D$3:D2542,D2542,$C$3:C2542,"Coin Deposit",$E$3:E2542,"")</f>
        <v>0</v>
      </c>
      <c r="AD2542" s="131">
        <f>SUMIFS('Deductions and Deposits'!$D:$D,'Deductions and Deposits'!$C:$C,D2542)+SUMIFS($F:$F,$D:$D,D2542,$C:$C,"Coin Deduction")</f>
        <v>0</v>
      </c>
      <c r="AE2542" s="131">
        <f>Table5[[#This Row],[Column4]]+Table5[[#This Row],[Column14]]+Table5[[#This Row],[Column19]]+Table5[[#This Row],[Column12]]</f>
        <v>0</v>
      </c>
      <c r="AF2542" s="131">
        <f>Table5[[#This Row],[Column5]]+Table5[[#This Row],[Column13]]+Table5[[#This Row],[Column21]]+Table5[[#This Row],[Column18]]</f>
        <v>0</v>
      </c>
      <c r="AG2542" s="131">
        <f t="shared" si="434"/>
        <v>0</v>
      </c>
      <c r="AH2542" s="131">
        <f t="shared" si="435"/>
        <v>0</v>
      </c>
      <c r="AI2542" s="131">
        <f>Table5[[#This Row],[Column17]]-Table5[[#This Row],[Column20]]</f>
        <v>0</v>
      </c>
      <c r="AJ2542" s="131">
        <f t="shared" si="436"/>
        <v>0</v>
      </c>
      <c r="AK2542" s="131">
        <f t="shared" si="429"/>
        <v>0</v>
      </c>
      <c r="AL2542" s="131">
        <f t="shared" si="437"/>
        <v>0</v>
      </c>
      <c r="AM2542" s="131" t="str">
        <f t="shared" si="438"/>
        <v/>
      </c>
      <c r="AN2542" s="131" t="str">
        <f t="shared" ca="1" si="439"/>
        <v/>
      </c>
    </row>
    <row r="2543" spans="1:40" ht="20.25" customHeight="1" x14ac:dyDescent="0.3">
      <c r="A2543" s="127"/>
      <c r="B2543" s="164"/>
      <c r="C2543" s="139"/>
      <c r="D2543" s="140"/>
      <c r="E2543" s="139"/>
      <c r="F2543" s="139"/>
      <c r="G2543" s="140"/>
      <c r="H2543" s="139"/>
      <c r="I2543" s="129"/>
      <c r="L2543" s="128"/>
      <c r="M2543" s="128"/>
      <c r="N2543" s="128"/>
      <c r="O2543" s="128"/>
      <c r="P2543" s="128"/>
      <c r="Q2543" s="128"/>
      <c r="R2543" s="128"/>
      <c r="S2543" s="128"/>
      <c r="T2543" s="120">
        <f t="shared" si="430"/>
        <v>0</v>
      </c>
      <c r="U2543" s="131"/>
      <c r="V2543" s="131"/>
      <c r="W2543" s="131">
        <f>SUMIFS($F$3:F2543,$D$3:D2543,D2543,$C$3:C2543,"Buy")+SUMIFS($F$3:F2543,$D$3:D2543,D2543,$C$3:C2543,"Coin Deposit",$E$3:E2543,"&lt;&gt;")</f>
        <v>0</v>
      </c>
      <c r="X2543" s="131">
        <f t="shared" si="431"/>
        <v>0</v>
      </c>
      <c r="Y2543" s="131">
        <f>IF($D2543=Y$1,SUMIFS($H$3:$H2543,$G$3:$G2543,Y$1,$C$3:$C2543,"Sell"),0)</f>
        <v>0</v>
      </c>
      <c r="Z2543" s="131">
        <f t="shared" si="432"/>
        <v>0</v>
      </c>
      <c r="AA2543" s="131">
        <f>IF($D2543=AA$1,SUMIFS($H$3:$H2543,$G$3:$G2543,AA$1,$C$3:$C2543,"Sell"),0)</f>
        <v>0</v>
      </c>
      <c r="AB2543" s="131">
        <f t="shared" si="433"/>
        <v>0</v>
      </c>
      <c r="AC2543" s="131">
        <f>SUMIFS('Deductions and Deposits'!$H:$H,'Deductions and Deposits'!$G:$G,D2543,'Deductions and Deposits'!$F:$F,"&lt;="&amp;B2543)+SUMIFS($F$3:F2543,$D$3:D2543,D2543,$C$3:C2543,"Coin Deposit",$E$3:E2543,"")</f>
        <v>0</v>
      </c>
      <c r="AD2543" s="131">
        <f>SUMIFS('Deductions and Deposits'!$D:$D,'Deductions and Deposits'!$C:$C,D2543)+SUMIFS($F:$F,$D:$D,D2543,$C:$C,"Coin Deduction")</f>
        <v>0</v>
      </c>
      <c r="AE2543" s="131">
        <f>Table5[[#This Row],[Column4]]+Table5[[#This Row],[Column14]]+Table5[[#This Row],[Column19]]+Table5[[#This Row],[Column12]]</f>
        <v>0</v>
      </c>
      <c r="AF2543" s="131">
        <f>Table5[[#This Row],[Column5]]+Table5[[#This Row],[Column13]]+Table5[[#This Row],[Column21]]+Table5[[#This Row],[Column18]]</f>
        <v>0</v>
      </c>
      <c r="AG2543" s="131">
        <f t="shared" si="434"/>
        <v>0</v>
      </c>
      <c r="AH2543" s="131">
        <f t="shared" si="435"/>
        <v>0</v>
      </c>
      <c r="AI2543" s="131">
        <f>Table5[[#This Row],[Column17]]-Table5[[#This Row],[Column20]]</f>
        <v>0</v>
      </c>
      <c r="AJ2543" s="131">
        <f t="shared" si="436"/>
        <v>0</v>
      </c>
      <c r="AK2543" s="131">
        <f t="shared" si="429"/>
        <v>0</v>
      </c>
      <c r="AL2543" s="131">
        <f t="shared" si="437"/>
        <v>0</v>
      </c>
      <c r="AM2543" s="131" t="str">
        <f t="shared" si="438"/>
        <v/>
      </c>
      <c r="AN2543" s="131" t="str">
        <f t="shared" ca="1" si="439"/>
        <v/>
      </c>
    </row>
    <row r="2544" spans="1:40" ht="20.25" customHeight="1" x14ac:dyDescent="0.3">
      <c r="A2544" s="127"/>
      <c r="B2544" s="164"/>
      <c r="C2544" s="139"/>
      <c r="D2544" s="140"/>
      <c r="E2544" s="139"/>
      <c r="F2544" s="139"/>
      <c r="G2544" s="140"/>
      <c r="H2544" s="139"/>
      <c r="I2544" s="129"/>
      <c r="L2544" s="128"/>
      <c r="M2544" s="128"/>
      <c r="N2544" s="128"/>
      <c r="O2544" s="128"/>
      <c r="P2544" s="128"/>
      <c r="Q2544" s="128"/>
      <c r="R2544" s="128"/>
      <c r="S2544" s="128"/>
      <c r="T2544" s="120">
        <f t="shared" si="430"/>
        <v>0</v>
      </c>
      <c r="U2544" s="131"/>
      <c r="V2544" s="131"/>
      <c r="W2544" s="131">
        <f>SUMIFS($F$3:F2544,$D$3:D2544,D2544,$C$3:C2544,"Buy")+SUMIFS($F$3:F2544,$D$3:D2544,D2544,$C$3:C2544,"Coin Deposit",$E$3:E2544,"&lt;&gt;")</f>
        <v>0</v>
      </c>
      <c r="X2544" s="131">
        <f t="shared" si="431"/>
        <v>0</v>
      </c>
      <c r="Y2544" s="131">
        <f>IF($D2544=Y$1,SUMIFS($H$3:$H2544,$G$3:$G2544,Y$1,$C$3:$C2544,"Sell"),0)</f>
        <v>0</v>
      </c>
      <c r="Z2544" s="131">
        <f t="shared" si="432"/>
        <v>0</v>
      </c>
      <c r="AA2544" s="131">
        <f>IF($D2544=AA$1,SUMIFS($H$3:$H2544,$G$3:$G2544,AA$1,$C$3:$C2544,"Sell"),0)</f>
        <v>0</v>
      </c>
      <c r="AB2544" s="131">
        <f t="shared" si="433"/>
        <v>0</v>
      </c>
      <c r="AC2544" s="131">
        <f>SUMIFS('Deductions and Deposits'!$H:$H,'Deductions and Deposits'!$G:$G,D2544,'Deductions and Deposits'!$F:$F,"&lt;="&amp;B2544)+SUMIFS($F$3:F2544,$D$3:D2544,D2544,$C$3:C2544,"Coin Deposit",$E$3:E2544,"")</f>
        <v>0</v>
      </c>
      <c r="AD2544" s="131">
        <f>SUMIFS('Deductions and Deposits'!$D:$D,'Deductions and Deposits'!$C:$C,D2544)+SUMIFS($F:$F,$D:$D,D2544,$C:$C,"Coin Deduction")</f>
        <v>0</v>
      </c>
      <c r="AE2544" s="131">
        <f>Table5[[#This Row],[Column4]]+Table5[[#This Row],[Column14]]+Table5[[#This Row],[Column19]]+Table5[[#This Row],[Column12]]</f>
        <v>0</v>
      </c>
      <c r="AF2544" s="131">
        <f>Table5[[#This Row],[Column5]]+Table5[[#This Row],[Column13]]+Table5[[#This Row],[Column21]]+Table5[[#This Row],[Column18]]</f>
        <v>0</v>
      </c>
      <c r="AG2544" s="131">
        <f t="shared" si="434"/>
        <v>0</v>
      </c>
      <c r="AH2544" s="131">
        <f t="shared" si="435"/>
        <v>0</v>
      </c>
      <c r="AI2544" s="131">
        <f>Table5[[#This Row],[Column17]]-Table5[[#This Row],[Column20]]</f>
        <v>0</v>
      </c>
      <c r="AJ2544" s="131">
        <f t="shared" si="436"/>
        <v>0</v>
      </c>
      <c r="AK2544" s="131">
        <f t="shared" si="429"/>
        <v>0</v>
      </c>
      <c r="AL2544" s="131">
        <f t="shared" si="437"/>
        <v>0</v>
      </c>
      <c r="AM2544" s="131" t="str">
        <f t="shared" si="438"/>
        <v/>
      </c>
      <c r="AN2544" s="131" t="str">
        <f t="shared" ca="1" si="439"/>
        <v/>
      </c>
    </row>
    <row r="2545" spans="1:40" ht="20.25" customHeight="1" x14ac:dyDescent="0.3">
      <c r="A2545" s="127"/>
      <c r="B2545" s="164"/>
      <c r="C2545" s="139"/>
      <c r="D2545" s="140"/>
      <c r="E2545" s="139"/>
      <c r="F2545" s="139"/>
      <c r="G2545" s="140"/>
      <c r="H2545" s="139"/>
      <c r="I2545" s="129"/>
      <c r="L2545" s="128"/>
      <c r="M2545" s="128"/>
      <c r="N2545" s="128"/>
      <c r="O2545" s="128"/>
      <c r="P2545" s="128"/>
      <c r="Q2545" s="128"/>
      <c r="R2545" s="128"/>
      <c r="S2545" s="128"/>
      <c r="T2545" s="120">
        <f t="shared" si="430"/>
        <v>0</v>
      </c>
      <c r="U2545" s="131"/>
      <c r="V2545" s="131"/>
      <c r="W2545" s="131">
        <f>SUMIFS($F$3:F2545,$D$3:D2545,D2545,$C$3:C2545,"Buy")+SUMIFS($F$3:F2545,$D$3:D2545,D2545,$C$3:C2545,"Coin Deposit",$E$3:E2545,"&lt;&gt;")</f>
        <v>0</v>
      </c>
      <c r="X2545" s="131">
        <f t="shared" si="431"/>
        <v>0</v>
      </c>
      <c r="Y2545" s="131">
        <f>IF($D2545=Y$1,SUMIFS($H$3:$H2545,$G$3:$G2545,Y$1,$C$3:$C2545,"Sell"),0)</f>
        <v>0</v>
      </c>
      <c r="Z2545" s="131">
        <f t="shared" si="432"/>
        <v>0</v>
      </c>
      <c r="AA2545" s="131">
        <f>IF($D2545=AA$1,SUMIFS($H$3:$H2545,$G$3:$G2545,AA$1,$C$3:$C2545,"Sell"),0)</f>
        <v>0</v>
      </c>
      <c r="AB2545" s="131">
        <f t="shared" si="433"/>
        <v>0</v>
      </c>
      <c r="AC2545" s="131">
        <f>SUMIFS('Deductions and Deposits'!$H:$H,'Deductions and Deposits'!$G:$G,D2545,'Deductions and Deposits'!$F:$F,"&lt;="&amp;B2545)+SUMIFS($F$3:F2545,$D$3:D2545,D2545,$C$3:C2545,"Coin Deposit",$E$3:E2545,"")</f>
        <v>0</v>
      </c>
      <c r="AD2545" s="131">
        <f>SUMIFS('Deductions and Deposits'!$D:$D,'Deductions and Deposits'!$C:$C,D2545)+SUMIFS($F:$F,$D:$D,D2545,$C:$C,"Coin Deduction")</f>
        <v>0</v>
      </c>
      <c r="AE2545" s="131">
        <f>Table5[[#This Row],[Column4]]+Table5[[#This Row],[Column14]]+Table5[[#This Row],[Column19]]+Table5[[#This Row],[Column12]]</f>
        <v>0</v>
      </c>
      <c r="AF2545" s="131">
        <f>Table5[[#This Row],[Column5]]+Table5[[#This Row],[Column13]]+Table5[[#This Row],[Column21]]+Table5[[#This Row],[Column18]]</f>
        <v>0</v>
      </c>
      <c r="AG2545" s="131">
        <f t="shared" si="434"/>
        <v>0</v>
      </c>
      <c r="AH2545" s="131">
        <f t="shared" si="435"/>
        <v>0</v>
      </c>
      <c r="AI2545" s="131">
        <f>Table5[[#This Row],[Column17]]-Table5[[#This Row],[Column20]]</f>
        <v>0</v>
      </c>
      <c r="AJ2545" s="131">
        <f t="shared" si="436"/>
        <v>0</v>
      </c>
      <c r="AK2545" s="131">
        <f t="shared" si="429"/>
        <v>0</v>
      </c>
      <c r="AL2545" s="131">
        <f t="shared" si="437"/>
        <v>0</v>
      </c>
      <c r="AM2545" s="131" t="str">
        <f t="shared" si="438"/>
        <v/>
      </c>
      <c r="AN2545" s="131" t="str">
        <f t="shared" ca="1" si="439"/>
        <v/>
      </c>
    </row>
    <row r="2546" spans="1:40" ht="20.25" customHeight="1" x14ac:dyDescent="0.3">
      <c r="A2546" s="127"/>
      <c r="B2546" s="164"/>
      <c r="C2546" s="139"/>
      <c r="D2546" s="140"/>
      <c r="E2546" s="139"/>
      <c r="F2546" s="139"/>
      <c r="G2546" s="140"/>
      <c r="H2546" s="139"/>
      <c r="I2546" s="129"/>
      <c r="L2546" s="128"/>
      <c r="M2546" s="128"/>
      <c r="N2546" s="128"/>
      <c r="O2546" s="128"/>
      <c r="P2546" s="128"/>
      <c r="Q2546" s="128"/>
      <c r="R2546" s="128"/>
      <c r="S2546" s="128"/>
      <c r="T2546" s="120">
        <f t="shared" si="430"/>
        <v>0</v>
      </c>
      <c r="U2546" s="131"/>
      <c r="V2546" s="131"/>
      <c r="W2546" s="131">
        <f>SUMIFS($F$3:F2546,$D$3:D2546,D2546,$C$3:C2546,"Buy")+SUMIFS($F$3:F2546,$D$3:D2546,D2546,$C$3:C2546,"Coin Deposit",$E$3:E2546,"&lt;&gt;")</f>
        <v>0</v>
      </c>
      <c r="X2546" s="131">
        <f t="shared" si="431"/>
        <v>0</v>
      </c>
      <c r="Y2546" s="131">
        <f>IF($D2546=Y$1,SUMIFS($H$3:$H2546,$G$3:$G2546,Y$1,$C$3:$C2546,"Sell"),0)</f>
        <v>0</v>
      </c>
      <c r="Z2546" s="131">
        <f t="shared" si="432"/>
        <v>0</v>
      </c>
      <c r="AA2546" s="131">
        <f>IF($D2546=AA$1,SUMIFS($H$3:$H2546,$G$3:$G2546,AA$1,$C$3:$C2546,"Sell"),0)</f>
        <v>0</v>
      </c>
      <c r="AB2546" s="131">
        <f t="shared" si="433"/>
        <v>0</v>
      </c>
      <c r="AC2546" s="131">
        <f>SUMIFS('Deductions and Deposits'!$H:$H,'Deductions and Deposits'!$G:$G,D2546,'Deductions and Deposits'!$F:$F,"&lt;="&amp;B2546)+SUMIFS($F$3:F2546,$D$3:D2546,D2546,$C$3:C2546,"Coin Deposit",$E$3:E2546,"")</f>
        <v>0</v>
      </c>
      <c r="AD2546" s="131">
        <f>SUMIFS('Deductions and Deposits'!$D:$D,'Deductions and Deposits'!$C:$C,D2546)+SUMIFS($F:$F,$D:$D,D2546,$C:$C,"Coin Deduction")</f>
        <v>0</v>
      </c>
      <c r="AE2546" s="131">
        <f>Table5[[#This Row],[Column4]]+Table5[[#This Row],[Column14]]+Table5[[#This Row],[Column19]]+Table5[[#This Row],[Column12]]</f>
        <v>0</v>
      </c>
      <c r="AF2546" s="131">
        <f>Table5[[#This Row],[Column5]]+Table5[[#This Row],[Column13]]+Table5[[#This Row],[Column21]]+Table5[[#This Row],[Column18]]</f>
        <v>0</v>
      </c>
      <c r="AG2546" s="131">
        <f t="shared" si="434"/>
        <v>0</v>
      </c>
      <c r="AH2546" s="131">
        <f t="shared" si="435"/>
        <v>0</v>
      </c>
      <c r="AI2546" s="131">
        <f>Table5[[#This Row],[Column17]]-Table5[[#This Row],[Column20]]</f>
        <v>0</v>
      </c>
      <c r="AJ2546" s="131">
        <f t="shared" si="436"/>
        <v>0</v>
      </c>
      <c r="AK2546" s="131">
        <f t="shared" si="429"/>
        <v>0</v>
      </c>
      <c r="AL2546" s="131">
        <f t="shared" si="437"/>
        <v>0</v>
      </c>
      <c r="AM2546" s="131" t="str">
        <f t="shared" si="438"/>
        <v/>
      </c>
      <c r="AN2546" s="131" t="str">
        <f t="shared" ca="1" si="439"/>
        <v/>
      </c>
    </row>
    <row r="2547" spans="1:40" ht="20.25" customHeight="1" x14ac:dyDescent="0.3">
      <c r="A2547" s="127"/>
      <c r="B2547" s="164"/>
      <c r="C2547" s="139"/>
      <c r="D2547" s="140"/>
      <c r="E2547" s="139"/>
      <c r="F2547" s="139"/>
      <c r="G2547" s="140"/>
      <c r="H2547" s="139"/>
      <c r="I2547" s="129"/>
      <c r="L2547" s="128"/>
      <c r="M2547" s="128"/>
      <c r="N2547" s="128"/>
      <c r="O2547" s="128"/>
      <c r="P2547" s="128"/>
      <c r="Q2547" s="128"/>
      <c r="R2547" s="128"/>
      <c r="S2547" s="128"/>
      <c r="T2547" s="120">
        <f t="shared" si="430"/>
        <v>0</v>
      </c>
      <c r="U2547" s="131"/>
      <c r="V2547" s="131"/>
      <c r="W2547" s="131">
        <f>SUMIFS($F$3:F2547,$D$3:D2547,D2547,$C$3:C2547,"Buy")+SUMIFS($F$3:F2547,$D$3:D2547,D2547,$C$3:C2547,"Coin Deposit",$E$3:E2547,"&lt;&gt;")</f>
        <v>0</v>
      </c>
      <c r="X2547" s="131">
        <f t="shared" si="431"/>
        <v>0</v>
      </c>
      <c r="Y2547" s="131">
        <f>IF($D2547=Y$1,SUMIFS($H$3:$H2547,$G$3:$G2547,Y$1,$C$3:$C2547,"Sell"),0)</f>
        <v>0</v>
      </c>
      <c r="Z2547" s="131">
        <f t="shared" si="432"/>
        <v>0</v>
      </c>
      <c r="AA2547" s="131">
        <f>IF($D2547=AA$1,SUMIFS($H$3:$H2547,$G$3:$G2547,AA$1,$C$3:$C2547,"Sell"),0)</f>
        <v>0</v>
      </c>
      <c r="AB2547" s="131">
        <f t="shared" si="433"/>
        <v>0</v>
      </c>
      <c r="AC2547" s="131">
        <f>SUMIFS('Deductions and Deposits'!$H:$H,'Deductions and Deposits'!$G:$G,D2547,'Deductions and Deposits'!$F:$F,"&lt;="&amp;B2547)+SUMIFS($F$3:F2547,$D$3:D2547,D2547,$C$3:C2547,"Coin Deposit",$E$3:E2547,"")</f>
        <v>0</v>
      </c>
      <c r="AD2547" s="131">
        <f>SUMIFS('Deductions and Deposits'!$D:$D,'Deductions and Deposits'!$C:$C,D2547)+SUMIFS($F:$F,$D:$D,D2547,$C:$C,"Coin Deduction")</f>
        <v>0</v>
      </c>
      <c r="AE2547" s="131">
        <f>Table5[[#This Row],[Column4]]+Table5[[#This Row],[Column14]]+Table5[[#This Row],[Column19]]+Table5[[#This Row],[Column12]]</f>
        <v>0</v>
      </c>
      <c r="AF2547" s="131">
        <f>Table5[[#This Row],[Column5]]+Table5[[#This Row],[Column13]]+Table5[[#This Row],[Column21]]+Table5[[#This Row],[Column18]]</f>
        <v>0</v>
      </c>
      <c r="AG2547" s="131">
        <f t="shared" si="434"/>
        <v>0</v>
      </c>
      <c r="AH2547" s="131">
        <f t="shared" si="435"/>
        <v>0</v>
      </c>
      <c r="AI2547" s="131">
        <f>Table5[[#This Row],[Column17]]-Table5[[#This Row],[Column20]]</f>
        <v>0</v>
      </c>
      <c r="AJ2547" s="131">
        <f t="shared" si="436"/>
        <v>0</v>
      </c>
      <c r="AK2547" s="131">
        <f t="shared" si="429"/>
        <v>0</v>
      </c>
      <c r="AL2547" s="131">
        <f t="shared" si="437"/>
        <v>0</v>
      </c>
      <c r="AM2547" s="131" t="str">
        <f t="shared" si="438"/>
        <v/>
      </c>
      <c r="AN2547" s="131" t="str">
        <f t="shared" ca="1" si="439"/>
        <v/>
      </c>
    </row>
    <row r="2548" spans="1:40" ht="20.25" customHeight="1" x14ac:dyDescent="0.3">
      <c r="A2548" s="127"/>
      <c r="B2548" s="164"/>
      <c r="C2548" s="139"/>
      <c r="D2548" s="140"/>
      <c r="E2548" s="139"/>
      <c r="F2548" s="139"/>
      <c r="G2548" s="140"/>
      <c r="H2548" s="139"/>
      <c r="I2548" s="129"/>
      <c r="L2548" s="128"/>
      <c r="M2548" s="128"/>
      <c r="N2548" s="128"/>
      <c r="O2548" s="128"/>
      <c r="P2548" s="128"/>
      <c r="Q2548" s="128"/>
      <c r="R2548" s="128"/>
      <c r="S2548" s="128"/>
      <c r="T2548" s="120">
        <f t="shared" si="430"/>
        <v>0</v>
      </c>
      <c r="U2548" s="131"/>
      <c r="V2548" s="131"/>
      <c r="W2548" s="131">
        <f>SUMIFS($F$3:F2548,$D$3:D2548,D2548,$C$3:C2548,"Buy")+SUMIFS($F$3:F2548,$D$3:D2548,D2548,$C$3:C2548,"Coin Deposit",$E$3:E2548,"&lt;&gt;")</f>
        <v>0</v>
      </c>
      <c r="X2548" s="131">
        <f t="shared" si="431"/>
        <v>0</v>
      </c>
      <c r="Y2548" s="131">
        <f>IF($D2548=Y$1,SUMIFS($H$3:$H2548,$G$3:$G2548,Y$1,$C$3:$C2548,"Sell"),0)</f>
        <v>0</v>
      </c>
      <c r="Z2548" s="131">
        <f t="shared" si="432"/>
        <v>0</v>
      </c>
      <c r="AA2548" s="131">
        <f>IF($D2548=AA$1,SUMIFS($H$3:$H2548,$G$3:$G2548,AA$1,$C$3:$C2548,"Sell"),0)</f>
        <v>0</v>
      </c>
      <c r="AB2548" s="131">
        <f t="shared" si="433"/>
        <v>0</v>
      </c>
      <c r="AC2548" s="131">
        <f>SUMIFS('Deductions and Deposits'!$H:$H,'Deductions and Deposits'!$G:$G,D2548,'Deductions and Deposits'!$F:$F,"&lt;="&amp;B2548)+SUMIFS($F$3:F2548,$D$3:D2548,D2548,$C$3:C2548,"Coin Deposit",$E$3:E2548,"")</f>
        <v>0</v>
      </c>
      <c r="AD2548" s="131">
        <f>SUMIFS('Deductions and Deposits'!$D:$D,'Deductions and Deposits'!$C:$C,D2548)+SUMIFS($F:$F,$D:$D,D2548,$C:$C,"Coin Deduction")</f>
        <v>0</v>
      </c>
      <c r="AE2548" s="131">
        <f>Table5[[#This Row],[Column4]]+Table5[[#This Row],[Column14]]+Table5[[#This Row],[Column19]]+Table5[[#This Row],[Column12]]</f>
        <v>0</v>
      </c>
      <c r="AF2548" s="131">
        <f>Table5[[#This Row],[Column5]]+Table5[[#This Row],[Column13]]+Table5[[#This Row],[Column21]]+Table5[[#This Row],[Column18]]</f>
        <v>0</v>
      </c>
      <c r="AG2548" s="131">
        <f t="shared" si="434"/>
        <v>0</v>
      </c>
      <c r="AH2548" s="131">
        <f t="shared" si="435"/>
        <v>0</v>
      </c>
      <c r="AI2548" s="131">
        <f>Table5[[#This Row],[Column17]]-Table5[[#This Row],[Column20]]</f>
        <v>0</v>
      </c>
      <c r="AJ2548" s="131">
        <f t="shared" si="436"/>
        <v>0</v>
      </c>
      <c r="AK2548" s="131">
        <f t="shared" ref="AK2548:AK2611" si="440">AJ2548*T2548</f>
        <v>0</v>
      </c>
      <c r="AL2548" s="131">
        <f t="shared" si="437"/>
        <v>0</v>
      </c>
      <c r="AM2548" s="131" t="str">
        <f t="shared" si="438"/>
        <v/>
      </c>
      <c r="AN2548" s="131" t="str">
        <f t="shared" ca="1" si="439"/>
        <v/>
      </c>
    </row>
    <row r="2549" spans="1:40" ht="20.25" customHeight="1" x14ac:dyDescent="0.3">
      <c r="A2549" s="127"/>
      <c r="B2549" s="164"/>
      <c r="C2549" s="139"/>
      <c r="D2549" s="140"/>
      <c r="E2549" s="139"/>
      <c r="F2549" s="139"/>
      <c r="G2549" s="140"/>
      <c r="H2549" s="139"/>
      <c r="I2549" s="129"/>
      <c r="L2549" s="128"/>
      <c r="M2549" s="128"/>
      <c r="N2549" s="128"/>
      <c r="O2549" s="128"/>
      <c r="P2549" s="128"/>
      <c r="Q2549" s="128"/>
      <c r="R2549" s="128"/>
      <c r="S2549" s="128"/>
      <c r="T2549" s="120">
        <f t="shared" si="430"/>
        <v>0</v>
      </c>
      <c r="U2549" s="131"/>
      <c r="V2549" s="131"/>
      <c r="W2549" s="131">
        <f>SUMIFS($F$3:F2549,$D$3:D2549,D2549,$C$3:C2549,"Buy")+SUMIFS($F$3:F2549,$D$3:D2549,D2549,$C$3:C2549,"Coin Deposit",$E$3:E2549,"&lt;&gt;")</f>
        <v>0</v>
      </c>
      <c r="X2549" s="131">
        <f t="shared" si="431"/>
        <v>0</v>
      </c>
      <c r="Y2549" s="131">
        <f>IF($D2549=Y$1,SUMIFS($H$3:$H2549,$G$3:$G2549,Y$1,$C$3:$C2549,"Sell"),0)</f>
        <v>0</v>
      </c>
      <c r="Z2549" s="131">
        <f t="shared" si="432"/>
        <v>0</v>
      </c>
      <c r="AA2549" s="131">
        <f>IF($D2549=AA$1,SUMIFS($H$3:$H2549,$G$3:$G2549,AA$1,$C$3:$C2549,"Sell"),0)</f>
        <v>0</v>
      </c>
      <c r="AB2549" s="131">
        <f t="shared" si="433"/>
        <v>0</v>
      </c>
      <c r="AC2549" s="131">
        <f>SUMIFS('Deductions and Deposits'!$H:$H,'Deductions and Deposits'!$G:$G,D2549,'Deductions and Deposits'!$F:$F,"&lt;="&amp;B2549)+SUMIFS($F$3:F2549,$D$3:D2549,D2549,$C$3:C2549,"Coin Deposit",$E$3:E2549,"")</f>
        <v>0</v>
      </c>
      <c r="AD2549" s="131">
        <f>SUMIFS('Deductions and Deposits'!$D:$D,'Deductions and Deposits'!$C:$C,D2549)+SUMIFS($F:$F,$D:$D,D2549,$C:$C,"Coin Deduction")</f>
        <v>0</v>
      </c>
      <c r="AE2549" s="131">
        <f>Table5[[#This Row],[Column4]]+Table5[[#This Row],[Column14]]+Table5[[#This Row],[Column19]]+Table5[[#This Row],[Column12]]</f>
        <v>0</v>
      </c>
      <c r="AF2549" s="131">
        <f>Table5[[#This Row],[Column5]]+Table5[[#This Row],[Column13]]+Table5[[#This Row],[Column21]]+Table5[[#This Row],[Column18]]</f>
        <v>0</v>
      </c>
      <c r="AG2549" s="131">
        <f t="shared" si="434"/>
        <v>0</v>
      </c>
      <c r="AH2549" s="131">
        <f t="shared" si="435"/>
        <v>0</v>
      </c>
      <c r="AI2549" s="131">
        <f>Table5[[#This Row],[Column17]]-Table5[[#This Row],[Column20]]</f>
        <v>0</v>
      </c>
      <c r="AJ2549" s="131">
        <f t="shared" si="436"/>
        <v>0</v>
      </c>
      <c r="AK2549" s="131">
        <f t="shared" si="440"/>
        <v>0</v>
      </c>
      <c r="AL2549" s="131">
        <f t="shared" si="437"/>
        <v>0</v>
      </c>
      <c r="AM2549" s="131" t="str">
        <f t="shared" si="438"/>
        <v/>
      </c>
      <c r="AN2549" s="131" t="str">
        <f t="shared" ca="1" si="439"/>
        <v/>
      </c>
    </row>
    <row r="2550" spans="1:40" ht="20.25" customHeight="1" x14ac:dyDescent="0.3">
      <c r="A2550" s="127"/>
      <c r="B2550" s="164"/>
      <c r="C2550" s="139"/>
      <c r="D2550" s="140"/>
      <c r="E2550" s="139"/>
      <c r="F2550" s="139"/>
      <c r="G2550" s="140"/>
      <c r="H2550" s="139"/>
      <c r="I2550" s="129"/>
      <c r="L2550" s="128"/>
      <c r="M2550" s="128"/>
      <c r="N2550" s="128"/>
      <c r="O2550" s="128"/>
      <c r="P2550" s="128"/>
      <c r="Q2550" s="128"/>
      <c r="R2550" s="128"/>
      <c r="S2550" s="128"/>
      <c r="T2550" s="120">
        <f t="shared" si="430"/>
        <v>0</v>
      </c>
      <c r="U2550" s="131"/>
      <c r="V2550" s="131"/>
      <c r="W2550" s="131">
        <f>SUMIFS($F$3:F2550,$D$3:D2550,D2550,$C$3:C2550,"Buy")+SUMIFS($F$3:F2550,$D$3:D2550,D2550,$C$3:C2550,"Coin Deposit",$E$3:E2550,"&lt;&gt;")</f>
        <v>0</v>
      </c>
      <c r="X2550" s="131">
        <f t="shared" si="431"/>
        <v>0</v>
      </c>
      <c r="Y2550" s="131">
        <f>IF($D2550=Y$1,SUMIFS($H$3:$H2550,$G$3:$G2550,Y$1,$C$3:$C2550,"Sell"),0)</f>
        <v>0</v>
      </c>
      <c r="Z2550" s="131">
        <f t="shared" si="432"/>
        <v>0</v>
      </c>
      <c r="AA2550" s="131">
        <f>IF($D2550=AA$1,SUMIFS($H$3:$H2550,$G$3:$G2550,AA$1,$C$3:$C2550,"Sell"),0)</f>
        <v>0</v>
      </c>
      <c r="AB2550" s="131">
        <f t="shared" si="433"/>
        <v>0</v>
      </c>
      <c r="AC2550" s="131">
        <f>SUMIFS('Deductions and Deposits'!$H:$H,'Deductions and Deposits'!$G:$G,D2550,'Deductions and Deposits'!$F:$F,"&lt;="&amp;B2550)+SUMIFS($F$3:F2550,$D$3:D2550,D2550,$C$3:C2550,"Coin Deposit",$E$3:E2550,"")</f>
        <v>0</v>
      </c>
      <c r="AD2550" s="131">
        <f>SUMIFS('Deductions and Deposits'!$D:$D,'Deductions and Deposits'!$C:$C,D2550)+SUMIFS($F:$F,$D:$D,D2550,$C:$C,"Coin Deduction")</f>
        <v>0</v>
      </c>
      <c r="AE2550" s="131">
        <f>Table5[[#This Row],[Column4]]+Table5[[#This Row],[Column14]]+Table5[[#This Row],[Column19]]+Table5[[#This Row],[Column12]]</f>
        <v>0</v>
      </c>
      <c r="AF2550" s="131">
        <f>Table5[[#This Row],[Column5]]+Table5[[#This Row],[Column13]]+Table5[[#This Row],[Column21]]+Table5[[#This Row],[Column18]]</f>
        <v>0</v>
      </c>
      <c r="AG2550" s="131">
        <f t="shared" si="434"/>
        <v>0</v>
      </c>
      <c r="AH2550" s="131">
        <f t="shared" si="435"/>
        <v>0</v>
      </c>
      <c r="AI2550" s="131">
        <f>Table5[[#This Row],[Column17]]-Table5[[#This Row],[Column20]]</f>
        <v>0</v>
      </c>
      <c r="AJ2550" s="131">
        <f t="shared" si="436"/>
        <v>0</v>
      </c>
      <c r="AK2550" s="131">
        <f t="shared" si="440"/>
        <v>0</v>
      </c>
      <c r="AL2550" s="131">
        <f t="shared" si="437"/>
        <v>0</v>
      </c>
      <c r="AM2550" s="131" t="str">
        <f t="shared" si="438"/>
        <v/>
      </c>
      <c r="AN2550" s="131" t="str">
        <f t="shared" ca="1" si="439"/>
        <v/>
      </c>
    </row>
    <row r="2551" spans="1:40" ht="20.25" customHeight="1" x14ac:dyDescent="0.3">
      <c r="A2551" s="127"/>
      <c r="B2551" s="164"/>
      <c r="C2551" s="139"/>
      <c r="D2551" s="140"/>
      <c r="E2551" s="139"/>
      <c r="F2551" s="139"/>
      <c r="G2551" s="140"/>
      <c r="H2551" s="139"/>
      <c r="I2551" s="129"/>
      <c r="L2551" s="128"/>
      <c r="M2551" s="128"/>
      <c r="N2551" s="128"/>
      <c r="O2551" s="128"/>
      <c r="P2551" s="128"/>
      <c r="Q2551" s="128"/>
      <c r="R2551" s="128"/>
      <c r="S2551" s="128"/>
      <c r="T2551" s="120">
        <f t="shared" si="430"/>
        <v>0</v>
      </c>
      <c r="U2551" s="131"/>
      <c r="V2551" s="131"/>
      <c r="W2551" s="131">
        <f>SUMIFS($F$3:F2551,$D$3:D2551,D2551,$C$3:C2551,"Buy")+SUMIFS($F$3:F2551,$D$3:D2551,D2551,$C$3:C2551,"Coin Deposit",$E$3:E2551,"&lt;&gt;")</f>
        <v>0</v>
      </c>
      <c r="X2551" s="131">
        <f t="shared" si="431"/>
        <v>0</v>
      </c>
      <c r="Y2551" s="131">
        <f>IF($D2551=Y$1,SUMIFS($H$3:$H2551,$G$3:$G2551,Y$1,$C$3:$C2551,"Sell"),0)</f>
        <v>0</v>
      </c>
      <c r="Z2551" s="131">
        <f t="shared" si="432"/>
        <v>0</v>
      </c>
      <c r="AA2551" s="131">
        <f>IF($D2551=AA$1,SUMIFS($H$3:$H2551,$G$3:$G2551,AA$1,$C$3:$C2551,"Sell"),0)</f>
        <v>0</v>
      </c>
      <c r="AB2551" s="131">
        <f t="shared" si="433"/>
        <v>0</v>
      </c>
      <c r="AC2551" s="131">
        <f>SUMIFS('Deductions and Deposits'!$H:$H,'Deductions and Deposits'!$G:$G,D2551,'Deductions and Deposits'!$F:$F,"&lt;="&amp;B2551)+SUMIFS($F$3:F2551,$D$3:D2551,D2551,$C$3:C2551,"Coin Deposit",$E$3:E2551,"")</f>
        <v>0</v>
      </c>
      <c r="AD2551" s="131">
        <f>SUMIFS('Deductions and Deposits'!$D:$D,'Deductions and Deposits'!$C:$C,D2551)+SUMIFS($F:$F,$D:$D,D2551,$C:$C,"Coin Deduction")</f>
        <v>0</v>
      </c>
      <c r="AE2551" s="131">
        <f>Table5[[#This Row],[Column4]]+Table5[[#This Row],[Column14]]+Table5[[#This Row],[Column19]]+Table5[[#This Row],[Column12]]</f>
        <v>0</v>
      </c>
      <c r="AF2551" s="131">
        <f>Table5[[#This Row],[Column5]]+Table5[[#This Row],[Column13]]+Table5[[#This Row],[Column21]]+Table5[[#This Row],[Column18]]</f>
        <v>0</v>
      </c>
      <c r="AG2551" s="131">
        <f t="shared" si="434"/>
        <v>0</v>
      </c>
      <c r="AH2551" s="131">
        <f t="shared" si="435"/>
        <v>0</v>
      </c>
      <c r="AI2551" s="131">
        <f>Table5[[#This Row],[Column17]]-Table5[[#This Row],[Column20]]</f>
        <v>0</v>
      </c>
      <c r="AJ2551" s="131">
        <f t="shared" si="436"/>
        <v>0</v>
      </c>
      <c r="AK2551" s="131">
        <f t="shared" si="440"/>
        <v>0</v>
      </c>
      <c r="AL2551" s="131">
        <f t="shared" si="437"/>
        <v>0</v>
      </c>
      <c r="AM2551" s="131" t="str">
        <f t="shared" si="438"/>
        <v/>
      </c>
      <c r="AN2551" s="131" t="str">
        <f t="shared" ca="1" si="439"/>
        <v/>
      </c>
    </row>
    <row r="2552" spans="1:40" ht="20.25" customHeight="1" x14ac:dyDescent="0.3">
      <c r="A2552" s="127"/>
      <c r="B2552" s="164"/>
      <c r="C2552" s="139"/>
      <c r="D2552" s="140"/>
      <c r="E2552" s="139"/>
      <c r="F2552" s="139"/>
      <c r="G2552" s="140"/>
      <c r="H2552" s="139"/>
      <c r="I2552" s="129"/>
      <c r="L2552" s="128"/>
      <c r="M2552" s="128"/>
      <c r="N2552" s="128"/>
      <c r="O2552" s="128"/>
      <c r="P2552" s="128"/>
      <c r="Q2552" s="128"/>
      <c r="R2552" s="128"/>
      <c r="S2552" s="128"/>
      <c r="T2552" s="120">
        <f t="shared" si="430"/>
        <v>0</v>
      </c>
      <c r="U2552" s="131"/>
      <c r="V2552" s="131"/>
      <c r="W2552" s="131">
        <f>SUMIFS($F$3:F2552,$D$3:D2552,D2552,$C$3:C2552,"Buy")+SUMIFS($F$3:F2552,$D$3:D2552,D2552,$C$3:C2552,"Coin Deposit",$E$3:E2552,"&lt;&gt;")</f>
        <v>0</v>
      </c>
      <c r="X2552" s="131">
        <f t="shared" si="431"/>
        <v>0</v>
      </c>
      <c r="Y2552" s="131">
        <f>IF($D2552=Y$1,SUMIFS($H$3:$H2552,$G$3:$G2552,Y$1,$C$3:$C2552,"Sell"),0)</f>
        <v>0</v>
      </c>
      <c r="Z2552" s="131">
        <f t="shared" si="432"/>
        <v>0</v>
      </c>
      <c r="AA2552" s="131">
        <f>IF($D2552=AA$1,SUMIFS($H$3:$H2552,$G$3:$G2552,AA$1,$C$3:$C2552,"Sell"),0)</f>
        <v>0</v>
      </c>
      <c r="AB2552" s="131">
        <f t="shared" si="433"/>
        <v>0</v>
      </c>
      <c r="AC2552" s="131">
        <f>SUMIFS('Deductions and Deposits'!$H:$H,'Deductions and Deposits'!$G:$G,D2552,'Deductions and Deposits'!$F:$F,"&lt;="&amp;B2552)+SUMIFS($F$3:F2552,$D$3:D2552,D2552,$C$3:C2552,"Coin Deposit",$E$3:E2552,"")</f>
        <v>0</v>
      </c>
      <c r="AD2552" s="131">
        <f>SUMIFS('Deductions and Deposits'!$D:$D,'Deductions and Deposits'!$C:$C,D2552)+SUMIFS($F:$F,$D:$D,D2552,$C:$C,"Coin Deduction")</f>
        <v>0</v>
      </c>
      <c r="AE2552" s="131">
        <f>Table5[[#This Row],[Column4]]+Table5[[#This Row],[Column14]]+Table5[[#This Row],[Column19]]+Table5[[#This Row],[Column12]]</f>
        <v>0</v>
      </c>
      <c r="AF2552" s="131">
        <f>Table5[[#This Row],[Column5]]+Table5[[#This Row],[Column13]]+Table5[[#This Row],[Column21]]+Table5[[#This Row],[Column18]]</f>
        <v>0</v>
      </c>
      <c r="AG2552" s="131">
        <f t="shared" si="434"/>
        <v>0</v>
      </c>
      <c r="AH2552" s="131">
        <f t="shared" si="435"/>
        <v>0</v>
      </c>
      <c r="AI2552" s="131">
        <f>Table5[[#This Row],[Column17]]-Table5[[#This Row],[Column20]]</f>
        <v>0</v>
      </c>
      <c r="AJ2552" s="131">
        <f t="shared" si="436"/>
        <v>0</v>
      </c>
      <c r="AK2552" s="131">
        <f t="shared" si="440"/>
        <v>0</v>
      </c>
      <c r="AL2552" s="131">
        <f t="shared" si="437"/>
        <v>0</v>
      </c>
      <c r="AM2552" s="131" t="str">
        <f t="shared" si="438"/>
        <v/>
      </c>
      <c r="AN2552" s="131" t="str">
        <f t="shared" ca="1" si="439"/>
        <v/>
      </c>
    </row>
    <row r="2553" spans="1:40" ht="20.25" customHeight="1" x14ac:dyDescent="0.3">
      <c r="A2553" s="127"/>
      <c r="B2553" s="164"/>
      <c r="C2553" s="139"/>
      <c r="D2553" s="140"/>
      <c r="E2553" s="139"/>
      <c r="F2553" s="139"/>
      <c r="G2553" s="140"/>
      <c r="H2553" s="139"/>
      <c r="I2553" s="129"/>
      <c r="L2553" s="128"/>
      <c r="M2553" s="128"/>
      <c r="N2553" s="128"/>
      <c r="O2553" s="128"/>
      <c r="P2553" s="128"/>
      <c r="Q2553" s="128"/>
      <c r="R2553" s="128"/>
      <c r="S2553" s="128"/>
      <c r="T2553" s="120">
        <f t="shared" si="430"/>
        <v>0</v>
      </c>
      <c r="U2553" s="131"/>
      <c r="V2553" s="131"/>
      <c r="W2553" s="131">
        <f>SUMIFS($F$3:F2553,$D$3:D2553,D2553,$C$3:C2553,"Buy")+SUMIFS($F$3:F2553,$D$3:D2553,D2553,$C$3:C2553,"Coin Deposit",$E$3:E2553,"&lt;&gt;")</f>
        <v>0</v>
      </c>
      <c r="X2553" s="131">
        <f t="shared" si="431"/>
        <v>0</v>
      </c>
      <c r="Y2553" s="131">
        <f>IF($D2553=Y$1,SUMIFS($H$3:$H2553,$G$3:$G2553,Y$1,$C$3:$C2553,"Sell"),0)</f>
        <v>0</v>
      </c>
      <c r="Z2553" s="131">
        <f t="shared" si="432"/>
        <v>0</v>
      </c>
      <c r="AA2553" s="131">
        <f>IF($D2553=AA$1,SUMIFS($H$3:$H2553,$G$3:$G2553,AA$1,$C$3:$C2553,"Sell"),0)</f>
        <v>0</v>
      </c>
      <c r="AB2553" s="131">
        <f t="shared" si="433"/>
        <v>0</v>
      </c>
      <c r="AC2553" s="131">
        <f>SUMIFS('Deductions and Deposits'!$H:$H,'Deductions and Deposits'!$G:$G,D2553,'Deductions and Deposits'!$F:$F,"&lt;="&amp;B2553)+SUMIFS($F$3:F2553,$D$3:D2553,D2553,$C$3:C2553,"Coin Deposit",$E$3:E2553,"")</f>
        <v>0</v>
      </c>
      <c r="AD2553" s="131">
        <f>SUMIFS('Deductions and Deposits'!$D:$D,'Deductions and Deposits'!$C:$C,D2553)+SUMIFS($F:$F,$D:$D,D2553,$C:$C,"Coin Deduction")</f>
        <v>0</v>
      </c>
      <c r="AE2553" s="131">
        <f>Table5[[#This Row],[Column4]]+Table5[[#This Row],[Column14]]+Table5[[#This Row],[Column19]]+Table5[[#This Row],[Column12]]</f>
        <v>0</v>
      </c>
      <c r="AF2553" s="131">
        <f>Table5[[#This Row],[Column5]]+Table5[[#This Row],[Column13]]+Table5[[#This Row],[Column21]]+Table5[[#This Row],[Column18]]</f>
        <v>0</v>
      </c>
      <c r="AG2553" s="131">
        <f t="shared" si="434"/>
        <v>0</v>
      </c>
      <c r="AH2553" s="131">
        <f t="shared" si="435"/>
        <v>0</v>
      </c>
      <c r="AI2553" s="131">
        <f>Table5[[#This Row],[Column17]]-Table5[[#This Row],[Column20]]</f>
        <v>0</v>
      </c>
      <c r="AJ2553" s="131">
        <f t="shared" si="436"/>
        <v>0</v>
      </c>
      <c r="AK2553" s="131">
        <f t="shared" si="440"/>
        <v>0</v>
      </c>
      <c r="AL2553" s="131">
        <f t="shared" si="437"/>
        <v>0</v>
      </c>
      <c r="AM2553" s="131" t="str">
        <f t="shared" si="438"/>
        <v/>
      </c>
      <c r="AN2553" s="131" t="str">
        <f t="shared" ca="1" si="439"/>
        <v/>
      </c>
    </row>
    <row r="2554" spans="1:40" ht="20.25" customHeight="1" x14ac:dyDescent="0.3">
      <c r="A2554" s="127"/>
      <c r="B2554" s="164"/>
      <c r="C2554" s="139"/>
      <c r="D2554" s="140"/>
      <c r="E2554" s="139"/>
      <c r="F2554" s="139"/>
      <c r="G2554" s="140"/>
      <c r="H2554" s="139"/>
      <c r="I2554" s="129"/>
      <c r="L2554" s="128"/>
      <c r="M2554" s="128"/>
      <c r="N2554" s="128"/>
      <c r="O2554" s="128"/>
      <c r="P2554" s="128"/>
      <c r="Q2554" s="128"/>
      <c r="R2554" s="128"/>
      <c r="S2554" s="128"/>
      <c r="T2554" s="120">
        <f t="shared" si="430"/>
        <v>0</v>
      </c>
      <c r="U2554" s="131"/>
      <c r="V2554" s="131"/>
      <c r="W2554" s="131">
        <f>SUMIFS($F$3:F2554,$D$3:D2554,D2554,$C$3:C2554,"Buy")+SUMIFS($F$3:F2554,$D$3:D2554,D2554,$C$3:C2554,"Coin Deposit",$E$3:E2554,"&lt;&gt;")</f>
        <v>0</v>
      </c>
      <c r="X2554" s="131">
        <f t="shared" si="431"/>
        <v>0</v>
      </c>
      <c r="Y2554" s="131">
        <f>IF($D2554=Y$1,SUMIFS($H$3:$H2554,$G$3:$G2554,Y$1,$C$3:$C2554,"Sell"),0)</f>
        <v>0</v>
      </c>
      <c r="Z2554" s="131">
        <f t="shared" si="432"/>
        <v>0</v>
      </c>
      <c r="AA2554" s="131">
        <f>IF($D2554=AA$1,SUMIFS($H$3:$H2554,$G$3:$G2554,AA$1,$C$3:$C2554,"Sell"),0)</f>
        <v>0</v>
      </c>
      <c r="AB2554" s="131">
        <f t="shared" si="433"/>
        <v>0</v>
      </c>
      <c r="AC2554" s="131">
        <f>SUMIFS('Deductions and Deposits'!$H:$H,'Deductions and Deposits'!$G:$G,D2554,'Deductions and Deposits'!$F:$F,"&lt;="&amp;B2554)+SUMIFS($F$3:F2554,$D$3:D2554,D2554,$C$3:C2554,"Coin Deposit",$E$3:E2554,"")</f>
        <v>0</v>
      </c>
      <c r="AD2554" s="131">
        <f>SUMIFS('Deductions and Deposits'!$D:$D,'Deductions and Deposits'!$C:$C,D2554)+SUMIFS($F:$F,$D:$D,D2554,$C:$C,"Coin Deduction")</f>
        <v>0</v>
      </c>
      <c r="AE2554" s="131">
        <f>Table5[[#This Row],[Column4]]+Table5[[#This Row],[Column14]]+Table5[[#This Row],[Column19]]+Table5[[#This Row],[Column12]]</f>
        <v>0</v>
      </c>
      <c r="AF2554" s="131">
        <f>Table5[[#This Row],[Column5]]+Table5[[#This Row],[Column13]]+Table5[[#This Row],[Column21]]+Table5[[#This Row],[Column18]]</f>
        <v>0</v>
      </c>
      <c r="AG2554" s="131">
        <f t="shared" si="434"/>
        <v>0</v>
      </c>
      <c r="AH2554" s="131">
        <f t="shared" si="435"/>
        <v>0</v>
      </c>
      <c r="AI2554" s="131">
        <f>Table5[[#This Row],[Column17]]-Table5[[#This Row],[Column20]]</f>
        <v>0</v>
      </c>
      <c r="AJ2554" s="131">
        <f t="shared" si="436"/>
        <v>0</v>
      </c>
      <c r="AK2554" s="131">
        <f t="shared" si="440"/>
        <v>0</v>
      </c>
      <c r="AL2554" s="131">
        <f t="shared" si="437"/>
        <v>0</v>
      </c>
      <c r="AM2554" s="131" t="str">
        <f t="shared" si="438"/>
        <v/>
      </c>
      <c r="AN2554" s="131" t="str">
        <f t="shared" ca="1" si="439"/>
        <v/>
      </c>
    </row>
    <row r="2555" spans="1:40" ht="20.25" customHeight="1" x14ac:dyDescent="0.3">
      <c r="A2555" s="127"/>
      <c r="B2555" s="164"/>
      <c r="C2555" s="139"/>
      <c r="D2555" s="140"/>
      <c r="E2555" s="139"/>
      <c r="F2555" s="139"/>
      <c r="G2555" s="140"/>
      <c r="H2555" s="139"/>
      <c r="I2555" s="129"/>
      <c r="L2555" s="128"/>
      <c r="M2555" s="128"/>
      <c r="N2555" s="128"/>
      <c r="O2555" s="128"/>
      <c r="P2555" s="128"/>
      <c r="Q2555" s="128"/>
      <c r="R2555" s="128"/>
      <c r="S2555" s="128"/>
      <c r="T2555" s="120">
        <f t="shared" si="430"/>
        <v>0</v>
      </c>
      <c r="U2555" s="131"/>
      <c r="V2555" s="131"/>
      <c r="W2555" s="131">
        <f>SUMIFS($F$3:F2555,$D$3:D2555,D2555,$C$3:C2555,"Buy")+SUMIFS($F$3:F2555,$D$3:D2555,D2555,$C$3:C2555,"Coin Deposit",$E$3:E2555,"&lt;&gt;")</f>
        <v>0</v>
      </c>
      <c r="X2555" s="131">
        <f t="shared" si="431"/>
        <v>0</v>
      </c>
      <c r="Y2555" s="131">
        <f>IF($D2555=Y$1,SUMIFS($H$3:$H2555,$G$3:$G2555,Y$1,$C$3:$C2555,"Sell"),0)</f>
        <v>0</v>
      </c>
      <c r="Z2555" s="131">
        <f t="shared" si="432"/>
        <v>0</v>
      </c>
      <c r="AA2555" s="131">
        <f>IF($D2555=AA$1,SUMIFS($H$3:$H2555,$G$3:$G2555,AA$1,$C$3:$C2555,"Sell"),0)</f>
        <v>0</v>
      </c>
      <c r="AB2555" s="131">
        <f t="shared" si="433"/>
        <v>0</v>
      </c>
      <c r="AC2555" s="131">
        <f>SUMIFS('Deductions and Deposits'!$H:$H,'Deductions and Deposits'!$G:$G,D2555,'Deductions and Deposits'!$F:$F,"&lt;="&amp;B2555)+SUMIFS($F$3:F2555,$D$3:D2555,D2555,$C$3:C2555,"Coin Deposit",$E$3:E2555,"")</f>
        <v>0</v>
      </c>
      <c r="AD2555" s="131">
        <f>SUMIFS('Deductions and Deposits'!$D:$D,'Deductions and Deposits'!$C:$C,D2555)+SUMIFS($F:$F,$D:$D,D2555,$C:$C,"Coin Deduction")</f>
        <v>0</v>
      </c>
      <c r="AE2555" s="131">
        <f>Table5[[#This Row],[Column4]]+Table5[[#This Row],[Column14]]+Table5[[#This Row],[Column19]]+Table5[[#This Row],[Column12]]</f>
        <v>0</v>
      </c>
      <c r="AF2555" s="131">
        <f>Table5[[#This Row],[Column5]]+Table5[[#This Row],[Column13]]+Table5[[#This Row],[Column21]]+Table5[[#This Row],[Column18]]</f>
        <v>0</v>
      </c>
      <c r="AG2555" s="131">
        <f t="shared" si="434"/>
        <v>0</v>
      </c>
      <c r="AH2555" s="131">
        <f t="shared" si="435"/>
        <v>0</v>
      </c>
      <c r="AI2555" s="131">
        <f>Table5[[#This Row],[Column17]]-Table5[[#This Row],[Column20]]</f>
        <v>0</v>
      </c>
      <c r="AJ2555" s="131">
        <f t="shared" si="436"/>
        <v>0</v>
      </c>
      <c r="AK2555" s="131">
        <f t="shared" si="440"/>
        <v>0</v>
      </c>
      <c r="AL2555" s="131">
        <f t="shared" si="437"/>
        <v>0</v>
      </c>
      <c r="AM2555" s="131" t="str">
        <f t="shared" si="438"/>
        <v/>
      </c>
      <c r="AN2555" s="131" t="str">
        <f t="shared" ca="1" si="439"/>
        <v/>
      </c>
    </row>
    <row r="2556" spans="1:40" ht="20.25" customHeight="1" x14ac:dyDescent="0.3">
      <c r="A2556" s="127"/>
      <c r="B2556" s="164"/>
      <c r="C2556" s="139"/>
      <c r="D2556" s="140"/>
      <c r="E2556" s="139"/>
      <c r="F2556" s="139"/>
      <c r="G2556" s="140"/>
      <c r="H2556" s="139"/>
      <c r="I2556" s="129"/>
      <c r="L2556" s="128"/>
      <c r="M2556" s="128"/>
      <c r="N2556" s="128"/>
      <c r="O2556" s="128"/>
      <c r="P2556" s="128"/>
      <c r="Q2556" s="128"/>
      <c r="R2556" s="128"/>
      <c r="S2556" s="128"/>
      <c r="T2556" s="120">
        <f t="shared" si="430"/>
        <v>0</v>
      </c>
      <c r="U2556" s="131"/>
      <c r="V2556" s="131"/>
      <c r="W2556" s="131">
        <f>SUMIFS($F$3:F2556,$D$3:D2556,D2556,$C$3:C2556,"Buy")+SUMIFS($F$3:F2556,$D$3:D2556,D2556,$C$3:C2556,"Coin Deposit",$E$3:E2556,"&lt;&gt;")</f>
        <v>0</v>
      </c>
      <c r="X2556" s="131">
        <f t="shared" si="431"/>
        <v>0</v>
      </c>
      <c r="Y2556" s="131">
        <f>IF($D2556=Y$1,SUMIFS($H$3:$H2556,$G$3:$G2556,Y$1,$C$3:$C2556,"Sell"),0)</f>
        <v>0</v>
      </c>
      <c r="Z2556" s="131">
        <f t="shared" si="432"/>
        <v>0</v>
      </c>
      <c r="AA2556" s="131">
        <f>IF($D2556=AA$1,SUMIFS($H$3:$H2556,$G$3:$G2556,AA$1,$C$3:$C2556,"Sell"),0)</f>
        <v>0</v>
      </c>
      <c r="AB2556" s="131">
        <f t="shared" si="433"/>
        <v>0</v>
      </c>
      <c r="AC2556" s="131">
        <f>SUMIFS('Deductions and Deposits'!$H:$H,'Deductions and Deposits'!$G:$G,D2556,'Deductions and Deposits'!$F:$F,"&lt;="&amp;B2556)+SUMIFS($F$3:F2556,$D$3:D2556,D2556,$C$3:C2556,"Coin Deposit",$E$3:E2556,"")</f>
        <v>0</v>
      </c>
      <c r="AD2556" s="131">
        <f>SUMIFS('Deductions and Deposits'!$D:$D,'Deductions and Deposits'!$C:$C,D2556)+SUMIFS($F:$F,$D:$D,D2556,$C:$C,"Coin Deduction")</f>
        <v>0</v>
      </c>
      <c r="AE2556" s="131">
        <f>Table5[[#This Row],[Column4]]+Table5[[#This Row],[Column14]]+Table5[[#This Row],[Column19]]+Table5[[#This Row],[Column12]]</f>
        <v>0</v>
      </c>
      <c r="AF2556" s="131">
        <f>Table5[[#This Row],[Column5]]+Table5[[#This Row],[Column13]]+Table5[[#This Row],[Column21]]+Table5[[#This Row],[Column18]]</f>
        <v>0</v>
      </c>
      <c r="AG2556" s="131">
        <f t="shared" si="434"/>
        <v>0</v>
      </c>
      <c r="AH2556" s="131">
        <f t="shared" si="435"/>
        <v>0</v>
      </c>
      <c r="AI2556" s="131">
        <f>Table5[[#This Row],[Column17]]-Table5[[#This Row],[Column20]]</f>
        <v>0</v>
      </c>
      <c r="AJ2556" s="131">
        <f t="shared" si="436"/>
        <v>0</v>
      </c>
      <c r="AK2556" s="131">
        <f t="shared" si="440"/>
        <v>0</v>
      </c>
      <c r="AL2556" s="131">
        <f t="shared" si="437"/>
        <v>0</v>
      </c>
      <c r="AM2556" s="131" t="str">
        <f t="shared" si="438"/>
        <v/>
      </c>
      <c r="AN2556" s="131" t="str">
        <f t="shared" ca="1" si="439"/>
        <v/>
      </c>
    </row>
    <row r="2557" spans="1:40" ht="20.25" customHeight="1" x14ac:dyDescent="0.3">
      <c r="A2557" s="127"/>
      <c r="B2557" s="164"/>
      <c r="C2557" s="139"/>
      <c r="D2557" s="140"/>
      <c r="E2557" s="139"/>
      <c r="F2557" s="139"/>
      <c r="G2557" s="140"/>
      <c r="H2557" s="139"/>
      <c r="I2557" s="129"/>
      <c r="L2557" s="128"/>
      <c r="M2557" s="128"/>
      <c r="N2557" s="128"/>
      <c r="O2557" s="128"/>
      <c r="P2557" s="128"/>
      <c r="Q2557" s="128"/>
      <c r="R2557" s="128"/>
      <c r="S2557" s="128"/>
      <c r="T2557" s="120">
        <f t="shared" si="430"/>
        <v>0</v>
      </c>
      <c r="U2557" s="131"/>
      <c r="V2557" s="131"/>
      <c r="W2557" s="131">
        <f>SUMIFS($F$3:F2557,$D$3:D2557,D2557,$C$3:C2557,"Buy")+SUMIFS($F$3:F2557,$D$3:D2557,D2557,$C$3:C2557,"Coin Deposit",$E$3:E2557,"&lt;&gt;")</f>
        <v>0</v>
      </c>
      <c r="X2557" s="131">
        <f t="shared" si="431"/>
        <v>0</v>
      </c>
      <c r="Y2557" s="131">
        <f>IF($D2557=Y$1,SUMIFS($H$3:$H2557,$G$3:$G2557,Y$1,$C$3:$C2557,"Sell"),0)</f>
        <v>0</v>
      </c>
      <c r="Z2557" s="131">
        <f t="shared" si="432"/>
        <v>0</v>
      </c>
      <c r="AA2557" s="131">
        <f>IF($D2557=AA$1,SUMIFS($H$3:$H2557,$G$3:$G2557,AA$1,$C$3:$C2557,"Sell"),0)</f>
        <v>0</v>
      </c>
      <c r="AB2557" s="131">
        <f t="shared" si="433"/>
        <v>0</v>
      </c>
      <c r="AC2557" s="131">
        <f>SUMIFS('Deductions and Deposits'!$H:$H,'Deductions and Deposits'!$G:$G,D2557,'Deductions and Deposits'!$F:$F,"&lt;="&amp;B2557)+SUMIFS($F$3:F2557,$D$3:D2557,D2557,$C$3:C2557,"Coin Deposit",$E$3:E2557,"")</f>
        <v>0</v>
      </c>
      <c r="AD2557" s="131">
        <f>SUMIFS('Deductions and Deposits'!$D:$D,'Deductions and Deposits'!$C:$C,D2557)+SUMIFS($F:$F,$D:$D,D2557,$C:$C,"Coin Deduction")</f>
        <v>0</v>
      </c>
      <c r="AE2557" s="131">
        <f>Table5[[#This Row],[Column4]]+Table5[[#This Row],[Column14]]+Table5[[#This Row],[Column19]]+Table5[[#This Row],[Column12]]</f>
        <v>0</v>
      </c>
      <c r="AF2557" s="131">
        <f>Table5[[#This Row],[Column5]]+Table5[[#This Row],[Column13]]+Table5[[#This Row],[Column21]]+Table5[[#This Row],[Column18]]</f>
        <v>0</v>
      </c>
      <c r="AG2557" s="131">
        <f t="shared" si="434"/>
        <v>0</v>
      </c>
      <c r="AH2557" s="131">
        <f t="shared" si="435"/>
        <v>0</v>
      </c>
      <c r="AI2557" s="131">
        <f>Table5[[#This Row],[Column17]]-Table5[[#This Row],[Column20]]</f>
        <v>0</v>
      </c>
      <c r="AJ2557" s="131">
        <f t="shared" si="436"/>
        <v>0</v>
      </c>
      <c r="AK2557" s="131">
        <f t="shared" si="440"/>
        <v>0</v>
      </c>
      <c r="AL2557" s="131">
        <f t="shared" si="437"/>
        <v>0</v>
      </c>
      <c r="AM2557" s="131" t="str">
        <f t="shared" si="438"/>
        <v/>
      </c>
      <c r="AN2557" s="131" t="str">
        <f t="shared" ca="1" si="439"/>
        <v/>
      </c>
    </row>
    <row r="2558" spans="1:40" ht="20.25" customHeight="1" x14ac:dyDescent="0.3">
      <c r="A2558" s="127"/>
      <c r="B2558" s="164"/>
      <c r="C2558" s="139"/>
      <c r="D2558" s="140"/>
      <c r="E2558" s="139"/>
      <c r="F2558" s="139"/>
      <c r="G2558" s="140"/>
      <c r="H2558" s="139"/>
      <c r="I2558" s="129"/>
      <c r="L2558" s="128"/>
      <c r="M2558" s="128"/>
      <c r="N2558" s="128"/>
      <c r="O2558" s="128"/>
      <c r="P2558" s="128"/>
      <c r="Q2558" s="128"/>
      <c r="R2558" s="128"/>
      <c r="S2558" s="128"/>
      <c r="T2558" s="120">
        <f t="shared" si="430"/>
        <v>0</v>
      </c>
      <c r="U2558" s="131"/>
      <c r="V2558" s="131"/>
      <c r="W2558" s="131">
        <f>SUMIFS($F$3:F2558,$D$3:D2558,D2558,$C$3:C2558,"Buy")+SUMIFS($F$3:F2558,$D$3:D2558,D2558,$C$3:C2558,"Coin Deposit",$E$3:E2558,"&lt;&gt;")</f>
        <v>0</v>
      </c>
      <c r="X2558" s="131">
        <f t="shared" si="431"/>
        <v>0</v>
      </c>
      <c r="Y2558" s="131">
        <f>IF($D2558=Y$1,SUMIFS($H$3:$H2558,$G$3:$G2558,Y$1,$C$3:$C2558,"Sell"),0)</f>
        <v>0</v>
      </c>
      <c r="Z2558" s="131">
        <f t="shared" si="432"/>
        <v>0</v>
      </c>
      <c r="AA2558" s="131">
        <f>IF($D2558=AA$1,SUMIFS($H$3:$H2558,$G$3:$G2558,AA$1,$C$3:$C2558,"Sell"),0)</f>
        <v>0</v>
      </c>
      <c r="AB2558" s="131">
        <f t="shared" si="433"/>
        <v>0</v>
      </c>
      <c r="AC2558" s="131">
        <f>SUMIFS('Deductions and Deposits'!$H:$H,'Deductions and Deposits'!$G:$G,D2558,'Deductions and Deposits'!$F:$F,"&lt;="&amp;B2558)+SUMIFS($F$3:F2558,$D$3:D2558,D2558,$C$3:C2558,"Coin Deposit",$E$3:E2558,"")</f>
        <v>0</v>
      </c>
      <c r="AD2558" s="131">
        <f>SUMIFS('Deductions and Deposits'!$D:$D,'Deductions and Deposits'!$C:$C,D2558)+SUMIFS($F:$F,$D:$D,D2558,$C:$C,"Coin Deduction")</f>
        <v>0</v>
      </c>
      <c r="AE2558" s="131">
        <f>Table5[[#This Row],[Column4]]+Table5[[#This Row],[Column14]]+Table5[[#This Row],[Column19]]+Table5[[#This Row],[Column12]]</f>
        <v>0</v>
      </c>
      <c r="AF2558" s="131">
        <f>Table5[[#This Row],[Column5]]+Table5[[#This Row],[Column13]]+Table5[[#This Row],[Column21]]+Table5[[#This Row],[Column18]]</f>
        <v>0</v>
      </c>
      <c r="AG2558" s="131">
        <f t="shared" si="434"/>
        <v>0</v>
      </c>
      <c r="AH2558" s="131">
        <f t="shared" si="435"/>
        <v>0</v>
      </c>
      <c r="AI2558" s="131">
        <f>Table5[[#This Row],[Column17]]-Table5[[#This Row],[Column20]]</f>
        <v>0</v>
      </c>
      <c r="AJ2558" s="131">
        <f t="shared" si="436"/>
        <v>0</v>
      </c>
      <c r="AK2558" s="131">
        <f t="shared" si="440"/>
        <v>0</v>
      </c>
      <c r="AL2558" s="131">
        <f t="shared" si="437"/>
        <v>0</v>
      </c>
      <c r="AM2558" s="131" t="str">
        <f t="shared" si="438"/>
        <v/>
      </c>
      <c r="AN2558" s="131" t="str">
        <f t="shared" ca="1" si="439"/>
        <v/>
      </c>
    </row>
    <row r="2559" spans="1:40" ht="20.25" customHeight="1" x14ac:dyDescent="0.3">
      <c r="A2559" s="127"/>
      <c r="B2559" s="164"/>
      <c r="C2559" s="139"/>
      <c r="D2559" s="140"/>
      <c r="E2559" s="139"/>
      <c r="F2559" s="139"/>
      <c r="G2559" s="140"/>
      <c r="H2559" s="139"/>
      <c r="I2559" s="129"/>
      <c r="L2559" s="128"/>
      <c r="M2559" s="128"/>
      <c r="N2559" s="128"/>
      <c r="O2559" s="128"/>
      <c r="P2559" s="128"/>
      <c r="Q2559" s="128"/>
      <c r="R2559" s="128"/>
      <c r="S2559" s="128"/>
      <c r="T2559" s="120">
        <f t="shared" si="430"/>
        <v>0</v>
      </c>
      <c r="U2559" s="131"/>
      <c r="V2559" s="131"/>
      <c r="W2559" s="131">
        <f>SUMIFS($F$3:F2559,$D$3:D2559,D2559,$C$3:C2559,"Buy")+SUMIFS($F$3:F2559,$D$3:D2559,D2559,$C$3:C2559,"Coin Deposit",$E$3:E2559,"&lt;&gt;")</f>
        <v>0</v>
      </c>
      <c r="X2559" s="131">
        <f t="shared" si="431"/>
        <v>0</v>
      </c>
      <c r="Y2559" s="131">
        <f>IF($D2559=Y$1,SUMIFS($H$3:$H2559,$G$3:$G2559,Y$1,$C$3:$C2559,"Sell"),0)</f>
        <v>0</v>
      </c>
      <c r="Z2559" s="131">
        <f t="shared" si="432"/>
        <v>0</v>
      </c>
      <c r="AA2559" s="131">
        <f>IF($D2559=AA$1,SUMIFS($H$3:$H2559,$G$3:$G2559,AA$1,$C$3:$C2559,"Sell"),0)</f>
        <v>0</v>
      </c>
      <c r="AB2559" s="131">
        <f t="shared" si="433"/>
        <v>0</v>
      </c>
      <c r="AC2559" s="131">
        <f>SUMIFS('Deductions and Deposits'!$H:$H,'Deductions and Deposits'!$G:$G,D2559,'Deductions and Deposits'!$F:$F,"&lt;="&amp;B2559)+SUMIFS($F$3:F2559,$D$3:D2559,D2559,$C$3:C2559,"Coin Deposit",$E$3:E2559,"")</f>
        <v>0</v>
      </c>
      <c r="AD2559" s="131">
        <f>SUMIFS('Deductions and Deposits'!$D:$D,'Deductions and Deposits'!$C:$C,D2559)+SUMIFS($F:$F,$D:$D,D2559,$C:$C,"Coin Deduction")</f>
        <v>0</v>
      </c>
      <c r="AE2559" s="131">
        <f>Table5[[#This Row],[Column4]]+Table5[[#This Row],[Column14]]+Table5[[#This Row],[Column19]]+Table5[[#This Row],[Column12]]</f>
        <v>0</v>
      </c>
      <c r="AF2559" s="131">
        <f>Table5[[#This Row],[Column5]]+Table5[[#This Row],[Column13]]+Table5[[#This Row],[Column21]]+Table5[[#This Row],[Column18]]</f>
        <v>0</v>
      </c>
      <c r="AG2559" s="131">
        <f t="shared" si="434"/>
        <v>0</v>
      </c>
      <c r="AH2559" s="131">
        <f t="shared" si="435"/>
        <v>0</v>
      </c>
      <c r="AI2559" s="131">
        <f>Table5[[#This Row],[Column17]]-Table5[[#This Row],[Column20]]</f>
        <v>0</v>
      </c>
      <c r="AJ2559" s="131">
        <f t="shared" si="436"/>
        <v>0</v>
      </c>
      <c r="AK2559" s="131">
        <f t="shared" si="440"/>
        <v>0</v>
      </c>
      <c r="AL2559" s="131">
        <f t="shared" si="437"/>
        <v>0</v>
      </c>
      <c r="AM2559" s="131" t="str">
        <f t="shared" si="438"/>
        <v/>
      </c>
      <c r="AN2559" s="131" t="str">
        <f t="shared" ca="1" si="439"/>
        <v/>
      </c>
    </row>
    <row r="2560" spans="1:40" ht="20.25" customHeight="1" x14ac:dyDescent="0.3">
      <c r="A2560" s="127"/>
      <c r="B2560" s="164"/>
      <c r="C2560" s="139"/>
      <c r="D2560" s="140"/>
      <c r="E2560" s="139"/>
      <c r="F2560" s="139"/>
      <c r="G2560" s="140"/>
      <c r="H2560" s="139"/>
      <c r="I2560" s="129"/>
      <c r="L2560" s="128"/>
      <c r="M2560" s="128"/>
      <c r="N2560" s="128"/>
      <c r="O2560" s="128"/>
      <c r="P2560" s="128"/>
      <c r="Q2560" s="128"/>
      <c r="R2560" s="128"/>
      <c r="S2560" s="128"/>
      <c r="T2560" s="120">
        <f t="shared" si="430"/>
        <v>0</v>
      </c>
      <c r="U2560" s="131"/>
      <c r="V2560" s="131"/>
      <c r="W2560" s="131">
        <f>SUMIFS($F$3:F2560,$D$3:D2560,D2560,$C$3:C2560,"Buy")+SUMIFS($F$3:F2560,$D$3:D2560,D2560,$C$3:C2560,"Coin Deposit",$E$3:E2560,"&lt;&gt;")</f>
        <v>0</v>
      </c>
      <c r="X2560" s="131">
        <f t="shared" si="431"/>
        <v>0</v>
      </c>
      <c r="Y2560" s="131">
        <f>IF($D2560=Y$1,SUMIFS($H$3:$H2560,$G$3:$G2560,Y$1,$C$3:$C2560,"Sell"),0)</f>
        <v>0</v>
      </c>
      <c r="Z2560" s="131">
        <f t="shared" si="432"/>
        <v>0</v>
      </c>
      <c r="AA2560" s="131">
        <f>IF($D2560=AA$1,SUMIFS($H$3:$H2560,$G$3:$G2560,AA$1,$C$3:$C2560,"Sell"),0)</f>
        <v>0</v>
      </c>
      <c r="AB2560" s="131">
        <f t="shared" si="433"/>
        <v>0</v>
      </c>
      <c r="AC2560" s="131">
        <f>SUMIFS('Deductions and Deposits'!$H:$H,'Deductions and Deposits'!$G:$G,D2560,'Deductions and Deposits'!$F:$F,"&lt;="&amp;B2560)+SUMIFS($F$3:F2560,$D$3:D2560,D2560,$C$3:C2560,"Coin Deposit",$E$3:E2560,"")</f>
        <v>0</v>
      </c>
      <c r="AD2560" s="131">
        <f>SUMIFS('Deductions and Deposits'!$D:$D,'Deductions and Deposits'!$C:$C,D2560)+SUMIFS($F:$F,$D:$D,D2560,$C:$C,"Coin Deduction")</f>
        <v>0</v>
      </c>
      <c r="AE2560" s="131">
        <f>Table5[[#This Row],[Column4]]+Table5[[#This Row],[Column14]]+Table5[[#This Row],[Column19]]+Table5[[#This Row],[Column12]]</f>
        <v>0</v>
      </c>
      <c r="AF2560" s="131">
        <f>Table5[[#This Row],[Column5]]+Table5[[#This Row],[Column13]]+Table5[[#This Row],[Column21]]+Table5[[#This Row],[Column18]]</f>
        <v>0</v>
      </c>
      <c r="AG2560" s="131">
        <f t="shared" si="434"/>
        <v>0</v>
      </c>
      <c r="AH2560" s="131">
        <f t="shared" si="435"/>
        <v>0</v>
      </c>
      <c r="AI2560" s="131">
        <f>Table5[[#This Row],[Column17]]-Table5[[#This Row],[Column20]]</f>
        <v>0</v>
      </c>
      <c r="AJ2560" s="131">
        <f t="shared" si="436"/>
        <v>0</v>
      </c>
      <c r="AK2560" s="131">
        <f t="shared" si="440"/>
        <v>0</v>
      </c>
      <c r="AL2560" s="131">
        <f t="shared" si="437"/>
        <v>0</v>
      </c>
      <c r="AM2560" s="131" t="str">
        <f t="shared" si="438"/>
        <v/>
      </c>
      <c r="AN2560" s="131" t="str">
        <f t="shared" ca="1" si="439"/>
        <v/>
      </c>
    </row>
    <row r="2561" spans="1:40" ht="20.25" customHeight="1" x14ac:dyDescent="0.3">
      <c r="A2561" s="127"/>
      <c r="B2561" s="164"/>
      <c r="C2561" s="139"/>
      <c r="D2561" s="140"/>
      <c r="E2561" s="139"/>
      <c r="F2561" s="139"/>
      <c r="G2561" s="140"/>
      <c r="H2561" s="139"/>
      <c r="I2561" s="129"/>
      <c r="L2561" s="128"/>
      <c r="M2561" s="128"/>
      <c r="N2561" s="128"/>
      <c r="O2561" s="128"/>
      <c r="P2561" s="128"/>
      <c r="Q2561" s="128"/>
      <c r="R2561" s="128"/>
      <c r="S2561" s="128"/>
      <c r="T2561" s="120">
        <f t="shared" si="430"/>
        <v>0</v>
      </c>
      <c r="U2561" s="131"/>
      <c r="V2561" s="131"/>
      <c r="W2561" s="131">
        <f>SUMIFS($F$3:F2561,$D$3:D2561,D2561,$C$3:C2561,"Buy")+SUMIFS($F$3:F2561,$D$3:D2561,D2561,$C$3:C2561,"Coin Deposit",$E$3:E2561,"&lt;&gt;")</f>
        <v>0</v>
      </c>
      <c r="X2561" s="131">
        <f t="shared" si="431"/>
        <v>0</v>
      </c>
      <c r="Y2561" s="131">
        <f>IF($D2561=Y$1,SUMIFS($H$3:$H2561,$G$3:$G2561,Y$1,$C$3:$C2561,"Sell"),0)</f>
        <v>0</v>
      </c>
      <c r="Z2561" s="131">
        <f t="shared" si="432"/>
        <v>0</v>
      </c>
      <c r="AA2561" s="131">
        <f>IF($D2561=AA$1,SUMIFS($H$3:$H2561,$G$3:$G2561,AA$1,$C$3:$C2561,"Sell"),0)</f>
        <v>0</v>
      </c>
      <c r="AB2561" s="131">
        <f t="shared" si="433"/>
        <v>0</v>
      </c>
      <c r="AC2561" s="131">
        <f>SUMIFS('Deductions and Deposits'!$H:$H,'Deductions and Deposits'!$G:$G,D2561,'Deductions and Deposits'!$F:$F,"&lt;="&amp;B2561)+SUMIFS($F$3:F2561,$D$3:D2561,D2561,$C$3:C2561,"Coin Deposit",$E$3:E2561,"")</f>
        <v>0</v>
      </c>
      <c r="AD2561" s="131">
        <f>SUMIFS('Deductions and Deposits'!$D:$D,'Deductions and Deposits'!$C:$C,D2561)+SUMIFS($F:$F,$D:$D,D2561,$C:$C,"Coin Deduction")</f>
        <v>0</v>
      </c>
      <c r="AE2561" s="131">
        <f>Table5[[#This Row],[Column4]]+Table5[[#This Row],[Column14]]+Table5[[#This Row],[Column19]]+Table5[[#This Row],[Column12]]</f>
        <v>0</v>
      </c>
      <c r="AF2561" s="131">
        <f>Table5[[#This Row],[Column5]]+Table5[[#This Row],[Column13]]+Table5[[#This Row],[Column21]]+Table5[[#This Row],[Column18]]</f>
        <v>0</v>
      </c>
      <c r="AG2561" s="131">
        <f t="shared" si="434"/>
        <v>0</v>
      </c>
      <c r="AH2561" s="131">
        <f t="shared" si="435"/>
        <v>0</v>
      </c>
      <c r="AI2561" s="131">
        <f>Table5[[#This Row],[Column17]]-Table5[[#This Row],[Column20]]</f>
        <v>0</v>
      </c>
      <c r="AJ2561" s="131">
        <f t="shared" si="436"/>
        <v>0</v>
      </c>
      <c r="AK2561" s="131">
        <f t="shared" si="440"/>
        <v>0</v>
      </c>
      <c r="AL2561" s="131">
        <f t="shared" si="437"/>
        <v>0</v>
      </c>
      <c r="AM2561" s="131" t="str">
        <f t="shared" si="438"/>
        <v/>
      </c>
      <c r="AN2561" s="131" t="str">
        <f t="shared" ca="1" si="439"/>
        <v/>
      </c>
    </row>
    <row r="2562" spans="1:40" ht="20.25" customHeight="1" x14ac:dyDescent="0.3">
      <c r="A2562" s="127"/>
      <c r="B2562" s="164"/>
      <c r="C2562" s="139"/>
      <c r="D2562" s="140"/>
      <c r="E2562" s="139"/>
      <c r="F2562" s="139"/>
      <c r="G2562" s="140"/>
      <c r="H2562" s="139"/>
      <c r="I2562" s="129"/>
      <c r="L2562" s="128"/>
      <c r="M2562" s="128"/>
      <c r="N2562" s="128"/>
      <c r="O2562" s="128"/>
      <c r="P2562" s="128"/>
      <c r="Q2562" s="128"/>
      <c r="R2562" s="128"/>
      <c r="S2562" s="128"/>
      <c r="T2562" s="120">
        <f t="shared" si="430"/>
        <v>0</v>
      </c>
      <c r="U2562" s="131"/>
      <c r="V2562" s="131"/>
      <c r="W2562" s="131">
        <f>SUMIFS($F$3:F2562,$D$3:D2562,D2562,$C$3:C2562,"Buy")+SUMIFS($F$3:F2562,$D$3:D2562,D2562,$C$3:C2562,"Coin Deposit",$E$3:E2562,"&lt;&gt;")</f>
        <v>0</v>
      </c>
      <c r="X2562" s="131">
        <f t="shared" si="431"/>
        <v>0</v>
      </c>
      <c r="Y2562" s="131">
        <f>IF($D2562=Y$1,SUMIFS($H$3:$H2562,$G$3:$G2562,Y$1,$C$3:$C2562,"Sell"),0)</f>
        <v>0</v>
      </c>
      <c r="Z2562" s="131">
        <f t="shared" si="432"/>
        <v>0</v>
      </c>
      <c r="AA2562" s="131">
        <f>IF($D2562=AA$1,SUMIFS($H$3:$H2562,$G$3:$G2562,AA$1,$C$3:$C2562,"Sell"),0)</f>
        <v>0</v>
      </c>
      <c r="AB2562" s="131">
        <f t="shared" si="433"/>
        <v>0</v>
      </c>
      <c r="AC2562" s="131">
        <f>SUMIFS('Deductions and Deposits'!$H:$H,'Deductions and Deposits'!$G:$G,D2562,'Deductions and Deposits'!$F:$F,"&lt;="&amp;B2562)+SUMIFS($F$3:F2562,$D$3:D2562,D2562,$C$3:C2562,"Coin Deposit",$E$3:E2562,"")</f>
        <v>0</v>
      </c>
      <c r="AD2562" s="131">
        <f>SUMIFS('Deductions and Deposits'!$D:$D,'Deductions and Deposits'!$C:$C,D2562)+SUMIFS($F:$F,$D:$D,D2562,$C:$C,"Coin Deduction")</f>
        <v>0</v>
      </c>
      <c r="AE2562" s="131">
        <f>Table5[[#This Row],[Column4]]+Table5[[#This Row],[Column14]]+Table5[[#This Row],[Column19]]+Table5[[#This Row],[Column12]]</f>
        <v>0</v>
      </c>
      <c r="AF2562" s="131">
        <f>Table5[[#This Row],[Column5]]+Table5[[#This Row],[Column13]]+Table5[[#This Row],[Column21]]+Table5[[#This Row],[Column18]]</f>
        <v>0</v>
      </c>
      <c r="AG2562" s="131">
        <f t="shared" si="434"/>
        <v>0</v>
      </c>
      <c r="AH2562" s="131">
        <f t="shared" si="435"/>
        <v>0</v>
      </c>
      <c r="AI2562" s="131">
        <f>Table5[[#This Row],[Column17]]-Table5[[#This Row],[Column20]]</f>
        <v>0</v>
      </c>
      <c r="AJ2562" s="131">
        <f t="shared" si="436"/>
        <v>0</v>
      </c>
      <c r="AK2562" s="131">
        <f t="shared" si="440"/>
        <v>0</v>
      </c>
      <c r="AL2562" s="131">
        <f t="shared" si="437"/>
        <v>0</v>
      </c>
      <c r="AM2562" s="131" t="str">
        <f t="shared" si="438"/>
        <v/>
      </c>
      <c r="AN2562" s="131" t="str">
        <f t="shared" ca="1" si="439"/>
        <v/>
      </c>
    </row>
    <row r="2563" spans="1:40" ht="20.25" customHeight="1" x14ac:dyDescent="0.3">
      <c r="A2563" s="127"/>
      <c r="B2563" s="164"/>
      <c r="C2563" s="139"/>
      <c r="D2563" s="140"/>
      <c r="E2563" s="139"/>
      <c r="F2563" s="139"/>
      <c r="G2563" s="140"/>
      <c r="H2563" s="139"/>
      <c r="I2563" s="129"/>
      <c r="L2563" s="128"/>
      <c r="M2563" s="128"/>
      <c r="N2563" s="128"/>
      <c r="O2563" s="128"/>
      <c r="P2563" s="128"/>
      <c r="Q2563" s="128"/>
      <c r="R2563" s="128"/>
      <c r="S2563" s="128"/>
      <c r="T2563" s="120">
        <f t="shared" ref="T2563:T2626" si="441">IF(E2563&lt;&gt;"",E2563,0)</f>
        <v>0</v>
      </c>
      <c r="U2563" s="131"/>
      <c r="V2563" s="131"/>
      <c r="W2563" s="131">
        <f>SUMIFS($F$3:F2563,$D$3:D2563,D2563,$C$3:C2563,"Buy")+SUMIFS($F$3:F2563,$D$3:D2563,D2563,$C$3:C2563,"Coin Deposit",$E$3:E2563,"&lt;&gt;")</f>
        <v>0</v>
      </c>
      <c r="X2563" s="131">
        <f t="shared" ref="X2563:X2626" si="442">IF(OR(C2563="buy",AND(C2563="Coin Deposit",E2563&lt;&gt;"")),SUMIFS($F:$F,$D:$D,D2563,$C:$C,"sell"),0)</f>
        <v>0</v>
      </c>
      <c r="Y2563" s="131">
        <f>IF($D2563=Y$1,SUMIFS($H$3:$H2563,$G$3:$G2563,Y$1,$C$3:$C2563,"Sell"),0)</f>
        <v>0</v>
      </c>
      <c r="Z2563" s="131">
        <f t="shared" ref="Z2563:Z2626" si="443">IF($D2563=Z$1,SUMIFS($H:$H,$G:$G,Z$1,$C:$C,"Buy")+SUMIFS($H:$H,$G:$G,Z$1,$C:$C,"Coin Deposit",$E:$E,"&lt;&gt;"),0)</f>
        <v>0</v>
      </c>
      <c r="AA2563" s="131">
        <f>IF($D2563=AA$1,SUMIFS($H$3:$H2563,$G$3:$G2563,AA$1,$C$3:$C2563,"Sell"),0)</f>
        <v>0</v>
      </c>
      <c r="AB2563" s="131">
        <f t="shared" ref="AB2563:AB2626" si="444">IF($D2563=AB$1,SUMIFS($H:$H,$G:$G,AB$1,$C:$C,"Buy")+SUMIFS($H:$H,$G:$G,AB$1,$C:$C,"Coin Deposit",$E:$E,"&lt;&gt;"),0)</f>
        <v>0</v>
      </c>
      <c r="AC2563" s="131">
        <f>SUMIFS('Deductions and Deposits'!$H:$H,'Deductions and Deposits'!$G:$G,D2563,'Deductions and Deposits'!$F:$F,"&lt;="&amp;B2563)+SUMIFS($F$3:F2563,$D$3:D2563,D2563,$C$3:C2563,"Coin Deposit",$E$3:E2563,"")</f>
        <v>0</v>
      </c>
      <c r="AD2563" s="131">
        <f>SUMIFS('Deductions and Deposits'!$D:$D,'Deductions and Deposits'!$C:$C,D2563)+SUMIFS($F:$F,$D:$D,D2563,$C:$C,"Coin Deduction")</f>
        <v>0</v>
      </c>
      <c r="AE2563" s="131">
        <f>Table5[[#This Row],[Column4]]+Table5[[#This Row],[Column14]]+Table5[[#This Row],[Column19]]+Table5[[#This Row],[Column12]]</f>
        <v>0</v>
      </c>
      <c r="AF2563" s="131">
        <f>Table5[[#This Row],[Column5]]+Table5[[#This Row],[Column13]]+Table5[[#This Row],[Column21]]+Table5[[#This Row],[Column18]]</f>
        <v>0</v>
      </c>
      <c r="AG2563" s="131">
        <f t="shared" ref="AG2563:AG2626" si="445">IF(AND((AC2563+Y2563+AA2563)&gt;AF2563,OR(C2563="buy",AND(C2563="Coin Deposit",E2563&lt;&gt;""))),(AC2563+Y2563+AA2563)-AF2563,0)</f>
        <v>0</v>
      </c>
      <c r="AH2563" s="131">
        <f t="shared" ref="AH2563:AH2626" si="446">IF(AND(AE2563&gt;AF2563,OR(C2563="buy",AND(C2563="Coin Deposit",E2563&lt;&gt;""))),AE2563-AF2563,0)</f>
        <v>0</v>
      </c>
      <c r="AI2563" s="131">
        <f>Table5[[#This Row],[Column17]]-Table5[[#This Row],[Column20]]</f>
        <v>0</v>
      </c>
      <c r="AJ2563" s="131">
        <f t="shared" ref="AJ2563:AJ2626" si="447">IF(AI2563&gt;F2563,F2563,AI2563)</f>
        <v>0</v>
      </c>
      <c r="AK2563" s="131">
        <f t="shared" si="440"/>
        <v>0</v>
      </c>
      <c r="AL2563" s="131">
        <f t="shared" ref="AL2563:AL2626" si="448">IFERROR(SUMIFS($AK:$AK,$D:$D,D2563)/SUMIFS($AJ:$AJ,$D:$D,D2563),0)</f>
        <v>0</v>
      </c>
      <c r="AM2563" s="131" t="str">
        <f t="shared" ref="AM2563:AM2626" si="449">C2563&amp;D2563</f>
        <v/>
      </c>
      <c r="AN2563" s="131" t="str">
        <f t="shared" ref="AN2563:AN2626" ca="1" si="450">OFFSET(AM2563,COUNTA($AM:$AM)-ROW()-(ROW()-ROW($AN$2)-1),)</f>
        <v/>
      </c>
    </row>
    <row r="2564" spans="1:40" ht="20.25" customHeight="1" x14ac:dyDescent="0.3">
      <c r="A2564" s="127"/>
      <c r="B2564" s="164"/>
      <c r="C2564" s="139"/>
      <c r="D2564" s="140"/>
      <c r="E2564" s="139"/>
      <c r="F2564" s="139"/>
      <c r="G2564" s="140"/>
      <c r="H2564" s="139"/>
      <c r="I2564" s="129"/>
      <c r="L2564" s="128"/>
      <c r="M2564" s="128"/>
      <c r="N2564" s="128"/>
      <c r="O2564" s="128"/>
      <c r="P2564" s="128"/>
      <c r="Q2564" s="128"/>
      <c r="R2564" s="128"/>
      <c r="S2564" s="128"/>
      <c r="T2564" s="120">
        <f t="shared" si="441"/>
        <v>0</v>
      </c>
      <c r="U2564" s="131"/>
      <c r="V2564" s="131"/>
      <c r="W2564" s="131">
        <f>SUMIFS($F$3:F2564,$D$3:D2564,D2564,$C$3:C2564,"Buy")+SUMIFS($F$3:F2564,$D$3:D2564,D2564,$C$3:C2564,"Coin Deposit",$E$3:E2564,"&lt;&gt;")</f>
        <v>0</v>
      </c>
      <c r="X2564" s="131">
        <f t="shared" si="442"/>
        <v>0</v>
      </c>
      <c r="Y2564" s="131">
        <f>IF($D2564=Y$1,SUMIFS($H$3:$H2564,$G$3:$G2564,Y$1,$C$3:$C2564,"Sell"),0)</f>
        <v>0</v>
      </c>
      <c r="Z2564" s="131">
        <f t="shared" si="443"/>
        <v>0</v>
      </c>
      <c r="AA2564" s="131">
        <f>IF($D2564=AA$1,SUMIFS($H$3:$H2564,$G$3:$G2564,AA$1,$C$3:$C2564,"Sell"),0)</f>
        <v>0</v>
      </c>
      <c r="AB2564" s="131">
        <f t="shared" si="444"/>
        <v>0</v>
      </c>
      <c r="AC2564" s="131">
        <f>SUMIFS('Deductions and Deposits'!$H:$H,'Deductions and Deposits'!$G:$G,D2564,'Deductions and Deposits'!$F:$F,"&lt;="&amp;B2564)+SUMIFS($F$3:F2564,$D$3:D2564,D2564,$C$3:C2564,"Coin Deposit",$E$3:E2564,"")</f>
        <v>0</v>
      </c>
      <c r="AD2564" s="131">
        <f>SUMIFS('Deductions and Deposits'!$D:$D,'Deductions and Deposits'!$C:$C,D2564)+SUMIFS($F:$F,$D:$D,D2564,$C:$C,"Coin Deduction")</f>
        <v>0</v>
      </c>
      <c r="AE2564" s="131">
        <f>Table5[[#This Row],[Column4]]+Table5[[#This Row],[Column14]]+Table5[[#This Row],[Column19]]+Table5[[#This Row],[Column12]]</f>
        <v>0</v>
      </c>
      <c r="AF2564" s="131">
        <f>Table5[[#This Row],[Column5]]+Table5[[#This Row],[Column13]]+Table5[[#This Row],[Column21]]+Table5[[#This Row],[Column18]]</f>
        <v>0</v>
      </c>
      <c r="AG2564" s="131">
        <f t="shared" si="445"/>
        <v>0</v>
      </c>
      <c r="AH2564" s="131">
        <f t="shared" si="446"/>
        <v>0</v>
      </c>
      <c r="AI2564" s="131">
        <f>Table5[[#This Row],[Column17]]-Table5[[#This Row],[Column20]]</f>
        <v>0</v>
      </c>
      <c r="AJ2564" s="131">
        <f t="shared" si="447"/>
        <v>0</v>
      </c>
      <c r="AK2564" s="131">
        <f t="shared" si="440"/>
        <v>0</v>
      </c>
      <c r="AL2564" s="131">
        <f t="shared" si="448"/>
        <v>0</v>
      </c>
      <c r="AM2564" s="131" t="str">
        <f t="shared" si="449"/>
        <v/>
      </c>
      <c r="AN2564" s="131" t="str">
        <f t="shared" ca="1" si="450"/>
        <v/>
      </c>
    </row>
    <row r="2565" spans="1:40" ht="20.25" customHeight="1" x14ac:dyDescent="0.3">
      <c r="A2565" s="127"/>
      <c r="B2565" s="164"/>
      <c r="C2565" s="139"/>
      <c r="D2565" s="140"/>
      <c r="E2565" s="139"/>
      <c r="F2565" s="139"/>
      <c r="G2565" s="140"/>
      <c r="H2565" s="139"/>
      <c r="I2565" s="129"/>
      <c r="L2565" s="128"/>
      <c r="M2565" s="128"/>
      <c r="N2565" s="128"/>
      <c r="O2565" s="128"/>
      <c r="P2565" s="128"/>
      <c r="Q2565" s="128"/>
      <c r="R2565" s="128"/>
      <c r="S2565" s="128"/>
      <c r="T2565" s="120">
        <f t="shared" si="441"/>
        <v>0</v>
      </c>
      <c r="U2565" s="131"/>
      <c r="V2565" s="131"/>
      <c r="W2565" s="131">
        <f>SUMIFS($F$3:F2565,$D$3:D2565,D2565,$C$3:C2565,"Buy")+SUMIFS($F$3:F2565,$D$3:D2565,D2565,$C$3:C2565,"Coin Deposit",$E$3:E2565,"&lt;&gt;")</f>
        <v>0</v>
      </c>
      <c r="X2565" s="131">
        <f t="shared" si="442"/>
        <v>0</v>
      </c>
      <c r="Y2565" s="131">
        <f>IF($D2565=Y$1,SUMIFS($H$3:$H2565,$G$3:$G2565,Y$1,$C$3:$C2565,"Sell"),0)</f>
        <v>0</v>
      </c>
      <c r="Z2565" s="131">
        <f t="shared" si="443"/>
        <v>0</v>
      </c>
      <c r="AA2565" s="131">
        <f>IF($D2565=AA$1,SUMIFS($H$3:$H2565,$G$3:$G2565,AA$1,$C$3:$C2565,"Sell"),0)</f>
        <v>0</v>
      </c>
      <c r="AB2565" s="131">
        <f t="shared" si="444"/>
        <v>0</v>
      </c>
      <c r="AC2565" s="131">
        <f>SUMIFS('Deductions and Deposits'!$H:$H,'Deductions and Deposits'!$G:$G,D2565,'Deductions and Deposits'!$F:$F,"&lt;="&amp;B2565)+SUMIFS($F$3:F2565,$D$3:D2565,D2565,$C$3:C2565,"Coin Deposit",$E$3:E2565,"")</f>
        <v>0</v>
      </c>
      <c r="AD2565" s="131">
        <f>SUMIFS('Deductions and Deposits'!$D:$D,'Deductions and Deposits'!$C:$C,D2565)+SUMIFS($F:$F,$D:$D,D2565,$C:$C,"Coin Deduction")</f>
        <v>0</v>
      </c>
      <c r="AE2565" s="131">
        <f>Table5[[#This Row],[Column4]]+Table5[[#This Row],[Column14]]+Table5[[#This Row],[Column19]]+Table5[[#This Row],[Column12]]</f>
        <v>0</v>
      </c>
      <c r="AF2565" s="131">
        <f>Table5[[#This Row],[Column5]]+Table5[[#This Row],[Column13]]+Table5[[#This Row],[Column21]]+Table5[[#This Row],[Column18]]</f>
        <v>0</v>
      </c>
      <c r="AG2565" s="131">
        <f t="shared" si="445"/>
        <v>0</v>
      </c>
      <c r="AH2565" s="131">
        <f t="shared" si="446"/>
        <v>0</v>
      </c>
      <c r="AI2565" s="131">
        <f>Table5[[#This Row],[Column17]]-Table5[[#This Row],[Column20]]</f>
        <v>0</v>
      </c>
      <c r="AJ2565" s="131">
        <f t="shared" si="447"/>
        <v>0</v>
      </c>
      <c r="AK2565" s="131">
        <f t="shared" si="440"/>
        <v>0</v>
      </c>
      <c r="AL2565" s="131">
        <f t="shared" si="448"/>
        <v>0</v>
      </c>
      <c r="AM2565" s="131" t="str">
        <f t="shared" si="449"/>
        <v/>
      </c>
      <c r="AN2565" s="131" t="str">
        <f t="shared" ca="1" si="450"/>
        <v/>
      </c>
    </row>
    <row r="2566" spans="1:40" ht="20.25" customHeight="1" x14ac:dyDescent="0.3">
      <c r="A2566" s="127"/>
      <c r="B2566" s="164"/>
      <c r="C2566" s="139"/>
      <c r="D2566" s="140"/>
      <c r="E2566" s="139"/>
      <c r="F2566" s="139"/>
      <c r="G2566" s="140"/>
      <c r="H2566" s="139"/>
      <c r="I2566" s="129"/>
      <c r="L2566" s="128"/>
      <c r="M2566" s="128"/>
      <c r="N2566" s="128"/>
      <c r="O2566" s="128"/>
      <c r="P2566" s="128"/>
      <c r="Q2566" s="128"/>
      <c r="R2566" s="128"/>
      <c r="S2566" s="128"/>
      <c r="T2566" s="120">
        <f t="shared" si="441"/>
        <v>0</v>
      </c>
      <c r="U2566" s="131"/>
      <c r="V2566" s="131"/>
      <c r="W2566" s="131">
        <f>SUMIFS($F$3:F2566,$D$3:D2566,D2566,$C$3:C2566,"Buy")+SUMIFS($F$3:F2566,$D$3:D2566,D2566,$C$3:C2566,"Coin Deposit",$E$3:E2566,"&lt;&gt;")</f>
        <v>0</v>
      </c>
      <c r="X2566" s="131">
        <f t="shared" si="442"/>
        <v>0</v>
      </c>
      <c r="Y2566" s="131">
        <f>IF($D2566=Y$1,SUMIFS($H$3:$H2566,$G$3:$G2566,Y$1,$C$3:$C2566,"Sell"),0)</f>
        <v>0</v>
      </c>
      <c r="Z2566" s="131">
        <f t="shared" si="443"/>
        <v>0</v>
      </c>
      <c r="AA2566" s="131">
        <f>IF($D2566=AA$1,SUMIFS($H$3:$H2566,$G$3:$G2566,AA$1,$C$3:$C2566,"Sell"),0)</f>
        <v>0</v>
      </c>
      <c r="AB2566" s="131">
        <f t="shared" si="444"/>
        <v>0</v>
      </c>
      <c r="AC2566" s="131">
        <f>SUMIFS('Deductions and Deposits'!$H:$H,'Deductions and Deposits'!$G:$G,D2566,'Deductions and Deposits'!$F:$F,"&lt;="&amp;B2566)+SUMIFS($F$3:F2566,$D$3:D2566,D2566,$C$3:C2566,"Coin Deposit",$E$3:E2566,"")</f>
        <v>0</v>
      </c>
      <c r="AD2566" s="131">
        <f>SUMIFS('Deductions and Deposits'!$D:$D,'Deductions and Deposits'!$C:$C,D2566)+SUMIFS($F:$F,$D:$D,D2566,$C:$C,"Coin Deduction")</f>
        <v>0</v>
      </c>
      <c r="AE2566" s="131">
        <f>Table5[[#This Row],[Column4]]+Table5[[#This Row],[Column14]]+Table5[[#This Row],[Column19]]+Table5[[#This Row],[Column12]]</f>
        <v>0</v>
      </c>
      <c r="AF2566" s="131">
        <f>Table5[[#This Row],[Column5]]+Table5[[#This Row],[Column13]]+Table5[[#This Row],[Column21]]+Table5[[#This Row],[Column18]]</f>
        <v>0</v>
      </c>
      <c r="AG2566" s="131">
        <f t="shared" si="445"/>
        <v>0</v>
      </c>
      <c r="AH2566" s="131">
        <f t="shared" si="446"/>
        <v>0</v>
      </c>
      <c r="AI2566" s="131">
        <f>Table5[[#This Row],[Column17]]-Table5[[#This Row],[Column20]]</f>
        <v>0</v>
      </c>
      <c r="AJ2566" s="131">
        <f t="shared" si="447"/>
        <v>0</v>
      </c>
      <c r="AK2566" s="131">
        <f t="shared" si="440"/>
        <v>0</v>
      </c>
      <c r="AL2566" s="131">
        <f t="shared" si="448"/>
        <v>0</v>
      </c>
      <c r="AM2566" s="131" t="str">
        <f t="shared" si="449"/>
        <v/>
      </c>
      <c r="AN2566" s="131" t="str">
        <f t="shared" ca="1" si="450"/>
        <v/>
      </c>
    </row>
    <row r="2567" spans="1:40" ht="20.25" customHeight="1" x14ac:dyDescent="0.3">
      <c r="A2567" s="127"/>
      <c r="B2567" s="164"/>
      <c r="C2567" s="139"/>
      <c r="D2567" s="140"/>
      <c r="E2567" s="139"/>
      <c r="F2567" s="139"/>
      <c r="G2567" s="140"/>
      <c r="H2567" s="139"/>
      <c r="I2567" s="129"/>
      <c r="L2567" s="128"/>
      <c r="M2567" s="128"/>
      <c r="N2567" s="128"/>
      <c r="O2567" s="128"/>
      <c r="P2567" s="128"/>
      <c r="Q2567" s="128"/>
      <c r="R2567" s="128"/>
      <c r="S2567" s="128"/>
      <c r="T2567" s="120">
        <f t="shared" si="441"/>
        <v>0</v>
      </c>
      <c r="U2567" s="131"/>
      <c r="V2567" s="131"/>
      <c r="W2567" s="131">
        <f>SUMIFS($F$3:F2567,$D$3:D2567,D2567,$C$3:C2567,"Buy")+SUMIFS($F$3:F2567,$D$3:D2567,D2567,$C$3:C2567,"Coin Deposit",$E$3:E2567,"&lt;&gt;")</f>
        <v>0</v>
      </c>
      <c r="X2567" s="131">
        <f t="shared" si="442"/>
        <v>0</v>
      </c>
      <c r="Y2567" s="131">
        <f>IF($D2567=Y$1,SUMIFS($H$3:$H2567,$G$3:$G2567,Y$1,$C$3:$C2567,"Sell"),0)</f>
        <v>0</v>
      </c>
      <c r="Z2567" s="131">
        <f t="shared" si="443"/>
        <v>0</v>
      </c>
      <c r="AA2567" s="131">
        <f>IF($D2567=AA$1,SUMIFS($H$3:$H2567,$G$3:$G2567,AA$1,$C$3:$C2567,"Sell"),0)</f>
        <v>0</v>
      </c>
      <c r="AB2567" s="131">
        <f t="shared" si="444"/>
        <v>0</v>
      </c>
      <c r="AC2567" s="131">
        <f>SUMIFS('Deductions and Deposits'!$H:$H,'Deductions and Deposits'!$G:$G,D2567,'Deductions and Deposits'!$F:$F,"&lt;="&amp;B2567)+SUMIFS($F$3:F2567,$D$3:D2567,D2567,$C$3:C2567,"Coin Deposit",$E$3:E2567,"")</f>
        <v>0</v>
      </c>
      <c r="AD2567" s="131">
        <f>SUMIFS('Deductions and Deposits'!$D:$D,'Deductions and Deposits'!$C:$C,D2567)+SUMIFS($F:$F,$D:$D,D2567,$C:$C,"Coin Deduction")</f>
        <v>0</v>
      </c>
      <c r="AE2567" s="131">
        <f>Table5[[#This Row],[Column4]]+Table5[[#This Row],[Column14]]+Table5[[#This Row],[Column19]]+Table5[[#This Row],[Column12]]</f>
        <v>0</v>
      </c>
      <c r="AF2567" s="131">
        <f>Table5[[#This Row],[Column5]]+Table5[[#This Row],[Column13]]+Table5[[#This Row],[Column21]]+Table5[[#This Row],[Column18]]</f>
        <v>0</v>
      </c>
      <c r="AG2567" s="131">
        <f t="shared" si="445"/>
        <v>0</v>
      </c>
      <c r="AH2567" s="131">
        <f t="shared" si="446"/>
        <v>0</v>
      </c>
      <c r="AI2567" s="131">
        <f>Table5[[#This Row],[Column17]]-Table5[[#This Row],[Column20]]</f>
        <v>0</v>
      </c>
      <c r="AJ2567" s="131">
        <f t="shared" si="447"/>
        <v>0</v>
      </c>
      <c r="AK2567" s="131">
        <f t="shared" si="440"/>
        <v>0</v>
      </c>
      <c r="AL2567" s="131">
        <f t="shared" si="448"/>
        <v>0</v>
      </c>
      <c r="AM2567" s="131" t="str">
        <f t="shared" si="449"/>
        <v/>
      </c>
      <c r="AN2567" s="131" t="str">
        <f t="shared" ca="1" si="450"/>
        <v/>
      </c>
    </row>
    <row r="2568" spans="1:40" ht="20.25" customHeight="1" x14ac:dyDescent="0.3">
      <c r="A2568" s="127"/>
      <c r="B2568" s="164"/>
      <c r="C2568" s="139"/>
      <c r="D2568" s="140"/>
      <c r="E2568" s="139"/>
      <c r="F2568" s="139"/>
      <c r="G2568" s="140"/>
      <c r="H2568" s="139"/>
      <c r="I2568" s="129"/>
      <c r="L2568" s="128"/>
      <c r="M2568" s="128"/>
      <c r="N2568" s="128"/>
      <c r="O2568" s="128"/>
      <c r="P2568" s="128"/>
      <c r="Q2568" s="128"/>
      <c r="R2568" s="128"/>
      <c r="S2568" s="128"/>
      <c r="T2568" s="120">
        <f t="shared" si="441"/>
        <v>0</v>
      </c>
      <c r="U2568" s="131"/>
      <c r="V2568" s="131"/>
      <c r="W2568" s="131">
        <f>SUMIFS($F$3:F2568,$D$3:D2568,D2568,$C$3:C2568,"Buy")+SUMIFS($F$3:F2568,$D$3:D2568,D2568,$C$3:C2568,"Coin Deposit",$E$3:E2568,"&lt;&gt;")</f>
        <v>0</v>
      </c>
      <c r="X2568" s="131">
        <f t="shared" si="442"/>
        <v>0</v>
      </c>
      <c r="Y2568" s="131">
        <f>IF($D2568=Y$1,SUMIFS($H$3:$H2568,$G$3:$G2568,Y$1,$C$3:$C2568,"Sell"),0)</f>
        <v>0</v>
      </c>
      <c r="Z2568" s="131">
        <f t="shared" si="443"/>
        <v>0</v>
      </c>
      <c r="AA2568" s="131">
        <f>IF($D2568=AA$1,SUMIFS($H$3:$H2568,$G$3:$G2568,AA$1,$C$3:$C2568,"Sell"),0)</f>
        <v>0</v>
      </c>
      <c r="AB2568" s="131">
        <f t="shared" si="444"/>
        <v>0</v>
      </c>
      <c r="AC2568" s="131">
        <f>SUMIFS('Deductions and Deposits'!$H:$H,'Deductions and Deposits'!$G:$G,D2568,'Deductions and Deposits'!$F:$F,"&lt;="&amp;B2568)+SUMIFS($F$3:F2568,$D$3:D2568,D2568,$C$3:C2568,"Coin Deposit",$E$3:E2568,"")</f>
        <v>0</v>
      </c>
      <c r="AD2568" s="131">
        <f>SUMIFS('Deductions and Deposits'!$D:$D,'Deductions and Deposits'!$C:$C,D2568)+SUMIFS($F:$F,$D:$D,D2568,$C:$C,"Coin Deduction")</f>
        <v>0</v>
      </c>
      <c r="AE2568" s="131">
        <f>Table5[[#This Row],[Column4]]+Table5[[#This Row],[Column14]]+Table5[[#This Row],[Column19]]+Table5[[#This Row],[Column12]]</f>
        <v>0</v>
      </c>
      <c r="AF2568" s="131">
        <f>Table5[[#This Row],[Column5]]+Table5[[#This Row],[Column13]]+Table5[[#This Row],[Column21]]+Table5[[#This Row],[Column18]]</f>
        <v>0</v>
      </c>
      <c r="AG2568" s="131">
        <f t="shared" si="445"/>
        <v>0</v>
      </c>
      <c r="AH2568" s="131">
        <f t="shared" si="446"/>
        <v>0</v>
      </c>
      <c r="AI2568" s="131">
        <f>Table5[[#This Row],[Column17]]-Table5[[#This Row],[Column20]]</f>
        <v>0</v>
      </c>
      <c r="AJ2568" s="131">
        <f t="shared" si="447"/>
        <v>0</v>
      </c>
      <c r="AK2568" s="131">
        <f t="shared" si="440"/>
        <v>0</v>
      </c>
      <c r="AL2568" s="131">
        <f t="shared" si="448"/>
        <v>0</v>
      </c>
      <c r="AM2568" s="131" t="str">
        <f t="shared" si="449"/>
        <v/>
      </c>
      <c r="AN2568" s="131" t="str">
        <f t="shared" ca="1" si="450"/>
        <v/>
      </c>
    </row>
    <row r="2569" spans="1:40" ht="20.25" customHeight="1" x14ac:dyDescent="0.3">
      <c r="A2569" s="127"/>
      <c r="B2569" s="164"/>
      <c r="C2569" s="139"/>
      <c r="D2569" s="140"/>
      <c r="E2569" s="139"/>
      <c r="F2569" s="139"/>
      <c r="G2569" s="140"/>
      <c r="H2569" s="139"/>
      <c r="I2569" s="129"/>
      <c r="L2569" s="128"/>
      <c r="M2569" s="128"/>
      <c r="N2569" s="128"/>
      <c r="O2569" s="128"/>
      <c r="P2569" s="128"/>
      <c r="Q2569" s="128"/>
      <c r="R2569" s="128"/>
      <c r="S2569" s="128"/>
      <c r="T2569" s="120">
        <f t="shared" si="441"/>
        <v>0</v>
      </c>
      <c r="U2569" s="131"/>
      <c r="V2569" s="131"/>
      <c r="W2569" s="131">
        <f>SUMIFS($F$3:F2569,$D$3:D2569,D2569,$C$3:C2569,"Buy")+SUMIFS($F$3:F2569,$D$3:D2569,D2569,$C$3:C2569,"Coin Deposit",$E$3:E2569,"&lt;&gt;")</f>
        <v>0</v>
      </c>
      <c r="X2569" s="131">
        <f t="shared" si="442"/>
        <v>0</v>
      </c>
      <c r="Y2569" s="131">
        <f>IF($D2569=Y$1,SUMIFS($H$3:$H2569,$G$3:$G2569,Y$1,$C$3:$C2569,"Sell"),0)</f>
        <v>0</v>
      </c>
      <c r="Z2569" s="131">
        <f t="shared" si="443"/>
        <v>0</v>
      </c>
      <c r="AA2569" s="131">
        <f>IF($D2569=AA$1,SUMIFS($H$3:$H2569,$G$3:$G2569,AA$1,$C$3:$C2569,"Sell"),0)</f>
        <v>0</v>
      </c>
      <c r="AB2569" s="131">
        <f t="shared" si="444"/>
        <v>0</v>
      </c>
      <c r="AC2569" s="131">
        <f>SUMIFS('Deductions and Deposits'!$H:$H,'Deductions and Deposits'!$G:$G,D2569,'Deductions and Deposits'!$F:$F,"&lt;="&amp;B2569)+SUMIFS($F$3:F2569,$D$3:D2569,D2569,$C$3:C2569,"Coin Deposit",$E$3:E2569,"")</f>
        <v>0</v>
      </c>
      <c r="AD2569" s="131">
        <f>SUMIFS('Deductions and Deposits'!$D:$D,'Deductions and Deposits'!$C:$C,D2569)+SUMIFS($F:$F,$D:$D,D2569,$C:$C,"Coin Deduction")</f>
        <v>0</v>
      </c>
      <c r="AE2569" s="131">
        <f>Table5[[#This Row],[Column4]]+Table5[[#This Row],[Column14]]+Table5[[#This Row],[Column19]]+Table5[[#This Row],[Column12]]</f>
        <v>0</v>
      </c>
      <c r="AF2569" s="131">
        <f>Table5[[#This Row],[Column5]]+Table5[[#This Row],[Column13]]+Table5[[#This Row],[Column21]]+Table5[[#This Row],[Column18]]</f>
        <v>0</v>
      </c>
      <c r="AG2569" s="131">
        <f t="shared" si="445"/>
        <v>0</v>
      </c>
      <c r="AH2569" s="131">
        <f t="shared" si="446"/>
        <v>0</v>
      </c>
      <c r="AI2569" s="131">
        <f>Table5[[#This Row],[Column17]]-Table5[[#This Row],[Column20]]</f>
        <v>0</v>
      </c>
      <c r="AJ2569" s="131">
        <f t="shared" si="447"/>
        <v>0</v>
      </c>
      <c r="AK2569" s="131">
        <f t="shared" si="440"/>
        <v>0</v>
      </c>
      <c r="AL2569" s="131">
        <f t="shared" si="448"/>
        <v>0</v>
      </c>
      <c r="AM2569" s="131" t="str">
        <f t="shared" si="449"/>
        <v/>
      </c>
      <c r="AN2569" s="131" t="str">
        <f t="shared" ca="1" si="450"/>
        <v/>
      </c>
    </row>
    <row r="2570" spans="1:40" ht="20.25" customHeight="1" x14ac:dyDescent="0.3">
      <c r="A2570" s="127"/>
      <c r="B2570" s="164"/>
      <c r="C2570" s="139"/>
      <c r="D2570" s="140"/>
      <c r="E2570" s="139"/>
      <c r="F2570" s="139"/>
      <c r="G2570" s="140"/>
      <c r="H2570" s="139"/>
      <c r="I2570" s="129"/>
      <c r="L2570" s="128"/>
      <c r="M2570" s="128"/>
      <c r="N2570" s="128"/>
      <c r="O2570" s="128"/>
      <c r="P2570" s="128"/>
      <c r="Q2570" s="128"/>
      <c r="R2570" s="128"/>
      <c r="S2570" s="128"/>
      <c r="T2570" s="120">
        <f t="shared" si="441"/>
        <v>0</v>
      </c>
      <c r="U2570" s="131"/>
      <c r="V2570" s="131"/>
      <c r="W2570" s="131">
        <f>SUMIFS($F$3:F2570,$D$3:D2570,D2570,$C$3:C2570,"Buy")+SUMIFS($F$3:F2570,$D$3:D2570,D2570,$C$3:C2570,"Coin Deposit",$E$3:E2570,"&lt;&gt;")</f>
        <v>0</v>
      </c>
      <c r="X2570" s="131">
        <f t="shared" si="442"/>
        <v>0</v>
      </c>
      <c r="Y2570" s="131">
        <f>IF($D2570=Y$1,SUMIFS($H$3:$H2570,$G$3:$G2570,Y$1,$C$3:$C2570,"Sell"),0)</f>
        <v>0</v>
      </c>
      <c r="Z2570" s="131">
        <f t="shared" si="443"/>
        <v>0</v>
      </c>
      <c r="AA2570" s="131">
        <f>IF($D2570=AA$1,SUMIFS($H$3:$H2570,$G$3:$G2570,AA$1,$C$3:$C2570,"Sell"),0)</f>
        <v>0</v>
      </c>
      <c r="AB2570" s="131">
        <f t="shared" si="444"/>
        <v>0</v>
      </c>
      <c r="AC2570" s="131">
        <f>SUMIFS('Deductions and Deposits'!$H:$H,'Deductions and Deposits'!$G:$G,D2570,'Deductions and Deposits'!$F:$F,"&lt;="&amp;B2570)+SUMIFS($F$3:F2570,$D$3:D2570,D2570,$C$3:C2570,"Coin Deposit",$E$3:E2570,"")</f>
        <v>0</v>
      </c>
      <c r="AD2570" s="131">
        <f>SUMIFS('Deductions and Deposits'!$D:$D,'Deductions and Deposits'!$C:$C,D2570)+SUMIFS($F:$F,$D:$D,D2570,$C:$C,"Coin Deduction")</f>
        <v>0</v>
      </c>
      <c r="AE2570" s="131">
        <f>Table5[[#This Row],[Column4]]+Table5[[#This Row],[Column14]]+Table5[[#This Row],[Column19]]+Table5[[#This Row],[Column12]]</f>
        <v>0</v>
      </c>
      <c r="AF2570" s="131">
        <f>Table5[[#This Row],[Column5]]+Table5[[#This Row],[Column13]]+Table5[[#This Row],[Column21]]+Table5[[#This Row],[Column18]]</f>
        <v>0</v>
      </c>
      <c r="AG2570" s="131">
        <f t="shared" si="445"/>
        <v>0</v>
      </c>
      <c r="AH2570" s="131">
        <f t="shared" si="446"/>
        <v>0</v>
      </c>
      <c r="AI2570" s="131">
        <f>Table5[[#This Row],[Column17]]-Table5[[#This Row],[Column20]]</f>
        <v>0</v>
      </c>
      <c r="AJ2570" s="131">
        <f t="shared" si="447"/>
        <v>0</v>
      </c>
      <c r="AK2570" s="131">
        <f t="shared" si="440"/>
        <v>0</v>
      </c>
      <c r="AL2570" s="131">
        <f t="shared" si="448"/>
        <v>0</v>
      </c>
      <c r="AM2570" s="131" t="str">
        <f t="shared" si="449"/>
        <v/>
      </c>
      <c r="AN2570" s="131" t="str">
        <f t="shared" ca="1" si="450"/>
        <v/>
      </c>
    </row>
    <row r="2571" spans="1:40" ht="20.25" customHeight="1" x14ac:dyDescent="0.3">
      <c r="A2571" s="127"/>
      <c r="B2571" s="164"/>
      <c r="C2571" s="139"/>
      <c r="D2571" s="140"/>
      <c r="E2571" s="139"/>
      <c r="F2571" s="139"/>
      <c r="G2571" s="140"/>
      <c r="H2571" s="139"/>
      <c r="I2571" s="129"/>
      <c r="L2571" s="128"/>
      <c r="M2571" s="128"/>
      <c r="N2571" s="128"/>
      <c r="O2571" s="128"/>
      <c r="P2571" s="128"/>
      <c r="Q2571" s="128"/>
      <c r="R2571" s="128"/>
      <c r="S2571" s="128"/>
      <c r="T2571" s="120">
        <f t="shared" si="441"/>
        <v>0</v>
      </c>
      <c r="U2571" s="131"/>
      <c r="V2571" s="131"/>
      <c r="W2571" s="131">
        <f>SUMIFS($F$3:F2571,$D$3:D2571,D2571,$C$3:C2571,"Buy")+SUMIFS($F$3:F2571,$D$3:D2571,D2571,$C$3:C2571,"Coin Deposit",$E$3:E2571,"&lt;&gt;")</f>
        <v>0</v>
      </c>
      <c r="X2571" s="131">
        <f t="shared" si="442"/>
        <v>0</v>
      </c>
      <c r="Y2571" s="131">
        <f>IF($D2571=Y$1,SUMIFS($H$3:$H2571,$G$3:$G2571,Y$1,$C$3:$C2571,"Sell"),0)</f>
        <v>0</v>
      </c>
      <c r="Z2571" s="131">
        <f t="shared" si="443"/>
        <v>0</v>
      </c>
      <c r="AA2571" s="131">
        <f>IF($D2571=AA$1,SUMIFS($H$3:$H2571,$G$3:$G2571,AA$1,$C$3:$C2571,"Sell"),0)</f>
        <v>0</v>
      </c>
      <c r="AB2571" s="131">
        <f t="shared" si="444"/>
        <v>0</v>
      </c>
      <c r="AC2571" s="131">
        <f>SUMIFS('Deductions and Deposits'!$H:$H,'Deductions and Deposits'!$G:$G,D2571,'Deductions and Deposits'!$F:$F,"&lt;="&amp;B2571)+SUMIFS($F$3:F2571,$D$3:D2571,D2571,$C$3:C2571,"Coin Deposit",$E$3:E2571,"")</f>
        <v>0</v>
      </c>
      <c r="AD2571" s="131">
        <f>SUMIFS('Deductions and Deposits'!$D:$D,'Deductions and Deposits'!$C:$C,D2571)+SUMIFS($F:$F,$D:$D,D2571,$C:$C,"Coin Deduction")</f>
        <v>0</v>
      </c>
      <c r="AE2571" s="131">
        <f>Table5[[#This Row],[Column4]]+Table5[[#This Row],[Column14]]+Table5[[#This Row],[Column19]]+Table5[[#This Row],[Column12]]</f>
        <v>0</v>
      </c>
      <c r="AF2571" s="131">
        <f>Table5[[#This Row],[Column5]]+Table5[[#This Row],[Column13]]+Table5[[#This Row],[Column21]]+Table5[[#This Row],[Column18]]</f>
        <v>0</v>
      </c>
      <c r="AG2571" s="131">
        <f t="shared" si="445"/>
        <v>0</v>
      </c>
      <c r="AH2571" s="131">
        <f t="shared" si="446"/>
        <v>0</v>
      </c>
      <c r="AI2571" s="131">
        <f>Table5[[#This Row],[Column17]]-Table5[[#This Row],[Column20]]</f>
        <v>0</v>
      </c>
      <c r="AJ2571" s="131">
        <f t="shared" si="447"/>
        <v>0</v>
      </c>
      <c r="AK2571" s="131">
        <f t="shared" si="440"/>
        <v>0</v>
      </c>
      <c r="AL2571" s="131">
        <f t="shared" si="448"/>
        <v>0</v>
      </c>
      <c r="AM2571" s="131" t="str">
        <f t="shared" si="449"/>
        <v/>
      </c>
      <c r="AN2571" s="131" t="str">
        <f t="shared" ca="1" si="450"/>
        <v/>
      </c>
    </row>
    <row r="2572" spans="1:40" ht="20.25" customHeight="1" x14ac:dyDescent="0.3">
      <c r="A2572" s="127"/>
      <c r="B2572" s="164"/>
      <c r="C2572" s="139"/>
      <c r="D2572" s="140"/>
      <c r="E2572" s="139"/>
      <c r="F2572" s="139"/>
      <c r="G2572" s="140"/>
      <c r="H2572" s="139"/>
      <c r="I2572" s="129"/>
      <c r="L2572" s="128"/>
      <c r="M2572" s="128"/>
      <c r="N2572" s="128"/>
      <c r="O2572" s="128"/>
      <c r="P2572" s="128"/>
      <c r="Q2572" s="128"/>
      <c r="R2572" s="128"/>
      <c r="S2572" s="128"/>
      <c r="T2572" s="120">
        <f t="shared" si="441"/>
        <v>0</v>
      </c>
      <c r="U2572" s="131"/>
      <c r="V2572" s="131"/>
      <c r="W2572" s="131">
        <f>SUMIFS($F$3:F2572,$D$3:D2572,D2572,$C$3:C2572,"Buy")+SUMIFS($F$3:F2572,$D$3:D2572,D2572,$C$3:C2572,"Coin Deposit",$E$3:E2572,"&lt;&gt;")</f>
        <v>0</v>
      </c>
      <c r="X2572" s="131">
        <f t="shared" si="442"/>
        <v>0</v>
      </c>
      <c r="Y2572" s="131">
        <f>IF($D2572=Y$1,SUMIFS($H$3:$H2572,$G$3:$G2572,Y$1,$C$3:$C2572,"Sell"),0)</f>
        <v>0</v>
      </c>
      <c r="Z2572" s="131">
        <f t="shared" si="443"/>
        <v>0</v>
      </c>
      <c r="AA2572" s="131">
        <f>IF($D2572=AA$1,SUMIFS($H$3:$H2572,$G$3:$G2572,AA$1,$C$3:$C2572,"Sell"),0)</f>
        <v>0</v>
      </c>
      <c r="AB2572" s="131">
        <f t="shared" si="444"/>
        <v>0</v>
      </c>
      <c r="AC2572" s="131">
        <f>SUMIFS('Deductions and Deposits'!$H:$H,'Deductions and Deposits'!$G:$G,D2572,'Deductions and Deposits'!$F:$F,"&lt;="&amp;B2572)+SUMIFS($F$3:F2572,$D$3:D2572,D2572,$C$3:C2572,"Coin Deposit",$E$3:E2572,"")</f>
        <v>0</v>
      </c>
      <c r="AD2572" s="131">
        <f>SUMIFS('Deductions and Deposits'!$D:$D,'Deductions and Deposits'!$C:$C,D2572)+SUMIFS($F:$F,$D:$D,D2572,$C:$C,"Coin Deduction")</f>
        <v>0</v>
      </c>
      <c r="AE2572" s="131">
        <f>Table5[[#This Row],[Column4]]+Table5[[#This Row],[Column14]]+Table5[[#This Row],[Column19]]+Table5[[#This Row],[Column12]]</f>
        <v>0</v>
      </c>
      <c r="AF2572" s="131">
        <f>Table5[[#This Row],[Column5]]+Table5[[#This Row],[Column13]]+Table5[[#This Row],[Column21]]+Table5[[#This Row],[Column18]]</f>
        <v>0</v>
      </c>
      <c r="AG2572" s="131">
        <f t="shared" si="445"/>
        <v>0</v>
      </c>
      <c r="AH2572" s="131">
        <f t="shared" si="446"/>
        <v>0</v>
      </c>
      <c r="AI2572" s="131">
        <f>Table5[[#This Row],[Column17]]-Table5[[#This Row],[Column20]]</f>
        <v>0</v>
      </c>
      <c r="AJ2572" s="131">
        <f t="shared" si="447"/>
        <v>0</v>
      </c>
      <c r="AK2572" s="131">
        <f t="shared" si="440"/>
        <v>0</v>
      </c>
      <c r="AL2572" s="131">
        <f t="shared" si="448"/>
        <v>0</v>
      </c>
      <c r="AM2572" s="131" t="str">
        <f t="shared" si="449"/>
        <v/>
      </c>
      <c r="AN2572" s="131" t="str">
        <f t="shared" ca="1" si="450"/>
        <v/>
      </c>
    </row>
    <row r="2573" spans="1:40" ht="20.25" customHeight="1" x14ac:dyDescent="0.3">
      <c r="A2573" s="127"/>
      <c r="B2573" s="164"/>
      <c r="C2573" s="139"/>
      <c r="D2573" s="140"/>
      <c r="E2573" s="139"/>
      <c r="F2573" s="139"/>
      <c r="G2573" s="140"/>
      <c r="H2573" s="139"/>
      <c r="I2573" s="129"/>
      <c r="L2573" s="128"/>
      <c r="M2573" s="128"/>
      <c r="N2573" s="128"/>
      <c r="O2573" s="128"/>
      <c r="P2573" s="128"/>
      <c r="Q2573" s="128"/>
      <c r="R2573" s="128"/>
      <c r="S2573" s="128"/>
      <c r="T2573" s="120">
        <f t="shared" si="441"/>
        <v>0</v>
      </c>
      <c r="U2573" s="131"/>
      <c r="V2573" s="131"/>
      <c r="W2573" s="131">
        <f>SUMIFS($F$3:F2573,$D$3:D2573,D2573,$C$3:C2573,"Buy")+SUMIFS($F$3:F2573,$D$3:D2573,D2573,$C$3:C2573,"Coin Deposit",$E$3:E2573,"&lt;&gt;")</f>
        <v>0</v>
      </c>
      <c r="X2573" s="131">
        <f t="shared" si="442"/>
        <v>0</v>
      </c>
      <c r="Y2573" s="131">
        <f>IF($D2573=Y$1,SUMIFS($H$3:$H2573,$G$3:$G2573,Y$1,$C$3:$C2573,"Sell"),0)</f>
        <v>0</v>
      </c>
      <c r="Z2573" s="131">
        <f t="shared" si="443"/>
        <v>0</v>
      </c>
      <c r="AA2573" s="131">
        <f>IF($D2573=AA$1,SUMIFS($H$3:$H2573,$G$3:$G2573,AA$1,$C$3:$C2573,"Sell"),0)</f>
        <v>0</v>
      </c>
      <c r="AB2573" s="131">
        <f t="shared" si="444"/>
        <v>0</v>
      </c>
      <c r="AC2573" s="131">
        <f>SUMIFS('Deductions and Deposits'!$H:$H,'Deductions and Deposits'!$G:$G,D2573,'Deductions and Deposits'!$F:$F,"&lt;="&amp;B2573)+SUMIFS($F$3:F2573,$D$3:D2573,D2573,$C$3:C2573,"Coin Deposit",$E$3:E2573,"")</f>
        <v>0</v>
      </c>
      <c r="AD2573" s="131">
        <f>SUMIFS('Deductions and Deposits'!$D:$D,'Deductions and Deposits'!$C:$C,D2573)+SUMIFS($F:$F,$D:$D,D2573,$C:$C,"Coin Deduction")</f>
        <v>0</v>
      </c>
      <c r="AE2573" s="131">
        <f>Table5[[#This Row],[Column4]]+Table5[[#This Row],[Column14]]+Table5[[#This Row],[Column19]]+Table5[[#This Row],[Column12]]</f>
        <v>0</v>
      </c>
      <c r="AF2573" s="131">
        <f>Table5[[#This Row],[Column5]]+Table5[[#This Row],[Column13]]+Table5[[#This Row],[Column21]]+Table5[[#This Row],[Column18]]</f>
        <v>0</v>
      </c>
      <c r="AG2573" s="131">
        <f t="shared" si="445"/>
        <v>0</v>
      </c>
      <c r="AH2573" s="131">
        <f t="shared" si="446"/>
        <v>0</v>
      </c>
      <c r="AI2573" s="131">
        <f>Table5[[#This Row],[Column17]]-Table5[[#This Row],[Column20]]</f>
        <v>0</v>
      </c>
      <c r="AJ2573" s="131">
        <f t="shared" si="447"/>
        <v>0</v>
      </c>
      <c r="AK2573" s="131">
        <f t="shared" si="440"/>
        <v>0</v>
      </c>
      <c r="AL2573" s="131">
        <f t="shared" si="448"/>
        <v>0</v>
      </c>
      <c r="AM2573" s="131" t="str">
        <f t="shared" si="449"/>
        <v/>
      </c>
      <c r="AN2573" s="131" t="str">
        <f t="shared" ca="1" si="450"/>
        <v/>
      </c>
    </row>
    <row r="2574" spans="1:40" ht="20.25" customHeight="1" x14ac:dyDescent="0.3">
      <c r="A2574" s="127"/>
      <c r="B2574" s="164"/>
      <c r="C2574" s="139"/>
      <c r="D2574" s="140"/>
      <c r="E2574" s="139"/>
      <c r="F2574" s="139"/>
      <c r="G2574" s="140"/>
      <c r="H2574" s="139"/>
      <c r="I2574" s="129"/>
      <c r="L2574" s="128"/>
      <c r="M2574" s="128"/>
      <c r="N2574" s="128"/>
      <c r="O2574" s="128"/>
      <c r="P2574" s="128"/>
      <c r="Q2574" s="128"/>
      <c r="R2574" s="128"/>
      <c r="S2574" s="128"/>
      <c r="T2574" s="120">
        <f t="shared" si="441"/>
        <v>0</v>
      </c>
      <c r="U2574" s="131"/>
      <c r="V2574" s="131"/>
      <c r="W2574" s="131">
        <f>SUMIFS($F$3:F2574,$D$3:D2574,D2574,$C$3:C2574,"Buy")+SUMIFS($F$3:F2574,$D$3:D2574,D2574,$C$3:C2574,"Coin Deposit",$E$3:E2574,"&lt;&gt;")</f>
        <v>0</v>
      </c>
      <c r="X2574" s="131">
        <f t="shared" si="442"/>
        <v>0</v>
      </c>
      <c r="Y2574" s="131">
        <f>IF($D2574=Y$1,SUMIFS($H$3:$H2574,$G$3:$G2574,Y$1,$C$3:$C2574,"Sell"),0)</f>
        <v>0</v>
      </c>
      <c r="Z2574" s="131">
        <f t="shared" si="443"/>
        <v>0</v>
      </c>
      <c r="AA2574" s="131">
        <f>IF($D2574=AA$1,SUMIFS($H$3:$H2574,$G$3:$G2574,AA$1,$C$3:$C2574,"Sell"),0)</f>
        <v>0</v>
      </c>
      <c r="AB2574" s="131">
        <f t="shared" si="444"/>
        <v>0</v>
      </c>
      <c r="AC2574" s="131">
        <f>SUMIFS('Deductions and Deposits'!$H:$H,'Deductions and Deposits'!$G:$G,D2574,'Deductions and Deposits'!$F:$F,"&lt;="&amp;B2574)+SUMIFS($F$3:F2574,$D$3:D2574,D2574,$C$3:C2574,"Coin Deposit",$E$3:E2574,"")</f>
        <v>0</v>
      </c>
      <c r="AD2574" s="131">
        <f>SUMIFS('Deductions and Deposits'!$D:$D,'Deductions and Deposits'!$C:$C,D2574)+SUMIFS($F:$F,$D:$D,D2574,$C:$C,"Coin Deduction")</f>
        <v>0</v>
      </c>
      <c r="AE2574" s="131">
        <f>Table5[[#This Row],[Column4]]+Table5[[#This Row],[Column14]]+Table5[[#This Row],[Column19]]+Table5[[#This Row],[Column12]]</f>
        <v>0</v>
      </c>
      <c r="AF2574" s="131">
        <f>Table5[[#This Row],[Column5]]+Table5[[#This Row],[Column13]]+Table5[[#This Row],[Column21]]+Table5[[#This Row],[Column18]]</f>
        <v>0</v>
      </c>
      <c r="AG2574" s="131">
        <f t="shared" si="445"/>
        <v>0</v>
      </c>
      <c r="AH2574" s="131">
        <f t="shared" si="446"/>
        <v>0</v>
      </c>
      <c r="AI2574" s="131">
        <f>Table5[[#This Row],[Column17]]-Table5[[#This Row],[Column20]]</f>
        <v>0</v>
      </c>
      <c r="AJ2574" s="131">
        <f t="shared" si="447"/>
        <v>0</v>
      </c>
      <c r="AK2574" s="131">
        <f t="shared" si="440"/>
        <v>0</v>
      </c>
      <c r="AL2574" s="131">
        <f t="shared" si="448"/>
        <v>0</v>
      </c>
      <c r="AM2574" s="131" t="str">
        <f t="shared" si="449"/>
        <v/>
      </c>
      <c r="AN2574" s="131" t="str">
        <f t="shared" ca="1" si="450"/>
        <v/>
      </c>
    </row>
    <row r="2575" spans="1:40" ht="20.25" customHeight="1" x14ac:dyDescent="0.3">
      <c r="A2575" s="127"/>
      <c r="B2575" s="164"/>
      <c r="C2575" s="139"/>
      <c r="D2575" s="140"/>
      <c r="E2575" s="139"/>
      <c r="F2575" s="139"/>
      <c r="G2575" s="140"/>
      <c r="H2575" s="139"/>
      <c r="I2575" s="129"/>
      <c r="L2575" s="128"/>
      <c r="M2575" s="128"/>
      <c r="N2575" s="128"/>
      <c r="O2575" s="128"/>
      <c r="P2575" s="128"/>
      <c r="Q2575" s="128"/>
      <c r="R2575" s="128"/>
      <c r="S2575" s="128"/>
      <c r="T2575" s="120">
        <f t="shared" si="441"/>
        <v>0</v>
      </c>
      <c r="U2575" s="131"/>
      <c r="V2575" s="131"/>
      <c r="W2575" s="131">
        <f>SUMIFS($F$3:F2575,$D$3:D2575,D2575,$C$3:C2575,"Buy")+SUMIFS($F$3:F2575,$D$3:D2575,D2575,$C$3:C2575,"Coin Deposit",$E$3:E2575,"&lt;&gt;")</f>
        <v>0</v>
      </c>
      <c r="X2575" s="131">
        <f t="shared" si="442"/>
        <v>0</v>
      </c>
      <c r="Y2575" s="131">
        <f>IF($D2575=Y$1,SUMIFS($H$3:$H2575,$G$3:$G2575,Y$1,$C$3:$C2575,"Sell"),0)</f>
        <v>0</v>
      </c>
      <c r="Z2575" s="131">
        <f t="shared" si="443"/>
        <v>0</v>
      </c>
      <c r="AA2575" s="131">
        <f>IF($D2575=AA$1,SUMIFS($H$3:$H2575,$G$3:$G2575,AA$1,$C$3:$C2575,"Sell"),0)</f>
        <v>0</v>
      </c>
      <c r="AB2575" s="131">
        <f t="shared" si="444"/>
        <v>0</v>
      </c>
      <c r="AC2575" s="131">
        <f>SUMIFS('Deductions and Deposits'!$H:$H,'Deductions and Deposits'!$G:$G,D2575,'Deductions and Deposits'!$F:$F,"&lt;="&amp;B2575)+SUMIFS($F$3:F2575,$D$3:D2575,D2575,$C$3:C2575,"Coin Deposit",$E$3:E2575,"")</f>
        <v>0</v>
      </c>
      <c r="AD2575" s="131">
        <f>SUMIFS('Deductions and Deposits'!$D:$D,'Deductions and Deposits'!$C:$C,D2575)+SUMIFS($F:$F,$D:$D,D2575,$C:$C,"Coin Deduction")</f>
        <v>0</v>
      </c>
      <c r="AE2575" s="131">
        <f>Table5[[#This Row],[Column4]]+Table5[[#This Row],[Column14]]+Table5[[#This Row],[Column19]]+Table5[[#This Row],[Column12]]</f>
        <v>0</v>
      </c>
      <c r="AF2575" s="131">
        <f>Table5[[#This Row],[Column5]]+Table5[[#This Row],[Column13]]+Table5[[#This Row],[Column21]]+Table5[[#This Row],[Column18]]</f>
        <v>0</v>
      </c>
      <c r="AG2575" s="131">
        <f t="shared" si="445"/>
        <v>0</v>
      </c>
      <c r="AH2575" s="131">
        <f t="shared" si="446"/>
        <v>0</v>
      </c>
      <c r="AI2575" s="131">
        <f>Table5[[#This Row],[Column17]]-Table5[[#This Row],[Column20]]</f>
        <v>0</v>
      </c>
      <c r="AJ2575" s="131">
        <f t="shared" si="447"/>
        <v>0</v>
      </c>
      <c r="AK2575" s="131">
        <f t="shared" si="440"/>
        <v>0</v>
      </c>
      <c r="AL2575" s="131">
        <f t="shared" si="448"/>
        <v>0</v>
      </c>
      <c r="AM2575" s="131" t="str">
        <f t="shared" si="449"/>
        <v/>
      </c>
      <c r="AN2575" s="131" t="str">
        <f t="shared" ca="1" si="450"/>
        <v/>
      </c>
    </row>
    <row r="2576" spans="1:40" ht="20.25" customHeight="1" x14ac:dyDescent="0.3">
      <c r="A2576" s="127"/>
      <c r="B2576" s="164"/>
      <c r="C2576" s="139"/>
      <c r="D2576" s="140"/>
      <c r="E2576" s="139"/>
      <c r="F2576" s="139"/>
      <c r="G2576" s="140"/>
      <c r="H2576" s="139"/>
      <c r="I2576" s="129"/>
      <c r="L2576" s="128"/>
      <c r="M2576" s="128"/>
      <c r="N2576" s="128"/>
      <c r="O2576" s="128"/>
      <c r="P2576" s="128"/>
      <c r="Q2576" s="128"/>
      <c r="R2576" s="128"/>
      <c r="S2576" s="128"/>
      <c r="T2576" s="120">
        <f t="shared" si="441"/>
        <v>0</v>
      </c>
      <c r="U2576" s="131"/>
      <c r="V2576" s="131"/>
      <c r="W2576" s="131">
        <f>SUMIFS($F$3:F2576,$D$3:D2576,D2576,$C$3:C2576,"Buy")+SUMIFS($F$3:F2576,$D$3:D2576,D2576,$C$3:C2576,"Coin Deposit",$E$3:E2576,"&lt;&gt;")</f>
        <v>0</v>
      </c>
      <c r="X2576" s="131">
        <f t="shared" si="442"/>
        <v>0</v>
      </c>
      <c r="Y2576" s="131">
        <f>IF($D2576=Y$1,SUMIFS($H$3:$H2576,$G$3:$G2576,Y$1,$C$3:$C2576,"Sell"),0)</f>
        <v>0</v>
      </c>
      <c r="Z2576" s="131">
        <f t="shared" si="443"/>
        <v>0</v>
      </c>
      <c r="AA2576" s="131">
        <f>IF($D2576=AA$1,SUMIFS($H$3:$H2576,$G$3:$G2576,AA$1,$C$3:$C2576,"Sell"),0)</f>
        <v>0</v>
      </c>
      <c r="AB2576" s="131">
        <f t="shared" si="444"/>
        <v>0</v>
      </c>
      <c r="AC2576" s="131">
        <f>SUMIFS('Deductions and Deposits'!$H:$H,'Deductions and Deposits'!$G:$G,D2576,'Deductions and Deposits'!$F:$F,"&lt;="&amp;B2576)+SUMIFS($F$3:F2576,$D$3:D2576,D2576,$C$3:C2576,"Coin Deposit",$E$3:E2576,"")</f>
        <v>0</v>
      </c>
      <c r="AD2576" s="131">
        <f>SUMIFS('Deductions and Deposits'!$D:$D,'Deductions and Deposits'!$C:$C,D2576)+SUMIFS($F:$F,$D:$D,D2576,$C:$C,"Coin Deduction")</f>
        <v>0</v>
      </c>
      <c r="AE2576" s="131">
        <f>Table5[[#This Row],[Column4]]+Table5[[#This Row],[Column14]]+Table5[[#This Row],[Column19]]+Table5[[#This Row],[Column12]]</f>
        <v>0</v>
      </c>
      <c r="AF2576" s="131">
        <f>Table5[[#This Row],[Column5]]+Table5[[#This Row],[Column13]]+Table5[[#This Row],[Column21]]+Table5[[#This Row],[Column18]]</f>
        <v>0</v>
      </c>
      <c r="AG2576" s="131">
        <f t="shared" si="445"/>
        <v>0</v>
      </c>
      <c r="AH2576" s="131">
        <f t="shared" si="446"/>
        <v>0</v>
      </c>
      <c r="AI2576" s="131">
        <f>Table5[[#This Row],[Column17]]-Table5[[#This Row],[Column20]]</f>
        <v>0</v>
      </c>
      <c r="AJ2576" s="131">
        <f t="shared" si="447"/>
        <v>0</v>
      </c>
      <c r="AK2576" s="131">
        <f t="shared" si="440"/>
        <v>0</v>
      </c>
      <c r="AL2576" s="131">
        <f t="shared" si="448"/>
        <v>0</v>
      </c>
      <c r="AM2576" s="131" t="str">
        <f t="shared" si="449"/>
        <v/>
      </c>
      <c r="AN2576" s="131" t="str">
        <f t="shared" ca="1" si="450"/>
        <v/>
      </c>
    </row>
    <row r="2577" spans="1:40" ht="20.25" customHeight="1" x14ac:dyDescent="0.3">
      <c r="A2577" s="127"/>
      <c r="B2577" s="164"/>
      <c r="C2577" s="139"/>
      <c r="D2577" s="140"/>
      <c r="E2577" s="139"/>
      <c r="F2577" s="139"/>
      <c r="G2577" s="140"/>
      <c r="H2577" s="139"/>
      <c r="I2577" s="129"/>
      <c r="L2577" s="128"/>
      <c r="M2577" s="128"/>
      <c r="N2577" s="128"/>
      <c r="O2577" s="128"/>
      <c r="P2577" s="128"/>
      <c r="Q2577" s="128"/>
      <c r="R2577" s="128"/>
      <c r="S2577" s="128"/>
      <c r="T2577" s="120">
        <f t="shared" si="441"/>
        <v>0</v>
      </c>
      <c r="U2577" s="131"/>
      <c r="V2577" s="131"/>
      <c r="W2577" s="131">
        <f>SUMIFS($F$3:F2577,$D$3:D2577,D2577,$C$3:C2577,"Buy")+SUMIFS($F$3:F2577,$D$3:D2577,D2577,$C$3:C2577,"Coin Deposit",$E$3:E2577,"&lt;&gt;")</f>
        <v>0</v>
      </c>
      <c r="X2577" s="131">
        <f t="shared" si="442"/>
        <v>0</v>
      </c>
      <c r="Y2577" s="131">
        <f>IF($D2577=Y$1,SUMIFS($H$3:$H2577,$G$3:$G2577,Y$1,$C$3:$C2577,"Sell"),0)</f>
        <v>0</v>
      </c>
      <c r="Z2577" s="131">
        <f t="shared" si="443"/>
        <v>0</v>
      </c>
      <c r="AA2577" s="131">
        <f>IF($D2577=AA$1,SUMIFS($H$3:$H2577,$G$3:$G2577,AA$1,$C$3:$C2577,"Sell"),0)</f>
        <v>0</v>
      </c>
      <c r="AB2577" s="131">
        <f t="shared" si="444"/>
        <v>0</v>
      </c>
      <c r="AC2577" s="131">
        <f>SUMIFS('Deductions and Deposits'!$H:$H,'Deductions and Deposits'!$G:$G,D2577,'Deductions and Deposits'!$F:$F,"&lt;="&amp;B2577)+SUMIFS($F$3:F2577,$D$3:D2577,D2577,$C$3:C2577,"Coin Deposit",$E$3:E2577,"")</f>
        <v>0</v>
      </c>
      <c r="AD2577" s="131">
        <f>SUMIFS('Deductions and Deposits'!$D:$D,'Deductions and Deposits'!$C:$C,D2577)+SUMIFS($F:$F,$D:$D,D2577,$C:$C,"Coin Deduction")</f>
        <v>0</v>
      </c>
      <c r="AE2577" s="131">
        <f>Table5[[#This Row],[Column4]]+Table5[[#This Row],[Column14]]+Table5[[#This Row],[Column19]]+Table5[[#This Row],[Column12]]</f>
        <v>0</v>
      </c>
      <c r="AF2577" s="131">
        <f>Table5[[#This Row],[Column5]]+Table5[[#This Row],[Column13]]+Table5[[#This Row],[Column21]]+Table5[[#This Row],[Column18]]</f>
        <v>0</v>
      </c>
      <c r="AG2577" s="131">
        <f t="shared" si="445"/>
        <v>0</v>
      </c>
      <c r="AH2577" s="131">
        <f t="shared" si="446"/>
        <v>0</v>
      </c>
      <c r="AI2577" s="131">
        <f>Table5[[#This Row],[Column17]]-Table5[[#This Row],[Column20]]</f>
        <v>0</v>
      </c>
      <c r="AJ2577" s="131">
        <f t="shared" si="447"/>
        <v>0</v>
      </c>
      <c r="AK2577" s="131">
        <f t="shared" si="440"/>
        <v>0</v>
      </c>
      <c r="AL2577" s="131">
        <f t="shared" si="448"/>
        <v>0</v>
      </c>
      <c r="AM2577" s="131" t="str">
        <f t="shared" si="449"/>
        <v/>
      </c>
      <c r="AN2577" s="131" t="str">
        <f t="shared" ca="1" si="450"/>
        <v/>
      </c>
    </row>
    <row r="2578" spans="1:40" ht="20.25" customHeight="1" x14ac:dyDescent="0.3">
      <c r="A2578" s="127"/>
      <c r="B2578" s="164"/>
      <c r="C2578" s="139"/>
      <c r="D2578" s="140"/>
      <c r="E2578" s="139"/>
      <c r="F2578" s="139"/>
      <c r="G2578" s="140"/>
      <c r="H2578" s="139"/>
      <c r="I2578" s="129"/>
      <c r="L2578" s="128"/>
      <c r="M2578" s="128"/>
      <c r="N2578" s="128"/>
      <c r="O2578" s="128"/>
      <c r="P2578" s="128"/>
      <c r="Q2578" s="128"/>
      <c r="R2578" s="128"/>
      <c r="S2578" s="128"/>
      <c r="T2578" s="120">
        <f t="shared" si="441"/>
        <v>0</v>
      </c>
      <c r="U2578" s="131"/>
      <c r="V2578" s="131"/>
      <c r="W2578" s="131">
        <f>SUMIFS($F$3:F2578,$D$3:D2578,D2578,$C$3:C2578,"Buy")+SUMIFS($F$3:F2578,$D$3:D2578,D2578,$C$3:C2578,"Coin Deposit",$E$3:E2578,"&lt;&gt;")</f>
        <v>0</v>
      </c>
      <c r="X2578" s="131">
        <f t="shared" si="442"/>
        <v>0</v>
      </c>
      <c r="Y2578" s="131">
        <f>IF($D2578=Y$1,SUMIFS($H$3:$H2578,$G$3:$G2578,Y$1,$C$3:$C2578,"Sell"),0)</f>
        <v>0</v>
      </c>
      <c r="Z2578" s="131">
        <f t="shared" si="443"/>
        <v>0</v>
      </c>
      <c r="AA2578" s="131">
        <f>IF($D2578=AA$1,SUMIFS($H$3:$H2578,$G$3:$G2578,AA$1,$C$3:$C2578,"Sell"),0)</f>
        <v>0</v>
      </c>
      <c r="AB2578" s="131">
        <f t="shared" si="444"/>
        <v>0</v>
      </c>
      <c r="AC2578" s="131">
        <f>SUMIFS('Deductions and Deposits'!$H:$H,'Deductions and Deposits'!$G:$G,D2578,'Deductions and Deposits'!$F:$F,"&lt;="&amp;B2578)+SUMIFS($F$3:F2578,$D$3:D2578,D2578,$C$3:C2578,"Coin Deposit",$E$3:E2578,"")</f>
        <v>0</v>
      </c>
      <c r="AD2578" s="131">
        <f>SUMIFS('Deductions and Deposits'!$D:$D,'Deductions and Deposits'!$C:$C,D2578)+SUMIFS($F:$F,$D:$D,D2578,$C:$C,"Coin Deduction")</f>
        <v>0</v>
      </c>
      <c r="AE2578" s="131">
        <f>Table5[[#This Row],[Column4]]+Table5[[#This Row],[Column14]]+Table5[[#This Row],[Column19]]+Table5[[#This Row],[Column12]]</f>
        <v>0</v>
      </c>
      <c r="AF2578" s="131">
        <f>Table5[[#This Row],[Column5]]+Table5[[#This Row],[Column13]]+Table5[[#This Row],[Column21]]+Table5[[#This Row],[Column18]]</f>
        <v>0</v>
      </c>
      <c r="AG2578" s="131">
        <f t="shared" si="445"/>
        <v>0</v>
      </c>
      <c r="AH2578" s="131">
        <f t="shared" si="446"/>
        <v>0</v>
      </c>
      <c r="AI2578" s="131">
        <f>Table5[[#This Row],[Column17]]-Table5[[#This Row],[Column20]]</f>
        <v>0</v>
      </c>
      <c r="AJ2578" s="131">
        <f t="shared" si="447"/>
        <v>0</v>
      </c>
      <c r="AK2578" s="131">
        <f t="shared" si="440"/>
        <v>0</v>
      </c>
      <c r="AL2578" s="131">
        <f t="shared" si="448"/>
        <v>0</v>
      </c>
      <c r="AM2578" s="131" t="str">
        <f t="shared" si="449"/>
        <v/>
      </c>
      <c r="AN2578" s="131" t="str">
        <f t="shared" ca="1" si="450"/>
        <v/>
      </c>
    </row>
    <row r="2579" spans="1:40" ht="20.25" customHeight="1" x14ac:dyDescent="0.3">
      <c r="A2579" s="127"/>
      <c r="B2579" s="164"/>
      <c r="C2579" s="139"/>
      <c r="D2579" s="140"/>
      <c r="E2579" s="139"/>
      <c r="F2579" s="139"/>
      <c r="G2579" s="140"/>
      <c r="H2579" s="139"/>
      <c r="I2579" s="129"/>
      <c r="L2579" s="128"/>
      <c r="M2579" s="128"/>
      <c r="N2579" s="128"/>
      <c r="O2579" s="128"/>
      <c r="P2579" s="128"/>
      <c r="Q2579" s="128"/>
      <c r="R2579" s="128"/>
      <c r="S2579" s="128"/>
      <c r="T2579" s="120">
        <f t="shared" si="441"/>
        <v>0</v>
      </c>
      <c r="U2579" s="131"/>
      <c r="V2579" s="131"/>
      <c r="W2579" s="131">
        <f>SUMIFS($F$3:F2579,$D$3:D2579,D2579,$C$3:C2579,"Buy")+SUMIFS($F$3:F2579,$D$3:D2579,D2579,$C$3:C2579,"Coin Deposit",$E$3:E2579,"&lt;&gt;")</f>
        <v>0</v>
      </c>
      <c r="X2579" s="131">
        <f t="shared" si="442"/>
        <v>0</v>
      </c>
      <c r="Y2579" s="131">
        <f>IF($D2579=Y$1,SUMIFS($H$3:$H2579,$G$3:$G2579,Y$1,$C$3:$C2579,"Sell"),0)</f>
        <v>0</v>
      </c>
      <c r="Z2579" s="131">
        <f t="shared" si="443"/>
        <v>0</v>
      </c>
      <c r="AA2579" s="131">
        <f>IF($D2579=AA$1,SUMIFS($H$3:$H2579,$G$3:$G2579,AA$1,$C$3:$C2579,"Sell"),0)</f>
        <v>0</v>
      </c>
      <c r="AB2579" s="131">
        <f t="shared" si="444"/>
        <v>0</v>
      </c>
      <c r="AC2579" s="131">
        <f>SUMIFS('Deductions and Deposits'!$H:$H,'Deductions and Deposits'!$G:$G,D2579,'Deductions and Deposits'!$F:$F,"&lt;="&amp;B2579)+SUMIFS($F$3:F2579,$D$3:D2579,D2579,$C$3:C2579,"Coin Deposit",$E$3:E2579,"")</f>
        <v>0</v>
      </c>
      <c r="AD2579" s="131">
        <f>SUMIFS('Deductions and Deposits'!$D:$D,'Deductions and Deposits'!$C:$C,D2579)+SUMIFS($F:$F,$D:$D,D2579,$C:$C,"Coin Deduction")</f>
        <v>0</v>
      </c>
      <c r="AE2579" s="131">
        <f>Table5[[#This Row],[Column4]]+Table5[[#This Row],[Column14]]+Table5[[#This Row],[Column19]]+Table5[[#This Row],[Column12]]</f>
        <v>0</v>
      </c>
      <c r="AF2579" s="131">
        <f>Table5[[#This Row],[Column5]]+Table5[[#This Row],[Column13]]+Table5[[#This Row],[Column21]]+Table5[[#This Row],[Column18]]</f>
        <v>0</v>
      </c>
      <c r="AG2579" s="131">
        <f t="shared" si="445"/>
        <v>0</v>
      </c>
      <c r="AH2579" s="131">
        <f t="shared" si="446"/>
        <v>0</v>
      </c>
      <c r="AI2579" s="131">
        <f>Table5[[#This Row],[Column17]]-Table5[[#This Row],[Column20]]</f>
        <v>0</v>
      </c>
      <c r="AJ2579" s="131">
        <f t="shared" si="447"/>
        <v>0</v>
      </c>
      <c r="AK2579" s="131">
        <f t="shared" si="440"/>
        <v>0</v>
      </c>
      <c r="AL2579" s="131">
        <f t="shared" si="448"/>
        <v>0</v>
      </c>
      <c r="AM2579" s="131" t="str">
        <f t="shared" si="449"/>
        <v/>
      </c>
      <c r="AN2579" s="131" t="str">
        <f t="shared" ca="1" si="450"/>
        <v/>
      </c>
    </row>
    <row r="2580" spans="1:40" ht="20.25" customHeight="1" x14ac:dyDescent="0.3">
      <c r="A2580" s="127"/>
      <c r="B2580" s="164"/>
      <c r="C2580" s="139"/>
      <c r="D2580" s="140"/>
      <c r="E2580" s="139"/>
      <c r="F2580" s="139"/>
      <c r="G2580" s="140"/>
      <c r="H2580" s="139"/>
      <c r="I2580" s="129"/>
      <c r="L2580" s="128"/>
      <c r="M2580" s="128"/>
      <c r="N2580" s="128"/>
      <c r="O2580" s="128"/>
      <c r="P2580" s="128"/>
      <c r="Q2580" s="128"/>
      <c r="R2580" s="128"/>
      <c r="S2580" s="128"/>
      <c r="T2580" s="120">
        <f t="shared" si="441"/>
        <v>0</v>
      </c>
      <c r="U2580" s="131"/>
      <c r="V2580" s="131"/>
      <c r="W2580" s="131">
        <f>SUMIFS($F$3:F2580,$D$3:D2580,D2580,$C$3:C2580,"Buy")+SUMIFS($F$3:F2580,$D$3:D2580,D2580,$C$3:C2580,"Coin Deposit",$E$3:E2580,"&lt;&gt;")</f>
        <v>0</v>
      </c>
      <c r="X2580" s="131">
        <f t="shared" si="442"/>
        <v>0</v>
      </c>
      <c r="Y2580" s="131">
        <f>IF($D2580=Y$1,SUMIFS($H$3:$H2580,$G$3:$G2580,Y$1,$C$3:$C2580,"Sell"),0)</f>
        <v>0</v>
      </c>
      <c r="Z2580" s="131">
        <f t="shared" si="443"/>
        <v>0</v>
      </c>
      <c r="AA2580" s="131">
        <f>IF($D2580=AA$1,SUMIFS($H$3:$H2580,$G$3:$G2580,AA$1,$C$3:$C2580,"Sell"),0)</f>
        <v>0</v>
      </c>
      <c r="AB2580" s="131">
        <f t="shared" si="444"/>
        <v>0</v>
      </c>
      <c r="AC2580" s="131">
        <f>SUMIFS('Deductions and Deposits'!$H:$H,'Deductions and Deposits'!$G:$G,D2580,'Deductions and Deposits'!$F:$F,"&lt;="&amp;B2580)+SUMIFS($F$3:F2580,$D$3:D2580,D2580,$C$3:C2580,"Coin Deposit",$E$3:E2580,"")</f>
        <v>0</v>
      </c>
      <c r="AD2580" s="131">
        <f>SUMIFS('Deductions and Deposits'!$D:$D,'Deductions and Deposits'!$C:$C,D2580)+SUMIFS($F:$F,$D:$D,D2580,$C:$C,"Coin Deduction")</f>
        <v>0</v>
      </c>
      <c r="AE2580" s="131">
        <f>Table5[[#This Row],[Column4]]+Table5[[#This Row],[Column14]]+Table5[[#This Row],[Column19]]+Table5[[#This Row],[Column12]]</f>
        <v>0</v>
      </c>
      <c r="AF2580" s="131">
        <f>Table5[[#This Row],[Column5]]+Table5[[#This Row],[Column13]]+Table5[[#This Row],[Column21]]+Table5[[#This Row],[Column18]]</f>
        <v>0</v>
      </c>
      <c r="AG2580" s="131">
        <f t="shared" si="445"/>
        <v>0</v>
      </c>
      <c r="AH2580" s="131">
        <f t="shared" si="446"/>
        <v>0</v>
      </c>
      <c r="AI2580" s="131">
        <f>Table5[[#This Row],[Column17]]-Table5[[#This Row],[Column20]]</f>
        <v>0</v>
      </c>
      <c r="AJ2580" s="131">
        <f t="shared" si="447"/>
        <v>0</v>
      </c>
      <c r="AK2580" s="131">
        <f t="shared" si="440"/>
        <v>0</v>
      </c>
      <c r="AL2580" s="131">
        <f t="shared" si="448"/>
        <v>0</v>
      </c>
      <c r="AM2580" s="131" t="str">
        <f t="shared" si="449"/>
        <v/>
      </c>
      <c r="AN2580" s="131" t="str">
        <f t="shared" ca="1" si="450"/>
        <v/>
      </c>
    </row>
    <row r="2581" spans="1:40" ht="20.25" customHeight="1" x14ac:dyDescent="0.3">
      <c r="A2581" s="127"/>
      <c r="B2581" s="164"/>
      <c r="C2581" s="139"/>
      <c r="D2581" s="140"/>
      <c r="E2581" s="139"/>
      <c r="F2581" s="139"/>
      <c r="G2581" s="140"/>
      <c r="H2581" s="139"/>
      <c r="I2581" s="129"/>
      <c r="L2581" s="128"/>
      <c r="M2581" s="128"/>
      <c r="N2581" s="128"/>
      <c r="O2581" s="128"/>
      <c r="P2581" s="128"/>
      <c r="Q2581" s="128"/>
      <c r="R2581" s="128"/>
      <c r="S2581" s="128"/>
      <c r="T2581" s="120">
        <f t="shared" si="441"/>
        <v>0</v>
      </c>
      <c r="U2581" s="131"/>
      <c r="V2581" s="131"/>
      <c r="W2581" s="131">
        <f>SUMIFS($F$3:F2581,$D$3:D2581,D2581,$C$3:C2581,"Buy")+SUMIFS($F$3:F2581,$D$3:D2581,D2581,$C$3:C2581,"Coin Deposit",$E$3:E2581,"&lt;&gt;")</f>
        <v>0</v>
      </c>
      <c r="X2581" s="131">
        <f t="shared" si="442"/>
        <v>0</v>
      </c>
      <c r="Y2581" s="131">
        <f>IF($D2581=Y$1,SUMIFS($H$3:$H2581,$G$3:$G2581,Y$1,$C$3:$C2581,"Sell"),0)</f>
        <v>0</v>
      </c>
      <c r="Z2581" s="131">
        <f t="shared" si="443"/>
        <v>0</v>
      </c>
      <c r="AA2581" s="131">
        <f>IF($D2581=AA$1,SUMIFS($H$3:$H2581,$G$3:$G2581,AA$1,$C$3:$C2581,"Sell"),0)</f>
        <v>0</v>
      </c>
      <c r="AB2581" s="131">
        <f t="shared" si="444"/>
        <v>0</v>
      </c>
      <c r="AC2581" s="131">
        <f>SUMIFS('Deductions and Deposits'!$H:$H,'Deductions and Deposits'!$G:$G,D2581,'Deductions and Deposits'!$F:$F,"&lt;="&amp;B2581)+SUMIFS($F$3:F2581,$D$3:D2581,D2581,$C$3:C2581,"Coin Deposit",$E$3:E2581,"")</f>
        <v>0</v>
      </c>
      <c r="AD2581" s="131">
        <f>SUMIFS('Deductions and Deposits'!$D:$D,'Deductions and Deposits'!$C:$C,D2581)+SUMIFS($F:$F,$D:$D,D2581,$C:$C,"Coin Deduction")</f>
        <v>0</v>
      </c>
      <c r="AE2581" s="131">
        <f>Table5[[#This Row],[Column4]]+Table5[[#This Row],[Column14]]+Table5[[#This Row],[Column19]]+Table5[[#This Row],[Column12]]</f>
        <v>0</v>
      </c>
      <c r="AF2581" s="131">
        <f>Table5[[#This Row],[Column5]]+Table5[[#This Row],[Column13]]+Table5[[#This Row],[Column21]]+Table5[[#This Row],[Column18]]</f>
        <v>0</v>
      </c>
      <c r="AG2581" s="131">
        <f t="shared" si="445"/>
        <v>0</v>
      </c>
      <c r="AH2581" s="131">
        <f t="shared" si="446"/>
        <v>0</v>
      </c>
      <c r="AI2581" s="131">
        <f>Table5[[#This Row],[Column17]]-Table5[[#This Row],[Column20]]</f>
        <v>0</v>
      </c>
      <c r="AJ2581" s="131">
        <f t="shared" si="447"/>
        <v>0</v>
      </c>
      <c r="AK2581" s="131">
        <f t="shared" si="440"/>
        <v>0</v>
      </c>
      <c r="AL2581" s="131">
        <f t="shared" si="448"/>
        <v>0</v>
      </c>
      <c r="AM2581" s="131" t="str">
        <f t="shared" si="449"/>
        <v/>
      </c>
      <c r="AN2581" s="131" t="str">
        <f t="shared" ca="1" si="450"/>
        <v/>
      </c>
    </row>
    <row r="2582" spans="1:40" ht="20.25" customHeight="1" x14ac:dyDescent="0.3">
      <c r="A2582" s="127"/>
      <c r="B2582" s="164"/>
      <c r="C2582" s="139"/>
      <c r="D2582" s="140"/>
      <c r="E2582" s="139"/>
      <c r="F2582" s="139"/>
      <c r="G2582" s="140"/>
      <c r="H2582" s="139"/>
      <c r="I2582" s="129"/>
      <c r="L2582" s="128"/>
      <c r="M2582" s="128"/>
      <c r="N2582" s="128"/>
      <c r="O2582" s="128"/>
      <c r="P2582" s="128"/>
      <c r="Q2582" s="128"/>
      <c r="R2582" s="128"/>
      <c r="S2582" s="128"/>
      <c r="T2582" s="120">
        <f t="shared" si="441"/>
        <v>0</v>
      </c>
      <c r="U2582" s="131"/>
      <c r="V2582" s="131"/>
      <c r="W2582" s="131">
        <f>SUMIFS($F$3:F2582,$D$3:D2582,D2582,$C$3:C2582,"Buy")+SUMIFS($F$3:F2582,$D$3:D2582,D2582,$C$3:C2582,"Coin Deposit",$E$3:E2582,"&lt;&gt;")</f>
        <v>0</v>
      </c>
      <c r="X2582" s="131">
        <f t="shared" si="442"/>
        <v>0</v>
      </c>
      <c r="Y2582" s="131">
        <f>IF($D2582=Y$1,SUMIFS($H$3:$H2582,$G$3:$G2582,Y$1,$C$3:$C2582,"Sell"),0)</f>
        <v>0</v>
      </c>
      <c r="Z2582" s="131">
        <f t="shared" si="443"/>
        <v>0</v>
      </c>
      <c r="AA2582" s="131">
        <f>IF($D2582=AA$1,SUMIFS($H$3:$H2582,$G$3:$G2582,AA$1,$C$3:$C2582,"Sell"),0)</f>
        <v>0</v>
      </c>
      <c r="AB2582" s="131">
        <f t="shared" si="444"/>
        <v>0</v>
      </c>
      <c r="AC2582" s="131">
        <f>SUMIFS('Deductions and Deposits'!$H:$H,'Deductions and Deposits'!$G:$G,D2582,'Deductions and Deposits'!$F:$F,"&lt;="&amp;B2582)+SUMIFS($F$3:F2582,$D$3:D2582,D2582,$C$3:C2582,"Coin Deposit",$E$3:E2582,"")</f>
        <v>0</v>
      </c>
      <c r="AD2582" s="131">
        <f>SUMIFS('Deductions and Deposits'!$D:$D,'Deductions and Deposits'!$C:$C,D2582)+SUMIFS($F:$F,$D:$D,D2582,$C:$C,"Coin Deduction")</f>
        <v>0</v>
      </c>
      <c r="AE2582" s="131">
        <f>Table5[[#This Row],[Column4]]+Table5[[#This Row],[Column14]]+Table5[[#This Row],[Column19]]+Table5[[#This Row],[Column12]]</f>
        <v>0</v>
      </c>
      <c r="AF2582" s="131">
        <f>Table5[[#This Row],[Column5]]+Table5[[#This Row],[Column13]]+Table5[[#This Row],[Column21]]+Table5[[#This Row],[Column18]]</f>
        <v>0</v>
      </c>
      <c r="AG2582" s="131">
        <f t="shared" si="445"/>
        <v>0</v>
      </c>
      <c r="AH2582" s="131">
        <f t="shared" si="446"/>
        <v>0</v>
      </c>
      <c r="AI2582" s="131">
        <f>Table5[[#This Row],[Column17]]-Table5[[#This Row],[Column20]]</f>
        <v>0</v>
      </c>
      <c r="AJ2582" s="131">
        <f t="shared" si="447"/>
        <v>0</v>
      </c>
      <c r="AK2582" s="131">
        <f t="shared" si="440"/>
        <v>0</v>
      </c>
      <c r="AL2582" s="131">
        <f t="shared" si="448"/>
        <v>0</v>
      </c>
      <c r="AM2582" s="131" t="str">
        <f t="shared" si="449"/>
        <v/>
      </c>
      <c r="AN2582" s="131" t="str">
        <f t="shared" ca="1" si="450"/>
        <v/>
      </c>
    </row>
    <row r="2583" spans="1:40" ht="20.25" customHeight="1" x14ac:dyDescent="0.3">
      <c r="A2583" s="127"/>
      <c r="B2583" s="164"/>
      <c r="C2583" s="139"/>
      <c r="D2583" s="140"/>
      <c r="E2583" s="139"/>
      <c r="F2583" s="139"/>
      <c r="G2583" s="140"/>
      <c r="H2583" s="139"/>
      <c r="I2583" s="129"/>
      <c r="L2583" s="128"/>
      <c r="M2583" s="128"/>
      <c r="N2583" s="128"/>
      <c r="O2583" s="128"/>
      <c r="P2583" s="128"/>
      <c r="Q2583" s="128"/>
      <c r="R2583" s="128"/>
      <c r="S2583" s="128"/>
      <c r="T2583" s="120">
        <f t="shared" si="441"/>
        <v>0</v>
      </c>
      <c r="U2583" s="131"/>
      <c r="V2583" s="131"/>
      <c r="W2583" s="131">
        <f>SUMIFS($F$3:F2583,$D$3:D2583,D2583,$C$3:C2583,"Buy")+SUMIFS($F$3:F2583,$D$3:D2583,D2583,$C$3:C2583,"Coin Deposit",$E$3:E2583,"&lt;&gt;")</f>
        <v>0</v>
      </c>
      <c r="X2583" s="131">
        <f t="shared" si="442"/>
        <v>0</v>
      </c>
      <c r="Y2583" s="131">
        <f>IF($D2583=Y$1,SUMIFS($H$3:$H2583,$G$3:$G2583,Y$1,$C$3:$C2583,"Sell"),0)</f>
        <v>0</v>
      </c>
      <c r="Z2583" s="131">
        <f t="shared" si="443"/>
        <v>0</v>
      </c>
      <c r="AA2583" s="131">
        <f>IF($D2583=AA$1,SUMIFS($H$3:$H2583,$G$3:$G2583,AA$1,$C$3:$C2583,"Sell"),0)</f>
        <v>0</v>
      </c>
      <c r="AB2583" s="131">
        <f t="shared" si="444"/>
        <v>0</v>
      </c>
      <c r="AC2583" s="131">
        <f>SUMIFS('Deductions and Deposits'!$H:$H,'Deductions and Deposits'!$G:$G,D2583,'Deductions and Deposits'!$F:$F,"&lt;="&amp;B2583)+SUMIFS($F$3:F2583,$D$3:D2583,D2583,$C$3:C2583,"Coin Deposit",$E$3:E2583,"")</f>
        <v>0</v>
      </c>
      <c r="AD2583" s="131">
        <f>SUMIFS('Deductions and Deposits'!$D:$D,'Deductions and Deposits'!$C:$C,D2583)+SUMIFS($F:$F,$D:$D,D2583,$C:$C,"Coin Deduction")</f>
        <v>0</v>
      </c>
      <c r="AE2583" s="131">
        <f>Table5[[#This Row],[Column4]]+Table5[[#This Row],[Column14]]+Table5[[#This Row],[Column19]]+Table5[[#This Row],[Column12]]</f>
        <v>0</v>
      </c>
      <c r="AF2583" s="131">
        <f>Table5[[#This Row],[Column5]]+Table5[[#This Row],[Column13]]+Table5[[#This Row],[Column21]]+Table5[[#This Row],[Column18]]</f>
        <v>0</v>
      </c>
      <c r="AG2583" s="131">
        <f t="shared" si="445"/>
        <v>0</v>
      </c>
      <c r="AH2583" s="131">
        <f t="shared" si="446"/>
        <v>0</v>
      </c>
      <c r="AI2583" s="131">
        <f>Table5[[#This Row],[Column17]]-Table5[[#This Row],[Column20]]</f>
        <v>0</v>
      </c>
      <c r="AJ2583" s="131">
        <f t="shared" si="447"/>
        <v>0</v>
      </c>
      <c r="AK2583" s="131">
        <f t="shared" si="440"/>
        <v>0</v>
      </c>
      <c r="AL2583" s="131">
        <f t="shared" si="448"/>
        <v>0</v>
      </c>
      <c r="AM2583" s="131" t="str">
        <f t="shared" si="449"/>
        <v/>
      </c>
      <c r="AN2583" s="131" t="str">
        <f t="shared" ca="1" si="450"/>
        <v/>
      </c>
    </row>
    <row r="2584" spans="1:40" ht="20.25" customHeight="1" x14ac:dyDescent="0.3">
      <c r="A2584" s="127"/>
      <c r="B2584" s="164"/>
      <c r="C2584" s="139"/>
      <c r="D2584" s="140"/>
      <c r="E2584" s="139"/>
      <c r="F2584" s="139"/>
      <c r="G2584" s="140"/>
      <c r="H2584" s="139"/>
      <c r="I2584" s="129"/>
      <c r="L2584" s="128"/>
      <c r="M2584" s="128"/>
      <c r="N2584" s="128"/>
      <c r="O2584" s="128"/>
      <c r="P2584" s="128"/>
      <c r="Q2584" s="128"/>
      <c r="R2584" s="128"/>
      <c r="S2584" s="128"/>
      <c r="T2584" s="120">
        <f t="shared" si="441"/>
        <v>0</v>
      </c>
      <c r="U2584" s="131"/>
      <c r="V2584" s="131"/>
      <c r="W2584" s="131">
        <f>SUMIFS($F$3:F2584,$D$3:D2584,D2584,$C$3:C2584,"Buy")+SUMIFS($F$3:F2584,$D$3:D2584,D2584,$C$3:C2584,"Coin Deposit",$E$3:E2584,"&lt;&gt;")</f>
        <v>0</v>
      </c>
      <c r="X2584" s="131">
        <f t="shared" si="442"/>
        <v>0</v>
      </c>
      <c r="Y2584" s="131">
        <f>IF($D2584=Y$1,SUMIFS($H$3:$H2584,$G$3:$G2584,Y$1,$C$3:$C2584,"Sell"),0)</f>
        <v>0</v>
      </c>
      <c r="Z2584" s="131">
        <f t="shared" si="443"/>
        <v>0</v>
      </c>
      <c r="AA2584" s="131">
        <f>IF($D2584=AA$1,SUMIFS($H$3:$H2584,$G$3:$G2584,AA$1,$C$3:$C2584,"Sell"),0)</f>
        <v>0</v>
      </c>
      <c r="AB2584" s="131">
        <f t="shared" si="444"/>
        <v>0</v>
      </c>
      <c r="AC2584" s="131">
        <f>SUMIFS('Deductions and Deposits'!$H:$H,'Deductions and Deposits'!$G:$G,D2584,'Deductions and Deposits'!$F:$F,"&lt;="&amp;B2584)+SUMIFS($F$3:F2584,$D$3:D2584,D2584,$C$3:C2584,"Coin Deposit",$E$3:E2584,"")</f>
        <v>0</v>
      </c>
      <c r="AD2584" s="131">
        <f>SUMIFS('Deductions and Deposits'!$D:$D,'Deductions and Deposits'!$C:$C,D2584)+SUMIFS($F:$F,$D:$D,D2584,$C:$C,"Coin Deduction")</f>
        <v>0</v>
      </c>
      <c r="AE2584" s="131">
        <f>Table5[[#This Row],[Column4]]+Table5[[#This Row],[Column14]]+Table5[[#This Row],[Column19]]+Table5[[#This Row],[Column12]]</f>
        <v>0</v>
      </c>
      <c r="AF2584" s="131">
        <f>Table5[[#This Row],[Column5]]+Table5[[#This Row],[Column13]]+Table5[[#This Row],[Column21]]+Table5[[#This Row],[Column18]]</f>
        <v>0</v>
      </c>
      <c r="AG2584" s="131">
        <f t="shared" si="445"/>
        <v>0</v>
      </c>
      <c r="AH2584" s="131">
        <f t="shared" si="446"/>
        <v>0</v>
      </c>
      <c r="AI2584" s="131">
        <f>Table5[[#This Row],[Column17]]-Table5[[#This Row],[Column20]]</f>
        <v>0</v>
      </c>
      <c r="AJ2584" s="131">
        <f t="shared" si="447"/>
        <v>0</v>
      </c>
      <c r="AK2584" s="131">
        <f t="shared" si="440"/>
        <v>0</v>
      </c>
      <c r="AL2584" s="131">
        <f t="shared" si="448"/>
        <v>0</v>
      </c>
      <c r="AM2584" s="131" t="str">
        <f t="shared" si="449"/>
        <v/>
      </c>
      <c r="AN2584" s="131" t="str">
        <f t="shared" ca="1" si="450"/>
        <v/>
      </c>
    </row>
    <row r="2585" spans="1:40" ht="20.25" customHeight="1" x14ac:dyDescent="0.3">
      <c r="A2585" s="127"/>
      <c r="B2585" s="164"/>
      <c r="C2585" s="139"/>
      <c r="D2585" s="140"/>
      <c r="E2585" s="139"/>
      <c r="F2585" s="139"/>
      <c r="G2585" s="140"/>
      <c r="H2585" s="139"/>
      <c r="I2585" s="129"/>
      <c r="L2585" s="128"/>
      <c r="M2585" s="128"/>
      <c r="N2585" s="128"/>
      <c r="O2585" s="128"/>
      <c r="P2585" s="128"/>
      <c r="Q2585" s="128"/>
      <c r="R2585" s="128"/>
      <c r="S2585" s="128"/>
      <c r="T2585" s="120">
        <f t="shared" si="441"/>
        <v>0</v>
      </c>
      <c r="U2585" s="131"/>
      <c r="V2585" s="131"/>
      <c r="W2585" s="131">
        <f>SUMIFS($F$3:F2585,$D$3:D2585,D2585,$C$3:C2585,"Buy")+SUMIFS($F$3:F2585,$D$3:D2585,D2585,$C$3:C2585,"Coin Deposit",$E$3:E2585,"&lt;&gt;")</f>
        <v>0</v>
      </c>
      <c r="X2585" s="131">
        <f t="shared" si="442"/>
        <v>0</v>
      </c>
      <c r="Y2585" s="131">
        <f>IF($D2585=Y$1,SUMIFS($H$3:$H2585,$G$3:$G2585,Y$1,$C$3:$C2585,"Sell"),0)</f>
        <v>0</v>
      </c>
      <c r="Z2585" s="131">
        <f t="shared" si="443"/>
        <v>0</v>
      </c>
      <c r="AA2585" s="131">
        <f>IF($D2585=AA$1,SUMIFS($H$3:$H2585,$G$3:$G2585,AA$1,$C$3:$C2585,"Sell"),0)</f>
        <v>0</v>
      </c>
      <c r="AB2585" s="131">
        <f t="shared" si="444"/>
        <v>0</v>
      </c>
      <c r="AC2585" s="131">
        <f>SUMIFS('Deductions and Deposits'!$H:$H,'Deductions and Deposits'!$G:$G,D2585,'Deductions and Deposits'!$F:$F,"&lt;="&amp;B2585)+SUMIFS($F$3:F2585,$D$3:D2585,D2585,$C$3:C2585,"Coin Deposit",$E$3:E2585,"")</f>
        <v>0</v>
      </c>
      <c r="AD2585" s="131">
        <f>SUMIFS('Deductions and Deposits'!$D:$D,'Deductions and Deposits'!$C:$C,D2585)+SUMIFS($F:$F,$D:$D,D2585,$C:$C,"Coin Deduction")</f>
        <v>0</v>
      </c>
      <c r="AE2585" s="131">
        <f>Table5[[#This Row],[Column4]]+Table5[[#This Row],[Column14]]+Table5[[#This Row],[Column19]]+Table5[[#This Row],[Column12]]</f>
        <v>0</v>
      </c>
      <c r="AF2585" s="131">
        <f>Table5[[#This Row],[Column5]]+Table5[[#This Row],[Column13]]+Table5[[#This Row],[Column21]]+Table5[[#This Row],[Column18]]</f>
        <v>0</v>
      </c>
      <c r="AG2585" s="131">
        <f t="shared" si="445"/>
        <v>0</v>
      </c>
      <c r="AH2585" s="131">
        <f t="shared" si="446"/>
        <v>0</v>
      </c>
      <c r="AI2585" s="131">
        <f>Table5[[#This Row],[Column17]]-Table5[[#This Row],[Column20]]</f>
        <v>0</v>
      </c>
      <c r="AJ2585" s="131">
        <f t="shared" si="447"/>
        <v>0</v>
      </c>
      <c r="AK2585" s="131">
        <f t="shared" si="440"/>
        <v>0</v>
      </c>
      <c r="AL2585" s="131">
        <f t="shared" si="448"/>
        <v>0</v>
      </c>
      <c r="AM2585" s="131" t="str">
        <f t="shared" si="449"/>
        <v/>
      </c>
      <c r="AN2585" s="131" t="str">
        <f t="shared" ca="1" si="450"/>
        <v/>
      </c>
    </row>
    <row r="2586" spans="1:40" ht="20.25" customHeight="1" x14ac:dyDescent="0.3">
      <c r="A2586" s="127"/>
      <c r="B2586" s="164"/>
      <c r="C2586" s="139"/>
      <c r="D2586" s="140"/>
      <c r="E2586" s="139"/>
      <c r="F2586" s="139"/>
      <c r="G2586" s="140"/>
      <c r="H2586" s="139"/>
      <c r="I2586" s="129"/>
      <c r="L2586" s="128"/>
      <c r="M2586" s="128"/>
      <c r="N2586" s="128"/>
      <c r="O2586" s="128"/>
      <c r="P2586" s="128"/>
      <c r="Q2586" s="128"/>
      <c r="R2586" s="128"/>
      <c r="S2586" s="128"/>
      <c r="T2586" s="120">
        <f t="shared" si="441"/>
        <v>0</v>
      </c>
      <c r="U2586" s="131"/>
      <c r="V2586" s="131"/>
      <c r="W2586" s="131">
        <f>SUMIFS($F$3:F2586,$D$3:D2586,D2586,$C$3:C2586,"Buy")+SUMIFS($F$3:F2586,$D$3:D2586,D2586,$C$3:C2586,"Coin Deposit",$E$3:E2586,"&lt;&gt;")</f>
        <v>0</v>
      </c>
      <c r="X2586" s="131">
        <f t="shared" si="442"/>
        <v>0</v>
      </c>
      <c r="Y2586" s="131">
        <f>IF($D2586=Y$1,SUMIFS($H$3:$H2586,$G$3:$G2586,Y$1,$C$3:$C2586,"Sell"),0)</f>
        <v>0</v>
      </c>
      <c r="Z2586" s="131">
        <f t="shared" si="443"/>
        <v>0</v>
      </c>
      <c r="AA2586" s="131">
        <f>IF($D2586=AA$1,SUMIFS($H$3:$H2586,$G$3:$G2586,AA$1,$C$3:$C2586,"Sell"),0)</f>
        <v>0</v>
      </c>
      <c r="AB2586" s="131">
        <f t="shared" si="444"/>
        <v>0</v>
      </c>
      <c r="AC2586" s="131">
        <f>SUMIFS('Deductions and Deposits'!$H:$H,'Deductions and Deposits'!$G:$G,D2586,'Deductions and Deposits'!$F:$F,"&lt;="&amp;B2586)+SUMIFS($F$3:F2586,$D$3:D2586,D2586,$C$3:C2586,"Coin Deposit",$E$3:E2586,"")</f>
        <v>0</v>
      </c>
      <c r="AD2586" s="131">
        <f>SUMIFS('Deductions and Deposits'!$D:$D,'Deductions and Deposits'!$C:$C,D2586)+SUMIFS($F:$F,$D:$D,D2586,$C:$C,"Coin Deduction")</f>
        <v>0</v>
      </c>
      <c r="AE2586" s="131">
        <f>Table5[[#This Row],[Column4]]+Table5[[#This Row],[Column14]]+Table5[[#This Row],[Column19]]+Table5[[#This Row],[Column12]]</f>
        <v>0</v>
      </c>
      <c r="AF2586" s="131">
        <f>Table5[[#This Row],[Column5]]+Table5[[#This Row],[Column13]]+Table5[[#This Row],[Column21]]+Table5[[#This Row],[Column18]]</f>
        <v>0</v>
      </c>
      <c r="AG2586" s="131">
        <f t="shared" si="445"/>
        <v>0</v>
      </c>
      <c r="AH2586" s="131">
        <f t="shared" si="446"/>
        <v>0</v>
      </c>
      <c r="AI2586" s="131">
        <f>Table5[[#This Row],[Column17]]-Table5[[#This Row],[Column20]]</f>
        <v>0</v>
      </c>
      <c r="AJ2586" s="131">
        <f t="shared" si="447"/>
        <v>0</v>
      </c>
      <c r="AK2586" s="131">
        <f t="shared" si="440"/>
        <v>0</v>
      </c>
      <c r="AL2586" s="131">
        <f t="shared" si="448"/>
        <v>0</v>
      </c>
      <c r="AM2586" s="131" t="str">
        <f t="shared" si="449"/>
        <v/>
      </c>
      <c r="AN2586" s="131" t="str">
        <f t="shared" ca="1" si="450"/>
        <v/>
      </c>
    </row>
    <row r="2587" spans="1:40" ht="20.25" customHeight="1" x14ac:dyDescent="0.3">
      <c r="A2587" s="127"/>
      <c r="B2587" s="164"/>
      <c r="C2587" s="139"/>
      <c r="D2587" s="140"/>
      <c r="E2587" s="139"/>
      <c r="F2587" s="139"/>
      <c r="G2587" s="140"/>
      <c r="H2587" s="139"/>
      <c r="I2587" s="129"/>
      <c r="L2587" s="128"/>
      <c r="M2587" s="128"/>
      <c r="N2587" s="128"/>
      <c r="O2587" s="128"/>
      <c r="P2587" s="128"/>
      <c r="Q2587" s="128"/>
      <c r="R2587" s="128"/>
      <c r="S2587" s="128"/>
      <c r="T2587" s="120">
        <f t="shared" si="441"/>
        <v>0</v>
      </c>
      <c r="U2587" s="131"/>
      <c r="V2587" s="131"/>
      <c r="W2587" s="131">
        <f>SUMIFS($F$3:F2587,$D$3:D2587,D2587,$C$3:C2587,"Buy")+SUMIFS($F$3:F2587,$D$3:D2587,D2587,$C$3:C2587,"Coin Deposit",$E$3:E2587,"&lt;&gt;")</f>
        <v>0</v>
      </c>
      <c r="X2587" s="131">
        <f t="shared" si="442"/>
        <v>0</v>
      </c>
      <c r="Y2587" s="131">
        <f>IF($D2587=Y$1,SUMIFS($H$3:$H2587,$G$3:$G2587,Y$1,$C$3:$C2587,"Sell"),0)</f>
        <v>0</v>
      </c>
      <c r="Z2587" s="131">
        <f t="shared" si="443"/>
        <v>0</v>
      </c>
      <c r="AA2587" s="131">
        <f>IF($D2587=AA$1,SUMIFS($H$3:$H2587,$G$3:$G2587,AA$1,$C$3:$C2587,"Sell"),0)</f>
        <v>0</v>
      </c>
      <c r="AB2587" s="131">
        <f t="shared" si="444"/>
        <v>0</v>
      </c>
      <c r="AC2587" s="131">
        <f>SUMIFS('Deductions and Deposits'!$H:$H,'Deductions and Deposits'!$G:$G,D2587,'Deductions and Deposits'!$F:$F,"&lt;="&amp;B2587)+SUMIFS($F$3:F2587,$D$3:D2587,D2587,$C$3:C2587,"Coin Deposit",$E$3:E2587,"")</f>
        <v>0</v>
      </c>
      <c r="AD2587" s="131">
        <f>SUMIFS('Deductions and Deposits'!$D:$D,'Deductions and Deposits'!$C:$C,D2587)+SUMIFS($F:$F,$D:$D,D2587,$C:$C,"Coin Deduction")</f>
        <v>0</v>
      </c>
      <c r="AE2587" s="131">
        <f>Table5[[#This Row],[Column4]]+Table5[[#This Row],[Column14]]+Table5[[#This Row],[Column19]]+Table5[[#This Row],[Column12]]</f>
        <v>0</v>
      </c>
      <c r="AF2587" s="131">
        <f>Table5[[#This Row],[Column5]]+Table5[[#This Row],[Column13]]+Table5[[#This Row],[Column21]]+Table5[[#This Row],[Column18]]</f>
        <v>0</v>
      </c>
      <c r="AG2587" s="131">
        <f t="shared" si="445"/>
        <v>0</v>
      </c>
      <c r="AH2587" s="131">
        <f t="shared" si="446"/>
        <v>0</v>
      </c>
      <c r="AI2587" s="131">
        <f>Table5[[#This Row],[Column17]]-Table5[[#This Row],[Column20]]</f>
        <v>0</v>
      </c>
      <c r="AJ2587" s="131">
        <f t="shared" si="447"/>
        <v>0</v>
      </c>
      <c r="AK2587" s="131">
        <f t="shared" si="440"/>
        <v>0</v>
      </c>
      <c r="AL2587" s="131">
        <f t="shared" si="448"/>
        <v>0</v>
      </c>
      <c r="AM2587" s="131" t="str">
        <f t="shared" si="449"/>
        <v/>
      </c>
      <c r="AN2587" s="131" t="str">
        <f t="shared" ca="1" si="450"/>
        <v/>
      </c>
    </row>
    <row r="2588" spans="1:40" ht="20.25" customHeight="1" x14ac:dyDescent="0.3">
      <c r="A2588" s="127"/>
      <c r="B2588" s="164"/>
      <c r="C2588" s="139"/>
      <c r="D2588" s="140"/>
      <c r="E2588" s="139"/>
      <c r="F2588" s="139"/>
      <c r="G2588" s="140"/>
      <c r="H2588" s="139"/>
      <c r="I2588" s="129"/>
      <c r="L2588" s="128"/>
      <c r="M2588" s="128"/>
      <c r="N2588" s="128"/>
      <c r="O2588" s="128"/>
      <c r="P2588" s="128"/>
      <c r="Q2588" s="128"/>
      <c r="R2588" s="128"/>
      <c r="S2588" s="128"/>
      <c r="T2588" s="120">
        <f t="shared" si="441"/>
        <v>0</v>
      </c>
      <c r="U2588" s="131"/>
      <c r="V2588" s="131"/>
      <c r="W2588" s="131">
        <f>SUMIFS($F$3:F2588,$D$3:D2588,D2588,$C$3:C2588,"Buy")+SUMIFS($F$3:F2588,$D$3:D2588,D2588,$C$3:C2588,"Coin Deposit",$E$3:E2588,"&lt;&gt;")</f>
        <v>0</v>
      </c>
      <c r="X2588" s="131">
        <f t="shared" si="442"/>
        <v>0</v>
      </c>
      <c r="Y2588" s="131">
        <f>IF($D2588=Y$1,SUMIFS($H$3:$H2588,$G$3:$G2588,Y$1,$C$3:$C2588,"Sell"),0)</f>
        <v>0</v>
      </c>
      <c r="Z2588" s="131">
        <f t="shared" si="443"/>
        <v>0</v>
      </c>
      <c r="AA2588" s="131">
        <f>IF($D2588=AA$1,SUMIFS($H$3:$H2588,$G$3:$G2588,AA$1,$C$3:$C2588,"Sell"),0)</f>
        <v>0</v>
      </c>
      <c r="AB2588" s="131">
        <f t="shared" si="444"/>
        <v>0</v>
      </c>
      <c r="AC2588" s="131">
        <f>SUMIFS('Deductions and Deposits'!$H:$H,'Deductions and Deposits'!$G:$G,D2588,'Deductions and Deposits'!$F:$F,"&lt;="&amp;B2588)+SUMIFS($F$3:F2588,$D$3:D2588,D2588,$C$3:C2588,"Coin Deposit",$E$3:E2588,"")</f>
        <v>0</v>
      </c>
      <c r="AD2588" s="131">
        <f>SUMIFS('Deductions and Deposits'!$D:$D,'Deductions and Deposits'!$C:$C,D2588)+SUMIFS($F:$F,$D:$D,D2588,$C:$C,"Coin Deduction")</f>
        <v>0</v>
      </c>
      <c r="AE2588" s="131">
        <f>Table5[[#This Row],[Column4]]+Table5[[#This Row],[Column14]]+Table5[[#This Row],[Column19]]+Table5[[#This Row],[Column12]]</f>
        <v>0</v>
      </c>
      <c r="AF2588" s="131">
        <f>Table5[[#This Row],[Column5]]+Table5[[#This Row],[Column13]]+Table5[[#This Row],[Column21]]+Table5[[#This Row],[Column18]]</f>
        <v>0</v>
      </c>
      <c r="AG2588" s="131">
        <f t="shared" si="445"/>
        <v>0</v>
      </c>
      <c r="AH2588" s="131">
        <f t="shared" si="446"/>
        <v>0</v>
      </c>
      <c r="AI2588" s="131">
        <f>Table5[[#This Row],[Column17]]-Table5[[#This Row],[Column20]]</f>
        <v>0</v>
      </c>
      <c r="AJ2588" s="131">
        <f t="shared" si="447"/>
        <v>0</v>
      </c>
      <c r="AK2588" s="131">
        <f t="shared" si="440"/>
        <v>0</v>
      </c>
      <c r="AL2588" s="131">
        <f t="shared" si="448"/>
        <v>0</v>
      </c>
      <c r="AM2588" s="131" t="str">
        <f t="shared" si="449"/>
        <v/>
      </c>
      <c r="AN2588" s="131" t="str">
        <f t="shared" ca="1" si="450"/>
        <v/>
      </c>
    </row>
    <row r="2589" spans="1:40" ht="20.25" customHeight="1" x14ac:dyDescent="0.3">
      <c r="A2589" s="127"/>
      <c r="B2589" s="164"/>
      <c r="C2589" s="139"/>
      <c r="D2589" s="140"/>
      <c r="E2589" s="139"/>
      <c r="F2589" s="139"/>
      <c r="G2589" s="140"/>
      <c r="H2589" s="139"/>
      <c r="I2589" s="129"/>
      <c r="L2589" s="128"/>
      <c r="M2589" s="128"/>
      <c r="N2589" s="128"/>
      <c r="O2589" s="128"/>
      <c r="P2589" s="128"/>
      <c r="Q2589" s="128"/>
      <c r="R2589" s="128"/>
      <c r="S2589" s="128"/>
      <c r="T2589" s="120">
        <f t="shared" si="441"/>
        <v>0</v>
      </c>
      <c r="U2589" s="131"/>
      <c r="V2589" s="131"/>
      <c r="W2589" s="131">
        <f>SUMIFS($F$3:F2589,$D$3:D2589,D2589,$C$3:C2589,"Buy")+SUMIFS($F$3:F2589,$D$3:D2589,D2589,$C$3:C2589,"Coin Deposit",$E$3:E2589,"&lt;&gt;")</f>
        <v>0</v>
      </c>
      <c r="X2589" s="131">
        <f t="shared" si="442"/>
        <v>0</v>
      </c>
      <c r="Y2589" s="131">
        <f>IF($D2589=Y$1,SUMIFS($H$3:$H2589,$G$3:$G2589,Y$1,$C$3:$C2589,"Sell"),0)</f>
        <v>0</v>
      </c>
      <c r="Z2589" s="131">
        <f t="shared" si="443"/>
        <v>0</v>
      </c>
      <c r="AA2589" s="131">
        <f>IF($D2589=AA$1,SUMIFS($H$3:$H2589,$G$3:$G2589,AA$1,$C$3:$C2589,"Sell"),0)</f>
        <v>0</v>
      </c>
      <c r="AB2589" s="131">
        <f t="shared" si="444"/>
        <v>0</v>
      </c>
      <c r="AC2589" s="131">
        <f>SUMIFS('Deductions and Deposits'!$H:$H,'Deductions and Deposits'!$G:$G,D2589,'Deductions and Deposits'!$F:$F,"&lt;="&amp;B2589)+SUMIFS($F$3:F2589,$D$3:D2589,D2589,$C$3:C2589,"Coin Deposit",$E$3:E2589,"")</f>
        <v>0</v>
      </c>
      <c r="AD2589" s="131">
        <f>SUMIFS('Deductions and Deposits'!$D:$D,'Deductions and Deposits'!$C:$C,D2589)+SUMIFS($F:$F,$D:$D,D2589,$C:$C,"Coin Deduction")</f>
        <v>0</v>
      </c>
      <c r="AE2589" s="131">
        <f>Table5[[#This Row],[Column4]]+Table5[[#This Row],[Column14]]+Table5[[#This Row],[Column19]]+Table5[[#This Row],[Column12]]</f>
        <v>0</v>
      </c>
      <c r="AF2589" s="131">
        <f>Table5[[#This Row],[Column5]]+Table5[[#This Row],[Column13]]+Table5[[#This Row],[Column21]]+Table5[[#This Row],[Column18]]</f>
        <v>0</v>
      </c>
      <c r="AG2589" s="131">
        <f t="shared" si="445"/>
        <v>0</v>
      </c>
      <c r="AH2589" s="131">
        <f t="shared" si="446"/>
        <v>0</v>
      </c>
      <c r="AI2589" s="131">
        <f>Table5[[#This Row],[Column17]]-Table5[[#This Row],[Column20]]</f>
        <v>0</v>
      </c>
      <c r="AJ2589" s="131">
        <f t="shared" si="447"/>
        <v>0</v>
      </c>
      <c r="AK2589" s="131">
        <f t="shared" si="440"/>
        <v>0</v>
      </c>
      <c r="AL2589" s="131">
        <f t="shared" si="448"/>
        <v>0</v>
      </c>
      <c r="AM2589" s="131" t="str">
        <f t="shared" si="449"/>
        <v/>
      </c>
      <c r="AN2589" s="131" t="str">
        <f t="shared" ca="1" si="450"/>
        <v/>
      </c>
    </row>
    <row r="2590" spans="1:40" ht="20.25" customHeight="1" x14ac:dyDescent="0.3">
      <c r="A2590" s="127"/>
      <c r="B2590" s="164"/>
      <c r="C2590" s="139"/>
      <c r="D2590" s="140"/>
      <c r="E2590" s="139"/>
      <c r="F2590" s="139"/>
      <c r="G2590" s="140"/>
      <c r="H2590" s="139"/>
      <c r="I2590" s="129"/>
      <c r="L2590" s="128"/>
      <c r="M2590" s="128"/>
      <c r="N2590" s="128"/>
      <c r="O2590" s="128"/>
      <c r="P2590" s="128"/>
      <c r="Q2590" s="128"/>
      <c r="R2590" s="128"/>
      <c r="S2590" s="128"/>
      <c r="T2590" s="120">
        <f t="shared" si="441"/>
        <v>0</v>
      </c>
      <c r="U2590" s="131"/>
      <c r="V2590" s="131"/>
      <c r="W2590" s="131">
        <f>SUMIFS($F$3:F2590,$D$3:D2590,D2590,$C$3:C2590,"Buy")+SUMIFS($F$3:F2590,$D$3:D2590,D2590,$C$3:C2590,"Coin Deposit",$E$3:E2590,"&lt;&gt;")</f>
        <v>0</v>
      </c>
      <c r="X2590" s="131">
        <f t="shared" si="442"/>
        <v>0</v>
      </c>
      <c r="Y2590" s="131">
        <f>IF($D2590=Y$1,SUMIFS($H$3:$H2590,$G$3:$G2590,Y$1,$C$3:$C2590,"Sell"),0)</f>
        <v>0</v>
      </c>
      <c r="Z2590" s="131">
        <f t="shared" si="443"/>
        <v>0</v>
      </c>
      <c r="AA2590" s="131">
        <f>IF($D2590=AA$1,SUMIFS($H$3:$H2590,$G$3:$G2590,AA$1,$C$3:$C2590,"Sell"),0)</f>
        <v>0</v>
      </c>
      <c r="AB2590" s="131">
        <f t="shared" si="444"/>
        <v>0</v>
      </c>
      <c r="AC2590" s="131">
        <f>SUMIFS('Deductions and Deposits'!$H:$H,'Deductions and Deposits'!$G:$G,D2590,'Deductions and Deposits'!$F:$F,"&lt;="&amp;B2590)+SUMIFS($F$3:F2590,$D$3:D2590,D2590,$C$3:C2590,"Coin Deposit",$E$3:E2590,"")</f>
        <v>0</v>
      </c>
      <c r="AD2590" s="131">
        <f>SUMIFS('Deductions and Deposits'!$D:$D,'Deductions and Deposits'!$C:$C,D2590)+SUMIFS($F:$F,$D:$D,D2590,$C:$C,"Coin Deduction")</f>
        <v>0</v>
      </c>
      <c r="AE2590" s="131">
        <f>Table5[[#This Row],[Column4]]+Table5[[#This Row],[Column14]]+Table5[[#This Row],[Column19]]+Table5[[#This Row],[Column12]]</f>
        <v>0</v>
      </c>
      <c r="AF2590" s="131">
        <f>Table5[[#This Row],[Column5]]+Table5[[#This Row],[Column13]]+Table5[[#This Row],[Column21]]+Table5[[#This Row],[Column18]]</f>
        <v>0</v>
      </c>
      <c r="AG2590" s="131">
        <f t="shared" si="445"/>
        <v>0</v>
      </c>
      <c r="AH2590" s="131">
        <f t="shared" si="446"/>
        <v>0</v>
      </c>
      <c r="AI2590" s="131">
        <f>Table5[[#This Row],[Column17]]-Table5[[#This Row],[Column20]]</f>
        <v>0</v>
      </c>
      <c r="AJ2590" s="131">
        <f t="shared" si="447"/>
        <v>0</v>
      </c>
      <c r="AK2590" s="131">
        <f t="shared" si="440"/>
        <v>0</v>
      </c>
      <c r="AL2590" s="131">
        <f t="shared" si="448"/>
        <v>0</v>
      </c>
      <c r="AM2590" s="131" t="str">
        <f t="shared" si="449"/>
        <v/>
      </c>
      <c r="AN2590" s="131" t="str">
        <f t="shared" ca="1" si="450"/>
        <v/>
      </c>
    </row>
    <row r="2591" spans="1:40" ht="20.25" customHeight="1" x14ac:dyDescent="0.3">
      <c r="A2591" s="127"/>
      <c r="B2591" s="164"/>
      <c r="C2591" s="139"/>
      <c r="D2591" s="140"/>
      <c r="E2591" s="139"/>
      <c r="F2591" s="139"/>
      <c r="G2591" s="140"/>
      <c r="H2591" s="139"/>
      <c r="I2591" s="129"/>
      <c r="L2591" s="128"/>
      <c r="M2591" s="128"/>
      <c r="N2591" s="128"/>
      <c r="O2591" s="128"/>
      <c r="P2591" s="128"/>
      <c r="Q2591" s="128"/>
      <c r="R2591" s="128"/>
      <c r="S2591" s="128"/>
      <c r="T2591" s="120">
        <f t="shared" si="441"/>
        <v>0</v>
      </c>
      <c r="U2591" s="131"/>
      <c r="V2591" s="131"/>
      <c r="W2591" s="131">
        <f>SUMIFS($F$3:F2591,$D$3:D2591,D2591,$C$3:C2591,"Buy")+SUMIFS($F$3:F2591,$D$3:D2591,D2591,$C$3:C2591,"Coin Deposit",$E$3:E2591,"&lt;&gt;")</f>
        <v>0</v>
      </c>
      <c r="X2591" s="131">
        <f t="shared" si="442"/>
        <v>0</v>
      </c>
      <c r="Y2591" s="131">
        <f>IF($D2591=Y$1,SUMIFS($H$3:$H2591,$G$3:$G2591,Y$1,$C$3:$C2591,"Sell"),0)</f>
        <v>0</v>
      </c>
      <c r="Z2591" s="131">
        <f t="shared" si="443"/>
        <v>0</v>
      </c>
      <c r="AA2591" s="131">
        <f>IF($D2591=AA$1,SUMIFS($H$3:$H2591,$G$3:$G2591,AA$1,$C$3:$C2591,"Sell"),0)</f>
        <v>0</v>
      </c>
      <c r="AB2591" s="131">
        <f t="shared" si="444"/>
        <v>0</v>
      </c>
      <c r="AC2591" s="131">
        <f>SUMIFS('Deductions and Deposits'!$H:$H,'Deductions and Deposits'!$G:$G,D2591,'Deductions and Deposits'!$F:$F,"&lt;="&amp;B2591)+SUMIFS($F$3:F2591,$D$3:D2591,D2591,$C$3:C2591,"Coin Deposit",$E$3:E2591,"")</f>
        <v>0</v>
      </c>
      <c r="AD2591" s="131">
        <f>SUMIFS('Deductions and Deposits'!$D:$D,'Deductions and Deposits'!$C:$C,D2591)+SUMIFS($F:$F,$D:$D,D2591,$C:$C,"Coin Deduction")</f>
        <v>0</v>
      </c>
      <c r="AE2591" s="131">
        <f>Table5[[#This Row],[Column4]]+Table5[[#This Row],[Column14]]+Table5[[#This Row],[Column19]]+Table5[[#This Row],[Column12]]</f>
        <v>0</v>
      </c>
      <c r="AF2591" s="131">
        <f>Table5[[#This Row],[Column5]]+Table5[[#This Row],[Column13]]+Table5[[#This Row],[Column21]]+Table5[[#This Row],[Column18]]</f>
        <v>0</v>
      </c>
      <c r="AG2591" s="131">
        <f t="shared" si="445"/>
        <v>0</v>
      </c>
      <c r="AH2591" s="131">
        <f t="shared" si="446"/>
        <v>0</v>
      </c>
      <c r="AI2591" s="131">
        <f>Table5[[#This Row],[Column17]]-Table5[[#This Row],[Column20]]</f>
        <v>0</v>
      </c>
      <c r="AJ2591" s="131">
        <f t="shared" si="447"/>
        <v>0</v>
      </c>
      <c r="AK2591" s="131">
        <f t="shared" si="440"/>
        <v>0</v>
      </c>
      <c r="AL2591" s="131">
        <f t="shared" si="448"/>
        <v>0</v>
      </c>
      <c r="AM2591" s="131" t="str">
        <f t="shared" si="449"/>
        <v/>
      </c>
      <c r="AN2591" s="131" t="str">
        <f t="shared" ca="1" si="450"/>
        <v/>
      </c>
    </row>
    <row r="2592" spans="1:40" ht="20.25" customHeight="1" x14ac:dyDescent="0.3">
      <c r="A2592" s="127"/>
      <c r="B2592" s="164"/>
      <c r="C2592" s="139"/>
      <c r="D2592" s="140"/>
      <c r="E2592" s="139"/>
      <c r="F2592" s="139"/>
      <c r="G2592" s="140"/>
      <c r="H2592" s="139"/>
      <c r="I2592" s="129"/>
      <c r="L2592" s="128"/>
      <c r="M2592" s="128"/>
      <c r="N2592" s="128"/>
      <c r="O2592" s="128"/>
      <c r="P2592" s="128"/>
      <c r="Q2592" s="128"/>
      <c r="R2592" s="128"/>
      <c r="S2592" s="128"/>
      <c r="T2592" s="120">
        <f t="shared" si="441"/>
        <v>0</v>
      </c>
      <c r="U2592" s="131"/>
      <c r="V2592" s="131"/>
      <c r="W2592" s="131">
        <f>SUMIFS($F$3:F2592,$D$3:D2592,D2592,$C$3:C2592,"Buy")+SUMIFS($F$3:F2592,$D$3:D2592,D2592,$C$3:C2592,"Coin Deposit",$E$3:E2592,"&lt;&gt;")</f>
        <v>0</v>
      </c>
      <c r="X2592" s="131">
        <f t="shared" si="442"/>
        <v>0</v>
      </c>
      <c r="Y2592" s="131">
        <f>IF($D2592=Y$1,SUMIFS($H$3:$H2592,$G$3:$G2592,Y$1,$C$3:$C2592,"Sell"),0)</f>
        <v>0</v>
      </c>
      <c r="Z2592" s="131">
        <f t="shared" si="443"/>
        <v>0</v>
      </c>
      <c r="AA2592" s="131">
        <f>IF($D2592=AA$1,SUMIFS($H$3:$H2592,$G$3:$G2592,AA$1,$C$3:$C2592,"Sell"),0)</f>
        <v>0</v>
      </c>
      <c r="AB2592" s="131">
        <f t="shared" si="444"/>
        <v>0</v>
      </c>
      <c r="AC2592" s="131">
        <f>SUMIFS('Deductions and Deposits'!$H:$H,'Deductions and Deposits'!$G:$G,D2592,'Deductions and Deposits'!$F:$F,"&lt;="&amp;B2592)+SUMIFS($F$3:F2592,$D$3:D2592,D2592,$C$3:C2592,"Coin Deposit",$E$3:E2592,"")</f>
        <v>0</v>
      </c>
      <c r="AD2592" s="131">
        <f>SUMIFS('Deductions and Deposits'!$D:$D,'Deductions and Deposits'!$C:$C,D2592)+SUMIFS($F:$F,$D:$D,D2592,$C:$C,"Coin Deduction")</f>
        <v>0</v>
      </c>
      <c r="AE2592" s="131">
        <f>Table5[[#This Row],[Column4]]+Table5[[#This Row],[Column14]]+Table5[[#This Row],[Column19]]+Table5[[#This Row],[Column12]]</f>
        <v>0</v>
      </c>
      <c r="AF2592" s="131">
        <f>Table5[[#This Row],[Column5]]+Table5[[#This Row],[Column13]]+Table5[[#This Row],[Column21]]+Table5[[#This Row],[Column18]]</f>
        <v>0</v>
      </c>
      <c r="AG2592" s="131">
        <f t="shared" si="445"/>
        <v>0</v>
      </c>
      <c r="AH2592" s="131">
        <f t="shared" si="446"/>
        <v>0</v>
      </c>
      <c r="AI2592" s="131">
        <f>Table5[[#This Row],[Column17]]-Table5[[#This Row],[Column20]]</f>
        <v>0</v>
      </c>
      <c r="AJ2592" s="131">
        <f t="shared" si="447"/>
        <v>0</v>
      </c>
      <c r="AK2592" s="131">
        <f t="shared" si="440"/>
        <v>0</v>
      </c>
      <c r="AL2592" s="131">
        <f t="shared" si="448"/>
        <v>0</v>
      </c>
      <c r="AM2592" s="131" t="str">
        <f t="shared" si="449"/>
        <v/>
      </c>
      <c r="AN2592" s="131" t="str">
        <f t="shared" ca="1" si="450"/>
        <v/>
      </c>
    </row>
    <row r="2593" spans="1:40" ht="20.25" customHeight="1" x14ac:dyDescent="0.3">
      <c r="A2593" s="127"/>
      <c r="B2593" s="164"/>
      <c r="C2593" s="139"/>
      <c r="D2593" s="140"/>
      <c r="E2593" s="139"/>
      <c r="F2593" s="139"/>
      <c r="G2593" s="140"/>
      <c r="H2593" s="139"/>
      <c r="I2593" s="129"/>
      <c r="L2593" s="128"/>
      <c r="M2593" s="128"/>
      <c r="N2593" s="128"/>
      <c r="O2593" s="128"/>
      <c r="P2593" s="128"/>
      <c r="Q2593" s="128"/>
      <c r="R2593" s="128"/>
      <c r="S2593" s="128"/>
      <c r="T2593" s="120">
        <f t="shared" si="441"/>
        <v>0</v>
      </c>
      <c r="U2593" s="131"/>
      <c r="V2593" s="131"/>
      <c r="W2593" s="131">
        <f>SUMIFS($F$3:F2593,$D$3:D2593,D2593,$C$3:C2593,"Buy")+SUMIFS($F$3:F2593,$D$3:D2593,D2593,$C$3:C2593,"Coin Deposit",$E$3:E2593,"&lt;&gt;")</f>
        <v>0</v>
      </c>
      <c r="X2593" s="131">
        <f t="shared" si="442"/>
        <v>0</v>
      </c>
      <c r="Y2593" s="131">
        <f>IF($D2593=Y$1,SUMIFS($H$3:$H2593,$G$3:$G2593,Y$1,$C$3:$C2593,"Sell"),0)</f>
        <v>0</v>
      </c>
      <c r="Z2593" s="131">
        <f t="shared" si="443"/>
        <v>0</v>
      </c>
      <c r="AA2593" s="131">
        <f>IF($D2593=AA$1,SUMIFS($H$3:$H2593,$G$3:$G2593,AA$1,$C$3:$C2593,"Sell"),0)</f>
        <v>0</v>
      </c>
      <c r="AB2593" s="131">
        <f t="shared" si="444"/>
        <v>0</v>
      </c>
      <c r="AC2593" s="131">
        <f>SUMIFS('Deductions and Deposits'!$H:$H,'Deductions and Deposits'!$G:$G,D2593,'Deductions and Deposits'!$F:$F,"&lt;="&amp;B2593)+SUMIFS($F$3:F2593,$D$3:D2593,D2593,$C$3:C2593,"Coin Deposit",$E$3:E2593,"")</f>
        <v>0</v>
      </c>
      <c r="AD2593" s="131">
        <f>SUMIFS('Deductions and Deposits'!$D:$D,'Deductions and Deposits'!$C:$C,D2593)+SUMIFS($F:$F,$D:$D,D2593,$C:$C,"Coin Deduction")</f>
        <v>0</v>
      </c>
      <c r="AE2593" s="131">
        <f>Table5[[#This Row],[Column4]]+Table5[[#This Row],[Column14]]+Table5[[#This Row],[Column19]]+Table5[[#This Row],[Column12]]</f>
        <v>0</v>
      </c>
      <c r="AF2593" s="131">
        <f>Table5[[#This Row],[Column5]]+Table5[[#This Row],[Column13]]+Table5[[#This Row],[Column21]]+Table5[[#This Row],[Column18]]</f>
        <v>0</v>
      </c>
      <c r="AG2593" s="131">
        <f t="shared" si="445"/>
        <v>0</v>
      </c>
      <c r="AH2593" s="131">
        <f t="shared" si="446"/>
        <v>0</v>
      </c>
      <c r="AI2593" s="131">
        <f>Table5[[#This Row],[Column17]]-Table5[[#This Row],[Column20]]</f>
        <v>0</v>
      </c>
      <c r="AJ2593" s="131">
        <f t="shared" si="447"/>
        <v>0</v>
      </c>
      <c r="AK2593" s="131">
        <f t="shared" si="440"/>
        <v>0</v>
      </c>
      <c r="AL2593" s="131">
        <f t="shared" si="448"/>
        <v>0</v>
      </c>
      <c r="AM2593" s="131" t="str">
        <f t="shared" si="449"/>
        <v/>
      </c>
      <c r="AN2593" s="131" t="str">
        <f t="shared" ca="1" si="450"/>
        <v/>
      </c>
    </row>
    <row r="2594" spans="1:40" ht="20.25" customHeight="1" x14ac:dyDescent="0.3">
      <c r="A2594" s="127"/>
      <c r="B2594" s="164"/>
      <c r="C2594" s="139"/>
      <c r="D2594" s="140"/>
      <c r="E2594" s="139"/>
      <c r="F2594" s="139"/>
      <c r="G2594" s="140"/>
      <c r="H2594" s="139"/>
      <c r="I2594" s="129"/>
      <c r="L2594" s="128"/>
      <c r="M2594" s="128"/>
      <c r="N2594" s="128"/>
      <c r="O2594" s="128"/>
      <c r="P2594" s="128"/>
      <c r="Q2594" s="128"/>
      <c r="R2594" s="128"/>
      <c r="S2594" s="128"/>
      <c r="T2594" s="120">
        <f t="shared" si="441"/>
        <v>0</v>
      </c>
      <c r="U2594" s="131"/>
      <c r="V2594" s="131"/>
      <c r="W2594" s="131">
        <f>SUMIFS($F$3:F2594,$D$3:D2594,D2594,$C$3:C2594,"Buy")+SUMIFS($F$3:F2594,$D$3:D2594,D2594,$C$3:C2594,"Coin Deposit",$E$3:E2594,"&lt;&gt;")</f>
        <v>0</v>
      </c>
      <c r="X2594" s="131">
        <f t="shared" si="442"/>
        <v>0</v>
      </c>
      <c r="Y2594" s="131">
        <f>IF($D2594=Y$1,SUMIFS($H$3:$H2594,$G$3:$G2594,Y$1,$C$3:$C2594,"Sell"),0)</f>
        <v>0</v>
      </c>
      <c r="Z2594" s="131">
        <f t="shared" si="443"/>
        <v>0</v>
      </c>
      <c r="AA2594" s="131">
        <f>IF($D2594=AA$1,SUMIFS($H$3:$H2594,$G$3:$G2594,AA$1,$C$3:$C2594,"Sell"),0)</f>
        <v>0</v>
      </c>
      <c r="AB2594" s="131">
        <f t="shared" si="444"/>
        <v>0</v>
      </c>
      <c r="AC2594" s="131">
        <f>SUMIFS('Deductions and Deposits'!$H:$H,'Deductions and Deposits'!$G:$G,D2594,'Deductions and Deposits'!$F:$F,"&lt;="&amp;B2594)+SUMIFS($F$3:F2594,$D$3:D2594,D2594,$C$3:C2594,"Coin Deposit",$E$3:E2594,"")</f>
        <v>0</v>
      </c>
      <c r="AD2594" s="131">
        <f>SUMIFS('Deductions and Deposits'!$D:$D,'Deductions and Deposits'!$C:$C,D2594)+SUMIFS($F:$F,$D:$D,D2594,$C:$C,"Coin Deduction")</f>
        <v>0</v>
      </c>
      <c r="AE2594" s="131">
        <f>Table5[[#This Row],[Column4]]+Table5[[#This Row],[Column14]]+Table5[[#This Row],[Column19]]+Table5[[#This Row],[Column12]]</f>
        <v>0</v>
      </c>
      <c r="AF2594" s="131">
        <f>Table5[[#This Row],[Column5]]+Table5[[#This Row],[Column13]]+Table5[[#This Row],[Column21]]+Table5[[#This Row],[Column18]]</f>
        <v>0</v>
      </c>
      <c r="AG2594" s="131">
        <f t="shared" si="445"/>
        <v>0</v>
      </c>
      <c r="AH2594" s="131">
        <f t="shared" si="446"/>
        <v>0</v>
      </c>
      <c r="AI2594" s="131">
        <f>Table5[[#This Row],[Column17]]-Table5[[#This Row],[Column20]]</f>
        <v>0</v>
      </c>
      <c r="AJ2594" s="131">
        <f t="shared" si="447"/>
        <v>0</v>
      </c>
      <c r="AK2594" s="131">
        <f t="shared" si="440"/>
        <v>0</v>
      </c>
      <c r="AL2594" s="131">
        <f t="shared" si="448"/>
        <v>0</v>
      </c>
      <c r="AM2594" s="131" t="str">
        <f t="shared" si="449"/>
        <v/>
      </c>
      <c r="AN2594" s="131" t="str">
        <f t="shared" ca="1" si="450"/>
        <v/>
      </c>
    </row>
    <row r="2595" spans="1:40" ht="20.25" customHeight="1" x14ac:dyDescent="0.3">
      <c r="A2595" s="127"/>
      <c r="B2595" s="164"/>
      <c r="C2595" s="139"/>
      <c r="D2595" s="140"/>
      <c r="E2595" s="139"/>
      <c r="F2595" s="139"/>
      <c r="G2595" s="140"/>
      <c r="H2595" s="139"/>
      <c r="I2595" s="129"/>
      <c r="L2595" s="128"/>
      <c r="M2595" s="128"/>
      <c r="N2595" s="128"/>
      <c r="O2595" s="128"/>
      <c r="P2595" s="128"/>
      <c r="Q2595" s="128"/>
      <c r="R2595" s="128"/>
      <c r="S2595" s="128"/>
      <c r="T2595" s="120">
        <f t="shared" si="441"/>
        <v>0</v>
      </c>
      <c r="U2595" s="131"/>
      <c r="V2595" s="131"/>
      <c r="W2595" s="131">
        <f>SUMIFS($F$3:F2595,$D$3:D2595,D2595,$C$3:C2595,"Buy")+SUMIFS($F$3:F2595,$D$3:D2595,D2595,$C$3:C2595,"Coin Deposit",$E$3:E2595,"&lt;&gt;")</f>
        <v>0</v>
      </c>
      <c r="X2595" s="131">
        <f t="shared" si="442"/>
        <v>0</v>
      </c>
      <c r="Y2595" s="131">
        <f>IF($D2595=Y$1,SUMIFS($H$3:$H2595,$G$3:$G2595,Y$1,$C$3:$C2595,"Sell"),0)</f>
        <v>0</v>
      </c>
      <c r="Z2595" s="131">
        <f t="shared" si="443"/>
        <v>0</v>
      </c>
      <c r="AA2595" s="131">
        <f>IF($D2595=AA$1,SUMIFS($H$3:$H2595,$G$3:$G2595,AA$1,$C$3:$C2595,"Sell"),0)</f>
        <v>0</v>
      </c>
      <c r="AB2595" s="131">
        <f t="shared" si="444"/>
        <v>0</v>
      </c>
      <c r="AC2595" s="131">
        <f>SUMIFS('Deductions and Deposits'!$H:$H,'Deductions and Deposits'!$G:$G,D2595,'Deductions and Deposits'!$F:$F,"&lt;="&amp;B2595)+SUMIFS($F$3:F2595,$D$3:D2595,D2595,$C$3:C2595,"Coin Deposit",$E$3:E2595,"")</f>
        <v>0</v>
      </c>
      <c r="AD2595" s="131">
        <f>SUMIFS('Deductions and Deposits'!$D:$D,'Deductions and Deposits'!$C:$C,D2595)+SUMIFS($F:$F,$D:$D,D2595,$C:$C,"Coin Deduction")</f>
        <v>0</v>
      </c>
      <c r="AE2595" s="131">
        <f>Table5[[#This Row],[Column4]]+Table5[[#This Row],[Column14]]+Table5[[#This Row],[Column19]]+Table5[[#This Row],[Column12]]</f>
        <v>0</v>
      </c>
      <c r="AF2595" s="131">
        <f>Table5[[#This Row],[Column5]]+Table5[[#This Row],[Column13]]+Table5[[#This Row],[Column21]]+Table5[[#This Row],[Column18]]</f>
        <v>0</v>
      </c>
      <c r="AG2595" s="131">
        <f t="shared" si="445"/>
        <v>0</v>
      </c>
      <c r="AH2595" s="131">
        <f t="shared" si="446"/>
        <v>0</v>
      </c>
      <c r="AI2595" s="131">
        <f>Table5[[#This Row],[Column17]]-Table5[[#This Row],[Column20]]</f>
        <v>0</v>
      </c>
      <c r="AJ2595" s="131">
        <f t="shared" si="447"/>
        <v>0</v>
      </c>
      <c r="AK2595" s="131">
        <f t="shared" si="440"/>
        <v>0</v>
      </c>
      <c r="AL2595" s="131">
        <f t="shared" si="448"/>
        <v>0</v>
      </c>
      <c r="AM2595" s="131" t="str">
        <f t="shared" si="449"/>
        <v/>
      </c>
      <c r="AN2595" s="131" t="str">
        <f t="shared" ca="1" si="450"/>
        <v/>
      </c>
    </row>
    <row r="2596" spans="1:40" ht="20.25" customHeight="1" x14ac:dyDescent="0.3">
      <c r="A2596" s="127"/>
      <c r="B2596" s="164"/>
      <c r="C2596" s="139"/>
      <c r="D2596" s="140"/>
      <c r="E2596" s="139"/>
      <c r="F2596" s="139"/>
      <c r="G2596" s="140"/>
      <c r="H2596" s="139"/>
      <c r="I2596" s="129"/>
      <c r="L2596" s="128"/>
      <c r="M2596" s="128"/>
      <c r="N2596" s="128"/>
      <c r="O2596" s="128"/>
      <c r="P2596" s="128"/>
      <c r="Q2596" s="128"/>
      <c r="R2596" s="128"/>
      <c r="S2596" s="128"/>
      <c r="T2596" s="120">
        <f t="shared" si="441"/>
        <v>0</v>
      </c>
      <c r="U2596" s="131"/>
      <c r="V2596" s="131"/>
      <c r="W2596" s="131">
        <f>SUMIFS($F$3:F2596,$D$3:D2596,D2596,$C$3:C2596,"Buy")+SUMIFS($F$3:F2596,$D$3:D2596,D2596,$C$3:C2596,"Coin Deposit",$E$3:E2596,"&lt;&gt;")</f>
        <v>0</v>
      </c>
      <c r="X2596" s="131">
        <f t="shared" si="442"/>
        <v>0</v>
      </c>
      <c r="Y2596" s="131">
        <f>IF($D2596=Y$1,SUMIFS($H$3:$H2596,$G$3:$G2596,Y$1,$C$3:$C2596,"Sell"),0)</f>
        <v>0</v>
      </c>
      <c r="Z2596" s="131">
        <f t="shared" si="443"/>
        <v>0</v>
      </c>
      <c r="AA2596" s="131">
        <f>IF($D2596=AA$1,SUMIFS($H$3:$H2596,$G$3:$G2596,AA$1,$C$3:$C2596,"Sell"),0)</f>
        <v>0</v>
      </c>
      <c r="AB2596" s="131">
        <f t="shared" si="444"/>
        <v>0</v>
      </c>
      <c r="AC2596" s="131">
        <f>SUMIFS('Deductions and Deposits'!$H:$H,'Deductions and Deposits'!$G:$G,D2596,'Deductions and Deposits'!$F:$F,"&lt;="&amp;B2596)+SUMIFS($F$3:F2596,$D$3:D2596,D2596,$C$3:C2596,"Coin Deposit",$E$3:E2596,"")</f>
        <v>0</v>
      </c>
      <c r="AD2596" s="131">
        <f>SUMIFS('Deductions and Deposits'!$D:$D,'Deductions and Deposits'!$C:$C,D2596)+SUMIFS($F:$F,$D:$D,D2596,$C:$C,"Coin Deduction")</f>
        <v>0</v>
      </c>
      <c r="AE2596" s="131">
        <f>Table5[[#This Row],[Column4]]+Table5[[#This Row],[Column14]]+Table5[[#This Row],[Column19]]+Table5[[#This Row],[Column12]]</f>
        <v>0</v>
      </c>
      <c r="AF2596" s="131">
        <f>Table5[[#This Row],[Column5]]+Table5[[#This Row],[Column13]]+Table5[[#This Row],[Column21]]+Table5[[#This Row],[Column18]]</f>
        <v>0</v>
      </c>
      <c r="AG2596" s="131">
        <f t="shared" si="445"/>
        <v>0</v>
      </c>
      <c r="AH2596" s="131">
        <f t="shared" si="446"/>
        <v>0</v>
      </c>
      <c r="AI2596" s="131">
        <f>Table5[[#This Row],[Column17]]-Table5[[#This Row],[Column20]]</f>
        <v>0</v>
      </c>
      <c r="AJ2596" s="131">
        <f t="shared" si="447"/>
        <v>0</v>
      </c>
      <c r="AK2596" s="131">
        <f t="shared" si="440"/>
        <v>0</v>
      </c>
      <c r="AL2596" s="131">
        <f t="shared" si="448"/>
        <v>0</v>
      </c>
      <c r="AM2596" s="131" t="str">
        <f t="shared" si="449"/>
        <v/>
      </c>
      <c r="AN2596" s="131" t="str">
        <f t="shared" ca="1" si="450"/>
        <v/>
      </c>
    </row>
    <row r="2597" spans="1:40" ht="20.25" customHeight="1" x14ac:dyDescent="0.3">
      <c r="A2597" s="127"/>
      <c r="B2597" s="164"/>
      <c r="C2597" s="139"/>
      <c r="D2597" s="140"/>
      <c r="E2597" s="139"/>
      <c r="F2597" s="139"/>
      <c r="G2597" s="140"/>
      <c r="H2597" s="139"/>
      <c r="I2597" s="129"/>
      <c r="L2597" s="128"/>
      <c r="M2597" s="128"/>
      <c r="N2597" s="128"/>
      <c r="O2597" s="128"/>
      <c r="P2597" s="128"/>
      <c r="Q2597" s="128"/>
      <c r="R2597" s="128"/>
      <c r="S2597" s="128"/>
      <c r="T2597" s="120">
        <f t="shared" si="441"/>
        <v>0</v>
      </c>
      <c r="U2597" s="131"/>
      <c r="V2597" s="131"/>
      <c r="W2597" s="131">
        <f>SUMIFS($F$3:F2597,$D$3:D2597,D2597,$C$3:C2597,"Buy")+SUMIFS($F$3:F2597,$D$3:D2597,D2597,$C$3:C2597,"Coin Deposit",$E$3:E2597,"&lt;&gt;")</f>
        <v>0</v>
      </c>
      <c r="X2597" s="131">
        <f t="shared" si="442"/>
        <v>0</v>
      </c>
      <c r="Y2597" s="131">
        <f>IF($D2597=Y$1,SUMIFS($H$3:$H2597,$G$3:$G2597,Y$1,$C$3:$C2597,"Sell"),0)</f>
        <v>0</v>
      </c>
      <c r="Z2597" s="131">
        <f t="shared" si="443"/>
        <v>0</v>
      </c>
      <c r="AA2597" s="131">
        <f>IF($D2597=AA$1,SUMIFS($H$3:$H2597,$G$3:$G2597,AA$1,$C$3:$C2597,"Sell"),0)</f>
        <v>0</v>
      </c>
      <c r="AB2597" s="131">
        <f t="shared" si="444"/>
        <v>0</v>
      </c>
      <c r="AC2597" s="131">
        <f>SUMIFS('Deductions and Deposits'!$H:$H,'Deductions and Deposits'!$G:$G,D2597,'Deductions and Deposits'!$F:$F,"&lt;="&amp;B2597)+SUMIFS($F$3:F2597,$D$3:D2597,D2597,$C$3:C2597,"Coin Deposit",$E$3:E2597,"")</f>
        <v>0</v>
      </c>
      <c r="AD2597" s="131">
        <f>SUMIFS('Deductions and Deposits'!$D:$D,'Deductions and Deposits'!$C:$C,D2597)+SUMIFS($F:$F,$D:$D,D2597,$C:$C,"Coin Deduction")</f>
        <v>0</v>
      </c>
      <c r="AE2597" s="131">
        <f>Table5[[#This Row],[Column4]]+Table5[[#This Row],[Column14]]+Table5[[#This Row],[Column19]]+Table5[[#This Row],[Column12]]</f>
        <v>0</v>
      </c>
      <c r="AF2597" s="131">
        <f>Table5[[#This Row],[Column5]]+Table5[[#This Row],[Column13]]+Table5[[#This Row],[Column21]]+Table5[[#This Row],[Column18]]</f>
        <v>0</v>
      </c>
      <c r="AG2597" s="131">
        <f t="shared" si="445"/>
        <v>0</v>
      </c>
      <c r="AH2597" s="131">
        <f t="shared" si="446"/>
        <v>0</v>
      </c>
      <c r="AI2597" s="131">
        <f>Table5[[#This Row],[Column17]]-Table5[[#This Row],[Column20]]</f>
        <v>0</v>
      </c>
      <c r="AJ2597" s="131">
        <f t="shared" si="447"/>
        <v>0</v>
      </c>
      <c r="AK2597" s="131">
        <f t="shared" si="440"/>
        <v>0</v>
      </c>
      <c r="AL2597" s="131">
        <f t="shared" si="448"/>
        <v>0</v>
      </c>
      <c r="AM2597" s="131" t="str">
        <f t="shared" si="449"/>
        <v/>
      </c>
      <c r="AN2597" s="131" t="str">
        <f t="shared" ca="1" si="450"/>
        <v/>
      </c>
    </row>
    <row r="2598" spans="1:40" ht="20.25" customHeight="1" x14ac:dyDescent="0.3">
      <c r="A2598" s="127"/>
      <c r="B2598" s="164"/>
      <c r="C2598" s="139"/>
      <c r="D2598" s="140"/>
      <c r="E2598" s="139"/>
      <c r="F2598" s="139"/>
      <c r="G2598" s="140"/>
      <c r="H2598" s="139"/>
      <c r="I2598" s="129"/>
      <c r="L2598" s="128"/>
      <c r="M2598" s="128"/>
      <c r="N2598" s="128"/>
      <c r="O2598" s="128"/>
      <c r="P2598" s="128"/>
      <c r="Q2598" s="128"/>
      <c r="R2598" s="128"/>
      <c r="S2598" s="128"/>
      <c r="T2598" s="120">
        <f t="shared" si="441"/>
        <v>0</v>
      </c>
      <c r="U2598" s="131"/>
      <c r="V2598" s="131"/>
      <c r="W2598" s="131">
        <f>SUMIFS($F$3:F2598,$D$3:D2598,D2598,$C$3:C2598,"Buy")+SUMIFS($F$3:F2598,$D$3:D2598,D2598,$C$3:C2598,"Coin Deposit",$E$3:E2598,"&lt;&gt;")</f>
        <v>0</v>
      </c>
      <c r="X2598" s="131">
        <f t="shared" si="442"/>
        <v>0</v>
      </c>
      <c r="Y2598" s="131">
        <f>IF($D2598=Y$1,SUMIFS($H$3:$H2598,$G$3:$G2598,Y$1,$C$3:$C2598,"Sell"),0)</f>
        <v>0</v>
      </c>
      <c r="Z2598" s="131">
        <f t="shared" si="443"/>
        <v>0</v>
      </c>
      <c r="AA2598" s="131">
        <f>IF($D2598=AA$1,SUMIFS($H$3:$H2598,$G$3:$G2598,AA$1,$C$3:$C2598,"Sell"),0)</f>
        <v>0</v>
      </c>
      <c r="AB2598" s="131">
        <f t="shared" si="444"/>
        <v>0</v>
      </c>
      <c r="AC2598" s="131">
        <f>SUMIFS('Deductions and Deposits'!$H:$H,'Deductions and Deposits'!$G:$G,D2598,'Deductions and Deposits'!$F:$F,"&lt;="&amp;B2598)+SUMIFS($F$3:F2598,$D$3:D2598,D2598,$C$3:C2598,"Coin Deposit",$E$3:E2598,"")</f>
        <v>0</v>
      </c>
      <c r="AD2598" s="131">
        <f>SUMIFS('Deductions and Deposits'!$D:$D,'Deductions and Deposits'!$C:$C,D2598)+SUMIFS($F:$F,$D:$D,D2598,$C:$C,"Coin Deduction")</f>
        <v>0</v>
      </c>
      <c r="AE2598" s="131">
        <f>Table5[[#This Row],[Column4]]+Table5[[#This Row],[Column14]]+Table5[[#This Row],[Column19]]+Table5[[#This Row],[Column12]]</f>
        <v>0</v>
      </c>
      <c r="AF2598" s="131">
        <f>Table5[[#This Row],[Column5]]+Table5[[#This Row],[Column13]]+Table5[[#This Row],[Column21]]+Table5[[#This Row],[Column18]]</f>
        <v>0</v>
      </c>
      <c r="AG2598" s="131">
        <f t="shared" si="445"/>
        <v>0</v>
      </c>
      <c r="AH2598" s="131">
        <f t="shared" si="446"/>
        <v>0</v>
      </c>
      <c r="AI2598" s="131">
        <f>Table5[[#This Row],[Column17]]-Table5[[#This Row],[Column20]]</f>
        <v>0</v>
      </c>
      <c r="AJ2598" s="131">
        <f t="shared" si="447"/>
        <v>0</v>
      </c>
      <c r="AK2598" s="131">
        <f t="shared" si="440"/>
        <v>0</v>
      </c>
      <c r="AL2598" s="131">
        <f t="shared" si="448"/>
        <v>0</v>
      </c>
      <c r="AM2598" s="131" t="str">
        <f t="shared" si="449"/>
        <v/>
      </c>
      <c r="AN2598" s="131" t="str">
        <f t="shared" ca="1" si="450"/>
        <v/>
      </c>
    </row>
    <row r="2599" spans="1:40" ht="20.25" customHeight="1" x14ac:dyDescent="0.3">
      <c r="A2599" s="127"/>
      <c r="B2599" s="164"/>
      <c r="C2599" s="139"/>
      <c r="D2599" s="140"/>
      <c r="E2599" s="139"/>
      <c r="F2599" s="139"/>
      <c r="G2599" s="140"/>
      <c r="H2599" s="139"/>
      <c r="I2599" s="129"/>
      <c r="L2599" s="128"/>
      <c r="M2599" s="128"/>
      <c r="N2599" s="128"/>
      <c r="O2599" s="128"/>
      <c r="P2599" s="128"/>
      <c r="Q2599" s="128"/>
      <c r="R2599" s="128"/>
      <c r="S2599" s="128"/>
      <c r="T2599" s="120">
        <f t="shared" si="441"/>
        <v>0</v>
      </c>
      <c r="U2599" s="131"/>
      <c r="V2599" s="131"/>
      <c r="W2599" s="131">
        <f>SUMIFS($F$3:F2599,$D$3:D2599,D2599,$C$3:C2599,"Buy")+SUMIFS($F$3:F2599,$D$3:D2599,D2599,$C$3:C2599,"Coin Deposit",$E$3:E2599,"&lt;&gt;")</f>
        <v>0</v>
      </c>
      <c r="X2599" s="131">
        <f t="shared" si="442"/>
        <v>0</v>
      </c>
      <c r="Y2599" s="131">
        <f>IF($D2599=Y$1,SUMIFS($H$3:$H2599,$G$3:$G2599,Y$1,$C$3:$C2599,"Sell"),0)</f>
        <v>0</v>
      </c>
      <c r="Z2599" s="131">
        <f t="shared" si="443"/>
        <v>0</v>
      </c>
      <c r="AA2599" s="131">
        <f>IF($D2599=AA$1,SUMIFS($H$3:$H2599,$G$3:$G2599,AA$1,$C$3:$C2599,"Sell"),0)</f>
        <v>0</v>
      </c>
      <c r="AB2599" s="131">
        <f t="shared" si="444"/>
        <v>0</v>
      </c>
      <c r="AC2599" s="131">
        <f>SUMIFS('Deductions and Deposits'!$H:$H,'Deductions and Deposits'!$G:$G,D2599,'Deductions and Deposits'!$F:$F,"&lt;="&amp;B2599)+SUMIFS($F$3:F2599,$D$3:D2599,D2599,$C$3:C2599,"Coin Deposit",$E$3:E2599,"")</f>
        <v>0</v>
      </c>
      <c r="AD2599" s="131">
        <f>SUMIFS('Deductions and Deposits'!$D:$D,'Deductions and Deposits'!$C:$C,D2599)+SUMIFS($F:$F,$D:$D,D2599,$C:$C,"Coin Deduction")</f>
        <v>0</v>
      </c>
      <c r="AE2599" s="131">
        <f>Table5[[#This Row],[Column4]]+Table5[[#This Row],[Column14]]+Table5[[#This Row],[Column19]]+Table5[[#This Row],[Column12]]</f>
        <v>0</v>
      </c>
      <c r="AF2599" s="131">
        <f>Table5[[#This Row],[Column5]]+Table5[[#This Row],[Column13]]+Table5[[#This Row],[Column21]]+Table5[[#This Row],[Column18]]</f>
        <v>0</v>
      </c>
      <c r="AG2599" s="131">
        <f t="shared" si="445"/>
        <v>0</v>
      </c>
      <c r="AH2599" s="131">
        <f t="shared" si="446"/>
        <v>0</v>
      </c>
      <c r="AI2599" s="131">
        <f>Table5[[#This Row],[Column17]]-Table5[[#This Row],[Column20]]</f>
        <v>0</v>
      </c>
      <c r="AJ2599" s="131">
        <f t="shared" si="447"/>
        <v>0</v>
      </c>
      <c r="AK2599" s="131">
        <f t="shared" si="440"/>
        <v>0</v>
      </c>
      <c r="AL2599" s="131">
        <f t="shared" si="448"/>
        <v>0</v>
      </c>
      <c r="AM2599" s="131" t="str">
        <f t="shared" si="449"/>
        <v/>
      </c>
      <c r="AN2599" s="131" t="str">
        <f t="shared" ca="1" si="450"/>
        <v/>
      </c>
    </row>
    <row r="2600" spans="1:40" ht="20.25" customHeight="1" x14ac:dyDescent="0.3">
      <c r="A2600" s="127"/>
      <c r="B2600" s="164"/>
      <c r="C2600" s="139"/>
      <c r="D2600" s="140"/>
      <c r="E2600" s="139"/>
      <c r="F2600" s="139"/>
      <c r="G2600" s="140"/>
      <c r="H2600" s="139"/>
      <c r="I2600" s="129"/>
      <c r="L2600" s="128"/>
      <c r="M2600" s="128"/>
      <c r="N2600" s="128"/>
      <c r="O2600" s="128"/>
      <c r="P2600" s="128"/>
      <c r="Q2600" s="128"/>
      <c r="R2600" s="128"/>
      <c r="S2600" s="128"/>
      <c r="T2600" s="120">
        <f t="shared" si="441"/>
        <v>0</v>
      </c>
      <c r="U2600" s="131"/>
      <c r="V2600" s="131"/>
      <c r="W2600" s="131">
        <f>SUMIFS($F$3:F2600,$D$3:D2600,D2600,$C$3:C2600,"Buy")+SUMIFS($F$3:F2600,$D$3:D2600,D2600,$C$3:C2600,"Coin Deposit",$E$3:E2600,"&lt;&gt;")</f>
        <v>0</v>
      </c>
      <c r="X2600" s="131">
        <f t="shared" si="442"/>
        <v>0</v>
      </c>
      <c r="Y2600" s="131">
        <f>IF($D2600=Y$1,SUMIFS($H$3:$H2600,$G$3:$G2600,Y$1,$C$3:$C2600,"Sell"),0)</f>
        <v>0</v>
      </c>
      <c r="Z2600" s="131">
        <f t="shared" si="443"/>
        <v>0</v>
      </c>
      <c r="AA2600" s="131">
        <f>IF($D2600=AA$1,SUMIFS($H$3:$H2600,$G$3:$G2600,AA$1,$C$3:$C2600,"Sell"),0)</f>
        <v>0</v>
      </c>
      <c r="AB2600" s="131">
        <f t="shared" si="444"/>
        <v>0</v>
      </c>
      <c r="AC2600" s="131">
        <f>SUMIFS('Deductions and Deposits'!$H:$H,'Deductions and Deposits'!$G:$G,D2600,'Deductions and Deposits'!$F:$F,"&lt;="&amp;B2600)+SUMIFS($F$3:F2600,$D$3:D2600,D2600,$C$3:C2600,"Coin Deposit",$E$3:E2600,"")</f>
        <v>0</v>
      </c>
      <c r="AD2600" s="131">
        <f>SUMIFS('Deductions and Deposits'!$D:$D,'Deductions and Deposits'!$C:$C,D2600)+SUMIFS($F:$F,$D:$D,D2600,$C:$C,"Coin Deduction")</f>
        <v>0</v>
      </c>
      <c r="AE2600" s="131">
        <f>Table5[[#This Row],[Column4]]+Table5[[#This Row],[Column14]]+Table5[[#This Row],[Column19]]+Table5[[#This Row],[Column12]]</f>
        <v>0</v>
      </c>
      <c r="AF2600" s="131">
        <f>Table5[[#This Row],[Column5]]+Table5[[#This Row],[Column13]]+Table5[[#This Row],[Column21]]+Table5[[#This Row],[Column18]]</f>
        <v>0</v>
      </c>
      <c r="AG2600" s="131">
        <f t="shared" si="445"/>
        <v>0</v>
      </c>
      <c r="AH2600" s="131">
        <f t="shared" si="446"/>
        <v>0</v>
      </c>
      <c r="AI2600" s="131">
        <f>Table5[[#This Row],[Column17]]-Table5[[#This Row],[Column20]]</f>
        <v>0</v>
      </c>
      <c r="AJ2600" s="131">
        <f t="shared" si="447"/>
        <v>0</v>
      </c>
      <c r="AK2600" s="131">
        <f t="shared" si="440"/>
        <v>0</v>
      </c>
      <c r="AL2600" s="131">
        <f t="shared" si="448"/>
        <v>0</v>
      </c>
      <c r="AM2600" s="131" t="str">
        <f t="shared" si="449"/>
        <v/>
      </c>
      <c r="AN2600" s="131" t="str">
        <f t="shared" ca="1" si="450"/>
        <v/>
      </c>
    </row>
    <row r="2601" spans="1:40" ht="20.25" customHeight="1" x14ac:dyDescent="0.3">
      <c r="A2601" s="127"/>
      <c r="B2601" s="164"/>
      <c r="C2601" s="139"/>
      <c r="D2601" s="140"/>
      <c r="E2601" s="139"/>
      <c r="F2601" s="139"/>
      <c r="G2601" s="140"/>
      <c r="H2601" s="139"/>
      <c r="I2601" s="129"/>
      <c r="L2601" s="128"/>
      <c r="M2601" s="128"/>
      <c r="N2601" s="128"/>
      <c r="O2601" s="128"/>
      <c r="P2601" s="128"/>
      <c r="Q2601" s="128"/>
      <c r="R2601" s="128"/>
      <c r="S2601" s="128"/>
      <c r="T2601" s="120">
        <f t="shared" si="441"/>
        <v>0</v>
      </c>
      <c r="U2601" s="131"/>
      <c r="V2601" s="131"/>
      <c r="W2601" s="131">
        <f>SUMIFS($F$3:F2601,$D$3:D2601,D2601,$C$3:C2601,"Buy")+SUMIFS($F$3:F2601,$D$3:D2601,D2601,$C$3:C2601,"Coin Deposit",$E$3:E2601,"&lt;&gt;")</f>
        <v>0</v>
      </c>
      <c r="X2601" s="131">
        <f t="shared" si="442"/>
        <v>0</v>
      </c>
      <c r="Y2601" s="131">
        <f>IF($D2601=Y$1,SUMIFS($H$3:$H2601,$G$3:$G2601,Y$1,$C$3:$C2601,"Sell"),0)</f>
        <v>0</v>
      </c>
      <c r="Z2601" s="131">
        <f t="shared" si="443"/>
        <v>0</v>
      </c>
      <c r="AA2601" s="131">
        <f>IF($D2601=AA$1,SUMIFS($H$3:$H2601,$G$3:$G2601,AA$1,$C$3:$C2601,"Sell"),0)</f>
        <v>0</v>
      </c>
      <c r="AB2601" s="131">
        <f t="shared" si="444"/>
        <v>0</v>
      </c>
      <c r="AC2601" s="131">
        <f>SUMIFS('Deductions and Deposits'!$H:$H,'Deductions and Deposits'!$G:$G,D2601,'Deductions and Deposits'!$F:$F,"&lt;="&amp;B2601)+SUMIFS($F$3:F2601,$D$3:D2601,D2601,$C$3:C2601,"Coin Deposit",$E$3:E2601,"")</f>
        <v>0</v>
      </c>
      <c r="AD2601" s="131">
        <f>SUMIFS('Deductions and Deposits'!$D:$D,'Deductions and Deposits'!$C:$C,D2601)+SUMIFS($F:$F,$D:$D,D2601,$C:$C,"Coin Deduction")</f>
        <v>0</v>
      </c>
      <c r="AE2601" s="131">
        <f>Table5[[#This Row],[Column4]]+Table5[[#This Row],[Column14]]+Table5[[#This Row],[Column19]]+Table5[[#This Row],[Column12]]</f>
        <v>0</v>
      </c>
      <c r="AF2601" s="131">
        <f>Table5[[#This Row],[Column5]]+Table5[[#This Row],[Column13]]+Table5[[#This Row],[Column21]]+Table5[[#This Row],[Column18]]</f>
        <v>0</v>
      </c>
      <c r="AG2601" s="131">
        <f t="shared" si="445"/>
        <v>0</v>
      </c>
      <c r="AH2601" s="131">
        <f t="shared" si="446"/>
        <v>0</v>
      </c>
      <c r="AI2601" s="131">
        <f>Table5[[#This Row],[Column17]]-Table5[[#This Row],[Column20]]</f>
        <v>0</v>
      </c>
      <c r="AJ2601" s="131">
        <f t="shared" si="447"/>
        <v>0</v>
      </c>
      <c r="AK2601" s="131">
        <f t="shared" si="440"/>
        <v>0</v>
      </c>
      <c r="AL2601" s="131">
        <f t="shared" si="448"/>
        <v>0</v>
      </c>
      <c r="AM2601" s="131" t="str">
        <f t="shared" si="449"/>
        <v/>
      </c>
      <c r="AN2601" s="131" t="str">
        <f t="shared" ca="1" si="450"/>
        <v/>
      </c>
    </row>
    <row r="2602" spans="1:40" ht="20.25" customHeight="1" x14ac:dyDescent="0.3">
      <c r="A2602" s="127"/>
      <c r="B2602" s="164"/>
      <c r="C2602" s="139"/>
      <c r="D2602" s="140"/>
      <c r="E2602" s="139"/>
      <c r="F2602" s="139"/>
      <c r="G2602" s="140"/>
      <c r="H2602" s="139"/>
      <c r="I2602" s="129"/>
      <c r="L2602" s="128"/>
      <c r="M2602" s="128"/>
      <c r="N2602" s="128"/>
      <c r="O2602" s="128"/>
      <c r="P2602" s="128"/>
      <c r="Q2602" s="128"/>
      <c r="R2602" s="128"/>
      <c r="S2602" s="128"/>
      <c r="T2602" s="120">
        <f t="shared" si="441"/>
        <v>0</v>
      </c>
      <c r="U2602" s="131"/>
      <c r="V2602" s="131"/>
      <c r="W2602" s="131">
        <f>SUMIFS($F$3:F2602,$D$3:D2602,D2602,$C$3:C2602,"Buy")+SUMIFS($F$3:F2602,$D$3:D2602,D2602,$C$3:C2602,"Coin Deposit",$E$3:E2602,"&lt;&gt;")</f>
        <v>0</v>
      </c>
      <c r="X2602" s="131">
        <f t="shared" si="442"/>
        <v>0</v>
      </c>
      <c r="Y2602" s="131">
        <f>IF($D2602=Y$1,SUMIFS($H$3:$H2602,$G$3:$G2602,Y$1,$C$3:$C2602,"Sell"),0)</f>
        <v>0</v>
      </c>
      <c r="Z2602" s="131">
        <f t="shared" si="443"/>
        <v>0</v>
      </c>
      <c r="AA2602" s="131">
        <f>IF($D2602=AA$1,SUMIFS($H$3:$H2602,$G$3:$G2602,AA$1,$C$3:$C2602,"Sell"),0)</f>
        <v>0</v>
      </c>
      <c r="AB2602" s="131">
        <f t="shared" si="444"/>
        <v>0</v>
      </c>
      <c r="AC2602" s="131">
        <f>SUMIFS('Deductions and Deposits'!$H:$H,'Deductions and Deposits'!$G:$G,D2602,'Deductions and Deposits'!$F:$F,"&lt;="&amp;B2602)+SUMIFS($F$3:F2602,$D$3:D2602,D2602,$C$3:C2602,"Coin Deposit",$E$3:E2602,"")</f>
        <v>0</v>
      </c>
      <c r="AD2602" s="131">
        <f>SUMIFS('Deductions and Deposits'!$D:$D,'Deductions and Deposits'!$C:$C,D2602)+SUMIFS($F:$F,$D:$D,D2602,$C:$C,"Coin Deduction")</f>
        <v>0</v>
      </c>
      <c r="AE2602" s="131">
        <f>Table5[[#This Row],[Column4]]+Table5[[#This Row],[Column14]]+Table5[[#This Row],[Column19]]+Table5[[#This Row],[Column12]]</f>
        <v>0</v>
      </c>
      <c r="AF2602" s="131">
        <f>Table5[[#This Row],[Column5]]+Table5[[#This Row],[Column13]]+Table5[[#This Row],[Column21]]+Table5[[#This Row],[Column18]]</f>
        <v>0</v>
      </c>
      <c r="AG2602" s="131">
        <f t="shared" si="445"/>
        <v>0</v>
      </c>
      <c r="AH2602" s="131">
        <f t="shared" si="446"/>
        <v>0</v>
      </c>
      <c r="AI2602" s="131">
        <f>Table5[[#This Row],[Column17]]-Table5[[#This Row],[Column20]]</f>
        <v>0</v>
      </c>
      <c r="AJ2602" s="131">
        <f t="shared" si="447"/>
        <v>0</v>
      </c>
      <c r="AK2602" s="131">
        <f t="shared" si="440"/>
        <v>0</v>
      </c>
      <c r="AL2602" s="131">
        <f t="shared" si="448"/>
        <v>0</v>
      </c>
      <c r="AM2602" s="131" t="str">
        <f t="shared" si="449"/>
        <v/>
      </c>
      <c r="AN2602" s="131" t="str">
        <f t="shared" ca="1" si="450"/>
        <v/>
      </c>
    </row>
    <row r="2603" spans="1:40" ht="20.25" customHeight="1" x14ac:dyDescent="0.3">
      <c r="A2603" s="127"/>
      <c r="B2603" s="164"/>
      <c r="C2603" s="139"/>
      <c r="D2603" s="140"/>
      <c r="E2603" s="139"/>
      <c r="F2603" s="139"/>
      <c r="G2603" s="140"/>
      <c r="H2603" s="139"/>
      <c r="I2603" s="129"/>
      <c r="L2603" s="128"/>
      <c r="M2603" s="128"/>
      <c r="N2603" s="128"/>
      <c r="O2603" s="128"/>
      <c r="P2603" s="128"/>
      <c r="Q2603" s="128"/>
      <c r="R2603" s="128"/>
      <c r="S2603" s="128"/>
      <c r="T2603" s="120">
        <f t="shared" si="441"/>
        <v>0</v>
      </c>
      <c r="U2603" s="131"/>
      <c r="V2603" s="131"/>
      <c r="W2603" s="131">
        <f>SUMIFS($F$3:F2603,$D$3:D2603,D2603,$C$3:C2603,"Buy")+SUMIFS($F$3:F2603,$D$3:D2603,D2603,$C$3:C2603,"Coin Deposit",$E$3:E2603,"&lt;&gt;")</f>
        <v>0</v>
      </c>
      <c r="X2603" s="131">
        <f t="shared" si="442"/>
        <v>0</v>
      </c>
      <c r="Y2603" s="131">
        <f>IF($D2603=Y$1,SUMIFS($H$3:$H2603,$G$3:$G2603,Y$1,$C$3:$C2603,"Sell"),0)</f>
        <v>0</v>
      </c>
      <c r="Z2603" s="131">
        <f t="shared" si="443"/>
        <v>0</v>
      </c>
      <c r="AA2603" s="131">
        <f>IF($D2603=AA$1,SUMIFS($H$3:$H2603,$G$3:$G2603,AA$1,$C$3:$C2603,"Sell"),0)</f>
        <v>0</v>
      </c>
      <c r="AB2603" s="131">
        <f t="shared" si="444"/>
        <v>0</v>
      </c>
      <c r="AC2603" s="131">
        <f>SUMIFS('Deductions and Deposits'!$H:$H,'Deductions and Deposits'!$G:$G,D2603,'Deductions and Deposits'!$F:$F,"&lt;="&amp;B2603)+SUMIFS($F$3:F2603,$D$3:D2603,D2603,$C$3:C2603,"Coin Deposit",$E$3:E2603,"")</f>
        <v>0</v>
      </c>
      <c r="AD2603" s="131">
        <f>SUMIFS('Deductions and Deposits'!$D:$D,'Deductions and Deposits'!$C:$C,D2603)+SUMIFS($F:$F,$D:$D,D2603,$C:$C,"Coin Deduction")</f>
        <v>0</v>
      </c>
      <c r="AE2603" s="131">
        <f>Table5[[#This Row],[Column4]]+Table5[[#This Row],[Column14]]+Table5[[#This Row],[Column19]]+Table5[[#This Row],[Column12]]</f>
        <v>0</v>
      </c>
      <c r="AF2603" s="131">
        <f>Table5[[#This Row],[Column5]]+Table5[[#This Row],[Column13]]+Table5[[#This Row],[Column21]]+Table5[[#This Row],[Column18]]</f>
        <v>0</v>
      </c>
      <c r="AG2603" s="131">
        <f t="shared" si="445"/>
        <v>0</v>
      </c>
      <c r="AH2603" s="131">
        <f t="shared" si="446"/>
        <v>0</v>
      </c>
      <c r="AI2603" s="131">
        <f>Table5[[#This Row],[Column17]]-Table5[[#This Row],[Column20]]</f>
        <v>0</v>
      </c>
      <c r="AJ2603" s="131">
        <f t="shared" si="447"/>
        <v>0</v>
      </c>
      <c r="AK2603" s="131">
        <f t="shared" si="440"/>
        <v>0</v>
      </c>
      <c r="AL2603" s="131">
        <f t="shared" si="448"/>
        <v>0</v>
      </c>
      <c r="AM2603" s="131" t="str">
        <f t="shared" si="449"/>
        <v/>
      </c>
      <c r="AN2603" s="131" t="str">
        <f t="shared" ca="1" si="450"/>
        <v/>
      </c>
    </row>
    <row r="2604" spans="1:40" ht="20.25" customHeight="1" x14ac:dyDescent="0.3">
      <c r="A2604" s="127"/>
      <c r="B2604" s="164"/>
      <c r="C2604" s="139"/>
      <c r="D2604" s="140"/>
      <c r="E2604" s="139"/>
      <c r="F2604" s="139"/>
      <c r="G2604" s="140"/>
      <c r="H2604" s="139"/>
      <c r="I2604" s="129"/>
      <c r="L2604" s="128"/>
      <c r="M2604" s="128"/>
      <c r="N2604" s="128"/>
      <c r="O2604" s="128"/>
      <c r="P2604" s="128"/>
      <c r="Q2604" s="128"/>
      <c r="R2604" s="128"/>
      <c r="S2604" s="128"/>
      <c r="T2604" s="120">
        <f t="shared" si="441"/>
        <v>0</v>
      </c>
      <c r="U2604" s="131"/>
      <c r="V2604" s="131"/>
      <c r="W2604" s="131">
        <f>SUMIFS($F$3:F2604,$D$3:D2604,D2604,$C$3:C2604,"Buy")+SUMIFS($F$3:F2604,$D$3:D2604,D2604,$C$3:C2604,"Coin Deposit",$E$3:E2604,"&lt;&gt;")</f>
        <v>0</v>
      </c>
      <c r="X2604" s="131">
        <f t="shared" si="442"/>
        <v>0</v>
      </c>
      <c r="Y2604" s="131">
        <f>IF($D2604=Y$1,SUMIFS($H$3:$H2604,$G$3:$G2604,Y$1,$C$3:$C2604,"Sell"),0)</f>
        <v>0</v>
      </c>
      <c r="Z2604" s="131">
        <f t="shared" si="443"/>
        <v>0</v>
      </c>
      <c r="AA2604" s="131">
        <f>IF($D2604=AA$1,SUMIFS($H$3:$H2604,$G$3:$G2604,AA$1,$C$3:$C2604,"Sell"),0)</f>
        <v>0</v>
      </c>
      <c r="AB2604" s="131">
        <f t="shared" si="444"/>
        <v>0</v>
      </c>
      <c r="AC2604" s="131">
        <f>SUMIFS('Deductions and Deposits'!$H:$H,'Deductions and Deposits'!$G:$G,D2604,'Deductions and Deposits'!$F:$F,"&lt;="&amp;B2604)+SUMIFS($F$3:F2604,$D$3:D2604,D2604,$C$3:C2604,"Coin Deposit",$E$3:E2604,"")</f>
        <v>0</v>
      </c>
      <c r="AD2604" s="131">
        <f>SUMIFS('Deductions and Deposits'!$D:$D,'Deductions and Deposits'!$C:$C,D2604)+SUMIFS($F:$F,$D:$D,D2604,$C:$C,"Coin Deduction")</f>
        <v>0</v>
      </c>
      <c r="AE2604" s="131">
        <f>Table5[[#This Row],[Column4]]+Table5[[#This Row],[Column14]]+Table5[[#This Row],[Column19]]+Table5[[#This Row],[Column12]]</f>
        <v>0</v>
      </c>
      <c r="AF2604" s="131">
        <f>Table5[[#This Row],[Column5]]+Table5[[#This Row],[Column13]]+Table5[[#This Row],[Column21]]+Table5[[#This Row],[Column18]]</f>
        <v>0</v>
      </c>
      <c r="AG2604" s="131">
        <f t="shared" si="445"/>
        <v>0</v>
      </c>
      <c r="AH2604" s="131">
        <f t="shared" si="446"/>
        <v>0</v>
      </c>
      <c r="AI2604" s="131">
        <f>Table5[[#This Row],[Column17]]-Table5[[#This Row],[Column20]]</f>
        <v>0</v>
      </c>
      <c r="AJ2604" s="131">
        <f t="shared" si="447"/>
        <v>0</v>
      </c>
      <c r="AK2604" s="131">
        <f t="shared" si="440"/>
        <v>0</v>
      </c>
      <c r="AL2604" s="131">
        <f t="shared" si="448"/>
        <v>0</v>
      </c>
      <c r="AM2604" s="131" t="str">
        <f t="shared" si="449"/>
        <v/>
      </c>
      <c r="AN2604" s="131" t="str">
        <f t="shared" ca="1" si="450"/>
        <v/>
      </c>
    </row>
    <row r="2605" spans="1:40" ht="20.25" customHeight="1" x14ac:dyDescent="0.3">
      <c r="A2605" s="127"/>
      <c r="B2605" s="164"/>
      <c r="C2605" s="139"/>
      <c r="D2605" s="140"/>
      <c r="E2605" s="139"/>
      <c r="F2605" s="139"/>
      <c r="G2605" s="140"/>
      <c r="H2605" s="139"/>
      <c r="I2605" s="129"/>
      <c r="L2605" s="128"/>
      <c r="M2605" s="128"/>
      <c r="N2605" s="128"/>
      <c r="O2605" s="128"/>
      <c r="P2605" s="128"/>
      <c r="Q2605" s="128"/>
      <c r="R2605" s="128"/>
      <c r="S2605" s="128"/>
      <c r="T2605" s="120">
        <f t="shared" si="441"/>
        <v>0</v>
      </c>
      <c r="U2605" s="131"/>
      <c r="V2605" s="131"/>
      <c r="W2605" s="131">
        <f>SUMIFS($F$3:F2605,$D$3:D2605,D2605,$C$3:C2605,"Buy")+SUMIFS($F$3:F2605,$D$3:D2605,D2605,$C$3:C2605,"Coin Deposit",$E$3:E2605,"&lt;&gt;")</f>
        <v>0</v>
      </c>
      <c r="X2605" s="131">
        <f t="shared" si="442"/>
        <v>0</v>
      </c>
      <c r="Y2605" s="131">
        <f>IF($D2605=Y$1,SUMIFS($H$3:$H2605,$G$3:$G2605,Y$1,$C$3:$C2605,"Sell"),0)</f>
        <v>0</v>
      </c>
      <c r="Z2605" s="131">
        <f t="shared" si="443"/>
        <v>0</v>
      </c>
      <c r="AA2605" s="131">
        <f>IF($D2605=AA$1,SUMIFS($H$3:$H2605,$G$3:$G2605,AA$1,$C$3:$C2605,"Sell"),0)</f>
        <v>0</v>
      </c>
      <c r="AB2605" s="131">
        <f t="shared" si="444"/>
        <v>0</v>
      </c>
      <c r="AC2605" s="131">
        <f>SUMIFS('Deductions and Deposits'!$H:$H,'Deductions and Deposits'!$G:$G,D2605,'Deductions and Deposits'!$F:$F,"&lt;="&amp;B2605)+SUMIFS($F$3:F2605,$D$3:D2605,D2605,$C$3:C2605,"Coin Deposit",$E$3:E2605,"")</f>
        <v>0</v>
      </c>
      <c r="AD2605" s="131">
        <f>SUMIFS('Deductions and Deposits'!$D:$D,'Deductions and Deposits'!$C:$C,D2605)+SUMIFS($F:$F,$D:$D,D2605,$C:$C,"Coin Deduction")</f>
        <v>0</v>
      </c>
      <c r="AE2605" s="131">
        <f>Table5[[#This Row],[Column4]]+Table5[[#This Row],[Column14]]+Table5[[#This Row],[Column19]]+Table5[[#This Row],[Column12]]</f>
        <v>0</v>
      </c>
      <c r="AF2605" s="131">
        <f>Table5[[#This Row],[Column5]]+Table5[[#This Row],[Column13]]+Table5[[#This Row],[Column21]]+Table5[[#This Row],[Column18]]</f>
        <v>0</v>
      </c>
      <c r="AG2605" s="131">
        <f t="shared" si="445"/>
        <v>0</v>
      </c>
      <c r="AH2605" s="131">
        <f t="shared" si="446"/>
        <v>0</v>
      </c>
      <c r="AI2605" s="131">
        <f>Table5[[#This Row],[Column17]]-Table5[[#This Row],[Column20]]</f>
        <v>0</v>
      </c>
      <c r="AJ2605" s="131">
        <f t="shared" si="447"/>
        <v>0</v>
      </c>
      <c r="AK2605" s="131">
        <f t="shared" si="440"/>
        <v>0</v>
      </c>
      <c r="AL2605" s="131">
        <f t="shared" si="448"/>
        <v>0</v>
      </c>
      <c r="AM2605" s="131" t="str">
        <f t="shared" si="449"/>
        <v/>
      </c>
      <c r="AN2605" s="131" t="str">
        <f t="shared" ca="1" si="450"/>
        <v/>
      </c>
    </row>
    <row r="2606" spans="1:40" ht="20.25" customHeight="1" x14ac:dyDescent="0.3">
      <c r="A2606" s="127"/>
      <c r="B2606" s="164"/>
      <c r="C2606" s="139"/>
      <c r="D2606" s="140"/>
      <c r="E2606" s="139"/>
      <c r="F2606" s="139"/>
      <c r="G2606" s="140"/>
      <c r="H2606" s="139"/>
      <c r="I2606" s="129"/>
      <c r="L2606" s="128"/>
      <c r="M2606" s="128"/>
      <c r="N2606" s="128"/>
      <c r="O2606" s="128"/>
      <c r="P2606" s="128"/>
      <c r="Q2606" s="128"/>
      <c r="R2606" s="128"/>
      <c r="S2606" s="128"/>
      <c r="T2606" s="120">
        <f t="shared" si="441"/>
        <v>0</v>
      </c>
      <c r="U2606" s="131"/>
      <c r="V2606" s="131"/>
      <c r="W2606" s="131">
        <f>SUMIFS($F$3:F2606,$D$3:D2606,D2606,$C$3:C2606,"Buy")+SUMIFS($F$3:F2606,$D$3:D2606,D2606,$C$3:C2606,"Coin Deposit",$E$3:E2606,"&lt;&gt;")</f>
        <v>0</v>
      </c>
      <c r="X2606" s="131">
        <f t="shared" si="442"/>
        <v>0</v>
      </c>
      <c r="Y2606" s="131">
        <f>IF($D2606=Y$1,SUMIFS($H$3:$H2606,$G$3:$G2606,Y$1,$C$3:$C2606,"Sell"),0)</f>
        <v>0</v>
      </c>
      <c r="Z2606" s="131">
        <f t="shared" si="443"/>
        <v>0</v>
      </c>
      <c r="AA2606" s="131">
        <f>IF($D2606=AA$1,SUMIFS($H$3:$H2606,$G$3:$G2606,AA$1,$C$3:$C2606,"Sell"),0)</f>
        <v>0</v>
      </c>
      <c r="AB2606" s="131">
        <f t="shared" si="444"/>
        <v>0</v>
      </c>
      <c r="AC2606" s="131">
        <f>SUMIFS('Deductions and Deposits'!$H:$H,'Deductions and Deposits'!$G:$G,D2606,'Deductions and Deposits'!$F:$F,"&lt;="&amp;B2606)+SUMIFS($F$3:F2606,$D$3:D2606,D2606,$C$3:C2606,"Coin Deposit",$E$3:E2606,"")</f>
        <v>0</v>
      </c>
      <c r="AD2606" s="131">
        <f>SUMIFS('Deductions and Deposits'!$D:$D,'Deductions and Deposits'!$C:$C,D2606)+SUMIFS($F:$F,$D:$D,D2606,$C:$C,"Coin Deduction")</f>
        <v>0</v>
      </c>
      <c r="AE2606" s="131">
        <f>Table5[[#This Row],[Column4]]+Table5[[#This Row],[Column14]]+Table5[[#This Row],[Column19]]+Table5[[#This Row],[Column12]]</f>
        <v>0</v>
      </c>
      <c r="AF2606" s="131">
        <f>Table5[[#This Row],[Column5]]+Table5[[#This Row],[Column13]]+Table5[[#This Row],[Column21]]+Table5[[#This Row],[Column18]]</f>
        <v>0</v>
      </c>
      <c r="AG2606" s="131">
        <f t="shared" si="445"/>
        <v>0</v>
      </c>
      <c r="AH2606" s="131">
        <f t="shared" si="446"/>
        <v>0</v>
      </c>
      <c r="AI2606" s="131">
        <f>Table5[[#This Row],[Column17]]-Table5[[#This Row],[Column20]]</f>
        <v>0</v>
      </c>
      <c r="AJ2606" s="131">
        <f t="shared" si="447"/>
        <v>0</v>
      </c>
      <c r="AK2606" s="131">
        <f t="shared" si="440"/>
        <v>0</v>
      </c>
      <c r="AL2606" s="131">
        <f t="shared" si="448"/>
        <v>0</v>
      </c>
      <c r="AM2606" s="131" t="str">
        <f t="shared" si="449"/>
        <v/>
      </c>
      <c r="AN2606" s="131" t="str">
        <f t="shared" ca="1" si="450"/>
        <v/>
      </c>
    </row>
    <row r="2607" spans="1:40" ht="20.25" customHeight="1" x14ac:dyDescent="0.3">
      <c r="A2607" s="127"/>
      <c r="B2607" s="164"/>
      <c r="C2607" s="139"/>
      <c r="D2607" s="140"/>
      <c r="E2607" s="139"/>
      <c r="F2607" s="139"/>
      <c r="G2607" s="140"/>
      <c r="H2607" s="139"/>
      <c r="I2607" s="129"/>
      <c r="L2607" s="128"/>
      <c r="M2607" s="128"/>
      <c r="N2607" s="128"/>
      <c r="O2607" s="128"/>
      <c r="P2607" s="128"/>
      <c r="Q2607" s="128"/>
      <c r="R2607" s="128"/>
      <c r="S2607" s="128"/>
      <c r="T2607" s="120">
        <f t="shared" si="441"/>
        <v>0</v>
      </c>
      <c r="U2607" s="131"/>
      <c r="V2607" s="131"/>
      <c r="W2607" s="131">
        <f>SUMIFS($F$3:F2607,$D$3:D2607,D2607,$C$3:C2607,"Buy")+SUMIFS($F$3:F2607,$D$3:D2607,D2607,$C$3:C2607,"Coin Deposit",$E$3:E2607,"&lt;&gt;")</f>
        <v>0</v>
      </c>
      <c r="X2607" s="131">
        <f t="shared" si="442"/>
        <v>0</v>
      </c>
      <c r="Y2607" s="131">
        <f>IF($D2607=Y$1,SUMIFS($H$3:$H2607,$G$3:$G2607,Y$1,$C$3:$C2607,"Sell"),0)</f>
        <v>0</v>
      </c>
      <c r="Z2607" s="131">
        <f t="shared" si="443"/>
        <v>0</v>
      </c>
      <c r="AA2607" s="131">
        <f>IF($D2607=AA$1,SUMIFS($H$3:$H2607,$G$3:$G2607,AA$1,$C$3:$C2607,"Sell"),0)</f>
        <v>0</v>
      </c>
      <c r="AB2607" s="131">
        <f t="shared" si="444"/>
        <v>0</v>
      </c>
      <c r="AC2607" s="131">
        <f>SUMIFS('Deductions and Deposits'!$H:$H,'Deductions and Deposits'!$G:$G,D2607,'Deductions and Deposits'!$F:$F,"&lt;="&amp;B2607)+SUMIFS($F$3:F2607,$D$3:D2607,D2607,$C$3:C2607,"Coin Deposit",$E$3:E2607,"")</f>
        <v>0</v>
      </c>
      <c r="AD2607" s="131">
        <f>SUMIFS('Deductions and Deposits'!$D:$D,'Deductions and Deposits'!$C:$C,D2607)+SUMIFS($F:$F,$D:$D,D2607,$C:$C,"Coin Deduction")</f>
        <v>0</v>
      </c>
      <c r="AE2607" s="131">
        <f>Table5[[#This Row],[Column4]]+Table5[[#This Row],[Column14]]+Table5[[#This Row],[Column19]]+Table5[[#This Row],[Column12]]</f>
        <v>0</v>
      </c>
      <c r="AF2607" s="131">
        <f>Table5[[#This Row],[Column5]]+Table5[[#This Row],[Column13]]+Table5[[#This Row],[Column21]]+Table5[[#This Row],[Column18]]</f>
        <v>0</v>
      </c>
      <c r="AG2607" s="131">
        <f t="shared" si="445"/>
        <v>0</v>
      </c>
      <c r="AH2607" s="131">
        <f t="shared" si="446"/>
        <v>0</v>
      </c>
      <c r="AI2607" s="131">
        <f>Table5[[#This Row],[Column17]]-Table5[[#This Row],[Column20]]</f>
        <v>0</v>
      </c>
      <c r="AJ2607" s="131">
        <f t="shared" si="447"/>
        <v>0</v>
      </c>
      <c r="AK2607" s="131">
        <f t="shared" si="440"/>
        <v>0</v>
      </c>
      <c r="AL2607" s="131">
        <f t="shared" si="448"/>
        <v>0</v>
      </c>
      <c r="AM2607" s="131" t="str">
        <f t="shared" si="449"/>
        <v/>
      </c>
      <c r="AN2607" s="131" t="str">
        <f t="shared" ca="1" si="450"/>
        <v/>
      </c>
    </row>
    <row r="2608" spans="1:40" ht="20.25" customHeight="1" x14ac:dyDescent="0.3">
      <c r="A2608" s="127"/>
      <c r="B2608" s="164"/>
      <c r="C2608" s="139"/>
      <c r="D2608" s="140"/>
      <c r="E2608" s="139"/>
      <c r="F2608" s="139"/>
      <c r="G2608" s="140"/>
      <c r="H2608" s="139"/>
      <c r="I2608" s="129"/>
      <c r="L2608" s="128"/>
      <c r="M2608" s="128"/>
      <c r="N2608" s="128"/>
      <c r="O2608" s="128"/>
      <c r="P2608" s="128"/>
      <c r="Q2608" s="128"/>
      <c r="R2608" s="128"/>
      <c r="S2608" s="128"/>
      <c r="T2608" s="120">
        <f t="shared" si="441"/>
        <v>0</v>
      </c>
      <c r="U2608" s="131"/>
      <c r="V2608" s="131"/>
      <c r="W2608" s="131">
        <f>SUMIFS($F$3:F2608,$D$3:D2608,D2608,$C$3:C2608,"Buy")+SUMIFS($F$3:F2608,$D$3:D2608,D2608,$C$3:C2608,"Coin Deposit",$E$3:E2608,"&lt;&gt;")</f>
        <v>0</v>
      </c>
      <c r="X2608" s="131">
        <f t="shared" si="442"/>
        <v>0</v>
      </c>
      <c r="Y2608" s="131">
        <f>IF($D2608=Y$1,SUMIFS($H$3:$H2608,$G$3:$G2608,Y$1,$C$3:$C2608,"Sell"),0)</f>
        <v>0</v>
      </c>
      <c r="Z2608" s="131">
        <f t="shared" si="443"/>
        <v>0</v>
      </c>
      <c r="AA2608" s="131">
        <f>IF($D2608=AA$1,SUMIFS($H$3:$H2608,$G$3:$G2608,AA$1,$C$3:$C2608,"Sell"),0)</f>
        <v>0</v>
      </c>
      <c r="AB2608" s="131">
        <f t="shared" si="444"/>
        <v>0</v>
      </c>
      <c r="AC2608" s="131">
        <f>SUMIFS('Deductions and Deposits'!$H:$H,'Deductions and Deposits'!$G:$G,D2608,'Deductions and Deposits'!$F:$F,"&lt;="&amp;B2608)+SUMIFS($F$3:F2608,$D$3:D2608,D2608,$C$3:C2608,"Coin Deposit",$E$3:E2608,"")</f>
        <v>0</v>
      </c>
      <c r="AD2608" s="131">
        <f>SUMIFS('Deductions and Deposits'!$D:$D,'Deductions and Deposits'!$C:$C,D2608)+SUMIFS($F:$F,$D:$D,D2608,$C:$C,"Coin Deduction")</f>
        <v>0</v>
      </c>
      <c r="AE2608" s="131">
        <f>Table5[[#This Row],[Column4]]+Table5[[#This Row],[Column14]]+Table5[[#This Row],[Column19]]+Table5[[#This Row],[Column12]]</f>
        <v>0</v>
      </c>
      <c r="AF2608" s="131">
        <f>Table5[[#This Row],[Column5]]+Table5[[#This Row],[Column13]]+Table5[[#This Row],[Column21]]+Table5[[#This Row],[Column18]]</f>
        <v>0</v>
      </c>
      <c r="AG2608" s="131">
        <f t="shared" si="445"/>
        <v>0</v>
      </c>
      <c r="AH2608" s="131">
        <f t="shared" si="446"/>
        <v>0</v>
      </c>
      <c r="AI2608" s="131">
        <f>Table5[[#This Row],[Column17]]-Table5[[#This Row],[Column20]]</f>
        <v>0</v>
      </c>
      <c r="AJ2608" s="131">
        <f t="shared" si="447"/>
        <v>0</v>
      </c>
      <c r="AK2608" s="131">
        <f t="shared" si="440"/>
        <v>0</v>
      </c>
      <c r="AL2608" s="131">
        <f t="shared" si="448"/>
        <v>0</v>
      </c>
      <c r="AM2608" s="131" t="str">
        <f t="shared" si="449"/>
        <v/>
      </c>
      <c r="AN2608" s="131" t="str">
        <f t="shared" ca="1" si="450"/>
        <v/>
      </c>
    </row>
    <row r="2609" spans="1:40" ht="20.25" customHeight="1" x14ac:dyDescent="0.3">
      <c r="A2609" s="127"/>
      <c r="B2609" s="164"/>
      <c r="C2609" s="139"/>
      <c r="D2609" s="140"/>
      <c r="E2609" s="139"/>
      <c r="F2609" s="139"/>
      <c r="G2609" s="140"/>
      <c r="H2609" s="139"/>
      <c r="I2609" s="129"/>
      <c r="L2609" s="128"/>
      <c r="M2609" s="128"/>
      <c r="N2609" s="128"/>
      <c r="O2609" s="128"/>
      <c r="P2609" s="128"/>
      <c r="Q2609" s="128"/>
      <c r="R2609" s="128"/>
      <c r="S2609" s="128"/>
      <c r="T2609" s="120">
        <f t="shared" si="441"/>
        <v>0</v>
      </c>
      <c r="U2609" s="131"/>
      <c r="V2609" s="131"/>
      <c r="W2609" s="131">
        <f>SUMIFS($F$3:F2609,$D$3:D2609,D2609,$C$3:C2609,"Buy")+SUMIFS($F$3:F2609,$D$3:D2609,D2609,$C$3:C2609,"Coin Deposit",$E$3:E2609,"&lt;&gt;")</f>
        <v>0</v>
      </c>
      <c r="X2609" s="131">
        <f t="shared" si="442"/>
        <v>0</v>
      </c>
      <c r="Y2609" s="131">
        <f>IF($D2609=Y$1,SUMIFS($H$3:$H2609,$G$3:$G2609,Y$1,$C$3:$C2609,"Sell"),0)</f>
        <v>0</v>
      </c>
      <c r="Z2609" s="131">
        <f t="shared" si="443"/>
        <v>0</v>
      </c>
      <c r="AA2609" s="131">
        <f>IF($D2609=AA$1,SUMIFS($H$3:$H2609,$G$3:$G2609,AA$1,$C$3:$C2609,"Sell"),0)</f>
        <v>0</v>
      </c>
      <c r="AB2609" s="131">
        <f t="shared" si="444"/>
        <v>0</v>
      </c>
      <c r="AC2609" s="131">
        <f>SUMIFS('Deductions and Deposits'!$H:$H,'Deductions and Deposits'!$G:$G,D2609,'Deductions and Deposits'!$F:$F,"&lt;="&amp;B2609)+SUMIFS($F$3:F2609,$D$3:D2609,D2609,$C$3:C2609,"Coin Deposit",$E$3:E2609,"")</f>
        <v>0</v>
      </c>
      <c r="AD2609" s="131">
        <f>SUMIFS('Deductions and Deposits'!$D:$D,'Deductions and Deposits'!$C:$C,D2609)+SUMIFS($F:$F,$D:$D,D2609,$C:$C,"Coin Deduction")</f>
        <v>0</v>
      </c>
      <c r="AE2609" s="131">
        <f>Table5[[#This Row],[Column4]]+Table5[[#This Row],[Column14]]+Table5[[#This Row],[Column19]]+Table5[[#This Row],[Column12]]</f>
        <v>0</v>
      </c>
      <c r="AF2609" s="131">
        <f>Table5[[#This Row],[Column5]]+Table5[[#This Row],[Column13]]+Table5[[#This Row],[Column21]]+Table5[[#This Row],[Column18]]</f>
        <v>0</v>
      </c>
      <c r="AG2609" s="131">
        <f t="shared" si="445"/>
        <v>0</v>
      </c>
      <c r="AH2609" s="131">
        <f t="shared" si="446"/>
        <v>0</v>
      </c>
      <c r="AI2609" s="131">
        <f>Table5[[#This Row],[Column17]]-Table5[[#This Row],[Column20]]</f>
        <v>0</v>
      </c>
      <c r="AJ2609" s="131">
        <f t="shared" si="447"/>
        <v>0</v>
      </c>
      <c r="AK2609" s="131">
        <f t="shared" si="440"/>
        <v>0</v>
      </c>
      <c r="AL2609" s="131">
        <f t="shared" si="448"/>
        <v>0</v>
      </c>
      <c r="AM2609" s="131" t="str">
        <f t="shared" si="449"/>
        <v/>
      </c>
      <c r="AN2609" s="131" t="str">
        <f t="shared" ca="1" si="450"/>
        <v/>
      </c>
    </row>
    <row r="2610" spans="1:40" ht="20.25" customHeight="1" x14ac:dyDescent="0.3">
      <c r="A2610" s="127"/>
      <c r="B2610" s="164"/>
      <c r="C2610" s="139"/>
      <c r="D2610" s="140"/>
      <c r="E2610" s="139"/>
      <c r="F2610" s="139"/>
      <c r="G2610" s="140"/>
      <c r="H2610" s="139"/>
      <c r="I2610" s="129"/>
      <c r="L2610" s="128"/>
      <c r="M2610" s="128"/>
      <c r="N2610" s="128"/>
      <c r="O2610" s="128"/>
      <c r="P2610" s="128"/>
      <c r="Q2610" s="128"/>
      <c r="R2610" s="128"/>
      <c r="S2610" s="128"/>
      <c r="T2610" s="120">
        <f t="shared" si="441"/>
        <v>0</v>
      </c>
      <c r="U2610" s="131"/>
      <c r="V2610" s="131"/>
      <c r="W2610" s="131">
        <f>SUMIFS($F$3:F2610,$D$3:D2610,D2610,$C$3:C2610,"Buy")+SUMIFS($F$3:F2610,$D$3:D2610,D2610,$C$3:C2610,"Coin Deposit",$E$3:E2610,"&lt;&gt;")</f>
        <v>0</v>
      </c>
      <c r="X2610" s="131">
        <f t="shared" si="442"/>
        <v>0</v>
      </c>
      <c r="Y2610" s="131">
        <f>IF($D2610=Y$1,SUMIFS($H$3:$H2610,$G$3:$G2610,Y$1,$C$3:$C2610,"Sell"),0)</f>
        <v>0</v>
      </c>
      <c r="Z2610" s="131">
        <f t="shared" si="443"/>
        <v>0</v>
      </c>
      <c r="AA2610" s="131">
        <f>IF($D2610=AA$1,SUMIFS($H$3:$H2610,$G$3:$G2610,AA$1,$C$3:$C2610,"Sell"),0)</f>
        <v>0</v>
      </c>
      <c r="AB2610" s="131">
        <f t="shared" si="444"/>
        <v>0</v>
      </c>
      <c r="AC2610" s="131">
        <f>SUMIFS('Deductions and Deposits'!$H:$H,'Deductions and Deposits'!$G:$G,D2610,'Deductions and Deposits'!$F:$F,"&lt;="&amp;B2610)+SUMIFS($F$3:F2610,$D$3:D2610,D2610,$C$3:C2610,"Coin Deposit",$E$3:E2610,"")</f>
        <v>0</v>
      </c>
      <c r="AD2610" s="131">
        <f>SUMIFS('Deductions and Deposits'!$D:$D,'Deductions and Deposits'!$C:$C,D2610)+SUMIFS($F:$F,$D:$D,D2610,$C:$C,"Coin Deduction")</f>
        <v>0</v>
      </c>
      <c r="AE2610" s="131">
        <f>Table5[[#This Row],[Column4]]+Table5[[#This Row],[Column14]]+Table5[[#This Row],[Column19]]+Table5[[#This Row],[Column12]]</f>
        <v>0</v>
      </c>
      <c r="AF2610" s="131">
        <f>Table5[[#This Row],[Column5]]+Table5[[#This Row],[Column13]]+Table5[[#This Row],[Column21]]+Table5[[#This Row],[Column18]]</f>
        <v>0</v>
      </c>
      <c r="AG2610" s="131">
        <f t="shared" si="445"/>
        <v>0</v>
      </c>
      <c r="AH2610" s="131">
        <f t="shared" si="446"/>
        <v>0</v>
      </c>
      <c r="AI2610" s="131">
        <f>Table5[[#This Row],[Column17]]-Table5[[#This Row],[Column20]]</f>
        <v>0</v>
      </c>
      <c r="AJ2610" s="131">
        <f t="shared" si="447"/>
        <v>0</v>
      </c>
      <c r="AK2610" s="131">
        <f t="shared" si="440"/>
        <v>0</v>
      </c>
      <c r="AL2610" s="131">
        <f t="shared" si="448"/>
        <v>0</v>
      </c>
      <c r="AM2610" s="131" t="str">
        <f t="shared" si="449"/>
        <v/>
      </c>
      <c r="AN2610" s="131" t="str">
        <f t="shared" ca="1" si="450"/>
        <v/>
      </c>
    </row>
    <row r="2611" spans="1:40" ht="20.25" customHeight="1" x14ac:dyDescent="0.3">
      <c r="A2611" s="127"/>
      <c r="B2611" s="164"/>
      <c r="C2611" s="139"/>
      <c r="D2611" s="140"/>
      <c r="E2611" s="139"/>
      <c r="F2611" s="139"/>
      <c r="G2611" s="140"/>
      <c r="H2611" s="139"/>
      <c r="I2611" s="129"/>
      <c r="L2611" s="128"/>
      <c r="M2611" s="128"/>
      <c r="N2611" s="128"/>
      <c r="O2611" s="128"/>
      <c r="P2611" s="128"/>
      <c r="Q2611" s="128"/>
      <c r="R2611" s="128"/>
      <c r="S2611" s="128"/>
      <c r="T2611" s="120">
        <f t="shared" si="441"/>
        <v>0</v>
      </c>
      <c r="U2611" s="131"/>
      <c r="V2611" s="131"/>
      <c r="W2611" s="131">
        <f>SUMIFS($F$3:F2611,$D$3:D2611,D2611,$C$3:C2611,"Buy")+SUMIFS($F$3:F2611,$D$3:D2611,D2611,$C$3:C2611,"Coin Deposit",$E$3:E2611,"&lt;&gt;")</f>
        <v>0</v>
      </c>
      <c r="X2611" s="131">
        <f t="shared" si="442"/>
        <v>0</v>
      </c>
      <c r="Y2611" s="131">
        <f>IF($D2611=Y$1,SUMIFS($H$3:$H2611,$G$3:$G2611,Y$1,$C$3:$C2611,"Sell"),0)</f>
        <v>0</v>
      </c>
      <c r="Z2611" s="131">
        <f t="shared" si="443"/>
        <v>0</v>
      </c>
      <c r="AA2611" s="131">
        <f>IF($D2611=AA$1,SUMIFS($H$3:$H2611,$G$3:$G2611,AA$1,$C$3:$C2611,"Sell"),0)</f>
        <v>0</v>
      </c>
      <c r="AB2611" s="131">
        <f t="shared" si="444"/>
        <v>0</v>
      </c>
      <c r="AC2611" s="131">
        <f>SUMIFS('Deductions and Deposits'!$H:$H,'Deductions and Deposits'!$G:$G,D2611,'Deductions and Deposits'!$F:$F,"&lt;="&amp;B2611)+SUMIFS($F$3:F2611,$D$3:D2611,D2611,$C$3:C2611,"Coin Deposit",$E$3:E2611,"")</f>
        <v>0</v>
      </c>
      <c r="AD2611" s="131">
        <f>SUMIFS('Deductions and Deposits'!$D:$D,'Deductions and Deposits'!$C:$C,D2611)+SUMIFS($F:$F,$D:$D,D2611,$C:$C,"Coin Deduction")</f>
        <v>0</v>
      </c>
      <c r="AE2611" s="131">
        <f>Table5[[#This Row],[Column4]]+Table5[[#This Row],[Column14]]+Table5[[#This Row],[Column19]]+Table5[[#This Row],[Column12]]</f>
        <v>0</v>
      </c>
      <c r="AF2611" s="131">
        <f>Table5[[#This Row],[Column5]]+Table5[[#This Row],[Column13]]+Table5[[#This Row],[Column21]]+Table5[[#This Row],[Column18]]</f>
        <v>0</v>
      </c>
      <c r="AG2611" s="131">
        <f t="shared" si="445"/>
        <v>0</v>
      </c>
      <c r="AH2611" s="131">
        <f t="shared" si="446"/>
        <v>0</v>
      </c>
      <c r="AI2611" s="131">
        <f>Table5[[#This Row],[Column17]]-Table5[[#This Row],[Column20]]</f>
        <v>0</v>
      </c>
      <c r="AJ2611" s="131">
        <f t="shared" si="447"/>
        <v>0</v>
      </c>
      <c r="AK2611" s="131">
        <f t="shared" si="440"/>
        <v>0</v>
      </c>
      <c r="AL2611" s="131">
        <f t="shared" si="448"/>
        <v>0</v>
      </c>
      <c r="AM2611" s="131" t="str">
        <f t="shared" si="449"/>
        <v/>
      </c>
      <c r="AN2611" s="131" t="str">
        <f t="shared" ca="1" si="450"/>
        <v/>
      </c>
    </row>
    <row r="2612" spans="1:40" ht="20.25" customHeight="1" x14ac:dyDescent="0.3">
      <c r="A2612" s="127"/>
      <c r="B2612" s="164"/>
      <c r="C2612" s="139"/>
      <c r="D2612" s="140"/>
      <c r="E2612" s="139"/>
      <c r="F2612" s="139"/>
      <c r="G2612" s="140"/>
      <c r="H2612" s="139"/>
      <c r="I2612" s="129"/>
      <c r="L2612" s="128"/>
      <c r="M2612" s="128"/>
      <c r="N2612" s="128"/>
      <c r="O2612" s="128"/>
      <c r="P2612" s="128"/>
      <c r="Q2612" s="128"/>
      <c r="R2612" s="128"/>
      <c r="S2612" s="128"/>
      <c r="T2612" s="120">
        <f t="shared" si="441"/>
        <v>0</v>
      </c>
      <c r="U2612" s="131"/>
      <c r="V2612" s="131"/>
      <c r="W2612" s="131">
        <f>SUMIFS($F$3:F2612,$D$3:D2612,D2612,$C$3:C2612,"Buy")+SUMIFS($F$3:F2612,$D$3:D2612,D2612,$C$3:C2612,"Coin Deposit",$E$3:E2612,"&lt;&gt;")</f>
        <v>0</v>
      </c>
      <c r="X2612" s="131">
        <f t="shared" si="442"/>
        <v>0</v>
      </c>
      <c r="Y2612" s="131">
        <f>IF($D2612=Y$1,SUMIFS($H$3:$H2612,$G$3:$G2612,Y$1,$C$3:$C2612,"Sell"),0)</f>
        <v>0</v>
      </c>
      <c r="Z2612" s="131">
        <f t="shared" si="443"/>
        <v>0</v>
      </c>
      <c r="AA2612" s="131">
        <f>IF($D2612=AA$1,SUMIFS($H$3:$H2612,$G$3:$G2612,AA$1,$C$3:$C2612,"Sell"),0)</f>
        <v>0</v>
      </c>
      <c r="AB2612" s="131">
        <f t="shared" si="444"/>
        <v>0</v>
      </c>
      <c r="AC2612" s="131">
        <f>SUMIFS('Deductions and Deposits'!$H:$H,'Deductions and Deposits'!$G:$G,D2612,'Deductions and Deposits'!$F:$F,"&lt;="&amp;B2612)+SUMIFS($F$3:F2612,$D$3:D2612,D2612,$C$3:C2612,"Coin Deposit",$E$3:E2612,"")</f>
        <v>0</v>
      </c>
      <c r="AD2612" s="131">
        <f>SUMIFS('Deductions and Deposits'!$D:$D,'Deductions and Deposits'!$C:$C,D2612)+SUMIFS($F:$F,$D:$D,D2612,$C:$C,"Coin Deduction")</f>
        <v>0</v>
      </c>
      <c r="AE2612" s="131">
        <f>Table5[[#This Row],[Column4]]+Table5[[#This Row],[Column14]]+Table5[[#This Row],[Column19]]+Table5[[#This Row],[Column12]]</f>
        <v>0</v>
      </c>
      <c r="AF2612" s="131">
        <f>Table5[[#This Row],[Column5]]+Table5[[#This Row],[Column13]]+Table5[[#This Row],[Column21]]+Table5[[#This Row],[Column18]]</f>
        <v>0</v>
      </c>
      <c r="AG2612" s="131">
        <f t="shared" si="445"/>
        <v>0</v>
      </c>
      <c r="AH2612" s="131">
        <f t="shared" si="446"/>
        <v>0</v>
      </c>
      <c r="AI2612" s="131">
        <f>Table5[[#This Row],[Column17]]-Table5[[#This Row],[Column20]]</f>
        <v>0</v>
      </c>
      <c r="AJ2612" s="131">
        <f t="shared" si="447"/>
        <v>0</v>
      </c>
      <c r="AK2612" s="131">
        <f t="shared" ref="AK2612:AK3697" si="451">AJ2612*T2612</f>
        <v>0</v>
      </c>
      <c r="AL2612" s="131">
        <f t="shared" si="448"/>
        <v>0</v>
      </c>
      <c r="AM2612" s="131" t="str">
        <f t="shared" si="449"/>
        <v/>
      </c>
      <c r="AN2612" s="131" t="str">
        <f t="shared" ca="1" si="450"/>
        <v/>
      </c>
    </row>
    <row r="2613" spans="1:40" ht="20.25" customHeight="1" x14ac:dyDescent="0.3">
      <c r="A2613" s="127"/>
      <c r="B2613" s="164"/>
      <c r="C2613" s="139"/>
      <c r="D2613" s="140"/>
      <c r="E2613" s="139"/>
      <c r="F2613" s="139"/>
      <c r="G2613" s="140"/>
      <c r="H2613" s="139"/>
      <c r="I2613" s="129"/>
      <c r="L2613" s="128"/>
      <c r="M2613" s="128"/>
      <c r="N2613" s="128"/>
      <c r="O2613" s="128"/>
      <c r="P2613" s="128"/>
      <c r="Q2613" s="128"/>
      <c r="R2613" s="128"/>
      <c r="S2613" s="128"/>
      <c r="T2613" s="120">
        <f t="shared" si="441"/>
        <v>0</v>
      </c>
      <c r="U2613" s="131"/>
      <c r="V2613" s="131"/>
      <c r="W2613" s="131">
        <f>SUMIFS($F$3:F2613,$D$3:D2613,D2613,$C$3:C2613,"Buy")+SUMIFS($F$3:F2613,$D$3:D2613,D2613,$C$3:C2613,"Coin Deposit",$E$3:E2613,"&lt;&gt;")</f>
        <v>0</v>
      </c>
      <c r="X2613" s="131">
        <f t="shared" si="442"/>
        <v>0</v>
      </c>
      <c r="Y2613" s="131">
        <f>IF($D2613=Y$1,SUMIFS($H$3:$H2613,$G$3:$G2613,Y$1,$C$3:$C2613,"Sell"),0)</f>
        <v>0</v>
      </c>
      <c r="Z2613" s="131">
        <f t="shared" si="443"/>
        <v>0</v>
      </c>
      <c r="AA2613" s="131">
        <f>IF($D2613=AA$1,SUMIFS($H$3:$H2613,$G$3:$G2613,AA$1,$C$3:$C2613,"Sell"),0)</f>
        <v>0</v>
      </c>
      <c r="AB2613" s="131">
        <f t="shared" si="444"/>
        <v>0</v>
      </c>
      <c r="AC2613" s="131">
        <f>SUMIFS('Deductions and Deposits'!$H:$H,'Deductions and Deposits'!$G:$G,D2613,'Deductions and Deposits'!$F:$F,"&lt;="&amp;B2613)+SUMIFS($F$3:F2613,$D$3:D2613,D2613,$C$3:C2613,"Coin Deposit",$E$3:E2613,"")</f>
        <v>0</v>
      </c>
      <c r="AD2613" s="131">
        <f>SUMIFS('Deductions and Deposits'!$D:$D,'Deductions and Deposits'!$C:$C,D2613)+SUMIFS($F:$F,$D:$D,D2613,$C:$C,"Coin Deduction")</f>
        <v>0</v>
      </c>
      <c r="AE2613" s="131">
        <f>Table5[[#This Row],[Column4]]+Table5[[#This Row],[Column14]]+Table5[[#This Row],[Column19]]+Table5[[#This Row],[Column12]]</f>
        <v>0</v>
      </c>
      <c r="AF2613" s="131">
        <f>Table5[[#This Row],[Column5]]+Table5[[#This Row],[Column13]]+Table5[[#This Row],[Column21]]+Table5[[#This Row],[Column18]]</f>
        <v>0</v>
      </c>
      <c r="AG2613" s="131">
        <f t="shared" si="445"/>
        <v>0</v>
      </c>
      <c r="AH2613" s="131">
        <f t="shared" si="446"/>
        <v>0</v>
      </c>
      <c r="AI2613" s="131">
        <f>Table5[[#This Row],[Column17]]-Table5[[#This Row],[Column20]]</f>
        <v>0</v>
      </c>
      <c r="AJ2613" s="131">
        <f t="shared" si="447"/>
        <v>0</v>
      </c>
      <c r="AK2613" s="131">
        <f t="shared" si="451"/>
        <v>0</v>
      </c>
      <c r="AL2613" s="131">
        <f t="shared" si="448"/>
        <v>0</v>
      </c>
      <c r="AM2613" s="131" t="str">
        <f t="shared" si="449"/>
        <v/>
      </c>
      <c r="AN2613" s="131" t="str">
        <f t="shared" ca="1" si="450"/>
        <v/>
      </c>
    </row>
    <row r="2614" spans="1:40" ht="20.25" customHeight="1" x14ac:dyDescent="0.3">
      <c r="A2614" s="127"/>
      <c r="B2614" s="164"/>
      <c r="C2614" s="139"/>
      <c r="D2614" s="140"/>
      <c r="E2614" s="139"/>
      <c r="F2614" s="139"/>
      <c r="G2614" s="140"/>
      <c r="H2614" s="139"/>
      <c r="I2614" s="129"/>
      <c r="L2614" s="128"/>
      <c r="M2614" s="128"/>
      <c r="N2614" s="128"/>
      <c r="O2614" s="128"/>
      <c r="P2614" s="128"/>
      <c r="Q2614" s="128"/>
      <c r="R2614" s="128"/>
      <c r="S2614" s="128"/>
      <c r="T2614" s="120">
        <f t="shared" si="441"/>
        <v>0</v>
      </c>
      <c r="U2614" s="131"/>
      <c r="V2614" s="131"/>
      <c r="W2614" s="131">
        <f>SUMIFS($F$3:F2614,$D$3:D2614,D2614,$C$3:C2614,"Buy")+SUMIFS($F$3:F2614,$D$3:D2614,D2614,$C$3:C2614,"Coin Deposit",$E$3:E2614,"&lt;&gt;")</f>
        <v>0</v>
      </c>
      <c r="X2614" s="131">
        <f t="shared" si="442"/>
        <v>0</v>
      </c>
      <c r="Y2614" s="131">
        <f>IF($D2614=Y$1,SUMIFS($H$3:$H2614,$G$3:$G2614,Y$1,$C$3:$C2614,"Sell"),0)</f>
        <v>0</v>
      </c>
      <c r="Z2614" s="131">
        <f t="shared" si="443"/>
        <v>0</v>
      </c>
      <c r="AA2614" s="131">
        <f>IF($D2614=AA$1,SUMIFS($H$3:$H2614,$G$3:$G2614,AA$1,$C$3:$C2614,"Sell"),0)</f>
        <v>0</v>
      </c>
      <c r="AB2614" s="131">
        <f t="shared" si="444"/>
        <v>0</v>
      </c>
      <c r="AC2614" s="131">
        <f>SUMIFS('Deductions and Deposits'!$H:$H,'Deductions and Deposits'!$G:$G,D2614,'Deductions and Deposits'!$F:$F,"&lt;="&amp;B2614)+SUMIFS($F$3:F2614,$D$3:D2614,D2614,$C$3:C2614,"Coin Deposit",$E$3:E2614,"")</f>
        <v>0</v>
      </c>
      <c r="AD2614" s="131">
        <f>SUMIFS('Deductions and Deposits'!$D:$D,'Deductions and Deposits'!$C:$C,D2614)+SUMIFS($F:$F,$D:$D,D2614,$C:$C,"Coin Deduction")</f>
        <v>0</v>
      </c>
      <c r="AE2614" s="131">
        <f>Table5[[#This Row],[Column4]]+Table5[[#This Row],[Column14]]+Table5[[#This Row],[Column19]]+Table5[[#This Row],[Column12]]</f>
        <v>0</v>
      </c>
      <c r="AF2614" s="131">
        <f>Table5[[#This Row],[Column5]]+Table5[[#This Row],[Column13]]+Table5[[#This Row],[Column21]]+Table5[[#This Row],[Column18]]</f>
        <v>0</v>
      </c>
      <c r="AG2614" s="131">
        <f t="shared" si="445"/>
        <v>0</v>
      </c>
      <c r="AH2614" s="131">
        <f t="shared" si="446"/>
        <v>0</v>
      </c>
      <c r="AI2614" s="131">
        <f>Table5[[#This Row],[Column17]]-Table5[[#This Row],[Column20]]</f>
        <v>0</v>
      </c>
      <c r="AJ2614" s="131">
        <f t="shared" si="447"/>
        <v>0</v>
      </c>
      <c r="AK2614" s="131">
        <f t="shared" si="451"/>
        <v>0</v>
      </c>
      <c r="AL2614" s="131">
        <f t="shared" si="448"/>
        <v>0</v>
      </c>
      <c r="AM2614" s="131" t="str">
        <f t="shared" si="449"/>
        <v/>
      </c>
      <c r="AN2614" s="131" t="str">
        <f t="shared" ca="1" si="450"/>
        <v/>
      </c>
    </row>
    <row r="2615" spans="1:40" ht="20.25" customHeight="1" x14ac:dyDescent="0.3">
      <c r="A2615" s="127"/>
      <c r="B2615" s="164"/>
      <c r="C2615" s="139"/>
      <c r="D2615" s="140"/>
      <c r="E2615" s="139"/>
      <c r="F2615" s="139"/>
      <c r="G2615" s="140"/>
      <c r="H2615" s="139"/>
      <c r="I2615" s="129"/>
      <c r="L2615" s="128"/>
      <c r="M2615" s="128"/>
      <c r="N2615" s="128"/>
      <c r="O2615" s="128"/>
      <c r="P2615" s="128"/>
      <c r="Q2615" s="128"/>
      <c r="R2615" s="128"/>
      <c r="S2615" s="128"/>
      <c r="T2615" s="120">
        <f t="shared" si="441"/>
        <v>0</v>
      </c>
      <c r="U2615" s="131"/>
      <c r="V2615" s="131"/>
      <c r="W2615" s="131">
        <f>SUMIFS($F$3:F2615,$D$3:D2615,D2615,$C$3:C2615,"Buy")+SUMIFS($F$3:F2615,$D$3:D2615,D2615,$C$3:C2615,"Coin Deposit",$E$3:E2615,"&lt;&gt;")</f>
        <v>0</v>
      </c>
      <c r="X2615" s="131">
        <f t="shared" si="442"/>
        <v>0</v>
      </c>
      <c r="Y2615" s="131">
        <f>IF($D2615=Y$1,SUMIFS($H$3:$H2615,$G$3:$G2615,Y$1,$C$3:$C2615,"Sell"),0)</f>
        <v>0</v>
      </c>
      <c r="Z2615" s="131">
        <f t="shared" si="443"/>
        <v>0</v>
      </c>
      <c r="AA2615" s="131">
        <f>IF($D2615=AA$1,SUMIFS($H$3:$H2615,$G$3:$G2615,AA$1,$C$3:$C2615,"Sell"),0)</f>
        <v>0</v>
      </c>
      <c r="AB2615" s="131">
        <f t="shared" si="444"/>
        <v>0</v>
      </c>
      <c r="AC2615" s="131">
        <f>SUMIFS('Deductions and Deposits'!$H:$H,'Deductions and Deposits'!$G:$G,D2615,'Deductions and Deposits'!$F:$F,"&lt;="&amp;B2615)+SUMIFS($F$3:F2615,$D$3:D2615,D2615,$C$3:C2615,"Coin Deposit",$E$3:E2615,"")</f>
        <v>0</v>
      </c>
      <c r="AD2615" s="131">
        <f>SUMIFS('Deductions and Deposits'!$D:$D,'Deductions and Deposits'!$C:$C,D2615)+SUMIFS($F:$F,$D:$D,D2615,$C:$C,"Coin Deduction")</f>
        <v>0</v>
      </c>
      <c r="AE2615" s="131">
        <f>Table5[[#This Row],[Column4]]+Table5[[#This Row],[Column14]]+Table5[[#This Row],[Column19]]+Table5[[#This Row],[Column12]]</f>
        <v>0</v>
      </c>
      <c r="AF2615" s="131">
        <f>Table5[[#This Row],[Column5]]+Table5[[#This Row],[Column13]]+Table5[[#This Row],[Column21]]+Table5[[#This Row],[Column18]]</f>
        <v>0</v>
      </c>
      <c r="AG2615" s="131">
        <f t="shared" si="445"/>
        <v>0</v>
      </c>
      <c r="AH2615" s="131">
        <f t="shared" si="446"/>
        <v>0</v>
      </c>
      <c r="AI2615" s="131">
        <f>Table5[[#This Row],[Column17]]-Table5[[#This Row],[Column20]]</f>
        <v>0</v>
      </c>
      <c r="AJ2615" s="131">
        <f t="shared" si="447"/>
        <v>0</v>
      </c>
      <c r="AK2615" s="131">
        <f t="shared" si="451"/>
        <v>0</v>
      </c>
      <c r="AL2615" s="131">
        <f t="shared" si="448"/>
        <v>0</v>
      </c>
      <c r="AM2615" s="131" t="str">
        <f t="shared" si="449"/>
        <v/>
      </c>
      <c r="AN2615" s="131" t="str">
        <f t="shared" ca="1" si="450"/>
        <v/>
      </c>
    </row>
    <row r="2616" spans="1:40" ht="20.25" customHeight="1" x14ac:dyDescent="0.3">
      <c r="A2616" s="127"/>
      <c r="B2616" s="164"/>
      <c r="C2616" s="139"/>
      <c r="D2616" s="140"/>
      <c r="E2616" s="139"/>
      <c r="F2616" s="139"/>
      <c r="G2616" s="140"/>
      <c r="H2616" s="139"/>
      <c r="I2616" s="129"/>
      <c r="L2616" s="128"/>
      <c r="M2616" s="128"/>
      <c r="N2616" s="128"/>
      <c r="O2616" s="128"/>
      <c r="P2616" s="128"/>
      <c r="Q2616" s="128"/>
      <c r="R2616" s="128"/>
      <c r="S2616" s="128"/>
      <c r="T2616" s="120">
        <f t="shared" si="441"/>
        <v>0</v>
      </c>
      <c r="U2616" s="131"/>
      <c r="V2616" s="131"/>
      <c r="W2616" s="131">
        <f>SUMIFS($F$3:F2616,$D$3:D2616,D2616,$C$3:C2616,"Buy")+SUMIFS($F$3:F2616,$D$3:D2616,D2616,$C$3:C2616,"Coin Deposit",$E$3:E2616,"&lt;&gt;")</f>
        <v>0</v>
      </c>
      <c r="X2616" s="131">
        <f t="shared" si="442"/>
        <v>0</v>
      </c>
      <c r="Y2616" s="131">
        <f>IF($D2616=Y$1,SUMIFS($H$3:$H2616,$G$3:$G2616,Y$1,$C$3:$C2616,"Sell"),0)</f>
        <v>0</v>
      </c>
      <c r="Z2616" s="131">
        <f t="shared" si="443"/>
        <v>0</v>
      </c>
      <c r="AA2616" s="131">
        <f>IF($D2616=AA$1,SUMIFS($H$3:$H2616,$G$3:$G2616,AA$1,$C$3:$C2616,"Sell"),0)</f>
        <v>0</v>
      </c>
      <c r="AB2616" s="131">
        <f t="shared" si="444"/>
        <v>0</v>
      </c>
      <c r="AC2616" s="131">
        <f>SUMIFS('Deductions and Deposits'!$H:$H,'Deductions and Deposits'!$G:$G,D2616,'Deductions and Deposits'!$F:$F,"&lt;="&amp;B2616)+SUMIFS($F$3:F2616,$D$3:D2616,D2616,$C$3:C2616,"Coin Deposit",$E$3:E2616,"")</f>
        <v>0</v>
      </c>
      <c r="AD2616" s="131">
        <f>SUMIFS('Deductions and Deposits'!$D:$D,'Deductions and Deposits'!$C:$C,D2616)+SUMIFS($F:$F,$D:$D,D2616,$C:$C,"Coin Deduction")</f>
        <v>0</v>
      </c>
      <c r="AE2616" s="131">
        <f>Table5[[#This Row],[Column4]]+Table5[[#This Row],[Column14]]+Table5[[#This Row],[Column19]]+Table5[[#This Row],[Column12]]</f>
        <v>0</v>
      </c>
      <c r="AF2616" s="131">
        <f>Table5[[#This Row],[Column5]]+Table5[[#This Row],[Column13]]+Table5[[#This Row],[Column21]]+Table5[[#This Row],[Column18]]</f>
        <v>0</v>
      </c>
      <c r="AG2616" s="131">
        <f t="shared" si="445"/>
        <v>0</v>
      </c>
      <c r="AH2616" s="131">
        <f t="shared" si="446"/>
        <v>0</v>
      </c>
      <c r="AI2616" s="131">
        <f>Table5[[#This Row],[Column17]]-Table5[[#This Row],[Column20]]</f>
        <v>0</v>
      </c>
      <c r="AJ2616" s="131">
        <f t="shared" si="447"/>
        <v>0</v>
      </c>
      <c r="AK2616" s="131">
        <f t="shared" si="451"/>
        <v>0</v>
      </c>
      <c r="AL2616" s="131">
        <f t="shared" si="448"/>
        <v>0</v>
      </c>
      <c r="AM2616" s="131" t="str">
        <f t="shared" si="449"/>
        <v/>
      </c>
      <c r="AN2616" s="131" t="str">
        <f t="shared" ca="1" si="450"/>
        <v/>
      </c>
    </row>
    <row r="2617" spans="1:40" ht="20.25" customHeight="1" x14ac:dyDescent="0.3">
      <c r="A2617" s="127"/>
      <c r="B2617" s="164"/>
      <c r="C2617" s="139"/>
      <c r="D2617" s="140"/>
      <c r="E2617" s="139"/>
      <c r="F2617" s="139"/>
      <c r="G2617" s="140"/>
      <c r="H2617" s="139"/>
      <c r="I2617" s="129"/>
      <c r="L2617" s="128"/>
      <c r="M2617" s="128"/>
      <c r="N2617" s="128"/>
      <c r="O2617" s="128"/>
      <c r="P2617" s="128"/>
      <c r="Q2617" s="128"/>
      <c r="R2617" s="128"/>
      <c r="S2617" s="128"/>
      <c r="T2617" s="120">
        <f t="shared" si="441"/>
        <v>0</v>
      </c>
      <c r="U2617" s="131"/>
      <c r="V2617" s="131"/>
      <c r="W2617" s="131">
        <f>SUMIFS($F$3:F2617,$D$3:D2617,D2617,$C$3:C2617,"Buy")+SUMIFS($F$3:F2617,$D$3:D2617,D2617,$C$3:C2617,"Coin Deposit",$E$3:E2617,"&lt;&gt;")</f>
        <v>0</v>
      </c>
      <c r="X2617" s="131">
        <f t="shared" si="442"/>
        <v>0</v>
      </c>
      <c r="Y2617" s="131">
        <f>IF($D2617=Y$1,SUMIFS($H$3:$H2617,$G$3:$G2617,Y$1,$C$3:$C2617,"Sell"),0)</f>
        <v>0</v>
      </c>
      <c r="Z2617" s="131">
        <f t="shared" si="443"/>
        <v>0</v>
      </c>
      <c r="AA2617" s="131">
        <f>IF($D2617=AA$1,SUMIFS($H$3:$H2617,$G$3:$G2617,AA$1,$C$3:$C2617,"Sell"),0)</f>
        <v>0</v>
      </c>
      <c r="AB2617" s="131">
        <f t="shared" si="444"/>
        <v>0</v>
      </c>
      <c r="AC2617" s="131">
        <f>SUMIFS('Deductions and Deposits'!$H:$H,'Deductions and Deposits'!$G:$G,D2617,'Deductions and Deposits'!$F:$F,"&lt;="&amp;B2617)+SUMIFS($F$3:F2617,$D$3:D2617,D2617,$C$3:C2617,"Coin Deposit",$E$3:E2617,"")</f>
        <v>0</v>
      </c>
      <c r="AD2617" s="131">
        <f>SUMIFS('Deductions and Deposits'!$D:$D,'Deductions and Deposits'!$C:$C,D2617)+SUMIFS($F:$F,$D:$D,D2617,$C:$C,"Coin Deduction")</f>
        <v>0</v>
      </c>
      <c r="AE2617" s="131">
        <f>Table5[[#This Row],[Column4]]+Table5[[#This Row],[Column14]]+Table5[[#This Row],[Column19]]+Table5[[#This Row],[Column12]]</f>
        <v>0</v>
      </c>
      <c r="AF2617" s="131">
        <f>Table5[[#This Row],[Column5]]+Table5[[#This Row],[Column13]]+Table5[[#This Row],[Column21]]+Table5[[#This Row],[Column18]]</f>
        <v>0</v>
      </c>
      <c r="AG2617" s="131">
        <f t="shared" si="445"/>
        <v>0</v>
      </c>
      <c r="AH2617" s="131">
        <f t="shared" si="446"/>
        <v>0</v>
      </c>
      <c r="AI2617" s="131">
        <f>Table5[[#This Row],[Column17]]-Table5[[#This Row],[Column20]]</f>
        <v>0</v>
      </c>
      <c r="AJ2617" s="131">
        <f t="shared" si="447"/>
        <v>0</v>
      </c>
      <c r="AK2617" s="131">
        <f t="shared" si="451"/>
        <v>0</v>
      </c>
      <c r="AL2617" s="131">
        <f t="shared" si="448"/>
        <v>0</v>
      </c>
      <c r="AM2617" s="131" t="str">
        <f t="shared" si="449"/>
        <v/>
      </c>
      <c r="AN2617" s="131" t="str">
        <f t="shared" ca="1" si="450"/>
        <v/>
      </c>
    </row>
    <row r="2618" spans="1:40" ht="20.25" customHeight="1" x14ac:dyDescent="0.3">
      <c r="A2618" s="127"/>
      <c r="B2618" s="164"/>
      <c r="C2618" s="139"/>
      <c r="D2618" s="140"/>
      <c r="E2618" s="139"/>
      <c r="F2618" s="139"/>
      <c r="G2618" s="140"/>
      <c r="H2618" s="139"/>
      <c r="I2618" s="129"/>
      <c r="L2618" s="128"/>
      <c r="M2618" s="128"/>
      <c r="N2618" s="128"/>
      <c r="O2618" s="128"/>
      <c r="P2618" s="128"/>
      <c r="Q2618" s="128"/>
      <c r="R2618" s="128"/>
      <c r="S2618" s="128"/>
      <c r="T2618" s="120">
        <f t="shared" si="441"/>
        <v>0</v>
      </c>
      <c r="U2618" s="131"/>
      <c r="V2618" s="131"/>
      <c r="W2618" s="131">
        <f>SUMIFS($F$3:F2618,$D$3:D2618,D2618,$C$3:C2618,"Buy")+SUMIFS($F$3:F2618,$D$3:D2618,D2618,$C$3:C2618,"Coin Deposit",$E$3:E2618,"&lt;&gt;")</f>
        <v>0</v>
      </c>
      <c r="X2618" s="131">
        <f t="shared" si="442"/>
        <v>0</v>
      </c>
      <c r="Y2618" s="131">
        <f>IF($D2618=Y$1,SUMIFS($H$3:$H2618,$G$3:$G2618,Y$1,$C$3:$C2618,"Sell"),0)</f>
        <v>0</v>
      </c>
      <c r="Z2618" s="131">
        <f t="shared" si="443"/>
        <v>0</v>
      </c>
      <c r="AA2618" s="131">
        <f>IF($D2618=AA$1,SUMIFS($H$3:$H2618,$G$3:$G2618,AA$1,$C$3:$C2618,"Sell"),0)</f>
        <v>0</v>
      </c>
      <c r="AB2618" s="131">
        <f t="shared" si="444"/>
        <v>0</v>
      </c>
      <c r="AC2618" s="131">
        <f>SUMIFS('Deductions and Deposits'!$H:$H,'Deductions and Deposits'!$G:$G,D2618,'Deductions and Deposits'!$F:$F,"&lt;="&amp;B2618)+SUMIFS($F$3:F2618,$D$3:D2618,D2618,$C$3:C2618,"Coin Deposit",$E$3:E2618,"")</f>
        <v>0</v>
      </c>
      <c r="AD2618" s="131">
        <f>SUMIFS('Deductions and Deposits'!$D:$D,'Deductions and Deposits'!$C:$C,D2618)+SUMIFS($F:$F,$D:$D,D2618,$C:$C,"Coin Deduction")</f>
        <v>0</v>
      </c>
      <c r="AE2618" s="131">
        <f>Table5[[#This Row],[Column4]]+Table5[[#This Row],[Column14]]+Table5[[#This Row],[Column19]]+Table5[[#This Row],[Column12]]</f>
        <v>0</v>
      </c>
      <c r="AF2618" s="131">
        <f>Table5[[#This Row],[Column5]]+Table5[[#This Row],[Column13]]+Table5[[#This Row],[Column21]]+Table5[[#This Row],[Column18]]</f>
        <v>0</v>
      </c>
      <c r="AG2618" s="131">
        <f t="shared" si="445"/>
        <v>0</v>
      </c>
      <c r="AH2618" s="131">
        <f t="shared" si="446"/>
        <v>0</v>
      </c>
      <c r="AI2618" s="131">
        <f>Table5[[#This Row],[Column17]]-Table5[[#This Row],[Column20]]</f>
        <v>0</v>
      </c>
      <c r="AJ2618" s="131">
        <f t="shared" si="447"/>
        <v>0</v>
      </c>
      <c r="AK2618" s="131">
        <f t="shared" si="451"/>
        <v>0</v>
      </c>
      <c r="AL2618" s="131">
        <f t="shared" si="448"/>
        <v>0</v>
      </c>
      <c r="AM2618" s="131" t="str">
        <f t="shared" si="449"/>
        <v/>
      </c>
      <c r="AN2618" s="131" t="str">
        <f t="shared" ca="1" si="450"/>
        <v/>
      </c>
    </row>
    <row r="2619" spans="1:40" ht="20.25" customHeight="1" x14ac:dyDescent="0.3">
      <c r="A2619" s="127"/>
      <c r="B2619" s="164"/>
      <c r="C2619" s="139"/>
      <c r="D2619" s="140"/>
      <c r="E2619" s="139"/>
      <c r="F2619" s="139"/>
      <c r="G2619" s="140"/>
      <c r="H2619" s="139"/>
      <c r="I2619" s="129"/>
      <c r="L2619" s="128"/>
      <c r="M2619" s="128"/>
      <c r="N2619" s="128"/>
      <c r="O2619" s="128"/>
      <c r="P2619" s="128"/>
      <c r="Q2619" s="128"/>
      <c r="R2619" s="128"/>
      <c r="S2619" s="128"/>
      <c r="T2619" s="120">
        <f t="shared" si="441"/>
        <v>0</v>
      </c>
      <c r="U2619" s="131"/>
      <c r="V2619" s="131"/>
      <c r="W2619" s="131">
        <f>SUMIFS($F$3:F2619,$D$3:D2619,D2619,$C$3:C2619,"Buy")+SUMIFS($F$3:F2619,$D$3:D2619,D2619,$C$3:C2619,"Coin Deposit",$E$3:E2619,"&lt;&gt;")</f>
        <v>0</v>
      </c>
      <c r="X2619" s="131">
        <f t="shared" si="442"/>
        <v>0</v>
      </c>
      <c r="Y2619" s="131">
        <f>IF($D2619=Y$1,SUMIFS($H$3:$H2619,$G$3:$G2619,Y$1,$C$3:$C2619,"Sell"),0)</f>
        <v>0</v>
      </c>
      <c r="Z2619" s="131">
        <f t="shared" si="443"/>
        <v>0</v>
      </c>
      <c r="AA2619" s="131">
        <f>IF($D2619=AA$1,SUMIFS($H$3:$H2619,$G$3:$G2619,AA$1,$C$3:$C2619,"Sell"),0)</f>
        <v>0</v>
      </c>
      <c r="AB2619" s="131">
        <f t="shared" si="444"/>
        <v>0</v>
      </c>
      <c r="AC2619" s="131">
        <f>SUMIFS('Deductions and Deposits'!$H:$H,'Deductions and Deposits'!$G:$G,D2619,'Deductions and Deposits'!$F:$F,"&lt;="&amp;B2619)+SUMIFS($F$3:F2619,$D$3:D2619,D2619,$C$3:C2619,"Coin Deposit",$E$3:E2619,"")</f>
        <v>0</v>
      </c>
      <c r="AD2619" s="131">
        <f>SUMIFS('Deductions and Deposits'!$D:$D,'Deductions and Deposits'!$C:$C,D2619)+SUMIFS($F:$F,$D:$D,D2619,$C:$C,"Coin Deduction")</f>
        <v>0</v>
      </c>
      <c r="AE2619" s="131">
        <f>Table5[[#This Row],[Column4]]+Table5[[#This Row],[Column14]]+Table5[[#This Row],[Column19]]+Table5[[#This Row],[Column12]]</f>
        <v>0</v>
      </c>
      <c r="AF2619" s="131">
        <f>Table5[[#This Row],[Column5]]+Table5[[#This Row],[Column13]]+Table5[[#This Row],[Column21]]+Table5[[#This Row],[Column18]]</f>
        <v>0</v>
      </c>
      <c r="AG2619" s="131">
        <f t="shared" si="445"/>
        <v>0</v>
      </c>
      <c r="AH2619" s="131">
        <f t="shared" si="446"/>
        <v>0</v>
      </c>
      <c r="AI2619" s="131">
        <f>Table5[[#This Row],[Column17]]-Table5[[#This Row],[Column20]]</f>
        <v>0</v>
      </c>
      <c r="AJ2619" s="131">
        <f t="shared" si="447"/>
        <v>0</v>
      </c>
      <c r="AK2619" s="131">
        <f t="shared" si="451"/>
        <v>0</v>
      </c>
      <c r="AL2619" s="131">
        <f t="shared" si="448"/>
        <v>0</v>
      </c>
      <c r="AM2619" s="131" t="str">
        <f t="shared" si="449"/>
        <v/>
      </c>
      <c r="AN2619" s="131" t="str">
        <f t="shared" ca="1" si="450"/>
        <v/>
      </c>
    </row>
    <row r="2620" spans="1:40" ht="20.25" customHeight="1" x14ac:dyDescent="0.3">
      <c r="A2620" s="127"/>
      <c r="B2620" s="164"/>
      <c r="C2620" s="139"/>
      <c r="D2620" s="140"/>
      <c r="E2620" s="139"/>
      <c r="F2620" s="139"/>
      <c r="G2620" s="140"/>
      <c r="H2620" s="139"/>
      <c r="I2620" s="129"/>
      <c r="L2620" s="128"/>
      <c r="M2620" s="128"/>
      <c r="N2620" s="128"/>
      <c r="O2620" s="128"/>
      <c r="P2620" s="128"/>
      <c r="Q2620" s="128"/>
      <c r="R2620" s="128"/>
      <c r="S2620" s="128"/>
      <c r="T2620" s="120">
        <f t="shared" si="441"/>
        <v>0</v>
      </c>
      <c r="U2620" s="131"/>
      <c r="V2620" s="131"/>
      <c r="W2620" s="131">
        <f>SUMIFS($F$3:F2620,$D$3:D2620,D2620,$C$3:C2620,"Buy")+SUMIFS($F$3:F2620,$D$3:D2620,D2620,$C$3:C2620,"Coin Deposit",$E$3:E2620,"&lt;&gt;")</f>
        <v>0</v>
      </c>
      <c r="X2620" s="131">
        <f t="shared" si="442"/>
        <v>0</v>
      </c>
      <c r="Y2620" s="131">
        <f>IF($D2620=Y$1,SUMIFS($H$3:$H2620,$G$3:$G2620,Y$1,$C$3:$C2620,"Sell"),0)</f>
        <v>0</v>
      </c>
      <c r="Z2620" s="131">
        <f t="shared" si="443"/>
        <v>0</v>
      </c>
      <c r="AA2620" s="131">
        <f>IF($D2620=AA$1,SUMIFS($H$3:$H2620,$G$3:$G2620,AA$1,$C$3:$C2620,"Sell"),0)</f>
        <v>0</v>
      </c>
      <c r="AB2620" s="131">
        <f t="shared" si="444"/>
        <v>0</v>
      </c>
      <c r="AC2620" s="131">
        <f>SUMIFS('Deductions and Deposits'!$H:$H,'Deductions and Deposits'!$G:$G,D2620,'Deductions and Deposits'!$F:$F,"&lt;="&amp;B2620)+SUMIFS($F$3:F2620,$D$3:D2620,D2620,$C$3:C2620,"Coin Deposit",$E$3:E2620,"")</f>
        <v>0</v>
      </c>
      <c r="AD2620" s="131">
        <f>SUMIFS('Deductions and Deposits'!$D:$D,'Deductions and Deposits'!$C:$C,D2620)+SUMIFS($F:$F,$D:$D,D2620,$C:$C,"Coin Deduction")</f>
        <v>0</v>
      </c>
      <c r="AE2620" s="131">
        <f>Table5[[#This Row],[Column4]]+Table5[[#This Row],[Column14]]+Table5[[#This Row],[Column19]]+Table5[[#This Row],[Column12]]</f>
        <v>0</v>
      </c>
      <c r="AF2620" s="131">
        <f>Table5[[#This Row],[Column5]]+Table5[[#This Row],[Column13]]+Table5[[#This Row],[Column21]]+Table5[[#This Row],[Column18]]</f>
        <v>0</v>
      </c>
      <c r="AG2620" s="131">
        <f t="shared" si="445"/>
        <v>0</v>
      </c>
      <c r="AH2620" s="131">
        <f t="shared" si="446"/>
        <v>0</v>
      </c>
      <c r="AI2620" s="131">
        <f>Table5[[#This Row],[Column17]]-Table5[[#This Row],[Column20]]</f>
        <v>0</v>
      </c>
      <c r="AJ2620" s="131">
        <f t="shared" si="447"/>
        <v>0</v>
      </c>
      <c r="AK2620" s="131">
        <f t="shared" si="451"/>
        <v>0</v>
      </c>
      <c r="AL2620" s="131">
        <f t="shared" si="448"/>
        <v>0</v>
      </c>
      <c r="AM2620" s="131" t="str">
        <f t="shared" si="449"/>
        <v/>
      </c>
      <c r="AN2620" s="131" t="str">
        <f t="shared" ca="1" si="450"/>
        <v/>
      </c>
    </row>
    <row r="2621" spans="1:40" ht="20.25" customHeight="1" x14ac:dyDescent="0.3">
      <c r="A2621" s="127"/>
      <c r="B2621" s="164"/>
      <c r="C2621" s="139"/>
      <c r="D2621" s="140"/>
      <c r="E2621" s="139"/>
      <c r="F2621" s="139"/>
      <c r="G2621" s="140"/>
      <c r="H2621" s="139"/>
      <c r="I2621" s="129"/>
      <c r="L2621" s="128"/>
      <c r="M2621" s="128"/>
      <c r="N2621" s="128"/>
      <c r="O2621" s="128"/>
      <c r="P2621" s="128"/>
      <c r="Q2621" s="128"/>
      <c r="R2621" s="128"/>
      <c r="S2621" s="128"/>
      <c r="T2621" s="120">
        <f t="shared" si="441"/>
        <v>0</v>
      </c>
      <c r="U2621" s="131"/>
      <c r="V2621" s="131"/>
      <c r="W2621" s="131">
        <f>SUMIFS($F$3:F2621,$D$3:D2621,D2621,$C$3:C2621,"Buy")+SUMIFS($F$3:F2621,$D$3:D2621,D2621,$C$3:C2621,"Coin Deposit",$E$3:E2621,"&lt;&gt;")</f>
        <v>0</v>
      </c>
      <c r="X2621" s="131">
        <f t="shared" si="442"/>
        <v>0</v>
      </c>
      <c r="Y2621" s="131">
        <f>IF($D2621=Y$1,SUMIFS($H$3:$H2621,$G$3:$G2621,Y$1,$C$3:$C2621,"Sell"),0)</f>
        <v>0</v>
      </c>
      <c r="Z2621" s="131">
        <f t="shared" si="443"/>
        <v>0</v>
      </c>
      <c r="AA2621" s="131">
        <f>IF($D2621=AA$1,SUMIFS($H$3:$H2621,$G$3:$G2621,AA$1,$C$3:$C2621,"Sell"),0)</f>
        <v>0</v>
      </c>
      <c r="AB2621" s="131">
        <f t="shared" si="444"/>
        <v>0</v>
      </c>
      <c r="AC2621" s="131">
        <f>SUMIFS('Deductions and Deposits'!$H:$H,'Deductions and Deposits'!$G:$G,D2621,'Deductions and Deposits'!$F:$F,"&lt;="&amp;B2621)+SUMIFS($F$3:F2621,$D$3:D2621,D2621,$C$3:C2621,"Coin Deposit",$E$3:E2621,"")</f>
        <v>0</v>
      </c>
      <c r="AD2621" s="131">
        <f>SUMIFS('Deductions and Deposits'!$D:$D,'Deductions and Deposits'!$C:$C,D2621)+SUMIFS($F:$F,$D:$D,D2621,$C:$C,"Coin Deduction")</f>
        <v>0</v>
      </c>
      <c r="AE2621" s="131">
        <f>Table5[[#This Row],[Column4]]+Table5[[#This Row],[Column14]]+Table5[[#This Row],[Column19]]+Table5[[#This Row],[Column12]]</f>
        <v>0</v>
      </c>
      <c r="AF2621" s="131">
        <f>Table5[[#This Row],[Column5]]+Table5[[#This Row],[Column13]]+Table5[[#This Row],[Column21]]+Table5[[#This Row],[Column18]]</f>
        <v>0</v>
      </c>
      <c r="AG2621" s="131">
        <f t="shared" si="445"/>
        <v>0</v>
      </c>
      <c r="AH2621" s="131">
        <f t="shared" si="446"/>
        <v>0</v>
      </c>
      <c r="AI2621" s="131">
        <f>Table5[[#This Row],[Column17]]-Table5[[#This Row],[Column20]]</f>
        <v>0</v>
      </c>
      <c r="AJ2621" s="131">
        <f t="shared" si="447"/>
        <v>0</v>
      </c>
      <c r="AK2621" s="131">
        <f t="shared" si="451"/>
        <v>0</v>
      </c>
      <c r="AL2621" s="131">
        <f t="shared" si="448"/>
        <v>0</v>
      </c>
      <c r="AM2621" s="131" t="str">
        <f t="shared" si="449"/>
        <v/>
      </c>
      <c r="AN2621" s="131" t="str">
        <f t="shared" ca="1" si="450"/>
        <v/>
      </c>
    </row>
    <row r="2622" spans="1:40" ht="20.25" customHeight="1" x14ac:dyDescent="0.3">
      <c r="A2622" s="127"/>
      <c r="B2622" s="164"/>
      <c r="C2622" s="139"/>
      <c r="D2622" s="140"/>
      <c r="E2622" s="139"/>
      <c r="F2622" s="139"/>
      <c r="G2622" s="140"/>
      <c r="H2622" s="139"/>
      <c r="I2622" s="129"/>
      <c r="L2622" s="128"/>
      <c r="M2622" s="128"/>
      <c r="N2622" s="128"/>
      <c r="O2622" s="128"/>
      <c r="P2622" s="128"/>
      <c r="Q2622" s="128"/>
      <c r="R2622" s="128"/>
      <c r="S2622" s="128"/>
      <c r="T2622" s="120">
        <f t="shared" si="441"/>
        <v>0</v>
      </c>
      <c r="U2622" s="131"/>
      <c r="V2622" s="131"/>
      <c r="W2622" s="131">
        <f>SUMIFS($F$3:F2622,$D$3:D2622,D2622,$C$3:C2622,"Buy")+SUMIFS($F$3:F2622,$D$3:D2622,D2622,$C$3:C2622,"Coin Deposit",$E$3:E2622,"&lt;&gt;")</f>
        <v>0</v>
      </c>
      <c r="X2622" s="131">
        <f t="shared" si="442"/>
        <v>0</v>
      </c>
      <c r="Y2622" s="131">
        <f>IF($D2622=Y$1,SUMIFS($H$3:$H2622,$G$3:$G2622,Y$1,$C$3:$C2622,"Sell"),0)</f>
        <v>0</v>
      </c>
      <c r="Z2622" s="131">
        <f t="shared" si="443"/>
        <v>0</v>
      </c>
      <c r="AA2622" s="131">
        <f>IF($D2622=AA$1,SUMIFS($H$3:$H2622,$G$3:$G2622,AA$1,$C$3:$C2622,"Sell"),0)</f>
        <v>0</v>
      </c>
      <c r="AB2622" s="131">
        <f t="shared" si="444"/>
        <v>0</v>
      </c>
      <c r="AC2622" s="131">
        <f>SUMIFS('Deductions and Deposits'!$H:$H,'Deductions and Deposits'!$G:$G,D2622,'Deductions and Deposits'!$F:$F,"&lt;="&amp;B2622)+SUMIFS($F$3:F2622,$D$3:D2622,D2622,$C$3:C2622,"Coin Deposit",$E$3:E2622,"")</f>
        <v>0</v>
      </c>
      <c r="AD2622" s="131">
        <f>SUMIFS('Deductions and Deposits'!$D:$D,'Deductions and Deposits'!$C:$C,D2622)+SUMIFS($F:$F,$D:$D,D2622,$C:$C,"Coin Deduction")</f>
        <v>0</v>
      </c>
      <c r="AE2622" s="131">
        <f>Table5[[#This Row],[Column4]]+Table5[[#This Row],[Column14]]+Table5[[#This Row],[Column19]]+Table5[[#This Row],[Column12]]</f>
        <v>0</v>
      </c>
      <c r="AF2622" s="131">
        <f>Table5[[#This Row],[Column5]]+Table5[[#This Row],[Column13]]+Table5[[#This Row],[Column21]]+Table5[[#This Row],[Column18]]</f>
        <v>0</v>
      </c>
      <c r="AG2622" s="131">
        <f t="shared" si="445"/>
        <v>0</v>
      </c>
      <c r="AH2622" s="131">
        <f t="shared" si="446"/>
        <v>0</v>
      </c>
      <c r="AI2622" s="131">
        <f>Table5[[#This Row],[Column17]]-Table5[[#This Row],[Column20]]</f>
        <v>0</v>
      </c>
      <c r="AJ2622" s="131">
        <f t="shared" si="447"/>
        <v>0</v>
      </c>
      <c r="AK2622" s="131">
        <f t="shared" si="451"/>
        <v>0</v>
      </c>
      <c r="AL2622" s="131">
        <f t="shared" si="448"/>
        <v>0</v>
      </c>
      <c r="AM2622" s="131" t="str">
        <f t="shared" si="449"/>
        <v/>
      </c>
      <c r="AN2622" s="131" t="str">
        <f t="shared" ca="1" si="450"/>
        <v/>
      </c>
    </row>
    <row r="2623" spans="1:40" ht="20.25" customHeight="1" x14ac:dyDescent="0.3">
      <c r="A2623" s="127"/>
      <c r="B2623" s="164"/>
      <c r="C2623" s="139"/>
      <c r="D2623" s="140"/>
      <c r="E2623" s="139"/>
      <c r="F2623" s="139"/>
      <c r="G2623" s="140"/>
      <c r="H2623" s="139"/>
      <c r="I2623" s="129"/>
      <c r="L2623" s="128"/>
      <c r="M2623" s="128"/>
      <c r="N2623" s="128"/>
      <c r="O2623" s="128"/>
      <c r="P2623" s="128"/>
      <c r="Q2623" s="128"/>
      <c r="R2623" s="128"/>
      <c r="S2623" s="128"/>
      <c r="T2623" s="120">
        <f t="shared" si="441"/>
        <v>0</v>
      </c>
      <c r="U2623" s="131"/>
      <c r="V2623" s="131"/>
      <c r="W2623" s="131">
        <f>SUMIFS($F$3:F2623,$D$3:D2623,D2623,$C$3:C2623,"Buy")+SUMIFS($F$3:F2623,$D$3:D2623,D2623,$C$3:C2623,"Coin Deposit",$E$3:E2623,"&lt;&gt;")</f>
        <v>0</v>
      </c>
      <c r="X2623" s="131">
        <f t="shared" si="442"/>
        <v>0</v>
      </c>
      <c r="Y2623" s="131">
        <f>IF($D2623=Y$1,SUMIFS($H$3:$H2623,$G$3:$G2623,Y$1,$C$3:$C2623,"Sell"),0)</f>
        <v>0</v>
      </c>
      <c r="Z2623" s="131">
        <f t="shared" si="443"/>
        <v>0</v>
      </c>
      <c r="AA2623" s="131">
        <f>IF($D2623=AA$1,SUMIFS($H$3:$H2623,$G$3:$G2623,AA$1,$C$3:$C2623,"Sell"),0)</f>
        <v>0</v>
      </c>
      <c r="AB2623" s="131">
        <f t="shared" si="444"/>
        <v>0</v>
      </c>
      <c r="AC2623" s="131">
        <f>SUMIFS('Deductions and Deposits'!$H:$H,'Deductions and Deposits'!$G:$G,D2623,'Deductions and Deposits'!$F:$F,"&lt;="&amp;B2623)+SUMIFS($F$3:F2623,$D$3:D2623,D2623,$C$3:C2623,"Coin Deposit",$E$3:E2623,"")</f>
        <v>0</v>
      </c>
      <c r="AD2623" s="131">
        <f>SUMIFS('Deductions and Deposits'!$D:$D,'Deductions and Deposits'!$C:$C,D2623)+SUMIFS($F:$F,$D:$D,D2623,$C:$C,"Coin Deduction")</f>
        <v>0</v>
      </c>
      <c r="AE2623" s="131">
        <f>Table5[[#This Row],[Column4]]+Table5[[#This Row],[Column14]]+Table5[[#This Row],[Column19]]+Table5[[#This Row],[Column12]]</f>
        <v>0</v>
      </c>
      <c r="AF2623" s="131">
        <f>Table5[[#This Row],[Column5]]+Table5[[#This Row],[Column13]]+Table5[[#This Row],[Column21]]+Table5[[#This Row],[Column18]]</f>
        <v>0</v>
      </c>
      <c r="AG2623" s="131">
        <f t="shared" si="445"/>
        <v>0</v>
      </c>
      <c r="AH2623" s="131">
        <f t="shared" si="446"/>
        <v>0</v>
      </c>
      <c r="AI2623" s="131">
        <f>Table5[[#This Row],[Column17]]-Table5[[#This Row],[Column20]]</f>
        <v>0</v>
      </c>
      <c r="AJ2623" s="131">
        <f t="shared" si="447"/>
        <v>0</v>
      </c>
      <c r="AK2623" s="131">
        <f t="shared" si="451"/>
        <v>0</v>
      </c>
      <c r="AL2623" s="131">
        <f t="shared" si="448"/>
        <v>0</v>
      </c>
      <c r="AM2623" s="131" t="str">
        <f t="shared" si="449"/>
        <v/>
      </c>
      <c r="AN2623" s="131" t="str">
        <f t="shared" ca="1" si="450"/>
        <v/>
      </c>
    </row>
    <row r="2624" spans="1:40" ht="20.25" customHeight="1" x14ac:dyDescent="0.3">
      <c r="A2624" s="127"/>
      <c r="B2624" s="164"/>
      <c r="C2624" s="139"/>
      <c r="D2624" s="140"/>
      <c r="E2624" s="139"/>
      <c r="F2624" s="139"/>
      <c r="G2624" s="140"/>
      <c r="H2624" s="139"/>
      <c r="I2624" s="129"/>
      <c r="L2624" s="128"/>
      <c r="M2624" s="128"/>
      <c r="N2624" s="128"/>
      <c r="O2624" s="128"/>
      <c r="P2624" s="128"/>
      <c r="Q2624" s="128"/>
      <c r="R2624" s="128"/>
      <c r="S2624" s="128"/>
      <c r="T2624" s="120">
        <f t="shared" si="441"/>
        <v>0</v>
      </c>
      <c r="U2624" s="131"/>
      <c r="V2624" s="131"/>
      <c r="W2624" s="131">
        <f>SUMIFS($F$3:F2624,$D$3:D2624,D2624,$C$3:C2624,"Buy")+SUMIFS($F$3:F2624,$D$3:D2624,D2624,$C$3:C2624,"Coin Deposit",$E$3:E2624,"&lt;&gt;")</f>
        <v>0</v>
      </c>
      <c r="X2624" s="131">
        <f t="shared" si="442"/>
        <v>0</v>
      </c>
      <c r="Y2624" s="131">
        <f>IF($D2624=Y$1,SUMIFS($H$3:$H2624,$G$3:$G2624,Y$1,$C$3:$C2624,"Sell"),0)</f>
        <v>0</v>
      </c>
      <c r="Z2624" s="131">
        <f t="shared" si="443"/>
        <v>0</v>
      </c>
      <c r="AA2624" s="131">
        <f>IF($D2624=AA$1,SUMIFS($H$3:$H2624,$G$3:$G2624,AA$1,$C$3:$C2624,"Sell"),0)</f>
        <v>0</v>
      </c>
      <c r="AB2624" s="131">
        <f t="shared" si="444"/>
        <v>0</v>
      </c>
      <c r="AC2624" s="131">
        <f>SUMIFS('Deductions and Deposits'!$H:$H,'Deductions and Deposits'!$G:$G,D2624,'Deductions and Deposits'!$F:$F,"&lt;="&amp;B2624)+SUMIFS($F$3:F2624,$D$3:D2624,D2624,$C$3:C2624,"Coin Deposit",$E$3:E2624,"")</f>
        <v>0</v>
      </c>
      <c r="AD2624" s="131">
        <f>SUMIFS('Deductions and Deposits'!$D:$D,'Deductions and Deposits'!$C:$C,D2624)+SUMIFS($F:$F,$D:$D,D2624,$C:$C,"Coin Deduction")</f>
        <v>0</v>
      </c>
      <c r="AE2624" s="131">
        <f>Table5[[#This Row],[Column4]]+Table5[[#This Row],[Column14]]+Table5[[#This Row],[Column19]]+Table5[[#This Row],[Column12]]</f>
        <v>0</v>
      </c>
      <c r="AF2624" s="131">
        <f>Table5[[#This Row],[Column5]]+Table5[[#This Row],[Column13]]+Table5[[#This Row],[Column21]]+Table5[[#This Row],[Column18]]</f>
        <v>0</v>
      </c>
      <c r="AG2624" s="131">
        <f t="shared" si="445"/>
        <v>0</v>
      </c>
      <c r="AH2624" s="131">
        <f t="shared" si="446"/>
        <v>0</v>
      </c>
      <c r="AI2624" s="131">
        <f>Table5[[#This Row],[Column17]]-Table5[[#This Row],[Column20]]</f>
        <v>0</v>
      </c>
      <c r="AJ2624" s="131">
        <f t="shared" si="447"/>
        <v>0</v>
      </c>
      <c r="AK2624" s="131">
        <f t="shared" si="451"/>
        <v>0</v>
      </c>
      <c r="AL2624" s="131">
        <f t="shared" si="448"/>
        <v>0</v>
      </c>
      <c r="AM2624" s="131" t="str">
        <f t="shared" si="449"/>
        <v/>
      </c>
      <c r="AN2624" s="131" t="str">
        <f t="shared" ca="1" si="450"/>
        <v/>
      </c>
    </row>
    <row r="2625" spans="1:40" ht="20.25" customHeight="1" x14ac:dyDescent="0.3">
      <c r="A2625" s="127"/>
      <c r="B2625" s="164"/>
      <c r="C2625" s="139"/>
      <c r="D2625" s="140"/>
      <c r="E2625" s="139"/>
      <c r="F2625" s="139"/>
      <c r="G2625" s="140"/>
      <c r="H2625" s="139"/>
      <c r="I2625" s="129"/>
      <c r="L2625" s="128"/>
      <c r="M2625" s="128"/>
      <c r="N2625" s="128"/>
      <c r="O2625" s="128"/>
      <c r="P2625" s="128"/>
      <c r="Q2625" s="128"/>
      <c r="R2625" s="128"/>
      <c r="S2625" s="128"/>
      <c r="T2625" s="120">
        <f t="shared" si="441"/>
        <v>0</v>
      </c>
      <c r="U2625" s="131"/>
      <c r="V2625" s="131"/>
      <c r="W2625" s="131">
        <f>SUMIFS($F$3:F2625,$D$3:D2625,D2625,$C$3:C2625,"Buy")+SUMIFS($F$3:F2625,$D$3:D2625,D2625,$C$3:C2625,"Coin Deposit",$E$3:E2625,"&lt;&gt;")</f>
        <v>0</v>
      </c>
      <c r="X2625" s="131">
        <f t="shared" si="442"/>
        <v>0</v>
      </c>
      <c r="Y2625" s="131">
        <f>IF($D2625=Y$1,SUMIFS($H$3:$H2625,$G$3:$G2625,Y$1,$C$3:$C2625,"Sell"),0)</f>
        <v>0</v>
      </c>
      <c r="Z2625" s="131">
        <f t="shared" si="443"/>
        <v>0</v>
      </c>
      <c r="AA2625" s="131">
        <f>IF($D2625=AA$1,SUMIFS($H$3:$H2625,$G$3:$G2625,AA$1,$C$3:$C2625,"Sell"),0)</f>
        <v>0</v>
      </c>
      <c r="AB2625" s="131">
        <f t="shared" si="444"/>
        <v>0</v>
      </c>
      <c r="AC2625" s="131">
        <f>SUMIFS('Deductions and Deposits'!$H:$H,'Deductions and Deposits'!$G:$G,D2625,'Deductions and Deposits'!$F:$F,"&lt;="&amp;B2625)+SUMIFS($F$3:F2625,$D$3:D2625,D2625,$C$3:C2625,"Coin Deposit",$E$3:E2625,"")</f>
        <v>0</v>
      </c>
      <c r="AD2625" s="131">
        <f>SUMIFS('Deductions and Deposits'!$D:$D,'Deductions and Deposits'!$C:$C,D2625)+SUMIFS($F:$F,$D:$D,D2625,$C:$C,"Coin Deduction")</f>
        <v>0</v>
      </c>
      <c r="AE2625" s="131">
        <f>Table5[[#This Row],[Column4]]+Table5[[#This Row],[Column14]]+Table5[[#This Row],[Column19]]+Table5[[#This Row],[Column12]]</f>
        <v>0</v>
      </c>
      <c r="AF2625" s="131">
        <f>Table5[[#This Row],[Column5]]+Table5[[#This Row],[Column13]]+Table5[[#This Row],[Column21]]+Table5[[#This Row],[Column18]]</f>
        <v>0</v>
      </c>
      <c r="AG2625" s="131">
        <f t="shared" si="445"/>
        <v>0</v>
      </c>
      <c r="AH2625" s="131">
        <f t="shared" si="446"/>
        <v>0</v>
      </c>
      <c r="AI2625" s="131">
        <f>Table5[[#This Row],[Column17]]-Table5[[#This Row],[Column20]]</f>
        <v>0</v>
      </c>
      <c r="AJ2625" s="131">
        <f t="shared" si="447"/>
        <v>0</v>
      </c>
      <c r="AK2625" s="131">
        <f t="shared" si="451"/>
        <v>0</v>
      </c>
      <c r="AL2625" s="131">
        <f t="shared" si="448"/>
        <v>0</v>
      </c>
      <c r="AM2625" s="131" t="str">
        <f t="shared" si="449"/>
        <v/>
      </c>
      <c r="AN2625" s="131" t="str">
        <f t="shared" ca="1" si="450"/>
        <v/>
      </c>
    </row>
    <row r="2626" spans="1:40" ht="20.25" customHeight="1" x14ac:dyDescent="0.3">
      <c r="A2626" s="127"/>
      <c r="B2626" s="164"/>
      <c r="C2626" s="139"/>
      <c r="D2626" s="140"/>
      <c r="E2626" s="139"/>
      <c r="F2626" s="139"/>
      <c r="G2626" s="140"/>
      <c r="H2626" s="139"/>
      <c r="I2626" s="129"/>
      <c r="L2626" s="128"/>
      <c r="M2626" s="128"/>
      <c r="N2626" s="128"/>
      <c r="O2626" s="128"/>
      <c r="P2626" s="128"/>
      <c r="Q2626" s="128"/>
      <c r="R2626" s="128"/>
      <c r="S2626" s="128"/>
      <c r="T2626" s="120">
        <f t="shared" si="441"/>
        <v>0</v>
      </c>
      <c r="U2626" s="131"/>
      <c r="V2626" s="131"/>
      <c r="W2626" s="131">
        <f>SUMIFS($F$3:F2626,$D$3:D2626,D2626,$C$3:C2626,"Buy")+SUMIFS($F$3:F2626,$D$3:D2626,D2626,$C$3:C2626,"Coin Deposit",$E$3:E2626,"&lt;&gt;")</f>
        <v>0</v>
      </c>
      <c r="X2626" s="131">
        <f t="shared" si="442"/>
        <v>0</v>
      </c>
      <c r="Y2626" s="131">
        <f>IF($D2626=Y$1,SUMIFS($H$3:$H2626,$G$3:$G2626,Y$1,$C$3:$C2626,"Sell"),0)</f>
        <v>0</v>
      </c>
      <c r="Z2626" s="131">
        <f t="shared" si="443"/>
        <v>0</v>
      </c>
      <c r="AA2626" s="131">
        <f>IF($D2626=AA$1,SUMIFS($H$3:$H2626,$G$3:$G2626,AA$1,$C$3:$C2626,"Sell"),0)</f>
        <v>0</v>
      </c>
      <c r="AB2626" s="131">
        <f t="shared" si="444"/>
        <v>0</v>
      </c>
      <c r="AC2626" s="131">
        <f>SUMIFS('Deductions and Deposits'!$H:$H,'Deductions and Deposits'!$G:$G,D2626,'Deductions and Deposits'!$F:$F,"&lt;="&amp;B2626)+SUMIFS($F$3:F2626,$D$3:D2626,D2626,$C$3:C2626,"Coin Deposit",$E$3:E2626,"")</f>
        <v>0</v>
      </c>
      <c r="AD2626" s="131">
        <f>SUMIFS('Deductions and Deposits'!$D:$D,'Deductions and Deposits'!$C:$C,D2626)+SUMIFS($F:$F,$D:$D,D2626,$C:$C,"Coin Deduction")</f>
        <v>0</v>
      </c>
      <c r="AE2626" s="131">
        <f>Table5[[#This Row],[Column4]]+Table5[[#This Row],[Column14]]+Table5[[#This Row],[Column19]]+Table5[[#This Row],[Column12]]</f>
        <v>0</v>
      </c>
      <c r="AF2626" s="131">
        <f>Table5[[#This Row],[Column5]]+Table5[[#This Row],[Column13]]+Table5[[#This Row],[Column21]]+Table5[[#This Row],[Column18]]</f>
        <v>0</v>
      </c>
      <c r="AG2626" s="131">
        <f t="shared" si="445"/>
        <v>0</v>
      </c>
      <c r="AH2626" s="131">
        <f t="shared" si="446"/>
        <v>0</v>
      </c>
      <c r="AI2626" s="131">
        <f>Table5[[#This Row],[Column17]]-Table5[[#This Row],[Column20]]</f>
        <v>0</v>
      </c>
      <c r="AJ2626" s="131">
        <f t="shared" si="447"/>
        <v>0</v>
      </c>
      <c r="AK2626" s="131">
        <f t="shared" si="451"/>
        <v>0</v>
      </c>
      <c r="AL2626" s="131">
        <f t="shared" si="448"/>
        <v>0</v>
      </c>
      <c r="AM2626" s="131" t="str">
        <f t="shared" si="449"/>
        <v/>
      </c>
      <c r="AN2626" s="131" t="str">
        <f t="shared" ca="1" si="450"/>
        <v/>
      </c>
    </row>
    <row r="2627" spans="1:40" ht="20.25" customHeight="1" x14ac:dyDescent="0.3">
      <c r="A2627" s="127"/>
      <c r="B2627" s="164"/>
      <c r="C2627" s="139"/>
      <c r="D2627" s="140"/>
      <c r="E2627" s="139"/>
      <c r="F2627" s="139"/>
      <c r="G2627" s="140"/>
      <c r="H2627" s="139"/>
      <c r="I2627" s="129"/>
      <c r="L2627" s="128"/>
      <c r="M2627" s="128"/>
      <c r="N2627" s="128"/>
      <c r="O2627" s="128"/>
      <c r="P2627" s="128"/>
      <c r="Q2627" s="128"/>
      <c r="R2627" s="128"/>
      <c r="S2627" s="128"/>
      <c r="T2627" s="120">
        <f t="shared" ref="T2627:T2690" si="452">IF(E2627&lt;&gt;"",E2627,0)</f>
        <v>0</v>
      </c>
      <c r="U2627" s="131"/>
      <c r="V2627" s="131"/>
      <c r="W2627" s="131">
        <f>SUMIFS($F$3:F2627,$D$3:D2627,D2627,$C$3:C2627,"Buy")+SUMIFS($F$3:F2627,$D$3:D2627,D2627,$C$3:C2627,"Coin Deposit",$E$3:E2627,"&lt;&gt;")</f>
        <v>0</v>
      </c>
      <c r="X2627" s="131">
        <f t="shared" ref="X2627:X2690" si="453">IF(OR(C2627="buy",AND(C2627="Coin Deposit",E2627&lt;&gt;"")),SUMIFS($F:$F,$D:$D,D2627,$C:$C,"sell"),0)</f>
        <v>0</v>
      </c>
      <c r="Y2627" s="131">
        <f>IF($D2627=Y$1,SUMIFS($H$3:$H2627,$G$3:$G2627,Y$1,$C$3:$C2627,"Sell"),0)</f>
        <v>0</v>
      </c>
      <c r="Z2627" s="131">
        <f t="shared" ref="Z2627:Z2690" si="454">IF($D2627=Z$1,SUMIFS($H:$H,$G:$G,Z$1,$C:$C,"Buy")+SUMIFS($H:$H,$G:$G,Z$1,$C:$C,"Coin Deposit",$E:$E,"&lt;&gt;"),0)</f>
        <v>0</v>
      </c>
      <c r="AA2627" s="131">
        <f>IF($D2627=AA$1,SUMIFS($H$3:$H2627,$G$3:$G2627,AA$1,$C$3:$C2627,"Sell"),0)</f>
        <v>0</v>
      </c>
      <c r="AB2627" s="131">
        <f t="shared" ref="AB2627:AB2690" si="455">IF($D2627=AB$1,SUMIFS($H:$H,$G:$G,AB$1,$C:$C,"Buy")+SUMIFS($H:$H,$G:$G,AB$1,$C:$C,"Coin Deposit",$E:$E,"&lt;&gt;"),0)</f>
        <v>0</v>
      </c>
      <c r="AC2627" s="131">
        <f>SUMIFS('Deductions and Deposits'!$H:$H,'Deductions and Deposits'!$G:$G,D2627,'Deductions and Deposits'!$F:$F,"&lt;="&amp;B2627)+SUMIFS($F$3:F2627,$D$3:D2627,D2627,$C$3:C2627,"Coin Deposit",$E$3:E2627,"")</f>
        <v>0</v>
      </c>
      <c r="AD2627" s="131">
        <f>SUMIFS('Deductions and Deposits'!$D:$D,'Deductions and Deposits'!$C:$C,D2627)+SUMIFS($F:$F,$D:$D,D2627,$C:$C,"Coin Deduction")</f>
        <v>0</v>
      </c>
      <c r="AE2627" s="131">
        <f>Table5[[#This Row],[Column4]]+Table5[[#This Row],[Column14]]+Table5[[#This Row],[Column19]]+Table5[[#This Row],[Column12]]</f>
        <v>0</v>
      </c>
      <c r="AF2627" s="131">
        <f>Table5[[#This Row],[Column5]]+Table5[[#This Row],[Column13]]+Table5[[#This Row],[Column21]]+Table5[[#This Row],[Column18]]</f>
        <v>0</v>
      </c>
      <c r="AG2627" s="131">
        <f t="shared" ref="AG2627:AG2690" si="456">IF(AND((AC2627+Y2627+AA2627)&gt;AF2627,OR(C2627="buy",AND(C2627="Coin Deposit",E2627&lt;&gt;""))),(AC2627+Y2627+AA2627)-AF2627,0)</f>
        <v>0</v>
      </c>
      <c r="AH2627" s="131">
        <f t="shared" ref="AH2627:AH2690" si="457">IF(AND(AE2627&gt;AF2627,OR(C2627="buy",AND(C2627="Coin Deposit",E2627&lt;&gt;""))),AE2627-AF2627,0)</f>
        <v>0</v>
      </c>
      <c r="AI2627" s="131">
        <f>Table5[[#This Row],[Column17]]-Table5[[#This Row],[Column20]]</f>
        <v>0</v>
      </c>
      <c r="AJ2627" s="131">
        <f t="shared" ref="AJ2627:AJ2690" si="458">IF(AI2627&gt;F2627,F2627,AI2627)</f>
        <v>0</v>
      </c>
      <c r="AK2627" s="131">
        <f t="shared" si="451"/>
        <v>0</v>
      </c>
      <c r="AL2627" s="131">
        <f t="shared" ref="AL2627:AL2690" si="459">IFERROR(SUMIFS($AK:$AK,$D:$D,D2627)/SUMIFS($AJ:$AJ,$D:$D,D2627),0)</f>
        <v>0</v>
      </c>
      <c r="AM2627" s="131" t="str">
        <f t="shared" ref="AM2627:AM2690" si="460">C2627&amp;D2627</f>
        <v/>
      </c>
      <c r="AN2627" s="131" t="str">
        <f t="shared" ref="AN2627:AN2690" ca="1" si="461">OFFSET(AM2627,COUNTA($AM:$AM)-ROW()-(ROW()-ROW($AN$2)-1),)</f>
        <v/>
      </c>
    </row>
    <row r="2628" spans="1:40" ht="20.25" customHeight="1" x14ac:dyDescent="0.3">
      <c r="A2628" s="127"/>
      <c r="B2628" s="164"/>
      <c r="C2628" s="139"/>
      <c r="D2628" s="140"/>
      <c r="E2628" s="139"/>
      <c r="F2628" s="139"/>
      <c r="G2628" s="140"/>
      <c r="H2628" s="139"/>
      <c r="I2628" s="129"/>
      <c r="L2628" s="128"/>
      <c r="M2628" s="128"/>
      <c r="N2628" s="128"/>
      <c r="O2628" s="128"/>
      <c r="P2628" s="128"/>
      <c r="Q2628" s="128"/>
      <c r="R2628" s="128"/>
      <c r="S2628" s="128"/>
      <c r="T2628" s="120">
        <f t="shared" si="452"/>
        <v>0</v>
      </c>
      <c r="U2628" s="131"/>
      <c r="V2628" s="131"/>
      <c r="W2628" s="131">
        <f>SUMIFS($F$3:F2628,$D$3:D2628,D2628,$C$3:C2628,"Buy")+SUMIFS($F$3:F2628,$D$3:D2628,D2628,$C$3:C2628,"Coin Deposit",$E$3:E2628,"&lt;&gt;")</f>
        <v>0</v>
      </c>
      <c r="X2628" s="131">
        <f t="shared" si="453"/>
        <v>0</v>
      </c>
      <c r="Y2628" s="131">
        <f>IF($D2628=Y$1,SUMIFS($H$3:$H2628,$G$3:$G2628,Y$1,$C$3:$C2628,"Sell"),0)</f>
        <v>0</v>
      </c>
      <c r="Z2628" s="131">
        <f t="shared" si="454"/>
        <v>0</v>
      </c>
      <c r="AA2628" s="131">
        <f>IF($D2628=AA$1,SUMIFS($H$3:$H2628,$G$3:$G2628,AA$1,$C$3:$C2628,"Sell"),0)</f>
        <v>0</v>
      </c>
      <c r="AB2628" s="131">
        <f t="shared" si="455"/>
        <v>0</v>
      </c>
      <c r="AC2628" s="131">
        <f>SUMIFS('Deductions and Deposits'!$H:$H,'Deductions and Deposits'!$G:$G,D2628,'Deductions and Deposits'!$F:$F,"&lt;="&amp;B2628)+SUMIFS($F$3:F2628,$D$3:D2628,D2628,$C$3:C2628,"Coin Deposit",$E$3:E2628,"")</f>
        <v>0</v>
      </c>
      <c r="AD2628" s="131">
        <f>SUMIFS('Deductions and Deposits'!$D:$D,'Deductions and Deposits'!$C:$C,D2628)+SUMIFS($F:$F,$D:$D,D2628,$C:$C,"Coin Deduction")</f>
        <v>0</v>
      </c>
      <c r="AE2628" s="131">
        <f>Table5[[#This Row],[Column4]]+Table5[[#This Row],[Column14]]+Table5[[#This Row],[Column19]]+Table5[[#This Row],[Column12]]</f>
        <v>0</v>
      </c>
      <c r="AF2628" s="131">
        <f>Table5[[#This Row],[Column5]]+Table5[[#This Row],[Column13]]+Table5[[#This Row],[Column21]]+Table5[[#This Row],[Column18]]</f>
        <v>0</v>
      </c>
      <c r="AG2628" s="131">
        <f t="shared" si="456"/>
        <v>0</v>
      </c>
      <c r="AH2628" s="131">
        <f t="shared" si="457"/>
        <v>0</v>
      </c>
      <c r="AI2628" s="131">
        <f>Table5[[#This Row],[Column17]]-Table5[[#This Row],[Column20]]</f>
        <v>0</v>
      </c>
      <c r="AJ2628" s="131">
        <f t="shared" si="458"/>
        <v>0</v>
      </c>
      <c r="AK2628" s="131">
        <f t="shared" si="451"/>
        <v>0</v>
      </c>
      <c r="AL2628" s="131">
        <f t="shared" si="459"/>
        <v>0</v>
      </c>
      <c r="AM2628" s="131" t="str">
        <f t="shared" si="460"/>
        <v/>
      </c>
      <c r="AN2628" s="131" t="str">
        <f t="shared" ca="1" si="461"/>
        <v/>
      </c>
    </row>
    <row r="2629" spans="1:40" ht="20.25" customHeight="1" x14ac:dyDescent="0.3">
      <c r="A2629" s="127"/>
      <c r="B2629" s="164"/>
      <c r="C2629" s="139"/>
      <c r="D2629" s="140"/>
      <c r="E2629" s="139"/>
      <c r="F2629" s="139"/>
      <c r="G2629" s="140"/>
      <c r="H2629" s="139"/>
      <c r="I2629" s="129"/>
      <c r="L2629" s="128"/>
      <c r="M2629" s="128"/>
      <c r="N2629" s="128"/>
      <c r="O2629" s="128"/>
      <c r="P2629" s="128"/>
      <c r="Q2629" s="128"/>
      <c r="R2629" s="128"/>
      <c r="S2629" s="128"/>
      <c r="T2629" s="120">
        <f t="shared" si="452"/>
        <v>0</v>
      </c>
      <c r="U2629" s="131"/>
      <c r="V2629" s="131"/>
      <c r="W2629" s="131">
        <f>SUMIFS($F$3:F2629,$D$3:D2629,D2629,$C$3:C2629,"Buy")+SUMIFS($F$3:F2629,$D$3:D2629,D2629,$C$3:C2629,"Coin Deposit",$E$3:E2629,"&lt;&gt;")</f>
        <v>0</v>
      </c>
      <c r="X2629" s="131">
        <f t="shared" si="453"/>
        <v>0</v>
      </c>
      <c r="Y2629" s="131">
        <f>IF($D2629=Y$1,SUMIFS($H$3:$H2629,$G$3:$G2629,Y$1,$C$3:$C2629,"Sell"),0)</f>
        <v>0</v>
      </c>
      <c r="Z2629" s="131">
        <f t="shared" si="454"/>
        <v>0</v>
      </c>
      <c r="AA2629" s="131">
        <f>IF($D2629=AA$1,SUMIFS($H$3:$H2629,$G$3:$G2629,AA$1,$C$3:$C2629,"Sell"),0)</f>
        <v>0</v>
      </c>
      <c r="AB2629" s="131">
        <f t="shared" si="455"/>
        <v>0</v>
      </c>
      <c r="AC2629" s="131">
        <f>SUMIFS('Deductions and Deposits'!$H:$H,'Deductions and Deposits'!$G:$G,D2629,'Deductions and Deposits'!$F:$F,"&lt;="&amp;B2629)+SUMIFS($F$3:F2629,$D$3:D2629,D2629,$C$3:C2629,"Coin Deposit",$E$3:E2629,"")</f>
        <v>0</v>
      </c>
      <c r="AD2629" s="131">
        <f>SUMIFS('Deductions and Deposits'!$D:$D,'Deductions and Deposits'!$C:$C,D2629)+SUMIFS($F:$F,$D:$D,D2629,$C:$C,"Coin Deduction")</f>
        <v>0</v>
      </c>
      <c r="AE2629" s="131">
        <f>Table5[[#This Row],[Column4]]+Table5[[#This Row],[Column14]]+Table5[[#This Row],[Column19]]+Table5[[#This Row],[Column12]]</f>
        <v>0</v>
      </c>
      <c r="AF2629" s="131">
        <f>Table5[[#This Row],[Column5]]+Table5[[#This Row],[Column13]]+Table5[[#This Row],[Column21]]+Table5[[#This Row],[Column18]]</f>
        <v>0</v>
      </c>
      <c r="AG2629" s="131">
        <f t="shared" si="456"/>
        <v>0</v>
      </c>
      <c r="AH2629" s="131">
        <f t="shared" si="457"/>
        <v>0</v>
      </c>
      <c r="AI2629" s="131">
        <f>Table5[[#This Row],[Column17]]-Table5[[#This Row],[Column20]]</f>
        <v>0</v>
      </c>
      <c r="AJ2629" s="131">
        <f t="shared" si="458"/>
        <v>0</v>
      </c>
      <c r="AK2629" s="131">
        <f t="shared" si="451"/>
        <v>0</v>
      </c>
      <c r="AL2629" s="131">
        <f t="shared" si="459"/>
        <v>0</v>
      </c>
      <c r="AM2629" s="131" t="str">
        <f t="shared" si="460"/>
        <v/>
      </c>
      <c r="AN2629" s="131" t="str">
        <f t="shared" ca="1" si="461"/>
        <v/>
      </c>
    </row>
    <row r="2630" spans="1:40" ht="20.25" customHeight="1" x14ac:dyDescent="0.3">
      <c r="A2630" s="127"/>
      <c r="B2630" s="164"/>
      <c r="C2630" s="139"/>
      <c r="D2630" s="140"/>
      <c r="E2630" s="139"/>
      <c r="F2630" s="139"/>
      <c r="G2630" s="140"/>
      <c r="H2630" s="139"/>
      <c r="I2630" s="129"/>
      <c r="L2630" s="128"/>
      <c r="M2630" s="128"/>
      <c r="N2630" s="128"/>
      <c r="O2630" s="128"/>
      <c r="P2630" s="128"/>
      <c r="Q2630" s="128"/>
      <c r="R2630" s="128"/>
      <c r="S2630" s="128"/>
      <c r="T2630" s="120">
        <f t="shared" si="452"/>
        <v>0</v>
      </c>
      <c r="U2630" s="131"/>
      <c r="V2630" s="131"/>
      <c r="W2630" s="131">
        <f>SUMIFS($F$3:F2630,$D$3:D2630,D2630,$C$3:C2630,"Buy")+SUMIFS($F$3:F2630,$D$3:D2630,D2630,$C$3:C2630,"Coin Deposit",$E$3:E2630,"&lt;&gt;")</f>
        <v>0</v>
      </c>
      <c r="X2630" s="131">
        <f t="shared" si="453"/>
        <v>0</v>
      </c>
      <c r="Y2630" s="131">
        <f>IF($D2630=Y$1,SUMIFS($H$3:$H2630,$G$3:$G2630,Y$1,$C$3:$C2630,"Sell"),0)</f>
        <v>0</v>
      </c>
      <c r="Z2630" s="131">
        <f t="shared" si="454"/>
        <v>0</v>
      </c>
      <c r="AA2630" s="131">
        <f>IF($D2630=AA$1,SUMIFS($H$3:$H2630,$G$3:$G2630,AA$1,$C$3:$C2630,"Sell"),0)</f>
        <v>0</v>
      </c>
      <c r="AB2630" s="131">
        <f t="shared" si="455"/>
        <v>0</v>
      </c>
      <c r="AC2630" s="131">
        <f>SUMIFS('Deductions and Deposits'!$H:$H,'Deductions and Deposits'!$G:$G,D2630,'Deductions and Deposits'!$F:$F,"&lt;="&amp;B2630)+SUMIFS($F$3:F2630,$D$3:D2630,D2630,$C$3:C2630,"Coin Deposit",$E$3:E2630,"")</f>
        <v>0</v>
      </c>
      <c r="AD2630" s="131">
        <f>SUMIFS('Deductions and Deposits'!$D:$D,'Deductions and Deposits'!$C:$C,D2630)+SUMIFS($F:$F,$D:$D,D2630,$C:$C,"Coin Deduction")</f>
        <v>0</v>
      </c>
      <c r="AE2630" s="131">
        <f>Table5[[#This Row],[Column4]]+Table5[[#This Row],[Column14]]+Table5[[#This Row],[Column19]]+Table5[[#This Row],[Column12]]</f>
        <v>0</v>
      </c>
      <c r="AF2630" s="131">
        <f>Table5[[#This Row],[Column5]]+Table5[[#This Row],[Column13]]+Table5[[#This Row],[Column21]]+Table5[[#This Row],[Column18]]</f>
        <v>0</v>
      </c>
      <c r="AG2630" s="131">
        <f t="shared" si="456"/>
        <v>0</v>
      </c>
      <c r="AH2630" s="131">
        <f t="shared" si="457"/>
        <v>0</v>
      </c>
      <c r="AI2630" s="131">
        <f>Table5[[#This Row],[Column17]]-Table5[[#This Row],[Column20]]</f>
        <v>0</v>
      </c>
      <c r="AJ2630" s="131">
        <f t="shared" si="458"/>
        <v>0</v>
      </c>
      <c r="AK2630" s="131">
        <f t="shared" si="451"/>
        <v>0</v>
      </c>
      <c r="AL2630" s="131">
        <f t="shared" si="459"/>
        <v>0</v>
      </c>
      <c r="AM2630" s="131" t="str">
        <f t="shared" si="460"/>
        <v/>
      </c>
      <c r="AN2630" s="131" t="str">
        <f t="shared" ca="1" si="461"/>
        <v/>
      </c>
    </row>
    <row r="2631" spans="1:40" ht="20.25" customHeight="1" x14ac:dyDescent="0.3">
      <c r="A2631" s="127"/>
      <c r="B2631" s="164"/>
      <c r="C2631" s="139"/>
      <c r="D2631" s="140"/>
      <c r="E2631" s="139"/>
      <c r="F2631" s="139"/>
      <c r="G2631" s="140"/>
      <c r="H2631" s="139"/>
      <c r="I2631" s="129"/>
      <c r="L2631" s="128"/>
      <c r="M2631" s="128"/>
      <c r="N2631" s="128"/>
      <c r="O2631" s="128"/>
      <c r="P2631" s="128"/>
      <c r="Q2631" s="128"/>
      <c r="R2631" s="128"/>
      <c r="S2631" s="128"/>
      <c r="T2631" s="120">
        <f t="shared" si="452"/>
        <v>0</v>
      </c>
      <c r="U2631" s="131"/>
      <c r="V2631" s="131"/>
      <c r="W2631" s="131">
        <f>SUMIFS($F$3:F2631,$D$3:D2631,D2631,$C$3:C2631,"Buy")+SUMIFS($F$3:F2631,$D$3:D2631,D2631,$C$3:C2631,"Coin Deposit",$E$3:E2631,"&lt;&gt;")</f>
        <v>0</v>
      </c>
      <c r="X2631" s="131">
        <f t="shared" si="453"/>
        <v>0</v>
      </c>
      <c r="Y2631" s="131">
        <f>IF($D2631=Y$1,SUMIFS($H$3:$H2631,$G$3:$G2631,Y$1,$C$3:$C2631,"Sell"),0)</f>
        <v>0</v>
      </c>
      <c r="Z2631" s="131">
        <f t="shared" si="454"/>
        <v>0</v>
      </c>
      <c r="AA2631" s="131">
        <f>IF($D2631=AA$1,SUMIFS($H$3:$H2631,$G$3:$G2631,AA$1,$C$3:$C2631,"Sell"),0)</f>
        <v>0</v>
      </c>
      <c r="AB2631" s="131">
        <f t="shared" si="455"/>
        <v>0</v>
      </c>
      <c r="AC2631" s="131">
        <f>SUMIFS('Deductions and Deposits'!$H:$H,'Deductions and Deposits'!$G:$G,D2631,'Deductions and Deposits'!$F:$F,"&lt;="&amp;B2631)+SUMIFS($F$3:F2631,$D$3:D2631,D2631,$C$3:C2631,"Coin Deposit",$E$3:E2631,"")</f>
        <v>0</v>
      </c>
      <c r="AD2631" s="131">
        <f>SUMIFS('Deductions and Deposits'!$D:$D,'Deductions and Deposits'!$C:$C,D2631)+SUMIFS($F:$F,$D:$D,D2631,$C:$C,"Coin Deduction")</f>
        <v>0</v>
      </c>
      <c r="AE2631" s="131">
        <f>Table5[[#This Row],[Column4]]+Table5[[#This Row],[Column14]]+Table5[[#This Row],[Column19]]+Table5[[#This Row],[Column12]]</f>
        <v>0</v>
      </c>
      <c r="AF2631" s="131">
        <f>Table5[[#This Row],[Column5]]+Table5[[#This Row],[Column13]]+Table5[[#This Row],[Column21]]+Table5[[#This Row],[Column18]]</f>
        <v>0</v>
      </c>
      <c r="AG2631" s="131">
        <f t="shared" si="456"/>
        <v>0</v>
      </c>
      <c r="AH2631" s="131">
        <f t="shared" si="457"/>
        <v>0</v>
      </c>
      <c r="AI2631" s="131">
        <f>Table5[[#This Row],[Column17]]-Table5[[#This Row],[Column20]]</f>
        <v>0</v>
      </c>
      <c r="AJ2631" s="131">
        <f t="shared" si="458"/>
        <v>0</v>
      </c>
      <c r="AK2631" s="131">
        <f t="shared" si="451"/>
        <v>0</v>
      </c>
      <c r="AL2631" s="131">
        <f t="shared" si="459"/>
        <v>0</v>
      </c>
      <c r="AM2631" s="131" t="str">
        <f t="shared" si="460"/>
        <v/>
      </c>
      <c r="AN2631" s="131" t="str">
        <f t="shared" ca="1" si="461"/>
        <v/>
      </c>
    </row>
    <row r="2632" spans="1:40" ht="20.25" customHeight="1" x14ac:dyDescent="0.3">
      <c r="A2632" s="127"/>
      <c r="B2632" s="164"/>
      <c r="C2632" s="139"/>
      <c r="D2632" s="140"/>
      <c r="E2632" s="139"/>
      <c r="F2632" s="139"/>
      <c r="G2632" s="140"/>
      <c r="H2632" s="139"/>
      <c r="I2632" s="129"/>
      <c r="L2632" s="128"/>
      <c r="M2632" s="128"/>
      <c r="N2632" s="128"/>
      <c r="O2632" s="128"/>
      <c r="P2632" s="128"/>
      <c r="Q2632" s="128"/>
      <c r="R2632" s="128"/>
      <c r="S2632" s="128"/>
      <c r="T2632" s="120">
        <f t="shared" si="452"/>
        <v>0</v>
      </c>
      <c r="U2632" s="131"/>
      <c r="V2632" s="131"/>
      <c r="W2632" s="131">
        <f>SUMIFS($F$3:F2632,$D$3:D2632,D2632,$C$3:C2632,"Buy")+SUMIFS($F$3:F2632,$D$3:D2632,D2632,$C$3:C2632,"Coin Deposit",$E$3:E2632,"&lt;&gt;")</f>
        <v>0</v>
      </c>
      <c r="X2632" s="131">
        <f t="shared" si="453"/>
        <v>0</v>
      </c>
      <c r="Y2632" s="131">
        <f>IF($D2632=Y$1,SUMIFS($H$3:$H2632,$G$3:$G2632,Y$1,$C$3:$C2632,"Sell"),0)</f>
        <v>0</v>
      </c>
      <c r="Z2632" s="131">
        <f t="shared" si="454"/>
        <v>0</v>
      </c>
      <c r="AA2632" s="131">
        <f>IF($D2632=AA$1,SUMIFS($H$3:$H2632,$G$3:$G2632,AA$1,$C$3:$C2632,"Sell"),0)</f>
        <v>0</v>
      </c>
      <c r="AB2632" s="131">
        <f t="shared" si="455"/>
        <v>0</v>
      </c>
      <c r="AC2632" s="131">
        <f>SUMIFS('Deductions and Deposits'!$H:$H,'Deductions and Deposits'!$G:$G,D2632,'Deductions and Deposits'!$F:$F,"&lt;="&amp;B2632)+SUMIFS($F$3:F2632,$D$3:D2632,D2632,$C$3:C2632,"Coin Deposit",$E$3:E2632,"")</f>
        <v>0</v>
      </c>
      <c r="AD2632" s="131">
        <f>SUMIFS('Deductions and Deposits'!$D:$D,'Deductions and Deposits'!$C:$C,D2632)+SUMIFS($F:$F,$D:$D,D2632,$C:$C,"Coin Deduction")</f>
        <v>0</v>
      </c>
      <c r="AE2632" s="131">
        <f>Table5[[#This Row],[Column4]]+Table5[[#This Row],[Column14]]+Table5[[#This Row],[Column19]]+Table5[[#This Row],[Column12]]</f>
        <v>0</v>
      </c>
      <c r="AF2632" s="131">
        <f>Table5[[#This Row],[Column5]]+Table5[[#This Row],[Column13]]+Table5[[#This Row],[Column21]]+Table5[[#This Row],[Column18]]</f>
        <v>0</v>
      </c>
      <c r="AG2632" s="131">
        <f t="shared" si="456"/>
        <v>0</v>
      </c>
      <c r="AH2632" s="131">
        <f t="shared" si="457"/>
        <v>0</v>
      </c>
      <c r="AI2632" s="131">
        <f>Table5[[#This Row],[Column17]]-Table5[[#This Row],[Column20]]</f>
        <v>0</v>
      </c>
      <c r="AJ2632" s="131">
        <f t="shared" si="458"/>
        <v>0</v>
      </c>
      <c r="AK2632" s="131">
        <f t="shared" si="451"/>
        <v>0</v>
      </c>
      <c r="AL2632" s="131">
        <f t="shared" si="459"/>
        <v>0</v>
      </c>
      <c r="AM2632" s="131" t="str">
        <f t="shared" si="460"/>
        <v/>
      </c>
      <c r="AN2632" s="131" t="str">
        <f t="shared" ca="1" si="461"/>
        <v/>
      </c>
    </row>
    <row r="2633" spans="1:40" ht="20.25" customHeight="1" x14ac:dyDescent="0.3">
      <c r="A2633" s="127"/>
      <c r="B2633" s="164"/>
      <c r="C2633" s="139"/>
      <c r="D2633" s="140"/>
      <c r="E2633" s="139"/>
      <c r="F2633" s="139"/>
      <c r="G2633" s="140"/>
      <c r="H2633" s="139"/>
      <c r="I2633" s="129"/>
      <c r="L2633" s="128"/>
      <c r="M2633" s="128"/>
      <c r="N2633" s="128"/>
      <c r="O2633" s="128"/>
      <c r="P2633" s="128"/>
      <c r="Q2633" s="128"/>
      <c r="R2633" s="128"/>
      <c r="S2633" s="128"/>
      <c r="T2633" s="120">
        <f t="shared" si="452"/>
        <v>0</v>
      </c>
      <c r="U2633" s="131"/>
      <c r="V2633" s="131"/>
      <c r="W2633" s="131">
        <f>SUMIFS($F$3:F2633,$D$3:D2633,D2633,$C$3:C2633,"Buy")+SUMIFS($F$3:F2633,$D$3:D2633,D2633,$C$3:C2633,"Coin Deposit",$E$3:E2633,"&lt;&gt;")</f>
        <v>0</v>
      </c>
      <c r="X2633" s="131">
        <f t="shared" si="453"/>
        <v>0</v>
      </c>
      <c r="Y2633" s="131">
        <f>IF($D2633=Y$1,SUMIFS($H$3:$H2633,$G$3:$G2633,Y$1,$C$3:$C2633,"Sell"),0)</f>
        <v>0</v>
      </c>
      <c r="Z2633" s="131">
        <f t="shared" si="454"/>
        <v>0</v>
      </c>
      <c r="AA2633" s="131">
        <f>IF($D2633=AA$1,SUMIFS($H$3:$H2633,$G$3:$G2633,AA$1,$C$3:$C2633,"Sell"),0)</f>
        <v>0</v>
      </c>
      <c r="AB2633" s="131">
        <f t="shared" si="455"/>
        <v>0</v>
      </c>
      <c r="AC2633" s="131">
        <f>SUMIFS('Deductions and Deposits'!$H:$H,'Deductions and Deposits'!$G:$G,D2633,'Deductions and Deposits'!$F:$F,"&lt;="&amp;B2633)+SUMIFS($F$3:F2633,$D$3:D2633,D2633,$C$3:C2633,"Coin Deposit",$E$3:E2633,"")</f>
        <v>0</v>
      </c>
      <c r="AD2633" s="131">
        <f>SUMIFS('Deductions and Deposits'!$D:$D,'Deductions and Deposits'!$C:$C,D2633)+SUMIFS($F:$F,$D:$D,D2633,$C:$C,"Coin Deduction")</f>
        <v>0</v>
      </c>
      <c r="AE2633" s="131">
        <f>Table5[[#This Row],[Column4]]+Table5[[#This Row],[Column14]]+Table5[[#This Row],[Column19]]+Table5[[#This Row],[Column12]]</f>
        <v>0</v>
      </c>
      <c r="AF2633" s="131">
        <f>Table5[[#This Row],[Column5]]+Table5[[#This Row],[Column13]]+Table5[[#This Row],[Column21]]+Table5[[#This Row],[Column18]]</f>
        <v>0</v>
      </c>
      <c r="AG2633" s="131">
        <f t="shared" si="456"/>
        <v>0</v>
      </c>
      <c r="AH2633" s="131">
        <f t="shared" si="457"/>
        <v>0</v>
      </c>
      <c r="AI2633" s="131">
        <f>Table5[[#This Row],[Column17]]-Table5[[#This Row],[Column20]]</f>
        <v>0</v>
      </c>
      <c r="AJ2633" s="131">
        <f t="shared" si="458"/>
        <v>0</v>
      </c>
      <c r="AK2633" s="131">
        <f t="shared" si="451"/>
        <v>0</v>
      </c>
      <c r="AL2633" s="131">
        <f t="shared" si="459"/>
        <v>0</v>
      </c>
      <c r="AM2633" s="131" t="str">
        <f t="shared" si="460"/>
        <v/>
      </c>
      <c r="AN2633" s="131" t="str">
        <f t="shared" ca="1" si="461"/>
        <v/>
      </c>
    </row>
    <row r="2634" spans="1:40" ht="20.25" customHeight="1" x14ac:dyDescent="0.3">
      <c r="A2634" s="127"/>
      <c r="B2634" s="164"/>
      <c r="C2634" s="139"/>
      <c r="D2634" s="140"/>
      <c r="E2634" s="139"/>
      <c r="F2634" s="139"/>
      <c r="G2634" s="140"/>
      <c r="H2634" s="139"/>
      <c r="I2634" s="129"/>
      <c r="L2634" s="128"/>
      <c r="M2634" s="128"/>
      <c r="N2634" s="128"/>
      <c r="O2634" s="128"/>
      <c r="P2634" s="128"/>
      <c r="Q2634" s="128"/>
      <c r="R2634" s="128"/>
      <c r="S2634" s="128"/>
      <c r="T2634" s="120">
        <f t="shared" si="452"/>
        <v>0</v>
      </c>
      <c r="U2634" s="131"/>
      <c r="V2634" s="131"/>
      <c r="W2634" s="131">
        <f>SUMIFS($F$3:F2634,$D$3:D2634,D2634,$C$3:C2634,"Buy")+SUMIFS($F$3:F2634,$D$3:D2634,D2634,$C$3:C2634,"Coin Deposit",$E$3:E2634,"&lt;&gt;")</f>
        <v>0</v>
      </c>
      <c r="X2634" s="131">
        <f t="shared" si="453"/>
        <v>0</v>
      </c>
      <c r="Y2634" s="131">
        <f>IF($D2634=Y$1,SUMIFS($H$3:$H2634,$G$3:$G2634,Y$1,$C$3:$C2634,"Sell"),0)</f>
        <v>0</v>
      </c>
      <c r="Z2634" s="131">
        <f t="shared" si="454"/>
        <v>0</v>
      </c>
      <c r="AA2634" s="131">
        <f>IF($D2634=AA$1,SUMIFS($H$3:$H2634,$G$3:$G2634,AA$1,$C$3:$C2634,"Sell"),0)</f>
        <v>0</v>
      </c>
      <c r="AB2634" s="131">
        <f t="shared" si="455"/>
        <v>0</v>
      </c>
      <c r="AC2634" s="131">
        <f>SUMIFS('Deductions and Deposits'!$H:$H,'Deductions and Deposits'!$G:$G,D2634,'Deductions and Deposits'!$F:$F,"&lt;="&amp;B2634)+SUMIFS($F$3:F2634,$D$3:D2634,D2634,$C$3:C2634,"Coin Deposit",$E$3:E2634,"")</f>
        <v>0</v>
      </c>
      <c r="AD2634" s="131">
        <f>SUMIFS('Deductions and Deposits'!$D:$D,'Deductions and Deposits'!$C:$C,D2634)+SUMIFS($F:$F,$D:$D,D2634,$C:$C,"Coin Deduction")</f>
        <v>0</v>
      </c>
      <c r="AE2634" s="131">
        <f>Table5[[#This Row],[Column4]]+Table5[[#This Row],[Column14]]+Table5[[#This Row],[Column19]]+Table5[[#This Row],[Column12]]</f>
        <v>0</v>
      </c>
      <c r="AF2634" s="131">
        <f>Table5[[#This Row],[Column5]]+Table5[[#This Row],[Column13]]+Table5[[#This Row],[Column21]]+Table5[[#This Row],[Column18]]</f>
        <v>0</v>
      </c>
      <c r="AG2634" s="131">
        <f t="shared" si="456"/>
        <v>0</v>
      </c>
      <c r="AH2634" s="131">
        <f t="shared" si="457"/>
        <v>0</v>
      </c>
      <c r="AI2634" s="131">
        <f>Table5[[#This Row],[Column17]]-Table5[[#This Row],[Column20]]</f>
        <v>0</v>
      </c>
      <c r="AJ2634" s="131">
        <f t="shared" si="458"/>
        <v>0</v>
      </c>
      <c r="AK2634" s="131">
        <f t="shared" si="451"/>
        <v>0</v>
      </c>
      <c r="AL2634" s="131">
        <f t="shared" si="459"/>
        <v>0</v>
      </c>
      <c r="AM2634" s="131" t="str">
        <f t="shared" si="460"/>
        <v/>
      </c>
      <c r="AN2634" s="131" t="str">
        <f t="shared" ca="1" si="461"/>
        <v/>
      </c>
    </row>
    <row r="2635" spans="1:40" ht="20.25" customHeight="1" x14ac:dyDescent="0.3">
      <c r="A2635" s="127"/>
      <c r="B2635" s="164"/>
      <c r="C2635" s="139"/>
      <c r="D2635" s="140"/>
      <c r="E2635" s="139"/>
      <c r="F2635" s="139"/>
      <c r="G2635" s="140"/>
      <c r="H2635" s="139"/>
      <c r="I2635" s="129"/>
      <c r="L2635" s="128"/>
      <c r="M2635" s="128"/>
      <c r="N2635" s="128"/>
      <c r="O2635" s="128"/>
      <c r="P2635" s="128"/>
      <c r="Q2635" s="128"/>
      <c r="R2635" s="128"/>
      <c r="S2635" s="128"/>
      <c r="T2635" s="120">
        <f t="shared" si="452"/>
        <v>0</v>
      </c>
      <c r="U2635" s="131"/>
      <c r="V2635" s="131"/>
      <c r="W2635" s="131">
        <f>SUMIFS($F$3:F2635,$D$3:D2635,D2635,$C$3:C2635,"Buy")+SUMIFS($F$3:F2635,$D$3:D2635,D2635,$C$3:C2635,"Coin Deposit",$E$3:E2635,"&lt;&gt;")</f>
        <v>0</v>
      </c>
      <c r="X2635" s="131">
        <f t="shared" si="453"/>
        <v>0</v>
      </c>
      <c r="Y2635" s="131">
        <f>IF($D2635=Y$1,SUMIFS($H$3:$H2635,$G$3:$G2635,Y$1,$C$3:$C2635,"Sell"),0)</f>
        <v>0</v>
      </c>
      <c r="Z2635" s="131">
        <f t="shared" si="454"/>
        <v>0</v>
      </c>
      <c r="AA2635" s="131">
        <f>IF($D2635=AA$1,SUMIFS($H$3:$H2635,$G$3:$G2635,AA$1,$C$3:$C2635,"Sell"),0)</f>
        <v>0</v>
      </c>
      <c r="AB2635" s="131">
        <f t="shared" si="455"/>
        <v>0</v>
      </c>
      <c r="AC2635" s="131">
        <f>SUMIFS('Deductions and Deposits'!$H:$H,'Deductions and Deposits'!$G:$G,D2635,'Deductions and Deposits'!$F:$F,"&lt;="&amp;B2635)+SUMIFS($F$3:F2635,$D$3:D2635,D2635,$C$3:C2635,"Coin Deposit",$E$3:E2635,"")</f>
        <v>0</v>
      </c>
      <c r="AD2635" s="131">
        <f>SUMIFS('Deductions and Deposits'!$D:$D,'Deductions and Deposits'!$C:$C,D2635)+SUMIFS($F:$F,$D:$D,D2635,$C:$C,"Coin Deduction")</f>
        <v>0</v>
      </c>
      <c r="AE2635" s="131">
        <f>Table5[[#This Row],[Column4]]+Table5[[#This Row],[Column14]]+Table5[[#This Row],[Column19]]+Table5[[#This Row],[Column12]]</f>
        <v>0</v>
      </c>
      <c r="AF2635" s="131">
        <f>Table5[[#This Row],[Column5]]+Table5[[#This Row],[Column13]]+Table5[[#This Row],[Column21]]+Table5[[#This Row],[Column18]]</f>
        <v>0</v>
      </c>
      <c r="AG2635" s="131">
        <f t="shared" si="456"/>
        <v>0</v>
      </c>
      <c r="AH2635" s="131">
        <f t="shared" si="457"/>
        <v>0</v>
      </c>
      <c r="AI2635" s="131">
        <f>Table5[[#This Row],[Column17]]-Table5[[#This Row],[Column20]]</f>
        <v>0</v>
      </c>
      <c r="AJ2635" s="131">
        <f t="shared" si="458"/>
        <v>0</v>
      </c>
      <c r="AK2635" s="131">
        <f t="shared" si="451"/>
        <v>0</v>
      </c>
      <c r="AL2635" s="131">
        <f t="shared" si="459"/>
        <v>0</v>
      </c>
      <c r="AM2635" s="131" t="str">
        <f t="shared" si="460"/>
        <v/>
      </c>
      <c r="AN2635" s="131" t="str">
        <f t="shared" ca="1" si="461"/>
        <v/>
      </c>
    </row>
    <row r="2636" spans="1:40" ht="20.25" customHeight="1" x14ac:dyDescent="0.3">
      <c r="A2636" s="127"/>
      <c r="B2636" s="164"/>
      <c r="C2636" s="139"/>
      <c r="D2636" s="140"/>
      <c r="E2636" s="139"/>
      <c r="F2636" s="139"/>
      <c r="G2636" s="140"/>
      <c r="H2636" s="139"/>
      <c r="I2636" s="129"/>
      <c r="L2636" s="128"/>
      <c r="M2636" s="128"/>
      <c r="N2636" s="128"/>
      <c r="O2636" s="128"/>
      <c r="P2636" s="128"/>
      <c r="Q2636" s="128"/>
      <c r="R2636" s="128"/>
      <c r="S2636" s="128"/>
      <c r="T2636" s="120">
        <f t="shared" si="452"/>
        <v>0</v>
      </c>
      <c r="U2636" s="131"/>
      <c r="V2636" s="131"/>
      <c r="W2636" s="131">
        <f>SUMIFS($F$3:F2636,$D$3:D2636,D2636,$C$3:C2636,"Buy")+SUMIFS($F$3:F2636,$D$3:D2636,D2636,$C$3:C2636,"Coin Deposit",$E$3:E2636,"&lt;&gt;")</f>
        <v>0</v>
      </c>
      <c r="X2636" s="131">
        <f t="shared" si="453"/>
        <v>0</v>
      </c>
      <c r="Y2636" s="131">
        <f>IF($D2636=Y$1,SUMIFS($H$3:$H2636,$G$3:$G2636,Y$1,$C$3:$C2636,"Sell"),0)</f>
        <v>0</v>
      </c>
      <c r="Z2636" s="131">
        <f t="shared" si="454"/>
        <v>0</v>
      </c>
      <c r="AA2636" s="131">
        <f>IF($D2636=AA$1,SUMIFS($H$3:$H2636,$G$3:$G2636,AA$1,$C$3:$C2636,"Sell"),0)</f>
        <v>0</v>
      </c>
      <c r="AB2636" s="131">
        <f t="shared" si="455"/>
        <v>0</v>
      </c>
      <c r="AC2636" s="131">
        <f>SUMIFS('Deductions and Deposits'!$H:$H,'Deductions and Deposits'!$G:$G,D2636,'Deductions and Deposits'!$F:$F,"&lt;="&amp;B2636)+SUMIFS($F$3:F2636,$D$3:D2636,D2636,$C$3:C2636,"Coin Deposit",$E$3:E2636,"")</f>
        <v>0</v>
      </c>
      <c r="AD2636" s="131">
        <f>SUMIFS('Deductions and Deposits'!$D:$D,'Deductions and Deposits'!$C:$C,D2636)+SUMIFS($F:$F,$D:$D,D2636,$C:$C,"Coin Deduction")</f>
        <v>0</v>
      </c>
      <c r="AE2636" s="131">
        <f>Table5[[#This Row],[Column4]]+Table5[[#This Row],[Column14]]+Table5[[#This Row],[Column19]]+Table5[[#This Row],[Column12]]</f>
        <v>0</v>
      </c>
      <c r="AF2636" s="131">
        <f>Table5[[#This Row],[Column5]]+Table5[[#This Row],[Column13]]+Table5[[#This Row],[Column21]]+Table5[[#This Row],[Column18]]</f>
        <v>0</v>
      </c>
      <c r="AG2636" s="131">
        <f t="shared" si="456"/>
        <v>0</v>
      </c>
      <c r="AH2636" s="131">
        <f t="shared" si="457"/>
        <v>0</v>
      </c>
      <c r="AI2636" s="131">
        <f>Table5[[#This Row],[Column17]]-Table5[[#This Row],[Column20]]</f>
        <v>0</v>
      </c>
      <c r="AJ2636" s="131">
        <f t="shared" si="458"/>
        <v>0</v>
      </c>
      <c r="AK2636" s="131">
        <f t="shared" si="451"/>
        <v>0</v>
      </c>
      <c r="AL2636" s="131">
        <f t="shared" si="459"/>
        <v>0</v>
      </c>
      <c r="AM2636" s="131" t="str">
        <f t="shared" si="460"/>
        <v/>
      </c>
      <c r="AN2636" s="131" t="str">
        <f t="shared" ca="1" si="461"/>
        <v/>
      </c>
    </row>
    <row r="2637" spans="1:40" ht="20.25" customHeight="1" x14ac:dyDescent="0.3">
      <c r="A2637" s="127"/>
      <c r="B2637" s="164"/>
      <c r="C2637" s="139"/>
      <c r="D2637" s="140"/>
      <c r="E2637" s="139"/>
      <c r="F2637" s="139"/>
      <c r="G2637" s="140"/>
      <c r="H2637" s="139"/>
      <c r="I2637" s="129"/>
      <c r="L2637" s="128"/>
      <c r="M2637" s="128"/>
      <c r="N2637" s="128"/>
      <c r="O2637" s="128"/>
      <c r="P2637" s="128"/>
      <c r="Q2637" s="128"/>
      <c r="R2637" s="128"/>
      <c r="S2637" s="128"/>
      <c r="T2637" s="120">
        <f t="shared" si="452"/>
        <v>0</v>
      </c>
      <c r="U2637" s="131"/>
      <c r="V2637" s="131"/>
      <c r="W2637" s="131">
        <f>SUMIFS($F$3:F2637,$D$3:D2637,D2637,$C$3:C2637,"Buy")+SUMIFS($F$3:F2637,$D$3:D2637,D2637,$C$3:C2637,"Coin Deposit",$E$3:E2637,"&lt;&gt;")</f>
        <v>0</v>
      </c>
      <c r="X2637" s="131">
        <f t="shared" si="453"/>
        <v>0</v>
      </c>
      <c r="Y2637" s="131">
        <f>IF($D2637=Y$1,SUMIFS($H$3:$H2637,$G$3:$G2637,Y$1,$C$3:$C2637,"Sell"),0)</f>
        <v>0</v>
      </c>
      <c r="Z2637" s="131">
        <f t="shared" si="454"/>
        <v>0</v>
      </c>
      <c r="AA2637" s="131">
        <f>IF($D2637=AA$1,SUMIFS($H$3:$H2637,$G$3:$G2637,AA$1,$C$3:$C2637,"Sell"),0)</f>
        <v>0</v>
      </c>
      <c r="AB2637" s="131">
        <f t="shared" si="455"/>
        <v>0</v>
      </c>
      <c r="AC2637" s="131">
        <f>SUMIFS('Deductions and Deposits'!$H:$H,'Deductions and Deposits'!$G:$G,D2637,'Deductions and Deposits'!$F:$F,"&lt;="&amp;B2637)+SUMIFS($F$3:F2637,$D$3:D2637,D2637,$C$3:C2637,"Coin Deposit",$E$3:E2637,"")</f>
        <v>0</v>
      </c>
      <c r="AD2637" s="131">
        <f>SUMIFS('Deductions and Deposits'!$D:$D,'Deductions and Deposits'!$C:$C,D2637)+SUMIFS($F:$F,$D:$D,D2637,$C:$C,"Coin Deduction")</f>
        <v>0</v>
      </c>
      <c r="AE2637" s="131">
        <f>Table5[[#This Row],[Column4]]+Table5[[#This Row],[Column14]]+Table5[[#This Row],[Column19]]+Table5[[#This Row],[Column12]]</f>
        <v>0</v>
      </c>
      <c r="AF2637" s="131">
        <f>Table5[[#This Row],[Column5]]+Table5[[#This Row],[Column13]]+Table5[[#This Row],[Column21]]+Table5[[#This Row],[Column18]]</f>
        <v>0</v>
      </c>
      <c r="AG2637" s="131">
        <f t="shared" si="456"/>
        <v>0</v>
      </c>
      <c r="AH2637" s="131">
        <f t="shared" si="457"/>
        <v>0</v>
      </c>
      <c r="AI2637" s="131">
        <f>Table5[[#This Row],[Column17]]-Table5[[#This Row],[Column20]]</f>
        <v>0</v>
      </c>
      <c r="AJ2637" s="131">
        <f t="shared" si="458"/>
        <v>0</v>
      </c>
      <c r="AK2637" s="131">
        <f t="shared" si="451"/>
        <v>0</v>
      </c>
      <c r="AL2637" s="131">
        <f t="shared" si="459"/>
        <v>0</v>
      </c>
      <c r="AM2637" s="131" t="str">
        <f t="shared" si="460"/>
        <v/>
      </c>
      <c r="AN2637" s="131" t="str">
        <f t="shared" ca="1" si="461"/>
        <v/>
      </c>
    </row>
    <row r="2638" spans="1:40" ht="20.25" customHeight="1" x14ac:dyDescent="0.3">
      <c r="A2638" s="127"/>
      <c r="B2638" s="164"/>
      <c r="C2638" s="139"/>
      <c r="D2638" s="140"/>
      <c r="E2638" s="139"/>
      <c r="F2638" s="139"/>
      <c r="G2638" s="140"/>
      <c r="H2638" s="139"/>
      <c r="I2638" s="129"/>
      <c r="L2638" s="128"/>
      <c r="M2638" s="128"/>
      <c r="N2638" s="128"/>
      <c r="O2638" s="128"/>
      <c r="P2638" s="128"/>
      <c r="Q2638" s="128"/>
      <c r="R2638" s="128"/>
      <c r="S2638" s="128"/>
      <c r="T2638" s="120">
        <f t="shared" si="452"/>
        <v>0</v>
      </c>
      <c r="U2638" s="131"/>
      <c r="V2638" s="131"/>
      <c r="W2638" s="131">
        <f>SUMIFS($F$3:F2638,$D$3:D2638,D2638,$C$3:C2638,"Buy")+SUMIFS($F$3:F2638,$D$3:D2638,D2638,$C$3:C2638,"Coin Deposit",$E$3:E2638,"&lt;&gt;")</f>
        <v>0</v>
      </c>
      <c r="X2638" s="131">
        <f t="shared" si="453"/>
        <v>0</v>
      </c>
      <c r="Y2638" s="131">
        <f>IF($D2638=Y$1,SUMIFS($H$3:$H2638,$G$3:$G2638,Y$1,$C$3:$C2638,"Sell"),0)</f>
        <v>0</v>
      </c>
      <c r="Z2638" s="131">
        <f t="shared" si="454"/>
        <v>0</v>
      </c>
      <c r="AA2638" s="131">
        <f>IF($D2638=AA$1,SUMIFS($H$3:$H2638,$G$3:$G2638,AA$1,$C$3:$C2638,"Sell"),0)</f>
        <v>0</v>
      </c>
      <c r="AB2638" s="131">
        <f t="shared" si="455"/>
        <v>0</v>
      </c>
      <c r="AC2638" s="131">
        <f>SUMIFS('Deductions and Deposits'!$H:$H,'Deductions and Deposits'!$G:$G,D2638,'Deductions and Deposits'!$F:$F,"&lt;="&amp;B2638)+SUMIFS($F$3:F2638,$D$3:D2638,D2638,$C$3:C2638,"Coin Deposit",$E$3:E2638,"")</f>
        <v>0</v>
      </c>
      <c r="AD2638" s="131">
        <f>SUMIFS('Deductions and Deposits'!$D:$D,'Deductions and Deposits'!$C:$C,D2638)+SUMIFS($F:$F,$D:$D,D2638,$C:$C,"Coin Deduction")</f>
        <v>0</v>
      </c>
      <c r="AE2638" s="131">
        <f>Table5[[#This Row],[Column4]]+Table5[[#This Row],[Column14]]+Table5[[#This Row],[Column19]]+Table5[[#This Row],[Column12]]</f>
        <v>0</v>
      </c>
      <c r="AF2638" s="131">
        <f>Table5[[#This Row],[Column5]]+Table5[[#This Row],[Column13]]+Table5[[#This Row],[Column21]]+Table5[[#This Row],[Column18]]</f>
        <v>0</v>
      </c>
      <c r="AG2638" s="131">
        <f t="shared" si="456"/>
        <v>0</v>
      </c>
      <c r="AH2638" s="131">
        <f t="shared" si="457"/>
        <v>0</v>
      </c>
      <c r="AI2638" s="131">
        <f>Table5[[#This Row],[Column17]]-Table5[[#This Row],[Column20]]</f>
        <v>0</v>
      </c>
      <c r="AJ2638" s="131">
        <f t="shared" si="458"/>
        <v>0</v>
      </c>
      <c r="AK2638" s="131">
        <f t="shared" si="451"/>
        <v>0</v>
      </c>
      <c r="AL2638" s="131">
        <f t="shared" si="459"/>
        <v>0</v>
      </c>
      <c r="AM2638" s="131" t="str">
        <f t="shared" si="460"/>
        <v/>
      </c>
      <c r="AN2638" s="131" t="str">
        <f t="shared" ca="1" si="461"/>
        <v/>
      </c>
    </row>
    <row r="2639" spans="1:40" ht="20.25" customHeight="1" x14ac:dyDescent="0.3">
      <c r="A2639" s="127"/>
      <c r="B2639" s="164"/>
      <c r="C2639" s="139"/>
      <c r="D2639" s="140"/>
      <c r="E2639" s="139"/>
      <c r="F2639" s="139"/>
      <c r="G2639" s="140"/>
      <c r="H2639" s="139"/>
      <c r="I2639" s="129"/>
      <c r="L2639" s="128"/>
      <c r="M2639" s="128"/>
      <c r="N2639" s="128"/>
      <c r="O2639" s="128"/>
      <c r="P2639" s="128"/>
      <c r="Q2639" s="128"/>
      <c r="R2639" s="128"/>
      <c r="S2639" s="128"/>
      <c r="T2639" s="120">
        <f t="shared" si="452"/>
        <v>0</v>
      </c>
      <c r="U2639" s="131"/>
      <c r="V2639" s="131"/>
      <c r="W2639" s="131">
        <f>SUMIFS($F$3:F2639,$D$3:D2639,D2639,$C$3:C2639,"Buy")+SUMIFS($F$3:F2639,$D$3:D2639,D2639,$C$3:C2639,"Coin Deposit",$E$3:E2639,"&lt;&gt;")</f>
        <v>0</v>
      </c>
      <c r="X2639" s="131">
        <f t="shared" si="453"/>
        <v>0</v>
      </c>
      <c r="Y2639" s="131">
        <f>IF($D2639=Y$1,SUMIFS($H$3:$H2639,$G$3:$G2639,Y$1,$C$3:$C2639,"Sell"),0)</f>
        <v>0</v>
      </c>
      <c r="Z2639" s="131">
        <f t="shared" si="454"/>
        <v>0</v>
      </c>
      <c r="AA2639" s="131">
        <f>IF($D2639=AA$1,SUMIFS($H$3:$H2639,$G$3:$G2639,AA$1,$C$3:$C2639,"Sell"),0)</f>
        <v>0</v>
      </c>
      <c r="AB2639" s="131">
        <f t="shared" si="455"/>
        <v>0</v>
      </c>
      <c r="AC2639" s="131">
        <f>SUMIFS('Deductions and Deposits'!$H:$H,'Deductions and Deposits'!$G:$G,D2639,'Deductions and Deposits'!$F:$F,"&lt;="&amp;B2639)+SUMIFS($F$3:F2639,$D$3:D2639,D2639,$C$3:C2639,"Coin Deposit",$E$3:E2639,"")</f>
        <v>0</v>
      </c>
      <c r="AD2639" s="131">
        <f>SUMIFS('Deductions and Deposits'!$D:$D,'Deductions and Deposits'!$C:$C,D2639)+SUMIFS($F:$F,$D:$D,D2639,$C:$C,"Coin Deduction")</f>
        <v>0</v>
      </c>
      <c r="AE2639" s="131">
        <f>Table5[[#This Row],[Column4]]+Table5[[#This Row],[Column14]]+Table5[[#This Row],[Column19]]+Table5[[#This Row],[Column12]]</f>
        <v>0</v>
      </c>
      <c r="AF2639" s="131">
        <f>Table5[[#This Row],[Column5]]+Table5[[#This Row],[Column13]]+Table5[[#This Row],[Column21]]+Table5[[#This Row],[Column18]]</f>
        <v>0</v>
      </c>
      <c r="AG2639" s="131">
        <f t="shared" si="456"/>
        <v>0</v>
      </c>
      <c r="AH2639" s="131">
        <f t="shared" si="457"/>
        <v>0</v>
      </c>
      <c r="AI2639" s="131">
        <f>Table5[[#This Row],[Column17]]-Table5[[#This Row],[Column20]]</f>
        <v>0</v>
      </c>
      <c r="AJ2639" s="131">
        <f t="shared" si="458"/>
        <v>0</v>
      </c>
      <c r="AK2639" s="131">
        <f t="shared" si="451"/>
        <v>0</v>
      </c>
      <c r="AL2639" s="131">
        <f t="shared" si="459"/>
        <v>0</v>
      </c>
      <c r="AM2639" s="131" t="str">
        <f t="shared" si="460"/>
        <v/>
      </c>
      <c r="AN2639" s="131" t="str">
        <f t="shared" ca="1" si="461"/>
        <v/>
      </c>
    </row>
    <row r="2640" spans="1:40" ht="20.25" customHeight="1" x14ac:dyDescent="0.3">
      <c r="A2640" s="127"/>
      <c r="B2640" s="164"/>
      <c r="C2640" s="139"/>
      <c r="D2640" s="140"/>
      <c r="E2640" s="139"/>
      <c r="F2640" s="139"/>
      <c r="G2640" s="140"/>
      <c r="H2640" s="139"/>
      <c r="I2640" s="129"/>
      <c r="L2640" s="128"/>
      <c r="M2640" s="128"/>
      <c r="N2640" s="128"/>
      <c r="O2640" s="128"/>
      <c r="P2640" s="128"/>
      <c r="Q2640" s="128"/>
      <c r="R2640" s="128"/>
      <c r="S2640" s="128"/>
      <c r="T2640" s="120">
        <f t="shared" si="452"/>
        <v>0</v>
      </c>
      <c r="U2640" s="131"/>
      <c r="V2640" s="131"/>
      <c r="W2640" s="131">
        <f>SUMIFS($F$3:F2640,$D$3:D2640,D2640,$C$3:C2640,"Buy")+SUMIFS($F$3:F2640,$D$3:D2640,D2640,$C$3:C2640,"Coin Deposit",$E$3:E2640,"&lt;&gt;")</f>
        <v>0</v>
      </c>
      <c r="X2640" s="131">
        <f t="shared" si="453"/>
        <v>0</v>
      </c>
      <c r="Y2640" s="131">
        <f>IF($D2640=Y$1,SUMIFS($H$3:$H2640,$G$3:$G2640,Y$1,$C$3:$C2640,"Sell"),0)</f>
        <v>0</v>
      </c>
      <c r="Z2640" s="131">
        <f t="shared" si="454"/>
        <v>0</v>
      </c>
      <c r="AA2640" s="131">
        <f>IF($D2640=AA$1,SUMIFS($H$3:$H2640,$G$3:$G2640,AA$1,$C$3:$C2640,"Sell"),0)</f>
        <v>0</v>
      </c>
      <c r="AB2640" s="131">
        <f t="shared" si="455"/>
        <v>0</v>
      </c>
      <c r="AC2640" s="131">
        <f>SUMIFS('Deductions and Deposits'!$H:$H,'Deductions and Deposits'!$G:$G,D2640,'Deductions and Deposits'!$F:$F,"&lt;="&amp;B2640)+SUMIFS($F$3:F2640,$D$3:D2640,D2640,$C$3:C2640,"Coin Deposit",$E$3:E2640,"")</f>
        <v>0</v>
      </c>
      <c r="AD2640" s="131">
        <f>SUMIFS('Deductions and Deposits'!$D:$D,'Deductions and Deposits'!$C:$C,D2640)+SUMIFS($F:$F,$D:$D,D2640,$C:$C,"Coin Deduction")</f>
        <v>0</v>
      </c>
      <c r="AE2640" s="131">
        <f>Table5[[#This Row],[Column4]]+Table5[[#This Row],[Column14]]+Table5[[#This Row],[Column19]]+Table5[[#This Row],[Column12]]</f>
        <v>0</v>
      </c>
      <c r="AF2640" s="131">
        <f>Table5[[#This Row],[Column5]]+Table5[[#This Row],[Column13]]+Table5[[#This Row],[Column21]]+Table5[[#This Row],[Column18]]</f>
        <v>0</v>
      </c>
      <c r="AG2640" s="131">
        <f t="shared" si="456"/>
        <v>0</v>
      </c>
      <c r="AH2640" s="131">
        <f t="shared" si="457"/>
        <v>0</v>
      </c>
      <c r="AI2640" s="131">
        <f>Table5[[#This Row],[Column17]]-Table5[[#This Row],[Column20]]</f>
        <v>0</v>
      </c>
      <c r="AJ2640" s="131">
        <f t="shared" si="458"/>
        <v>0</v>
      </c>
      <c r="AK2640" s="131">
        <f t="shared" ref="AK2640:AK2671" si="462">AJ2640*T2640</f>
        <v>0</v>
      </c>
      <c r="AL2640" s="131">
        <f t="shared" si="459"/>
        <v>0</v>
      </c>
      <c r="AM2640" s="131" t="str">
        <f t="shared" si="460"/>
        <v/>
      </c>
      <c r="AN2640" s="131" t="str">
        <f t="shared" ca="1" si="461"/>
        <v/>
      </c>
    </row>
    <row r="2641" spans="1:40" ht="20.25" customHeight="1" x14ac:dyDescent="0.3">
      <c r="A2641" s="127"/>
      <c r="B2641" s="164"/>
      <c r="C2641" s="139"/>
      <c r="D2641" s="140"/>
      <c r="E2641" s="139"/>
      <c r="F2641" s="139"/>
      <c r="G2641" s="140"/>
      <c r="H2641" s="139"/>
      <c r="I2641" s="129"/>
      <c r="L2641" s="128"/>
      <c r="M2641" s="128"/>
      <c r="N2641" s="128"/>
      <c r="O2641" s="128"/>
      <c r="P2641" s="128"/>
      <c r="Q2641" s="128"/>
      <c r="R2641" s="128"/>
      <c r="S2641" s="128"/>
      <c r="T2641" s="120">
        <f t="shared" si="452"/>
        <v>0</v>
      </c>
      <c r="U2641" s="131"/>
      <c r="V2641" s="131"/>
      <c r="W2641" s="131">
        <f>SUMIFS($F$3:F2641,$D$3:D2641,D2641,$C$3:C2641,"Buy")+SUMIFS($F$3:F2641,$D$3:D2641,D2641,$C$3:C2641,"Coin Deposit",$E$3:E2641,"&lt;&gt;")</f>
        <v>0</v>
      </c>
      <c r="X2641" s="131">
        <f t="shared" si="453"/>
        <v>0</v>
      </c>
      <c r="Y2641" s="131">
        <f>IF($D2641=Y$1,SUMIFS($H$3:$H2641,$G$3:$G2641,Y$1,$C$3:$C2641,"Sell"),0)</f>
        <v>0</v>
      </c>
      <c r="Z2641" s="131">
        <f t="shared" si="454"/>
        <v>0</v>
      </c>
      <c r="AA2641" s="131">
        <f>IF($D2641=AA$1,SUMIFS($H$3:$H2641,$G$3:$G2641,AA$1,$C$3:$C2641,"Sell"),0)</f>
        <v>0</v>
      </c>
      <c r="AB2641" s="131">
        <f t="shared" si="455"/>
        <v>0</v>
      </c>
      <c r="AC2641" s="131">
        <f>SUMIFS('Deductions and Deposits'!$H:$H,'Deductions and Deposits'!$G:$G,D2641,'Deductions and Deposits'!$F:$F,"&lt;="&amp;B2641)+SUMIFS($F$3:F2641,$D$3:D2641,D2641,$C$3:C2641,"Coin Deposit",$E$3:E2641,"")</f>
        <v>0</v>
      </c>
      <c r="AD2641" s="131">
        <f>SUMIFS('Deductions and Deposits'!$D:$D,'Deductions and Deposits'!$C:$C,D2641)+SUMIFS($F:$F,$D:$D,D2641,$C:$C,"Coin Deduction")</f>
        <v>0</v>
      </c>
      <c r="AE2641" s="131">
        <f>Table5[[#This Row],[Column4]]+Table5[[#This Row],[Column14]]+Table5[[#This Row],[Column19]]+Table5[[#This Row],[Column12]]</f>
        <v>0</v>
      </c>
      <c r="AF2641" s="131">
        <f>Table5[[#This Row],[Column5]]+Table5[[#This Row],[Column13]]+Table5[[#This Row],[Column21]]+Table5[[#This Row],[Column18]]</f>
        <v>0</v>
      </c>
      <c r="AG2641" s="131">
        <f t="shared" si="456"/>
        <v>0</v>
      </c>
      <c r="AH2641" s="131">
        <f t="shared" si="457"/>
        <v>0</v>
      </c>
      <c r="AI2641" s="131">
        <f>Table5[[#This Row],[Column17]]-Table5[[#This Row],[Column20]]</f>
        <v>0</v>
      </c>
      <c r="AJ2641" s="131">
        <f t="shared" si="458"/>
        <v>0</v>
      </c>
      <c r="AK2641" s="131">
        <f t="shared" si="462"/>
        <v>0</v>
      </c>
      <c r="AL2641" s="131">
        <f t="shared" si="459"/>
        <v>0</v>
      </c>
      <c r="AM2641" s="131" t="str">
        <f t="shared" si="460"/>
        <v/>
      </c>
      <c r="AN2641" s="131" t="str">
        <f t="shared" ca="1" si="461"/>
        <v/>
      </c>
    </row>
    <row r="2642" spans="1:40" ht="20.25" customHeight="1" x14ac:dyDescent="0.3">
      <c r="A2642" s="127"/>
      <c r="B2642" s="164"/>
      <c r="C2642" s="139"/>
      <c r="D2642" s="140"/>
      <c r="E2642" s="139"/>
      <c r="F2642" s="139"/>
      <c r="G2642" s="140"/>
      <c r="H2642" s="139"/>
      <c r="I2642" s="129"/>
      <c r="L2642" s="128"/>
      <c r="M2642" s="128"/>
      <c r="N2642" s="128"/>
      <c r="O2642" s="128"/>
      <c r="P2642" s="128"/>
      <c r="Q2642" s="128"/>
      <c r="R2642" s="128"/>
      <c r="S2642" s="128"/>
      <c r="T2642" s="120">
        <f t="shared" si="452"/>
        <v>0</v>
      </c>
      <c r="U2642" s="131"/>
      <c r="V2642" s="131"/>
      <c r="W2642" s="131">
        <f>SUMIFS($F$3:F2642,$D$3:D2642,D2642,$C$3:C2642,"Buy")+SUMIFS($F$3:F2642,$D$3:D2642,D2642,$C$3:C2642,"Coin Deposit",$E$3:E2642,"&lt;&gt;")</f>
        <v>0</v>
      </c>
      <c r="X2642" s="131">
        <f t="shared" si="453"/>
        <v>0</v>
      </c>
      <c r="Y2642" s="131">
        <f>IF($D2642=Y$1,SUMIFS($H$3:$H2642,$G$3:$G2642,Y$1,$C$3:$C2642,"Sell"),0)</f>
        <v>0</v>
      </c>
      <c r="Z2642" s="131">
        <f t="shared" si="454"/>
        <v>0</v>
      </c>
      <c r="AA2642" s="131">
        <f>IF($D2642=AA$1,SUMIFS($H$3:$H2642,$G$3:$G2642,AA$1,$C$3:$C2642,"Sell"),0)</f>
        <v>0</v>
      </c>
      <c r="AB2642" s="131">
        <f t="shared" si="455"/>
        <v>0</v>
      </c>
      <c r="AC2642" s="131">
        <f>SUMIFS('Deductions and Deposits'!$H:$H,'Deductions and Deposits'!$G:$G,D2642,'Deductions and Deposits'!$F:$F,"&lt;="&amp;B2642)+SUMIFS($F$3:F2642,$D$3:D2642,D2642,$C$3:C2642,"Coin Deposit",$E$3:E2642,"")</f>
        <v>0</v>
      </c>
      <c r="AD2642" s="131">
        <f>SUMIFS('Deductions and Deposits'!$D:$D,'Deductions and Deposits'!$C:$C,D2642)+SUMIFS($F:$F,$D:$D,D2642,$C:$C,"Coin Deduction")</f>
        <v>0</v>
      </c>
      <c r="AE2642" s="131">
        <f>Table5[[#This Row],[Column4]]+Table5[[#This Row],[Column14]]+Table5[[#This Row],[Column19]]+Table5[[#This Row],[Column12]]</f>
        <v>0</v>
      </c>
      <c r="AF2642" s="131">
        <f>Table5[[#This Row],[Column5]]+Table5[[#This Row],[Column13]]+Table5[[#This Row],[Column21]]+Table5[[#This Row],[Column18]]</f>
        <v>0</v>
      </c>
      <c r="AG2642" s="131">
        <f t="shared" si="456"/>
        <v>0</v>
      </c>
      <c r="AH2642" s="131">
        <f t="shared" si="457"/>
        <v>0</v>
      </c>
      <c r="AI2642" s="131">
        <f>Table5[[#This Row],[Column17]]-Table5[[#This Row],[Column20]]</f>
        <v>0</v>
      </c>
      <c r="AJ2642" s="131">
        <f t="shared" si="458"/>
        <v>0</v>
      </c>
      <c r="AK2642" s="131">
        <f t="shared" si="462"/>
        <v>0</v>
      </c>
      <c r="AL2642" s="131">
        <f t="shared" si="459"/>
        <v>0</v>
      </c>
      <c r="AM2642" s="131" t="str">
        <f t="shared" si="460"/>
        <v/>
      </c>
      <c r="AN2642" s="131" t="str">
        <f t="shared" ca="1" si="461"/>
        <v/>
      </c>
    </row>
    <row r="2643" spans="1:40" ht="20.25" customHeight="1" x14ac:dyDescent="0.3">
      <c r="A2643" s="127"/>
      <c r="B2643" s="164"/>
      <c r="C2643" s="139"/>
      <c r="D2643" s="140"/>
      <c r="E2643" s="139"/>
      <c r="F2643" s="139"/>
      <c r="G2643" s="140"/>
      <c r="H2643" s="139"/>
      <c r="I2643" s="129"/>
      <c r="L2643" s="128"/>
      <c r="M2643" s="128"/>
      <c r="N2643" s="128"/>
      <c r="O2643" s="128"/>
      <c r="P2643" s="128"/>
      <c r="Q2643" s="128"/>
      <c r="R2643" s="128"/>
      <c r="S2643" s="128"/>
      <c r="T2643" s="120">
        <f t="shared" si="452"/>
        <v>0</v>
      </c>
      <c r="U2643" s="131"/>
      <c r="V2643" s="131"/>
      <c r="W2643" s="131">
        <f>SUMIFS($F$3:F2643,$D$3:D2643,D2643,$C$3:C2643,"Buy")+SUMIFS($F$3:F2643,$D$3:D2643,D2643,$C$3:C2643,"Coin Deposit",$E$3:E2643,"&lt;&gt;")</f>
        <v>0</v>
      </c>
      <c r="X2643" s="131">
        <f t="shared" si="453"/>
        <v>0</v>
      </c>
      <c r="Y2643" s="131">
        <f>IF($D2643=Y$1,SUMIFS($H$3:$H2643,$G$3:$G2643,Y$1,$C$3:$C2643,"Sell"),0)</f>
        <v>0</v>
      </c>
      <c r="Z2643" s="131">
        <f t="shared" si="454"/>
        <v>0</v>
      </c>
      <c r="AA2643" s="131">
        <f>IF($D2643=AA$1,SUMIFS($H$3:$H2643,$G$3:$G2643,AA$1,$C$3:$C2643,"Sell"),0)</f>
        <v>0</v>
      </c>
      <c r="AB2643" s="131">
        <f t="shared" si="455"/>
        <v>0</v>
      </c>
      <c r="AC2643" s="131">
        <f>SUMIFS('Deductions and Deposits'!$H:$H,'Deductions and Deposits'!$G:$G,D2643,'Deductions and Deposits'!$F:$F,"&lt;="&amp;B2643)+SUMIFS($F$3:F2643,$D$3:D2643,D2643,$C$3:C2643,"Coin Deposit",$E$3:E2643,"")</f>
        <v>0</v>
      </c>
      <c r="AD2643" s="131">
        <f>SUMIFS('Deductions and Deposits'!$D:$D,'Deductions and Deposits'!$C:$C,D2643)+SUMIFS($F:$F,$D:$D,D2643,$C:$C,"Coin Deduction")</f>
        <v>0</v>
      </c>
      <c r="AE2643" s="131">
        <f>Table5[[#This Row],[Column4]]+Table5[[#This Row],[Column14]]+Table5[[#This Row],[Column19]]+Table5[[#This Row],[Column12]]</f>
        <v>0</v>
      </c>
      <c r="AF2643" s="131">
        <f>Table5[[#This Row],[Column5]]+Table5[[#This Row],[Column13]]+Table5[[#This Row],[Column21]]+Table5[[#This Row],[Column18]]</f>
        <v>0</v>
      </c>
      <c r="AG2643" s="131">
        <f t="shared" si="456"/>
        <v>0</v>
      </c>
      <c r="AH2643" s="131">
        <f t="shared" si="457"/>
        <v>0</v>
      </c>
      <c r="AI2643" s="131">
        <f>Table5[[#This Row],[Column17]]-Table5[[#This Row],[Column20]]</f>
        <v>0</v>
      </c>
      <c r="AJ2643" s="131">
        <f t="shared" si="458"/>
        <v>0</v>
      </c>
      <c r="AK2643" s="131">
        <f t="shared" si="462"/>
        <v>0</v>
      </c>
      <c r="AL2643" s="131">
        <f t="shared" si="459"/>
        <v>0</v>
      </c>
      <c r="AM2643" s="131" t="str">
        <f t="shared" si="460"/>
        <v/>
      </c>
      <c r="AN2643" s="131" t="str">
        <f t="shared" ca="1" si="461"/>
        <v/>
      </c>
    </row>
    <row r="2644" spans="1:40" ht="20.25" customHeight="1" x14ac:dyDescent="0.3">
      <c r="A2644" s="127"/>
      <c r="B2644" s="164"/>
      <c r="C2644" s="139"/>
      <c r="D2644" s="140"/>
      <c r="E2644" s="139"/>
      <c r="F2644" s="139"/>
      <c r="G2644" s="140"/>
      <c r="H2644" s="139"/>
      <c r="I2644" s="129"/>
      <c r="L2644" s="128"/>
      <c r="M2644" s="128"/>
      <c r="N2644" s="128"/>
      <c r="O2644" s="128"/>
      <c r="P2644" s="128"/>
      <c r="Q2644" s="128"/>
      <c r="R2644" s="128"/>
      <c r="S2644" s="128"/>
      <c r="T2644" s="120">
        <f t="shared" si="452"/>
        <v>0</v>
      </c>
      <c r="U2644" s="131"/>
      <c r="V2644" s="131"/>
      <c r="W2644" s="131">
        <f>SUMIFS($F$3:F2644,$D$3:D2644,D2644,$C$3:C2644,"Buy")+SUMIFS($F$3:F2644,$D$3:D2644,D2644,$C$3:C2644,"Coin Deposit",$E$3:E2644,"&lt;&gt;")</f>
        <v>0</v>
      </c>
      <c r="X2644" s="131">
        <f t="shared" si="453"/>
        <v>0</v>
      </c>
      <c r="Y2644" s="131">
        <f>IF($D2644=Y$1,SUMIFS($H$3:$H2644,$G$3:$G2644,Y$1,$C$3:$C2644,"Sell"),0)</f>
        <v>0</v>
      </c>
      <c r="Z2644" s="131">
        <f t="shared" si="454"/>
        <v>0</v>
      </c>
      <c r="AA2644" s="131">
        <f>IF($D2644=AA$1,SUMIFS($H$3:$H2644,$G$3:$G2644,AA$1,$C$3:$C2644,"Sell"),0)</f>
        <v>0</v>
      </c>
      <c r="AB2644" s="131">
        <f t="shared" si="455"/>
        <v>0</v>
      </c>
      <c r="AC2644" s="131">
        <f>SUMIFS('Deductions and Deposits'!$H:$H,'Deductions and Deposits'!$G:$G,D2644,'Deductions and Deposits'!$F:$F,"&lt;="&amp;B2644)+SUMIFS($F$3:F2644,$D$3:D2644,D2644,$C$3:C2644,"Coin Deposit",$E$3:E2644,"")</f>
        <v>0</v>
      </c>
      <c r="AD2644" s="131">
        <f>SUMIFS('Deductions and Deposits'!$D:$D,'Deductions and Deposits'!$C:$C,D2644)+SUMIFS($F:$F,$D:$D,D2644,$C:$C,"Coin Deduction")</f>
        <v>0</v>
      </c>
      <c r="AE2644" s="131">
        <f>Table5[[#This Row],[Column4]]+Table5[[#This Row],[Column14]]+Table5[[#This Row],[Column19]]+Table5[[#This Row],[Column12]]</f>
        <v>0</v>
      </c>
      <c r="AF2644" s="131">
        <f>Table5[[#This Row],[Column5]]+Table5[[#This Row],[Column13]]+Table5[[#This Row],[Column21]]+Table5[[#This Row],[Column18]]</f>
        <v>0</v>
      </c>
      <c r="AG2644" s="131">
        <f t="shared" si="456"/>
        <v>0</v>
      </c>
      <c r="AH2644" s="131">
        <f t="shared" si="457"/>
        <v>0</v>
      </c>
      <c r="AI2644" s="131">
        <f>Table5[[#This Row],[Column17]]-Table5[[#This Row],[Column20]]</f>
        <v>0</v>
      </c>
      <c r="AJ2644" s="131">
        <f t="shared" si="458"/>
        <v>0</v>
      </c>
      <c r="AK2644" s="131">
        <f t="shared" si="462"/>
        <v>0</v>
      </c>
      <c r="AL2644" s="131">
        <f t="shared" si="459"/>
        <v>0</v>
      </c>
      <c r="AM2644" s="131" t="str">
        <f t="shared" si="460"/>
        <v/>
      </c>
      <c r="AN2644" s="131" t="str">
        <f t="shared" ca="1" si="461"/>
        <v/>
      </c>
    </row>
    <row r="2645" spans="1:40" ht="20.25" customHeight="1" x14ac:dyDescent="0.3">
      <c r="A2645" s="127"/>
      <c r="B2645" s="164"/>
      <c r="C2645" s="139"/>
      <c r="D2645" s="140"/>
      <c r="E2645" s="139"/>
      <c r="F2645" s="139"/>
      <c r="G2645" s="140"/>
      <c r="H2645" s="139"/>
      <c r="I2645" s="129"/>
      <c r="L2645" s="128"/>
      <c r="M2645" s="128"/>
      <c r="N2645" s="128"/>
      <c r="O2645" s="128"/>
      <c r="P2645" s="128"/>
      <c r="Q2645" s="128"/>
      <c r="R2645" s="128"/>
      <c r="S2645" s="128"/>
      <c r="T2645" s="120">
        <f t="shared" si="452"/>
        <v>0</v>
      </c>
      <c r="U2645" s="131"/>
      <c r="V2645" s="131"/>
      <c r="W2645" s="131">
        <f>SUMIFS($F$3:F2645,$D$3:D2645,D2645,$C$3:C2645,"Buy")+SUMIFS($F$3:F2645,$D$3:D2645,D2645,$C$3:C2645,"Coin Deposit",$E$3:E2645,"&lt;&gt;")</f>
        <v>0</v>
      </c>
      <c r="X2645" s="131">
        <f t="shared" si="453"/>
        <v>0</v>
      </c>
      <c r="Y2645" s="131">
        <f>IF($D2645=Y$1,SUMIFS($H$3:$H2645,$G$3:$G2645,Y$1,$C$3:$C2645,"Sell"),0)</f>
        <v>0</v>
      </c>
      <c r="Z2645" s="131">
        <f t="shared" si="454"/>
        <v>0</v>
      </c>
      <c r="AA2645" s="131">
        <f>IF($D2645=AA$1,SUMIFS($H$3:$H2645,$G$3:$G2645,AA$1,$C$3:$C2645,"Sell"),0)</f>
        <v>0</v>
      </c>
      <c r="AB2645" s="131">
        <f t="shared" si="455"/>
        <v>0</v>
      </c>
      <c r="AC2645" s="131">
        <f>SUMIFS('Deductions and Deposits'!$H:$H,'Deductions and Deposits'!$G:$G,D2645,'Deductions and Deposits'!$F:$F,"&lt;="&amp;B2645)+SUMIFS($F$3:F2645,$D$3:D2645,D2645,$C$3:C2645,"Coin Deposit",$E$3:E2645,"")</f>
        <v>0</v>
      </c>
      <c r="AD2645" s="131">
        <f>SUMIFS('Deductions and Deposits'!$D:$D,'Deductions and Deposits'!$C:$C,D2645)+SUMIFS($F:$F,$D:$D,D2645,$C:$C,"Coin Deduction")</f>
        <v>0</v>
      </c>
      <c r="AE2645" s="131">
        <f>Table5[[#This Row],[Column4]]+Table5[[#This Row],[Column14]]+Table5[[#This Row],[Column19]]+Table5[[#This Row],[Column12]]</f>
        <v>0</v>
      </c>
      <c r="AF2645" s="131">
        <f>Table5[[#This Row],[Column5]]+Table5[[#This Row],[Column13]]+Table5[[#This Row],[Column21]]+Table5[[#This Row],[Column18]]</f>
        <v>0</v>
      </c>
      <c r="AG2645" s="131">
        <f t="shared" si="456"/>
        <v>0</v>
      </c>
      <c r="AH2645" s="131">
        <f t="shared" si="457"/>
        <v>0</v>
      </c>
      <c r="AI2645" s="131">
        <f>Table5[[#This Row],[Column17]]-Table5[[#This Row],[Column20]]</f>
        <v>0</v>
      </c>
      <c r="AJ2645" s="131">
        <f t="shared" si="458"/>
        <v>0</v>
      </c>
      <c r="AK2645" s="131">
        <f t="shared" si="462"/>
        <v>0</v>
      </c>
      <c r="AL2645" s="131">
        <f t="shared" si="459"/>
        <v>0</v>
      </c>
      <c r="AM2645" s="131" t="str">
        <f t="shared" si="460"/>
        <v/>
      </c>
      <c r="AN2645" s="131" t="str">
        <f t="shared" ca="1" si="461"/>
        <v/>
      </c>
    </row>
    <row r="2646" spans="1:40" ht="20.25" customHeight="1" x14ac:dyDescent="0.3">
      <c r="A2646" s="127"/>
      <c r="B2646" s="164"/>
      <c r="C2646" s="139"/>
      <c r="D2646" s="140"/>
      <c r="E2646" s="139"/>
      <c r="F2646" s="139"/>
      <c r="G2646" s="140"/>
      <c r="H2646" s="139"/>
      <c r="I2646" s="129"/>
      <c r="L2646" s="128"/>
      <c r="M2646" s="128"/>
      <c r="N2646" s="128"/>
      <c r="O2646" s="128"/>
      <c r="P2646" s="128"/>
      <c r="Q2646" s="128"/>
      <c r="R2646" s="128"/>
      <c r="S2646" s="128"/>
      <c r="T2646" s="120">
        <f t="shared" si="452"/>
        <v>0</v>
      </c>
      <c r="U2646" s="131"/>
      <c r="V2646" s="131"/>
      <c r="W2646" s="131">
        <f>SUMIFS($F$3:F2646,$D$3:D2646,D2646,$C$3:C2646,"Buy")+SUMIFS($F$3:F2646,$D$3:D2646,D2646,$C$3:C2646,"Coin Deposit",$E$3:E2646,"&lt;&gt;")</f>
        <v>0</v>
      </c>
      <c r="X2646" s="131">
        <f t="shared" si="453"/>
        <v>0</v>
      </c>
      <c r="Y2646" s="131">
        <f>IF($D2646=Y$1,SUMIFS($H$3:$H2646,$G$3:$G2646,Y$1,$C$3:$C2646,"Sell"),0)</f>
        <v>0</v>
      </c>
      <c r="Z2646" s="131">
        <f t="shared" si="454"/>
        <v>0</v>
      </c>
      <c r="AA2646" s="131">
        <f>IF($D2646=AA$1,SUMIFS($H$3:$H2646,$G$3:$G2646,AA$1,$C$3:$C2646,"Sell"),0)</f>
        <v>0</v>
      </c>
      <c r="AB2646" s="131">
        <f t="shared" si="455"/>
        <v>0</v>
      </c>
      <c r="AC2646" s="131">
        <f>SUMIFS('Deductions and Deposits'!$H:$H,'Deductions and Deposits'!$G:$G,D2646,'Deductions and Deposits'!$F:$F,"&lt;="&amp;B2646)+SUMIFS($F$3:F2646,$D$3:D2646,D2646,$C$3:C2646,"Coin Deposit",$E$3:E2646,"")</f>
        <v>0</v>
      </c>
      <c r="AD2646" s="131">
        <f>SUMIFS('Deductions and Deposits'!$D:$D,'Deductions and Deposits'!$C:$C,D2646)+SUMIFS($F:$F,$D:$D,D2646,$C:$C,"Coin Deduction")</f>
        <v>0</v>
      </c>
      <c r="AE2646" s="131">
        <f>Table5[[#This Row],[Column4]]+Table5[[#This Row],[Column14]]+Table5[[#This Row],[Column19]]+Table5[[#This Row],[Column12]]</f>
        <v>0</v>
      </c>
      <c r="AF2646" s="131">
        <f>Table5[[#This Row],[Column5]]+Table5[[#This Row],[Column13]]+Table5[[#This Row],[Column21]]+Table5[[#This Row],[Column18]]</f>
        <v>0</v>
      </c>
      <c r="AG2646" s="131">
        <f t="shared" si="456"/>
        <v>0</v>
      </c>
      <c r="AH2646" s="131">
        <f t="shared" si="457"/>
        <v>0</v>
      </c>
      <c r="AI2646" s="131">
        <f>Table5[[#This Row],[Column17]]-Table5[[#This Row],[Column20]]</f>
        <v>0</v>
      </c>
      <c r="AJ2646" s="131">
        <f t="shared" si="458"/>
        <v>0</v>
      </c>
      <c r="AK2646" s="131">
        <f t="shared" si="462"/>
        <v>0</v>
      </c>
      <c r="AL2646" s="131">
        <f t="shared" si="459"/>
        <v>0</v>
      </c>
      <c r="AM2646" s="131" t="str">
        <f t="shared" si="460"/>
        <v/>
      </c>
      <c r="AN2646" s="131" t="str">
        <f t="shared" ca="1" si="461"/>
        <v/>
      </c>
    </row>
    <row r="2647" spans="1:40" ht="20.25" customHeight="1" x14ac:dyDescent="0.3">
      <c r="A2647" s="127"/>
      <c r="B2647" s="164"/>
      <c r="C2647" s="139"/>
      <c r="D2647" s="140"/>
      <c r="E2647" s="139"/>
      <c r="F2647" s="139"/>
      <c r="G2647" s="140"/>
      <c r="H2647" s="139"/>
      <c r="I2647" s="129"/>
      <c r="L2647" s="128"/>
      <c r="M2647" s="128"/>
      <c r="N2647" s="128"/>
      <c r="O2647" s="128"/>
      <c r="P2647" s="128"/>
      <c r="Q2647" s="128"/>
      <c r="R2647" s="128"/>
      <c r="S2647" s="128"/>
      <c r="T2647" s="120">
        <f t="shared" si="452"/>
        <v>0</v>
      </c>
      <c r="U2647" s="131"/>
      <c r="V2647" s="131"/>
      <c r="W2647" s="131">
        <f>SUMIFS($F$3:F2647,$D$3:D2647,D2647,$C$3:C2647,"Buy")+SUMIFS($F$3:F2647,$D$3:D2647,D2647,$C$3:C2647,"Coin Deposit",$E$3:E2647,"&lt;&gt;")</f>
        <v>0</v>
      </c>
      <c r="X2647" s="131">
        <f t="shared" si="453"/>
        <v>0</v>
      </c>
      <c r="Y2647" s="131">
        <f>IF($D2647=Y$1,SUMIFS($H$3:$H2647,$G$3:$G2647,Y$1,$C$3:$C2647,"Sell"),0)</f>
        <v>0</v>
      </c>
      <c r="Z2647" s="131">
        <f t="shared" si="454"/>
        <v>0</v>
      </c>
      <c r="AA2647" s="131">
        <f>IF($D2647=AA$1,SUMIFS($H$3:$H2647,$G$3:$G2647,AA$1,$C$3:$C2647,"Sell"),0)</f>
        <v>0</v>
      </c>
      <c r="AB2647" s="131">
        <f t="shared" si="455"/>
        <v>0</v>
      </c>
      <c r="AC2647" s="131">
        <f>SUMIFS('Deductions and Deposits'!$H:$H,'Deductions and Deposits'!$G:$G,D2647,'Deductions and Deposits'!$F:$F,"&lt;="&amp;B2647)+SUMIFS($F$3:F2647,$D$3:D2647,D2647,$C$3:C2647,"Coin Deposit",$E$3:E2647,"")</f>
        <v>0</v>
      </c>
      <c r="AD2647" s="131">
        <f>SUMIFS('Deductions and Deposits'!$D:$D,'Deductions and Deposits'!$C:$C,D2647)+SUMIFS($F:$F,$D:$D,D2647,$C:$C,"Coin Deduction")</f>
        <v>0</v>
      </c>
      <c r="AE2647" s="131">
        <f>Table5[[#This Row],[Column4]]+Table5[[#This Row],[Column14]]+Table5[[#This Row],[Column19]]+Table5[[#This Row],[Column12]]</f>
        <v>0</v>
      </c>
      <c r="AF2647" s="131">
        <f>Table5[[#This Row],[Column5]]+Table5[[#This Row],[Column13]]+Table5[[#This Row],[Column21]]+Table5[[#This Row],[Column18]]</f>
        <v>0</v>
      </c>
      <c r="AG2647" s="131">
        <f t="shared" si="456"/>
        <v>0</v>
      </c>
      <c r="AH2647" s="131">
        <f t="shared" si="457"/>
        <v>0</v>
      </c>
      <c r="AI2647" s="131">
        <f>Table5[[#This Row],[Column17]]-Table5[[#This Row],[Column20]]</f>
        <v>0</v>
      </c>
      <c r="AJ2647" s="131">
        <f t="shared" si="458"/>
        <v>0</v>
      </c>
      <c r="AK2647" s="131">
        <f t="shared" si="462"/>
        <v>0</v>
      </c>
      <c r="AL2647" s="131">
        <f t="shared" si="459"/>
        <v>0</v>
      </c>
      <c r="AM2647" s="131" t="str">
        <f t="shared" si="460"/>
        <v/>
      </c>
      <c r="AN2647" s="131" t="str">
        <f t="shared" ca="1" si="461"/>
        <v/>
      </c>
    </row>
    <row r="2648" spans="1:40" ht="20.25" customHeight="1" x14ac:dyDescent="0.3">
      <c r="A2648" s="127"/>
      <c r="B2648" s="164"/>
      <c r="C2648" s="139"/>
      <c r="D2648" s="140"/>
      <c r="E2648" s="139"/>
      <c r="F2648" s="139"/>
      <c r="G2648" s="140"/>
      <c r="H2648" s="139"/>
      <c r="I2648" s="129"/>
      <c r="L2648" s="128"/>
      <c r="M2648" s="128"/>
      <c r="N2648" s="128"/>
      <c r="O2648" s="128"/>
      <c r="P2648" s="128"/>
      <c r="Q2648" s="128"/>
      <c r="R2648" s="128"/>
      <c r="S2648" s="128"/>
      <c r="T2648" s="120">
        <f t="shared" si="452"/>
        <v>0</v>
      </c>
      <c r="U2648" s="131"/>
      <c r="V2648" s="131"/>
      <c r="W2648" s="131">
        <f>SUMIFS($F$3:F2648,$D$3:D2648,D2648,$C$3:C2648,"Buy")+SUMIFS($F$3:F2648,$D$3:D2648,D2648,$C$3:C2648,"Coin Deposit",$E$3:E2648,"&lt;&gt;")</f>
        <v>0</v>
      </c>
      <c r="X2648" s="131">
        <f t="shared" si="453"/>
        <v>0</v>
      </c>
      <c r="Y2648" s="131">
        <f>IF($D2648=Y$1,SUMIFS($H$3:$H2648,$G$3:$G2648,Y$1,$C$3:$C2648,"Sell"),0)</f>
        <v>0</v>
      </c>
      <c r="Z2648" s="131">
        <f t="shared" si="454"/>
        <v>0</v>
      </c>
      <c r="AA2648" s="131">
        <f>IF($D2648=AA$1,SUMIFS($H$3:$H2648,$G$3:$G2648,AA$1,$C$3:$C2648,"Sell"),0)</f>
        <v>0</v>
      </c>
      <c r="AB2648" s="131">
        <f t="shared" si="455"/>
        <v>0</v>
      </c>
      <c r="AC2648" s="131">
        <f>SUMIFS('Deductions and Deposits'!$H:$H,'Deductions and Deposits'!$G:$G,D2648,'Deductions and Deposits'!$F:$F,"&lt;="&amp;B2648)+SUMIFS($F$3:F2648,$D$3:D2648,D2648,$C$3:C2648,"Coin Deposit",$E$3:E2648,"")</f>
        <v>0</v>
      </c>
      <c r="AD2648" s="131">
        <f>SUMIFS('Deductions and Deposits'!$D:$D,'Deductions and Deposits'!$C:$C,D2648)+SUMIFS($F:$F,$D:$D,D2648,$C:$C,"Coin Deduction")</f>
        <v>0</v>
      </c>
      <c r="AE2648" s="131">
        <f>Table5[[#This Row],[Column4]]+Table5[[#This Row],[Column14]]+Table5[[#This Row],[Column19]]+Table5[[#This Row],[Column12]]</f>
        <v>0</v>
      </c>
      <c r="AF2648" s="131">
        <f>Table5[[#This Row],[Column5]]+Table5[[#This Row],[Column13]]+Table5[[#This Row],[Column21]]+Table5[[#This Row],[Column18]]</f>
        <v>0</v>
      </c>
      <c r="AG2648" s="131">
        <f t="shared" si="456"/>
        <v>0</v>
      </c>
      <c r="AH2648" s="131">
        <f t="shared" si="457"/>
        <v>0</v>
      </c>
      <c r="AI2648" s="131">
        <f>Table5[[#This Row],[Column17]]-Table5[[#This Row],[Column20]]</f>
        <v>0</v>
      </c>
      <c r="AJ2648" s="131">
        <f t="shared" si="458"/>
        <v>0</v>
      </c>
      <c r="AK2648" s="131">
        <f t="shared" si="462"/>
        <v>0</v>
      </c>
      <c r="AL2648" s="131">
        <f t="shared" si="459"/>
        <v>0</v>
      </c>
      <c r="AM2648" s="131" t="str">
        <f t="shared" si="460"/>
        <v/>
      </c>
      <c r="AN2648" s="131" t="str">
        <f t="shared" ca="1" si="461"/>
        <v/>
      </c>
    </row>
    <row r="2649" spans="1:40" ht="20.25" customHeight="1" x14ac:dyDescent="0.3">
      <c r="A2649" s="127"/>
      <c r="B2649" s="164"/>
      <c r="C2649" s="139"/>
      <c r="D2649" s="140"/>
      <c r="E2649" s="139"/>
      <c r="F2649" s="139"/>
      <c r="G2649" s="140"/>
      <c r="H2649" s="139"/>
      <c r="I2649" s="129"/>
      <c r="L2649" s="128"/>
      <c r="M2649" s="128"/>
      <c r="N2649" s="128"/>
      <c r="O2649" s="128"/>
      <c r="P2649" s="128"/>
      <c r="Q2649" s="128"/>
      <c r="R2649" s="128"/>
      <c r="S2649" s="128"/>
      <c r="T2649" s="120">
        <f t="shared" si="452"/>
        <v>0</v>
      </c>
      <c r="U2649" s="131"/>
      <c r="V2649" s="131"/>
      <c r="W2649" s="131">
        <f>SUMIFS($F$3:F2649,$D$3:D2649,D2649,$C$3:C2649,"Buy")+SUMIFS($F$3:F2649,$D$3:D2649,D2649,$C$3:C2649,"Coin Deposit",$E$3:E2649,"&lt;&gt;")</f>
        <v>0</v>
      </c>
      <c r="X2649" s="131">
        <f t="shared" si="453"/>
        <v>0</v>
      </c>
      <c r="Y2649" s="131">
        <f>IF($D2649=Y$1,SUMIFS($H$3:$H2649,$G$3:$G2649,Y$1,$C$3:$C2649,"Sell"),0)</f>
        <v>0</v>
      </c>
      <c r="Z2649" s="131">
        <f t="shared" si="454"/>
        <v>0</v>
      </c>
      <c r="AA2649" s="131">
        <f>IF($D2649=AA$1,SUMIFS($H$3:$H2649,$G$3:$G2649,AA$1,$C$3:$C2649,"Sell"),0)</f>
        <v>0</v>
      </c>
      <c r="AB2649" s="131">
        <f t="shared" si="455"/>
        <v>0</v>
      </c>
      <c r="AC2649" s="131">
        <f>SUMIFS('Deductions and Deposits'!$H:$H,'Deductions and Deposits'!$G:$G,D2649,'Deductions and Deposits'!$F:$F,"&lt;="&amp;B2649)+SUMIFS($F$3:F2649,$D$3:D2649,D2649,$C$3:C2649,"Coin Deposit",$E$3:E2649,"")</f>
        <v>0</v>
      </c>
      <c r="AD2649" s="131">
        <f>SUMIFS('Deductions and Deposits'!$D:$D,'Deductions and Deposits'!$C:$C,D2649)+SUMIFS($F:$F,$D:$D,D2649,$C:$C,"Coin Deduction")</f>
        <v>0</v>
      </c>
      <c r="AE2649" s="131">
        <f>Table5[[#This Row],[Column4]]+Table5[[#This Row],[Column14]]+Table5[[#This Row],[Column19]]+Table5[[#This Row],[Column12]]</f>
        <v>0</v>
      </c>
      <c r="AF2649" s="131">
        <f>Table5[[#This Row],[Column5]]+Table5[[#This Row],[Column13]]+Table5[[#This Row],[Column21]]+Table5[[#This Row],[Column18]]</f>
        <v>0</v>
      </c>
      <c r="AG2649" s="131">
        <f t="shared" si="456"/>
        <v>0</v>
      </c>
      <c r="AH2649" s="131">
        <f t="shared" si="457"/>
        <v>0</v>
      </c>
      <c r="AI2649" s="131">
        <f>Table5[[#This Row],[Column17]]-Table5[[#This Row],[Column20]]</f>
        <v>0</v>
      </c>
      <c r="AJ2649" s="131">
        <f t="shared" si="458"/>
        <v>0</v>
      </c>
      <c r="AK2649" s="131">
        <f t="shared" si="462"/>
        <v>0</v>
      </c>
      <c r="AL2649" s="131">
        <f t="shared" si="459"/>
        <v>0</v>
      </c>
      <c r="AM2649" s="131" t="str">
        <f t="shared" si="460"/>
        <v/>
      </c>
      <c r="AN2649" s="131" t="str">
        <f t="shared" ca="1" si="461"/>
        <v/>
      </c>
    </row>
    <row r="2650" spans="1:40" ht="20.25" customHeight="1" x14ac:dyDescent="0.3">
      <c r="A2650" s="127"/>
      <c r="B2650" s="164"/>
      <c r="C2650" s="139"/>
      <c r="D2650" s="140"/>
      <c r="E2650" s="139"/>
      <c r="F2650" s="139"/>
      <c r="G2650" s="140"/>
      <c r="H2650" s="139"/>
      <c r="I2650" s="129"/>
      <c r="L2650" s="128"/>
      <c r="M2650" s="128"/>
      <c r="N2650" s="128"/>
      <c r="O2650" s="128"/>
      <c r="P2650" s="128"/>
      <c r="Q2650" s="128"/>
      <c r="R2650" s="128"/>
      <c r="S2650" s="128"/>
      <c r="T2650" s="120">
        <f t="shared" si="452"/>
        <v>0</v>
      </c>
      <c r="U2650" s="131"/>
      <c r="V2650" s="131"/>
      <c r="W2650" s="131">
        <f>SUMIFS($F$3:F2650,$D$3:D2650,D2650,$C$3:C2650,"Buy")+SUMIFS($F$3:F2650,$D$3:D2650,D2650,$C$3:C2650,"Coin Deposit",$E$3:E2650,"&lt;&gt;")</f>
        <v>0</v>
      </c>
      <c r="X2650" s="131">
        <f t="shared" si="453"/>
        <v>0</v>
      </c>
      <c r="Y2650" s="131">
        <f>IF($D2650=Y$1,SUMIFS($H$3:$H2650,$G$3:$G2650,Y$1,$C$3:$C2650,"Sell"),0)</f>
        <v>0</v>
      </c>
      <c r="Z2650" s="131">
        <f t="shared" si="454"/>
        <v>0</v>
      </c>
      <c r="AA2650" s="131">
        <f>IF($D2650=AA$1,SUMIFS($H$3:$H2650,$G$3:$G2650,AA$1,$C$3:$C2650,"Sell"),0)</f>
        <v>0</v>
      </c>
      <c r="AB2650" s="131">
        <f t="shared" si="455"/>
        <v>0</v>
      </c>
      <c r="AC2650" s="131">
        <f>SUMIFS('Deductions and Deposits'!$H:$H,'Deductions and Deposits'!$G:$G,D2650,'Deductions and Deposits'!$F:$F,"&lt;="&amp;B2650)+SUMIFS($F$3:F2650,$D$3:D2650,D2650,$C$3:C2650,"Coin Deposit",$E$3:E2650,"")</f>
        <v>0</v>
      </c>
      <c r="AD2650" s="131">
        <f>SUMIFS('Deductions and Deposits'!$D:$D,'Deductions and Deposits'!$C:$C,D2650)+SUMIFS($F:$F,$D:$D,D2650,$C:$C,"Coin Deduction")</f>
        <v>0</v>
      </c>
      <c r="AE2650" s="131">
        <f>Table5[[#This Row],[Column4]]+Table5[[#This Row],[Column14]]+Table5[[#This Row],[Column19]]+Table5[[#This Row],[Column12]]</f>
        <v>0</v>
      </c>
      <c r="AF2650" s="131">
        <f>Table5[[#This Row],[Column5]]+Table5[[#This Row],[Column13]]+Table5[[#This Row],[Column21]]+Table5[[#This Row],[Column18]]</f>
        <v>0</v>
      </c>
      <c r="AG2650" s="131">
        <f t="shared" si="456"/>
        <v>0</v>
      </c>
      <c r="AH2650" s="131">
        <f t="shared" si="457"/>
        <v>0</v>
      </c>
      <c r="AI2650" s="131">
        <f>Table5[[#This Row],[Column17]]-Table5[[#This Row],[Column20]]</f>
        <v>0</v>
      </c>
      <c r="AJ2650" s="131">
        <f t="shared" si="458"/>
        <v>0</v>
      </c>
      <c r="AK2650" s="131">
        <f t="shared" si="462"/>
        <v>0</v>
      </c>
      <c r="AL2650" s="131">
        <f t="shared" si="459"/>
        <v>0</v>
      </c>
      <c r="AM2650" s="131" t="str">
        <f t="shared" si="460"/>
        <v/>
      </c>
      <c r="AN2650" s="131" t="str">
        <f t="shared" ca="1" si="461"/>
        <v/>
      </c>
    </row>
    <row r="2651" spans="1:40" ht="20.25" customHeight="1" x14ac:dyDescent="0.3">
      <c r="A2651" s="127"/>
      <c r="B2651" s="164"/>
      <c r="C2651" s="139"/>
      <c r="D2651" s="140"/>
      <c r="E2651" s="139"/>
      <c r="F2651" s="139"/>
      <c r="G2651" s="140"/>
      <c r="H2651" s="139"/>
      <c r="I2651" s="129"/>
      <c r="L2651" s="128"/>
      <c r="M2651" s="128"/>
      <c r="N2651" s="128"/>
      <c r="O2651" s="128"/>
      <c r="P2651" s="128"/>
      <c r="Q2651" s="128"/>
      <c r="R2651" s="128"/>
      <c r="S2651" s="128"/>
      <c r="T2651" s="120">
        <f t="shared" si="452"/>
        <v>0</v>
      </c>
      <c r="U2651" s="131"/>
      <c r="V2651" s="131"/>
      <c r="W2651" s="131">
        <f>SUMIFS($F$3:F2651,$D$3:D2651,D2651,$C$3:C2651,"Buy")+SUMIFS($F$3:F2651,$D$3:D2651,D2651,$C$3:C2651,"Coin Deposit",$E$3:E2651,"&lt;&gt;")</f>
        <v>0</v>
      </c>
      <c r="X2651" s="131">
        <f t="shared" si="453"/>
        <v>0</v>
      </c>
      <c r="Y2651" s="131">
        <f>IF($D2651=Y$1,SUMIFS($H$3:$H2651,$G$3:$G2651,Y$1,$C$3:$C2651,"Sell"),0)</f>
        <v>0</v>
      </c>
      <c r="Z2651" s="131">
        <f t="shared" si="454"/>
        <v>0</v>
      </c>
      <c r="AA2651" s="131">
        <f>IF($D2651=AA$1,SUMIFS($H$3:$H2651,$G$3:$G2651,AA$1,$C$3:$C2651,"Sell"),0)</f>
        <v>0</v>
      </c>
      <c r="AB2651" s="131">
        <f t="shared" si="455"/>
        <v>0</v>
      </c>
      <c r="AC2651" s="131">
        <f>SUMIFS('Deductions and Deposits'!$H:$H,'Deductions and Deposits'!$G:$G,D2651,'Deductions and Deposits'!$F:$F,"&lt;="&amp;B2651)+SUMIFS($F$3:F2651,$D$3:D2651,D2651,$C$3:C2651,"Coin Deposit",$E$3:E2651,"")</f>
        <v>0</v>
      </c>
      <c r="AD2651" s="131">
        <f>SUMIFS('Deductions and Deposits'!$D:$D,'Deductions and Deposits'!$C:$C,D2651)+SUMIFS($F:$F,$D:$D,D2651,$C:$C,"Coin Deduction")</f>
        <v>0</v>
      </c>
      <c r="AE2651" s="131">
        <f>Table5[[#This Row],[Column4]]+Table5[[#This Row],[Column14]]+Table5[[#This Row],[Column19]]+Table5[[#This Row],[Column12]]</f>
        <v>0</v>
      </c>
      <c r="AF2651" s="131">
        <f>Table5[[#This Row],[Column5]]+Table5[[#This Row],[Column13]]+Table5[[#This Row],[Column21]]+Table5[[#This Row],[Column18]]</f>
        <v>0</v>
      </c>
      <c r="AG2651" s="131">
        <f t="shared" si="456"/>
        <v>0</v>
      </c>
      <c r="AH2651" s="131">
        <f t="shared" si="457"/>
        <v>0</v>
      </c>
      <c r="AI2651" s="131">
        <f>Table5[[#This Row],[Column17]]-Table5[[#This Row],[Column20]]</f>
        <v>0</v>
      </c>
      <c r="AJ2651" s="131">
        <f t="shared" si="458"/>
        <v>0</v>
      </c>
      <c r="AK2651" s="131">
        <f t="shared" si="462"/>
        <v>0</v>
      </c>
      <c r="AL2651" s="131">
        <f t="shared" si="459"/>
        <v>0</v>
      </c>
      <c r="AM2651" s="131" t="str">
        <f t="shared" si="460"/>
        <v/>
      </c>
      <c r="AN2651" s="131" t="str">
        <f t="shared" ca="1" si="461"/>
        <v/>
      </c>
    </row>
    <row r="2652" spans="1:40" ht="20.25" customHeight="1" x14ac:dyDescent="0.3">
      <c r="A2652" s="127"/>
      <c r="B2652" s="164"/>
      <c r="C2652" s="139"/>
      <c r="D2652" s="140"/>
      <c r="E2652" s="139"/>
      <c r="F2652" s="139"/>
      <c r="G2652" s="140"/>
      <c r="H2652" s="139"/>
      <c r="I2652" s="129"/>
      <c r="L2652" s="128"/>
      <c r="M2652" s="128"/>
      <c r="N2652" s="128"/>
      <c r="O2652" s="128"/>
      <c r="P2652" s="128"/>
      <c r="Q2652" s="128"/>
      <c r="R2652" s="128"/>
      <c r="S2652" s="128"/>
      <c r="T2652" s="120">
        <f t="shared" si="452"/>
        <v>0</v>
      </c>
      <c r="U2652" s="131"/>
      <c r="V2652" s="131"/>
      <c r="W2652" s="131">
        <f>SUMIFS($F$3:F2652,$D$3:D2652,D2652,$C$3:C2652,"Buy")+SUMIFS($F$3:F2652,$D$3:D2652,D2652,$C$3:C2652,"Coin Deposit",$E$3:E2652,"&lt;&gt;")</f>
        <v>0</v>
      </c>
      <c r="X2652" s="131">
        <f t="shared" si="453"/>
        <v>0</v>
      </c>
      <c r="Y2652" s="131">
        <f>IF($D2652=Y$1,SUMIFS($H$3:$H2652,$G$3:$G2652,Y$1,$C$3:$C2652,"Sell"),0)</f>
        <v>0</v>
      </c>
      <c r="Z2652" s="131">
        <f t="shared" si="454"/>
        <v>0</v>
      </c>
      <c r="AA2652" s="131">
        <f>IF($D2652=AA$1,SUMIFS($H$3:$H2652,$G$3:$G2652,AA$1,$C$3:$C2652,"Sell"),0)</f>
        <v>0</v>
      </c>
      <c r="AB2652" s="131">
        <f t="shared" si="455"/>
        <v>0</v>
      </c>
      <c r="AC2652" s="131">
        <f>SUMIFS('Deductions and Deposits'!$H:$H,'Deductions and Deposits'!$G:$G,D2652,'Deductions and Deposits'!$F:$F,"&lt;="&amp;B2652)+SUMIFS($F$3:F2652,$D$3:D2652,D2652,$C$3:C2652,"Coin Deposit",$E$3:E2652,"")</f>
        <v>0</v>
      </c>
      <c r="AD2652" s="131">
        <f>SUMIFS('Deductions and Deposits'!$D:$D,'Deductions and Deposits'!$C:$C,D2652)+SUMIFS($F:$F,$D:$D,D2652,$C:$C,"Coin Deduction")</f>
        <v>0</v>
      </c>
      <c r="AE2652" s="131">
        <f>Table5[[#This Row],[Column4]]+Table5[[#This Row],[Column14]]+Table5[[#This Row],[Column19]]+Table5[[#This Row],[Column12]]</f>
        <v>0</v>
      </c>
      <c r="AF2652" s="131">
        <f>Table5[[#This Row],[Column5]]+Table5[[#This Row],[Column13]]+Table5[[#This Row],[Column21]]+Table5[[#This Row],[Column18]]</f>
        <v>0</v>
      </c>
      <c r="AG2652" s="131">
        <f t="shared" si="456"/>
        <v>0</v>
      </c>
      <c r="AH2652" s="131">
        <f t="shared" si="457"/>
        <v>0</v>
      </c>
      <c r="AI2652" s="131">
        <f>Table5[[#This Row],[Column17]]-Table5[[#This Row],[Column20]]</f>
        <v>0</v>
      </c>
      <c r="AJ2652" s="131">
        <f t="shared" si="458"/>
        <v>0</v>
      </c>
      <c r="AK2652" s="131">
        <f t="shared" si="462"/>
        <v>0</v>
      </c>
      <c r="AL2652" s="131">
        <f t="shared" si="459"/>
        <v>0</v>
      </c>
      <c r="AM2652" s="131" t="str">
        <f t="shared" si="460"/>
        <v/>
      </c>
      <c r="AN2652" s="131" t="str">
        <f t="shared" ca="1" si="461"/>
        <v/>
      </c>
    </row>
    <row r="2653" spans="1:40" ht="20.25" customHeight="1" x14ac:dyDescent="0.3">
      <c r="A2653" s="127"/>
      <c r="B2653" s="164"/>
      <c r="C2653" s="139"/>
      <c r="D2653" s="140"/>
      <c r="E2653" s="139"/>
      <c r="F2653" s="139"/>
      <c r="G2653" s="140"/>
      <c r="H2653" s="139"/>
      <c r="I2653" s="129"/>
      <c r="L2653" s="128"/>
      <c r="M2653" s="128"/>
      <c r="N2653" s="128"/>
      <c r="O2653" s="128"/>
      <c r="P2653" s="128"/>
      <c r="Q2653" s="128"/>
      <c r="R2653" s="128"/>
      <c r="S2653" s="128"/>
      <c r="T2653" s="120">
        <f t="shared" si="452"/>
        <v>0</v>
      </c>
      <c r="U2653" s="131"/>
      <c r="V2653" s="131"/>
      <c r="W2653" s="131">
        <f>SUMIFS($F$3:F2653,$D$3:D2653,D2653,$C$3:C2653,"Buy")+SUMIFS($F$3:F2653,$D$3:D2653,D2653,$C$3:C2653,"Coin Deposit",$E$3:E2653,"&lt;&gt;")</f>
        <v>0</v>
      </c>
      <c r="X2653" s="131">
        <f t="shared" si="453"/>
        <v>0</v>
      </c>
      <c r="Y2653" s="131">
        <f>IF($D2653=Y$1,SUMIFS($H$3:$H2653,$G$3:$G2653,Y$1,$C$3:$C2653,"Sell"),0)</f>
        <v>0</v>
      </c>
      <c r="Z2653" s="131">
        <f t="shared" si="454"/>
        <v>0</v>
      </c>
      <c r="AA2653" s="131">
        <f>IF($D2653=AA$1,SUMIFS($H$3:$H2653,$G$3:$G2653,AA$1,$C$3:$C2653,"Sell"),0)</f>
        <v>0</v>
      </c>
      <c r="AB2653" s="131">
        <f t="shared" si="455"/>
        <v>0</v>
      </c>
      <c r="AC2653" s="131">
        <f>SUMIFS('Deductions and Deposits'!$H:$H,'Deductions and Deposits'!$G:$G,D2653,'Deductions and Deposits'!$F:$F,"&lt;="&amp;B2653)+SUMIFS($F$3:F2653,$D$3:D2653,D2653,$C$3:C2653,"Coin Deposit",$E$3:E2653,"")</f>
        <v>0</v>
      </c>
      <c r="AD2653" s="131">
        <f>SUMIFS('Deductions and Deposits'!$D:$D,'Deductions and Deposits'!$C:$C,D2653)+SUMIFS($F:$F,$D:$D,D2653,$C:$C,"Coin Deduction")</f>
        <v>0</v>
      </c>
      <c r="AE2653" s="131">
        <f>Table5[[#This Row],[Column4]]+Table5[[#This Row],[Column14]]+Table5[[#This Row],[Column19]]+Table5[[#This Row],[Column12]]</f>
        <v>0</v>
      </c>
      <c r="AF2653" s="131">
        <f>Table5[[#This Row],[Column5]]+Table5[[#This Row],[Column13]]+Table5[[#This Row],[Column21]]+Table5[[#This Row],[Column18]]</f>
        <v>0</v>
      </c>
      <c r="AG2653" s="131">
        <f t="shared" si="456"/>
        <v>0</v>
      </c>
      <c r="AH2653" s="131">
        <f t="shared" si="457"/>
        <v>0</v>
      </c>
      <c r="AI2653" s="131">
        <f>Table5[[#This Row],[Column17]]-Table5[[#This Row],[Column20]]</f>
        <v>0</v>
      </c>
      <c r="AJ2653" s="131">
        <f t="shared" si="458"/>
        <v>0</v>
      </c>
      <c r="AK2653" s="131">
        <f t="shared" si="462"/>
        <v>0</v>
      </c>
      <c r="AL2653" s="131">
        <f t="shared" si="459"/>
        <v>0</v>
      </c>
      <c r="AM2653" s="131" t="str">
        <f t="shared" si="460"/>
        <v/>
      </c>
      <c r="AN2653" s="131" t="str">
        <f t="shared" ca="1" si="461"/>
        <v/>
      </c>
    </row>
    <row r="2654" spans="1:40" ht="20.25" customHeight="1" x14ac:dyDescent="0.3">
      <c r="A2654" s="127"/>
      <c r="B2654" s="164"/>
      <c r="C2654" s="139"/>
      <c r="D2654" s="140"/>
      <c r="E2654" s="139"/>
      <c r="F2654" s="139"/>
      <c r="G2654" s="140"/>
      <c r="H2654" s="139"/>
      <c r="I2654" s="129"/>
      <c r="L2654" s="128"/>
      <c r="M2654" s="128"/>
      <c r="N2654" s="128"/>
      <c r="O2654" s="128"/>
      <c r="P2654" s="128"/>
      <c r="Q2654" s="128"/>
      <c r="R2654" s="128"/>
      <c r="S2654" s="128"/>
      <c r="T2654" s="120">
        <f t="shared" si="452"/>
        <v>0</v>
      </c>
      <c r="U2654" s="131"/>
      <c r="V2654" s="131"/>
      <c r="W2654" s="131">
        <f>SUMIFS($F$3:F2654,$D$3:D2654,D2654,$C$3:C2654,"Buy")+SUMIFS($F$3:F2654,$D$3:D2654,D2654,$C$3:C2654,"Coin Deposit",$E$3:E2654,"&lt;&gt;")</f>
        <v>0</v>
      </c>
      <c r="X2654" s="131">
        <f t="shared" si="453"/>
        <v>0</v>
      </c>
      <c r="Y2654" s="131">
        <f>IF($D2654=Y$1,SUMIFS($H$3:$H2654,$G$3:$G2654,Y$1,$C$3:$C2654,"Sell"),0)</f>
        <v>0</v>
      </c>
      <c r="Z2654" s="131">
        <f t="shared" si="454"/>
        <v>0</v>
      </c>
      <c r="AA2654" s="131">
        <f>IF($D2654=AA$1,SUMIFS($H$3:$H2654,$G$3:$G2654,AA$1,$C$3:$C2654,"Sell"),0)</f>
        <v>0</v>
      </c>
      <c r="AB2654" s="131">
        <f t="shared" si="455"/>
        <v>0</v>
      </c>
      <c r="AC2654" s="131">
        <f>SUMIFS('Deductions and Deposits'!$H:$H,'Deductions and Deposits'!$G:$G,D2654,'Deductions and Deposits'!$F:$F,"&lt;="&amp;B2654)+SUMIFS($F$3:F2654,$D$3:D2654,D2654,$C$3:C2654,"Coin Deposit",$E$3:E2654,"")</f>
        <v>0</v>
      </c>
      <c r="AD2654" s="131">
        <f>SUMIFS('Deductions and Deposits'!$D:$D,'Deductions and Deposits'!$C:$C,D2654)+SUMIFS($F:$F,$D:$D,D2654,$C:$C,"Coin Deduction")</f>
        <v>0</v>
      </c>
      <c r="AE2654" s="131">
        <f>Table5[[#This Row],[Column4]]+Table5[[#This Row],[Column14]]+Table5[[#This Row],[Column19]]+Table5[[#This Row],[Column12]]</f>
        <v>0</v>
      </c>
      <c r="AF2654" s="131">
        <f>Table5[[#This Row],[Column5]]+Table5[[#This Row],[Column13]]+Table5[[#This Row],[Column21]]+Table5[[#This Row],[Column18]]</f>
        <v>0</v>
      </c>
      <c r="AG2654" s="131">
        <f t="shared" si="456"/>
        <v>0</v>
      </c>
      <c r="AH2654" s="131">
        <f t="shared" si="457"/>
        <v>0</v>
      </c>
      <c r="AI2654" s="131">
        <f>Table5[[#This Row],[Column17]]-Table5[[#This Row],[Column20]]</f>
        <v>0</v>
      </c>
      <c r="AJ2654" s="131">
        <f t="shared" si="458"/>
        <v>0</v>
      </c>
      <c r="AK2654" s="131">
        <f t="shared" si="462"/>
        <v>0</v>
      </c>
      <c r="AL2654" s="131">
        <f t="shared" si="459"/>
        <v>0</v>
      </c>
      <c r="AM2654" s="131" t="str">
        <f t="shared" si="460"/>
        <v/>
      </c>
      <c r="AN2654" s="131" t="str">
        <f t="shared" ca="1" si="461"/>
        <v/>
      </c>
    </row>
    <row r="2655" spans="1:40" ht="20.25" customHeight="1" x14ac:dyDescent="0.3">
      <c r="A2655" s="127"/>
      <c r="B2655" s="164"/>
      <c r="C2655" s="139"/>
      <c r="D2655" s="140"/>
      <c r="E2655" s="139"/>
      <c r="F2655" s="139"/>
      <c r="G2655" s="140"/>
      <c r="H2655" s="139"/>
      <c r="I2655" s="129"/>
      <c r="L2655" s="128"/>
      <c r="M2655" s="128"/>
      <c r="N2655" s="128"/>
      <c r="O2655" s="128"/>
      <c r="P2655" s="128"/>
      <c r="Q2655" s="128"/>
      <c r="R2655" s="128"/>
      <c r="S2655" s="128"/>
      <c r="T2655" s="120">
        <f t="shared" si="452"/>
        <v>0</v>
      </c>
      <c r="U2655" s="131"/>
      <c r="V2655" s="131"/>
      <c r="W2655" s="131">
        <f>SUMIFS($F$3:F2655,$D$3:D2655,D2655,$C$3:C2655,"Buy")+SUMIFS($F$3:F2655,$D$3:D2655,D2655,$C$3:C2655,"Coin Deposit",$E$3:E2655,"&lt;&gt;")</f>
        <v>0</v>
      </c>
      <c r="X2655" s="131">
        <f t="shared" si="453"/>
        <v>0</v>
      </c>
      <c r="Y2655" s="131">
        <f>IF($D2655=Y$1,SUMIFS($H$3:$H2655,$G$3:$G2655,Y$1,$C$3:$C2655,"Sell"),0)</f>
        <v>0</v>
      </c>
      <c r="Z2655" s="131">
        <f t="shared" si="454"/>
        <v>0</v>
      </c>
      <c r="AA2655" s="131">
        <f>IF($D2655=AA$1,SUMIFS($H$3:$H2655,$G$3:$G2655,AA$1,$C$3:$C2655,"Sell"),0)</f>
        <v>0</v>
      </c>
      <c r="AB2655" s="131">
        <f t="shared" si="455"/>
        <v>0</v>
      </c>
      <c r="AC2655" s="131">
        <f>SUMIFS('Deductions and Deposits'!$H:$H,'Deductions and Deposits'!$G:$G,D2655,'Deductions and Deposits'!$F:$F,"&lt;="&amp;B2655)+SUMIFS($F$3:F2655,$D$3:D2655,D2655,$C$3:C2655,"Coin Deposit",$E$3:E2655,"")</f>
        <v>0</v>
      </c>
      <c r="AD2655" s="131">
        <f>SUMIFS('Deductions and Deposits'!$D:$D,'Deductions and Deposits'!$C:$C,D2655)+SUMIFS($F:$F,$D:$D,D2655,$C:$C,"Coin Deduction")</f>
        <v>0</v>
      </c>
      <c r="AE2655" s="131">
        <f>Table5[[#This Row],[Column4]]+Table5[[#This Row],[Column14]]+Table5[[#This Row],[Column19]]+Table5[[#This Row],[Column12]]</f>
        <v>0</v>
      </c>
      <c r="AF2655" s="131">
        <f>Table5[[#This Row],[Column5]]+Table5[[#This Row],[Column13]]+Table5[[#This Row],[Column21]]+Table5[[#This Row],[Column18]]</f>
        <v>0</v>
      </c>
      <c r="AG2655" s="131">
        <f t="shared" si="456"/>
        <v>0</v>
      </c>
      <c r="AH2655" s="131">
        <f t="shared" si="457"/>
        <v>0</v>
      </c>
      <c r="AI2655" s="131">
        <f>Table5[[#This Row],[Column17]]-Table5[[#This Row],[Column20]]</f>
        <v>0</v>
      </c>
      <c r="AJ2655" s="131">
        <f t="shared" si="458"/>
        <v>0</v>
      </c>
      <c r="AK2655" s="131">
        <f t="shared" si="462"/>
        <v>0</v>
      </c>
      <c r="AL2655" s="131">
        <f t="shared" si="459"/>
        <v>0</v>
      </c>
      <c r="AM2655" s="131" t="str">
        <f t="shared" si="460"/>
        <v/>
      </c>
      <c r="AN2655" s="131" t="str">
        <f t="shared" ca="1" si="461"/>
        <v/>
      </c>
    </row>
    <row r="2656" spans="1:40" ht="20.25" customHeight="1" x14ac:dyDescent="0.3">
      <c r="A2656" s="127"/>
      <c r="B2656" s="164"/>
      <c r="C2656" s="139"/>
      <c r="D2656" s="140"/>
      <c r="E2656" s="139"/>
      <c r="F2656" s="139"/>
      <c r="G2656" s="140"/>
      <c r="H2656" s="139"/>
      <c r="I2656" s="129"/>
      <c r="L2656" s="128"/>
      <c r="M2656" s="128"/>
      <c r="N2656" s="128"/>
      <c r="O2656" s="128"/>
      <c r="P2656" s="128"/>
      <c r="Q2656" s="128"/>
      <c r="R2656" s="128"/>
      <c r="S2656" s="128"/>
      <c r="T2656" s="120">
        <f t="shared" si="452"/>
        <v>0</v>
      </c>
      <c r="U2656" s="131"/>
      <c r="V2656" s="131"/>
      <c r="W2656" s="131">
        <f>SUMIFS($F$3:F2656,$D$3:D2656,D2656,$C$3:C2656,"Buy")+SUMIFS($F$3:F2656,$D$3:D2656,D2656,$C$3:C2656,"Coin Deposit",$E$3:E2656,"&lt;&gt;")</f>
        <v>0</v>
      </c>
      <c r="X2656" s="131">
        <f t="shared" si="453"/>
        <v>0</v>
      </c>
      <c r="Y2656" s="131">
        <f>IF($D2656=Y$1,SUMIFS($H$3:$H2656,$G$3:$G2656,Y$1,$C$3:$C2656,"Sell"),0)</f>
        <v>0</v>
      </c>
      <c r="Z2656" s="131">
        <f t="shared" si="454"/>
        <v>0</v>
      </c>
      <c r="AA2656" s="131">
        <f>IF($D2656=AA$1,SUMIFS($H$3:$H2656,$G$3:$G2656,AA$1,$C$3:$C2656,"Sell"),0)</f>
        <v>0</v>
      </c>
      <c r="AB2656" s="131">
        <f t="shared" si="455"/>
        <v>0</v>
      </c>
      <c r="AC2656" s="131">
        <f>SUMIFS('Deductions and Deposits'!$H:$H,'Deductions and Deposits'!$G:$G,D2656,'Deductions and Deposits'!$F:$F,"&lt;="&amp;B2656)+SUMIFS($F$3:F2656,$D$3:D2656,D2656,$C$3:C2656,"Coin Deposit",$E$3:E2656,"")</f>
        <v>0</v>
      </c>
      <c r="AD2656" s="131">
        <f>SUMIFS('Deductions and Deposits'!$D:$D,'Deductions and Deposits'!$C:$C,D2656)+SUMIFS($F:$F,$D:$D,D2656,$C:$C,"Coin Deduction")</f>
        <v>0</v>
      </c>
      <c r="AE2656" s="131">
        <f>Table5[[#This Row],[Column4]]+Table5[[#This Row],[Column14]]+Table5[[#This Row],[Column19]]+Table5[[#This Row],[Column12]]</f>
        <v>0</v>
      </c>
      <c r="AF2656" s="131">
        <f>Table5[[#This Row],[Column5]]+Table5[[#This Row],[Column13]]+Table5[[#This Row],[Column21]]+Table5[[#This Row],[Column18]]</f>
        <v>0</v>
      </c>
      <c r="AG2656" s="131">
        <f t="shared" si="456"/>
        <v>0</v>
      </c>
      <c r="AH2656" s="131">
        <f t="shared" si="457"/>
        <v>0</v>
      </c>
      <c r="AI2656" s="131">
        <f>Table5[[#This Row],[Column17]]-Table5[[#This Row],[Column20]]</f>
        <v>0</v>
      </c>
      <c r="AJ2656" s="131">
        <f t="shared" si="458"/>
        <v>0</v>
      </c>
      <c r="AK2656" s="131">
        <f t="shared" si="462"/>
        <v>0</v>
      </c>
      <c r="AL2656" s="131">
        <f t="shared" si="459"/>
        <v>0</v>
      </c>
      <c r="AM2656" s="131" t="str">
        <f t="shared" si="460"/>
        <v/>
      </c>
      <c r="AN2656" s="131" t="str">
        <f t="shared" ca="1" si="461"/>
        <v/>
      </c>
    </row>
    <row r="2657" spans="1:40" ht="20.25" customHeight="1" x14ac:dyDescent="0.3">
      <c r="A2657" s="127"/>
      <c r="B2657" s="164"/>
      <c r="C2657" s="139"/>
      <c r="D2657" s="140"/>
      <c r="E2657" s="139"/>
      <c r="F2657" s="139"/>
      <c r="G2657" s="140"/>
      <c r="H2657" s="139"/>
      <c r="I2657" s="129"/>
      <c r="L2657" s="128"/>
      <c r="M2657" s="128"/>
      <c r="N2657" s="128"/>
      <c r="O2657" s="128"/>
      <c r="P2657" s="128"/>
      <c r="Q2657" s="128"/>
      <c r="R2657" s="128"/>
      <c r="S2657" s="128"/>
      <c r="T2657" s="120">
        <f t="shared" si="452"/>
        <v>0</v>
      </c>
      <c r="U2657" s="131"/>
      <c r="V2657" s="131"/>
      <c r="W2657" s="131">
        <f>SUMIFS($F$3:F2657,$D$3:D2657,D2657,$C$3:C2657,"Buy")+SUMIFS($F$3:F2657,$D$3:D2657,D2657,$C$3:C2657,"Coin Deposit",$E$3:E2657,"&lt;&gt;")</f>
        <v>0</v>
      </c>
      <c r="X2657" s="131">
        <f t="shared" si="453"/>
        <v>0</v>
      </c>
      <c r="Y2657" s="131">
        <f>IF($D2657=Y$1,SUMIFS($H$3:$H2657,$G$3:$G2657,Y$1,$C$3:$C2657,"Sell"),0)</f>
        <v>0</v>
      </c>
      <c r="Z2657" s="131">
        <f t="shared" si="454"/>
        <v>0</v>
      </c>
      <c r="AA2657" s="131">
        <f>IF($D2657=AA$1,SUMIFS($H$3:$H2657,$G$3:$G2657,AA$1,$C$3:$C2657,"Sell"),0)</f>
        <v>0</v>
      </c>
      <c r="AB2657" s="131">
        <f t="shared" si="455"/>
        <v>0</v>
      </c>
      <c r="AC2657" s="131">
        <f>SUMIFS('Deductions and Deposits'!$H:$H,'Deductions and Deposits'!$G:$G,D2657,'Deductions and Deposits'!$F:$F,"&lt;="&amp;B2657)+SUMIFS($F$3:F2657,$D$3:D2657,D2657,$C$3:C2657,"Coin Deposit",$E$3:E2657,"")</f>
        <v>0</v>
      </c>
      <c r="AD2657" s="131">
        <f>SUMIFS('Deductions and Deposits'!$D:$D,'Deductions and Deposits'!$C:$C,D2657)+SUMIFS($F:$F,$D:$D,D2657,$C:$C,"Coin Deduction")</f>
        <v>0</v>
      </c>
      <c r="AE2657" s="131">
        <f>Table5[[#This Row],[Column4]]+Table5[[#This Row],[Column14]]+Table5[[#This Row],[Column19]]+Table5[[#This Row],[Column12]]</f>
        <v>0</v>
      </c>
      <c r="AF2657" s="131">
        <f>Table5[[#This Row],[Column5]]+Table5[[#This Row],[Column13]]+Table5[[#This Row],[Column21]]+Table5[[#This Row],[Column18]]</f>
        <v>0</v>
      </c>
      <c r="AG2657" s="131">
        <f t="shared" si="456"/>
        <v>0</v>
      </c>
      <c r="AH2657" s="131">
        <f t="shared" si="457"/>
        <v>0</v>
      </c>
      <c r="AI2657" s="131">
        <f>Table5[[#This Row],[Column17]]-Table5[[#This Row],[Column20]]</f>
        <v>0</v>
      </c>
      <c r="AJ2657" s="131">
        <f t="shared" si="458"/>
        <v>0</v>
      </c>
      <c r="AK2657" s="131">
        <f t="shared" si="462"/>
        <v>0</v>
      </c>
      <c r="AL2657" s="131">
        <f t="shared" si="459"/>
        <v>0</v>
      </c>
      <c r="AM2657" s="131" t="str">
        <f t="shared" si="460"/>
        <v/>
      </c>
      <c r="AN2657" s="131" t="str">
        <f t="shared" ca="1" si="461"/>
        <v/>
      </c>
    </row>
    <row r="2658" spans="1:40" ht="20.25" customHeight="1" x14ac:dyDescent="0.3">
      <c r="A2658" s="127"/>
      <c r="B2658" s="164"/>
      <c r="C2658" s="139"/>
      <c r="D2658" s="140"/>
      <c r="E2658" s="139"/>
      <c r="F2658" s="139"/>
      <c r="G2658" s="140"/>
      <c r="H2658" s="139"/>
      <c r="I2658" s="129"/>
      <c r="L2658" s="128"/>
      <c r="M2658" s="128"/>
      <c r="N2658" s="128"/>
      <c r="O2658" s="128"/>
      <c r="P2658" s="128"/>
      <c r="Q2658" s="128"/>
      <c r="R2658" s="128"/>
      <c r="S2658" s="128"/>
      <c r="T2658" s="120">
        <f t="shared" si="452"/>
        <v>0</v>
      </c>
      <c r="U2658" s="131"/>
      <c r="V2658" s="131"/>
      <c r="W2658" s="131">
        <f>SUMIFS($F$3:F2658,$D$3:D2658,D2658,$C$3:C2658,"Buy")+SUMIFS($F$3:F2658,$D$3:D2658,D2658,$C$3:C2658,"Coin Deposit",$E$3:E2658,"&lt;&gt;")</f>
        <v>0</v>
      </c>
      <c r="X2658" s="131">
        <f t="shared" si="453"/>
        <v>0</v>
      </c>
      <c r="Y2658" s="131">
        <f>IF($D2658=Y$1,SUMIFS($H$3:$H2658,$G$3:$G2658,Y$1,$C$3:$C2658,"Sell"),0)</f>
        <v>0</v>
      </c>
      <c r="Z2658" s="131">
        <f t="shared" si="454"/>
        <v>0</v>
      </c>
      <c r="AA2658" s="131">
        <f>IF($D2658=AA$1,SUMIFS($H$3:$H2658,$G$3:$G2658,AA$1,$C$3:$C2658,"Sell"),0)</f>
        <v>0</v>
      </c>
      <c r="AB2658" s="131">
        <f t="shared" si="455"/>
        <v>0</v>
      </c>
      <c r="AC2658" s="131">
        <f>SUMIFS('Deductions and Deposits'!$H:$H,'Deductions and Deposits'!$G:$G,D2658,'Deductions and Deposits'!$F:$F,"&lt;="&amp;B2658)+SUMIFS($F$3:F2658,$D$3:D2658,D2658,$C$3:C2658,"Coin Deposit",$E$3:E2658,"")</f>
        <v>0</v>
      </c>
      <c r="AD2658" s="131">
        <f>SUMIFS('Deductions and Deposits'!$D:$D,'Deductions and Deposits'!$C:$C,D2658)+SUMIFS($F:$F,$D:$D,D2658,$C:$C,"Coin Deduction")</f>
        <v>0</v>
      </c>
      <c r="AE2658" s="131">
        <f>Table5[[#This Row],[Column4]]+Table5[[#This Row],[Column14]]+Table5[[#This Row],[Column19]]+Table5[[#This Row],[Column12]]</f>
        <v>0</v>
      </c>
      <c r="AF2658" s="131">
        <f>Table5[[#This Row],[Column5]]+Table5[[#This Row],[Column13]]+Table5[[#This Row],[Column21]]+Table5[[#This Row],[Column18]]</f>
        <v>0</v>
      </c>
      <c r="AG2658" s="131">
        <f t="shared" si="456"/>
        <v>0</v>
      </c>
      <c r="AH2658" s="131">
        <f t="shared" si="457"/>
        <v>0</v>
      </c>
      <c r="AI2658" s="131">
        <f>Table5[[#This Row],[Column17]]-Table5[[#This Row],[Column20]]</f>
        <v>0</v>
      </c>
      <c r="AJ2658" s="131">
        <f t="shared" si="458"/>
        <v>0</v>
      </c>
      <c r="AK2658" s="131">
        <f t="shared" si="462"/>
        <v>0</v>
      </c>
      <c r="AL2658" s="131">
        <f t="shared" si="459"/>
        <v>0</v>
      </c>
      <c r="AM2658" s="131" t="str">
        <f t="shared" si="460"/>
        <v/>
      </c>
      <c r="AN2658" s="131" t="str">
        <f t="shared" ca="1" si="461"/>
        <v/>
      </c>
    </row>
    <row r="2659" spans="1:40" ht="20.25" customHeight="1" x14ac:dyDescent="0.3">
      <c r="A2659" s="127"/>
      <c r="B2659" s="164"/>
      <c r="C2659" s="139"/>
      <c r="D2659" s="140"/>
      <c r="E2659" s="139"/>
      <c r="F2659" s="139"/>
      <c r="G2659" s="140"/>
      <c r="H2659" s="139"/>
      <c r="I2659" s="129"/>
      <c r="L2659" s="128"/>
      <c r="M2659" s="128"/>
      <c r="N2659" s="128"/>
      <c r="O2659" s="128"/>
      <c r="P2659" s="128"/>
      <c r="Q2659" s="128"/>
      <c r="R2659" s="128"/>
      <c r="S2659" s="128"/>
      <c r="T2659" s="120">
        <f t="shared" si="452"/>
        <v>0</v>
      </c>
      <c r="U2659" s="131"/>
      <c r="V2659" s="131"/>
      <c r="W2659" s="131">
        <f>SUMIFS($F$3:F2659,$D$3:D2659,D2659,$C$3:C2659,"Buy")+SUMIFS($F$3:F2659,$D$3:D2659,D2659,$C$3:C2659,"Coin Deposit",$E$3:E2659,"&lt;&gt;")</f>
        <v>0</v>
      </c>
      <c r="X2659" s="131">
        <f t="shared" si="453"/>
        <v>0</v>
      </c>
      <c r="Y2659" s="131">
        <f>IF($D2659=Y$1,SUMIFS($H$3:$H2659,$G$3:$G2659,Y$1,$C$3:$C2659,"Sell"),0)</f>
        <v>0</v>
      </c>
      <c r="Z2659" s="131">
        <f t="shared" si="454"/>
        <v>0</v>
      </c>
      <c r="AA2659" s="131">
        <f>IF($D2659=AA$1,SUMIFS($H$3:$H2659,$G$3:$G2659,AA$1,$C$3:$C2659,"Sell"),0)</f>
        <v>0</v>
      </c>
      <c r="AB2659" s="131">
        <f t="shared" si="455"/>
        <v>0</v>
      </c>
      <c r="AC2659" s="131">
        <f>SUMIFS('Deductions and Deposits'!$H:$H,'Deductions and Deposits'!$G:$G,D2659,'Deductions and Deposits'!$F:$F,"&lt;="&amp;B2659)+SUMIFS($F$3:F2659,$D$3:D2659,D2659,$C$3:C2659,"Coin Deposit",$E$3:E2659,"")</f>
        <v>0</v>
      </c>
      <c r="AD2659" s="131">
        <f>SUMIFS('Deductions and Deposits'!$D:$D,'Deductions and Deposits'!$C:$C,D2659)+SUMIFS($F:$F,$D:$D,D2659,$C:$C,"Coin Deduction")</f>
        <v>0</v>
      </c>
      <c r="AE2659" s="131">
        <f>Table5[[#This Row],[Column4]]+Table5[[#This Row],[Column14]]+Table5[[#This Row],[Column19]]+Table5[[#This Row],[Column12]]</f>
        <v>0</v>
      </c>
      <c r="AF2659" s="131">
        <f>Table5[[#This Row],[Column5]]+Table5[[#This Row],[Column13]]+Table5[[#This Row],[Column21]]+Table5[[#This Row],[Column18]]</f>
        <v>0</v>
      </c>
      <c r="AG2659" s="131">
        <f t="shared" si="456"/>
        <v>0</v>
      </c>
      <c r="AH2659" s="131">
        <f t="shared" si="457"/>
        <v>0</v>
      </c>
      <c r="AI2659" s="131">
        <f>Table5[[#This Row],[Column17]]-Table5[[#This Row],[Column20]]</f>
        <v>0</v>
      </c>
      <c r="AJ2659" s="131">
        <f t="shared" si="458"/>
        <v>0</v>
      </c>
      <c r="AK2659" s="131">
        <f t="shared" si="462"/>
        <v>0</v>
      </c>
      <c r="AL2659" s="131">
        <f t="shared" si="459"/>
        <v>0</v>
      </c>
      <c r="AM2659" s="131" t="str">
        <f t="shared" si="460"/>
        <v/>
      </c>
      <c r="AN2659" s="131" t="str">
        <f t="shared" ca="1" si="461"/>
        <v/>
      </c>
    </row>
    <row r="2660" spans="1:40" ht="20.25" customHeight="1" x14ac:dyDescent="0.3">
      <c r="A2660" s="127"/>
      <c r="B2660" s="164"/>
      <c r="C2660" s="139"/>
      <c r="D2660" s="140"/>
      <c r="E2660" s="139"/>
      <c r="F2660" s="139"/>
      <c r="G2660" s="140"/>
      <c r="H2660" s="139"/>
      <c r="I2660" s="129"/>
      <c r="L2660" s="128"/>
      <c r="M2660" s="128"/>
      <c r="N2660" s="128"/>
      <c r="O2660" s="128"/>
      <c r="P2660" s="128"/>
      <c r="Q2660" s="128"/>
      <c r="R2660" s="128"/>
      <c r="S2660" s="128"/>
      <c r="T2660" s="120">
        <f t="shared" si="452"/>
        <v>0</v>
      </c>
      <c r="U2660" s="131"/>
      <c r="V2660" s="131"/>
      <c r="W2660" s="131">
        <f>SUMIFS($F$3:F2660,$D$3:D2660,D2660,$C$3:C2660,"Buy")+SUMIFS($F$3:F2660,$D$3:D2660,D2660,$C$3:C2660,"Coin Deposit",$E$3:E2660,"&lt;&gt;")</f>
        <v>0</v>
      </c>
      <c r="X2660" s="131">
        <f t="shared" si="453"/>
        <v>0</v>
      </c>
      <c r="Y2660" s="131">
        <f>IF($D2660=Y$1,SUMIFS($H$3:$H2660,$G$3:$G2660,Y$1,$C$3:$C2660,"Sell"),0)</f>
        <v>0</v>
      </c>
      <c r="Z2660" s="131">
        <f t="shared" si="454"/>
        <v>0</v>
      </c>
      <c r="AA2660" s="131">
        <f>IF($D2660=AA$1,SUMIFS($H$3:$H2660,$G$3:$G2660,AA$1,$C$3:$C2660,"Sell"),0)</f>
        <v>0</v>
      </c>
      <c r="AB2660" s="131">
        <f t="shared" si="455"/>
        <v>0</v>
      </c>
      <c r="AC2660" s="131">
        <f>SUMIFS('Deductions and Deposits'!$H:$H,'Deductions and Deposits'!$G:$G,D2660,'Deductions and Deposits'!$F:$F,"&lt;="&amp;B2660)+SUMIFS($F$3:F2660,$D$3:D2660,D2660,$C$3:C2660,"Coin Deposit",$E$3:E2660,"")</f>
        <v>0</v>
      </c>
      <c r="AD2660" s="131">
        <f>SUMIFS('Deductions and Deposits'!$D:$D,'Deductions and Deposits'!$C:$C,D2660)+SUMIFS($F:$F,$D:$D,D2660,$C:$C,"Coin Deduction")</f>
        <v>0</v>
      </c>
      <c r="AE2660" s="131">
        <f>Table5[[#This Row],[Column4]]+Table5[[#This Row],[Column14]]+Table5[[#This Row],[Column19]]+Table5[[#This Row],[Column12]]</f>
        <v>0</v>
      </c>
      <c r="AF2660" s="131">
        <f>Table5[[#This Row],[Column5]]+Table5[[#This Row],[Column13]]+Table5[[#This Row],[Column21]]+Table5[[#This Row],[Column18]]</f>
        <v>0</v>
      </c>
      <c r="AG2660" s="131">
        <f t="shared" si="456"/>
        <v>0</v>
      </c>
      <c r="AH2660" s="131">
        <f t="shared" si="457"/>
        <v>0</v>
      </c>
      <c r="AI2660" s="131">
        <f>Table5[[#This Row],[Column17]]-Table5[[#This Row],[Column20]]</f>
        <v>0</v>
      </c>
      <c r="AJ2660" s="131">
        <f t="shared" si="458"/>
        <v>0</v>
      </c>
      <c r="AK2660" s="131">
        <f t="shared" si="462"/>
        <v>0</v>
      </c>
      <c r="AL2660" s="131">
        <f t="shared" si="459"/>
        <v>0</v>
      </c>
      <c r="AM2660" s="131" t="str">
        <f t="shared" si="460"/>
        <v/>
      </c>
      <c r="AN2660" s="131" t="str">
        <f t="shared" ca="1" si="461"/>
        <v/>
      </c>
    </row>
    <row r="2661" spans="1:40" ht="20.25" customHeight="1" x14ac:dyDescent="0.3">
      <c r="A2661" s="127"/>
      <c r="B2661" s="164"/>
      <c r="C2661" s="139"/>
      <c r="D2661" s="140"/>
      <c r="E2661" s="139"/>
      <c r="F2661" s="139"/>
      <c r="G2661" s="140"/>
      <c r="H2661" s="139"/>
      <c r="I2661" s="129"/>
      <c r="L2661" s="128"/>
      <c r="M2661" s="128"/>
      <c r="N2661" s="128"/>
      <c r="O2661" s="128"/>
      <c r="P2661" s="128"/>
      <c r="Q2661" s="128"/>
      <c r="R2661" s="128"/>
      <c r="S2661" s="128"/>
      <c r="T2661" s="120">
        <f t="shared" si="452"/>
        <v>0</v>
      </c>
      <c r="U2661" s="131"/>
      <c r="V2661" s="131"/>
      <c r="W2661" s="131">
        <f>SUMIFS($F$3:F2661,$D$3:D2661,D2661,$C$3:C2661,"Buy")+SUMIFS($F$3:F2661,$D$3:D2661,D2661,$C$3:C2661,"Coin Deposit",$E$3:E2661,"&lt;&gt;")</f>
        <v>0</v>
      </c>
      <c r="X2661" s="131">
        <f t="shared" si="453"/>
        <v>0</v>
      </c>
      <c r="Y2661" s="131">
        <f>IF($D2661=Y$1,SUMIFS($H$3:$H2661,$G$3:$G2661,Y$1,$C$3:$C2661,"Sell"),0)</f>
        <v>0</v>
      </c>
      <c r="Z2661" s="131">
        <f t="shared" si="454"/>
        <v>0</v>
      </c>
      <c r="AA2661" s="131">
        <f>IF($D2661=AA$1,SUMIFS($H$3:$H2661,$G$3:$G2661,AA$1,$C$3:$C2661,"Sell"),0)</f>
        <v>0</v>
      </c>
      <c r="AB2661" s="131">
        <f t="shared" si="455"/>
        <v>0</v>
      </c>
      <c r="AC2661" s="131">
        <f>SUMIFS('Deductions and Deposits'!$H:$H,'Deductions and Deposits'!$G:$G,D2661,'Deductions and Deposits'!$F:$F,"&lt;="&amp;B2661)+SUMIFS($F$3:F2661,$D$3:D2661,D2661,$C$3:C2661,"Coin Deposit",$E$3:E2661,"")</f>
        <v>0</v>
      </c>
      <c r="AD2661" s="131">
        <f>SUMIFS('Deductions and Deposits'!$D:$D,'Deductions and Deposits'!$C:$C,D2661)+SUMIFS($F:$F,$D:$D,D2661,$C:$C,"Coin Deduction")</f>
        <v>0</v>
      </c>
      <c r="AE2661" s="131">
        <f>Table5[[#This Row],[Column4]]+Table5[[#This Row],[Column14]]+Table5[[#This Row],[Column19]]+Table5[[#This Row],[Column12]]</f>
        <v>0</v>
      </c>
      <c r="AF2661" s="131">
        <f>Table5[[#This Row],[Column5]]+Table5[[#This Row],[Column13]]+Table5[[#This Row],[Column21]]+Table5[[#This Row],[Column18]]</f>
        <v>0</v>
      </c>
      <c r="AG2661" s="131">
        <f t="shared" si="456"/>
        <v>0</v>
      </c>
      <c r="AH2661" s="131">
        <f t="shared" si="457"/>
        <v>0</v>
      </c>
      <c r="AI2661" s="131">
        <f>Table5[[#This Row],[Column17]]-Table5[[#This Row],[Column20]]</f>
        <v>0</v>
      </c>
      <c r="AJ2661" s="131">
        <f t="shared" si="458"/>
        <v>0</v>
      </c>
      <c r="AK2661" s="131">
        <f t="shared" si="462"/>
        <v>0</v>
      </c>
      <c r="AL2661" s="131">
        <f t="shared" si="459"/>
        <v>0</v>
      </c>
      <c r="AM2661" s="131" t="str">
        <f t="shared" si="460"/>
        <v/>
      </c>
      <c r="AN2661" s="131" t="str">
        <f t="shared" ca="1" si="461"/>
        <v/>
      </c>
    </row>
    <row r="2662" spans="1:40" ht="20.25" customHeight="1" x14ac:dyDescent="0.3">
      <c r="A2662" s="127"/>
      <c r="B2662" s="164"/>
      <c r="C2662" s="139"/>
      <c r="D2662" s="140"/>
      <c r="E2662" s="139"/>
      <c r="F2662" s="139"/>
      <c r="G2662" s="140"/>
      <c r="H2662" s="139"/>
      <c r="I2662" s="129"/>
      <c r="L2662" s="128"/>
      <c r="M2662" s="128"/>
      <c r="N2662" s="128"/>
      <c r="O2662" s="128"/>
      <c r="P2662" s="128"/>
      <c r="Q2662" s="128"/>
      <c r="R2662" s="128"/>
      <c r="S2662" s="128"/>
      <c r="T2662" s="120">
        <f t="shared" si="452"/>
        <v>0</v>
      </c>
      <c r="U2662" s="131"/>
      <c r="V2662" s="131"/>
      <c r="W2662" s="131">
        <f>SUMIFS($F$3:F2662,$D$3:D2662,D2662,$C$3:C2662,"Buy")+SUMIFS($F$3:F2662,$D$3:D2662,D2662,$C$3:C2662,"Coin Deposit",$E$3:E2662,"&lt;&gt;")</f>
        <v>0</v>
      </c>
      <c r="X2662" s="131">
        <f t="shared" si="453"/>
        <v>0</v>
      </c>
      <c r="Y2662" s="131">
        <f>IF($D2662=Y$1,SUMIFS($H$3:$H2662,$G$3:$G2662,Y$1,$C$3:$C2662,"Sell"),0)</f>
        <v>0</v>
      </c>
      <c r="Z2662" s="131">
        <f t="shared" si="454"/>
        <v>0</v>
      </c>
      <c r="AA2662" s="131">
        <f>IF($D2662=AA$1,SUMIFS($H$3:$H2662,$G$3:$G2662,AA$1,$C$3:$C2662,"Sell"),0)</f>
        <v>0</v>
      </c>
      <c r="AB2662" s="131">
        <f t="shared" si="455"/>
        <v>0</v>
      </c>
      <c r="AC2662" s="131">
        <f>SUMIFS('Deductions and Deposits'!$H:$H,'Deductions and Deposits'!$G:$G,D2662,'Deductions and Deposits'!$F:$F,"&lt;="&amp;B2662)+SUMIFS($F$3:F2662,$D$3:D2662,D2662,$C$3:C2662,"Coin Deposit",$E$3:E2662,"")</f>
        <v>0</v>
      </c>
      <c r="AD2662" s="131">
        <f>SUMIFS('Deductions and Deposits'!$D:$D,'Deductions and Deposits'!$C:$C,D2662)+SUMIFS($F:$F,$D:$D,D2662,$C:$C,"Coin Deduction")</f>
        <v>0</v>
      </c>
      <c r="AE2662" s="131">
        <f>Table5[[#This Row],[Column4]]+Table5[[#This Row],[Column14]]+Table5[[#This Row],[Column19]]+Table5[[#This Row],[Column12]]</f>
        <v>0</v>
      </c>
      <c r="AF2662" s="131">
        <f>Table5[[#This Row],[Column5]]+Table5[[#This Row],[Column13]]+Table5[[#This Row],[Column21]]+Table5[[#This Row],[Column18]]</f>
        <v>0</v>
      </c>
      <c r="AG2662" s="131">
        <f t="shared" si="456"/>
        <v>0</v>
      </c>
      <c r="AH2662" s="131">
        <f t="shared" si="457"/>
        <v>0</v>
      </c>
      <c r="AI2662" s="131">
        <f>Table5[[#This Row],[Column17]]-Table5[[#This Row],[Column20]]</f>
        <v>0</v>
      </c>
      <c r="AJ2662" s="131">
        <f t="shared" si="458"/>
        <v>0</v>
      </c>
      <c r="AK2662" s="131">
        <f t="shared" si="462"/>
        <v>0</v>
      </c>
      <c r="AL2662" s="131">
        <f t="shared" si="459"/>
        <v>0</v>
      </c>
      <c r="AM2662" s="131" t="str">
        <f t="shared" si="460"/>
        <v/>
      </c>
      <c r="AN2662" s="131" t="str">
        <f t="shared" ca="1" si="461"/>
        <v/>
      </c>
    </row>
    <row r="2663" spans="1:40" ht="20.25" customHeight="1" x14ac:dyDescent="0.3">
      <c r="A2663" s="127"/>
      <c r="B2663" s="164"/>
      <c r="C2663" s="139"/>
      <c r="D2663" s="140"/>
      <c r="E2663" s="139"/>
      <c r="F2663" s="139"/>
      <c r="G2663" s="140"/>
      <c r="H2663" s="139"/>
      <c r="I2663" s="129"/>
      <c r="L2663" s="128"/>
      <c r="M2663" s="128"/>
      <c r="N2663" s="128"/>
      <c r="O2663" s="128"/>
      <c r="P2663" s="128"/>
      <c r="Q2663" s="128"/>
      <c r="R2663" s="128"/>
      <c r="S2663" s="128"/>
      <c r="T2663" s="120">
        <f t="shared" si="452"/>
        <v>0</v>
      </c>
      <c r="U2663" s="131"/>
      <c r="V2663" s="131"/>
      <c r="W2663" s="131">
        <f>SUMIFS($F$3:F2663,$D$3:D2663,D2663,$C$3:C2663,"Buy")+SUMIFS($F$3:F2663,$D$3:D2663,D2663,$C$3:C2663,"Coin Deposit",$E$3:E2663,"&lt;&gt;")</f>
        <v>0</v>
      </c>
      <c r="X2663" s="131">
        <f t="shared" si="453"/>
        <v>0</v>
      </c>
      <c r="Y2663" s="131">
        <f>IF($D2663=Y$1,SUMIFS($H$3:$H2663,$G$3:$G2663,Y$1,$C$3:$C2663,"Sell"),0)</f>
        <v>0</v>
      </c>
      <c r="Z2663" s="131">
        <f t="shared" si="454"/>
        <v>0</v>
      </c>
      <c r="AA2663" s="131">
        <f>IF($D2663=AA$1,SUMIFS($H$3:$H2663,$G$3:$G2663,AA$1,$C$3:$C2663,"Sell"),0)</f>
        <v>0</v>
      </c>
      <c r="AB2663" s="131">
        <f t="shared" si="455"/>
        <v>0</v>
      </c>
      <c r="AC2663" s="131">
        <f>SUMIFS('Deductions and Deposits'!$H:$H,'Deductions and Deposits'!$G:$G,D2663,'Deductions and Deposits'!$F:$F,"&lt;="&amp;B2663)+SUMIFS($F$3:F2663,$D$3:D2663,D2663,$C$3:C2663,"Coin Deposit",$E$3:E2663,"")</f>
        <v>0</v>
      </c>
      <c r="AD2663" s="131">
        <f>SUMIFS('Deductions and Deposits'!$D:$D,'Deductions and Deposits'!$C:$C,D2663)+SUMIFS($F:$F,$D:$D,D2663,$C:$C,"Coin Deduction")</f>
        <v>0</v>
      </c>
      <c r="AE2663" s="131">
        <f>Table5[[#This Row],[Column4]]+Table5[[#This Row],[Column14]]+Table5[[#This Row],[Column19]]+Table5[[#This Row],[Column12]]</f>
        <v>0</v>
      </c>
      <c r="AF2663" s="131">
        <f>Table5[[#This Row],[Column5]]+Table5[[#This Row],[Column13]]+Table5[[#This Row],[Column21]]+Table5[[#This Row],[Column18]]</f>
        <v>0</v>
      </c>
      <c r="AG2663" s="131">
        <f t="shared" si="456"/>
        <v>0</v>
      </c>
      <c r="AH2663" s="131">
        <f t="shared" si="457"/>
        <v>0</v>
      </c>
      <c r="AI2663" s="131">
        <f>Table5[[#This Row],[Column17]]-Table5[[#This Row],[Column20]]</f>
        <v>0</v>
      </c>
      <c r="AJ2663" s="131">
        <f t="shared" si="458"/>
        <v>0</v>
      </c>
      <c r="AK2663" s="131">
        <f t="shared" si="462"/>
        <v>0</v>
      </c>
      <c r="AL2663" s="131">
        <f t="shared" si="459"/>
        <v>0</v>
      </c>
      <c r="AM2663" s="131" t="str">
        <f t="shared" si="460"/>
        <v/>
      </c>
      <c r="AN2663" s="131" t="str">
        <f t="shared" ca="1" si="461"/>
        <v/>
      </c>
    </row>
    <row r="2664" spans="1:40" ht="20.25" customHeight="1" x14ac:dyDescent="0.3">
      <c r="A2664" s="127"/>
      <c r="B2664" s="164"/>
      <c r="C2664" s="139"/>
      <c r="D2664" s="140"/>
      <c r="E2664" s="139"/>
      <c r="F2664" s="139"/>
      <c r="G2664" s="140"/>
      <c r="H2664" s="139"/>
      <c r="I2664" s="129"/>
      <c r="L2664" s="128"/>
      <c r="M2664" s="128"/>
      <c r="N2664" s="128"/>
      <c r="O2664" s="128"/>
      <c r="P2664" s="128"/>
      <c r="Q2664" s="128"/>
      <c r="R2664" s="128"/>
      <c r="S2664" s="128"/>
      <c r="T2664" s="120">
        <f t="shared" si="452"/>
        <v>0</v>
      </c>
      <c r="U2664" s="131"/>
      <c r="V2664" s="131"/>
      <c r="W2664" s="131">
        <f>SUMIFS($F$3:F2664,$D$3:D2664,D2664,$C$3:C2664,"Buy")+SUMIFS($F$3:F2664,$D$3:D2664,D2664,$C$3:C2664,"Coin Deposit",$E$3:E2664,"&lt;&gt;")</f>
        <v>0</v>
      </c>
      <c r="X2664" s="131">
        <f t="shared" si="453"/>
        <v>0</v>
      </c>
      <c r="Y2664" s="131">
        <f>IF($D2664=Y$1,SUMIFS($H$3:$H2664,$G$3:$G2664,Y$1,$C$3:$C2664,"Sell"),0)</f>
        <v>0</v>
      </c>
      <c r="Z2664" s="131">
        <f t="shared" si="454"/>
        <v>0</v>
      </c>
      <c r="AA2664" s="131">
        <f>IF($D2664=AA$1,SUMIFS($H$3:$H2664,$G$3:$G2664,AA$1,$C$3:$C2664,"Sell"),0)</f>
        <v>0</v>
      </c>
      <c r="AB2664" s="131">
        <f t="shared" si="455"/>
        <v>0</v>
      </c>
      <c r="AC2664" s="131">
        <f>SUMIFS('Deductions and Deposits'!$H:$H,'Deductions and Deposits'!$G:$G,D2664,'Deductions and Deposits'!$F:$F,"&lt;="&amp;B2664)+SUMIFS($F$3:F2664,$D$3:D2664,D2664,$C$3:C2664,"Coin Deposit",$E$3:E2664,"")</f>
        <v>0</v>
      </c>
      <c r="AD2664" s="131">
        <f>SUMIFS('Deductions and Deposits'!$D:$D,'Deductions and Deposits'!$C:$C,D2664)+SUMIFS($F:$F,$D:$D,D2664,$C:$C,"Coin Deduction")</f>
        <v>0</v>
      </c>
      <c r="AE2664" s="131">
        <f>Table5[[#This Row],[Column4]]+Table5[[#This Row],[Column14]]+Table5[[#This Row],[Column19]]+Table5[[#This Row],[Column12]]</f>
        <v>0</v>
      </c>
      <c r="AF2664" s="131">
        <f>Table5[[#This Row],[Column5]]+Table5[[#This Row],[Column13]]+Table5[[#This Row],[Column21]]+Table5[[#This Row],[Column18]]</f>
        <v>0</v>
      </c>
      <c r="AG2664" s="131">
        <f t="shared" si="456"/>
        <v>0</v>
      </c>
      <c r="AH2664" s="131">
        <f t="shared" si="457"/>
        <v>0</v>
      </c>
      <c r="AI2664" s="131">
        <f>Table5[[#This Row],[Column17]]-Table5[[#This Row],[Column20]]</f>
        <v>0</v>
      </c>
      <c r="AJ2664" s="131">
        <f t="shared" si="458"/>
        <v>0</v>
      </c>
      <c r="AK2664" s="131">
        <f t="shared" si="462"/>
        <v>0</v>
      </c>
      <c r="AL2664" s="131">
        <f t="shared" si="459"/>
        <v>0</v>
      </c>
      <c r="AM2664" s="131" t="str">
        <f t="shared" si="460"/>
        <v/>
      </c>
      <c r="AN2664" s="131" t="str">
        <f t="shared" ca="1" si="461"/>
        <v/>
      </c>
    </row>
    <row r="2665" spans="1:40" ht="20.25" customHeight="1" x14ac:dyDescent="0.3">
      <c r="A2665" s="127"/>
      <c r="B2665" s="164"/>
      <c r="C2665" s="139"/>
      <c r="D2665" s="140"/>
      <c r="E2665" s="139"/>
      <c r="F2665" s="139"/>
      <c r="G2665" s="140"/>
      <c r="H2665" s="139"/>
      <c r="I2665" s="129"/>
      <c r="L2665" s="128"/>
      <c r="M2665" s="128"/>
      <c r="N2665" s="128"/>
      <c r="O2665" s="128"/>
      <c r="P2665" s="128"/>
      <c r="Q2665" s="128"/>
      <c r="R2665" s="128"/>
      <c r="S2665" s="128"/>
      <c r="T2665" s="120">
        <f t="shared" si="452"/>
        <v>0</v>
      </c>
      <c r="U2665" s="131"/>
      <c r="V2665" s="131"/>
      <c r="W2665" s="131">
        <f>SUMIFS($F$3:F2665,$D$3:D2665,D2665,$C$3:C2665,"Buy")+SUMIFS($F$3:F2665,$D$3:D2665,D2665,$C$3:C2665,"Coin Deposit",$E$3:E2665,"&lt;&gt;")</f>
        <v>0</v>
      </c>
      <c r="X2665" s="131">
        <f t="shared" si="453"/>
        <v>0</v>
      </c>
      <c r="Y2665" s="131">
        <f>IF($D2665=Y$1,SUMIFS($H$3:$H2665,$G$3:$G2665,Y$1,$C$3:$C2665,"Sell"),0)</f>
        <v>0</v>
      </c>
      <c r="Z2665" s="131">
        <f t="shared" si="454"/>
        <v>0</v>
      </c>
      <c r="AA2665" s="131">
        <f>IF($D2665=AA$1,SUMIFS($H$3:$H2665,$G$3:$G2665,AA$1,$C$3:$C2665,"Sell"),0)</f>
        <v>0</v>
      </c>
      <c r="AB2665" s="131">
        <f t="shared" si="455"/>
        <v>0</v>
      </c>
      <c r="AC2665" s="131">
        <f>SUMIFS('Deductions and Deposits'!$H:$H,'Deductions and Deposits'!$G:$G,D2665,'Deductions and Deposits'!$F:$F,"&lt;="&amp;B2665)+SUMIFS($F$3:F2665,$D$3:D2665,D2665,$C$3:C2665,"Coin Deposit",$E$3:E2665,"")</f>
        <v>0</v>
      </c>
      <c r="AD2665" s="131">
        <f>SUMIFS('Deductions and Deposits'!$D:$D,'Deductions and Deposits'!$C:$C,D2665)+SUMIFS($F:$F,$D:$D,D2665,$C:$C,"Coin Deduction")</f>
        <v>0</v>
      </c>
      <c r="AE2665" s="131">
        <f>Table5[[#This Row],[Column4]]+Table5[[#This Row],[Column14]]+Table5[[#This Row],[Column19]]+Table5[[#This Row],[Column12]]</f>
        <v>0</v>
      </c>
      <c r="AF2665" s="131">
        <f>Table5[[#This Row],[Column5]]+Table5[[#This Row],[Column13]]+Table5[[#This Row],[Column21]]+Table5[[#This Row],[Column18]]</f>
        <v>0</v>
      </c>
      <c r="AG2665" s="131">
        <f t="shared" si="456"/>
        <v>0</v>
      </c>
      <c r="AH2665" s="131">
        <f t="shared" si="457"/>
        <v>0</v>
      </c>
      <c r="AI2665" s="131">
        <f>Table5[[#This Row],[Column17]]-Table5[[#This Row],[Column20]]</f>
        <v>0</v>
      </c>
      <c r="AJ2665" s="131">
        <f t="shared" si="458"/>
        <v>0</v>
      </c>
      <c r="AK2665" s="131">
        <f t="shared" si="462"/>
        <v>0</v>
      </c>
      <c r="AL2665" s="131">
        <f t="shared" si="459"/>
        <v>0</v>
      </c>
      <c r="AM2665" s="131" t="str">
        <f t="shared" si="460"/>
        <v/>
      </c>
      <c r="AN2665" s="131" t="str">
        <f t="shared" ca="1" si="461"/>
        <v/>
      </c>
    </row>
    <row r="2666" spans="1:40" ht="20.25" customHeight="1" x14ac:dyDescent="0.3">
      <c r="A2666" s="127"/>
      <c r="B2666" s="164"/>
      <c r="C2666" s="139"/>
      <c r="D2666" s="140"/>
      <c r="E2666" s="139"/>
      <c r="F2666" s="139"/>
      <c r="G2666" s="140"/>
      <c r="H2666" s="139"/>
      <c r="I2666" s="129"/>
      <c r="L2666" s="128"/>
      <c r="M2666" s="128"/>
      <c r="N2666" s="128"/>
      <c r="O2666" s="128"/>
      <c r="P2666" s="128"/>
      <c r="Q2666" s="128"/>
      <c r="R2666" s="128"/>
      <c r="S2666" s="128"/>
      <c r="T2666" s="120">
        <f t="shared" si="452"/>
        <v>0</v>
      </c>
      <c r="U2666" s="131"/>
      <c r="V2666" s="131"/>
      <c r="W2666" s="131">
        <f>SUMIFS($F$3:F2666,$D$3:D2666,D2666,$C$3:C2666,"Buy")+SUMIFS($F$3:F2666,$D$3:D2666,D2666,$C$3:C2666,"Coin Deposit",$E$3:E2666,"&lt;&gt;")</f>
        <v>0</v>
      </c>
      <c r="X2666" s="131">
        <f t="shared" si="453"/>
        <v>0</v>
      </c>
      <c r="Y2666" s="131">
        <f>IF($D2666=Y$1,SUMIFS($H$3:$H2666,$G$3:$G2666,Y$1,$C$3:$C2666,"Sell"),0)</f>
        <v>0</v>
      </c>
      <c r="Z2666" s="131">
        <f t="shared" si="454"/>
        <v>0</v>
      </c>
      <c r="AA2666" s="131">
        <f>IF($D2666=AA$1,SUMIFS($H$3:$H2666,$G$3:$G2666,AA$1,$C$3:$C2666,"Sell"),0)</f>
        <v>0</v>
      </c>
      <c r="AB2666" s="131">
        <f t="shared" si="455"/>
        <v>0</v>
      </c>
      <c r="AC2666" s="131">
        <f>SUMIFS('Deductions and Deposits'!$H:$H,'Deductions and Deposits'!$G:$G,D2666,'Deductions and Deposits'!$F:$F,"&lt;="&amp;B2666)+SUMIFS($F$3:F2666,$D$3:D2666,D2666,$C$3:C2666,"Coin Deposit",$E$3:E2666,"")</f>
        <v>0</v>
      </c>
      <c r="AD2666" s="131">
        <f>SUMIFS('Deductions and Deposits'!$D:$D,'Deductions and Deposits'!$C:$C,D2666)+SUMIFS($F:$F,$D:$D,D2666,$C:$C,"Coin Deduction")</f>
        <v>0</v>
      </c>
      <c r="AE2666" s="131">
        <f>Table5[[#This Row],[Column4]]+Table5[[#This Row],[Column14]]+Table5[[#This Row],[Column19]]+Table5[[#This Row],[Column12]]</f>
        <v>0</v>
      </c>
      <c r="AF2666" s="131">
        <f>Table5[[#This Row],[Column5]]+Table5[[#This Row],[Column13]]+Table5[[#This Row],[Column21]]+Table5[[#This Row],[Column18]]</f>
        <v>0</v>
      </c>
      <c r="AG2666" s="131">
        <f t="shared" si="456"/>
        <v>0</v>
      </c>
      <c r="AH2666" s="131">
        <f t="shared" si="457"/>
        <v>0</v>
      </c>
      <c r="AI2666" s="131">
        <f>Table5[[#This Row],[Column17]]-Table5[[#This Row],[Column20]]</f>
        <v>0</v>
      </c>
      <c r="AJ2666" s="131">
        <f t="shared" si="458"/>
        <v>0</v>
      </c>
      <c r="AK2666" s="131">
        <f t="shared" si="462"/>
        <v>0</v>
      </c>
      <c r="AL2666" s="131">
        <f t="shared" si="459"/>
        <v>0</v>
      </c>
      <c r="AM2666" s="131" t="str">
        <f t="shared" si="460"/>
        <v/>
      </c>
      <c r="AN2666" s="131" t="str">
        <f t="shared" ca="1" si="461"/>
        <v/>
      </c>
    </row>
    <row r="2667" spans="1:40" ht="20.25" customHeight="1" x14ac:dyDescent="0.3">
      <c r="A2667" s="127"/>
      <c r="B2667" s="164"/>
      <c r="C2667" s="139"/>
      <c r="D2667" s="140"/>
      <c r="E2667" s="139"/>
      <c r="F2667" s="139"/>
      <c r="G2667" s="140"/>
      <c r="H2667" s="139"/>
      <c r="I2667" s="129"/>
      <c r="L2667" s="128"/>
      <c r="M2667" s="128"/>
      <c r="N2667" s="128"/>
      <c r="O2667" s="128"/>
      <c r="P2667" s="128"/>
      <c r="Q2667" s="128"/>
      <c r="R2667" s="128"/>
      <c r="S2667" s="128"/>
      <c r="T2667" s="120">
        <f t="shared" si="452"/>
        <v>0</v>
      </c>
      <c r="U2667" s="131"/>
      <c r="V2667" s="131"/>
      <c r="W2667" s="131">
        <f>SUMIFS($F$3:F2667,$D$3:D2667,D2667,$C$3:C2667,"Buy")+SUMIFS($F$3:F2667,$D$3:D2667,D2667,$C$3:C2667,"Coin Deposit",$E$3:E2667,"&lt;&gt;")</f>
        <v>0</v>
      </c>
      <c r="X2667" s="131">
        <f t="shared" si="453"/>
        <v>0</v>
      </c>
      <c r="Y2667" s="131">
        <f>IF($D2667=Y$1,SUMIFS($H$3:$H2667,$G$3:$G2667,Y$1,$C$3:$C2667,"Sell"),0)</f>
        <v>0</v>
      </c>
      <c r="Z2667" s="131">
        <f t="shared" si="454"/>
        <v>0</v>
      </c>
      <c r="AA2667" s="131">
        <f>IF($D2667=AA$1,SUMIFS($H$3:$H2667,$G$3:$G2667,AA$1,$C$3:$C2667,"Sell"),0)</f>
        <v>0</v>
      </c>
      <c r="AB2667" s="131">
        <f t="shared" si="455"/>
        <v>0</v>
      </c>
      <c r="AC2667" s="131">
        <f>SUMIFS('Deductions and Deposits'!$H:$H,'Deductions and Deposits'!$G:$G,D2667,'Deductions and Deposits'!$F:$F,"&lt;="&amp;B2667)+SUMIFS($F$3:F2667,$D$3:D2667,D2667,$C$3:C2667,"Coin Deposit",$E$3:E2667,"")</f>
        <v>0</v>
      </c>
      <c r="AD2667" s="131">
        <f>SUMIFS('Deductions and Deposits'!$D:$D,'Deductions and Deposits'!$C:$C,D2667)+SUMIFS($F:$F,$D:$D,D2667,$C:$C,"Coin Deduction")</f>
        <v>0</v>
      </c>
      <c r="AE2667" s="131">
        <f>Table5[[#This Row],[Column4]]+Table5[[#This Row],[Column14]]+Table5[[#This Row],[Column19]]+Table5[[#This Row],[Column12]]</f>
        <v>0</v>
      </c>
      <c r="AF2667" s="131">
        <f>Table5[[#This Row],[Column5]]+Table5[[#This Row],[Column13]]+Table5[[#This Row],[Column21]]+Table5[[#This Row],[Column18]]</f>
        <v>0</v>
      </c>
      <c r="AG2667" s="131">
        <f t="shared" si="456"/>
        <v>0</v>
      </c>
      <c r="AH2667" s="131">
        <f t="shared" si="457"/>
        <v>0</v>
      </c>
      <c r="AI2667" s="131">
        <f>Table5[[#This Row],[Column17]]-Table5[[#This Row],[Column20]]</f>
        <v>0</v>
      </c>
      <c r="AJ2667" s="131">
        <f t="shared" si="458"/>
        <v>0</v>
      </c>
      <c r="AK2667" s="131">
        <f t="shared" si="462"/>
        <v>0</v>
      </c>
      <c r="AL2667" s="131">
        <f t="shared" si="459"/>
        <v>0</v>
      </c>
      <c r="AM2667" s="131" t="str">
        <f t="shared" si="460"/>
        <v/>
      </c>
      <c r="AN2667" s="131" t="str">
        <f t="shared" ca="1" si="461"/>
        <v/>
      </c>
    </row>
    <row r="2668" spans="1:40" ht="20.25" customHeight="1" x14ac:dyDescent="0.3">
      <c r="A2668" s="127"/>
      <c r="B2668" s="164"/>
      <c r="C2668" s="139"/>
      <c r="D2668" s="140"/>
      <c r="E2668" s="139"/>
      <c r="F2668" s="139"/>
      <c r="G2668" s="140"/>
      <c r="H2668" s="139"/>
      <c r="I2668" s="129"/>
      <c r="L2668" s="128"/>
      <c r="M2668" s="128"/>
      <c r="N2668" s="128"/>
      <c r="O2668" s="128"/>
      <c r="P2668" s="128"/>
      <c r="Q2668" s="128"/>
      <c r="R2668" s="128"/>
      <c r="S2668" s="128"/>
      <c r="T2668" s="120">
        <f t="shared" si="452"/>
        <v>0</v>
      </c>
      <c r="U2668" s="131"/>
      <c r="V2668" s="131"/>
      <c r="W2668" s="131">
        <f>SUMIFS($F$3:F2668,$D$3:D2668,D2668,$C$3:C2668,"Buy")+SUMIFS($F$3:F2668,$D$3:D2668,D2668,$C$3:C2668,"Coin Deposit",$E$3:E2668,"&lt;&gt;")</f>
        <v>0</v>
      </c>
      <c r="X2668" s="131">
        <f t="shared" si="453"/>
        <v>0</v>
      </c>
      <c r="Y2668" s="131">
        <f>IF($D2668=Y$1,SUMIFS($H$3:$H2668,$G$3:$G2668,Y$1,$C$3:$C2668,"Sell"),0)</f>
        <v>0</v>
      </c>
      <c r="Z2668" s="131">
        <f t="shared" si="454"/>
        <v>0</v>
      </c>
      <c r="AA2668" s="131">
        <f>IF($D2668=AA$1,SUMIFS($H$3:$H2668,$G$3:$G2668,AA$1,$C$3:$C2668,"Sell"),0)</f>
        <v>0</v>
      </c>
      <c r="AB2668" s="131">
        <f t="shared" si="455"/>
        <v>0</v>
      </c>
      <c r="AC2668" s="131">
        <f>SUMIFS('Deductions and Deposits'!$H:$H,'Deductions and Deposits'!$G:$G,D2668,'Deductions and Deposits'!$F:$F,"&lt;="&amp;B2668)+SUMIFS($F$3:F2668,$D$3:D2668,D2668,$C$3:C2668,"Coin Deposit",$E$3:E2668,"")</f>
        <v>0</v>
      </c>
      <c r="AD2668" s="131">
        <f>SUMIFS('Deductions and Deposits'!$D:$D,'Deductions and Deposits'!$C:$C,D2668)+SUMIFS($F:$F,$D:$D,D2668,$C:$C,"Coin Deduction")</f>
        <v>0</v>
      </c>
      <c r="AE2668" s="131">
        <f>Table5[[#This Row],[Column4]]+Table5[[#This Row],[Column14]]+Table5[[#This Row],[Column19]]+Table5[[#This Row],[Column12]]</f>
        <v>0</v>
      </c>
      <c r="AF2668" s="131">
        <f>Table5[[#This Row],[Column5]]+Table5[[#This Row],[Column13]]+Table5[[#This Row],[Column21]]+Table5[[#This Row],[Column18]]</f>
        <v>0</v>
      </c>
      <c r="AG2668" s="131">
        <f t="shared" si="456"/>
        <v>0</v>
      </c>
      <c r="AH2668" s="131">
        <f t="shared" si="457"/>
        <v>0</v>
      </c>
      <c r="AI2668" s="131">
        <f>Table5[[#This Row],[Column17]]-Table5[[#This Row],[Column20]]</f>
        <v>0</v>
      </c>
      <c r="AJ2668" s="131">
        <f t="shared" si="458"/>
        <v>0</v>
      </c>
      <c r="AK2668" s="131">
        <f t="shared" si="462"/>
        <v>0</v>
      </c>
      <c r="AL2668" s="131">
        <f t="shared" si="459"/>
        <v>0</v>
      </c>
      <c r="AM2668" s="131" t="str">
        <f t="shared" si="460"/>
        <v/>
      </c>
      <c r="AN2668" s="131" t="str">
        <f t="shared" ca="1" si="461"/>
        <v/>
      </c>
    </row>
    <row r="2669" spans="1:40" ht="20.25" customHeight="1" x14ac:dyDescent="0.3">
      <c r="A2669" s="127"/>
      <c r="B2669" s="164"/>
      <c r="C2669" s="139"/>
      <c r="D2669" s="140"/>
      <c r="E2669" s="139"/>
      <c r="F2669" s="139"/>
      <c r="G2669" s="140"/>
      <c r="H2669" s="139"/>
      <c r="I2669" s="129"/>
      <c r="L2669" s="128"/>
      <c r="M2669" s="128"/>
      <c r="N2669" s="128"/>
      <c r="O2669" s="128"/>
      <c r="P2669" s="128"/>
      <c r="Q2669" s="128"/>
      <c r="R2669" s="128"/>
      <c r="S2669" s="128"/>
      <c r="T2669" s="120">
        <f t="shared" si="452"/>
        <v>0</v>
      </c>
      <c r="U2669" s="131"/>
      <c r="V2669" s="131"/>
      <c r="W2669" s="131">
        <f>SUMIFS($F$3:F2669,$D$3:D2669,D2669,$C$3:C2669,"Buy")+SUMIFS($F$3:F2669,$D$3:D2669,D2669,$C$3:C2669,"Coin Deposit",$E$3:E2669,"&lt;&gt;")</f>
        <v>0</v>
      </c>
      <c r="X2669" s="131">
        <f t="shared" si="453"/>
        <v>0</v>
      </c>
      <c r="Y2669" s="131">
        <f>IF($D2669=Y$1,SUMIFS($H$3:$H2669,$G$3:$G2669,Y$1,$C$3:$C2669,"Sell"),0)</f>
        <v>0</v>
      </c>
      <c r="Z2669" s="131">
        <f t="shared" si="454"/>
        <v>0</v>
      </c>
      <c r="AA2669" s="131">
        <f>IF($D2669=AA$1,SUMIFS($H$3:$H2669,$G$3:$G2669,AA$1,$C$3:$C2669,"Sell"),0)</f>
        <v>0</v>
      </c>
      <c r="AB2669" s="131">
        <f t="shared" si="455"/>
        <v>0</v>
      </c>
      <c r="AC2669" s="131">
        <f>SUMIFS('Deductions and Deposits'!$H:$H,'Deductions and Deposits'!$G:$G,D2669,'Deductions and Deposits'!$F:$F,"&lt;="&amp;B2669)+SUMIFS($F$3:F2669,$D$3:D2669,D2669,$C$3:C2669,"Coin Deposit",$E$3:E2669,"")</f>
        <v>0</v>
      </c>
      <c r="AD2669" s="131">
        <f>SUMIFS('Deductions and Deposits'!$D:$D,'Deductions and Deposits'!$C:$C,D2669)+SUMIFS($F:$F,$D:$D,D2669,$C:$C,"Coin Deduction")</f>
        <v>0</v>
      </c>
      <c r="AE2669" s="131">
        <f>Table5[[#This Row],[Column4]]+Table5[[#This Row],[Column14]]+Table5[[#This Row],[Column19]]+Table5[[#This Row],[Column12]]</f>
        <v>0</v>
      </c>
      <c r="AF2669" s="131">
        <f>Table5[[#This Row],[Column5]]+Table5[[#This Row],[Column13]]+Table5[[#This Row],[Column21]]+Table5[[#This Row],[Column18]]</f>
        <v>0</v>
      </c>
      <c r="AG2669" s="131">
        <f t="shared" si="456"/>
        <v>0</v>
      </c>
      <c r="AH2669" s="131">
        <f t="shared" si="457"/>
        <v>0</v>
      </c>
      <c r="AI2669" s="131">
        <f>Table5[[#This Row],[Column17]]-Table5[[#This Row],[Column20]]</f>
        <v>0</v>
      </c>
      <c r="AJ2669" s="131">
        <f t="shared" si="458"/>
        <v>0</v>
      </c>
      <c r="AK2669" s="131">
        <f t="shared" si="462"/>
        <v>0</v>
      </c>
      <c r="AL2669" s="131">
        <f t="shared" si="459"/>
        <v>0</v>
      </c>
      <c r="AM2669" s="131" t="str">
        <f t="shared" si="460"/>
        <v/>
      </c>
      <c r="AN2669" s="131" t="str">
        <f t="shared" ca="1" si="461"/>
        <v/>
      </c>
    </row>
    <row r="2670" spans="1:40" ht="20.25" customHeight="1" x14ac:dyDescent="0.3">
      <c r="A2670" s="127"/>
      <c r="B2670" s="164"/>
      <c r="C2670" s="139"/>
      <c r="D2670" s="140"/>
      <c r="E2670" s="139"/>
      <c r="F2670" s="139"/>
      <c r="G2670" s="140"/>
      <c r="H2670" s="139"/>
      <c r="I2670" s="129"/>
      <c r="L2670" s="128"/>
      <c r="M2670" s="128"/>
      <c r="N2670" s="128"/>
      <c r="O2670" s="128"/>
      <c r="P2670" s="128"/>
      <c r="Q2670" s="128"/>
      <c r="R2670" s="128"/>
      <c r="S2670" s="128"/>
      <c r="T2670" s="120">
        <f t="shared" si="452"/>
        <v>0</v>
      </c>
      <c r="U2670" s="131"/>
      <c r="V2670" s="131"/>
      <c r="W2670" s="131">
        <f>SUMIFS($F$3:F2670,$D$3:D2670,D2670,$C$3:C2670,"Buy")+SUMIFS($F$3:F2670,$D$3:D2670,D2670,$C$3:C2670,"Coin Deposit",$E$3:E2670,"&lt;&gt;")</f>
        <v>0</v>
      </c>
      <c r="X2670" s="131">
        <f t="shared" si="453"/>
        <v>0</v>
      </c>
      <c r="Y2670" s="131">
        <f>IF($D2670=Y$1,SUMIFS($H$3:$H2670,$G$3:$G2670,Y$1,$C$3:$C2670,"Sell"),0)</f>
        <v>0</v>
      </c>
      <c r="Z2670" s="131">
        <f t="shared" si="454"/>
        <v>0</v>
      </c>
      <c r="AA2670" s="131">
        <f>IF($D2670=AA$1,SUMIFS($H$3:$H2670,$G$3:$G2670,AA$1,$C$3:$C2670,"Sell"),0)</f>
        <v>0</v>
      </c>
      <c r="AB2670" s="131">
        <f t="shared" si="455"/>
        <v>0</v>
      </c>
      <c r="AC2670" s="131">
        <f>SUMIFS('Deductions and Deposits'!$H:$H,'Deductions and Deposits'!$G:$G,D2670,'Deductions and Deposits'!$F:$F,"&lt;="&amp;B2670)+SUMIFS($F$3:F2670,$D$3:D2670,D2670,$C$3:C2670,"Coin Deposit",$E$3:E2670,"")</f>
        <v>0</v>
      </c>
      <c r="AD2670" s="131">
        <f>SUMIFS('Deductions and Deposits'!$D:$D,'Deductions and Deposits'!$C:$C,D2670)+SUMIFS($F:$F,$D:$D,D2670,$C:$C,"Coin Deduction")</f>
        <v>0</v>
      </c>
      <c r="AE2670" s="131">
        <f>Table5[[#This Row],[Column4]]+Table5[[#This Row],[Column14]]+Table5[[#This Row],[Column19]]+Table5[[#This Row],[Column12]]</f>
        <v>0</v>
      </c>
      <c r="AF2670" s="131">
        <f>Table5[[#This Row],[Column5]]+Table5[[#This Row],[Column13]]+Table5[[#This Row],[Column21]]+Table5[[#This Row],[Column18]]</f>
        <v>0</v>
      </c>
      <c r="AG2670" s="131">
        <f t="shared" si="456"/>
        <v>0</v>
      </c>
      <c r="AH2670" s="131">
        <f t="shared" si="457"/>
        <v>0</v>
      </c>
      <c r="AI2670" s="131">
        <f>Table5[[#This Row],[Column17]]-Table5[[#This Row],[Column20]]</f>
        <v>0</v>
      </c>
      <c r="AJ2670" s="131">
        <f t="shared" si="458"/>
        <v>0</v>
      </c>
      <c r="AK2670" s="131">
        <f t="shared" si="462"/>
        <v>0</v>
      </c>
      <c r="AL2670" s="131">
        <f t="shared" si="459"/>
        <v>0</v>
      </c>
      <c r="AM2670" s="131" t="str">
        <f t="shared" si="460"/>
        <v/>
      </c>
      <c r="AN2670" s="131" t="str">
        <f t="shared" ca="1" si="461"/>
        <v/>
      </c>
    </row>
    <row r="2671" spans="1:40" ht="20.25" customHeight="1" x14ac:dyDescent="0.3">
      <c r="A2671" s="127"/>
      <c r="B2671" s="164"/>
      <c r="C2671" s="139"/>
      <c r="D2671" s="140"/>
      <c r="E2671" s="139"/>
      <c r="F2671" s="139"/>
      <c r="G2671" s="140"/>
      <c r="H2671" s="139"/>
      <c r="I2671" s="129"/>
      <c r="L2671" s="128"/>
      <c r="M2671" s="128"/>
      <c r="N2671" s="128"/>
      <c r="O2671" s="128"/>
      <c r="P2671" s="128"/>
      <c r="Q2671" s="128"/>
      <c r="R2671" s="128"/>
      <c r="S2671" s="128"/>
      <c r="T2671" s="120">
        <f t="shared" si="452"/>
        <v>0</v>
      </c>
      <c r="U2671" s="131"/>
      <c r="V2671" s="131"/>
      <c r="W2671" s="131">
        <f>SUMIFS($F$3:F2671,$D$3:D2671,D2671,$C$3:C2671,"Buy")+SUMIFS($F$3:F2671,$D$3:D2671,D2671,$C$3:C2671,"Coin Deposit",$E$3:E2671,"&lt;&gt;")</f>
        <v>0</v>
      </c>
      <c r="X2671" s="131">
        <f t="shared" si="453"/>
        <v>0</v>
      </c>
      <c r="Y2671" s="131">
        <f>IF($D2671=Y$1,SUMIFS($H$3:$H2671,$G$3:$G2671,Y$1,$C$3:$C2671,"Sell"),0)</f>
        <v>0</v>
      </c>
      <c r="Z2671" s="131">
        <f t="shared" si="454"/>
        <v>0</v>
      </c>
      <c r="AA2671" s="131">
        <f>IF($D2671=AA$1,SUMIFS($H$3:$H2671,$G$3:$G2671,AA$1,$C$3:$C2671,"Sell"),0)</f>
        <v>0</v>
      </c>
      <c r="AB2671" s="131">
        <f t="shared" si="455"/>
        <v>0</v>
      </c>
      <c r="AC2671" s="131">
        <f>SUMIFS('Deductions and Deposits'!$H:$H,'Deductions and Deposits'!$G:$G,D2671,'Deductions and Deposits'!$F:$F,"&lt;="&amp;B2671)+SUMIFS($F$3:F2671,$D$3:D2671,D2671,$C$3:C2671,"Coin Deposit",$E$3:E2671,"")</f>
        <v>0</v>
      </c>
      <c r="AD2671" s="131">
        <f>SUMIFS('Deductions and Deposits'!$D:$D,'Deductions and Deposits'!$C:$C,D2671)+SUMIFS($F:$F,$D:$D,D2671,$C:$C,"Coin Deduction")</f>
        <v>0</v>
      </c>
      <c r="AE2671" s="131">
        <f>Table5[[#This Row],[Column4]]+Table5[[#This Row],[Column14]]+Table5[[#This Row],[Column19]]+Table5[[#This Row],[Column12]]</f>
        <v>0</v>
      </c>
      <c r="AF2671" s="131">
        <f>Table5[[#This Row],[Column5]]+Table5[[#This Row],[Column13]]+Table5[[#This Row],[Column21]]+Table5[[#This Row],[Column18]]</f>
        <v>0</v>
      </c>
      <c r="AG2671" s="131">
        <f t="shared" si="456"/>
        <v>0</v>
      </c>
      <c r="AH2671" s="131">
        <f t="shared" si="457"/>
        <v>0</v>
      </c>
      <c r="AI2671" s="131">
        <f>Table5[[#This Row],[Column17]]-Table5[[#This Row],[Column20]]</f>
        <v>0</v>
      </c>
      <c r="AJ2671" s="131">
        <f t="shared" si="458"/>
        <v>0</v>
      </c>
      <c r="AK2671" s="131">
        <f t="shared" si="462"/>
        <v>0</v>
      </c>
      <c r="AL2671" s="131">
        <f t="shared" si="459"/>
        <v>0</v>
      </c>
      <c r="AM2671" s="131" t="str">
        <f t="shared" si="460"/>
        <v/>
      </c>
      <c r="AN2671" s="131" t="str">
        <f t="shared" ca="1" si="461"/>
        <v/>
      </c>
    </row>
    <row r="2672" spans="1:40" ht="20.25" customHeight="1" x14ac:dyDescent="0.3">
      <c r="A2672" s="127"/>
      <c r="B2672" s="164"/>
      <c r="C2672" s="139"/>
      <c r="D2672" s="140"/>
      <c r="E2672" s="139"/>
      <c r="F2672" s="139"/>
      <c r="G2672" s="140"/>
      <c r="H2672" s="139"/>
      <c r="I2672" s="129"/>
      <c r="L2672" s="128"/>
      <c r="M2672" s="128"/>
      <c r="N2672" s="128"/>
      <c r="O2672" s="128"/>
      <c r="P2672" s="128"/>
      <c r="Q2672" s="128"/>
      <c r="R2672" s="128"/>
      <c r="S2672" s="128"/>
      <c r="T2672" s="120">
        <f t="shared" si="452"/>
        <v>0</v>
      </c>
      <c r="U2672" s="131"/>
      <c r="V2672" s="131"/>
      <c r="W2672" s="131">
        <f>SUMIFS($F$3:F2672,$D$3:D2672,D2672,$C$3:C2672,"Buy")+SUMIFS($F$3:F2672,$D$3:D2672,D2672,$C$3:C2672,"Coin Deposit",$E$3:E2672,"&lt;&gt;")</f>
        <v>0</v>
      </c>
      <c r="X2672" s="131">
        <f t="shared" si="453"/>
        <v>0</v>
      </c>
      <c r="Y2672" s="131">
        <f>IF($D2672=Y$1,SUMIFS($H$3:$H2672,$G$3:$G2672,Y$1,$C$3:$C2672,"Sell"),0)</f>
        <v>0</v>
      </c>
      <c r="Z2672" s="131">
        <f t="shared" si="454"/>
        <v>0</v>
      </c>
      <c r="AA2672" s="131">
        <f>IF($D2672=AA$1,SUMIFS($H$3:$H2672,$G$3:$G2672,AA$1,$C$3:$C2672,"Sell"),0)</f>
        <v>0</v>
      </c>
      <c r="AB2672" s="131">
        <f t="shared" si="455"/>
        <v>0</v>
      </c>
      <c r="AC2672" s="131">
        <f>SUMIFS('Deductions and Deposits'!$H:$H,'Deductions and Deposits'!$G:$G,D2672,'Deductions and Deposits'!$F:$F,"&lt;="&amp;B2672)+SUMIFS($F$3:F2672,$D$3:D2672,D2672,$C$3:C2672,"Coin Deposit",$E$3:E2672,"")</f>
        <v>0</v>
      </c>
      <c r="AD2672" s="131">
        <f>SUMIFS('Deductions and Deposits'!$D:$D,'Deductions and Deposits'!$C:$C,D2672)+SUMIFS($F:$F,$D:$D,D2672,$C:$C,"Coin Deduction")</f>
        <v>0</v>
      </c>
      <c r="AE2672" s="131">
        <f>Table5[[#This Row],[Column4]]+Table5[[#This Row],[Column14]]+Table5[[#This Row],[Column19]]+Table5[[#This Row],[Column12]]</f>
        <v>0</v>
      </c>
      <c r="AF2672" s="131">
        <f>Table5[[#This Row],[Column5]]+Table5[[#This Row],[Column13]]+Table5[[#This Row],[Column21]]+Table5[[#This Row],[Column18]]</f>
        <v>0</v>
      </c>
      <c r="AG2672" s="131">
        <f t="shared" si="456"/>
        <v>0</v>
      </c>
      <c r="AH2672" s="131">
        <f t="shared" si="457"/>
        <v>0</v>
      </c>
      <c r="AI2672" s="131">
        <f>Table5[[#This Row],[Column17]]-Table5[[#This Row],[Column20]]</f>
        <v>0</v>
      </c>
      <c r="AJ2672" s="131">
        <f t="shared" si="458"/>
        <v>0</v>
      </c>
      <c r="AK2672" s="131">
        <f t="shared" ref="AK2672:AK2703" si="463">AJ2672*T2672</f>
        <v>0</v>
      </c>
      <c r="AL2672" s="131">
        <f t="shared" si="459"/>
        <v>0</v>
      </c>
      <c r="AM2672" s="131" t="str">
        <f t="shared" si="460"/>
        <v/>
      </c>
      <c r="AN2672" s="131" t="str">
        <f t="shared" ca="1" si="461"/>
        <v/>
      </c>
    </row>
    <row r="2673" spans="1:40" ht="20.25" customHeight="1" x14ac:dyDescent="0.3">
      <c r="A2673" s="127"/>
      <c r="B2673" s="164"/>
      <c r="C2673" s="139"/>
      <c r="D2673" s="140"/>
      <c r="E2673" s="139"/>
      <c r="F2673" s="139"/>
      <c r="G2673" s="140"/>
      <c r="H2673" s="139"/>
      <c r="I2673" s="129"/>
      <c r="L2673" s="128"/>
      <c r="M2673" s="128"/>
      <c r="N2673" s="128"/>
      <c r="O2673" s="128"/>
      <c r="P2673" s="128"/>
      <c r="Q2673" s="128"/>
      <c r="R2673" s="128"/>
      <c r="S2673" s="128"/>
      <c r="T2673" s="120">
        <f t="shared" si="452"/>
        <v>0</v>
      </c>
      <c r="U2673" s="131"/>
      <c r="V2673" s="131"/>
      <c r="W2673" s="131">
        <f>SUMIFS($F$3:F2673,$D$3:D2673,D2673,$C$3:C2673,"Buy")+SUMIFS($F$3:F2673,$D$3:D2673,D2673,$C$3:C2673,"Coin Deposit",$E$3:E2673,"&lt;&gt;")</f>
        <v>0</v>
      </c>
      <c r="X2673" s="131">
        <f t="shared" si="453"/>
        <v>0</v>
      </c>
      <c r="Y2673" s="131">
        <f>IF($D2673=Y$1,SUMIFS($H$3:$H2673,$G$3:$G2673,Y$1,$C$3:$C2673,"Sell"),0)</f>
        <v>0</v>
      </c>
      <c r="Z2673" s="131">
        <f t="shared" si="454"/>
        <v>0</v>
      </c>
      <c r="AA2673" s="131">
        <f>IF($D2673=AA$1,SUMIFS($H$3:$H2673,$G$3:$G2673,AA$1,$C$3:$C2673,"Sell"),0)</f>
        <v>0</v>
      </c>
      <c r="AB2673" s="131">
        <f t="shared" si="455"/>
        <v>0</v>
      </c>
      <c r="AC2673" s="131">
        <f>SUMIFS('Deductions and Deposits'!$H:$H,'Deductions and Deposits'!$G:$G,D2673,'Deductions and Deposits'!$F:$F,"&lt;="&amp;B2673)+SUMIFS($F$3:F2673,$D$3:D2673,D2673,$C$3:C2673,"Coin Deposit",$E$3:E2673,"")</f>
        <v>0</v>
      </c>
      <c r="AD2673" s="131">
        <f>SUMIFS('Deductions and Deposits'!$D:$D,'Deductions and Deposits'!$C:$C,D2673)+SUMIFS($F:$F,$D:$D,D2673,$C:$C,"Coin Deduction")</f>
        <v>0</v>
      </c>
      <c r="AE2673" s="131">
        <f>Table5[[#This Row],[Column4]]+Table5[[#This Row],[Column14]]+Table5[[#This Row],[Column19]]+Table5[[#This Row],[Column12]]</f>
        <v>0</v>
      </c>
      <c r="AF2673" s="131">
        <f>Table5[[#This Row],[Column5]]+Table5[[#This Row],[Column13]]+Table5[[#This Row],[Column21]]+Table5[[#This Row],[Column18]]</f>
        <v>0</v>
      </c>
      <c r="AG2673" s="131">
        <f t="shared" si="456"/>
        <v>0</v>
      </c>
      <c r="AH2673" s="131">
        <f t="shared" si="457"/>
        <v>0</v>
      </c>
      <c r="AI2673" s="131">
        <f>Table5[[#This Row],[Column17]]-Table5[[#This Row],[Column20]]</f>
        <v>0</v>
      </c>
      <c r="AJ2673" s="131">
        <f t="shared" si="458"/>
        <v>0</v>
      </c>
      <c r="AK2673" s="131">
        <f t="shared" si="463"/>
        <v>0</v>
      </c>
      <c r="AL2673" s="131">
        <f t="shared" si="459"/>
        <v>0</v>
      </c>
      <c r="AM2673" s="131" t="str">
        <f t="shared" si="460"/>
        <v/>
      </c>
      <c r="AN2673" s="131" t="str">
        <f t="shared" ca="1" si="461"/>
        <v/>
      </c>
    </row>
    <row r="2674" spans="1:40" ht="20.25" customHeight="1" x14ac:dyDescent="0.3">
      <c r="A2674" s="127"/>
      <c r="B2674" s="164"/>
      <c r="C2674" s="139"/>
      <c r="D2674" s="140"/>
      <c r="E2674" s="139"/>
      <c r="F2674" s="139"/>
      <c r="G2674" s="140"/>
      <c r="H2674" s="139"/>
      <c r="I2674" s="129"/>
      <c r="L2674" s="128"/>
      <c r="M2674" s="128"/>
      <c r="N2674" s="128"/>
      <c r="O2674" s="128"/>
      <c r="P2674" s="128"/>
      <c r="Q2674" s="128"/>
      <c r="R2674" s="128"/>
      <c r="S2674" s="128"/>
      <c r="T2674" s="120">
        <f t="shared" si="452"/>
        <v>0</v>
      </c>
      <c r="U2674" s="131"/>
      <c r="V2674" s="131"/>
      <c r="W2674" s="131">
        <f>SUMIFS($F$3:F2674,$D$3:D2674,D2674,$C$3:C2674,"Buy")+SUMIFS($F$3:F2674,$D$3:D2674,D2674,$C$3:C2674,"Coin Deposit",$E$3:E2674,"&lt;&gt;")</f>
        <v>0</v>
      </c>
      <c r="X2674" s="131">
        <f t="shared" si="453"/>
        <v>0</v>
      </c>
      <c r="Y2674" s="131">
        <f>IF($D2674=Y$1,SUMIFS($H$3:$H2674,$G$3:$G2674,Y$1,$C$3:$C2674,"Sell"),0)</f>
        <v>0</v>
      </c>
      <c r="Z2674" s="131">
        <f t="shared" si="454"/>
        <v>0</v>
      </c>
      <c r="AA2674" s="131">
        <f>IF($D2674=AA$1,SUMIFS($H$3:$H2674,$G$3:$G2674,AA$1,$C$3:$C2674,"Sell"),0)</f>
        <v>0</v>
      </c>
      <c r="AB2674" s="131">
        <f t="shared" si="455"/>
        <v>0</v>
      </c>
      <c r="AC2674" s="131">
        <f>SUMIFS('Deductions and Deposits'!$H:$H,'Deductions and Deposits'!$G:$G,D2674,'Deductions and Deposits'!$F:$F,"&lt;="&amp;B2674)+SUMIFS($F$3:F2674,$D$3:D2674,D2674,$C$3:C2674,"Coin Deposit",$E$3:E2674,"")</f>
        <v>0</v>
      </c>
      <c r="AD2674" s="131">
        <f>SUMIFS('Deductions and Deposits'!$D:$D,'Deductions and Deposits'!$C:$C,D2674)+SUMIFS($F:$F,$D:$D,D2674,$C:$C,"Coin Deduction")</f>
        <v>0</v>
      </c>
      <c r="AE2674" s="131">
        <f>Table5[[#This Row],[Column4]]+Table5[[#This Row],[Column14]]+Table5[[#This Row],[Column19]]+Table5[[#This Row],[Column12]]</f>
        <v>0</v>
      </c>
      <c r="AF2674" s="131">
        <f>Table5[[#This Row],[Column5]]+Table5[[#This Row],[Column13]]+Table5[[#This Row],[Column21]]+Table5[[#This Row],[Column18]]</f>
        <v>0</v>
      </c>
      <c r="AG2674" s="131">
        <f t="shared" si="456"/>
        <v>0</v>
      </c>
      <c r="AH2674" s="131">
        <f t="shared" si="457"/>
        <v>0</v>
      </c>
      <c r="AI2674" s="131">
        <f>Table5[[#This Row],[Column17]]-Table5[[#This Row],[Column20]]</f>
        <v>0</v>
      </c>
      <c r="AJ2674" s="131">
        <f t="shared" si="458"/>
        <v>0</v>
      </c>
      <c r="AK2674" s="131">
        <f t="shared" si="463"/>
        <v>0</v>
      </c>
      <c r="AL2674" s="131">
        <f t="shared" si="459"/>
        <v>0</v>
      </c>
      <c r="AM2674" s="131" t="str">
        <f t="shared" si="460"/>
        <v/>
      </c>
      <c r="AN2674" s="131" t="str">
        <f t="shared" ca="1" si="461"/>
        <v/>
      </c>
    </row>
    <row r="2675" spans="1:40" ht="20.25" customHeight="1" x14ac:dyDescent="0.3">
      <c r="A2675" s="127"/>
      <c r="B2675" s="164"/>
      <c r="C2675" s="139"/>
      <c r="D2675" s="140"/>
      <c r="E2675" s="139"/>
      <c r="F2675" s="139"/>
      <c r="G2675" s="140"/>
      <c r="H2675" s="139"/>
      <c r="I2675" s="129"/>
      <c r="L2675" s="128"/>
      <c r="M2675" s="128"/>
      <c r="N2675" s="128"/>
      <c r="O2675" s="128"/>
      <c r="P2675" s="128"/>
      <c r="Q2675" s="128"/>
      <c r="R2675" s="128"/>
      <c r="S2675" s="128"/>
      <c r="T2675" s="120">
        <f t="shared" si="452"/>
        <v>0</v>
      </c>
      <c r="U2675" s="131"/>
      <c r="V2675" s="131"/>
      <c r="W2675" s="131">
        <f>SUMIFS($F$3:F2675,$D$3:D2675,D2675,$C$3:C2675,"Buy")+SUMIFS($F$3:F2675,$D$3:D2675,D2675,$C$3:C2675,"Coin Deposit",$E$3:E2675,"&lt;&gt;")</f>
        <v>0</v>
      </c>
      <c r="X2675" s="131">
        <f t="shared" si="453"/>
        <v>0</v>
      </c>
      <c r="Y2675" s="131">
        <f>IF($D2675=Y$1,SUMIFS($H$3:$H2675,$G$3:$G2675,Y$1,$C$3:$C2675,"Sell"),0)</f>
        <v>0</v>
      </c>
      <c r="Z2675" s="131">
        <f t="shared" si="454"/>
        <v>0</v>
      </c>
      <c r="AA2675" s="131">
        <f>IF($D2675=AA$1,SUMIFS($H$3:$H2675,$G$3:$G2675,AA$1,$C$3:$C2675,"Sell"),0)</f>
        <v>0</v>
      </c>
      <c r="AB2675" s="131">
        <f t="shared" si="455"/>
        <v>0</v>
      </c>
      <c r="AC2675" s="131">
        <f>SUMIFS('Deductions and Deposits'!$H:$H,'Deductions and Deposits'!$G:$G,D2675,'Deductions and Deposits'!$F:$F,"&lt;="&amp;B2675)+SUMIFS($F$3:F2675,$D$3:D2675,D2675,$C$3:C2675,"Coin Deposit",$E$3:E2675,"")</f>
        <v>0</v>
      </c>
      <c r="AD2675" s="131">
        <f>SUMIFS('Deductions and Deposits'!$D:$D,'Deductions and Deposits'!$C:$C,D2675)+SUMIFS($F:$F,$D:$D,D2675,$C:$C,"Coin Deduction")</f>
        <v>0</v>
      </c>
      <c r="AE2675" s="131">
        <f>Table5[[#This Row],[Column4]]+Table5[[#This Row],[Column14]]+Table5[[#This Row],[Column19]]+Table5[[#This Row],[Column12]]</f>
        <v>0</v>
      </c>
      <c r="AF2675" s="131">
        <f>Table5[[#This Row],[Column5]]+Table5[[#This Row],[Column13]]+Table5[[#This Row],[Column21]]+Table5[[#This Row],[Column18]]</f>
        <v>0</v>
      </c>
      <c r="AG2675" s="131">
        <f t="shared" si="456"/>
        <v>0</v>
      </c>
      <c r="AH2675" s="131">
        <f t="shared" si="457"/>
        <v>0</v>
      </c>
      <c r="AI2675" s="131">
        <f>Table5[[#This Row],[Column17]]-Table5[[#This Row],[Column20]]</f>
        <v>0</v>
      </c>
      <c r="AJ2675" s="131">
        <f t="shared" si="458"/>
        <v>0</v>
      </c>
      <c r="AK2675" s="131">
        <f t="shared" si="463"/>
        <v>0</v>
      </c>
      <c r="AL2675" s="131">
        <f t="shared" si="459"/>
        <v>0</v>
      </c>
      <c r="AM2675" s="131" t="str">
        <f t="shared" si="460"/>
        <v/>
      </c>
      <c r="AN2675" s="131" t="str">
        <f t="shared" ca="1" si="461"/>
        <v/>
      </c>
    </row>
    <row r="2676" spans="1:40" ht="20.25" customHeight="1" x14ac:dyDescent="0.3">
      <c r="A2676" s="127"/>
      <c r="B2676" s="164"/>
      <c r="C2676" s="139"/>
      <c r="D2676" s="140"/>
      <c r="E2676" s="139"/>
      <c r="F2676" s="139"/>
      <c r="G2676" s="140"/>
      <c r="H2676" s="139"/>
      <c r="I2676" s="129"/>
      <c r="L2676" s="128"/>
      <c r="M2676" s="128"/>
      <c r="N2676" s="128"/>
      <c r="O2676" s="128"/>
      <c r="P2676" s="128"/>
      <c r="Q2676" s="128"/>
      <c r="R2676" s="128"/>
      <c r="S2676" s="128"/>
      <c r="T2676" s="120">
        <f t="shared" si="452"/>
        <v>0</v>
      </c>
      <c r="U2676" s="131"/>
      <c r="V2676" s="131"/>
      <c r="W2676" s="131">
        <f>SUMIFS($F$3:F2676,$D$3:D2676,D2676,$C$3:C2676,"Buy")+SUMIFS($F$3:F2676,$D$3:D2676,D2676,$C$3:C2676,"Coin Deposit",$E$3:E2676,"&lt;&gt;")</f>
        <v>0</v>
      </c>
      <c r="X2676" s="131">
        <f t="shared" si="453"/>
        <v>0</v>
      </c>
      <c r="Y2676" s="131">
        <f>IF($D2676=Y$1,SUMIFS($H$3:$H2676,$G$3:$G2676,Y$1,$C$3:$C2676,"Sell"),0)</f>
        <v>0</v>
      </c>
      <c r="Z2676" s="131">
        <f t="shared" si="454"/>
        <v>0</v>
      </c>
      <c r="AA2676" s="131">
        <f>IF($D2676=AA$1,SUMIFS($H$3:$H2676,$G$3:$G2676,AA$1,$C$3:$C2676,"Sell"),0)</f>
        <v>0</v>
      </c>
      <c r="AB2676" s="131">
        <f t="shared" si="455"/>
        <v>0</v>
      </c>
      <c r="AC2676" s="131">
        <f>SUMIFS('Deductions and Deposits'!$H:$H,'Deductions and Deposits'!$G:$G,D2676,'Deductions and Deposits'!$F:$F,"&lt;="&amp;B2676)+SUMIFS($F$3:F2676,$D$3:D2676,D2676,$C$3:C2676,"Coin Deposit",$E$3:E2676,"")</f>
        <v>0</v>
      </c>
      <c r="AD2676" s="131">
        <f>SUMIFS('Deductions and Deposits'!$D:$D,'Deductions and Deposits'!$C:$C,D2676)+SUMIFS($F:$F,$D:$D,D2676,$C:$C,"Coin Deduction")</f>
        <v>0</v>
      </c>
      <c r="AE2676" s="131">
        <f>Table5[[#This Row],[Column4]]+Table5[[#This Row],[Column14]]+Table5[[#This Row],[Column19]]+Table5[[#This Row],[Column12]]</f>
        <v>0</v>
      </c>
      <c r="AF2676" s="131">
        <f>Table5[[#This Row],[Column5]]+Table5[[#This Row],[Column13]]+Table5[[#This Row],[Column21]]+Table5[[#This Row],[Column18]]</f>
        <v>0</v>
      </c>
      <c r="AG2676" s="131">
        <f t="shared" si="456"/>
        <v>0</v>
      </c>
      <c r="AH2676" s="131">
        <f t="shared" si="457"/>
        <v>0</v>
      </c>
      <c r="AI2676" s="131">
        <f>Table5[[#This Row],[Column17]]-Table5[[#This Row],[Column20]]</f>
        <v>0</v>
      </c>
      <c r="AJ2676" s="131">
        <f t="shared" si="458"/>
        <v>0</v>
      </c>
      <c r="AK2676" s="131">
        <f t="shared" si="463"/>
        <v>0</v>
      </c>
      <c r="AL2676" s="131">
        <f t="shared" si="459"/>
        <v>0</v>
      </c>
      <c r="AM2676" s="131" t="str">
        <f t="shared" si="460"/>
        <v/>
      </c>
      <c r="AN2676" s="131" t="str">
        <f t="shared" ca="1" si="461"/>
        <v/>
      </c>
    </row>
    <row r="2677" spans="1:40" ht="20.25" customHeight="1" x14ac:dyDescent="0.3">
      <c r="A2677" s="127"/>
      <c r="B2677" s="164"/>
      <c r="C2677" s="139"/>
      <c r="D2677" s="140"/>
      <c r="E2677" s="139"/>
      <c r="F2677" s="139"/>
      <c r="G2677" s="140"/>
      <c r="H2677" s="139"/>
      <c r="I2677" s="129"/>
      <c r="L2677" s="128"/>
      <c r="M2677" s="128"/>
      <c r="N2677" s="128"/>
      <c r="O2677" s="128"/>
      <c r="P2677" s="128"/>
      <c r="Q2677" s="128"/>
      <c r="R2677" s="128"/>
      <c r="S2677" s="128"/>
      <c r="T2677" s="120">
        <f t="shared" si="452"/>
        <v>0</v>
      </c>
      <c r="U2677" s="131"/>
      <c r="V2677" s="131"/>
      <c r="W2677" s="131">
        <f>SUMIFS($F$3:F2677,$D$3:D2677,D2677,$C$3:C2677,"Buy")+SUMIFS($F$3:F2677,$D$3:D2677,D2677,$C$3:C2677,"Coin Deposit",$E$3:E2677,"&lt;&gt;")</f>
        <v>0</v>
      </c>
      <c r="X2677" s="131">
        <f t="shared" si="453"/>
        <v>0</v>
      </c>
      <c r="Y2677" s="131">
        <f>IF($D2677=Y$1,SUMIFS($H$3:$H2677,$G$3:$G2677,Y$1,$C$3:$C2677,"Sell"),0)</f>
        <v>0</v>
      </c>
      <c r="Z2677" s="131">
        <f t="shared" si="454"/>
        <v>0</v>
      </c>
      <c r="AA2677" s="131">
        <f>IF($D2677=AA$1,SUMIFS($H$3:$H2677,$G$3:$G2677,AA$1,$C$3:$C2677,"Sell"),0)</f>
        <v>0</v>
      </c>
      <c r="AB2677" s="131">
        <f t="shared" si="455"/>
        <v>0</v>
      </c>
      <c r="AC2677" s="131">
        <f>SUMIFS('Deductions and Deposits'!$H:$H,'Deductions and Deposits'!$G:$G,D2677,'Deductions and Deposits'!$F:$F,"&lt;="&amp;B2677)+SUMIFS($F$3:F2677,$D$3:D2677,D2677,$C$3:C2677,"Coin Deposit",$E$3:E2677,"")</f>
        <v>0</v>
      </c>
      <c r="AD2677" s="131">
        <f>SUMIFS('Deductions and Deposits'!$D:$D,'Deductions and Deposits'!$C:$C,D2677)+SUMIFS($F:$F,$D:$D,D2677,$C:$C,"Coin Deduction")</f>
        <v>0</v>
      </c>
      <c r="AE2677" s="131">
        <f>Table5[[#This Row],[Column4]]+Table5[[#This Row],[Column14]]+Table5[[#This Row],[Column19]]+Table5[[#This Row],[Column12]]</f>
        <v>0</v>
      </c>
      <c r="AF2677" s="131">
        <f>Table5[[#This Row],[Column5]]+Table5[[#This Row],[Column13]]+Table5[[#This Row],[Column21]]+Table5[[#This Row],[Column18]]</f>
        <v>0</v>
      </c>
      <c r="AG2677" s="131">
        <f t="shared" si="456"/>
        <v>0</v>
      </c>
      <c r="AH2677" s="131">
        <f t="shared" si="457"/>
        <v>0</v>
      </c>
      <c r="AI2677" s="131">
        <f>Table5[[#This Row],[Column17]]-Table5[[#This Row],[Column20]]</f>
        <v>0</v>
      </c>
      <c r="AJ2677" s="131">
        <f t="shared" si="458"/>
        <v>0</v>
      </c>
      <c r="AK2677" s="131">
        <f t="shared" si="463"/>
        <v>0</v>
      </c>
      <c r="AL2677" s="131">
        <f t="shared" si="459"/>
        <v>0</v>
      </c>
      <c r="AM2677" s="131" t="str">
        <f t="shared" si="460"/>
        <v/>
      </c>
      <c r="AN2677" s="131" t="str">
        <f t="shared" ca="1" si="461"/>
        <v/>
      </c>
    </row>
    <row r="2678" spans="1:40" ht="20.25" customHeight="1" x14ac:dyDescent="0.3">
      <c r="A2678" s="127"/>
      <c r="B2678" s="164"/>
      <c r="C2678" s="139"/>
      <c r="D2678" s="140"/>
      <c r="E2678" s="139"/>
      <c r="F2678" s="139"/>
      <c r="G2678" s="140"/>
      <c r="H2678" s="139"/>
      <c r="I2678" s="129"/>
      <c r="L2678" s="128"/>
      <c r="M2678" s="128"/>
      <c r="N2678" s="128"/>
      <c r="O2678" s="128"/>
      <c r="P2678" s="128"/>
      <c r="Q2678" s="128"/>
      <c r="R2678" s="128"/>
      <c r="S2678" s="128"/>
      <c r="T2678" s="120">
        <f t="shared" si="452"/>
        <v>0</v>
      </c>
      <c r="U2678" s="131"/>
      <c r="V2678" s="131"/>
      <c r="W2678" s="131">
        <f>SUMIFS($F$3:F2678,$D$3:D2678,D2678,$C$3:C2678,"Buy")+SUMIFS($F$3:F2678,$D$3:D2678,D2678,$C$3:C2678,"Coin Deposit",$E$3:E2678,"&lt;&gt;")</f>
        <v>0</v>
      </c>
      <c r="X2678" s="131">
        <f t="shared" si="453"/>
        <v>0</v>
      </c>
      <c r="Y2678" s="131">
        <f>IF($D2678=Y$1,SUMIFS($H$3:$H2678,$G$3:$G2678,Y$1,$C$3:$C2678,"Sell"),0)</f>
        <v>0</v>
      </c>
      <c r="Z2678" s="131">
        <f t="shared" si="454"/>
        <v>0</v>
      </c>
      <c r="AA2678" s="131">
        <f>IF($D2678=AA$1,SUMIFS($H$3:$H2678,$G$3:$G2678,AA$1,$C$3:$C2678,"Sell"),0)</f>
        <v>0</v>
      </c>
      <c r="AB2678" s="131">
        <f t="shared" si="455"/>
        <v>0</v>
      </c>
      <c r="AC2678" s="131">
        <f>SUMIFS('Deductions and Deposits'!$H:$H,'Deductions and Deposits'!$G:$G,D2678,'Deductions and Deposits'!$F:$F,"&lt;="&amp;B2678)+SUMIFS($F$3:F2678,$D$3:D2678,D2678,$C$3:C2678,"Coin Deposit",$E$3:E2678,"")</f>
        <v>0</v>
      </c>
      <c r="AD2678" s="131">
        <f>SUMIFS('Deductions and Deposits'!$D:$D,'Deductions and Deposits'!$C:$C,D2678)+SUMIFS($F:$F,$D:$D,D2678,$C:$C,"Coin Deduction")</f>
        <v>0</v>
      </c>
      <c r="AE2678" s="131">
        <f>Table5[[#This Row],[Column4]]+Table5[[#This Row],[Column14]]+Table5[[#This Row],[Column19]]+Table5[[#This Row],[Column12]]</f>
        <v>0</v>
      </c>
      <c r="AF2678" s="131">
        <f>Table5[[#This Row],[Column5]]+Table5[[#This Row],[Column13]]+Table5[[#This Row],[Column21]]+Table5[[#This Row],[Column18]]</f>
        <v>0</v>
      </c>
      <c r="AG2678" s="131">
        <f t="shared" si="456"/>
        <v>0</v>
      </c>
      <c r="AH2678" s="131">
        <f t="shared" si="457"/>
        <v>0</v>
      </c>
      <c r="AI2678" s="131">
        <f>Table5[[#This Row],[Column17]]-Table5[[#This Row],[Column20]]</f>
        <v>0</v>
      </c>
      <c r="AJ2678" s="131">
        <f t="shared" si="458"/>
        <v>0</v>
      </c>
      <c r="AK2678" s="131">
        <f t="shared" si="463"/>
        <v>0</v>
      </c>
      <c r="AL2678" s="131">
        <f t="shared" si="459"/>
        <v>0</v>
      </c>
      <c r="AM2678" s="131" t="str">
        <f t="shared" si="460"/>
        <v/>
      </c>
      <c r="AN2678" s="131" t="str">
        <f t="shared" ca="1" si="461"/>
        <v/>
      </c>
    </row>
    <row r="2679" spans="1:40" ht="20.25" customHeight="1" x14ac:dyDescent="0.3">
      <c r="A2679" s="127"/>
      <c r="B2679" s="164"/>
      <c r="C2679" s="139"/>
      <c r="D2679" s="140"/>
      <c r="E2679" s="139"/>
      <c r="F2679" s="139"/>
      <c r="G2679" s="140"/>
      <c r="H2679" s="139"/>
      <c r="I2679" s="129"/>
      <c r="L2679" s="128"/>
      <c r="M2679" s="128"/>
      <c r="N2679" s="128"/>
      <c r="O2679" s="128"/>
      <c r="P2679" s="128"/>
      <c r="Q2679" s="128"/>
      <c r="R2679" s="128"/>
      <c r="S2679" s="128"/>
      <c r="T2679" s="120">
        <f t="shared" si="452"/>
        <v>0</v>
      </c>
      <c r="U2679" s="131"/>
      <c r="V2679" s="131"/>
      <c r="W2679" s="131">
        <f>SUMIFS($F$3:F2679,$D$3:D2679,D2679,$C$3:C2679,"Buy")+SUMIFS($F$3:F2679,$D$3:D2679,D2679,$C$3:C2679,"Coin Deposit",$E$3:E2679,"&lt;&gt;")</f>
        <v>0</v>
      </c>
      <c r="X2679" s="131">
        <f t="shared" si="453"/>
        <v>0</v>
      </c>
      <c r="Y2679" s="131">
        <f>IF($D2679=Y$1,SUMIFS($H$3:$H2679,$G$3:$G2679,Y$1,$C$3:$C2679,"Sell"),0)</f>
        <v>0</v>
      </c>
      <c r="Z2679" s="131">
        <f t="shared" si="454"/>
        <v>0</v>
      </c>
      <c r="AA2679" s="131">
        <f>IF($D2679=AA$1,SUMIFS($H$3:$H2679,$G$3:$G2679,AA$1,$C$3:$C2679,"Sell"),0)</f>
        <v>0</v>
      </c>
      <c r="AB2679" s="131">
        <f t="shared" si="455"/>
        <v>0</v>
      </c>
      <c r="AC2679" s="131">
        <f>SUMIFS('Deductions and Deposits'!$H:$H,'Deductions and Deposits'!$G:$G,D2679,'Deductions and Deposits'!$F:$F,"&lt;="&amp;B2679)+SUMIFS($F$3:F2679,$D$3:D2679,D2679,$C$3:C2679,"Coin Deposit",$E$3:E2679,"")</f>
        <v>0</v>
      </c>
      <c r="AD2679" s="131">
        <f>SUMIFS('Deductions and Deposits'!$D:$D,'Deductions and Deposits'!$C:$C,D2679)+SUMIFS($F:$F,$D:$D,D2679,$C:$C,"Coin Deduction")</f>
        <v>0</v>
      </c>
      <c r="AE2679" s="131">
        <f>Table5[[#This Row],[Column4]]+Table5[[#This Row],[Column14]]+Table5[[#This Row],[Column19]]+Table5[[#This Row],[Column12]]</f>
        <v>0</v>
      </c>
      <c r="AF2679" s="131">
        <f>Table5[[#This Row],[Column5]]+Table5[[#This Row],[Column13]]+Table5[[#This Row],[Column21]]+Table5[[#This Row],[Column18]]</f>
        <v>0</v>
      </c>
      <c r="AG2679" s="131">
        <f t="shared" si="456"/>
        <v>0</v>
      </c>
      <c r="AH2679" s="131">
        <f t="shared" si="457"/>
        <v>0</v>
      </c>
      <c r="AI2679" s="131">
        <f>Table5[[#This Row],[Column17]]-Table5[[#This Row],[Column20]]</f>
        <v>0</v>
      </c>
      <c r="AJ2679" s="131">
        <f t="shared" si="458"/>
        <v>0</v>
      </c>
      <c r="AK2679" s="131">
        <f t="shared" si="463"/>
        <v>0</v>
      </c>
      <c r="AL2679" s="131">
        <f t="shared" si="459"/>
        <v>0</v>
      </c>
      <c r="AM2679" s="131" t="str">
        <f t="shared" si="460"/>
        <v/>
      </c>
      <c r="AN2679" s="131" t="str">
        <f t="shared" ca="1" si="461"/>
        <v/>
      </c>
    </row>
    <row r="2680" spans="1:40" ht="20.25" customHeight="1" x14ac:dyDescent="0.3">
      <c r="A2680" s="127"/>
      <c r="B2680" s="164"/>
      <c r="C2680" s="139"/>
      <c r="D2680" s="140"/>
      <c r="E2680" s="139"/>
      <c r="F2680" s="139"/>
      <c r="G2680" s="140"/>
      <c r="H2680" s="139"/>
      <c r="I2680" s="129"/>
      <c r="L2680" s="128"/>
      <c r="M2680" s="128"/>
      <c r="N2680" s="128"/>
      <c r="O2680" s="128"/>
      <c r="P2680" s="128"/>
      <c r="Q2680" s="128"/>
      <c r="R2680" s="128"/>
      <c r="S2680" s="128"/>
      <c r="T2680" s="120">
        <f t="shared" si="452"/>
        <v>0</v>
      </c>
      <c r="U2680" s="131"/>
      <c r="V2680" s="131"/>
      <c r="W2680" s="131">
        <f>SUMIFS($F$3:F2680,$D$3:D2680,D2680,$C$3:C2680,"Buy")+SUMIFS($F$3:F2680,$D$3:D2680,D2680,$C$3:C2680,"Coin Deposit",$E$3:E2680,"&lt;&gt;")</f>
        <v>0</v>
      </c>
      <c r="X2680" s="131">
        <f t="shared" si="453"/>
        <v>0</v>
      </c>
      <c r="Y2680" s="131">
        <f>IF($D2680=Y$1,SUMIFS($H$3:$H2680,$G$3:$G2680,Y$1,$C$3:$C2680,"Sell"),0)</f>
        <v>0</v>
      </c>
      <c r="Z2680" s="131">
        <f t="shared" si="454"/>
        <v>0</v>
      </c>
      <c r="AA2680" s="131">
        <f>IF($D2680=AA$1,SUMIFS($H$3:$H2680,$G$3:$G2680,AA$1,$C$3:$C2680,"Sell"),0)</f>
        <v>0</v>
      </c>
      <c r="AB2680" s="131">
        <f t="shared" si="455"/>
        <v>0</v>
      </c>
      <c r="AC2680" s="131">
        <f>SUMIFS('Deductions and Deposits'!$H:$H,'Deductions and Deposits'!$G:$G,D2680,'Deductions and Deposits'!$F:$F,"&lt;="&amp;B2680)+SUMIFS($F$3:F2680,$D$3:D2680,D2680,$C$3:C2680,"Coin Deposit",$E$3:E2680,"")</f>
        <v>0</v>
      </c>
      <c r="AD2680" s="131">
        <f>SUMIFS('Deductions and Deposits'!$D:$D,'Deductions and Deposits'!$C:$C,D2680)+SUMIFS($F:$F,$D:$D,D2680,$C:$C,"Coin Deduction")</f>
        <v>0</v>
      </c>
      <c r="AE2680" s="131">
        <f>Table5[[#This Row],[Column4]]+Table5[[#This Row],[Column14]]+Table5[[#This Row],[Column19]]+Table5[[#This Row],[Column12]]</f>
        <v>0</v>
      </c>
      <c r="AF2680" s="131">
        <f>Table5[[#This Row],[Column5]]+Table5[[#This Row],[Column13]]+Table5[[#This Row],[Column21]]+Table5[[#This Row],[Column18]]</f>
        <v>0</v>
      </c>
      <c r="AG2680" s="131">
        <f t="shared" si="456"/>
        <v>0</v>
      </c>
      <c r="AH2680" s="131">
        <f t="shared" si="457"/>
        <v>0</v>
      </c>
      <c r="AI2680" s="131">
        <f>Table5[[#This Row],[Column17]]-Table5[[#This Row],[Column20]]</f>
        <v>0</v>
      </c>
      <c r="AJ2680" s="131">
        <f t="shared" si="458"/>
        <v>0</v>
      </c>
      <c r="AK2680" s="131">
        <f t="shared" si="463"/>
        <v>0</v>
      </c>
      <c r="AL2680" s="131">
        <f t="shared" si="459"/>
        <v>0</v>
      </c>
      <c r="AM2680" s="131" t="str">
        <f t="shared" si="460"/>
        <v/>
      </c>
      <c r="AN2680" s="131" t="str">
        <f t="shared" ca="1" si="461"/>
        <v/>
      </c>
    </row>
    <row r="2681" spans="1:40" ht="20.25" customHeight="1" x14ac:dyDescent="0.3">
      <c r="A2681" s="127"/>
      <c r="B2681" s="164"/>
      <c r="C2681" s="139"/>
      <c r="D2681" s="140"/>
      <c r="E2681" s="139"/>
      <c r="F2681" s="139"/>
      <c r="G2681" s="140"/>
      <c r="H2681" s="139"/>
      <c r="I2681" s="129"/>
      <c r="L2681" s="128"/>
      <c r="M2681" s="128"/>
      <c r="N2681" s="128"/>
      <c r="O2681" s="128"/>
      <c r="P2681" s="128"/>
      <c r="Q2681" s="128"/>
      <c r="R2681" s="128"/>
      <c r="S2681" s="128"/>
      <c r="T2681" s="120">
        <f t="shared" si="452"/>
        <v>0</v>
      </c>
      <c r="U2681" s="131"/>
      <c r="V2681" s="131"/>
      <c r="W2681" s="131">
        <f>SUMIFS($F$3:F2681,$D$3:D2681,D2681,$C$3:C2681,"Buy")+SUMIFS($F$3:F2681,$D$3:D2681,D2681,$C$3:C2681,"Coin Deposit",$E$3:E2681,"&lt;&gt;")</f>
        <v>0</v>
      </c>
      <c r="X2681" s="131">
        <f t="shared" si="453"/>
        <v>0</v>
      </c>
      <c r="Y2681" s="131">
        <f>IF($D2681=Y$1,SUMIFS($H$3:$H2681,$G$3:$G2681,Y$1,$C$3:$C2681,"Sell"),0)</f>
        <v>0</v>
      </c>
      <c r="Z2681" s="131">
        <f t="shared" si="454"/>
        <v>0</v>
      </c>
      <c r="AA2681" s="131">
        <f>IF($D2681=AA$1,SUMIFS($H$3:$H2681,$G$3:$G2681,AA$1,$C$3:$C2681,"Sell"),0)</f>
        <v>0</v>
      </c>
      <c r="AB2681" s="131">
        <f t="shared" si="455"/>
        <v>0</v>
      </c>
      <c r="AC2681" s="131">
        <f>SUMIFS('Deductions and Deposits'!$H:$H,'Deductions and Deposits'!$G:$G,D2681,'Deductions and Deposits'!$F:$F,"&lt;="&amp;B2681)+SUMIFS($F$3:F2681,$D$3:D2681,D2681,$C$3:C2681,"Coin Deposit",$E$3:E2681,"")</f>
        <v>0</v>
      </c>
      <c r="AD2681" s="131">
        <f>SUMIFS('Deductions and Deposits'!$D:$D,'Deductions and Deposits'!$C:$C,D2681)+SUMIFS($F:$F,$D:$D,D2681,$C:$C,"Coin Deduction")</f>
        <v>0</v>
      </c>
      <c r="AE2681" s="131">
        <f>Table5[[#This Row],[Column4]]+Table5[[#This Row],[Column14]]+Table5[[#This Row],[Column19]]+Table5[[#This Row],[Column12]]</f>
        <v>0</v>
      </c>
      <c r="AF2681" s="131">
        <f>Table5[[#This Row],[Column5]]+Table5[[#This Row],[Column13]]+Table5[[#This Row],[Column21]]+Table5[[#This Row],[Column18]]</f>
        <v>0</v>
      </c>
      <c r="AG2681" s="131">
        <f t="shared" si="456"/>
        <v>0</v>
      </c>
      <c r="AH2681" s="131">
        <f t="shared" si="457"/>
        <v>0</v>
      </c>
      <c r="AI2681" s="131">
        <f>Table5[[#This Row],[Column17]]-Table5[[#This Row],[Column20]]</f>
        <v>0</v>
      </c>
      <c r="AJ2681" s="131">
        <f t="shared" si="458"/>
        <v>0</v>
      </c>
      <c r="AK2681" s="131">
        <f t="shared" si="463"/>
        <v>0</v>
      </c>
      <c r="AL2681" s="131">
        <f t="shared" si="459"/>
        <v>0</v>
      </c>
      <c r="AM2681" s="131" t="str">
        <f t="shared" si="460"/>
        <v/>
      </c>
      <c r="AN2681" s="131" t="str">
        <f t="shared" ca="1" si="461"/>
        <v/>
      </c>
    </row>
    <row r="2682" spans="1:40" ht="20.25" customHeight="1" x14ac:dyDescent="0.3">
      <c r="A2682" s="127"/>
      <c r="B2682" s="164"/>
      <c r="C2682" s="139"/>
      <c r="D2682" s="140"/>
      <c r="E2682" s="139"/>
      <c r="F2682" s="139"/>
      <c r="G2682" s="140"/>
      <c r="H2682" s="139"/>
      <c r="I2682" s="129"/>
      <c r="L2682" s="128"/>
      <c r="M2682" s="128"/>
      <c r="N2682" s="128"/>
      <c r="O2682" s="128"/>
      <c r="P2682" s="128"/>
      <c r="Q2682" s="128"/>
      <c r="R2682" s="128"/>
      <c r="S2682" s="128"/>
      <c r="T2682" s="120">
        <f t="shared" si="452"/>
        <v>0</v>
      </c>
      <c r="U2682" s="131"/>
      <c r="V2682" s="131"/>
      <c r="W2682" s="131">
        <f>SUMIFS($F$3:F2682,$D$3:D2682,D2682,$C$3:C2682,"Buy")+SUMIFS($F$3:F2682,$D$3:D2682,D2682,$C$3:C2682,"Coin Deposit",$E$3:E2682,"&lt;&gt;")</f>
        <v>0</v>
      </c>
      <c r="X2682" s="131">
        <f t="shared" si="453"/>
        <v>0</v>
      </c>
      <c r="Y2682" s="131">
        <f>IF($D2682=Y$1,SUMIFS($H$3:$H2682,$G$3:$G2682,Y$1,$C$3:$C2682,"Sell"),0)</f>
        <v>0</v>
      </c>
      <c r="Z2682" s="131">
        <f t="shared" si="454"/>
        <v>0</v>
      </c>
      <c r="AA2682" s="131">
        <f>IF($D2682=AA$1,SUMIFS($H$3:$H2682,$G$3:$G2682,AA$1,$C$3:$C2682,"Sell"),0)</f>
        <v>0</v>
      </c>
      <c r="AB2682" s="131">
        <f t="shared" si="455"/>
        <v>0</v>
      </c>
      <c r="AC2682" s="131">
        <f>SUMIFS('Deductions and Deposits'!$H:$H,'Deductions and Deposits'!$G:$G,D2682,'Deductions and Deposits'!$F:$F,"&lt;="&amp;B2682)+SUMIFS($F$3:F2682,$D$3:D2682,D2682,$C$3:C2682,"Coin Deposit",$E$3:E2682,"")</f>
        <v>0</v>
      </c>
      <c r="AD2682" s="131">
        <f>SUMIFS('Deductions and Deposits'!$D:$D,'Deductions and Deposits'!$C:$C,D2682)+SUMIFS($F:$F,$D:$D,D2682,$C:$C,"Coin Deduction")</f>
        <v>0</v>
      </c>
      <c r="AE2682" s="131">
        <f>Table5[[#This Row],[Column4]]+Table5[[#This Row],[Column14]]+Table5[[#This Row],[Column19]]+Table5[[#This Row],[Column12]]</f>
        <v>0</v>
      </c>
      <c r="AF2682" s="131">
        <f>Table5[[#This Row],[Column5]]+Table5[[#This Row],[Column13]]+Table5[[#This Row],[Column21]]+Table5[[#This Row],[Column18]]</f>
        <v>0</v>
      </c>
      <c r="AG2682" s="131">
        <f t="shared" si="456"/>
        <v>0</v>
      </c>
      <c r="AH2682" s="131">
        <f t="shared" si="457"/>
        <v>0</v>
      </c>
      <c r="AI2682" s="131">
        <f>Table5[[#This Row],[Column17]]-Table5[[#This Row],[Column20]]</f>
        <v>0</v>
      </c>
      <c r="AJ2682" s="131">
        <f t="shared" si="458"/>
        <v>0</v>
      </c>
      <c r="AK2682" s="131">
        <f t="shared" si="463"/>
        <v>0</v>
      </c>
      <c r="AL2682" s="131">
        <f t="shared" si="459"/>
        <v>0</v>
      </c>
      <c r="AM2682" s="131" t="str">
        <f t="shared" si="460"/>
        <v/>
      </c>
      <c r="AN2682" s="131" t="str">
        <f t="shared" ca="1" si="461"/>
        <v/>
      </c>
    </row>
    <row r="2683" spans="1:40" ht="20.25" customHeight="1" x14ac:dyDescent="0.3">
      <c r="A2683" s="127"/>
      <c r="B2683" s="164"/>
      <c r="C2683" s="139"/>
      <c r="D2683" s="140"/>
      <c r="E2683" s="139"/>
      <c r="F2683" s="139"/>
      <c r="G2683" s="140"/>
      <c r="H2683" s="139"/>
      <c r="I2683" s="129"/>
      <c r="L2683" s="128"/>
      <c r="M2683" s="128"/>
      <c r="N2683" s="128"/>
      <c r="O2683" s="128"/>
      <c r="P2683" s="128"/>
      <c r="Q2683" s="128"/>
      <c r="R2683" s="128"/>
      <c r="S2683" s="128"/>
      <c r="T2683" s="120">
        <f t="shared" si="452"/>
        <v>0</v>
      </c>
      <c r="U2683" s="131"/>
      <c r="V2683" s="131"/>
      <c r="W2683" s="131">
        <f>SUMIFS($F$3:F2683,$D$3:D2683,D2683,$C$3:C2683,"Buy")+SUMIFS($F$3:F2683,$D$3:D2683,D2683,$C$3:C2683,"Coin Deposit",$E$3:E2683,"&lt;&gt;")</f>
        <v>0</v>
      </c>
      <c r="X2683" s="131">
        <f t="shared" si="453"/>
        <v>0</v>
      </c>
      <c r="Y2683" s="131">
        <f>IF($D2683=Y$1,SUMIFS($H$3:$H2683,$G$3:$G2683,Y$1,$C$3:$C2683,"Sell"),0)</f>
        <v>0</v>
      </c>
      <c r="Z2683" s="131">
        <f t="shared" si="454"/>
        <v>0</v>
      </c>
      <c r="AA2683" s="131">
        <f>IF($D2683=AA$1,SUMIFS($H$3:$H2683,$G$3:$G2683,AA$1,$C$3:$C2683,"Sell"),0)</f>
        <v>0</v>
      </c>
      <c r="AB2683" s="131">
        <f t="shared" si="455"/>
        <v>0</v>
      </c>
      <c r="AC2683" s="131">
        <f>SUMIFS('Deductions and Deposits'!$H:$H,'Deductions and Deposits'!$G:$G,D2683,'Deductions and Deposits'!$F:$F,"&lt;="&amp;B2683)+SUMIFS($F$3:F2683,$D$3:D2683,D2683,$C$3:C2683,"Coin Deposit",$E$3:E2683,"")</f>
        <v>0</v>
      </c>
      <c r="AD2683" s="131">
        <f>SUMIFS('Deductions and Deposits'!$D:$D,'Deductions and Deposits'!$C:$C,D2683)+SUMIFS($F:$F,$D:$D,D2683,$C:$C,"Coin Deduction")</f>
        <v>0</v>
      </c>
      <c r="AE2683" s="131">
        <f>Table5[[#This Row],[Column4]]+Table5[[#This Row],[Column14]]+Table5[[#This Row],[Column19]]+Table5[[#This Row],[Column12]]</f>
        <v>0</v>
      </c>
      <c r="AF2683" s="131">
        <f>Table5[[#This Row],[Column5]]+Table5[[#This Row],[Column13]]+Table5[[#This Row],[Column21]]+Table5[[#This Row],[Column18]]</f>
        <v>0</v>
      </c>
      <c r="AG2683" s="131">
        <f t="shared" si="456"/>
        <v>0</v>
      </c>
      <c r="AH2683" s="131">
        <f t="shared" si="457"/>
        <v>0</v>
      </c>
      <c r="AI2683" s="131">
        <f>Table5[[#This Row],[Column17]]-Table5[[#This Row],[Column20]]</f>
        <v>0</v>
      </c>
      <c r="AJ2683" s="131">
        <f t="shared" si="458"/>
        <v>0</v>
      </c>
      <c r="AK2683" s="131">
        <f t="shared" si="463"/>
        <v>0</v>
      </c>
      <c r="AL2683" s="131">
        <f t="shared" si="459"/>
        <v>0</v>
      </c>
      <c r="AM2683" s="131" t="str">
        <f t="shared" si="460"/>
        <v/>
      </c>
      <c r="AN2683" s="131" t="str">
        <f t="shared" ca="1" si="461"/>
        <v/>
      </c>
    </row>
    <row r="2684" spans="1:40" ht="20.25" customHeight="1" x14ac:dyDescent="0.3">
      <c r="A2684" s="127"/>
      <c r="B2684" s="164"/>
      <c r="C2684" s="139"/>
      <c r="D2684" s="140"/>
      <c r="E2684" s="139"/>
      <c r="F2684" s="139"/>
      <c r="G2684" s="140"/>
      <c r="H2684" s="139"/>
      <c r="I2684" s="129"/>
      <c r="L2684" s="128"/>
      <c r="M2684" s="128"/>
      <c r="N2684" s="128"/>
      <c r="O2684" s="128"/>
      <c r="P2684" s="128"/>
      <c r="Q2684" s="128"/>
      <c r="R2684" s="128"/>
      <c r="S2684" s="128"/>
      <c r="T2684" s="120">
        <f t="shared" si="452"/>
        <v>0</v>
      </c>
      <c r="U2684" s="131"/>
      <c r="V2684" s="131"/>
      <c r="W2684" s="131">
        <f>SUMIFS($F$3:F2684,$D$3:D2684,D2684,$C$3:C2684,"Buy")+SUMIFS($F$3:F2684,$D$3:D2684,D2684,$C$3:C2684,"Coin Deposit",$E$3:E2684,"&lt;&gt;")</f>
        <v>0</v>
      </c>
      <c r="X2684" s="131">
        <f t="shared" si="453"/>
        <v>0</v>
      </c>
      <c r="Y2684" s="131">
        <f>IF($D2684=Y$1,SUMIFS($H$3:$H2684,$G$3:$G2684,Y$1,$C$3:$C2684,"Sell"),0)</f>
        <v>0</v>
      </c>
      <c r="Z2684" s="131">
        <f t="shared" si="454"/>
        <v>0</v>
      </c>
      <c r="AA2684" s="131">
        <f>IF($D2684=AA$1,SUMIFS($H$3:$H2684,$G$3:$G2684,AA$1,$C$3:$C2684,"Sell"),0)</f>
        <v>0</v>
      </c>
      <c r="AB2684" s="131">
        <f t="shared" si="455"/>
        <v>0</v>
      </c>
      <c r="AC2684" s="131">
        <f>SUMIFS('Deductions and Deposits'!$H:$H,'Deductions and Deposits'!$G:$G,D2684,'Deductions and Deposits'!$F:$F,"&lt;="&amp;B2684)+SUMIFS($F$3:F2684,$D$3:D2684,D2684,$C$3:C2684,"Coin Deposit",$E$3:E2684,"")</f>
        <v>0</v>
      </c>
      <c r="AD2684" s="131">
        <f>SUMIFS('Deductions and Deposits'!$D:$D,'Deductions and Deposits'!$C:$C,D2684)+SUMIFS($F:$F,$D:$D,D2684,$C:$C,"Coin Deduction")</f>
        <v>0</v>
      </c>
      <c r="AE2684" s="131">
        <f>Table5[[#This Row],[Column4]]+Table5[[#This Row],[Column14]]+Table5[[#This Row],[Column19]]+Table5[[#This Row],[Column12]]</f>
        <v>0</v>
      </c>
      <c r="AF2684" s="131">
        <f>Table5[[#This Row],[Column5]]+Table5[[#This Row],[Column13]]+Table5[[#This Row],[Column21]]+Table5[[#This Row],[Column18]]</f>
        <v>0</v>
      </c>
      <c r="AG2684" s="131">
        <f t="shared" si="456"/>
        <v>0</v>
      </c>
      <c r="AH2684" s="131">
        <f t="shared" si="457"/>
        <v>0</v>
      </c>
      <c r="AI2684" s="131">
        <f>Table5[[#This Row],[Column17]]-Table5[[#This Row],[Column20]]</f>
        <v>0</v>
      </c>
      <c r="AJ2684" s="131">
        <f t="shared" si="458"/>
        <v>0</v>
      </c>
      <c r="AK2684" s="131">
        <f t="shared" si="463"/>
        <v>0</v>
      </c>
      <c r="AL2684" s="131">
        <f t="shared" si="459"/>
        <v>0</v>
      </c>
      <c r="AM2684" s="131" t="str">
        <f t="shared" si="460"/>
        <v/>
      </c>
      <c r="AN2684" s="131" t="str">
        <f t="shared" ca="1" si="461"/>
        <v/>
      </c>
    </row>
    <row r="2685" spans="1:40" ht="20.25" customHeight="1" x14ac:dyDescent="0.3">
      <c r="A2685" s="127"/>
      <c r="B2685" s="164"/>
      <c r="C2685" s="139"/>
      <c r="D2685" s="140"/>
      <c r="E2685" s="139"/>
      <c r="F2685" s="139"/>
      <c r="G2685" s="140"/>
      <c r="H2685" s="139"/>
      <c r="I2685" s="129"/>
      <c r="L2685" s="128"/>
      <c r="M2685" s="128"/>
      <c r="N2685" s="128"/>
      <c r="O2685" s="128"/>
      <c r="P2685" s="128"/>
      <c r="Q2685" s="128"/>
      <c r="R2685" s="128"/>
      <c r="S2685" s="128"/>
      <c r="T2685" s="120">
        <f t="shared" si="452"/>
        <v>0</v>
      </c>
      <c r="U2685" s="131"/>
      <c r="V2685" s="131"/>
      <c r="W2685" s="131">
        <f>SUMIFS($F$3:F2685,$D$3:D2685,D2685,$C$3:C2685,"Buy")+SUMIFS($F$3:F2685,$D$3:D2685,D2685,$C$3:C2685,"Coin Deposit",$E$3:E2685,"&lt;&gt;")</f>
        <v>0</v>
      </c>
      <c r="X2685" s="131">
        <f t="shared" si="453"/>
        <v>0</v>
      </c>
      <c r="Y2685" s="131">
        <f>IF($D2685=Y$1,SUMIFS($H$3:$H2685,$G$3:$G2685,Y$1,$C$3:$C2685,"Sell"),0)</f>
        <v>0</v>
      </c>
      <c r="Z2685" s="131">
        <f t="shared" si="454"/>
        <v>0</v>
      </c>
      <c r="AA2685" s="131">
        <f>IF($D2685=AA$1,SUMIFS($H$3:$H2685,$G$3:$G2685,AA$1,$C$3:$C2685,"Sell"),0)</f>
        <v>0</v>
      </c>
      <c r="AB2685" s="131">
        <f t="shared" si="455"/>
        <v>0</v>
      </c>
      <c r="AC2685" s="131">
        <f>SUMIFS('Deductions and Deposits'!$H:$H,'Deductions and Deposits'!$G:$G,D2685,'Deductions and Deposits'!$F:$F,"&lt;="&amp;B2685)+SUMIFS($F$3:F2685,$D$3:D2685,D2685,$C$3:C2685,"Coin Deposit",$E$3:E2685,"")</f>
        <v>0</v>
      </c>
      <c r="AD2685" s="131">
        <f>SUMIFS('Deductions and Deposits'!$D:$D,'Deductions and Deposits'!$C:$C,D2685)+SUMIFS($F:$F,$D:$D,D2685,$C:$C,"Coin Deduction")</f>
        <v>0</v>
      </c>
      <c r="AE2685" s="131">
        <f>Table5[[#This Row],[Column4]]+Table5[[#This Row],[Column14]]+Table5[[#This Row],[Column19]]+Table5[[#This Row],[Column12]]</f>
        <v>0</v>
      </c>
      <c r="AF2685" s="131">
        <f>Table5[[#This Row],[Column5]]+Table5[[#This Row],[Column13]]+Table5[[#This Row],[Column21]]+Table5[[#This Row],[Column18]]</f>
        <v>0</v>
      </c>
      <c r="AG2685" s="131">
        <f t="shared" si="456"/>
        <v>0</v>
      </c>
      <c r="AH2685" s="131">
        <f t="shared" si="457"/>
        <v>0</v>
      </c>
      <c r="AI2685" s="131">
        <f>Table5[[#This Row],[Column17]]-Table5[[#This Row],[Column20]]</f>
        <v>0</v>
      </c>
      <c r="AJ2685" s="131">
        <f t="shared" si="458"/>
        <v>0</v>
      </c>
      <c r="AK2685" s="131">
        <f t="shared" si="463"/>
        <v>0</v>
      </c>
      <c r="AL2685" s="131">
        <f t="shared" si="459"/>
        <v>0</v>
      </c>
      <c r="AM2685" s="131" t="str">
        <f t="shared" si="460"/>
        <v/>
      </c>
      <c r="AN2685" s="131" t="str">
        <f t="shared" ca="1" si="461"/>
        <v/>
      </c>
    </row>
    <row r="2686" spans="1:40" ht="20.25" customHeight="1" x14ac:dyDescent="0.3">
      <c r="A2686" s="127"/>
      <c r="B2686" s="164"/>
      <c r="C2686" s="139"/>
      <c r="D2686" s="140"/>
      <c r="E2686" s="139"/>
      <c r="F2686" s="139"/>
      <c r="G2686" s="140"/>
      <c r="H2686" s="139"/>
      <c r="I2686" s="129"/>
      <c r="L2686" s="128"/>
      <c r="M2686" s="128"/>
      <c r="N2686" s="128"/>
      <c r="O2686" s="128"/>
      <c r="P2686" s="128"/>
      <c r="Q2686" s="128"/>
      <c r="R2686" s="128"/>
      <c r="S2686" s="128"/>
      <c r="T2686" s="120">
        <f t="shared" si="452"/>
        <v>0</v>
      </c>
      <c r="U2686" s="131"/>
      <c r="V2686" s="131"/>
      <c r="W2686" s="131">
        <f>SUMIFS($F$3:F2686,$D$3:D2686,D2686,$C$3:C2686,"Buy")+SUMIFS($F$3:F2686,$D$3:D2686,D2686,$C$3:C2686,"Coin Deposit",$E$3:E2686,"&lt;&gt;")</f>
        <v>0</v>
      </c>
      <c r="X2686" s="131">
        <f t="shared" si="453"/>
        <v>0</v>
      </c>
      <c r="Y2686" s="131">
        <f>IF($D2686=Y$1,SUMIFS($H$3:$H2686,$G$3:$G2686,Y$1,$C$3:$C2686,"Sell"),0)</f>
        <v>0</v>
      </c>
      <c r="Z2686" s="131">
        <f t="shared" si="454"/>
        <v>0</v>
      </c>
      <c r="AA2686" s="131">
        <f>IF($D2686=AA$1,SUMIFS($H$3:$H2686,$G$3:$G2686,AA$1,$C$3:$C2686,"Sell"),0)</f>
        <v>0</v>
      </c>
      <c r="AB2686" s="131">
        <f t="shared" si="455"/>
        <v>0</v>
      </c>
      <c r="AC2686" s="131">
        <f>SUMIFS('Deductions and Deposits'!$H:$H,'Deductions and Deposits'!$G:$G,D2686,'Deductions and Deposits'!$F:$F,"&lt;="&amp;B2686)+SUMIFS($F$3:F2686,$D$3:D2686,D2686,$C$3:C2686,"Coin Deposit",$E$3:E2686,"")</f>
        <v>0</v>
      </c>
      <c r="AD2686" s="131">
        <f>SUMIFS('Deductions and Deposits'!$D:$D,'Deductions and Deposits'!$C:$C,D2686)+SUMIFS($F:$F,$D:$D,D2686,$C:$C,"Coin Deduction")</f>
        <v>0</v>
      </c>
      <c r="AE2686" s="131">
        <f>Table5[[#This Row],[Column4]]+Table5[[#This Row],[Column14]]+Table5[[#This Row],[Column19]]+Table5[[#This Row],[Column12]]</f>
        <v>0</v>
      </c>
      <c r="AF2686" s="131">
        <f>Table5[[#This Row],[Column5]]+Table5[[#This Row],[Column13]]+Table5[[#This Row],[Column21]]+Table5[[#This Row],[Column18]]</f>
        <v>0</v>
      </c>
      <c r="AG2686" s="131">
        <f t="shared" si="456"/>
        <v>0</v>
      </c>
      <c r="AH2686" s="131">
        <f t="shared" si="457"/>
        <v>0</v>
      </c>
      <c r="AI2686" s="131">
        <f>Table5[[#This Row],[Column17]]-Table5[[#This Row],[Column20]]</f>
        <v>0</v>
      </c>
      <c r="AJ2686" s="131">
        <f t="shared" si="458"/>
        <v>0</v>
      </c>
      <c r="AK2686" s="131">
        <f t="shared" si="463"/>
        <v>0</v>
      </c>
      <c r="AL2686" s="131">
        <f t="shared" si="459"/>
        <v>0</v>
      </c>
      <c r="AM2686" s="131" t="str">
        <f t="shared" si="460"/>
        <v/>
      </c>
      <c r="AN2686" s="131" t="str">
        <f t="shared" ca="1" si="461"/>
        <v/>
      </c>
    </row>
    <row r="2687" spans="1:40" ht="20.25" customHeight="1" x14ac:dyDescent="0.3">
      <c r="A2687" s="127"/>
      <c r="B2687" s="164"/>
      <c r="C2687" s="139"/>
      <c r="D2687" s="140"/>
      <c r="E2687" s="139"/>
      <c r="F2687" s="139"/>
      <c r="G2687" s="140"/>
      <c r="H2687" s="139"/>
      <c r="I2687" s="129"/>
      <c r="L2687" s="128"/>
      <c r="M2687" s="128"/>
      <c r="N2687" s="128"/>
      <c r="O2687" s="128"/>
      <c r="P2687" s="128"/>
      <c r="Q2687" s="128"/>
      <c r="R2687" s="128"/>
      <c r="S2687" s="128"/>
      <c r="T2687" s="120">
        <f t="shared" si="452"/>
        <v>0</v>
      </c>
      <c r="U2687" s="131"/>
      <c r="V2687" s="131"/>
      <c r="W2687" s="131">
        <f>SUMIFS($F$3:F2687,$D$3:D2687,D2687,$C$3:C2687,"Buy")+SUMIFS($F$3:F2687,$D$3:D2687,D2687,$C$3:C2687,"Coin Deposit",$E$3:E2687,"&lt;&gt;")</f>
        <v>0</v>
      </c>
      <c r="X2687" s="131">
        <f t="shared" si="453"/>
        <v>0</v>
      </c>
      <c r="Y2687" s="131">
        <f>IF($D2687=Y$1,SUMIFS($H$3:$H2687,$G$3:$G2687,Y$1,$C$3:$C2687,"Sell"),0)</f>
        <v>0</v>
      </c>
      <c r="Z2687" s="131">
        <f t="shared" si="454"/>
        <v>0</v>
      </c>
      <c r="AA2687" s="131">
        <f>IF($D2687=AA$1,SUMIFS($H$3:$H2687,$G$3:$G2687,AA$1,$C$3:$C2687,"Sell"),0)</f>
        <v>0</v>
      </c>
      <c r="AB2687" s="131">
        <f t="shared" si="455"/>
        <v>0</v>
      </c>
      <c r="AC2687" s="131">
        <f>SUMIFS('Deductions and Deposits'!$H:$H,'Deductions and Deposits'!$G:$G,D2687,'Deductions and Deposits'!$F:$F,"&lt;="&amp;B2687)+SUMIFS($F$3:F2687,$D$3:D2687,D2687,$C$3:C2687,"Coin Deposit",$E$3:E2687,"")</f>
        <v>0</v>
      </c>
      <c r="AD2687" s="131">
        <f>SUMIFS('Deductions and Deposits'!$D:$D,'Deductions and Deposits'!$C:$C,D2687)+SUMIFS($F:$F,$D:$D,D2687,$C:$C,"Coin Deduction")</f>
        <v>0</v>
      </c>
      <c r="AE2687" s="131">
        <f>Table5[[#This Row],[Column4]]+Table5[[#This Row],[Column14]]+Table5[[#This Row],[Column19]]+Table5[[#This Row],[Column12]]</f>
        <v>0</v>
      </c>
      <c r="AF2687" s="131">
        <f>Table5[[#This Row],[Column5]]+Table5[[#This Row],[Column13]]+Table5[[#This Row],[Column21]]+Table5[[#This Row],[Column18]]</f>
        <v>0</v>
      </c>
      <c r="AG2687" s="131">
        <f t="shared" si="456"/>
        <v>0</v>
      </c>
      <c r="AH2687" s="131">
        <f t="shared" si="457"/>
        <v>0</v>
      </c>
      <c r="AI2687" s="131">
        <f>Table5[[#This Row],[Column17]]-Table5[[#This Row],[Column20]]</f>
        <v>0</v>
      </c>
      <c r="AJ2687" s="131">
        <f t="shared" si="458"/>
        <v>0</v>
      </c>
      <c r="AK2687" s="131">
        <f t="shared" si="463"/>
        <v>0</v>
      </c>
      <c r="AL2687" s="131">
        <f t="shared" si="459"/>
        <v>0</v>
      </c>
      <c r="AM2687" s="131" t="str">
        <f t="shared" si="460"/>
        <v/>
      </c>
      <c r="AN2687" s="131" t="str">
        <f t="shared" ca="1" si="461"/>
        <v/>
      </c>
    </row>
    <row r="2688" spans="1:40" ht="20.25" customHeight="1" x14ac:dyDescent="0.3">
      <c r="A2688" s="127"/>
      <c r="B2688" s="164"/>
      <c r="C2688" s="139"/>
      <c r="D2688" s="140"/>
      <c r="E2688" s="139"/>
      <c r="F2688" s="139"/>
      <c r="G2688" s="140"/>
      <c r="H2688" s="139"/>
      <c r="I2688" s="129"/>
      <c r="L2688" s="128"/>
      <c r="M2688" s="128"/>
      <c r="N2688" s="128"/>
      <c r="O2688" s="128"/>
      <c r="P2688" s="128"/>
      <c r="Q2688" s="128"/>
      <c r="R2688" s="128"/>
      <c r="S2688" s="128"/>
      <c r="T2688" s="120">
        <f t="shared" si="452"/>
        <v>0</v>
      </c>
      <c r="U2688" s="131"/>
      <c r="V2688" s="131"/>
      <c r="W2688" s="131">
        <f>SUMIFS($F$3:F2688,$D$3:D2688,D2688,$C$3:C2688,"Buy")+SUMIFS($F$3:F2688,$D$3:D2688,D2688,$C$3:C2688,"Coin Deposit",$E$3:E2688,"&lt;&gt;")</f>
        <v>0</v>
      </c>
      <c r="X2688" s="131">
        <f t="shared" si="453"/>
        <v>0</v>
      </c>
      <c r="Y2688" s="131">
        <f>IF($D2688=Y$1,SUMIFS($H$3:$H2688,$G$3:$G2688,Y$1,$C$3:$C2688,"Sell"),0)</f>
        <v>0</v>
      </c>
      <c r="Z2688" s="131">
        <f t="shared" si="454"/>
        <v>0</v>
      </c>
      <c r="AA2688" s="131">
        <f>IF($D2688=AA$1,SUMIFS($H$3:$H2688,$G$3:$G2688,AA$1,$C$3:$C2688,"Sell"),0)</f>
        <v>0</v>
      </c>
      <c r="AB2688" s="131">
        <f t="shared" si="455"/>
        <v>0</v>
      </c>
      <c r="AC2688" s="131">
        <f>SUMIFS('Deductions and Deposits'!$H:$H,'Deductions and Deposits'!$G:$G,D2688,'Deductions and Deposits'!$F:$F,"&lt;="&amp;B2688)+SUMIFS($F$3:F2688,$D$3:D2688,D2688,$C$3:C2688,"Coin Deposit",$E$3:E2688,"")</f>
        <v>0</v>
      </c>
      <c r="AD2688" s="131">
        <f>SUMIFS('Deductions and Deposits'!$D:$D,'Deductions and Deposits'!$C:$C,D2688)+SUMIFS($F:$F,$D:$D,D2688,$C:$C,"Coin Deduction")</f>
        <v>0</v>
      </c>
      <c r="AE2688" s="131">
        <f>Table5[[#This Row],[Column4]]+Table5[[#This Row],[Column14]]+Table5[[#This Row],[Column19]]+Table5[[#This Row],[Column12]]</f>
        <v>0</v>
      </c>
      <c r="AF2688" s="131">
        <f>Table5[[#This Row],[Column5]]+Table5[[#This Row],[Column13]]+Table5[[#This Row],[Column21]]+Table5[[#This Row],[Column18]]</f>
        <v>0</v>
      </c>
      <c r="AG2688" s="131">
        <f t="shared" si="456"/>
        <v>0</v>
      </c>
      <c r="AH2688" s="131">
        <f t="shared" si="457"/>
        <v>0</v>
      </c>
      <c r="AI2688" s="131">
        <f>Table5[[#This Row],[Column17]]-Table5[[#This Row],[Column20]]</f>
        <v>0</v>
      </c>
      <c r="AJ2688" s="131">
        <f t="shared" si="458"/>
        <v>0</v>
      </c>
      <c r="AK2688" s="131">
        <f t="shared" si="463"/>
        <v>0</v>
      </c>
      <c r="AL2688" s="131">
        <f t="shared" si="459"/>
        <v>0</v>
      </c>
      <c r="AM2688" s="131" t="str">
        <f t="shared" si="460"/>
        <v/>
      </c>
      <c r="AN2688" s="131" t="str">
        <f t="shared" ca="1" si="461"/>
        <v/>
      </c>
    </row>
    <row r="2689" spans="1:40" ht="20.25" customHeight="1" x14ac:dyDescent="0.3">
      <c r="A2689" s="127"/>
      <c r="B2689" s="164"/>
      <c r="C2689" s="139"/>
      <c r="D2689" s="140"/>
      <c r="E2689" s="139"/>
      <c r="F2689" s="139"/>
      <c r="G2689" s="140"/>
      <c r="H2689" s="139"/>
      <c r="I2689" s="129"/>
      <c r="L2689" s="128"/>
      <c r="M2689" s="128"/>
      <c r="N2689" s="128"/>
      <c r="O2689" s="128"/>
      <c r="P2689" s="128"/>
      <c r="Q2689" s="128"/>
      <c r="R2689" s="128"/>
      <c r="S2689" s="128"/>
      <c r="T2689" s="120">
        <f t="shared" si="452"/>
        <v>0</v>
      </c>
      <c r="U2689" s="131"/>
      <c r="V2689" s="131"/>
      <c r="W2689" s="131">
        <f>SUMIFS($F$3:F2689,$D$3:D2689,D2689,$C$3:C2689,"Buy")+SUMIFS($F$3:F2689,$D$3:D2689,D2689,$C$3:C2689,"Coin Deposit",$E$3:E2689,"&lt;&gt;")</f>
        <v>0</v>
      </c>
      <c r="X2689" s="131">
        <f t="shared" si="453"/>
        <v>0</v>
      </c>
      <c r="Y2689" s="131">
        <f>IF($D2689=Y$1,SUMIFS($H$3:$H2689,$G$3:$G2689,Y$1,$C$3:$C2689,"Sell"),0)</f>
        <v>0</v>
      </c>
      <c r="Z2689" s="131">
        <f t="shared" si="454"/>
        <v>0</v>
      </c>
      <c r="AA2689" s="131">
        <f>IF($D2689=AA$1,SUMIFS($H$3:$H2689,$G$3:$G2689,AA$1,$C$3:$C2689,"Sell"),0)</f>
        <v>0</v>
      </c>
      <c r="AB2689" s="131">
        <f t="shared" si="455"/>
        <v>0</v>
      </c>
      <c r="AC2689" s="131">
        <f>SUMIFS('Deductions and Deposits'!$H:$H,'Deductions and Deposits'!$G:$G,D2689,'Deductions and Deposits'!$F:$F,"&lt;="&amp;B2689)+SUMIFS($F$3:F2689,$D$3:D2689,D2689,$C$3:C2689,"Coin Deposit",$E$3:E2689,"")</f>
        <v>0</v>
      </c>
      <c r="AD2689" s="131">
        <f>SUMIFS('Deductions and Deposits'!$D:$D,'Deductions and Deposits'!$C:$C,D2689)+SUMIFS($F:$F,$D:$D,D2689,$C:$C,"Coin Deduction")</f>
        <v>0</v>
      </c>
      <c r="AE2689" s="131">
        <f>Table5[[#This Row],[Column4]]+Table5[[#This Row],[Column14]]+Table5[[#This Row],[Column19]]+Table5[[#This Row],[Column12]]</f>
        <v>0</v>
      </c>
      <c r="AF2689" s="131">
        <f>Table5[[#This Row],[Column5]]+Table5[[#This Row],[Column13]]+Table5[[#This Row],[Column21]]+Table5[[#This Row],[Column18]]</f>
        <v>0</v>
      </c>
      <c r="AG2689" s="131">
        <f t="shared" si="456"/>
        <v>0</v>
      </c>
      <c r="AH2689" s="131">
        <f t="shared" si="457"/>
        <v>0</v>
      </c>
      <c r="AI2689" s="131">
        <f>Table5[[#This Row],[Column17]]-Table5[[#This Row],[Column20]]</f>
        <v>0</v>
      </c>
      <c r="AJ2689" s="131">
        <f t="shared" si="458"/>
        <v>0</v>
      </c>
      <c r="AK2689" s="131">
        <f t="shared" si="463"/>
        <v>0</v>
      </c>
      <c r="AL2689" s="131">
        <f t="shared" si="459"/>
        <v>0</v>
      </c>
      <c r="AM2689" s="131" t="str">
        <f t="shared" si="460"/>
        <v/>
      </c>
      <c r="AN2689" s="131" t="str">
        <f t="shared" ca="1" si="461"/>
        <v/>
      </c>
    </row>
    <row r="2690" spans="1:40" ht="20.25" customHeight="1" x14ac:dyDescent="0.3">
      <c r="A2690" s="127"/>
      <c r="B2690" s="164"/>
      <c r="C2690" s="139"/>
      <c r="D2690" s="140"/>
      <c r="E2690" s="139"/>
      <c r="F2690" s="139"/>
      <c r="G2690" s="140"/>
      <c r="H2690" s="139"/>
      <c r="I2690" s="129"/>
      <c r="L2690" s="128"/>
      <c r="M2690" s="128"/>
      <c r="N2690" s="128"/>
      <c r="O2690" s="128"/>
      <c r="P2690" s="128"/>
      <c r="Q2690" s="128"/>
      <c r="R2690" s="128"/>
      <c r="S2690" s="128"/>
      <c r="T2690" s="120">
        <f t="shared" si="452"/>
        <v>0</v>
      </c>
      <c r="U2690" s="131"/>
      <c r="V2690" s="131"/>
      <c r="W2690" s="131">
        <f>SUMIFS($F$3:F2690,$D$3:D2690,D2690,$C$3:C2690,"Buy")+SUMIFS($F$3:F2690,$D$3:D2690,D2690,$C$3:C2690,"Coin Deposit",$E$3:E2690,"&lt;&gt;")</f>
        <v>0</v>
      </c>
      <c r="X2690" s="131">
        <f t="shared" si="453"/>
        <v>0</v>
      </c>
      <c r="Y2690" s="131">
        <f>IF($D2690=Y$1,SUMIFS($H$3:$H2690,$G$3:$G2690,Y$1,$C$3:$C2690,"Sell"),0)</f>
        <v>0</v>
      </c>
      <c r="Z2690" s="131">
        <f t="shared" si="454"/>
        <v>0</v>
      </c>
      <c r="AA2690" s="131">
        <f>IF($D2690=AA$1,SUMIFS($H$3:$H2690,$G$3:$G2690,AA$1,$C$3:$C2690,"Sell"),0)</f>
        <v>0</v>
      </c>
      <c r="AB2690" s="131">
        <f t="shared" si="455"/>
        <v>0</v>
      </c>
      <c r="AC2690" s="131">
        <f>SUMIFS('Deductions and Deposits'!$H:$H,'Deductions and Deposits'!$G:$G,D2690,'Deductions and Deposits'!$F:$F,"&lt;="&amp;B2690)+SUMIFS($F$3:F2690,$D$3:D2690,D2690,$C$3:C2690,"Coin Deposit",$E$3:E2690,"")</f>
        <v>0</v>
      </c>
      <c r="AD2690" s="131">
        <f>SUMIFS('Deductions and Deposits'!$D:$D,'Deductions and Deposits'!$C:$C,D2690)+SUMIFS($F:$F,$D:$D,D2690,$C:$C,"Coin Deduction")</f>
        <v>0</v>
      </c>
      <c r="AE2690" s="131">
        <f>Table5[[#This Row],[Column4]]+Table5[[#This Row],[Column14]]+Table5[[#This Row],[Column19]]+Table5[[#This Row],[Column12]]</f>
        <v>0</v>
      </c>
      <c r="AF2690" s="131">
        <f>Table5[[#This Row],[Column5]]+Table5[[#This Row],[Column13]]+Table5[[#This Row],[Column21]]+Table5[[#This Row],[Column18]]</f>
        <v>0</v>
      </c>
      <c r="AG2690" s="131">
        <f t="shared" si="456"/>
        <v>0</v>
      </c>
      <c r="AH2690" s="131">
        <f t="shared" si="457"/>
        <v>0</v>
      </c>
      <c r="AI2690" s="131">
        <f>Table5[[#This Row],[Column17]]-Table5[[#This Row],[Column20]]</f>
        <v>0</v>
      </c>
      <c r="AJ2690" s="131">
        <f t="shared" si="458"/>
        <v>0</v>
      </c>
      <c r="AK2690" s="131">
        <f t="shared" si="463"/>
        <v>0</v>
      </c>
      <c r="AL2690" s="131">
        <f t="shared" si="459"/>
        <v>0</v>
      </c>
      <c r="AM2690" s="131" t="str">
        <f t="shared" si="460"/>
        <v/>
      </c>
      <c r="AN2690" s="131" t="str">
        <f t="shared" ca="1" si="461"/>
        <v/>
      </c>
    </row>
    <row r="2691" spans="1:40" ht="20.25" customHeight="1" x14ac:dyDescent="0.3">
      <c r="A2691" s="127"/>
      <c r="B2691" s="164"/>
      <c r="C2691" s="139"/>
      <c r="D2691" s="140"/>
      <c r="E2691" s="139"/>
      <c r="F2691" s="139"/>
      <c r="G2691" s="140"/>
      <c r="H2691" s="139"/>
      <c r="I2691" s="129"/>
      <c r="L2691" s="128"/>
      <c r="M2691" s="128"/>
      <c r="N2691" s="128"/>
      <c r="O2691" s="128"/>
      <c r="P2691" s="128"/>
      <c r="Q2691" s="128"/>
      <c r="R2691" s="128"/>
      <c r="S2691" s="128"/>
      <c r="T2691" s="120">
        <f t="shared" ref="T2691:T2754" si="464">IF(E2691&lt;&gt;"",E2691,0)</f>
        <v>0</v>
      </c>
      <c r="U2691" s="131"/>
      <c r="V2691" s="131"/>
      <c r="W2691" s="131">
        <f>SUMIFS($F$3:F2691,$D$3:D2691,D2691,$C$3:C2691,"Buy")+SUMIFS($F$3:F2691,$D$3:D2691,D2691,$C$3:C2691,"Coin Deposit",$E$3:E2691,"&lt;&gt;")</f>
        <v>0</v>
      </c>
      <c r="X2691" s="131">
        <f t="shared" ref="X2691:X2754" si="465">IF(OR(C2691="buy",AND(C2691="Coin Deposit",E2691&lt;&gt;"")),SUMIFS($F:$F,$D:$D,D2691,$C:$C,"sell"),0)</f>
        <v>0</v>
      </c>
      <c r="Y2691" s="131">
        <f>IF($D2691=Y$1,SUMIFS($H$3:$H2691,$G$3:$G2691,Y$1,$C$3:$C2691,"Sell"),0)</f>
        <v>0</v>
      </c>
      <c r="Z2691" s="131">
        <f t="shared" ref="Z2691:Z2754" si="466">IF($D2691=Z$1,SUMIFS($H:$H,$G:$G,Z$1,$C:$C,"Buy")+SUMIFS($H:$H,$G:$G,Z$1,$C:$C,"Coin Deposit",$E:$E,"&lt;&gt;"),0)</f>
        <v>0</v>
      </c>
      <c r="AA2691" s="131">
        <f>IF($D2691=AA$1,SUMIFS($H$3:$H2691,$G$3:$G2691,AA$1,$C$3:$C2691,"Sell"),0)</f>
        <v>0</v>
      </c>
      <c r="AB2691" s="131">
        <f t="shared" ref="AB2691:AB2754" si="467">IF($D2691=AB$1,SUMIFS($H:$H,$G:$G,AB$1,$C:$C,"Buy")+SUMIFS($H:$H,$G:$G,AB$1,$C:$C,"Coin Deposit",$E:$E,"&lt;&gt;"),0)</f>
        <v>0</v>
      </c>
      <c r="AC2691" s="131">
        <f>SUMIFS('Deductions and Deposits'!$H:$H,'Deductions and Deposits'!$G:$G,D2691,'Deductions and Deposits'!$F:$F,"&lt;="&amp;B2691)+SUMIFS($F$3:F2691,$D$3:D2691,D2691,$C$3:C2691,"Coin Deposit",$E$3:E2691,"")</f>
        <v>0</v>
      </c>
      <c r="AD2691" s="131">
        <f>SUMIFS('Deductions and Deposits'!$D:$D,'Deductions and Deposits'!$C:$C,D2691)+SUMIFS($F:$F,$D:$D,D2691,$C:$C,"Coin Deduction")</f>
        <v>0</v>
      </c>
      <c r="AE2691" s="131">
        <f>Table5[[#This Row],[Column4]]+Table5[[#This Row],[Column14]]+Table5[[#This Row],[Column19]]+Table5[[#This Row],[Column12]]</f>
        <v>0</v>
      </c>
      <c r="AF2691" s="131">
        <f>Table5[[#This Row],[Column5]]+Table5[[#This Row],[Column13]]+Table5[[#This Row],[Column21]]+Table5[[#This Row],[Column18]]</f>
        <v>0</v>
      </c>
      <c r="AG2691" s="131">
        <f t="shared" ref="AG2691:AG2754" si="468">IF(AND((AC2691+Y2691+AA2691)&gt;AF2691,OR(C2691="buy",AND(C2691="Coin Deposit",E2691&lt;&gt;""))),(AC2691+Y2691+AA2691)-AF2691,0)</f>
        <v>0</v>
      </c>
      <c r="AH2691" s="131">
        <f t="shared" ref="AH2691:AH2754" si="469">IF(AND(AE2691&gt;AF2691,OR(C2691="buy",AND(C2691="Coin Deposit",E2691&lt;&gt;""))),AE2691-AF2691,0)</f>
        <v>0</v>
      </c>
      <c r="AI2691" s="131">
        <f>Table5[[#This Row],[Column17]]-Table5[[#This Row],[Column20]]</f>
        <v>0</v>
      </c>
      <c r="AJ2691" s="131">
        <f t="shared" ref="AJ2691:AJ2754" si="470">IF(AI2691&gt;F2691,F2691,AI2691)</f>
        <v>0</v>
      </c>
      <c r="AK2691" s="131">
        <f t="shared" si="463"/>
        <v>0</v>
      </c>
      <c r="AL2691" s="131">
        <f t="shared" ref="AL2691:AL2754" si="471">IFERROR(SUMIFS($AK:$AK,$D:$D,D2691)/SUMIFS($AJ:$AJ,$D:$D,D2691),0)</f>
        <v>0</v>
      </c>
      <c r="AM2691" s="131" t="str">
        <f t="shared" ref="AM2691:AM2754" si="472">C2691&amp;D2691</f>
        <v/>
      </c>
      <c r="AN2691" s="131" t="str">
        <f t="shared" ref="AN2691:AN2754" ca="1" si="473">OFFSET(AM2691,COUNTA($AM:$AM)-ROW()-(ROW()-ROW($AN$2)-1),)</f>
        <v/>
      </c>
    </row>
    <row r="2692" spans="1:40" ht="20.25" customHeight="1" x14ac:dyDescent="0.3">
      <c r="A2692" s="127"/>
      <c r="B2692" s="164"/>
      <c r="C2692" s="139"/>
      <c r="D2692" s="140"/>
      <c r="E2692" s="139"/>
      <c r="F2692" s="139"/>
      <c r="G2692" s="140"/>
      <c r="H2692" s="139"/>
      <c r="I2692" s="129"/>
      <c r="L2692" s="128"/>
      <c r="M2692" s="128"/>
      <c r="N2692" s="128"/>
      <c r="O2692" s="128"/>
      <c r="P2692" s="128"/>
      <c r="Q2692" s="128"/>
      <c r="R2692" s="128"/>
      <c r="S2692" s="128"/>
      <c r="T2692" s="120">
        <f t="shared" si="464"/>
        <v>0</v>
      </c>
      <c r="U2692" s="131"/>
      <c r="V2692" s="131"/>
      <c r="W2692" s="131">
        <f>SUMIFS($F$3:F2692,$D$3:D2692,D2692,$C$3:C2692,"Buy")+SUMIFS($F$3:F2692,$D$3:D2692,D2692,$C$3:C2692,"Coin Deposit",$E$3:E2692,"&lt;&gt;")</f>
        <v>0</v>
      </c>
      <c r="X2692" s="131">
        <f t="shared" si="465"/>
        <v>0</v>
      </c>
      <c r="Y2692" s="131">
        <f>IF($D2692=Y$1,SUMIFS($H$3:$H2692,$G$3:$G2692,Y$1,$C$3:$C2692,"Sell"),0)</f>
        <v>0</v>
      </c>
      <c r="Z2692" s="131">
        <f t="shared" si="466"/>
        <v>0</v>
      </c>
      <c r="AA2692" s="131">
        <f>IF($D2692=AA$1,SUMIFS($H$3:$H2692,$G$3:$G2692,AA$1,$C$3:$C2692,"Sell"),0)</f>
        <v>0</v>
      </c>
      <c r="AB2692" s="131">
        <f t="shared" si="467"/>
        <v>0</v>
      </c>
      <c r="AC2692" s="131">
        <f>SUMIFS('Deductions and Deposits'!$H:$H,'Deductions and Deposits'!$G:$G,D2692,'Deductions and Deposits'!$F:$F,"&lt;="&amp;B2692)+SUMIFS($F$3:F2692,$D$3:D2692,D2692,$C$3:C2692,"Coin Deposit",$E$3:E2692,"")</f>
        <v>0</v>
      </c>
      <c r="AD2692" s="131">
        <f>SUMIFS('Deductions and Deposits'!$D:$D,'Deductions and Deposits'!$C:$C,D2692)+SUMIFS($F:$F,$D:$D,D2692,$C:$C,"Coin Deduction")</f>
        <v>0</v>
      </c>
      <c r="AE2692" s="131">
        <f>Table5[[#This Row],[Column4]]+Table5[[#This Row],[Column14]]+Table5[[#This Row],[Column19]]+Table5[[#This Row],[Column12]]</f>
        <v>0</v>
      </c>
      <c r="AF2692" s="131">
        <f>Table5[[#This Row],[Column5]]+Table5[[#This Row],[Column13]]+Table5[[#This Row],[Column21]]+Table5[[#This Row],[Column18]]</f>
        <v>0</v>
      </c>
      <c r="AG2692" s="131">
        <f t="shared" si="468"/>
        <v>0</v>
      </c>
      <c r="AH2692" s="131">
        <f t="shared" si="469"/>
        <v>0</v>
      </c>
      <c r="AI2692" s="131">
        <f>Table5[[#This Row],[Column17]]-Table5[[#This Row],[Column20]]</f>
        <v>0</v>
      </c>
      <c r="AJ2692" s="131">
        <f t="shared" si="470"/>
        <v>0</v>
      </c>
      <c r="AK2692" s="131">
        <f t="shared" si="463"/>
        <v>0</v>
      </c>
      <c r="AL2692" s="131">
        <f t="shared" si="471"/>
        <v>0</v>
      </c>
      <c r="AM2692" s="131" t="str">
        <f t="shared" si="472"/>
        <v/>
      </c>
      <c r="AN2692" s="131" t="str">
        <f t="shared" ca="1" si="473"/>
        <v/>
      </c>
    </row>
    <row r="2693" spans="1:40" ht="20.25" customHeight="1" x14ac:dyDescent="0.3">
      <c r="A2693" s="127"/>
      <c r="B2693" s="164"/>
      <c r="C2693" s="139"/>
      <c r="D2693" s="140"/>
      <c r="E2693" s="139"/>
      <c r="F2693" s="139"/>
      <c r="G2693" s="140"/>
      <c r="H2693" s="139"/>
      <c r="I2693" s="129"/>
      <c r="L2693" s="128"/>
      <c r="M2693" s="128"/>
      <c r="N2693" s="128"/>
      <c r="O2693" s="128"/>
      <c r="P2693" s="128"/>
      <c r="Q2693" s="128"/>
      <c r="R2693" s="128"/>
      <c r="S2693" s="128"/>
      <c r="T2693" s="120">
        <f t="shared" si="464"/>
        <v>0</v>
      </c>
      <c r="U2693" s="131"/>
      <c r="V2693" s="131"/>
      <c r="W2693" s="131">
        <f>SUMIFS($F$3:F2693,$D$3:D2693,D2693,$C$3:C2693,"Buy")+SUMIFS($F$3:F2693,$D$3:D2693,D2693,$C$3:C2693,"Coin Deposit",$E$3:E2693,"&lt;&gt;")</f>
        <v>0</v>
      </c>
      <c r="X2693" s="131">
        <f t="shared" si="465"/>
        <v>0</v>
      </c>
      <c r="Y2693" s="131">
        <f>IF($D2693=Y$1,SUMIFS($H$3:$H2693,$G$3:$G2693,Y$1,$C$3:$C2693,"Sell"),0)</f>
        <v>0</v>
      </c>
      <c r="Z2693" s="131">
        <f t="shared" si="466"/>
        <v>0</v>
      </c>
      <c r="AA2693" s="131">
        <f>IF($D2693=AA$1,SUMIFS($H$3:$H2693,$G$3:$G2693,AA$1,$C$3:$C2693,"Sell"),0)</f>
        <v>0</v>
      </c>
      <c r="AB2693" s="131">
        <f t="shared" si="467"/>
        <v>0</v>
      </c>
      <c r="AC2693" s="131">
        <f>SUMIFS('Deductions and Deposits'!$H:$H,'Deductions and Deposits'!$G:$G,D2693,'Deductions and Deposits'!$F:$F,"&lt;="&amp;B2693)+SUMIFS($F$3:F2693,$D$3:D2693,D2693,$C$3:C2693,"Coin Deposit",$E$3:E2693,"")</f>
        <v>0</v>
      </c>
      <c r="AD2693" s="131">
        <f>SUMIFS('Deductions and Deposits'!$D:$D,'Deductions and Deposits'!$C:$C,D2693)+SUMIFS($F:$F,$D:$D,D2693,$C:$C,"Coin Deduction")</f>
        <v>0</v>
      </c>
      <c r="AE2693" s="131">
        <f>Table5[[#This Row],[Column4]]+Table5[[#This Row],[Column14]]+Table5[[#This Row],[Column19]]+Table5[[#This Row],[Column12]]</f>
        <v>0</v>
      </c>
      <c r="AF2693" s="131">
        <f>Table5[[#This Row],[Column5]]+Table5[[#This Row],[Column13]]+Table5[[#This Row],[Column21]]+Table5[[#This Row],[Column18]]</f>
        <v>0</v>
      </c>
      <c r="AG2693" s="131">
        <f t="shared" si="468"/>
        <v>0</v>
      </c>
      <c r="AH2693" s="131">
        <f t="shared" si="469"/>
        <v>0</v>
      </c>
      <c r="AI2693" s="131">
        <f>Table5[[#This Row],[Column17]]-Table5[[#This Row],[Column20]]</f>
        <v>0</v>
      </c>
      <c r="AJ2693" s="131">
        <f t="shared" si="470"/>
        <v>0</v>
      </c>
      <c r="AK2693" s="131">
        <f t="shared" si="463"/>
        <v>0</v>
      </c>
      <c r="AL2693" s="131">
        <f t="shared" si="471"/>
        <v>0</v>
      </c>
      <c r="AM2693" s="131" t="str">
        <f t="shared" si="472"/>
        <v/>
      </c>
      <c r="AN2693" s="131" t="str">
        <f t="shared" ca="1" si="473"/>
        <v/>
      </c>
    </row>
    <row r="2694" spans="1:40" ht="20.25" customHeight="1" x14ac:dyDescent="0.3">
      <c r="A2694" s="127"/>
      <c r="B2694" s="164"/>
      <c r="C2694" s="139"/>
      <c r="D2694" s="140"/>
      <c r="E2694" s="139"/>
      <c r="F2694" s="139"/>
      <c r="G2694" s="140"/>
      <c r="H2694" s="139"/>
      <c r="I2694" s="129"/>
      <c r="L2694" s="128"/>
      <c r="M2694" s="128"/>
      <c r="N2694" s="128"/>
      <c r="O2694" s="128"/>
      <c r="P2694" s="128"/>
      <c r="Q2694" s="128"/>
      <c r="R2694" s="128"/>
      <c r="S2694" s="128"/>
      <c r="T2694" s="120">
        <f t="shared" si="464"/>
        <v>0</v>
      </c>
      <c r="U2694" s="131"/>
      <c r="V2694" s="131"/>
      <c r="W2694" s="131">
        <f>SUMIFS($F$3:F2694,$D$3:D2694,D2694,$C$3:C2694,"Buy")+SUMIFS($F$3:F2694,$D$3:D2694,D2694,$C$3:C2694,"Coin Deposit",$E$3:E2694,"&lt;&gt;")</f>
        <v>0</v>
      </c>
      <c r="X2694" s="131">
        <f t="shared" si="465"/>
        <v>0</v>
      </c>
      <c r="Y2694" s="131">
        <f>IF($D2694=Y$1,SUMIFS($H$3:$H2694,$G$3:$G2694,Y$1,$C$3:$C2694,"Sell"),0)</f>
        <v>0</v>
      </c>
      <c r="Z2694" s="131">
        <f t="shared" si="466"/>
        <v>0</v>
      </c>
      <c r="AA2694" s="131">
        <f>IF($D2694=AA$1,SUMIFS($H$3:$H2694,$G$3:$G2694,AA$1,$C$3:$C2694,"Sell"),0)</f>
        <v>0</v>
      </c>
      <c r="AB2694" s="131">
        <f t="shared" si="467"/>
        <v>0</v>
      </c>
      <c r="AC2694" s="131">
        <f>SUMIFS('Deductions and Deposits'!$H:$H,'Deductions and Deposits'!$G:$G,D2694,'Deductions and Deposits'!$F:$F,"&lt;="&amp;B2694)+SUMIFS($F$3:F2694,$D$3:D2694,D2694,$C$3:C2694,"Coin Deposit",$E$3:E2694,"")</f>
        <v>0</v>
      </c>
      <c r="AD2694" s="131">
        <f>SUMIFS('Deductions and Deposits'!$D:$D,'Deductions and Deposits'!$C:$C,D2694)+SUMIFS($F:$F,$D:$D,D2694,$C:$C,"Coin Deduction")</f>
        <v>0</v>
      </c>
      <c r="AE2694" s="131">
        <f>Table5[[#This Row],[Column4]]+Table5[[#This Row],[Column14]]+Table5[[#This Row],[Column19]]+Table5[[#This Row],[Column12]]</f>
        <v>0</v>
      </c>
      <c r="AF2694" s="131">
        <f>Table5[[#This Row],[Column5]]+Table5[[#This Row],[Column13]]+Table5[[#This Row],[Column21]]+Table5[[#This Row],[Column18]]</f>
        <v>0</v>
      </c>
      <c r="AG2694" s="131">
        <f t="shared" si="468"/>
        <v>0</v>
      </c>
      <c r="AH2694" s="131">
        <f t="shared" si="469"/>
        <v>0</v>
      </c>
      <c r="AI2694" s="131">
        <f>Table5[[#This Row],[Column17]]-Table5[[#This Row],[Column20]]</f>
        <v>0</v>
      </c>
      <c r="AJ2694" s="131">
        <f t="shared" si="470"/>
        <v>0</v>
      </c>
      <c r="AK2694" s="131">
        <f t="shared" si="463"/>
        <v>0</v>
      </c>
      <c r="AL2694" s="131">
        <f t="shared" si="471"/>
        <v>0</v>
      </c>
      <c r="AM2694" s="131" t="str">
        <f t="shared" si="472"/>
        <v/>
      </c>
      <c r="AN2694" s="131" t="str">
        <f t="shared" ca="1" si="473"/>
        <v/>
      </c>
    </row>
    <row r="2695" spans="1:40" ht="20.25" customHeight="1" x14ac:dyDescent="0.3">
      <c r="A2695" s="127"/>
      <c r="B2695" s="164"/>
      <c r="C2695" s="139"/>
      <c r="D2695" s="140"/>
      <c r="E2695" s="139"/>
      <c r="F2695" s="139"/>
      <c r="G2695" s="140"/>
      <c r="H2695" s="139"/>
      <c r="I2695" s="129"/>
      <c r="L2695" s="128"/>
      <c r="M2695" s="128"/>
      <c r="N2695" s="128"/>
      <c r="O2695" s="128"/>
      <c r="P2695" s="128"/>
      <c r="Q2695" s="128"/>
      <c r="R2695" s="128"/>
      <c r="S2695" s="128"/>
      <c r="T2695" s="120">
        <f t="shared" si="464"/>
        <v>0</v>
      </c>
      <c r="U2695" s="131"/>
      <c r="V2695" s="131"/>
      <c r="W2695" s="131">
        <f>SUMIFS($F$3:F2695,$D$3:D2695,D2695,$C$3:C2695,"Buy")+SUMIFS($F$3:F2695,$D$3:D2695,D2695,$C$3:C2695,"Coin Deposit",$E$3:E2695,"&lt;&gt;")</f>
        <v>0</v>
      </c>
      <c r="X2695" s="131">
        <f t="shared" si="465"/>
        <v>0</v>
      </c>
      <c r="Y2695" s="131">
        <f>IF($D2695=Y$1,SUMIFS($H$3:$H2695,$G$3:$G2695,Y$1,$C$3:$C2695,"Sell"),0)</f>
        <v>0</v>
      </c>
      <c r="Z2695" s="131">
        <f t="shared" si="466"/>
        <v>0</v>
      </c>
      <c r="AA2695" s="131">
        <f>IF($D2695=AA$1,SUMIFS($H$3:$H2695,$G$3:$G2695,AA$1,$C$3:$C2695,"Sell"),0)</f>
        <v>0</v>
      </c>
      <c r="AB2695" s="131">
        <f t="shared" si="467"/>
        <v>0</v>
      </c>
      <c r="AC2695" s="131">
        <f>SUMIFS('Deductions and Deposits'!$H:$H,'Deductions and Deposits'!$G:$G,D2695,'Deductions and Deposits'!$F:$F,"&lt;="&amp;B2695)+SUMIFS($F$3:F2695,$D$3:D2695,D2695,$C$3:C2695,"Coin Deposit",$E$3:E2695,"")</f>
        <v>0</v>
      </c>
      <c r="AD2695" s="131">
        <f>SUMIFS('Deductions and Deposits'!$D:$D,'Deductions and Deposits'!$C:$C,D2695)+SUMIFS($F:$F,$D:$D,D2695,$C:$C,"Coin Deduction")</f>
        <v>0</v>
      </c>
      <c r="AE2695" s="131">
        <f>Table5[[#This Row],[Column4]]+Table5[[#This Row],[Column14]]+Table5[[#This Row],[Column19]]+Table5[[#This Row],[Column12]]</f>
        <v>0</v>
      </c>
      <c r="AF2695" s="131">
        <f>Table5[[#This Row],[Column5]]+Table5[[#This Row],[Column13]]+Table5[[#This Row],[Column21]]+Table5[[#This Row],[Column18]]</f>
        <v>0</v>
      </c>
      <c r="AG2695" s="131">
        <f t="shared" si="468"/>
        <v>0</v>
      </c>
      <c r="AH2695" s="131">
        <f t="shared" si="469"/>
        <v>0</v>
      </c>
      <c r="AI2695" s="131">
        <f>Table5[[#This Row],[Column17]]-Table5[[#This Row],[Column20]]</f>
        <v>0</v>
      </c>
      <c r="AJ2695" s="131">
        <f t="shared" si="470"/>
        <v>0</v>
      </c>
      <c r="AK2695" s="131">
        <f t="shared" si="463"/>
        <v>0</v>
      </c>
      <c r="AL2695" s="131">
        <f t="shared" si="471"/>
        <v>0</v>
      </c>
      <c r="AM2695" s="131" t="str">
        <f t="shared" si="472"/>
        <v/>
      </c>
      <c r="AN2695" s="131" t="str">
        <f t="shared" ca="1" si="473"/>
        <v/>
      </c>
    </row>
    <row r="2696" spans="1:40" ht="20.25" customHeight="1" x14ac:dyDescent="0.3">
      <c r="A2696" s="127"/>
      <c r="B2696" s="164"/>
      <c r="C2696" s="139"/>
      <c r="D2696" s="140"/>
      <c r="E2696" s="139"/>
      <c r="F2696" s="139"/>
      <c r="G2696" s="140"/>
      <c r="H2696" s="139"/>
      <c r="I2696" s="129"/>
      <c r="L2696" s="128"/>
      <c r="M2696" s="128"/>
      <c r="N2696" s="128"/>
      <c r="O2696" s="128"/>
      <c r="P2696" s="128"/>
      <c r="Q2696" s="128"/>
      <c r="R2696" s="128"/>
      <c r="S2696" s="128"/>
      <c r="T2696" s="120">
        <f t="shared" si="464"/>
        <v>0</v>
      </c>
      <c r="U2696" s="131"/>
      <c r="V2696" s="131"/>
      <c r="W2696" s="131">
        <f>SUMIFS($F$3:F2696,$D$3:D2696,D2696,$C$3:C2696,"Buy")+SUMIFS($F$3:F2696,$D$3:D2696,D2696,$C$3:C2696,"Coin Deposit",$E$3:E2696,"&lt;&gt;")</f>
        <v>0</v>
      </c>
      <c r="X2696" s="131">
        <f t="shared" si="465"/>
        <v>0</v>
      </c>
      <c r="Y2696" s="131">
        <f>IF($D2696=Y$1,SUMIFS($H$3:$H2696,$G$3:$G2696,Y$1,$C$3:$C2696,"Sell"),0)</f>
        <v>0</v>
      </c>
      <c r="Z2696" s="131">
        <f t="shared" si="466"/>
        <v>0</v>
      </c>
      <c r="AA2696" s="131">
        <f>IF($D2696=AA$1,SUMIFS($H$3:$H2696,$G$3:$G2696,AA$1,$C$3:$C2696,"Sell"),0)</f>
        <v>0</v>
      </c>
      <c r="AB2696" s="131">
        <f t="shared" si="467"/>
        <v>0</v>
      </c>
      <c r="AC2696" s="131">
        <f>SUMIFS('Deductions and Deposits'!$H:$H,'Deductions and Deposits'!$G:$G,D2696,'Deductions and Deposits'!$F:$F,"&lt;="&amp;B2696)+SUMIFS($F$3:F2696,$D$3:D2696,D2696,$C$3:C2696,"Coin Deposit",$E$3:E2696,"")</f>
        <v>0</v>
      </c>
      <c r="AD2696" s="131">
        <f>SUMIFS('Deductions and Deposits'!$D:$D,'Deductions and Deposits'!$C:$C,D2696)+SUMIFS($F:$F,$D:$D,D2696,$C:$C,"Coin Deduction")</f>
        <v>0</v>
      </c>
      <c r="AE2696" s="131">
        <f>Table5[[#This Row],[Column4]]+Table5[[#This Row],[Column14]]+Table5[[#This Row],[Column19]]+Table5[[#This Row],[Column12]]</f>
        <v>0</v>
      </c>
      <c r="AF2696" s="131">
        <f>Table5[[#This Row],[Column5]]+Table5[[#This Row],[Column13]]+Table5[[#This Row],[Column21]]+Table5[[#This Row],[Column18]]</f>
        <v>0</v>
      </c>
      <c r="AG2696" s="131">
        <f t="shared" si="468"/>
        <v>0</v>
      </c>
      <c r="AH2696" s="131">
        <f t="shared" si="469"/>
        <v>0</v>
      </c>
      <c r="AI2696" s="131">
        <f>Table5[[#This Row],[Column17]]-Table5[[#This Row],[Column20]]</f>
        <v>0</v>
      </c>
      <c r="AJ2696" s="131">
        <f t="shared" si="470"/>
        <v>0</v>
      </c>
      <c r="AK2696" s="131">
        <f t="shared" si="463"/>
        <v>0</v>
      </c>
      <c r="AL2696" s="131">
        <f t="shared" si="471"/>
        <v>0</v>
      </c>
      <c r="AM2696" s="131" t="str">
        <f t="shared" si="472"/>
        <v/>
      </c>
      <c r="AN2696" s="131" t="str">
        <f t="shared" ca="1" si="473"/>
        <v/>
      </c>
    </row>
    <row r="2697" spans="1:40" ht="20.25" customHeight="1" x14ac:dyDescent="0.3">
      <c r="A2697" s="127"/>
      <c r="B2697" s="164"/>
      <c r="C2697" s="139"/>
      <c r="D2697" s="140"/>
      <c r="E2697" s="139"/>
      <c r="F2697" s="139"/>
      <c r="G2697" s="140"/>
      <c r="H2697" s="139"/>
      <c r="I2697" s="129"/>
      <c r="L2697" s="128"/>
      <c r="M2697" s="128"/>
      <c r="N2697" s="128"/>
      <c r="O2697" s="128"/>
      <c r="P2697" s="128"/>
      <c r="Q2697" s="128"/>
      <c r="R2697" s="128"/>
      <c r="S2697" s="128"/>
      <c r="T2697" s="120">
        <f t="shared" si="464"/>
        <v>0</v>
      </c>
      <c r="U2697" s="131"/>
      <c r="V2697" s="131"/>
      <c r="W2697" s="131">
        <f>SUMIFS($F$3:F2697,$D$3:D2697,D2697,$C$3:C2697,"Buy")+SUMIFS($F$3:F2697,$D$3:D2697,D2697,$C$3:C2697,"Coin Deposit",$E$3:E2697,"&lt;&gt;")</f>
        <v>0</v>
      </c>
      <c r="X2697" s="131">
        <f t="shared" si="465"/>
        <v>0</v>
      </c>
      <c r="Y2697" s="131">
        <f>IF($D2697=Y$1,SUMIFS($H$3:$H2697,$G$3:$G2697,Y$1,$C$3:$C2697,"Sell"),0)</f>
        <v>0</v>
      </c>
      <c r="Z2697" s="131">
        <f t="shared" si="466"/>
        <v>0</v>
      </c>
      <c r="AA2697" s="131">
        <f>IF($D2697=AA$1,SUMIFS($H$3:$H2697,$G$3:$G2697,AA$1,$C$3:$C2697,"Sell"),0)</f>
        <v>0</v>
      </c>
      <c r="AB2697" s="131">
        <f t="shared" si="467"/>
        <v>0</v>
      </c>
      <c r="AC2697" s="131">
        <f>SUMIFS('Deductions and Deposits'!$H:$H,'Deductions and Deposits'!$G:$G,D2697,'Deductions and Deposits'!$F:$F,"&lt;="&amp;B2697)+SUMIFS($F$3:F2697,$D$3:D2697,D2697,$C$3:C2697,"Coin Deposit",$E$3:E2697,"")</f>
        <v>0</v>
      </c>
      <c r="AD2697" s="131">
        <f>SUMIFS('Deductions and Deposits'!$D:$D,'Deductions and Deposits'!$C:$C,D2697)+SUMIFS($F:$F,$D:$D,D2697,$C:$C,"Coin Deduction")</f>
        <v>0</v>
      </c>
      <c r="AE2697" s="131">
        <f>Table5[[#This Row],[Column4]]+Table5[[#This Row],[Column14]]+Table5[[#This Row],[Column19]]+Table5[[#This Row],[Column12]]</f>
        <v>0</v>
      </c>
      <c r="AF2697" s="131">
        <f>Table5[[#This Row],[Column5]]+Table5[[#This Row],[Column13]]+Table5[[#This Row],[Column21]]+Table5[[#This Row],[Column18]]</f>
        <v>0</v>
      </c>
      <c r="AG2697" s="131">
        <f t="shared" si="468"/>
        <v>0</v>
      </c>
      <c r="AH2697" s="131">
        <f t="shared" si="469"/>
        <v>0</v>
      </c>
      <c r="AI2697" s="131">
        <f>Table5[[#This Row],[Column17]]-Table5[[#This Row],[Column20]]</f>
        <v>0</v>
      </c>
      <c r="AJ2697" s="131">
        <f t="shared" si="470"/>
        <v>0</v>
      </c>
      <c r="AK2697" s="131">
        <f t="shared" si="463"/>
        <v>0</v>
      </c>
      <c r="AL2697" s="131">
        <f t="shared" si="471"/>
        <v>0</v>
      </c>
      <c r="AM2697" s="131" t="str">
        <f t="shared" si="472"/>
        <v/>
      </c>
      <c r="AN2697" s="131" t="str">
        <f t="shared" ca="1" si="473"/>
        <v/>
      </c>
    </row>
    <row r="2698" spans="1:40" ht="20.25" customHeight="1" x14ac:dyDescent="0.3">
      <c r="A2698" s="127"/>
      <c r="B2698" s="164"/>
      <c r="C2698" s="139"/>
      <c r="D2698" s="140"/>
      <c r="E2698" s="139"/>
      <c r="F2698" s="139"/>
      <c r="G2698" s="140"/>
      <c r="H2698" s="139"/>
      <c r="I2698" s="129"/>
      <c r="L2698" s="128"/>
      <c r="M2698" s="128"/>
      <c r="N2698" s="128"/>
      <c r="O2698" s="128"/>
      <c r="P2698" s="128"/>
      <c r="Q2698" s="128"/>
      <c r="R2698" s="128"/>
      <c r="S2698" s="128"/>
      <c r="T2698" s="120">
        <f t="shared" si="464"/>
        <v>0</v>
      </c>
      <c r="U2698" s="131"/>
      <c r="V2698" s="131"/>
      <c r="W2698" s="131">
        <f>SUMIFS($F$3:F2698,$D$3:D2698,D2698,$C$3:C2698,"Buy")+SUMIFS($F$3:F2698,$D$3:D2698,D2698,$C$3:C2698,"Coin Deposit",$E$3:E2698,"&lt;&gt;")</f>
        <v>0</v>
      </c>
      <c r="X2698" s="131">
        <f t="shared" si="465"/>
        <v>0</v>
      </c>
      <c r="Y2698" s="131">
        <f>IF($D2698=Y$1,SUMIFS($H$3:$H2698,$G$3:$G2698,Y$1,$C$3:$C2698,"Sell"),0)</f>
        <v>0</v>
      </c>
      <c r="Z2698" s="131">
        <f t="shared" si="466"/>
        <v>0</v>
      </c>
      <c r="AA2698" s="131">
        <f>IF($D2698=AA$1,SUMIFS($H$3:$H2698,$G$3:$G2698,AA$1,$C$3:$C2698,"Sell"),0)</f>
        <v>0</v>
      </c>
      <c r="AB2698" s="131">
        <f t="shared" si="467"/>
        <v>0</v>
      </c>
      <c r="AC2698" s="131">
        <f>SUMIFS('Deductions and Deposits'!$H:$H,'Deductions and Deposits'!$G:$G,D2698,'Deductions and Deposits'!$F:$F,"&lt;="&amp;B2698)+SUMIFS($F$3:F2698,$D$3:D2698,D2698,$C$3:C2698,"Coin Deposit",$E$3:E2698,"")</f>
        <v>0</v>
      </c>
      <c r="AD2698" s="131">
        <f>SUMIFS('Deductions and Deposits'!$D:$D,'Deductions and Deposits'!$C:$C,D2698)+SUMIFS($F:$F,$D:$D,D2698,$C:$C,"Coin Deduction")</f>
        <v>0</v>
      </c>
      <c r="AE2698" s="131">
        <f>Table5[[#This Row],[Column4]]+Table5[[#This Row],[Column14]]+Table5[[#This Row],[Column19]]+Table5[[#This Row],[Column12]]</f>
        <v>0</v>
      </c>
      <c r="AF2698" s="131">
        <f>Table5[[#This Row],[Column5]]+Table5[[#This Row],[Column13]]+Table5[[#This Row],[Column21]]+Table5[[#This Row],[Column18]]</f>
        <v>0</v>
      </c>
      <c r="AG2698" s="131">
        <f t="shared" si="468"/>
        <v>0</v>
      </c>
      <c r="AH2698" s="131">
        <f t="shared" si="469"/>
        <v>0</v>
      </c>
      <c r="AI2698" s="131">
        <f>Table5[[#This Row],[Column17]]-Table5[[#This Row],[Column20]]</f>
        <v>0</v>
      </c>
      <c r="AJ2698" s="131">
        <f t="shared" si="470"/>
        <v>0</v>
      </c>
      <c r="AK2698" s="131">
        <f t="shared" si="463"/>
        <v>0</v>
      </c>
      <c r="AL2698" s="131">
        <f t="shared" si="471"/>
        <v>0</v>
      </c>
      <c r="AM2698" s="131" t="str">
        <f t="shared" si="472"/>
        <v/>
      </c>
      <c r="AN2698" s="131" t="str">
        <f t="shared" ca="1" si="473"/>
        <v/>
      </c>
    </row>
    <row r="2699" spans="1:40" ht="20.25" customHeight="1" x14ac:dyDescent="0.3">
      <c r="A2699" s="127"/>
      <c r="B2699" s="164"/>
      <c r="C2699" s="139"/>
      <c r="D2699" s="140"/>
      <c r="E2699" s="139"/>
      <c r="F2699" s="139"/>
      <c r="G2699" s="140"/>
      <c r="H2699" s="139"/>
      <c r="I2699" s="129"/>
      <c r="L2699" s="128"/>
      <c r="M2699" s="128"/>
      <c r="N2699" s="128"/>
      <c r="O2699" s="128"/>
      <c r="P2699" s="128"/>
      <c r="Q2699" s="128"/>
      <c r="R2699" s="128"/>
      <c r="S2699" s="128"/>
      <c r="T2699" s="120">
        <f t="shared" si="464"/>
        <v>0</v>
      </c>
      <c r="U2699" s="131"/>
      <c r="V2699" s="131"/>
      <c r="W2699" s="131">
        <f>SUMIFS($F$3:F2699,$D$3:D2699,D2699,$C$3:C2699,"Buy")+SUMIFS($F$3:F2699,$D$3:D2699,D2699,$C$3:C2699,"Coin Deposit",$E$3:E2699,"&lt;&gt;")</f>
        <v>0</v>
      </c>
      <c r="X2699" s="131">
        <f t="shared" si="465"/>
        <v>0</v>
      </c>
      <c r="Y2699" s="131">
        <f>IF($D2699=Y$1,SUMIFS($H$3:$H2699,$G$3:$G2699,Y$1,$C$3:$C2699,"Sell"),0)</f>
        <v>0</v>
      </c>
      <c r="Z2699" s="131">
        <f t="shared" si="466"/>
        <v>0</v>
      </c>
      <c r="AA2699" s="131">
        <f>IF($D2699=AA$1,SUMIFS($H$3:$H2699,$G$3:$G2699,AA$1,$C$3:$C2699,"Sell"),0)</f>
        <v>0</v>
      </c>
      <c r="AB2699" s="131">
        <f t="shared" si="467"/>
        <v>0</v>
      </c>
      <c r="AC2699" s="131">
        <f>SUMIFS('Deductions and Deposits'!$H:$H,'Deductions and Deposits'!$G:$G,D2699,'Deductions and Deposits'!$F:$F,"&lt;="&amp;B2699)+SUMIFS($F$3:F2699,$D$3:D2699,D2699,$C$3:C2699,"Coin Deposit",$E$3:E2699,"")</f>
        <v>0</v>
      </c>
      <c r="AD2699" s="131">
        <f>SUMIFS('Deductions and Deposits'!$D:$D,'Deductions and Deposits'!$C:$C,D2699)+SUMIFS($F:$F,$D:$D,D2699,$C:$C,"Coin Deduction")</f>
        <v>0</v>
      </c>
      <c r="AE2699" s="131">
        <f>Table5[[#This Row],[Column4]]+Table5[[#This Row],[Column14]]+Table5[[#This Row],[Column19]]+Table5[[#This Row],[Column12]]</f>
        <v>0</v>
      </c>
      <c r="AF2699" s="131">
        <f>Table5[[#This Row],[Column5]]+Table5[[#This Row],[Column13]]+Table5[[#This Row],[Column21]]+Table5[[#This Row],[Column18]]</f>
        <v>0</v>
      </c>
      <c r="AG2699" s="131">
        <f t="shared" si="468"/>
        <v>0</v>
      </c>
      <c r="AH2699" s="131">
        <f t="shared" si="469"/>
        <v>0</v>
      </c>
      <c r="AI2699" s="131">
        <f>Table5[[#This Row],[Column17]]-Table5[[#This Row],[Column20]]</f>
        <v>0</v>
      </c>
      <c r="AJ2699" s="131">
        <f t="shared" si="470"/>
        <v>0</v>
      </c>
      <c r="AK2699" s="131">
        <f t="shared" si="463"/>
        <v>0</v>
      </c>
      <c r="AL2699" s="131">
        <f t="shared" si="471"/>
        <v>0</v>
      </c>
      <c r="AM2699" s="131" t="str">
        <f t="shared" si="472"/>
        <v/>
      </c>
      <c r="AN2699" s="131" t="str">
        <f t="shared" ca="1" si="473"/>
        <v/>
      </c>
    </row>
    <row r="2700" spans="1:40" ht="20.25" customHeight="1" x14ac:dyDescent="0.3">
      <c r="A2700" s="127"/>
      <c r="B2700" s="164"/>
      <c r="C2700" s="139"/>
      <c r="D2700" s="140"/>
      <c r="E2700" s="139"/>
      <c r="F2700" s="139"/>
      <c r="G2700" s="140"/>
      <c r="H2700" s="139"/>
      <c r="I2700" s="129"/>
      <c r="L2700" s="128"/>
      <c r="M2700" s="128"/>
      <c r="N2700" s="128"/>
      <c r="O2700" s="128"/>
      <c r="P2700" s="128"/>
      <c r="Q2700" s="128"/>
      <c r="R2700" s="128"/>
      <c r="S2700" s="128"/>
      <c r="T2700" s="120">
        <f t="shared" si="464"/>
        <v>0</v>
      </c>
      <c r="U2700" s="131"/>
      <c r="V2700" s="131"/>
      <c r="W2700" s="131">
        <f>SUMIFS($F$3:F2700,$D$3:D2700,D2700,$C$3:C2700,"Buy")+SUMIFS($F$3:F2700,$D$3:D2700,D2700,$C$3:C2700,"Coin Deposit",$E$3:E2700,"&lt;&gt;")</f>
        <v>0</v>
      </c>
      <c r="X2700" s="131">
        <f t="shared" si="465"/>
        <v>0</v>
      </c>
      <c r="Y2700" s="131">
        <f>IF($D2700=Y$1,SUMIFS($H$3:$H2700,$G$3:$G2700,Y$1,$C$3:$C2700,"Sell"),0)</f>
        <v>0</v>
      </c>
      <c r="Z2700" s="131">
        <f t="shared" si="466"/>
        <v>0</v>
      </c>
      <c r="AA2700" s="131">
        <f>IF($D2700=AA$1,SUMIFS($H$3:$H2700,$G$3:$G2700,AA$1,$C$3:$C2700,"Sell"),0)</f>
        <v>0</v>
      </c>
      <c r="AB2700" s="131">
        <f t="shared" si="467"/>
        <v>0</v>
      </c>
      <c r="AC2700" s="131">
        <f>SUMIFS('Deductions and Deposits'!$H:$H,'Deductions and Deposits'!$G:$G,D2700,'Deductions and Deposits'!$F:$F,"&lt;="&amp;B2700)+SUMIFS($F$3:F2700,$D$3:D2700,D2700,$C$3:C2700,"Coin Deposit",$E$3:E2700,"")</f>
        <v>0</v>
      </c>
      <c r="AD2700" s="131">
        <f>SUMIFS('Deductions and Deposits'!$D:$D,'Deductions and Deposits'!$C:$C,D2700)+SUMIFS($F:$F,$D:$D,D2700,$C:$C,"Coin Deduction")</f>
        <v>0</v>
      </c>
      <c r="AE2700" s="131">
        <f>Table5[[#This Row],[Column4]]+Table5[[#This Row],[Column14]]+Table5[[#This Row],[Column19]]+Table5[[#This Row],[Column12]]</f>
        <v>0</v>
      </c>
      <c r="AF2700" s="131">
        <f>Table5[[#This Row],[Column5]]+Table5[[#This Row],[Column13]]+Table5[[#This Row],[Column21]]+Table5[[#This Row],[Column18]]</f>
        <v>0</v>
      </c>
      <c r="AG2700" s="131">
        <f t="shared" si="468"/>
        <v>0</v>
      </c>
      <c r="AH2700" s="131">
        <f t="shared" si="469"/>
        <v>0</v>
      </c>
      <c r="AI2700" s="131">
        <f>Table5[[#This Row],[Column17]]-Table5[[#This Row],[Column20]]</f>
        <v>0</v>
      </c>
      <c r="AJ2700" s="131">
        <f t="shared" si="470"/>
        <v>0</v>
      </c>
      <c r="AK2700" s="131">
        <f t="shared" si="463"/>
        <v>0</v>
      </c>
      <c r="AL2700" s="131">
        <f t="shared" si="471"/>
        <v>0</v>
      </c>
      <c r="AM2700" s="131" t="str">
        <f t="shared" si="472"/>
        <v/>
      </c>
      <c r="AN2700" s="131" t="str">
        <f t="shared" ca="1" si="473"/>
        <v/>
      </c>
    </row>
    <row r="2701" spans="1:40" ht="20.25" customHeight="1" x14ac:dyDescent="0.3">
      <c r="A2701" s="127"/>
      <c r="B2701" s="164"/>
      <c r="C2701" s="139"/>
      <c r="D2701" s="140"/>
      <c r="E2701" s="139"/>
      <c r="F2701" s="139"/>
      <c r="G2701" s="140"/>
      <c r="H2701" s="139"/>
      <c r="I2701" s="129"/>
      <c r="L2701" s="128"/>
      <c r="M2701" s="128"/>
      <c r="N2701" s="128"/>
      <c r="O2701" s="128"/>
      <c r="P2701" s="128"/>
      <c r="Q2701" s="128"/>
      <c r="R2701" s="128"/>
      <c r="S2701" s="128"/>
      <c r="T2701" s="120">
        <f t="shared" si="464"/>
        <v>0</v>
      </c>
      <c r="U2701" s="131"/>
      <c r="V2701" s="131"/>
      <c r="W2701" s="131">
        <f>SUMIFS($F$3:F2701,$D$3:D2701,D2701,$C$3:C2701,"Buy")+SUMIFS($F$3:F2701,$D$3:D2701,D2701,$C$3:C2701,"Coin Deposit",$E$3:E2701,"&lt;&gt;")</f>
        <v>0</v>
      </c>
      <c r="X2701" s="131">
        <f t="shared" si="465"/>
        <v>0</v>
      </c>
      <c r="Y2701" s="131">
        <f>IF($D2701=Y$1,SUMIFS($H$3:$H2701,$G$3:$G2701,Y$1,$C$3:$C2701,"Sell"),0)</f>
        <v>0</v>
      </c>
      <c r="Z2701" s="131">
        <f t="shared" si="466"/>
        <v>0</v>
      </c>
      <c r="AA2701" s="131">
        <f>IF($D2701=AA$1,SUMIFS($H$3:$H2701,$G$3:$G2701,AA$1,$C$3:$C2701,"Sell"),0)</f>
        <v>0</v>
      </c>
      <c r="AB2701" s="131">
        <f t="shared" si="467"/>
        <v>0</v>
      </c>
      <c r="AC2701" s="131">
        <f>SUMIFS('Deductions and Deposits'!$H:$H,'Deductions and Deposits'!$G:$G,D2701,'Deductions and Deposits'!$F:$F,"&lt;="&amp;B2701)+SUMIFS($F$3:F2701,$D$3:D2701,D2701,$C$3:C2701,"Coin Deposit",$E$3:E2701,"")</f>
        <v>0</v>
      </c>
      <c r="AD2701" s="131">
        <f>SUMIFS('Deductions and Deposits'!$D:$D,'Deductions and Deposits'!$C:$C,D2701)+SUMIFS($F:$F,$D:$D,D2701,$C:$C,"Coin Deduction")</f>
        <v>0</v>
      </c>
      <c r="AE2701" s="131">
        <f>Table5[[#This Row],[Column4]]+Table5[[#This Row],[Column14]]+Table5[[#This Row],[Column19]]+Table5[[#This Row],[Column12]]</f>
        <v>0</v>
      </c>
      <c r="AF2701" s="131">
        <f>Table5[[#This Row],[Column5]]+Table5[[#This Row],[Column13]]+Table5[[#This Row],[Column21]]+Table5[[#This Row],[Column18]]</f>
        <v>0</v>
      </c>
      <c r="AG2701" s="131">
        <f t="shared" si="468"/>
        <v>0</v>
      </c>
      <c r="AH2701" s="131">
        <f t="shared" si="469"/>
        <v>0</v>
      </c>
      <c r="AI2701" s="131">
        <f>Table5[[#This Row],[Column17]]-Table5[[#This Row],[Column20]]</f>
        <v>0</v>
      </c>
      <c r="AJ2701" s="131">
        <f t="shared" si="470"/>
        <v>0</v>
      </c>
      <c r="AK2701" s="131">
        <f t="shared" si="463"/>
        <v>0</v>
      </c>
      <c r="AL2701" s="131">
        <f t="shared" si="471"/>
        <v>0</v>
      </c>
      <c r="AM2701" s="131" t="str">
        <f t="shared" si="472"/>
        <v/>
      </c>
      <c r="AN2701" s="131" t="str">
        <f t="shared" ca="1" si="473"/>
        <v/>
      </c>
    </row>
    <row r="2702" spans="1:40" ht="20.25" customHeight="1" x14ac:dyDescent="0.3">
      <c r="A2702" s="127"/>
      <c r="B2702" s="164"/>
      <c r="C2702" s="139"/>
      <c r="D2702" s="140"/>
      <c r="E2702" s="139"/>
      <c r="F2702" s="139"/>
      <c r="G2702" s="140"/>
      <c r="H2702" s="139"/>
      <c r="I2702" s="129"/>
      <c r="L2702" s="128"/>
      <c r="M2702" s="128"/>
      <c r="N2702" s="128"/>
      <c r="O2702" s="128"/>
      <c r="P2702" s="128"/>
      <c r="Q2702" s="128"/>
      <c r="R2702" s="128"/>
      <c r="S2702" s="128"/>
      <c r="T2702" s="120">
        <f t="shared" si="464"/>
        <v>0</v>
      </c>
      <c r="U2702" s="131"/>
      <c r="V2702" s="131"/>
      <c r="W2702" s="131">
        <f>SUMIFS($F$3:F2702,$D$3:D2702,D2702,$C$3:C2702,"Buy")+SUMIFS($F$3:F2702,$D$3:D2702,D2702,$C$3:C2702,"Coin Deposit",$E$3:E2702,"&lt;&gt;")</f>
        <v>0</v>
      </c>
      <c r="X2702" s="131">
        <f t="shared" si="465"/>
        <v>0</v>
      </c>
      <c r="Y2702" s="131">
        <f>IF($D2702=Y$1,SUMIFS($H$3:$H2702,$G$3:$G2702,Y$1,$C$3:$C2702,"Sell"),0)</f>
        <v>0</v>
      </c>
      <c r="Z2702" s="131">
        <f t="shared" si="466"/>
        <v>0</v>
      </c>
      <c r="AA2702" s="131">
        <f>IF($D2702=AA$1,SUMIFS($H$3:$H2702,$G$3:$G2702,AA$1,$C$3:$C2702,"Sell"),0)</f>
        <v>0</v>
      </c>
      <c r="AB2702" s="131">
        <f t="shared" si="467"/>
        <v>0</v>
      </c>
      <c r="AC2702" s="131">
        <f>SUMIFS('Deductions and Deposits'!$H:$H,'Deductions and Deposits'!$G:$G,D2702,'Deductions and Deposits'!$F:$F,"&lt;="&amp;B2702)+SUMIFS($F$3:F2702,$D$3:D2702,D2702,$C$3:C2702,"Coin Deposit",$E$3:E2702,"")</f>
        <v>0</v>
      </c>
      <c r="AD2702" s="131">
        <f>SUMIFS('Deductions and Deposits'!$D:$D,'Deductions and Deposits'!$C:$C,D2702)+SUMIFS($F:$F,$D:$D,D2702,$C:$C,"Coin Deduction")</f>
        <v>0</v>
      </c>
      <c r="AE2702" s="131">
        <f>Table5[[#This Row],[Column4]]+Table5[[#This Row],[Column14]]+Table5[[#This Row],[Column19]]+Table5[[#This Row],[Column12]]</f>
        <v>0</v>
      </c>
      <c r="AF2702" s="131">
        <f>Table5[[#This Row],[Column5]]+Table5[[#This Row],[Column13]]+Table5[[#This Row],[Column21]]+Table5[[#This Row],[Column18]]</f>
        <v>0</v>
      </c>
      <c r="AG2702" s="131">
        <f t="shared" si="468"/>
        <v>0</v>
      </c>
      <c r="AH2702" s="131">
        <f t="shared" si="469"/>
        <v>0</v>
      </c>
      <c r="AI2702" s="131">
        <f>Table5[[#This Row],[Column17]]-Table5[[#This Row],[Column20]]</f>
        <v>0</v>
      </c>
      <c r="AJ2702" s="131">
        <f t="shared" si="470"/>
        <v>0</v>
      </c>
      <c r="AK2702" s="131">
        <f t="shared" si="463"/>
        <v>0</v>
      </c>
      <c r="AL2702" s="131">
        <f t="shared" si="471"/>
        <v>0</v>
      </c>
      <c r="AM2702" s="131" t="str">
        <f t="shared" si="472"/>
        <v/>
      </c>
      <c r="AN2702" s="131" t="str">
        <f t="shared" ca="1" si="473"/>
        <v/>
      </c>
    </row>
    <row r="2703" spans="1:40" ht="20.25" customHeight="1" x14ac:dyDescent="0.3">
      <c r="A2703" s="127"/>
      <c r="B2703" s="164"/>
      <c r="C2703" s="139"/>
      <c r="D2703" s="140"/>
      <c r="E2703" s="139"/>
      <c r="F2703" s="139"/>
      <c r="G2703" s="140"/>
      <c r="H2703" s="139"/>
      <c r="I2703" s="129"/>
      <c r="L2703" s="128"/>
      <c r="M2703" s="128"/>
      <c r="N2703" s="128"/>
      <c r="O2703" s="128"/>
      <c r="P2703" s="128"/>
      <c r="Q2703" s="128"/>
      <c r="R2703" s="128"/>
      <c r="S2703" s="128"/>
      <c r="T2703" s="120">
        <f t="shared" si="464"/>
        <v>0</v>
      </c>
      <c r="U2703" s="131"/>
      <c r="V2703" s="131"/>
      <c r="W2703" s="131">
        <f>SUMIFS($F$3:F2703,$D$3:D2703,D2703,$C$3:C2703,"Buy")+SUMIFS($F$3:F2703,$D$3:D2703,D2703,$C$3:C2703,"Coin Deposit",$E$3:E2703,"&lt;&gt;")</f>
        <v>0</v>
      </c>
      <c r="X2703" s="131">
        <f t="shared" si="465"/>
        <v>0</v>
      </c>
      <c r="Y2703" s="131">
        <f>IF($D2703=Y$1,SUMIFS($H$3:$H2703,$G$3:$G2703,Y$1,$C$3:$C2703,"Sell"),0)</f>
        <v>0</v>
      </c>
      <c r="Z2703" s="131">
        <f t="shared" si="466"/>
        <v>0</v>
      </c>
      <c r="AA2703" s="131">
        <f>IF($D2703=AA$1,SUMIFS($H$3:$H2703,$G$3:$G2703,AA$1,$C$3:$C2703,"Sell"),0)</f>
        <v>0</v>
      </c>
      <c r="AB2703" s="131">
        <f t="shared" si="467"/>
        <v>0</v>
      </c>
      <c r="AC2703" s="131">
        <f>SUMIFS('Deductions and Deposits'!$H:$H,'Deductions and Deposits'!$G:$G,D2703,'Deductions and Deposits'!$F:$F,"&lt;="&amp;B2703)+SUMIFS($F$3:F2703,$D$3:D2703,D2703,$C$3:C2703,"Coin Deposit",$E$3:E2703,"")</f>
        <v>0</v>
      </c>
      <c r="AD2703" s="131">
        <f>SUMIFS('Deductions and Deposits'!$D:$D,'Deductions and Deposits'!$C:$C,D2703)+SUMIFS($F:$F,$D:$D,D2703,$C:$C,"Coin Deduction")</f>
        <v>0</v>
      </c>
      <c r="AE2703" s="131">
        <f>Table5[[#This Row],[Column4]]+Table5[[#This Row],[Column14]]+Table5[[#This Row],[Column19]]+Table5[[#This Row],[Column12]]</f>
        <v>0</v>
      </c>
      <c r="AF2703" s="131">
        <f>Table5[[#This Row],[Column5]]+Table5[[#This Row],[Column13]]+Table5[[#This Row],[Column21]]+Table5[[#This Row],[Column18]]</f>
        <v>0</v>
      </c>
      <c r="AG2703" s="131">
        <f t="shared" si="468"/>
        <v>0</v>
      </c>
      <c r="AH2703" s="131">
        <f t="shared" si="469"/>
        <v>0</v>
      </c>
      <c r="AI2703" s="131">
        <f>Table5[[#This Row],[Column17]]-Table5[[#This Row],[Column20]]</f>
        <v>0</v>
      </c>
      <c r="AJ2703" s="131">
        <f t="shared" si="470"/>
        <v>0</v>
      </c>
      <c r="AK2703" s="131">
        <f t="shared" si="463"/>
        <v>0</v>
      </c>
      <c r="AL2703" s="131">
        <f t="shared" si="471"/>
        <v>0</v>
      </c>
      <c r="AM2703" s="131" t="str">
        <f t="shared" si="472"/>
        <v/>
      </c>
      <c r="AN2703" s="131" t="str">
        <f t="shared" ca="1" si="473"/>
        <v/>
      </c>
    </row>
    <row r="2704" spans="1:40" ht="20.25" customHeight="1" x14ac:dyDescent="0.3">
      <c r="A2704" s="127"/>
      <c r="B2704" s="164"/>
      <c r="C2704" s="139"/>
      <c r="D2704" s="140"/>
      <c r="E2704" s="139"/>
      <c r="F2704" s="139"/>
      <c r="G2704" s="140"/>
      <c r="H2704" s="139"/>
      <c r="I2704" s="129"/>
      <c r="L2704" s="128"/>
      <c r="M2704" s="128"/>
      <c r="N2704" s="128"/>
      <c r="O2704" s="128"/>
      <c r="P2704" s="128"/>
      <c r="Q2704" s="128"/>
      <c r="R2704" s="128"/>
      <c r="S2704" s="128"/>
      <c r="T2704" s="120">
        <f t="shared" si="464"/>
        <v>0</v>
      </c>
      <c r="U2704" s="131"/>
      <c r="V2704" s="131"/>
      <c r="W2704" s="131">
        <f>SUMIFS($F$3:F2704,$D$3:D2704,D2704,$C$3:C2704,"Buy")+SUMIFS($F$3:F2704,$D$3:D2704,D2704,$C$3:C2704,"Coin Deposit",$E$3:E2704,"&lt;&gt;")</f>
        <v>0</v>
      </c>
      <c r="X2704" s="131">
        <f t="shared" si="465"/>
        <v>0</v>
      </c>
      <c r="Y2704" s="131">
        <f>IF($D2704=Y$1,SUMIFS($H$3:$H2704,$G$3:$G2704,Y$1,$C$3:$C2704,"Sell"),0)</f>
        <v>0</v>
      </c>
      <c r="Z2704" s="131">
        <f t="shared" si="466"/>
        <v>0</v>
      </c>
      <c r="AA2704" s="131">
        <f>IF($D2704=AA$1,SUMIFS($H$3:$H2704,$G$3:$G2704,AA$1,$C$3:$C2704,"Sell"),0)</f>
        <v>0</v>
      </c>
      <c r="AB2704" s="131">
        <f t="shared" si="467"/>
        <v>0</v>
      </c>
      <c r="AC2704" s="131">
        <f>SUMIFS('Deductions and Deposits'!$H:$H,'Deductions and Deposits'!$G:$G,D2704,'Deductions and Deposits'!$F:$F,"&lt;="&amp;B2704)+SUMIFS($F$3:F2704,$D$3:D2704,D2704,$C$3:C2704,"Coin Deposit",$E$3:E2704,"")</f>
        <v>0</v>
      </c>
      <c r="AD2704" s="131">
        <f>SUMIFS('Deductions and Deposits'!$D:$D,'Deductions and Deposits'!$C:$C,D2704)+SUMIFS($F:$F,$D:$D,D2704,$C:$C,"Coin Deduction")</f>
        <v>0</v>
      </c>
      <c r="AE2704" s="131">
        <f>Table5[[#This Row],[Column4]]+Table5[[#This Row],[Column14]]+Table5[[#This Row],[Column19]]+Table5[[#This Row],[Column12]]</f>
        <v>0</v>
      </c>
      <c r="AF2704" s="131">
        <f>Table5[[#This Row],[Column5]]+Table5[[#This Row],[Column13]]+Table5[[#This Row],[Column21]]+Table5[[#This Row],[Column18]]</f>
        <v>0</v>
      </c>
      <c r="AG2704" s="131">
        <f t="shared" si="468"/>
        <v>0</v>
      </c>
      <c r="AH2704" s="131">
        <f t="shared" si="469"/>
        <v>0</v>
      </c>
      <c r="AI2704" s="131">
        <f>Table5[[#This Row],[Column17]]-Table5[[#This Row],[Column20]]</f>
        <v>0</v>
      </c>
      <c r="AJ2704" s="131">
        <f t="shared" si="470"/>
        <v>0</v>
      </c>
      <c r="AK2704" s="131">
        <f t="shared" ref="AK2704:AK2716" si="474">AJ2704*T2704</f>
        <v>0</v>
      </c>
      <c r="AL2704" s="131">
        <f t="shared" si="471"/>
        <v>0</v>
      </c>
      <c r="AM2704" s="131" t="str">
        <f t="shared" si="472"/>
        <v/>
      </c>
      <c r="AN2704" s="131" t="str">
        <f t="shared" ca="1" si="473"/>
        <v/>
      </c>
    </row>
    <row r="2705" spans="1:40" ht="20.25" customHeight="1" x14ac:dyDescent="0.3">
      <c r="A2705" s="127"/>
      <c r="B2705" s="164"/>
      <c r="C2705" s="139"/>
      <c r="D2705" s="140"/>
      <c r="E2705" s="139"/>
      <c r="F2705" s="139"/>
      <c r="G2705" s="140"/>
      <c r="H2705" s="139"/>
      <c r="I2705" s="129"/>
      <c r="L2705" s="128"/>
      <c r="M2705" s="128"/>
      <c r="N2705" s="128"/>
      <c r="O2705" s="128"/>
      <c r="P2705" s="128"/>
      <c r="Q2705" s="128"/>
      <c r="R2705" s="128"/>
      <c r="S2705" s="128"/>
      <c r="T2705" s="120">
        <f t="shared" si="464"/>
        <v>0</v>
      </c>
      <c r="U2705" s="131"/>
      <c r="V2705" s="131"/>
      <c r="W2705" s="131">
        <f>SUMIFS($F$3:F2705,$D$3:D2705,D2705,$C$3:C2705,"Buy")+SUMIFS($F$3:F2705,$D$3:D2705,D2705,$C$3:C2705,"Coin Deposit",$E$3:E2705,"&lt;&gt;")</f>
        <v>0</v>
      </c>
      <c r="X2705" s="131">
        <f t="shared" si="465"/>
        <v>0</v>
      </c>
      <c r="Y2705" s="131">
        <f>IF($D2705=Y$1,SUMIFS($H$3:$H2705,$G$3:$G2705,Y$1,$C$3:$C2705,"Sell"),0)</f>
        <v>0</v>
      </c>
      <c r="Z2705" s="131">
        <f t="shared" si="466"/>
        <v>0</v>
      </c>
      <c r="AA2705" s="131">
        <f>IF($D2705=AA$1,SUMIFS($H$3:$H2705,$G$3:$G2705,AA$1,$C$3:$C2705,"Sell"),0)</f>
        <v>0</v>
      </c>
      <c r="AB2705" s="131">
        <f t="shared" si="467"/>
        <v>0</v>
      </c>
      <c r="AC2705" s="131">
        <f>SUMIFS('Deductions and Deposits'!$H:$H,'Deductions and Deposits'!$G:$G,D2705,'Deductions and Deposits'!$F:$F,"&lt;="&amp;B2705)+SUMIFS($F$3:F2705,$D$3:D2705,D2705,$C$3:C2705,"Coin Deposit",$E$3:E2705,"")</f>
        <v>0</v>
      </c>
      <c r="AD2705" s="131">
        <f>SUMIFS('Deductions and Deposits'!$D:$D,'Deductions and Deposits'!$C:$C,D2705)+SUMIFS($F:$F,$D:$D,D2705,$C:$C,"Coin Deduction")</f>
        <v>0</v>
      </c>
      <c r="AE2705" s="131">
        <f>Table5[[#This Row],[Column4]]+Table5[[#This Row],[Column14]]+Table5[[#This Row],[Column19]]+Table5[[#This Row],[Column12]]</f>
        <v>0</v>
      </c>
      <c r="AF2705" s="131">
        <f>Table5[[#This Row],[Column5]]+Table5[[#This Row],[Column13]]+Table5[[#This Row],[Column21]]+Table5[[#This Row],[Column18]]</f>
        <v>0</v>
      </c>
      <c r="AG2705" s="131">
        <f t="shared" si="468"/>
        <v>0</v>
      </c>
      <c r="AH2705" s="131">
        <f t="shared" si="469"/>
        <v>0</v>
      </c>
      <c r="AI2705" s="131">
        <f>Table5[[#This Row],[Column17]]-Table5[[#This Row],[Column20]]</f>
        <v>0</v>
      </c>
      <c r="AJ2705" s="131">
        <f t="shared" si="470"/>
        <v>0</v>
      </c>
      <c r="AK2705" s="131">
        <f t="shared" si="474"/>
        <v>0</v>
      </c>
      <c r="AL2705" s="131">
        <f t="shared" si="471"/>
        <v>0</v>
      </c>
      <c r="AM2705" s="131" t="str">
        <f t="shared" si="472"/>
        <v/>
      </c>
      <c r="AN2705" s="131" t="str">
        <f t="shared" ca="1" si="473"/>
        <v/>
      </c>
    </row>
    <row r="2706" spans="1:40" ht="20.25" customHeight="1" x14ac:dyDescent="0.3">
      <c r="A2706" s="127"/>
      <c r="B2706" s="164"/>
      <c r="C2706" s="139"/>
      <c r="D2706" s="140"/>
      <c r="E2706" s="139"/>
      <c r="F2706" s="139"/>
      <c r="G2706" s="140"/>
      <c r="H2706" s="139"/>
      <c r="I2706" s="129"/>
      <c r="L2706" s="128"/>
      <c r="M2706" s="128"/>
      <c r="N2706" s="128"/>
      <c r="O2706" s="128"/>
      <c r="P2706" s="128"/>
      <c r="Q2706" s="128"/>
      <c r="R2706" s="128"/>
      <c r="S2706" s="128"/>
      <c r="T2706" s="120">
        <f t="shared" si="464"/>
        <v>0</v>
      </c>
      <c r="U2706" s="131"/>
      <c r="V2706" s="131"/>
      <c r="W2706" s="131">
        <f>SUMIFS($F$3:F2706,$D$3:D2706,D2706,$C$3:C2706,"Buy")+SUMIFS($F$3:F2706,$D$3:D2706,D2706,$C$3:C2706,"Coin Deposit",$E$3:E2706,"&lt;&gt;")</f>
        <v>0</v>
      </c>
      <c r="X2706" s="131">
        <f t="shared" si="465"/>
        <v>0</v>
      </c>
      <c r="Y2706" s="131">
        <f>IF($D2706=Y$1,SUMIFS($H$3:$H2706,$G$3:$G2706,Y$1,$C$3:$C2706,"Sell"),0)</f>
        <v>0</v>
      </c>
      <c r="Z2706" s="131">
        <f t="shared" si="466"/>
        <v>0</v>
      </c>
      <c r="AA2706" s="131">
        <f>IF($D2706=AA$1,SUMIFS($H$3:$H2706,$G$3:$G2706,AA$1,$C$3:$C2706,"Sell"),0)</f>
        <v>0</v>
      </c>
      <c r="AB2706" s="131">
        <f t="shared" si="467"/>
        <v>0</v>
      </c>
      <c r="AC2706" s="131">
        <f>SUMIFS('Deductions and Deposits'!$H:$H,'Deductions and Deposits'!$G:$G,D2706,'Deductions and Deposits'!$F:$F,"&lt;="&amp;B2706)+SUMIFS($F$3:F2706,$D$3:D2706,D2706,$C$3:C2706,"Coin Deposit",$E$3:E2706,"")</f>
        <v>0</v>
      </c>
      <c r="AD2706" s="131">
        <f>SUMIFS('Deductions and Deposits'!$D:$D,'Deductions and Deposits'!$C:$C,D2706)+SUMIFS($F:$F,$D:$D,D2706,$C:$C,"Coin Deduction")</f>
        <v>0</v>
      </c>
      <c r="AE2706" s="131">
        <f>Table5[[#This Row],[Column4]]+Table5[[#This Row],[Column14]]+Table5[[#This Row],[Column19]]+Table5[[#This Row],[Column12]]</f>
        <v>0</v>
      </c>
      <c r="AF2706" s="131">
        <f>Table5[[#This Row],[Column5]]+Table5[[#This Row],[Column13]]+Table5[[#This Row],[Column21]]+Table5[[#This Row],[Column18]]</f>
        <v>0</v>
      </c>
      <c r="AG2706" s="131">
        <f t="shared" si="468"/>
        <v>0</v>
      </c>
      <c r="AH2706" s="131">
        <f t="shared" si="469"/>
        <v>0</v>
      </c>
      <c r="AI2706" s="131">
        <f>Table5[[#This Row],[Column17]]-Table5[[#This Row],[Column20]]</f>
        <v>0</v>
      </c>
      <c r="AJ2706" s="131">
        <f t="shared" si="470"/>
        <v>0</v>
      </c>
      <c r="AK2706" s="131">
        <f t="shared" si="474"/>
        <v>0</v>
      </c>
      <c r="AL2706" s="131">
        <f t="shared" si="471"/>
        <v>0</v>
      </c>
      <c r="AM2706" s="131" t="str">
        <f t="shared" si="472"/>
        <v/>
      </c>
      <c r="AN2706" s="131" t="str">
        <f t="shared" ca="1" si="473"/>
        <v/>
      </c>
    </row>
    <row r="2707" spans="1:40" ht="20.25" customHeight="1" x14ac:dyDescent="0.3">
      <c r="A2707" s="127"/>
      <c r="B2707" s="164"/>
      <c r="C2707" s="139"/>
      <c r="D2707" s="140"/>
      <c r="E2707" s="139"/>
      <c r="F2707" s="139"/>
      <c r="G2707" s="140"/>
      <c r="H2707" s="139"/>
      <c r="I2707" s="129"/>
      <c r="L2707" s="128"/>
      <c r="M2707" s="128"/>
      <c r="N2707" s="128"/>
      <c r="O2707" s="128"/>
      <c r="P2707" s="128"/>
      <c r="Q2707" s="128"/>
      <c r="R2707" s="128"/>
      <c r="S2707" s="128"/>
      <c r="T2707" s="120">
        <f t="shared" si="464"/>
        <v>0</v>
      </c>
      <c r="U2707" s="131"/>
      <c r="V2707" s="131"/>
      <c r="W2707" s="131">
        <f>SUMIFS($F$3:F2707,$D$3:D2707,D2707,$C$3:C2707,"Buy")+SUMIFS($F$3:F2707,$D$3:D2707,D2707,$C$3:C2707,"Coin Deposit",$E$3:E2707,"&lt;&gt;")</f>
        <v>0</v>
      </c>
      <c r="X2707" s="131">
        <f t="shared" si="465"/>
        <v>0</v>
      </c>
      <c r="Y2707" s="131">
        <f>IF($D2707=Y$1,SUMIFS($H$3:$H2707,$G$3:$G2707,Y$1,$C$3:$C2707,"Sell"),0)</f>
        <v>0</v>
      </c>
      <c r="Z2707" s="131">
        <f t="shared" si="466"/>
        <v>0</v>
      </c>
      <c r="AA2707" s="131">
        <f>IF($D2707=AA$1,SUMIFS($H$3:$H2707,$G$3:$G2707,AA$1,$C$3:$C2707,"Sell"),0)</f>
        <v>0</v>
      </c>
      <c r="AB2707" s="131">
        <f t="shared" si="467"/>
        <v>0</v>
      </c>
      <c r="AC2707" s="131">
        <f>SUMIFS('Deductions and Deposits'!$H:$H,'Deductions and Deposits'!$G:$G,D2707,'Deductions and Deposits'!$F:$F,"&lt;="&amp;B2707)+SUMIFS($F$3:F2707,$D$3:D2707,D2707,$C$3:C2707,"Coin Deposit",$E$3:E2707,"")</f>
        <v>0</v>
      </c>
      <c r="AD2707" s="131">
        <f>SUMIFS('Deductions and Deposits'!$D:$D,'Deductions and Deposits'!$C:$C,D2707)+SUMIFS($F:$F,$D:$D,D2707,$C:$C,"Coin Deduction")</f>
        <v>0</v>
      </c>
      <c r="AE2707" s="131">
        <f>Table5[[#This Row],[Column4]]+Table5[[#This Row],[Column14]]+Table5[[#This Row],[Column19]]+Table5[[#This Row],[Column12]]</f>
        <v>0</v>
      </c>
      <c r="AF2707" s="131">
        <f>Table5[[#This Row],[Column5]]+Table5[[#This Row],[Column13]]+Table5[[#This Row],[Column21]]+Table5[[#This Row],[Column18]]</f>
        <v>0</v>
      </c>
      <c r="AG2707" s="131">
        <f t="shared" si="468"/>
        <v>0</v>
      </c>
      <c r="AH2707" s="131">
        <f t="shared" si="469"/>
        <v>0</v>
      </c>
      <c r="AI2707" s="131">
        <f>Table5[[#This Row],[Column17]]-Table5[[#This Row],[Column20]]</f>
        <v>0</v>
      </c>
      <c r="AJ2707" s="131">
        <f t="shared" si="470"/>
        <v>0</v>
      </c>
      <c r="AK2707" s="131">
        <f t="shared" si="474"/>
        <v>0</v>
      </c>
      <c r="AL2707" s="131">
        <f t="shared" si="471"/>
        <v>0</v>
      </c>
      <c r="AM2707" s="131" t="str">
        <f t="shared" si="472"/>
        <v/>
      </c>
      <c r="AN2707" s="131" t="str">
        <f t="shared" ca="1" si="473"/>
        <v/>
      </c>
    </row>
    <row r="2708" spans="1:40" ht="20.25" customHeight="1" x14ac:dyDescent="0.3">
      <c r="A2708" s="127"/>
      <c r="B2708" s="164"/>
      <c r="C2708" s="139"/>
      <c r="D2708" s="140"/>
      <c r="E2708" s="139"/>
      <c r="F2708" s="139"/>
      <c r="G2708" s="140"/>
      <c r="H2708" s="139"/>
      <c r="I2708" s="129"/>
      <c r="L2708" s="128"/>
      <c r="M2708" s="128"/>
      <c r="N2708" s="128"/>
      <c r="O2708" s="128"/>
      <c r="P2708" s="128"/>
      <c r="Q2708" s="128"/>
      <c r="R2708" s="128"/>
      <c r="S2708" s="128"/>
      <c r="T2708" s="120">
        <f t="shared" si="464"/>
        <v>0</v>
      </c>
      <c r="U2708" s="131"/>
      <c r="V2708" s="131"/>
      <c r="W2708" s="131">
        <f>SUMIFS($F$3:F2708,$D$3:D2708,D2708,$C$3:C2708,"Buy")+SUMIFS($F$3:F2708,$D$3:D2708,D2708,$C$3:C2708,"Coin Deposit",$E$3:E2708,"&lt;&gt;")</f>
        <v>0</v>
      </c>
      <c r="X2708" s="131">
        <f t="shared" si="465"/>
        <v>0</v>
      </c>
      <c r="Y2708" s="131">
        <f>IF($D2708=Y$1,SUMIFS($H$3:$H2708,$G$3:$G2708,Y$1,$C$3:$C2708,"Sell"),0)</f>
        <v>0</v>
      </c>
      <c r="Z2708" s="131">
        <f t="shared" si="466"/>
        <v>0</v>
      </c>
      <c r="AA2708" s="131">
        <f>IF($D2708=AA$1,SUMIFS($H$3:$H2708,$G$3:$G2708,AA$1,$C$3:$C2708,"Sell"),0)</f>
        <v>0</v>
      </c>
      <c r="AB2708" s="131">
        <f t="shared" si="467"/>
        <v>0</v>
      </c>
      <c r="AC2708" s="131">
        <f>SUMIFS('Deductions and Deposits'!$H:$H,'Deductions and Deposits'!$G:$G,D2708,'Deductions and Deposits'!$F:$F,"&lt;="&amp;B2708)+SUMIFS($F$3:F2708,$D$3:D2708,D2708,$C$3:C2708,"Coin Deposit",$E$3:E2708,"")</f>
        <v>0</v>
      </c>
      <c r="AD2708" s="131">
        <f>SUMIFS('Deductions and Deposits'!$D:$D,'Deductions and Deposits'!$C:$C,D2708)+SUMIFS($F:$F,$D:$D,D2708,$C:$C,"Coin Deduction")</f>
        <v>0</v>
      </c>
      <c r="AE2708" s="131">
        <f>Table5[[#This Row],[Column4]]+Table5[[#This Row],[Column14]]+Table5[[#This Row],[Column19]]+Table5[[#This Row],[Column12]]</f>
        <v>0</v>
      </c>
      <c r="AF2708" s="131">
        <f>Table5[[#This Row],[Column5]]+Table5[[#This Row],[Column13]]+Table5[[#This Row],[Column21]]+Table5[[#This Row],[Column18]]</f>
        <v>0</v>
      </c>
      <c r="AG2708" s="131">
        <f t="shared" si="468"/>
        <v>0</v>
      </c>
      <c r="AH2708" s="131">
        <f t="shared" si="469"/>
        <v>0</v>
      </c>
      <c r="AI2708" s="131">
        <f>Table5[[#This Row],[Column17]]-Table5[[#This Row],[Column20]]</f>
        <v>0</v>
      </c>
      <c r="AJ2708" s="131">
        <f t="shared" si="470"/>
        <v>0</v>
      </c>
      <c r="AK2708" s="131">
        <f t="shared" si="474"/>
        <v>0</v>
      </c>
      <c r="AL2708" s="131">
        <f t="shared" si="471"/>
        <v>0</v>
      </c>
      <c r="AM2708" s="131" t="str">
        <f t="shared" si="472"/>
        <v/>
      </c>
      <c r="AN2708" s="131" t="str">
        <f t="shared" ca="1" si="473"/>
        <v/>
      </c>
    </row>
    <row r="2709" spans="1:40" ht="20.25" customHeight="1" x14ac:dyDescent="0.3">
      <c r="A2709" s="127"/>
      <c r="B2709" s="164"/>
      <c r="C2709" s="139"/>
      <c r="D2709" s="140"/>
      <c r="E2709" s="139"/>
      <c r="F2709" s="139"/>
      <c r="G2709" s="140"/>
      <c r="H2709" s="139"/>
      <c r="I2709" s="129"/>
      <c r="L2709" s="128"/>
      <c r="M2709" s="128"/>
      <c r="N2709" s="128"/>
      <c r="O2709" s="128"/>
      <c r="P2709" s="128"/>
      <c r="Q2709" s="128"/>
      <c r="R2709" s="128"/>
      <c r="S2709" s="128"/>
      <c r="T2709" s="120">
        <f t="shared" si="464"/>
        <v>0</v>
      </c>
      <c r="U2709" s="131"/>
      <c r="V2709" s="131"/>
      <c r="W2709" s="131">
        <f>SUMIFS($F$3:F2709,$D$3:D2709,D2709,$C$3:C2709,"Buy")+SUMIFS($F$3:F2709,$D$3:D2709,D2709,$C$3:C2709,"Coin Deposit",$E$3:E2709,"&lt;&gt;")</f>
        <v>0</v>
      </c>
      <c r="X2709" s="131">
        <f t="shared" si="465"/>
        <v>0</v>
      </c>
      <c r="Y2709" s="131">
        <f>IF($D2709=Y$1,SUMIFS($H$3:$H2709,$G$3:$G2709,Y$1,$C$3:$C2709,"Sell"),0)</f>
        <v>0</v>
      </c>
      <c r="Z2709" s="131">
        <f t="shared" si="466"/>
        <v>0</v>
      </c>
      <c r="AA2709" s="131">
        <f>IF($D2709=AA$1,SUMIFS($H$3:$H2709,$G$3:$G2709,AA$1,$C$3:$C2709,"Sell"),0)</f>
        <v>0</v>
      </c>
      <c r="AB2709" s="131">
        <f t="shared" si="467"/>
        <v>0</v>
      </c>
      <c r="AC2709" s="131">
        <f>SUMIFS('Deductions and Deposits'!$H:$H,'Deductions and Deposits'!$G:$G,D2709,'Deductions and Deposits'!$F:$F,"&lt;="&amp;B2709)+SUMIFS($F$3:F2709,$D$3:D2709,D2709,$C$3:C2709,"Coin Deposit",$E$3:E2709,"")</f>
        <v>0</v>
      </c>
      <c r="AD2709" s="131">
        <f>SUMIFS('Deductions and Deposits'!$D:$D,'Deductions and Deposits'!$C:$C,D2709)+SUMIFS($F:$F,$D:$D,D2709,$C:$C,"Coin Deduction")</f>
        <v>0</v>
      </c>
      <c r="AE2709" s="131">
        <f>Table5[[#This Row],[Column4]]+Table5[[#This Row],[Column14]]+Table5[[#This Row],[Column19]]+Table5[[#This Row],[Column12]]</f>
        <v>0</v>
      </c>
      <c r="AF2709" s="131">
        <f>Table5[[#This Row],[Column5]]+Table5[[#This Row],[Column13]]+Table5[[#This Row],[Column21]]+Table5[[#This Row],[Column18]]</f>
        <v>0</v>
      </c>
      <c r="AG2709" s="131">
        <f t="shared" si="468"/>
        <v>0</v>
      </c>
      <c r="AH2709" s="131">
        <f t="shared" si="469"/>
        <v>0</v>
      </c>
      <c r="AI2709" s="131">
        <f>Table5[[#This Row],[Column17]]-Table5[[#This Row],[Column20]]</f>
        <v>0</v>
      </c>
      <c r="AJ2709" s="131">
        <f t="shared" si="470"/>
        <v>0</v>
      </c>
      <c r="AK2709" s="131">
        <f t="shared" si="474"/>
        <v>0</v>
      </c>
      <c r="AL2709" s="131">
        <f t="shared" si="471"/>
        <v>0</v>
      </c>
      <c r="AM2709" s="131" t="str">
        <f t="shared" si="472"/>
        <v/>
      </c>
      <c r="AN2709" s="131" t="str">
        <f t="shared" ca="1" si="473"/>
        <v/>
      </c>
    </row>
    <row r="2710" spans="1:40" ht="20.25" customHeight="1" x14ac:dyDescent="0.3">
      <c r="A2710" s="127"/>
      <c r="B2710" s="164"/>
      <c r="C2710" s="139"/>
      <c r="D2710" s="140"/>
      <c r="E2710" s="139"/>
      <c r="F2710" s="139"/>
      <c r="G2710" s="140"/>
      <c r="H2710" s="139"/>
      <c r="I2710" s="129"/>
      <c r="L2710" s="128"/>
      <c r="M2710" s="128"/>
      <c r="N2710" s="128"/>
      <c r="O2710" s="128"/>
      <c r="P2710" s="128"/>
      <c r="Q2710" s="128"/>
      <c r="R2710" s="128"/>
      <c r="S2710" s="128"/>
      <c r="T2710" s="120">
        <f t="shared" si="464"/>
        <v>0</v>
      </c>
      <c r="U2710" s="131"/>
      <c r="V2710" s="131"/>
      <c r="W2710" s="131">
        <f>SUMIFS($F$3:F2710,$D$3:D2710,D2710,$C$3:C2710,"Buy")+SUMIFS($F$3:F2710,$D$3:D2710,D2710,$C$3:C2710,"Coin Deposit",$E$3:E2710,"&lt;&gt;")</f>
        <v>0</v>
      </c>
      <c r="X2710" s="131">
        <f t="shared" si="465"/>
        <v>0</v>
      </c>
      <c r="Y2710" s="131">
        <f>IF($D2710=Y$1,SUMIFS($H$3:$H2710,$G$3:$G2710,Y$1,$C$3:$C2710,"Sell"),0)</f>
        <v>0</v>
      </c>
      <c r="Z2710" s="131">
        <f t="shared" si="466"/>
        <v>0</v>
      </c>
      <c r="AA2710" s="131">
        <f>IF($D2710=AA$1,SUMIFS($H$3:$H2710,$G$3:$G2710,AA$1,$C$3:$C2710,"Sell"),0)</f>
        <v>0</v>
      </c>
      <c r="AB2710" s="131">
        <f t="shared" si="467"/>
        <v>0</v>
      </c>
      <c r="AC2710" s="131">
        <f>SUMIFS('Deductions and Deposits'!$H:$H,'Deductions and Deposits'!$G:$G,D2710,'Deductions and Deposits'!$F:$F,"&lt;="&amp;B2710)+SUMIFS($F$3:F2710,$D$3:D2710,D2710,$C$3:C2710,"Coin Deposit",$E$3:E2710,"")</f>
        <v>0</v>
      </c>
      <c r="AD2710" s="131">
        <f>SUMIFS('Deductions and Deposits'!$D:$D,'Deductions and Deposits'!$C:$C,D2710)+SUMIFS($F:$F,$D:$D,D2710,$C:$C,"Coin Deduction")</f>
        <v>0</v>
      </c>
      <c r="AE2710" s="131">
        <f>Table5[[#This Row],[Column4]]+Table5[[#This Row],[Column14]]+Table5[[#This Row],[Column19]]+Table5[[#This Row],[Column12]]</f>
        <v>0</v>
      </c>
      <c r="AF2710" s="131">
        <f>Table5[[#This Row],[Column5]]+Table5[[#This Row],[Column13]]+Table5[[#This Row],[Column21]]+Table5[[#This Row],[Column18]]</f>
        <v>0</v>
      </c>
      <c r="AG2710" s="131">
        <f t="shared" si="468"/>
        <v>0</v>
      </c>
      <c r="AH2710" s="131">
        <f t="shared" si="469"/>
        <v>0</v>
      </c>
      <c r="AI2710" s="131">
        <f>Table5[[#This Row],[Column17]]-Table5[[#This Row],[Column20]]</f>
        <v>0</v>
      </c>
      <c r="AJ2710" s="131">
        <f t="shared" si="470"/>
        <v>0</v>
      </c>
      <c r="AK2710" s="131">
        <f t="shared" si="474"/>
        <v>0</v>
      </c>
      <c r="AL2710" s="131">
        <f t="shared" si="471"/>
        <v>0</v>
      </c>
      <c r="AM2710" s="131" t="str">
        <f t="shared" si="472"/>
        <v/>
      </c>
      <c r="AN2710" s="131" t="str">
        <f t="shared" ca="1" si="473"/>
        <v/>
      </c>
    </row>
    <row r="2711" spans="1:40" ht="20.25" customHeight="1" x14ac:dyDescent="0.3">
      <c r="A2711" s="127"/>
      <c r="B2711" s="164"/>
      <c r="C2711" s="139"/>
      <c r="D2711" s="140"/>
      <c r="E2711" s="139"/>
      <c r="F2711" s="139"/>
      <c r="G2711" s="140"/>
      <c r="H2711" s="139"/>
      <c r="I2711" s="129"/>
      <c r="L2711" s="128"/>
      <c r="M2711" s="128"/>
      <c r="N2711" s="128"/>
      <c r="O2711" s="128"/>
      <c r="P2711" s="128"/>
      <c r="Q2711" s="128"/>
      <c r="R2711" s="128"/>
      <c r="S2711" s="128"/>
      <c r="T2711" s="120">
        <f t="shared" si="464"/>
        <v>0</v>
      </c>
      <c r="U2711" s="131"/>
      <c r="V2711" s="131"/>
      <c r="W2711" s="131">
        <f>SUMIFS($F$3:F2711,$D$3:D2711,D2711,$C$3:C2711,"Buy")+SUMIFS($F$3:F2711,$D$3:D2711,D2711,$C$3:C2711,"Coin Deposit",$E$3:E2711,"&lt;&gt;")</f>
        <v>0</v>
      </c>
      <c r="X2711" s="131">
        <f t="shared" si="465"/>
        <v>0</v>
      </c>
      <c r="Y2711" s="131">
        <f>IF($D2711=Y$1,SUMIFS($H$3:$H2711,$G$3:$G2711,Y$1,$C$3:$C2711,"Sell"),0)</f>
        <v>0</v>
      </c>
      <c r="Z2711" s="131">
        <f t="shared" si="466"/>
        <v>0</v>
      </c>
      <c r="AA2711" s="131">
        <f>IF($D2711=AA$1,SUMIFS($H$3:$H2711,$G$3:$G2711,AA$1,$C$3:$C2711,"Sell"),0)</f>
        <v>0</v>
      </c>
      <c r="AB2711" s="131">
        <f t="shared" si="467"/>
        <v>0</v>
      </c>
      <c r="AC2711" s="131">
        <f>SUMIFS('Deductions and Deposits'!$H:$H,'Deductions and Deposits'!$G:$G,D2711,'Deductions and Deposits'!$F:$F,"&lt;="&amp;B2711)+SUMIFS($F$3:F2711,$D$3:D2711,D2711,$C$3:C2711,"Coin Deposit",$E$3:E2711,"")</f>
        <v>0</v>
      </c>
      <c r="AD2711" s="131">
        <f>SUMIFS('Deductions and Deposits'!$D:$D,'Deductions and Deposits'!$C:$C,D2711)+SUMIFS($F:$F,$D:$D,D2711,$C:$C,"Coin Deduction")</f>
        <v>0</v>
      </c>
      <c r="AE2711" s="131">
        <f>Table5[[#This Row],[Column4]]+Table5[[#This Row],[Column14]]+Table5[[#This Row],[Column19]]+Table5[[#This Row],[Column12]]</f>
        <v>0</v>
      </c>
      <c r="AF2711" s="131">
        <f>Table5[[#This Row],[Column5]]+Table5[[#This Row],[Column13]]+Table5[[#This Row],[Column21]]+Table5[[#This Row],[Column18]]</f>
        <v>0</v>
      </c>
      <c r="AG2711" s="131">
        <f t="shared" si="468"/>
        <v>0</v>
      </c>
      <c r="AH2711" s="131">
        <f t="shared" si="469"/>
        <v>0</v>
      </c>
      <c r="AI2711" s="131">
        <f>Table5[[#This Row],[Column17]]-Table5[[#This Row],[Column20]]</f>
        <v>0</v>
      </c>
      <c r="AJ2711" s="131">
        <f t="shared" si="470"/>
        <v>0</v>
      </c>
      <c r="AK2711" s="131">
        <f t="shared" si="474"/>
        <v>0</v>
      </c>
      <c r="AL2711" s="131">
        <f t="shared" si="471"/>
        <v>0</v>
      </c>
      <c r="AM2711" s="131" t="str">
        <f t="shared" si="472"/>
        <v/>
      </c>
      <c r="AN2711" s="131" t="str">
        <f t="shared" ca="1" si="473"/>
        <v/>
      </c>
    </row>
    <row r="2712" spans="1:40" ht="20.25" customHeight="1" x14ac:dyDescent="0.3">
      <c r="A2712" s="127"/>
      <c r="B2712" s="164"/>
      <c r="C2712" s="139"/>
      <c r="D2712" s="140"/>
      <c r="E2712" s="139"/>
      <c r="F2712" s="139"/>
      <c r="G2712" s="140"/>
      <c r="H2712" s="139"/>
      <c r="I2712" s="129"/>
      <c r="L2712" s="128"/>
      <c r="M2712" s="128"/>
      <c r="N2712" s="128"/>
      <c r="O2712" s="128"/>
      <c r="P2712" s="128"/>
      <c r="Q2712" s="128"/>
      <c r="R2712" s="128"/>
      <c r="S2712" s="128"/>
      <c r="T2712" s="120">
        <f t="shared" si="464"/>
        <v>0</v>
      </c>
      <c r="U2712" s="131"/>
      <c r="V2712" s="131"/>
      <c r="W2712" s="131">
        <f>SUMIFS($F$3:F2712,$D$3:D2712,D2712,$C$3:C2712,"Buy")+SUMIFS($F$3:F2712,$D$3:D2712,D2712,$C$3:C2712,"Coin Deposit",$E$3:E2712,"&lt;&gt;")</f>
        <v>0</v>
      </c>
      <c r="X2712" s="131">
        <f t="shared" si="465"/>
        <v>0</v>
      </c>
      <c r="Y2712" s="131">
        <f>IF($D2712=Y$1,SUMIFS($H$3:$H2712,$G$3:$G2712,Y$1,$C$3:$C2712,"Sell"),0)</f>
        <v>0</v>
      </c>
      <c r="Z2712" s="131">
        <f t="shared" si="466"/>
        <v>0</v>
      </c>
      <c r="AA2712" s="131">
        <f>IF($D2712=AA$1,SUMIFS($H$3:$H2712,$G$3:$G2712,AA$1,$C$3:$C2712,"Sell"),0)</f>
        <v>0</v>
      </c>
      <c r="AB2712" s="131">
        <f t="shared" si="467"/>
        <v>0</v>
      </c>
      <c r="AC2712" s="131">
        <f>SUMIFS('Deductions and Deposits'!$H:$H,'Deductions and Deposits'!$G:$G,D2712,'Deductions and Deposits'!$F:$F,"&lt;="&amp;B2712)+SUMIFS($F$3:F2712,$D$3:D2712,D2712,$C$3:C2712,"Coin Deposit",$E$3:E2712,"")</f>
        <v>0</v>
      </c>
      <c r="AD2712" s="131">
        <f>SUMIFS('Deductions and Deposits'!$D:$D,'Deductions and Deposits'!$C:$C,D2712)+SUMIFS($F:$F,$D:$D,D2712,$C:$C,"Coin Deduction")</f>
        <v>0</v>
      </c>
      <c r="AE2712" s="131">
        <f>Table5[[#This Row],[Column4]]+Table5[[#This Row],[Column14]]+Table5[[#This Row],[Column19]]+Table5[[#This Row],[Column12]]</f>
        <v>0</v>
      </c>
      <c r="AF2712" s="131">
        <f>Table5[[#This Row],[Column5]]+Table5[[#This Row],[Column13]]+Table5[[#This Row],[Column21]]+Table5[[#This Row],[Column18]]</f>
        <v>0</v>
      </c>
      <c r="AG2712" s="131">
        <f t="shared" si="468"/>
        <v>0</v>
      </c>
      <c r="AH2712" s="131">
        <f t="shared" si="469"/>
        <v>0</v>
      </c>
      <c r="AI2712" s="131">
        <f>Table5[[#This Row],[Column17]]-Table5[[#This Row],[Column20]]</f>
        <v>0</v>
      </c>
      <c r="AJ2712" s="131">
        <f t="shared" si="470"/>
        <v>0</v>
      </c>
      <c r="AK2712" s="131">
        <f t="shared" si="474"/>
        <v>0</v>
      </c>
      <c r="AL2712" s="131">
        <f t="shared" si="471"/>
        <v>0</v>
      </c>
      <c r="AM2712" s="131" t="str">
        <f t="shared" si="472"/>
        <v/>
      </c>
      <c r="AN2712" s="131" t="str">
        <f t="shared" ca="1" si="473"/>
        <v/>
      </c>
    </row>
    <row r="2713" spans="1:40" ht="20.25" customHeight="1" x14ac:dyDescent="0.3">
      <c r="A2713" s="127"/>
      <c r="B2713" s="164"/>
      <c r="C2713" s="139"/>
      <c r="D2713" s="140"/>
      <c r="E2713" s="139"/>
      <c r="F2713" s="139"/>
      <c r="G2713" s="140"/>
      <c r="H2713" s="139"/>
      <c r="I2713" s="129"/>
      <c r="L2713" s="128"/>
      <c r="M2713" s="128"/>
      <c r="N2713" s="128"/>
      <c r="O2713" s="128"/>
      <c r="P2713" s="128"/>
      <c r="Q2713" s="128"/>
      <c r="R2713" s="128"/>
      <c r="S2713" s="128"/>
      <c r="T2713" s="120">
        <f t="shared" si="464"/>
        <v>0</v>
      </c>
      <c r="U2713" s="131"/>
      <c r="V2713" s="131"/>
      <c r="W2713" s="131">
        <f>SUMIFS($F$3:F2713,$D$3:D2713,D2713,$C$3:C2713,"Buy")+SUMIFS($F$3:F2713,$D$3:D2713,D2713,$C$3:C2713,"Coin Deposit",$E$3:E2713,"&lt;&gt;")</f>
        <v>0</v>
      </c>
      <c r="X2713" s="131">
        <f t="shared" si="465"/>
        <v>0</v>
      </c>
      <c r="Y2713" s="131">
        <f>IF($D2713=Y$1,SUMIFS($H$3:$H2713,$G$3:$G2713,Y$1,$C$3:$C2713,"Sell"),0)</f>
        <v>0</v>
      </c>
      <c r="Z2713" s="131">
        <f t="shared" si="466"/>
        <v>0</v>
      </c>
      <c r="AA2713" s="131">
        <f>IF($D2713=AA$1,SUMIFS($H$3:$H2713,$G$3:$G2713,AA$1,$C$3:$C2713,"Sell"),0)</f>
        <v>0</v>
      </c>
      <c r="AB2713" s="131">
        <f t="shared" si="467"/>
        <v>0</v>
      </c>
      <c r="AC2713" s="131">
        <f>SUMIFS('Deductions and Deposits'!$H:$H,'Deductions and Deposits'!$G:$G,D2713,'Deductions and Deposits'!$F:$F,"&lt;="&amp;B2713)+SUMIFS($F$3:F2713,$D$3:D2713,D2713,$C$3:C2713,"Coin Deposit",$E$3:E2713,"")</f>
        <v>0</v>
      </c>
      <c r="AD2713" s="131">
        <f>SUMIFS('Deductions and Deposits'!$D:$D,'Deductions and Deposits'!$C:$C,D2713)+SUMIFS($F:$F,$D:$D,D2713,$C:$C,"Coin Deduction")</f>
        <v>0</v>
      </c>
      <c r="AE2713" s="131">
        <f>Table5[[#This Row],[Column4]]+Table5[[#This Row],[Column14]]+Table5[[#This Row],[Column19]]+Table5[[#This Row],[Column12]]</f>
        <v>0</v>
      </c>
      <c r="AF2713" s="131">
        <f>Table5[[#This Row],[Column5]]+Table5[[#This Row],[Column13]]+Table5[[#This Row],[Column21]]+Table5[[#This Row],[Column18]]</f>
        <v>0</v>
      </c>
      <c r="AG2713" s="131">
        <f t="shared" si="468"/>
        <v>0</v>
      </c>
      <c r="AH2713" s="131">
        <f t="shared" si="469"/>
        <v>0</v>
      </c>
      <c r="AI2713" s="131">
        <f>Table5[[#This Row],[Column17]]-Table5[[#This Row],[Column20]]</f>
        <v>0</v>
      </c>
      <c r="AJ2713" s="131">
        <f t="shared" si="470"/>
        <v>0</v>
      </c>
      <c r="AK2713" s="131">
        <f t="shared" si="474"/>
        <v>0</v>
      </c>
      <c r="AL2713" s="131">
        <f t="shared" si="471"/>
        <v>0</v>
      </c>
      <c r="AM2713" s="131" t="str">
        <f t="shared" si="472"/>
        <v/>
      </c>
      <c r="AN2713" s="131" t="str">
        <f t="shared" ca="1" si="473"/>
        <v/>
      </c>
    </row>
    <row r="2714" spans="1:40" ht="20.25" customHeight="1" x14ac:dyDescent="0.3">
      <c r="A2714" s="127"/>
      <c r="B2714" s="164"/>
      <c r="C2714" s="139"/>
      <c r="D2714" s="140"/>
      <c r="E2714" s="139"/>
      <c r="F2714" s="139"/>
      <c r="G2714" s="140"/>
      <c r="H2714" s="139"/>
      <c r="I2714" s="129"/>
      <c r="L2714" s="128"/>
      <c r="M2714" s="128"/>
      <c r="N2714" s="128"/>
      <c r="O2714" s="128"/>
      <c r="P2714" s="128"/>
      <c r="Q2714" s="128"/>
      <c r="R2714" s="128"/>
      <c r="S2714" s="128"/>
      <c r="T2714" s="120">
        <f t="shared" si="464"/>
        <v>0</v>
      </c>
      <c r="U2714" s="131"/>
      <c r="V2714" s="131"/>
      <c r="W2714" s="131">
        <f>SUMIFS($F$3:F2714,$D$3:D2714,D2714,$C$3:C2714,"Buy")+SUMIFS($F$3:F2714,$D$3:D2714,D2714,$C$3:C2714,"Coin Deposit",$E$3:E2714,"&lt;&gt;")</f>
        <v>0</v>
      </c>
      <c r="X2714" s="131">
        <f t="shared" si="465"/>
        <v>0</v>
      </c>
      <c r="Y2714" s="131">
        <f>IF($D2714=Y$1,SUMIFS($H$3:$H2714,$G$3:$G2714,Y$1,$C$3:$C2714,"Sell"),0)</f>
        <v>0</v>
      </c>
      <c r="Z2714" s="131">
        <f t="shared" si="466"/>
        <v>0</v>
      </c>
      <c r="AA2714" s="131">
        <f>IF($D2714=AA$1,SUMIFS($H$3:$H2714,$G$3:$G2714,AA$1,$C$3:$C2714,"Sell"),0)</f>
        <v>0</v>
      </c>
      <c r="AB2714" s="131">
        <f t="shared" si="467"/>
        <v>0</v>
      </c>
      <c r="AC2714" s="131">
        <f>SUMIFS('Deductions and Deposits'!$H:$H,'Deductions and Deposits'!$G:$G,D2714,'Deductions and Deposits'!$F:$F,"&lt;="&amp;B2714)+SUMIFS($F$3:F2714,$D$3:D2714,D2714,$C$3:C2714,"Coin Deposit",$E$3:E2714,"")</f>
        <v>0</v>
      </c>
      <c r="AD2714" s="131">
        <f>SUMIFS('Deductions and Deposits'!$D:$D,'Deductions and Deposits'!$C:$C,D2714)+SUMIFS($F:$F,$D:$D,D2714,$C:$C,"Coin Deduction")</f>
        <v>0</v>
      </c>
      <c r="AE2714" s="131">
        <f>Table5[[#This Row],[Column4]]+Table5[[#This Row],[Column14]]+Table5[[#This Row],[Column19]]+Table5[[#This Row],[Column12]]</f>
        <v>0</v>
      </c>
      <c r="AF2714" s="131">
        <f>Table5[[#This Row],[Column5]]+Table5[[#This Row],[Column13]]+Table5[[#This Row],[Column21]]+Table5[[#This Row],[Column18]]</f>
        <v>0</v>
      </c>
      <c r="AG2714" s="131">
        <f t="shared" si="468"/>
        <v>0</v>
      </c>
      <c r="AH2714" s="131">
        <f t="shared" si="469"/>
        <v>0</v>
      </c>
      <c r="AI2714" s="131">
        <f>Table5[[#This Row],[Column17]]-Table5[[#This Row],[Column20]]</f>
        <v>0</v>
      </c>
      <c r="AJ2714" s="131">
        <f t="shared" si="470"/>
        <v>0</v>
      </c>
      <c r="AK2714" s="131">
        <f t="shared" si="474"/>
        <v>0</v>
      </c>
      <c r="AL2714" s="131">
        <f t="shared" si="471"/>
        <v>0</v>
      </c>
      <c r="AM2714" s="131" t="str">
        <f t="shared" si="472"/>
        <v/>
      </c>
      <c r="AN2714" s="131" t="str">
        <f t="shared" ca="1" si="473"/>
        <v/>
      </c>
    </row>
    <row r="2715" spans="1:40" ht="20.25" customHeight="1" x14ac:dyDescent="0.3">
      <c r="A2715" s="127"/>
      <c r="B2715" s="164"/>
      <c r="C2715" s="139"/>
      <c r="D2715" s="140"/>
      <c r="E2715" s="139"/>
      <c r="F2715" s="139"/>
      <c r="G2715" s="140"/>
      <c r="H2715" s="139"/>
      <c r="I2715" s="129"/>
      <c r="L2715" s="128"/>
      <c r="M2715" s="128"/>
      <c r="N2715" s="128"/>
      <c r="O2715" s="128"/>
      <c r="P2715" s="128"/>
      <c r="Q2715" s="128"/>
      <c r="R2715" s="128"/>
      <c r="S2715" s="128"/>
      <c r="T2715" s="120">
        <f t="shared" si="464"/>
        <v>0</v>
      </c>
      <c r="U2715" s="131"/>
      <c r="V2715" s="131"/>
      <c r="W2715" s="131">
        <f>SUMIFS($F$3:F2715,$D$3:D2715,D2715,$C$3:C2715,"Buy")+SUMIFS($F$3:F2715,$D$3:D2715,D2715,$C$3:C2715,"Coin Deposit",$E$3:E2715,"&lt;&gt;")</f>
        <v>0</v>
      </c>
      <c r="X2715" s="131">
        <f t="shared" si="465"/>
        <v>0</v>
      </c>
      <c r="Y2715" s="131">
        <f>IF($D2715=Y$1,SUMIFS($H$3:$H2715,$G$3:$G2715,Y$1,$C$3:$C2715,"Sell"),0)</f>
        <v>0</v>
      </c>
      <c r="Z2715" s="131">
        <f t="shared" si="466"/>
        <v>0</v>
      </c>
      <c r="AA2715" s="131">
        <f>IF($D2715=AA$1,SUMIFS($H$3:$H2715,$G$3:$G2715,AA$1,$C$3:$C2715,"Sell"),0)</f>
        <v>0</v>
      </c>
      <c r="AB2715" s="131">
        <f t="shared" si="467"/>
        <v>0</v>
      </c>
      <c r="AC2715" s="131">
        <f>SUMIFS('Deductions and Deposits'!$H:$H,'Deductions and Deposits'!$G:$G,D2715,'Deductions and Deposits'!$F:$F,"&lt;="&amp;B2715)+SUMIFS($F$3:F2715,$D$3:D2715,D2715,$C$3:C2715,"Coin Deposit",$E$3:E2715,"")</f>
        <v>0</v>
      </c>
      <c r="AD2715" s="131">
        <f>SUMIFS('Deductions and Deposits'!$D:$D,'Deductions and Deposits'!$C:$C,D2715)+SUMIFS($F:$F,$D:$D,D2715,$C:$C,"Coin Deduction")</f>
        <v>0</v>
      </c>
      <c r="AE2715" s="131">
        <f>Table5[[#This Row],[Column4]]+Table5[[#This Row],[Column14]]+Table5[[#This Row],[Column19]]+Table5[[#This Row],[Column12]]</f>
        <v>0</v>
      </c>
      <c r="AF2715" s="131">
        <f>Table5[[#This Row],[Column5]]+Table5[[#This Row],[Column13]]+Table5[[#This Row],[Column21]]+Table5[[#This Row],[Column18]]</f>
        <v>0</v>
      </c>
      <c r="AG2715" s="131">
        <f t="shared" si="468"/>
        <v>0</v>
      </c>
      <c r="AH2715" s="131">
        <f t="shared" si="469"/>
        <v>0</v>
      </c>
      <c r="AI2715" s="131">
        <f>Table5[[#This Row],[Column17]]-Table5[[#This Row],[Column20]]</f>
        <v>0</v>
      </c>
      <c r="AJ2715" s="131">
        <f t="shared" si="470"/>
        <v>0</v>
      </c>
      <c r="AK2715" s="131">
        <f t="shared" si="474"/>
        <v>0</v>
      </c>
      <c r="AL2715" s="131">
        <f t="shared" si="471"/>
        <v>0</v>
      </c>
      <c r="AM2715" s="131" t="str">
        <f t="shared" si="472"/>
        <v/>
      </c>
      <c r="AN2715" s="131" t="str">
        <f t="shared" ca="1" si="473"/>
        <v/>
      </c>
    </row>
    <row r="2716" spans="1:40" ht="20.25" customHeight="1" x14ac:dyDescent="0.3">
      <c r="A2716" s="127"/>
      <c r="B2716" s="164"/>
      <c r="C2716" s="139"/>
      <c r="D2716" s="140"/>
      <c r="E2716" s="139"/>
      <c r="F2716" s="139"/>
      <c r="G2716" s="140"/>
      <c r="H2716" s="139"/>
      <c r="I2716" s="129"/>
      <c r="L2716" s="128"/>
      <c r="M2716" s="128"/>
      <c r="N2716" s="128"/>
      <c r="O2716" s="128"/>
      <c r="P2716" s="128"/>
      <c r="Q2716" s="128"/>
      <c r="R2716" s="128"/>
      <c r="S2716" s="128"/>
      <c r="T2716" s="120">
        <f t="shared" si="464"/>
        <v>0</v>
      </c>
      <c r="U2716" s="131"/>
      <c r="V2716" s="131"/>
      <c r="W2716" s="131">
        <f>SUMIFS($F$3:F2716,$D$3:D2716,D2716,$C$3:C2716,"Buy")+SUMIFS($F$3:F2716,$D$3:D2716,D2716,$C$3:C2716,"Coin Deposit",$E$3:E2716,"&lt;&gt;")</f>
        <v>0</v>
      </c>
      <c r="X2716" s="131">
        <f t="shared" si="465"/>
        <v>0</v>
      </c>
      <c r="Y2716" s="131">
        <f>IF($D2716=Y$1,SUMIFS($H$3:$H2716,$G$3:$G2716,Y$1,$C$3:$C2716,"Sell"),0)</f>
        <v>0</v>
      </c>
      <c r="Z2716" s="131">
        <f t="shared" si="466"/>
        <v>0</v>
      </c>
      <c r="AA2716" s="131">
        <f>IF($D2716=AA$1,SUMIFS($H$3:$H2716,$G$3:$G2716,AA$1,$C$3:$C2716,"Sell"),0)</f>
        <v>0</v>
      </c>
      <c r="AB2716" s="131">
        <f t="shared" si="467"/>
        <v>0</v>
      </c>
      <c r="AC2716" s="131">
        <f>SUMIFS('Deductions and Deposits'!$H:$H,'Deductions and Deposits'!$G:$G,D2716,'Deductions and Deposits'!$F:$F,"&lt;="&amp;B2716)+SUMIFS($F$3:F2716,$D$3:D2716,D2716,$C$3:C2716,"Coin Deposit",$E$3:E2716,"")</f>
        <v>0</v>
      </c>
      <c r="AD2716" s="131">
        <f>SUMIFS('Deductions and Deposits'!$D:$D,'Deductions and Deposits'!$C:$C,D2716)+SUMIFS($F:$F,$D:$D,D2716,$C:$C,"Coin Deduction")</f>
        <v>0</v>
      </c>
      <c r="AE2716" s="131">
        <f>Table5[[#This Row],[Column4]]+Table5[[#This Row],[Column14]]+Table5[[#This Row],[Column19]]+Table5[[#This Row],[Column12]]</f>
        <v>0</v>
      </c>
      <c r="AF2716" s="131">
        <f>Table5[[#This Row],[Column5]]+Table5[[#This Row],[Column13]]+Table5[[#This Row],[Column21]]+Table5[[#This Row],[Column18]]</f>
        <v>0</v>
      </c>
      <c r="AG2716" s="131">
        <f t="shared" si="468"/>
        <v>0</v>
      </c>
      <c r="AH2716" s="131">
        <f t="shared" si="469"/>
        <v>0</v>
      </c>
      <c r="AI2716" s="131">
        <f>Table5[[#This Row],[Column17]]-Table5[[#This Row],[Column20]]</f>
        <v>0</v>
      </c>
      <c r="AJ2716" s="131">
        <f t="shared" si="470"/>
        <v>0</v>
      </c>
      <c r="AK2716" s="131">
        <f t="shared" si="474"/>
        <v>0</v>
      </c>
      <c r="AL2716" s="131">
        <f t="shared" si="471"/>
        <v>0</v>
      </c>
      <c r="AM2716" s="131" t="str">
        <f t="shared" si="472"/>
        <v/>
      </c>
      <c r="AN2716" s="131" t="str">
        <f t="shared" ca="1" si="473"/>
        <v/>
      </c>
    </row>
    <row r="2717" spans="1:40" ht="20.25" customHeight="1" x14ac:dyDescent="0.3">
      <c r="A2717" s="127"/>
      <c r="B2717" s="164"/>
      <c r="C2717" s="139"/>
      <c r="D2717" s="140"/>
      <c r="E2717" s="139"/>
      <c r="F2717" s="139"/>
      <c r="G2717" s="140"/>
      <c r="H2717" s="139"/>
      <c r="I2717" s="129"/>
      <c r="L2717" s="128"/>
      <c r="M2717" s="128"/>
      <c r="N2717" s="128"/>
      <c r="O2717" s="128"/>
      <c r="P2717" s="128"/>
      <c r="Q2717" s="128"/>
      <c r="R2717" s="128"/>
      <c r="S2717" s="128"/>
      <c r="T2717" s="120">
        <f t="shared" si="464"/>
        <v>0</v>
      </c>
      <c r="U2717" s="131"/>
      <c r="V2717" s="131"/>
      <c r="W2717" s="131">
        <f>SUMIFS($F$3:F2717,$D$3:D2717,D2717,$C$3:C2717,"Buy")+SUMIFS($F$3:F2717,$D$3:D2717,D2717,$C$3:C2717,"Coin Deposit",$E$3:E2717,"&lt;&gt;")</f>
        <v>0</v>
      </c>
      <c r="X2717" s="131">
        <f t="shared" si="465"/>
        <v>0</v>
      </c>
      <c r="Y2717" s="131">
        <f>IF($D2717=Y$1,SUMIFS($H$3:$H2717,$G$3:$G2717,Y$1,$C$3:$C2717,"Sell"),0)</f>
        <v>0</v>
      </c>
      <c r="Z2717" s="131">
        <f t="shared" si="466"/>
        <v>0</v>
      </c>
      <c r="AA2717" s="131">
        <f>IF($D2717=AA$1,SUMIFS($H$3:$H2717,$G$3:$G2717,AA$1,$C$3:$C2717,"Sell"),0)</f>
        <v>0</v>
      </c>
      <c r="AB2717" s="131">
        <f t="shared" si="467"/>
        <v>0</v>
      </c>
      <c r="AC2717" s="131">
        <f>SUMIFS('Deductions and Deposits'!$H:$H,'Deductions and Deposits'!$G:$G,D2717,'Deductions and Deposits'!$F:$F,"&lt;="&amp;B2717)+SUMIFS($F$3:F2717,$D$3:D2717,D2717,$C$3:C2717,"Coin Deposit",$E$3:E2717,"")</f>
        <v>0</v>
      </c>
      <c r="AD2717" s="131">
        <f>SUMIFS('Deductions and Deposits'!$D:$D,'Deductions and Deposits'!$C:$C,D2717)+SUMIFS($F:$F,$D:$D,D2717,$C:$C,"Coin Deduction")</f>
        <v>0</v>
      </c>
      <c r="AE2717" s="131">
        <f>Table5[[#This Row],[Column4]]+Table5[[#This Row],[Column14]]+Table5[[#This Row],[Column19]]+Table5[[#This Row],[Column12]]</f>
        <v>0</v>
      </c>
      <c r="AF2717" s="131">
        <f>Table5[[#This Row],[Column5]]+Table5[[#This Row],[Column13]]+Table5[[#This Row],[Column21]]+Table5[[#This Row],[Column18]]</f>
        <v>0</v>
      </c>
      <c r="AG2717" s="131">
        <f t="shared" si="468"/>
        <v>0</v>
      </c>
      <c r="AH2717" s="131">
        <f t="shared" si="469"/>
        <v>0</v>
      </c>
      <c r="AI2717" s="131">
        <f>Table5[[#This Row],[Column17]]-Table5[[#This Row],[Column20]]</f>
        <v>0</v>
      </c>
      <c r="AJ2717" s="131">
        <f t="shared" si="470"/>
        <v>0</v>
      </c>
      <c r="AK2717" s="131">
        <f t="shared" si="451"/>
        <v>0</v>
      </c>
      <c r="AL2717" s="131">
        <f t="shared" si="471"/>
        <v>0</v>
      </c>
      <c r="AM2717" s="131" t="str">
        <f t="shared" si="472"/>
        <v/>
      </c>
      <c r="AN2717" s="131" t="str">
        <f t="shared" ca="1" si="473"/>
        <v/>
      </c>
    </row>
    <row r="2718" spans="1:40" ht="20.25" customHeight="1" x14ac:dyDescent="0.3">
      <c r="A2718" s="127"/>
      <c r="B2718" s="164"/>
      <c r="C2718" s="139"/>
      <c r="D2718" s="140"/>
      <c r="E2718" s="139"/>
      <c r="F2718" s="139"/>
      <c r="G2718" s="140"/>
      <c r="H2718" s="139"/>
      <c r="I2718" s="129"/>
      <c r="L2718" s="128"/>
      <c r="M2718" s="128"/>
      <c r="N2718" s="128"/>
      <c r="O2718" s="128"/>
      <c r="P2718" s="128"/>
      <c r="Q2718" s="128"/>
      <c r="R2718" s="128"/>
      <c r="S2718" s="128"/>
      <c r="T2718" s="120">
        <f t="shared" si="464"/>
        <v>0</v>
      </c>
      <c r="U2718" s="131"/>
      <c r="V2718" s="131"/>
      <c r="W2718" s="131">
        <f>SUMIFS($F$3:F2718,$D$3:D2718,D2718,$C$3:C2718,"Buy")+SUMIFS($F$3:F2718,$D$3:D2718,D2718,$C$3:C2718,"Coin Deposit",$E$3:E2718,"&lt;&gt;")</f>
        <v>0</v>
      </c>
      <c r="X2718" s="131">
        <f t="shared" si="465"/>
        <v>0</v>
      </c>
      <c r="Y2718" s="131">
        <f>IF($D2718=Y$1,SUMIFS($H$3:$H2718,$G$3:$G2718,Y$1,$C$3:$C2718,"Sell"),0)</f>
        <v>0</v>
      </c>
      <c r="Z2718" s="131">
        <f t="shared" si="466"/>
        <v>0</v>
      </c>
      <c r="AA2718" s="131">
        <f>IF($D2718=AA$1,SUMIFS($H$3:$H2718,$G$3:$G2718,AA$1,$C$3:$C2718,"Sell"),0)</f>
        <v>0</v>
      </c>
      <c r="AB2718" s="131">
        <f t="shared" si="467"/>
        <v>0</v>
      </c>
      <c r="AC2718" s="131">
        <f>SUMIFS('Deductions and Deposits'!$H:$H,'Deductions and Deposits'!$G:$G,D2718,'Deductions and Deposits'!$F:$F,"&lt;="&amp;B2718)+SUMIFS($F$3:F2718,$D$3:D2718,D2718,$C$3:C2718,"Coin Deposit",$E$3:E2718,"")</f>
        <v>0</v>
      </c>
      <c r="AD2718" s="131">
        <f>SUMIFS('Deductions and Deposits'!$D:$D,'Deductions and Deposits'!$C:$C,D2718)+SUMIFS($F:$F,$D:$D,D2718,$C:$C,"Coin Deduction")</f>
        <v>0</v>
      </c>
      <c r="AE2718" s="131">
        <f>Table5[[#This Row],[Column4]]+Table5[[#This Row],[Column14]]+Table5[[#This Row],[Column19]]+Table5[[#This Row],[Column12]]</f>
        <v>0</v>
      </c>
      <c r="AF2718" s="131">
        <f>Table5[[#This Row],[Column5]]+Table5[[#This Row],[Column13]]+Table5[[#This Row],[Column21]]+Table5[[#This Row],[Column18]]</f>
        <v>0</v>
      </c>
      <c r="AG2718" s="131">
        <f t="shared" si="468"/>
        <v>0</v>
      </c>
      <c r="AH2718" s="131">
        <f t="shared" si="469"/>
        <v>0</v>
      </c>
      <c r="AI2718" s="131">
        <f>Table5[[#This Row],[Column17]]-Table5[[#This Row],[Column20]]</f>
        <v>0</v>
      </c>
      <c r="AJ2718" s="131">
        <f t="shared" si="470"/>
        <v>0</v>
      </c>
      <c r="AK2718" s="131">
        <f t="shared" si="451"/>
        <v>0</v>
      </c>
      <c r="AL2718" s="131">
        <f t="shared" si="471"/>
        <v>0</v>
      </c>
      <c r="AM2718" s="131" t="str">
        <f t="shared" si="472"/>
        <v/>
      </c>
      <c r="AN2718" s="131" t="str">
        <f t="shared" ca="1" si="473"/>
        <v/>
      </c>
    </row>
    <row r="2719" spans="1:40" ht="20.25" customHeight="1" x14ac:dyDescent="0.3">
      <c r="A2719" s="127"/>
      <c r="B2719" s="164"/>
      <c r="C2719" s="139"/>
      <c r="D2719" s="140"/>
      <c r="E2719" s="139"/>
      <c r="F2719" s="139"/>
      <c r="G2719" s="140"/>
      <c r="H2719" s="139"/>
      <c r="I2719" s="129"/>
      <c r="L2719" s="128"/>
      <c r="M2719" s="128"/>
      <c r="N2719" s="128"/>
      <c r="O2719" s="128"/>
      <c r="P2719" s="128"/>
      <c r="Q2719" s="128"/>
      <c r="R2719" s="128"/>
      <c r="S2719" s="128"/>
      <c r="T2719" s="120">
        <f t="shared" si="464"/>
        <v>0</v>
      </c>
      <c r="U2719" s="131"/>
      <c r="V2719" s="131"/>
      <c r="W2719" s="131">
        <f>SUMIFS($F$3:F2719,$D$3:D2719,D2719,$C$3:C2719,"Buy")+SUMIFS($F$3:F2719,$D$3:D2719,D2719,$C$3:C2719,"Coin Deposit",$E$3:E2719,"&lt;&gt;")</f>
        <v>0</v>
      </c>
      <c r="X2719" s="131">
        <f t="shared" si="465"/>
        <v>0</v>
      </c>
      <c r="Y2719" s="131">
        <f>IF($D2719=Y$1,SUMIFS($H$3:$H2719,$G$3:$G2719,Y$1,$C$3:$C2719,"Sell"),0)</f>
        <v>0</v>
      </c>
      <c r="Z2719" s="131">
        <f t="shared" si="466"/>
        <v>0</v>
      </c>
      <c r="AA2719" s="131">
        <f>IF($D2719=AA$1,SUMIFS($H$3:$H2719,$G$3:$G2719,AA$1,$C$3:$C2719,"Sell"),0)</f>
        <v>0</v>
      </c>
      <c r="AB2719" s="131">
        <f t="shared" si="467"/>
        <v>0</v>
      </c>
      <c r="AC2719" s="131">
        <f>SUMIFS('Deductions and Deposits'!$H:$H,'Deductions and Deposits'!$G:$G,D2719,'Deductions and Deposits'!$F:$F,"&lt;="&amp;B2719)+SUMIFS($F$3:F2719,$D$3:D2719,D2719,$C$3:C2719,"Coin Deposit",$E$3:E2719,"")</f>
        <v>0</v>
      </c>
      <c r="AD2719" s="131">
        <f>SUMIFS('Deductions and Deposits'!$D:$D,'Deductions and Deposits'!$C:$C,D2719)+SUMIFS($F:$F,$D:$D,D2719,$C:$C,"Coin Deduction")</f>
        <v>0</v>
      </c>
      <c r="AE2719" s="131">
        <f>Table5[[#This Row],[Column4]]+Table5[[#This Row],[Column14]]+Table5[[#This Row],[Column19]]+Table5[[#This Row],[Column12]]</f>
        <v>0</v>
      </c>
      <c r="AF2719" s="131">
        <f>Table5[[#This Row],[Column5]]+Table5[[#This Row],[Column13]]+Table5[[#This Row],[Column21]]+Table5[[#This Row],[Column18]]</f>
        <v>0</v>
      </c>
      <c r="AG2719" s="131">
        <f t="shared" si="468"/>
        <v>0</v>
      </c>
      <c r="AH2719" s="131">
        <f t="shared" si="469"/>
        <v>0</v>
      </c>
      <c r="AI2719" s="131">
        <f>Table5[[#This Row],[Column17]]-Table5[[#This Row],[Column20]]</f>
        <v>0</v>
      </c>
      <c r="AJ2719" s="131">
        <f t="shared" si="470"/>
        <v>0</v>
      </c>
      <c r="AK2719" s="131">
        <f t="shared" si="451"/>
        <v>0</v>
      </c>
      <c r="AL2719" s="131">
        <f t="shared" si="471"/>
        <v>0</v>
      </c>
      <c r="AM2719" s="131" t="str">
        <f t="shared" si="472"/>
        <v/>
      </c>
      <c r="AN2719" s="131" t="str">
        <f t="shared" ca="1" si="473"/>
        <v/>
      </c>
    </row>
    <row r="2720" spans="1:40" ht="20.25" customHeight="1" x14ac:dyDescent="0.3">
      <c r="A2720" s="127"/>
      <c r="B2720" s="164"/>
      <c r="C2720" s="139"/>
      <c r="D2720" s="140"/>
      <c r="E2720" s="139"/>
      <c r="F2720" s="139"/>
      <c r="G2720" s="140"/>
      <c r="H2720" s="139"/>
      <c r="I2720" s="129"/>
      <c r="L2720" s="128"/>
      <c r="M2720" s="128"/>
      <c r="N2720" s="128"/>
      <c r="O2720" s="128"/>
      <c r="P2720" s="128"/>
      <c r="Q2720" s="128"/>
      <c r="R2720" s="128"/>
      <c r="S2720" s="128"/>
      <c r="T2720" s="120">
        <f t="shared" si="464"/>
        <v>0</v>
      </c>
      <c r="U2720" s="131"/>
      <c r="V2720" s="131"/>
      <c r="W2720" s="131">
        <f>SUMIFS($F$3:F2720,$D$3:D2720,D2720,$C$3:C2720,"Buy")+SUMIFS($F$3:F2720,$D$3:D2720,D2720,$C$3:C2720,"Coin Deposit",$E$3:E2720,"&lt;&gt;")</f>
        <v>0</v>
      </c>
      <c r="X2720" s="131">
        <f t="shared" si="465"/>
        <v>0</v>
      </c>
      <c r="Y2720" s="131">
        <f>IF($D2720=Y$1,SUMIFS($H$3:$H2720,$G$3:$G2720,Y$1,$C$3:$C2720,"Sell"),0)</f>
        <v>0</v>
      </c>
      <c r="Z2720" s="131">
        <f t="shared" si="466"/>
        <v>0</v>
      </c>
      <c r="AA2720" s="131">
        <f>IF($D2720=AA$1,SUMIFS($H$3:$H2720,$G$3:$G2720,AA$1,$C$3:$C2720,"Sell"),0)</f>
        <v>0</v>
      </c>
      <c r="AB2720" s="131">
        <f t="shared" si="467"/>
        <v>0</v>
      </c>
      <c r="AC2720" s="131">
        <f>SUMIFS('Deductions and Deposits'!$H:$H,'Deductions and Deposits'!$G:$G,D2720,'Deductions and Deposits'!$F:$F,"&lt;="&amp;B2720)+SUMIFS($F$3:F2720,$D$3:D2720,D2720,$C$3:C2720,"Coin Deposit",$E$3:E2720,"")</f>
        <v>0</v>
      </c>
      <c r="AD2720" s="131">
        <f>SUMIFS('Deductions and Deposits'!$D:$D,'Deductions and Deposits'!$C:$C,D2720)+SUMIFS($F:$F,$D:$D,D2720,$C:$C,"Coin Deduction")</f>
        <v>0</v>
      </c>
      <c r="AE2720" s="131">
        <f>Table5[[#This Row],[Column4]]+Table5[[#This Row],[Column14]]+Table5[[#This Row],[Column19]]+Table5[[#This Row],[Column12]]</f>
        <v>0</v>
      </c>
      <c r="AF2720" s="131">
        <f>Table5[[#This Row],[Column5]]+Table5[[#This Row],[Column13]]+Table5[[#This Row],[Column21]]+Table5[[#This Row],[Column18]]</f>
        <v>0</v>
      </c>
      <c r="AG2720" s="131">
        <f t="shared" si="468"/>
        <v>0</v>
      </c>
      <c r="AH2720" s="131">
        <f t="shared" si="469"/>
        <v>0</v>
      </c>
      <c r="AI2720" s="131">
        <f>Table5[[#This Row],[Column17]]-Table5[[#This Row],[Column20]]</f>
        <v>0</v>
      </c>
      <c r="AJ2720" s="131">
        <f t="shared" si="470"/>
        <v>0</v>
      </c>
      <c r="AK2720" s="131">
        <f t="shared" si="451"/>
        <v>0</v>
      </c>
      <c r="AL2720" s="131">
        <f t="shared" si="471"/>
        <v>0</v>
      </c>
      <c r="AM2720" s="131" t="str">
        <f t="shared" si="472"/>
        <v/>
      </c>
      <c r="AN2720" s="131" t="str">
        <f t="shared" ca="1" si="473"/>
        <v/>
      </c>
    </row>
    <row r="2721" spans="1:40" ht="20.25" customHeight="1" x14ac:dyDescent="0.3">
      <c r="A2721" s="127"/>
      <c r="B2721" s="164"/>
      <c r="C2721" s="139"/>
      <c r="D2721" s="140"/>
      <c r="E2721" s="139"/>
      <c r="F2721" s="139"/>
      <c r="G2721" s="140"/>
      <c r="H2721" s="139"/>
      <c r="I2721" s="129"/>
      <c r="L2721" s="128"/>
      <c r="M2721" s="128"/>
      <c r="N2721" s="128"/>
      <c r="O2721" s="128"/>
      <c r="P2721" s="128"/>
      <c r="Q2721" s="128"/>
      <c r="R2721" s="128"/>
      <c r="S2721" s="128"/>
      <c r="T2721" s="120">
        <f t="shared" si="464"/>
        <v>0</v>
      </c>
      <c r="U2721" s="131"/>
      <c r="V2721" s="131"/>
      <c r="W2721" s="131">
        <f>SUMIFS($F$3:F2721,$D$3:D2721,D2721,$C$3:C2721,"Buy")+SUMIFS($F$3:F2721,$D$3:D2721,D2721,$C$3:C2721,"Coin Deposit",$E$3:E2721,"&lt;&gt;")</f>
        <v>0</v>
      </c>
      <c r="X2721" s="131">
        <f t="shared" si="465"/>
        <v>0</v>
      </c>
      <c r="Y2721" s="131">
        <f>IF($D2721=Y$1,SUMIFS($H$3:$H2721,$G$3:$G2721,Y$1,$C$3:$C2721,"Sell"),0)</f>
        <v>0</v>
      </c>
      <c r="Z2721" s="131">
        <f t="shared" si="466"/>
        <v>0</v>
      </c>
      <c r="AA2721" s="131">
        <f>IF($D2721=AA$1,SUMIFS($H$3:$H2721,$G$3:$G2721,AA$1,$C$3:$C2721,"Sell"),0)</f>
        <v>0</v>
      </c>
      <c r="AB2721" s="131">
        <f t="shared" si="467"/>
        <v>0</v>
      </c>
      <c r="AC2721" s="131">
        <f>SUMIFS('Deductions and Deposits'!$H:$H,'Deductions and Deposits'!$G:$G,D2721,'Deductions and Deposits'!$F:$F,"&lt;="&amp;B2721)+SUMIFS($F$3:F2721,$D$3:D2721,D2721,$C$3:C2721,"Coin Deposit",$E$3:E2721,"")</f>
        <v>0</v>
      </c>
      <c r="AD2721" s="131">
        <f>SUMIFS('Deductions and Deposits'!$D:$D,'Deductions and Deposits'!$C:$C,D2721)+SUMIFS($F:$F,$D:$D,D2721,$C:$C,"Coin Deduction")</f>
        <v>0</v>
      </c>
      <c r="AE2721" s="131">
        <f>Table5[[#This Row],[Column4]]+Table5[[#This Row],[Column14]]+Table5[[#This Row],[Column19]]+Table5[[#This Row],[Column12]]</f>
        <v>0</v>
      </c>
      <c r="AF2721" s="131">
        <f>Table5[[#This Row],[Column5]]+Table5[[#This Row],[Column13]]+Table5[[#This Row],[Column21]]+Table5[[#This Row],[Column18]]</f>
        <v>0</v>
      </c>
      <c r="AG2721" s="131">
        <f t="shared" si="468"/>
        <v>0</v>
      </c>
      <c r="AH2721" s="131">
        <f t="shared" si="469"/>
        <v>0</v>
      </c>
      <c r="AI2721" s="131">
        <f>Table5[[#This Row],[Column17]]-Table5[[#This Row],[Column20]]</f>
        <v>0</v>
      </c>
      <c r="AJ2721" s="131">
        <f t="shared" si="470"/>
        <v>0</v>
      </c>
      <c r="AK2721" s="131">
        <f t="shared" si="451"/>
        <v>0</v>
      </c>
      <c r="AL2721" s="131">
        <f t="shared" si="471"/>
        <v>0</v>
      </c>
      <c r="AM2721" s="131" t="str">
        <f t="shared" si="472"/>
        <v/>
      </c>
      <c r="AN2721" s="131" t="str">
        <f t="shared" ca="1" si="473"/>
        <v/>
      </c>
    </row>
    <row r="2722" spans="1:40" ht="20.25" customHeight="1" x14ac:dyDescent="0.3">
      <c r="A2722" s="127"/>
      <c r="B2722" s="164"/>
      <c r="C2722" s="139"/>
      <c r="D2722" s="140"/>
      <c r="E2722" s="139"/>
      <c r="F2722" s="139"/>
      <c r="G2722" s="140"/>
      <c r="H2722" s="139"/>
      <c r="I2722" s="129"/>
      <c r="L2722" s="128"/>
      <c r="M2722" s="128"/>
      <c r="N2722" s="128"/>
      <c r="O2722" s="128"/>
      <c r="P2722" s="128"/>
      <c r="Q2722" s="128"/>
      <c r="R2722" s="128"/>
      <c r="S2722" s="128"/>
      <c r="T2722" s="120">
        <f t="shared" si="464"/>
        <v>0</v>
      </c>
      <c r="U2722" s="131"/>
      <c r="V2722" s="131"/>
      <c r="W2722" s="131">
        <f>SUMIFS($F$3:F2722,$D$3:D2722,D2722,$C$3:C2722,"Buy")+SUMIFS($F$3:F2722,$D$3:D2722,D2722,$C$3:C2722,"Coin Deposit",$E$3:E2722,"&lt;&gt;")</f>
        <v>0</v>
      </c>
      <c r="X2722" s="131">
        <f t="shared" si="465"/>
        <v>0</v>
      </c>
      <c r="Y2722" s="131">
        <f>IF($D2722=Y$1,SUMIFS($H$3:$H2722,$G$3:$G2722,Y$1,$C$3:$C2722,"Sell"),0)</f>
        <v>0</v>
      </c>
      <c r="Z2722" s="131">
        <f t="shared" si="466"/>
        <v>0</v>
      </c>
      <c r="AA2722" s="131">
        <f>IF($D2722=AA$1,SUMIFS($H$3:$H2722,$G$3:$G2722,AA$1,$C$3:$C2722,"Sell"),0)</f>
        <v>0</v>
      </c>
      <c r="AB2722" s="131">
        <f t="shared" si="467"/>
        <v>0</v>
      </c>
      <c r="AC2722" s="131">
        <f>SUMIFS('Deductions and Deposits'!$H:$H,'Deductions and Deposits'!$G:$G,D2722,'Deductions and Deposits'!$F:$F,"&lt;="&amp;B2722)+SUMIFS($F$3:F2722,$D$3:D2722,D2722,$C$3:C2722,"Coin Deposit",$E$3:E2722,"")</f>
        <v>0</v>
      </c>
      <c r="AD2722" s="131">
        <f>SUMIFS('Deductions and Deposits'!$D:$D,'Deductions and Deposits'!$C:$C,D2722)+SUMIFS($F:$F,$D:$D,D2722,$C:$C,"Coin Deduction")</f>
        <v>0</v>
      </c>
      <c r="AE2722" s="131">
        <f>Table5[[#This Row],[Column4]]+Table5[[#This Row],[Column14]]+Table5[[#This Row],[Column19]]+Table5[[#This Row],[Column12]]</f>
        <v>0</v>
      </c>
      <c r="AF2722" s="131">
        <f>Table5[[#This Row],[Column5]]+Table5[[#This Row],[Column13]]+Table5[[#This Row],[Column21]]+Table5[[#This Row],[Column18]]</f>
        <v>0</v>
      </c>
      <c r="AG2722" s="131">
        <f t="shared" si="468"/>
        <v>0</v>
      </c>
      <c r="AH2722" s="131">
        <f t="shared" si="469"/>
        <v>0</v>
      </c>
      <c r="AI2722" s="131">
        <f>Table5[[#This Row],[Column17]]-Table5[[#This Row],[Column20]]</f>
        <v>0</v>
      </c>
      <c r="AJ2722" s="131">
        <f t="shared" si="470"/>
        <v>0</v>
      </c>
      <c r="AK2722" s="131">
        <f t="shared" si="451"/>
        <v>0</v>
      </c>
      <c r="AL2722" s="131">
        <f t="shared" si="471"/>
        <v>0</v>
      </c>
      <c r="AM2722" s="131" t="str">
        <f t="shared" si="472"/>
        <v/>
      </c>
      <c r="AN2722" s="131" t="str">
        <f t="shared" ca="1" si="473"/>
        <v/>
      </c>
    </row>
    <row r="2723" spans="1:40" ht="20.25" customHeight="1" x14ac:dyDescent="0.3">
      <c r="A2723" s="127"/>
      <c r="B2723" s="164"/>
      <c r="C2723" s="139"/>
      <c r="D2723" s="140"/>
      <c r="E2723" s="139"/>
      <c r="F2723" s="139"/>
      <c r="G2723" s="140"/>
      <c r="H2723" s="139"/>
      <c r="I2723" s="129"/>
      <c r="L2723" s="128"/>
      <c r="M2723" s="128"/>
      <c r="N2723" s="128"/>
      <c r="O2723" s="128"/>
      <c r="P2723" s="128"/>
      <c r="Q2723" s="128"/>
      <c r="R2723" s="128"/>
      <c r="S2723" s="128"/>
      <c r="T2723" s="120">
        <f t="shared" si="464"/>
        <v>0</v>
      </c>
      <c r="U2723" s="131"/>
      <c r="V2723" s="131"/>
      <c r="W2723" s="131">
        <f>SUMIFS($F$3:F2723,$D$3:D2723,D2723,$C$3:C2723,"Buy")+SUMIFS($F$3:F2723,$D$3:D2723,D2723,$C$3:C2723,"Coin Deposit",$E$3:E2723,"&lt;&gt;")</f>
        <v>0</v>
      </c>
      <c r="X2723" s="131">
        <f t="shared" si="465"/>
        <v>0</v>
      </c>
      <c r="Y2723" s="131">
        <f>IF($D2723=Y$1,SUMIFS($H$3:$H2723,$G$3:$G2723,Y$1,$C$3:$C2723,"Sell"),0)</f>
        <v>0</v>
      </c>
      <c r="Z2723" s="131">
        <f t="shared" si="466"/>
        <v>0</v>
      </c>
      <c r="AA2723" s="131">
        <f>IF($D2723=AA$1,SUMIFS($H$3:$H2723,$G$3:$G2723,AA$1,$C$3:$C2723,"Sell"),0)</f>
        <v>0</v>
      </c>
      <c r="AB2723" s="131">
        <f t="shared" si="467"/>
        <v>0</v>
      </c>
      <c r="AC2723" s="131">
        <f>SUMIFS('Deductions and Deposits'!$H:$H,'Deductions and Deposits'!$G:$G,D2723,'Deductions and Deposits'!$F:$F,"&lt;="&amp;B2723)+SUMIFS($F$3:F2723,$D$3:D2723,D2723,$C$3:C2723,"Coin Deposit",$E$3:E2723,"")</f>
        <v>0</v>
      </c>
      <c r="AD2723" s="131">
        <f>SUMIFS('Deductions and Deposits'!$D:$D,'Deductions and Deposits'!$C:$C,D2723)+SUMIFS($F:$F,$D:$D,D2723,$C:$C,"Coin Deduction")</f>
        <v>0</v>
      </c>
      <c r="AE2723" s="131">
        <f>Table5[[#This Row],[Column4]]+Table5[[#This Row],[Column14]]+Table5[[#This Row],[Column19]]+Table5[[#This Row],[Column12]]</f>
        <v>0</v>
      </c>
      <c r="AF2723" s="131">
        <f>Table5[[#This Row],[Column5]]+Table5[[#This Row],[Column13]]+Table5[[#This Row],[Column21]]+Table5[[#This Row],[Column18]]</f>
        <v>0</v>
      </c>
      <c r="AG2723" s="131">
        <f t="shared" si="468"/>
        <v>0</v>
      </c>
      <c r="AH2723" s="131">
        <f t="shared" si="469"/>
        <v>0</v>
      </c>
      <c r="AI2723" s="131">
        <f>Table5[[#This Row],[Column17]]-Table5[[#This Row],[Column20]]</f>
        <v>0</v>
      </c>
      <c r="AJ2723" s="131">
        <f t="shared" si="470"/>
        <v>0</v>
      </c>
      <c r="AK2723" s="131">
        <f t="shared" si="451"/>
        <v>0</v>
      </c>
      <c r="AL2723" s="131">
        <f t="shared" si="471"/>
        <v>0</v>
      </c>
      <c r="AM2723" s="131" t="str">
        <f t="shared" si="472"/>
        <v/>
      </c>
      <c r="AN2723" s="131" t="str">
        <f t="shared" ca="1" si="473"/>
        <v/>
      </c>
    </row>
    <row r="2724" spans="1:40" ht="20.25" customHeight="1" x14ac:dyDescent="0.3">
      <c r="A2724" s="127"/>
      <c r="B2724" s="164"/>
      <c r="C2724" s="139"/>
      <c r="D2724" s="140"/>
      <c r="E2724" s="139"/>
      <c r="F2724" s="139"/>
      <c r="G2724" s="140"/>
      <c r="H2724" s="139"/>
      <c r="I2724" s="129"/>
      <c r="L2724" s="128"/>
      <c r="M2724" s="128"/>
      <c r="N2724" s="128"/>
      <c r="O2724" s="128"/>
      <c r="P2724" s="128"/>
      <c r="Q2724" s="128"/>
      <c r="R2724" s="128"/>
      <c r="S2724" s="128"/>
      <c r="T2724" s="120">
        <f t="shared" si="464"/>
        <v>0</v>
      </c>
      <c r="U2724" s="131"/>
      <c r="V2724" s="131"/>
      <c r="W2724" s="131">
        <f>SUMIFS($F$3:F2724,$D$3:D2724,D2724,$C$3:C2724,"Buy")+SUMIFS($F$3:F2724,$D$3:D2724,D2724,$C$3:C2724,"Coin Deposit",$E$3:E2724,"&lt;&gt;")</f>
        <v>0</v>
      </c>
      <c r="X2724" s="131">
        <f t="shared" si="465"/>
        <v>0</v>
      </c>
      <c r="Y2724" s="131">
        <f>IF($D2724=Y$1,SUMIFS($H$3:$H2724,$G$3:$G2724,Y$1,$C$3:$C2724,"Sell"),0)</f>
        <v>0</v>
      </c>
      <c r="Z2724" s="131">
        <f t="shared" si="466"/>
        <v>0</v>
      </c>
      <c r="AA2724" s="131">
        <f>IF($D2724=AA$1,SUMIFS($H$3:$H2724,$G$3:$G2724,AA$1,$C$3:$C2724,"Sell"),0)</f>
        <v>0</v>
      </c>
      <c r="AB2724" s="131">
        <f t="shared" si="467"/>
        <v>0</v>
      </c>
      <c r="AC2724" s="131">
        <f>SUMIFS('Deductions and Deposits'!$H:$H,'Deductions and Deposits'!$G:$G,D2724,'Deductions and Deposits'!$F:$F,"&lt;="&amp;B2724)+SUMIFS($F$3:F2724,$D$3:D2724,D2724,$C$3:C2724,"Coin Deposit",$E$3:E2724,"")</f>
        <v>0</v>
      </c>
      <c r="AD2724" s="131">
        <f>SUMIFS('Deductions and Deposits'!$D:$D,'Deductions and Deposits'!$C:$C,D2724)+SUMIFS($F:$F,$D:$D,D2724,$C:$C,"Coin Deduction")</f>
        <v>0</v>
      </c>
      <c r="AE2724" s="131">
        <f>Table5[[#This Row],[Column4]]+Table5[[#This Row],[Column14]]+Table5[[#This Row],[Column19]]+Table5[[#This Row],[Column12]]</f>
        <v>0</v>
      </c>
      <c r="AF2724" s="131">
        <f>Table5[[#This Row],[Column5]]+Table5[[#This Row],[Column13]]+Table5[[#This Row],[Column21]]+Table5[[#This Row],[Column18]]</f>
        <v>0</v>
      </c>
      <c r="AG2724" s="131">
        <f t="shared" si="468"/>
        <v>0</v>
      </c>
      <c r="AH2724" s="131">
        <f t="shared" si="469"/>
        <v>0</v>
      </c>
      <c r="AI2724" s="131">
        <f>Table5[[#This Row],[Column17]]-Table5[[#This Row],[Column20]]</f>
        <v>0</v>
      </c>
      <c r="AJ2724" s="131">
        <f t="shared" si="470"/>
        <v>0</v>
      </c>
      <c r="AK2724" s="131">
        <f t="shared" si="451"/>
        <v>0</v>
      </c>
      <c r="AL2724" s="131">
        <f t="shared" si="471"/>
        <v>0</v>
      </c>
      <c r="AM2724" s="131" t="str">
        <f t="shared" si="472"/>
        <v/>
      </c>
      <c r="AN2724" s="131" t="str">
        <f t="shared" ca="1" si="473"/>
        <v/>
      </c>
    </row>
    <row r="2725" spans="1:40" ht="20.25" customHeight="1" x14ac:dyDescent="0.3">
      <c r="A2725" s="127"/>
      <c r="B2725" s="164"/>
      <c r="C2725" s="139"/>
      <c r="D2725" s="140"/>
      <c r="E2725" s="139"/>
      <c r="F2725" s="139"/>
      <c r="G2725" s="140"/>
      <c r="H2725" s="139"/>
      <c r="I2725" s="129"/>
      <c r="L2725" s="128"/>
      <c r="M2725" s="128"/>
      <c r="N2725" s="128"/>
      <c r="O2725" s="128"/>
      <c r="P2725" s="128"/>
      <c r="Q2725" s="128"/>
      <c r="R2725" s="128"/>
      <c r="S2725" s="128"/>
      <c r="T2725" s="120">
        <f t="shared" si="464"/>
        <v>0</v>
      </c>
      <c r="U2725" s="131"/>
      <c r="V2725" s="131"/>
      <c r="W2725" s="131">
        <f>SUMIFS($F$3:F2725,$D$3:D2725,D2725,$C$3:C2725,"Buy")+SUMIFS($F$3:F2725,$D$3:D2725,D2725,$C$3:C2725,"Coin Deposit",$E$3:E2725,"&lt;&gt;")</f>
        <v>0</v>
      </c>
      <c r="X2725" s="131">
        <f t="shared" si="465"/>
        <v>0</v>
      </c>
      <c r="Y2725" s="131">
        <f>IF($D2725=Y$1,SUMIFS($H$3:$H2725,$G$3:$G2725,Y$1,$C$3:$C2725,"Sell"),0)</f>
        <v>0</v>
      </c>
      <c r="Z2725" s="131">
        <f t="shared" si="466"/>
        <v>0</v>
      </c>
      <c r="AA2725" s="131">
        <f>IF($D2725=AA$1,SUMIFS($H$3:$H2725,$G$3:$G2725,AA$1,$C$3:$C2725,"Sell"),0)</f>
        <v>0</v>
      </c>
      <c r="AB2725" s="131">
        <f t="shared" si="467"/>
        <v>0</v>
      </c>
      <c r="AC2725" s="131">
        <f>SUMIFS('Deductions and Deposits'!$H:$H,'Deductions and Deposits'!$G:$G,D2725,'Deductions and Deposits'!$F:$F,"&lt;="&amp;B2725)+SUMIFS($F$3:F2725,$D$3:D2725,D2725,$C$3:C2725,"Coin Deposit",$E$3:E2725,"")</f>
        <v>0</v>
      </c>
      <c r="AD2725" s="131">
        <f>SUMIFS('Deductions and Deposits'!$D:$D,'Deductions and Deposits'!$C:$C,D2725)+SUMIFS($F:$F,$D:$D,D2725,$C:$C,"Coin Deduction")</f>
        <v>0</v>
      </c>
      <c r="AE2725" s="131">
        <f>Table5[[#This Row],[Column4]]+Table5[[#This Row],[Column14]]+Table5[[#This Row],[Column19]]+Table5[[#This Row],[Column12]]</f>
        <v>0</v>
      </c>
      <c r="AF2725" s="131">
        <f>Table5[[#This Row],[Column5]]+Table5[[#This Row],[Column13]]+Table5[[#This Row],[Column21]]+Table5[[#This Row],[Column18]]</f>
        <v>0</v>
      </c>
      <c r="AG2725" s="131">
        <f t="shared" si="468"/>
        <v>0</v>
      </c>
      <c r="AH2725" s="131">
        <f t="shared" si="469"/>
        <v>0</v>
      </c>
      <c r="AI2725" s="131">
        <f>Table5[[#This Row],[Column17]]-Table5[[#This Row],[Column20]]</f>
        <v>0</v>
      </c>
      <c r="AJ2725" s="131">
        <f t="shared" si="470"/>
        <v>0</v>
      </c>
      <c r="AK2725" s="131">
        <f t="shared" si="451"/>
        <v>0</v>
      </c>
      <c r="AL2725" s="131">
        <f t="shared" si="471"/>
        <v>0</v>
      </c>
      <c r="AM2725" s="131" t="str">
        <f t="shared" si="472"/>
        <v/>
      </c>
      <c r="AN2725" s="131" t="str">
        <f t="shared" ca="1" si="473"/>
        <v/>
      </c>
    </row>
    <row r="2726" spans="1:40" ht="20.25" customHeight="1" x14ac:dyDescent="0.3">
      <c r="A2726" s="127"/>
      <c r="B2726" s="164"/>
      <c r="C2726" s="139"/>
      <c r="D2726" s="140"/>
      <c r="E2726" s="139"/>
      <c r="F2726" s="139"/>
      <c r="G2726" s="140"/>
      <c r="H2726" s="139"/>
      <c r="I2726" s="129"/>
      <c r="L2726" s="128"/>
      <c r="M2726" s="128"/>
      <c r="N2726" s="128"/>
      <c r="O2726" s="128"/>
      <c r="P2726" s="128"/>
      <c r="Q2726" s="128"/>
      <c r="R2726" s="128"/>
      <c r="S2726" s="128"/>
      <c r="T2726" s="120">
        <f t="shared" si="464"/>
        <v>0</v>
      </c>
      <c r="U2726" s="131"/>
      <c r="V2726" s="131"/>
      <c r="W2726" s="131">
        <f>SUMIFS($F$3:F2726,$D$3:D2726,D2726,$C$3:C2726,"Buy")+SUMIFS($F$3:F2726,$D$3:D2726,D2726,$C$3:C2726,"Coin Deposit",$E$3:E2726,"&lt;&gt;")</f>
        <v>0</v>
      </c>
      <c r="X2726" s="131">
        <f t="shared" si="465"/>
        <v>0</v>
      </c>
      <c r="Y2726" s="131">
        <f>IF($D2726=Y$1,SUMIFS($H$3:$H2726,$G$3:$G2726,Y$1,$C$3:$C2726,"Sell"),0)</f>
        <v>0</v>
      </c>
      <c r="Z2726" s="131">
        <f t="shared" si="466"/>
        <v>0</v>
      </c>
      <c r="AA2726" s="131">
        <f>IF($D2726=AA$1,SUMIFS($H$3:$H2726,$G$3:$G2726,AA$1,$C$3:$C2726,"Sell"),0)</f>
        <v>0</v>
      </c>
      <c r="AB2726" s="131">
        <f t="shared" si="467"/>
        <v>0</v>
      </c>
      <c r="AC2726" s="131">
        <f>SUMIFS('Deductions and Deposits'!$H:$H,'Deductions and Deposits'!$G:$G,D2726,'Deductions and Deposits'!$F:$F,"&lt;="&amp;B2726)+SUMIFS($F$3:F2726,$D$3:D2726,D2726,$C$3:C2726,"Coin Deposit",$E$3:E2726,"")</f>
        <v>0</v>
      </c>
      <c r="AD2726" s="131">
        <f>SUMIFS('Deductions and Deposits'!$D:$D,'Deductions and Deposits'!$C:$C,D2726)+SUMIFS($F:$F,$D:$D,D2726,$C:$C,"Coin Deduction")</f>
        <v>0</v>
      </c>
      <c r="AE2726" s="131">
        <f>Table5[[#This Row],[Column4]]+Table5[[#This Row],[Column14]]+Table5[[#This Row],[Column19]]+Table5[[#This Row],[Column12]]</f>
        <v>0</v>
      </c>
      <c r="AF2726" s="131">
        <f>Table5[[#This Row],[Column5]]+Table5[[#This Row],[Column13]]+Table5[[#This Row],[Column21]]+Table5[[#This Row],[Column18]]</f>
        <v>0</v>
      </c>
      <c r="AG2726" s="131">
        <f t="shared" si="468"/>
        <v>0</v>
      </c>
      <c r="AH2726" s="131">
        <f t="shared" si="469"/>
        <v>0</v>
      </c>
      <c r="AI2726" s="131">
        <f>Table5[[#This Row],[Column17]]-Table5[[#This Row],[Column20]]</f>
        <v>0</v>
      </c>
      <c r="AJ2726" s="131">
        <f t="shared" si="470"/>
        <v>0</v>
      </c>
      <c r="AK2726" s="131">
        <f t="shared" si="451"/>
        <v>0</v>
      </c>
      <c r="AL2726" s="131">
        <f t="shared" si="471"/>
        <v>0</v>
      </c>
      <c r="AM2726" s="131" t="str">
        <f t="shared" si="472"/>
        <v/>
      </c>
      <c r="AN2726" s="131" t="str">
        <f t="shared" ca="1" si="473"/>
        <v/>
      </c>
    </row>
    <row r="2727" spans="1:40" ht="20.25" customHeight="1" x14ac:dyDescent="0.3">
      <c r="A2727" s="127"/>
      <c r="B2727" s="164"/>
      <c r="C2727" s="139"/>
      <c r="D2727" s="140"/>
      <c r="E2727" s="139"/>
      <c r="F2727" s="139"/>
      <c r="G2727" s="140"/>
      <c r="H2727" s="139"/>
      <c r="I2727" s="129"/>
      <c r="L2727" s="128"/>
      <c r="M2727" s="128"/>
      <c r="N2727" s="128"/>
      <c r="O2727" s="128"/>
      <c r="P2727" s="128"/>
      <c r="Q2727" s="128"/>
      <c r="R2727" s="128"/>
      <c r="S2727" s="128"/>
      <c r="T2727" s="120">
        <f t="shared" si="464"/>
        <v>0</v>
      </c>
      <c r="U2727" s="131"/>
      <c r="V2727" s="131"/>
      <c r="W2727" s="131">
        <f>SUMIFS($F$3:F2727,$D$3:D2727,D2727,$C$3:C2727,"Buy")+SUMIFS($F$3:F2727,$D$3:D2727,D2727,$C$3:C2727,"Coin Deposit",$E$3:E2727,"&lt;&gt;")</f>
        <v>0</v>
      </c>
      <c r="X2727" s="131">
        <f t="shared" si="465"/>
        <v>0</v>
      </c>
      <c r="Y2727" s="131">
        <f>IF($D2727=Y$1,SUMIFS($H$3:$H2727,$G$3:$G2727,Y$1,$C$3:$C2727,"Sell"),0)</f>
        <v>0</v>
      </c>
      <c r="Z2727" s="131">
        <f t="shared" si="466"/>
        <v>0</v>
      </c>
      <c r="AA2727" s="131">
        <f>IF($D2727=AA$1,SUMIFS($H$3:$H2727,$G$3:$G2727,AA$1,$C$3:$C2727,"Sell"),0)</f>
        <v>0</v>
      </c>
      <c r="AB2727" s="131">
        <f t="shared" si="467"/>
        <v>0</v>
      </c>
      <c r="AC2727" s="131">
        <f>SUMIFS('Deductions and Deposits'!$H:$H,'Deductions and Deposits'!$G:$G,D2727,'Deductions and Deposits'!$F:$F,"&lt;="&amp;B2727)+SUMIFS($F$3:F2727,$D$3:D2727,D2727,$C$3:C2727,"Coin Deposit",$E$3:E2727,"")</f>
        <v>0</v>
      </c>
      <c r="AD2727" s="131">
        <f>SUMIFS('Deductions and Deposits'!$D:$D,'Deductions and Deposits'!$C:$C,D2727)+SUMIFS($F:$F,$D:$D,D2727,$C:$C,"Coin Deduction")</f>
        <v>0</v>
      </c>
      <c r="AE2727" s="131">
        <f>Table5[[#This Row],[Column4]]+Table5[[#This Row],[Column14]]+Table5[[#This Row],[Column19]]+Table5[[#This Row],[Column12]]</f>
        <v>0</v>
      </c>
      <c r="AF2727" s="131">
        <f>Table5[[#This Row],[Column5]]+Table5[[#This Row],[Column13]]+Table5[[#This Row],[Column21]]+Table5[[#This Row],[Column18]]</f>
        <v>0</v>
      </c>
      <c r="AG2727" s="131">
        <f t="shared" si="468"/>
        <v>0</v>
      </c>
      <c r="AH2727" s="131">
        <f t="shared" si="469"/>
        <v>0</v>
      </c>
      <c r="AI2727" s="131">
        <f>Table5[[#This Row],[Column17]]-Table5[[#This Row],[Column20]]</f>
        <v>0</v>
      </c>
      <c r="AJ2727" s="131">
        <f t="shared" si="470"/>
        <v>0</v>
      </c>
      <c r="AK2727" s="131">
        <f t="shared" si="451"/>
        <v>0</v>
      </c>
      <c r="AL2727" s="131">
        <f t="shared" si="471"/>
        <v>0</v>
      </c>
      <c r="AM2727" s="131" t="str">
        <f t="shared" si="472"/>
        <v/>
      </c>
      <c r="AN2727" s="131" t="str">
        <f t="shared" ca="1" si="473"/>
        <v/>
      </c>
    </row>
    <row r="2728" spans="1:40" ht="20.25" customHeight="1" x14ac:dyDescent="0.3">
      <c r="A2728" s="127"/>
      <c r="B2728" s="164"/>
      <c r="C2728" s="139"/>
      <c r="D2728" s="140"/>
      <c r="E2728" s="139"/>
      <c r="F2728" s="139"/>
      <c r="G2728" s="140"/>
      <c r="H2728" s="139"/>
      <c r="I2728" s="129"/>
      <c r="L2728" s="128"/>
      <c r="M2728" s="128"/>
      <c r="N2728" s="128"/>
      <c r="O2728" s="128"/>
      <c r="P2728" s="128"/>
      <c r="Q2728" s="128"/>
      <c r="R2728" s="128"/>
      <c r="S2728" s="128"/>
      <c r="T2728" s="120">
        <f t="shared" si="464"/>
        <v>0</v>
      </c>
      <c r="U2728" s="131"/>
      <c r="V2728" s="131"/>
      <c r="W2728" s="131">
        <f>SUMIFS($F$3:F2728,$D$3:D2728,D2728,$C$3:C2728,"Buy")+SUMIFS($F$3:F2728,$D$3:D2728,D2728,$C$3:C2728,"Coin Deposit",$E$3:E2728,"&lt;&gt;")</f>
        <v>0</v>
      </c>
      <c r="X2728" s="131">
        <f t="shared" si="465"/>
        <v>0</v>
      </c>
      <c r="Y2728" s="131">
        <f>IF($D2728=Y$1,SUMIFS($H$3:$H2728,$G$3:$G2728,Y$1,$C$3:$C2728,"Sell"),0)</f>
        <v>0</v>
      </c>
      <c r="Z2728" s="131">
        <f t="shared" si="466"/>
        <v>0</v>
      </c>
      <c r="AA2728" s="131">
        <f>IF($D2728=AA$1,SUMIFS($H$3:$H2728,$G$3:$G2728,AA$1,$C$3:$C2728,"Sell"),0)</f>
        <v>0</v>
      </c>
      <c r="AB2728" s="131">
        <f t="shared" si="467"/>
        <v>0</v>
      </c>
      <c r="AC2728" s="131">
        <f>SUMIFS('Deductions and Deposits'!$H:$H,'Deductions and Deposits'!$G:$G,D2728,'Deductions and Deposits'!$F:$F,"&lt;="&amp;B2728)+SUMIFS($F$3:F2728,$D$3:D2728,D2728,$C$3:C2728,"Coin Deposit",$E$3:E2728,"")</f>
        <v>0</v>
      </c>
      <c r="AD2728" s="131">
        <f>SUMIFS('Deductions and Deposits'!$D:$D,'Deductions and Deposits'!$C:$C,D2728)+SUMIFS($F:$F,$D:$D,D2728,$C:$C,"Coin Deduction")</f>
        <v>0</v>
      </c>
      <c r="AE2728" s="131">
        <f>Table5[[#This Row],[Column4]]+Table5[[#This Row],[Column14]]+Table5[[#This Row],[Column19]]+Table5[[#This Row],[Column12]]</f>
        <v>0</v>
      </c>
      <c r="AF2728" s="131">
        <f>Table5[[#This Row],[Column5]]+Table5[[#This Row],[Column13]]+Table5[[#This Row],[Column21]]+Table5[[#This Row],[Column18]]</f>
        <v>0</v>
      </c>
      <c r="AG2728" s="131">
        <f t="shared" si="468"/>
        <v>0</v>
      </c>
      <c r="AH2728" s="131">
        <f t="shared" si="469"/>
        <v>0</v>
      </c>
      <c r="AI2728" s="131">
        <f>Table5[[#This Row],[Column17]]-Table5[[#This Row],[Column20]]</f>
        <v>0</v>
      </c>
      <c r="AJ2728" s="131">
        <f t="shared" si="470"/>
        <v>0</v>
      </c>
      <c r="AK2728" s="131">
        <f t="shared" si="451"/>
        <v>0</v>
      </c>
      <c r="AL2728" s="131">
        <f t="shared" si="471"/>
        <v>0</v>
      </c>
      <c r="AM2728" s="131" t="str">
        <f t="shared" si="472"/>
        <v/>
      </c>
      <c r="AN2728" s="131" t="str">
        <f t="shared" ca="1" si="473"/>
        <v/>
      </c>
    </row>
    <row r="2729" spans="1:40" ht="20.25" customHeight="1" x14ac:dyDescent="0.3">
      <c r="A2729" s="127"/>
      <c r="B2729" s="164"/>
      <c r="C2729" s="139"/>
      <c r="D2729" s="140"/>
      <c r="E2729" s="139"/>
      <c r="F2729" s="139"/>
      <c r="G2729" s="140"/>
      <c r="H2729" s="139"/>
      <c r="I2729" s="129"/>
      <c r="L2729" s="128"/>
      <c r="M2729" s="128"/>
      <c r="N2729" s="128"/>
      <c r="O2729" s="128"/>
      <c r="P2729" s="128"/>
      <c r="Q2729" s="128"/>
      <c r="R2729" s="128"/>
      <c r="S2729" s="128"/>
      <c r="T2729" s="120">
        <f t="shared" si="464"/>
        <v>0</v>
      </c>
      <c r="U2729" s="131"/>
      <c r="V2729" s="131"/>
      <c r="W2729" s="131">
        <f>SUMIFS($F$3:F2729,$D$3:D2729,D2729,$C$3:C2729,"Buy")+SUMIFS($F$3:F2729,$D$3:D2729,D2729,$C$3:C2729,"Coin Deposit",$E$3:E2729,"&lt;&gt;")</f>
        <v>0</v>
      </c>
      <c r="X2729" s="131">
        <f t="shared" si="465"/>
        <v>0</v>
      </c>
      <c r="Y2729" s="131">
        <f>IF($D2729=Y$1,SUMIFS($H$3:$H2729,$G$3:$G2729,Y$1,$C$3:$C2729,"Sell"),0)</f>
        <v>0</v>
      </c>
      <c r="Z2729" s="131">
        <f t="shared" si="466"/>
        <v>0</v>
      </c>
      <c r="AA2729" s="131">
        <f>IF($D2729=AA$1,SUMIFS($H$3:$H2729,$G$3:$G2729,AA$1,$C$3:$C2729,"Sell"),0)</f>
        <v>0</v>
      </c>
      <c r="AB2729" s="131">
        <f t="shared" si="467"/>
        <v>0</v>
      </c>
      <c r="AC2729" s="131">
        <f>SUMIFS('Deductions and Deposits'!$H:$H,'Deductions and Deposits'!$G:$G,D2729,'Deductions and Deposits'!$F:$F,"&lt;="&amp;B2729)+SUMIFS($F$3:F2729,$D$3:D2729,D2729,$C$3:C2729,"Coin Deposit",$E$3:E2729,"")</f>
        <v>0</v>
      </c>
      <c r="AD2729" s="131">
        <f>SUMIFS('Deductions and Deposits'!$D:$D,'Deductions and Deposits'!$C:$C,D2729)+SUMIFS($F:$F,$D:$D,D2729,$C:$C,"Coin Deduction")</f>
        <v>0</v>
      </c>
      <c r="AE2729" s="131">
        <f>Table5[[#This Row],[Column4]]+Table5[[#This Row],[Column14]]+Table5[[#This Row],[Column19]]+Table5[[#This Row],[Column12]]</f>
        <v>0</v>
      </c>
      <c r="AF2729" s="131">
        <f>Table5[[#This Row],[Column5]]+Table5[[#This Row],[Column13]]+Table5[[#This Row],[Column21]]+Table5[[#This Row],[Column18]]</f>
        <v>0</v>
      </c>
      <c r="AG2729" s="131">
        <f t="shared" si="468"/>
        <v>0</v>
      </c>
      <c r="AH2729" s="131">
        <f t="shared" si="469"/>
        <v>0</v>
      </c>
      <c r="AI2729" s="131">
        <f>Table5[[#This Row],[Column17]]-Table5[[#This Row],[Column20]]</f>
        <v>0</v>
      </c>
      <c r="AJ2729" s="131">
        <f t="shared" si="470"/>
        <v>0</v>
      </c>
      <c r="AK2729" s="131">
        <f t="shared" si="451"/>
        <v>0</v>
      </c>
      <c r="AL2729" s="131">
        <f t="shared" si="471"/>
        <v>0</v>
      </c>
      <c r="AM2729" s="131" t="str">
        <f t="shared" si="472"/>
        <v/>
      </c>
      <c r="AN2729" s="131" t="str">
        <f t="shared" ca="1" si="473"/>
        <v/>
      </c>
    </row>
    <row r="2730" spans="1:40" ht="20.25" customHeight="1" x14ac:dyDescent="0.3">
      <c r="A2730" s="127"/>
      <c r="B2730" s="164"/>
      <c r="C2730" s="139"/>
      <c r="D2730" s="140"/>
      <c r="E2730" s="139"/>
      <c r="F2730" s="139"/>
      <c r="G2730" s="140"/>
      <c r="H2730" s="139"/>
      <c r="I2730" s="129"/>
      <c r="L2730" s="128"/>
      <c r="M2730" s="128"/>
      <c r="N2730" s="128"/>
      <c r="O2730" s="128"/>
      <c r="P2730" s="128"/>
      <c r="Q2730" s="128"/>
      <c r="R2730" s="128"/>
      <c r="S2730" s="128"/>
      <c r="T2730" s="120">
        <f t="shared" si="464"/>
        <v>0</v>
      </c>
      <c r="U2730" s="131"/>
      <c r="V2730" s="131"/>
      <c r="W2730" s="131">
        <f>SUMIFS($F$3:F2730,$D$3:D2730,D2730,$C$3:C2730,"Buy")+SUMIFS($F$3:F2730,$D$3:D2730,D2730,$C$3:C2730,"Coin Deposit",$E$3:E2730,"&lt;&gt;")</f>
        <v>0</v>
      </c>
      <c r="X2730" s="131">
        <f t="shared" si="465"/>
        <v>0</v>
      </c>
      <c r="Y2730" s="131">
        <f>IF($D2730=Y$1,SUMIFS($H$3:$H2730,$G$3:$G2730,Y$1,$C$3:$C2730,"Sell"),0)</f>
        <v>0</v>
      </c>
      <c r="Z2730" s="131">
        <f t="shared" si="466"/>
        <v>0</v>
      </c>
      <c r="AA2730" s="131">
        <f>IF($D2730=AA$1,SUMIFS($H$3:$H2730,$G$3:$G2730,AA$1,$C$3:$C2730,"Sell"),0)</f>
        <v>0</v>
      </c>
      <c r="AB2730" s="131">
        <f t="shared" si="467"/>
        <v>0</v>
      </c>
      <c r="AC2730" s="131">
        <f>SUMIFS('Deductions and Deposits'!$H:$H,'Deductions and Deposits'!$G:$G,D2730,'Deductions and Deposits'!$F:$F,"&lt;="&amp;B2730)+SUMIFS($F$3:F2730,$D$3:D2730,D2730,$C$3:C2730,"Coin Deposit",$E$3:E2730,"")</f>
        <v>0</v>
      </c>
      <c r="AD2730" s="131">
        <f>SUMIFS('Deductions and Deposits'!$D:$D,'Deductions and Deposits'!$C:$C,D2730)+SUMIFS($F:$F,$D:$D,D2730,$C:$C,"Coin Deduction")</f>
        <v>0</v>
      </c>
      <c r="AE2730" s="131">
        <f>Table5[[#This Row],[Column4]]+Table5[[#This Row],[Column14]]+Table5[[#This Row],[Column19]]+Table5[[#This Row],[Column12]]</f>
        <v>0</v>
      </c>
      <c r="AF2730" s="131">
        <f>Table5[[#This Row],[Column5]]+Table5[[#This Row],[Column13]]+Table5[[#This Row],[Column21]]+Table5[[#This Row],[Column18]]</f>
        <v>0</v>
      </c>
      <c r="AG2730" s="131">
        <f t="shared" si="468"/>
        <v>0</v>
      </c>
      <c r="AH2730" s="131">
        <f t="shared" si="469"/>
        <v>0</v>
      </c>
      <c r="AI2730" s="131">
        <f>Table5[[#This Row],[Column17]]-Table5[[#This Row],[Column20]]</f>
        <v>0</v>
      </c>
      <c r="AJ2730" s="131">
        <f t="shared" si="470"/>
        <v>0</v>
      </c>
      <c r="AK2730" s="131">
        <f t="shared" si="451"/>
        <v>0</v>
      </c>
      <c r="AL2730" s="131">
        <f t="shared" si="471"/>
        <v>0</v>
      </c>
      <c r="AM2730" s="131" t="str">
        <f t="shared" si="472"/>
        <v/>
      </c>
      <c r="AN2730" s="131" t="str">
        <f t="shared" ca="1" si="473"/>
        <v/>
      </c>
    </row>
    <row r="2731" spans="1:40" ht="20.25" customHeight="1" x14ac:dyDescent="0.3">
      <c r="A2731" s="127"/>
      <c r="B2731" s="164"/>
      <c r="C2731" s="139"/>
      <c r="D2731" s="140"/>
      <c r="E2731" s="139"/>
      <c r="F2731" s="139"/>
      <c r="G2731" s="140"/>
      <c r="H2731" s="139"/>
      <c r="I2731" s="129"/>
      <c r="L2731" s="128"/>
      <c r="M2731" s="128"/>
      <c r="N2731" s="128"/>
      <c r="O2731" s="128"/>
      <c r="P2731" s="128"/>
      <c r="Q2731" s="128"/>
      <c r="R2731" s="128"/>
      <c r="S2731" s="128"/>
      <c r="T2731" s="120">
        <f t="shared" si="464"/>
        <v>0</v>
      </c>
      <c r="U2731" s="131"/>
      <c r="V2731" s="131"/>
      <c r="W2731" s="131">
        <f>SUMIFS($F$3:F2731,$D$3:D2731,D2731,$C$3:C2731,"Buy")+SUMIFS($F$3:F2731,$D$3:D2731,D2731,$C$3:C2731,"Coin Deposit",$E$3:E2731,"&lt;&gt;")</f>
        <v>0</v>
      </c>
      <c r="X2731" s="131">
        <f t="shared" si="465"/>
        <v>0</v>
      </c>
      <c r="Y2731" s="131">
        <f>IF($D2731=Y$1,SUMIFS($H$3:$H2731,$G$3:$G2731,Y$1,$C$3:$C2731,"Sell"),0)</f>
        <v>0</v>
      </c>
      <c r="Z2731" s="131">
        <f t="shared" si="466"/>
        <v>0</v>
      </c>
      <c r="AA2731" s="131">
        <f>IF($D2731=AA$1,SUMIFS($H$3:$H2731,$G$3:$G2731,AA$1,$C$3:$C2731,"Sell"),0)</f>
        <v>0</v>
      </c>
      <c r="AB2731" s="131">
        <f t="shared" si="467"/>
        <v>0</v>
      </c>
      <c r="AC2731" s="131">
        <f>SUMIFS('Deductions and Deposits'!$H:$H,'Deductions and Deposits'!$G:$G,D2731,'Deductions and Deposits'!$F:$F,"&lt;="&amp;B2731)+SUMIFS($F$3:F2731,$D$3:D2731,D2731,$C$3:C2731,"Coin Deposit",$E$3:E2731,"")</f>
        <v>0</v>
      </c>
      <c r="AD2731" s="131">
        <f>SUMIFS('Deductions and Deposits'!$D:$D,'Deductions and Deposits'!$C:$C,D2731)+SUMIFS($F:$F,$D:$D,D2731,$C:$C,"Coin Deduction")</f>
        <v>0</v>
      </c>
      <c r="AE2731" s="131">
        <f>Table5[[#This Row],[Column4]]+Table5[[#This Row],[Column14]]+Table5[[#This Row],[Column19]]+Table5[[#This Row],[Column12]]</f>
        <v>0</v>
      </c>
      <c r="AF2731" s="131">
        <f>Table5[[#This Row],[Column5]]+Table5[[#This Row],[Column13]]+Table5[[#This Row],[Column21]]+Table5[[#This Row],[Column18]]</f>
        <v>0</v>
      </c>
      <c r="AG2731" s="131">
        <f t="shared" si="468"/>
        <v>0</v>
      </c>
      <c r="AH2731" s="131">
        <f t="shared" si="469"/>
        <v>0</v>
      </c>
      <c r="AI2731" s="131">
        <f>Table5[[#This Row],[Column17]]-Table5[[#This Row],[Column20]]</f>
        <v>0</v>
      </c>
      <c r="AJ2731" s="131">
        <f t="shared" si="470"/>
        <v>0</v>
      </c>
      <c r="AK2731" s="131">
        <f t="shared" si="451"/>
        <v>0</v>
      </c>
      <c r="AL2731" s="131">
        <f t="shared" si="471"/>
        <v>0</v>
      </c>
      <c r="AM2731" s="131" t="str">
        <f t="shared" si="472"/>
        <v/>
      </c>
      <c r="AN2731" s="131" t="str">
        <f t="shared" ca="1" si="473"/>
        <v/>
      </c>
    </row>
    <row r="2732" spans="1:40" ht="20.25" customHeight="1" x14ac:dyDescent="0.3">
      <c r="A2732" s="127"/>
      <c r="B2732" s="164"/>
      <c r="C2732" s="139"/>
      <c r="D2732" s="140"/>
      <c r="E2732" s="139"/>
      <c r="F2732" s="139"/>
      <c r="G2732" s="140"/>
      <c r="H2732" s="139"/>
      <c r="I2732" s="129"/>
      <c r="L2732" s="128"/>
      <c r="M2732" s="128"/>
      <c r="N2732" s="128"/>
      <c r="O2732" s="128"/>
      <c r="P2732" s="128"/>
      <c r="Q2732" s="128"/>
      <c r="R2732" s="128"/>
      <c r="S2732" s="128"/>
      <c r="T2732" s="120">
        <f t="shared" si="464"/>
        <v>0</v>
      </c>
      <c r="U2732" s="131"/>
      <c r="V2732" s="131"/>
      <c r="W2732" s="131">
        <f>SUMIFS($F$3:F2732,$D$3:D2732,D2732,$C$3:C2732,"Buy")+SUMIFS($F$3:F2732,$D$3:D2732,D2732,$C$3:C2732,"Coin Deposit",$E$3:E2732,"&lt;&gt;")</f>
        <v>0</v>
      </c>
      <c r="X2732" s="131">
        <f t="shared" si="465"/>
        <v>0</v>
      </c>
      <c r="Y2732" s="131">
        <f>IF($D2732=Y$1,SUMIFS($H$3:$H2732,$G$3:$G2732,Y$1,$C$3:$C2732,"Sell"),0)</f>
        <v>0</v>
      </c>
      <c r="Z2732" s="131">
        <f t="shared" si="466"/>
        <v>0</v>
      </c>
      <c r="AA2732" s="131">
        <f>IF($D2732=AA$1,SUMIFS($H$3:$H2732,$G$3:$G2732,AA$1,$C$3:$C2732,"Sell"),0)</f>
        <v>0</v>
      </c>
      <c r="AB2732" s="131">
        <f t="shared" si="467"/>
        <v>0</v>
      </c>
      <c r="AC2732" s="131">
        <f>SUMIFS('Deductions and Deposits'!$H:$H,'Deductions and Deposits'!$G:$G,D2732,'Deductions and Deposits'!$F:$F,"&lt;="&amp;B2732)+SUMIFS($F$3:F2732,$D$3:D2732,D2732,$C$3:C2732,"Coin Deposit",$E$3:E2732,"")</f>
        <v>0</v>
      </c>
      <c r="AD2732" s="131">
        <f>SUMIFS('Deductions and Deposits'!$D:$D,'Deductions and Deposits'!$C:$C,D2732)+SUMIFS($F:$F,$D:$D,D2732,$C:$C,"Coin Deduction")</f>
        <v>0</v>
      </c>
      <c r="AE2732" s="131">
        <f>Table5[[#This Row],[Column4]]+Table5[[#This Row],[Column14]]+Table5[[#This Row],[Column19]]+Table5[[#This Row],[Column12]]</f>
        <v>0</v>
      </c>
      <c r="AF2732" s="131">
        <f>Table5[[#This Row],[Column5]]+Table5[[#This Row],[Column13]]+Table5[[#This Row],[Column21]]+Table5[[#This Row],[Column18]]</f>
        <v>0</v>
      </c>
      <c r="AG2732" s="131">
        <f t="shared" si="468"/>
        <v>0</v>
      </c>
      <c r="AH2732" s="131">
        <f t="shared" si="469"/>
        <v>0</v>
      </c>
      <c r="AI2732" s="131">
        <f>Table5[[#This Row],[Column17]]-Table5[[#This Row],[Column20]]</f>
        <v>0</v>
      </c>
      <c r="AJ2732" s="131">
        <f t="shared" si="470"/>
        <v>0</v>
      </c>
      <c r="AK2732" s="131">
        <f t="shared" si="451"/>
        <v>0</v>
      </c>
      <c r="AL2732" s="131">
        <f t="shared" si="471"/>
        <v>0</v>
      </c>
      <c r="AM2732" s="131" t="str">
        <f t="shared" si="472"/>
        <v/>
      </c>
      <c r="AN2732" s="131" t="str">
        <f t="shared" ca="1" si="473"/>
        <v/>
      </c>
    </row>
    <row r="2733" spans="1:40" ht="20.25" customHeight="1" x14ac:dyDescent="0.3">
      <c r="A2733" s="127"/>
      <c r="B2733" s="164"/>
      <c r="C2733" s="139"/>
      <c r="D2733" s="140"/>
      <c r="E2733" s="139"/>
      <c r="F2733" s="139"/>
      <c r="G2733" s="140"/>
      <c r="H2733" s="139"/>
      <c r="I2733" s="129"/>
      <c r="L2733" s="128"/>
      <c r="M2733" s="128"/>
      <c r="N2733" s="128"/>
      <c r="O2733" s="128"/>
      <c r="P2733" s="128"/>
      <c r="Q2733" s="128"/>
      <c r="R2733" s="128"/>
      <c r="S2733" s="128"/>
      <c r="T2733" s="120">
        <f t="shared" si="464"/>
        <v>0</v>
      </c>
      <c r="U2733" s="131"/>
      <c r="V2733" s="131"/>
      <c r="W2733" s="131">
        <f>SUMIFS($F$3:F2733,$D$3:D2733,D2733,$C$3:C2733,"Buy")+SUMIFS($F$3:F2733,$D$3:D2733,D2733,$C$3:C2733,"Coin Deposit",$E$3:E2733,"&lt;&gt;")</f>
        <v>0</v>
      </c>
      <c r="X2733" s="131">
        <f t="shared" si="465"/>
        <v>0</v>
      </c>
      <c r="Y2733" s="131">
        <f>IF($D2733=Y$1,SUMIFS($H$3:$H2733,$G$3:$G2733,Y$1,$C$3:$C2733,"Sell"),0)</f>
        <v>0</v>
      </c>
      <c r="Z2733" s="131">
        <f t="shared" si="466"/>
        <v>0</v>
      </c>
      <c r="AA2733" s="131">
        <f>IF($D2733=AA$1,SUMIFS($H$3:$H2733,$G$3:$G2733,AA$1,$C$3:$C2733,"Sell"),0)</f>
        <v>0</v>
      </c>
      <c r="AB2733" s="131">
        <f t="shared" si="467"/>
        <v>0</v>
      </c>
      <c r="AC2733" s="131">
        <f>SUMIFS('Deductions and Deposits'!$H:$H,'Deductions and Deposits'!$G:$G,D2733,'Deductions and Deposits'!$F:$F,"&lt;="&amp;B2733)+SUMIFS($F$3:F2733,$D$3:D2733,D2733,$C$3:C2733,"Coin Deposit",$E$3:E2733,"")</f>
        <v>0</v>
      </c>
      <c r="AD2733" s="131">
        <f>SUMIFS('Deductions and Deposits'!$D:$D,'Deductions and Deposits'!$C:$C,D2733)+SUMIFS($F:$F,$D:$D,D2733,$C:$C,"Coin Deduction")</f>
        <v>0</v>
      </c>
      <c r="AE2733" s="131">
        <f>Table5[[#This Row],[Column4]]+Table5[[#This Row],[Column14]]+Table5[[#This Row],[Column19]]+Table5[[#This Row],[Column12]]</f>
        <v>0</v>
      </c>
      <c r="AF2733" s="131">
        <f>Table5[[#This Row],[Column5]]+Table5[[#This Row],[Column13]]+Table5[[#This Row],[Column21]]+Table5[[#This Row],[Column18]]</f>
        <v>0</v>
      </c>
      <c r="AG2733" s="131">
        <f t="shared" si="468"/>
        <v>0</v>
      </c>
      <c r="AH2733" s="131">
        <f t="shared" si="469"/>
        <v>0</v>
      </c>
      <c r="AI2733" s="131">
        <f>Table5[[#This Row],[Column17]]-Table5[[#This Row],[Column20]]</f>
        <v>0</v>
      </c>
      <c r="AJ2733" s="131">
        <f t="shared" si="470"/>
        <v>0</v>
      </c>
      <c r="AK2733" s="131">
        <f t="shared" si="451"/>
        <v>0</v>
      </c>
      <c r="AL2733" s="131">
        <f t="shared" si="471"/>
        <v>0</v>
      </c>
      <c r="AM2733" s="131" t="str">
        <f t="shared" si="472"/>
        <v/>
      </c>
      <c r="AN2733" s="131" t="str">
        <f t="shared" ca="1" si="473"/>
        <v/>
      </c>
    </row>
    <row r="2734" spans="1:40" ht="20.25" customHeight="1" x14ac:dyDescent="0.3">
      <c r="A2734" s="127"/>
      <c r="B2734" s="164"/>
      <c r="C2734" s="139"/>
      <c r="D2734" s="140"/>
      <c r="E2734" s="139"/>
      <c r="F2734" s="139"/>
      <c r="G2734" s="140"/>
      <c r="H2734" s="139"/>
      <c r="I2734" s="129"/>
      <c r="L2734" s="128"/>
      <c r="M2734" s="128"/>
      <c r="N2734" s="128"/>
      <c r="O2734" s="128"/>
      <c r="P2734" s="128"/>
      <c r="Q2734" s="128"/>
      <c r="R2734" s="128"/>
      <c r="S2734" s="128"/>
      <c r="T2734" s="120">
        <f t="shared" si="464"/>
        <v>0</v>
      </c>
      <c r="U2734" s="131"/>
      <c r="V2734" s="131"/>
      <c r="W2734" s="131">
        <f>SUMIFS($F$3:F2734,$D$3:D2734,D2734,$C$3:C2734,"Buy")+SUMIFS($F$3:F2734,$D$3:D2734,D2734,$C$3:C2734,"Coin Deposit",$E$3:E2734,"&lt;&gt;")</f>
        <v>0</v>
      </c>
      <c r="X2734" s="131">
        <f t="shared" si="465"/>
        <v>0</v>
      </c>
      <c r="Y2734" s="131">
        <f>IF($D2734=Y$1,SUMIFS($H$3:$H2734,$G$3:$G2734,Y$1,$C$3:$C2734,"Sell"),0)</f>
        <v>0</v>
      </c>
      <c r="Z2734" s="131">
        <f t="shared" si="466"/>
        <v>0</v>
      </c>
      <c r="AA2734" s="131">
        <f>IF($D2734=AA$1,SUMIFS($H$3:$H2734,$G$3:$G2734,AA$1,$C$3:$C2734,"Sell"),0)</f>
        <v>0</v>
      </c>
      <c r="AB2734" s="131">
        <f t="shared" si="467"/>
        <v>0</v>
      </c>
      <c r="AC2734" s="131">
        <f>SUMIFS('Deductions and Deposits'!$H:$H,'Deductions and Deposits'!$G:$G,D2734,'Deductions and Deposits'!$F:$F,"&lt;="&amp;B2734)+SUMIFS($F$3:F2734,$D$3:D2734,D2734,$C$3:C2734,"Coin Deposit",$E$3:E2734,"")</f>
        <v>0</v>
      </c>
      <c r="AD2734" s="131">
        <f>SUMIFS('Deductions and Deposits'!$D:$D,'Deductions and Deposits'!$C:$C,D2734)+SUMIFS($F:$F,$D:$D,D2734,$C:$C,"Coin Deduction")</f>
        <v>0</v>
      </c>
      <c r="AE2734" s="131">
        <f>Table5[[#This Row],[Column4]]+Table5[[#This Row],[Column14]]+Table5[[#This Row],[Column19]]+Table5[[#This Row],[Column12]]</f>
        <v>0</v>
      </c>
      <c r="AF2734" s="131">
        <f>Table5[[#This Row],[Column5]]+Table5[[#This Row],[Column13]]+Table5[[#This Row],[Column21]]+Table5[[#This Row],[Column18]]</f>
        <v>0</v>
      </c>
      <c r="AG2734" s="131">
        <f t="shared" si="468"/>
        <v>0</v>
      </c>
      <c r="AH2734" s="131">
        <f t="shared" si="469"/>
        <v>0</v>
      </c>
      <c r="AI2734" s="131">
        <f>Table5[[#This Row],[Column17]]-Table5[[#This Row],[Column20]]</f>
        <v>0</v>
      </c>
      <c r="AJ2734" s="131">
        <f t="shared" si="470"/>
        <v>0</v>
      </c>
      <c r="AK2734" s="131">
        <f t="shared" si="451"/>
        <v>0</v>
      </c>
      <c r="AL2734" s="131">
        <f t="shared" si="471"/>
        <v>0</v>
      </c>
      <c r="AM2734" s="131" t="str">
        <f t="shared" si="472"/>
        <v/>
      </c>
      <c r="AN2734" s="131" t="str">
        <f t="shared" ca="1" si="473"/>
        <v/>
      </c>
    </row>
    <row r="2735" spans="1:40" ht="20.25" customHeight="1" x14ac:dyDescent="0.3">
      <c r="A2735" s="127"/>
      <c r="B2735" s="164"/>
      <c r="C2735" s="139"/>
      <c r="D2735" s="140"/>
      <c r="E2735" s="139"/>
      <c r="F2735" s="139"/>
      <c r="G2735" s="140"/>
      <c r="H2735" s="139"/>
      <c r="I2735" s="129"/>
      <c r="L2735" s="128"/>
      <c r="M2735" s="128"/>
      <c r="N2735" s="128"/>
      <c r="O2735" s="128"/>
      <c r="P2735" s="128"/>
      <c r="Q2735" s="128"/>
      <c r="R2735" s="128"/>
      <c r="S2735" s="128"/>
      <c r="T2735" s="120">
        <f t="shared" si="464"/>
        <v>0</v>
      </c>
      <c r="U2735" s="131"/>
      <c r="V2735" s="131"/>
      <c r="W2735" s="131">
        <f>SUMIFS($F$3:F2735,$D$3:D2735,D2735,$C$3:C2735,"Buy")+SUMIFS($F$3:F2735,$D$3:D2735,D2735,$C$3:C2735,"Coin Deposit",$E$3:E2735,"&lt;&gt;")</f>
        <v>0</v>
      </c>
      <c r="X2735" s="131">
        <f t="shared" si="465"/>
        <v>0</v>
      </c>
      <c r="Y2735" s="131">
        <f>IF($D2735=Y$1,SUMIFS($H$3:$H2735,$G$3:$G2735,Y$1,$C$3:$C2735,"Sell"),0)</f>
        <v>0</v>
      </c>
      <c r="Z2735" s="131">
        <f t="shared" si="466"/>
        <v>0</v>
      </c>
      <c r="AA2735" s="131">
        <f>IF($D2735=AA$1,SUMIFS($H$3:$H2735,$G$3:$G2735,AA$1,$C$3:$C2735,"Sell"),0)</f>
        <v>0</v>
      </c>
      <c r="AB2735" s="131">
        <f t="shared" si="467"/>
        <v>0</v>
      </c>
      <c r="AC2735" s="131">
        <f>SUMIFS('Deductions and Deposits'!$H:$H,'Deductions and Deposits'!$G:$G,D2735,'Deductions and Deposits'!$F:$F,"&lt;="&amp;B2735)+SUMIFS($F$3:F2735,$D$3:D2735,D2735,$C$3:C2735,"Coin Deposit",$E$3:E2735,"")</f>
        <v>0</v>
      </c>
      <c r="AD2735" s="131">
        <f>SUMIFS('Deductions and Deposits'!$D:$D,'Deductions and Deposits'!$C:$C,D2735)+SUMIFS($F:$F,$D:$D,D2735,$C:$C,"Coin Deduction")</f>
        <v>0</v>
      </c>
      <c r="AE2735" s="131">
        <f>Table5[[#This Row],[Column4]]+Table5[[#This Row],[Column14]]+Table5[[#This Row],[Column19]]+Table5[[#This Row],[Column12]]</f>
        <v>0</v>
      </c>
      <c r="AF2735" s="131">
        <f>Table5[[#This Row],[Column5]]+Table5[[#This Row],[Column13]]+Table5[[#This Row],[Column21]]+Table5[[#This Row],[Column18]]</f>
        <v>0</v>
      </c>
      <c r="AG2735" s="131">
        <f t="shared" si="468"/>
        <v>0</v>
      </c>
      <c r="AH2735" s="131">
        <f t="shared" si="469"/>
        <v>0</v>
      </c>
      <c r="AI2735" s="131">
        <f>Table5[[#This Row],[Column17]]-Table5[[#This Row],[Column20]]</f>
        <v>0</v>
      </c>
      <c r="AJ2735" s="131">
        <f t="shared" si="470"/>
        <v>0</v>
      </c>
      <c r="AK2735" s="131">
        <f t="shared" si="451"/>
        <v>0</v>
      </c>
      <c r="AL2735" s="131">
        <f t="shared" si="471"/>
        <v>0</v>
      </c>
      <c r="AM2735" s="131" t="str">
        <f t="shared" si="472"/>
        <v/>
      </c>
      <c r="AN2735" s="131" t="str">
        <f t="shared" ca="1" si="473"/>
        <v/>
      </c>
    </row>
    <row r="2736" spans="1:40" ht="20.25" customHeight="1" x14ac:dyDescent="0.3">
      <c r="A2736" s="127"/>
      <c r="B2736" s="164"/>
      <c r="C2736" s="139"/>
      <c r="D2736" s="140"/>
      <c r="E2736" s="139"/>
      <c r="F2736" s="139"/>
      <c r="G2736" s="140"/>
      <c r="H2736" s="139"/>
      <c r="I2736" s="129"/>
      <c r="L2736" s="128"/>
      <c r="M2736" s="128"/>
      <c r="N2736" s="128"/>
      <c r="O2736" s="128"/>
      <c r="P2736" s="128"/>
      <c r="Q2736" s="128"/>
      <c r="R2736" s="128"/>
      <c r="S2736" s="128"/>
      <c r="T2736" s="120">
        <f t="shared" si="464"/>
        <v>0</v>
      </c>
      <c r="U2736" s="131"/>
      <c r="V2736" s="131"/>
      <c r="W2736" s="131">
        <f>SUMIFS($F$3:F2736,$D$3:D2736,D2736,$C$3:C2736,"Buy")+SUMIFS($F$3:F2736,$D$3:D2736,D2736,$C$3:C2736,"Coin Deposit",$E$3:E2736,"&lt;&gt;")</f>
        <v>0</v>
      </c>
      <c r="X2736" s="131">
        <f t="shared" si="465"/>
        <v>0</v>
      </c>
      <c r="Y2736" s="131">
        <f>IF($D2736=Y$1,SUMIFS($H$3:$H2736,$G$3:$G2736,Y$1,$C$3:$C2736,"Sell"),0)</f>
        <v>0</v>
      </c>
      <c r="Z2736" s="131">
        <f t="shared" si="466"/>
        <v>0</v>
      </c>
      <c r="AA2736" s="131">
        <f>IF($D2736=AA$1,SUMIFS($H$3:$H2736,$G$3:$G2736,AA$1,$C$3:$C2736,"Sell"),0)</f>
        <v>0</v>
      </c>
      <c r="AB2736" s="131">
        <f t="shared" si="467"/>
        <v>0</v>
      </c>
      <c r="AC2736" s="131">
        <f>SUMIFS('Deductions and Deposits'!$H:$H,'Deductions and Deposits'!$G:$G,D2736,'Deductions and Deposits'!$F:$F,"&lt;="&amp;B2736)+SUMIFS($F$3:F2736,$D$3:D2736,D2736,$C$3:C2736,"Coin Deposit",$E$3:E2736,"")</f>
        <v>0</v>
      </c>
      <c r="AD2736" s="131">
        <f>SUMIFS('Deductions and Deposits'!$D:$D,'Deductions and Deposits'!$C:$C,D2736)+SUMIFS($F:$F,$D:$D,D2736,$C:$C,"Coin Deduction")</f>
        <v>0</v>
      </c>
      <c r="AE2736" s="131">
        <f>Table5[[#This Row],[Column4]]+Table5[[#This Row],[Column14]]+Table5[[#This Row],[Column19]]+Table5[[#This Row],[Column12]]</f>
        <v>0</v>
      </c>
      <c r="AF2736" s="131">
        <f>Table5[[#This Row],[Column5]]+Table5[[#This Row],[Column13]]+Table5[[#This Row],[Column21]]+Table5[[#This Row],[Column18]]</f>
        <v>0</v>
      </c>
      <c r="AG2736" s="131">
        <f t="shared" si="468"/>
        <v>0</v>
      </c>
      <c r="AH2736" s="131">
        <f t="shared" si="469"/>
        <v>0</v>
      </c>
      <c r="AI2736" s="131">
        <f>Table5[[#This Row],[Column17]]-Table5[[#This Row],[Column20]]</f>
        <v>0</v>
      </c>
      <c r="AJ2736" s="131">
        <f t="shared" si="470"/>
        <v>0</v>
      </c>
      <c r="AK2736" s="131">
        <f t="shared" si="451"/>
        <v>0</v>
      </c>
      <c r="AL2736" s="131">
        <f t="shared" si="471"/>
        <v>0</v>
      </c>
      <c r="AM2736" s="131" t="str">
        <f t="shared" si="472"/>
        <v/>
      </c>
      <c r="AN2736" s="131" t="str">
        <f t="shared" ca="1" si="473"/>
        <v/>
      </c>
    </row>
    <row r="2737" spans="1:40" ht="20.25" customHeight="1" x14ac:dyDescent="0.3">
      <c r="A2737" s="127"/>
      <c r="B2737" s="164"/>
      <c r="C2737" s="139"/>
      <c r="D2737" s="140"/>
      <c r="E2737" s="139"/>
      <c r="F2737" s="139"/>
      <c r="G2737" s="140"/>
      <c r="H2737" s="139"/>
      <c r="I2737" s="129"/>
      <c r="L2737" s="128"/>
      <c r="M2737" s="128"/>
      <c r="N2737" s="128"/>
      <c r="O2737" s="128"/>
      <c r="P2737" s="128"/>
      <c r="Q2737" s="128"/>
      <c r="R2737" s="128"/>
      <c r="S2737" s="128"/>
      <c r="T2737" s="120">
        <f t="shared" si="464"/>
        <v>0</v>
      </c>
      <c r="U2737" s="131"/>
      <c r="V2737" s="131"/>
      <c r="W2737" s="131">
        <f>SUMIFS($F$3:F2737,$D$3:D2737,D2737,$C$3:C2737,"Buy")+SUMIFS($F$3:F2737,$D$3:D2737,D2737,$C$3:C2737,"Coin Deposit",$E$3:E2737,"&lt;&gt;")</f>
        <v>0</v>
      </c>
      <c r="X2737" s="131">
        <f t="shared" si="465"/>
        <v>0</v>
      </c>
      <c r="Y2737" s="131">
        <f>IF($D2737=Y$1,SUMIFS($H$3:$H2737,$G$3:$G2737,Y$1,$C$3:$C2737,"Sell"),0)</f>
        <v>0</v>
      </c>
      <c r="Z2737" s="131">
        <f t="shared" si="466"/>
        <v>0</v>
      </c>
      <c r="AA2737" s="131">
        <f>IF($D2737=AA$1,SUMIFS($H$3:$H2737,$G$3:$G2737,AA$1,$C$3:$C2737,"Sell"),0)</f>
        <v>0</v>
      </c>
      <c r="AB2737" s="131">
        <f t="shared" si="467"/>
        <v>0</v>
      </c>
      <c r="AC2737" s="131">
        <f>SUMIFS('Deductions and Deposits'!$H:$H,'Deductions and Deposits'!$G:$G,D2737,'Deductions and Deposits'!$F:$F,"&lt;="&amp;B2737)+SUMIFS($F$3:F2737,$D$3:D2737,D2737,$C$3:C2737,"Coin Deposit",$E$3:E2737,"")</f>
        <v>0</v>
      </c>
      <c r="AD2737" s="131">
        <f>SUMIFS('Deductions and Deposits'!$D:$D,'Deductions and Deposits'!$C:$C,D2737)+SUMIFS($F:$F,$D:$D,D2737,$C:$C,"Coin Deduction")</f>
        <v>0</v>
      </c>
      <c r="AE2737" s="131">
        <f>Table5[[#This Row],[Column4]]+Table5[[#This Row],[Column14]]+Table5[[#This Row],[Column19]]+Table5[[#This Row],[Column12]]</f>
        <v>0</v>
      </c>
      <c r="AF2737" s="131">
        <f>Table5[[#This Row],[Column5]]+Table5[[#This Row],[Column13]]+Table5[[#This Row],[Column21]]+Table5[[#This Row],[Column18]]</f>
        <v>0</v>
      </c>
      <c r="AG2737" s="131">
        <f t="shared" si="468"/>
        <v>0</v>
      </c>
      <c r="AH2737" s="131">
        <f t="shared" si="469"/>
        <v>0</v>
      </c>
      <c r="AI2737" s="131">
        <f>Table5[[#This Row],[Column17]]-Table5[[#This Row],[Column20]]</f>
        <v>0</v>
      </c>
      <c r="AJ2737" s="131">
        <f t="shared" si="470"/>
        <v>0</v>
      </c>
      <c r="AK2737" s="131">
        <f t="shared" si="451"/>
        <v>0</v>
      </c>
      <c r="AL2737" s="131">
        <f t="shared" si="471"/>
        <v>0</v>
      </c>
      <c r="AM2737" s="131" t="str">
        <f t="shared" si="472"/>
        <v/>
      </c>
      <c r="AN2737" s="131" t="str">
        <f t="shared" ca="1" si="473"/>
        <v/>
      </c>
    </row>
    <row r="2738" spans="1:40" ht="20.25" customHeight="1" x14ac:dyDescent="0.3">
      <c r="A2738" s="127"/>
      <c r="B2738" s="164"/>
      <c r="C2738" s="139"/>
      <c r="D2738" s="140"/>
      <c r="E2738" s="139"/>
      <c r="F2738" s="139"/>
      <c r="G2738" s="140"/>
      <c r="H2738" s="139"/>
      <c r="I2738" s="129"/>
      <c r="L2738" s="128"/>
      <c r="M2738" s="128"/>
      <c r="N2738" s="128"/>
      <c r="O2738" s="128"/>
      <c r="P2738" s="128"/>
      <c r="Q2738" s="128"/>
      <c r="R2738" s="128"/>
      <c r="S2738" s="128"/>
      <c r="T2738" s="120">
        <f t="shared" si="464"/>
        <v>0</v>
      </c>
      <c r="U2738" s="131"/>
      <c r="V2738" s="131"/>
      <c r="W2738" s="131">
        <f>SUMIFS($F$3:F2738,$D$3:D2738,D2738,$C$3:C2738,"Buy")+SUMIFS($F$3:F2738,$D$3:D2738,D2738,$C$3:C2738,"Coin Deposit",$E$3:E2738,"&lt;&gt;")</f>
        <v>0</v>
      </c>
      <c r="X2738" s="131">
        <f t="shared" si="465"/>
        <v>0</v>
      </c>
      <c r="Y2738" s="131">
        <f>IF($D2738=Y$1,SUMIFS($H$3:$H2738,$G$3:$G2738,Y$1,$C$3:$C2738,"Sell"),0)</f>
        <v>0</v>
      </c>
      <c r="Z2738" s="131">
        <f t="shared" si="466"/>
        <v>0</v>
      </c>
      <c r="AA2738" s="131">
        <f>IF($D2738=AA$1,SUMIFS($H$3:$H2738,$G$3:$G2738,AA$1,$C$3:$C2738,"Sell"),0)</f>
        <v>0</v>
      </c>
      <c r="AB2738" s="131">
        <f t="shared" si="467"/>
        <v>0</v>
      </c>
      <c r="AC2738" s="131">
        <f>SUMIFS('Deductions and Deposits'!$H:$H,'Deductions and Deposits'!$G:$G,D2738,'Deductions and Deposits'!$F:$F,"&lt;="&amp;B2738)+SUMIFS($F$3:F2738,$D$3:D2738,D2738,$C$3:C2738,"Coin Deposit",$E$3:E2738,"")</f>
        <v>0</v>
      </c>
      <c r="AD2738" s="131">
        <f>SUMIFS('Deductions and Deposits'!$D:$D,'Deductions and Deposits'!$C:$C,D2738)+SUMIFS($F:$F,$D:$D,D2738,$C:$C,"Coin Deduction")</f>
        <v>0</v>
      </c>
      <c r="AE2738" s="131">
        <f>Table5[[#This Row],[Column4]]+Table5[[#This Row],[Column14]]+Table5[[#This Row],[Column19]]+Table5[[#This Row],[Column12]]</f>
        <v>0</v>
      </c>
      <c r="AF2738" s="131">
        <f>Table5[[#This Row],[Column5]]+Table5[[#This Row],[Column13]]+Table5[[#This Row],[Column21]]+Table5[[#This Row],[Column18]]</f>
        <v>0</v>
      </c>
      <c r="AG2738" s="131">
        <f t="shared" si="468"/>
        <v>0</v>
      </c>
      <c r="AH2738" s="131">
        <f t="shared" si="469"/>
        <v>0</v>
      </c>
      <c r="AI2738" s="131">
        <f>Table5[[#This Row],[Column17]]-Table5[[#This Row],[Column20]]</f>
        <v>0</v>
      </c>
      <c r="AJ2738" s="131">
        <f t="shared" si="470"/>
        <v>0</v>
      </c>
      <c r="AK2738" s="131">
        <f t="shared" si="451"/>
        <v>0</v>
      </c>
      <c r="AL2738" s="131">
        <f t="shared" si="471"/>
        <v>0</v>
      </c>
      <c r="AM2738" s="131" t="str">
        <f t="shared" si="472"/>
        <v/>
      </c>
      <c r="AN2738" s="131" t="str">
        <f t="shared" ca="1" si="473"/>
        <v/>
      </c>
    </row>
    <row r="2739" spans="1:40" ht="20.25" customHeight="1" x14ac:dyDescent="0.3">
      <c r="A2739" s="127"/>
      <c r="B2739" s="164"/>
      <c r="C2739" s="139"/>
      <c r="D2739" s="140"/>
      <c r="E2739" s="139"/>
      <c r="F2739" s="139"/>
      <c r="G2739" s="140"/>
      <c r="H2739" s="139"/>
      <c r="I2739" s="129"/>
      <c r="L2739" s="128"/>
      <c r="M2739" s="128"/>
      <c r="N2739" s="128"/>
      <c r="O2739" s="128"/>
      <c r="P2739" s="128"/>
      <c r="Q2739" s="128"/>
      <c r="R2739" s="128"/>
      <c r="S2739" s="128"/>
      <c r="T2739" s="120">
        <f t="shared" si="464"/>
        <v>0</v>
      </c>
      <c r="U2739" s="131"/>
      <c r="V2739" s="131"/>
      <c r="W2739" s="131">
        <f>SUMIFS($F$3:F2739,$D$3:D2739,D2739,$C$3:C2739,"Buy")+SUMIFS($F$3:F2739,$D$3:D2739,D2739,$C$3:C2739,"Coin Deposit",$E$3:E2739,"&lt;&gt;")</f>
        <v>0</v>
      </c>
      <c r="X2739" s="131">
        <f t="shared" si="465"/>
        <v>0</v>
      </c>
      <c r="Y2739" s="131">
        <f>IF($D2739=Y$1,SUMIFS($H$3:$H2739,$G$3:$G2739,Y$1,$C$3:$C2739,"Sell"),0)</f>
        <v>0</v>
      </c>
      <c r="Z2739" s="131">
        <f t="shared" si="466"/>
        <v>0</v>
      </c>
      <c r="AA2739" s="131">
        <f>IF($D2739=AA$1,SUMIFS($H$3:$H2739,$G$3:$G2739,AA$1,$C$3:$C2739,"Sell"),0)</f>
        <v>0</v>
      </c>
      <c r="AB2739" s="131">
        <f t="shared" si="467"/>
        <v>0</v>
      </c>
      <c r="AC2739" s="131">
        <f>SUMIFS('Deductions and Deposits'!$H:$H,'Deductions and Deposits'!$G:$G,D2739,'Deductions and Deposits'!$F:$F,"&lt;="&amp;B2739)+SUMIFS($F$3:F2739,$D$3:D2739,D2739,$C$3:C2739,"Coin Deposit",$E$3:E2739,"")</f>
        <v>0</v>
      </c>
      <c r="AD2739" s="131">
        <f>SUMIFS('Deductions and Deposits'!$D:$D,'Deductions and Deposits'!$C:$C,D2739)+SUMIFS($F:$F,$D:$D,D2739,$C:$C,"Coin Deduction")</f>
        <v>0</v>
      </c>
      <c r="AE2739" s="131">
        <f>Table5[[#This Row],[Column4]]+Table5[[#This Row],[Column14]]+Table5[[#This Row],[Column19]]+Table5[[#This Row],[Column12]]</f>
        <v>0</v>
      </c>
      <c r="AF2739" s="131">
        <f>Table5[[#This Row],[Column5]]+Table5[[#This Row],[Column13]]+Table5[[#This Row],[Column21]]+Table5[[#This Row],[Column18]]</f>
        <v>0</v>
      </c>
      <c r="AG2739" s="131">
        <f t="shared" si="468"/>
        <v>0</v>
      </c>
      <c r="AH2739" s="131">
        <f t="shared" si="469"/>
        <v>0</v>
      </c>
      <c r="AI2739" s="131">
        <f>Table5[[#This Row],[Column17]]-Table5[[#This Row],[Column20]]</f>
        <v>0</v>
      </c>
      <c r="AJ2739" s="131">
        <f t="shared" si="470"/>
        <v>0</v>
      </c>
      <c r="AK2739" s="131">
        <f t="shared" si="451"/>
        <v>0</v>
      </c>
      <c r="AL2739" s="131">
        <f t="shared" si="471"/>
        <v>0</v>
      </c>
      <c r="AM2739" s="131" t="str">
        <f t="shared" si="472"/>
        <v/>
      </c>
      <c r="AN2739" s="131" t="str">
        <f t="shared" ca="1" si="473"/>
        <v/>
      </c>
    </row>
    <row r="2740" spans="1:40" ht="20.25" customHeight="1" x14ac:dyDescent="0.3">
      <c r="A2740" s="127"/>
      <c r="B2740" s="164"/>
      <c r="C2740" s="139"/>
      <c r="D2740" s="140"/>
      <c r="E2740" s="139"/>
      <c r="F2740" s="139"/>
      <c r="G2740" s="140"/>
      <c r="H2740" s="139"/>
      <c r="I2740" s="129"/>
      <c r="L2740" s="128"/>
      <c r="M2740" s="128"/>
      <c r="N2740" s="128"/>
      <c r="O2740" s="128"/>
      <c r="P2740" s="128"/>
      <c r="Q2740" s="128"/>
      <c r="R2740" s="128"/>
      <c r="S2740" s="128"/>
      <c r="T2740" s="120">
        <f t="shared" si="464"/>
        <v>0</v>
      </c>
      <c r="U2740" s="131"/>
      <c r="V2740" s="131"/>
      <c r="W2740" s="131">
        <f>SUMIFS($F$3:F2740,$D$3:D2740,D2740,$C$3:C2740,"Buy")+SUMIFS($F$3:F2740,$D$3:D2740,D2740,$C$3:C2740,"Coin Deposit",$E$3:E2740,"&lt;&gt;")</f>
        <v>0</v>
      </c>
      <c r="X2740" s="131">
        <f t="shared" si="465"/>
        <v>0</v>
      </c>
      <c r="Y2740" s="131">
        <f>IF($D2740=Y$1,SUMIFS($H$3:$H2740,$G$3:$G2740,Y$1,$C$3:$C2740,"Sell"),0)</f>
        <v>0</v>
      </c>
      <c r="Z2740" s="131">
        <f t="shared" si="466"/>
        <v>0</v>
      </c>
      <c r="AA2740" s="131">
        <f>IF($D2740=AA$1,SUMIFS($H$3:$H2740,$G$3:$G2740,AA$1,$C$3:$C2740,"Sell"),0)</f>
        <v>0</v>
      </c>
      <c r="AB2740" s="131">
        <f t="shared" si="467"/>
        <v>0</v>
      </c>
      <c r="AC2740" s="131">
        <f>SUMIFS('Deductions and Deposits'!$H:$H,'Deductions and Deposits'!$G:$G,D2740,'Deductions and Deposits'!$F:$F,"&lt;="&amp;B2740)+SUMIFS($F$3:F2740,$D$3:D2740,D2740,$C$3:C2740,"Coin Deposit",$E$3:E2740,"")</f>
        <v>0</v>
      </c>
      <c r="AD2740" s="131">
        <f>SUMIFS('Deductions and Deposits'!$D:$D,'Deductions and Deposits'!$C:$C,D2740)+SUMIFS($F:$F,$D:$D,D2740,$C:$C,"Coin Deduction")</f>
        <v>0</v>
      </c>
      <c r="AE2740" s="131">
        <f>Table5[[#This Row],[Column4]]+Table5[[#This Row],[Column14]]+Table5[[#This Row],[Column19]]+Table5[[#This Row],[Column12]]</f>
        <v>0</v>
      </c>
      <c r="AF2740" s="131">
        <f>Table5[[#This Row],[Column5]]+Table5[[#This Row],[Column13]]+Table5[[#This Row],[Column21]]+Table5[[#This Row],[Column18]]</f>
        <v>0</v>
      </c>
      <c r="AG2740" s="131">
        <f t="shared" si="468"/>
        <v>0</v>
      </c>
      <c r="AH2740" s="131">
        <f t="shared" si="469"/>
        <v>0</v>
      </c>
      <c r="AI2740" s="131">
        <f>Table5[[#This Row],[Column17]]-Table5[[#This Row],[Column20]]</f>
        <v>0</v>
      </c>
      <c r="AJ2740" s="131">
        <f t="shared" si="470"/>
        <v>0</v>
      </c>
      <c r="AK2740" s="131">
        <f t="shared" si="451"/>
        <v>0</v>
      </c>
      <c r="AL2740" s="131">
        <f t="shared" si="471"/>
        <v>0</v>
      </c>
      <c r="AM2740" s="131" t="str">
        <f t="shared" si="472"/>
        <v/>
      </c>
      <c r="AN2740" s="131" t="str">
        <f t="shared" ca="1" si="473"/>
        <v/>
      </c>
    </row>
    <row r="2741" spans="1:40" ht="20.25" customHeight="1" x14ac:dyDescent="0.3">
      <c r="A2741" s="127"/>
      <c r="B2741" s="164"/>
      <c r="C2741" s="139"/>
      <c r="D2741" s="140"/>
      <c r="E2741" s="139"/>
      <c r="F2741" s="139"/>
      <c r="G2741" s="140"/>
      <c r="H2741" s="139"/>
      <c r="I2741" s="129"/>
      <c r="L2741" s="128"/>
      <c r="M2741" s="128"/>
      <c r="N2741" s="128"/>
      <c r="O2741" s="128"/>
      <c r="P2741" s="128"/>
      <c r="Q2741" s="128"/>
      <c r="R2741" s="128"/>
      <c r="S2741" s="128"/>
      <c r="T2741" s="120">
        <f t="shared" si="464"/>
        <v>0</v>
      </c>
      <c r="U2741" s="131"/>
      <c r="V2741" s="131"/>
      <c r="W2741" s="131">
        <f>SUMIFS($F$3:F2741,$D$3:D2741,D2741,$C$3:C2741,"Buy")+SUMIFS($F$3:F2741,$D$3:D2741,D2741,$C$3:C2741,"Coin Deposit",$E$3:E2741,"&lt;&gt;")</f>
        <v>0</v>
      </c>
      <c r="X2741" s="131">
        <f t="shared" si="465"/>
        <v>0</v>
      </c>
      <c r="Y2741" s="131">
        <f>IF($D2741=Y$1,SUMIFS($H$3:$H2741,$G$3:$G2741,Y$1,$C$3:$C2741,"Sell"),0)</f>
        <v>0</v>
      </c>
      <c r="Z2741" s="131">
        <f t="shared" si="466"/>
        <v>0</v>
      </c>
      <c r="AA2741" s="131">
        <f>IF($D2741=AA$1,SUMIFS($H$3:$H2741,$G$3:$G2741,AA$1,$C$3:$C2741,"Sell"),0)</f>
        <v>0</v>
      </c>
      <c r="AB2741" s="131">
        <f t="shared" si="467"/>
        <v>0</v>
      </c>
      <c r="AC2741" s="131">
        <f>SUMIFS('Deductions and Deposits'!$H:$H,'Deductions and Deposits'!$G:$G,D2741,'Deductions and Deposits'!$F:$F,"&lt;="&amp;B2741)+SUMIFS($F$3:F2741,$D$3:D2741,D2741,$C$3:C2741,"Coin Deposit",$E$3:E2741,"")</f>
        <v>0</v>
      </c>
      <c r="AD2741" s="131">
        <f>SUMIFS('Deductions and Deposits'!$D:$D,'Deductions and Deposits'!$C:$C,D2741)+SUMIFS($F:$F,$D:$D,D2741,$C:$C,"Coin Deduction")</f>
        <v>0</v>
      </c>
      <c r="AE2741" s="131">
        <f>Table5[[#This Row],[Column4]]+Table5[[#This Row],[Column14]]+Table5[[#This Row],[Column19]]+Table5[[#This Row],[Column12]]</f>
        <v>0</v>
      </c>
      <c r="AF2741" s="131">
        <f>Table5[[#This Row],[Column5]]+Table5[[#This Row],[Column13]]+Table5[[#This Row],[Column21]]+Table5[[#This Row],[Column18]]</f>
        <v>0</v>
      </c>
      <c r="AG2741" s="131">
        <f t="shared" si="468"/>
        <v>0</v>
      </c>
      <c r="AH2741" s="131">
        <f t="shared" si="469"/>
        <v>0</v>
      </c>
      <c r="AI2741" s="131">
        <f>Table5[[#This Row],[Column17]]-Table5[[#This Row],[Column20]]</f>
        <v>0</v>
      </c>
      <c r="AJ2741" s="131">
        <f t="shared" si="470"/>
        <v>0</v>
      </c>
      <c r="AK2741" s="131">
        <f t="shared" si="451"/>
        <v>0</v>
      </c>
      <c r="AL2741" s="131">
        <f t="shared" si="471"/>
        <v>0</v>
      </c>
      <c r="AM2741" s="131" t="str">
        <f t="shared" si="472"/>
        <v/>
      </c>
      <c r="AN2741" s="131" t="str">
        <f t="shared" ca="1" si="473"/>
        <v/>
      </c>
    </row>
    <row r="2742" spans="1:40" ht="20.25" customHeight="1" x14ac:dyDescent="0.3">
      <c r="A2742" s="127"/>
      <c r="B2742" s="164"/>
      <c r="C2742" s="139"/>
      <c r="D2742" s="140"/>
      <c r="E2742" s="139"/>
      <c r="F2742" s="139"/>
      <c r="G2742" s="140"/>
      <c r="H2742" s="139"/>
      <c r="I2742" s="129"/>
      <c r="L2742" s="128"/>
      <c r="M2742" s="128"/>
      <c r="N2742" s="128"/>
      <c r="O2742" s="128"/>
      <c r="P2742" s="128"/>
      <c r="Q2742" s="128"/>
      <c r="R2742" s="128"/>
      <c r="S2742" s="128"/>
      <c r="T2742" s="120">
        <f t="shared" si="464"/>
        <v>0</v>
      </c>
      <c r="U2742" s="131"/>
      <c r="V2742" s="131"/>
      <c r="W2742" s="131">
        <f>SUMIFS($F$3:F2742,$D$3:D2742,D2742,$C$3:C2742,"Buy")+SUMIFS($F$3:F2742,$D$3:D2742,D2742,$C$3:C2742,"Coin Deposit",$E$3:E2742,"&lt;&gt;")</f>
        <v>0</v>
      </c>
      <c r="X2742" s="131">
        <f t="shared" si="465"/>
        <v>0</v>
      </c>
      <c r="Y2742" s="131">
        <f>IF($D2742=Y$1,SUMIFS($H$3:$H2742,$G$3:$G2742,Y$1,$C$3:$C2742,"Sell"),0)</f>
        <v>0</v>
      </c>
      <c r="Z2742" s="131">
        <f t="shared" si="466"/>
        <v>0</v>
      </c>
      <c r="AA2742" s="131">
        <f>IF($D2742=AA$1,SUMIFS($H$3:$H2742,$G$3:$G2742,AA$1,$C$3:$C2742,"Sell"),0)</f>
        <v>0</v>
      </c>
      <c r="AB2742" s="131">
        <f t="shared" si="467"/>
        <v>0</v>
      </c>
      <c r="AC2742" s="131">
        <f>SUMIFS('Deductions and Deposits'!$H:$H,'Deductions and Deposits'!$G:$G,D2742,'Deductions and Deposits'!$F:$F,"&lt;="&amp;B2742)+SUMIFS($F$3:F2742,$D$3:D2742,D2742,$C$3:C2742,"Coin Deposit",$E$3:E2742,"")</f>
        <v>0</v>
      </c>
      <c r="AD2742" s="131">
        <f>SUMIFS('Deductions and Deposits'!$D:$D,'Deductions and Deposits'!$C:$C,D2742)+SUMIFS($F:$F,$D:$D,D2742,$C:$C,"Coin Deduction")</f>
        <v>0</v>
      </c>
      <c r="AE2742" s="131">
        <f>Table5[[#This Row],[Column4]]+Table5[[#This Row],[Column14]]+Table5[[#This Row],[Column19]]+Table5[[#This Row],[Column12]]</f>
        <v>0</v>
      </c>
      <c r="AF2742" s="131">
        <f>Table5[[#This Row],[Column5]]+Table5[[#This Row],[Column13]]+Table5[[#This Row],[Column21]]+Table5[[#This Row],[Column18]]</f>
        <v>0</v>
      </c>
      <c r="AG2742" s="131">
        <f t="shared" si="468"/>
        <v>0</v>
      </c>
      <c r="AH2742" s="131">
        <f t="shared" si="469"/>
        <v>0</v>
      </c>
      <c r="AI2742" s="131">
        <f>Table5[[#This Row],[Column17]]-Table5[[#This Row],[Column20]]</f>
        <v>0</v>
      </c>
      <c r="AJ2742" s="131">
        <f t="shared" si="470"/>
        <v>0</v>
      </c>
      <c r="AK2742" s="131">
        <f t="shared" ref="AK2742:AK2805" si="475">AJ2742*T2742</f>
        <v>0</v>
      </c>
      <c r="AL2742" s="131">
        <f t="shared" si="471"/>
        <v>0</v>
      </c>
      <c r="AM2742" s="131" t="str">
        <f t="shared" si="472"/>
        <v/>
      </c>
      <c r="AN2742" s="131" t="str">
        <f t="shared" ca="1" si="473"/>
        <v/>
      </c>
    </row>
    <row r="2743" spans="1:40" ht="20.25" customHeight="1" x14ac:dyDescent="0.3">
      <c r="A2743" s="127"/>
      <c r="B2743" s="164"/>
      <c r="C2743" s="139"/>
      <c r="D2743" s="140"/>
      <c r="E2743" s="139"/>
      <c r="F2743" s="139"/>
      <c r="G2743" s="140"/>
      <c r="H2743" s="139"/>
      <c r="I2743" s="129"/>
      <c r="L2743" s="128"/>
      <c r="M2743" s="128"/>
      <c r="N2743" s="128"/>
      <c r="O2743" s="128"/>
      <c r="P2743" s="128"/>
      <c r="Q2743" s="128"/>
      <c r="R2743" s="128"/>
      <c r="S2743" s="128"/>
      <c r="T2743" s="120">
        <f t="shared" si="464"/>
        <v>0</v>
      </c>
      <c r="U2743" s="131"/>
      <c r="V2743" s="131"/>
      <c r="W2743" s="131">
        <f>SUMIFS($F$3:F2743,$D$3:D2743,D2743,$C$3:C2743,"Buy")+SUMIFS($F$3:F2743,$D$3:D2743,D2743,$C$3:C2743,"Coin Deposit",$E$3:E2743,"&lt;&gt;")</f>
        <v>0</v>
      </c>
      <c r="X2743" s="131">
        <f t="shared" si="465"/>
        <v>0</v>
      </c>
      <c r="Y2743" s="131">
        <f>IF($D2743=Y$1,SUMIFS($H$3:$H2743,$G$3:$G2743,Y$1,$C$3:$C2743,"Sell"),0)</f>
        <v>0</v>
      </c>
      <c r="Z2743" s="131">
        <f t="shared" si="466"/>
        <v>0</v>
      </c>
      <c r="AA2743" s="131">
        <f>IF($D2743=AA$1,SUMIFS($H$3:$H2743,$G$3:$G2743,AA$1,$C$3:$C2743,"Sell"),0)</f>
        <v>0</v>
      </c>
      <c r="AB2743" s="131">
        <f t="shared" si="467"/>
        <v>0</v>
      </c>
      <c r="AC2743" s="131">
        <f>SUMIFS('Deductions and Deposits'!$H:$H,'Deductions and Deposits'!$G:$G,D2743,'Deductions and Deposits'!$F:$F,"&lt;="&amp;B2743)+SUMIFS($F$3:F2743,$D$3:D2743,D2743,$C$3:C2743,"Coin Deposit",$E$3:E2743,"")</f>
        <v>0</v>
      </c>
      <c r="AD2743" s="131">
        <f>SUMIFS('Deductions and Deposits'!$D:$D,'Deductions and Deposits'!$C:$C,D2743)+SUMIFS($F:$F,$D:$D,D2743,$C:$C,"Coin Deduction")</f>
        <v>0</v>
      </c>
      <c r="AE2743" s="131">
        <f>Table5[[#This Row],[Column4]]+Table5[[#This Row],[Column14]]+Table5[[#This Row],[Column19]]+Table5[[#This Row],[Column12]]</f>
        <v>0</v>
      </c>
      <c r="AF2743" s="131">
        <f>Table5[[#This Row],[Column5]]+Table5[[#This Row],[Column13]]+Table5[[#This Row],[Column21]]+Table5[[#This Row],[Column18]]</f>
        <v>0</v>
      </c>
      <c r="AG2743" s="131">
        <f t="shared" si="468"/>
        <v>0</v>
      </c>
      <c r="AH2743" s="131">
        <f t="shared" si="469"/>
        <v>0</v>
      </c>
      <c r="AI2743" s="131">
        <f>Table5[[#This Row],[Column17]]-Table5[[#This Row],[Column20]]</f>
        <v>0</v>
      </c>
      <c r="AJ2743" s="131">
        <f t="shared" si="470"/>
        <v>0</v>
      </c>
      <c r="AK2743" s="131">
        <f t="shared" si="475"/>
        <v>0</v>
      </c>
      <c r="AL2743" s="131">
        <f t="shared" si="471"/>
        <v>0</v>
      </c>
      <c r="AM2743" s="131" t="str">
        <f t="shared" si="472"/>
        <v/>
      </c>
      <c r="AN2743" s="131" t="str">
        <f t="shared" ca="1" si="473"/>
        <v/>
      </c>
    </row>
    <row r="2744" spans="1:40" ht="20.25" customHeight="1" x14ac:dyDescent="0.3">
      <c r="A2744" s="127"/>
      <c r="B2744" s="164"/>
      <c r="C2744" s="139"/>
      <c r="D2744" s="140"/>
      <c r="E2744" s="139"/>
      <c r="F2744" s="139"/>
      <c r="G2744" s="140"/>
      <c r="H2744" s="139"/>
      <c r="I2744" s="129"/>
      <c r="L2744" s="128"/>
      <c r="M2744" s="128"/>
      <c r="N2744" s="128"/>
      <c r="O2744" s="128"/>
      <c r="P2744" s="128"/>
      <c r="Q2744" s="128"/>
      <c r="R2744" s="128"/>
      <c r="S2744" s="128"/>
      <c r="T2744" s="120">
        <f t="shared" si="464"/>
        <v>0</v>
      </c>
      <c r="U2744" s="131"/>
      <c r="V2744" s="131"/>
      <c r="W2744" s="131">
        <f>SUMIFS($F$3:F2744,$D$3:D2744,D2744,$C$3:C2744,"Buy")+SUMIFS($F$3:F2744,$D$3:D2744,D2744,$C$3:C2744,"Coin Deposit",$E$3:E2744,"&lt;&gt;")</f>
        <v>0</v>
      </c>
      <c r="X2744" s="131">
        <f t="shared" si="465"/>
        <v>0</v>
      </c>
      <c r="Y2744" s="131">
        <f>IF($D2744=Y$1,SUMIFS($H$3:$H2744,$G$3:$G2744,Y$1,$C$3:$C2744,"Sell"),0)</f>
        <v>0</v>
      </c>
      <c r="Z2744" s="131">
        <f t="shared" si="466"/>
        <v>0</v>
      </c>
      <c r="AA2744" s="131">
        <f>IF($D2744=AA$1,SUMIFS($H$3:$H2744,$G$3:$G2744,AA$1,$C$3:$C2744,"Sell"),0)</f>
        <v>0</v>
      </c>
      <c r="AB2744" s="131">
        <f t="shared" si="467"/>
        <v>0</v>
      </c>
      <c r="AC2744" s="131">
        <f>SUMIFS('Deductions and Deposits'!$H:$H,'Deductions and Deposits'!$G:$G,D2744,'Deductions and Deposits'!$F:$F,"&lt;="&amp;B2744)+SUMIFS($F$3:F2744,$D$3:D2744,D2744,$C$3:C2744,"Coin Deposit",$E$3:E2744,"")</f>
        <v>0</v>
      </c>
      <c r="AD2744" s="131">
        <f>SUMIFS('Deductions and Deposits'!$D:$D,'Deductions and Deposits'!$C:$C,D2744)+SUMIFS($F:$F,$D:$D,D2744,$C:$C,"Coin Deduction")</f>
        <v>0</v>
      </c>
      <c r="AE2744" s="131">
        <f>Table5[[#This Row],[Column4]]+Table5[[#This Row],[Column14]]+Table5[[#This Row],[Column19]]+Table5[[#This Row],[Column12]]</f>
        <v>0</v>
      </c>
      <c r="AF2744" s="131">
        <f>Table5[[#This Row],[Column5]]+Table5[[#This Row],[Column13]]+Table5[[#This Row],[Column21]]+Table5[[#This Row],[Column18]]</f>
        <v>0</v>
      </c>
      <c r="AG2744" s="131">
        <f t="shared" si="468"/>
        <v>0</v>
      </c>
      <c r="AH2744" s="131">
        <f t="shared" si="469"/>
        <v>0</v>
      </c>
      <c r="AI2744" s="131">
        <f>Table5[[#This Row],[Column17]]-Table5[[#This Row],[Column20]]</f>
        <v>0</v>
      </c>
      <c r="AJ2744" s="131">
        <f t="shared" si="470"/>
        <v>0</v>
      </c>
      <c r="AK2744" s="131">
        <f t="shared" si="475"/>
        <v>0</v>
      </c>
      <c r="AL2744" s="131">
        <f t="shared" si="471"/>
        <v>0</v>
      </c>
      <c r="AM2744" s="131" t="str">
        <f t="shared" si="472"/>
        <v/>
      </c>
      <c r="AN2744" s="131" t="str">
        <f t="shared" ca="1" si="473"/>
        <v/>
      </c>
    </row>
    <row r="2745" spans="1:40" ht="20.25" customHeight="1" x14ac:dyDescent="0.3">
      <c r="A2745" s="127"/>
      <c r="B2745" s="164"/>
      <c r="C2745" s="139"/>
      <c r="D2745" s="140"/>
      <c r="E2745" s="139"/>
      <c r="F2745" s="139"/>
      <c r="G2745" s="140"/>
      <c r="H2745" s="139"/>
      <c r="I2745" s="129"/>
      <c r="L2745" s="128"/>
      <c r="M2745" s="128"/>
      <c r="N2745" s="128"/>
      <c r="O2745" s="128"/>
      <c r="P2745" s="128"/>
      <c r="Q2745" s="128"/>
      <c r="R2745" s="128"/>
      <c r="S2745" s="128"/>
      <c r="T2745" s="120">
        <f t="shared" si="464"/>
        <v>0</v>
      </c>
      <c r="U2745" s="131"/>
      <c r="V2745" s="131"/>
      <c r="W2745" s="131">
        <f>SUMIFS($F$3:F2745,$D$3:D2745,D2745,$C$3:C2745,"Buy")+SUMIFS($F$3:F2745,$D$3:D2745,D2745,$C$3:C2745,"Coin Deposit",$E$3:E2745,"&lt;&gt;")</f>
        <v>0</v>
      </c>
      <c r="X2745" s="131">
        <f t="shared" si="465"/>
        <v>0</v>
      </c>
      <c r="Y2745" s="131">
        <f>IF($D2745=Y$1,SUMIFS($H$3:$H2745,$G$3:$G2745,Y$1,$C$3:$C2745,"Sell"),0)</f>
        <v>0</v>
      </c>
      <c r="Z2745" s="131">
        <f t="shared" si="466"/>
        <v>0</v>
      </c>
      <c r="AA2745" s="131">
        <f>IF($D2745=AA$1,SUMIFS($H$3:$H2745,$G$3:$G2745,AA$1,$C$3:$C2745,"Sell"),0)</f>
        <v>0</v>
      </c>
      <c r="AB2745" s="131">
        <f t="shared" si="467"/>
        <v>0</v>
      </c>
      <c r="AC2745" s="131">
        <f>SUMIFS('Deductions and Deposits'!$H:$H,'Deductions and Deposits'!$G:$G,D2745,'Deductions and Deposits'!$F:$F,"&lt;="&amp;B2745)+SUMIFS($F$3:F2745,$D$3:D2745,D2745,$C$3:C2745,"Coin Deposit",$E$3:E2745,"")</f>
        <v>0</v>
      </c>
      <c r="AD2745" s="131">
        <f>SUMIFS('Deductions and Deposits'!$D:$D,'Deductions and Deposits'!$C:$C,D2745)+SUMIFS($F:$F,$D:$D,D2745,$C:$C,"Coin Deduction")</f>
        <v>0</v>
      </c>
      <c r="AE2745" s="131">
        <f>Table5[[#This Row],[Column4]]+Table5[[#This Row],[Column14]]+Table5[[#This Row],[Column19]]+Table5[[#This Row],[Column12]]</f>
        <v>0</v>
      </c>
      <c r="AF2745" s="131">
        <f>Table5[[#This Row],[Column5]]+Table5[[#This Row],[Column13]]+Table5[[#This Row],[Column21]]+Table5[[#This Row],[Column18]]</f>
        <v>0</v>
      </c>
      <c r="AG2745" s="131">
        <f t="shared" si="468"/>
        <v>0</v>
      </c>
      <c r="AH2745" s="131">
        <f t="shared" si="469"/>
        <v>0</v>
      </c>
      <c r="AI2745" s="131">
        <f>Table5[[#This Row],[Column17]]-Table5[[#This Row],[Column20]]</f>
        <v>0</v>
      </c>
      <c r="AJ2745" s="131">
        <f t="shared" si="470"/>
        <v>0</v>
      </c>
      <c r="AK2745" s="131">
        <f t="shared" si="475"/>
        <v>0</v>
      </c>
      <c r="AL2745" s="131">
        <f t="shared" si="471"/>
        <v>0</v>
      </c>
      <c r="AM2745" s="131" t="str">
        <f t="shared" si="472"/>
        <v/>
      </c>
      <c r="AN2745" s="131" t="str">
        <f t="shared" ca="1" si="473"/>
        <v/>
      </c>
    </row>
    <row r="2746" spans="1:40" ht="20.25" customHeight="1" x14ac:dyDescent="0.3">
      <c r="A2746" s="127"/>
      <c r="B2746" s="164"/>
      <c r="C2746" s="139"/>
      <c r="D2746" s="140"/>
      <c r="E2746" s="139"/>
      <c r="F2746" s="139"/>
      <c r="G2746" s="140"/>
      <c r="H2746" s="139"/>
      <c r="I2746" s="129"/>
      <c r="L2746" s="128"/>
      <c r="M2746" s="128"/>
      <c r="N2746" s="128"/>
      <c r="O2746" s="128"/>
      <c r="P2746" s="128"/>
      <c r="Q2746" s="128"/>
      <c r="R2746" s="128"/>
      <c r="S2746" s="128"/>
      <c r="T2746" s="120">
        <f t="shared" si="464"/>
        <v>0</v>
      </c>
      <c r="U2746" s="131"/>
      <c r="V2746" s="131"/>
      <c r="W2746" s="131">
        <f>SUMIFS($F$3:F2746,$D$3:D2746,D2746,$C$3:C2746,"Buy")+SUMIFS($F$3:F2746,$D$3:D2746,D2746,$C$3:C2746,"Coin Deposit",$E$3:E2746,"&lt;&gt;")</f>
        <v>0</v>
      </c>
      <c r="X2746" s="131">
        <f t="shared" si="465"/>
        <v>0</v>
      </c>
      <c r="Y2746" s="131">
        <f>IF($D2746=Y$1,SUMIFS($H$3:$H2746,$G$3:$G2746,Y$1,$C$3:$C2746,"Sell"),0)</f>
        <v>0</v>
      </c>
      <c r="Z2746" s="131">
        <f t="shared" si="466"/>
        <v>0</v>
      </c>
      <c r="AA2746" s="131">
        <f>IF($D2746=AA$1,SUMIFS($H$3:$H2746,$G$3:$G2746,AA$1,$C$3:$C2746,"Sell"),0)</f>
        <v>0</v>
      </c>
      <c r="AB2746" s="131">
        <f t="shared" si="467"/>
        <v>0</v>
      </c>
      <c r="AC2746" s="131">
        <f>SUMIFS('Deductions and Deposits'!$H:$H,'Deductions and Deposits'!$G:$G,D2746,'Deductions and Deposits'!$F:$F,"&lt;="&amp;B2746)+SUMIFS($F$3:F2746,$D$3:D2746,D2746,$C$3:C2746,"Coin Deposit",$E$3:E2746,"")</f>
        <v>0</v>
      </c>
      <c r="AD2746" s="131">
        <f>SUMIFS('Deductions and Deposits'!$D:$D,'Deductions and Deposits'!$C:$C,D2746)+SUMIFS($F:$F,$D:$D,D2746,$C:$C,"Coin Deduction")</f>
        <v>0</v>
      </c>
      <c r="AE2746" s="131">
        <f>Table5[[#This Row],[Column4]]+Table5[[#This Row],[Column14]]+Table5[[#This Row],[Column19]]+Table5[[#This Row],[Column12]]</f>
        <v>0</v>
      </c>
      <c r="AF2746" s="131">
        <f>Table5[[#This Row],[Column5]]+Table5[[#This Row],[Column13]]+Table5[[#This Row],[Column21]]+Table5[[#This Row],[Column18]]</f>
        <v>0</v>
      </c>
      <c r="AG2746" s="131">
        <f t="shared" si="468"/>
        <v>0</v>
      </c>
      <c r="AH2746" s="131">
        <f t="shared" si="469"/>
        <v>0</v>
      </c>
      <c r="AI2746" s="131">
        <f>Table5[[#This Row],[Column17]]-Table5[[#This Row],[Column20]]</f>
        <v>0</v>
      </c>
      <c r="AJ2746" s="131">
        <f t="shared" si="470"/>
        <v>0</v>
      </c>
      <c r="AK2746" s="131">
        <f t="shared" si="475"/>
        <v>0</v>
      </c>
      <c r="AL2746" s="131">
        <f t="shared" si="471"/>
        <v>0</v>
      </c>
      <c r="AM2746" s="131" t="str">
        <f t="shared" si="472"/>
        <v/>
      </c>
      <c r="AN2746" s="131" t="str">
        <f t="shared" ca="1" si="473"/>
        <v/>
      </c>
    </row>
    <row r="2747" spans="1:40" ht="20.25" customHeight="1" x14ac:dyDescent="0.3">
      <c r="A2747" s="127"/>
      <c r="B2747" s="164"/>
      <c r="C2747" s="139"/>
      <c r="D2747" s="140"/>
      <c r="E2747" s="139"/>
      <c r="F2747" s="139"/>
      <c r="G2747" s="140"/>
      <c r="H2747" s="139"/>
      <c r="I2747" s="129"/>
      <c r="L2747" s="128"/>
      <c r="M2747" s="128"/>
      <c r="N2747" s="128"/>
      <c r="O2747" s="128"/>
      <c r="P2747" s="128"/>
      <c r="Q2747" s="128"/>
      <c r="R2747" s="128"/>
      <c r="S2747" s="128"/>
      <c r="T2747" s="120">
        <f t="shared" si="464"/>
        <v>0</v>
      </c>
      <c r="U2747" s="131"/>
      <c r="V2747" s="131"/>
      <c r="W2747" s="131">
        <f>SUMIFS($F$3:F2747,$D$3:D2747,D2747,$C$3:C2747,"Buy")+SUMIFS($F$3:F2747,$D$3:D2747,D2747,$C$3:C2747,"Coin Deposit",$E$3:E2747,"&lt;&gt;")</f>
        <v>0</v>
      </c>
      <c r="X2747" s="131">
        <f t="shared" si="465"/>
        <v>0</v>
      </c>
      <c r="Y2747" s="131">
        <f>IF($D2747=Y$1,SUMIFS($H$3:$H2747,$G$3:$G2747,Y$1,$C$3:$C2747,"Sell"),0)</f>
        <v>0</v>
      </c>
      <c r="Z2747" s="131">
        <f t="shared" si="466"/>
        <v>0</v>
      </c>
      <c r="AA2747" s="131">
        <f>IF($D2747=AA$1,SUMIFS($H$3:$H2747,$G$3:$G2747,AA$1,$C$3:$C2747,"Sell"),0)</f>
        <v>0</v>
      </c>
      <c r="AB2747" s="131">
        <f t="shared" si="467"/>
        <v>0</v>
      </c>
      <c r="AC2747" s="131">
        <f>SUMIFS('Deductions and Deposits'!$H:$H,'Deductions and Deposits'!$G:$G,D2747,'Deductions and Deposits'!$F:$F,"&lt;="&amp;B2747)+SUMIFS($F$3:F2747,$D$3:D2747,D2747,$C$3:C2747,"Coin Deposit",$E$3:E2747,"")</f>
        <v>0</v>
      </c>
      <c r="AD2747" s="131">
        <f>SUMIFS('Deductions and Deposits'!$D:$D,'Deductions and Deposits'!$C:$C,D2747)+SUMIFS($F:$F,$D:$D,D2747,$C:$C,"Coin Deduction")</f>
        <v>0</v>
      </c>
      <c r="AE2747" s="131">
        <f>Table5[[#This Row],[Column4]]+Table5[[#This Row],[Column14]]+Table5[[#This Row],[Column19]]+Table5[[#This Row],[Column12]]</f>
        <v>0</v>
      </c>
      <c r="AF2747" s="131">
        <f>Table5[[#This Row],[Column5]]+Table5[[#This Row],[Column13]]+Table5[[#This Row],[Column21]]+Table5[[#This Row],[Column18]]</f>
        <v>0</v>
      </c>
      <c r="AG2747" s="131">
        <f t="shared" si="468"/>
        <v>0</v>
      </c>
      <c r="AH2747" s="131">
        <f t="shared" si="469"/>
        <v>0</v>
      </c>
      <c r="AI2747" s="131">
        <f>Table5[[#This Row],[Column17]]-Table5[[#This Row],[Column20]]</f>
        <v>0</v>
      </c>
      <c r="AJ2747" s="131">
        <f t="shared" si="470"/>
        <v>0</v>
      </c>
      <c r="AK2747" s="131">
        <f t="shared" si="475"/>
        <v>0</v>
      </c>
      <c r="AL2747" s="131">
        <f t="shared" si="471"/>
        <v>0</v>
      </c>
      <c r="AM2747" s="131" t="str">
        <f t="shared" si="472"/>
        <v/>
      </c>
      <c r="AN2747" s="131" t="str">
        <f t="shared" ca="1" si="473"/>
        <v/>
      </c>
    </row>
    <row r="2748" spans="1:40" ht="20.25" customHeight="1" x14ac:dyDescent="0.3">
      <c r="A2748" s="127"/>
      <c r="B2748" s="164"/>
      <c r="C2748" s="139"/>
      <c r="D2748" s="140"/>
      <c r="E2748" s="139"/>
      <c r="F2748" s="139"/>
      <c r="G2748" s="140"/>
      <c r="H2748" s="139"/>
      <c r="I2748" s="129"/>
      <c r="L2748" s="128"/>
      <c r="M2748" s="128"/>
      <c r="N2748" s="128"/>
      <c r="O2748" s="128"/>
      <c r="P2748" s="128"/>
      <c r="Q2748" s="128"/>
      <c r="R2748" s="128"/>
      <c r="S2748" s="128"/>
      <c r="T2748" s="120">
        <f t="shared" si="464"/>
        <v>0</v>
      </c>
      <c r="U2748" s="131"/>
      <c r="V2748" s="131"/>
      <c r="W2748" s="131">
        <f>SUMIFS($F$3:F2748,$D$3:D2748,D2748,$C$3:C2748,"Buy")+SUMIFS($F$3:F2748,$D$3:D2748,D2748,$C$3:C2748,"Coin Deposit",$E$3:E2748,"&lt;&gt;")</f>
        <v>0</v>
      </c>
      <c r="X2748" s="131">
        <f t="shared" si="465"/>
        <v>0</v>
      </c>
      <c r="Y2748" s="131">
        <f>IF($D2748=Y$1,SUMIFS($H$3:$H2748,$G$3:$G2748,Y$1,$C$3:$C2748,"Sell"),0)</f>
        <v>0</v>
      </c>
      <c r="Z2748" s="131">
        <f t="shared" si="466"/>
        <v>0</v>
      </c>
      <c r="AA2748" s="131">
        <f>IF($D2748=AA$1,SUMIFS($H$3:$H2748,$G$3:$G2748,AA$1,$C$3:$C2748,"Sell"),0)</f>
        <v>0</v>
      </c>
      <c r="AB2748" s="131">
        <f t="shared" si="467"/>
        <v>0</v>
      </c>
      <c r="AC2748" s="131">
        <f>SUMIFS('Deductions and Deposits'!$H:$H,'Deductions and Deposits'!$G:$G,D2748,'Deductions and Deposits'!$F:$F,"&lt;="&amp;B2748)+SUMIFS($F$3:F2748,$D$3:D2748,D2748,$C$3:C2748,"Coin Deposit",$E$3:E2748,"")</f>
        <v>0</v>
      </c>
      <c r="AD2748" s="131">
        <f>SUMIFS('Deductions and Deposits'!$D:$D,'Deductions and Deposits'!$C:$C,D2748)+SUMIFS($F:$F,$D:$D,D2748,$C:$C,"Coin Deduction")</f>
        <v>0</v>
      </c>
      <c r="AE2748" s="131">
        <f>Table5[[#This Row],[Column4]]+Table5[[#This Row],[Column14]]+Table5[[#This Row],[Column19]]+Table5[[#This Row],[Column12]]</f>
        <v>0</v>
      </c>
      <c r="AF2748" s="131">
        <f>Table5[[#This Row],[Column5]]+Table5[[#This Row],[Column13]]+Table5[[#This Row],[Column21]]+Table5[[#This Row],[Column18]]</f>
        <v>0</v>
      </c>
      <c r="AG2748" s="131">
        <f t="shared" si="468"/>
        <v>0</v>
      </c>
      <c r="AH2748" s="131">
        <f t="shared" si="469"/>
        <v>0</v>
      </c>
      <c r="AI2748" s="131">
        <f>Table5[[#This Row],[Column17]]-Table5[[#This Row],[Column20]]</f>
        <v>0</v>
      </c>
      <c r="AJ2748" s="131">
        <f t="shared" si="470"/>
        <v>0</v>
      </c>
      <c r="AK2748" s="131">
        <f t="shared" si="475"/>
        <v>0</v>
      </c>
      <c r="AL2748" s="131">
        <f t="shared" si="471"/>
        <v>0</v>
      </c>
      <c r="AM2748" s="131" t="str">
        <f t="shared" si="472"/>
        <v/>
      </c>
      <c r="AN2748" s="131" t="str">
        <f t="shared" ca="1" si="473"/>
        <v/>
      </c>
    </row>
    <row r="2749" spans="1:40" ht="20.25" customHeight="1" x14ac:dyDescent="0.3">
      <c r="A2749" s="127"/>
      <c r="B2749" s="164"/>
      <c r="C2749" s="139"/>
      <c r="D2749" s="140"/>
      <c r="E2749" s="139"/>
      <c r="F2749" s="139"/>
      <c r="G2749" s="140"/>
      <c r="H2749" s="139"/>
      <c r="I2749" s="129"/>
      <c r="L2749" s="128"/>
      <c r="M2749" s="128"/>
      <c r="N2749" s="128"/>
      <c r="O2749" s="128"/>
      <c r="P2749" s="128"/>
      <c r="Q2749" s="128"/>
      <c r="R2749" s="128"/>
      <c r="S2749" s="128"/>
      <c r="T2749" s="120">
        <f t="shared" si="464"/>
        <v>0</v>
      </c>
      <c r="U2749" s="131"/>
      <c r="V2749" s="131"/>
      <c r="W2749" s="131">
        <f>SUMIFS($F$3:F2749,$D$3:D2749,D2749,$C$3:C2749,"Buy")+SUMIFS($F$3:F2749,$D$3:D2749,D2749,$C$3:C2749,"Coin Deposit",$E$3:E2749,"&lt;&gt;")</f>
        <v>0</v>
      </c>
      <c r="X2749" s="131">
        <f t="shared" si="465"/>
        <v>0</v>
      </c>
      <c r="Y2749" s="131">
        <f>IF($D2749=Y$1,SUMIFS($H$3:$H2749,$G$3:$G2749,Y$1,$C$3:$C2749,"Sell"),0)</f>
        <v>0</v>
      </c>
      <c r="Z2749" s="131">
        <f t="shared" si="466"/>
        <v>0</v>
      </c>
      <c r="AA2749" s="131">
        <f>IF($D2749=AA$1,SUMIFS($H$3:$H2749,$G$3:$G2749,AA$1,$C$3:$C2749,"Sell"),0)</f>
        <v>0</v>
      </c>
      <c r="AB2749" s="131">
        <f t="shared" si="467"/>
        <v>0</v>
      </c>
      <c r="AC2749" s="131">
        <f>SUMIFS('Deductions and Deposits'!$H:$H,'Deductions and Deposits'!$G:$G,D2749,'Deductions and Deposits'!$F:$F,"&lt;="&amp;B2749)+SUMIFS($F$3:F2749,$D$3:D2749,D2749,$C$3:C2749,"Coin Deposit",$E$3:E2749,"")</f>
        <v>0</v>
      </c>
      <c r="AD2749" s="131">
        <f>SUMIFS('Deductions and Deposits'!$D:$D,'Deductions and Deposits'!$C:$C,D2749)+SUMIFS($F:$F,$D:$D,D2749,$C:$C,"Coin Deduction")</f>
        <v>0</v>
      </c>
      <c r="AE2749" s="131">
        <f>Table5[[#This Row],[Column4]]+Table5[[#This Row],[Column14]]+Table5[[#This Row],[Column19]]+Table5[[#This Row],[Column12]]</f>
        <v>0</v>
      </c>
      <c r="AF2749" s="131">
        <f>Table5[[#This Row],[Column5]]+Table5[[#This Row],[Column13]]+Table5[[#This Row],[Column21]]+Table5[[#This Row],[Column18]]</f>
        <v>0</v>
      </c>
      <c r="AG2749" s="131">
        <f t="shared" si="468"/>
        <v>0</v>
      </c>
      <c r="AH2749" s="131">
        <f t="shared" si="469"/>
        <v>0</v>
      </c>
      <c r="AI2749" s="131">
        <f>Table5[[#This Row],[Column17]]-Table5[[#This Row],[Column20]]</f>
        <v>0</v>
      </c>
      <c r="AJ2749" s="131">
        <f t="shared" si="470"/>
        <v>0</v>
      </c>
      <c r="AK2749" s="131">
        <f t="shared" si="475"/>
        <v>0</v>
      </c>
      <c r="AL2749" s="131">
        <f t="shared" si="471"/>
        <v>0</v>
      </c>
      <c r="AM2749" s="131" t="str">
        <f t="shared" si="472"/>
        <v/>
      </c>
      <c r="AN2749" s="131" t="str">
        <f t="shared" ca="1" si="473"/>
        <v/>
      </c>
    </row>
    <row r="2750" spans="1:40" ht="20.25" customHeight="1" x14ac:dyDescent="0.3">
      <c r="A2750" s="127"/>
      <c r="B2750" s="164"/>
      <c r="C2750" s="139"/>
      <c r="D2750" s="140"/>
      <c r="E2750" s="139"/>
      <c r="F2750" s="139"/>
      <c r="G2750" s="140"/>
      <c r="H2750" s="139"/>
      <c r="I2750" s="129"/>
      <c r="L2750" s="128"/>
      <c r="M2750" s="128"/>
      <c r="N2750" s="128"/>
      <c r="O2750" s="128"/>
      <c r="P2750" s="128"/>
      <c r="Q2750" s="128"/>
      <c r="R2750" s="128"/>
      <c r="S2750" s="128"/>
      <c r="T2750" s="120">
        <f t="shared" si="464"/>
        <v>0</v>
      </c>
      <c r="U2750" s="131"/>
      <c r="V2750" s="131"/>
      <c r="W2750" s="131">
        <f>SUMIFS($F$3:F2750,$D$3:D2750,D2750,$C$3:C2750,"Buy")+SUMIFS($F$3:F2750,$D$3:D2750,D2750,$C$3:C2750,"Coin Deposit",$E$3:E2750,"&lt;&gt;")</f>
        <v>0</v>
      </c>
      <c r="X2750" s="131">
        <f t="shared" si="465"/>
        <v>0</v>
      </c>
      <c r="Y2750" s="131">
        <f>IF($D2750=Y$1,SUMIFS($H$3:$H2750,$G$3:$G2750,Y$1,$C$3:$C2750,"Sell"),0)</f>
        <v>0</v>
      </c>
      <c r="Z2750" s="131">
        <f t="shared" si="466"/>
        <v>0</v>
      </c>
      <c r="AA2750" s="131">
        <f>IF($D2750=AA$1,SUMIFS($H$3:$H2750,$G$3:$G2750,AA$1,$C$3:$C2750,"Sell"),0)</f>
        <v>0</v>
      </c>
      <c r="AB2750" s="131">
        <f t="shared" si="467"/>
        <v>0</v>
      </c>
      <c r="AC2750" s="131">
        <f>SUMIFS('Deductions and Deposits'!$H:$H,'Deductions and Deposits'!$G:$G,D2750,'Deductions and Deposits'!$F:$F,"&lt;="&amp;B2750)+SUMIFS($F$3:F2750,$D$3:D2750,D2750,$C$3:C2750,"Coin Deposit",$E$3:E2750,"")</f>
        <v>0</v>
      </c>
      <c r="AD2750" s="131">
        <f>SUMIFS('Deductions and Deposits'!$D:$D,'Deductions and Deposits'!$C:$C,D2750)+SUMIFS($F:$F,$D:$D,D2750,$C:$C,"Coin Deduction")</f>
        <v>0</v>
      </c>
      <c r="AE2750" s="131">
        <f>Table5[[#This Row],[Column4]]+Table5[[#This Row],[Column14]]+Table5[[#This Row],[Column19]]+Table5[[#This Row],[Column12]]</f>
        <v>0</v>
      </c>
      <c r="AF2750" s="131">
        <f>Table5[[#This Row],[Column5]]+Table5[[#This Row],[Column13]]+Table5[[#This Row],[Column21]]+Table5[[#This Row],[Column18]]</f>
        <v>0</v>
      </c>
      <c r="AG2750" s="131">
        <f t="shared" si="468"/>
        <v>0</v>
      </c>
      <c r="AH2750" s="131">
        <f t="shared" si="469"/>
        <v>0</v>
      </c>
      <c r="AI2750" s="131">
        <f>Table5[[#This Row],[Column17]]-Table5[[#This Row],[Column20]]</f>
        <v>0</v>
      </c>
      <c r="AJ2750" s="131">
        <f t="shared" si="470"/>
        <v>0</v>
      </c>
      <c r="AK2750" s="131">
        <f t="shared" si="475"/>
        <v>0</v>
      </c>
      <c r="AL2750" s="131">
        <f t="shared" si="471"/>
        <v>0</v>
      </c>
      <c r="AM2750" s="131" t="str">
        <f t="shared" si="472"/>
        <v/>
      </c>
      <c r="AN2750" s="131" t="str">
        <f t="shared" ca="1" si="473"/>
        <v/>
      </c>
    </row>
    <row r="2751" spans="1:40" ht="20.25" customHeight="1" x14ac:dyDescent="0.3">
      <c r="A2751" s="127"/>
      <c r="B2751" s="164"/>
      <c r="C2751" s="139"/>
      <c r="D2751" s="140"/>
      <c r="E2751" s="139"/>
      <c r="F2751" s="139"/>
      <c r="G2751" s="140"/>
      <c r="H2751" s="139"/>
      <c r="I2751" s="129"/>
      <c r="L2751" s="128"/>
      <c r="M2751" s="128"/>
      <c r="N2751" s="128"/>
      <c r="O2751" s="128"/>
      <c r="P2751" s="128"/>
      <c r="Q2751" s="128"/>
      <c r="R2751" s="128"/>
      <c r="S2751" s="128"/>
      <c r="T2751" s="120">
        <f t="shared" si="464"/>
        <v>0</v>
      </c>
      <c r="U2751" s="131"/>
      <c r="V2751" s="131"/>
      <c r="W2751" s="131">
        <f>SUMIFS($F$3:F2751,$D$3:D2751,D2751,$C$3:C2751,"Buy")+SUMIFS($F$3:F2751,$D$3:D2751,D2751,$C$3:C2751,"Coin Deposit",$E$3:E2751,"&lt;&gt;")</f>
        <v>0</v>
      </c>
      <c r="X2751" s="131">
        <f t="shared" si="465"/>
        <v>0</v>
      </c>
      <c r="Y2751" s="131">
        <f>IF($D2751=Y$1,SUMIFS($H$3:$H2751,$G$3:$G2751,Y$1,$C$3:$C2751,"Sell"),0)</f>
        <v>0</v>
      </c>
      <c r="Z2751" s="131">
        <f t="shared" si="466"/>
        <v>0</v>
      </c>
      <c r="AA2751" s="131">
        <f>IF($D2751=AA$1,SUMIFS($H$3:$H2751,$G$3:$G2751,AA$1,$C$3:$C2751,"Sell"),0)</f>
        <v>0</v>
      </c>
      <c r="AB2751" s="131">
        <f t="shared" si="467"/>
        <v>0</v>
      </c>
      <c r="AC2751" s="131">
        <f>SUMIFS('Deductions and Deposits'!$H:$H,'Deductions and Deposits'!$G:$G,D2751,'Deductions and Deposits'!$F:$F,"&lt;="&amp;B2751)+SUMIFS($F$3:F2751,$D$3:D2751,D2751,$C$3:C2751,"Coin Deposit",$E$3:E2751,"")</f>
        <v>0</v>
      </c>
      <c r="AD2751" s="131">
        <f>SUMIFS('Deductions and Deposits'!$D:$D,'Deductions and Deposits'!$C:$C,D2751)+SUMIFS($F:$F,$D:$D,D2751,$C:$C,"Coin Deduction")</f>
        <v>0</v>
      </c>
      <c r="AE2751" s="131">
        <f>Table5[[#This Row],[Column4]]+Table5[[#This Row],[Column14]]+Table5[[#This Row],[Column19]]+Table5[[#This Row],[Column12]]</f>
        <v>0</v>
      </c>
      <c r="AF2751" s="131">
        <f>Table5[[#This Row],[Column5]]+Table5[[#This Row],[Column13]]+Table5[[#This Row],[Column21]]+Table5[[#This Row],[Column18]]</f>
        <v>0</v>
      </c>
      <c r="AG2751" s="131">
        <f t="shared" si="468"/>
        <v>0</v>
      </c>
      <c r="AH2751" s="131">
        <f t="shared" si="469"/>
        <v>0</v>
      </c>
      <c r="AI2751" s="131">
        <f>Table5[[#This Row],[Column17]]-Table5[[#This Row],[Column20]]</f>
        <v>0</v>
      </c>
      <c r="AJ2751" s="131">
        <f t="shared" si="470"/>
        <v>0</v>
      </c>
      <c r="AK2751" s="131">
        <f t="shared" si="475"/>
        <v>0</v>
      </c>
      <c r="AL2751" s="131">
        <f t="shared" si="471"/>
        <v>0</v>
      </c>
      <c r="AM2751" s="131" t="str">
        <f t="shared" si="472"/>
        <v/>
      </c>
      <c r="AN2751" s="131" t="str">
        <f t="shared" ca="1" si="473"/>
        <v/>
      </c>
    </row>
    <row r="2752" spans="1:40" ht="20.25" customHeight="1" x14ac:dyDescent="0.3">
      <c r="A2752" s="127"/>
      <c r="B2752" s="164"/>
      <c r="C2752" s="139"/>
      <c r="D2752" s="140"/>
      <c r="E2752" s="139"/>
      <c r="F2752" s="139"/>
      <c r="G2752" s="140"/>
      <c r="H2752" s="139"/>
      <c r="I2752" s="129"/>
      <c r="L2752" s="128"/>
      <c r="M2752" s="128"/>
      <c r="N2752" s="128"/>
      <c r="O2752" s="128"/>
      <c r="P2752" s="128"/>
      <c r="Q2752" s="128"/>
      <c r="R2752" s="128"/>
      <c r="S2752" s="128"/>
      <c r="T2752" s="120">
        <f t="shared" si="464"/>
        <v>0</v>
      </c>
      <c r="U2752" s="131"/>
      <c r="V2752" s="131"/>
      <c r="W2752" s="131">
        <f>SUMIFS($F$3:F2752,$D$3:D2752,D2752,$C$3:C2752,"Buy")+SUMIFS($F$3:F2752,$D$3:D2752,D2752,$C$3:C2752,"Coin Deposit",$E$3:E2752,"&lt;&gt;")</f>
        <v>0</v>
      </c>
      <c r="X2752" s="131">
        <f t="shared" si="465"/>
        <v>0</v>
      </c>
      <c r="Y2752" s="131">
        <f>IF($D2752=Y$1,SUMIFS($H$3:$H2752,$G$3:$G2752,Y$1,$C$3:$C2752,"Sell"),0)</f>
        <v>0</v>
      </c>
      <c r="Z2752" s="131">
        <f t="shared" si="466"/>
        <v>0</v>
      </c>
      <c r="AA2752" s="131">
        <f>IF($D2752=AA$1,SUMIFS($H$3:$H2752,$G$3:$G2752,AA$1,$C$3:$C2752,"Sell"),0)</f>
        <v>0</v>
      </c>
      <c r="AB2752" s="131">
        <f t="shared" si="467"/>
        <v>0</v>
      </c>
      <c r="AC2752" s="131">
        <f>SUMIFS('Deductions and Deposits'!$H:$H,'Deductions and Deposits'!$G:$G,D2752,'Deductions and Deposits'!$F:$F,"&lt;="&amp;B2752)+SUMIFS($F$3:F2752,$D$3:D2752,D2752,$C$3:C2752,"Coin Deposit",$E$3:E2752,"")</f>
        <v>0</v>
      </c>
      <c r="AD2752" s="131">
        <f>SUMIFS('Deductions and Deposits'!$D:$D,'Deductions and Deposits'!$C:$C,D2752)+SUMIFS($F:$F,$D:$D,D2752,$C:$C,"Coin Deduction")</f>
        <v>0</v>
      </c>
      <c r="AE2752" s="131">
        <f>Table5[[#This Row],[Column4]]+Table5[[#This Row],[Column14]]+Table5[[#This Row],[Column19]]+Table5[[#This Row],[Column12]]</f>
        <v>0</v>
      </c>
      <c r="AF2752" s="131">
        <f>Table5[[#This Row],[Column5]]+Table5[[#This Row],[Column13]]+Table5[[#This Row],[Column21]]+Table5[[#This Row],[Column18]]</f>
        <v>0</v>
      </c>
      <c r="AG2752" s="131">
        <f t="shared" si="468"/>
        <v>0</v>
      </c>
      <c r="AH2752" s="131">
        <f t="shared" si="469"/>
        <v>0</v>
      </c>
      <c r="AI2752" s="131">
        <f>Table5[[#This Row],[Column17]]-Table5[[#This Row],[Column20]]</f>
        <v>0</v>
      </c>
      <c r="AJ2752" s="131">
        <f t="shared" si="470"/>
        <v>0</v>
      </c>
      <c r="AK2752" s="131">
        <f t="shared" si="475"/>
        <v>0</v>
      </c>
      <c r="AL2752" s="131">
        <f t="shared" si="471"/>
        <v>0</v>
      </c>
      <c r="AM2752" s="131" t="str">
        <f t="shared" si="472"/>
        <v/>
      </c>
      <c r="AN2752" s="131" t="str">
        <f t="shared" ca="1" si="473"/>
        <v/>
      </c>
    </row>
    <row r="2753" spans="1:40" ht="20.25" customHeight="1" x14ac:dyDescent="0.3">
      <c r="A2753" s="127"/>
      <c r="B2753" s="164"/>
      <c r="C2753" s="139"/>
      <c r="D2753" s="140"/>
      <c r="E2753" s="139"/>
      <c r="F2753" s="139"/>
      <c r="G2753" s="140"/>
      <c r="H2753" s="139"/>
      <c r="I2753" s="129"/>
      <c r="L2753" s="128"/>
      <c r="M2753" s="128"/>
      <c r="N2753" s="128"/>
      <c r="O2753" s="128"/>
      <c r="P2753" s="128"/>
      <c r="Q2753" s="128"/>
      <c r="R2753" s="128"/>
      <c r="S2753" s="128"/>
      <c r="T2753" s="120">
        <f t="shared" si="464"/>
        <v>0</v>
      </c>
      <c r="U2753" s="131"/>
      <c r="V2753" s="131"/>
      <c r="W2753" s="131">
        <f>SUMIFS($F$3:F2753,$D$3:D2753,D2753,$C$3:C2753,"Buy")+SUMIFS($F$3:F2753,$D$3:D2753,D2753,$C$3:C2753,"Coin Deposit",$E$3:E2753,"&lt;&gt;")</f>
        <v>0</v>
      </c>
      <c r="X2753" s="131">
        <f t="shared" si="465"/>
        <v>0</v>
      </c>
      <c r="Y2753" s="131">
        <f>IF($D2753=Y$1,SUMIFS($H$3:$H2753,$G$3:$G2753,Y$1,$C$3:$C2753,"Sell"),0)</f>
        <v>0</v>
      </c>
      <c r="Z2753" s="131">
        <f t="shared" si="466"/>
        <v>0</v>
      </c>
      <c r="AA2753" s="131">
        <f>IF($D2753=AA$1,SUMIFS($H$3:$H2753,$G$3:$G2753,AA$1,$C$3:$C2753,"Sell"),0)</f>
        <v>0</v>
      </c>
      <c r="AB2753" s="131">
        <f t="shared" si="467"/>
        <v>0</v>
      </c>
      <c r="AC2753" s="131">
        <f>SUMIFS('Deductions and Deposits'!$H:$H,'Deductions and Deposits'!$G:$G,D2753,'Deductions and Deposits'!$F:$F,"&lt;="&amp;B2753)+SUMIFS($F$3:F2753,$D$3:D2753,D2753,$C$3:C2753,"Coin Deposit",$E$3:E2753,"")</f>
        <v>0</v>
      </c>
      <c r="AD2753" s="131">
        <f>SUMIFS('Deductions and Deposits'!$D:$D,'Deductions and Deposits'!$C:$C,D2753)+SUMIFS($F:$F,$D:$D,D2753,$C:$C,"Coin Deduction")</f>
        <v>0</v>
      </c>
      <c r="AE2753" s="131">
        <f>Table5[[#This Row],[Column4]]+Table5[[#This Row],[Column14]]+Table5[[#This Row],[Column19]]+Table5[[#This Row],[Column12]]</f>
        <v>0</v>
      </c>
      <c r="AF2753" s="131">
        <f>Table5[[#This Row],[Column5]]+Table5[[#This Row],[Column13]]+Table5[[#This Row],[Column21]]+Table5[[#This Row],[Column18]]</f>
        <v>0</v>
      </c>
      <c r="AG2753" s="131">
        <f t="shared" si="468"/>
        <v>0</v>
      </c>
      <c r="AH2753" s="131">
        <f t="shared" si="469"/>
        <v>0</v>
      </c>
      <c r="AI2753" s="131">
        <f>Table5[[#This Row],[Column17]]-Table5[[#This Row],[Column20]]</f>
        <v>0</v>
      </c>
      <c r="AJ2753" s="131">
        <f t="shared" si="470"/>
        <v>0</v>
      </c>
      <c r="AK2753" s="131">
        <f t="shared" si="475"/>
        <v>0</v>
      </c>
      <c r="AL2753" s="131">
        <f t="shared" si="471"/>
        <v>0</v>
      </c>
      <c r="AM2753" s="131" t="str">
        <f t="shared" si="472"/>
        <v/>
      </c>
      <c r="AN2753" s="131" t="str">
        <f t="shared" ca="1" si="473"/>
        <v/>
      </c>
    </row>
    <row r="2754" spans="1:40" ht="20.25" customHeight="1" x14ac:dyDescent="0.3">
      <c r="A2754" s="127"/>
      <c r="B2754" s="164"/>
      <c r="C2754" s="139"/>
      <c r="D2754" s="140"/>
      <c r="E2754" s="139"/>
      <c r="F2754" s="139"/>
      <c r="G2754" s="140"/>
      <c r="H2754" s="139"/>
      <c r="I2754" s="129"/>
      <c r="L2754" s="128"/>
      <c r="M2754" s="128"/>
      <c r="N2754" s="128"/>
      <c r="O2754" s="128"/>
      <c r="P2754" s="128"/>
      <c r="Q2754" s="128"/>
      <c r="R2754" s="128"/>
      <c r="S2754" s="128"/>
      <c r="T2754" s="120">
        <f t="shared" si="464"/>
        <v>0</v>
      </c>
      <c r="U2754" s="131"/>
      <c r="V2754" s="131"/>
      <c r="W2754" s="131">
        <f>SUMIFS($F$3:F2754,$D$3:D2754,D2754,$C$3:C2754,"Buy")+SUMIFS($F$3:F2754,$D$3:D2754,D2754,$C$3:C2754,"Coin Deposit",$E$3:E2754,"&lt;&gt;")</f>
        <v>0</v>
      </c>
      <c r="X2754" s="131">
        <f t="shared" si="465"/>
        <v>0</v>
      </c>
      <c r="Y2754" s="131">
        <f>IF($D2754=Y$1,SUMIFS($H$3:$H2754,$G$3:$G2754,Y$1,$C$3:$C2754,"Sell"),0)</f>
        <v>0</v>
      </c>
      <c r="Z2754" s="131">
        <f t="shared" si="466"/>
        <v>0</v>
      </c>
      <c r="AA2754" s="131">
        <f>IF($D2754=AA$1,SUMIFS($H$3:$H2754,$G$3:$G2754,AA$1,$C$3:$C2754,"Sell"),0)</f>
        <v>0</v>
      </c>
      <c r="AB2754" s="131">
        <f t="shared" si="467"/>
        <v>0</v>
      </c>
      <c r="AC2754" s="131">
        <f>SUMIFS('Deductions and Deposits'!$H:$H,'Deductions and Deposits'!$G:$G,D2754,'Deductions and Deposits'!$F:$F,"&lt;="&amp;B2754)+SUMIFS($F$3:F2754,$D$3:D2754,D2754,$C$3:C2754,"Coin Deposit",$E$3:E2754,"")</f>
        <v>0</v>
      </c>
      <c r="AD2754" s="131">
        <f>SUMIFS('Deductions and Deposits'!$D:$D,'Deductions and Deposits'!$C:$C,D2754)+SUMIFS($F:$F,$D:$D,D2754,$C:$C,"Coin Deduction")</f>
        <v>0</v>
      </c>
      <c r="AE2754" s="131">
        <f>Table5[[#This Row],[Column4]]+Table5[[#This Row],[Column14]]+Table5[[#This Row],[Column19]]+Table5[[#This Row],[Column12]]</f>
        <v>0</v>
      </c>
      <c r="AF2754" s="131">
        <f>Table5[[#This Row],[Column5]]+Table5[[#This Row],[Column13]]+Table5[[#This Row],[Column21]]+Table5[[#This Row],[Column18]]</f>
        <v>0</v>
      </c>
      <c r="AG2754" s="131">
        <f t="shared" si="468"/>
        <v>0</v>
      </c>
      <c r="AH2754" s="131">
        <f t="shared" si="469"/>
        <v>0</v>
      </c>
      <c r="AI2754" s="131">
        <f>Table5[[#This Row],[Column17]]-Table5[[#This Row],[Column20]]</f>
        <v>0</v>
      </c>
      <c r="AJ2754" s="131">
        <f t="shared" si="470"/>
        <v>0</v>
      </c>
      <c r="AK2754" s="131">
        <f t="shared" si="475"/>
        <v>0</v>
      </c>
      <c r="AL2754" s="131">
        <f t="shared" si="471"/>
        <v>0</v>
      </c>
      <c r="AM2754" s="131" t="str">
        <f t="shared" si="472"/>
        <v/>
      </c>
      <c r="AN2754" s="131" t="str">
        <f t="shared" ca="1" si="473"/>
        <v/>
      </c>
    </row>
    <row r="2755" spans="1:40" ht="20.25" customHeight="1" x14ac:dyDescent="0.3">
      <c r="A2755" s="127"/>
      <c r="B2755" s="164"/>
      <c r="C2755" s="139"/>
      <c r="D2755" s="140"/>
      <c r="E2755" s="139"/>
      <c r="F2755" s="139"/>
      <c r="G2755" s="140"/>
      <c r="H2755" s="139"/>
      <c r="I2755" s="129"/>
      <c r="L2755" s="128"/>
      <c r="M2755" s="128"/>
      <c r="N2755" s="128"/>
      <c r="O2755" s="128"/>
      <c r="P2755" s="128"/>
      <c r="Q2755" s="128"/>
      <c r="R2755" s="128"/>
      <c r="S2755" s="128"/>
      <c r="T2755" s="120">
        <f t="shared" ref="T2755:T2818" si="476">IF(E2755&lt;&gt;"",E2755,0)</f>
        <v>0</v>
      </c>
      <c r="U2755" s="131"/>
      <c r="V2755" s="131"/>
      <c r="W2755" s="131">
        <f>SUMIFS($F$3:F2755,$D$3:D2755,D2755,$C$3:C2755,"Buy")+SUMIFS($F$3:F2755,$D$3:D2755,D2755,$C$3:C2755,"Coin Deposit",$E$3:E2755,"&lt;&gt;")</f>
        <v>0</v>
      </c>
      <c r="X2755" s="131">
        <f t="shared" ref="X2755:X2818" si="477">IF(OR(C2755="buy",AND(C2755="Coin Deposit",E2755&lt;&gt;"")),SUMIFS($F:$F,$D:$D,D2755,$C:$C,"sell"),0)</f>
        <v>0</v>
      </c>
      <c r="Y2755" s="131">
        <f>IF($D2755=Y$1,SUMIFS($H$3:$H2755,$G$3:$G2755,Y$1,$C$3:$C2755,"Sell"),0)</f>
        <v>0</v>
      </c>
      <c r="Z2755" s="131">
        <f t="shared" ref="Z2755:Z2818" si="478">IF($D2755=Z$1,SUMIFS($H:$H,$G:$G,Z$1,$C:$C,"Buy")+SUMIFS($H:$H,$G:$G,Z$1,$C:$C,"Coin Deposit",$E:$E,"&lt;&gt;"),0)</f>
        <v>0</v>
      </c>
      <c r="AA2755" s="131">
        <f>IF($D2755=AA$1,SUMIFS($H$3:$H2755,$G$3:$G2755,AA$1,$C$3:$C2755,"Sell"),0)</f>
        <v>0</v>
      </c>
      <c r="AB2755" s="131">
        <f t="shared" ref="AB2755:AB2818" si="479">IF($D2755=AB$1,SUMIFS($H:$H,$G:$G,AB$1,$C:$C,"Buy")+SUMIFS($H:$H,$G:$G,AB$1,$C:$C,"Coin Deposit",$E:$E,"&lt;&gt;"),0)</f>
        <v>0</v>
      </c>
      <c r="AC2755" s="131">
        <f>SUMIFS('Deductions and Deposits'!$H:$H,'Deductions and Deposits'!$G:$G,D2755,'Deductions and Deposits'!$F:$F,"&lt;="&amp;B2755)+SUMIFS($F$3:F2755,$D$3:D2755,D2755,$C$3:C2755,"Coin Deposit",$E$3:E2755,"")</f>
        <v>0</v>
      </c>
      <c r="AD2755" s="131">
        <f>SUMIFS('Deductions and Deposits'!$D:$D,'Deductions and Deposits'!$C:$C,D2755)+SUMIFS($F:$F,$D:$D,D2755,$C:$C,"Coin Deduction")</f>
        <v>0</v>
      </c>
      <c r="AE2755" s="131">
        <f>Table5[[#This Row],[Column4]]+Table5[[#This Row],[Column14]]+Table5[[#This Row],[Column19]]+Table5[[#This Row],[Column12]]</f>
        <v>0</v>
      </c>
      <c r="AF2755" s="131">
        <f>Table5[[#This Row],[Column5]]+Table5[[#This Row],[Column13]]+Table5[[#This Row],[Column21]]+Table5[[#This Row],[Column18]]</f>
        <v>0</v>
      </c>
      <c r="AG2755" s="131">
        <f t="shared" ref="AG2755:AG2818" si="480">IF(AND((AC2755+Y2755+AA2755)&gt;AF2755,OR(C2755="buy",AND(C2755="Coin Deposit",E2755&lt;&gt;""))),(AC2755+Y2755+AA2755)-AF2755,0)</f>
        <v>0</v>
      </c>
      <c r="AH2755" s="131">
        <f t="shared" ref="AH2755:AH2818" si="481">IF(AND(AE2755&gt;AF2755,OR(C2755="buy",AND(C2755="Coin Deposit",E2755&lt;&gt;""))),AE2755-AF2755,0)</f>
        <v>0</v>
      </c>
      <c r="AI2755" s="131">
        <f>Table5[[#This Row],[Column17]]-Table5[[#This Row],[Column20]]</f>
        <v>0</v>
      </c>
      <c r="AJ2755" s="131">
        <f t="shared" ref="AJ2755:AJ2818" si="482">IF(AI2755&gt;F2755,F2755,AI2755)</f>
        <v>0</v>
      </c>
      <c r="AK2755" s="131">
        <f t="shared" si="475"/>
        <v>0</v>
      </c>
      <c r="AL2755" s="131">
        <f t="shared" ref="AL2755:AL2818" si="483">IFERROR(SUMIFS($AK:$AK,$D:$D,D2755)/SUMIFS($AJ:$AJ,$D:$D,D2755),0)</f>
        <v>0</v>
      </c>
      <c r="AM2755" s="131" t="str">
        <f t="shared" ref="AM2755:AM2818" si="484">C2755&amp;D2755</f>
        <v/>
      </c>
      <c r="AN2755" s="131" t="str">
        <f t="shared" ref="AN2755:AN2818" ca="1" si="485">OFFSET(AM2755,COUNTA($AM:$AM)-ROW()-(ROW()-ROW($AN$2)-1),)</f>
        <v/>
      </c>
    </row>
    <row r="2756" spans="1:40" ht="20.25" customHeight="1" x14ac:dyDescent="0.3">
      <c r="A2756" s="127"/>
      <c r="B2756" s="164"/>
      <c r="C2756" s="139"/>
      <c r="D2756" s="140"/>
      <c r="E2756" s="139"/>
      <c r="F2756" s="139"/>
      <c r="G2756" s="140"/>
      <c r="H2756" s="139"/>
      <c r="I2756" s="129"/>
      <c r="L2756" s="128"/>
      <c r="M2756" s="128"/>
      <c r="N2756" s="128"/>
      <c r="O2756" s="128"/>
      <c r="P2756" s="128"/>
      <c r="Q2756" s="128"/>
      <c r="R2756" s="128"/>
      <c r="S2756" s="128"/>
      <c r="T2756" s="120">
        <f t="shared" si="476"/>
        <v>0</v>
      </c>
      <c r="U2756" s="131"/>
      <c r="V2756" s="131"/>
      <c r="W2756" s="131">
        <f>SUMIFS($F$3:F2756,$D$3:D2756,D2756,$C$3:C2756,"Buy")+SUMIFS($F$3:F2756,$D$3:D2756,D2756,$C$3:C2756,"Coin Deposit",$E$3:E2756,"&lt;&gt;")</f>
        <v>0</v>
      </c>
      <c r="X2756" s="131">
        <f t="shared" si="477"/>
        <v>0</v>
      </c>
      <c r="Y2756" s="131">
        <f>IF($D2756=Y$1,SUMIFS($H$3:$H2756,$G$3:$G2756,Y$1,$C$3:$C2756,"Sell"),0)</f>
        <v>0</v>
      </c>
      <c r="Z2756" s="131">
        <f t="shared" si="478"/>
        <v>0</v>
      </c>
      <c r="AA2756" s="131">
        <f>IF($D2756=AA$1,SUMIFS($H$3:$H2756,$G$3:$G2756,AA$1,$C$3:$C2756,"Sell"),0)</f>
        <v>0</v>
      </c>
      <c r="AB2756" s="131">
        <f t="shared" si="479"/>
        <v>0</v>
      </c>
      <c r="AC2756" s="131">
        <f>SUMIFS('Deductions and Deposits'!$H:$H,'Deductions and Deposits'!$G:$G,D2756,'Deductions and Deposits'!$F:$F,"&lt;="&amp;B2756)+SUMIFS($F$3:F2756,$D$3:D2756,D2756,$C$3:C2756,"Coin Deposit",$E$3:E2756,"")</f>
        <v>0</v>
      </c>
      <c r="AD2756" s="131">
        <f>SUMIFS('Deductions and Deposits'!$D:$D,'Deductions and Deposits'!$C:$C,D2756)+SUMIFS($F:$F,$D:$D,D2756,$C:$C,"Coin Deduction")</f>
        <v>0</v>
      </c>
      <c r="AE2756" s="131">
        <f>Table5[[#This Row],[Column4]]+Table5[[#This Row],[Column14]]+Table5[[#This Row],[Column19]]+Table5[[#This Row],[Column12]]</f>
        <v>0</v>
      </c>
      <c r="AF2756" s="131">
        <f>Table5[[#This Row],[Column5]]+Table5[[#This Row],[Column13]]+Table5[[#This Row],[Column21]]+Table5[[#This Row],[Column18]]</f>
        <v>0</v>
      </c>
      <c r="AG2756" s="131">
        <f t="shared" si="480"/>
        <v>0</v>
      </c>
      <c r="AH2756" s="131">
        <f t="shared" si="481"/>
        <v>0</v>
      </c>
      <c r="AI2756" s="131">
        <f>Table5[[#This Row],[Column17]]-Table5[[#This Row],[Column20]]</f>
        <v>0</v>
      </c>
      <c r="AJ2756" s="131">
        <f t="shared" si="482"/>
        <v>0</v>
      </c>
      <c r="AK2756" s="131">
        <f t="shared" si="475"/>
        <v>0</v>
      </c>
      <c r="AL2756" s="131">
        <f t="shared" si="483"/>
        <v>0</v>
      </c>
      <c r="AM2756" s="131" t="str">
        <f t="shared" si="484"/>
        <v/>
      </c>
      <c r="AN2756" s="131" t="str">
        <f t="shared" ca="1" si="485"/>
        <v/>
      </c>
    </row>
    <row r="2757" spans="1:40" ht="20.25" customHeight="1" x14ac:dyDescent="0.3">
      <c r="A2757" s="127"/>
      <c r="B2757" s="164"/>
      <c r="C2757" s="139"/>
      <c r="D2757" s="140"/>
      <c r="E2757" s="139"/>
      <c r="F2757" s="139"/>
      <c r="G2757" s="140"/>
      <c r="H2757" s="139"/>
      <c r="I2757" s="129"/>
      <c r="L2757" s="128"/>
      <c r="M2757" s="128"/>
      <c r="N2757" s="128"/>
      <c r="O2757" s="128"/>
      <c r="P2757" s="128"/>
      <c r="Q2757" s="128"/>
      <c r="R2757" s="128"/>
      <c r="S2757" s="128"/>
      <c r="T2757" s="120">
        <f t="shared" si="476"/>
        <v>0</v>
      </c>
      <c r="U2757" s="131"/>
      <c r="V2757" s="131"/>
      <c r="W2757" s="131">
        <f>SUMIFS($F$3:F2757,$D$3:D2757,D2757,$C$3:C2757,"Buy")+SUMIFS($F$3:F2757,$D$3:D2757,D2757,$C$3:C2757,"Coin Deposit",$E$3:E2757,"&lt;&gt;")</f>
        <v>0</v>
      </c>
      <c r="X2757" s="131">
        <f t="shared" si="477"/>
        <v>0</v>
      </c>
      <c r="Y2757" s="131">
        <f>IF($D2757=Y$1,SUMIFS($H$3:$H2757,$G$3:$G2757,Y$1,$C$3:$C2757,"Sell"),0)</f>
        <v>0</v>
      </c>
      <c r="Z2757" s="131">
        <f t="shared" si="478"/>
        <v>0</v>
      </c>
      <c r="AA2757" s="131">
        <f>IF($D2757=AA$1,SUMIFS($H$3:$H2757,$G$3:$G2757,AA$1,$C$3:$C2757,"Sell"),0)</f>
        <v>0</v>
      </c>
      <c r="AB2757" s="131">
        <f t="shared" si="479"/>
        <v>0</v>
      </c>
      <c r="AC2757" s="131">
        <f>SUMIFS('Deductions and Deposits'!$H:$H,'Deductions and Deposits'!$G:$G,D2757,'Deductions and Deposits'!$F:$F,"&lt;="&amp;B2757)+SUMIFS($F$3:F2757,$D$3:D2757,D2757,$C$3:C2757,"Coin Deposit",$E$3:E2757,"")</f>
        <v>0</v>
      </c>
      <c r="AD2757" s="131">
        <f>SUMIFS('Deductions and Deposits'!$D:$D,'Deductions and Deposits'!$C:$C,D2757)+SUMIFS($F:$F,$D:$D,D2757,$C:$C,"Coin Deduction")</f>
        <v>0</v>
      </c>
      <c r="AE2757" s="131">
        <f>Table5[[#This Row],[Column4]]+Table5[[#This Row],[Column14]]+Table5[[#This Row],[Column19]]+Table5[[#This Row],[Column12]]</f>
        <v>0</v>
      </c>
      <c r="AF2757" s="131">
        <f>Table5[[#This Row],[Column5]]+Table5[[#This Row],[Column13]]+Table5[[#This Row],[Column21]]+Table5[[#This Row],[Column18]]</f>
        <v>0</v>
      </c>
      <c r="AG2757" s="131">
        <f t="shared" si="480"/>
        <v>0</v>
      </c>
      <c r="AH2757" s="131">
        <f t="shared" si="481"/>
        <v>0</v>
      </c>
      <c r="AI2757" s="131">
        <f>Table5[[#This Row],[Column17]]-Table5[[#This Row],[Column20]]</f>
        <v>0</v>
      </c>
      <c r="AJ2757" s="131">
        <f t="shared" si="482"/>
        <v>0</v>
      </c>
      <c r="AK2757" s="131">
        <f t="shared" si="475"/>
        <v>0</v>
      </c>
      <c r="AL2757" s="131">
        <f t="shared" si="483"/>
        <v>0</v>
      </c>
      <c r="AM2757" s="131" t="str">
        <f t="shared" si="484"/>
        <v/>
      </c>
      <c r="AN2757" s="131" t="str">
        <f t="shared" ca="1" si="485"/>
        <v/>
      </c>
    </row>
    <row r="2758" spans="1:40" ht="20.25" customHeight="1" x14ac:dyDescent="0.3">
      <c r="A2758" s="127"/>
      <c r="B2758" s="164"/>
      <c r="C2758" s="139"/>
      <c r="D2758" s="140"/>
      <c r="E2758" s="139"/>
      <c r="F2758" s="139"/>
      <c r="G2758" s="140"/>
      <c r="H2758" s="139"/>
      <c r="I2758" s="129"/>
      <c r="L2758" s="128"/>
      <c r="M2758" s="128"/>
      <c r="N2758" s="128"/>
      <c r="O2758" s="128"/>
      <c r="P2758" s="128"/>
      <c r="Q2758" s="128"/>
      <c r="R2758" s="128"/>
      <c r="S2758" s="128"/>
      <c r="T2758" s="120">
        <f t="shared" si="476"/>
        <v>0</v>
      </c>
      <c r="U2758" s="131"/>
      <c r="V2758" s="131"/>
      <c r="W2758" s="131">
        <f>SUMIFS($F$3:F2758,$D$3:D2758,D2758,$C$3:C2758,"Buy")+SUMIFS($F$3:F2758,$D$3:D2758,D2758,$C$3:C2758,"Coin Deposit",$E$3:E2758,"&lt;&gt;")</f>
        <v>0</v>
      </c>
      <c r="X2758" s="131">
        <f t="shared" si="477"/>
        <v>0</v>
      </c>
      <c r="Y2758" s="131">
        <f>IF($D2758=Y$1,SUMIFS($H$3:$H2758,$G$3:$G2758,Y$1,$C$3:$C2758,"Sell"),0)</f>
        <v>0</v>
      </c>
      <c r="Z2758" s="131">
        <f t="shared" si="478"/>
        <v>0</v>
      </c>
      <c r="AA2758" s="131">
        <f>IF($D2758=AA$1,SUMIFS($H$3:$H2758,$G$3:$G2758,AA$1,$C$3:$C2758,"Sell"),0)</f>
        <v>0</v>
      </c>
      <c r="AB2758" s="131">
        <f t="shared" si="479"/>
        <v>0</v>
      </c>
      <c r="AC2758" s="131">
        <f>SUMIFS('Deductions and Deposits'!$H:$H,'Deductions and Deposits'!$G:$G,D2758,'Deductions and Deposits'!$F:$F,"&lt;="&amp;B2758)+SUMIFS($F$3:F2758,$D$3:D2758,D2758,$C$3:C2758,"Coin Deposit",$E$3:E2758,"")</f>
        <v>0</v>
      </c>
      <c r="AD2758" s="131">
        <f>SUMIFS('Deductions and Deposits'!$D:$D,'Deductions and Deposits'!$C:$C,D2758)+SUMIFS($F:$F,$D:$D,D2758,$C:$C,"Coin Deduction")</f>
        <v>0</v>
      </c>
      <c r="AE2758" s="131">
        <f>Table5[[#This Row],[Column4]]+Table5[[#This Row],[Column14]]+Table5[[#This Row],[Column19]]+Table5[[#This Row],[Column12]]</f>
        <v>0</v>
      </c>
      <c r="AF2758" s="131">
        <f>Table5[[#This Row],[Column5]]+Table5[[#This Row],[Column13]]+Table5[[#This Row],[Column21]]+Table5[[#This Row],[Column18]]</f>
        <v>0</v>
      </c>
      <c r="AG2758" s="131">
        <f t="shared" si="480"/>
        <v>0</v>
      </c>
      <c r="AH2758" s="131">
        <f t="shared" si="481"/>
        <v>0</v>
      </c>
      <c r="AI2758" s="131">
        <f>Table5[[#This Row],[Column17]]-Table5[[#This Row],[Column20]]</f>
        <v>0</v>
      </c>
      <c r="AJ2758" s="131">
        <f t="shared" si="482"/>
        <v>0</v>
      </c>
      <c r="AK2758" s="131">
        <f t="shared" si="475"/>
        <v>0</v>
      </c>
      <c r="AL2758" s="131">
        <f t="shared" si="483"/>
        <v>0</v>
      </c>
      <c r="AM2758" s="131" t="str">
        <f t="shared" si="484"/>
        <v/>
      </c>
      <c r="AN2758" s="131" t="str">
        <f t="shared" ca="1" si="485"/>
        <v/>
      </c>
    </row>
    <row r="2759" spans="1:40" ht="20.25" customHeight="1" x14ac:dyDescent="0.3">
      <c r="A2759" s="127"/>
      <c r="B2759" s="164"/>
      <c r="C2759" s="139"/>
      <c r="D2759" s="140"/>
      <c r="E2759" s="139"/>
      <c r="F2759" s="139"/>
      <c r="G2759" s="140"/>
      <c r="H2759" s="139"/>
      <c r="I2759" s="129"/>
      <c r="L2759" s="128"/>
      <c r="M2759" s="128"/>
      <c r="N2759" s="128"/>
      <c r="O2759" s="128"/>
      <c r="P2759" s="128"/>
      <c r="Q2759" s="128"/>
      <c r="R2759" s="128"/>
      <c r="S2759" s="128"/>
      <c r="T2759" s="120">
        <f t="shared" si="476"/>
        <v>0</v>
      </c>
      <c r="U2759" s="131"/>
      <c r="V2759" s="131"/>
      <c r="W2759" s="131">
        <f>SUMIFS($F$3:F2759,$D$3:D2759,D2759,$C$3:C2759,"Buy")+SUMIFS($F$3:F2759,$D$3:D2759,D2759,$C$3:C2759,"Coin Deposit",$E$3:E2759,"&lt;&gt;")</f>
        <v>0</v>
      </c>
      <c r="X2759" s="131">
        <f t="shared" si="477"/>
        <v>0</v>
      </c>
      <c r="Y2759" s="131">
        <f>IF($D2759=Y$1,SUMIFS($H$3:$H2759,$G$3:$G2759,Y$1,$C$3:$C2759,"Sell"),0)</f>
        <v>0</v>
      </c>
      <c r="Z2759" s="131">
        <f t="shared" si="478"/>
        <v>0</v>
      </c>
      <c r="AA2759" s="131">
        <f>IF($D2759=AA$1,SUMIFS($H$3:$H2759,$G$3:$G2759,AA$1,$C$3:$C2759,"Sell"),0)</f>
        <v>0</v>
      </c>
      <c r="AB2759" s="131">
        <f t="shared" si="479"/>
        <v>0</v>
      </c>
      <c r="AC2759" s="131">
        <f>SUMIFS('Deductions and Deposits'!$H:$H,'Deductions and Deposits'!$G:$G,D2759,'Deductions and Deposits'!$F:$F,"&lt;="&amp;B2759)+SUMIFS($F$3:F2759,$D$3:D2759,D2759,$C$3:C2759,"Coin Deposit",$E$3:E2759,"")</f>
        <v>0</v>
      </c>
      <c r="AD2759" s="131">
        <f>SUMIFS('Deductions and Deposits'!$D:$D,'Deductions and Deposits'!$C:$C,D2759)+SUMIFS($F:$F,$D:$D,D2759,$C:$C,"Coin Deduction")</f>
        <v>0</v>
      </c>
      <c r="AE2759" s="131">
        <f>Table5[[#This Row],[Column4]]+Table5[[#This Row],[Column14]]+Table5[[#This Row],[Column19]]+Table5[[#This Row],[Column12]]</f>
        <v>0</v>
      </c>
      <c r="AF2759" s="131">
        <f>Table5[[#This Row],[Column5]]+Table5[[#This Row],[Column13]]+Table5[[#This Row],[Column21]]+Table5[[#This Row],[Column18]]</f>
        <v>0</v>
      </c>
      <c r="AG2759" s="131">
        <f t="shared" si="480"/>
        <v>0</v>
      </c>
      <c r="AH2759" s="131">
        <f t="shared" si="481"/>
        <v>0</v>
      </c>
      <c r="AI2759" s="131">
        <f>Table5[[#This Row],[Column17]]-Table5[[#This Row],[Column20]]</f>
        <v>0</v>
      </c>
      <c r="AJ2759" s="131">
        <f t="shared" si="482"/>
        <v>0</v>
      </c>
      <c r="AK2759" s="131">
        <f t="shared" si="475"/>
        <v>0</v>
      </c>
      <c r="AL2759" s="131">
        <f t="shared" si="483"/>
        <v>0</v>
      </c>
      <c r="AM2759" s="131" t="str">
        <f t="shared" si="484"/>
        <v/>
      </c>
      <c r="AN2759" s="131" t="str">
        <f t="shared" ca="1" si="485"/>
        <v/>
      </c>
    </row>
    <row r="2760" spans="1:40" ht="20.25" customHeight="1" x14ac:dyDescent="0.3">
      <c r="A2760" s="127"/>
      <c r="B2760" s="164"/>
      <c r="C2760" s="139"/>
      <c r="D2760" s="140"/>
      <c r="E2760" s="139"/>
      <c r="F2760" s="139"/>
      <c r="G2760" s="140"/>
      <c r="H2760" s="139"/>
      <c r="I2760" s="129"/>
      <c r="L2760" s="128"/>
      <c r="M2760" s="128"/>
      <c r="N2760" s="128"/>
      <c r="O2760" s="128"/>
      <c r="P2760" s="128"/>
      <c r="Q2760" s="128"/>
      <c r="R2760" s="128"/>
      <c r="S2760" s="128"/>
      <c r="T2760" s="120">
        <f t="shared" si="476"/>
        <v>0</v>
      </c>
      <c r="U2760" s="131"/>
      <c r="V2760" s="131"/>
      <c r="W2760" s="131">
        <f>SUMIFS($F$3:F2760,$D$3:D2760,D2760,$C$3:C2760,"Buy")+SUMIFS($F$3:F2760,$D$3:D2760,D2760,$C$3:C2760,"Coin Deposit",$E$3:E2760,"&lt;&gt;")</f>
        <v>0</v>
      </c>
      <c r="X2760" s="131">
        <f t="shared" si="477"/>
        <v>0</v>
      </c>
      <c r="Y2760" s="131">
        <f>IF($D2760=Y$1,SUMIFS($H$3:$H2760,$G$3:$G2760,Y$1,$C$3:$C2760,"Sell"),0)</f>
        <v>0</v>
      </c>
      <c r="Z2760" s="131">
        <f t="shared" si="478"/>
        <v>0</v>
      </c>
      <c r="AA2760" s="131">
        <f>IF($D2760=AA$1,SUMIFS($H$3:$H2760,$G$3:$G2760,AA$1,$C$3:$C2760,"Sell"),0)</f>
        <v>0</v>
      </c>
      <c r="AB2760" s="131">
        <f t="shared" si="479"/>
        <v>0</v>
      </c>
      <c r="AC2760" s="131">
        <f>SUMIFS('Deductions and Deposits'!$H:$H,'Deductions and Deposits'!$G:$G,D2760,'Deductions and Deposits'!$F:$F,"&lt;="&amp;B2760)+SUMIFS($F$3:F2760,$D$3:D2760,D2760,$C$3:C2760,"Coin Deposit",$E$3:E2760,"")</f>
        <v>0</v>
      </c>
      <c r="AD2760" s="131">
        <f>SUMIFS('Deductions and Deposits'!$D:$D,'Deductions and Deposits'!$C:$C,D2760)+SUMIFS($F:$F,$D:$D,D2760,$C:$C,"Coin Deduction")</f>
        <v>0</v>
      </c>
      <c r="AE2760" s="131">
        <f>Table5[[#This Row],[Column4]]+Table5[[#This Row],[Column14]]+Table5[[#This Row],[Column19]]+Table5[[#This Row],[Column12]]</f>
        <v>0</v>
      </c>
      <c r="AF2760" s="131">
        <f>Table5[[#This Row],[Column5]]+Table5[[#This Row],[Column13]]+Table5[[#This Row],[Column21]]+Table5[[#This Row],[Column18]]</f>
        <v>0</v>
      </c>
      <c r="AG2760" s="131">
        <f t="shared" si="480"/>
        <v>0</v>
      </c>
      <c r="AH2760" s="131">
        <f t="shared" si="481"/>
        <v>0</v>
      </c>
      <c r="AI2760" s="131">
        <f>Table5[[#This Row],[Column17]]-Table5[[#This Row],[Column20]]</f>
        <v>0</v>
      </c>
      <c r="AJ2760" s="131">
        <f t="shared" si="482"/>
        <v>0</v>
      </c>
      <c r="AK2760" s="131">
        <f t="shared" si="475"/>
        <v>0</v>
      </c>
      <c r="AL2760" s="131">
        <f t="shared" si="483"/>
        <v>0</v>
      </c>
      <c r="AM2760" s="131" t="str">
        <f t="shared" si="484"/>
        <v/>
      </c>
      <c r="AN2760" s="131" t="str">
        <f t="shared" ca="1" si="485"/>
        <v/>
      </c>
    </row>
    <row r="2761" spans="1:40" ht="20.25" customHeight="1" x14ac:dyDescent="0.3">
      <c r="A2761" s="127"/>
      <c r="B2761" s="164"/>
      <c r="C2761" s="139"/>
      <c r="D2761" s="140"/>
      <c r="E2761" s="139"/>
      <c r="F2761" s="139"/>
      <c r="G2761" s="140"/>
      <c r="H2761" s="139"/>
      <c r="I2761" s="129"/>
      <c r="L2761" s="128"/>
      <c r="M2761" s="128"/>
      <c r="N2761" s="128"/>
      <c r="O2761" s="128"/>
      <c r="P2761" s="128"/>
      <c r="Q2761" s="128"/>
      <c r="R2761" s="128"/>
      <c r="S2761" s="128"/>
      <c r="T2761" s="120">
        <f t="shared" si="476"/>
        <v>0</v>
      </c>
      <c r="U2761" s="131"/>
      <c r="V2761" s="131"/>
      <c r="W2761" s="131">
        <f>SUMIFS($F$3:F2761,$D$3:D2761,D2761,$C$3:C2761,"Buy")+SUMIFS($F$3:F2761,$D$3:D2761,D2761,$C$3:C2761,"Coin Deposit",$E$3:E2761,"&lt;&gt;")</f>
        <v>0</v>
      </c>
      <c r="X2761" s="131">
        <f t="shared" si="477"/>
        <v>0</v>
      </c>
      <c r="Y2761" s="131">
        <f>IF($D2761=Y$1,SUMIFS($H$3:$H2761,$G$3:$G2761,Y$1,$C$3:$C2761,"Sell"),0)</f>
        <v>0</v>
      </c>
      <c r="Z2761" s="131">
        <f t="shared" si="478"/>
        <v>0</v>
      </c>
      <c r="AA2761" s="131">
        <f>IF($D2761=AA$1,SUMIFS($H$3:$H2761,$G$3:$G2761,AA$1,$C$3:$C2761,"Sell"),0)</f>
        <v>0</v>
      </c>
      <c r="AB2761" s="131">
        <f t="shared" si="479"/>
        <v>0</v>
      </c>
      <c r="AC2761" s="131">
        <f>SUMIFS('Deductions and Deposits'!$H:$H,'Deductions and Deposits'!$G:$G,D2761,'Deductions and Deposits'!$F:$F,"&lt;="&amp;B2761)+SUMIFS($F$3:F2761,$D$3:D2761,D2761,$C$3:C2761,"Coin Deposit",$E$3:E2761,"")</f>
        <v>0</v>
      </c>
      <c r="AD2761" s="131">
        <f>SUMIFS('Deductions and Deposits'!$D:$D,'Deductions and Deposits'!$C:$C,D2761)+SUMIFS($F:$F,$D:$D,D2761,$C:$C,"Coin Deduction")</f>
        <v>0</v>
      </c>
      <c r="AE2761" s="131">
        <f>Table5[[#This Row],[Column4]]+Table5[[#This Row],[Column14]]+Table5[[#This Row],[Column19]]+Table5[[#This Row],[Column12]]</f>
        <v>0</v>
      </c>
      <c r="AF2761" s="131">
        <f>Table5[[#This Row],[Column5]]+Table5[[#This Row],[Column13]]+Table5[[#This Row],[Column21]]+Table5[[#This Row],[Column18]]</f>
        <v>0</v>
      </c>
      <c r="AG2761" s="131">
        <f t="shared" si="480"/>
        <v>0</v>
      </c>
      <c r="AH2761" s="131">
        <f t="shared" si="481"/>
        <v>0</v>
      </c>
      <c r="AI2761" s="131">
        <f>Table5[[#This Row],[Column17]]-Table5[[#This Row],[Column20]]</f>
        <v>0</v>
      </c>
      <c r="AJ2761" s="131">
        <f t="shared" si="482"/>
        <v>0</v>
      </c>
      <c r="AK2761" s="131">
        <f t="shared" si="475"/>
        <v>0</v>
      </c>
      <c r="AL2761" s="131">
        <f t="shared" si="483"/>
        <v>0</v>
      </c>
      <c r="AM2761" s="131" t="str">
        <f t="shared" si="484"/>
        <v/>
      </c>
      <c r="AN2761" s="131" t="str">
        <f t="shared" ca="1" si="485"/>
        <v/>
      </c>
    </row>
    <row r="2762" spans="1:40" ht="20.25" customHeight="1" x14ac:dyDescent="0.3">
      <c r="A2762" s="127"/>
      <c r="B2762" s="164"/>
      <c r="C2762" s="139"/>
      <c r="D2762" s="140"/>
      <c r="E2762" s="139"/>
      <c r="F2762" s="139"/>
      <c r="G2762" s="140"/>
      <c r="H2762" s="139"/>
      <c r="I2762" s="129"/>
      <c r="L2762" s="128"/>
      <c r="M2762" s="128"/>
      <c r="N2762" s="128"/>
      <c r="O2762" s="128"/>
      <c r="P2762" s="128"/>
      <c r="Q2762" s="128"/>
      <c r="R2762" s="128"/>
      <c r="S2762" s="128"/>
      <c r="T2762" s="120">
        <f t="shared" si="476"/>
        <v>0</v>
      </c>
      <c r="U2762" s="131"/>
      <c r="V2762" s="131"/>
      <c r="W2762" s="131">
        <f>SUMIFS($F$3:F2762,$D$3:D2762,D2762,$C$3:C2762,"Buy")+SUMIFS($F$3:F2762,$D$3:D2762,D2762,$C$3:C2762,"Coin Deposit",$E$3:E2762,"&lt;&gt;")</f>
        <v>0</v>
      </c>
      <c r="X2762" s="131">
        <f t="shared" si="477"/>
        <v>0</v>
      </c>
      <c r="Y2762" s="131">
        <f>IF($D2762=Y$1,SUMIFS($H$3:$H2762,$G$3:$G2762,Y$1,$C$3:$C2762,"Sell"),0)</f>
        <v>0</v>
      </c>
      <c r="Z2762" s="131">
        <f t="shared" si="478"/>
        <v>0</v>
      </c>
      <c r="AA2762" s="131">
        <f>IF($D2762=AA$1,SUMIFS($H$3:$H2762,$G$3:$G2762,AA$1,$C$3:$C2762,"Sell"),0)</f>
        <v>0</v>
      </c>
      <c r="AB2762" s="131">
        <f t="shared" si="479"/>
        <v>0</v>
      </c>
      <c r="AC2762" s="131">
        <f>SUMIFS('Deductions and Deposits'!$H:$H,'Deductions and Deposits'!$G:$G,D2762,'Deductions and Deposits'!$F:$F,"&lt;="&amp;B2762)+SUMIFS($F$3:F2762,$D$3:D2762,D2762,$C$3:C2762,"Coin Deposit",$E$3:E2762,"")</f>
        <v>0</v>
      </c>
      <c r="AD2762" s="131">
        <f>SUMIFS('Deductions and Deposits'!$D:$D,'Deductions and Deposits'!$C:$C,D2762)+SUMIFS($F:$F,$D:$D,D2762,$C:$C,"Coin Deduction")</f>
        <v>0</v>
      </c>
      <c r="AE2762" s="131">
        <f>Table5[[#This Row],[Column4]]+Table5[[#This Row],[Column14]]+Table5[[#This Row],[Column19]]+Table5[[#This Row],[Column12]]</f>
        <v>0</v>
      </c>
      <c r="AF2762" s="131">
        <f>Table5[[#This Row],[Column5]]+Table5[[#This Row],[Column13]]+Table5[[#This Row],[Column21]]+Table5[[#This Row],[Column18]]</f>
        <v>0</v>
      </c>
      <c r="AG2762" s="131">
        <f t="shared" si="480"/>
        <v>0</v>
      </c>
      <c r="AH2762" s="131">
        <f t="shared" si="481"/>
        <v>0</v>
      </c>
      <c r="AI2762" s="131">
        <f>Table5[[#This Row],[Column17]]-Table5[[#This Row],[Column20]]</f>
        <v>0</v>
      </c>
      <c r="AJ2762" s="131">
        <f t="shared" si="482"/>
        <v>0</v>
      </c>
      <c r="AK2762" s="131">
        <f t="shared" si="475"/>
        <v>0</v>
      </c>
      <c r="AL2762" s="131">
        <f t="shared" si="483"/>
        <v>0</v>
      </c>
      <c r="AM2762" s="131" t="str">
        <f t="shared" si="484"/>
        <v/>
      </c>
      <c r="AN2762" s="131" t="str">
        <f t="shared" ca="1" si="485"/>
        <v/>
      </c>
    </row>
    <row r="2763" spans="1:40" ht="20.25" customHeight="1" x14ac:dyDescent="0.3">
      <c r="A2763" s="127"/>
      <c r="B2763" s="164"/>
      <c r="C2763" s="139"/>
      <c r="D2763" s="140"/>
      <c r="E2763" s="139"/>
      <c r="F2763" s="139"/>
      <c r="G2763" s="140"/>
      <c r="H2763" s="139"/>
      <c r="I2763" s="129"/>
      <c r="L2763" s="128"/>
      <c r="M2763" s="128"/>
      <c r="N2763" s="128"/>
      <c r="O2763" s="128"/>
      <c r="P2763" s="128"/>
      <c r="Q2763" s="128"/>
      <c r="R2763" s="128"/>
      <c r="S2763" s="128"/>
      <c r="T2763" s="120">
        <f t="shared" si="476"/>
        <v>0</v>
      </c>
      <c r="U2763" s="131"/>
      <c r="V2763" s="131"/>
      <c r="W2763" s="131">
        <f>SUMIFS($F$3:F2763,$D$3:D2763,D2763,$C$3:C2763,"Buy")+SUMIFS($F$3:F2763,$D$3:D2763,D2763,$C$3:C2763,"Coin Deposit",$E$3:E2763,"&lt;&gt;")</f>
        <v>0</v>
      </c>
      <c r="X2763" s="131">
        <f t="shared" si="477"/>
        <v>0</v>
      </c>
      <c r="Y2763" s="131">
        <f>IF($D2763=Y$1,SUMIFS($H$3:$H2763,$G$3:$G2763,Y$1,$C$3:$C2763,"Sell"),0)</f>
        <v>0</v>
      </c>
      <c r="Z2763" s="131">
        <f t="shared" si="478"/>
        <v>0</v>
      </c>
      <c r="AA2763" s="131">
        <f>IF($D2763=AA$1,SUMIFS($H$3:$H2763,$G$3:$G2763,AA$1,$C$3:$C2763,"Sell"),0)</f>
        <v>0</v>
      </c>
      <c r="AB2763" s="131">
        <f t="shared" si="479"/>
        <v>0</v>
      </c>
      <c r="AC2763" s="131">
        <f>SUMIFS('Deductions and Deposits'!$H:$H,'Deductions and Deposits'!$G:$G,D2763,'Deductions and Deposits'!$F:$F,"&lt;="&amp;B2763)+SUMIFS($F$3:F2763,$D$3:D2763,D2763,$C$3:C2763,"Coin Deposit",$E$3:E2763,"")</f>
        <v>0</v>
      </c>
      <c r="AD2763" s="131">
        <f>SUMIFS('Deductions and Deposits'!$D:$D,'Deductions and Deposits'!$C:$C,D2763)+SUMIFS($F:$F,$D:$D,D2763,$C:$C,"Coin Deduction")</f>
        <v>0</v>
      </c>
      <c r="AE2763" s="131">
        <f>Table5[[#This Row],[Column4]]+Table5[[#This Row],[Column14]]+Table5[[#This Row],[Column19]]+Table5[[#This Row],[Column12]]</f>
        <v>0</v>
      </c>
      <c r="AF2763" s="131">
        <f>Table5[[#This Row],[Column5]]+Table5[[#This Row],[Column13]]+Table5[[#This Row],[Column21]]+Table5[[#This Row],[Column18]]</f>
        <v>0</v>
      </c>
      <c r="AG2763" s="131">
        <f t="shared" si="480"/>
        <v>0</v>
      </c>
      <c r="AH2763" s="131">
        <f t="shared" si="481"/>
        <v>0</v>
      </c>
      <c r="AI2763" s="131">
        <f>Table5[[#This Row],[Column17]]-Table5[[#This Row],[Column20]]</f>
        <v>0</v>
      </c>
      <c r="AJ2763" s="131">
        <f t="shared" si="482"/>
        <v>0</v>
      </c>
      <c r="AK2763" s="131">
        <f t="shared" si="475"/>
        <v>0</v>
      </c>
      <c r="AL2763" s="131">
        <f t="shared" si="483"/>
        <v>0</v>
      </c>
      <c r="AM2763" s="131" t="str">
        <f t="shared" si="484"/>
        <v/>
      </c>
      <c r="AN2763" s="131" t="str">
        <f t="shared" ca="1" si="485"/>
        <v/>
      </c>
    </row>
    <row r="2764" spans="1:40" ht="20.25" customHeight="1" x14ac:dyDescent="0.3">
      <c r="A2764" s="127"/>
      <c r="B2764" s="164"/>
      <c r="C2764" s="139"/>
      <c r="D2764" s="140"/>
      <c r="E2764" s="139"/>
      <c r="F2764" s="139"/>
      <c r="G2764" s="140"/>
      <c r="H2764" s="139"/>
      <c r="I2764" s="129"/>
      <c r="L2764" s="128"/>
      <c r="M2764" s="128"/>
      <c r="N2764" s="128"/>
      <c r="O2764" s="128"/>
      <c r="P2764" s="128"/>
      <c r="Q2764" s="128"/>
      <c r="R2764" s="128"/>
      <c r="S2764" s="128"/>
      <c r="T2764" s="120">
        <f t="shared" si="476"/>
        <v>0</v>
      </c>
      <c r="U2764" s="131"/>
      <c r="V2764" s="131"/>
      <c r="W2764" s="131">
        <f>SUMIFS($F$3:F2764,$D$3:D2764,D2764,$C$3:C2764,"Buy")+SUMIFS($F$3:F2764,$D$3:D2764,D2764,$C$3:C2764,"Coin Deposit",$E$3:E2764,"&lt;&gt;")</f>
        <v>0</v>
      </c>
      <c r="X2764" s="131">
        <f t="shared" si="477"/>
        <v>0</v>
      </c>
      <c r="Y2764" s="131">
        <f>IF($D2764=Y$1,SUMIFS($H$3:$H2764,$G$3:$G2764,Y$1,$C$3:$C2764,"Sell"),0)</f>
        <v>0</v>
      </c>
      <c r="Z2764" s="131">
        <f t="shared" si="478"/>
        <v>0</v>
      </c>
      <c r="AA2764" s="131">
        <f>IF($D2764=AA$1,SUMIFS($H$3:$H2764,$G$3:$G2764,AA$1,$C$3:$C2764,"Sell"),0)</f>
        <v>0</v>
      </c>
      <c r="AB2764" s="131">
        <f t="shared" si="479"/>
        <v>0</v>
      </c>
      <c r="AC2764" s="131">
        <f>SUMIFS('Deductions and Deposits'!$H:$H,'Deductions and Deposits'!$G:$G,D2764,'Deductions and Deposits'!$F:$F,"&lt;="&amp;B2764)+SUMIFS($F$3:F2764,$D$3:D2764,D2764,$C$3:C2764,"Coin Deposit",$E$3:E2764,"")</f>
        <v>0</v>
      </c>
      <c r="AD2764" s="131">
        <f>SUMIFS('Deductions and Deposits'!$D:$D,'Deductions and Deposits'!$C:$C,D2764)+SUMIFS($F:$F,$D:$D,D2764,$C:$C,"Coin Deduction")</f>
        <v>0</v>
      </c>
      <c r="AE2764" s="131">
        <f>Table5[[#This Row],[Column4]]+Table5[[#This Row],[Column14]]+Table5[[#This Row],[Column19]]+Table5[[#This Row],[Column12]]</f>
        <v>0</v>
      </c>
      <c r="AF2764" s="131">
        <f>Table5[[#This Row],[Column5]]+Table5[[#This Row],[Column13]]+Table5[[#This Row],[Column21]]+Table5[[#This Row],[Column18]]</f>
        <v>0</v>
      </c>
      <c r="AG2764" s="131">
        <f t="shared" si="480"/>
        <v>0</v>
      </c>
      <c r="AH2764" s="131">
        <f t="shared" si="481"/>
        <v>0</v>
      </c>
      <c r="AI2764" s="131">
        <f>Table5[[#This Row],[Column17]]-Table5[[#This Row],[Column20]]</f>
        <v>0</v>
      </c>
      <c r="AJ2764" s="131">
        <f t="shared" si="482"/>
        <v>0</v>
      </c>
      <c r="AK2764" s="131">
        <f t="shared" si="475"/>
        <v>0</v>
      </c>
      <c r="AL2764" s="131">
        <f t="shared" si="483"/>
        <v>0</v>
      </c>
      <c r="AM2764" s="131" t="str">
        <f t="shared" si="484"/>
        <v/>
      </c>
      <c r="AN2764" s="131" t="str">
        <f t="shared" ca="1" si="485"/>
        <v/>
      </c>
    </row>
    <row r="2765" spans="1:40" ht="20.25" customHeight="1" x14ac:dyDescent="0.3">
      <c r="A2765" s="127"/>
      <c r="B2765" s="164"/>
      <c r="C2765" s="139"/>
      <c r="D2765" s="140"/>
      <c r="E2765" s="139"/>
      <c r="F2765" s="139"/>
      <c r="G2765" s="140"/>
      <c r="H2765" s="139"/>
      <c r="I2765" s="129"/>
      <c r="L2765" s="128"/>
      <c r="M2765" s="128"/>
      <c r="N2765" s="128"/>
      <c r="O2765" s="128"/>
      <c r="P2765" s="128"/>
      <c r="Q2765" s="128"/>
      <c r="R2765" s="128"/>
      <c r="S2765" s="128"/>
      <c r="T2765" s="120">
        <f t="shared" si="476"/>
        <v>0</v>
      </c>
      <c r="U2765" s="131"/>
      <c r="V2765" s="131"/>
      <c r="W2765" s="131">
        <f>SUMIFS($F$3:F2765,$D$3:D2765,D2765,$C$3:C2765,"Buy")+SUMIFS($F$3:F2765,$D$3:D2765,D2765,$C$3:C2765,"Coin Deposit",$E$3:E2765,"&lt;&gt;")</f>
        <v>0</v>
      </c>
      <c r="X2765" s="131">
        <f t="shared" si="477"/>
        <v>0</v>
      </c>
      <c r="Y2765" s="131">
        <f>IF($D2765=Y$1,SUMIFS($H$3:$H2765,$G$3:$G2765,Y$1,$C$3:$C2765,"Sell"),0)</f>
        <v>0</v>
      </c>
      <c r="Z2765" s="131">
        <f t="shared" si="478"/>
        <v>0</v>
      </c>
      <c r="AA2765" s="131">
        <f>IF($D2765=AA$1,SUMIFS($H$3:$H2765,$G$3:$G2765,AA$1,$C$3:$C2765,"Sell"),0)</f>
        <v>0</v>
      </c>
      <c r="AB2765" s="131">
        <f t="shared" si="479"/>
        <v>0</v>
      </c>
      <c r="AC2765" s="131">
        <f>SUMIFS('Deductions and Deposits'!$H:$H,'Deductions and Deposits'!$G:$G,D2765,'Deductions and Deposits'!$F:$F,"&lt;="&amp;B2765)+SUMIFS($F$3:F2765,$D$3:D2765,D2765,$C$3:C2765,"Coin Deposit",$E$3:E2765,"")</f>
        <v>0</v>
      </c>
      <c r="AD2765" s="131">
        <f>SUMIFS('Deductions and Deposits'!$D:$D,'Deductions and Deposits'!$C:$C,D2765)+SUMIFS($F:$F,$D:$D,D2765,$C:$C,"Coin Deduction")</f>
        <v>0</v>
      </c>
      <c r="AE2765" s="131">
        <f>Table5[[#This Row],[Column4]]+Table5[[#This Row],[Column14]]+Table5[[#This Row],[Column19]]+Table5[[#This Row],[Column12]]</f>
        <v>0</v>
      </c>
      <c r="AF2765" s="131">
        <f>Table5[[#This Row],[Column5]]+Table5[[#This Row],[Column13]]+Table5[[#This Row],[Column21]]+Table5[[#This Row],[Column18]]</f>
        <v>0</v>
      </c>
      <c r="AG2765" s="131">
        <f t="shared" si="480"/>
        <v>0</v>
      </c>
      <c r="AH2765" s="131">
        <f t="shared" si="481"/>
        <v>0</v>
      </c>
      <c r="AI2765" s="131">
        <f>Table5[[#This Row],[Column17]]-Table5[[#This Row],[Column20]]</f>
        <v>0</v>
      </c>
      <c r="AJ2765" s="131">
        <f t="shared" si="482"/>
        <v>0</v>
      </c>
      <c r="AK2765" s="131">
        <f t="shared" si="475"/>
        <v>0</v>
      </c>
      <c r="AL2765" s="131">
        <f t="shared" si="483"/>
        <v>0</v>
      </c>
      <c r="AM2765" s="131" t="str">
        <f t="shared" si="484"/>
        <v/>
      </c>
      <c r="AN2765" s="131" t="str">
        <f t="shared" ca="1" si="485"/>
        <v/>
      </c>
    </row>
    <row r="2766" spans="1:40" ht="20.25" customHeight="1" x14ac:dyDescent="0.3">
      <c r="A2766" s="127"/>
      <c r="B2766" s="164"/>
      <c r="C2766" s="139"/>
      <c r="D2766" s="140"/>
      <c r="E2766" s="139"/>
      <c r="F2766" s="139"/>
      <c r="G2766" s="140"/>
      <c r="H2766" s="139"/>
      <c r="I2766" s="129"/>
      <c r="L2766" s="128"/>
      <c r="M2766" s="128"/>
      <c r="N2766" s="128"/>
      <c r="O2766" s="128"/>
      <c r="P2766" s="128"/>
      <c r="Q2766" s="128"/>
      <c r="R2766" s="128"/>
      <c r="S2766" s="128"/>
      <c r="T2766" s="120">
        <f t="shared" si="476"/>
        <v>0</v>
      </c>
      <c r="U2766" s="131"/>
      <c r="V2766" s="131"/>
      <c r="W2766" s="131">
        <f>SUMIFS($F$3:F2766,$D$3:D2766,D2766,$C$3:C2766,"Buy")+SUMIFS($F$3:F2766,$D$3:D2766,D2766,$C$3:C2766,"Coin Deposit",$E$3:E2766,"&lt;&gt;")</f>
        <v>0</v>
      </c>
      <c r="X2766" s="131">
        <f t="shared" si="477"/>
        <v>0</v>
      </c>
      <c r="Y2766" s="131">
        <f>IF($D2766=Y$1,SUMIFS($H$3:$H2766,$G$3:$G2766,Y$1,$C$3:$C2766,"Sell"),0)</f>
        <v>0</v>
      </c>
      <c r="Z2766" s="131">
        <f t="shared" si="478"/>
        <v>0</v>
      </c>
      <c r="AA2766" s="131">
        <f>IF($D2766=AA$1,SUMIFS($H$3:$H2766,$G$3:$G2766,AA$1,$C$3:$C2766,"Sell"),0)</f>
        <v>0</v>
      </c>
      <c r="AB2766" s="131">
        <f t="shared" si="479"/>
        <v>0</v>
      </c>
      <c r="AC2766" s="131">
        <f>SUMIFS('Deductions and Deposits'!$H:$H,'Deductions and Deposits'!$G:$G,D2766,'Deductions and Deposits'!$F:$F,"&lt;="&amp;B2766)+SUMIFS($F$3:F2766,$D$3:D2766,D2766,$C$3:C2766,"Coin Deposit",$E$3:E2766,"")</f>
        <v>0</v>
      </c>
      <c r="AD2766" s="131">
        <f>SUMIFS('Deductions and Deposits'!$D:$D,'Deductions and Deposits'!$C:$C,D2766)+SUMIFS($F:$F,$D:$D,D2766,$C:$C,"Coin Deduction")</f>
        <v>0</v>
      </c>
      <c r="AE2766" s="131">
        <f>Table5[[#This Row],[Column4]]+Table5[[#This Row],[Column14]]+Table5[[#This Row],[Column19]]+Table5[[#This Row],[Column12]]</f>
        <v>0</v>
      </c>
      <c r="AF2766" s="131">
        <f>Table5[[#This Row],[Column5]]+Table5[[#This Row],[Column13]]+Table5[[#This Row],[Column21]]+Table5[[#This Row],[Column18]]</f>
        <v>0</v>
      </c>
      <c r="AG2766" s="131">
        <f t="shared" si="480"/>
        <v>0</v>
      </c>
      <c r="AH2766" s="131">
        <f t="shared" si="481"/>
        <v>0</v>
      </c>
      <c r="AI2766" s="131">
        <f>Table5[[#This Row],[Column17]]-Table5[[#This Row],[Column20]]</f>
        <v>0</v>
      </c>
      <c r="AJ2766" s="131">
        <f t="shared" si="482"/>
        <v>0</v>
      </c>
      <c r="AK2766" s="131">
        <f t="shared" si="475"/>
        <v>0</v>
      </c>
      <c r="AL2766" s="131">
        <f t="shared" si="483"/>
        <v>0</v>
      </c>
      <c r="AM2766" s="131" t="str">
        <f t="shared" si="484"/>
        <v/>
      </c>
      <c r="AN2766" s="131" t="str">
        <f t="shared" ca="1" si="485"/>
        <v/>
      </c>
    </row>
    <row r="2767" spans="1:40" ht="20.25" customHeight="1" x14ac:dyDescent="0.3">
      <c r="A2767" s="127"/>
      <c r="B2767" s="164"/>
      <c r="C2767" s="139"/>
      <c r="D2767" s="140"/>
      <c r="E2767" s="139"/>
      <c r="F2767" s="139"/>
      <c r="G2767" s="140"/>
      <c r="H2767" s="139"/>
      <c r="I2767" s="129"/>
      <c r="L2767" s="128"/>
      <c r="M2767" s="128"/>
      <c r="N2767" s="128"/>
      <c r="O2767" s="128"/>
      <c r="P2767" s="128"/>
      <c r="Q2767" s="128"/>
      <c r="R2767" s="128"/>
      <c r="S2767" s="128"/>
      <c r="T2767" s="120">
        <f t="shared" si="476"/>
        <v>0</v>
      </c>
      <c r="U2767" s="131"/>
      <c r="V2767" s="131"/>
      <c r="W2767" s="131">
        <f>SUMIFS($F$3:F2767,$D$3:D2767,D2767,$C$3:C2767,"Buy")+SUMIFS($F$3:F2767,$D$3:D2767,D2767,$C$3:C2767,"Coin Deposit",$E$3:E2767,"&lt;&gt;")</f>
        <v>0</v>
      </c>
      <c r="X2767" s="131">
        <f t="shared" si="477"/>
        <v>0</v>
      </c>
      <c r="Y2767" s="131">
        <f>IF($D2767=Y$1,SUMIFS($H$3:$H2767,$G$3:$G2767,Y$1,$C$3:$C2767,"Sell"),0)</f>
        <v>0</v>
      </c>
      <c r="Z2767" s="131">
        <f t="shared" si="478"/>
        <v>0</v>
      </c>
      <c r="AA2767" s="131">
        <f>IF($D2767=AA$1,SUMIFS($H$3:$H2767,$G$3:$G2767,AA$1,$C$3:$C2767,"Sell"),0)</f>
        <v>0</v>
      </c>
      <c r="AB2767" s="131">
        <f t="shared" si="479"/>
        <v>0</v>
      </c>
      <c r="AC2767" s="131">
        <f>SUMIFS('Deductions and Deposits'!$H:$H,'Deductions and Deposits'!$G:$G,D2767,'Deductions and Deposits'!$F:$F,"&lt;="&amp;B2767)+SUMIFS($F$3:F2767,$D$3:D2767,D2767,$C$3:C2767,"Coin Deposit",$E$3:E2767,"")</f>
        <v>0</v>
      </c>
      <c r="AD2767" s="131">
        <f>SUMIFS('Deductions and Deposits'!$D:$D,'Deductions and Deposits'!$C:$C,D2767)+SUMIFS($F:$F,$D:$D,D2767,$C:$C,"Coin Deduction")</f>
        <v>0</v>
      </c>
      <c r="AE2767" s="131">
        <f>Table5[[#This Row],[Column4]]+Table5[[#This Row],[Column14]]+Table5[[#This Row],[Column19]]+Table5[[#This Row],[Column12]]</f>
        <v>0</v>
      </c>
      <c r="AF2767" s="131">
        <f>Table5[[#This Row],[Column5]]+Table5[[#This Row],[Column13]]+Table5[[#This Row],[Column21]]+Table5[[#This Row],[Column18]]</f>
        <v>0</v>
      </c>
      <c r="AG2767" s="131">
        <f t="shared" si="480"/>
        <v>0</v>
      </c>
      <c r="AH2767" s="131">
        <f t="shared" si="481"/>
        <v>0</v>
      </c>
      <c r="AI2767" s="131">
        <f>Table5[[#This Row],[Column17]]-Table5[[#This Row],[Column20]]</f>
        <v>0</v>
      </c>
      <c r="AJ2767" s="131">
        <f t="shared" si="482"/>
        <v>0</v>
      </c>
      <c r="AK2767" s="131">
        <f t="shared" si="475"/>
        <v>0</v>
      </c>
      <c r="AL2767" s="131">
        <f t="shared" si="483"/>
        <v>0</v>
      </c>
      <c r="AM2767" s="131" t="str">
        <f t="shared" si="484"/>
        <v/>
      </c>
      <c r="AN2767" s="131" t="str">
        <f t="shared" ca="1" si="485"/>
        <v/>
      </c>
    </row>
    <row r="2768" spans="1:40" ht="20.25" customHeight="1" x14ac:dyDescent="0.3">
      <c r="A2768" s="127"/>
      <c r="B2768" s="164"/>
      <c r="C2768" s="139"/>
      <c r="D2768" s="140"/>
      <c r="E2768" s="139"/>
      <c r="F2768" s="139"/>
      <c r="G2768" s="140"/>
      <c r="H2768" s="139"/>
      <c r="I2768" s="129"/>
      <c r="L2768" s="128"/>
      <c r="M2768" s="128"/>
      <c r="N2768" s="128"/>
      <c r="O2768" s="128"/>
      <c r="P2768" s="128"/>
      <c r="Q2768" s="128"/>
      <c r="R2768" s="128"/>
      <c r="S2768" s="128"/>
      <c r="T2768" s="120">
        <f t="shared" si="476"/>
        <v>0</v>
      </c>
      <c r="U2768" s="131"/>
      <c r="V2768" s="131"/>
      <c r="W2768" s="131">
        <f>SUMIFS($F$3:F2768,$D$3:D2768,D2768,$C$3:C2768,"Buy")+SUMIFS($F$3:F2768,$D$3:D2768,D2768,$C$3:C2768,"Coin Deposit",$E$3:E2768,"&lt;&gt;")</f>
        <v>0</v>
      </c>
      <c r="X2768" s="131">
        <f t="shared" si="477"/>
        <v>0</v>
      </c>
      <c r="Y2768" s="131">
        <f>IF($D2768=Y$1,SUMIFS($H$3:$H2768,$G$3:$G2768,Y$1,$C$3:$C2768,"Sell"),0)</f>
        <v>0</v>
      </c>
      <c r="Z2768" s="131">
        <f t="shared" si="478"/>
        <v>0</v>
      </c>
      <c r="AA2768" s="131">
        <f>IF($D2768=AA$1,SUMIFS($H$3:$H2768,$G$3:$G2768,AA$1,$C$3:$C2768,"Sell"),0)</f>
        <v>0</v>
      </c>
      <c r="AB2768" s="131">
        <f t="shared" si="479"/>
        <v>0</v>
      </c>
      <c r="AC2768" s="131">
        <f>SUMIFS('Deductions and Deposits'!$H:$H,'Deductions and Deposits'!$G:$G,D2768,'Deductions and Deposits'!$F:$F,"&lt;="&amp;B2768)+SUMIFS($F$3:F2768,$D$3:D2768,D2768,$C$3:C2768,"Coin Deposit",$E$3:E2768,"")</f>
        <v>0</v>
      </c>
      <c r="AD2768" s="131">
        <f>SUMIFS('Deductions and Deposits'!$D:$D,'Deductions and Deposits'!$C:$C,D2768)+SUMIFS($F:$F,$D:$D,D2768,$C:$C,"Coin Deduction")</f>
        <v>0</v>
      </c>
      <c r="AE2768" s="131">
        <f>Table5[[#This Row],[Column4]]+Table5[[#This Row],[Column14]]+Table5[[#This Row],[Column19]]+Table5[[#This Row],[Column12]]</f>
        <v>0</v>
      </c>
      <c r="AF2768" s="131">
        <f>Table5[[#This Row],[Column5]]+Table5[[#This Row],[Column13]]+Table5[[#This Row],[Column21]]+Table5[[#This Row],[Column18]]</f>
        <v>0</v>
      </c>
      <c r="AG2768" s="131">
        <f t="shared" si="480"/>
        <v>0</v>
      </c>
      <c r="AH2768" s="131">
        <f t="shared" si="481"/>
        <v>0</v>
      </c>
      <c r="AI2768" s="131">
        <f>Table5[[#This Row],[Column17]]-Table5[[#This Row],[Column20]]</f>
        <v>0</v>
      </c>
      <c r="AJ2768" s="131">
        <f t="shared" si="482"/>
        <v>0</v>
      </c>
      <c r="AK2768" s="131">
        <f t="shared" si="475"/>
        <v>0</v>
      </c>
      <c r="AL2768" s="131">
        <f t="shared" si="483"/>
        <v>0</v>
      </c>
      <c r="AM2768" s="131" t="str">
        <f t="shared" si="484"/>
        <v/>
      </c>
      <c r="AN2768" s="131" t="str">
        <f t="shared" ca="1" si="485"/>
        <v/>
      </c>
    </row>
    <row r="2769" spans="1:40" ht="20.25" customHeight="1" x14ac:dyDescent="0.3">
      <c r="A2769" s="127"/>
      <c r="B2769" s="164"/>
      <c r="C2769" s="139"/>
      <c r="D2769" s="140"/>
      <c r="E2769" s="139"/>
      <c r="F2769" s="139"/>
      <c r="G2769" s="140"/>
      <c r="H2769" s="139"/>
      <c r="I2769" s="129"/>
      <c r="L2769" s="128"/>
      <c r="M2769" s="128"/>
      <c r="N2769" s="128"/>
      <c r="O2769" s="128"/>
      <c r="P2769" s="128"/>
      <c r="Q2769" s="128"/>
      <c r="R2769" s="128"/>
      <c r="S2769" s="128"/>
      <c r="T2769" s="120">
        <f t="shared" si="476"/>
        <v>0</v>
      </c>
      <c r="U2769" s="131"/>
      <c r="V2769" s="131"/>
      <c r="W2769" s="131">
        <f>SUMIFS($F$3:F2769,$D$3:D2769,D2769,$C$3:C2769,"Buy")+SUMIFS($F$3:F2769,$D$3:D2769,D2769,$C$3:C2769,"Coin Deposit",$E$3:E2769,"&lt;&gt;")</f>
        <v>0</v>
      </c>
      <c r="X2769" s="131">
        <f t="shared" si="477"/>
        <v>0</v>
      </c>
      <c r="Y2769" s="131">
        <f>IF($D2769=Y$1,SUMIFS($H$3:$H2769,$G$3:$G2769,Y$1,$C$3:$C2769,"Sell"),0)</f>
        <v>0</v>
      </c>
      <c r="Z2769" s="131">
        <f t="shared" si="478"/>
        <v>0</v>
      </c>
      <c r="AA2769" s="131">
        <f>IF($D2769=AA$1,SUMIFS($H$3:$H2769,$G$3:$G2769,AA$1,$C$3:$C2769,"Sell"),0)</f>
        <v>0</v>
      </c>
      <c r="AB2769" s="131">
        <f t="shared" si="479"/>
        <v>0</v>
      </c>
      <c r="AC2769" s="131">
        <f>SUMIFS('Deductions and Deposits'!$H:$H,'Deductions and Deposits'!$G:$G,D2769,'Deductions and Deposits'!$F:$F,"&lt;="&amp;B2769)+SUMIFS($F$3:F2769,$D$3:D2769,D2769,$C$3:C2769,"Coin Deposit",$E$3:E2769,"")</f>
        <v>0</v>
      </c>
      <c r="AD2769" s="131">
        <f>SUMIFS('Deductions and Deposits'!$D:$D,'Deductions and Deposits'!$C:$C,D2769)+SUMIFS($F:$F,$D:$D,D2769,$C:$C,"Coin Deduction")</f>
        <v>0</v>
      </c>
      <c r="AE2769" s="131">
        <f>Table5[[#This Row],[Column4]]+Table5[[#This Row],[Column14]]+Table5[[#This Row],[Column19]]+Table5[[#This Row],[Column12]]</f>
        <v>0</v>
      </c>
      <c r="AF2769" s="131">
        <f>Table5[[#This Row],[Column5]]+Table5[[#This Row],[Column13]]+Table5[[#This Row],[Column21]]+Table5[[#This Row],[Column18]]</f>
        <v>0</v>
      </c>
      <c r="AG2769" s="131">
        <f t="shared" si="480"/>
        <v>0</v>
      </c>
      <c r="AH2769" s="131">
        <f t="shared" si="481"/>
        <v>0</v>
      </c>
      <c r="AI2769" s="131">
        <f>Table5[[#This Row],[Column17]]-Table5[[#This Row],[Column20]]</f>
        <v>0</v>
      </c>
      <c r="AJ2769" s="131">
        <f t="shared" si="482"/>
        <v>0</v>
      </c>
      <c r="AK2769" s="131">
        <f t="shared" si="475"/>
        <v>0</v>
      </c>
      <c r="AL2769" s="131">
        <f t="shared" si="483"/>
        <v>0</v>
      </c>
      <c r="AM2769" s="131" t="str">
        <f t="shared" si="484"/>
        <v/>
      </c>
      <c r="AN2769" s="131" t="str">
        <f t="shared" ca="1" si="485"/>
        <v/>
      </c>
    </row>
    <row r="2770" spans="1:40" ht="20.25" customHeight="1" x14ac:dyDescent="0.3">
      <c r="A2770" s="127"/>
      <c r="B2770" s="164"/>
      <c r="C2770" s="139"/>
      <c r="D2770" s="140"/>
      <c r="E2770" s="139"/>
      <c r="F2770" s="139"/>
      <c r="G2770" s="140"/>
      <c r="H2770" s="139"/>
      <c r="I2770" s="129"/>
      <c r="L2770" s="128"/>
      <c r="M2770" s="128"/>
      <c r="N2770" s="128"/>
      <c r="O2770" s="128"/>
      <c r="P2770" s="128"/>
      <c r="Q2770" s="128"/>
      <c r="R2770" s="128"/>
      <c r="S2770" s="128"/>
      <c r="T2770" s="120">
        <f t="shared" si="476"/>
        <v>0</v>
      </c>
      <c r="U2770" s="131"/>
      <c r="V2770" s="131"/>
      <c r="W2770" s="131">
        <f>SUMIFS($F$3:F2770,$D$3:D2770,D2770,$C$3:C2770,"Buy")+SUMIFS($F$3:F2770,$D$3:D2770,D2770,$C$3:C2770,"Coin Deposit",$E$3:E2770,"&lt;&gt;")</f>
        <v>0</v>
      </c>
      <c r="X2770" s="131">
        <f t="shared" si="477"/>
        <v>0</v>
      </c>
      <c r="Y2770" s="131">
        <f>IF($D2770=Y$1,SUMIFS($H$3:$H2770,$G$3:$G2770,Y$1,$C$3:$C2770,"Sell"),0)</f>
        <v>0</v>
      </c>
      <c r="Z2770" s="131">
        <f t="shared" si="478"/>
        <v>0</v>
      </c>
      <c r="AA2770" s="131">
        <f>IF($D2770=AA$1,SUMIFS($H$3:$H2770,$G$3:$G2770,AA$1,$C$3:$C2770,"Sell"),0)</f>
        <v>0</v>
      </c>
      <c r="AB2770" s="131">
        <f t="shared" si="479"/>
        <v>0</v>
      </c>
      <c r="AC2770" s="131">
        <f>SUMIFS('Deductions and Deposits'!$H:$H,'Deductions and Deposits'!$G:$G,D2770,'Deductions and Deposits'!$F:$F,"&lt;="&amp;B2770)+SUMIFS($F$3:F2770,$D$3:D2770,D2770,$C$3:C2770,"Coin Deposit",$E$3:E2770,"")</f>
        <v>0</v>
      </c>
      <c r="AD2770" s="131">
        <f>SUMIFS('Deductions and Deposits'!$D:$D,'Deductions and Deposits'!$C:$C,D2770)+SUMIFS($F:$F,$D:$D,D2770,$C:$C,"Coin Deduction")</f>
        <v>0</v>
      </c>
      <c r="AE2770" s="131">
        <f>Table5[[#This Row],[Column4]]+Table5[[#This Row],[Column14]]+Table5[[#This Row],[Column19]]+Table5[[#This Row],[Column12]]</f>
        <v>0</v>
      </c>
      <c r="AF2770" s="131">
        <f>Table5[[#This Row],[Column5]]+Table5[[#This Row],[Column13]]+Table5[[#This Row],[Column21]]+Table5[[#This Row],[Column18]]</f>
        <v>0</v>
      </c>
      <c r="AG2770" s="131">
        <f t="shared" si="480"/>
        <v>0</v>
      </c>
      <c r="AH2770" s="131">
        <f t="shared" si="481"/>
        <v>0</v>
      </c>
      <c r="AI2770" s="131">
        <f>Table5[[#This Row],[Column17]]-Table5[[#This Row],[Column20]]</f>
        <v>0</v>
      </c>
      <c r="AJ2770" s="131">
        <f t="shared" si="482"/>
        <v>0</v>
      </c>
      <c r="AK2770" s="131">
        <f t="shared" si="475"/>
        <v>0</v>
      </c>
      <c r="AL2770" s="131">
        <f t="shared" si="483"/>
        <v>0</v>
      </c>
      <c r="AM2770" s="131" t="str">
        <f t="shared" si="484"/>
        <v/>
      </c>
      <c r="AN2770" s="131" t="str">
        <f t="shared" ca="1" si="485"/>
        <v/>
      </c>
    </row>
    <row r="2771" spans="1:40" ht="20.25" customHeight="1" x14ac:dyDescent="0.3">
      <c r="A2771" s="127"/>
      <c r="B2771" s="164"/>
      <c r="C2771" s="139"/>
      <c r="D2771" s="140"/>
      <c r="E2771" s="139"/>
      <c r="F2771" s="139"/>
      <c r="G2771" s="140"/>
      <c r="H2771" s="139"/>
      <c r="I2771" s="129"/>
      <c r="L2771" s="128"/>
      <c r="M2771" s="128"/>
      <c r="N2771" s="128"/>
      <c r="O2771" s="128"/>
      <c r="P2771" s="128"/>
      <c r="Q2771" s="128"/>
      <c r="R2771" s="128"/>
      <c r="S2771" s="128"/>
      <c r="T2771" s="120">
        <f t="shared" si="476"/>
        <v>0</v>
      </c>
      <c r="U2771" s="131"/>
      <c r="V2771" s="131"/>
      <c r="W2771" s="131">
        <f>SUMIFS($F$3:F2771,$D$3:D2771,D2771,$C$3:C2771,"Buy")+SUMIFS($F$3:F2771,$D$3:D2771,D2771,$C$3:C2771,"Coin Deposit",$E$3:E2771,"&lt;&gt;")</f>
        <v>0</v>
      </c>
      <c r="X2771" s="131">
        <f t="shared" si="477"/>
        <v>0</v>
      </c>
      <c r="Y2771" s="131">
        <f>IF($D2771=Y$1,SUMIFS($H$3:$H2771,$G$3:$G2771,Y$1,$C$3:$C2771,"Sell"),0)</f>
        <v>0</v>
      </c>
      <c r="Z2771" s="131">
        <f t="shared" si="478"/>
        <v>0</v>
      </c>
      <c r="AA2771" s="131">
        <f>IF($D2771=AA$1,SUMIFS($H$3:$H2771,$G$3:$G2771,AA$1,$C$3:$C2771,"Sell"),0)</f>
        <v>0</v>
      </c>
      <c r="AB2771" s="131">
        <f t="shared" si="479"/>
        <v>0</v>
      </c>
      <c r="AC2771" s="131">
        <f>SUMIFS('Deductions and Deposits'!$H:$H,'Deductions and Deposits'!$G:$G,D2771,'Deductions and Deposits'!$F:$F,"&lt;="&amp;B2771)+SUMIFS($F$3:F2771,$D$3:D2771,D2771,$C$3:C2771,"Coin Deposit",$E$3:E2771,"")</f>
        <v>0</v>
      </c>
      <c r="AD2771" s="131">
        <f>SUMIFS('Deductions and Deposits'!$D:$D,'Deductions and Deposits'!$C:$C,D2771)+SUMIFS($F:$F,$D:$D,D2771,$C:$C,"Coin Deduction")</f>
        <v>0</v>
      </c>
      <c r="AE2771" s="131">
        <f>Table5[[#This Row],[Column4]]+Table5[[#This Row],[Column14]]+Table5[[#This Row],[Column19]]+Table5[[#This Row],[Column12]]</f>
        <v>0</v>
      </c>
      <c r="AF2771" s="131">
        <f>Table5[[#This Row],[Column5]]+Table5[[#This Row],[Column13]]+Table5[[#This Row],[Column21]]+Table5[[#This Row],[Column18]]</f>
        <v>0</v>
      </c>
      <c r="AG2771" s="131">
        <f t="shared" si="480"/>
        <v>0</v>
      </c>
      <c r="AH2771" s="131">
        <f t="shared" si="481"/>
        <v>0</v>
      </c>
      <c r="AI2771" s="131">
        <f>Table5[[#This Row],[Column17]]-Table5[[#This Row],[Column20]]</f>
        <v>0</v>
      </c>
      <c r="AJ2771" s="131">
        <f t="shared" si="482"/>
        <v>0</v>
      </c>
      <c r="AK2771" s="131">
        <f t="shared" si="475"/>
        <v>0</v>
      </c>
      <c r="AL2771" s="131">
        <f t="shared" si="483"/>
        <v>0</v>
      </c>
      <c r="AM2771" s="131" t="str">
        <f t="shared" si="484"/>
        <v/>
      </c>
      <c r="AN2771" s="131" t="str">
        <f t="shared" ca="1" si="485"/>
        <v/>
      </c>
    </row>
    <row r="2772" spans="1:40" ht="20.25" customHeight="1" x14ac:dyDescent="0.3">
      <c r="A2772" s="127"/>
      <c r="B2772" s="164"/>
      <c r="C2772" s="139"/>
      <c r="D2772" s="140"/>
      <c r="E2772" s="139"/>
      <c r="F2772" s="139"/>
      <c r="G2772" s="140"/>
      <c r="H2772" s="139"/>
      <c r="I2772" s="129"/>
      <c r="L2772" s="128"/>
      <c r="M2772" s="128"/>
      <c r="N2772" s="128"/>
      <c r="O2772" s="128"/>
      <c r="P2772" s="128"/>
      <c r="Q2772" s="128"/>
      <c r="R2772" s="128"/>
      <c r="S2772" s="128"/>
      <c r="T2772" s="120">
        <f t="shared" si="476"/>
        <v>0</v>
      </c>
      <c r="U2772" s="131"/>
      <c r="V2772" s="131"/>
      <c r="W2772" s="131">
        <f>SUMIFS($F$3:F2772,$D$3:D2772,D2772,$C$3:C2772,"Buy")+SUMIFS($F$3:F2772,$D$3:D2772,D2772,$C$3:C2772,"Coin Deposit",$E$3:E2772,"&lt;&gt;")</f>
        <v>0</v>
      </c>
      <c r="X2772" s="131">
        <f t="shared" si="477"/>
        <v>0</v>
      </c>
      <c r="Y2772" s="131">
        <f>IF($D2772=Y$1,SUMIFS($H$3:$H2772,$G$3:$G2772,Y$1,$C$3:$C2772,"Sell"),0)</f>
        <v>0</v>
      </c>
      <c r="Z2772" s="131">
        <f t="shared" si="478"/>
        <v>0</v>
      </c>
      <c r="AA2772" s="131">
        <f>IF($D2772=AA$1,SUMIFS($H$3:$H2772,$G$3:$G2772,AA$1,$C$3:$C2772,"Sell"),0)</f>
        <v>0</v>
      </c>
      <c r="AB2772" s="131">
        <f t="shared" si="479"/>
        <v>0</v>
      </c>
      <c r="AC2772" s="131">
        <f>SUMIFS('Deductions and Deposits'!$H:$H,'Deductions and Deposits'!$G:$G,D2772,'Deductions and Deposits'!$F:$F,"&lt;="&amp;B2772)+SUMIFS($F$3:F2772,$D$3:D2772,D2772,$C$3:C2772,"Coin Deposit",$E$3:E2772,"")</f>
        <v>0</v>
      </c>
      <c r="AD2772" s="131">
        <f>SUMIFS('Deductions and Deposits'!$D:$D,'Deductions and Deposits'!$C:$C,D2772)+SUMIFS($F:$F,$D:$D,D2772,$C:$C,"Coin Deduction")</f>
        <v>0</v>
      </c>
      <c r="AE2772" s="131">
        <f>Table5[[#This Row],[Column4]]+Table5[[#This Row],[Column14]]+Table5[[#This Row],[Column19]]+Table5[[#This Row],[Column12]]</f>
        <v>0</v>
      </c>
      <c r="AF2772" s="131">
        <f>Table5[[#This Row],[Column5]]+Table5[[#This Row],[Column13]]+Table5[[#This Row],[Column21]]+Table5[[#This Row],[Column18]]</f>
        <v>0</v>
      </c>
      <c r="AG2772" s="131">
        <f t="shared" si="480"/>
        <v>0</v>
      </c>
      <c r="AH2772" s="131">
        <f t="shared" si="481"/>
        <v>0</v>
      </c>
      <c r="AI2772" s="131">
        <f>Table5[[#This Row],[Column17]]-Table5[[#This Row],[Column20]]</f>
        <v>0</v>
      </c>
      <c r="AJ2772" s="131">
        <f t="shared" si="482"/>
        <v>0</v>
      </c>
      <c r="AK2772" s="131">
        <f t="shared" si="475"/>
        <v>0</v>
      </c>
      <c r="AL2772" s="131">
        <f t="shared" si="483"/>
        <v>0</v>
      </c>
      <c r="AM2772" s="131" t="str">
        <f t="shared" si="484"/>
        <v/>
      </c>
      <c r="AN2772" s="131" t="str">
        <f t="shared" ca="1" si="485"/>
        <v/>
      </c>
    </row>
    <row r="2773" spans="1:40" ht="20.25" customHeight="1" x14ac:dyDescent="0.3">
      <c r="A2773" s="127"/>
      <c r="B2773" s="164"/>
      <c r="C2773" s="139"/>
      <c r="D2773" s="140"/>
      <c r="E2773" s="139"/>
      <c r="F2773" s="139"/>
      <c r="G2773" s="140"/>
      <c r="H2773" s="139"/>
      <c r="I2773" s="129"/>
      <c r="L2773" s="128"/>
      <c r="M2773" s="128"/>
      <c r="N2773" s="128"/>
      <c r="O2773" s="128"/>
      <c r="P2773" s="128"/>
      <c r="Q2773" s="128"/>
      <c r="R2773" s="128"/>
      <c r="S2773" s="128"/>
      <c r="T2773" s="120">
        <f t="shared" si="476"/>
        <v>0</v>
      </c>
      <c r="U2773" s="131"/>
      <c r="V2773" s="131"/>
      <c r="W2773" s="131">
        <f>SUMIFS($F$3:F2773,$D$3:D2773,D2773,$C$3:C2773,"Buy")+SUMIFS($F$3:F2773,$D$3:D2773,D2773,$C$3:C2773,"Coin Deposit",$E$3:E2773,"&lt;&gt;")</f>
        <v>0</v>
      </c>
      <c r="X2773" s="131">
        <f t="shared" si="477"/>
        <v>0</v>
      </c>
      <c r="Y2773" s="131">
        <f>IF($D2773=Y$1,SUMIFS($H$3:$H2773,$G$3:$G2773,Y$1,$C$3:$C2773,"Sell"),0)</f>
        <v>0</v>
      </c>
      <c r="Z2773" s="131">
        <f t="shared" si="478"/>
        <v>0</v>
      </c>
      <c r="AA2773" s="131">
        <f>IF($D2773=AA$1,SUMIFS($H$3:$H2773,$G$3:$G2773,AA$1,$C$3:$C2773,"Sell"),0)</f>
        <v>0</v>
      </c>
      <c r="AB2773" s="131">
        <f t="shared" si="479"/>
        <v>0</v>
      </c>
      <c r="AC2773" s="131">
        <f>SUMIFS('Deductions and Deposits'!$H:$H,'Deductions and Deposits'!$G:$G,D2773,'Deductions and Deposits'!$F:$F,"&lt;="&amp;B2773)+SUMIFS($F$3:F2773,$D$3:D2773,D2773,$C$3:C2773,"Coin Deposit",$E$3:E2773,"")</f>
        <v>0</v>
      </c>
      <c r="AD2773" s="131">
        <f>SUMIFS('Deductions and Deposits'!$D:$D,'Deductions and Deposits'!$C:$C,D2773)+SUMIFS($F:$F,$D:$D,D2773,$C:$C,"Coin Deduction")</f>
        <v>0</v>
      </c>
      <c r="AE2773" s="131">
        <f>Table5[[#This Row],[Column4]]+Table5[[#This Row],[Column14]]+Table5[[#This Row],[Column19]]+Table5[[#This Row],[Column12]]</f>
        <v>0</v>
      </c>
      <c r="AF2773" s="131">
        <f>Table5[[#This Row],[Column5]]+Table5[[#This Row],[Column13]]+Table5[[#This Row],[Column21]]+Table5[[#This Row],[Column18]]</f>
        <v>0</v>
      </c>
      <c r="AG2773" s="131">
        <f t="shared" si="480"/>
        <v>0</v>
      </c>
      <c r="AH2773" s="131">
        <f t="shared" si="481"/>
        <v>0</v>
      </c>
      <c r="AI2773" s="131">
        <f>Table5[[#This Row],[Column17]]-Table5[[#This Row],[Column20]]</f>
        <v>0</v>
      </c>
      <c r="AJ2773" s="131">
        <f t="shared" si="482"/>
        <v>0</v>
      </c>
      <c r="AK2773" s="131">
        <f t="shared" si="475"/>
        <v>0</v>
      </c>
      <c r="AL2773" s="131">
        <f t="shared" si="483"/>
        <v>0</v>
      </c>
      <c r="AM2773" s="131" t="str">
        <f t="shared" si="484"/>
        <v/>
      </c>
      <c r="AN2773" s="131" t="str">
        <f t="shared" ca="1" si="485"/>
        <v/>
      </c>
    </row>
    <row r="2774" spans="1:40" ht="20.25" customHeight="1" x14ac:dyDescent="0.3">
      <c r="A2774" s="127"/>
      <c r="B2774" s="164"/>
      <c r="C2774" s="139"/>
      <c r="D2774" s="140"/>
      <c r="E2774" s="139"/>
      <c r="F2774" s="139"/>
      <c r="G2774" s="140"/>
      <c r="H2774" s="139"/>
      <c r="I2774" s="129"/>
      <c r="L2774" s="128"/>
      <c r="M2774" s="128"/>
      <c r="N2774" s="128"/>
      <c r="O2774" s="128"/>
      <c r="P2774" s="128"/>
      <c r="Q2774" s="128"/>
      <c r="R2774" s="128"/>
      <c r="S2774" s="128"/>
      <c r="T2774" s="120">
        <f t="shared" si="476"/>
        <v>0</v>
      </c>
      <c r="U2774" s="131"/>
      <c r="V2774" s="131"/>
      <c r="W2774" s="131">
        <f>SUMIFS($F$3:F2774,$D$3:D2774,D2774,$C$3:C2774,"Buy")+SUMIFS($F$3:F2774,$D$3:D2774,D2774,$C$3:C2774,"Coin Deposit",$E$3:E2774,"&lt;&gt;")</f>
        <v>0</v>
      </c>
      <c r="X2774" s="131">
        <f t="shared" si="477"/>
        <v>0</v>
      </c>
      <c r="Y2774" s="131">
        <f>IF($D2774=Y$1,SUMIFS($H$3:$H2774,$G$3:$G2774,Y$1,$C$3:$C2774,"Sell"),0)</f>
        <v>0</v>
      </c>
      <c r="Z2774" s="131">
        <f t="shared" si="478"/>
        <v>0</v>
      </c>
      <c r="AA2774" s="131">
        <f>IF($D2774=AA$1,SUMIFS($H$3:$H2774,$G$3:$G2774,AA$1,$C$3:$C2774,"Sell"),0)</f>
        <v>0</v>
      </c>
      <c r="AB2774" s="131">
        <f t="shared" si="479"/>
        <v>0</v>
      </c>
      <c r="AC2774" s="131">
        <f>SUMIFS('Deductions and Deposits'!$H:$H,'Deductions and Deposits'!$G:$G,D2774,'Deductions and Deposits'!$F:$F,"&lt;="&amp;B2774)+SUMIFS($F$3:F2774,$D$3:D2774,D2774,$C$3:C2774,"Coin Deposit",$E$3:E2774,"")</f>
        <v>0</v>
      </c>
      <c r="AD2774" s="131">
        <f>SUMIFS('Deductions and Deposits'!$D:$D,'Deductions and Deposits'!$C:$C,D2774)+SUMIFS($F:$F,$D:$D,D2774,$C:$C,"Coin Deduction")</f>
        <v>0</v>
      </c>
      <c r="AE2774" s="131">
        <f>Table5[[#This Row],[Column4]]+Table5[[#This Row],[Column14]]+Table5[[#This Row],[Column19]]+Table5[[#This Row],[Column12]]</f>
        <v>0</v>
      </c>
      <c r="AF2774" s="131">
        <f>Table5[[#This Row],[Column5]]+Table5[[#This Row],[Column13]]+Table5[[#This Row],[Column21]]+Table5[[#This Row],[Column18]]</f>
        <v>0</v>
      </c>
      <c r="AG2774" s="131">
        <f t="shared" si="480"/>
        <v>0</v>
      </c>
      <c r="AH2774" s="131">
        <f t="shared" si="481"/>
        <v>0</v>
      </c>
      <c r="AI2774" s="131">
        <f>Table5[[#This Row],[Column17]]-Table5[[#This Row],[Column20]]</f>
        <v>0</v>
      </c>
      <c r="AJ2774" s="131">
        <f t="shared" si="482"/>
        <v>0</v>
      </c>
      <c r="AK2774" s="131">
        <f t="shared" si="475"/>
        <v>0</v>
      </c>
      <c r="AL2774" s="131">
        <f t="shared" si="483"/>
        <v>0</v>
      </c>
      <c r="AM2774" s="131" t="str">
        <f t="shared" si="484"/>
        <v/>
      </c>
      <c r="AN2774" s="131" t="str">
        <f t="shared" ca="1" si="485"/>
        <v/>
      </c>
    </row>
    <row r="2775" spans="1:40" ht="20.25" customHeight="1" x14ac:dyDescent="0.3">
      <c r="A2775" s="127"/>
      <c r="B2775" s="164"/>
      <c r="C2775" s="139"/>
      <c r="D2775" s="140"/>
      <c r="E2775" s="139"/>
      <c r="F2775" s="139"/>
      <c r="G2775" s="140"/>
      <c r="H2775" s="139"/>
      <c r="I2775" s="129"/>
      <c r="L2775" s="128"/>
      <c r="M2775" s="128"/>
      <c r="N2775" s="128"/>
      <c r="O2775" s="128"/>
      <c r="P2775" s="128"/>
      <c r="Q2775" s="128"/>
      <c r="R2775" s="128"/>
      <c r="S2775" s="128"/>
      <c r="T2775" s="120">
        <f t="shared" si="476"/>
        <v>0</v>
      </c>
      <c r="U2775" s="131"/>
      <c r="V2775" s="131"/>
      <c r="W2775" s="131">
        <f>SUMIFS($F$3:F2775,$D$3:D2775,D2775,$C$3:C2775,"Buy")+SUMIFS($F$3:F2775,$D$3:D2775,D2775,$C$3:C2775,"Coin Deposit",$E$3:E2775,"&lt;&gt;")</f>
        <v>0</v>
      </c>
      <c r="X2775" s="131">
        <f t="shared" si="477"/>
        <v>0</v>
      </c>
      <c r="Y2775" s="131">
        <f>IF($D2775=Y$1,SUMIFS($H$3:$H2775,$G$3:$G2775,Y$1,$C$3:$C2775,"Sell"),0)</f>
        <v>0</v>
      </c>
      <c r="Z2775" s="131">
        <f t="shared" si="478"/>
        <v>0</v>
      </c>
      <c r="AA2775" s="131">
        <f>IF($D2775=AA$1,SUMIFS($H$3:$H2775,$G$3:$G2775,AA$1,$C$3:$C2775,"Sell"),0)</f>
        <v>0</v>
      </c>
      <c r="AB2775" s="131">
        <f t="shared" si="479"/>
        <v>0</v>
      </c>
      <c r="AC2775" s="131">
        <f>SUMIFS('Deductions and Deposits'!$H:$H,'Deductions and Deposits'!$G:$G,D2775,'Deductions and Deposits'!$F:$F,"&lt;="&amp;B2775)+SUMIFS($F$3:F2775,$D$3:D2775,D2775,$C$3:C2775,"Coin Deposit",$E$3:E2775,"")</f>
        <v>0</v>
      </c>
      <c r="AD2775" s="131">
        <f>SUMIFS('Deductions and Deposits'!$D:$D,'Deductions and Deposits'!$C:$C,D2775)+SUMIFS($F:$F,$D:$D,D2775,$C:$C,"Coin Deduction")</f>
        <v>0</v>
      </c>
      <c r="AE2775" s="131">
        <f>Table5[[#This Row],[Column4]]+Table5[[#This Row],[Column14]]+Table5[[#This Row],[Column19]]+Table5[[#This Row],[Column12]]</f>
        <v>0</v>
      </c>
      <c r="AF2775" s="131">
        <f>Table5[[#This Row],[Column5]]+Table5[[#This Row],[Column13]]+Table5[[#This Row],[Column21]]+Table5[[#This Row],[Column18]]</f>
        <v>0</v>
      </c>
      <c r="AG2775" s="131">
        <f t="shared" si="480"/>
        <v>0</v>
      </c>
      <c r="AH2775" s="131">
        <f t="shared" si="481"/>
        <v>0</v>
      </c>
      <c r="AI2775" s="131">
        <f>Table5[[#This Row],[Column17]]-Table5[[#This Row],[Column20]]</f>
        <v>0</v>
      </c>
      <c r="AJ2775" s="131">
        <f t="shared" si="482"/>
        <v>0</v>
      </c>
      <c r="AK2775" s="131">
        <f t="shared" si="475"/>
        <v>0</v>
      </c>
      <c r="AL2775" s="131">
        <f t="shared" si="483"/>
        <v>0</v>
      </c>
      <c r="AM2775" s="131" t="str">
        <f t="shared" si="484"/>
        <v/>
      </c>
      <c r="AN2775" s="131" t="str">
        <f t="shared" ca="1" si="485"/>
        <v/>
      </c>
    </row>
    <row r="2776" spans="1:40" ht="20.25" customHeight="1" x14ac:dyDescent="0.3">
      <c r="A2776" s="127"/>
      <c r="B2776" s="164"/>
      <c r="C2776" s="139"/>
      <c r="D2776" s="140"/>
      <c r="E2776" s="139"/>
      <c r="F2776" s="139"/>
      <c r="G2776" s="140"/>
      <c r="H2776" s="139"/>
      <c r="I2776" s="129"/>
      <c r="L2776" s="128"/>
      <c r="M2776" s="128"/>
      <c r="N2776" s="128"/>
      <c r="O2776" s="128"/>
      <c r="P2776" s="128"/>
      <c r="Q2776" s="128"/>
      <c r="R2776" s="128"/>
      <c r="S2776" s="128"/>
      <c r="T2776" s="120">
        <f t="shared" si="476"/>
        <v>0</v>
      </c>
      <c r="U2776" s="131"/>
      <c r="V2776" s="131"/>
      <c r="W2776" s="131">
        <f>SUMIFS($F$3:F2776,$D$3:D2776,D2776,$C$3:C2776,"Buy")+SUMIFS($F$3:F2776,$D$3:D2776,D2776,$C$3:C2776,"Coin Deposit",$E$3:E2776,"&lt;&gt;")</f>
        <v>0</v>
      </c>
      <c r="X2776" s="131">
        <f t="shared" si="477"/>
        <v>0</v>
      </c>
      <c r="Y2776" s="131">
        <f>IF($D2776=Y$1,SUMIFS($H$3:$H2776,$G$3:$G2776,Y$1,$C$3:$C2776,"Sell"),0)</f>
        <v>0</v>
      </c>
      <c r="Z2776" s="131">
        <f t="shared" si="478"/>
        <v>0</v>
      </c>
      <c r="AA2776" s="131">
        <f>IF($D2776=AA$1,SUMIFS($H$3:$H2776,$G$3:$G2776,AA$1,$C$3:$C2776,"Sell"),0)</f>
        <v>0</v>
      </c>
      <c r="AB2776" s="131">
        <f t="shared" si="479"/>
        <v>0</v>
      </c>
      <c r="AC2776" s="131">
        <f>SUMIFS('Deductions and Deposits'!$H:$H,'Deductions and Deposits'!$G:$G,D2776,'Deductions and Deposits'!$F:$F,"&lt;="&amp;B2776)+SUMIFS($F$3:F2776,$D$3:D2776,D2776,$C$3:C2776,"Coin Deposit",$E$3:E2776,"")</f>
        <v>0</v>
      </c>
      <c r="AD2776" s="131">
        <f>SUMIFS('Deductions and Deposits'!$D:$D,'Deductions and Deposits'!$C:$C,D2776)+SUMIFS($F:$F,$D:$D,D2776,$C:$C,"Coin Deduction")</f>
        <v>0</v>
      </c>
      <c r="AE2776" s="131">
        <f>Table5[[#This Row],[Column4]]+Table5[[#This Row],[Column14]]+Table5[[#This Row],[Column19]]+Table5[[#This Row],[Column12]]</f>
        <v>0</v>
      </c>
      <c r="AF2776" s="131">
        <f>Table5[[#This Row],[Column5]]+Table5[[#This Row],[Column13]]+Table5[[#This Row],[Column21]]+Table5[[#This Row],[Column18]]</f>
        <v>0</v>
      </c>
      <c r="AG2776" s="131">
        <f t="shared" si="480"/>
        <v>0</v>
      </c>
      <c r="AH2776" s="131">
        <f t="shared" si="481"/>
        <v>0</v>
      </c>
      <c r="AI2776" s="131">
        <f>Table5[[#This Row],[Column17]]-Table5[[#This Row],[Column20]]</f>
        <v>0</v>
      </c>
      <c r="AJ2776" s="131">
        <f t="shared" si="482"/>
        <v>0</v>
      </c>
      <c r="AK2776" s="131">
        <f t="shared" si="475"/>
        <v>0</v>
      </c>
      <c r="AL2776" s="131">
        <f t="shared" si="483"/>
        <v>0</v>
      </c>
      <c r="AM2776" s="131" t="str">
        <f t="shared" si="484"/>
        <v/>
      </c>
      <c r="AN2776" s="131" t="str">
        <f t="shared" ca="1" si="485"/>
        <v/>
      </c>
    </row>
    <row r="2777" spans="1:40" ht="20.25" customHeight="1" x14ac:dyDescent="0.3">
      <c r="A2777" s="127"/>
      <c r="B2777" s="164"/>
      <c r="C2777" s="139"/>
      <c r="D2777" s="140"/>
      <c r="E2777" s="139"/>
      <c r="F2777" s="139"/>
      <c r="G2777" s="140"/>
      <c r="H2777" s="139"/>
      <c r="I2777" s="129"/>
      <c r="L2777" s="128"/>
      <c r="M2777" s="128"/>
      <c r="N2777" s="128"/>
      <c r="O2777" s="128"/>
      <c r="P2777" s="128"/>
      <c r="Q2777" s="128"/>
      <c r="R2777" s="128"/>
      <c r="S2777" s="128"/>
      <c r="T2777" s="120">
        <f t="shared" si="476"/>
        <v>0</v>
      </c>
      <c r="U2777" s="131"/>
      <c r="V2777" s="131"/>
      <c r="W2777" s="131">
        <f>SUMIFS($F$3:F2777,$D$3:D2777,D2777,$C$3:C2777,"Buy")+SUMIFS($F$3:F2777,$D$3:D2777,D2777,$C$3:C2777,"Coin Deposit",$E$3:E2777,"&lt;&gt;")</f>
        <v>0</v>
      </c>
      <c r="X2777" s="131">
        <f t="shared" si="477"/>
        <v>0</v>
      </c>
      <c r="Y2777" s="131">
        <f>IF($D2777=Y$1,SUMIFS($H$3:$H2777,$G$3:$G2777,Y$1,$C$3:$C2777,"Sell"),0)</f>
        <v>0</v>
      </c>
      <c r="Z2777" s="131">
        <f t="shared" si="478"/>
        <v>0</v>
      </c>
      <c r="AA2777" s="131">
        <f>IF($D2777=AA$1,SUMIFS($H$3:$H2777,$G$3:$G2777,AA$1,$C$3:$C2777,"Sell"),0)</f>
        <v>0</v>
      </c>
      <c r="AB2777" s="131">
        <f t="shared" si="479"/>
        <v>0</v>
      </c>
      <c r="AC2777" s="131">
        <f>SUMIFS('Deductions and Deposits'!$H:$H,'Deductions and Deposits'!$G:$G,D2777,'Deductions and Deposits'!$F:$F,"&lt;="&amp;B2777)+SUMIFS($F$3:F2777,$D$3:D2777,D2777,$C$3:C2777,"Coin Deposit",$E$3:E2777,"")</f>
        <v>0</v>
      </c>
      <c r="AD2777" s="131">
        <f>SUMIFS('Deductions and Deposits'!$D:$D,'Deductions and Deposits'!$C:$C,D2777)+SUMIFS($F:$F,$D:$D,D2777,$C:$C,"Coin Deduction")</f>
        <v>0</v>
      </c>
      <c r="AE2777" s="131">
        <f>Table5[[#This Row],[Column4]]+Table5[[#This Row],[Column14]]+Table5[[#This Row],[Column19]]+Table5[[#This Row],[Column12]]</f>
        <v>0</v>
      </c>
      <c r="AF2777" s="131">
        <f>Table5[[#This Row],[Column5]]+Table5[[#This Row],[Column13]]+Table5[[#This Row],[Column21]]+Table5[[#This Row],[Column18]]</f>
        <v>0</v>
      </c>
      <c r="AG2777" s="131">
        <f t="shared" si="480"/>
        <v>0</v>
      </c>
      <c r="AH2777" s="131">
        <f t="shared" si="481"/>
        <v>0</v>
      </c>
      <c r="AI2777" s="131">
        <f>Table5[[#This Row],[Column17]]-Table5[[#This Row],[Column20]]</f>
        <v>0</v>
      </c>
      <c r="AJ2777" s="131">
        <f t="shared" si="482"/>
        <v>0</v>
      </c>
      <c r="AK2777" s="131">
        <f t="shared" si="475"/>
        <v>0</v>
      </c>
      <c r="AL2777" s="131">
        <f t="shared" si="483"/>
        <v>0</v>
      </c>
      <c r="AM2777" s="131" t="str">
        <f t="shared" si="484"/>
        <v/>
      </c>
      <c r="AN2777" s="131" t="str">
        <f t="shared" ca="1" si="485"/>
        <v/>
      </c>
    </row>
    <row r="2778" spans="1:40" ht="20.25" customHeight="1" x14ac:dyDescent="0.3">
      <c r="A2778" s="127"/>
      <c r="B2778" s="164"/>
      <c r="C2778" s="139"/>
      <c r="D2778" s="140"/>
      <c r="E2778" s="139"/>
      <c r="F2778" s="139"/>
      <c r="G2778" s="140"/>
      <c r="H2778" s="139"/>
      <c r="I2778" s="129"/>
      <c r="L2778" s="128"/>
      <c r="M2778" s="128"/>
      <c r="N2778" s="128"/>
      <c r="O2778" s="128"/>
      <c r="P2778" s="128"/>
      <c r="Q2778" s="128"/>
      <c r="R2778" s="128"/>
      <c r="S2778" s="128"/>
      <c r="T2778" s="120">
        <f t="shared" si="476"/>
        <v>0</v>
      </c>
      <c r="U2778" s="131"/>
      <c r="V2778" s="131"/>
      <c r="W2778" s="131">
        <f>SUMIFS($F$3:F2778,$D$3:D2778,D2778,$C$3:C2778,"Buy")+SUMIFS($F$3:F2778,$D$3:D2778,D2778,$C$3:C2778,"Coin Deposit",$E$3:E2778,"&lt;&gt;")</f>
        <v>0</v>
      </c>
      <c r="X2778" s="131">
        <f t="shared" si="477"/>
        <v>0</v>
      </c>
      <c r="Y2778" s="131">
        <f>IF($D2778=Y$1,SUMIFS($H$3:$H2778,$G$3:$G2778,Y$1,$C$3:$C2778,"Sell"),0)</f>
        <v>0</v>
      </c>
      <c r="Z2778" s="131">
        <f t="shared" si="478"/>
        <v>0</v>
      </c>
      <c r="AA2778" s="131">
        <f>IF($D2778=AA$1,SUMIFS($H$3:$H2778,$G$3:$G2778,AA$1,$C$3:$C2778,"Sell"),0)</f>
        <v>0</v>
      </c>
      <c r="AB2778" s="131">
        <f t="shared" si="479"/>
        <v>0</v>
      </c>
      <c r="AC2778" s="131">
        <f>SUMIFS('Deductions and Deposits'!$H:$H,'Deductions and Deposits'!$G:$G,D2778,'Deductions and Deposits'!$F:$F,"&lt;="&amp;B2778)+SUMIFS($F$3:F2778,$D$3:D2778,D2778,$C$3:C2778,"Coin Deposit",$E$3:E2778,"")</f>
        <v>0</v>
      </c>
      <c r="AD2778" s="131">
        <f>SUMIFS('Deductions and Deposits'!$D:$D,'Deductions and Deposits'!$C:$C,D2778)+SUMIFS($F:$F,$D:$D,D2778,$C:$C,"Coin Deduction")</f>
        <v>0</v>
      </c>
      <c r="AE2778" s="131">
        <f>Table5[[#This Row],[Column4]]+Table5[[#This Row],[Column14]]+Table5[[#This Row],[Column19]]+Table5[[#This Row],[Column12]]</f>
        <v>0</v>
      </c>
      <c r="AF2778" s="131">
        <f>Table5[[#This Row],[Column5]]+Table5[[#This Row],[Column13]]+Table5[[#This Row],[Column21]]+Table5[[#This Row],[Column18]]</f>
        <v>0</v>
      </c>
      <c r="AG2778" s="131">
        <f t="shared" si="480"/>
        <v>0</v>
      </c>
      <c r="AH2778" s="131">
        <f t="shared" si="481"/>
        <v>0</v>
      </c>
      <c r="AI2778" s="131">
        <f>Table5[[#This Row],[Column17]]-Table5[[#This Row],[Column20]]</f>
        <v>0</v>
      </c>
      <c r="AJ2778" s="131">
        <f t="shared" si="482"/>
        <v>0</v>
      </c>
      <c r="AK2778" s="131">
        <f t="shared" si="475"/>
        <v>0</v>
      </c>
      <c r="AL2778" s="131">
        <f t="shared" si="483"/>
        <v>0</v>
      </c>
      <c r="AM2778" s="131" t="str">
        <f t="shared" si="484"/>
        <v/>
      </c>
      <c r="AN2778" s="131" t="str">
        <f t="shared" ca="1" si="485"/>
        <v/>
      </c>
    </row>
    <row r="2779" spans="1:40" ht="20.25" customHeight="1" x14ac:dyDescent="0.3">
      <c r="A2779" s="127"/>
      <c r="B2779" s="164"/>
      <c r="C2779" s="139"/>
      <c r="D2779" s="140"/>
      <c r="E2779" s="139"/>
      <c r="F2779" s="139"/>
      <c r="G2779" s="140"/>
      <c r="H2779" s="139"/>
      <c r="I2779" s="129"/>
      <c r="L2779" s="128"/>
      <c r="M2779" s="128"/>
      <c r="N2779" s="128"/>
      <c r="O2779" s="128"/>
      <c r="P2779" s="128"/>
      <c r="Q2779" s="128"/>
      <c r="R2779" s="128"/>
      <c r="S2779" s="128"/>
      <c r="T2779" s="120">
        <f t="shared" si="476"/>
        <v>0</v>
      </c>
      <c r="U2779" s="131"/>
      <c r="V2779" s="131"/>
      <c r="W2779" s="131">
        <f>SUMIFS($F$3:F2779,$D$3:D2779,D2779,$C$3:C2779,"Buy")+SUMIFS($F$3:F2779,$D$3:D2779,D2779,$C$3:C2779,"Coin Deposit",$E$3:E2779,"&lt;&gt;")</f>
        <v>0</v>
      </c>
      <c r="X2779" s="131">
        <f t="shared" si="477"/>
        <v>0</v>
      </c>
      <c r="Y2779" s="131">
        <f>IF($D2779=Y$1,SUMIFS($H$3:$H2779,$G$3:$G2779,Y$1,$C$3:$C2779,"Sell"),0)</f>
        <v>0</v>
      </c>
      <c r="Z2779" s="131">
        <f t="shared" si="478"/>
        <v>0</v>
      </c>
      <c r="AA2779" s="131">
        <f>IF($D2779=AA$1,SUMIFS($H$3:$H2779,$G$3:$G2779,AA$1,$C$3:$C2779,"Sell"),0)</f>
        <v>0</v>
      </c>
      <c r="AB2779" s="131">
        <f t="shared" si="479"/>
        <v>0</v>
      </c>
      <c r="AC2779" s="131">
        <f>SUMIFS('Deductions and Deposits'!$H:$H,'Deductions and Deposits'!$G:$G,D2779,'Deductions and Deposits'!$F:$F,"&lt;="&amp;B2779)+SUMIFS($F$3:F2779,$D$3:D2779,D2779,$C$3:C2779,"Coin Deposit",$E$3:E2779,"")</f>
        <v>0</v>
      </c>
      <c r="AD2779" s="131">
        <f>SUMIFS('Deductions and Deposits'!$D:$D,'Deductions and Deposits'!$C:$C,D2779)+SUMIFS($F:$F,$D:$D,D2779,$C:$C,"Coin Deduction")</f>
        <v>0</v>
      </c>
      <c r="AE2779" s="131">
        <f>Table5[[#This Row],[Column4]]+Table5[[#This Row],[Column14]]+Table5[[#This Row],[Column19]]+Table5[[#This Row],[Column12]]</f>
        <v>0</v>
      </c>
      <c r="AF2779" s="131">
        <f>Table5[[#This Row],[Column5]]+Table5[[#This Row],[Column13]]+Table5[[#This Row],[Column21]]+Table5[[#This Row],[Column18]]</f>
        <v>0</v>
      </c>
      <c r="AG2779" s="131">
        <f t="shared" si="480"/>
        <v>0</v>
      </c>
      <c r="AH2779" s="131">
        <f t="shared" si="481"/>
        <v>0</v>
      </c>
      <c r="AI2779" s="131">
        <f>Table5[[#This Row],[Column17]]-Table5[[#This Row],[Column20]]</f>
        <v>0</v>
      </c>
      <c r="AJ2779" s="131">
        <f t="shared" si="482"/>
        <v>0</v>
      </c>
      <c r="AK2779" s="131">
        <f t="shared" si="475"/>
        <v>0</v>
      </c>
      <c r="AL2779" s="131">
        <f t="shared" si="483"/>
        <v>0</v>
      </c>
      <c r="AM2779" s="131" t="str">
        <f t="shared" si="484"/>
        <v/>
      </c>
      <c r="AN2779" s="131" t="str">
        <f t="shared" ca="1" si="485"/>
        <v/>
      </c>
    </row>
    <row r="2780" spans="1:40" ht="20.25" customHeight="1" x14ac:dyDescent="0.3">
      <c r="A2780" s="127"/>
      <c r="B2780" s="164"/>
      <c r="C2780" s="139"/>
      <c r="D2780" s="140"/>
      <c r="E2780" s="139"/>
      <c r="F2780" s="139"/>
      <c r="G2780" s="140"/>
      <c r="H2780" s="139"/>
      <c r="I2780" s="129"/>
      <c r="L2780" s="128"/>
      <c r="M2780" s="128"/>
      <c r="N2780" s="128"/>
      <c r="O2780" s="128"/>
      <c r="P2780" s="128"/>
      <c r="Q2780" s="128"/>
      <c r="R2780" s="128"/>
      <c r="S2780" s="128"/>
      <c r="T2780" s="120">
        <f t="shared" si="476"/>
        <v>0</v>
      </c>
      <c r="U2780" s="131"/>
      <c r="V2780" s="131"/>
      <c r="W2780" s="131">
        <f>SUMIFS($F$3:F2780,$D$3:D2780,D2780,$C$3:C2780,"Buy")+SUMIFS($F$3:F2780,$D$3:D2780,D2780,$C$3:C2780,"Coin Deposit",$E$3:E2780,"&lt;&gt;")</f>
        <v>0</v>
      </c>
      <c r="X2780" s="131">
        <f t="shared" si="477"/>
        <v>0</v>
      </c>
      <c r="Y2780" s="131">
        <f>IF($D2780=Y$1,SUMIFS($H$3:$H2780,$G$3:$G2780,Y$1,$C$3:$C2780,"Sell"),0)</f>
        <v>0</v>
      </c>
      <c r="Z2780" s="131">
        <f t="shared" si="478"/>
        <v>0</v>
      </c>
      <c r="AA2780" s="131">
        <f>IF($D2780=AA$1,SUMIFS($H$3:$H2780,$G$3:$G2780,AA$1,$C$3:$C2780,"Sell"),0)</f>
        <v>0</v>
      </c>
      <c r="AB2780" s="131">
        <f t="shared" si="479"/>
        <v>0</v>
      </c>
      <c r="AC2780" s="131">
        <f>SUMIFS('Deductions and Deposits'!$H:$H,'Deductions and Deposits'!$G:$G,D2780,'Deductions and Deposits'!$F:$F,"&lt;="&amp;B2780)+SUMIFS($F$3:F2780,$D$3:D2780,D2780,$C$3:C2780,"Coin Deposit",$E$3:E2780,"")</f>
        <v>0</v>
      </c>
      <c r="AD2780" s="131">
        <f>SUMIFS('Deductions and Deposits'!$D:$D,'Deductions and Deposits'!$C:$C,D2780)+SUMIFS($F:$F,$D:$D,D2780,$C:$C,"Coin Deduction")</f>
        <v>0</v>
      </c>
      <c r="AE2780" s="131">
        <f>Table5[[#This Row],[Column4]]+Table5[[#This Row],[Column14]]+Table5[[#This Row],[Column19]]+Table5[[#This Row],[Column12]]</f>
        <v>0</v>
      </c>
      <c r="AF2780" s="131">
        <f>Table5[[#This Row],[Column5]]+Table5[[#This Row],[Column13]]+Table5[[#This Row],[Column21]]+Table5[[#This Row],[Column18]]</f>
        <v>0</v>
      </c>
      <c r="AG2780" s="131">
        <f t="shared" si="480"/>
        <v>0</v>
      </c>
      <c r="AH2780" s="131">
        <f t="shared" si="481"/>
        <v>0</v>
      </c>
      <c r="AI2780" s="131">
        <f>Table5[[#This Row],[Column17]]-Table5[[#This Row],[Column20]]</f>
        <v>0</v>
      </c>
      <c r="AJ2780" s="131">
        <f t="shared" si="482"/>
        <v>0</v>
      </c>
      <c r="AK2780" s="131">
        <f t="shared" si="475"/>
        <v>0</v>
      </c>
      <c r="AL2780" s="131">
        <f t="shared" si="483"/>
        <v>0</v>
      </c>
      <c r="AM2780" s="131" t="str">
        <f t="shared" si="484"/>
        <v/>
      </c>
      <c r="AN2780" s="131" t="str">
        <f t="shared" ca="1" si="485"/>
        <v/>
      </c>
    </row>
    <row r="2781" spans="1:40" ht="20.25" customHeight="1" x14ac:dyDescent="0.3">
      <c r="A2781" s="127"/>
      <c r="B2781" s="164"/>
      <c r="C2781" s="139"/>
      <c r="D2781" s="140"/>
      <c r="E2781" s="139"/>
      <c r="F2781" s="139"/>
      <c r="G2781" s="140"/>
      <c r="H2781" s="139"/>
      <c r="I2781" s="129"/>
      <c r="L2781" s="128"/>
      <c r="M2781" s="128"/>
      <c r="N2781" s="128"/>
      <c r="O2781" s="128"/>
      <c r="P2781" s="128"/>
      <c r="Q2781" s="128"/>
      <c r="R2781" s="128"/>
      <c r="S2781" s="128"/>
      <c r="T2781" s="120">
        <f t="shared" si="476"/>
        <v>0</v>
      </c>
      <c r="U2781" s="131"/>
      <c r="V2781" s="131"/>
      <c r="W2781" s="131">
        <f>SUMIFS($F$3:F2781,$D$3:D2781,D2781,$C$3:C2781,"Buy")+SUMIFS($F$3:F2781,$D$3:D2781,D2781,$C$3:C2781,"Coin Deposit",$E$3:E2781,"&lt;&gt;")</f>
        <v>0</v>
      </c>
      <c r="X2781" s="131">
        <f t="shared" si="477"/>
        <v>0</v>
      </c>
      <c r="Y2781" s="131">
        <f>IF($D2781=Y$1,SUMIFS($H$3:$H2781,$G$3:$G2781,Y$1,$C$3:$C2781,"Sell"),0)</f>
        <v>0</v>
      </c>
      <c r="Z2781" s="131">
        <f t="shared" si="478"/>
        <v>0</v>
      </c>
      <c r="AA2781" s="131">
        <f>IF($D2781=AA$1,SUMIFS($H$3:$H2781,$G$3:$G2781,AA$1,$C$3:$C2781,"Sell"),0)</f>
        <v>0</v>
      </c>
      <c r="AB2781" s="131">
        <f t="shared" si="479"/>
        <v>0</v>
      </c>
      <c r="AC2781" s="131">
        <f>SUMIFS('Deductions and Deposits'!$H:$H,'Deductions and Deposits'!$G:$G,D2781,'Deductions and Deposits'!$F:$F,"&lt;="&amp;B2781)+SUMIFS($F$3:F2781,$D$3:D2781,D2781,$C$3:C2781,"Coin Deposit",$E$3:E2781,"")</f>
        <v>0</v>
      </c>
      <c r="AD2781" s="131">
        <f>SUMIFS('Deductions and Deposits'!$D:$D,'Deductions and Deposits'!$C:$C,D2781)+SUMIFS($F:$F,$D:$D,D2781,$C:$C,"Coin Deduction")</f>
        <v>0</v>
      </c>
      <c r="AE2781" s="131">
        <f>Table5[[#This Row],[Column4]]+Table5[[#This Row],[Column14]]+Table5[[#This Row],[Column19]]+Table5[[#This Row],[Column12]]</f>
        <v>0</v>
      </c>
      <c r="AF2781" s="131">
        <f>Table5[[#This Row],[Column5]]+Table5[[#This Row],[Column13]]+Table5[[#This Row],[Column21]]+Table5[[#This Row],[Column18]]</f>
        <v>0</v>
      </c>
      <c r="AG2781" s="131">
        <f t="shared" si="480"/>
        <v>0</v>
      </c>
      <c r="AH2781" s="131">
        <f t="shared" si="481"/>
        <v>0</v>
      </c>
      <c r="AI2781" s="131">
        <f>Table5[[#This Row],[Column17]]-Table5[[#This Row],[Column20]]</f>
        <v>0</v>
      </c>
      <c r="AJ2781" s="131">
        <f t="shared" si="482"/>
        <v>0</v>
      </c>
      <c r="AK2781" s="131">
        <f t="shared" si="475"/>
        <v>0</v>
      </c>
      <c r="AL2781" s="131">
        <f t="shared" si="483"/>
        <v>0</v>
      </c>
      <c r="AM2781" s="131" t="str">
        <f t="shared" si="484"/>
        <v/>
      </c>
      <c r="AN2781" s="131" t="str">
        <f t="shared" ca="1" si="485"/>
        <v/>
      </c>
    </row>
    <row r="2782" spans="1:40" ht="20.25" customHeight="1" x14ac:dyDescent="0.3">
      <c r="A2782" s="127"/>
      <c r="B2782" s="164"/>
      <c r="C2782" s="139"/>
      <c r="D2782" s="140"/>
      <c r="E2782" s="139"/>
      <c r="F2782" s="139"/>
      <c r="G2782" s="140"/>
      <c r="H2782" s="139"/>
      <c r="I2782" s="129"/>
      <c r="L2782" s="128"/>
      <c r="M2782" s="128"/>
      <c r="N2782" s="128"/>
      <c r="O2782" s="128"/>
      <c r="P2782" s="128"/>
      <c r="Q2782" s="128"/>
      <c r="R2782" s="128"/>
      <c r="S2782" s="128"/>
      <c r="T2782" s="120">
        <f t="shared" si="476"/>
        <v>0</v>
      </c>
      <c r="U2782" s="131"/>
      <c r="V2782" s="131"/>
      <c r="W2782" s="131">
        <f>SUMIFS($F$3:F2782,$D$3:D2782,D2782,$C$3:C2782,"Buy")+SUMIFS($F$3:F2782,$D$3:D2782,D2782,$C$3:C2782,"Coin Deposit",$E$3:E2782,"&lt;&gt;")</f>
        <v>0</v>
      </c>
      <c r="X2782" s="131">
        <f t="shared" si="477"/>
        <v>0</v>
      </c>
      <c r="Y2782" s="131">
        <f>IF($D2782=Y$1,SUMIFS($H$3:$H2782,$G$3:$G2782,Y$1,$C$3:$C2782,"Sell"),0)</f>
        <v>0</v>
      </c>
      <c r="Z2782" s="131">
        <f t="shared" si="478"/>
        <v>0</v>
      </c>
      <c r="AA2782" s="131">
        <f>IF($D2782=AA$1,SUMIFS($H$3:$H2782,$G$3:$G2782,AA$1,$C$3:$C2782,"Sell"),0)</f>
        <v>0</v>
      </c>
      <c r="AB2782" s="131">
        <f t="shared" si="479"/>
        <v>0</v>
      </c>
      <c r="AC2782" s="131">
        <f>SUMIFS('Deductions and Deposits'!$H:$H,'Deductions and Deposits'!$G:$G,D2782,'Deductions and Deposits'!$F:$F,"&lt;="&amp;B2782)+SUMIFS($F$3:F2782,$D$3:D2782,D2782,$C$3:C2782,"Coin Deposit",$E$3:E2782,"")</f>
        <v>0</v>
      </c>
      <c r="AD2782" s="131">
        <f>SUMIFS('Deductions and Deposits'!$D:$D,'Deductions and Deposits'!$C:$C,D2782)+SUMIFS($F:$F,$D:$D,D2782,$C:$C,"Coin Deduction")</f>
        <v>0</v>
      </c>
      <c r="AE2782" s="131">
        <f>Table5[[#This Row],[Column4]]+Table5[[#This Row],[Column14]]+Table5[[#This Row],[Column19]]+Table5[[#This Row],[Column12]]</f>
        <v>0</v>
      </c>
      <c r="AF2782" s="131">
        <f>Table5[[#This Row],[Column5]]+Table5[[#This Row],[Column13]]+Table5[[#This Row],[Column21]]+Table5[[#This Row],[Column18]]</f>
        <v>0</v>
      </c>
      <c r="AG2782" s="131">
        <f t="shared" si="480"/>
        <v>0</v>
      </c>
      <c r="AH2782" s="131">
        <f t="shared" si="481"/>
        <v>0</v>
      </c>
      <c r="AI2782" s="131">
        <f>Table5[[#This Row],[Column17]]-Table5[[#This Row],[Column20]]</f>
        <v>0</v>
      </c>
      <c r="AJ2782" s="131">
        <f t="shared" si="482"/>
        <v>0</v>
      </c>
      <c r="AK2782" s="131">
        <f t="shared" si="475"/>
        <v>0</v>
      </c>
      <c r="AL2782" s="131">
        <f t="shared" si="483"/>
        <v>0</v>
      </c>
      <c r="AM2782" s="131" t="str">
        <f t="shared" si="484"/>
        <v/>
      </c>
      <c r="AN2782" s="131" t="str">
        <f t="shared" ca="1" si="485"/>
        <v/>
      </c>
    </row>
    <row r="2783" spans="1:40" ht="20.25" customHeight="1" x14ac:dyDescent="0.3">
      <c r="A2783" s="127"/>
      <c r="B2783" s="164"/>
      <c r="C2783" s="139"/>
      <c r="D2783" s="140"/>
      <c r="E2783" s="139"/>
      <c r="F2783" s="139"/>
      <c r="G2783" s="140"/>
      <c r="H2783" s="139"/>
      <c r="I2783" s="129"/>
      <c r="L2783" s="128"/>
      <c r="M2783" s="128"/>
      <c r="N2783" s="128"/>
      <c r="O2783" s="128"/>
      <c r="P2783" s="128"/>
      <c r="Q2783" s="128"/>
      <c r="R2783" s="128"/>
      <c r="S2783" s="128"/>
      <c r="T2783" s="120">
        <f t="shared" si="476"/>
        <v>0</v>
      </c>
      <c r="U2783" s="131"/>
      <c r="V2783" s="131"/>
      <c r="W2783" s="131">
        <f>SUMIFS($F$3:F2783,$D$3:D2783,D2783,$C$3:C2783,"Buy")+SUMIFS($F$3:F2783,$D$3:D2783,D2783,$C$3:C2783,"Coin Deposit",$E$3:E2783,"&lt;&gt;")</f>
        <v>0</v>
      </c>
      <c r="X2783" s="131">
        <f t="shared" si="477"/>
        <v>0</v>
      </c>
      <c r="Y2783" s="131">
        <f>IF($D2783=Y$1,SUMIFS($H$3:$H2783,$G$3:$G2783,Y$1,$C$3:$C2783,"Sell"),0)</f>
        <v>0</v>
      </c>
      <c r="Z2783" s="131">
        <f t="shared" si="478"/>
        <v>0</v>
      </c>
      <c r="AA2783" s="131">
        <f>IF($D2783=AA$1,SUMIFS($H$3:$H2783,$G$3:$G2783,AA$1,$C$3:$C2783,"Sell"),0)</f>
        <v>0</v>
      </c>
      <c r="AB2783" s="131">
        <f t="shared" si="479"/>
        <v>0</v>
      </c>
      <c r="AC2783" s="131">
        <f>SUMIFS('Deductions and Deposits'!$H:$H,'Deductions and Deposits'!$G:$G,D2783,'Deductions and Deposits'!$F:$F,"&lt;="&amp;B2783)+SUMIFS($F$3:F2783,$D$3:D2783,D2783,$C$3:C2783,"Coin Deposit",$E$3:E2783,"")</f>
        <v>0</v>
      </c>
      <c r="AD2783" s="131">
        <f>SUMIFS('Deductions and Deposits'!$D:$D,'Deductions and Deposits'!$C:$C,D2783)+SUMIFS($F:$F,$D:$D,D2783,$C:$C,"Coin Deduction")</f>
        <v>0</v>
      </c>
      <c r="AE2783" s="131">
        <f>Table5[[#This Row],[Column4]]+Table5[[#This Row],[Column14]]+Table5[[#This Row],[Column19]]+Table5[[#This Row],[Column12]]</f>
        <v>0</v>
      </c>
      <c r="AF2783" s="131">
        <f>Table5[[#This Row],[Column5]]+Table5[[#This Row],[Column13]]+Table5[[#This Row],[Column21]]+Table5[[#This Row],[Column18]]</f>
        <v>0</v>
      </c>
      <c r="AG2783" s="131">
        <f t="shared" si="480"/>
        <v>0</v>
      </c>
      <c r="AH2783" s="131">
        <f t="shared" si="481"/>
        <v>0</v>
      </c>
      <c r="AI2783" s="131">
        <f>Table5[[#This Row],[Column17]]-Table5[[#This Row],[Column20]]</f>
        <v>0</v>
      </c>
      <c r="AJ2783" s="131">
        <f t="shared" si="482"/>
        <v>0</v>
      </c>
      <c r="AK2783" s="131">
        <f t="shared" si="475"/>
        <v>0</v>
      </c>
      <c r="AL2783" s="131">
        <f t="shared" si="483"/>
        <v>0</v>
      </c>
      <c r="AM2783" s="131" t="str">
        <f t="shared" si="484"/>
        <v/>
      </c>
      <c r="AN2783" s="131" t="str">
        <f t="shared" ca="1" si="485"/>
        <v/>
      </c>
    </row>
    <row r="2784" spans="1:40" ht="20.25" customHeight="1" x14ac:dyDescent="0.3">
      <c r="A2784" s="127"/>
      <c r="B2784" s="164"/>
      <c r="C2784" s="139"/>
      <c r="D2784" s="140"/>
      <c r="E2784" s="139"/>
      <c r="F2784" s="139"/>
      <c r="G2784" s="140"/>
      <c r="H2784" s="139"/>
      <c r="I2784" s="129"/>
      <c r="L2784" s="128"/>
      <c r="M2784" s="128"/>
      <c r="N2784" s="128"/>
      <c r="O2784" s="128"/>
      <c r="P2784" s="128"/>
      <c r="Q2784" s="128"/>
      <c r="R2784" s="128"/>
      <c r="S2784" s="128"/>
      <c r="T2784" s="120">
        <f t="shared" si="476"/>
        <v>0</v>
      </c>
      <c r="U2784" s="131"/>
      <c r="V2784" s="131"/>
      <c r="W2784" s="131">
        <f>SUMIFS($F$3:F2784,$D$3:D2784,D2784,$C$3:C2784,"Buy")+SUMIFS($F$3:F2784,$D$3:D2784,D2784,$C$3:C2784,"Coin Deposit",$E$3:E2784,"&lt;&gt;")</f>
        <v>0</v>
      </c>
      <c r="X2784" s="131">
        <f t="shared" si="477"/>
        <v>0</v>
      </c>
      <c r="Y2784" s="131">
        <f>IF($D2784=Y$1,SUMIFS($H$3:$H2784,$G$3:$G2784,Y$1,$C$3:$C2784,"Sell"),0)</f>
        <v>0</v>
      </c>
      <c r="Z2784" s="131">
        <f t="shared" si="478"/>
        <v>0</v>
      </c>
      <c r="AA2784" s="131">
        <f>IF($D2784=AA$1,SUMIFS($H$3:$H2784,$G$3:$G2784,AA$1,$C$3:$C2784,"Sell"),0)</f>
        <v>0</v>
      </c>
      <c r="AB2784" s="131">
        <f t="shared" si="479"/>
        <v>0</v>
      </c>
      <c r="AC2784" s="131">
        <f>SUMIFS('Deductions and Deposits'!$H:$H,'Deductions and Deposits'!$G:$G,D2784,'Deductions and Deposits'!$F:$F,"&lt;="&amp;B2784)+SUMIFS($F$3:F2784,$D$3:D2784,D2784,$C$3:C2784,"Coin Deposit",$E$3:E2784,"")</f>
        <v>0</v>
      </c>
      <c r="AD2784" s="131">
        <f>SUMIFS('Deductions and Deposits'!$D:$D,'Deductions and Deposits'!$C:$C,D2784)+SUMIFS($F:$F,$D:$D,D2784,$C:$C,"Coin Deduction")</f>
        <v>0</v>
      </c>
      <c r="AE2784" s="131">
        <f>Table5[[#This Row],[Column4]]+Table5[[#This Row],[Column14]]+Table5[[#This Row],[Column19]]+Table5[[#This Row],[Column12]]</f>
        <v>0</v>
      </c>
      <c r="AF2784" s="131">
        <f>Table5[[#This Row],[Column5]]+Table5[[#This Row],[Column13]]+Table5[[#This Row],[Column21]]+Table5[[#This Row],[Column18]]</f>
        <v>0</v>
      </c>
      <c r="AG2784" s="131">
        <f t="shared" si="480"/>
        <v>0</v>
      </c>
      <c r="AH2784" s="131">
        <f t="shared" si="481"/>
        <v>0</v>
      </c>
      <c r="AI2784" s="131">
        <f>Table5[[#This Row],[Column17]]-Table5[[#This Row],[Column20]]</f>
        <v>0</v>
      </c>
      <c r="AJ2784" s="131">
        <f t="shared" si="482"/>
        <v>0</v>
      </c>
      <c r="AK2784" s="131">
        <f t="shared" si="475"/>
        <v>0</v>
      </c>
      <c r="AL2784" s="131">
        <f t="shared" si="483"/>
        <v>0</v>
      </c>
      <c r="AM2784" s="131" t="str">
        <f t="shared" si="484"/>
        <v/>
      </c>
      <c r="AN2784" s="131" t="str">
        <f t="shared" ca="1" si="485"/>
        <v/>
      </c>
    </row>
    <row r="2785" spans="1:40" ht="20.25" customHeight="1" x14ac:dyDescent="0.3">
      <c r="A2785" s="127"/>
      <c r="B2785" s="164"/>
      <c r="C2785" s="139"/>
      <c r="D2785" s="140"/>
      <c r="E2785" s="139"/>
      <c r="F2785" s="139"/>
      <c r="G2785" s="140"/>
      <c r="H2785" s="139"/>
      <c r="I2785" s="129"/>
      <c r="L2785" s="128"/>
      <c r="M2785" s="128"/>
      <c r="N2785" s="128"/>
      <c r="O2785" s="128"/>
      <c r="P2785" s="128"/>
      <c r="Q2785" s="128"/>
      <c r="R2785" s="128"/>
      <c r="S2785" s="128"/>
      <c r="T2785" s="120">
        <f t="shared" si="476"/>
        <v>0</v>
      </c>
      <c r="U2785" s="131"/>
      <c r="V2785" s="131"/>
      <c r="W2785" s="131">
        <f>SUMIFS($F$3:F2785,$D$3:D2785,D2785,$C$3:C2785,"Buy")+SUMIFS($F$3:F2785,$D$3:D2785,D2785,$C$3:C2785,"Coin Deposit",$E$3:E2785,"&lt;&gt;")</f>
        <v>0</v>
      </c>
      <c r="X2785" s="131">
        <f t="shared" si="477"/>
        <v>0</v>
      </c>
      <c r="Y2785" s="131">
        <f>IF($D2785=Y$1,SUMIFS($H$3:$H2785,$G$3:$G2785,Y$1,$C$3:$C2785,"Sell"),0)</f>
        <v>0</v>
      </c>
      <c r="Z2785" s="131">
        <f t="shared" si="478"/>
        <v>0</v>
      </c>
      <c r="AA2785" s="131">
        <f>IF($D2785=AA$1,SUMIFS($H$3:$H2785,$G$3:$G2785,AA$1,$C$3:$C2785,"Sell"),0)</f>
        <v>0</v>
      </c>
      <c r="AB2785" s="131">
        <f t="shared" si="479"/>
        <v>0</v>
      </c>
      <c r="AC2785" s="131">
        <f>SUMIFS('Deductions and Deposits'!$H:$H,'Deductions and Deposits'!$G:$G,D2785,'Deductions and Deposits'!$F:$F,"&lt;="&amp;B2785)+SUMIFS($F$3:F2785,$D$3:D2785,D2785,$C$3:C2785,"Coin Deposit",$E$3:E2785,"")</f>
        <v>0</v>
      </c>
      <c r="AD2785" s="131">
        <f>SUMIFS('Deductions and Deposits'!$D:$D,'Deductions and Deposits'!$C:$C,D2785)+SUMIFS($F:$F,$D:$D,D2785,$C:$C,"Coin Deduction")</f>
        <v>0</v>
      </c>
      <c r="AE2785" s="131">
        <f>Table5[[#This Row],[Column4]]+Table5[[#This Row],[Column14]]+Table5[[#This Row],[Column19]]+Table5[[#This Row],[Column12]]</f>
        <v>0</v>
      </c>
      <c r="AF2785" s="131">
        <f>Table5[[#This Row],[Column5]]+Table5[[#This Row],[Column13]]+Table5[[#This Row],[Column21]]+Table5[[#This Row],[Column18]]</f>
        <v>0</v>
      </c>
      <c r="AG2785" s="131">
        <f t="shared" si="480"/>
        <v>0</v>
      </c>
      <c r="AH2785" s="131">
        <f t="shared" si="481"/>
        <v>0</v>
      </c>
      <c r="AI2785" s="131">
        <f>Table5[[#This Row],[Column17]]-Table5[[#This Row],[Column20]]</f>
        <v>0</v>
      </c>
      <c r="AJ2785" s="131">
        <f t="shared" si="482"/>
        <v>0</v>
      </c>
      <c r="AK2785" s="131">
        <f t="shared" si="475"/>
        <v>0</v>
      </c>
      <c r="AL2785" s="131">
        <f t="shared" si="483"/>
        <v>0</v>
      </c>
      <c r="AM2785" s="131" t="str">
        <f t="shared" si="484"/>
        <v/>
      </c>
      <c r="AN2785" s="131" t="str">
        <f t="shared" ca="1" si="485"/>
        <v/>
      </c>
    </row>
    <row r="2786" spans="1:40" ht="20.25" customHeight="1" x14ac:dyDescent="0.3">
      <c r="A2786" s="127"/>
      <c r="B2786" s="164"/>
      <c r="C2786" s="139"/>
      <c r="D2786" s="140"/>
      <c r="E2786" s="139"/>
      <c r="F2786" s="139"/>
      <c r="G2786" s="140"/>
      <c r="H2786" s="139"/>
      <c r="I2786" s="129"/>
      <c r="L2786" s="128"/>
      <c r="M2786" s="128"/>
      <c r="N2786" s="128"/>
      <c r="O2786" s="128"/>
      <c r="P2786" s="128"/>
      <c r="Q2786" s="128"/>
      <c r="R2786" s="128"/>
      <c r="S2786" s="128"/>
      <c r="T2786" s="120">
        <f t="shared" si="476"/>
        <v>0</v>
      </c>
      <c r="U2786" s="131"/>
      <c r="V2786" s="131"/>
      <c r="W2786" s="131">
        <f>SUMIFS($F$3:F2786,$D$3:D2786,D2786,$C$3:C2786,"Buy")+SUMIFS($F$3:F2786,$D$3:D2786,D2786,$C$3:C2786,"Coin Deposit",$E$3:E2786,"&lt;&gt;")</f>
        <v>0</v>
      </c>
      <c r="X2786" s="131">
        <f t="shared" si="477"/>
        <v>0</v>
      </c>
      <c r="Y2786" s="131">
        <f>IF($D2786=Y$1,SUMIFS($H$3:$H2786,$G$3:$G2786,Y$1,$C$3:$C2786,"Sell"),0)</f>
        <v>0</v>
      </c>
      <c r="Z2786" s="131">
        <f t="shared" si="478"/>
        <v>0</v>
      </c>
      <c r="AA2786" s="131">
        <f>IF($D2786=AA$1,SUMIFS($H$3:$H2786,$G$3:$G2786,AA$1,$C$3:$C2786,"Sell"),0)</f>
        <v>0</v>
      </c>
      <c r="AB2786" s="131">
        <f t="shared" si="479"/>
        <v>0</v>
      </c>
      <c r="AC2786" s="131">
        <f>SUMIFS('Deductions and Deposits'!$H:$H,'Deductions and Deposits'!$G:$G,D2786,'Deductions and Deposits'!$F:$F,"&lt;="&amp;B2786)+SUMIFS($F$3:F2786,$D$3:D2786,D2786,$C$3:C2786,"Coin Deposit",$E$3:E2786,"")</f>
        <v>0</v>
      </c>
      <c r="AD2786" s="131">
        <f>SUMIFS('Deductions and Deposits'!$D:$D,'Deductions and Deposits'!$C:$C,D2786)+SUMIFS($F:$F,$D:$D,D2786,$C:$C,"Coin Deduction")</f>
        <v>0</v>
      </c>
      <c r="AE2786" s="131">
        <f>Table5[[#This Row],[Column4]]+Table5[[#This Row],[Column14]]+Table5[[#This Row],[Column19]]+Table5[[#This Row],[Column12]]</f>
        <v>0</v>
      </c>
      <c r="AF2786" s="131">
        <f>Table5[[#This Row],[Column5]]+Table5[[#This Row],[Column13]]+Table5[[#This Row],[Column21]]+Table5[[#This Row],[Column18]]</f>
        <v>0</v>
      </c>
      <c r="AG2786" s="131">
        <f t="shared" si="480"/>
        <v>0</v>
      </c>
      <c r="AH2786" s="131">
        <f t="shared" si="481"/>
        <v>0</v>
      </c>
      <c r="AI2786" s="131">
        <f>Table5[[#This Row],[Column17]]-Table5[[#This Row],[Column20]]</f>
        <v>0</v>
      </c>
      <c r="AJ2786" s="131">
        <f t="shared" si="482"/>
        <v>0</v>
      </c>
      <c r="AK2786" s="131">
        <f t="shared" si="475"/>
        <v>0</v>
      </c>
      <c r="AL2786" s="131">
        <f t="shared" si="483"/>
        <v>0</v>
      </c>
      <c r="AM2786" s="131" t="str">
        <f t="shared" si="484"/>
        <v/>
      </c>
      <c r="AN2786" s="131" t="str">
        <f t="shared" ca="1" si="485"/>
        <v/>
      </c>
    </row>
    <row r="2787" spans="1:40" ht="20.25" customHeight="1" x14ac:dyDescent="0.3">
      <c r="A2787" s="127"/>
      <c r="B2787" s="164"/>
      <c r="C2787" s="139"/>
      <c r="D2787" s="140"/>
      <c r="E2787" s="139"/>
      <c r="F2787" s="139"/>
      <c r="G2787" s="140"/>
      <c r="H2787" s="139"/>
      <c r="I2787" s="129"/>
      <c r="L2787" s="128"/>
      <c r="M2787" s="128"/>
      <c r="N2787" s="128"/>
      <c r="O2787" s="128"/>
      <c r="P2787" s="128"/>
      <c r="Q2787" s="128"/>
      <c r="R2787" s="128"/>
      <c r="S2787" s="128"/>
      <c r="T2787" s="120">
        <f t="shared" si="476"/>
        <v>0</v>
      </c>
      <c r="U2787" s="131"/>
      <c r="V2787" s="131"/>
      <c r="W2787" s="131">
        <f>SUMIFS($F$3:F2787,$D$3:D2787,D2787,$C$3:C2787,"Buy")+SUMIFS($F$3:F2787,$D$3:D2787,D2787,$C$3:C2787,"Coin Deposit",$E$3:E2787,"&lt;&gt;")</f>
        <v>0</v>
      </c>
      <c r="X2787" s="131">
        <f t="shared" si="477"/>
        <v>0</v>
      </c>
      <c r="Y2787" s="131">
        <f>IF($D2787=Y$1,SUMIFS($H$3:$H2787,$G$3:$G2787,Y$1,$C$3:$C2787,"Sell"),0)</f>
        <v>0</v>
      </c>
      <c r="Z2787" s="131">
        <f t="shared" si="478"/>
        <v>0</v>
      </c>
      <c r="AA2787" s="131">
        <f>IF($D2787=AA$1,SUMIFS($H$3:$H2787,$G$3:$G2787,AA$1,$C$3:$C2787,"Sell"),0)</f>
        <v>0</v>
      </c>
      <c r="AB2787" s="131">
        <f t="shared" si="479"/>
        <v>0</v>
      </c>
      <c r="AC2787" s="131">
        <f>SUMIFS('Deductions and Deposits'!$H:$H,'Deductions and Deposits'!$G:$G,D2787,'Deductions and Deposits'!$F:$F,"&lt;="&amp;B2787)+SUMIFS($F$3:F2787,$D$3:D2787,D2787,$C$3:C2787,"Coin Deposit",$E$3:E2787,"")</f>
        <v>0</v>
      </c>
      <c r="AD2787" s="131">
        <f>SUMIFS('Deductions and Deposits'!$D:$D,'Deductions and Deposits'!$C:$C,D2787)+SUMIFS($F:$F,$D:$D,D2787,$C:$C,"Coin Deduction")</f>
        <v>0</v>
      </c>
      <c r="AE2787" s="131">
        <f>Table5[[#This Row],[Column4]]+Table5[[#This Row],[Column14]]+Table5[[#This Row],[Column19]]+Table5[[#This Row],[Column12]]</f>
        <v>0</v>
      </c>
      <c r="AF2787" s="131">
        <f>Table5[[#This Row],[Column5]]+Table5[[#This Row],[Column13]]+Table5[[#This Row],[Column21]]+Table5[[#This Row],[Column18]]</f>
        <v>0</v>
      </c>
      <c r="AG2787" s="131">
        <f t="shared" si="480"/>
        <v>0</v>
      </c>
      <c r="AH2787" s="131">
        <f t="shared" si="481"/>
        <v>0</v>
      </c>
      <c r="AI2787" s="131">
        <f>Table5[[#This Row],[Column17]]-Table5[[#This Row],[Column20]]</f>
        <v>0</v>
      </c>
      <c r="AJ2787" s="131">
        <f t="shared" si="482"/>
        <v>0</v>
      </c>
      <c r="AK2787" s="131">
        <f t="shared" si="475"/>
        <v>0</v>
      </c>
      <c r="AL2787" s="131">
        <f t="shared" si="483"/>
        <v>0</v>
      </c>
      <c r="AM2787" s="131" t="str">
        <f t="shared" si="484"/>
        <v/>
      </c>
      <c r="AN2787" s="131" t="str">
        <f t="shared" ca="1" si="485"/>
        <v/>
      </c>
    </row>
    <row r="2788" spans="1:40" ht="20.25" customHeight="1" x14ac:dyDescent="0.3">
      <c r="A2788" s="127"/>
      <c r="B2788" s="164"/>
      <c r="C2788" s="139"/>
      <c r="D2788" s="140"/>
      <c r="E2788" s="139"/>
      <c r="F2788" s="139"/>
      <c r="G2788" s="140"/>
      <c r="H2788" s="139"/>
      <c r="I2788" s="129"/>
      <c r="L2788" s="128"/>
      <c r="M2788" s="128"/>
      <c r="N2788" s="128"/>
      <c r="O2788" s="128"/>
      <c r="P2788" s="128"/>
      <c r="Q2788" s="128"/>
      <c r="R2788" s="128"/>
      <c r="S2788" s="128"/>
      <c r="T2788" s="120">
        <f t="shared" si="476"/>
        <v>0</v>
      </c>
      <c r="U2788" s="131"/>
      <c r="V2788" s="131"/>
      <c r="W2788" s="131">
        <f>SUMIFS($F$3:F2788,$D$3:D2788,D2788,$C$3:C2788,"Buy")+SUMIFS($F$3:F2788,$D$3:D2788,D2788,$C$3:C2788,"Coin Deposit",$E$3:E2788,"&lt;&gt;")</f>
        <v>0</v>
      </c>
      <c r="X2788" s="131">
        <f t="shared" si="477"/>
        <v>0</v>
      </c>
      <c r="Y2788" s="131">
        <f>IF($D2788=Y$1,SUMIFS($H$3:$H2788,$G$3:$G2788,Y$1,$C$3:$C2788,"Sell"),0)</f>
        <v>0</v>
      </c>
      <c r="Z2788" s="131">
        <f t="shared" si="478"/>
        <v>0</v>
      </c>
      <c r="AA2788" s="131">
        <f>IF($D2788=AA$1,SUMIFS($H$3:$H2788,$G$3:$G2788,AA$1,$C$3:$C2788,"Sell"),0)</f>
        <v>0</v>
      </c>
      <c r="AB2788" s="131">
        <f t="shared" si="479"/>
        <v>0</v>
      </c>
      <c r="AC2788" s="131">
        <f>SUMIFS('Deductions and Deposits'!$H:$H,'Deductions and Deposits'!$G:$G,D2788,'Deductions and Deposits'!$F:$F,"&lt;="&amp;B2788)+SUMIFS($F$3:F2788,$D$3:D2788,D2788,$C$3:C2788,"Coin Deposit",$E$3:E2788,"")</f>
        <v>0</v>
      </c>
      <c r="AD2788" s="131">
        <f>SUMIFS('Deductions and Deposits'!$D:$D,'Deductions and Deposits'!$C:$C,D2788)+SUMIFS($F:$F,$D:$D,D2788,$C:$C,"Coin Deduction")</f>
        <v>0</v>
      </c>
      <c r="AE2788" s="131">
        <f>Table5[[#This Row],[Column4]]+Table5[[#This Row],[Column14]]+Table5[[#This Row],[Column19]]+Table5[[#This Row],[Column12]]</f>
        <v>0</v>
      </c>
      <c r="AF2788" s="131">
        <f>Table5[[#This Row],[Column5]]+Table5[[#This Row],[Column13]]+Table5[[#This Row],[Column21]]+Table5[[#This Row],[Column18]]</f>
        <v>0</v>
      </c>
      <c r="AG2788" s="131">
        <f t="shared" si="480"/>
        <v>0</v>
      </c>
      <c r="AH2788" s="131">
        <f t="shared" si="481"/>
        <v>0</v>
      </c>
      <c r="AI2788" s="131">
        <f>Table5[[#This Row],[Column17]]-Table5[[#This Row],[Column20]]</f>
        <v>0</v>
      </c>
      <c r="AJ2788" s="131">
        <f t="shared" si="482"/>
        <v>0</v>
      </c>
      <c r="AK2788" s="131">
        <f t="shared" si="475"/>
        <v>0</v>
      </c>
      <c r="AL2788" s="131">
        <f t="shared" si="483"/>
        <v>0</v>
      </c>
      <c r="AM2788" s="131" t="str">
        <f t="shared" si="484"/>
        <v/>
      </c>
      <c r="AN2788" s="131" t="str">
        <f t="shared" ca="1" si="485"/>
        <v/>
      </c>
    </row>
    <row r="2789" spans="1:40" ht="20.25" customHeight="1" x14ac:dyDescent="0.3">
      <c r="A2789" s="127"/>
      <c r="B2789" s="164"/>
      <c r="C2789" s="139"/>
      <c r="D2789" s="140"/>
      <c r="E2789" s="139"/>
      <c r="F2789" s="139"/>
      <c r="G2789" s="140"/>
      <c r="H2789" s="139"/>
      <c r="I2789" s="129"/>
      <c r="L2789" s="128"/>
      <c r="M2789" s="128"/>
      <c r="N2789" s="128"/>
      <c r="O2789" s="128"/>
      <c r="P2789" s="128"/>
      <c r="Q2789" s="128"/>
      <c r="R2789" s="128"/>
      <c r="S2789" s="128"/>
      <c r="T2789" s="120">
        <f t="shared" si="476"/>
        <v>0</v>
      </c>
      <c r="U2789" s="131"/>
      <c r="V2789" s="131"/>
      <c r="W2789" s="131">
        <f>SUMIFS($F$3:F2789,$D$3:D2789,D2789,$C$3:C2789,"Buy")+SUMIFS($F$3:F2789,$D$3:D2789,D2789,$C$3:C2789,"Coin Deposit",$E$3:E2789,"&lt;&gt;")</f>
        <v>0</v>
      </c>
      <c r="X2789" s="131">
        <f t="shared" si="477"/>
        <v>0</v>
      </c>
      <c r="Y2789" s="131">
        <f>IF($D2789=Y$1,SUMIFS($H$3:$H2789,$G$3:$G2789,Y$1,$C$3:$C2789,"Sell"),0)</f>
        <v>0</v>
      </c>
      <c r="Z2789" s="131">
        <f t="shared" si="478"/>
        <v>0</v>
      </c>
      <c r="AA2789" s="131">
        <f>IF($D2789=AA$1,SUMIFS($H$3:$H2789,$G$3:$G2789,AA$1,$C$3:$C2789,"Sell"),0)</f>
        <v>0</v>
      </c>
      <c r="AB2789" s="131">
        <f t="shared" si="479"/>
        <v>0</v>
      </c>
      <c r="AC2789" s="131">
        <f>SUMIFS('Deductions and Deposits'!$H:$H,'Deductions and Deposits'!$G:$G,D2789,'Deductions and Deposits'!$F:$F,"&lt;="&amp;B2789)+SUMIFS($F$3:F2789,$D$3:D2789,D2789,$C$3:C2789,"Coin Deposit",$E$3:E2789,"")</f>
        <v>0</v>
      </c>
      <c r="AD2789" s="131">
        <f>SUMIFS('Deductions and Deposits'!$D:$D,'Deductions and Deposits'!$C:$C,D2789)+SUMIFS($F:$F,$D:$D,D2789,$C:$C,"Coin Deduction")</f>
        <v>0</v>
      </c>
      <c r="AE2789" s="131">
        <f>Table5[[#This Row],[Column4]]+Table5[[#This Row],[Column14]]+Table5[[#This Row],[Column19]]+Table5[[#This Row],[Column12]]</f>
        <v>0</v>
      </c>
      <c r="AF2789" s="131">
        <f>Table5[[#This Row],[Column5]]+Table5[[#This Row],[Column13]]+Table5[[#This Row],[Column21]]+Table5[[#This Row],[Column18]]</f>
        <v>0</v>
      </c>
      <c r="AG2789" s="131">
        <f t="shared" si="480"/>
        <v>0</v>
      </c>
      <c r="AH2789" s="131">
        <f t="shared" si="481"/>
        <v>0</v>
      </c>
      <c r="AI2789" s="131">
        <f>Table5[[#This Row],[Column17]]-Table5[[#This Row],[Column20]]</f>
        <v>0</v>
      </c>
      <c r="AJ2789" s="131">
        <f t="shared" si="482"/>
        <v>0</v>
      </c>
      <c r="AK2789" s="131">
        <f t="shared" si="475"/>
        <v>0</v>
      </c>
      <c r="AL2789" s="131">
        <f t="shared" si="483"/>
        <v>0</v>
      </c>
      <c r="AM2789" s="131" t="str">
        <f t="shared" si="484"/>
        <v/>
      </c>
      <c r="AN2789" s="131" t="str">
        <f t="shared" ca="1" si="485"/>
        <v/>
      </c>
    </row>
    <row r="2790" spans="1:40" ht="20.25" customHeight="1" x14ac:dyDescent="0.3">
      <c r="A2790" s="127"/>
      <c r="B2790" s="164"/>
      <c r="C2790" s="139"/>
      <c r="D2790" s="140"/>
      <c r="E2790" s="139"/>
      <c r="F2790" s="139"/>
      <c r="G2790" s="140"/>
      <c r="H2790" s="139"/>
      <c r="I2790" s="129"/>
      <c r="L2790" s="128"/>
      <c r="M2790" s="128"/>
      <c r="N2790" s="128"/>
      <c r="O2790" s="128"/>
      <c r="P2790" s="128"/>
      <c r="Q2790" s="128"/>
      <c r="R2790" s="128"/>
      <c r="S2790" s="128"/>
      <c r="T2790" s="120">
        <f t="shared" si="476"/>
        <v>0</v>
      </c>
      <c r="U2790" s="131"/>
      <c r="V2790" s="131"/>
      <c r="W2790" s="131">
        <f>SUMIFS($F$3:F2790,$D$3:D2790,D2790,$C$3:C2790,"Buy")+SUMIFS($F$3:F2790,$D$3:D2790,D2790,$C$3:C2790,"Coin Deposit",$E$3:E2790,"&lt;&gt;")</f>
        <v>0</v>
      </c>
      <c r="X2790" s="131">
        <f t="shared" si="477"/>
        <v>0</v>
      </c>
      <c r="Y2790" s="131">
        <f>IF($D2790=Y$1,SUMIFS($H$3:$H2790,$G$3:$G2790,Y$1,$C$3:$C2790,"Sell"),0)</f>
        <v>0</v>
      </c>
      <c r="Z2790" s="131">
        <f t="shared" si="478"/>
        <v>0</v>
      </c>
      <c r="AA2790" s="131">
        <f>IF($D2790=AA$1,SUMIFS($H$3:$H2790,$G$3:$G2790,AA$1,$C$3:$C2790,"Sell"),0)</f>
        <v>0</v>
      </c>
      <c r="AB2790" s="131">
        <f t="shared" si="479"/>
        <v>0</v>
      </c>
      <c r="AC2790" s="131">
        <f>SUMIFS('Deductions and Deposits'!$H:$H,'Deductions and Deposits'!$G:$G,D2790,'Deductions and Deposits'!$F:$F,"&lt;="&amp;B2790)+SUMIFS($F$3:F2790,$D$3:D2790,D2790,$C$3:C2790,"Coin Deposit",$E$3:E2790,"")</f>
        <v>0</v>
      </c>
      <c r="AD2790" s="131">
        <f>SUMIFS('Deductions and Deposits'!$D:$D,'Deductions and Deposits'!$C:$C,D2790)+SUMIFS($F:$F,$D:$D,D2790,$C:$C,"Coin Deduction")</f>
        <v>0</v>
      </c>
      <c r="AE2790" s="131">
        <f>Table5[[#This Row],[Column4]]+Table5[[#This Row],[Column14]]+Table5[[#This Row],[Column19]]+Table5[[#This Row],[Column12]]</f>
        <v>0</v>
      </c>
      <c r="AF2790" s="131">
        <f>Table5[[#This Row],[Column5]]+Table5[[#This Row],[Column13]]+Table5[[#This Row],[Column21]]+Table5[[#This Row],[Column18]]</f>
        <v>0</v>
      </c>
      <c r="AG2790" s="131">
        <f t="shared" si="480"/>
        <v>0</v>
      </c>
      <c r="AH2790" s="131">
        <f t="shared" si="481"/>
        <v>0</v>
      </c>
      <c r="AI2790" s="131">
        <f>Table5[[#This Row],[Column17]]-Table5[[#This Row],[Column20]]</f>
        <v>0</v>
      </c>
      <c r="AJ2790" s="131">
        <f t="shared" si="482"/>
        <v>0</v>
      </c>
      <c r="AK2790" s="131">
        <f t="shared" si="475"/>
        <v>0</v>
      </c>
      <c r="AL2790" s="131">
        <f t="shared" si="483"/>
        <v>0</v>
      </c>
      <c r="AM2790" s="131" t="str">
        <f t="shared" si="484"/>
        <v/>
      </c>
      <c r="AN2790" s="131" t="str">
        <f t="shared" ca="1" si="485"/>
        <v/>
      </c>
    </row>
    <row r="2791" spans="1:40" ht="20.25" customHeight="1" x14ac:dyDescent="0.3">
      <c r="A2791" s="127"/>
      <c r="B2791" s="164"/>
      <c r="C2791" s="139"/>
      <c r="D2791" s="140"/>
      <c r="E2791" s="139"/>
      <c r="F2791" s="139"/>
      <c r="G2791" s="140"/>
      <c r="H2791" s="139"/>
      <c r="I2791" s="129"/>
      <c r="L2791" s="128"/>
      <c r="M2791" s="128"/>
      <c r="N2791" s="128"/>
      <c r="O2791" s="128"/>
      <c r="P2791" s="128"/>
      <c r="Q2791" s="128"/>
      <c r="R2791" s="128"/>
      <c r="S2791" s="128"/>
      <c r="T2791" s="120">
        <f t="shared" si="476"/>
        <v>0</v>
      </c>
      <c r="U2791" s="131"/>
      <c r="V2791" s="131"/>
      <c r="W2791" s="131">
        <f>SUMIFS($F$3:F2791,$D$3:D2791,D2791,$C$3:C2791,"Buy")+SUMIFS($F$3:F2791,$D$3:D2791,D2791,$C$3:C2791,"Coin Deposit",$E$3:E2791,"&lt;&gt;")</f>
        <v>0</v>
      </c>
      <c r="X2791" s="131">
        <f t="shared" si="477"/>
        <v>0</v>
      </c>
      <c r="Y2791" s="131">
        <f>IF($D2791=Y$1,SUMIFS($H$3:$H2791,$G$3:$G2791,Y$1,$C$3:$C2791,"Sell"),0)</f>
        <v>0</v>
      </c>
      <c r="Z2791" s="131">
        <f t="shared" si="478"/>
        <v>0</v>
      </c>
      <c r="AA2791" s="131">
        <f>IF($D2791=AA$1,SUMIFS($H$3:$H2791,$G$3:$G2791,AA$1,$C$3:$C2791,"Sell"),0)</f>
        <v>0</v>
      </c>
      <c r="AB2791" s="131">
        <f t="shared" si="479"/>
        <v>0</v>
      </c>
      <c r="AC2791" s="131">
        <f>SUMIFS('Deductions and Deposits'!$H:$H,'Deductions and Deposits'!$G:$G,D2791,'Deductions and Deposits'!$F:$F,"&lt;="&amp;B2791)+SUMIFS($F$3:F2791,$D$3:D2791,D2791,$C$3:C2791,"Coin Deposit",$E$3:E2791,"")</f>
        <v>0</v>
      </c>
      <c r="AD2791" s="131">
        <f>SUMIFS('Deductions and Deposits'!$D:$D,'Deductions and Deposits'!$C:$C,D2791)+SUMIFS($F:$F,$D:$D,D2791,$C:$C,"Coin Deduction")</f>
        <v>0</v>
      </c>
      <c r="AE2791" s="131">
        <f>Table5[[#This Row],[Column4]]+Table5[[#This Row],[Column14]]+Table5[[#This Row],[Column19]]+Table5[[#This Row],[Column12]]</f>
        <v>0</v>
      </c>
      <c r="AF2791" s="131">
        <f>Table5[[#This Row],[Column5]]+Table5[[#This Row],[Column13]]+Table5[[#This Row],[Column21]]+Table5[[#This Row],[Column18]]</f>
        <v>0</v>
      </c>
      <c r="AG2791" s="131">
        <f t="shared" si="480"/>
        <v>0</v>
      </c>
      <c r="AH2791" s="131">
        <f t="shared" si="481"/>
        <v>0</v>
      </c>
      <c r="AI2791" s="131">
        <f>Table5[[#This Row],[Column17]]-Table5[[#This Row],[Column20]]</f>
        <v>0</v>
      </c>
      <c r="AJ2791" s="131">
        <f t="shared" si="482"/>
        <v>0</v>
      </c>
      <c r="AK2791" s="131">
        <f t="shared" si="475"/>
        <v>0</v>
      </c>
      <c r="AL2791" s="131">
        <f t="shared" si="483"/>
        <v>0</v>
      </c>
      <c r="AM2791" s="131" t="str">
        <f t="shared" si="484"/>
        <v/>
      </c>
      <c r="AN2791" s="131" t="str">
        <f t="shared" ca="1" si="485"/>
        <v/>
      </c>
    </row>
    <row r="2792" spans="1:40" ht="20.25" customHeight="1" x14ac:dyDescent="0.3">
      <c r="A2792" s="127"/>
      <c r="B2792" s="164"/>
      <c r="C2792" s="139"/>
      <c r="D2792" s="140"/>
      <c r="E2792" s="139"/>
      <c r="F2792" s="139"/>
      <c r="G2792" s="140"/>
      <c r="H2792" s="139"/>
      <c r="I2792" s="129"/>
      <c r="L2792" s="128"/>
      <c r="M2792" s="128"/>
      <c r="N2792" s="128"/>
      <c r="O2792" s="128"/>
      <c r="P2792" s="128"/>
      <c r="Q2792" s="128"/>
      <c r="R2792" s="128"/>
      <c r="S2792" s="128"/>
      <c r="T2792" s="120">
        <f t="shared" si="476"/>
        <v>0</v>
      </c>
      <c r="U2792" s="131"/>
      <c r="V2792" s="131"/>
      <c r="W2792" s="131">
        <f>SUMIFS($F$3:F2792,$D$3:D2792,D2792,$C$3:C2792,"Buy")+SUMIFS($F$3:F2792,$D$3:D2792,D2792,$C$3:C2792,"Coin Deposit",$E$3:E2792,"&lt;&gt;")</f>
        <v>0</v>
      </c>
      <c r="X2792" s="131">
        <f t="shared" si="477"/>
        <v>0</v>
      </c>
      <c r="Y2792" s="131">
        <f>IF($D2792=Y$1,SUMIFS($H$3:$H2792,$G$3:$G2792,Y$1,$C$3:$C2792,"Sell"),0)</f>
        <v>0</v>
      </c>
      <c r="Z2792" s="131">
        <f t="shared" si="478"/>
        <v>0</v>
      </c>
      <c r="AA2792" s="131">
        <f>IF($D2792=AA$1,SUMIFS($H$3:$H2792,$G$3:$G2792,AA$1,$C$3:$C2792,"Sell"),0)</f>
        <v>0</v>
      </c>
      <c r="AB2792" s="131">
        <f t="shared" si="479"/>
        <v>0</v>
      </c>
      <c r="AC2792" s="131">
        <f>SUMIFS('Deductions and Deposits'!$H:$H,'Deductions and Deposits'!$G:$G,D2792,'Deductions and Deposits'!$F:$F,"&lt;="&amp;B2792)+SUMIFS($F$3:F2792,$D$3:D2792,D2792,$C$3:C2792,"Coin Deposit",$E$3:E2792,"")</f>
        <v>0</v>
      </c>
      <c r="AD2792" s="131">
        <f>SUMIFS('Deductions and Deposits'!$D:$D,'Deductions and Deposits'!$C:$C,D2792)+SUMIFS($F:$F,$D:$D,D2792,$C:$C,"Coin Deduction")</f>
        <v>0</v>
      </c>
      <c r="AE2792" s="131">
        <f>Table5[[#This Row],[Column4]]+Table5[[#This Row],[Column14]]+Table5[[#This Row],[Column19]]+Table5[[#This Row],[Column12]]</f>
        <v>0</v>
      </c>
      <c r="AF2792" s="131">
        <f>Table5[[#This Row],[Column5]]+Table5[[#This Row],[Column13]]+Table5[[#This Row],[Column21]]+Table5[[#This Row],[Column18]]</f>
        <v>0</v>
      </c>
      <c r="AG2792" s="131">
        <f t="shared" si="480"/>
        <v>0</v>
      </c>
      <c r="AH2792" s="131">
        <f t="shared" si="481"/>
        <v>0</v>
      </c>
      <c r="AI2792" s="131">
        <f>Table5[[#This Row],[Column17]]-Table5[[#This Row],[Column20]]</f>
        <v>0</v>
      </c>
      <c r="AJ2792" s="131">
        <f t="shared" si="482"/>
        <v>0</v>
      </c>
      <c r="AK2792" s="131">
        <f t="shared" si="475"/>
        <v>0</v>
      </c>
      <c r="AL2792" s="131">
        <f t="shared" si="483"/>
        <v>0</v>
      </c>
      <c r="AM2792" s="131" t="str">
        <f t="shared" si="484"/>
        <v/>
      </c>
      <c r="AN2792" s="131" t="str">
        <f t="shared" ca="1" si="485"/>
        <v/>
      </c>
    </row>
    <row r="2793" spans="1:40" ht="20.25" customHeight="1" x14ac:dyDescent="0.3">
      <c r="A2793" s="127"/>
      <c r="B2793" s="164"/>
      <c r="C2793" s="139"/>
      <c r="D2793" s="140"/>
      <c r="E2793" s="139"/>
      <c r="F2793" s="139"/>
      <c r="G2793" s="140"/>
      <c r="H2793" s="139"/>
      <c r="I2793" s="129"/>
      <c r="L2793" s="128"/>
      <c r="M2793" s="128"/>
      <c r="N2793" s="128"/>
      <c r="O2793" s="128"/>
      <c r="P2793" s="128"/>
      <c r="Q2793" s="128"/>
      <c r="R2793" s="128"/>
      <c r="S2793" s="128"/>
      <c r="T2793" s="120">
        <f t="shared" si="476"/>
        <v>0</v>
      </c>
      <c r="U2793" s="131"/>
      <c r="V2793" s="131"/>
      <c r="W2793" s="131">
        <f>SUMIFS($F$3:F2793,$D$3:D2793,D2793,$C$3:C2793,"Buy")+SUMIFS($F$3:F2793,$D$3:D2793,D2793,$C$3:C2793,"Coin Deposit",$E$3:E2793,"&lt;&gt;")</f>
        <v>0</v>
      </c>
      <c r="X2793" s="131">
        <f t="shared" si="477"/>
        <v>0</v>
      </c>
      <c r="Y2793" s="131">
        <f>IF($D2793=Y$1,SUMIFS($H$3:$H2793,$G$3:$G2793,Y$1,$C$3:$C2793,"Sell"),0)</f>
        <v>0</v>
      </c>
      <c r="Z2793" s="131">
        <f t="shared" si="478"/>
        <v>0</v>
      </c>
      <c r="AA2793" s="131">
        <f>IF($D2793=AA$1,SUMIFS($H$3:$H2793,$G$3:$G2793,AA$1,$C$3:$C2793,"Sell"),0)</f>
        <v>0</v>
      </c>
      <c r="AB2793" s="131">
        <f t="shared" si="479"/>
        <v>0</v>
      </c>
      <c r="AC2793" s="131">
        <f>SUMIFS('Deductions and Deposits'!$H:$H,'Deductions and Deposits'!$G:$G,D2793,'Deductions and Deposits'!$F:$F,"&lt;="&amp;B2793)+SUMIFS($F$3:F2793,$D$3:D2793,D2793,$C$3:C2793,"Coin Deposit",$E$3:E2793,"")</f>
        <v>0</v>
      </c>
      <c r="AD2793" s="131">
        <f>SUMIFS('Deductions and Deposits'!$D:$D,'Deductions and Deposits'!$C:$C,D2793)+SUMIFS($F:$F,$D:$D,D2793,$C:$C,"Coin Deduction")</f>
        <v>0</v>
      </c>
      <c r="AE2793" s="131">
        <f>Table5[[#This Row],[Column4]]+Table5[[#This Row],[Column14]]+Table5[[#This Row],[Column19]]+Table5[[#This Row],[Column12]]</f>
        <v>0</v>
      </c>
      <c r="AF2793" s="131">
        <f>Table5[[#This Row],[Column5]]+Table5[[#This Row],[Column13]]+Table5[[#This Row],[Column21]]+Table5[[#This Row],[Column18]]</f>
        <v>0</v>
      </c>
      <c r="AG2793" s="131">
        <f t="shared" si="480"/>
        <v>0</v>
      </c>
      <c r="AH2793" s="131">
        <f t="shared" si="481"/>
        <v>0</v>
      </c>
      <c r="AI2793" s="131">
        <f>Table5[[#This Row],[Column17]]-Table5[[#This Row],[Column20]]</f>
        <v>0</v>
      </c>
      <c r="AJ2793" s="131">
        <f t="shared" si="482"/>
        <v>0</v>
      </c>
      <c r="AK2793" s="131">
        <f t="shared" si="475"/>
        <v>0</v>
      </c>
      <c r="AL2793" s="131">
        <f t="shared" si="483"/>
        <v>0</v>
      </c>
      <c r="AM2793" s="131" t="str">
        <f t="shared" si="484"/>
        <v/>
      </c>
      <c r="AN2793" s="131" t="str">
        <f t="shared" ca="1" si="485"/>
        <v/>
      </c>
    </row>
    <row r="2794" spans="1:40" ht="20.25" customHeight="1" x14ac:dyDescent="0.3">
      <c r="A2794" s="127"/>
      <c r="B2794" s="164"/>
      <c r="C2794" s="139"/>
      <c r="D2794" s="140"/>
      <c r="E2794" s="139"/>
      <c r="F2794" s="139"/>
      <c r="G2794" s="140"/>
      <c r="H2794" s="139"/>
      <c r="I2794" s="129"/>
      <c r="L2794" s="128"/>
      <c r="M2794" s="128"/>
      <c r="N2794" s="128"/>
      <c r="O2794" s="128"/>
      <c r="P2794" s="128"/>
      <c r="Q2794" s="128"/>
      <c r="R2794" s="128"/>
      <c r="S2794" s="128"/>
      <c r="T2794" s="120">
        <f t="shared" si="476"/>
        <v>0</v>
      </c>
      <c r="U2794" s="131"/>
      <c r="V2794" s="131"/>
      <c r="W2794" s="131">
        <f>SUMIFS($F$3:F2794,$D$3:D2794,D2794,$C$3:C2794,"Buy")+SUMIFS($F$3:F2794,$D$3:D2794,D2794,$C$3:C2794,"Coin Deposit",$E$3:E2794,"&lt;&gt;")</f>
        <v>0</v>
      </c>
      <c r="X2794" s="131">
        <f t="shared" si="477"/>
        <v>0</v>
      </c>
      <c r="Y2794" s="131">
        <f>IF($D2794=Y$1,SUMIFS($H$3:$H2794,$G$3:$G2794,Y$1,$C$3:$C2794,"Sell"),0)</f>
        <v>0</v>
      </c>
      <c r="Z2794" s="131">
        <f t="shared" si="478"/>
        <v>0</v>
      </c>
      <c r="AA2794" s="131">
        <f>IF($D2794=AA$1,SUMIFS($H$3:$H2794,$G$3:$G2794,AA$1,$C$3:$C2794,"Sell"),0)</f>
        <v>0</v>
      </c>
      <c r="AB2794" s="131">
        <f t="shared" si="479"/>
        <v>0</v>
      </c>
      <c r="AC2794" s="131">
        <f>SUMIFS('Deductions and Deposits'!$H:$H,'Deductions and Deposits'!$G:$G,D2794,'Deductions and Deposits'!$F:$F,"&lt;="&amp;B2794)+SUMIFS($F$3:F2794,$D$3:D2794,D2794,$C$3:C2794,"Coin Deposit",$E$3:E2794,"")</f>
        <v>0</v>
      </c>
      <c r="AD2794" s="131">
        <f>SUMIFS('Deductions and Deposits'!$D:$D,'Deductions and Deposits'!$C:$C,D2794)+SUMIFS($F:$F,$D:$D,D2794,$C:$C,"Coin Deduction")</f>
        <v>0</v>
      </c>
      <c r="AE2794" s="131">
        <f>Table5[[#This Row],[Column4]]+Table5[[#This Row],[Column14]]+Table5[[#This Row],[Column19]]+Table5[[#This Row],[Column12]]</f>
        <v>0</v>
      </c>
      <c r="AF2794" s="131">
        <f>Table5[[#This Row],[Column5]]+Table5[[#This Row],[Column13]]+Table5[[#This Row],[Column21]]+Table5[[#This Row],[Column18]]</f>
        <v>0</v>
      </c>
      <c r="AG2794" s="131">
        <f t="shared" si="480"/>
        <v>0</v>
      </c>
      <c r="AH2794" s="131">
        <f t="shared" si="481"/>
        <v>0</v>
      </c>
      <c r="AI2794" s="131">
        <f>Table5[[#This Row],[Column17]]-Table5[[#This Row],[Column20]]</f>
        <v>0</v>
      </c>
      <c r="AJ2794" s="131">
        <f t="shared" si="482"/>
        <v>0</v>
      </c>
      <c r="AK2794" s="131">
        <f t="shared" si="475"/>
        <v>0</v>
      </c>
      <c r="AL2794" s="131">
        <f t="shared" si="483"/>
        <v>0</v>
      </c>
      <c r="AM2794" s="131" t="str">
        <f t="shared" si="484"/>
        <v/>
      </c>
      <c r="AN2794" s="131" t="str">
        <f t="shared" ca="1" si="485"/>
        <v/>
      </c>
    </row>
    <row r="2795" spans="1:40" ht="20.25" customHeight="1" x14ac:dyDescent="0.3">
      <c r="A2795" s="127"/>
      <c r="B2795" s="164"/>
      <c r="C2795" s="139"/>
      <c r="D2795" s="140"/>
      <c r="E2795" s="139"/>
      <c r="F2795" s="139"/>
      <c r="G2795" s="140"/>
      <c r="H2795" s="139"/>
      <c r="I2795" s="129"/>
      <c r="L2795" s="128"/>
      <c r="M2795" s="128"/>
      <c r="N2795" s="128"/>
      <c r="O2795" s="128"/>
      <c r="P2795" s="128"/>
      <c r="Q2795" s="128"/>
      <c r="R2795" s="128"/>
      <c r="S2795" s="128"/>
      <c r="T2795" s="120">
        <f t="shared" si="476"/>
        <v>0</v>
      </c>
      <c r="U2795" s="131"/>
      <c r="V2795" s="131"/>
      <c r="W2795" s="131">
        <f>SUMIFS($F$3:F2795,$D$3:D2795,D2795,$C$3:C2795,"Buy")+SUMIFS($F$3:F2795,$D$3:D2795,D2795,$C$3:C2795,"Coin Deposit",$E$3:E2795,"&lt;&gt;")</f>
        <v>0</v>
      </c>
      <c r="X2795" s="131">
        <f t="shared" si="477"/>
        <v>0</v>
      </c>
      <c r="Y2795" s="131">
        <f>IF($D2795=Y$1,SUMIFS($H$3:$H2795,$G$3:$G2795,Y$1,$C$3:$C2795,"Sell"),0)</f>
        <v>0</v>
      </c>
      <c r="Z2795" s="131">
        <f t="shared" si="478"/>
        <v>0</v>
      </c>
      <c r="AA2795" s="131">
        <f>IF($D2795=AA$1,SUMIFS($H$3:$H2795,$G$3:$G2795,AA$1,$C$3:$C2795,"Sell"),0)</f>
        <v>0</v>
      </c>
      <c r="AB2795" s="131">
        <f t="shared" si="479"/>
        <v>0</v>
      </c>
      <c r="AC2795" s="131">
        <f>SUMIFS('Deductions and Deposits'!$H:$H,'Deductions and Deposits'!$G:$G,D2795,'Deductions and Deposits'!$F:$F,"&lt;="&amp;B2795)+SUMIFS($F$3:F2795,$D$3:D2795,D2795,$C$3:C2795,"Coin Deposit",$E$3:E2795,"")</f>
        <v>0</v>
      </c>
      <c r="AD2795" s="131">
        <f>SUMIFS('Deductions and Deposits'!$D:$D,'Deductions and Deposits'!$C:$C,D2795)+SUMIFS($F:$F,$D:$D,D2795,$C:$C,"Coin Deduction")</f>
        <v>0</v>
      </c>
      <c r="AE2795" s="131">
        <f>Table5[[#This Row],[Column4]]+Table5[[#This Row],[Column14]]+Table5[[#This Row],[Column19]]+Table5[[#This Row],[Column12]]</f>
        <v>0</v>
      </c>
      <c r="AF2795" s="131">
        <f>Table5[[#This Row],[Column5]]+Table5[[#This Row],[Column13]]+Table5[[#This Row],[Column21]]+Table5[[#This Row],[Column18]]</f>
        <v>0</v>
      </c>
      <c r="AG2795" s="131">
        <f t="shared" si="480"/>
        <v>0</v>
      </c>
      <c r="AH2795" s="131">
        <f t="shared" si="481"/>
        <v>0</v>
      </c>
      <c r="AI2795" s="131">
        <f>Table5[[#This Row],[Column17]]-Table5[[#This Row],[Column20]]</f>
        <v>0</v>
      </c>
      <c r="AJ2795" s="131">
        <f t="shared" si="482"/>
        <v>0</v>
      </c>
      <c r="AK2795" s="131">
        <f t="shared" si="475"/>
        <v>0</v>
      </c>
      <c r="AL2795" s="131">
        <f t="shared" si="483"/>
        <v>0</v>
      </c>
      <c r="AM2795" s="131" t="str">
        <f t="shared" si="484"/>
        <v/>
      </c>
      <c r="AN2795" s="131" t="str">
        <f t="shared" ca="1" si="485"/>
        <v/>
      </c>
    </row>
    <row r="2796" spans="1:40" ht="20.25" customHeight="1" x14ac:dyDescent="0.3">
      <c r="A2796" s="127"/>
      <c r="B2796" s="164"/>
      <c r="C2796" s="139"/>
      <c r="D2796" s="140"/>
      <c r="E2796" s="139"/>
      <c r="F2796" s="139"/>
      <c r="G2796" s="140"/>
      <c r="H2796" s="139"/>
      <c r="I2796" s="129"/>
      <c r="L2796" s="128"/>
      <c r="M2796" s="128"/>
      <c r="N2796" s="128"/>
      <c r="O2796" s="128"/>
      <c r="P2796" s="128"/>
      <c r="Q2796" s="128"/>
      <c r="R2796" s="128"/>
      <c r="S2796" s="128"/>
      <c r="T2796" s="120">
        <f t="shared" si="476"/>
        <v>0</v>
      </c>
      <c r="U2796" s="131"/>
      <c r="V2796" s="131"/>
      <c r="W2796" s="131">
        <f>SUMIFS($F$3:F2796,$D$3:D2796,D2796,$C$3:C2796,"Buy")+SUMIFS($F$3:F2796,$D$3:D2796,D2796,$C$3:C2796,"Coin Deposit",$E$3:E2796,"&lt;&gt;")</f>
        <v>0</v>
      </c>
      <c r="X2796" s="131">
        <f t="shared" si="477"/>
        <v>0</v>
      </c>
      <c r="Y2796" s="131">
        <f>IF($D2796=Y$1,SUMIFS($H$3:$H2796,$G$3:$G2796,Y$1,$C$3:$C2796,"Sell"),0)</f>
        <v>0</v>
      </c>
      <c r="Z2796" s="131">
        <f t="shared" si="478"/>
        <v>0</v>
      </c>
      <c r="AA2796" s="131">
        <f>IF($D2796=AA$1,SUMIFS($H$3:$H2796,$G$3:$G2796,AA$1,$C$3:$C2796,"Sell"),0)</f>
        <v>0</v>
      </c>
      <c r="AB2796" s="131">
        <f t="shared" si="479"/>
        <v>0</v>
      </c>
      <c r="AC2796" s="131">
        <f>SUMIFS('Deductions and Deposits'!$H:$H,'Deductions and Deposits'!$G:$G,D2796,'Deductions and Deposits'!$F:$F,"&lt;="&amp;B2796)+SUMIFS($F$3:F2796,$D$3:D2796,D2796,$C$3:C2796,"Coin Deposit",$E$3:E2796,"")</f>
        <v>0</v>
      </c>
      <c r="AD2796" s="131">
        <f>SUMIFS('Deductions and Deposits'!$D:$D,'Deductions and Deposits'!$C:$C,D2796)+SUMIFS($F:$F,$D:$D,D2796,$C:$C,"Coin Deduction")</f>
        <v>0</v>
      </c>
      <c r="AE2796" s="131">
        <f>Table5[[#This Row],[Column4]]+Table5[[#This Row],[Column14]]+Table5[[#This Row],[Column19]]+Table5[[#This Row],[Column12]]</f>
        <v>0</v>
      </c>
      <c r="AF2796" s="131">
        <f>Table5[[#This Row],[Column5]]+Table5[[#This Row],[Column13]]+Table5[[#This Row],[Column21]]+Table5[[#This Row],[Column18]]</f>
        <v>0</v>
      </c>
      <c r="AG2796" s="131">
        <f t="shared" si="480"/>
        <v>0</v>
      </c>
      <c r="AH2796" s="131">
        <f t="shared" si="481"/>
        <v>0</v>
      </c>
      <c r="AI2796" s="131">
        <f>Table5[[#This Row],[Column17]]-Table5[[#This Row],[Column20]]</f>
        <v>0</v>
      </c>
      <c r="AJ2796" s="131">
        <f t="shared" si="482"/>
        <v>0</v>
      </c>
      <c r="AK2796" s="131">
        <f t="shared" si="475"/>
        <v>0</v>
      </c>
      <c r="AL2796" s="131">
        <f t="shared" si="483"/>
        <v>0</v>
      </c>
      <c r="AM2796" s="131" t="str">
        <f t="shared" si="484"/>
        <v/>
      </c>
      <c r="AN2796" s="131" t="str">
        <f t="shared" ca="1" si="485"/>
        <v/>
      </c>
    </row>
    <row r="2797" spans="1:40" ht="20.25" customHeight="1" x14ac:dyDescent="0.3">
      <c r="A2797" s="127"/>
      <c r="B2797" s="164"/>
      <c r="C2797" s="139"/>
      <c r="D2797" s="140"/>
      <c r="E2797" s="139"/>
      <c r="F2797" s="139"/>
      <c r="G2797" s="140"/>
      <c r="H2797" s="139"/>
      <c r="I2797" s="129"/>
      <c r="L2797" s="128"/>
      <c r="M2797" s="128"/>
      <c r="N2797" s="128"/>
      <c r="O2797" s="128"/>
      <c r="P2797" s="128"/>
      <c r="Q2797" s="128"/>
      <c r="R2797" s="128"/>
      <c r="S2797" s="128"/>
      <c r="T2797" s="120">
        <f t="shared" si="476"/>
        <v>0</v>
      </c>
      <c r="U2797" s="131"/>
      <c r="V2797" s="131"/>
      <c r="W2797" s="131">
        <f>SUMIFS($F$3:F2797,$D$3:D2797,D2797,$C$3:C2797,"Buy")+SUMIFS($F$3:F2797,$D$3:D2797,D2797,$C$3:C2797,"Coin Deposit",$E$3:E2797,"&lt;&gt;")</f>
        <v>0</v>
      </c>
      <c r="X2797" s="131">
        <f t="shared" si="477"/>
        <v>0</v>
      </c>
      <c r="Y2797" s="131">
        <f>IF($D2797=Y$1,SUMIFS($H$3:$H2797,$G$3:$G2797,Y$1,$C$3:$C2797,"Sell"),0)</f>
        <v>0</v>
      </c>
      <c r="Z2797" s="131">
        <f t="shared" si="478"/>
        <v>0</v>
      </c>
      <c r="AA2797" s="131">
        <f>IF($D2797=AA$1,SUMIFS($H$3:$H2797,$G$3:$G2797,AA$1,$C$3:$C2797,"Sell"),0)</f>
        <v>0</v>
      </c>
      <c r="AB2797" s="131">
        <f t="shared" si="479"/>
        <v>0</v>
      </c>
      <c r="AC2797" s="131">
        <f>SUMIFS('Deductions and Deposits'!$H:$H,'Deductions and Deposits'!$G:$G,D2797,'Deductions and Deposits'!$F:$F,"&lt;="&amp;B2797)+SUMIFS($F$3:F2797,$D$3:D2797,D2797,$C$3:C2797,"Coin Deposit",$E$3:E2797,"")</f>
        <v>0</v>
      </c>
      <c r="AD2797" s="131">
        <f>SUMIFS('Deductions and Deposits'!$D:$D,'Deductions and Deposits'!$C:$C,D2797)+SUMIFS($F:$F,$D:$D,D2797,$C:$C,"Coin Deduction")</f>
        <v>0</v>
      </c>
      <c r="AE2797" s="131">
        <f>Table5[[#This Row],[Column4]]+Table5[[#This Row],[Column14]]+Table5[[#This Row],[Column19]]+Table5[[#This Row],[Column12]]</f>
        <v>0</v>
      </c>
      <c r="AF2797" s="131">
        <f>Table5[[#This Row],[Column5]]+Table5[[#This Row],[Column13]]+Table5[[#This Row],[Column21]]+Table5[[#This Row],[Column18]]</f>
        <v>0</v>
      </c>
      <c r="AG2797" s="131">
        <f t="shared" si="480"/>
        <v>0</v>
      </c>
      <c r="AH2797" s="131">
        <f t="shared" si="481"/>
        <v>0</v>
      </c>
      <c r="AI2797" s="131">
        <f>Table5[[#This Row],[Column17]]-Table5[[#This Row],[Column20]]</f>
        <v>0</v>
      </c>
      <c r="AJ2797" s="131">
        <f t="shared" si="482"/>
        <v>0</v>
      </c>
      <c r="AK2797" s="131">
        <f t="shared" si="475"/>
        <v>0</v>
      </c>
      <c r="AL2797" s="131">
        <f t="shared" si="483"/>
        <v>0</v>
      </c>
      <c r="AM2797" s="131" t="str">
        <f t="shared" si="484"/>
        <v/>
      </c>
      <c r="AN2797" s="131" t="str">
        <f t="shared" ca="1" si="485"/>
        <v/>
      </c>
    </row>
    <row r="2798" spans="1:40" ht="20.25" customHeight="1" x14ac:dyDescent="0.3">
      <c r="A2798" s="127"/>
      <c r="B2798" s="164"/>
      <c r="C2798" s="139"/>
      <c r="D2798" s="140"/>
      <c r="E2798" s="139"/>
      <c r="F2798" s="139"/>
      <c r="G2798" s="140"/>
      <c r="H2798" s="139"/>
      <c r="I2798" s="129"/>
      <c r="L2798" s="128"/>
      <c r="M2798" s="128"/>
      <c r="N2798" s="128"/>
      <c r="O2798" s="128"/>
      <c r="P2798" s="128"/>
      <c r="Q2798" s="128"/>
      <c r="R2798" s="128"/>
      <c r="S2798" s="128"/>
      <c r="T2798" s="120">
        <f t="shared" si="476"/>
        <v>0</v>
      </c>
      <c r="U2798" s="131"/>
      <c r="V2798" s="131"/>
      <c r="W2798" s="131">
        <f>SUMIFS($F$3:F2798,$D$3:D2798,D2798,$C$3:C2798,"Buy")+SUMIFS($F$3:F2798,$D$3:D2798,D2798,$C$3:C2798,"Coin Deposit",$E$3:E2798,"&lt;&gt;")</f>
        <v>0</v>
      </c>
      <c r="X2798" s="131">
        <f t="shared" si="477"/>
        <v>0</v>
      </c>
      <c r="Y2798" s="131">
        <f>IF($D2798=Y$1,SUMIFS($H$3:$H2798,$G$3:$G2798,Y$1,$C$3:$C2798,"Sell"),0)</f>
        <v>0</v>
      </c>
      <c r="Z2798" s="131">
        <f t="shared" si="478"/>
        <v>0</v>
      </c>
      <c r="AA2798" s="131">
        <f>IF($D2798=AA$1,SUMIFS($H$3:$H2798,$G$3:$G2798,AA$1,$C$3:$C2798,"Sell"),0)</f>
        <v>0</v>
      </c>
      <c r="AB2798" s="131">
        <f t="shared" si="479"/>
        <v>0</v>
      </c>
      <c r="AC2798" s="131">
        <f>SUMIFS('Deductions and Deposits'!$H:$H,'Deductions and Deposits'!$G:$G,D2798,'Deductions and Deposits'!$F:$F,"&lt;="&amp;B2798)+SUMIFS($F$3:F2798,$D$3:D2798,D2798,$C$3:C2798,"Coin Deposit",$E$3:E2798,"")</f>
        <v>0</v>
      </c>
      <c r="AD2798" s="131">
        <f>SUMIFS('Deductions and Deposits'!$D:$D,'Deductions and Deposits'!$C:$C,D2798)+SUMIFS($F:$F,$D:$D,D2798,$C:$C,"Coin Deduction")</f>
        <v>0</v>
      </c>
      <c r="AE2798" s="131">
        <f>Table5[[#This Row],[Column4]]+Table5[[#This Row],[Column14]]+Table5[[#This Row],[Column19]]+Table5[[#This Row],[Column12]]</f>
        <v>0</v>
      </c>
      <c r="AF2798" s="131">
        <f>Table5[[#This Row],[Column5]]+Table5[[#This Row],[Column13]]+Table5[[#This Row],[Column21]]+Table5[[#This Row],[Column18]]</f>
        <v>0</v>
      </c>
      <c r="AG2798" s="131">
        <f t="shared" si="480"/>
        <v>0</v>
      </c>
      <c r="AH2798" s="131">
        <f t="shared" si="481"/>
        <v>0</v>
      </c>
      <c r="AI2798" s="131">
        <f>Table5[[#This Row],[Column17]]-Table5[[#This Row],[Column20]]</f>
        <v>0</v>
      </c>
      <c r="AJ2798" s="131">
        <f t="shared" si="482"/>
        <v>0</v>
      </c>
      <c r="AK2798" s="131">
        <f t="shared" si="475"/>
        <v>0</v>
      </c>
      <c r="AL2798" s="131">
        <f t="shared" si="483"/>
        <v>0</v>
      </c>
      <c r="AM2798" s="131" t="str">
        <f t="shared" si="484"/>
        <v/>
      </c>
      <c r="AN2798" s="131" t="str">
        <f t="shared" ca="1" si="485"/>
        <v/>
      </c>
    </row>
    <row r="2799" spans="1:40" ht="20.25" customHeight="1" x14ac:dyDescent="0.3">
      <c r="A2799" s="127"/>
      <c r="B2799" s="164"/>
      <c r="C2799" s="139"/>
      <c r="D2799" s="140"/>
      <c r="E2799" s="139"/>
      <c r="F2799" s="139"/>
      <c r="G2799" s="140"/>
      <c r="H2799" s="139"/>
      <c r="I2799" s="129"/>
      <c r="L2799" s="128"/>
      <c r="M2799" s="128"/>
      <c r="N2799" s="128"/>
      <c r="O2799" s="128"/>
      <c r="P2799" s="128"/>
      <c r="Q2799" s="128"/>
      <c r="R2799" s="128"/>
      <c r="S2799" s="128"/>
      <c r="T2799" s="120">
        <f t="shared" si="476"/>
        <v>0</v>
      </c>
      <c r="U2799" s="131"/>
      <c r="V2799" s="131"/>
      <c r="W2799" s="131">
        <f>SUMIFS($F$3:F2799,$D$3:D2799,D2799,$C$3:C2799,"Buy")+SUMIFS($F$3:F2799,$D$3:D2799,D2799,$C$3:C2799,"Coin Deposit",$E$3:E2799,"&lt;&gt;")</f>
        <v>0</v>
      </c>
      <c r="X2799" s="131">
        <f t="shared" si="477"/>
        <v>0</v>
      </c>
      <c r="Y2799" s="131">
        <f>IF($D2799=Y$1,SUMIFS($H$3:$H2799,$G$3:$G2799,Y$1,$C$3:$C2799,"Sell"),0)</f>
        <v>0</v>
      </c>
      <c r="Z2799" s="131">
        <f t="shared" si="478"/>
        <v>0</v>
      </c>
      <c r="AA2799" s="131">
        <f>IF($D2799=AA$1,SUMIFS($H$3:$H2799,$G$3:$G2799,AA$1,$C$3:$C2799,"Sell"),0)</f>
        <v>0</v>
      </c>
      <c r="AB2799" s="131">
        <f t="shared" si="479"/>
        <v>0</v>
      </c>
      <c r="AC2799" s="131">
        <f>SUMIFS('Deductions and Deposits'!$H:$H,'Deductions and Deposits'!$G:$G,D2799,'Deductions and Deposits'!$F:$F,"&lt;="&amp;B2799)+SUMIFS($F$3:F2799,$D$3:D2799,D2799,$C$3:C2799,"Coin Deposit",$E$3:E2799,"")</f>
        <v>0</v>
      </c>
      <c r="AD2799" s="131">
        <f>SUMIFS('Deductions and Deposits'!$D:$D,'Deductions and Deposits'!$C:$C,D2799)+SUMIFS($F:$F,$D:$D,D2799,$C:$C,"Coin Deduction")</f>
        <v>0</v>
      </c>
      <c r="AE2799" s="131">
        <f>Table5[[#This Row],[Column4]]+Table5[[#This Row],[Column14]]+Table5[[#This Row],[Column19]]+Table5[[#This Row],[Column12]]</f>
        <v>0</v>
      </c>
      <c r="AF2799" s="131">
        <f>Table5[[#This Row],[Column5]]+Table5[[#This Row],[Column13]]+Table5[[#This Row],[Column21]]+Table5[[#This Row],[Column18]]</f>
        <v>0</v>
      </c>
      <c r="AG2799" s="131">
        <f t="shared" si="480"/>
        <v>0</v>
      </c>
      <c r="AH2799" s="131">
        <f t="shared" si="481"/>
        <v>0</v>
      </c>
      <c r="AI2799" s="131">
        <f>Table5[[#This Row],[Column17]]-Table5[[#This Row],[Column20]]</f>
        <v>0</v>
      </c>
      <c r="AJ2799" s="131">
        <f t="shared" si="482"/>
        <v>0</v>
      </c>
      <c r="AK2799" s="131">
        <f t="shared" si="475"/>
        <v>0</v>
      </c>
      <c r="AL2799" s="131">
        <f t="shared" si="483"/>
        <v>0</v>
      </c>
      <c r="AM2799" s="131" t="str">
        <f t="shared" si="484"/>
        <v/>
      </c>
      <c r="AN2799" s="131" t="str">
        <f t="shared" ca="1" si="485"/>
        <v/>
      </c>
    </row>
    <row r="2800" spans="1:40" ht="20.25" customHeight="1" x14ac:dyDescent="0.3">
      <c r="A2800" s="127"/>
      <c r="B2800" s="164"/>
      <c r="C2800" s="139"/>
      <c r="D2800" s="140"/>
      <c r="E2800" s="139"/>
      <c r="F2800" s="139"/>
      <c r="G2800" s="140"/>
      <c r="H2800" s="139"/>
      <c r="I2800" s="129"/>
      <c r="L2800" s="128"/>
      <c r="M2800" s="128"/>
      <c r="N2800" s="128"/>
      <c r="O2800" s="128"/>
      <c r="P2800" s="128"/>
      <c r="Q2800" s="128"/>
      <c r="R2800" s="128"/>
      <c r="S2800" s="128"/>
      <c r="T2800" s="120">
        <f t="shared" si="476"/>
        <v>0</v>
      </c>
      <c r="U2800" s="131"/>
      <c r="V2800" s="131"/>
      <c r="W2800" s="131">
        <f>SUMIFS($F$3:F2800,$D$3:D2800,D2800,$C$3:C2800,"Buy")+SUMIFS($F$3:F2800,$D$3:D2800,D2800,$C$3:C2800,"Coin Deposit",$E$3:E2800,"&lt;&gt;")</f>
        <v>0</v>
      </c>
      <c r="X2800" s="131">
        <f t="shared" si="477"/>
        <v>0</v>
      </c>
      <c r="Y2800" s="131">
        <f>IF($D2800=Y$1,SUMIFS($H$3:$H2800,$G$3:$G2800,Y$1,$C$3:$C2800,"Sell"),0)</f>
        <v>0</v>
      </c>
      <c r="Z2800" s="131">
        <f t="shared" si="478"/>
        <v>0</v>
      </c>
      <c r="AA2800" s="131">
        <f>IF($D2800=AA$1,SUMIFS($H$3:$H2800,$G$3:$G2800,AA$1,$C$3:$C2800,"Sell"),0)</f>
        <v>0</v>
      </c>
      <c r="AB2800" s="131">
        <f t="shared" si="479"/>
        <v>0</v>
      </c>
      <c r="AC2800" s="131">
        <f>SUMIFS('Deductions and Deposits'!$H:$H,'Deductions and Deposits'!$G:$G,D2800,'Deductions and Deposits'!$F:$F,"&lt;="&amp;B2800)+SUMIFS($F$3:F2800,$D$3:D2800,D2800,$C$3:C2800,"Coin Deposit",$E$3:E2800,"")</f>
        <v>0</v>
      </c>
      <c r="AD2800" s="131">
        <f>SUMIFS('Deductions and Deposits'!$D:$D,'Deductions and Deposits'!$C:$C,D2800)+SUMIFS($F:$F,$D:$D,D2800,$C:$C,"Coin Deduction")</f>
        <v>0</v>
      </c>
      <c r="AE2800" s="131">
        <f>Table5[[#This Row],[Column4]]+Table5[[#This Row],[Column14]]+Table5[[#This Row],[Column19]]+Table5[[#This Row],[Column12]]</f>
        <v>0</v>
      </c>
      <c r="AF2800" s="131">
        <f>Table5[[#This Row],[Column5]]+Table5[[#This Row],[Column13]]+Table5[[#This Row],[Column21]]+Table5[[#This Row],[Column18]]</f>
        <v>0</v>
      </c>
      <c r="AG2800" s="131">
        <f t="shared" si="480"/>
        <v>0</v>
      </c>
      <c r="AH2800" s="131">
        <f t="shared" si="481"/>
        <v>0</v>
      </c>
      <c r="AI2800" s="131">
        <f>Table5[[#This Row],[Column17]]-Table5[[#This Row],[Column20]]</f>
        <v>0</v>
      </c>
      <c r="AJ2800" s="131">
        <f t="shared" si="482"/>
        <v>0</v>
      </c>
      <c r="AK2800" s="131">
        <f t="shared" si="475"/>
        <v>0</v>
      </c>
      <c r="AL2800" s="131">
        <f t="shared" si="483"/>
        <v>0</v>
      </c>
      <c r="AM2800" s="131" t="str">
        <f t="shared" si="484"/>
        <v/>
      </c>
      <c r="AN2800" s="131" t="str">
        <f t="shared" ca="1" si="485"/>
        <v/>
      </c>
    </row>
    <row r="2801" spans="1:40" ht="20.25" customHeight="1" x14ac:dyDescent="0.3">
      <c r="A2801" s="127"/>
      <c r="B2801" s="164"/>
      <c r="C2801" s="139"/>
      <c r="D2801" s="140"/>
      <c r="E2801" s="139"/>
      <c r="F2801" s="139"/>
      <c r="G2801" s="140"/>
      <c r="H2801" s="139"/>
      <c r="I2801" s="129"/>
      <c r="L2801" s="128"/>
      <c r="M2801" s="128"/>
      <c r="N2801" s="128"/>
      <c r="O2801" s="128"/>
      <c r="P2801" s="128"/>
      <c r="Q2801" s="128"/>
      <c r="R2801" s="128"/>
      <c r="S2801" s="128"/>
      <c r="T2801" s="120">
        <f t="shared" si="476"/>
        <v>0</v>
      </c>
      <c r="U2801" s="131"/>
      <c r="V2801" s="131"/>
      <c r="W2801" s="131">
        <f>SUMIFS($F$3:F2801,$D$3:D2801,D2801,$C$3:C2801,"Buy")+SUMIFS($F$3:F2801,$D$3:D2801,D2801,$C$3:C2801,"Coin Deposit",$E$3:E2801,"&lt;&gt;")</f>
        <v>0</v>
      </c>
      <c r="X2801" s="131">
        <f t="shared" si="477"/>
        <v>0</v>
      </c>
      <c r="Y2801" s="131">
        <f>IF($D2801=Y$1,SUMIFS($H$3:$H2801,$G$3:$G2801,Y$1,$C$3:$C2801,"Sell"),0)</f>
        <v>0</v>
      </c>
      <c r="Z2801" s="131">
        <f t="shared" si="478"/>
        <v>0</v>
      </c>
      <c r="AA2801" s="131">
        <f>IF($D2801=AA$1,SUMIFS($H$3:$H2801,$G$3:$G2801,AA$1,$C$3:$C2801,"Sell"),0)</f>
        <v>0</v>
      </c>
      <c r="AB2801" s="131">
        <f t="shared" si="479"/>
        <v>0</v>
      </c>
      <c r="AC2801" s="131">
        <f>SUMIFS('Deductions and Deposits'!$H:$H,'Deductions and Deposits'!$G:$G,D2801,'Deductions and Deposits'!$F:$F,"&lt;="&amp;B2801)+SUMIFS($F$3:F2801,$D$3:D2801,D2801,$C$3:C2801,"Coin Deposit",$E$3:E2801,"")</f>
        <v>0</v>
      </c>
      <c r="AD2801" s="131">
        <f>SUMIFS('Deductions and Deposits'!$D:$D,'Deductions and Deposits'!$C:$C,D2801)+SUMIFS($F:$F,$D:$D,D2801,$C:$C,"Coin Deduction")</f>
        <v>0</v>
      </c>
      <c r="AE2801" s="131">
        <f>Table5[[#This Row],[Column4]]+Table5[[#This Row],[Column14]]+Table5[[#This Row],[Column19]]+Table5[[#This Row],[Column12]]</f>
        <v>0</v>
      </c>
      <c r="AF2801" s="131">
        <f>Table5[[#This Row],[Column5]]+Table5[[#This Row],[Column13]]+Table5[[#This Row],[Column21]]+Table5[[#This Row],[Column18]]</f>
        <v>0</v>
      </c>
      <c r="AG2801" s="131">
        <f t="shared" si="480"/>
        <v>0</v>
      </c>
      <c r="AH2801" s="131">
        <f t="shared" si="481"/>
        <v>0</v>
      </c>
      <c r="AI2801" s="131">
        <f>Table5[[#This Row],[Column17]]-Table5[[#This Row],[Column20]]</f>
        <v>0</v>
      </c>
      <c r="AJ2801" s="131">
        <f t="shared" si="482"/>
        <v>0</v>
      </c>
      <c r="AK2801" s="131">
        <f t="shared" si="475"/>
        <v>0</v>
      </c>
      <c r="AL2801" s="131">
        <f t="shared" si="483"/>
        <v>0</v>
      </c>
      <c r="AM2801" s="131" t="str">
        <f t="shared" si="484"/>
        <v/>
      </c>
      <c r="AN2801" s="131" t="str">
        <f t="shared" ca="1" si="485"/>
        <v/>
      </c>
    </row>
    <row r="2802" spans="1:40" ht="20.25" customHeight="1" x14ac:dyDescent="0.3">
      <c r="A2802" s="127"/>
      <c r="B2802" s="164"/>
      <c r="C2802" s="139"/>
      <c r="D2802" s="140"/>
      <c r="E2802" s="139"/>
      <c r="F2802" s="139"/>
      <c r="G2802" s="140"/>
      <c r="H2802" s="139"/>
      <c r="I2802" s="129"/>
      <c r="L2802" s="128"/>
      <c r="M2802" s="128"/>
      <c r="N2802" s="128"/>
      <c r="O2802" s="128"/>
      <c r="P2802" s="128"/>
      <c r="Q2802" s="128"/>
      <c r="R2802" s="128"/>
      <c r="S2802" s="128"/>
      <c r="T2802" s="120">
        <f t="shared" si="476"/>
        <v>0</v>
      </c>
      <c r="U2802" s="131"/>
      <c r="V2802" s="131"/>
      <c r="W2802" s="131">
        <f>SUMIFS($F$3:F2802,$D$3:D2802,D2802,$C$3:C2802,"Buy")+SUMIFS($F$3:F2802,$D$3:D2802,D2802,$C$3:C2802,"Coin Deposit",$E$3:E2802,"&lt;&gt;")</f>
        <v>0</v>
      </c>
      <c r="X2802" s="131">
        <f t="shared" si="477"/>
        <v>0</v>
      </c>
      <c r="Y2802" s="131">
        <f>IF($D2802=Y$1,SUMIFS($H$3:$H2802,$G$3:$G2802,Y$1,$C$3:$C2802,"Sell"),0)</f>
        <v>0</v>
      </c>
      <c r="Z2802" s="131">
        <f t="shared" si="478"/>
        <v>0</v>
      </c>
      <c r="AA2802" s="131">
        <f>IF($D2802=AA$1,SUMIFS($H$3:$H2802,$G$3:$G2802,AA$1,$C$3:$C2802,"Sell"),0)</f>
        <v>0</v>
      </c>
      <c r="AB2802" s="131">
        <f t="shared" si="479"/>
        <v>0</v>
      </c>
      <c r="AC2802" s="131">
        <f>SUMIFS('Deductions and Deposits'!$H:$H,'Deductions and Deposits'!$G:$G,D2802,'Deductions and Deposits'!$F:$F,"&lt;="&amp;B2802)+SUMIFS($F$3:F2802,$D$3:D2802,D2802,$C$3:C2802,"Coin Deposit",$E$3:E2802,"")</f>
        <v>0</v>
      </c>
      <c r="AD2802" s="131">
        <f>SUMIFS('Deductions and Deposits'!$D:$D,'Deductions and Deposits'!$C:$C,D2802)+SUMIFS($F:$F,$D:$D,D2802,$C:$C,"Coin Deduction")</f>
        <v>0</v>
      </c>
      <c r="AE2802" s="131">
        <f>Table5[[#This Row],[Column4]]+Table5[[#This Row],[Column14]]+Table5[[#This Row],[Column19]]+Table5[[#This Row],[Column12]]</f>
        <v>0</v>
      </c>
      <c r="AF2802" s="131">
        <f>Table5[[#This Row],[Column5]]+Table5[[#This Row],[Column13]]+Table5[[#This Row],[Column21]]+Table5[[#This Row],[Column18]]</f>
        <v>0</v>
      </c>
      <c r="AG2802" s="131">
        <f t="shared" si="480"/>
        <v>0</v>
      </c>
      <c r="AH2802" s="131">
        <f t="shared" si="481"/>
        <v>0</v>
      </c>
      <c r="AI2802" s="131">
        <f>Table5[[#This Row],[Column17]]-Table5[[#This Row],[Column20]]</f>
        <v>0</v>
      </c>
      <c r="AJ2802" s="131">
        <f t="shared" si="482"/>
        <v>0</v>
      </c>
      <c r="AK2802" s="131">
        <f t="shared" si="475"/>
        <v>0</v>
      </c>
      <c r="AL2802" s="131">
        <f t="shared" si="483"/>
        <v>0</v>
      </c>
      <c r="AM2802" s="131" t="str">
        <f t="shared" si="484"/>
        <v/>
      </c>
      <c r="AN2802" s="131" t="str">
        <f t="shared" ca="1" si="485"/>
        <v/>
      </c>
    </row>
    <row r="2803" spans="1:40" ht="20.25" customHeight="1" x14ac:dyDescent="0.3">
      <c r="A2803" s="127"/>
      <c r="B2803" s="164"/>
      <c r="C2803" s="139"/>
      <c r="D2803" s="140"/>
      <c r="E2803" s="139"/>
      <c r="F2803" s="139"/>
      <c r="G2803" s="140"/>
      <c r="H2803" s="139"/>
      <c r="I2803" s="129"/>
      <c r="L2803" s="128"/>
      <c r="M2803" s="128"/>
      <c r="N2803" s="128"/>
      <c r="O2803" s="128"/>
      <c r="P2803" s="128"/>
      <c r="Q2803" s="128"/>
      <c r="R2803" s="128"/>
      <c r="S2803" s="128"/>
      <c r="T2803" s="120">
        <f t="shared" si="476"/>
        <v>0</v>
      </c>
      <c r="U2803" s="131"/>
      <c r="V2803" s="131"/>
      <c r="W2803" s="131">
        <f>SUMIFS($F$3:F2803,$D$3:D2803,D2803,$C$3:C2803,"Buy")+SUMIFS($F$3:F2803,$D$3:D2803,D2803,$C$3:C2803,"Coin Deposit",$E$3:E2803,"&lt;&gt;")</f>
        <v>0</v>
      </c>
      <c r="X2803" s="131">
        <f t="shared" si="477"/>
        <v>0</v>
      </c>
      <c r="Y2803" s="131">
        <f>IF($D2803=Y$1,SUMIFS($H$3:$H2803,$G$3:$G2803,Y$1,$C$3:$C2803,"Sell"),0)</f>
        <v>0</v>
      </c>
      <c r="Z2803" s="131">
        <f t="shared" si="478"/>
        <v>0</v>
      </c>
      <c r="AA2803" s="131">
        <f>IF($D2803=AA$1,SUMIFS($H$3:$H2803,$G$3:$G2803,AA$1,$C$3:$C2803,"Sell"),0)</f>
        <v>0</v>
      </c>
      <c r="AB2803" s="131">
        <f t="shared" si="479"/>
        <v>0</v>
      </c>
      <c r="AC2803" s="131">
        <f>SUMIFS('Deductions and Deposits'!$H:$H,'Deductions and Deposits'!$G:$G,D2803,'Deductions and Deposits'!$F:$F,"&lt;="&amp;B2803)+SUMIFS($F$3:F2803,$D$3:D2803,D2803,$C$3:C2803,"Coin Deposit",$E$3:E2803,"")</f>
        <v>0</v>
      </c>
      <c r="AD2803" s="131">
        <f>SUMIFS('Deductions and Deposits'!$D:$D,'Deductions and Deposits'!$C:$C,D2803)+SUMIFS($F:$F,$D:$D,D2803,$C:$C,"Coin Deduction")</f>
        <v>0</v>
      </c>
      <c r="AE2803" s="131">
        <f>Table5[[#This Row],[Column4]]+Table5[[#This Row],[Column14]]+Table5[[#This Row],[Column19]]+Table5[[#This Row],[Column12]]</f>
        <v>0</v>
      </c>
      <c r="AF2803" s="131">
        <f>Table5[[#This Row],[Column5]]+Table5[[#This Row],[Column13]]+Table5[[#This Row],[Column21]]+Table5[[#This Row],[Column18]]</f>
        <v>0</v>
      </c>
      <c r="AG2803" s="131">
        <f t="shared" si="480"/>
        <v>0</v>
      </c>
      <c r="AH2803" s="131">
        <f t="shared" si="481"/>
        <v>0</v>
      </c>
      <c r="AI2803" s="131">
        <f>Table5[[#This Row],[Column17]]-Table5[[#This Row],[Column20]]</f>
        <v>0</v>
      </c>
      <c r="AJ2803" s="131">
        <f t="shared" si="482"/>
        <v>0</v>
      </c>
      <c r="AK2803" s="131">
        <f t="shared" si="475"/>
        <v>0</v>
      </c>
      <c r="AL2803" s="131">
        <f t="shared" si="483"/>
        <v>0</v>
      </c>
      <c r="AM2803" s="131" t="str">
        <f t="shared" si="484"/>
        <v/>
      </c>
      <c r="AN2803" s="131" t="str">
        <f t="shared" ca="1" si="485"/>
        <v/>
      </c>
    </row>
    <row r="2804" spans="1:40" ht="20.25" customHeight="1" x14ac:dyDescent="0.3">
      <c r="A2804" s="127"/>
      <c r="B2804" s="164"/>
      <c r="C2804" s="139"/>
      <c r="D2804" s="140"/>
      <c r="E2804" s="139"/>
      <c r="F2804" s="139"/>
      <c r="G2804" s="140"/>
      <c r="H2804" s="139"/>
      <c r="I2804" s="129"/>
      <c r="L2804" s="128"/>
      <c r="M2804" s="128"/>
      <c r="N2804" s="128"/>
      <c r="O2804" s="128"/>
      <c r="P2804" s="128"/>
      <c r="Q2804" s="128"/>
      <c r="R2804" s="128"/>
      <c r="S2804" s="128"/>
      <c r="T2804" s="120">
        <f t="shared" si="476"/>
        <v>0</v>
      </c>
      <c r="U2804" s="131"/>
      <c r="V2804" s="131"/>
      <c r="W2804" s="131">
        <f>SUMIFS($F$3:F2804,$D$3:D2804,D2804,$C$3:C2804,"Buy")+SUMIFS($F$3:F2804,$D$3:D2804,D2804,$C$3:C2804,"Coin Deposit",$E$3:E2804,"&lt;&gt;")</f>
        <v>0</v>
      </c>
      <c r="X2804" s="131">
        <f t="shared" si="477"/>
        <v>0</v>
      </c>
      <c r="Y2804" s="131">
        <f>IF($D2804=Y$1,SUMIFS($H$3:$H2804,$G$3:$G2804,Y$1,$C$3:$C2804,"Sell"),0)</f>
        <v>0</v>
      </c>
      <c r="Z2804" s="131">
        <f t="shared" si="478"/>
        <v>0</v>
      </c>
      <c r="AA2804" s="131">
        <f>IF($D2804=AA$1,SUMIFS($H$3:$H2804,$G$3:$G2804,AA$1,$C$3:$C2804,"Sell"),0)</f>
        <v>0</v>
      </c>
      <c r="AB2804" s="131">
        <f t="shared" si="479"/>
        <v>0</v>
      </c>
      <c r="AC2804" s="131">
        <f>SUMIFS('Deductions and Deposits'!$H:$H,'Deductions and Deposits'!$G:$G,D2804,'Deductions and Deposits'!$F:$F,"&lt;="&amp;B2804)+SUMIFS($F$3:F2804,$D$3:D2804,D2804,$C$3:C2804,"Coin Deposit",$E$3:E2804,"")</f>
        <v>0</v>
      </c>
      <c r="AD2804" s="131">
        <f>SUMIFS('Deductions and Deposits'!$D:$D,'Deductions and Deposits'!$C:$C,D2804)+SUMIFS($F:$F,$D:$D,D2804,$C:$C,"Coin Deduction")</f>
        <v>0</v>
      </c>
      <c r="AE2804" s="131">
        <f>Table5[[#This Row],[Column4]]+Table5[[#This Row],[Column14]]+Table5[[#This Row],[Column19]]+Table5[[#This Row],[Column12]]</f>
        <v>0</v>
      </c>
      <c r="AF2804" s="131">
        <f>Table5[[#This Row],[Column5]]+Table5[[#This Row],[Column13]]+Table5[[#This Row],[Column21]]+Table5[[#This Row],[Column18]]</f>
        <v>0</v>
      </c>
      <c r="AG2804" s="131">
        <f t="shared" si="480"/>
        <v>0</v>
      </c>
      <c r="AH2804" s="131">
        <f t="shared" si="481"/>
        <v>0</v>
      </c>
      <c r="AI2804" s="131">
        <f>Table5[[#This Row],[Column17]]-Table5[[#This Row],[Column20]]</f>
        <v>0</v>
      </c>
      <c r="AJ2804" s="131">
        <f t="shared" si="482"/>
        <v>0</v>
      </c>
      <c r="AK2804" s="131">
        <f t="shared" si="475"/>
        <v>0</v>
      </c>
      <c r="AL2804" s="131">
        <f t="shared" si="483"/>
        <v>0</v>
      </c>
      <c r="AM2804" s="131" t="str">
        <f t="shared" si="484"/>
        <v/>
      </c>
      <c r="AN2804" s="131" t="str">
        <f t="shared" ca="1" si="485"/>
        <v/>
      </c>
    </row>
    <row r="2805" spans="1:40" ht="20.25" customHeight="1" x14ac:dyDescent="0.3">
      <c r="A2805" s="127"/>
      <c r="B2805" s="164"/>
      <c r="C2805" s="139"/>
      <c r="D2805" s="140"/>
      <c r="E2805" s="139"/>
      <c r="F2805" s="139"/>
      <c r="G2805" s="140"/>
      <c r="H2805" s="139"/>
      <c r="I2805" s="129"/>
      <c r="L2805" s="128"/>
      <c r="M2805" s="128"/>
      <c r="N2805" s="128"/>
      <c r="O2805" s="128"/>
      <c r="P2805" s="128"/>
      <c r="Q2805" s="128"/>
      <c r="R2805" s="128"/>
      <c r="S2805" s="128"/>
      <c r="T2805" s="120">
        <f t="shared" si="476"/>
        <v>0</v>
      </c>
      <c r="U2805" s="131"/>
      <c r="V2805" s="131"/>
      <c r="W2805" s="131">
        <f>SUMIFS($F$3:F2805,$D$3:D2805,D2805,$C$3:C2805,"Buy")+SUMIFS($F$3:F2805,$D$3:D2805,D2805,$C$3:C2805,"Coin Deposit",$E$3:E2805,"&lt;&gt;")</f>
        <v>0</v>
      </c>
      <c r="X2805" s="131">
        <f t="shared" si="477"/>
        <v>0</v>
      </c>
      <c r="Y2805" s="131">
        <f>IF($D2805=Y$1,SUMIFS($H$3:$H2805,$G$3:$G2805,Y$1,$C$3:$C2805,"Sell"),0)</f>
        <v>0</v>
      </c>
      <c r="Z2805" s="131">
        <f t="shared" si="478"/>
        <v>0</v>
      </c>
      <c r="AA2805" s="131">
        <f>IF($D2805=AA$1,SUMIFS($H$3:$H2805,$G$3:$G2805,AA$1,$C$3:$C2805,"Sell"),0)</f>
        <v>0</v>
      </c>
      <c r="AB2805" s="131">
        <f t="shared" si="479"/>
        <v>0</v>
      </c>
      <c r="AC2805" s="131">
        <f>SUMIFS('Deductions and Deposits'!$H:$H,'Deductions and Deposits'!$G:$G,D2805,'Deductions and Deposits'!$F:$F,"&lt;="&amp;B2805)+SUMIFS($F$3:F2805,$D$3:D2805,D2805,$C$3:C2805,"Coin Deposit",$E$3:E2805,"")</f>
        <v>0</v>
      </c>
      <c r="AD2805" s="131">
        <f>SUMIFS('Deductions and Deposits'!$D:$D,'Deductions and Deposits'!$C:$C,D2805)+SUMIFS($F:$F,$D:$D,D2805,$C:$C,"Coin Deduction")</f>
        <v>0</v>
      </c>
      <c r="AE2805" s="131">
        <f>Table5[[#This Row],[Column4]]+Table5[[#This Row],[Column14]]+Table5[[#This Row],[Column19]]+Table5[[#This Row],[Column12]]</f>
        <v>0</v>
      </c>
      <c r="AF2805" s="131">
        <f>Table5[[#This Row],[Column5]]+Table5[[#This Row],[Column13]]+Table5[[#This Row],[Column21]]+Table5[[#This Row],[Column18]]</f>
        <v>0</v>
      </c>
      <c r="AG2805" s="131">
        <f t="shared" si="480"/>
        <v>0</v>
      </c>
      <c r="AH2805" s="131">
        <f t="shared" si="481"/>
        <v>0</v>
      </c>
      <c r="AI2805" s="131">
        <f>Table5[[#This Row],[Column17]]-Table5[[#This Row],[Column20]]</f>
        <v>0</v>
      </c>
      <c r="AJ2805" s="131">
        <f t="shared" si="482"/>
        <v>0</v>
      </c>
      <c r="AK2805" s="131">
        <f t="shared" si="475"/>
        <v>0</v>
      </c>
      <c r="AL2805" s="131">
        <f t="shared" si="483"/>
        <v>0</v>
      </c>
      <c r="AM2805" s="131" t="str">
        <f t="shared" si="484"/>
        <v/>
      </c>
      <c r="AN2805" s="131" t="str">
        <f t="shared" ca="1" si="485"/>
        <v/>
      </c>
    </row>
    <row r="2806" spans="1:40" ht="20.25" customHeight="1" x14ac:dyDescent="0.3">
      <c r="A2806" s="127"/>
      <c r="B2806" s="164"/>
      <c r="C2806" s="139"/>
      <c r="D2806" s="140"/>
      <c r="E2806" s="139"/>
      <c r="F2806" s="139"/>
      <c r="G2806" s="140"/>
      <c r="H2806" s="139"/>
      <c r="I2806" s="129"/>
      <c r="L2806" s="128"/>
      <c r="M2806" s="128"/>
      <c r="N2806" s="128"/>
      <c r="O2806" s="128"/>
      <c r="P2806" s="128"/>
      <c r="Q2806" s="128"/>
      <c r="R2806" s="128"/>
      <c r="S2806" s="128"/>
      <c r="T2806" s="120">
        <f t="shared" si="476"/>
        <v>0</v>
      </c>
      <c r="U2806" s="131"/>
      <c r="V2806" s="131"/>
      <c r="W2806" s="131">
        <f>SUMIFS($F$3:F2806,$D$3:D2806,D2806,$C$3:C2806,"Buy")+SUMIFS($F$3:F2806,$D$3:D2806,D2806,$C$3:C2806,"Coin Deposit",$E$3:E2806,"&lt;&gt;")</f>
        <v>0</v>
      </c>
      <c r="X2806" s="131">
        <f t="shared" si="477"/>
        <v>0</v>
      </c>
      <c r="Y2806" s="131">
        <f>IF($D2806=Y$1,SUMIFS($H$3:$H2806,$G$3:$G2806,Y$1,$C$3:$C2806,"Sell"),0)</f>
        <v>0</v>
      </c>
      <c r="Z2806" s="131">
        <f t="shared" si="478"/>
        <v>0</v>
      </c>
      <c r="AA2806" s="131">
        <f>IF($D2806=AA$1,SUMIFS($H$3:$H2806,$G$3:$G2806,AA$1,$C$3:$C2806,"Sell"),0)</f>
        <v>0</v>
      </c>
      <c r="AB2806" s="131">
        <f t="shared" si="479"/>
        <v>0</v>
      </c>
      <c r="AC2806" s="131">
        <f>SUMIFS('Deductions and Deposits'!$H:$H,'Deductions and Deposits'!$G:$G,D2806,'Deductions and Deposits'!$F:$F,"&lt;="&amp;B2806)+SUMIFS($F$3:F2806,$D$3:D2806,D2806,$C$3:C2806,"Coin Deposit",$E$3:E2806,"")</f>
        <v>0</v>
      </c>
      <c r="AD2806" s="131">
        <f>SUMIFS('Deductions and Deposits'!$D:$D,'Deductions and Deposits'!$C:$C,D2806)+SUMIFS($F:$F,$D:$D,D2806,$C:$C,"Coin Deduction")</f>
        <v>0</v>
      </c>
      <c r="AE2806" s="131">
        <f>Table5[[#This Row],[Column4]]+Table5[[#This Row],[Column14]]+Table5[[#This Row],[Column19]]+Table5[[#This Row],[Column12]]</f>
        <v>0</v>
      </c>
      <c r="AF2806" s="131">
        <f>Table5[[#This Row],[Column5]]+Table5[[#This Row],[Column13]]+Table5[[#This Row],[Column21]]+Table5[[#This Row],[Column18]]</f>
        <v>0</v>
      </c>
      <c r="AG2806" s="131">
        <f t="shared" si="480"/>
        <v>0</v>
      </c>
      <c r="AH2806" s="131">
        <f t="shared" si="481"/>
        <v>0</v>
      </c>
      <c r="AI2806" s="131">
        <f>Table5[[#This Row],[Column17]]-Table5[[#This Row],[Column20]]</f>
        <v>0</v>
      </c>
      <c r="AJ2806" s="131">
        <f t="shared" si="482"/>
        <v>0</v>
      </c>
      <c r="AK2806" s="131">
        <f t="shared" ref="AK2806:AK2869" si="486">AJ2806*T2806</f>
        <v>0</v>
      </c>
      <c r="AL2806" s="131">
        <f t="shared" si="483"/>
        <v>0</v>
      </c>
      <c r="AM2806" s="131" t="str">
        <f t="shared" si="484"/>
        <v/>
      </c>
      <c r="AN2806" s="131" t="str">
        <f t="shared" ca="1" si="485"/>
        <v/>
      </c>
    </row>
    <row r="2807" spans="1:40" ht="20.25" customHeight="1" x14ac:dyDescent="0.3">
      <c r="A2807" s="127"/>
      <c r="B2807" s="164"/>
      <c r="C2807" s="139"/>
      <c r="D2807" s="140"/>
      <c r="E2807" s="139"/>
      <c r="F2807" s="139"/>
      <c r="G2807" s="140"/>
      <c r="H2807" s="139"/>
      <c r="I2807" s="129"/>
      <c r="L2807" s="128"/>
      <c r="M2807" s="128"/>
      <c r="N2807" s="128"/>
      <c r="O2807" s="128"/>
      <c r="P2807" s="128"/>
      <c r="Q2807" s="128"/>
      <c r="R2807" s="128"/>
      <c r="S2807" s="128"/>
      <c r="T2807" s="120">
        <f t="shared" si="476"/>
        <v>0</v>
      </c>
      <c r="U2807" s="131"/>
      <c r="V2807" s="131"/>
      <c r="W2807" s="131">
        <f>SUMIFS($F$3:F2807,$D$3:D2807,D2807,$C$3:C2807,"Buy")+SUMIFS($F$3:F2807,$D$3:D2807,D2807,$C$3:C2807,"Coin Deposit",$E$3:E2807,"&lt;&gt;")</f>
        <v>0</v>
      </c>
      <c r="X2807" s="131">
        <f t="shared" si="477"/>
        <v>0</v>
      </c>
      <c r="Y2807" s="131">
        <f>IF($D2807=Y$1,SUMIFS($H$3:$H2807,$G$3:$G2807,Y$1,$C$3:$C2807,"Sell"),0)</f>
        <v>0</v>
      </c>
      <c r="Z2807" s="131">
        <f t="shared" si="478"/>
        <v>0</v>
      </c>
      <c r="AA2807" s="131">
        <f>IF($D2807=AA$1,SUMIFS($H$3:$H2807,$G$3:$G2807,AA$1,$C$3:$C2807,"Sell"),0)</f>
        <v>0</v>
      </c>
      <c r="AB2807" s="131">
        <f t="shared" si="479"/>
        <v>0</v>
      </c>
      <c r="AC2807" s="131">
        <f>SUMIFS('Deductions and Deposits'!$H:$H,'Deductions and Deposits'!$G:$G,D2807,'Deductions and Deposits'!$F:$F,"&lt;="&amp;B2807)+SUMIFS($F$3:F2807,$D$3:D2807,D2807,$C$3:C2807,"Coin Deposit",$E$3:E2807,"")</f>
        <v>0</v>
      </c>
      <c r="AD2807" s="131">
        <f>SUMIFS('Deductions and Deposits'!$D:$D,'Deductions and Deposits'!$C:$C,D2807)+SUMIFS($F:$F,$D:$D,D2807,$C:$C,"Coin Deduction")</f>
        <v>0</v>
      </c>
      <c r="AE2807" s="131">
        <f>Table5[[#This Row],[Column4]]+Table5[[#This Row],[Column14]]+Table5[[#This Row],[Column19]]+Table5[[#This Row],[Column12]]</f>
        <v>0</v>
      </c>
      <c r="AF2807" s="131">
        <f>Table5[[#This Row],[Column5]]+Table5[[#This Row],[Column13]]+Table5[[#This Row],[Column21]]+Table5[[#This Row],[Column18]]</f>
        <v>0</v>
      </c>
      <c r="AG2807" s="131">
        <f t="shared" si="480"/>
        <v>0</v>
      </c>
      <c r="AH2807" s="131">
        <f t="shared" si="481"/>
        <v>0</v>
      </c>
      <c r="AI2807" s="131">
        <f>Table5[[#This Row],[Column17]]-Table5[[#This Row],[Column20]]</f>
        <v>0</v>
      </c>
      <c r="AJ2807" s="131">
        <f t="shared" si="482"/>
        <v>0</v>
      </c>
      <c r="AK2807" s="131">
        <f t="shared" si="486"/>
        <v>0</v>
      </c>
      <c r="AL2807" s="131">
        <f t="shared" si="483"/>
        <v>0</v>
      </c>
      <c r="AM2807" s="131" t="str">
        <f t="shared" si="484"/>
        <v/>
      </c>
      <c r="AN2807" s="131" t="str">
        <f t="shared" ca="1" si="485"/>
        <v/>
      </c>
    </row>
    <row r="2808" spans="1:40" ht="20.25" customHeight="1" x14ac:dyDescent="0.3">
      <c r="A2808" s="127"/>
      <c r="B2808" s="164"/>
      <c r="C2808" s="139"/>
      <c r="D2808" s="140"/>
      <c r="E2808" s="139"/>
      <c r="F2808" s="139"/>
      <c r="G2808" s="140"/>
      <c r="H2808" s="139"/>
      <c r="I2808" s="129"/>
      <c r="L2808" s="128"/>
      <c r="M2808" s="128"/>
      <c r="N2808" s="128"/>
      <c r="O2808" s="128"/>
      <c r="P2808" s="128"/>
      <c r="Q2808" s="128"/>
      <c r="R2808" s="128"/>
      <c r="S2808" s="128"/>
      <c r="T2808" s="120">
        <f t="shared" si="476"/>
        <v>0</v>
      </c>
      <c r="U2808" s="131"/>
      <c r="V2808" s="131"/>
      <c r="W2808" s="131">
        <f>SUMIFS($F$3:F2808,$D$3:D2808,D2808,$C$3:C2808,"Buy")+SUMIFS($F$3:F2808,$D$3:D2808,D2808,$C$3:C2808,"Coin Deposit",$E$3:E2808,"&lt;&gt;")</f>
        <v>0</v>
      </c>
      <c r="X2808" s="131">
        <f t="shared" si="477"/>
        <v>0</v>
      </c>
      <c r="Y2808" s="131">
        <f>IF($D2808=Y$1,SUMIFS($H$3:$H2808,$G$3:$G2808,Y$1,$C$3:$C2808,"Sell"),0)</f>
        <v>0</v>
      </c>
      <c r="Z2808" s="131">
        <f t="shared" si="478"/>
        <v>0</v>
      </c>
      <c r="AA2808" s="131">
        <f>IF($D2808=AA$1,SUMIFS($H$3:$H2808,$G$3:$G2808,AA$1,$C$3:$C2808,"Sell"),0)</f>
        <v>0</v>
      </c>
      <c r="AB2808" s="131">
        <f t="shared" si="479"/>
        <v>0</v>
      </c>
      <c r="AC2808" s="131">
        <f>SUMIFS('Deductions and Deposits'!$H:$H,'Deductions and Deposits'!$G:$G,D2808,'Deductions and Deposits'!$F:$F,"&lt;="&amp;B2808)+SUMIFS($F$3:F2808,$D$3:D2808,D2808,$C$3:C2808,"Coin Deposit",$E$3:E2808,"")</f>
        <v>0</v>
      </c>
      <c r="AD2808" s="131">
        <f>SUMIFS('Deductions and Deposits'!$D:$D,'Deductions and Deposits'!$C:$C,D2808)+SUMIFS($F:$F,$D:$D,D2808,$C:$C,"Coin Deduction")</f>
        <v>0</v>
      </c>
      <c r="AE2808" s="131">
        <f>Table5[[#This Row],[Column4]]+Table5[[#This Row],[Column14]]+Table5[[#This Row],[Column19]]+Table5[[#This Row],[Column12]]</f>
        <v>0</v>
      </c>
      <c r="AF2808" s="131">
        <f>Table5[[#This Row],[Column5]]+Table5[[#This Row],[Column13]]+Table5[[#This Row],[Column21]]+Table5[[#This Row],[Column18]]</f>
        <v>0</v>
      </c>
      <c r="AG2808" s="131">
        <f t="shared" si="480"/>
        <v>0</v>
      </c>
      <c r="AH2808" s="131">
        <f t="shared" si="481"/>
        <v>0</v>
      </c>
      <c r="AI2808" s="131">
        <f>Table5[[#This Row],[Column17]]-Table5[[#This Row],[Column20]]</f>
        <v>0</v>
      </c>
      <c r="AJ2808" s="131">
        <f t="shared" si="482"/>
        <v>0</v>
      </c>
      <c r="AK2808" s="131">
        <f t="shared" si="486"/>
        <v>0</v>
      </c>
      <c r="AL2808" s="131">
        <f t="shared" si="483"/>
        <v>0</v>
      </c>
      <c r="AM2808" s="131" t="str">
        <f t="shared" si="484"/>
        <v/>
      </c>
      <c r="AN2808" s="131" t="str">
        <f t="shared" ca="1" si="485"/>
        <v/>
      </c>
    </row>
    <row r="2809" spans="1:40" ht="20.25" customHeight="1" x14ac:dyDescent="0.3">
      <c r="A2809" s="127"/>
      <c r="B2809" s="164"/>
      <c r="C2809" s="139"/>
      <c r="D2809" s="140"/>
      <c r="E2809" s="139"/>
      <c r="F2809" s="139"/>
      <c r="G2809" s="140"/>
      <c r="H2809" s="139"/>
      <c r="I2809" s="129"/>
      <c r="L2809" s="128"/>
      <c r="M2809" s="128"/>
      <c r="N2809" s="128"/>
      <c r="O2809" s="128"/>
      <c r="P2809" s="128"/>
      <c r="Q2809" s="128"/>
      <c r="R2809" s="128"/>
      <c r="S2809" s="128"/>
      <c r="T2809" s="120">
        <f t="shared" si="476"/>
        <v>0</v>
      </c>
      <c r="U2809" s="131"/>
      <c r="V2809" s="131"/>
      <c r="W2809" s="131">
        <f>SUMIFS($F$3:F2809,$D$3:D2809,D2809,$C$3:C2809,"Buy")+SUMIFS($F$3:F2809,$D$3:D2809,D2809,$C$3:C2809,"Coin Deposit",$E$3:E2809,"&lt;&gt;")</f>
        <v>0</v>
      </c>
      <c r="X2809" s="131">
        <f t="shared" si="477"/>
        <v>0</v>
      </c>
      <c r="Y2809" s="131">
        <f>IF($D2809=Y$1,SUMIFS($H$3:$H2809,$G$3:$G2809,Y$1,$C$3:$C2809,"Sell"),0)</f>
        <v>0</v>
      </c>
      <c r="Z2809" s="131">
        <f t="shared" si="478"/>
        <v>0</v>
      </c>
      <c r="AA2809" s="131">
        <f>IF($D2809=AA$1,SUMIFS($H$3:$H2809,$G$3:$G2809,AA$1,$C$3:$C2809,"Sell"),0)</f>
        <v>0</v>
      </c>
      <c r="AB2809" s="131">
        <f t="shared" si="479"/>
        <v>0</v>
      </c>
      <c r="AC2809" s="131">
        <f>SUMIFS('Deductions and Deposits'!$H:$H,'Deductions and Deposits'!$G:$G,D2809,'Deductions and Deposits'!$F:$F,"&lt;="&amp;B2809)+SUMIFS($F$3:F2809,$D$3:D2809,D2809,$C$3:C2809,"Coin Deposit",$E$3:E2809,"")</f>
        <v>0</v>
      </c>
      <c r="AD2809" s="131">
        <f>SUMIFS('Deductions and Deposits'!$D:$D,'Deductions and Deposits'!$C:$C,D2809)+SUMIFS($F:$F,$D:$D,D2809,$C:$C,"Coin Deduction")</f>
        <v>0</v>
      </c>
      <c r="AE2809" s="131">
        <f>Table5[[#This Row],[Column4]]+Table5[[#This Row],[Column14]]+Table5[[#This Row],[Column19]]+Table5[[#This Row],[Column12]]</f>
        <v>0</v>
      </c>
      <c r="AF2809" s="131">
        <f>Table5[[#This Row],[Column5]]+Table5[[#This Row],[Column13]]+Table5[[#This Row],[Column21]]+Table5[[#This Row],[Column18]]</f>
        <v>0</v>
      </c>
      <c r="AG2809" s="131">
        <f t="shared" si="480"/>
        <v>0</v>
      </c>
      <c r="AH2809" s="131">
        <f t="shared" si="481"/>
        <v>0</v>
      </c>
      <c r="AI2809" s="131">
        <f>Table5[[#This Row],[Column17]]-Table5[[#This Row],[Column20]]</f>
        <v>0</v>
      </c>
      <c r="AJ2809" s="131">
        <f t="shared" si="482"/>
        <v>0</v>
      </c>
      <c r="AK2809" s="131">
        <f t="shared" si="486"/>
        <v>0</v>
      </c>
      <c r="AL2809" s="131">
        <f t="shared" si="483"/>
        <v>0</v>
      </c>
      <c r="AM2809" s="131" t="str">
        <f t="shared" si="484"/>
        <v/>
      </c>
      <c r="AN2809" s="131" t="str">
        <f t="shared" ca="1" si="485"/>
        <v/>
      </c>
    </row>
    <row r="2810" spans="1:40" ht="20.25" customHeight="1" x14ac:dyDescent="0.3">
      <c r="A2810" s="127"/>
      <c r="B2810" s="164"/>
      <c r="C2810" s="139"/>
      <c r="D2810" s="140"/>
      <c r="E2810" s="139"/>
      <c r="F2810" s="139"/>
      <c r="G2810" s="140"/>
      <c r="H2810" s="139"/>
      <c r="I2810" s="129"/>
      <c r="L2810" s="128"/>
      <c r="M2810" s="128"/>
      <c r="N2810" s="128"/>
      <c r="O2810" s="128"/>
      <c r="P2810" s="128"/>
      <c r="Q2810" s="128"/>
      <c r="R2810" s="128"/>
      <c r="S2810" s="128"/>
      <c r="T2810" s="120">
        <f t="shared" si="476"/>
        <v>0</v>
      </c>
      <c r="U2810" s="131"/>
      <c r="V2810" s="131"/>
      <c r="W2810" s="131">
        <f>SUMIFS($F$3:F2810,$D$3:D2810,D2810,$C$3:C2810,"Buy")+SUMIFS($F$3:F2810,$D$3:D2810,D2810,$C$3:C2810,"Coin Deposit",$E$3:E2810,"&lt;&gt;")</f>
        <v>0</v>
      </c>
      <c r="X2810" s="131">
        <f t="shared" si="477"/>
        <v>0</v>
      </c>
      <c r="Y2810" s="131">
        <f>IF($D2810=Y$1,SUMIFS($H$3:$H2810,$G$3:$G2810,Y$1,$C$3:$C2810,"Sell"),0)</f>
        <v>0</v>
      </c>
      <c r="Z2810" s="131">
        <f t="shared" si="478"/>
        <v>0</v>
      </c>
      <c r="AA2810" s="131">
        <f>IF($D2810=AA$1,SUMIFS($H$3:$H2810,$G$3:$G2810,AA$1,$C$3:$C2810,"Sell"),0)</f>
        <v>0</v>
      </c>
      <c r="AB2810" s="131">
        <f t="shared" si="479"/>
        <v>0</v>
      </c>
      <c r="AC2810" s="131">
        <f>SUMIFS('Deductions and Deposits'!$H:$H,'Deductions and Deposits'!$G:$G,D2810,'Deductions and Deposits'!$F:$F,"&lt;="&amp;B2810)+SUMIFS($F$3:F2810,$D$3:D2810,D2810,$C$3:C2810,"Coin Deposit",$E$3:E2810,"")</f>
        <v>0</v>
      </c>
      <c r="AD2810" s="131">
        <f>SUMIFS('Deductions and Deposits'!$D:$D,'Deductions and Deposits'!$C:$C,D2810)+SUMIFS($F:$F,$D:$D,D2810,$C:$C,"Coin Deduction")</f>
        <v>0</v>
      </c>
      <c r="AE2810" s="131">
        <f>Table5[[#This Row],[Column4]]+Table5[[#This Row],[Column14]]+Table5[[#This Row],[Column19]]+Table5[[#This Row],[Column12]]</f>
        <v>0</v>
      </c>
      <c r="AF2810" s="131">
        <f>Table5[[#This Row],[Column5]]+Table5[[#This Row],[Column13]]+Table5[[#This Row],[Column21]]+Table5[[#This Row],[Column18]]</f>
        <v>0</v>
      </c>
      <c r="AG2810" s="131">
        <f t="shared" si="480"/>
        <v>0</v>
      </c>
      <c r="AH2810" s="131">
        <f t="shared" si="481"/>
        <v>0</v>
      </c>
      <c r="AI2810" s="131">
        <f>Table5[[#This Row],[Column17]]-Table5[[#This Row],[Column20]]</f>
        <v>0</v>
      </c>
      <c r="AJ2810" s="131">
        <f t="shared" si="482"/>
        <v>0</v>
      </c>
      <c r="AK2810" s="131">
        <f t="shared" si="486"/>
        <v>0</v>
      </c>
      <c r="AL2810" s="131">
        <f t="shared" si="483"/>
        <v>0</v>
      </c>
      <c r="AM2810" s="131" t="str">
        <f t="shared" si="484"/>
        <v/>
      </c>
      <c r="AN2810" s="131" t="str">
        <f t="shared" ca="1" si="485"/>
        <v/>
      </c>
    </row>
    <row r="2811" spans="1:40" ht="20.25" customHeight="1" x14ac:dyDescent="0.3">
      <c r="A2811" s="127"/>
      <c r="B2811" s="164"/>
      <c r="C2811" s="139"/>
      <c r="D2811" s="140"/>
      <c r="E2811" s="139"/>
      <c r="F2811" s="139"/>
      <c r="G2811" s="140"/>
      <c r="H2811" s="139"/>
      <c r="I2811" s="129"/>
      <c r="L2811" s="128"/>
      <c r="M2811" s="128"/>
      <c r="N2811" s="128"/>
      <c r="O2811" s="128"/>
      <c r="P2811" s="128"/>
      <c r="Q2811" s="128"/>
      <c r="R2811" s="128"/>
      <c r="S2811" s="128"/>
      <c r="T2811" s="120">
        <f t="shared" si="476"/>
        <v>0</v>
      </c>
      <c r="U2811" s="131"/>
      <c r="V2811" s="131"/>
      <c r="W2811" s="131">
        <f>SUMIFS($F$3:F2811,$D$3:D2811,D2811,$C$3:C2811,"Buy")+SUMIFS($F$3:F2811,$D$3:D2811,D2811,$C$3:C2811,"Coin Deposit",$E$3:E2811,"&lt;&gt;")</f>
        <v>0</v>
      </c>
      <c r="X2811" s="131">
        <f t="shared" si="477"/>
        <v>0</v>
      </c>
      <c r="Y2811" s="131">
        <f>IF($D2811=Y$1,SUMIFS($H$3:$H2811,$G$3:$G2811,Y$1,$C$3:$C2811,"Sell"),0)</f>
        <v>0</v>
      </c>
      <c r="Z2811" s="131">
        <f t="shared" si="478"/>
        <v>0</v>
      </c>
      <c r="AA2811" s="131">
        <f>IF($D2811=AA$1,SUMIFS($H$3:$H2811,$G$3:$G2811,AA$1,$C$3:$C2811,"Sell"),0)</f>
        <v>0</v>
      </c>
      <c r="AB2811" s="131">
        <f t="shared" si="479"/>
        <v>0</v>
      </c>
      <c r="AC2811" s="131">
        <f>SUMIFS('Deductions and Deposits'!$H:$H,'Deductions and Deposits'!$G:$G,D2811,'Deductions and Deposits'!$F:$F,"&lt;="&amp;B2811)+SUMIFS($F$3:F2811,$D$3:D2811,D2811,$C$3:C2811,"Coin Deposit",$E$3:E2811,"")</f>
        <v>0</v>
      </c>
      <c r="AD2811" s="131">
        <f>SUMIFS('Deductions and Deposits'!$D:$D,'Deductions and Deposits'!$C:$C,D2811)+SUMIFS($F:$F,$D:$D,D2811,$C:$C,"Coin Deduction")</f>
        <v>0</v>
      </c>
      <c r="AE2811" s="131">
        <f>Table5[[#This Row],[Column4]]+Table5[[#This Row],[Column14]]+Table5[[#This Row],[Column19]]+Table5[[#This Row],[Column12]]</f>
        <v>0</v>
      </c>
      <c r="AF2811" s="131">
        <f>Table5[[#This Row],[Column5]]+Table5[[#This Row],[Column13]]+Table5[[#This Row],[Column21]]+Table5[[#This Row],[Column18]]</f>
        <v>0</v>
      </c>
      <c r="AG2811" s="131">
        <f t="shared" si="480"/>
        <v>0</v>
      </c>
      <c r="AH2811" s="131">
        <f t="shared" si="481"/>
        <v>0</v>
      </c>
      <c r="AI2811" s="131">
        <f>Table5[[#This Row],[Column17]]-Table5[[#This Row],[Column20]]</f>
        <v>0</v>
      </c>
      <c r="AJ2811" s="131">
        <f t="shared" si="482"/>
        <v>0</v>
      </c>
      <c r="AK2811" s="131">
        <f t="shared" si="486"/>
        <v>0</v>
      </c>
      <c r="AL2811" s="131">
        <f t="shared" si="483"/>
        <v>0</v>
      </c>
      <c r="AM2811" s="131" t="str">
        <f t="shared" si="484"/>
        <v/>
      </c>
      <c r="AN2811" s="131" t="str">
        <f t="shared" ca="1" si="485"/>
        <v/>
      </c>
    </row>
    <row r="2812" spans="1:40" ht="20.25" customHeight="1" x14ac:dyDescent="0.3">
      <c r="A2812" s="127"/>
      <c r="B2812" s="164"/>
      <c r="C2812" s="139"/>
      <c r="D2812" s="140"/>
      <c r="E2812" s="139"/>
      <c r="F2812" s="139"/>
      <c r="G2812" s="140"/>
      <c r="H2812" s="139"/>
      <c r="I2812" s="129"/>
      <c r="L2812" s="128"/>
      <c r="M2812" s="128"/>
      <c r="N2812" s="128"/>
      <c r="O2812" s="128"/>
      <c r="P2812" s="128"/>
      <c r="Q2812" s="128"/>
      <c r="R2812" s="128"/>
      <c r="S2812" s="128"/>
      <c r="T2812" s="120">
        <f t="shared" si="476"/>
        <v>0</v>
      </c>
      <c r="U2812" s="131"/>
      <c r="V2812" s="131"/>
      <c r="W2812" s="131">
        <f>SUMIFS($F$3:F2812,$D$3:D2812,D2812,$C$3:C2812,"Buy")+SUMIFS($F$3:F2812,$D$3:D2812,D2812,$C$3:C2812,"Coin Deposit",$E$3:E2812,"&lt;&gt;")</f>
        <v>0</v>
      </c>
      <c r="X2812" s="131">
        <f t="shared" si="477"/>
        <v>0</v>
      </c>
      <c r="Y2812" s="131">
        <f>IF($D2812=Y$1,SUMIFS($H$3:$H2812,$G$3:$G2812,Y$1,$C$3:$C2812,"Sell"),0)</f>
        <v>0</v>
      </c>
      <c r="Z2812" s="131">
        <f t="shared" si="478"/>
        <v>0</v>
      </c>
      <c r="AA2812" s="131">
        <f>IF($D2812=AA$1,SUMIFS($H$3:$H2812,$G$3:$G2812,AA$1,$C$3:$C2812,"Sell"),0)</f>
        <v>0</v>
      </c>
      <c r="AB2812" s="131">
        <f t="shared" si="479"/>
        <v>0</v>
      </c>
      <c r="AC2812" s="131">
        <f>SUMIFS('Deductions and Deposits'!$H:$H,'Deductions and Deposits'!$G:$G,D2812,'Deductions and Deposits'!$F:$F,"&lt;="&amp;B2812)+SUMIFS($F$3:F2812,$D$3:D2812,D2812,$C$3:C2812,"Coin Deposit",$E$3:E2812,"")</f>
        <v>0</v>
      </c>
      <c r="AD2812" s="131">
        <f>SUMIFS('Deductions and Deposits'!$D:$D,'Deductions and Deposits'!$C:$C,D2812)+SUMIFS($F:$F,$D:$D,D2812,$C:$C,"Coin Deduction")</f>
        <v>0</v>
      </c>
      <c r="AE2812" s="131">
        <f>Table5[[#This Row],[Column4]]+Table5[[#This Row],[Column14]]+Table5[[#This Row],[Column19]]+Table5[[#This Row],[Column12]]</f>
        <v>0</v>
      </c>
      <c r="AF2812" s="131">
        <f>Table5[[#This Row],[Column5]]+Table5[[#This Row],[Column13]]+Table5[[#This Row],[Column21]]+Table5[[#This Row],[Column18]]</f>
        <v>0</v>
      </c>
      <c r="AG2812" s="131">
        <f t="shared" si="480"/>
        <v>0</v>
      </c>
      <c r="AH2812" s="131">
        <f t="shared" si="481"/>
        <v>0</v>
      </c>
      <c r="AI2812" s="131">
        <f>Table5[[#This Row],[Column17]]-Table5[[#This Row],[Column20]]</f>
        <v>0</v>
      </c>
      <c r="AJ2812" s="131">
        <f t="shared" si="482"/>
        <v>0</v>
      </c>
      <c r="AK2812" s="131">
        <f t="shared" si="486"/>
        <v>0</v>
      </c>
      <c r="AL2812" s="131">
        <f t="shared" si="483"/>
        <v>0</v>
      </c>
      <c r="AM2812" s="131" t="str">
        <f t="shared" si="484"/>
        <v/>
      </c>
      <c r="AN2812" s="131" t="str">
        <f t="shared" ca="1" si="485"/>
        <v/>
      </c>
    </row>
    <row r="2813" spans="1:40" ht="20.25" customHeight="1" x14ac:dyDescent="0.3">
      <c r="A2813" s="127"/>
      <c r="B2813" s="164"/>
      <c r="C2813" s="139"/>
      <c r="D2813" s="140"/>
      <c r="E2813" s="139"/>
      <c r="F2813" s="139"/>
      <c r="G2813" s="140"/>
      <c r="H2813" s="139"/>
      <c r="I2813" s="129"/>
      <c r="L2813" s="128"/>
      <c r="M2813" s="128"/>
      <c r="N2813" s="128"/>
      <c r="O2813" s="128"/>
      <c r="P2813" s="128"/>
      <c r="Q2813" s="128"/>
      <c r="R2813" s="128"/>
      <c r="S2813" s="128"/>
      <c r="T2813" s="120">
        <f t="shared" si="476"/>
        <v>0</v>
      </c>
      <c r="U2813" s="131"/>
      <c r="V2813" s="131"/>
      <c r="W2813" s="131">
        <f>SUMIFS($F$3:F2813,$D$3:D2813,D2813,$C$3:C2813,"Buy")+SUMIFS($F$3:F2813,$D$3:D2813,D2813,$C$3:C2813,"Coin Deposit",$E$3:E2813,"&lt;&gt;")</f>
        <v>0</v>
      </c>
      <c r="X2813" s="131">
        <f t="shared" si="477"/>
        <v>0</v>
      </c>
      <c r="Y2813" s="131">
        <f>IF($D2813=Y$1,SUMIFS($H$3:$H2813,$G$3:$G2813,Y$1,$C$3:$C2813,"Sell"),0)</f>
        <v>0</v>
      </c>
      <c r="Z2813" s="131">
        <f t="shared" si="478"/>
        <v>0</v>
      </c>
      <c r="AA2813" s="131">
        <f>IF($D2813=AA$1,SUMIFS($H$3:$H2813,$G$3:$G2813,AA$1,$C$3:$C2813,"Sell"),0)</f>
        <v>0</v>
      </c>
      <c r="AB2813" s="131">
        <f t="shared" si="479"/>
        <v>0</v>
      </c>
      <c r="AC2813" s="131">
        <f>SUMIFS('Deductions and Deposits'!$H:$H,'Deductions and Deposits'!$G:$G,D2813,'Deductions and Deposits'!$F:$F,"&lt;="&amp;B2813)+SUMIFS($F$3:F2813,$D$3:D2813,D2813,$C$3:C2813,"Coin Deposit",$E$3:E2813,"")</f>
        <v>0</v>
      </c>
      <c r="AD2813" s="131">
        <f>SUMIFS('Deductions and Deposits'!$D:$D,'Deductions and Deposits'!$C:$C,D2813)+SUMIFS($F:$F,$D:$D,D2813,$C:$C,"Coin Deduction")</f>
        <v>0</v>
      </c>
      <c r="AE2813" s="131">
        <f>Table5[[#This Row],[Column4]]+Table5[[#This Row],[Column14]]+Table5[[#This Row],[Column19]]+Table5[[#This Row],[Column12]]</f>
        <v>0</v>
      </c>
      <c r="AF2813" s="131">
        <f>Table5[[#This Row],[Column5]]+Table5[[#This Row],[Column13]]+Table5[[#This Row],[Column21]]+Table5[[#This Row],[Column18]]</f>
        <v>0</v>
      </c>
      <c r="AG2813" s="131">
        <f t="shared" si="480"/>
        <v>0</v>
      </c>
      <c r="AH2813" s="131">
        <f t="shared" si="481"/>
        <v>0</v>
      </c>
      <c r="AI2813" s="131">
        <f>Table5[[#This Row],[Column17]]-Table5[[#This Row],[Column20]]</f>
        <v>0</v>
      </c>
      <c r="AJ2813" s="131">
        <f t="shared" si="482"/>
        <v>0</v>
      </c>
      <c r="AK2813" s="131">
        <f t="shared" si="486"/>
        <v>0</v>
      </c>
      <c r="AL2813" s="131">
        <f t="shared" si="483"/>
        <v>0</v>
      </c>
      <c r="AM2813" s="131" t="str">
        <f t="shared" si="484"/>
        <v/>
      </c>
      <c r="AN2813" s="131" t="str">
        <f t="shared" ca="1" si="485"/>
        <v/>
      </c>
    </row>
    <row r="2814" spans="1:40" ht="20.25" customHeight="1" x14ac:dyDescent="0.3">
      <c r="A2814" s="127"/>
      <c r="B2814" s="164"/>
      <c r="C2814" s="139"/>
      <c r="D2814" s="140"/>
      <c r="E2814" s="139"/>
      <c r="F2814" s="139"/>
      <c r="G2814" s="140"/>
      <c r="H2814" s="139"/>
      <c r="I2814" s="129"/>
      <c r="L2814" s="128"/>
      <c r="M2814" s="128"/>
      <c r="N2814" s="128"/>
      <c r="O2814" s="128"/>
      <c r="P2814" s="128"/>
      <c r="Q2814" s="128"/>
      <c r="R2814" s="128"/>
      <c r="S2814" s="128"/>
      <c r="T2814" s="120">
        <f t="shared" si="476"/>
        <v>0</v>
      </c>
      <c r="U2814" s="131"/>
      <c r="V2814" s="131"/>
      <c r="W2814" s="131">
        <f>SUMIFS($F$3:F2814,$D$3:D2814,D2814,$C$3:C2814,"Buy")+SUMIFS($F$3:F2814,$D$3:D2814,D2814,$C$3:C2814,"Coin Deposit",$E$3:E2814,"&lt;&gt;")</f>
        <v>0</v>
      </c>
      <c r="X2814" s="131">
        <f t="shared" si="477"/>
        <v>0</v>
      </c>
      <c r="Y2814" s="131">
        <f>IF($D2814=Y$1,SUMIFS($H$3:$H2814,$G$3:$G2814,Y$1,$C$3:$C2814,"Sell"),0)</f>
        <v>0</v>
      </c>
      <c r="Z2814" s="131">
        <f t="shared" si="478"/>
        <v>0</v>
      </c>
      <c r="AA2814" s="131">
        <f>IF($D2814=AA$1,SUMIFS($H$3:$H2814,$G$3:$G2814,AA$1,$C$3:$C2814,"Sell"),0)</f>
        <v>0</v>
      </c>
      <c r="AB2814" s="131">
        <f t="shared" si="479"/>
        <v>0</v>
      </c>
      <c r="AC2814" s="131">
        <f>SUMIFS('Deductions and Deposits'!$H:$H,'Deductions and Deposits'!$G:$G,D2814,'Deductions and Deposits'!$F:$F,"&lt;="&amp;B2814)+SUMIFS($F$3:F2814,$D$3:D2814,D2814,$C$3:C2814,"Coin Deposit",$E$3:E2814,"")</f>
        <v>0</v>
      </c>
      <c r="AD2814" s="131">
        <f>SUMIFS('Deductions and Deposits'!$D:$D,'Deductions and Deposits'!$C:$C,D2814)+SUMIFS($F:$F,$D:$D,D2814,$C:$C,"Coin Deduction")</f>
        <v>0</v>
      </c>
      <c r="AE2814" s="131">
        <f>Table5[[#This Row],[Column4]]+Table5[[#This Row],[Column14]]+Table5[[#This Row],[Column19]]+Table5[[#This Row],[Column12]]</f>
        <v>0</v>
      </c>
      <c r="AF2814" s="131">
        <f>Table5[[#This Row],[Column5]]+Table5[[#This Row],[Column13]]+Table5[[#This Row],[Column21]]+Table5[[#This Row],[Column18]]</f>
        <v>0</v>
      </c>
      <c r="AG2814" s="131">
        <f t="shared" si="480"/>
        <v>0</v>
      </c>
      <c r="AH2814" s="131">
        <f t="shared" si="481"/>
        <v>0</v>
      </c>
      <c r="AI2814" s="131">
        <f>Table5[[#This Row],[Column17]]-Table5[[#This Row],[Column20]]</f>
        <v>0</v>
      </c>
      <c r="AJ2814" s="131">
        <f t="shared" si="482"/>
        <v>0</v>
      </c>
      <c r="AK2814" s="131">
        <f t="shared" si="486"/>
        <v>0</v>
      </c>
      <c r="AL2814" s="131">
        <f t="shared" si="483"/>
        <v>0</v>
      </c>
      <c r="AM2814" s="131" t="str">
        <f t="shared" si="484"/>
        <v/>
      </c>
      <c r="AN2814" s="131" t="str">
        <f t="shared" ca="1" si="485"/>
        <v/>
      </c>
    </row>
    <row r="2815" spans="1:40" ht="20.25" customHeight="1" x14ac:dyDescent="0.3">
      <c r="A2815" s="127"/>
      <c r="B2815" s="164"/>
      <c r="C2815" s="139"/>
      <c r="D2815" s="140"/>
      <c r="E2815" s="139"/>
      <c r="F2815" s="139"/>
      <c r="G2815" s="140"/>
      <c r="H2815" s="139"/>
      <c r="I2815" s="129"/>
      <c r="L2815" s="128"/>
      <c r="M2815" s="128"/>
      <c r="N2815" s="128"/>
      <c r="O2815" s="128"/>
      <c r="P2815" s="128"/>
      <c r="Q2815" s="128"/>
      <c r="R2815" s="128"/>
      <c r="S2815" s="128"/>
      <c r="T2815" s="120">
        <f t="shared" si="476"/>
        <v>0</v>
      </c>
      <c r="U2815" s="131"/>
      <c r="V2815" s="131"/>
      <c r="W2815" s="131">
        <f>SUMIFS($F$3:F2815,$D$3:D2815,D2815,$C$3:C2815,"Buy")+SUMIFS($F$3:F2815,$D$3:D2815,D2815,$C$3:C2815,"Coin Deposit",$E$3:E2815,"&lt;&gt;")</f>
        <v>0</v>
      </c>
      <c r="X2815" s="131">
        <f t="shared" si="477"/>
        <v>0</v>
      </c>
      <c r="Y2815" s="131">
        <f>IF($D2815=Y$1,SUMIFS($H$3:$H2815,$G$3:$G2815,Y$1,$C$3:$C2815,"Sell"),0)</f>
        <v>0</v>
      </c>
      <c r="Z2815" s="131">
        <f t="shared" si="478"/>
        <v>0</v>
      </c>
      <c r="AA2815" s="131">
        <f>IF($D2815=AA$1,SUMIFS($H$3:$H2815,$G$3:$G2815,AA$1,$C$3:$C2815,"Sell"),0)</f>
        <v>0</v>
      </c>
      <c r="AB2815" s="131">
        <f t="shared" si="479"/>
        <v>0</v>
      </c>
      <c r="AC2815" s="131">
        <f>SUMIFS('Deductions and Deposits'!$H:$H,'Deductions and Deposits'!$G:$G,D2815,'Deductions and Deposits'!$F:$F,"&lt;="&amp;B2815)+SUMIFS($F$3:F2815,$D$3:D2815,D2815,$C$3:C2815,"Coin Deposit",$E$3:E2815,"")</f>
        <v>0</v>
      </c>
      <c r="AD2815" s="131">
        <f>SUMIFS('Deductions and Deposits'!$D:$D,'Deductions and Deposits'!$C:$C,D2815)+SUMIFS($F:$F,$D:$D,D2815,$C:$C,"Coin Deduction")</f>
        <v>0</v>
      </c>
      <c r="AE2815" s="131">
        <f>Table5[[#This Row],[Column4]]+Table5[[#This Row],[Column14]]+Table5[[#This Row],[Column19]]+Table5[[#This Row],[Column12]]</f>
        <v>0</v>
      </c>
      <c r="AF2815" s="131">
        <f>Table5[[#This Row],[Column5]]+Table5[[#This Row],[Column13]]+Table5[[#This Row],[Column21]]+Table5[[#This Row],[Column18]]</f>
        <v>0</v>
      </c>
      <c r="AG2815" s="131">
        <f t="shared" si="480"/>
        <v>0</v>
      </c>
      <c r="AH2815" s="131">
        <f t="shared" si="481"/>
        <v>0</v>
      </c>
      <c r="AI2815" s="131">
        <f>Table5[[#This Row],[Column17]]-Table5[[#This Row],[Column20]]</f>
        <v>0</v>
      </c>
      <c r="AJ2815" s="131">
        <f t="shared" si="482"/>
        <v>0</v>
      </c>
      <c r="AK2815" s="131">
        <f t="shared" si="486"/>
        <v>0</v>
      </c>
      <c r="AL2815" s="131">
        <f t="shared" si="483"/>
        <v>0</v>
      </c>
      <c r="AM2815" s="131" t="str">
        <f t="shared" si="484"/>
        <v/>
      </c>
      <c r="AN2815" s="131" t="str">
        <f t="shared" ca="1" si="485"/>
        <v/>
      </c>
    </row>
    <row r="2816" spans="1:40" ht="20.25" customHeight="1" x14ac:dyDescent="0.3">
      <c r="A2816" s="127"/>
      <c r="B2816" s="164"/>
      <c r="C2816" s="139"/>
      <c r="D2816" s="140"/>
      <c r="E2816" s="139"/>
      <c r="F2816" s="139"/>
      <c r="G2816" s="140"/>
      <c r="H2816" s="139"/>
      <c r="I2816" s="129"/>
      <c r="L2816" s="128"/>
      <c r="M2816" s="128"/>
      <c r="N2816" s="128"/>
      <c r="O2816" s="128"/>
      <c r="P2816" s="128"/>
      <c r="Q2816" s="128"/>
      <c r="R2816" s="128"/>
      <c r="S2816" s="128"/>
      <c r="T2816" s="120">
        <f t="shared" si="476"/>
        <v>0</v>
      </c>
      <c r="U2816" s="131"/>
      <c r="V2816" s="131"/>
      <c r="W2816" s="131">
        <f>SUMIFS($F$3:F2816,$D$3:D2816,D2816,$C$3:C2816,"Buy")+SUMIFS($F$3:F2816,$D$3:D2816,D2816,$C$3:C2816,"Coin Deposit",$E$3:E2816,"&lt;&gt;")</f>
        <v>0</v>
      </c>
      <c r="X2816" s="131">
        <f t="shared" si="477"/>
        <v>0</v>
      </c>
      <c r="Y2816" s="131">
        <f>IF($D2816=Y$1,SUMIFS($H$3:$H2816,$G$3:$G2816,Y$1,$C$3:$C2816,"Sell"),0)</f>
        <v>0</v>
      </c>
      <c r="Z2816" s="131">
        <f t="shared" si="478"/>
        <v>0</v>
      </c>
      <c r="AA2816" s="131">
        <f>IF($D2816=AA$1,SUMIFS($H$3:$H2816,$G$3:$G2816,AA$1,$C$3:$C2816,"Sell"),0)</f>
        <v>0</v>
      </c>
      <c r="AB2816" s="131">
        <f t="shared" si="479"/>
        <v>0</v>
      </c>
      <c r="AC2816" s="131">
        <f>SUMIFS('Deductions and Deposits'!$H:$H,'Deductions and Deposits'!$G:$G,D2816,'Deductions and Deposits'!$F:$F,"&lt;="&amp;B2816)+SUMIFS($F$3:F2816,$D$3:D2816,D2816,$C$3:C2816,"Coin Deposit",$E$3:E2816,"")</f>
        <v>0</v>
      </c>
      <c r="AD2816" s="131">
        <f>SUMIFS('Deductions and Deposits'!$D:$D,'Deductions and Deposits'!$C:$C,D2816)+SUMIFS($F:$F,$D:$D,D2816,$C:$C,"Coin Deduction")</f>
        <v>0</v>
      </c>
      <c r="AE2816" s="131">
        <f>Table5[[#This Row],[Column4]]+Table5[[#This Row],[Column14]]+Table5[[#This Row],[Column19]]+Table5[[#This Row],[Column12]]</f>
        <v>0</v>
      </c>
      <c r="AF2816" s="131">
        <f>Table5[[#This Row],[Column5]]+Table5[[#This Row],[Column13]]+Table5[[#This Row],[Column21]]+Table5[[#This Row],[Column18]]</f>
        <v>0</v>
      </c>
      <c r="AG2816" s="131">
        <f t="shared" si="480"/>
        <v>0</v>
      </c>
      <c r="AH2816" s="131">
        <f t="shared" si="481"/>
        <v>0</v>
      </c>
      <c r="AI2816" s="131">
        <f>Table5[[#This Row],[Column17]]-Table5[[#This Row],[Column20]]</f>
        <v>0</v>
      </c>
      <c r="AJ2816" s="131">
        <f t="shared" si="482"/>
        <v>0</v>
      </c>
      <c r="AK2816" s="131">
        <f t="shared" si="486"/>
        <v>0</v>
      </c>
      <c r="AL2816" s="131">
        <f t="shared" si="483"/>
        <v>0</v>
      </c>
      <c r="AM2816" s="131" t="str">
        <f t="shared" si="484"/>
        <v/>
      </c>
      <c r="AN2816" s="131" t="str">
        <f t="shared" ca="1" si="485"/>
        <v/>
      </c>
    </row>
    <row r="2817" spans="1:40" ht="20.25" customHeight="1" x14ac:dyDescent="0.3">
      <c r="A2817" s="127"/>
      <c r="B2817" s="164"/>
      <c r="C2817" s="139"/>
      <c r="D2817" s="140"/>
      <c r="E2817" s="139"/>
      <c r="F2817" s="139"/>
      <c r="G2817" s="140"/>
      <c r="H2817" s="139"/>
      <c r="I2817" s="129"/>
      <c r="L2817" s="128"/>
      <c r="M2817" s="128"/>
      <c r="N2817" s="128"/>
      <c r="O2817" s="128"/>
      <c r="P2817" s="128"/>
      <c r="Q2817" s="128"/>
      <c r="R2817" s="128"/>
      <c r="S2817" s="128"/>
      <c r="T2817" s="120">
        <f t="shared" si="476"/>
        <v>0</v>
      </c>
      <c r="U2817" s="131"/>
      <c r="V2817" s="131"/>
      <c r="W2817" s="131">
        <f>SUMIFS($F$3:F2817,$D$3:D2817,D2817,$C$3:C2817,"Buy")+SUMIFS($F$3:F2817,$D$3:D2817,D2817,$C$3:C2817,"Coin Deposit",$E$3:E2817,"&lt;&gt;")</f>
        <v>0</v>
      </c>
      <c r="X2817" s="131">
        <f t="shared" si="477"/>
        <v>0</v>
      </c>
      <c r="Y2817" s="131">
        <f>IF($D2817=Y$1,SUMIFS($H$3:$H2817,$G$3:$G2817,Y$1,$C$3:$C2817,"Sell"),0)</f>
        <v>0</v>
      </c>
      <c r="Z2817" s="131">
        <f t="shared" si="478"/>
        <v>0</v>
      </c>
      <c r="AA2817" s="131">
        <f>IF($D2817=AA$1,SUMIFS($H$3:$H2817,$G$3:$G2817,AA$1,$C$3:$C2817,"Sell"),0)</f>
        <v>0</v>
      </c>
      <c r="AB2817" s="131">
        <f t="shared" si="479"/>
        <v>0</v>
      </c>
      <c r="AC2817" s="131">
        <f>SUMIFS('Deductions and Deposits'!$H:$H,'Deductions and Deposits'!$G:$G,D2817,'Deductions and Deposits'!$F:$F,"&lt;="&amp;B2817)+SUMIFS($F$3:F2817,$D$3:D2817,D2817,$C$3:C2817,"Coin Deposit",$E$3:E2817,"")</f>
        <v>0</v>
      </c>
      <c r="AD2817" s="131">
        <f>SUMIFS('Deductions and Deposits'!$D:$D,'Deductions and Deposits'!$C:$C,D2817)+SUMIFS($F:$F,$D:$D,D2817,$C:$C,"Coin Deduction")</f>
        <v>0</v>
      </c>
      <c r="AE2817" s="131">
        <f>Table5[[#This Row],[Column4]]+Table5[[#This Row],[Column14]]+Table5[[#This Row],[Column19]]+Table5[[#This Row],[Column12]]</f>
        <v>0</v>
      </c>
      <c r="AF2817" s="131">
        <f>Table5[[#This Row],[Column5]]+Table5[[#This Row],[Column13]]+Table5[[#This Row],[Column21]]+Table5[[#This Row],[Column18]]</f>
        <v>0</v>
      </c>
      <c r="AG2817" s="131">
        <f t="shared" si="480"/>
        <v>0</v>
      </c>
      <c r="AH2817" s="131">
        <f t="shared" si="481"/>
        <v>0</v>
      </c>
      <c r="AI2817" s="131">
        <f>Table5[[#This Row],[Column17]]-Table5[[#This Row],[Column20]]</f>
        <v>0</v>
      </c>
      <c r="AJ2817" s="131">
        <f t="shared" si="482"/>
        <v>0</v>
      </c>
      <c r="AK2817" s="131">
        <f t="shared" si="486"/>
        <v>0</v>
      </c>
      <c r="AL2817" s="131">
        <f t="shared" si="483"/>
        <v>0</v>
      </c>
      <c r="AM2817" s="131" t="str">
        <f t="shared" si="484"/>
        <v/>
      </c>
      <c r="AN2817" s="131" t="str">
        <f t="shared" ca="1" si="485"/>
        <v/>
      </c>
    </row>
    <row r="2818" spans="1:40" ht="20.25" customHeight="1" x14ac:dyDescent="0.3">
      <c r="A2818" s="127"/>
      <c r="B2818" s="164"/>
      <c r="C2818" s="139"/>
      <c r="D2818" s="140"/>
      <c r="E2818" s="139"/>
      <c r="F2818" s="139"/>
      <c r="G2818" s="140"/>
      <c r="H2818" s="139"/>
      <c r="I2818" s="129"/>
      <c r="L2818" s="128"/>
      <c r="M2818" s="128"/>
      <c r="N2818" s="128"/>
      <c r="O2818" s="128"/>
      <c r="P2818" s="128"/>
      <c r="Q2818" s="128"/>
      <c r="R2818" s="128"/>
      <c r="S2818" s="128"/>
      <c r="T2818" s="120">
        <f t="shared" si="476"/>
        <v>0</v>
      </c>
      <c r="U2818" s="131"/>
      <c r="V2818" s="131"/>
      <c r="W2818" s="131">
        <f>SUMIFS($F$3:F2818,$D$3:D2818,D2818,$C$3:C2818,"Buy")+SUMIFS($F$3:F2818,$D$3:D2818,D2818,$C$3:C2818,"Coin Deposit",$E$3:E2818,"&lt;&gt;")</f>
        <v>0</v>
      </c>
      <c r="X2818" s="131">
        <f t="shared" si="477"/>
        <v>0</v>
      </c>
      <c r="Y2818" s="131">
        <f>IF($D2818=Y$1,SUMIFS($H$3:$H2818,$G$3:$G2818,Y$1,$C$3:$C2818,"Sell"),0)</f>
        <v>0</v>
      </c>
      <c r="Z2818" s="131">
        <f t="shared" si="478"/>
        <v>0</v>
      </c>
      <c r="AA2818" s="131">
        <f>IF($D2818=AA$1,SUMIFS($H$3:$H2818,$G$3:$G2818,AA$1,$C$3:$C2818,"Sell"),0)</f>
        <v>0</v>
      </c>
      <c r="AB2818" s="131">
        <f t="shared" si="479"/>
        <v>0</v>
      </c>
      <c r="AC2818" s="131">
        <f>SUMIFS('Deductions and Deposits'!$H:$H,'Deductions and Deposits'!$G:$G,D2818,'Deductions and Deposits'!$F:$F,"&lt;="&amp;B2818)+SUMIFS($F$3:F2818,$D$3:D2818,D2818,$C$3:C2818,"Coin Deposit",$E$3:E2818,"")</f>
        <v>0</v>
      </c>
      <c r="AD2818" s="131">
        <f>SUMIFS('Deductions and Deposits'!$D:$D,'Deductions and Deposits'!$C:$C,D2818)+SUMIFS($F:$F,$D:$D,D2818,$C:$C,"Coin Deduction")</f>
        <v>0</v>
      </c>
      <c r="AE2818" s="131">
        <f>Table5[[#This Row],[Column4]]+Table5[[#This Row],[Column14]]+Table5[[#This Row],[Column19]]+Table5[[#This Row],[Column12]]</f>
        <v>0</v>
      </c>
      <c r="AF2818" s="131">
        <f>Table5[[#This Row],[Column5]]+Table5[[#This Row],[Column13]]+Table5[[#This Row],[Column21]]+Table5[[#This Row],[Column18]]</f>
        <v>0</v>
      </c>
      <c r="AG2818" s="131">
        <f t="shared" si="480"/>
        <v>0</v>
      </c>
      <c r="AH2818" s="131">
        <f t="shared" si="481"/>
        <v>0</v>
      </c>
      <c r="AI2818" s="131">
        <f>Table5[[#This Row],[Column17]]-Table5[[#This Row],[Column20]]</f>
        <v>0</v>
      </c>
      <c r="AJ2818" s="131">
        <f t="shared" si="482"/>
        <v>0</v>
      </c>
      <c r="AK2818" s="131">
        <f t="shared" si="486"/>
        <v>0</v>
      </c>
      <c r="AL2818" s="131">
        <f t="shared" si="483"/>
        <v>0</v>
      </c>
      <c r="AM2818" s="131" t="str">
        <f t="shared" si="484"/>
        <v/>
      </c>
      <c r="AN2818" s="131" t="str">
        <f t="shared" ca="1" si="485"/>
        <v/>
      </c>
    </row>
    <row r="2819" spans="1:40" ht="20.25" customHeight="1" x14ac:dyDescent="0.3">
      <c r="A2819" s="127"/>
      <c r="B2819" s="164"/>
      <c r="C2819" s="139"/>
      <c r="D2819" s="140"/>
      <c r="E2819" s="139"/>
      <c r="F2819" s="139"/>
      <c r="G2819" s="140"/>
      <c r="H2819" s="139"/>
      <c r="I2819" s="129"/>
      <c r="L2819" s="128"/>
      <c r="M2819" s="128"/>
      <c r="N2819" s="128"/>
      <c r="O2819" s="128"/>
      <c r="P2819" s="128"/>
      <c r="Q2819" s="128"/>
      <c r="R2819" s="128"/>
      <c r="S2819" s="128"/>
      <c r="T2819" s="120">
        <f t="shared" ref="T2819:T2882" si="487">IF(E2819&lt;&gt;"",E2819,0)</f>
        <v>0</v>
      </c>
      <c r="U2819" s="131"/>
      <c r="V2819" s="131"/>
      <c r="W2819" s="131">
        <f>SUMIFS($F$3:F2819,$D$3:D2819,D2819,$C$3:C2819,"Buy")+SUMIFS($F$3:F2819,$D$3:D2819,D2819,$C$3:C2819,"Coin Deposit",$E$3:E2819,"&lt;&gt;")</f>
        <v>0</v>
      </c>
      <c r="X2819" s="131">
        <f t="shared" ref="X2819:X2882" si="488">IF(OR(C2819="buy",AND(C2819="Coin Deposit",E2819&lt;&gt;"")),SUMIFS($F:$F,$D:$D,D2819,$C:$C,"sell"),0)</f>
        <v>0</v>
      </c>
      <c r="Y2819" s="131">
        <f>IF($D2819=Y$1,SUMIFS($H$3:$H2819,$G$3:$G2819,Y$1,$C$3:$C2819,"Sell"),0)</f>
        <v>0</v>
      </c>
      <c r="Z2819" s="131">
        <f t="shared" ref="Z2819:Z2882" si="489">IF($D2819=Z$1,SUMIFS($H:$H,$G:$G,Z$1,$C:$C,"Buy")+SUMIFS($H:$H,$G:$G,Z$1,$C:$C,"Coin Deposit",$E:$E,"&lt;&gt;"),0)</f>
        <v>0</v>
      </c>
      <c r="AA2819" s="131">
        <f>IF($D2819=AA$1,SUMIFS($H$3:$H2819,$G$3:$G2819,AA$1,$C$3:$C2819,"Sell"),0)</f>
        <v>0</v>
      </c>
      <c r="AB2819" s="131">
        <f t="shared" ref="AB2819:AB2882" si="490">IF($D2819=AB$1,SUMIFS($H:$H,$G:$G,AB$1,$C:$C,"Buy")+SUMIFS($H:$H,$G:$G,AB$1,$C:$C,"Coin Deposit",$E:$E,"&lt;&gt;"),0)</f>
        <v>0</v>
      </c>
      <c r="AC2819" s="131">
        <f>SUMIFS('Deductions and Deposits'!$H:$H,'Deductions and Deposits'!$G:$G,D2819,'Deductions and Deposits'!$F:$F,"&lt;="&amp;B2819)+SUMIFS($F$3:F2819,$D$3:D2819,D2819,$C$3:C2819,"Coin Deposit",$E$3:E2819,"")</f>
        <v>0</v>
      </c>
      <c r="AD2819" s="131">
        <f>SUMIFS('Deductions and Deposits'!$D:$D,'Deductions and Deposits'!$C:$C,D2819)+SUMIFS($F:$F,$D:$D,D2819,$C:$C,"Coin Deduction")</f>
        <v>0</v>
      </c>
      <c r="AE2819" s="131">
        <f>Table5[[#This Row],[Column4]]+Table5[[#This Row],[Column14]]+Table5[[#This Row],[Column19]]+Table5[[#This Row],[Column12]]</f>
        <v>0</v>
      </c>
      <c r="AF2819" s="131">
        <f>Table5[[#This Row],[Column5]]+Table5[[#This Row],[Column13]]+Table5[[#This Row],[Column21]]+Table5[[#This Row],[Column18]]</f>
        <v>0</v>
      </c>
      <c r="AG2819" s="131">
        <f t="shared" ref="AG2819:AG2882" si="491">IF(AND((AC2819+Y2819+AA2819)&gt;AF2819,OR(C2819="buy",AND(C2819="Coin Deposit",E2819&lt;&gt;""))),(AC2819+Y2819+AA2819)-AF2819,0)</f>
        <v>0</v>
      </c>
      <c r="AH2819" s="131">
        <f t="shared" ref="AH2819:AH2882" si="492">IF(AND(AE2819&gt;AF2819,OR(C2819="buy",AND(C2819="Coin Deposit",E2819&lt;&gt;""))),AE2819-AF2819,0)</f>
        <v>0</v>
      </c>
      <c r="AI2819" s="131">
        <f>Table5[[#This Row],[Column17]]-Table5[[#This Row],[Column20]]</f>
        <v>0</v>
      </c>
      <c r="AJ2819" s="131">
        <f t="shared" ref="AJ2819:AJ2882" si="493">IF(AI2819&gt;F2819,F2819,AI2819)</f>
        <v>0</v>
      </c>
      <c r="AK2819" s="131">
        <f t="shared" si="486"/>
        <v>0</v>
      </c>
      <c r="AL2819" s="131">
        <f t="shared" ref="AL2819:AL2882" si="494">IFERROR(SUMIFS($AK:$AK,$D:$D,D2819)/SUMIFS($AJ:$AJ,$D:$D,D2819),0)</f>
        <v>0</v>
      </c>
      <c r="AM2819" s="131" t="str">
        <f t="shared" ref="AM2819:AM2882" si="495">C2819&amp;D2819</f>
        <v/>
      </c>
      <c r="AN2819" s="131" t="str">
        <f t="shared" ref="AN2819:AN2882" ca="1" si="496">OFFSET(AM2819,COUNTA($AM:$AM)-ROW()-(ROW()-ROW($AN$2)-1),)</f>
        <v/>
      </c>
    </row>
    <row r="2820" spans="1:40" ht="20.25" customHeight="1" x14ac:dyDescent="0.3">
      <c r="A2820" s="127"/>
      <c r="B2820" s="164"/>
      <c r="C2820" s="139"/>
      <c r="D2820" s="140"/>
      <c r="E2820" s="139"/>
      <c r="F2820" s="139"/>
      <c r="G2820" s="140"/>
      <c r="H2820" s="139"/>
      <c r="I2820" s="129"/>
      <c r="L2820" s="128"/>
      <c r="M2820" s="128"/>
      <c r="N2820" s="128"/>
      <c r="O2820" s="128"/>
      <c r="P2820" s="128"/>
      <c r="Q2820" s="128"/>
      <c r="R2820" s="128"/>
      <c r="S2820" s="128"/>
      <c r="T2820" s="120">
        <f t="shared" si="487"/>
        <v>0</v>
      </c>
      <c r="U2820" s="131"/>
      <c r="V2820" s="131"/>
      <c r="W2820" s="131">
        <f>SUMIFS($F$3:F2820,$D$3:D2820,D2820,$C$3:C2820,"Buy")+SUMIFS($F$3:F2820,$D$3:D2820,D2820,$C$3:C2820,"Coin Deposit",$E$3:E2820,"&lt;&gt;")</f>
        <v>0</v>
      </c>
      <c r="X2820" s="131">
        <f t="shared" si="488"/>
        <v>0</v>
      </c>
      <c r="Y2820" s="131">
        <f>IF($D2820=Y$1,SUMIFS($H$3:$H2820,$G$3:$G2820,Y$1,$C$3:$C2820,"Sell"),0)</f>
        <v>0</v>
      </c>
      <c r="Z2820" s="131">
        <f t="shared" si="489"/>
        <v>0</v>
      </c>
      <c r="AA2820" s="131">
        <f>IF($D2820=AA$1,SUMIFS($H$3:$H2820,$G$3:$G2820,AA$1,$C$3:$C2820,"Sell"),0)</f>
        <v>0</v>
      </c>
      <c r="AB2820" s="131">
        <f t="shared" si="490"/>
        <v>0</v>
      </c>
      <c r="AC2820" s="131">
        <f>SUMIFS('Deductions and Deposits'!$H:$H,'Deductions and Deposits'!$G:$G,D2820,'Deductions and Deposits'!$F:$F,"&lt;="&amp;B2820)+SUMIFS($F$3:F2820,$D$3:D2820,D2820,$C$3:C2820,"Coin Deposit",$E$3:E2820,"")</f>
        <v>0</v>
      </c>
      <c r="AD2820" s="131">
        <f>SUMIFS('Deductions and Deposits'!$D:$D,'Deductions and Deposits'!$C:$C,D2820)+SUMIFS($F:$F,$D:$D,D2820,$C:$C,"Coin Deduction")</f>
        <v>0</v>
      </c>
      <c r="AE2820" s="131">
        <f>Table5[[#This Row],[Column4]]+Table5[[#This Row],[Column14]]+Table5[[#This Row],[Column19]]+Table5[[#This Row],[Column12]]</f>
        <v>0</v>
      </c>
      <c r="AF2820" s="131">
        <f>Table5[[#This Row],[Column5]]+Table5[[#This Row],[Column13]]+Table5[[#This Row],[Column21]]+Table5[[#This Row],[Column18]]</f>
        <v>0</v>
      </c>
      <c r="AG2820" s="131">
        <f t="shared" si="491"/>
        <v>0</v>
      </c>
      <c r="AH2820" s="131">
        <f t="shared" si="492"/>
        <v>0</v>
      </c>
      <c r="AI2820" s="131">
        <f>Table5[[#This Row],[Column17]]-Table5[[#This Row],[Column20]]</f>
        <v>0</v>
      </c>
      <c r="AJ2820" s="131">
        <f t="shared" si="493"/>
        <v>0</v>
      </c>
      <c r="AK2820" s="131">
        <f t="shared" si="486"/>
        <v>0</v>
      </c>
      <c r="AL2820" s="131">
        <f t="shared" si="494"/>
        <v>0</v>
      </c>
      <c r="AM2820" s="131" t="str">
        <f t="shared" si="495"/>
        <v/>
      </c>
      <c r="AN2820" s="131" t="str">
        <f t="shared" ca="1" si="496"/>
        <v/>
      </c>
    </row>
    <row r="2821" spans="1:40" ht="20.25" customHeight="1" x14ac:dyDescent="0.3">
      <c r="A2821" s="127"/>
      <c r="B2821" s="164"/>
      <c r="C2821" s="139"/>
      <c r="D2821" s="140"/>
      <c r="E2821" s="139"/>
      <c r="F2821" s="139"/>
      <c r="G2821" s="140"/>
      <c r="H2821" s="139"/>
      <c r="I2821" s="129"/>
      <c r="L2821" s="128"/>
      <c r="M2821" s="128"/>
      <c r="N2821" s="128"/>
      <c r="O2821" s="128"/>
      <c r="P2821" s="128"/>
      <c r="Q2821" s="128"/>
      <c r="R2821" s="128"/>
      <c r="S2821" s="128"/>
      <c r="T2821" s="120">
        <f t="shared" si="487"/>
        <v>0</v>
      </c>
      <c r="U2821" s="131"/>
      <c r="V2821" s="131"/>
      <c r="W2821" s="131">
        <f>SUMIFS($F$3:F2821,$D$3:D2821,D2821,$C$3:C2821,"Buy")+SUMIFS($F$3:F2821,$D$3:D2821,D2821,$C$3:C2821,"Coin Deposit",$E$3:E2821,"&lt;&gt;")</f>
        <v>0</v>
      </c>
      <c r="X2821" s="131">
        <f t="shared" si="488"/>
        <v>0</v>
      </c>
      <c r="Y2821" s="131">
        <f>IF($D2821=Y$1,SUMIFS($H$3:$H2821,$G$3:$G2821,Y$1,$C$3:$C2821,"Sell"),0)</f>
        <v>0</v>
      </c>
      <c r="Z2821" s="131">
        <f t="shared" si="489"/>
        <v>0</v>
      </c>
      <c r="AA2821" s="131">
        <f>IF($D2821=AA$1,SUMIFS($H$3:$H2821,$G$3:$G2821,AA$1,$C$3:$C2821,"Sell"),0)</f>
        <v>0</v>
      </c>
      <c r="AB2821" s="131">
        <f t="shared" si="490"/>
        <v>0</v>
      </c>
      <c r="AC2821" s="131">
        <f>SUMIFS('Deductions and Deposits'!$H:$H,'Deductions and Deposits'!$G:$G,D2821,'Deductions and Deposits'!$F:$F,"&lt;="&amp;B2821)+SUMIFS($F$3:F2821,$D$3:D2821,D2821,$C$3:C2821,"Coin Deposit",$E$3:E2821,"")</f>
        <v>0</v>
      </c>
      <c r="AD2821" s="131">
        <f>SUMIFS('Deductions and Deposits'!$D:$D,'Deductions and Deposits'!$C:$C,D2821)+SUMIFS($F:$F,$D:$D,D2821,$C:$C,"Coin Deduction")</f>
        <v>0</v>
      </c>
      <c r="AE2821" s="131">
        <f>Table5[[#This Row],[Column4]]+Table5[[#This Row],[Column14]]+Table5[[#This Row],[Column19]]+Table5[[#This Row],[Column12]]</f>
        <v>0</v>
      </c>
      <c r="AF2821" s="131">
        <f>Table5[[#This Row],[Column5]]+Table5[[#This Row],[Column13]]+Table5[[#This Row],[Column21]]+Table5[[#This Row],[Column18]]</f>
        <v>0</v>
      </c>
      <c r="AG2821" s="131">
        <f t="shared" si="491"/>
        <v>0</v>
      </c>
      <c r="AH2821" s="131">
        <f t="shared" si="492"/>
        <v>0</v>
      </c>
      <c r="AI2821" s="131">
        <f>Table5[[#This Row],[Column17]]-Table5[[#This Row],[Column20]]</f>
        <v>0</v>
      </c>
      <c r="AJ2821" s="131">
        <f t="shared" si="493"/>
        <v>0</v>
      </c>
      <c r="AK2821" s="131">
        <f t="shared" si="486"/>
        <v>0</v>
      </c>
      <c r="AL2821" s="131">
        <f t="shared" si="494"/>
        <v>0</v>
      </c>
      <c r="AM2821" s="131" t="str">
        <f t="shared" si="495"/>
        <v/>
      </c>
      <c r="AN2821" s="131" t="str">
        <f t="shared" ca="1" si="496"/>
        <v/>
      </c>
    </row>
    <row r="2822" spans="1:40" ht="20.25" customHeight="1" x14ac:dyDescent="0.3">
      <c r="A2822" s="127"/>
      <c r="B2822" s="164"/>
      <c r="C2822" s="139"/>
      <c r="D2822" s="140"/>
      <c r="E2822" s="139"/>
      <c r="F2822" s="139"/>
      <c r="G2822" s="140"/>
      <c r="H2822" s="139"/>
      <c r="I2822" s="129"/>
      <c r="L2822" s="128"/>
      <c r="M2822" s="128"/>
      <c r="N2822" s="128"/>
      <c r="O2822" s="128"/>
      <c r="P2822" s="128"/>
      <c r="Q2822" s="128"/>
      <c r="R2822" s="128"/>
      <c r="S2822" s="128"/>
      <c r="T2822" s="120">
        <f t="shared" si="487"/>
        <v>0</v>
      </c>
      <c r="U2822" s="131"/>
      <c r="V2822" s="131"/>
      <c r="W2822" s="131">
        <f>SUMIFS($F$3:F2822,$D$3:D2822,D2822,$C$3:C2822,"Buy")+SUMIFS($F$3:F2822,$D$3:D2822,D2822,$C$3:C2822,"Coin Deposit",$E$3:E2822,"&lt;&gt;")</f>
        <v>0</v>
      </c>
      <c r="X2822" s="131">
        <f t="shared" si="488"/>
        <v>0</v>
      </c>
      <c r="Y2822" s="131">
        <f>IF($D2822=Y$1,SUMIFS($H$3:$H2822,$G$3:$G2822,Y$1,$C$3:$C2822,"Sell"),0)</f>
        <v>0</v>
      </c>
      <c r="Z2822" s="131">
        <f t="shared" si="489"/>
        <v>0</v>
      </c>
      <c r="AA2822" s="131">
        <f>IF($D2822=AA$1,SUMIFS($H$3:$H2822,$G$3:$G2822,AA$1,$C$3:$C2822,"Sell"),0)</f>
        <v>0</v>
      </c>
      <c r="AB2822" s="131">
        <f t="shared" si="490"/>
        <v>0</v>
      </c>
      <c r="AC2822" s="131">
        <f>SUMIFS('Deductions and Deposits'!$H:$H,'Deductions and Deposits'!$G:$G,D2822,'Deductions and Deposits'!$F:$F,"&lt;="&amp;B2822)+SUMIFS($F$3:F2822,$D$3:D2822,D2822,$C$3:C2822,"Coin Deposit",$E$3:E2822,"")</f>
        <v>0</v>
      </c>
      <c r="AD2822" s="131">
        <f>SUMIFS('Deductions and Deposits'!$D:$D,'Deductions and Deposits'!$C:$C,D2822)+SUMIFS($F:$F,$D:$D,D2822,$C:$C,"Coin Deduction")</f>
        <v>0</v>
      </c>
      <c r="AE2822" s="131">
        <f>Table5[[#This Row],[Column4]]+Table5[[#This Row],[Column14]]+Table5[[#This Row],[Column19]]+Table5[[#This Row],[Column12]]</f>
        <v>0</v>
      </c>
      <c r="AF2822" s="131">
        <f>Table5[[#This Row],[Column5]]+Table5[[#This Row],[Column13]]+Table5[[#This Row],[Column21]]+Table5[[#This Row],[Column18]]</f>
        <v>0</v>
      </c>
      <c r="AG2822" s="131">
        <f t="shared" si="491"/>
        <v>0</v>
      </c>
      <c r="AH2822" s="131">
        <f t="shared" si="492"/>
        <v>0</v>
      </c>
      <c r="AI2822" s="131">
        <f>Table5[[#This Row],[Column17]]-Table5[[#This Row],[Column20]]</f>
        <v>0</v>
      </c>
      <c r="AJ2822" s="131">
        <f t="shared" si="493"/>
        <v>0</v>
      </c>
      <c r="AK2822" s="131">
        <f t="shared" si="486"/>
        <v>0</v>
      </c>
      <c r="AL2822" s="131">
        <f t="shared" si="494"/>
        <v>0</v>
      </c>
      <c r="AM2822" s="131" t="str">
        <f t="shared" si="495"/>
        <v/>
      </c>
      <c r="AN2822" s="131" t="str">
        <f t="shared" ca="1" si="496"/>
        <v/>
      </c>
    </row>
    <row r="2823" spans="1:40" ht="20.25" customHeight="1" x14ac:dyDescent="0.3">
      <c r="A2823" s="127"/>
      <c r="B2823" s="164"/>
      <c r="C2823" s="139"/>
      <c r="D2823" s="140"/>
      <c r="E2823" s="139"/>
      <c r="F2823" s="139"/>
      <c r="G2823" s="140"/>
      <c r="H2823" s="139"/>
      <c r="I2823" s="129"/>
      <c r="L2823" s="128"/>
      <c r="M2823" s="128"/>
      <c r="N2823" s="128"/>
      <c r="O2823" s="128"/>
      <c r="P2823" s="128"/>
      <c r="Q2823" s="128"/>
      <c r="R2823" s="128"/>
      <c r="S2823" s="128"/>
      <c r="T2823" s="120">
        <f t="shared" si="487"/>
        <v>0</v>
      </c>
      <c r="U2823" s="131"/>
      <c r="V2823" s="131"/>
      <c r="W2823" s="131">
        <f>SUMIFS($F$3:F2823,$D$3:D2823,D2823,$C$3:C2823,"Buy")+SUMIFS($F$3:F2823,$D$3:D2823,D2823,$C$3:C2823,"Coin Deposit",$E$3:E2823,"&lt;&gt;")</f>
        <v>0</v>
      </c>
      <c r="X2823" s="131">
        <f t="shared" si="488"/>
        <v>0</v>
      </c>
      <c r="Y2823" s="131">
        <f>IF($D2823=Y$1,SUMIFS($H$3:$H2823,$G$3:$G2823,Y$1,$C$3:$C2823,"Sell"),0)</f>
        <v>0</v>
      </c>
      <c r="Z2823" s="131">
        <f t="shared" si="489"/>
        <v>0</v>
      </c>
      <c r="AA2823" s="131">
        <f>IF($D2823=AA$1,SUMIFS($H$3:$H2823,$G$3:$G2823,AA$1,$C$3:$C2823,"Sell"),0)</f>
        <v>0</v>
      </c>
      <c r="AB2823" s="131">
        <f t="shared" si="490"/>
        <v>0</v>
      </c>
      <c r="AC2823" s="131">
        <f>SUMIFS('Deductions and Deposits'!$H:$H,'Deductions and Deposits'!$G:$G,D2823,'Deductions and Deposits'!$F:$F,"&lt;="&amp;B2823)+SUMIFS($F$3:F2823,$D$3:D2823,D2823,$C$3:C2823,"Coin Deposit",$E$3:E2823,"")</f>
        <v>0</v>
      </c>
      <c r="AD2823" s="131">
        <f>SUMIFS('Deductions and Deposits'!$D:$D,'Deductions and Deposits'!$C:$C,D2823)+SUMIFS($F:$F,$D:$D,D2823,$C:$C,"Coin Deduction")</f>
        <v>0</v>
      </c>
      <c r="AE2823" s="131">
        <f>Table5[[#This Row],[Column4]]+Table5[[#This Row],[Column14]]+Table5[[#This Row],[Column19]]+Table5[[#This Row],[Column12]]</f>
        <v>0</v>
      </c>
      <c r="AF2823" s="131">
        <f>Table5[[#This Row],[Column5]]+Table5[[#This Row],[Column13]]+Table5[[#This Row],[Column21]]+Table5[[#This Row],[Column18]]</f>
        <v>0</v>
      </c>
      <c r="AG2823" s="131">
        <f t="shared" si="491"/>
        <v>0</v>
      </c>
      <c r="AH2823" s="131">
        <f t="shared" si="492"/>
        <v>0</v>
      </c>
      <c r="AI2823" s="131">
        <f>Table5[[#This Row],[Column17]]-Table5[[#This Row],[Column20]]</f>
        <v>0</v>
      </c>
      <c r="AJ2823" s="131">
        <f t="shared" si="493"/>
        <v>0</v>
      </c>
      <c r="AK2823" s="131">
        <f t="shared" si="486"/>
        <v>0</v>
      </c>
      <c r="AL2823" s="131">
        <f t="shared" si="494"/>
        <v>0</v>
      </c>
      <c r="AM2823" s="131" t="str">
        <f t="shared" si="495"/>
        <v/>
      </c>
      <c r="AN2823" s="131" t="str">
        <f t="shared" ca="1" si="496"/>
        <v/>
      </c>
    </row>
    <row r="2824" spans="1:40" ht="20.25" customHeight="1" x14ac:dyDescent="0.3">
      <c r="A2824" s="127"/>
      <c r="B2824" s="164"/>
      <c r="C2824" s="139"/>
      <c r="D2824" s="140"/>
      <c r="E2824" s="139"/>
      <c r="F2824" s="139"/>
      <c r="G2824" s="140"/>
      <c r="H2824" s="139"/>
      <c r="I2824" s="129"/>
      <c r="L2824" s="128"/>
      <c r="M2824" s="128"/>
      <c r="N2824" s="128"/>
      <c r="O2824" s="128"/>
      <c r="P2824" s="128"/>
      <c r="Q2824" s="128"/>
      <c r="R2824" s="128"/>
      <c r="S2824" s="128"/>
      <c r="T2824" s="120">
        <f t="shared" si="487"/>
        <v>0</v>
      </c>
      <c r="U2824" s="131"/>
      <c r="V2824" s="131"/>
      <c r="W2824" s="131">
        <f>SUMIFS($F$3:F2824,$D$3:D2824,D2824,$C$3:C2824,"Buy")+SUMIFS($F$3:F2824,$D$3:D2824,D2824,$C$3:C2824,"Coin Deposit",$E$3:E2824,"&lt;&gt;")</f>
        <v>0</v>
      </c>
      <c r="X2824" s="131">
        <f t="shared" si="488"/>
        <v>0</v>
      </c>
      <c r="Y2824" s="131">
        <f>IF($D2824=Y$1,SUMIFS($H$3:$H2824,$G$3:$G2824,Y$1,$C$3:$C2824,"Sell"),0)</f>
        <v>0</v>
      </c>
      <c r="Z2824" s="131">
        <f t="shared" si="489"/>
        <v>0</v>
      </c>
      <c r="AA2824" s="131">
        <f>IF($D2824=AA$1,SUMIFS($H$3:$H2824,$G$3:$G2824,AA$1,$C$3:$C2824,"Sell"),0)</f>
        <v>0</v>
      </c>
      <c r="AB2824" s="131">
        <f t="shared" si="490"/>
        <v>0</v>
      </c>
      <c r="AC2824" s="131">
        <f>SUMIFS('Deductions and Deposits'!$H:$H,'Deductions and Deposits'!$G:$G,D2824,'Deductions and Deposits'!$F:$F,"&lt;="&amp;B2824)+SUMIFS($F$3:F2824,$D$3:D2824,D2824,$C$3:C2824,"Coin Deposit",$E$3:E2824,"")</f>
        <v>0</v>
      </c>
      <c r="AD2824" s="131">
        <f>SUMIFS('Deductions and Deposits'!$D:$D,'Deductions and Deposits'!$C:$C,D2824)+SUMIFS($F:$F,$D:$D,D2824,$C:$C,"Coin Deduction")</f>
        <v>0</v>
      </c>
      <c r="AE2824" s="131">
        <f>Table5[[#This Row],[Column4]]+Table5[[#This Row],[Column14]]+Table5[[#This Row],[Column19]]+Table5[[#This Row],[Column12]]</f>
        <v>0</v>
      </c>
      <c r="AF2824" s="131">
        <f>Table5[[#This Row],[Column5]]+Table5[[#This Row],[Column13]]+Table5[[#This Row],[Column21]]+Table5[[#This Row],[Column18]]</f>
        <v>0</v>
      </c>
      <c r="AG2824" s="131">
        <f t="shared" si="491"/>
        <v>0</v>
      </c>
      <c r="AH2824" s="131">
        <f t="shared" si="492"/>
        <v>0</v>
      </c>
      <c r="AI2824" s="131">
        <f>Table5[[#This Row],[Column17]]-Table5[[#This Row],[Column20]]</f>
        <v>0</v>
      </c>
      <c r="AJ2824" s="131">
        <f t="shared" si="493"/>
        <v>0</v>
      </c>
      <c r="AK2824" s="131">
        <f t="shared" si="486"/>
        <v>0</v>
      </c>
      <c r="AL2824" s="131">
        <f t="shared" si="494"/>
        <v>0</v>
      </c>
      <c r="AM2824" s="131" t="str">
        <f t="shared" si="495"/>
        <v/>
      </c>
      <c r="AN2824" s="131" t="str">
        <f t="shared" ca="1" si="496"/>
        <v/>
      </c>
    </row>
    <row r="2825" spans="1:40" ht="20.25" customHeight="1" x14ac:dyDescent="0.3">
      <c r="A2825" s="127"/>
      <c r="B2825" s="164"/>
      <c r="C2825" s="139"/>
      <c r="D2825" s="140"/>
      <c r="E2825" s="139"/>
      <c r="F2825" s="139"/>
      <c r="G2825" s="140"/>
      <c r="H2825" s="139"/>
      <c r="I2825" s="129"/>
      <c r="L2825" s="128"/>
      <c r="M2825" s="128"/>
      <c r="N2825" s="128"/>
      <c r="O2825" s="128"/>
      <c r="P2825" s="128"/>
      <c r="Q2825" s="128"/>
      <c r="R2825" s="128"/>
      <c r="S2825" s="128"/>
      <c r="T2825" s="120">
        <f t="shared" si="487"/>
        <v>0</v>
      </c>
      <c r="U2825" s="131"/>
      <c r="V2825" s="131"/>
      <c r="W2825" s="131">
        <f>SUMIFS($F$3:F2825,$D$3:D2825,D2825,$C$3:C2825,"Buy")+SUMIFS($F$3:F2825,$D$3:D2825,D2825,$C$3:C2825,"Coin Deposit",$E$3:E2825,"&lt;&gt;")</f>
        <v>0</v>
      </c>
      <c r="X2825" s="131">
        <f t="shared" si="488"/>
        <v>0</v>
      </c>
      <c r="Y2825" s="131">
        <f>IF($D2825=Y$1,SUMIFS($H$3:$H2825,$G$3:$G2825,Y$1,$C$3:$C2825,"Sell"),0)</f>
        <v>0</v>
      </c>
      <c r="Z2825" s="131">
        <f t="shared" si="489"/>
        <v>0</v>
      </c>
      <c r="AA2825" s="131">
        <f>IF($D2825=AA$1,SUMIFS($H$3:$H2825,$G$3:$G2825,AA$1,$C$3:$C2825,"Sell"),0)</f>
        <v>0</v>
      </c>
      <c r="AB2825" s="131">
        <f t="shared" si="490"/>
        <v>0</v>
      </c>
      <c r="AC2825" s="131">
        <f>SUMIFS('Deductions and Deposits'!$H:$H,'Deductions and Deposits'!$G:$G,D2825,'Deductions and Deposits'!$F:$F,"&lt;="&amp;B2825)+SUMIFS($F$3:F2825,$D$3:D2825,D2825,$C$3:C2825,"Coin Deposit",$E$3:E2825,"")</f>
        <v>0</v>
      </c>
      <c r="AD2825" s="131">
        <f>SUMIFS('Deductions and Deposits'!$D:$D,'Deductions and Deposits'!$C:$C,D2825)+SUMIFS($F:$F,$D:$D,D2825,$C:$C,"Coin Deduction")</f>
        <v>0</v>
      </c>
      <c r="AE2825" s="131">
        <f>Table5[[#This Row],[Column4]]+Table5[[#This Row],[Column14]]+Table5[[#This Row],[Column19]]+Table5[[#This Row],[Column12]]</f>
        <v>0</v>
      </c>
      <c r="AF2825" s="131">
        <f>Table5[[#This Row],[Column5]]+Table5[[#This Row],[Column13]]+Table5[[#This Row],[Column21]]+Table5[[#This Row],[Column18]]</f>
        <v>0</v>
      </c>
      <c r="AG2825" s="131">
        <f t="shared" si="491"/>
        <v>0</v>
      </c>
      <c r="AH2825" s="131">
        <f t="shared" si="492"/>
        <v>0</v>
      </c>
      <c r="AI2825" s="131">
        <f>Table5[[#This Row],[Column17]]-Table5[[#This Row],[Column20]]</f>
        <v>0</v>
      </c>
      <c r="AJ2825" s="131">
        <f t="shared" si="493"/>
        <v>0</v>
      </c>
      <c r="AK2825" s="131">
        <f t="shared" si="486"/>
        <v>0</v>
      </c>
      <c r="AL2825" s="131">
        <f t="shared" si="494"/>
        <v>0</v>
      </c>
      <c r="AM2825" s="131" t="str">
        <f t="shared" si="495"/>
        <v/>
      </c>
      <c r="AN2825" s="131" t="str">
        <f t="shared" ca="1" si="496"/>
        <v/>
      </c>
    </row>
    <row r="2826" spans="1:40" ht="20.25" customHeight="1" x14ac:dyDescent="0.3">
      <c r="A2826" s="127"/>
      <c r="B2826" s="164"/>
      <c r="C2826" s="139"/>
      <c r="D2826" s="140"/>
      <c r="E2826" s="139"/>
      <c r="F2826" s="139"/>
      <c r="G2826" s="140"/>
      <c r="H2826" s="139"/>
      <c r="I2826" s="129"/>
      <c r="L2826" s="128"/>
      <c r="M2826" s="128"/>
      <c r="N2826" s="128"/>
      <c r="O2826" s="128"/>
      <c r="P2826" s="128"/>
      <c r="Q2826" s="128"/>
      <c r="R2826" s="128"/>
      <c r="S2826" s="128"/>
      <c r="T2826" s="120">
        <f t="shared" si="487"/>
        <v>0</v>
      </c>
      <c r="U2826" s="131"/>
      <c r="V2826" s="131"/>
      <c r="W2826" s="131">
        <f>SUMIFS($F$3:F2826,$D$3:D2826,D2826,$C$3:C2826,"Buy")+SUMIFS($F$3:F2826,$D$3:D2826,D2826,$C$3:C2826,"Coin Deposit",$E$3:E2826,"&lt;&gt;")</f>
        <v>0</v>
      </c>
      <c r="X2826" s="131">
        <f t="shared" si="488"/>
        <v>0</v>
      </c>
      <c r="Y2826" s="131">
        <f>IF($D2826=Y$1,SUMIFS($H$3:$H2826,$G$3:$G2826,Y$1,$C$3:$C2826,"Sell"),0)</f>
        <v>0</v>
      </c>
      <c r="Z2826" s="131">
        <f t="shared" si="489"/>
        <v>0</v>
      </c>
      <c r="AA2826" s="131">
        <f>IF($D2826=AA$1,SUMIFS($H$3:$H2826,$G$3:$G2826,AA$1,$C$3:$C2826,"Sell"),0)</f>
        <v>0</v>
      </c>
      <c r="AB2826" s="131">
        <f t="shared" si="490"/>
        <v>0</v>
      </c>
      <c r="AC2826" s="131">
        <f>SUMIFS('Deductions and Deposits'!$H:$H,'Deductions and Deposits'!$G:$G,D2826,'Deductions and Deposits'!$F:$F,"&lt;="&amp;B2826)+SUMIFS($F$3:F2826,$D$3:D2826,D2826,$C$3:C2826,"Coin Deposit",$E$3:E2826,"")</f>
        <v>0</v>
      </c>
      <c r="AD2826" s="131">
        <f>SUMIFS('Deductions and Deposits'!$D:$D,'Deductions and Deposits'!$C:$C,D2826)+SUMIFS($F:$F,$D:$D,D2826,$C:$C,"Coin Deduction")</f>
        <v>0</v>
      </c>
      <c r="AE2826" s="131">
        <f>Table5[[#This Row],[Column4]]+Table5[[#This Row],[Column14]]+Table5[[#This Row],[Column19]]+Table5[[#This Row],[Column12]]</f>
        <v>0</v>
      </c>
      <c r="AF2826" s="131">
        <f>Table5[[#This Row],[Column5]]+Table5[[#This Row],[Column13]]+Table5[[#This Row],[Column21]]+Table5[[#This Row],[Column18]]</f>
        <v>0</v>
      </c>
      <c r="AG2826" s="131">
        <f t="shared" si="491"/>
        <v>0</v>
      </c>
      <c r="AH2826" s="131">
        <f t="shared" si="492"/>
        <v>0</v>
      </c>
      <c r="AI2826" s="131">
        <f>Table5[[#This Row],[Column17]]-Table5[[#This Row],[Column20]]</f>
        <v>0</v>
      </c>
      <c r="AJ2826" s="131">
        <f t="shared" si="493"/>
        <v>0</v>
      </c>
      <c r="AK2826" s="131">
        <f t="shared" si="486"/>
        <v>0</v>
      </c>
      <c r="AL2826" s="131">
        <f t="shared" si="494"/>
        <v>0</v>
      </c>
      <c r="AM2826" s="131" t="str">
        <f t="shared" si="495"/>
        <v/>
      </c>
      <c r="AN2826" s="131" t="str">
        <f t="shared" ca="1" si="496"/>
        <v/>
      </c>
    </row>
    <row r="2827" spans="1:40" ht="20.25" customHeight="1" x14ac:dyDescent="0.3">
      <c r="A2827" s="127"/>
      <c r="B2827" s="164"/>
      <c r="C2827" s="139"/>
      <c r="D2827" s="140"/>
      <c r="E2827" s="139"/>
      <c r="F2827" s="139"/>
      <c r="G2827" s="140"/>
      <c r="H2827" s="139"/>
      <c r="I2827" s="129"/>
      <c r="L2827" s="128"/>
      <c r="M2827" s="128"/>
      <c r="N2827" s="128"/>
      <c r="O2827" s="128"/>
      <c r="P2827" s="128"/>
      <c r="Q2827" s="128"/>
      <c r="R2827" s="128"/>
      <c r="S2827" s="128"/>
      <c r="T2827" s="120">
        <f t="shared" si="487"/>
        <v>0</v>
      </c>
      <c r="U2827" s="131"/>
      <c r="V2827" s="131"/>
      <c r="W2827" s="131">
        <f>SUMIFS($F$3:F2827,$D$3:D2827,D2827,$C$3:C2827,"Buy")+SUMIFS($F$3:F2827,$D$3:D2827,D2827,$C$3:C2827,"Coin Deposit",$E$3:E2827,"&lt;&gt;")</f>
        <v>0</v>
      </c>
      <c r="X2827" s="131">
        <f t="shared" si="488"/>
        <v>0</v>
      </c>
      <c r="Y2827" s="131">
        <f>IF($D2827=Y$1,SUMIFS($H$3:$H2827,$G$3:$G2827,Y$1,$C$3:$C2827,"Sell"),0)</f>
        <v>0</v>
      </c>
      <c r="Z2827" s="131">
        <f t="shared" si="489"/>
        <v>0</v>
      </c>
      <c r="AA2827" s="131">
        <f>IF($D2827=AA$1,SUMIFS($H$3:$H2827,$G$3:$G2827,AA$1,$C$3:$C2827,"Sell"),0)</f>
        <v>0</v>
      </c>
      <c r="AB2827" s="131">
        <f t="shared" si="490"/>
        <v>0</v>
      </c>
      <c r="AC2827" s="131">
        <f>SUMIFS('Deductions and Deposits'!$H:$H,'Deductions and Deposits'!$G:$G,D2827,'Deductions and Deposits'!$F:$F,"&lt;="&amp;B2827)+SUMIFS($F$3:F2827,$D$3:D2827,D2827,$C$3:C2827,"Coin Deposit",$E$3:E2827,"")</f>
        <v>0</v>
      </c>
      <c r="AD2827" s="131">
        <f>SUMIFS('Deductions and Deposits'!$D:$D,'Deductions and Deposits'!$C:$C,D2827)+SUMIFS($F:$F,$D:$D,D2827,$C:$C,"Coin Deduction")</f>
        <v>0</v>
      </c>
      <c r="AE2827" s="131">
        <f>Table5[[#This Row],[Column4]]+Table5[[#This Row],[Column14]]+Table5[[#This Row],[Column19]]+Table5[[#This Row],[Column12]]</f>
        <v>0</v>
      </c>
      <c r="AF2827" s="131">
        <f>Table5[[#This Row],[Column5]]+Table5[[#This Row],[Column13]]+Table5[[#This Row],[Column21]]+Table5[[#This Row],[Column18]]</f>
        <v>0</v>
      </c>
      <c r="AG2827" s="131">
        <f t="shared" si="491"/>
        <v>0</v>
      </c>
      <c r="AH2827" s="131">
        <f t="shared" si="492"/>
        <v>0</v>
      </c>
      <c r="AI2827" s="131">
        <f>Table5[[#This Row],[Column17]]-Table5[[#This Row],[Column20]]</f>
        <v>0</v>
      </c>
      <c r="AJ2827" s="131">
        <f t="shared" si="493"/>
        <v>0</v>
      </c>
      <c r="AK2827" s="131">
        <f t="shared" si="486"/>
        <v>0</v>
      </c>
      <c r="AL2827" s="131">
        <f t="shared" si="494"/>
        <v>0</v>
      </c>
      <c r="AM2827" s="131" t="str">
        <f t="shared" si="495"/>
        <v/>
      </c>
      <c r="AN2827" s="131" t="str">
        <f t="shared" ca="1" si="496"/>
        <v/>
      </c>
    </row>
    <row r="2828" spans="1:40" ht="20.25" customHeight="1" x14ac:dyDescent="0.3">
      <c r="A2828" s="127"/>
      <c r="B2828" s="164"/>
      <c r="C2828" s="139"/>
      <c r="D2828" s="140"/>
      <c r="E2828" s="139"/>
      <c r="F2828" s="139"/>
      <c r="G2828" s="140"/>
      <c r="H2828" s="139"/>
      <c r="I2828" s="129"/>
      <c r="L2828" s="128"/>
      <c r="M2828" s="128"/>
      <c r="N2828" s="128"/>
      <c r="O2828" s="128"/>
      <c r="P2828" s="128"/>
      <c r="Q2828" s="128"/>
      <c r="R2828" s="128"/>
      <c r="S2828" s="128"/>
      <c r="T2828" s="120">
        <f t="shared" si="487"/>
        <v>0</v>
      </c>
      <c r="U2828" s="131"/>
      <c r="V2828" s="131"/>
      <c r="W2828" s="131">
        <f>SUMIFS($F$3:F2828,$D$3:D2828,D2828,$C$3:C2828,"Buy")+SUMIFS($F$3:F2828,$D$3:D2828,D2828,$C$3:C2828,"Coin Deposit",$E$3:E2828,"&lt;&gt;")</f>
        <v>0</v>
      </c>
      <c r="X2828" s="131">
        <f t="shared" si="488"/>
        <v>0</v>
      </c>
      <c r="Y2828" s="131">
        <f>IF($D2828=Y$1,SUMIFS($H$3:$H2828,$G$3:$G2828,Y$1,$C$3:$C2828,"Sell"),0)</f>
        <v>0</v>
      </c>
      <c r="Z2828" s="131">
        <f t="shared" si="489"/>
        <v>0</v>
      </c>
      <c r="AA2828" s="131">
        <f>IF($D2828=AA$1,SUMIFS($H$3:$H2828,$G$3:$G2828,AA$1,$C$3:$C2828,"Sell"),0)</f>
        <v>0</v>
      </c>
      <c r="AB2828" s="131">
        <f t="shared" si="490"/>
        <v>0</v>
      </c>
      <c r="AC2828" s="131">
        <f>SUMIFS('Deductions and Deposits'!$H:$H,'Deductions and Deposits'!$G:$G,D2828,'Deductions and Deposits'!$F:$F,"&lt;="&amp;B2828)+SUMIFS($F$3:F2828,$D$3:D2828,D2828,$C$3:C2828,"Coin Deposit",$E$3:E2828,"")</f>
        <v>0</v>
      </c>
      <c r="AD2828" s="131">
        <f>SUMIFS('Deductions and Deposits'!$D:$D,'Deductions and Deposits'!$C:$C,D2828)+SUMIFS($F:$F,$D:$D,D2828,$C:$C,"Coin Deduction")</f>
        <v>0</v>
      </c>
      <c r="AE2828" s="131">
        <f>Table5[[#This Row],[Column4]]+Table5[[#This Row],[Column14]]+Table5[[#This Row],[Column19]]+Table5[[#This Row],[Column12]]</f>
        <v>0</v>
      </c>
      <c r="AF2828" s="131">
        <f>Table5[[#This Row],[Column5]]+Table5[[#This Row],[Column13]]+Table5[[#This Row],[Column21]]+Table5[[#This Row],[Column18]]</f>
        <v>0</v>
      </c>
      <c r="AG2828" s="131">
        <f t="shared" si="491"/>
        <v>0</v>
      </c>
      <c r="AH2828" s="131">
        <f t="shared" si="492"/>
        <v>0</v>
      </c>
      <c r="AI2828" s="131">
        <f>Table5[[#This Row],[Column17]]-Table5[[#This Row],[Column20]]</f>
        <v>0</v>
      </c>
      <c r="AJ2828" s="131">
        <f t="shared" si="493"/>
        <v>0</v>
      </c>
      <c r="AK2828" s="131">
        <f t="shared" si="486"/>
        <v>0</v>
      </c>
      <c r="AL2828" s="131">
        <f t="shared" si="494"/>
        <v>0</v>
      </c>
      <c r="AM2828" s="131" t="str">
        <f t="shared" si="495"/>
        <v/>
      </c>
      <c r="AN2828" s="131" t="str">
        <f t="shared" ca="1" si="496"/>
        <v/>
      </c>
    </row>
    <row r="2829" spans="1:40" ht="20.25" customHeight="1" x14ac:dyDescent="0.3">
      <c r="A2829" s="127"/>
      <c r="B2829" s="164"/>
      <c r="C2829" s="139"/>
      <c r="D2829" s="140"/>
      <c r="E2829" s="139"/>
      <c r="F2829" s="139"/>
      <c r="G2829" s="140"/>
      <c r="H2829" s="139"/>
      <c r="I2829" s="129"/>
      <c r="L2829" s="128"/>
      <c r="M2829" s="128"/>
      <c r="N2829" s="128"/>
      <c r="O2829" s="128"/>
      <c r="P2829" s="128"/>
      <c r="Q2829" s="128"/>
      <c r="R2829" s="128"/>
      <c r="S2829" s="128"/>
      <c r="T2829" s="120">
        <f t="shared" si="487"/>
        <v>0</v>
      </c>
      <c r="U2829" s="131"/>
      <c r="V2829" s="131"/>
      <c r="W2829" s="131">
        <f>SUMIFS($F$3:F2829,$D$3:D2829,D2829,$C$3:C2829,"Buy")+SUMIFS($F$3:F2829,$D$3:D2829,D2829,$C$3:C2829,"Coin Deposit",$E$3:E2829,"&lt;&gt;")</f>
        <v>0</v>
      </c>
      <c r="X2829" s="131">
        <f t="shared" si="488"/>
        <v>0</v>
      </c>
      <c r="Y2829" s="131">
        <f>IF($D2829=Y$1,SUMIFS($H$3:$H2829,$G$3:$G2829,Y$1,$C$3:$C2829,"Sell"),0)</f>
        <v>0</v>
      </c>
      <c r="Z2829" s="131">
        <f t="shared" si="489"/>
        <v>0</v>
      </c>
      <c r="AA2829" s="131">
        <f>IF($D2829=AA$1,SUMIFS($H$3:$H2829,$G$3:$G2829,AA$1,$C$3:$C2829,"Sell"),0)</f>
        <v>0</v>
      </c>
      <c r="AB2829" s="131">
        <f t="shared" si="490"/>
        <v>0</v>
      </c>
      <c r="AC2829" s="131">
        <f>SUMIFS('Deductions and Deposits'!$H:$H,'Deductions and Deposits'!$G:$G,D2829,'Deductions and Deposits'!$F:$F,"&lt;="&amp;B2829)+SUMIFS($F$3:F2829,$D$3:D2829,D2829,$C$3:C2829,"Coin Deposit",$E$3:E2829,"")</f>
        <v>0</v>
      </c>
      <c r="AD2829" s="131">
        <f>SUMIFS('Deductions and Deposits'!$D:$D,'Deductions and Deposits'!$C:$C,D2829)+SUMIFS($F:$F,$D:$D,D2829,$C:$C,"Coin Deduction")</f>
        <v>0</v>
      </c>
      <c r="AE2829" s="131">
        <f>Table5[[#This Row],[Column4]]+Table5[[#This Row],[Column14]]+Table5[[#This Row],[Column19]]+Table5[[#This Row],[Column12]]</f>
        <v>0</v>
      </c>
      <c r="AF2829" s="131">
        <f>Table5[[#This Row],[Column5]]+Table5[[#This Row],[Column13]]+Table5[[#This Row],[Column21]]+Table5[[#This Row],[Column18]]</f>
        <v>0</v>
      </c>
      <c r="AG2829" s="131">
        <f t="shared" si="491"/>
        <v>0</v>
      </c>
      <c r="AH2829" s="131">
        <f t="shared" si="492"/>
        <v>0</v>
      </c>
      <c r="AI2829" s="131">
        <f>Table5[[#This Row],[Column17]]-Table5[[#This Row],[Column20]]</f>
        <v>0</v>
      </c>
      <c r="AJ2829" s="131">
        <f t="shared" si="493"/>
        <v>0</v>
      </c>
      <c r="AK2829" s="131">
        <f t="shared" si="486"/>
        <v>0</v>
      </c>
      <c r="AL2829" s="131">
        <f t="shared" si="494"/>
        <v>0</v>
      </c>
      <c r="AM2829" s="131" t="str">
        <f t="shared" si="495"/>
        <v/>
      </c>
      <c r="AN2829" s="131" t="str">
        <f t="shared" ca="1" si="496"/>
        <v/>
      </c>
    </row>
    <row r="2830" spans="1:40" ht="20.25" customHeight="1" x14ac:dyDescent="0.3">
      <c r="A2830" s="127"/>
      <c r="B2830" s="164"/>
      <c r="C2830" s="139"/>
      <c r="D2830" s="140"/>
      <c r="E2830" s="139"/>
      <c r="F2830" s="139"/>
      <c r="G2830" s="140"/>
      <c r="H2830" s="139"/>
      <c r="I2830" s="129"/>
      <c r="L2830" s="128"/>
      <c r="M2830" s="128"/>
      <c r="N2830" s="128"/>
      <c r="O2830" s="128"/>
      <c r="P2830" s="128"/>
      <c r="Q2830" s="128"/>
      <c r="R2830" s="128"/>
      <c r="S2830" s="128"/>
      <c r="T2830" s="120">
        <f t="shared" si="487"/>
        <v>0</v>
      </c>
      <c r="U2830" s="131"/>
      <c r="V2830" s="131"/>
      <c r="W2830" s="131">
        <f>SUMIFS($F$3:F2830,$D$3:D2830,D2830,$C$3:C2830,"Buy")+SUMIFS($F$3:F2830,$D$3:D2830,D2830,$C$3:C2830,"Coin Deposit",$E$3:E2830,"&lt;&gt;")</f>
        <v>0</v>
      </c>
      <c r="X2830" s="131">
        <f t="shared" si="488"/>
        <v>0</v>
      </c>
      <c r="Y2830" s="131">
        <f>IF($D2830=Y$1,SUMIFS($H$3:$H2830,$G$3:$G2830,Y$1,$C$3:$C2830,"Sell"),0)</f>
        <v>0</v>
      </c>
      <c r="Z2830" s="131">
        <f t="shared" si="489"/>
        <v>0</v>
      </c>
      <c r="AA2830" s="131">
        <f>IF($D2830=AA$1,SUMIFS($H$3:$H2830,$G$3:$G2830,AA$1,$C$3:$C2830,"Sell"),0)</f>
        <v>0</v>
      </c>
      <c r="AB2830" s="131">
        <f t="shared" si="490"/>
        <v>0</v>
      </c>
      <c r="AC2830" s="131">
        <f>SUMIFS('Deductions and Deposits'!$H:$H,'Deductions and Deposits'!$G:$G,D2830,'Deductions and Deposits'!$F:$F,"&lt;="&amp;B2830)+SUMIFS($F$3:F2830,$D$3:D2830,D2830,$C$3:C2830,"Coin Deposit",$E$3:E2830,"")</f>
        <v>0</v>
      </c>
      <c r="AD2830" s="131">
        <f>SUMIFS('Deductions and Deposits'!$D:$D,'Deductions and Deposits'!$C:$C,D2830)+SUMIFS($F:$F,$D:$D,D2830,$C:$C,"Coin Deduction")</f>
        <v>0</v>
      </c>
      <c r="AE2830" s="131">
        <f>Table5[[#This Row],[Column4]]+Table5[[#This Row],[Column14]]+Table5[[#This Row],[Column19]]+Table5[[#This Row],[Column12]]</f>
        <v>0</v>
      </c>
      <c r="AF2830" s="131">
        <f>Table5[[#This Row],[Column5]]+Table5[[#This Row],[Column13]]+Table5[[#This Row],[Column21]]+Table5[[#This Row],[Column18]]</f>
        <v>0</v>
      </c>
      <c r="AG2830" s="131">
        <f t="shared" si="491"/>
        <v>0</v>
      </c>
      <c r="AH2830" s="131">
        <f t="shared" si="492"/>
        <v>0</v>
      </c>
      <c r="AI2830" s="131">
        <f>Table5[[#This Row],[Column17]]-Table5[[#This Row],[Column20]]</f>
        <v>0</v>
      </c>
      <c r="AJ2830" s="131">
        <f t="shared" si="493"/>
        <v>0</v>
      </c>
      <c r="AK2830" s="131">
        <f t="shared" si="486"/>
        <v>0</v>
      </c>
      <c r="AL2830" s="131">
        <f t="shared" si="494"/>
        <v>0</v>
      </c>
      <c r="AM2830" s="131" t="str">
        <f t="shared" si="495"/>
        <v/>
      </c>
      <c r="AN2830" s="131" t="str">
        <f t="shared" ca="1" si="496"/>
        <v/>
      </c>
    </row>
    <row r="2831" spans="1:40" ht="20.25" customHeight="1" x14ac:dyDescent="0.3">
      <c r="A2831" s="127"/>
      <c r="B2831" s="164"/>
      <c r="C2831" s="139"/>
      <c r="D2831" s="140"/>
      <c r="E2831" s="139"/>
      <c r="F2831" s="139"/>
      <c r="G2831" s="140"/>
      <c r="H2831" s="139"/>
      <c r="I2831" s="129"/>
      <c r="L2831" s="128"/>
      <c r="M2831" s="128"/>
      <c r="N2831" s="128"/>
      <c r="O2831" s="128"/>
      <c r="P2831" s="128"/>
      <c r="Q2831" s="128"/>
      <c r="R2831" s="128"/>
      <c r="S2831" s="128"/>
      <c r="T2831" s="120">
        <f t="shared" si="487"/>
        <v>0</v>
      </c>
      <c r="U2831" s="131"/>
      <c r="V2831" s="131"/>
      <c r="W2831" s="131">
        <f>SUMIFS($F$3:F2831,$D$3:D2831,D2831,$C$3:C2831,"Buy")+SUMIFS($F$3:F2831,$D$3:D2831,D2831,$C$3:C2831,"Coin Deposit",$E$3:E2831,"&lt;&gt;")</f>
        <v>0</v>
      </c>
      <c r="X2831" s="131">
        <f t="shared" si="488"/>
        <v>0</v>
      </c>
      <c r="Y2831" s="131">
        <f>IF($D2831=Y$1,SUMIFS($H$3:$H2831,$G$3:$G2831,Y$1,$C$3:$C2831,"Sell"),0)</f>
        <v>0</v>
      </c>
      <c r="Z2831" s="131">
        <f t="shared" si="489"/>
        <v>0</v>
      </c>
      <c r="AA2831" s="131">
        <f>IF($D2831=AA$1,SUMIFS($H$3:$H2831,$G$3:$G2831,AA$1,$C$3:$C2831,"Sell"),0)</f>
        <v>0</v>
      </c>
      <c r="AB2831" s="131">
        <f t="shared" si="490"/>
        <v>0</v>
      </c>
      <c r="AC2831" s="131">
        <f>SUMIFS('Deductions and Deposits'!$H:$H,'Deductions and Deposits'!$G:$G,D2831,'Deductions and Deposits'!$F:$F,"&lt;="&amp;B2831)+SUMIFS($F$3:F2831,$D$3:D2831,D2831,$C$3:C2831,"Coin Deposit",$E$3:E2831,"")</f>
        <v>0</v>
      </c>
      <c r="AD2831" s="131">
        <f>SUMIFS('Deductions and Deposits'!$D:$D,'Deductions and Deposits'!$C:$C,D2831)+SUMIFS($F:$F,$D:$D,D2831,$C:$C,"Coin Deduction")</f>
        <v>0</v>
      </c>
      <c r="AE2831" s="131">
        <f>Table5[[#This Row],[Column4]]+Table5[[#This Row],[Column14]]+Table5[[#This Row],[Column19]]+Table5[[#This Row],[Column12]]</f>
        <v>0</v>
      </c>
      <c r="AF2831" s="131">
        <f>Table5[[#This Row],[Column5]]+Table5[[#This Row],[Column13]]+Table5[[#This Row],[Column21]]+Table5[[#This Row],[Column18]]</f>
        <v>0</v>
      </c>
      <c r="AG2831" s="131">
        <f t="shared" si="491"/>
        <v>0</v>
      </c>
      <c r="AH2831" s="131">
        <f t="shared" si="492"/>
        <v>0</v>
      </c>
      <c r="AI2831" s="131">
        <f>Table5[[#This Row],[Column17]]-Table5[[#This Row],[Column20]]</f>
        <v>0</v>
      </c>
      <c r="AJ2831" s="131">
        <f t="shared" si="493"/>
        <v>0</v>
      </c>
      <c r="AK2831" s="131">
        <f t="shared" si="486"/>
        <v>0</v>
      </c>
      <c r="AL2831" s="131">
        <f t="shared" si="494"/>
        <v>0</v>
      </c>
      <c r="AM2831" s="131" t="str">
        <f t="shared" si="495"/>
        <v/>
      </c>
      <c r="AN2831" s="131" t="str">
        <f t="shared" ca="1" si="496"/>
        <v/>
      </c>
    </row>
    <row r="2832" spans="1:40" ht="20.25" customHeight="1" x14ac:dyDescent="0.3">
      <c r="A2832" s="127"/>
      <c r="B2832" s="164"/>
      <c r="C2832" s="139"/>
      <c r="D2832" s="140"/>
      <c r="E2832" s="139"/>
      <c r="F2832" s="139"/>
      <c r="G2832" s="140"/>
      <c r="H2832" s="139"/>
      <c r="I2832" s="129"/>
      <c r="L2832" s="128"/>
      <c r="M2832" s="128"/>
      <c r="N2832" s="128"/>
      <c r="O2832" s="128"/>
      <c r="P2832" s="128"/>
      <c r="Q2832" s="128"/>
      <c r="R2832" s="128"/>
      <c r="S2832" s="128"/>
      <c r="T2832" s="120">
        <f t="shared" si="487"/>
        <v>0</v>
      </c>
      <c r="U2832" s="131"/>
      <c r="V2832" s="131"/>
      <c r="W2832" s="131">
        <f>SUMIFS($F$3:F2832,$D$3:D2832,D2832,$C$3:C2832,"Buy")+SUMIFS($F$3:F2832,$D$3:D2832,D2832,$C$3:C2832,"Coin Deposit",$E$3:E2832,"&lt;&gt;")</f>
        <v>0</v>
      </c>
      <c r="X2832" s="131">
        <f t="shared" si="488"/>
        <v>0</v>
      </c>
      <c r="Y2832" s="131">
        <f>IF($D2832=Y$1,SUMIFS($H$3:$H2832,$G$3:$G2832,Y$1,$C$3:$C2832,"Sell"),0)</f>
        <v>0</v>
      </c>
      <c r="Z2832" s="131">
        <f t="shared" si="489"/>
        <v>0</v>
      </c>
      <c r="AA2832" s="131">
        <f>IF($D2832=AA$1,SUMIFS($H$3:$H2832,$G$3:$G2832,AA$1,$C$3:$C2832,"Sell"),0)</f>
        <v>0</v>
      </c>
      <c r="AB2832" s="131">
        <f t="shared" si="490"/>
        <v>0</v>
      </c>
      <c r="AC2832" s="131">
        <f>SUMIFS('Deductions and Deposits'!$H:$H,'Deductions and Deposits'!$G:$G,D2832,'Deductions and Deposits'!$F:$F,"&lt;="&amp;B2832)+SUMIFS($F$3:F2832,$D$3:D2832,D2832,$C$3:C2832,"Coin Deposit",$E$3:E2832,"")</f>
        <v>0</v>
      </c>
      <c r="AD2832" s="131">
        <f>SUMIFS('Deductions and Deposits'!$D:$D,'Deductions and Deposits'!$C:$C,D2832)+SUMIFS($F:$F,$D:$D,D2832,$C:$C,"Coin Deduction")</f>
        <v>0</v>
      </c>
      <c r="AE2832" s="131">
        <f>Table5[[#This Row],[Column4]]+Table5[[#This Row],[Column14]]+Table5[[#This Row],[Column19]]+Table5[[#This Row],[Column12]]</f>
        <v>0</v>
      </c>
      <c r="AF2832" s="131">
        <f>Table5[[#This Row],[Column5]]+Table5[[#This Row],[Column13]]+Table5[[#This Row],[Column21]]+Table5[[#This Row],[Column18]]</f>
        <v>0</v>
      </c>
      <c r="AG2832" s="131">
        <f t="shared" si="491"/>
        <v>0</v>
      </c>
      <c r="AH2832" s="131">
        <f t="shared" si="492"/>
        <v>0</v>
      </c>
      <c r="AI2832" s="131">
        <f>Table5[[#This Row],[Column17]]-Table5[[#This Row],[Column20]]</f>
        <v>0</v>
      </c>
      <c r="AJ2832" s="131">
        <f t="shared" si="493"/>
        <v>0</v>
      </c>
      <c r="AK2832" s="131">
        <f t="shared" si="486"/>
        <v>0</v>
      </c>
      <c r="AL2832" s="131">
        <f t="shared" si="494"/>
        <v>0</v>
      </c>
      <c r="AM2832" s="131" t="str">
        <f t="shared" si="495"/>
        <v/>
      </c>
      <c r="AN2832" s="131" t="str">
        <f t="shared" ca="1" si="496"/>
        <v/>
      </c>
    </row>
    <row r="2833" spans="1:40" ht="20.25" customHeight="1" x14ac:dyDescent="0.3">
      <c r="A2833" s="127"/>
      <c r="B2833" s="164"/>
      <c r="C2833" s="139"/>
      <c r="D2833" s="140"/>
      <c r="E2833" s="139"/>
      <c r="F2833" s="139"/>
      <c r="G2833" s="140"/>
      <c r="H2833" s="139"/>
      <c r="I2833" s="129"/>
      <c r="L2833" s="128"/>
      <c r="M2833" s="128"/>
      <c r="N2833" s="128"/>
      <c r="O2833" s="128"/>
      <c r="P2833" s="128"/>
      <c r="Q2833" s="128"/>
      <c r="R2833" s="128"/>
      <c r="S2833" s="128"/>
      <c r="T2833" s="120">
        <f t="shared" si="487"/>
        <v>0</v>
      </c>
      <c r="U2833" s="131"/>
      <c r="V2833" s="131"/>
      <c r="W2833" s="131">
        <f>SUMIFS($F$3:F2833,$D$3:D2833,D2833,$C$3:C2833,"Buy")+SUMIFS($F$3:F2833,$D$3:D2833,D2833,$C$3:C2833,"Coin Deposit",$E$3:E2833,"&lt;&gt;")</f>
        <v>0</v>
      </c>
      <c r="X2833" s="131">
        <f t="shared" si="488"/>
        <v>0</v>
      </c>
      <c r="Y2833" s="131">
        <f>IF($D2833=Y$1,SUMIFS($H$3:$H2833,$G$3:$G2833,Y$1,$C$3:$C2833,"Sell"),0)</f>
        <v>0</v>
      </c>
      <c r="Z2833" s="131">
        <f t="shared" si="489"/>
        <v>0</v>
      </c>
      <c r="AA2833" s="131">
        <f>IF($D2833=AA$1,SUMIFS($H$3:$H2833,$G$3:$G2833,AA$1,$C$3:$C2833,"Sell"),0)</f>
        <v>0</v>
      </c>
      <c r="AB2833" s="131">
        <f t="shared" si="490"/>
        <v>0</v>
      </c>
      <c r="AC2833" s="131">
        <f>SUMIFS('Deductions and Deposits'!$H:$H,'Deductions and Deposits'!$G:$G,D2833,'Deductions and Deposits'!$F:$F,"&lt;="&amp;B2833)+SUMIFS($F$3:F2833,$D$3:D2833,D2833,$C$3:C2833,"Coin Deposit",$E$3:E2833,"")</f>
        <v>0</v>
      </c>
      <c r="AD2833" s="131">
        <f>SUMIFS('Deductions and Deposits'!$D:$D,'Deductions and Deposits'!$C:$C,D2833)+SUMIFS($F:$F,$D:$D,D2833,$C:$C,"Coin Deduction")</f>
        <v>0</v>
      </c>
      <c r="AE2833" s="131">
        <f>Table5[[#This Row],[Column4]]+Table5[[#This Row],[Column14]]+Table5[[#This Row],[Column19]]+Table5[[#This Row],[Column12]]</f>
        <v>0</v>
      </c>
      <c r="AF2833" s="131">
        <f>Table5[[#This Row],[Column5]]+Table5[[#This Row],[Column13]]+Table5[[#This Row],[Column21]]+Table5[[#This Row],[Column18]]</f>
        <v>0</v>
      </c>
      <c r="AG2833" s="131">
        <f t="shared" si="491"/>
        <v>0</v>
      </c>
      <c r="AH2833" s="131">
        <f t="shared" si="492"/>
        <v>0</v>
      </c>
      <c r="AI2833" s="131">
        <f>Table5[[#This Row],[Column17]]-Table5[[#This Row],[Column20]]</f>
        <v>0</v>
      </c>
      <c r="AJ2833" s="131">
        <f t="shared" si="493"/>
        <v>0</v>
      </c>
      <c r="AK2833" s="131">
        <f t="shared" si="486"/>
        <v>0</v>
      </c>
      <c r="AL2833" s="131">
        <f t="shared" si="494"/>
        <v>0</v>
      </c>
      <c r="AM2833" s="131" t="str">
        <f t="shared" si="495"/>
        <v/>
      </c>
      <c r="AN2833" s="131" t="str">
        <f t="shared" ca="1" si="496"/>
        <v/>
      </c>
    </row>
    <row r="2834" spans="1:40" ht="20.25" customHeight="1" x14ac:dyDescent="0.3">
      <c r="A2834" s="127"/>
      <c r="B2834" s="164"/>
      <c r="C2834" s="139"/>
      <c r="D2834" s="140"/>
      <c r="E2834" s="139"/>
      <c r="F2834" s="139"/>
      <c r="G2834" s="140"/>
      <c r="H2834" s="139"/>
      <c r="I2834" s="129"/>
      <c r="L2834" s="128"/>
      <c r="M2834" s="128"/>
      <c r="N2834" s="128"/>
      <c r="O2834" s="128"/>
      <c r="P2834" s="128"/>
      <c r="Q2834" s="128"/>
      <c r="R2834" s="128"/>
      <c r="S2834" s="128"/>
      <c r="T2834" s="120">
        <f t="shared" si="487"/>
        <v>0</v>
      </c>
      <c r="U2834" s="131"/>
      <c r="V2834" s="131"/>
      <c r="W2834" s="131">
        <f>SUMIFS($F$3:F2834,$D$3:D2834,D2834,$C$3:C2834,"Buy")+SUMIFS($F$3:F2834,$D$3:D2834,D2834,$C$3:C2834,"Coin Deposit",$E$3:E2834,"&lt;&gt;")</f>
        <v>0</v>
      </c>
      <c r="X2834" s="131">
        <f t="shared" si="488"/>
        <v>0</v>
      </c>
      <c r="Y2834" s="131">
        <f>IF($D2834=Y$1,SUMIFS($H$3:$H2834,$G$3:$G2834,Y$1,$C$3:$C2834,"Sell"),0)</f>
        <v>0</v>
      </c>
      <c r="Z2834" s="131">
        <f t="shared" si="489"/>
        <v>0</v>
      </c>
      <c r="AA2834" s="131">
        <f>IF($D2834=AA$1,SUMIFS($H$3:$H2834,$G$3:$G2834,AA$1,$C$3:$C2834,"Sell"),0)</f>
        <v>0</v>
      </c>
      <c r="AB2834" s="131">
        <f t="shared" si="490"/>
        <v>0</v>
      </c>
      <c r="AC2834" s="131">
        <f>SUMIFS('Deductions and Deposits'!$H:$H,'Deductions and Deposits'!$G:$G,D2834,'Deductions and Deposits'!$F:$F,"&lt;="&amp;B2834)+SUMIFS($F$3:F2834,$D$3:D2834,D2834,$C$3:C2834,"Coin Deposit",$E$3:E2834,"")</f>
        <v>0</v>
      </c>
      <c r="AD2834" s="131">
        <f>SUMIFS('Deductions and Deposits'!$D:$D,'Deductions and Deposits'!$C:$C,D2834)+SUMIFS($F:$F,$D:$D,D2834,$C:$C,"Coin Deduction")</f>
        <v>0</v>
      </c>
      <c r="AE2834" s="131">
        <f>Table5[[#This Row],[Column4]]+Table5[[#This Row],[Column14]]+Table5[[#This Row],[Column19]]+Table5[[#This Row],[Column12]]</f>
        <v>0</v>
      </c>
      <c r="AF2834" s="131">
        <f>Table5[[#This Row],[Column5]]+Table5[[#This Row],[Column13]]+Table5[[#This Row],[Column21]]+Table5[[#This Row],[Column18]]</f>
        <v>0</v>
      </c>
      <c r="AG2834" s="131">
        <f t="shared" si="491"/>
        <v>0</v>
      </c>
      <c r="AH2834" s="131">
        <f t="shared" si="492"/>
        <v>0</v>
      </c>
      <c r="AI2834" s="131">
        <f>Table5[[#This Row],[Column17]]-Table5[[#This Row],[Column20]]</f>
        <v>0</v>
      </c>
      <c r="AJ2834" s="131">
        <f t="shared" si="493"/>
        <v>0</v>
      </c>
      <c r="AK2834" s="131">
        <f t="shared" si="486"/>
        <v>0</v>
      </c>
      <c r="AL2834" s="131">
        <f t="shared" si="494"/>
        <v>0</v>
      </c>
      <c r="AM2834" s="131" t="str">
        <f t="shared" si="495"/>
        <v/>
      </c>
      <c r="AN2834" s="131" t="str">
        <f t="shared" ca="1" si="496"/>
        <v/>
      </c>
    </row>
    <row r="2835" spans="1:40" ht="20.25" customHeight="1" x14ac:dyDescent="0.3">
      <c r="A2835" s="127"/>
      <c r="B2835" s="164"/>
      <c r="C2835" s="139"/>
      <c r="D2835" s="140"/>
      <c r="E2835" s="139"/>
      <c r="F2835" s="139"/>
      <c r="G2835" s="140"/>
      <c r="H2835" s="139"/>
      <c r="I2835" s="129"/>
      <c r="L2835" s="128"/>
      <c r="M2835" s="128"/>
      <c r="N2835" s="128"/>
      <c r="O2835" s="128"/>
      <c r="P2835" s="128"/>
      <c r="Q2835" s="128"/>
      <c r="R2835" s="128"/>
      <c r="S2835" s="128"/>
      <c r="T2835" s="120">
        <f t="shared" si="487"/>
        <v>0</v>
      </c>
      <c r="U2835" s="131"/>
      <c r="V2835" s="131"/>
      <c r="W2835" s="131">
        <f>SUMIFS($F$3:F2835,$D$3:D2835,D2835,$C$3:C2835,"Buy")+SUMIFS($F$3:F2835,$D$3:D2835,D2835,$C$3:C2835,"Coin Deposit",$E$3:E2835,"&lt;&gt;")</f>
        <v>0</v>
      </c>
      <c r="X2835" s="131">
        <f t="shared" si="488"/>
        <v>0</v>
      </c>
      <c r="Y2835" s="131">
        <f>IF($D2835=Y$1,SUMIFS($H$3:$H2835,$G$3:$G2835,Y$1,$C$3:$C2835,"Sell"),0)</f>
        <v>0</v>
      </c>
      <c r="Z2835" s="131">
        <f t="shared" si="489"/>
        <v>0</v>
      </c>
      <c r="AA2835" s="131">
        <f>IF($D2835=AA$1,SUMIFS($H$3:$H2835,$G$3:$G2835,AA$1,$C$3:$C2835,"Sell"),0)</f>
        <v>0</v>
      </c>
      <c r="AB2835" s="131">
        <f t="shared" si="490"/>
        <v>0</v>
      </c>
      <c r="AC2835" s="131">
        <f>SUMIFS('Deductions and Deposits'!$H:$H,'Deductions and Deposits'!$G:$G,D2835,'Deductions and Deposits'!$F:$F,"&lt;="&amp;B2835)+SUMIFS($F$3:F2835,$D$3:D2835,D2835,$C$3:C2835,"Coin Deposit",$E$3:E2835,"")</f>
        <v>0</v>
      </c>
      <c r="AD2835" s="131">
        <f>SUMIFS('Deductions and Deposits'!$D:$D,'Deductions and Deposits'!$C:$C,D2835)+SUMIFS($F:$F,$D:$D,D2835,$C:$C,"Coin Deduction")</f>
        <v>0</v>
      </c>
      <c r="AE2835" s="131">
        <f>Table5[[#This Row],[Column4]]+Table5[[#This Row],[Column14]]+Table5[[#This Row],[Column19]]+Table5[[#This Row],[Column12]]</f>
        <v>0</v>
      </c>
      <c r="AF2835" s="131">
        <f>Table5[[#This Row],[Column5]]+Table5[[#This Row],[Column13]]+Table5[[#This Row],[Column21]]+Table5[[#This Row],[Column18]]</f>
        <v>0</v>
      </c>
      <c r="AG2835" s="131">
        <f t="shared" si="491"/>
        <v>0</v>
      </c>
      <c r="AH2835" s="131">
        <f t="shared" si="492"/>
        <v>0</v>
      </c>
      <c r="AI2835" s="131">
        <f>Table5[[#This Row],[Column17]]-Table5[[#This Row],[Column20]]</f>
        <v>0</v>
      </c>
      <c r="AJ2835" s="131">
        <f t="shared" si="493"/>
        <v>0</v>
      </c>
      <c r="AK2835" s="131">
        <f t="shared" si="486"/>
        <v>0</v>
      </c>
      <c r="AL2835" s="131">
        <f t="shared" si="494"/>
        <v>0</v>
      </c>
      <c r="AM2835" s="131" t="str">
        <f t="shared" si="495"/>
        <v/>
      </c>
      <c r="AN2835" s="131" t="str">
        <f t="shared" ca="1" si="496"/>
        <v/>
      </c>
    </row>
    <row r="2836" spans="1:40" ht="20.25" customHeight="1" x14ac:dyDescent="0.3">
      <c r="A2836" s="127"/>
      <c r="B2836" s="164"/>
      <c r="C2836" s="139"/>
      <c r="D2836" s="140"/>
      <c r="E2836" s="139"/>
      <c r="F2836" s="139"/>
      <c r="G2836" s="140"/>
      <c r="H2836" s="139"/>
      <c r="I2836" s="129"/>
      <c r="L2836" s="128"/>
      <c r="M2836" s="128"/>
      <c r="N2836" s="128"/>
      <c r="O2836" s="128"/>
      <c r="P2836" s="128"/>
      <c r="Q2836" s="128"/>
      <c r="R2836" s="128"/>
      <c r="S2836" s="128"/>
      <c r="T2836" s="120">
        <f t="shared" si="487"/>
        <v>0</v>
      </c>
      <c r="U2836" s="131"/>
      <c r="V2836" s="131"/>
      <c r="W2836" s="131">
        <f>SUMIFS($F$3:F2836,$D$3:D2836,D2836,$C$3:C2836,"Buy")+SUMIFS($F$3:F2836,$D$3:D2836,D2836,$C$3:C2836,"Coin Deposit",$E$3:E2836,"&lt;&gt;")</f>
        <v>0</v>
      </c>
      <c r="X2836" s="131">
        <f t="shared" si="488"/>
        <v>0</v>
      </c>
      <c r="Y2836" s="131">
        <f>IF($D2836=Y$1,SUMIFS($H$3:$H2836,$G$3:$G2836,Y$1,$C$3:$C2836,"Sell"),0)</f>
        <v>0</v>
      </c>
      <c r="Z2836" s="131">
        <f t="shared" si="489"/>
        <v>0</v>
      </c>
      <c r="AA2836" s="131">
        <f>IF($D2836=AA$1,SUMIFS($H$3:$H2836,$G$3:$G2836,AA$1,$C$3:$C2836,"Sell"),0)</f>
        <v>0</v>
      </c>
      <c r="AB2836" s="131">
        <f t="shared" si="490"/>
        <v>0</v>
      </c>
      <c r="AC2836" s="131">
        <f>SUMIFS('Deductions and Deposits'!$H:$H,'Deductions and Deposits'!$G:$G,D2836,'Deductions and Deposits'!$F:$F,"&lt;="&amp;B2836)+SUMIFS($F$3:F2836,$D$3:D2836,D2836,$C$3:C2836,"Coin Deposit",$E$3:E2836,"")</f>
        <v>0</v>
      </c>
      <c r="AD2836" s="131">
        <f>SUMIFS('Deductions and Deposits'!$D:$D,'Deductions and Deposits'!$C:$C,D2836)+SUMIFS($F:$F,$D:$D,D2836,$C:$C,"Coin Deduction")</f>
        <v>0</v>
      </c>
      <c r="AE2836" s="131">
        <f>Table5[[#This Row],[Column4]]+Table5[[#This Row],[Column14]]+Table5[[#This Row],[Column19]]+Table5[[#This Row],[Column12]]</f>
        <v>0</v>
      </c>
      <c r="AF2836" s="131">
        <f>Table5[[#This Row],[Column5]]+Table5[[#This Row],[Column13]]+Table5[[#This Row],[Column21]]+Table5[[#This Row],[Column18]]</f>
        <v>0</v>
      </c>
      <c r="AG2836" s="131">
        <f t="shared" si="491"/>
        <v>0</v>
      </c>
      <c r="AH2836" s="131">
        <f t="shared" si="492"/>
        <v>0</v>
      </c>
      <c r="AI2836" s="131">
        <f>Table5[[#This Row],[Column17]]-Table5[[#This Row],[Column20]]</f>
        <v>0</v>
      </c>
      <c r="AJ2836" s="131">
        <f t="shared" si="493"/>
        <v>0</v>
      </c>
      <c r="AK2836" s="131">
        <f t="shared" si="486"/>
        <v>0</v>
      </c>
      <c r="AL2836" s="131">
        <f t="shared" si="494"/>
        <v>0</v>
      </c>
      <c r="AM2836" s="131" t="str">
        <f t="shared" si="495"/>
        <v/>
      </c>
      <c r="AN2836" s="131" t="str">
        <f t="shared" ca="1" si="496"/>
        <v/>
      </c>
    </row>
    <row r="2837" spans="1:40" ht="20.25" customHeight="1" x14ac:dyDescent="0.3">
      <c r="A2837" s="127"/>
      <c r="B2837" s="164"/>
      <c r="C2837" s="139"/>
      <c r="D2837" s="140"/>
      <c r="E2837" s="139"/>
      <c r="F2837" s="139"/>
      <c r="G2837" s="140"/>
      <c r="H2837" s="139"/>
      <c r="I2837" s="129"/>
      <c r="L2837" s="128"/>
      <c r="M2837" s="128"/>
      <c r="N2837" s="128"/>
      <c r="O2837" s="128"/>
      <c r="P2837" s="128"/>
      <c r="Q2837" s="128"/>
      <c r="R2837" s="128"/>
      <c r="S2837" s="128"/>
      <c r="T2837" s="120">
        <f t="shared" si="487"/>
        <v>0</v>
      </c>
      <c r="U2837" s="131"/>
      <c r="V2837" s="131"/>
      <c r="W2837" s="131">
        <f>SUMIFS($F$3:F2837,$D$3:D2837,D2837,$C$3:C2837,"Buy")+SUMIFS($F$3:F2837,$D$3:D2837,D2837,$C$3:C2837,"Coin Deposit",$E$3:E2837,"&lt;&gt;")</f>
        <v>0</v>
      </c>
      <c r="X2837" s="131">
        <f t="shared" si="488"/>
        <v>0</v>
      </c>
      <c r="Y2837" s="131">
        <f>IF($D2837=Y$1,SUMIFS($H$3:$H2837,$G$3:$G2837,Y$1,$C$3:$C2837,"Sell"),0)</f>
        <v>0</v>
      </c>
      <c r="Z2837" s="131">
        <f t="shared" si="489"/>
        <v>0</v>
      </c>
      <c r="AA2837" s="131">
        <f>IF($D2837=AA$1,SUMIFS($H$3:$H2837,$G$3:$G2837,AA$1,$C$3:$C2837,"Sell"),0)</f>
        <v>0</v>
      </c>
      <c r="AB2837" s="131">
        <f t="shared" si="490"/>
        <v>0</v>
      </c>
      <c r="AC2837" s="131">
        <f>SUMIFS('Deductions and Deposits'!$H:$H,'Deductions and Deposits'!$G:$G,D2837,'Deductions and Deposits'!$F:$F,"&lt;="&amp;B2837)+SUMIFS($F$3:F2837,$D$3:D2837,D2837,$C$3:C2837,"Coin Deposit",$E$3:E2837,"")</f>
        <v>0</v>
      </c>
      <c r="AD2837" s="131">
        <f>SUMIFS('Deductions and Deposits'!$D:$D,'Deductions and Deposits'!$C:$C,D2837)+SUMIFS($F:$F,$D:$D,D2837,$C:$C,"Coin Deduction")</f>
        <v>0</v>
      </c>
      <c r="AE2837" s="131">
        <f>Table5[[#This Row],[Column4]]+Table5[[#This Row],[Column14]]+Table5[[#This Row],[Column19]]+Table5[[#This Row],[Column12]]</f>
        <v>0</v>
      </c>
      <c r="AF2837" s="131">
        <f>Table5[[#This Row],[Column5]]+Table5[[#This Row],[Column13]]+Table5[[#This Row],[Column21]]+Table5[[#This Row],[Column18]]</f>
        <v>0</v>
      </c>
      <c r="AG2837" s="131">
        <f t="shared" si="491"/>
        <v>0</v>
      </c>
      <c r="AH2837" s="131">
        <f t="shared" si="492"/>
        <v>0</v>
      </c>
      <c r="AI2837" s="131">
        <f>Table5[[#This Row],[Column17]]-Table5[[#This Row],[Column20]]</f>
        <v>0</v>
      </c>
      <c r="AJ2837" s="131">
        <f t="shared" si="493"/>
        <v>0</v>
      </c>
      <c r="AK2837" s="131">
        <f t="shared" si="486"/>
        <v>0</v>
      </c>
      <c r="AL2837" s="131">
        <f t="shared" si="494"/>
        <v>0</v>
      </c>
      <c r="AM2837" s="131" t="str">
        <f t="shared" si="495"/>
        <v/>
      </c>
      <c r="AN2837" s="131" t="str">
        <f t="shared" ca="1" si="496"/>
        <v/>
      </c>
    </row>
    <row r="2838" spans="1:40" ht="20.25" customHeight="1" x14ac:dyDescent="0.3">
      <c r="A2838" s="127"/>
      <c r="B2838" s="164"/>
      <c r="C2838" s="139"/>
      <c r="D2838" s="140"/>
      <c r="E2838" s="139"/>
      <c r="F2838" s="139"/>
      <c r="G2838" s="140"/>
      <c r="H2838" s="139"/>
      <c r="I2838" s="129"/>
      <c r="L2838" s="128"/>
      <c r="M2838" s="128"/>
      <c r="N2838" s="128"/>
      <c r="O2838" s="128"/>
      <c r="P2838" s="128"/>
      <c r="Q2838" s="128"/>
      <c r="R2838" s="128"/>
      <c r="S2838" s="128"/>
      <c r="T2838" s="120">
        <f t="shared" si="487"/>
        <v>0</v>
      </c>
      <c r="U2838" s="131"/>
      <c r="V2838" s="131"/>
      <c r="W2838" s="131">
        <f>SUMIFS($F$3:F2838,$D$3:D2838,D2838,$C$3:C2838,"Buy")+SUMIFS($F$3:F2838,$D$3:D2838,D2838,$C$3:C2838,"Coin Deposit",$E$3:E2838,"&lt;&gt;")</f>
        <v>0</v>
      </c>
      <c r="X2838" s="131">
        <f t="shared" si="488"/>
        <v>0</v>
      </c>
      <c r="Y2838" s="131">
        <f>IF($D2838=Y$1,SUMIFS($H$3:$H2838,$G$3:$G2838,Y$1,$C$3:$C2838,"Sell"),0)</f>
        <v>0</v>
      </c>
      <c r="Z2838" s="131">
        <f t="shared" si="489"/>
        <v>0</v>
      </c>
      <c r="AA2838" s="131">
        <f>IF($D2838=AA$1,SUMIFS($H$3:$H2838,$G$3:$G2838,AA$1,$C$3:$C2838,"Sell"),0)</f>
        <v>0</v>
      </c>
      <c r="AB2838" s="131">
        <f t="shared" si="490"/>
        <v>0</v>
      </c>
      <c r="AC2838" s="131">
        <f>SUMIFS('Deductions and Deposits'!$H:$H,'Deductions and Deposits'!$G:$G,D2838,'Deductions and Deposits'!$F:$F,"&lt;="&amp;B2838)+SUMIFS($F$3:F2838,$D$3:D2838,D2838,$C$3:C2838,"Coin Deposit",$E$3:E2838,"")</f>
        <v>0</v>
      </c>
      <c r="AD2838" s="131">
        <f>SUMIFS('Deductions and Deposits'!$D:$D,'Deductions and Deposits'!$C:$C,D2838)+SUMIFS($F:$F,$D:$D,D2838,$C:$C,"Coin Deduction")</f>
        <v>0</v>
      </c>
      <c r="AE2838" s="131">
        <f>Table5[[#This Row],[Column4]]+Table5[[#This Row],[Column14]]+Table5[[#This Row],[Column19]]+Table5[[#This Row],[Column12]]</f>
        <v>0</v>
      </c>
      <c r="AF2838" s="131">
        <f>Table5[[#This Row],[Column5]]+Table5[[#This Row],[Column13]]+Table5[[#This Row],[Column21]]+Table5[[#This Row],[Column18]]</f>
        <v>0</v>
      </c>
      <c r="AG2838" s="131">
        <f t="shared" si="491"/>
        <v>0</v>
      </c>
      <c r="AH2838" s="131">
        <f t="shared" si="492"/>
        <v>0</v>
      </c>
      <c r="AI2838" s="131">
        <f>Table5[[#This Row],[Column17]]-Table5[[#This Row],[Column20]]</f>
        <v>0</v>
      </c>
      <c r="AJ2838" s="131">
        <f t="shared" si="493"/>
        <v>0</v>
      </c>
      <c r="AK2838" s="131">
        <f t="shared" si="486"/>
        <v>0</v>
      </c>
      <c r="AL2838" s="131">
        <f t="shared" si="494"/>
        <v>0</v>
      </c>
      <c r="AM2838" s="131" t="str">
        <f t="shared" si="495"/>
        <v/>
      </c>
      <c r="AN2838" s="131" t="str">
        <f t="shared" ca="1" si="496"/>
        <v/>
      </c>
    </row>
    <row r="2839" spans="1:40" ht="20.25" customHeight="1" x14ac:dyDescent="0.3">
      <c r="A2839" s="127"/>
      <c r="B2839" s="164"/>
      <c r="C2839" s="139"/>
      <c r="D2839" s="140"/>
      <c r="E2839" s="139"/>
      <c r="F2839" s="139"/>
      <c r="G2839" s="140"/>
      <c r="H2839" s="139"/>
      <c r="I2839" s="129"/>
      <c r="L2839" s="128"/>
      <c r="M2839" s="128"/>
      <c r="N2839" s="128"/>
      <c r="O2839" s="128"/>
      <c r="P2839" s="128"/>
      <c r="Q2839" s="128"/>
      <c r="R2839" s="128"/>
      <c r="S2839" s="128"/>
      <c r="T2839" s="120">
        <f t="shared" si="487"/>
        <v>0</v>
      </c>
      <c r="U2839" s="131"/>
      <c r="V2839" s="131"/>
      <c r="W2839" s="131">
        <f>SUMIFS($F$3:F2839,$D$3:D2839,D2839,$C$3:C2839,"Buy")+SUMIFS($F$3:F2839,$D$3:D2839,D2839,$C$3:C2839,"Coin Deposit",$E$3:E2839,"&lt;&gt;")</f>
        <v>0</v>
      </c>
      <c r="X2839" s="131">
        <f t="shared" si="488"/>
        <v>0</v>
      </c>
      <c r="Y2839" s="131">
        <f>IF($D2839=Y$1,SUMIFS($H$3:$H2839,$G$3:$G2839,Y$1,$C$3:$C2839,"Sell"),0)</f>
        <v>0</v>
      </c>
      <c r="Z2839" s="131">
        <f t="shared" si="489"/>
        <v>0</v>
      </c>
      <c r="AA2839" s="131">
        <f>IF($D2839=AA$1,SUMIFS($H$3:$H2839,$G$3:$G2839,AA$1,$C$3:$C2839,"Sell"),0)</f>
        <v>0</v>
      </c>
      <c r="AB2839" s="131">
        <f t="shared" si="490"/>
        <v>0</v>
      </c>
      <c r="AC2839" s="131">
        <f>SUMIFS('Deductions and Deposits'!$H:$H,'Deductions and Deposits'!$G:$G,D2839,'Deductions and Deposits'!$F:$F,"&lt;="&amp;B2839)+SUMIFS($F$3:F2839,$D$3:D2839,D2839,$C$3:C2839,"Coin Deposit",$E$3:E2839,"")</f>
        <v>0</v>
      </c>
      <c r="AD2839" s="131">
        <f>SUMIFS('Deductions and Deposits'!$D:$D,'Deductions and Deposits'!$C:$C,D2839)+SUMIFS($F:$F,$D:$D,D2839,$C:$C,"Coin Deduction")</f>
        <v>0</v>
      </c>
      <c r="AE2839" s="131">
        <f>Table5[[#This Row],[Column4]]+Table5[[#This Row],[Column14]]+Table5[[#This Row],[Column19]]+Table5[[#This Row],[Column12]]</f>
        <v>0</v>
      </c>
      <c r="AF2839" s="131">
        <f>Table5[[#This Row],[Column5]]+Table5[[#This Row],[Column13]]+Table5[[#This Row],[Column21]]+Table5[[#This Row],[Column18]]</f>
        <v>0</v>
      </c>
      <c r="AG2839" s="131">
        <f t="shared" si="491"/>
        <v>0</v>
      </c>
      <c r="AH2839" s="131">
        <f t="shared" si="492"/>
        <v>0</v>
      </c>
      <c r="AI2839" s="131">
        <f>Table5[[#This Row],[Column17]]-Table5[[#This Row],[Column20]]</f>
        <v>0</v>
      </c>
      <c r="AJ2839" s="131">
        <f t="shared" si="493"/>
        <v>0</v>
      </c>
      <c r="AK2839" s="131">
        <f t="shared" si="486"/>
        <v>0</v>
      </c>
      <c r="AL2839" s="131">
        <f t="shared" si="494"/>
        <v>0</v>
      </c>
      <c r="AM2839" s="131" t="str">
        <f t="shared" si="495"/>
        <v/>
      </c>
      <c r="AN2839" s="131" t="str">
        <f t="shared" ca="1" si="496"/>
        <v/>
      </c>
    </row>
    <row r="2840" spans="1:40" ht="20.25" customHeight="1" x14ac:dyDescent="0.3">
      <c r="A2840" s="127"/>
      <c r="B2840" s="164"/>
      <c r="C2840" s="139"/>
      <c r="D2840" s="140"/>
      <c r="E2840" s="139"/>
      <c r="F2840" s="139"/>
      <c r="G2840" s="140"/>
      <c r="H2840" s="139"/>
      <c r="I2840" s="129"/>
      <c r="L2840" s="128"/>
      <c r="M2840" s="128"/>
      <c r="N2840" s="128"/>
      <c r="O2840" s="128"/>
      <c r="P2840" s="128"/>
      <c r="Q2840" s="128"/>
      <c r="R2840" s="128"/>
      <c r="S2840" s="128"/>
      <c r="T2840" s="120">
        <f t="shared" si="487"/>
        <v>0</v>
      </c>
      <c r="U2840" s="131"/>
      <c r="V2840" s="131"/>
      <c r="W2840" s="131">
        <f>SUMIFS($F$3:F2840,$D$3:D2840,D2840,$C$3:C2840,"Buy")+SUMIFS($F$3:F2840,$D$3:D2840,D2840,$C$3:C2840,"Coin Deposit",$E$3:E2840,"&lt;&gt;")</f>
        <v>0</v>
      </c>
      <c r="X2840" s="131">
        <f t="shared" si="488"/>
        <v>0</v>
      </c>
      <c r="Y2840" s="131">
        <f>IF($D2840=Y$1,SUMIFS($H$3:$H2840,$G$3:$G2840,Y$1,$C$3:$C2840,"Sell"),0)</f>
        <v>0</v>
      </c>
      <c r="Z2840" s="131">
        <f t="shared" si="489"/>
        <v>0</v>
      </c>
      <c r="AA2840" s="131">
        <f>IF($D2840=AA$1,SUMIFS($H$3:$H2840,$G$3:$G2840,AA$1,$C$3:$C2840,"Sell"),0)</f>
        <v>0</v>
      </c>
      <c r="AB2840" s="131">
        <f t="shared" si="490"/>
        <v>0</v>
      </c>
      <c r="AC2840" s="131">
        <f>SUMIFS('Deductions and Deposits'!$H:$H,'Deductions and Deposits'!$G:$G,D2840,'Deductions and Deposits'!$F:$F,"&lt;="&amp;B2840)+SUMIFS($F$3:F2840,$D$3:D2840,D2840,$C$3:C2840,"Coin Deposit",$E$3:E2840,"")</f>
        <v>0</v>
      </c>
      <c r="AD2840" s="131">
        <f>SUMIFS('Deductions and Deposits'!$D:$D,'Deductions and Deposits'!$C:$C,D2840)+SUMIFS($F:$F,$D:$D,D2840,$C:$C,"Coin Deduction")</f>
        <v>0</v>
      </c>
      <c r="AE2840" s="131">
        <f>Table5[[#This Row],[Column4]]+Table5[[#This Row],[Column14]]+Table5[[#This Row],[Column19]]+Table5[[#This Row],[Column12]]</f>
        <v>0</v>
      </c>
      <c r="AF2840" s="131">
        <f>Table5[[#This Row],[Column5]]+Table5[[#This Row],[Column13]]+Table5[[#This Row],[Column21]]+Table5[[#This Row],[Column18]]</f>
        <v>0</v>
      </c>
      <c r="AG2840" s="131">
        <f t="shared" si="491"/>
        <v>0</v>
      </c>
      <c r="AH2840" s="131">
        <f t="shared" si="492"/>
        <v>0</v>
      </c>
      <c r="AI2840" s="131">
        <f>Table5[[#This Row],[Column17]]-Table5[[#This Row],[Column20]]</f>
        <v>0</v>
      </c>
      <c r="AJ2840" s="131">
        <f t="shared" si="493"/>
        <v>0</v>
      </c>
      <c r="AK2840" s="131">
        <f t="shared" si="486"/>
        <v>0</v>
      </c>
      <c r="AL2840" s="131">
        <f t="shared" si="494"/>
        <v>0</v>
      </c>
      <c r="AM2840" s="131" t="str">
        <f t="shared" si="495"/>
        <v/>
      </c>
      <c r="AN2840" s="131" t="str">
        <f t="shared" ca="1" si="496"/>
        <v/>
      </c>
    </row>
    <row r="2841" spans="1:40" ht="20.25" customHeight="1" x14ac:dyDescent="0.3">
      <c r="A2841" s="127"/>
      <c r="B2841" s="164"/>
      <c r="C2841" s="139"/>
      <c r="D2841" s="140"/>
      <c r="E2841" s="139"/>
      <c r="F2841" s="139"/>
      <c r="G2841" s="140"/>
      <c r="H2841" s="139"/>
      <c r="I2841" s="129"/>
      <c r="L2841" s="128"/>
      <c r="M2841" s="128"/>
      <c r="N2841" s="128"/>
      <c r="O2841" s="128"/>
      <c r="P2841" s="128"/>
      <c r="Q2841" s="128"/>
      <c r="R2841" s="128"/>
      <c r="S2841" s="128"/>
      <c r="T2841" s="120">
        <f t="shared" si="487"/>
        <v>0</v>
      </c>
      <c r="U2841" s="131"/>
      <c r="V2841" s="131"/>
      <c r="W2841" s="131">
        <f>SUMIFS($F$3:F2841,$D$3:D2841,D2841,$C$3:C2841,"Buy")+SUMIFS($F$3:F2841,$D$3:D2841,D2841,$C$3:C2841,"Coin Deposit",$E$3:E2841,"&lt;&gt;")</f>
        <v>0</v>
      </c>
      <c r="X2841" s="131">
        <f t="shared" si="488"/>
        <v>0</v>
      </c>
      <c r="Y2841" s="131">
        <f>IF($D2841=Y$1,SUMIFS($H$3:$H2841,$G$3:$G2841,Y$1,$C$3:$C2841,"Sell"),0)</f>
        <v>0</v>
      </c>
      <c r="Z2841" s="131">
        <f t="shared" si="489"/>
        <v>0</v>
      </c>
      <c r="AA2841" s="131">
        <f>IF($D2841=AA$1,SUMIFS($H$3:$H2841,$G$3:$G2841,AA$1,$C$3:$C2841,"Sell"),0)</f>
        <v>0</v>
      </c>
      <c r="AB2841" s="131">
        <f t="shared" si="490"/>
        <v>0</v>
      </c>
      <c r="AC2841" s="131">
        <f>SUMIFS('Deductions and Deposits'!$H:$H,'Deductions and Deposits'!$G:$G,D2841,'Deductions and Deposits'!$F:$F,"&lt;="&amp;B2841)+SUMIFS($F$3:F2841,$D$3:D2841,D2841,$C$3:C2841,"Coin Deposit",$E$3:E2841,"")</f>
        <v>0</v>
      </c>
      <c r="AD2841" s="131">
        <f>SUMIFS('Deductions and Deposits'!$D:$D,'Deductions and Deposits'!$C:$C,D2841)+SUMIFS($F:$F,$D:$D,D2841,$C:$C,"Coin Deduction")</f>
        <v>0</v>
      </c>
      <c r="AE2841" s="131">
        <f>Table5[[#This Row],[Column4]]+Table5[[#This Row],[Column14]]+Table5[[#This Row],[Column19]]+Table5[[#This Row],[Column12]]</f>
        <v>0</v>
      </c>
      <c r="AF2841" s="131">
        <f>Table5[[#This Row],[Column5]]+Table5[[#This Row],[Column13]]+Table5[[#This Row],[Column21]]+Table5[[#This Row],[Column18]]</f>
        <v>0</v>
      </c>
      <c r="AG2841" s="131">
        <f t="shared" si="491"/>
        <v>0</v>
      </c>
      <c r="AH2841" s="131">
        <f t="shared" si="492"/>
        <v>0</v>
      </c>
      <c r="AI2841" s="131">
        <f>Table5[[#This Row],[Column17]]-Table5[[#This Row],[Column20]]</f>
        <v>0</v>
      </c>
      <c r="AJ2841" s="131">
        <f t="shared" si="493"/>
        <v>0</v>
      </c>
      <c r="AK2841" s="131">
        <f t="shared" si="486"/>
        <v>0</v>
      </c>
      <c r="AL2841" s="131">
        <f t="shared" si="494"/>
        <v>0</v>
      </c>
      <c r="AM2841" s="131" t="str">
        <f t="shared" si="495"/>
        <v/>
      </c>
      <c r="AN2841" s="131" t="str">
        <f t="shared" ca="1" si="496"/>
        <v/>
      </c>
    </row>
    <row r="2842" spans="1:40" ht="20.25" customHeight="1" x14ac:dyDescent="0.3">
      <c r="A2842" s="127"/>
      <c r="B2842" s="164"/>
      <c r="C2842" s="139"/>
      <c r="D2842" s="140"/>
      <c r="E2842" s="139"/>
      <c r="F2842" s="139"/>
      <c r="G2842" s="140"/>
      <c r="H2842" s="139"/>
      <c r="I2842" s="129"/>
      <c r="L2842" s="128"/>
      <c r="M2842" s="128"/>
      <c r="N2842" s="128"/>
      <c r="O2842" s="128"/>
      <c r="P2842" s="128"/>
      <c r="Q2842" s="128"/>
      <c r="R2842" s="128"/>
      <c r="S2842" s="128"/>
      <c r="T2842" s="120">
        <f t="shared" si="487"/>
        <v>0</v>
      </c>
      <c r="U2842" s="131"/>
      <c r="V2842" s="131"/>
      <c r="W2842" s="131">
        <f>SUMIFS($F$3:F2842,$D$3:D2842,D2842,$C$3:C2842,"Buy")+SUMIFS($F$3:F2842,$D$3:D2842,D2842,$C$3:C2842,"Coin Deposit",$E$3:E2842,"&lt;&gt;")</f>
        <v>0</v>
      </c>
      <c r="X2842" s="131">
        <f t="shared" si="488"/>
        <v>0</v>
      </c>
      <c r="Y2842" s="131">
        <f>IF($D2842=Y$1,SUMIFS($H$3:$H2842,$G$3:$G2842,Y$1,$C$3:$C2842,"Sell"),0)</f>
        <v>0</v>
      </c>
      <c r="Z2842" s="131">
        <f t="shared" si="489"/>
        <v>0</v>
      </c>
      <c r="AA2842" s="131">
        <f>IF($D2842=AA$1,SUMIFS($H$3:$H2842,$G$3:$G2842,AA$1,$C$3:$C2842,"Sell"),0)</f>
        <v>0</v>
      </c>
      <c r="AB2842" s="131">
        <f t="shared" si="490"/>
        <v>0</v>
      </c>
      <c r="AC2842" s="131">
        <f>SUMIFS('Deductions and Deposits'!$H:$H,'Deductions and Deposits'!$G:$G,D2842,'Deductions and Deposits'!$F:$F,"&lt;="&amp;B2842)+SUMIFS($F$3:F2842,$D$3:D2842,D2842,$C$3:C2842,"Coin Deposit",$E$3:E2842,"")</f>
        <v>0</v>
      </c>
      <c r="AD2842" s="131">
        <f>SUMIFS('Deductions and Deposits'!$D:$D,'Deductions and Deposits'!$C:$C,D2842)+SUMIFS($F:$F,$D:$D,D2842,$C:$C,"Coin Deduction")</f>
        <v>0</v>
      </c>
      <c r="AE2842" s="131">
        <f>Table5[[#This Row],[Column4]]+Table5[[#This Row],[Column14]]+Table5[[#This Row],[Column19]]+Table5[[#This Row],[Column12]]</f>
        <v>0</v>
      </c>
      <c r="AF2842" s="131">
        <f>Table5[[#This Row],[Column5]]+Table5[[#This Row],[Column13]]+Table5[[#This Row],[Column21]]+Table5[[#This Row],[Column18]]</f>
        <v>0</v>
      </c>
      <c r="AG2842" s="131">
        <f t="shared" si="491"/>
        <v>0</v>
      </c>
      <c r="AH2842" s="131">
        <f t="shared" si="492"/>
        <v>0</v>
      </c>
      <c r="AI2842" s="131">
        <f>Table5[[#This Row],[Column17]]-Table5[[#This Row],[Column20]]</f>
        <v>0</v>
      </c>
      <c r="AJ2842" s="131">
        <f t="shared" si="493"/>
        <v>0</v>
      </c>
      <c r="AK2842" s="131">
        <f t="shared" si="486"/>
        <v>0</v>
      </c>
      <c r="AL2842" s="131">
        <f t="shared" si="494"/>
        <v>0</v>
      </c>
      <c r="AM2842" s="131" t="str">
        <f t="shared" si="495"/>
        <v/>
      </c>
      <c r="AN2842" s="131" t="str">
        <f t="shared" ca="1" si="496"/>
        <v/>
      </c>
    </row>
    <row r="2843" spans="1:40" ht="20.25" customHeight="1" x14ac:dyDescent="0.3">
      <c r="A2843" s="127"/>
      <c r="B2843" s="164"/>
      <c r="C2843" s="139"/>
      <c r="D2843" s="140"/>
      <c r="E2843" s="139"/>
      <c r="F2843" s="139"/>
      <c r="G2843" s="140"/>
      <c r="H2843" s="139"/>
      <c r="I2843" s="129"/>
      <c r="L2843" s="128"/>
      <c r="M2843" s="128"/>
      <c r="N2843" s="128"/>
      <c r="O2843" s="128"/>
      <c r="P2843" s="128"/>
      <c r="Q2843" s="128"/>
      <c r="R2843" s="128"/>
      <c r="S2843" s="128"/>
      <c r="T2843" s="120">
        <f t="shared" si="487"/>
        <v>0</v>
      </c>
      <c r="U2843" s="131"/>
      <c r="V2843" s="131"/>
      <c r="W2843" s="131">
        <f>SUMIFS($F$3:F2843,$D$3:D2843,D2843,$C$3:C2843,"Buy")+SUMIFS($F$3:F2843,$D$3:D2843,D2843,$C$3:C2843,"Coin Deposit",$E$3:E2843,"&lt;&gt;")</f>
        <v>0</v>
      </c>
      <c r="X2843" s="131">
        <f t="shared" si="488"/>
        <v>0</v>
      </c>
      <c r="Y2843" s="131">
        <f>IF($D2843=Y$1,SUMIFS($H$3:$H2843,$G$3:$G2843,Y$1,$C$3:$C2843,"Sell"),0)</f>
        <v>0</v>
      </c>
      <c r="Z2843" s="131">
        <f t="shared" si="489"/>
        <v>0</v>
      </c>
      <c r="AA2843" s="131">
        <f>IF($D2843=AA$1,SUMIFS($H$3:$H2843,$G$3:$G2843,AA$1,$C$3:$C2843,"Sell"),0)</f>
        <v>0</v>
      </c>
      <c r="AB2843" s="131">
        <f t="shared" si="490"/>
        <v>0</v>
      </c>
      <c r="AC2843" s="131">
        <f>SUMIFS('Deductions and Deposits'!$H:$H,'Deductions and Deposits'!$G:$G,D2843,'Deductions and Deposits'!$F:$F,"&lt;="&amp;B2843)+SUMIFS($F$3:F2843,$D$3:D2843,D2843,$C$3:C2843,"Coin Deposit",$E$3:E2843,"")</f>
        <v>0</v>
      </c>
      <c r="AD2843" s="131">
        <f>SUMIFS('Deductions and Deposits'!$D:$D,'Deductions and Deposits'!$C:$C,D2843)+SUMIFS($F:$F,$D:$D,D2843,$C:$C,"Coin Deduction")</f>
        <v>0</v>
      </c>
      <c r="AE2843" s="131">
        <f>Table5[[#This Row],[Column4]]+Table5[[#This Row],[Column14]]+Table5[[#This Row],[Column19]]+Table5[[#This Row],[Column12]]</f>
        <v>0</v>
      </c>
      <c r="AF2843" s="131">
        <f>Table5[[#This Row],[Column5]]+Table5[[#This Row],[Column13]]+Table5[[#This Row],[Column21]]+Table5[[#This Row],[Column18]]</f>
        <v>0</v>
      </c>
      <c r="AG2843" s="131">
        <f t="shared" si="491"/>
        <v>0</v>
      </c>
      <c r="AH2843" s="131">
        <f t="shared" si="492"/>
        <v>0</v>
      </c>
      <c r="AI2843" s="131">
        <f>Table5[[#This Row],[Column17]]-Table5[[#This Row],[Column20]]</f>
        <v>0</v>
      </c>
      <c r="AJ2843" s="131">
        <f t="shared" si="493"/>
        <v>0</v>
      </c>
      <c r="AK2843" s="131">
        <f t="shared" si="486"/>
        <v>0</v>
      </c>
      <c r="AL2843" s="131">
        <f t="shared" si="494"/>
        <v>0</v>
      </c>
      <c r="AM2843" s="131" t="str">
        <f t="shared" si="495"/>
        <v/>
      </c>
      <c r="AN2843" s="131" t="str">
        <f t="shared" ca="1" si="496"/>
        <v/>
      </c>
    </row>
    <row r="2844" spans="1:40" ht="20.25" customHeight="1" x14ac:dyDescent="0.3">
      <c r="A2844" s="127"/>
      <c r="B2844" s="164"/>
      <c r="C2844" s="139"/>
      <c r="D2844" s="140"/>
      <c r="E2844" s="139"/>
      <c r="F2844" s="139"/>
      <c r="G2844" s="140"/>
      <c r="H2844" s="139"/>
      <c r="I2844" s="129"/>
      <c r="L2844" s="128"/>
      <c r="M2844" s="128"/>
      <c r="N2844" s="128"/>
      <c r="O2844" s="128"/>
      <c r="P2844" s="128"/>
      <c r="Q2844" s="128"/>
      <c r="R2844" s="128"/>
      <c r="S2844" s="128"/>
      <c r="T2844" s="120">
        <f t="shared" si="487"/>
        <v>0</v>
      </c>
      <c r="U2844" s="131"/>
      <c r="V2844" s="131"/>
      <c r="W2844" s="131">
        <f>SUMIFS($F$3:F2844,$D$3:D2844,D2844,$C$3:C2844,"Buy")+SUMIFS($F$3:F2844,$D$3:D2844,D2844,$C$3:C2844,"Coin Deposit",$E$3:E2844,"&lt;&gt;")</f>
        <v>0</v>
      </c>
      <c r="X2844" s="131">
        <f t="shared" si="488"/>
        <v>0</v>
      </c>
      <c r="Y2844" s="131">
        <f>IF($D2844=Y$1,SUMIFS($H$3:$H2844,$G$3:$G2844,Y$1,$C$3:$C2844,"Sell"),0)</f>
        <v>0</v>
      </c>
      <c r="Z2844" s="131">
        <f t="shared" si="489"/>
        <v>0</v>
      </c>
      <c r="AA2844" s="131">
        <f>IF($D2844=AA$1,SUMIFS($H$3:$H2844,$G$3:$G2844,AA$1,$C$3:$C2844,"Sell"),0)</f>
        <v>0</v>
      </c>
      <c r="AB2844" s="131">
        <f t="shared" si="490"/>
        <v>0</v>
      </c>
      <c r="AC2844" s="131">
        <f>SUMIFS('Deductions and Deposits'!$H:$H,'Deductions and Deposits'!$G:$G,D2844,'Deductions and Deposits'!$F:$F,"&lt;="&amp;B2844)+SUMIFS($F$3:F2844,$D$3:D2844,D2844,$C$3:C2844,"Coin Deposit",$E$3:E2844,"")</f>
        <v>0</v>
      </c>
      <c r="AD2844" s="131">
        <f>SUMIFS('Deductions and Deposits'!$D:$D,'Deductions and Deposits'!$C:$C,D2844)+SUMIFS($F:$F,$D:$D,D2844,$C:$C,"Coin Deduction")</f>
        <v>0</v>
      </c>
      <c r="AE2844" s="131">
        <f>Table5[[#This Row],[Column4]]+Table5[[#This Row],[Column14]]+Table5[[#This Row],[Column19]]+Table5[[#This Row],[Column12]]</f>
        <v>0</v>
      </c>
      <c r="AF2844" s="131">
        <f>Table5[[#This Row],[Column5]]+Table5[[#This Row],[Column13]]+Table5[[#This Row],[Column21]]+Table5[[#This Row],[Column18]]</f>
        <v>0</v>
      </c>
      <c r="AG2844" s="131">
        <f t="shared" si="491"/>
        <v>0</v>
      </c>
      <c r="AH2844" s="131">
        <f t="shared" si="492"/>
        <v>0</v>
      </c>
      <c r="AI2844" s="131">
        <f>Table5[[#This Row],[Column17]]-Table5[[#This Row],[Column20]]</f>
        <v>0</v>
      </c>
      <c r="AJ2844" s="131">
        <f t="shared" si="493"/>
        <v>0</v>
      </c>
      <c r="AK2844" s="131">
        <f t="shared" si="486"/>
        <v>0</v>
      </c>
      <c r="AL2844" s="131">
        <f t="shared" si="494"/>
        <v>0</v>
      </c>
      <c r="AM2844" s="131" t="str">
        <f t="shared" si="495"/>
        <v/>
      </c>
      <c r="AN2844" s="131" t="str">
        <f t="shared" ca="1" si="496"/>
        <v/>
      </c>
    </row>
    <row r="2845" spans="1:40" ht="20.25" customHeight="1" x14ac:dyDescent="0.3">
      <c r="A2845" s="127"/>
      <c r="B2845" s="164"/>
      <c r="C2845" s="139"/>
      <c r="D2845" s="140"/>
      <c r="E2845" s="139"/>
      <c r="F2845" s="139"/>
      <c r="G2845" s="140"/>
      <c r="H2845" s="139"/>
      <c r="I2845" s="129"/>
      <c r="L2845" s="128"/>
      <c r="M2845" s="128"/>
      <c r="N2845" s="128"/>
      <c r="O2845" s="128"/>
      <c r="P2845" s="128"/>
      <c r="Q2845" s="128"/>
      <c r="R2845" s="128"/>
      <c r="S2845" s="128"/>
      <c r="T2845" s="120">
        <f t="shared" si="487"/>
        <v>0</v>
      </c>
      <c r="U2845" s="131"/>
      <c r="V2845" s="131"/>
      <c r="W2845" s="131">
        <f>SUMIFS($F$3:F2845,$D$3:D2845,D2845,$C$3:C2845,"Buy")+SUMIFS($F$3:F2845,$D$3:D2845,D2845,$C$3:C2845,"Coin Deposit",$E$3:E2845,"&lt;&gt;")</f>
        <v>0</v>
      </c>
      <c r="X2845" s="131">
        <f t="shared" si="488"/>
        <v>0</v>
      </c>
      <c r="Y2845" s="131">
        <f>IF($D2845=Y$1,SUMIFS($H$3:$H2845,$G$3:$G2845,Y$1,$C$3:$C2845,"Sell"),0)</f>
        <v>0</v>
      </c>
      <c r="Z2845" s="131">
        <f t="shared" si="489"/>
        <v>0</v>
      </c>
      <c r="AA2845" s="131">
        <f>IF($D2845=AA$1,SUMIFS($H$3:$H2845,$G$3:$G2845,AA$1,$C$3:$C2845,"Sell"),0)</f>
        <v>0</v>
      </c>
      <c r="AB2845" s="131">
        <f t="shared" si="490"/>
        <v>0</v>
      </c>
      <c r="AC2845" s="131">
        <f>SUMIFS('Deductions and Deposits'!$H:$H,'Deductions and Deposits'!$G:$G,D2845,'Deductions and Deposits'!$F:$F,"&lt;="&amp;B2845)+SUMIFS($F$3:F2845,$D$3:D2845,D2845,$C$3:C2845,"Coin Deposit",$E$3:E2845,"")</f>
        <v>0</v>
      </c>
      <c r="AD2845" s="131">
        <f>SUMIFS('Deductions and Deposits'!$D:$D,'Deductions and Deposits'!$C:$C,D2845)+SUMIFS($F:$F,$D:$D,D2845,$C:$C,"Coin Deduction")</f>
        <v>0</v>
      </c>
      <c r="AE2845" s="131">
        <f>Table5[[#This Row],[Column4]]+Table5[[#This Row],[Column14]]+Table5[[#This Row],[Column19]]+Table5[[#This Row],[Column12]]</f>
        <v>0</v>
      </c>
      <c r="AF2845" s="131">
        <f>Table5[[#This Row],[Column5]]+Table5[[#This Row],[Column13]]+Table5[[#This Row],[Column21]]+Table5[[#This Row],[Column18]]</f>
        <v>0</v>
      </c>
      <c r="AG2845" s="131">
        <f t="shared" si="491"/>
        <v>0</v>
      </c>
      <c r="AH2845" s="131">
        <f t="shared" si="492"/>
        <v>0</v>
      </c>
      <c r="AI2845" s="131">
        <f>Table5[[#This Row],[Column17]]-Table5[[#This Row],[Column20]]</f>
        <v>0</v>
      </c>
      <c r="AJ2845" s="131">
        <f t="shared" si="493"/>
        <v>0</v>
      </c>
      <c r="AK2845" s="131">
        <f t="shared" si="486"/>
        <v>0</v>
      </c>
      <c r="AL2845" s="131">
        <f t="shared" si="494"/>
        <v>0</v>
      </c>
      <c r="AM2845" s="131" t="str">
        <f t="shared" si="495"/>
        <v/>
      </c>
      <c r="AN2845" s="131" t="str">
        <f t="shared" ca="1" si="496"/>
        <v/>
      </c>
    </row>
    <row r="2846" spans="1:40" ht="20.25" customHeight="1" x14ac:dyDescent="0.3">
      <c r="A2846" s="127"/>
      <c r="B2846" s="164"/>
      <c r="C2846" s="139"/>
      <c r="D2846" s="140"/>
      <c r="E2846" s="139"/>
      <c r="F2846" s="139"/>
      <c r="G2846" s="140"/>
      <c r="H2846" s="139"/>
      <c r="I2846" s="129"/>
      <c r="L2846" s="128"/>
      <c r="M2846" s="128"/>
      <c r="N2846" s="128"/>
      <c r="O2846" s="128"/>
      <c r="P2846" s="128"/>
      <c r="Q2846" s="128"/>
      <c r="R2846" s="128"/>
      <c r="S2846" s="128"/>
      <c r="T2846" s="120">
        <f t="shared" si="487"/>
        <v>0</v>
      </c>
      <c r="U2846" s="131"/>
      <c r="V2846" s="131"/>
      <c r="W2846" s="131">
        <f>SUMIFS($F$3:F2846,$D$3:D2846,D2846,$C$3:C2846,"Buy")+SUMIFS($F$3:F2846,$D$3:D2846,D2846,$C$3:C2846,"Coin Deposit",$E$3:E2846,"&lt;&gt;")</f>
        <v>0</v>
      </c>
      <c r="X2846" s="131">
        <f t="shared" si="488"/>
        <v>0</v>
      </c>
      <c r="Y2846" s="131">
        <f>IF($D2846=Y$1,SUMIFS($H$3:$H2846,$G$3:$G2846,Y$1,$C$3:$C2846,"Sell"),0)</f>
        <v>0</v>
      </c>
      <c r="Z2846" s="131">
        <f t="shared" si="489"/>
        <v>0</v>
      </c>
      <c r="AA2846" s="131">
        <f>IF($D2846=AA$1,SUMIFS($H$3:$H2846,$G$3:$G2846,AA$1,$C$3:$C2846,"Sell"),0)</f>
        <v>0</v>
      </c>
      <c r="AB2846" s="131">
        <f t="shared" si="490"/>
        <v>0</v>
      </c>
      <c r="AC2846" s="131">
        <f>SUMIFS('Deductions and Deposits'!$H:$H,'Deductions and Deposits'!$G:$G,D2846,'Deductions and Deposits'!$F:$F,"&lt;="&amp;B2846)+SUMIFS($F$3:F2846,$D$3:D2846,D2846,$C$3:C2846,"Coin Deposit",$E$3:E2846,"")</f>
        <v>0</v>
      </c>
      <c r="AD2846" s="131">
        <f>SUMIFS('Deductions and Deposits'!$D:$D,'Deductions and Deposits'!$C:$C,D2846)+SUMIFS($F:$F,$D:$D,D2846,$C:$C,"Coin Deduction")</f>
        <v>0</v>
      </c>
      <c r="AE2846" s="131">
        <f>Table5[[#This Row],[Column4]]+Table5[[#This Row],[Column14]]+Table5[[#This Row],[Column19]]+Table5[[#This Row],[Column12]]</f>
        <v>0</v>
      </c>
      <c r="AF2846" s="131">
        <f>Table5[[#This Row],[Column5]]+Table5[[#This Row],[Column13]]+Table5[[#This Row],[Column21]]+Table5[[#This Row],[Column18]]</f>
        <v>0</v>
      </c>
      <c r="AG2846" s="131">
        <f t="shared" si="491"/>
        <v>0</v>
      </c>
      <c r="AH2846" s="131">
        <f t="shared" si="492"/>
        <v>0</v>
      </c>
      <c r="AI2846" s="131">
        <f>Table5[[#This Row],[Column17]]-Table5[[#This Row],[Column20]]</f>
        <v>0</v>
      </c>
      <c r="AJ2846" s="131">
        <f t="shared" si="493"/>
        <v>0</v>
      </c>
      <c r="AK2846" s="131">
        <f t="shared" si="486"/>
        <v>0</v>
      </c>
      <c r="AL2846" s="131">
        <f t="shared" si="494"/>
        <v>0</v>
      </c>
      <c r="AM2846" s="131" t="str">
        <f t="shared" si="495"/>
        <v/>
      </c>
      <c r="AN2846" s="131" t="str">
        <f t="shared" ca="1" si="496"/>
        <v/>
      </c>
    </row>
    <row r="2847" spans="1:40" ht="20.25" customHeight="1" x14ac:dyDescent="0.3">
      <c r="A2847" s="127"/>
      <c r="B2847" s="164"/>
      <c r="C2847" s="139"/>
      <c r="D2847" s="140"/>
      <c r="E2847" s="139"/>
      <c r="F2847" s="139"/>
      <c r="G2847" s="140"/>
      <c r="H2847" s="139"/>
      <c r="I2847" s="129"/>
      <c r="L2847" s="128"/>
      <c r="M2847" s="128"/>
      <c r="N2847" s="128"/>
      <c r="O2847" s="128"/>
      <c r="P2847" s="128"/>
      <c r="Q2847" s="128"/>
      <c r="R2847" s="128"/>
      <c r="S2847" s="128"/>
      <c r="T2847" s="120">
        <f t="shared" si="487"/>
        <v>0</v>
      </c>
      <c r="U2847" s="131"/>
      <c r="V2847" s="131"/>
      <c r="W2847" s="131">
        <f>SUMIFS($F$3:F2847,$D$3:D2847,D2847,$C$3:C2847,"Buy")+SUMIFS($F$3:F2847,$D$3:D2847,D2847,$C$3:C2847,"Coin Deposit",$E$3:E2847,"&lt;&gt;")</f>
        <v>0</v>
      </c>
      <c r="X2847" s="131">
        <f t="shared" si="488"/>
        <v>0</v>
      </c>
      <c r="Y2847" s="131">
        <f>IF($D2847=Y$1,SUMIFS($H$3:$H2847,$G$3:$G2847,Y$1,$C$3:$C2847,"Sell"),0)</f>
        <v>0</v>
      </c>
      <c r="Z2847" s="131">
        <f t="shared" si="489"/>
        <v>0</v>
      </c>
      <c r="AA2847" s="131">
        <f>IF($D2847=AA$1,SUMIFS($H$3:$H2847,$G$3:$G2847,AA$1,$C$3:$C2847,"Sell"),0)</f>
        <v>0</v>
      </c>
      <c r="AB2847" s="131">
        <f t="shared" si="490"/>
        <v>0</v>
      </c>
      <c r="AC2847" s="131">
        <f>SUMIFS('Deductions and Deposits'!$H:$H,'Deductions and Deposits'!$G:$G,D2847,'Deductions and Deposits'!$F:$F,"&lt;="&amp;B2847)+SUMIFS($F$3:F2847,$D$3:D2847,D2847,$C$3:C2847,"Coin Deposit",$E$3:E2847,"")</f>
        <v>0</v>
      </c>
      <c r="AD2847" s="131">
        <f>SUMIFS('Deductions and Deposits'!$D:$D,'Deductions and Deposits'!$C:$C,D2847)+SUMIFS($F:$F,$D:$D,D2847,$C:$C,"Coin Deduction")</f>
        <v>0</v>
      </c>
      <c r="AE2847" s="131">
        <f>Table5[[#This Row],[Column4]]+Table5[[#This Row],[Column14]]+Table5[[#This Row],[Column19]]+Table5[[#This Row],[Column12]]</f>
        <v>0</v>
      </c>
      <c r="AF2847" s="131">
        <f>Table5[[#This Row],[Column5]]+Table5[[#This Row],[Column13]]+Table5[[#This Row],[Column21]]+Table5[[#This Row],[Column18]]</f>
        <v>0</v>
      </c>
      <c r="AG2847" s="131">
        <f t="shared" si="491"/>
        <v>0</v>
      </c>
      <c r="AH2847" s="131">
        <f t="shared" si="492"/>
        <v>0</v>
      </c>
      <c r="AI2847" s="131">
        <f>Table5[[#This Row],[Column17]]-Table5[[#This Row],[Column20]]</f>
        <v>0</v>
      </c>
      <c r="AJ2847" s="131">
        <f t="shared" si="493"/>
        <v>0</v>
      </c>
      <c r="AK2847" s="131">
        <f t="shared" si="486"/>
        <v>0</v>
      </c>
      <c r="AL2847" s="131">
        <f t="shared" si="494"/>
        <v>0</v>
      </c>
      <c r="AM2847" s="131" t="str">
        <f t="shared" si="495"/>
        <v/>
      </c>
      <c r="AN2847" s="131" t="str">
        <f t="shared" ca="1" si="496"/>
        <v/>
      </c>
    </row>
    <row r="2848" spans="1:40" ht="20.25" customHeight="1" x14ac:dyDescent="0.3">
      <c r="A2848" s="127"/>
      <c r="B2848" s="164"/>
      <c r="C2848" s="139"/>
      <c r="D2848" s="140"/>
      <c r="E2848" s="139"/>
      <c r="F2848" s="139"/>
      <c r="G2848" s="140"/>
      <c r="H2848" s="139"/>
      <c r="I2848" s="129"/>
      <c r="L2848" s="128"/>
      <c r="M2848" s="128"/>
      <c r="N2848" s="128"/>
      <c r="O2848" s="128"/>
      <c r="P2848" s="128"/>
      <c r="Q2848" s="128"/>
      <c r="R2848" s="128"/>
      <c r="S2848" s="128"/>
      <c r="T2848" s="120">
        <f t="shared" si="487"/>
        <v>0</v>
      </c>
      <c r="U2848" s="131"/>
      <c r="V2848" s="131"/>
      <c r="W2848" s="131">
        <f>SUMIFS($F$3:F2848,$D$3:D2848,D2848,$C$3:C2848,"Buy")+SUMIFS($F$3:F2848,$D$3:D2848,D2848,$C$3:C2848,"Coin Deposit",$E$3:E2848,"&lt;&gt;")</f>
        <v>0</v>
      </c>
      <c r="X2848" s="131">
        <f t="shared" si="488"/>
        <v>0</v>
      </c>
      <c r="Y2848" s="131">
        <f>IF($D2848=Y$1,SUMIFS($H$3:$H2848,$G$3:$G2848,Y$1,$C$3:$C2848,"Sell"),0)</f>
        <v>0</v>
      </c>
      <c r="Z2848" s="131">
        <f t="shared" si="489"/>
        <v>0</v>
      </c>
      <c r="AA2848" s="131">
        <f>IF($D2848=AA$1,SUMIFS($H$3:$H2848,$G$3:$G2848,AA$1,$C$3:$C2848,"Sell"),0)</f>
        <v>0</v>
      </c>
      <c r="AB2848" s="131">
        <f t="shared" si="490"/>
        <v>0</v>
      </c>
      <c r="AC2848" s="131">
        <f>SUMIFS('Deductions and Deposits'!$H:$H,'Deductions and Deposits'!$G:$G,D2848,'Deductions and Deposits'!$F:$F,"&lt;="&amp;B2848)+SUMIFS($F$3:F2848,$D$3:D2848,D2848,$C$3:C2848,"Coin Deposit",$E$3:E2848,"")</f>
        <v>0</v>
      </c>
      <c r="AD2848" s="131">
        <f>SUMIFS('Deductions and Deposits'!$D:$D,'Deductions and Deposits'!$C:$C,D2848)+SUMIFS($F:$F,$D:$D,D2848,$C:$C,"Coin Deduction")</f>
        <v>0</v>
      </c>
      <c r="AE2848" s="131">
        <f>Table5[[#This Row],[Column4]]+Table5[[#This Row],[Column14]]+Table5[[#This Row],[Column19]]+Table5[[#This Row],[Column12]]</f>
        <v>0</v>
      </c>
      <c r="AF2848" s="131">
        <f>Table5[[#This Row],[Column5]]+Table5[[#This Row],[Column13]]+Table5[[#This Row],[Column21]]+Table5[[#This Row],[Column18]]</f>
        <v>0</v>
      </c>
      <c r="AG2848" s="131">
        <f t="shared" si="491"/>
        <v>0</v>
      </c>
      <c r="AH2848" s="131">
        <f t="shared" si="492"/>
        <v>0</v>
      </c>
      <c r="AI2848" s="131">
        <f>Table5[[#This Row],[Column17]]-Table5[[#This Row],[Column20]]</f>
        <v>0</v>
      </c>
      <c r="AJ2848" s="131">
        <f t="shared" si="493"/>
        <v>0</v>
      </c>
      <c r="AK2848" s="131">
        <f t="shared" si="486"/>
        <v>0</v>
      </c>
      <c r="AL2848" s="131">
        <f t="shared" si="494"/>
        <v>0</v>
      </c>
      <c r="AM2848" s="131" t="str">
        <f t="shared" si="495"/>
        <v/>
      </c>
      <c r="AN2848" s="131" t="str">
        <f t="shared" ca="1" si="496"/>
        <v/>
      </c>
    </row>
    <row r="2849" spans="1:40" ht="20.25" customHeight="1" x14ac:dyDescent="0.3">
      <c r="A2849" s="127"/>
      <c r="B2849" s="164"/>
      <c r="C2849" s="139"/>
      <c r="D2849" s="140"/>
      <c r="E2849" s="139"/>
      <c r="F2849" s="139"/>
      <c r="G2849" s="140"/>
      <c r="H2849" s="139"/>
      <c r="I2849" s="129"/>
      <c r="L2849" s="128"/>
      <c r="M2849" s="128"/>
      <c r="N2849" s="128"/>
      <c r="O2849" s="128"/>
      <c r="P2849" s="128"/>
      <c r="Q2849" s="128"/>
      <c r="R2849" s="128"/>
      <c r="S2849" s="128"/>
      <c r="T2849" s="120">
        <f t="shared" si="487"/>
        <v>0</v>
      </c>
      <c r="U2849" s="131"/>
      <c r="V2849" s="131"/>
      <c r="W2849" s="131">
        <f>SUMIFS($F$3:F2849,$D$3:D2849,D2849,$C$3:C2849,"Buy")+SUMIFS($F$3:F2849,$D$3:D2849,D2849,$C$3:C2849,"Coin Deposit",$E$3:E2849,"&lt;&gt;")</f>
        <v>0</v>
      </c>
      <c r="X2849" s="131">
        <f t="shared" si="488"/>
        <v>0</v>
      </c>
      <c r="Y2849" s="131">
        <f>IF($D2849=Y$1,SUMIFS($H$3:$H2849,$G$3:$G2849,Y$1,$C$3:$C2849,"Sell"),0)</f>
        <v>0</v>
      </c>
      <c r="Z2849" s="131">
        <f t="shared" si="489"/>
        <v>0</v>
      </c>
      <c r="AA2849" s="131">
        <f>IF($D2849=AA$1,SUMIFS($H$3:$H2849,$G$3:$G2849,AA$1,$C$3:$C2849,"Sell"),0)</f>
        <v>0</v>
      </c>
      <c r="AB2849" s="131">
        <f t="shared" si="490"/>
        <v>0</v>
      </c>
      <c r="AC2849" s="131">
        <f>SUMIFS('Deductions and Deposits'!$H:$H,'Deductions and Deposits'!$G:$G,D2849,'Deductions and Deposits'!$F:$F,"&lt;="&amp;B2849)+SUMIFS($F$3:F2849,$D$3:D2849,D2849,$C$3:C2849,"Coin Deposit",$E$3:E2849,"")</f>
        <v>0</v>
      </c>
      <c r="AD2849" s="131">
        <f>SUMIFS('Deductions and Deposits'!$D:$D,'Deductions and Deposits'!$C:$C,D2849)+SUMIFS($F:$F,$D:$D,D2849,$C:$C,"Coin Deduction")</f>
        <v>0</v>
      </c>
      <c r="AE2849" s="131">
        <f>Table5[[#This Row],[Column4]]+Table5[[#This Row],[Column14]]+Table5[[#This Row],[Column19]]+Table5[[#This Row],[Column12]]</f>
        <v>0</v>
      </c>
      <c r="AF2849" s="131">
        <f>Table5[[#This Row],[Column5]]+Table5[[#This Row],[Column13]]+Table5[[#This Row],[Column21]]+Table5[[#This Row],[Column18]]</f>
        <v>0</v>
      </c>
      <c r="AG2849" s="131">
        <f t="shared" si="491"/>
        <v>0</v>
      </c>
      <c r="AH2849" s="131">
        <f t="shared" si="492"/>
        <v>0</v>
      </c>
      <c r="AI2849" s="131">
        <f>Table5[[#This Row],[Column17]]-Table5[[#This Row],[Column20]]</f>
        <v>0</v>
      </c>
      <c r="AJ2849" s="131">
        <f t="shared" si="493"/>
        <v>0</v>
      </c>
      <c r="AK2849" s="131">
        <f t="shared" si="486"/>
        <v>0</v>
      </c>
      <c r="AL2849" s="131">
        <f t="shared" si="494"/>
        <v>0</v>
      </c>
      <c r="AM2849" s="131" t="str">
        <f t="shared" si="495"/>
        <v/>
      </c>
      <c r="AN2849" s="131" t="str">
        <f t="shared" ca="1" si="496"/>
        <v/>
      </c>
    </row>
    <row r="2850" spans="1:40" ht="20.25" customHeight="1" x14ac:dyDescent="0.3">
      <c r="A2850" s="127"/>
      <c r="B2850" s="164"/>
      <c r="C2850" s="139"/>
      <c r="D2850" s="140"/>
      <c r="E2850" s="139"/>
      <c r="F2850" s="139"/>
      <c r="G2850" s="140"/>
      <c r="H2850" s="139"/>
      <c r="I2850" s="129"/>
      <c r="L2850" s="128"/>
      <c r="M2850" s="128"/>
      <c r="N2850" s="128"/>
      <c r="O2850" s="128"/>
      <c r="P2850" s="128"/>
      <c r="Q2850" s="128"/>
      <c r="R2850" s="128"/>
      <c r="S2850" s="128"/>
      <c r="T2850" s="120">
        <f t="shared" si="487"/>
        <v>0</v>
      </c>
      <c r="U2850" s="131"/>
      <c r="V2850" s="131"/>
      <c r="W2850" s="131">
        <f>SUMIFS($F$3:F2850,$D$3:D2850,D2850,$C$3:C2850,"Buy")+SUMIFS($F$3:F2850,$D$3:D2850,D2850,$C$3:C2850,"Coin Deposit",$E$3:E2850,"&lt;&gt;")</f>
        <v>0</v>
      </c>
      <c r="X2850" s="131">
        <f t="shared" si="488"/>
        <v>0</v>
      </c>
      <c r="Y2850" s="131">
        <f>IF($D2850=Y$1,SUMIFS($H$3:$H2850,$G$3:$G2850,Y$1,$C$3:$C2850,"Sell"),0)</f>
        <v>0</v>
      </c>
      <c r="Z2850" s="131">
        <f t="shared" si="489"/>
        <v>0</v>
      </c>
      <c r="AA2850" s="131">
        <f>IF($D2850=AA$1,SUMIFS($H$3:$H2850,$G$3:$G2850,AA$1,$C$3:$C2850,"Sell"),0)</f>
        <v>0</v>
      </c>
      <c r="AB2850" s="131">
        <f t="shared" si="490"/>
        <v>0</v>
      </c>
      <c r="AC2850" s="131">
        <f>SUMIFS('Deductions and Deposits'!$H:$H,'Deductions and Deposits'!$G:$G,D2850,'Deductions and Deposits'!$F:$F,"&lt;="&amp;B2850)+SUMIFS($F$3:F2850,$D$3:D2850,D2850,$C$3:C2850,"Coin Deposit",$E$3:E2850,"")</f>
        <v>0</v>
      </c>
      <c r="AD2850" s="131">
        <f>SUMIFS('Deductions and Deposits'!$D:$D,'Deductions and Deposits'!$C:$C,D2850)+SUMIFS($F:$F,$D:$D,D2850,$C:$C,"Coin Deduction")</f>
        <v>0</v>
      </c>
      <c r="AE2850" s="131">
        <f>Table5[[#This Row],[Column4]]+Table5[[#This Row],[Column14]]+Table5[[#This Row],[Column19]]+Table5[[#This Row],[Column12]]</f>
        <v>0</v>
      </c>
      <c r="AF2850" s="131">
        <f>Table5[[#This Row],[Column5]]+Table5[[#This Row],[Column13]]+Table5[[#This Row],[Column21]]+Table5[[#This Row],[Column18]]</f>
        <v>0</v>
      </c>
      <c r="AG2850" s="131">
        <f t="shared" si="491"/>
        <v>0</v>
      </c>
      <c r="AH2850" s="131">
        <f t="shared" si="492"/>
        <v>0</v>
      </c>
      <c r="AI2850" s="131">
        <f>Table5[[#This Row],[Column17]]-Table5[[#This Row],[Column20]]</f>
        <v>0</v>
      </c>
      <c r="AJ2850" s="131">
        <f t="shared" si="493"/>
        <v>0</v>
      </c>
      <c r="AK2850" s="131">
        <f t="shared" si="486"/>
        <v>0</v>
      </c>
      <c r="AL2850" s="131">
        <f t="shared" si="494"/>
        <v>0</v>
      </c>
      <c r="AM2850" s="131" t="str">
        <f t="shared" si="495"/>
        <v/>
      </c>
      <c r="AN2850" s="131" t="str">
        <f t="shared" ca="1" si="496"/>
        <v/>
      </c>
    </row>
    <row r="2851" spans="1:40" ht="20.25" customHeight="1" x14ac:dyDescent="0.3">
      <c r="A2851" s="127"/>
      <c r="B2851" s="164"/>
      <c r="C2851" s="139"/>
      <c r="D2851" s="140"/>
      <c r="E2851" s="139"/>
      <c r="F2851" s="139"/>
      <c r="G2851" s="140"/>
      <c r="H2851" s="139"/>
      <c r="I2851" s="129"/>
      <c r="L2851" s="128"/>
      <c r="M2851" s="128"/>
      <c r="N2851" s="128"/>
      <c r="O2851" s="128"/>
      <c r="P2851" s="128"/>
      <c r="Q2851" s="128"/>
      <c r="R2851" s="128"/>
      <c r="S2851" s="128"/>
      <c r="T2851" s="120">
        <f t="shared" si="487"/>
        <v>0</v>
      </c>
      <c r="U2851" s="131"/>
      <c r="V2851" s="131"/>
      <c r="W2851" s="131">
        <f>SUMIFS($F$3:F2851,$D$3:D2851,D2851,$C$3:C2851,"Buy")+SUMIFS($F$3:F2851,$D$3:D2851,D2851,$C$3:C2851,"Coin Deposit",$E$3:E2851,"&lt;&gt;")</f>
        <v>0</v>
      </c>
      <c r="X2851" s="131">
        <f t="shared" si="488"/>
        <v>0</v>
      </c>
      <c r="Y2851" s="131">
        <f>IF($D2851=Y$1,SUMIFS($H$3:$H2851,$G$3:$G2851,Y$1,$C$3:$C2851,"Sell"),0)</f>
        <v>0</v>
      </c>
      <c r="Z2851" s="131">
        <f t="shared" si="489"/>
        <v>0</v>
      </c>
      <c r="AA2851" s="131">
        <f>IF($D2851=AA$1,SUMIFS($H$3:$H2851,$G$3:$G2851,AA$1,$C$3:$C2851,"Sell"),0)</f>
        <v>0</v>
      </c>
      <c r="AB2851" s="131">
        <f t="shared" si="490"/>
        <v>0</v>
      </c>
      <c r="AC2851" s="131">
        <f>SUMIFS('Deductions and Deposits'!$H:$H,'Deductions and Deposits'!$G:$G,D2851,'Deductions and Deposits'!$F:$F,"&lt;="&amp;B2851)+SUMIFS($F$3:F2851,$D$3:D2851,D2851,$C$3:C2851,"Coin Deposit",$E$3:E2851,"")</f>
        <v>0</v>
      </c>
      <c r="AD2851" s="131">
        <f>SUMIFS('Deductions and Deposits'!$D:$D,'Deductions and Deposits'!$C:$C,D2851)+SUMIFS($F:$F,$D:$D,D2851,$C:$C,"Coin Deduction")</f>
        <v>0</v>
      </c>
      <c r="AE2851" s="131">
        <f>Table5[[#This Row],[Column4]]+Table5[[#This Row],[Column14]]+Table5[[#This Row],[Column19]]+Table5[[#This Row],[Column12]]</f>
        <v>0</v>
      </c>
      <c r="AF2851" s="131">
        <f>Table5[[#This Row],[Column5]]+Table5[[#This Row],[Column13]]+Table5[[#This Row],[Column21]]+Table5[[#This Row],[Column18]]</f>
        <v>0</v>
      </c>
      <c r="AG2851" s="131">
        <f t="shared" si="491"/>
        <v>0</v>
      </c>
      <c r="AH2851" s="131">
        <f t="shared" si="492"/>
        <v>0</v>
      </c>
      <c r="AI2851" s="131">
        <f>Table5[[#This Row],[Column17]]-Table5[[#This Row],[Column20]]</f>
        <v>0</v>
      </c>
      <c r="AJ2851" s="131">
        <f t="shared" si="493"/>
        <v>0</v>
      </c>
      <c r="AK2851" s="131">
        <f t="shared" si="486"/>
        <v>0</v>
      </c>
      <c r="AL2851" s="131">
        <f t="shared" si="494"/>
        <v>0</v>
      </c>
      <c r="AM2851" s="131" t="str">
        <f t="shared" si="495"/>
        <v/>
      </c>
      <c r="AN2851" s="131" t="str">
        <f t="shared" ca="1" si="496"/>
        <v/>
      </c>
    </row>
    <row r="2852" spans="1:40" ht="20.25" customHeight="1" x14ac:dyDescent="0.3">
      <c r="A2852" s="127"/>
      <c r="B2852" s="164"/>
      <c r="C2852" s="139"/>
      <c r="D2852" s="140"/>
      <c r="E2852" s="139"/>
      <c r="F2852" s="139"/>
      <c r="G2852" s="140"/>
      <c r="H2852" s="139"/>
      <c r="I2852" s="129"/>
      <c r="L2852" s="128"/>
      <c r="M2852" s="128"/>
      <c r="N2852" s="128"/>
      <c r="O2852" s="128"/>
      <c r="P2852" s="128"/>
      <c r="Q2852" s="128"/>
      <c r="R2852" s="128"/>
      <c r="S2852" s="128"/>
      <c r="T2852" s="120">
        <f t="shared" si="487"/>
        <v>0</v>
      </c>
      <c r="U2852" s="131"/>
      <c r="V2852" s="131"/>
      <c r="W2852" s="131">
        <f>SUMIFS($F$3:F2852,$D$3:D2852,D2852,$C$3:C2852,"Buy")+SUMIFS($F$3:F2852,$D$3:D2852,D2852,$C$3:C2852,"Coin Deposit",$E$3:E2852,"&lt;&gt;")</f>
        <v>0</v>
      </c>
      <c r="X2852" s="131">
        <f t="shared" si="488"/>
        <v>0</v>
      </c>
      <c r="Y2852" s="131">
        <f>IF($D2852=Y$1,SUMIFS($H$3:$H2852,$G$3:$G2852,Y$1,$C$3:$C2852,"Sell"),0)</f>
        <v>0</v>
      </c>
      <c r="Z2852" s="131">
        <f t="shared" si="489"/>
        <v>0</v>
      </c>
      <c r="AA2852" s="131">
        <f>IF($D2852=AA$1,SUMIFS($H$3:$H2852,$G$3:$G2852,AA$1,$C$3:$C2852,"Sell"),0)</f>
        <v>0</v>
      </c>
      <c r="AB2852" s="131">
        <f t="shared" si="490"/>
        <v>0</v>
      </c>
      <c r="AC2852" s="131">
        <f>SUMIFS('Deductions and Deposits'!$H:$H,'Deductions and Deposits'!$G:$G,D2852,'Deductions and Deposits'!$F:$F,"&lt;="&amp;B2852)+SUMIFS($F$3:F2852,$D$3:D2852,D2852,$C$3:C2852,"Coin Deposit",$E$3:E2852,"")</f>
        <v>0</v>
      </c>
      <c r="AD2852" s="131">
        <f>SUMIFS('Deductions and Deposits'!$D:$D,'Deductions and Deposits'!$C:$C,D2852)+SUMIFS($F:$F,$D:$D,D2852,$C:$C,"Coin Deduction")</f>
        <v>0</v>
      </c>
      <c r="AE2852" s="131">
        <f>Table5[[#This Row],[Column4]]+Table5[[#This Row],[Column14]]+Table5[[#This Row],[Column19]]+Table5[[#This Row],[Column12]]</f>
        <v>0</v>
      </c>
      <c r="AF2852" s="131">
        <f>Table5[[#This Row],[Column5]]+Table5[[#This Row],[Column13]]+Table5[[#This Row],[Column21]]+Table5[[#This Row],[Column18]]</f>
        <v>0</v>
      </c>
      <c r="AG2852" s="131">
        <f t="shared" si="491"/>
        <v>0</v>
      </c>
      <c r="AH2852" s="131">
        <f t="shared" si="492"/>
        <v>0</v>
      </c>
      <c r="AI2852" s="131">
        <f>Table5[[#This Row],[Column17]]-Table5[[#This Row],[Column20]]</f>
        <v>0</v>
      </c>
      <c r="AJ2852" s="131">
        <f t="shared" si="493"/>
        <v>0</v>
      </c>
      <c r="AK2852" s="131">
        <f t="shared" si="486"/>
        <v>0</v>
      </c>
      <c r="AL2852" s="131">
        <f t="shared" si="494"/>
        <v>0</v>
      </c>
      <c r="AM2852" s="131" t="str">
        <f t="shared" si="495"/>
        <v/>
      </c>
      <c r="AN2852" s="131" t="str">
        <f t="shared" ca="1" si="496"/>
        <v/>
      </c>
    </row>
    <row r="2853" spans="1:40" ht="20.25" customHeight="1" x14ac:dyDescent="0.3">
      <c r="A2853" s="127"/>
      <c r="B2853" s="164"/>
      <c r="C2853" s="139"/>
      <c r="D2853" s="140"/>
      <c r="E2853" s="139"/>
      <c r="F2853" s="139"/>
      <c r="G2853" s="140"/>
      <c r="H2853" s="139"/>
      <c r="I2853" s="129"/>
      <c r="L2853" s="128"/>
      <c r="M2853" s="128"/>
      <c r="N2853" s="128"/>
      <c r="O2853" s="128"/>
      <c r="P2853" s="128"/>
      <c r="Q2853" s="128"/>
      <c r="R2853" s="128"/>
      <c r="S2853" s="128"/>
      <c r="T2853" s="120">
        <f t="shared" si="487"/>
        <v>0</v>
      </c>
      <c r="U2853" s="131"/>
      <c r="V2853" s="131"/>
      <c r="W2853" s="131">
        <f>SUMIFS($F$3:F2853,$D$3:D2853,D2853,$C$3:C2853,"Buy")+SUMIFS($F$3:F2853,$D$3:D2853,D2853,$C$3:C2853,"Coin Deposit",$E$3:E2853,"&lt;&gt;")</f>
        <v>0</v>
      </c>
      <c r="X2853" s="131">
        <f t="shared" si="488"/>
        <v>0</v>
      </c>
      <c r="Y2853" s="131">
        <f>IF($D2853=Y$1,SUMIFS($H$3:$H2853,$G$3:$G2853,Y$1,$C$3:$C2853,"Sell"),0)</f>
        <v>0</v>
      </c>
      <c r="Z2853" s="131">
        <f t="shared" si="489"/>
        <v>0</v>
      </c>
      <c r="AA2853" s="131">
        <f>IF($D2853=AA$1,SUMIFS($H$3:$H2853,$G$3:$G2853,AA$1,$C$3:$C2853,"Sell"),0)</f>
        <v>0</v>
      </c>
      <c r="AB2853" s="131">
        <f t="shared" si="490"/>
        <v>0</v>
      </c>
      <c r="AC2853" s="131">
        <f>SUMIFS('Deductions and Deposits'!$H:$H,'Deductions and Deposits'!$G:$G,D2853,'Deductions and Deposits'!$F:$F,"&lt;="&amp;B2853)+SUMIFS($F$3:F2853,$D$3:D2853,D2853,$C$3:C2853,"Coin Deposit",$E$3:E2853,"")</f>
        <v>0</v>
      </c>
      <c r="AD2853" s="131">
        <f>SUMIFS('Deductions and Deposits'!$D:$D,'Deductions and Deposits'!$C:$C,D2853)+SUMIFS($F:$F,$D:$D,D2853,$C:$C,"Coin Deduction")</f>
        <v>0</v>
      </c>
      <c r="AE2853" s="131">
        <f>Table5[[#This Row],[Column4]]+Table5[[#This Row],[Column14]]+Table5[[#This Row],[Column19]]+Table5[[#This Row],[Column12]]</f>
        <v>0</v>
      </c>
      <c r="AF2853" s="131">
        <f>Table5[[#This Row],[Column5]]+Table5[[#This Row],[Column13]]+Table5[[#This Row],[Column21]]+Table5[[#This Row],[Column18]]</f>
        <v>0</v>
      </c>
      <c r="AG2853" s="131">
        <f t="shared" si="491"/>
        <v>0</v>
      </c>
      <c r="AH2853" s="131">
        <f t="shared" si="492"/>
        <v>0</v>
      </c>
      <c r="AI2853" s="131">
        <f>Table5[[#This Row],[Column17]]-Table5[[#This Row],[Column20]]</f>
        <v>0</v>
      </c>
      <c r="AJ2853" s="131">
        <f t="shared" si="493"/>
        <v>0</v>
      </c>
      <c r="AK2853" s="131">
        <f t="shared" si="486"/>
        <v>0</v>
      </c>
      <c r="AL2853" s="131">
        <f t="shared" si="494"/>
        <v>0</v>
      </c>
      <c r="AM2853" s="131" t="str">
        <f t="shared" si="495"/>
        <v/>
      </c>
      <c r="AN2853" s="131" t="str">
        <f t="shared" ca="1" si="496"/>
        <v/>
      </c>
    </row>
    <row r="2854" spans="1:40" ht="20.25" customHeight="1" x14ac:dyDescent="0.3">
      <c r="A2854" s="127"/>
      <c r="B2854" s="164"/>
      <c r="C2854" s="139"/>
      <c r="D2854" s="140"/>
      <c r="E2854" s="139"/>
      <c r="F2854" s="139"/>
      <c r="G2854" s="140"/>
      <c r="H2854" s="139"/>
      <c r="I2854" s="129"/>
      <c r="L2854" s="128"/>
      <c r="M2854" s="128"/>
      <c r="N2854" s="128"/>
      <c r="O2854" s="128"/>
      <c r="P2854" s="128"/>
      <c r="Q2854" s="128"/>
      <c r="R2854" s="128"/>
      <c r="S2854" s="128"/>
      <c r="T2854" s="120">
        <f t="shared" si="487"/>
        <v>0</v>
      </c>
      <c r="U2854" s="131"/>
      <c r="V2854" s="131"/>
      <c r="W2854" s="131">
        <f>SUMIFS($F$3:F2854,$D$3:D2854,D2854,$C$3:C2854,"Buy")+SUMIFS($F$3:F2854,$D$3:D2854,D2854,$C$3:C2854,"Coin Deposit",$E$3:E2854,"&lt;&gt;")</f>
        <v>0</v>
      </c>
      <c r="X2854" s="131">
        <f t="shared" si="488"/>
        <v>0</v>
      </c>
      <c r="Y2854" s="131">
        <f>IF($D2854=Y$1,SUMIFS($H$3:$H2854,$G$3:$G2854,Y$1,$C$3:$C2854,"Sell"),0)</f>
        <v>0</v>
      </c>
      <c r="Z2854" s="131">
        <f t="shared" si="489"/>
        <v>0</v>
      </c>
      <c r="AA2854" s="131">
        <f>IF($D2854=AA$1,SUMIFS($H$3:$H2854,$G$3:$G2854,AA$1,$C$3:$C2854,"Sell"),0)</f>
        <v>0</v>
      </c>
      <c r="AB2854" s="131">
        <f t="shared" si="490"/>
        <v>0</v>
      </c>
      <c r="AC2854" s="131">
        <f>SUMIFS('Deductions and Deposits'!$H:$H,'Deductions and Deposits'!$G:$G,D2854,'Deductions and Deposits'!$F:$F,"&lt;="&amp;B2854)+SUMIFS($F$3:F2854,$D$3:D2854,D2854,$C$3:C2854,"Coin Deposit",$E$3:E2854,"")</f>
        <v>0</v>
      </c>
      <c r="AD2854" s="131">
        <f>SUMIFS('Deductions and Deposits'!$D:$D,'Deductions and Deposits'!$C:$C,D2854)+SUMIFS($F:$F,$D:$D,D2854,$C:$C,"Coin Deduction")</f>
        <v>0</v>
      </c>
      <c r="AE2854" s="131">
        <f>Table5[[#This Row],[Column4]]+Table5[[#This Row],[Column14]]+Table5[[#This Row],[Column19]]+Table5[[#This Row],[Column12]]</f>
        <v>0</v>
      </c>
      <c r="AF2854" s="131">
        <f>Table5[[#This Row],[Column5]]+Table5[[#This Row],[Column13]]+Table5[[#This Row],[Column21]]+Table5[[#This Row],[Column18]]</f>
        <v>0</v>
      </c>
      <c r="AG2854" s="131">
        <f t="shared" si="491"/>
        <v>0</v>
      </c>
      <c r="AH2854" s="131">
        <f t="shared" si="492"/>
        <v>0</v>
      </c>
      <c r="AI2854" s="131">
        <f>Table5[[#This Row],[Column17]]-Table5[[#This Row],[Column20]]</f>
        <v>0</v>
      </c>
      <c r="AJ2854" s="131">
        <f t="shared" si="493"/>
        <v>0</v>
      </c>
      <c r="AK2854" s="131">
        <f t="shared" si="486"/>
        <v>0</v>
      </c>
      <c r="AL2854" s="131">
        <f t="shared" si="494"/>
        <v>0</v>
      </c>
      <c r="AM2854" s="131" t="str">
        <f t="shared" si="495"/>
        <v/>
      </c>
      <c r="AN2854" s="131" t="str">
        <f t="shared" ca="1" si="496"/>
        <v/>
      </c>
    </row>
    <row r="2855" spans="1:40" ht="20.25" customHeight="1" x14ac:dyDescent="0.3">
      <c r="A2855" s="127"/>
      <c r="B2855" s="164"/>
      <c r="C2855" s="139"/>
      <c r="D2855" s="140"/>
      <c r="E2855" s="139"/>
      <c r="F2855" s="139"/>
      <c r="G2855" s="140"/>
      <c r="H2855" s="139"/>
      <c r="I2855" s="129"/>
      <c r="L2855" s="128"/>
      <c r="M2855" s="128"/>
      <c r="N2855" s="128"/>
      <c r="O2855" s="128"/>
      <c r="P2855" s="128"/>
      <c r="Q2855" s="128"/>
      <c r="R2855" s="128"/>
      <c r="S2855" s="128"/>
      <c r="T2855" s="120">
        <f t="shared" si="487"/>
        <v>0</v>
      </c>
      <c r="U2855" s="131"/>
      <c r="V2855" s="131"/>
      <c r="W2855" s="131">
        <f>SUMIFS($F$3:F2855,$D$3:D2855,D2855,$C$3:C2855,"Buy")+SUMIFS($F$3:F2855,$D$3:D2855,D2855,$C$3:C2855,"Coin Deposit",$E$3:E2855,"&lt;&gt;")</f>
        <v>0</v>
      </c>
      <c r="X2855" s="131">
        <f t="shared" si="488"/>
        <v>0</v>
      </c>
      <c r="Y2855" s="131">
        <f>IF($D2855=Y$1,SUMIFS($H$3:$H2855,$G$3:$G2855,Y$1,$C$3:$C2855,"Sell"),0)</f>
        <v>0</v>
      </c>
      <c r="Z2855" s="131">
        <f t="shared" si="489"/>
        <v>0</v>
      </c>
      <c r="AA2855" s="131">
        <f>IF($D2855=AA$1,SUMIFS($H$3:$H2855,$G$3:$G2855,AA$1,$C$3:$C2855,"Sell"),0)</f>
        <v>0</v>
      </c>
      <c r="AB2855" s="131">
        <f t="shared" si="490"/>
        <v>0</v>
      </c>
      <c r="AC2855" s="131">
        <f>SUMIFS('Deductions and Deposits'!$H:$H,'Deductions and Deposits'!$G:$G,D2855,'Deductions and Deposits'!$F:$F,"&lt;="&amp;B2855)+SUMIFS($F$3:F2855,$D$3:D2855,D2855,$C$3:C2855,"Coin Deposit",$E$3:E2855,"")</f>
        <v>0</v>
      </c>
      <c r="AD2855" s="131">
        <f>SUMIFS('Deductions and Deposits'!$D:$D,'Deductions and Deposits'!$C:$C,D2855)+SUMIFS($F:$F,$D:$D,D2855,$C:$C,"Coin Deduction")</f>
        <v>0</v>
      </c>
      <c r="AE2855" s="131">
        <f>Table5[[#This Row],[Column4]]+Table5[[#This Row],[Column14]]+Table5[[#This Row],[Column19]]+Table5[[#This Row],[Column12]]</f>
        <v>0</v>
      </c>
      <c r="AF2855" s="131">
        <f>Table5[[#This Row],[Column5]]+Table5[[#This Row],[Column13]]+Table5[[#This Row],[Column21]]+Table5[[#This Row],[Column18]]</f>
        <v>0</v>
      </c>
      <c r="AG2855" s="131">
        <f t="shared" si="491"/>
        <v>0</v>
      </c>
      <c r="AH2855" s="131">
        <f t="shared" si="492"/>
        <v>0</v>
      </c>
      <c r="AI2855" s="131">
        <f>Table5[[#This Row],[Column17]]-Table5[[#This Row],[Column20]]</f>
        <v>0</v>
      </c>
      <c r="AJ2855" s="131">
        <f t="shared" si="493"/>
        <v>0</v>
      </c>
      <c r="AK2855" s="131">
        <f t="shared" si="486"/>
        <v>0</v>
      </c>
      <c r="AL2855" s="131">
        <f t="shared" si="494"/>
        <v>0</v>
      </c>
      <c r="AM2855" s="131" t="str">
        <f t="shared" si="495"/>
        <v/>
      </c>
      <c r="AN2855" s="131" t="str">
        <f t="shared" ca="1" si="496"/>
        <v/>
      </c>
    </row>
    <row r="2856" spans="1:40" ht="20.25" customHeight="1" x14ac:dyDescent="0.3">
      <c r="A2856" s="127"/>
      <c r="B2856" s="164"/>
      <c r="C2856" s="139"/>
      <c r="D2856" s="140"/>
      <c r="E2856" s="139"/>
      <c r="F2856" s="139"/>
      <c r="G2856" s="140"/>
      <c r="H2856" s="139"/>
      <c r="I2856" s="129"/>
      <c r="L2856" s="128"/>
      <c r="M2856" s="128"/>
      <c r="N2856" s="128"/>
      <c r="O2856" s="128"/>
      <c r="P2856" s="128"/>
      <c r="Q2856" s="128"/>
      <c r="R2856" s="128"/>
      <c r="S2856" s="128"/>
      <c r="T2856" s="120">
        <f t="shared" si="487"/>
        <v>0</v>
      </c>
      <c r="U2856" s="131"/>
      <c r="V2856" s="131"/>
      <c r="W2856" s="131">
        <f>SUMIFS($F$3:F2856,$D$3:D2856,D2856,$C$3:C2856,"Buy")+SUMIFS($F$3:F2856,$D$3:D2856,D2856,$C$3:C2856,"Coin Deposit",$E$3:E2856,"&lt;&gt;")</f>
        <v>0</v>
      </c>
      <c r="X2856" s="131">
        <f t="shared" si="488"/>
        <v>0</v>
      </c>
      <c r="Y2856" s="131">
        <f>IF($D2856=Y$1,SUMIFS($H$3:$H2856,$G$3:$G2856,Y$1,$C$3:$C2856,"Sell"),0)</f>
        <v>0</v>
      </c>
      <c r="Z2856" s="131">
        <f t="shared" si="489"/>
        <v>0</v>
      </c>
      <c r="AA2856" s="131">
        <f>IF($D2856=AA$1,SUMIFS($H$3:$H2856,$G$3:$G2856,AA$1,$C$3:$C2856,"Sell"),0)</f>
        <v>0</v>
      </c>
      <c r="AB2856" s="131">
        <f t="shared" si="490"/>
        <v>0</v>
      </c>
      <c r="AC2856" s="131">
        <f>SUMIFS('Deductions and Deposits'!$H:$H,'Deductions and Deposits'!$G:$G,D2856,'Deductions and Deposits'!$F:$F,"&lt;="&amp;B2856)+SUMIFS($F$3:F2856,$D$3:D2856,D2856,$C$3:C2856,"Coin Deposit",$E$3:E2856,"")</f>
        <v>0</v>
      </c>
      <c r="AD2856" s="131">
        <f>SUMIFS('Deductions and Deposits'!$D:$D,'Deductions and Deposits'!$C:$C,D2856)+SUMIFS($F:$F,$D:$D,D2856,$C:$C,"Coin Deduction")</f>
        <v>0</v>
      </c>
      <c r="AE2856" s="131">
        <f>Table5[[#This Row],[Column4]]+Table5[[#This Row],[Column14]]+Table5[[#This Row],[Column19]]+Table5[[#This Row],[Column12]]</f>
        <v>0</v>
      </c>
      <c r="AF2856" s="131">
        <f>Table5[[#This Row],[Column5]]+Table5[[#This Row],[Column13]]+Table5[[#This Row],[Column21]]+Table5[[#This Row],[Column18]]</f>
        <v>0</v>
      </c>
      <c r="AG2856" s="131">
        <f t="shared" si="491"/>
        <v>0</v>
      </c>
      <c r="AH2856" s="131">
        <f t="shared" si="492"/>
        <v>0</v>
      </c>
      <c r="AI2856" s="131">
        <f>Table5[[#This Row],[Column17]]-Table5[[#This Row],[Column20]]</f>
        <v>0</v>
      </c>
      <c r="AJ2856" s="131">
        <f t="shared" si="493"/>
        <v>0</v>
      </c>
      <c r="AK2856" s="131">
        <f t="shared" si="486"/>
        <v>0</v>
      </c>
      <c r="AL2856" s="131">
        <f t="shared" si="494"/>
        <v>0</v>
      </c>
      <c r="AM2856" s="131" t="str">
        <f t="shared" si="495"/>
        <v/>
      </c>
      <c r="AN2856" s="131" t="str">
        <f t="shared" ca="1" si="496"/>
        <v/>
      </c>
    </row>
    <row r="2857" spans="1:40" ht="20.25" customHeight="1" x14ac:dyDescent="0.3">
      <c r="A2857" s="127"/>
      <c r="B2857" s="164"/>
      <c r="C2857" s="139"/>
      <c r="D2857" s="140"/>
      <c r="E2857" s="139"/>
      <c r="F2857" s="139"/>
      <c r="G2857" s="140"/>
      <c r="H2857" s="139"/>
      <c r="I2857" s="129"/>
      <c r="L2857" s="128"/>
      <c r="M2857" s="128"/>
      <c r="N2857" s="128"/>
      <c r="O2857" s="128"/>
      <c r="P2857" s="128"/>
      <c r="Q2857" s="128"/>
      <c r="R2857" s="128"/>
      <c r="S2857" s="128"/>
      <c r="T2857" s="120">
        <f t="shared" si="487"/>
        <v>0</v>
      </c>
      <c r="U2857" s="131"/>
      <c r="V2857" s="131"/>
      <c r="W2857" s="131">
        <f>SUMIFS($F$3:F2857,$D$3:D2857,D2857,$C$3:C2857,"Buy")+SUMIFS($F$3:F2857,$D$3:D2857,D2857,$C$3:C2857,"Coin Deposit",$E$3:E2857,"&lt;&gt;")</f>
        <v>0</v>
      </c>
      <c r="X2857" s="131">
        <f t="shared" si="488"/>
        <v>0</v>
      </c>
      <c r="Y2857" s="131">
        <f>IF($D2857=Y$1,SUMIFS($H$3:$H2857,$G$3:$G2857,Y$1,$C$3:$C2857,"Sell"),0)</f>
        <v>0</v>
      </c>
      <c r="Z2857" s="131">
        <f t="shared" si="489"/>
        <v>0</v>
      </c>
      <c r="AA2857" s="131">
        <f>IF($D2857=AA$1,SUMIFS($H$3:$H2857,$G$3:$G2857,AA$1,$C$3:$C2857,"Sell"),0)</f>
        <v>0</v>
      </c>
      <c r="AB2857" s="131">
        <f t="shared" si="490"/>
        <v>0</v>
      </c>
      <c r="AC2857" s="131">
        <f>SUMIFS('Deductions and Deposits'!$H:$H,'Deductions and Deposits'!$G:$G,D2857,'Deductions and Deposits'!$F:$F,"&lt;="&amp;B2857)+SUMIFS($F$3:F2857,$D$3:D2857,D2857,$C$3:C2857,"Coin Deposit",$E$3:E2857,"")</f>
        <v>0</v>
      </c>
      <c r="AD2857" s="131">
        <f>SUMIFS('Deductions and Deposits'!$D:$D,'Deductions and Deposits'!$C:$C,D2857)+SUMIFS($F:$F,$D:$D,D2857,$C:$C,"Coin Deduction")</f>
        <v>0</v>
      </c>
      <c r="AE2857" s="131">
        <f>Table5[[#This Row],[Column4]]+Table5[[#This Row],[Column14]]+Table5[[#This Row],[Column19]]+Table5[[#This Row],[Column12]]</f>
        <v>0</v>
      </c>
      <c r="AF2857" s="131">
        <f>Table5[[#This Row],[Column5]]+Table5[[#This Row],[Column13]]+Table5[[#This Row],[Column21]]+Table5[[#This Row],[Column18]]</f>
        <v>0</v>
      </c>
      <c r="AG2857" s="131">
        <f t="shared" si="491"/>
        <v>0</v>
      </c>
      <c r="AH2857" s="131">
        <f t="shared" si="492"/>
        <v>0</v>
      </c>
      <c r="AI2857" s="131">
        <f>Table5[[#This Row],[Column17]]-Table5[[#This Row],[Column20]]</f>
        <v>0</v>
      </c>
      <c r="AJ2857" s="131">
        <f t="shared" si="493"/>
        <v>0</v>
      </c>
      <c r="AK2857" s="131">
        <f t="shared" si="486"/>
        <v>0</v>
      </c>
      <c r="AL2857" s="131">
        <f t="shared" si="494"/>
        <v>0</v>
      </c>
      <c r="AM2857" s="131" t="str">
        <f t="shared" si="495"/>
        <v/>
      </c>
      <c r="AN2857" s="131" t="str">
        <f t="shared" ca="1" si="496"/>
        <v/>
      </c>
    </row>
    <row r="2858" spans="1:40" ht="20.25" customHeight="1" x14ac:dyDescent="0.3">
      <c r="A2858" s="127"/>
      <c r="B2858" s="164"/>
      <c r="C2858" s="139"/>
      <c r="D2858" s="140"/>
      <c r="E2858" s="139"/>
      <c r="F2858" s="139"/>
      <c r="G2858" s="140"/>
      <c r="H2858" s="139"/>
      <c r="I2858" s="129"/>
      <c r="L2858" s="128"/>
      <c r="M2858" s="128"/>
      <c r="N2858" s="128"/>
      <c r="O2858" s="128"/>
      <c r="P2858" s="128"/>
      <c r="Q2858" s="128"/>
      <c r="R2858" s="128"/>
      <c r="S2858" s="128"/>
      <c r="T2858" s="120">
        <f t="shared" si="487"/>
        <v>0</v>
      </c>
      <c r="U2858" s="131"/>
      <c r="V2858" s="131"/>
      <c r="W2858" s="131">
        <f>SUMIFS($F$3:F2858,$D$3:D2858,D2858,$C$3:C2858,"Buy")+SUMIFS($F$3:F2858,$D$3:D2858,D2858,$C$3:C2858,"Coin Deposit",$E$3:E2858,"&lt;&gt;")</f>
        <v>0</v>
      </c>
      <c r="X2858" s="131">
        <f t="shared" si="488"/>
        <v>0</v>
      </c>
      <c r="Y2858" s="131">
        <f>IF($D2858=Y$1,SUMIFS($H$3:$H2858,$G$3:$G2858,Y$1,$C$3:$C2858,"Sell"),0)</f>
        <v>0</v>
      </c>
      <c r="Z2858" s="131">
        <f t="shared" si="489"/>
        <v>0</v>
      </c>
      <c r="AA2858" s="131">
        <f>IF($D2858=AA$1,SUMIFS($H$3:$H2858,$G$3:$G2858,AA$1,$C$3:$C2858,"Sell"),0)</f>
        <v>0</v>
      </c>
      <c r="AB2858" s="131">
        <f t="shared" si="490"/>
        <v>0</v>
      </c>
      <c r="AC2858" s="131">
        <f>SUMIFS('Deductions and Deposits'!$H:$H,'Deductions and Deposits'!$G:$G,D2858,'Deductions and Deposits'!$F:$F,"&lt;="&amp;B2858)+SUMIFS($F$3:F2858,$D$3:D2858,D2858,$C$3:C2858,"Coin Deposit",$E$3:E2858,"")</f>
        <v>0</v>
      </c>
      <c r="AD2858" s="131">
        <f>SUMIFS('Deductions and Deposits'!$D:$D,'Deductions and Deposits'!$C:$C,D2858)+SUMIFS($F:$F,$D:$D,D2858,$C:$C,"Coin Deduction")</f>
        <v>0</v>
      </c>
      <c r="AE2858" s="131">
        <f>Table5[[#This Row],[Column4]]+Table5[[#This Row],[Column14]]+Table5[[#This Row],[Column19]]+Table5[[#This Row],[Column12]]</f>
        <v>0</v>
      </c>
      <c r="AF2858" s="131">
        <f>Table5[[#This Row],[Column5]]+Table5[[#This Row],[Column13]]+Table5[[#This Row],[Column21]]+Table5[[#This Row],[Column18]]</f>
        <v>0</v>
      </c>
      <c r="AG2858" s="131">
        <f t="shared" si="491"/>
        <v>0</v>
      </c>
      <c r="AH2858" s="131">
        <f t="shared" si="492"/>
        <v>0</v>
      </c>
      <c r="AI2858" s="131">
        <f>Table5[[#This Row],[Column17]]-Table5[[#This Row],[Column20]]</f>
        <v>0</v>
      </c>
      <c r="AJ2858" s="131">
        <f t="shared" si="493"/>
        <v>0</v>
      </c>
      <c r="AK2858" s="131">
        <f t="shared" si="486"/>
        <v>0</v>
      </c>
      <c r="AL2858" s="131">
        <f t="shared" si="494"/>
        <v>0</v>
      </c>
      <c r="AM2858" s="131" t="str">
        <f t="shared" si="495"/>
        <v/>
      </c>
      <c r="AN2858" s="131" t="str">
        <f t="shared" ca="1" si="496"/>
        <v/>
      </c>
    </row>
    <row r="2859" spans="1:40" ht="20.25" customHeight="1" x14ac:dyDescent="0.3">
      <c r="A2859" s="127"/>
      <c r="B2859" s="164"/>
      <c r="C2859" s="139"/>
      <c r="D2859" s="140"/>
      <c r="E2859" s="139"/>
      <c r="F2859" s="139"/>
      <c r="G2859" s="140"/>
      <c r="H2859" s="139"/>
      <c r="I2859" s="129"/>
      <c r="L2859" s="128"/>
      <c r="M2859" s="128"/>
      <c r="N2859" s="128"/>
      <c r="O2859" s="128"/>
      <c r="P2859" s="128"/>
      <c r="Q2859" s="128"/>
      <c r="R2859" s="128"/>
      <c r="S2859" s="128"/>
      <c r="T2859" s="120">
        <f t="shared" si="487"/>
        <v>0</v>
      </c>
      <c r="U2859" s="131"/>
      <c r="V2859" s="131"/>
      <c r="W2859" s="131">
        <f>SUMIFS($F$3:F2859,$D$3:D2859,D2859,$C$3:C2859,"Buy")+SUMIFS($F$3:F2859,$D$3:D2859,D2859,$C$3:C2859,"Coin Deposit",$E$3:E2859,"&lt;&gt;")</f>
        <v>0</v>
      </c>
      <c r="X2859" s="131">
        <f t="shared" si="488"/>
        <v>0</v>
      </c>
      <c r="Y2859" s="131">
        <f>IF($D2859=Y$1,SUMIFS($H$3:$H2859,$G$3:$G2859,Y$1,$C$3:$C2859,"Sell"),0)</f>
        <v>0</v>
      </c>
      <c r="Z2859" s="131">
        <f t="shared" si="489"/>
        <v>0</v>
      </c>
      <c r="AA2859" s="131">
        <f>IF($D2859=AA$1,SUMIFS($H$3:$H2859,$G$3:$G2859,AA$1,$C$3:$C2859,"Sell"),0)</f>
        <v>0</v>
      </c>
      <c r="AB2859" s="131">
        <f t="shared" si="490"/>
        <v>0</v>
      </c>
      <c r="AC2859" s="131">
        <f>SUMIFS('Deductions and Deposits'!$H:$H,'Deductions and Deposits'!$G:$G,D2859,'Deductions and Deposits'!$F:$F,"&lt;="&amp;B2859)+SUMIFS($F$3:F2859,$D$3:D2859,D2859,$C$3:C2859,"Coin Deposit",$E$3:E2859,"")</f>
        <v>0</v>
      </c>
      <c r="AD2859" s="131">
        <f>SUMIFS('Deductions and Deposits'!$D:$D,'Deductions and Deposits'!$C:$C,D2859)+SUMIFS($F:$F,$D:$D,D2859,$C:$C,"Coin Deduction")</f>
        <v>0</v>
      </c>
      <c r="AE2859" s="131">
        <f>Table5[[#This Row],[Column4]]+Table5[[#This Row],[Column14]]+Table5[[#This Row],[Column19]]+Table5[[#This Row],[Column12]]</f>
        <v>0</v>
      </c>
      <c r="AF2859" s="131">
        <f>Table5[[#This Row],[Column5]]+Table5[[#This Row],[Column13]]+Table5[[#This Row],[Column21]]+Table5[[#This Row],[Column18]]</f>
        <v>0</v>
      </c>
      <c r="AG2859" s="131">
        <f t="shared" si="491"/>
        <v>0</v>
      </c>
      <c r="AH2859" s="131">
        <f t="shared" si="492"/>
        <v>0</v>
      </c>
      <c r="AI2859" s="131">
        <f>Table5[[#This Row],[Column17]]-Table5[[#This Row],[Column20]]</f>
        <v>0</v>
      </c>
      <c r="AJ2859" s="131">
        <f t="shared" si="493"/>
        <v>0</v>
      </c>
      <c r="AK2859" s="131">
        <f t="shared" si="486"/>
        <v>0</v>
      </c>
      <c r="AL2859" s="131">
        <f t="shared" si="494"/>
        <v>0</v>
      </c>
      <c r="AM2859" s="131" t="str">
        <f t="shared" si="495"/>
        <v/>
      </c>
      <c r="AN2859" s="131" t="str">
        <f t="shared" ca="1" si="496"/>
        <v/>
      </c>
    </row>
    <row r="2860" spans="1:40" ht="20.25" customHeight="1" x14ac:dyDescent="0.3">
      <c r="A2860" s="127"/>
      <c r="B2860" s="164"/>
      <c r="C2860" s="139"/>
      <c r="D2860" s="140"/>
      <c r="E2860" s="139"/>
      <c r="F2860" s="139"/>
      <c r="G2860" s="140"/>
      <c r="H2860" s="139"/>
      <c r="I2860" s="129"/>
      <c r="L2860" s="128"/>
      <c r="M2860" s="128"/>
      <c r="N2860" s="128"/>
      <c r="O2860" s="128"/>
      <c r="P2860" s="128"/>
      <c r="Q2860" s="128"/>
      <c r="R2860" s="128"/>
      <c r="S2860" s="128"/>
      <c r="T2860" s="120">
        <f t="shared" si="487"/>
        <v>0</v>
      </c>
      <c r="U2860" s="131"/>
      <c r="V2860" s="131"/>
      <c r="W2860" s="131">
        <f>SUMIFS($F$3:F2860,$D$3:D2860,D2860,$C$3:C2860,"Buy")+SUMIFS($F$3:F2860,$D$3:D2860,D2860,$C$3:C2860,"Coin Deposit",$E$3:E2860,"&lt;&gt;")</f>
        <v>0</v>
      </c>
      <c r="X2860" s="131">
        <f t="shared" si="488"/>
        <v>0</v>
      </c>
      <c r="Y2860" s="131">
        <f>IF($D2860=Y$1,SUMIFS($H$3:$H2860,$G$3:$G2860,Y$1,$C$3:$C2860,"Sell"),0)</f>
        <v>0</v>
      </c>
      <c r="Z2860" s="131">
        <f t="shared" si="489"/>
        <v>0</v>
      </c>
      <c r="AA2860" s="131">
        <f>IF($D2860=AA$1,SUMIFS($H$3:$H2860,$G$3:$G2860,AA$1,$C$3:$C2860,"Sell"),0)</f>
        <v>0</v>
      </c>
      <c r="AB2860" s="131">
        <f t="shared" si="490"/>
        <v>0</v>
      </c>
      <c r="AC2860" s="131">
        <f>SUMIFS('Deductions and Deposits'!$H:$H,'Deductions and Deposits'!$G:$G,D2860,'Deductions and Deposits'!$F:$F,"&lt;="&amp;B2860)+SUMIFS($F$3:F2860,$D$3:D2860,D2860,$C$3:C2860,"Coin Deposit",$E$3:E2860,"")</f>
        <v>0</v>
      </c>
      <c r="AD2860" s="131">
        <f>SUMIFS('Deductions and Deposits'!$D:$D,'Deductions and Deposits'!$C:$C,D2860)+SUMIFS($F:$F,$D:$D,D2860,$C:$C,"Coin Deduction")</f>
        <v>0</v>
      </c>
      <c r="AE2860" s="131">
        <f>Table5[[#This Row],[Column4]]+Table5[[#This Row],[Column14]]+Table5[[#This Row],[Column19]]+Table5[[#This Row],[Column12]]</f>
        <v>0</v>
      </c>
      <c r="AF2860" s="131">
        <f>Table5[[#This Row],[Column5]]+Table5[[#This Row],[Column13]]+Table5[[#This Row],[Column21]]+Table5[[#This Row],[Column18]]</f>
        <v>0</v>
      </c>
      <c r="AG2860" s="131">
        <f t="shared" si="491"/>
        <v>0</v>
      </c>
      <c r="AH2860" s="131">
        <f t="shared" si="492"/>
        <v>0</v>
      </c>
      <c r="AI2860" s="131">
        <f>Table5[[#This Row],[Column17]]-Table5[[#This Row],[Column20]]</f>
        <v>0</v>
      </c>
      <c r="AJ2860" s="131">
        <f t="shared" si="493"/>
        <v>0</v>
      </c>
      <c r="AK2860" s="131">
        <f t="shared" si="486"/>
        <v>0</v>
      </c>
      <c r="AL2860" s="131">
        <f t="shared" si="494"/>
        <v>0</v>
      </c>
      <c r="AM2860" s="131" t="str">
        <f t="shared" si="495"/>
        <v/>
      </c>
      <c r="AN2860" s="131" t="str">
        <f t="shared" ca="1" si="496"/>
        <v/>
      </c>
    </row>
    <row r="2861" spans="1:40" ht="20.25" customHeight="1" x14ac:dyDescent="0.3">
      <c r="A2861" s="127"/>
      <c r="B2861" s="164"/>
      <c r="C2861" s="139"/>
      <c r="D2861" s="140"/>
      <c r="E2861" s="139"/>
      <c r="F2861" s="139"/>
      <c r="G2861" s="140"/>
      <c r="H2861" s="139"/>
      <c r="I2861" s="129"/>
      <c r="L2861" s="128"/>
      <c r="M2861" s="128"/>
      <c r="N2861" s="128"/>
      <c r="O2861" s="128"/>
      <c r="P2861" s="128"/>
      <c r="Q2861" s="128"/>
      <c r="R2861" s="128"/>
      <c r="S2861" s="128"/>
      <c r="T2861" s="120">
        <f t="shared" si="487"/>
        <v>0</v>
      </c>
      <c r="U2861" s="131"/>
      <c r="V2861" s="131"/>
      <c r="W2861" s="131">
        <f>SUMIFS($F$3:F2861,$D$3:D2861,D2861,$C$3:C2861,"Buy")+SUMIFS($F$3:F2861,$D$3:D2861,D2861,$C$3:C2861,"Coin Deposit",$E$3:E2861,"&lt;&gt;")</f>
        <v>0</v>
      </c>
      <c r="X2861" s="131">
        <f t="shared" si="488"/>
        <v>0</v>
      </c>
      <c r="Y2861" s="131">
        <f>IF($D2861=Y$1,SUMIFS($H$3:$H2861,$G$3:$G2861,Y$1,$C$3:$C2861,"Sell"),0)</f>
        <v>0</v>
      </c>
      <c r="Z2861" s="131">
        <f t="shared" si="489"/>
        <v>0</v>
      </c>
      <c r="AA2861" s="131">
        <f>IF($D2861=AA$1,SUMIFS($H$3:$H2861,$G$3:$G2861,AA$1,$C$3:$C2861,"Sell"),0)</f>
        <v>0</v>
      </c>
      <c r="AB2861" s="131">
        <f t="shared" si="490"/>
        <v>0</v>
      </c>
      <c r="AC2861" s="131">
        <f>SUMIFS('Deductions and Deposits'!$H:$H,'Deductions and Deposits'!$G:$G,D2861,'Deductions and Deposits'!$F:$F,"&lt;="&amp;B2861)+SUMIFS($F$3:F2861,$D$3:D2861,D2861,$C$3:C2861,"Coin Deposit",$E$3:E2861,"")</f>
        <v>0</v>
      </c>
      <c r="AD2861" s="131">
        <f>SUMIFS('Deductions and Deposits'!$D:$D,'Deductions and Deposits'!$C:$C,D2861)+SUMIFS($F:$F,$D:$D,D2861,$C:$C,"Coin Deduction")</f>
        <v>0</v>
      </c>
      <c r="AE2861" s="131">
        <f>Table5[[#This Row],[Column4]]+Table5[[#This Row],[Column14]]+Table5[[#This Row],[Column19]]+Table5[[#This Row],[Column12]]</f>
        <v>0</v>
      </c>
      <c r="AF2861" s="131">
        <f>Table5[[#This Row],[Column5]]+Table5[[#This Row],[Column13]]+Table5[[#This Row],[Column21]]+Table5[[#This Row],[Column18]]</f>
        <v>0</v>
      </c>
      <c r="AG2861" s="131">
        <f t="shared" si="491"/>
        <v>0</v>
      </c>
      <c r="AH2861" s="131">
        <f t="shared" si="492"/>
        <v>0</v>
      </c>
      <c r="AI2861" s="131">
        <f>Table5[[#This Row],[Column17]]-Table5[[#This Row],[Column20]]</f>
        <v>0</v>
      </c>
      <c r="AJ2861" s="131">
        <f t="shared" si="493"/>
        <v>0</v>
      </c>
      <c r="AK2861" s="131">
        <f t="shared" si="486"/>
        <v>0</v>
      </c>
      <c r="AL2861" s="131">
        <f t="shared" si="494"/>
        <v>0</v>
      </c>
      <c r="AM2861" s="131" t="str">
        <f t="shared" si="495"/>
        <v/>
      </c>
      <c r="AN2861" s="131" t="str">
        <f t="shared" ca="1" si="496"/>
        <v/>
      </c>
    </row>
    <row r="2862" spans="1:40" ht="20.25" customHeight="1" x14ac:dyDescent="0.3">
      <c r="A2862" s="127"/>
      <c r="B2862" s="164"/>
      <c r="C2862" s="139"/>
      <c r="D2862" s="140"/>
      <c r="E2862" s="139"/>
      <c r="F2862" s="139"/>
      <c r="G2862" s="140"/>
      <c r="H2862" s="139"/>
      <c r="I2862" s="129"/>
      <c r="L2862" s="128"/>
      <c r="M2862" s="128"/>
      <c r="N2862" s="128"/>
      <c r="O2862" s="128"/>
      <c r="P2862" s="128"/>
      <c r="Q2862" s="128"/>
      <c r="R2862" s="128"/>
      <c r="S2862" s="128"/>
      <c r="T2862" s="120">
        <f t="shared" si="487"/>
        <v>0</v>
      </c>
      <c r="U2862" s="131"/>
      <c r="V2862" s="131"/>
      <c r="W2862" s="131">
        <f>SUMIFS($F$3:F2862,$D$3:D2862,D2862,$C$3:C2862,"Buy")+SUMIFS($F$3:F2862,$D$3:D2862,D2862,$C$3:C2862,"Coin Deposit",$E$3:E2862,"&lt;&gt;")</f>
        <v>0</v>
      </c>
      <c r="X2862" s="131">
        <f t="shared" si="488"/>
        <v>0</v>
      </c>
      <c r="Y2862" s="131">
        <f>IF($D2862=Y$1,SUMIFS($H$3:$H2862,$G$3:$G2862,Y$1,$C$3:$C2862,"Sell"),0)</f>
        <v>0</v>
      </c>
      <c r="Z2862" s="131">
        <f t="shared" si="489"/>
        <v>0</v>
      </c>
      <c r="AA2862" s="131">
        <f>IF($D2862=AA$1,SUMIFS($H$3:$H2862,$G$3:$G2862,AA$1,$C$3:$C2862,"Sell"),0)</f>
        <v>0</v>
      </c>
      <c r="AB2862" s="131">
        <f t="shared" si="490"/>
        <v>0</v>
      </c>
      <c r="AC2862" s="131">
        <f>SUMIFS('Deductions and Deposits'!$H:$H,'Deductions and Deposits'!$G:$G,D2862,'Deductions and Deposits'!$F:$F,"&lt;="&amp;B2862)+SUMIFS($F$3:F2862,$D$3:D2862,D2862,$C$3:C2862,"Coin Deposit",$E$3:E2862,"")</f>
        <v>0</v>
      </c>
      <c r="AD2862" s="131">
        <f>SUMIFS('Deductions and Deposits'!$D:$D,'Deductions and Deposits'!$C:$C,D2862)+SUMIFS($F:$F,$D:$D,D2862,$C:$C,"Coin Deduction")</f>
        <v>0</v>
      </c>
      <c r="AE2862" s="131">
        <f>Table5[[#This Row],[Column4]]+Table5[[#This Row],[Column14]]+Table5[[#This Row],[Column19]]+Table5[[#This Row],[Column12]]</f>
        <v>0</v>
      </c>
      <c r="AF2862" s="131">
        <f>Table5[[#This Row],[Column5]]+Table5[[#This Row],[Column13]]+Table5[[#This Row],[Column21]]+Table5[[#This Row],[Column18]]</f>
        <v>0</v>
      </c>
      <c r="AG2862" s="131">
        <f t="shared" si="491"/>
        <v>0</v>
      </c>
      <c r="AH2862" s="131">
        <f t="shared" si="492"/>
        <v>0</v>
      </c>
      <c r="AI2862" s="131">
        <f>Table5[[#This Row],[Column17]]-Table5[[#This Row],[Column20]]</f>
        <v>0</v>
      </c>
      <c r="AJ2862" s="131">
        <f t="shared" si="493"/>
        <v>0</v>
      </c>
      <c r="AK2862" s="131">
        <f t="shared" si="486"/>
        <v>0</v>
      </c>
      <c r="AL2862" s="131">
        <f t="shared" si="494"/>
        <v>0</v>
      </c>
      <c r="AM2862" s="131" t="str">
        <f t="shared" si="495"/>
        <v/>
      </c>
      <c r="AN2862" s="131" t="str">
        <f t="shared" ca="1" si="496"/>
        <v/>
      </c>
    </row>
    <row r="2863" spans="1:40" ht="20.25" customHeight="1" x14ac:dyDescent="0.3">
      <c r="A2863" s="127"/>
      <c r="B2863" s="164"/>
      <c r="C2863" s="139"/>
      <c r="D2863" s="140"/>
      <c r="E2863" s="139"/>
      <c r="F2863" s="139"/>
      <c r="G2863" s="140"/>
      <c r="H2863" s="139"/>
      <c r="I2863" s="129"/>
      <c r="L2863" s="128"/>
      <c r="M2863" s="128"/>
      <c r="N2863" s="128"/>
      <c r="O2863" s="128"/>
      <c r="P2863" s="128"/>
      <c r="Q2863" s="128"/>
      <c r="R2863" s="128"/>
      <c r="S2863" s="128"/>
      <c r="T2863" s="120">
        <f t="shared" si="487"/>
        <v>0</v>
      </c>
      <c r="U2863" s="131"/>
      <c r="V2863" s="131"/>
      <c r="W2863" s="131">
        <f>SUMIFS($F$3:F2863,$D$3:D2863,D2863,$C$3:C2863,"Buy")+SUMIFS($F$3:F2863,$D$3:D2863,D2863,$C$3:C2863,"Coin Deposit",$E$3:E2863,"&lt;&gt;")</f>
        <v>0</v>
      </c>
      <c r="X2863" s="131">
        <f t="shared" si="488"/>
        <v>0</v>
      </c>
      <c r="Y2863" s="131">
        <f>IF($D2863=Y$1,SUMIFS($H$3:$H2863,$G$3:$G2863,Y$1,$C$3:$C2863,"Sell"),0)</f>
        <v>0</v>
      </c>
      <c r="Z2863" s="131">
        <f t="shared" si="489"/>
        <v>0</v>
      </c>
      <c r="AA2863" s="131">
        <f>IF($D2863=AA$1,SUMIFS($H$3:$H2863,$G$3:$G2863,AA$1,$C$3:$C2863,"Sell"),0)</f>
        <v>0</v>
      </c>
      <c r="AB2863" s="131">
        <f t="shared" si="490"/>
        <v>0</v>
      </c>
      <c r="AC2863" s="131">
        <f>SUMIFS('Deductions and Deposits'!$H:$H,'Deductions and Deposits'!$G:$G,D2863,'Deductions and Deposits'!$F:$F,"&lt;="&amp;B2863)+SUMIFS($F$3:F2863,$D$3:D2863,D2863,$C$3:C2863,"Coin Deposit",$E$3:E2863,"")</f>
        <v>0</v>
      </c>
      <c r="AD2863" s="131">
        <f>SUMIFS('Deductions and Deposits'!$D:$D,'Deductions and Deposits'!$C:$C,D2863)+SUMIFS($F:$F,$D:$D,D2863,$C:$C,"Coin Deduction")</f>
        <v>0</v>
      </c>
      <c r="AE2863" s="131">
        <f>Table5[[#This Row],[Column4]]+Table5[[#This Row],[Column14]]+Table5[[#This Row],[Column19]]+Table5[[#This Row],[Column12]]</f>
        <v>0</v>
      </c>
      <c r="AF2863" s="131">
        <f>Table5[[#This Row],[Column5]]+Table5[[#This Row],[Column13]]+Table5[[#This Row],[Column21]]+Table5[[#This Row],[Column18]]</f>
        <v>0</v>
      </c>
      <c r="AG2863" s="131">
        <f t="shared" si="491"/>
        <v>0</v>
      </c>
      <c r="AH2863" s="131">
        <f t="shared" si="492"/>
        <v>0</v>
      </c>
      <c r="AI2863" s="131">
        <f>Table5[[#This Row],[Column17]]-Table5[[#This Row],[Column20]]</f>
        <v>0</v>
      </c>
      <c r="AJ2863" s="131">
        <f t="shared" si="493"/>
        <v>0</v>
      </c>
      <c r="AK2863" s="131">
        <f t="shared" si="486"/>
        <v>0</v>
      </c>
      <c r="AL2863" s="131">
        <f t="shared" si="494"/>
        <v>0</v>
      </c>
      <c r="AM2863" s="131" t="str">
        <f t="shared" si="495"/>
        <v/>
      </c>
      <c r="AN2863" s="131" t="str">
        <f t="shared" ca="1" si="496"/>
        <v/>
      </c>
    </row>
    <row r="2864" spans="1:40" ht="20.25" customHeight="1" x14ac:dyDescent="0.3">
      <c r="A2864" s="127"/>
      <c r="B2864" s="164"/>
      <c r="C2864" s="139"/>
      <c r="D2864" s="140"/>
      <c r="E2864" s="139"/>
      <c r="F2864" s="139"/>
      <c r="G2864" s="140"/>
      <c r="H2864" s="139"/>
      <c r="I2864" s="129"/>
      <c r="L2864" s="128"/>
      <c r="M2864" s="128"/>
      <c r="N2864" s="128"/>
      <c r="O2864" s="128"/>
      <c r="P2864" s="128"/>
      <c r="Q2864" s="128"/>
      <c r="R2864" s="128"/>
      <c r="S2864" s="128"/>
      <c r="T2864" s="120">
        <f t="shared" si="487"/>
        <v>0</v>
      </c>
      <c r="U2864" s="131"/>
      <c r="V2864" s="131"/>
      <c r="W2864" s="131">
        <f>SUMIFS($F$3:F2864,$D$3:D2864,D2864,$C$3:C2864,"Buy")+SUMIFS($F$3:F2864,$D$3:D2864,D2864,$C$3:C2864,"Coin Deposit",$E$3:E2864,"&lt;&gt;")</f>
        <v>0</v>
      </c>
      <c r="X2864" s="131">
        <f t="shared" si="488"/>
        <v>0</v>
      </c>
      <c r="Y2864" s="131">
        <f>IF($D2864=Y$1,SUMIFS($H$3:$H2864,$G$3:$G2864,Y$1,$C$3:$C2864,"Sell"),0)</f>
        <v>0</v>
      </c>
      <c r="Z2864" s="131">
        <f t="shared" si="489"/>
        <v>0</v>
      </c>
      <c r="AA2864" s="131">
        <f>IF($D2864=AA$1,SUMIFS($H$3:$H2864,$G$3:$G2864,AA$1,$C$3:$C2864,"Sell"),0)</f>
        <v>0</v>
      </c>
      <c r="AB2864" s="131">
        <f t="shared" si="490"/>
        <v>0</v>
      </c>
      <c r="AC2864" s="131">
        <f>SUMIFS('Deductions and Deposits'!$H:$H,'Deductions and Deposits'!$G:$G,D2864,'Deductions and Deposits'!$F:$F,"&lt;="&amp;B2864)+SUMIFS($F$3:F2864,$D$3:D2864,D2864,$C$3:C2864,"Coin Deposit",$E$3:E2864,"")</f>
        <v>0</v>
      </c>
      <c r="AD2864" s="131">
        <f>SUMIFS('Deductions and Deposits'!$D:$D,'Deductions and Deposits'!$C:$C,D2864)+SUMIFS($F:$F,$D:$D,D2864,$C:$C,"Coin Deduction")</f>
        <v>0</v>
      </c>
      <c r="AE2864" s="131">
        <f>Table5[[#This Row],[Column4]]+Table5[[#This Row],[Column14]]+Table5[[#This Row],[Column19]]+Table5[[#This Row],[Column12]]</f>
        <v>0</v>
      </c>
      <c r="AF2864" s="131">
        <f>Table5[[#This Row],[Column5]]+Table5[[#This Row],[Column13]]+Table5[[#This Row],[Column21]]+Table5[[#This Row],[Column18]]</f>
        <v>0</v>
      </c>
      <c r="AG2864" s="131">
        <f t="shared" si="491"/>
        <v>0</v>
      </c>
      <c r="AH2864" s="131">
        <f t="shared" si="492"/>
        <v>0</v>
      </c>
      <c r="AI2864" s="131">
        <f>Table5[[#This Row],[Column17]]-Table5[[#This Row],[Column20]]</f>
        <v>0</v>
      </c>
      <c r="AJ2864" s="131">
        <f t="shared" si="493"/>
        <v>0</v>
      </c>
      <c r="AK2864" s="131">
        <f t="shared" si="486"/>
        <v>0</v>
      </c>
      <c r="AL2864" s="131">
        <f t="shared" si="494"/>
        <v>0</v>
      </c>
      <c r="AM2864" s="131" t="str">
        <f t="shared" si="495"/>
        <v/>
      </c>
      <c r="AN2864" s="131" t="str">
        <f t="shared" ca="1" si="496"/>
        <v/>
      </c>
    </row>
    <row r="2865" spans="1:40" ht="20.25" customHeight="1" x14ac:dyDescent="0.3">
      <c r="A2865" s="127"/>
      <c r="B2865" s="164"/>
      <c r="C2865" s="139"/>
      <c r="D2865" s="140"/>
      <c r="E2865" s="139"/>
      <c r="F2865" s="139"/>
      <c r="G2865" s="140"/>
      <c r="H2865" s="139"/>
      <c r="I2865" s="129"/>
      <c r="L2865" s="128"/>
      <c r="M2865" s="128"/>
      <c r="N2865" s="128"/>
      <c r="O2865" s="128"/>
      <c r="P2865" s="128"/>
      <c r="Q2865" s="128"/>
      <c r="R2865" s="128"/>
      <c r="S2865" s="128"/>
      <c r="T2865" s="120">
        <f t="shared" si="487"/>
        <v>0</v>
      </c>
      <c r="U2865" s="131"/>
      <c r="V2865" s="131"/>
      <c r="W2865" s="131">
        <f>SUMIFS($F$3:F2865,$D$3:D2865,D2865,$C$3:C2865,"Buy")+SUMIFS($F$3:F2865,$D$3:D2865,D2865,$C$3:C2865,"Coin Deposit",$E$3:E2865,"&lt;&gt;")</f>
        <v>0</v>
      </c>
      <c r="X2865" s="131">
        <f t="shared" si="488"/>
        <v>0</v>
      </c>
      <c r="Y2865" s="131">
        <f>IF($D2865=Y$1,SUMIFS($H$3:$H2865,$G$3:$G2865,Y$1,$C$3:$C2865,"Sell"),0)</f>
        <v>0</v>
      </c>
      <c r="Z2865" s="131">
        <f t="shared" si="489"/>
        <v>0</v>
      </c>
      <c r="AA2865" s="131">
        <f>IF($D2865=AA$1,SUMIFS($H$3:$H2865,$G$3:$G2865,AA$1,$C$3:$C2865,"Sell"),0)</f>
        <v>0</v>
      </c>
      <c r="AB2865" s="131">
        <f t="shared" si="490"/>
        <v>0</v>
      </c>
      <c r="AC2865" s="131">
        <f>SUMIFS('Deductions and Deposits'!$H:$H,'Deductions and Deposits'!$G:$G,D2865,'Deductions and Deposits'!$F:$F,"&lt;="&amp;B2865)+SUMIFS($F$3:F2865,$D$3:D2865,D2865,$C$3:C2865,"Coin Deposit",$E$3:E2865,"")</f>
        <v>0</v>
      </c>
      <c r="AD2865" s="131">
        <f>SUMIFS('Deductions and Deposits'!$D:$D,'Deductions and Deposits'!$C:$C,D2865)+SUMIFS($F:$F,$D:$D,D2865,$C:$C,"Coin Deduction")</f>
        <v>0</v>
      </c>
      <c r="AE2865" s="131">
        <f>Table5[[#This Row],[Column4]]+Table5[[#This Row],[Column14]]+Table5[[#This Row],[Column19]]+Table5[[#This Row],[Column12]]</f>
        <v>0</v>
      </c>
      <c r="AF2865" s="131">
        <f>Table5[[#This Row],[Column5]]+Table5[[#This Row],[Column13]]+Table5[[#This Row],[Column21]]+Table5[[#This Row],[Column18]]</f>
        <v>0</v>
      </c>
      <c r="AG2865" s="131">
        <f t="shared" si="491"/>
        <v>0</v>
      </c>
      <c r="AH2865" s="131">
        <f t="shared" si="492"/>
        <v>0</v>
      </c>
      <c r="AI2865" s="131">
        <f>Table5[[#This Row],[Column17]]-Table5[[#This Row],[Column20]]</f>
        <v>0</v>
      </c>
      <c r="AJ2865" s="131">
        <f t="shared" si="493"/>
        <v>0</v>
      </c>
      <c r="AK2865" s="131">
        <f t="shared" si="486"/>
        <v>0</v>
      </c>
      <c r="AL2865" s="131">
        <f t="shared" si="494"/>
        <v>0</v>
      </c>
      <c r="AM2865" s="131" t="str">
        <f t="shared" si="495"/>
        <v/>
      </c>
      <c r="AN2865" s="131" t="str">
        <f t="shared" ca="1" si="496"/>
        <v/>
      </c>
    </row>
    <row r="2866" spans="1:40" ht="20.25" customHeight="1" x14ac:dyDescent="0.3">
      <c r="A2866" s="127"/>
      <c r="B2866" s="164"/>
      <c r="C2866" s="139"/>
      <c r="D2866" s="140"/>
      <c r="E2866" s="139"/>
      <c r="F2866" s="139"/>
      <c r="G2866" s="140"/>
      <c r="H2866" s="139"/>
      <c r="I2866" s="129"/>
      <c r="L2866" s="128"/>
      <c r="M2866" s="128"/>
      <c r="N2866" s="128"/>
      <c r="O2866" s="128"/>
      <c r="P2866" s="128"/>
      <c r="Q2866" s="128"/>
      <c r="R2866" s="128"/>
      <c r="S2866" s="128"/>
      <c r="T2866" s="120">
        <f t="shared" si="487"/>
        <v>0</v>
      </c>
      <c r="U2866" s="131"/>
      <c r="V2866" s="131"/>
      <c r="W2866" s="131">
        <f>SUMIFS($F$3:F2866,$D$3:D2866,D2866,$C$3:C2866,"Buy")+SUMIFS($F$3:F2866,$D$3:D2866,D2866,$C$3:C2866,"Coin Deposit",$E$3:E2866,"&lt;&gt;")</f>
        <v>0</v>
      </c>
      <c r="X2866" s="131">
        <f t="shared" si="488"/>
        <v>0</v>
      </c>
      <c r="Y2866" s="131">
        <f>IF($D2866=Y$1,SUMIFS($H$3:$H2866,$G$3:$G2866,Y$1,$C$3:$C2866,"Sell"),0)</f>
        <v>0</v>
      </c>
      <c r="Z2866" s="131">
        <f t="shared" si="489"/>
        <v>0</v>
      </c>
      <c r="AA2866" s="131">
        <f>IF($D2866=AA$1,SUMIFS($H$3:$H2866,$G$3:$G2866,AA$1,$C$3:$C2866,"Sell"),0)</f>
        <v>0</v>
      </c>
      <c r="AB2866" s="131">
        <f t="shared" si="490"/>
        <v>0</v>
      </c>
      <c r="AC2866" s="131">
        <f>SUMIFS('Deductions and Deposits'!$H:$H,'Deductions and Deposits'!$G:$G,D2866,'Deductions and Deposits'!$F:$F,"&lt;="&amp;B2866)+SUMIFS($F$3:F2866,$D$3:D2866,D2866,$C$3:C2866,"Coin Deposit",$E$3:E2866,"")</f>
        <v>0</v>
      </c>
      <c r="AD2866" s="131">
        <f>SUMIFS('Deductions and Deposits'!$D:$D,'Deductions and Deposits'!$C:$C,D2866)+SUMIFS($F:$F,$D:$D,D2866,$C:$C,"Coin Deduction")</f>
        <v>0</v>
      </c>
      <c r="AE2866" s="131">
        <f>Table5[[#This Row],[Column4]]+Table5[[#This Row],[Column14]]+Table5[[#This Row],[Column19]]+Table5[[#This Row],[Column12]]</f>
        <v>0</v>
      </c>
      <c r="AF2866" s="131">
        <f>Table5[[#This Row],[Column5]]+Table5[[#This Row],[Column13]]+Table5[[#This Row],[Column21]]+Table5[[#This Row],[Column18]]</f>
        <v>0</v>
      </c>
      <c r="AG2866" s="131">
        <f t="shared" si="491"/>
        <v>0</v>
      </c>
      <c r="AH2866" s="131">
        <f t="shared" si="492"/>
        <v>0</v>
      </c>
      <c r="AI2866" s="131">
        <f>Table5[[#This Row],[Column17]]-Table5[[#This Row],[Column20]]</f>
        <v>0</v>
      </c>
      <c r="AJ2866" s="131">
        <f t="shared" si="493"/>
        <v>0</v>
      </c>
      <c r="AK2866" s="131">
        <f t="shared" si="486"/>
        <v>0</v>
      </c>
      <c r="AL2866" s="131">
        <f t="shared" si="494"/>
        <v>0</v>
      </c>
      <c r="AM2866" s="131" t="str">
        <f t="shared" si="495"/>
        <v/>
      </c>
      <c r="AN2866" s="131" t="str">
        <f t="shared" ca="1" si="496"/>
        <v/>
      </c>
    </row>
    <row r="2867" spans="1:40" ht="20.25" customHeight="1" x14ac:dyDescent="0.3">
      <c r="A2867" s="127"/>
      <c r="B2867" s="164"/>
      <c r="C2867" s="139"/>
      <c r="D2867" s="140"/>
      <c r="E2867" s="139"/>
      <c r="F2867" s="139"/>
      <c r="G2867" s="140"/>
      <c r="H2867" s="139"/>
      <c r="I2867" s="129"/>
      <c r="L2867" s="128"/>
      <c r="M2867" s="128"/>
      <c r="N2867" s="128"/>
      <c r="O2867" s="128"/>
      <c r="P2867" s="128"/>
      <c r="Q2867" s="128"/>
      <c r="R2867" s="128"/>
      <c r="S2867" s="128"/>
      <c r="T2867" s="120">
        <f t="shared" si="487"/>
        <v>0</v>
      </c>
      <c r="U2867" s="131"/>
      <c r="V2867" s="131"/>
      <c r="W2867" s="131">
        <f>SUMIFS($F$3:F2867,$D$3:D2867,D2867,$C$3:C2867,"Buy")+SUMIFS($F$3:F2867,$D$3:D2867,D2867,$C$3:C2867,"Coin Deposit",$E$3:E2867,"&lt;&gt;")</f>
        <v>0</v>
      </c>
      <c r="X2867" s="131">
        <f t="shared" si="488"/>
        <v>0</v>
      </c>
      <c r="Y2867" s="131">
        <f>IF($D2867=Y$1,SUMIFS($H$3:$H2867,$G$3:$G2867,Y$1,$C$3:$C2867,"Sell"),0)</f>
        <v>0</v>
      </c>
      <c r="Z2867" s="131">
        <f t="shared" si="489"/>
        <v>0</v>
      </c>
      <c r="AA2867" s="131">
        <f>IF($D2867=AA$1,SUMIFS($H$3:$H2867,$G$3:$G2867,AA$1,$C$3:$C2867,"Sell"),0)</f>
        <v>0</v>
      </c>
      <c r="AB2867" s="131">
        <f t="shared" si="490"/>
        <v>0</v>
      </c>
      <c r="AC2867" s="131">
        <f>SUMIFS('Deductions and Deposits'!$H:$H,'Deductions and Deposits'!$G:$G,D2867,'Deductions and Deposits'!$F:$F,"&lt;="&amp;B2867)+SUMIFS($F$3:F2867,$D$3:D2867,D2867,$C$3:C2867,"Coin Deposit",$E$3:E2867,"")</f>
        <v>0</v>
      </c>
      <c r="AD2867" s="131">
        <f>SUMIFS('Deductions and Deposits'!$D:$D,'Deductions and Deposits'!$C:$C,D2867)+SUMIFS($F:$F,$D:$D,D2867,$C:$C,"Coin Deduction")</f>
        <v>0</v>
      </c>
      <c r="AE2867" s="131">
        <f>Table5[[#This Row],[Column4]]+Table5[[#This Row],[Column14]]+Table5[[#This Row],[Column19]]+Table5[[#This Row],[Column12]]</f>
        <v>0</v>
      </c>
      <c r="AF2867" s="131">
        <f>Table5[[#This Row],[Column5]]+Table5[[#This Row],[Column13]]+Table5[[#This Row],[Column21]]+Table5[[#This Row],[Column18]]</f>
        <v>0</v>
      </c>
      <c r="AG2867" s="131">
        <f t="shared" si="491"/>
        <v>0</v>
      </c>
      <c r="AH2867" s="131">
        <f t="shared" si="492"/>
        <v>0</v>
      </c>
      <c r="AI2867" s="131">
        <f>Table5[[#This Row],[Column17]]-Table5[[#This Row],[Column20]]</f>
        <v>0</v>
      </c>
      <c r="AJ2867" s="131">
        <f t="shared" si="493"/>
        <v>0</v>
      </c>
      <c r="AK2867" s="131">
        <f t="shared" si="486"/>
        <v>0</v>
      </c>
      <c r="AL2867" s="131">
        <f t="shared" si="494"/>
        <v>0</v>
      </c>
      <c r="AM2867" s="131" t="str">
        <f t="shared" si="495"/>
        <v/>
      </c>
      <c r="AN2867" s="131" t="str">
        <f t="shared" ca="1" si="496"/>
        <v/>
      </c>
    </row>
    <row r="2868" spans="1:40" ht="20.25" customHeight="1" x14ac:dyDescent="0.3">
      <c r="A2868" s="127"/>
      <c r="B2868" s="164"/>
      <c r="C2868" s="139"/>
      <c r="D2868" s="140"/>
      <c r="E2868" s="139"/>
      <c r="F2868" s="139"/>
      <c r="G2868" s="140"/>
      <c r="H2868" s="139"/>
      <c r="I2868" s="129"/>
      <c r="L2868" s="128"/>
      <c r="M2868" s="128"/>
      <c r="N2868" s="128"/>
      <c r="O2868" s="128"/>
      <c r="P2868" s="128"/>
      <c r="Q2868" s="128"/>
      <c r="R2868" s="128"/>
      <c r="S2868" s="128"/>
      <c r="T2868" s="120">
        <f t="shared" si="487"/>
        <v>0</v>
      </c>
      <c r="U2868" s="131"/>
      <c r="V2868" s="131"/>
      <c r="W2868" s="131">
        <f>SUMIFS($F$3:F2868,$D$3:D2868,D2868,$C$3:C2868,"Buy")+SUMIFS($F$3:F2868,$D$3:D2868,D2868,$C$3:C2868,"Coin Deposit",$E$3:E2868,"&lt;&gt;")</f>
        <v>0</v>
      </c>
      <c r="X2868" s="131">
        <f t="shared" si="488"/>
        <v>0</v>
      </c>
      <c r="Y2868" s="131">
        <f>IF($D2868=Y$1,SUMIFS($H$3:$H2868,$G$3:$G2868,Y$1,$C$3:$C2868,"Sell"),0)</f>
        <v>0</v>
      </c>
      <c r="Z2868" s="131">
        <f t="shared" si="489"/>
        <v>0</v>
      </c>
      <c r="AA2868" s="131">
        <f>IF($D2868=AA$1,SUMIFS($H$3:$H2868,$G$3:$G2868,AA$1,$C$3:$C2868,"Sell"),0)</f>
        <v>0</v>
      </c>
      <c r="AB2868" s="131">
        <f t="shared" si="490"/>
        <v>0</v>
      </c>
      <c r="AC2868" s="131">
        <f>SUMIFS('Deductions and Deposits'!$H:$H,'Deductions and Deposits'!$G:$G,D2868,'Deductions and Deposits'!$F:$F,"&lt;="&amp;B2868)+SUMIFS($F$3:F2868,$D$3:D2868,D2868,$C$3:C2868,"Coin Deposit",$E$3:E2868,"")</f>
        <v>0</v>
      </c>
      <c r="AD2868" s="131">
        <f>SUMIFS('Deductions and Deposits'!$D:$D,'Deductions and Deposits'!$C:$C,D2868)+SUMIFS($F:$F,$D:$D,D2868,$C:$C,"Coin Deduction")</f>
        <v>0</v>
      </c>
      <c r="AE2868" s="131">
        <f>Table5[[#This Row],[Column4]]+Table5[[#This Row],[Column14]]+Table5[[#This Row],[Column19]]+Table5[[#This Row],[Column12]]</f>
        <v>0</v>
      </c>
      <c r="AF2868" s="131">
        <f>Table5[[#This Row],[Column5]]+Table5[[#This Row],[Column13]]+Table5[[#This Row],[Column21]]+Table5[[#This Row],[Column18]]</f>
        <v>0</v>
      </c>
      <c r="AG2868" s="131">
        <f t="shared" si="491"/>
        <v>0</v>
      </c>
      <c r="AH2868" s="131">
        <f t="shared" si="492"/>
        <v>0</v>
      </c>
      <c r="AI2868" s="131">
        <f>Table5[[#This Row],[Column17]]-Table5[[#This Row],[Column20]]</f>
        <v>0</v>
      </c>
      <c r="AJ2868" s="131">
        <f t="shared" si="493"/>
        <v>0</v>
      </c>
      <c r="AK2868" s="131">
        <f t="shared" si="486"/>
        <v>0</v>
      </c>
      <c r="AL2868" s="131">
        <f t="shared" si="494"/>
        <v>0</v>
      </c>
      <c r="AM2868" s="131" t="str">
        <f t="shared" si="495"/>
        <v/>
      </c>
      <c r="AN2868" s="131" t="str">
        <f t="shared" ca="1" si="496"/>
        <v/>
      </c>
    </row>
    <row r="2869" spans="1:40" ht="20.25" customHeight="1" x14ac:dyDescent="0.3">
      <c r="A2869" s="127"/>
      <c r="B2869" s="164"/>
      <c r="C2869" s="139"/>
      <c r="D2869" s="140"/>
      <c r="E2869" s="139"/>
      <c r="F2869" s="139"/>
      <c r="G2869" s="140"/>
      <c r="H2869" s="139"/>
      <c r="I2869" s="129"/>
      <c r="L2869" s="128"/>
      <c r="M2869" s="128"/>
      <c r="N2869" s="128"/>
      <c r="O2869" s="128"/>
      <c r="P2869" s="128"/>
      <c r="Q2869" s="128"/>
      <c r="R2869" s="128"/>
      <c r="S2869" s="128"/>
      <c r="T2869" s="120">
        <f t="shared" si="487"/>
        <v>0</v>
      </c>
      <c r="U2869" s="131"/>
      <c r="V2869" s="131"/>
      <c r="W2869" s="131">
        <f>SUMIFS($F$3:F2869,$D$3:D2869,D2869,$C$3:C2869,"Buy")+SUMIFS($F$3:F2869,$D$3:D2869,D2869,$C$3:C2869,"Coin Deposit",$E$3:E2869,"&lt;&gt;")</f>
        <v>0</v>
      </c>
      <c r="X2869" s="131">
        <f t="shared" si="488"/>
        <v>0</v>
      </c>
      <c r="Y2869" s="131">
        <f>IF($D2869=Y$1,SUMIFS($H$3:$H2869,$G$3:$G2869,Y$1,$C$3:$C2869,"Sell"),0)</f>
        <v>0</v>
      </c>
      <c r="Z2869" s="131">
        <f t="shared" si="489"/>
        <v>0</v>
      </c>
      <c r="AA2869" s="131">
        <f>IF($D2869=AA$1,SUMIFS($H$3:$H2869,$G$3:$G2869,AA$1,$C$3:$C2869,"Sell"),0)</f>
        <v>0</v>
      </c>
      <c r="AB2869" s="131">
        <f t="shared" si="490"/>
        <v>0</v>
      </c>
      <c r="AC2869" s="131">
        <f>SUMIFS('Deductions and Deposits'!$H:$H,'Deductions and Deposits'!$G:$G,D2869,'Deductions and Deposits'!$F:$F,"&lt;="&amp;B2869)+SUMIFS($F$3:F2869,$D$3:D2869,D2869,$C$3:C2869,"Coin Deposit",$E$3:E2869,"")</f>
        <v>0</v>
      </c>
      <c r="AD2869" s="131">
        <f>SUMIFS('Deductions and Deposits'!$D:$D,'Deductions and Deposits'!$C:$C,D2869)+SUMIFS($F:$F,$D:$D,D2869,$C:$C,"Coin Deduction")</f>
        <v>0</v>
      </c>
      <c r="AE2869" s="131">
        <f>Table5[[#This Row],[Column4]]+Table5[[#This Row],[Column14]]+Table5[[#This Row],[Column19]]+Table5[[#This Row],[Column12]]</f>
        <v>0</v>
      </c>
      <c r="AF2869" s="131">
        <f>Table5[[#This Row],[Column5]]+Table5[[#This Row],[Column13]]+Table5[[#This Row],[Column21]]+Table5[[#This Row],[Column18]]</f>
        <v>0</v>
      </c>
      <c r="AG2869" s="131">
        <f t="shared" si="491"/>
        <v>0</v>
      </c>
      <c r="AH2869" s="131">
        <f t="shared" si="492"/>
        <v>0</v>
      </c>
      <c r="AI2869" s="131">
        <f>Table5[[#This Row],[Column17]]-Table5[[#This Row],[Column20]]</f>
        <v>0</v>
      </c>
      <c r="AJ2869" s="131">
        <f t="shared" si="493"/>
        <v>0</v>
      </c>
      <c r="AK2869" s="131">
        <f t="shared" si="486"/>
        <v>0</v>
      </c>
      <c r="AL2869" s="131">
        <f t="shared" si="494"/>
        <v>0</v>
      </c>
      <c r="AM2869" s="131" t="str">
        <f t="shared" si="495"/>
        <v/>
      </c>
      <c r="AN2869" s="131" t="str">
        <f t="shared" ca="1" si="496"/>
        <v/>
      </c>
    </row>
    <row r="2870" spans="1:40" ht="20.25" customHeight="1" x14ac:dyDescent="0.3">
      <c r="A2870" s="127"/>
      <c r="B2870" s="164"/>
      <c r="C2870" s="139"/>
      <c r="D2870" s="140"/>
      <c r="E2870" s="139"/>
      <c r="F2870" s="139"/>
      <c r="G2870" s="140"/>
      <c r="H2870" s="139"/>
      <c r="I2870" s="129"/>
      <c r="L2870" s="128"/>
      <c r="M2870" s="128"/>
      <c r="N2870" s="128"/>
      <c r="O2870" s="128"/>
      <c r="P2870" s="128"/>
      <c r="Q2870" s="128"/>
      <c r="R2870" s="128"/>
      <c r="S2870" s="128"/>
      <c r="T2870" s="120">
        <f t="shared" si="487"/>
        <v>0</v>
      </c>
      <c r="U2870" s="131"/>
      <c r="V2870" s="131"/>
      <c r="W2870" s="131">
        <f>SUMIFS($F$3:F2870,$D$3:D2870,D2870,$C$3:C2870,"Buy")+SUMIFS($F$3:F2870,$D$3:D2870,D2870,$C$3:C2870,"Coin Deposit",$E$3:E2870,"&lt;&gt;")</f>
        <v>0</v>
      </c>
      <c r="X2870" s="131">
        <f t="shared" si="488"/>
        <v>0</v>
      </c>
      <c r="Y2870" s="131">
        <f>IF($D2870=Y$1,SUMIFS($H$3:$H2870,$G$3:$G2870,Y$1,$C$3:$C2870,"Sell"),0)</f>
        <v>0</v>
      </c>
      <c r="Z2870" s="131">
        <f t="shared" si="489"/>
        <v>0</v>
      </c>
      <c r="AA2870" s="131">
        <f>IF($D2870=AA$1,SUMIFS($H$3:$H2870,$G$3:$G2870,AA$1,$C$3:$C2870,"Sell"),0)</f>
        <v>0</v>
      </c>
      <c r="AB2870" s="131">
        <f t="shared" si="490"/>
        <v>0</v>
      </c>
      <c r="AC2870" s="131">
        <f>SUMIFS('Deductions and Deposits'!$H:$H,'Deductions and Deposits'!$G:$G,D2870,'Deductions and Deposits'!$F:$F,"&lt;="&amp;B2870)+SUMIFS($F$3:F2870,$D$3:D2870,D2870,$C$3:C2870,"Coin Deposit",$E$3:E2870,"")</f>
        <v>0</v>
      </c>
      <c r="AD2870" s="131">
        <f>SUMIFS('Deductions and Deposits'!$D:$D,'Deductions and Deposits'!$C:$C,D2870)+SUMIFS($F:$F,$D:$D,D2870,$C:$C,"Coin Deduction")</f>
        <v>0</v>
      </c>
      <c r="AE2870" s="131">
        <f>Table5[[#This Row],[Column4]]+Table5[[#This Row],[Column14]]+Table5[[#This Row],[Column19]]+Table5[[#This Row],[Column12]]</f>
        <v>0</v>
      </c>
      <c r="AF2870" s="131">
        <f>Table5[[#This Row],[Column5]]+Table5[[#This Row],[Column13]]+Table5[[#This Row],[Column21]]+Table5[[#This Row],[Column18]]</f>
        <v>0</v>
      </c>
      <c r="AG2870" s="131">
        <f t="shared" si="491"/>
        <v>0</v>
      </c>
      <c r="AH2870" s="131">
        <f t="shared" si="492"/>
        <v>0</v>
      </c>
      <c r="AI2870" s="131">
        <f>Table5[[#This Row],[Column17]]-Table5[[#This Row],[Column20]]</f>
        <v>0</v>
      </c>
      <c r="AJ2870" s="131">
        <f t="shared" si="493"/>
        <v>0</v>
      </c>
      <c r="AK2870" s="131">
        <f t="shared" ref="AK2870:AK2933" si="497">AJ2870*T2870</f>
        <v>0</v>
      </c>
      <c r="AL2870" s="131">
        <f t="shared" si="494"/>
        <v>0</v>
      </c>
      <c r="AM2870" s="131" t="str">
        <f t="shared" si="495"/>
        <v/>
      </c>
      <c r="AN2870" s="131" t="str">
        <f t="shared" ca="1" si="496"/>
        <v/>
      </c>
    </row>
    <row r="2871" spans="1:40" ht="20.25" customHeight="1" x14ac:dyDescent="0.3">
      <c r="A2871" s="127"/>
      <c r="B2871" s="164"/>
      <c r="C2871" s="139"/>
      <c r="D2871" s="140"/>
      <c r="E2871" s="139"/>
      <c r="F2871" s="139"/>
      <c r="G2871" s="140"/>
      <c r="H2871" s="139"/>
      <c r="I2871" s="129"/>
      <c r="L2871" s="128"/>
      <c r="M2871" s="128"/>
      <c r="N2871" s="128"/>
      <c r="O2871" s="128"/>
      <c r="P2871" s="128"/>
      <c r="Q2871" s="128"/>
      <c r="R2871" s="128"/>
      <c r="S2871" s="128"/>
      <c r="T2871" s="120">
        <f t="shared" si="487"/>
        <v>0</v>
      </c>
      <c r="U2871" s="131"/>
      <c r="V2871" s="131"/>
      <c r="W2871" s="131">
        <f>SUMIFS($F$3:F2871,$D$3:D2871,D2871,$C$3:C2871,"Buy")+SUMIFS($F$3:F2871,$D$3:D2871,D2871,$C$3:C2871,"Coin Deposit",$E$3:E2871,"&lt;&gt;")</f>
        <v>0</v>
      </c>
      <c r="X2871" s="131">
        <f t="shared" si="488"/>
        <v>0</v>
      </c>
      <c r="Y2871" s="131">
        <f>IF($D2871=Y$1,SUMIFS($H$3:$H2871,$G$3:$G2871,Y$1,$C$3:$C2871,"Sell"),0)</f>
        <v>0</v>
      </c>
      <c r="Z2871" s="131">
        <f t="shared" si="489"/>
        <v>0</v>
      </c>
      <c r="AA2871" s="131">
        <f>IF($D2871=AA$1,SUMIFS($H$3:$H2871,$G$3:$G2871,AA$1,$C$3:$C2871,"Sell"),0)</f>
        <v>0</v>
      </c>
      <c r="AB2871" s="131">
        <f t="shared" si="490"/>
        <v>0</v>
      </c>
      <c r="AC2871" s="131">
        <f>SUMIFS('Deductions and Deposits'!$H:$H,'Deductions and Deposits'!$G:$G,D2871,'Deductions and Deposits'!$F:$F,"&lt;="&amp;B2871)+SUMIFS($F$3:F2871,$D$3:D2871,D2871,$C$3:C2871,"Coin Deposit",$E$3:E2871,"")</f>
        <v>0</v>
      </c>
      <c r="AD2871" s="131">
        <f>SUMIFS('Deductions and Deposits'!$D:$D,'Deductions and Deposits'!$C:$C,D2871)+SUMIFS($F:$F,$D:$D,D2871,$C:$C,"Coin Deduction")</f>
        <v>0</v>
      </c>
      <c r="AE2871" s="131">
        <f>Table5[[#This Row],[Column4]]+Table5[[#This Row],[Column14]]+Table5[[#This Row],[Column19]]+Table5[[#This Row],[Column12]]</f>
        <v>0</v>
      </c>
      <c r="AF2871" s="131">
        <f>Table5[[#This Row],[Column5]]+Table5[[#This Row],[Column13]]+Table5[[#This Row],[Column21]]+Table5[[#This Row],[Column18]]</f>
        <v>0</v>
      </c>
      <c r="AG2871" s="131">
        <f t="shared" si="491"/>
        <v>0</v>
      </c>
      <c r="AH2871" s="131">
        <f t="shared" si="492"/>
        <v>0</v>
      </c>
      <c r="AI2871" s="131">
        <f>Table5[[#This Row],[Column17]]-Table5[[#This Row],[Column20]]</f>
        <v>0</v>
      </c>
      <c r="AJ2871" s="131">
        <f t="shared" si="493"/>
        <v>0</v>
      </c>
      <c r="AK2871" s="131">
        <f t="shared" si="497"/>
        <v>0</v>
      </c>
      <c r="AL2871" s="131">
        <f t="shared" si="494"/>
        <v>0</v>
      </c>
      <c r="AM2871" s="131" t="str">
        <f t="shared" si="495"/>
        <v/>
      </c>
      <c r="AN2871" s="131" t="str">
        <f t="shared" ca="1" si="496"/>
        <v/>
      </c>
    </row>
    <row r="2872" spans="1:40" ht="20.25" customHeight="1" x14ac:dyDescent="0.3">
      <c r="A2872" s="127"/>
      <c r="B2872" s="164"/>
      <c r="C2872" s="139"/>
      <c r="D2872" s="140"/>
      <c r="E2872" s="139"/>
      <c r="F2872" s="139"/>
      <c r="G2872" s="140"/>
      <c r="H2872" s="139"/>
      <c r="I2872" s="129"/>
      <c r="L2872" s="128"/>
      <c r="M2872" s="128"/>
      <c r="N2872" s="128"/>
      <c r="O2872" s="128"/>
      <c r="P2872" s="128"/>
      <c r="Q2872" s="128"/>
      <c r="R2872" s="128"/>
      <c r="S2872" s="128"/>
      <c r="T2872" s="120">
        <f t="shared" si="487"/>
        <v>0</v>
      </c>
      <c r="U2872" s="131"/>
      <c r="V2872" s="131"/>
      <c r="W2872" s="131">
        <f>SUMIFS($F$3:F2872,$D$3:D2872,D2872,$C$3:C2872,"Buy")+SUMIFS($F$3:F2872,$D$3:D2872,D2872,$C$3:C2872,"Coin Deposit",$E$3:E2872,"&lt;&gt;")</f>
        <v>0</v>
      </c>
      <c r="X2872" s="131">
        <f t="shared" si="488"/>
        <v>0</v>
      </c>
      <c r="Y2872" s="131">
        <f>IF($D2872=Y$1,SUMIFS($H$3:$H2872,$G$3:$G2872,Y$1,$C$3:$C2872,"Sell"),0)</f>
        <v>0</v>
      </c>
      <c r="Z2872" s="131">
        <f t="shared" si="489"/>
        <v>0</v>
      </c>
      <c r="AA2872" s="131">
        <f>IF($D2872=AA$1,SUMIFS($H$3:$H2872,$G$3:$G2872,AA$1,$C$3:$C2872,"Sell"),0)</f>
        <v>0</v>
      </c>
      <c r="AB2872" s="131">
        <f t="shared" si="490"/>
        <v>0</v>
      </c>
      <c r="AC2872" s="131">
        <f>SUMIFS('Deductions and Deposits'!$H:$H,'Deductions and Deposits'!$G:$G,D2872,'Deductions and Deposits'!$F:$F,"&lt;="&amp;B2872)+SUMIFS($F$3:F2872,$D$3:D2872,D2872,$C$3:C2872,"Coin Deposit",$E$3:E2872,"")</f>
        <v>0</v>
      </c>
      <c r="AD2872" s="131">
        <f>SUMIFS('Deductions and Deposits'!$D:$D,'Deductions and Deposits'!$C:$C,D2872)+SUMIFS($F:$F,$D:$D,D2872,$C:$C,"Coin Deduction")</f>
        <v>0</v>
      </c>
      <c r="AE2872" s="131">
        <f>Table5[[#This Row],[Column4]]+Table5[[#This Row],[Column14]]+Table5[[#This Row],[Column19]]+Table5[[#This Row],[Column12]]</f>
        <v>0</v>
      </c>
      <c r="AF2872" s="131">
        <f>Table5[[#This Row],[Column5]]+Table5[[#This Row],[Column13]]+Table5[[#This Row],[Column21]]+Table5[[#This Row],[Column18]]</f>
        <v>0</v>
      </c>
      <c r="AG2872" s="131">
        <f t="shared" si="491"/>
        <v>0</v>
      </c>
      <c r="AH2872" s="131">
        <f t="shared" si="492"/>
        <v>0</v>
      </c>
      <c r="AI2872" s="131">
        <f>Table5[[#This Row],[Column17]]-Table5[[#This Row],[Column20]]</f>
        <v>0</v>
      </c>
      <c r="AJ2872" s="131">
        <f t="shared" si="493"/>
        <v>0</v>
      </c>
      <c r="AK2872" s="131">
        <f t="shared" si="497"/>
        <v>0</v>
      </c>
      <c r="AL2872" s="131">
        <f t="shared" si="494"/>
        <v>0</v>
      </c>
      <c r="AM2872" s="131" t="str">
        <f t="shared" si="495"/>
        <v/>
      </c>
      <c r="AN2872" s="131" t="str">
        <f t="shared" ca="1" si="496"/>
        <v/>
      </c>
    </row>
    <row r="2873" spans="1:40" ht="20.25" customHeight="1" x14ac:dyDescent="0.3">
      <c r="A2873" s="127"/>
      <c r="B2873" s="164"/>
      <c r="C2873" s="139"/>
      <c r="D2873" s="140"/>
      <c r="E2873" s="139"/>
      <c r="F2873" s="139"/>
      <c r="G2873" s="140"/>
      <c r="H2873" s="139"/>
      <c r="I2873" s="129"/>
      <c r="L2873" s="128"/>
      <c r="M2873" s="128"/>
      <c r="N2873" s="128"/>
      <c r="O2873" s="128"/>
      <c r="P2873" s="128"/>
      <c r="Q2873" s="128"/>
      <c r="R2873" s="128"/>
      <c r="S2873" s="128"/>
      <c r="T2873" s="120">
        <f t="shared" si="487"/>
        <v>0</v>
      </c>
      <c r="U2873" s="131"/>
      <c r="V2873" s="131"/>
      <c r="W2873" s="131">
        <f>SUMIFS($F$3:F2873,$D$3:D2873,D2873,$C$3:C2873,"Buy")+SUMIFS($F$3:F2873,$D$3:D2873,D2873,$C$3:C2873,"Coin Deposit",$E$3:E2873,"&lt;&gt;")</f>
        <v>0</v>
      </c>
      <c r="X2873" s="131">
        <f t="shared" si="488"/>
        <v>0</v>
      </c>
      <c r="Y2873" s="131">
        <f>IF($D2873=Y$1,SUMIFS($H$3:$H2873,$G$3:$G2873,Y$1,$C$3:$C2873,"Sell"),0)</f>
        <v>0</v>
      </c>
      <c r="Z2873" s="131">
        <f t="shared" si="489"/>
        <v>0</v>
      </c>
      <c r="AA2873" s="131">
        <f>IF($D2873=AA$1,SUMIFS($H$3:$H2873,$G$3:$G2873,AA$1,$C$3:$C2873,"Sell"),0)</f>
        <v>0</v>
      </c>
      <c r="AB2873" s="131">
        <f t="shared" si="490"/>
        <v>0</v>
      </c>
      <c r="AC2873" s="131">
        <f>SUMIFS('Deductions and Deposits'!$H:$H,'Deductions and Deposits'!$G:$G,D2873,'Deductions and Deposits'!$F:$F,"&lt;="&amp;B2873)+SUMIFS($F$3:F2873,$D$3:D2873,D2873,$C$3:C2873,"Coin Deposit",$E$3:E2873,"")</f>
        <v>0</v>
      </c>
      <c r="AD2873" s="131">
        <f>SUMIFS('Deductions and Deposits'!$D:$D,'Deductions and Deposits'!$C:$C,D2873)+SUMIFS($F:$F,$D:$D,D2873,$C:$C,"Coin Deduction")</f>
        <v>0</v>
      </c>
      <c r="AE2873" s="131">
        <f>Table5[[#This Row],[Column4]]+Table5[[#This Row],[Column14]]+Table5[[#This Row],[Column19]]+Table5[[#This Row],[Column12]]</f>
        <v>0</v>
      </c>
      <c r="AF2873" s="131">
        <f>Table5[[#This Row],[Column5]]+Table5[[#This Row],[Column13]]+Table5[[#This Row],[Column21]]+Table5[[#This Row],[Column18]]</f>
        <v>0</v>
      </c>
      <c r="AG2873" s="131">
        <f t="shared" si="491"/>
        <v>0</v>
      </c>
      <c r="AH2873" s="131">
        <f t="shared" si="492"/>
        <v>0</v>
      </c>
      <c r="AI2873" s="131">
        <f>Table5[[#This Row],[Column17]]-Table5[[#This Row],[Column20]]</f>
        <v>0</v>
      </c>
      <c r="AJ2873" s="131">
        <f t="shared" si="493"/>
        <v>0</v>
      </c>
      <c r="AK2873" s="131">
        <f t="shared" si="497"/>
        <v>0</v>
      </c>
      <c r="AL2873" s="131">
        <f t="shared" si="494"/>
        <v>0</v>
      </c>
      <c r="AM2873" s="131" t="str">
        <f t="shared" si="495"/>
        <v/>
      </c>
      <c r="AN2873" s="131" t="str">
        <f t="shared" ca="1" si="496"/>
        <v/>
      </c>
    </row>
    <row r="2874" spans="1:40" ht="20.25" customHeight="1" x14ac:dyDescent="0.3">
      <c r="A2874" s="127"/>
      <c r="B2874" s="164"/>
      <c r="C2874" s="139"/>
      <c r="D2874" s="140"/>
      <c r="E2874" s="139"/>
      <c r="F2874" s="139"/>
      <c r="G2874" s="140"/>
      <c r="H2874" s="139"/>
      <c r="I2874" s="129"/>
      <c r="L2874" s="128"/>
      <c r="M2874" s="128"/>
      <c r="N2874" s="128"/>
      <c r="O2874" s="128"/>
      <c r="P2874" s="128"/>
      <c r="Q2874" s="128"/>
      <c r="R2874" s="128"/>
      <c r="S2874" s="128"/>
      <c r="T2874" s="120">
        <f t="shared" si="487"/>
        <v>0</v>
      </c>
      <c r="U2874" s="131"/>
      <c r="V2874" s="131"/>
      <c r="W2874" s="131">
        <f>SUMIFS($F$3:F2874,$D$3:D2874,D2874,$C$3:C2874,"Buy")+SUMIFS($F$3:F2874,$D$3:D2874,D2874,$C$3:C2874,"Coin Deposit",$E$3:E2874,"&lt;&gt;")</f>
        <v>0</v>
      </c>
      <c r="X2874" s="131">
        <f t="shared" si="488"/>
        <v>0</v>
      </c>
      <c r="Y2874" s="131">
        <f>IF($D2874=Y$1,SUMIFS($H$3:$H2874,$G$3:$G2874,Y$1,$C$3:$C2874,"Sell"),0)</f>
        <v>0</v>
      </c>
      <c r="Z2874" s="131">
        <f t="shared" si="489"/>
        <v>0</v>
      </c>
      <c r="AA2874" s="131">
        <f>IF($D2874=AA$1,SUMIFS($H$3:$H2874,$G$3:$G2874,AA$1,$C$3:$C2874,"Sell"),0)</f>
        <v>0</v>
      </c>
      <c r="AB2874" s="131">
        <f t="shared" si="490"/>
        <v>0</v>
      </c>
      <c r="AC2874" s="131">
        <f>SUMIFS('Deductions and Deposits'!$H:$H,'Deductions and Deposits'!$G:$G,D2874,'Deductions and Deposits'!$F:$F,"&lt;="&amp;B2874)+SUMIFS($F$3:F2874,$D$3:D2874,D2874,$C$3:C2874,"Coin Deposit",$E$3:E2874,"")</f>
        <v>0</v>
      </c>
      <c r="AD2874" s="131">
        <f>SUMIFS('Deductions and Deposits'!$D:$D,'Deductions and Deposits'!$C:$C,D2874)+SUMIFS($F:$F,$D:$D,D2874,$C:$C,"Coin Deduction")</f>
        <v>0</v>
      </c>
      <c r="AE2874" s="131">
        <f>Table5[[#This Row],[Column4]]+Table5[[#This Row],[Column14]]+Table5[[#This Row],[Column19]]+Table5[[#This Row],[Column12]]</f>
        <v>0</v>
      </c>
      <c r="AF2874" s="131">
        <f>Table5[[#This Row],[Column5]]+Table5[[#This Row],[Column13]]+Table5[[#This Row],[Column21]]+Table5[[#This Row],[Column18]]</f>
        <v>0</v>
      </c>
      <c r="AG2874" s="131">
        <f t="shared" si="491"/>
        <v>0</v>
      </c>
      <c r="AH2874" s="131">
        <f t="shared" si="492"/>
        <v>0</v>
      </c>
      <c r="AI2874" s="131">
        <f>Table5[[#This Row],[Column17]]-Table5[[#This Row],[Column20]]</f>
        <v>0</v>
      </c>
      <c r="AJ2874" s="131">
        <f t="shared" si="493"/>
        <v>0</v>
      </c>
      <c r="AK2874" s="131">
        <f t="shared" si="497"/>
        <v>0</v>
      </c>
      <c r="AL2874" s="131">
        <f t="shared" si="494"/>
        <v>0</v>
      </c>
      <c r="AM2874" s="131" t="str">
        <f t="shared" si="495"/>
        <v/>
      </c>
      <c r="AN2874" s="131" t="str">
        <f t="shared" ca="1" si="496"/>
        <v/>
      </c>
    </row>
    <row r="2875" spans="1:40" ht="20.25" customHeight="1" x14ac:dyDescent="0.3">
      <c r="A2875" s="127"/>
      <c r="B2875" s="164"/>
      <c r="C2875" s="139"/>
      <c r="D2875" s="140"/>
      <c r="E2875" s="139"/>
      <c r="F2875" s="139"/>
      <c r="G2875" s="140"/>
      <c r="H2875" s="139"/>
      <c r="I2875" s="129"/>
      <c r="L2875" s="128"/>
      <c r="M2875" s="128"/>
      <c r="N2875" s="128"/>
      <c r="O2875" s="128"/>
      <c r="P2875" s="128"/>
      <c r="Q2875" s="128"/>
      <c r="R2875" s="128"/>
      <c r="S2875" s="128"/>
      <c r="T2875" s="120">
        <f t="shared" si="487"/>
        <v>0</v>
      </c>
      <c r="U2875" s="131"/>
      <c r="V2875" s="131"/>
      <c r="W2875" s="131">
        <f>SUMIFS($F$3:F2875,$D$3:D2875,D2875,$C$3:C2875,"Buy")+SUMIFS($F$3:F2875,$D$3:D2875,D2875,$C$3:C2875,"Coin Deposit",$E$3:E2875,"&lt;&gt;")</f>
        <v>0</v>
      </c>
      <c r="X2875" s="131">
        <f t="shared" si="488"/>
        <v>0</v>
      </c>
      <c r="Y2875" s="131">
        <f>IF($D2875=Y$1,SUMIFS($H$3:$H2875,$G$3:$G2875,Y$1,$C$3:$C2875,"Sell"),0)</f>
        <v>0</v>
      </c>
      <c r="Z2875" s="131">
        <f t="shared" si="489"/>
        <v>0</v>
      </c>
      <c r="AA2875" s="131">
        <f>IF($D2875=AA$1,SUMIFS($H$3:$H2875,$G$3:$G2875,AA$1,$C$3:$C2875,"Sell"),0)</f>
        <v>0</v>
      </c>
      <c r="AB2875" s="131">
        <f t="shared" si="490"/>
        <v>0</v>
      </c>
      <c r="AC2875" s="131">
        <f>SUMIFS('Deductions and Deposits'!$H:$H,'Deductions and Deposits'!$G:$G,D2875,'Deductions and Deposits'!$F:$F,"&lt;="&amp;B2875)+SUMIFS($F$3:F2875,$D$3:D2875,D2875,$C$3:C2875,"Coin Deposit",$E$3:E2875,"")</f>
        <v>0</v>
      </c>
      <c r="AD2875" s="131">
        <f>SUMIFS('Deductions and Deposits'!$D:$D,'Deductions and Deposits'!$C:$C,D2875)+SUMIFS($F:$F,$D:$D,D2875,$C:$C,"Coin Deduction")</f>
        <v>0</v>
      </c>
      <c r="AE2875" s="131">
        <f>Table5[[#This Row],[Column4]]+Table5[[#This Row],[Column14]]+Table5[[#This Row],[Column19]]+Table5[[#This Row],[Column12]]</f>
        <v>0</v>
      </c>
      <c r="AF2875" s="131">
        <f>Table5[[#This Row],[Column5]]+Table5[[#This Row],[Column13]]+Table5[[#This Row],[Column21]]+Table5[[#This Row],[Column18]]</f>
        <v>0</v>
      </c>
      <c r="AG2875" s="131">
        <f t="shared" si="491"/>
        <v>0</v>
      </c>
      <c r="AH2875" s="131">
        <f t="shared" si="492"/>
        <v>0</v>
      </c>
      <c r="AI2875" s="131">
        <f>Table5[[#This Row],[Column17]]-Table5[[#This Row],[Column20]]</f>
        <v>0</v>
      </c>
      <c r="AJ2875" s="131">
        <f t="shared" si="493"/>
        <v>0</v>
      </c>
      <c r="AK2875" s="131">
        <f t="shared" si="497"/>
        <v>0</v>
      </c>
      <c r="AL2875" s="131">
        <f t="shared" si="494"/>
        <v>0</v>
      </c>
      <c r="AM2875" s="131" t="str">
        <f t="shared" si="495"/>
        <v/>
      </c>
      <c r="AN2875" s="131" t="str">
        <f t="shared" ca="1" si="496"/>
        <v/>
      </c>
    </row>
    <row r="2876" spans="1:40" ht="20.25" customHeight="1" x14ac:dyDescent="0.3">
      <c r="A2876" s="127"/>
      <c r="B2876" s="164"/>
      <c r="C2876" s="139"/>
      <c r="D2876" s="140"/>
      <c r="E2876" s="139"/>
      <c r="F2876" s="139"/>
      <c r="G2876" s="140"/>
      <c r="H2876" s="139"/>
      <c r="I2876" s="129"/>
      <c r="L2876" s="128"/>
      <c r="M2876" s="128"/>
      <c r="N2876" s="128"/>
      <c r="O2876" s="128"/>
      <c r="P2876" s="128"/>
      <c r="Q2876" s="128"/>
      <c r="R2876" s="128"/>
      <c r="S2876" s="128"/>
      <c r="T2876" s="120">
        <f t="shared" si="487"/>
        <v>0</v>
      </c>
      <c r="U2876" s="131"/>
      <c r="V2876" s="131"/>
      <c r="W2876" s="131">
        <f>SUMIFS($F$3:F2876,$D$3:D2876,D2876,$C$3:C2876,"Buy")+SUMIFS($F$3:F2876,$D$3:D2876,D2876,$C$3:C2876,"Coin Deposit",$E$3:E2876,"&lt;&gt;")</f>
        <v>0</v>
      </c>
      <c r="X2876" s="131">
        <f t="shared" si="488"/>
        <v>0</v>
      </c>
      <c r="Y2876" s="131">
        <f>IF($D2876=Y$1,SUMIFS($H$3:$H2876,$G$3:$G2876,Y$1,$C$3:$C2876,"Sell"),0)</f>
        <v>0</v>
      </c>
      <c r="Z2876" s="131">
        <f t="shared" si="489"/>
        <v>0</v>
      </c>
      <c r="AA2876" s="131">
        <f>IF($D2876=AA$1,SUMIFS($H$3:$H2876,$G$3:$G2876,AA$1,$C$3:$C2876,"Sell"),0)</f>
        <v>0</v>
      </c>
      <c r="AB2876" s="131">
        <f t="shared" si="490"/>
        <v>0</v>
      </c>
      <c r="AC2876" s="131">
        <f>SUMIFS('Deductions and Deposits'!$H:$H,'Deductions and Deposits'!$G:$G,D2876,'Deductions and Deposits'!$F:$F,"&lt;="&amp;B2876)+SUMIFS($F$3:F2876,$D$3:D2876,D2876,$C$3:C2876,"Coin Deposit",$E$3:E2876,"")</f>
        <v>0</v>
      </c>
      <c r="AD2876" s="131">
        <f>SUMIFS('Deductions and Deposits'!$D:$D,'Deductions and Deposits'!$C:$C,D2876)+SUMIFS($F:$F,$D:$D,D2876,$C:$C,"Coin Deduction")</f>
        <v>0</v>
      </c>
      <c r="AE2876" s="131">
        <f>Table5[[#This Row],[Column4]]+Table5[[#This Row],[Column14]]+Table5[[#This Row],[Column19]]+Table5[[#This Row],[Column12]]</f>
        <v>0</v>
      </c>
      <c r="AF2876" s="131">
        <f>Table5[[#This Row],[Column5]]+Table5[[#This Row],[Column13]]+Table5[[#This Row],[Column21]]+Table5[[#This Row],[Column18]]</f>
        <v>0</v>
      </c>
      <c r="AG2876" s="131">
        <f t="shared" si="491"/>
        <v>0</v>
      </c>
      <c r="AH2876" s="131">
        <f t="shared" si="492"/>
        <v>0</v>
      </c>
      <c r="AI2876" s="131">
        <f>Table5[[#This Row],[Column17]]-Table5[[#This Row],[Column20]]</f>
        <v>0</v>
      </c>
      <c r="AJ2876" s="131">
        <f t="shared" si="493"/>
        <v>0</v>
      </c>
      <c r="AK2876" s="131">
        <f t="shared" si="497"/>
        <v>0</v>
      </c>
      <c r="AL2876" s="131">
        <f t="shared" si="494"/>
        <v>0</v>
      </c>
      <c r="AM2876" s="131" t="str">
        <f t="shared" si="495"/>
        <v/>
      </c>
      <c r="AN2876" s="131" t="str">
        <f t="shared" ca="1" si="496"/>
        <v/>
      </c>
    </row>
    <row r="2877" spans="1:40" ht="20.25" customHeight="1" x14ac:dyDescent="0.3">
      <c r="A2877" s="127"/>
      <c r="B2877" s="164"/>
      <c r="C2877" s="139"/>
      <c r="D2877" s="140"/>
      <c r="E2877" s="139"/>
      <c r="F2877" s="139"/>
      <c r="G2877" s="140"/>
      <c r="H2877" s="139"/>
      <c r="I2877" s="129"/>
      <c r="L2877" s="128"/>
      <c r="M2877" s="128"/>
      <c r="N2877" s="128"/>
      <c r="O2877" s="128"/>
      <c r="P2877" s="128"/>
      <c r="Q2877" s="128"/>
      <c r="R2877" s="128"/>
      <c r="S2877" s="128"/>
      <c r="T2877" s="120">
        <f t="shared" si="487"/>
        <v>0</v>
      </c>
      <c r="U2877" s="131"/>
      <c r="V2877" s="131"/>
      <c r="W2877" s="131">
        <f>SUMIFS($F$3:F2877,$D$3:D2877,D2877,$C$3:C2877,"Buy")+SUMIFS($F$3:F2877,$D$3:D2877,D2877,$C$3:C2877,"Coin Deposit",$E$3:E2877,"&lt;&gt;")</f>
        <v>0</v>
      </c>
      <c r="X2877" s="131">
        <f t="shared" si="488"/>
        <v>0</v>
      </c>
      <c r="Y2877" s="131">
        <f>IF($D2877=Y$1,SUMIFS($H$3:$H2877,$G$3:$G2877,Y$1,$C$3:$C2877,"Sell"),0)</f>
        <v>0</v>
      </c>
      <c r="Z2877" s="131">
        <f t="shared" si="489"/>
        <v>0</v>
      </c>
      <c r="AA2877" s="131">
        <f>IF($D2877=AA$1,SUMIFS($H$3:$H2877,$G$3:$G2877,AA$1,$C$3:$C2877,"Sell"),0)</f>
        <v>0</v>
      </c>
      <c r="AB2877" s="131">
        <f t="shared" si="490"/>
        <v>0</v>
      </c>
      <c r="AC2877" s="131">
        <f>SUMIFS('Deductions and Deposits'!$H:$H,'Deductions and Deposits'!$G:$G,D2877,'Deductions and Deposits'!$F:$F,"&lt;="&amp;B2877)+SUMIFS($F$3:F2877,$D$3:D2877,D2877,$C$3:C2877,"Coin Deposit",$E$3:E2877,"")</f>
        <v>0</v>
      </c>
      <c r="AD2877" s="131">
        <f>SUMIFS('Deductions and Deposits'!$D:$D,'Deductions and Deposits'!$C:$C,D2877)+SUMIFS($F:$F,$D:$D,D2877,$C:$C,"Coin Deduction")</f>
        <v>0</v>
      </c>
      <c r="AE2877" s="131">
        <f>Table5[[#This Row],[Column4]]+Table5[[#This Row],[Column14]]+Table5[[#This Row],[Column19]]+Table5[[#This Row],[Column12]]</f>
        <v>0</v>
      </c>
      <c r="AF2877" s="131">
        <f>Table5[[#This Row],[Column5]]+Table5[[#This Row],[Column13]]+Table5[[#This Row],[Column21]]+Table5[[#This Row],[Column18]]</f>
        <v>0</v>
      </c>
      <c r="AG2877" s="131">
        <f t="shared" si="491"/>
        <v>0</v>
      </c>
      <c r="AH2877" s="131">
        <f t="shared" si="492"/>
        <v>0</v>
      </c>
      <c r="AI2877" s="131">
        <f>Table5[[#This Row],[Column17]]-Table5[[#This Row],[Column20]]</f>
        <v>0</v>
      </c>
      <c r="AJ2877" s="131">
        <f t="shared" si="493"/>
        <v>0</v>
      </c>
      <c r="AK2877" s="131">
        <f t="shared" si="497"/>
        <v>0</v>
      </c>
      <c r="AL2877" s="131">
        <f t="shared" si="494"/>
        <v>0</v>
      </c>
      <c r="AM2877" s="131" t="str">
        <f t="shared" si="495"/>
        <v/>
      </c>
      <c r="AN2877" s="131" t="str">
        <f t="shared" ca="1" si="496"/>
        <v/>
      </c>
    </row>
    <row r="2878" spans="1:40" ht="20.25" customHeight="1" x14ac:dyDescent="0.3">
      <c r="A2878" s="127"/>
      <c r="B2878" s="164"/>
      <c r="C2878" s="139"/>
      <c r="D2878" s="140"/>
      <c r="E2878" s="139"/>
      <c r="F2878" s="139"/>
      <c r="G2878" s="140"/>
      <c r="H2878" s="139"/>
      <c r="I2878" s="129"/>
      <c r="L2878" s="128"/>
      <c r="M2878" s="128"/>
      <c r="N2878" s="128"/>
      <c r="O2878" s="128"/>
      <c r="P2878" s="128"/>
      <c r="Q2878" s="128"/>
      <c r="R2878" s="128"/>
      <c r="S2878" s="128"/>
      <c r="T2878" s="120">
        <f t="shared" si="487"/>
        <v>0</v>
      </c>
      <c r="U2878" s="131"/>
      <c r="V2878" s="131"/>
      <c r="W2878" s="131">
        <f>SUMIFS($F$3:F2878,$D$3:D2878,D2878,$C$3:C2878,"Buy")+SUMIFS($F$3:F2878,$D$3:D2878,D2878,$C$3:C2878,"Coin Deposit",$E$3:E2878,"&lt;&gt;")</f>
        <v>0</v>
      </c>
      <c r="X2878" s="131">
        <f t="shared" si="488"/>
        <v>0</v>
      </c>
      <c r="Y2878" s="131">
        <f>IF($D2878=Y$1,SUMIFS($H$3:$H2878,$G$3:$G2878,Y$1,$C$3:$C2878,"Sell"),0)</f>
        <v>0</v>
      </c>
      <c r="Z2878" s="131">
        <f t="shared" si="489"/>
        <v>0</v>
      </c>
      <c r="AA2878" s="131">
        <f>IF($D2878=AA$1,SUMIFS($H$3:$H2878,$G$3:$G2878,AA$1,$C$3:$C2878,"Sell"),0)</f>
        <v>0</v>
      </c>
      <c r="AB2878" s="131">
        <f t="shared" si="490"/>
        <v>0</v>
      </c>
      <c r="AC2878" s="131">
        <f>SUMIFS('Deductions and Deposits'!$H:$H,'Deductions and Deposits'!$G:$G,D2878,'Deductions and Deposits'!$F:$F,"&lt;="&amp;B2878)+SUMIFS($F$3:F2878,$D$3:D2878,D2878,$C$3:C2878,"Coin Deposit",$E$3:E2878,"")</f>
        <v>0</v>
      </c>
      <c r="AD2878" s="131">
        <f>SUMIFS('Deductions and Deposits'!$D:$D,'Deductions and Deposits'!$C:$C,D2878)+SUMIFS($F:$F,$D:$D,D2878,$C:$C,"Coin Deduction")</f>
        <v>0</v>
      </c>
      <c r="AE2878" s="131">
        <f>Table5[[#This Row],[Column4]]+Table5[[#This Row],[Column14]]+Table5[[#This Row],[Column19]]+Table5[[#This Row],[Column12]]</f>
        <v>0</v>
      </c>
      <c r="AF2878" s="131">
        <f>Table5[[#This Row],[Column5]]+Table5[[#This Row],[Column13]]+Table5[[#This Row],[Column21]]+Table5[[#This Row],[Column18]]</f>
        <v>0</v>
      </c>
      <c r="AG2878" s="131">
        <f t="shared" si="491"/>
        <v>0</v>
      </c>
      <c r="AH2878" s="131">
        <f t="shared" si="492"/>
        <v>0</v>
      </c>
      <c r="AI2878" s="131">
        <f>Table5[[#This Row],[Column17]]-Table5[[#This Row],[Column20]]</f>
        <v>0</v>
      </c>
      <c r="AJ2878" s="131">
        <f t="shared" si="493"/>
        <v>0</v>
      </c>
      <c r="AK2878" s="131">
        <f t="shared" si="497"/>
        <v>0</v>
      </c>
      <c r="AL2878" s="131">
        <f t="shared" si="494"/>
        <v>0</v>
      </c>
      <c r="AM2878" s="131" t="str">
        <f t="shared" si="495"/>
        <v/>
      </c>
      <c r="AN2878" s="131" t="str">
        <f t="shared" ca="1" si="496"/>
        <v/>
      </c>
    </row>
    <row r="2879" spans="1:40" ht="20.25" customHeight="1" x14ac:dyDescent="0.3">
      <c r="A2879" s="127"/>
      <c r="B2879" s="164"/>
      <c r="C2879" s="139"/>
      <c r="D2879" s="140"/>
      <c r="E2879" s="139"/>
      <c r="F2879" s="139"/>
      <c r="G2879" s="140"/>
      <c r="H2879" s="139"/>
      <c r="I2879" s="129"/>
      <c r="L2879" s="128"/>
      <c r="M2879" s="128"/>
      <c r="N2879" s="128"/>
      <c r="O2879" s="128"/>
      <c r="P2879" s="128"/>
      <c r="Q2879" s="128"/>
      <c r="R2879" s="128"/>
      <c r="S2879" s="128"/>
      <c r="T2879" s="120">
        <f t="shared" si="487"/>
        <v>0</v>
      </c>
      <c r="U2879" s="131"/>
      <c r="V2879" s="131"/>
      <c r="W2879" s="131">
        <f>SUMIFS($F$3:F2879,$D$3:D2879,D2879,$C$3:C2879,"Buy")+SUMIFS($F$3:F2879,$D$3:D2879,D2879,$C$3:C2879,"Coin Deposit",$E$3:E2879,"&lt;&gt;")</f>
        <v>0</v>
      </c>
      <c r="X2879" s="131">
        <f t="shared" si="488"/>
        <v>0</v>
      </c>
      <c r="Y2879" s="131">
        <f>IF($D2879=Y$1,SUMIFS($H$3:$H2879,$G$3:$G2879,Y$1,$C$3:$C2879,"Sell"),0)</f>
        <v>0</v>
      </c>
      <c r="Z2879" s="131">
        <f t="shared" si="489"/>
        <v>0</v>
      </c>
      <c r="AA2879" s="131">
        <f>IF($D2879=AA$1,SUMIFS($H$3:$H2879,$G$3:$G2879,AA$1,$C$3:$C2879,"Sell"),0)</f>
        <v>0</v>
      </c>
      <c r="AB2879" s="131">
        <f t="shared" si="490"/>
        <v>0</v>
      </c>
      <c r="AC2879" s="131">
        <f>SUMIFS('Deductions and Deposits'!$H:$H,'Deductions and Deposits'!$G:$G,D2879,'Deductions and Deposits'!$F:$F,"&lt;="&amp;B2879)+SUMIFS($F$3:F2879,$D$3:D2879,D2879,$C$3:C2879,"Coin Deposit",$E$3:E2879,"")</f>
        <v>0</v>
      </c>
      <c r="AD2879" s="131">
        <f>SUMIFS('Deductions and Deposits'!$D:$D,'Deductions and Deposits'!$C:$C,D2879)+SUMIFS($F:$F,$D:$D,D2879,$C:$C,"Coin Deduction")</f>
        <v>0</v>
      </c>
      <c r="AE2879" s="131">
        <f>Table5[[#This Row],[Column4]]+Table5[[#This Row],[Column14]]+Table5[[#This Row],[Column19]]+Table5[[#This Row],[Column12]]</f>
        <v>0</v>
      </c>
      <c r="AF2879" s="131">
        <f>Table5[[#This Row],[Column5]]+Table5[[#This Row],[Column13]]+Table5[[#This Row],[Column21]]+Table5[[#This Row],[Column18]]</f>
        <v>0</v>
      </c>
      <c r="AG2879" s="131">
        <f t="shared" si="491"/>
        <v>0</v>
      </c>
      <c r="AH2879" s="131">
        <f t="shared" si="492"/>
        <v>0</v>
      </c>
      <c r="AI2879" s="131">
        <f>Table5[[#This Row],[Column17]]-Table5[[#This Row],[Column20]]</f>
        <v>0</v>
      </c>
      <c r="AJ2879" s="131">
        <f t="shared" si="493"/>
        <v>0</v>
      </c>
      <c r="AK2879" s="131">
        <f t="shared" si="497"/>
        <v>0</v>
      </c>
      <c r="AL2879" s="131">
        <f t="shared" si="494"/>
        <v>0</v>
      </c>
      <c r="AM2879" s="131" t="str">
        <f t="shared" si="495"/>
        <v/>
      </c>
      <c r="AN2879" s="131" t="str">
        <f t="shared" ca="1" si="496"/>
        <v/>
      </c>
    </row>
    <row r="2880" spans="1:40" ht="20.25" customHeight="1" x14ac:dyDescent="0.3">
      <c r="A2880" s="127"/>
      <c r="B2880" s="164"/>
      <c r="C2880" s="139"/>
      <c r="D2880" s="140"/>
      <c r="E2880" s="139"/>
      <c r="F2880" s="139"/>
      <c r="G2880" s="140"/>
      <c r="H2880" s="139"/>
      <c r="I2880" s="129"/>
      <c r="L2880" s="128"/>
      <c r="M2880" s="128"/>
      <c r="N2880" s="128"/>
      <c r="O2880" s="128"/>
      <c r="P2880" s="128"/>
      <c r="Q2880" s="128"/>
      <c r="R2880" s="128"/>
      <c r="S2880" s="128"/>
      <c r="T2880" s="120">
        <f t="shared" si="487"/>
        <v>0</v>
      </c>
      <c r="U2880" s="131"/>
      <c r="V2880" s="131"/>
      <c r="W2880" s="131">
        <f>SUMIFS($F$3:F2880,$D$3:D2880,D2880,$C$3:C2880,"Buy")+SUMIFS($F$3:F2880,$D$3:D2880,D2880,$C$3:C2880,"Coin Deposit",$E$3:E2880,"&lt;&gt;")</f>
        <v>0</v>
      </c>
      <c r="X2880" s="131">
        <f t="shared" si="488"/>
        <v>0</v>
      </c>
      <c r="Y2880" s="131">
        <f>IF($D2880=Y$1,SUMIFS($H$3:$H2880,$G$3:$G2880,Y$1,$C$3:$C2880,"Sell"),0)</f>
        <v>0</v>
      </c>
      <c r="Z2880" s="131">
        <f t="shared" si="489"/>
        <v>0</v>
      </c>
      <c r="AA2880" s="131">
        <f>IF($D2880=AA$1,SUMIFS($H$3:$H2880,$G$3:$G2880,AA$1,$C$3:$C2880,"Sell"),0)</f>
        <v>0</v>
      </c>
      <c r="AB2880" s="131">
        <f t="shared" si="490"/>
        <v>0</v>
      </c>
      <c r="AC2880" s="131">
        <f>SUMIFS('Deductions and Deposits'!$H:$H,'Deductions and Deposits'!$G:$G,D2880,'Deductions and Deposits'!$F:$F,"&lt;="&amp;B2880)+SUMIFS($F$3:F2880,$D$3:D2880,D2880,$C$3:C2880,"Coin Deposit",$E$3:E2880,"")</f>
        <v>0</v>
      </c>
      <c r="AD2880" s="131">
        <f>SUMIFS('Deductions and Deposits'!$D:$D,'Deductions and Deposits'!$C:$C,D2880)+SUMIFS($F:$F,$D:$D,D2880,$C:$C,"Coin Deduction")</f>
        <v>0</v>
      </c>
      <c r="AE2880" s="131">
        <f>Table5[[#This Row],[Column4]]+Table5[[#This Row],[Column14]]+Table5[[#This Row],[Column19]]+Table5[[#This Row],[Column12]]</f>
        <v>0</v>
      </c>
      <c r="AF2880" s="131">
        <f>Table5[[#This Row],[Column5]]+Table5[[#This Row],[Column13]]+Table5[[#This Row],[Column21]]+Table5[[#This Row],[Column18]]</f>
        <v>0</v>
      </c>
      <c r="AG2880" s="131">
        <f t="shared" si="491"/>
        <v>0</v>
      </c>
      <c r="AH2880" s="131">
        <f t="shared" si="492"/>
        <v>0</v>
      </c>
      <c r="AI2880" s="131">
        <f>Table5[[#This Row],[Column17]]-Table5[[#This Row],[Column20]]</f>
        <v>0</v>
      </c>
      <c r="AJ2880" s="131">
        <f t="shared" si="493"/>
        <v>0</v>
      </c>
      <c r="AK2880" s="131">
        <f t="shared" si="497"/>
        <v>0</v>
      </c>
      <c r="AL2880" s="131">
        <f t="shared" si="494"/>
        <v>0</v>
      </c>
      <c r="AM2880" s="131" t="str">
        <f t="shared" si="495"/>
        <v/>
      </c>
      <c r="AN2880" s="131" t="str">
        <f t="shared" ca="1" si="496"/>
        <v/>
      </c>
    </row>
    <row r="2881" spans="1:40" ht="20.25" customHeight="1" x14ac:dyDescent="0.3">
      <c r="A2881" s="127"/>
      <c r="B2881" s="164"/>
      <c r="C2881" s="139"/>
      <c r="D2881" s="140"/>
      <c r="E2881" s="139"/>
      <c r="F2881" s="139"/>
      <c r="G2881" s="140"/>
      <c r="H2881" s="139"/>
      <c r="I2881" s="129"/>
      <c r="L2881" s="128"/>
      <c r="M2881" s="128"/>
      <c r="N2881" s="128"/>
      <c r="O2881" s="128"/>
      <c r="P2881" s="128"/>
      <c r="Q2881" s="128"/>
      <c r="R2881" s="128"/>
      <c r="S2881" s="128"/>
      <c r="T2881" s="120">
        <f t="shared" si="487"/>
        <v>0</v>
      </c>
      <c r="U2881" s="131"/>
      <c r="V2881" s="131"/>
      <c r="W2881" s="131">
        <f>SUMIFS($F$3:F2881,$D$3:D2881,D2881,$C$3:C2881,"Buy")+SUMIFS($F$3:F2881,$D$3:D2881,D2881,$C$3:C2881,"Coin Deposit",$E$3:E2881,"&lt;&gt;")</f>
        <v>0</v>
      </c>
      <c r="X2881" s="131">
        <f t="shared" si="488"/>
        <v>0</v>
      </c>
      <c r="Y2881" s="131">
        <f>IF($D2881=Y$1,SUMIFS($H$3:$H2881,$G$3:$G2881,Y$1,$C$3:$C2881,"Sell"),0)</f>
        <v>0</v>
      </c>
      <c r="Z2881" s="131">
        <f t="shared" si="489"/>
        <v>0</v>
      </c>
      <c r="AA2881" s="131">
        <f>IF($D2881=AA$1,SUMIFS($H$3:$H2881,$G$3:$G2881,AA$1,$C$3:$C2881,"Sell"),0)</f>
        <v>0</v>
      </c>
      <c r="AB2881" s="131">
        <f t="shared" si="490"/>
        <v>0</v>
      </c>
      <c r="AC2881" s="131">
        <f>SUMIFS('Deductions and Deposits'!$H:$H,'Deductions and Deposits'!$G:$G,D2881,'Deductions and Deposits'!$F:$F,"&lt;="&amp;B2881)+SUMIFS($F$3:F2881,$D$3:D2881,D2881,$C$3:C2881,"Coin Deposit",$E$3:E2881,"")</f>
        <v>0</v>
      </c>
      <c r="AD2881" s="131">
        <f>SUMIFS('Deductions and Deposits'!$D:$D,'Deductions and Deposits'!$C:$C,D2881)+SUMIFS($F:$F,$D:$D,D2881,$C:$C,"Coin Deduction")</f>
        <v>0</v>
      </c>
      <c r="AE2881" s="131">
        <f>Table5[[#This Row],[Column4]]+Table5[[#This Row],[Column14]]+Table5[[#This Row],[Column19]]+Table5[[#This Row],[Column12]]</f>
        <v>0</v>
      </c>
      <c r="AF2881" s="131">
        <f>Table5[[#This Row],[Column5]]+Table5[[#This Row],[Column13]]+Table5[[#This Row],[Column21]]+Table5[[#This Row],[Column18]]</f>
        <v>0</v>
      </c>
      <c r="AG2881" s="131">
        <f t="shared" si="491"/>
        <v>0</v>
      </c>
      <c r="AH2881" s="131">
        <f t="shared" si="492"/>
        <v>0</v>
      </c>
      <c r="AI2881" s="131">
        <f>Table5[[#This Row],[Column17]]-Table5[[#This Row],[Column20]]</f>
        <v>0</v>
      </c>
      <c r="AJ2881" s="131">
        <f t="shared" si="493"/>
        <v>0</v>
      </c>
      <c r="AK2881" s="131">
        <f t="shared" si="497"/>
        <v>0</v>
      </c>
      <c r="AL2881" s="131">
        <f t="shared" si="494"/>
        <v>0</v>
      </c>
      <c r="AM2881" s="131" t="str">
        <f t="shared" si="495"/>
        <v/>
      </c>
      <c r="AN2881" s="131" t="str">
        <f t="shared" ca="1" si="496"/>
        <v/>
      </c>
    </row>
    <row r="2882" spans="1:40" ht="20.25" customHeight="1" x14ac:dyDescent="0.3">
      <c r="A2882" s="127"/>
      <c r="B2882" s="164"/>
      <c r="C2882" s="139"/>
      <c r="D2882" s="140"/>
      <c r="E2882" s="139"/>
      <c r="F2882" s="139"/>
      <c r="G2882" s="140"/>
      <c r="H2882" s="139"/>
      <c r="I2882" s="129"/>
      <c r="L2882" s="128"/>
      <c r="M2882" s="128"/>
      <c r="N2882" s="128"/>
      <c r="O2882" s="128"/>
      <c r="P2882" s="128"/>
      <c r="Q2882" s="128"/>
      <c r="R2882" s="128"/>
      <c r="S2882" s="128"/>
      <c r="T2882" s="120">
        <f t="shared" si="487"/>
        <v>0</v>
      </c>
      <c r="U2882" s="131"/>
      <c r="V2882" s="131"/>
      <c r="W2882" s="131">
        <f>SUMIFS($F$3:F2882,$D$3:D2882,D2882,$C$3:C2882,"Buy")+SUMIFS($F$3:F2882,$D$3:D2882,D2882,$C$3:C2882,"Coin Deposit",$E$3:E2882,"&lt;&gt;")</f>
        <v>0</v>
      </c>
      <c r="X2882" s="131">
        <f t="shared" si="488"/>
        <v>0</v>
      </c>
      <c r="Y2882" s="131">
        <f>IF($D2882=Y$1,SUMIFS($H$3:$H2882,$G$3:$G2882,Y$1,$C$3:$C2882,"Sell"),0)</f>
        <v>0</v>
      </c>
      <c r="Z2882" s="131">
        <f t="shared" si="489"/>
        <v>0</v>
      </c>
      <c r="AA2882" s="131">
        <f>IF($D2882=AA$1,SUMIFS($H$3:$H2882,$G$3:$G2882,AA$1,$C$3:$C2882,"Sell"),0)</f>
        <v>0</v>
      </c>
      <c r="AB2882" s="131">
        <f t="shared" si="490"/>
        <v>0</v>
      </c>
      <c r="AC2882" s="131">
        <f>SUMIFS('Deductions and Deposits'!$H:$H,'Deductions and Deposits'!$G:$G,D2882,'Deductions and Deposits'!$F:$F,"&lt;="&amp;B2882)+SUMIFS($F$3:F2882,$D$3:D2882,D2882,$C$3:C2882,"Coin Deposit",$E$3:E2882,"")</f>
        <v>0</v>
      </c>
      <c r="AD2882" s="131">
        <f>SUMIFS('Deductions and Deposits'!$D:$D,'Deductions and Deposits'!$C:$C,D2882)+SUMIFS($F:$F,$D:$D,D2882,$C:$C,"Coin Deduction")</f>
        <v>0</v>
      </c>
      <c r="AE2882" s="131">
        <f>Table5[[#This Row],[Column4]]+Table5[[#This Row],[Column14]]+Table5[[#This Row],[Column19]]+Table5[[#This Row],[Column12]]</f>
        <v>0</v>
      </c>
      <c r="AF2882" s="131">
        <f>Table5[[#This Row],[Column5]]+Table5[[#This Row],[Column13]]+Table5[[#This Row],[Column21]]+Table5[[#This Row],[Column18]]</f>
        <v>0</v>
      </c>
      <c r="AG2882" s="131">
        <f t="shared" si="491"/>
        <v>0</v>
      </c>
      <c r="AH2882" s="131">
        <f t="shared" si="492"/>
        <v>0</v>
      </c>
      <c r="AI2882" s="131">
        <f>Table5[[#This Row],[Column17]]-Table5[[#This Row],[Column20]]</f>
        <v>0</v>
      </c>
      <c r="AJ2882" s="131">
        <f t="shared" si="493"/>
        <v>0</v>
      </c>
      <c r="AK2882" s="131">
        <f t="shared" si="497"/>
        <v>0</v>
      </c>
      <c r="AL2882" s="131">
        <f t="shared" si="494"/>
        <v>0</v>
      </c>
      <c r="AM2882" s="131" t="str">
        <f t="shared" si="495"/>
        <v/>
      </c>
      <c r="AN2882" s="131" t="str">
        <f t="shared" ca="1" si="496"/>
        <v/>
      </c>
    </row>
    <row r="2883" spans="1:40" ht="20.25" customHeight="1" x14ac:dyDescent="0.3">
      <c r="A2883" s="127"/>
      <c r="B2883" s="164"/>
      <c r="C2883" s="139"/>
      <c r="D2883" s="140"/>
      <c r="E2883" s="139"/>
      <c r="F2883" s="139"/>
      <c r="G2883" s="140"/>
      <c r="H2883" s="139"/>
      <c r="I2883" s="129"/>
      <c r="L2883" s="128"/>
      <c r="M2883" s="128"/>
      <c r="N2883" s="128"/>
      <c r="O2883" s="128"/>
      <c r="P2883" s="128"/>
      <c r="Q2883" s="128"/>
      <c r="R2883" s="128"/>
      <c r="S2883" s="128"/>
      <c r="T2883" s="120">
        <f t="shared" ref="T2883:T2946" si="498">IF(E2883&lt;&gt;"",E2883,0)</f>
        <v>0</v>
      </c>
      <c r="U2883" s="131"/>
      <c r="V2883" s="131"/>
      <c r="W2883" s="131">
        <f>SUMIFS($F$3:F2883,$D$3:D2883,D2883,$C$3:C2883,"Buy")+SUMIFS($F$3:F2883,$D$3:D2883,D2883,$C$3:C2883,"Coin Deposit",$E$3:E2883,"&lt;&gt;")</f>
        <v>0</v>
      </c>
      <c r="X2883" s="131">
        <f t="shared" ref="X2883:X2946" si="499">IF(OR(C2883="buy",AND(C2883="Coin Deposit",E2883&lt;&gt;"")),SUMIFS($F:$F,$D:$D,D2883,$C:$C,"sell"),0)</f>
        <v>0</v>
      </c>
      <c r="Y2883" s="131">
        <f>IF($D2883=Y$1,SUMIFS($H$3:$H2883,$G$3:$G2883,Y$1,$C$3:$C2883,"Sell"),0)</f>
        <v>0</v>
      </c>
      <c r="Z2883" s="131">
        <f t="shared" ref="Z2883:Z2946" si="500">IF($D2883=Z$1,SUMIFS($H:$H,$G:$G,Z$1,$C:$C,"Buy")+SUMIFS($H:$H,$G:$G,Z$1,$C:$C,"Coin Deposit",$E:$E,"&lt;&gt;"),0)</f>
        <v>0</v>
      </c>
      <c r="AA2883" s="131">
        <f>IF($D2883=AA$1,SUMIFS($H$3:$H2883,$G$3:$G2883,AA$1,$C$3:$C2883,"Sell"),0)</f>
        <v>0</v>
      </c>
      <c r="AB2883" s="131">
        <f t="shared" ref="AB2883:AB2946" si="501">IF($D2883=AB$1,SUMIFS($H:$H,$G:$G,AB$1,$C:$C,"Buy")+SUMIFS($H:$H,$G:$G,AB$1,$C:$C,"Coin Deposit",$E:$E,"&lt;&gt;"),0)</f>
        <v>0</v>
      </c>
      <c r="AC2883" s="131">
        <f>SUMIFS('Deductions and Deposits'!$H:$H,'Deductions and Deposits'!$G:$G,D2883,'Deductions and Deposits'!$F:$F,"&lt;="&amp;B2883)+SUMIFS($F$3:F2883,$D$3:D2883,D2883,$C$3:C2883,"Coin Deposit",$E$3:E2883,"")</f>
        <v>0</v>
      </c>
      <c r="AD2883" s="131">
        <f>SUMIFS('Deductions and Deposits'!$D:$D,'Deductions and Deposits'!$C:$C,D2883)+SUMIFS($F:$F,$D:$D,D2883,$C:$C,"Coin Deduction")</f>
        <v>0</v>
      </c>
      <c r="AE2883" s="131">
        <f>Table5[[#This Row],[Column4]]+Table5[[#This Row],[Column14]]+Table5[[#This Row],[Column19]]+Table5[[#This Row],[Column12]]</f>
        <v>0</v>
      </c>
      <c r="AF2883" s="131">
        <f>Table5[[#This Row],[Column5]]+Table5[[#This Row],[Column13]]+Table5[[#This Row],[Column21]]+Table5[[#This Row],[Column18]]</f>
        <v>0</v>
      </c>
      <c r="AG2883" s="131">
        <f t="shared" ref="AG2883:AG2946" si="502">IF(AND((AC2883+Y2883+AA2883)&gt;AF2883,OR(C2883="buy",AND(C2883="Coin Deposit",E2883&lt;&gt;""))),(AC2883+Y2883+AA2883)-AF2883,0)</f>
        <v>0</v>
      </c>
      <c r="AH2883" s="131">
        <f t="shared" ref="AH2883:AH2946" si="503">IF(AND(AE2883&gt;AF2883,OR(C2883="buy",AND(C2883="Coin Deposit",E2883&lt;&gt;""))),AE2883-AF2883,0)</f>
        <v>0</v>
      </c>
      <c r="AI2883" s="131">
        <f>Table5[[#This Row],[Column17]]-Table5[[#This Row],[Column20]]</f>
        <v>0</v>
      </c>
      <c r="AJ2883" s="131">
        <f t="shared" ref="AJ2883:AJ2946" si="504">IF(AI2883&gt;F2883,F2883,AI2883)</f>
        <v>0</v>
      </c>
      <c r="AK2883" s="131">
        <f t="shared" si="497"/>
        <v>0</v>
      </c>
      <c r="AL2883" s="131">
        <f t="shared" ref="AL2883:AL2946" si="505">IFERROR(SUMIFS($AK:$AK,$D:$D,D2883)/SUMIFS($AJ:$AJ,$D:$D,D2883),0)</f>
        <v>0</v>
      </c>
      <c r="AM2883" s="131" t="str">
        <f t="shared" ref="AM2883:AM2946" si="506">C2883&amp;D2883</f>
        <v/>
      </c>
      <c r="AN2883" s="131" t="str">
        <f t="shared" ref="AN2883:AN2946" ca="1" si="507">OFFSET(AM2883,COUNTA($AM:$AM)-ROW()-(ROW()-ROW($AN$2)-1),)</f>
        <v/>
      </c>
    </row>
    <row r="2884" spans="1:40" ht="20.25" customHeight="1" x14ac:dyDescent="0.3">
      <c r="A2884" s="127"/>
      <c r="B2884" s="164"/>
      <c r="C2884" s="139"/>
      <c r="D2884" s="140"/>
      <c r="E2884" s="139"/>
      <c r="F2884" s="139"/>
      <c r="G2884" s="140"/>
      <c r="H2884" s="139"/>
      <c r="I2884" s="129"/>
      <c r="L2884" s="128"/>
      <c r="M2884" s="128"/>
      <c r="N2884" s="128"/>
      <c r="O2884" s="128"/>
      <c r="P2884" s="128"/>
      <c r="Q2884" s="128"/>
      <c r="R2884" s="128"/>
      <c r="S2884" s="128"/>
      <c r="T2884" s="120">
        <f t="shared" si="498"/>
        <v>0</v>
      </c>
      <c r="U2884" s="131"/>
      <c r="V2884" s="131"/>
      <c r="W2884" s="131">
        <f>SUMIFS($F$3:F2884,$D$3:D2884,D2884,$C$3:C2884,"Buy")+SUMIFS($F$3:F2884,$D$3:D2884,D2884,$C$3:C2884,"Coin Deposit",$E$3:E2884,"&lt;&gt;")</f>
        <v>0</v>
      </c>
      <c r="X2884" s="131">
        <f t="shared" si="499"/>
        <v>0</v>
      </c>
      <c r="Y2884" s="131">
        <f>IF($D2884=Y$1,SUMIFS($H$3:$H2884,$G$3:$G2884,Y$1,$C$3:$C2884,"Sell"),0)</f>
        <v>0</v>
      </c>
      <c r="Z2884" s="131">
        <f t="shared" si="500"/>
        <v>0</v>
      </c>
      <c r="AA2884" s="131">
        <f>IF($D2884=AA$1,SUMIFS($H$3:$H2884,$G$3:$G2884,AA$1,$C$3:$C2884,"Sell"),0)</f>
        <v>0</v>
      </c>
      <c r="AB2884" s="131">
        <f t="shared" si="501"/>
        <v>0</v>
      </c>
      <c r="AC2884" s="131">
        <f>SUMIFS('Deductions and Deposits'!$H:$H,'Deductions and Deposits'!$G:$G,D2884,'Deductions and Deposits'!$F:$F,"&lt;="&amp;B2884)+SUMIFS($F$3:F2884,$D$3:D2884,D2884,$C$3:C2884,"Coin Deposit",$E$3:E2884,"")</f>
        <v>0</v>
      </c>
      <c r="AD2884" s="131">
        <f>SUMIFS('Deductions and Deposits'!$D:$D,'Deductions and Deposits'!$C:$C,D2884)+SUMIFS($F:$F,$D:$D,D2884,$C:$C,"Coin Deduction")</f>
        <v>0</v>
      </c>
      <c r="AE2884" s="131">
        <f>Table5[[#This Row],[Column4]]+Table5[[#This Row],[Column14]]+Table5[[#This Row],[Column19]]+Table5[[#This Row],[Column12]]</f>
        <v>0</v>
      </c>
      <c r="AF2884" s="131">
        <f>Table5[[#This Row],[Column5]]+Table5[[#This Row],[Column13]]+Table5[[#This Row],[Column21]]+Table5[[#This Row],[Column18]]</f>
        <v>0</v>
      </c>
      <c r="AG2884" s="131">
        <f t="shared" si="502"/>
        <v>0</v>
      </c>
      <c r="AH2884" s="131">
        <f t="shared" si="503"/>
        <v>0</v>
      </c>
      <c r="AI2884" s="131">
        <f>Table5[[#This Row],[Column17]]-Table5[[#This Row],[Column20]]</f>
        <v>0</v>
      </c>
      <c r="AJ2884" s="131">
        <f t="shared" si="504"/>
        <v>0</v>
      </c>
      <c r="AK2884" s="131">
        <f t="shared" si="497"/>
        <v>0</v>
      </c>
      <c r="AL2884" s="131">
        <f t="shared" si="505"/>
        <v>0</v>
      </c>
      <c r="AM2884" s="131" t="str">
        <f t="shared" si="506"/>
        <v/>
      </c>
      <c r="AN2884" s="131" t="str">
        <f t="shared" ca="1" si="507"/>
        <v/>
      </c>
    </row>
    <row r="2885" spans="1:40" ht="20.25" customHeight="1" x14ac:dyDescent="0.3">
      <c r="A2885" s="127"/>
      <c r="B2885" s="164"/>
      <c r="C2885" s="139"/>
      <c r="D2885" s="140"/>
      <c r="E2885" s="139"/>
      <c r="F2885" s="139"/>
      <c r="G2885" s="140"/>
      <c r="H2885" s="139"/>
      <c r="I2885" s="129"/>
      <c r="L2885" s="128"/>
      <c r="M2885" s="128"/>
      <c r="N2885" s="128"/>
      <c r="O2885" s="128"/>
      <c r="P2885" s="128"/>
      <c r="Q2885" s="128"/>
      <c r="R2885" s="128"/>
      <c r="S2885" s="128"/>
      <c r="T2885" s="120">
        <f t="shared" si="498"/>
        <v>0</v>
      </c>
      <c r="U2885" s="131"/>
      <c r="V2885" s="131"/>
      <c r="W2885" s="131">
        <f>SUMIFS($F$3:F2885,$D$3:D2885,D2885,$C$3:C2885,"Buy")+SUMIFS($F$3:F2885,$D$3:D2885,D2885,$C$3:C2885,"Coin Deposit",$E$3:E2885,"&lt;&gt;")</f>
        <v>0</v>
      </c>
      <c r="X2885" s="131">
        <f t="shared" si="499"/>
        <v>0</v>
      </c>
      <c r="Y2885" s="131">
        <f>IF($D2885=Y$1,SUMIFS($H$3:$H2885,$G$3:$G2885,Y$1,$C$3:$C2885,"Sell"),0)</f>
        <v>0</v>
      </c>
      <c r="Z2885" s="131">
        <f t="shared" si="500"/>
        <v>0</v>
      </c>
      <c r="AA2885" s="131">
        <f>IF($D2885=AA$1,SUMIFS($H$3:$H2885,$G$3:$G2885,AA$1,$C$3:$C2885,"Sell"),0)</f>
        <v>0</v>
      </c>
      <c r="AB2885" s="131">
        <f t="shared" si="501"/>
        <v>0</v>
      </c>
      <c r="AC2885" s="131">
        <f>SUMIFS('Deductions and Deposits'!$H:$H,'Deductions and Deposits'!$G:$G,D2885,'Deductions and Deposits'!$F:$F,"&lt;="&amp;B2885)+SUMIFS($F$3:F2885,$D$3:D2885,D2885,$C$3:C2885,"Coin Deposit",$E$3:E2885,"")</f>
        <v>0</v>
      </c>
      <c r="AD2885" s="131">
        <f>SUMIFS('Deductions and Deposits'!$D:$D,'Deductions and Deposits'!$C:$C,D2885)+SUMIFS($F:$F,$D:$D,D2885,$C:$C,"Coin Deduction")</f>
        <v>0</v>
      </c>
      <c r="AE2885" s="131">
        <f>Table5[[#This Row],[Column4]]+Table5[[#This Row],[Column14]]+Table5[[#This Row],[Column19]]+Table5[[#This Row],[Column12]]</f>
        <v>0</v>
      </c>
      <c r="AF2885" s="131">
        <f>Table5[[#This Row],[Column5]]+Table5[[#This Row],[Column13]]+Table5[[#This Row],[Column21]]+Table5[[#This Row],[Column18]]</f>
        <v>0</v>
      </c>
      <c r="AG2885" s="131">
        <f t="shared" si="502"/>
        <v>0</v>
      </c>
      <c r="AH2885" s="131">
        <f t="shared" si="503"/>
        <v>0</v>
      </c>
      <c r="AI2885" s="131">
        <f>Table5[[#This Row],[Column17]]-Table5[[#This Row],[Column20]]</f>
        <v>0</v>
      </c>
      <c r="AJ2885" s="131">
        <f t="shared" si="504"/>
        <v>0</v>
      </c>
      <c r="AK2885" s="131">
        <f t="shared" si="497"/>
        <v>0</v>
      </c>
      <c r="AL2885" s="131">
        <f t="shared" si="505"/>
        <v>0</v>
      </c>
      <c r="AM2885" s="131" t="str">
        <f t="shared" si="506"/>
        <v/>
      </c>
      <c r="AN2885" s="131" t="str">
        <f t="shared" ca="1" si="507"/>
        <v/>
      </c>
    </row>
    <row r="2886" spans="1:40" ht="20.25" customHeight="1" x14ac:dyDescent="0.3">
      <c r="A2886" s="127"/>
      <c r="B2886" s="164"/>
      <c r="C2886" s="139"/>
      <c r="D2886" s="140"/>
      <c r="E2886" s="139"/>
      <c r="F2886" s="139"/>
      <c r="G2886" s="140"/>
      <c r="H2886" s="139"/>
      <c r="I2886" s="129"/>
      <c r="L2886" s="128"/>
      <c r="M2886" s="128"/>
      <c r="N2886" s="128"/>
      <c r="O2886" s="128"/>
      <c r="P2886" s="128"/>
      <c r="Q2886" s="128"/>
      <c r="R2886" s="128"/>
      <c r="S2886" s="128"/>
      <c r="T2886" s="120">
        <f t="shared" si="498"/>
        <v>0</v>
      </c>
      <c r="U2886" s="131"/>
      <c r="V2886" s="131"/>
      <c r="W2886" s="131">
        <f>SUMIFS($F$3:F2886,$D$3:D2886,D2886,$C$3:C2886,"Buy")+SUMIFS($F$3:F2886,$D$3:D2886,D2886,$C$3:C2886,"Coin Deposit",$E$3:E2886,"&lt;&gt;")</f>
        <v>0</v>
      </c>
      <c r="X2886" s="131">
        <f t="shared" si="499"/>
        <v>0</v>
      </c>
      <c r="Y2886" s="131">
        <f>IF($D2886=Y$1,SUMIFS($H$3:$H2886,$G$3:$G2886,Y$1,$C$3:$C2886,"Sell"),0)</f>
        <v>0</v>
      </c>
      <c r="Z2886" s="131">
        <f t="shared" si="500"/>
        <v>0</v>
      </c>
      <c r="AA2886" s="131">
        <f>IF($D2886=AA$1,SUMIFS($H$3:$H2886,$G$3:$G2886,AA$1,$C$3:$C2886,"Sell"),0)</f>
        <v>0</v>
      </c>
      <c r="AB2886" s="131">
        <f t="shared" si="501"/>
        <v>0</v>
      </c>
      <c r="AC2886" s="131">
        <f>SUMIFS('Deductions and Deposits'!$H:$H,'Deductions and Deposits'!$G:$G,D2886,'Deductions and Deposits'!$F:$F,"&lt;="&amp;B2886)+SUMIFS($F$3:F2886,$D$3:D2886,D2886,$C$3:C2886,"Coin Deposit",$E$3:E2886,"")</f>
        <v>0</v>
      </c>
      <c r="AD2886" s="131">
        <f>SUMIFS('Deductions and Deposits'!$D:$D,'Deductions and Deposits'!$C:$C,D2886)+SUMIFS($F:$F,$D:$D,D2886,$C:$C,"Coin Deduction")</f>
        <v>0</v>
      </c>
      <c r="AE2886" s="131">
        <f>Table5[[#This Row],[Column4]]+Table5[[#This Row],[Column14]]+Table5[[#This Row],[Column19]]+Table5[[#This Row],[Column12]]</f>
        <v>0</v>
      </c>
      <c r="AF2886" s="131">
        <f>Table5[[#This Row],[Column5]]+Table5[[#This Row],[Column13]]+Table5[[#This Row],[Column21]]+Table5[[#This Row],[Column18]]</f>
        <v>0</v>
      </c>
      <c r="AG2886" s="131">
        <f t="shared" si="502"/>
        <v>0</v>
      </c>
      <c r="AH2886" s="131">
        <f t="shared" si="503"/>
        <v>0</v>
      </c>
      <c r="AI2886" s="131">
        <f>Table5[[#This Row],[Column17]]-Table5[[#This Row],[Column20]]</f>
        <v>0</v>
      </c>
      <c r="AJ2886" s="131">
        <f t="shared" si="504"/>
        <v>0</v>
      </c>
      <c r="AK2886" s="131">
        <f t="shared" si="497"/>
        <v>0</v>
      </c>
      <c r="AL2886" s="131">
        <f t="shared" si="505"/>
        <v>0</v>
      </c>
      <c r="AM2886" s="131" t="str">
        <f t="shared" si="506"/>
        <v/>
      </c>
      <c r="AN2886" s="131" t="str">
        <f t="shared" ca="1" si="507"/>
        <v/>
      </c>
    </row>
    <row r="2887" spans="1:40" ht="20.25" customHeight="1" x14ac:dyDescent="0.3">
      <c r="A2887" s="127"/>
      <c r="B2887" s="164"/>
      <c r="C2887" s="139"/>
      <c r="D2887" s="140"/>
      <c r="E2887" s="139"/>
      <c r="F2887" s="139"/>
      <c r="G2887" s="140"/>
      <c r="H2887" s="139"/>
      <c r="I2887" s="129"/>
      <c r="L2887" s="128"/>
      <c r="M2887" s="128"/>
      <c r="N2887" s="128"/>
      <c r="O2887" s="128"/>
      <c r="P2887" s="128"/>
      <c r="Q2887" s="128"/>
      <c r="R2887" s="128"/>
      <c r="S2887" s="128"/>
      <c r="T2887" s="120">
        <f t="shared" si="498"/>
        <v>0</v>
      </c>
      <c r="U2887" s="131"/>
      <c r="V2887" s="131"/>
      <c r="W2887" s="131">
        <f>SUMIFS($F$3:F2887,$D$3:D2887,D2887,$C$3:C2887,"Buy")+SUMIFS($F$3:F2887,$D$3:D2887,D2887,$C$3:C2887,"Coin Deposit",$E$3:E2887,"&lt;&gt;")</f>
        <v>0</v>
      </c>
      <c r="X2887" s="131">
        <f t="shared" si="499"/>
        <v>0</v>
      </c>
      <c r="Y2887" s="131">
        <f>IF($D2887=Y$1,SUMIFS($H$3:$H2887,$G$3:$G2887,Y$1,$C$3:$C2887,"Sell"),0)</f>
        <v>0</v>
      </c>
      <c r="Z2887" s="131">
        <f t="shared" si="500"/>
        <v>0</v>
      </c>
      <c r="AA2887" s="131">
        <f>IF($D2887=AA$1,SUMIFS($H$3:$H2887,$G$3:$G2887,AA$1,$C$3:$C2887,"Sell"),0)</f>
        <v>0</v>
      </c>
      <c r="AB2887" s="131">
        <f t="shared" si="501"/>
        <v>0</v>
      </c>
      <c r="AC2887" s="131">
        <f>SUMIFS('Deductions and Deposits'!$H:$H,'Deductions and Deposits'!$G:$G,D2887,'Deductions and Deposits'!$F:$F,"&lt;="&amp;B2887)+SUMIFS($F$3:F2887,$D$3:D2887,D2887,$C$3:C2887,"Coin Deposit",$E$3:E2887,"")</f>
        <v>0</v>
      </c>
      <c r="AD2887" s="131">
        <f>SUMIFS('Deductions and Deposits'!$D:$D,'Deductions and Deposits'!$C:$C,D2887)+SUMIFS($F:$F,$D:$D,D2887,$C:$C,"Coin Deduction")</f>
        <v>0</v>
      </c>
      <c r="AE2887" s="131">
        <f>Table5[[#This Row],[Column4]]+Table5[[#This Row],[Column14]]+Table5[[#This Row],[Column19]]+Table5[[#This Row],[Column12]]</f>
        <v>0</v>
      </c>
      <c r="AF2887" s="131">
        <f>Table5[[#This Row],[Column5]]+Table5[[#This Row],[Column13]]+Table5[[#This Row],[Column21]]+Table5[[#This Row],[Column18]]</f>
        <v>0</v>
      </c>
      <c r="AG2887" s="131">
        <f t="shared" si="502"/>
        <v>0</v>
      </c>
      <c r="AH2887" s="131">
        <f t="shared" si="503"/>
        <v>0</v>
      </c>
      <c r="AI2887" s="131">
        <f>Table5[[#This Row],[Column17]]-Table5[[#This Row],[Column20]]</f>
        <v>0</v>
      </c>
      <c r="AJ2887" s="131">
        <f t="shared" si="504"/>
        <v>0</v>
      </c>
      <c r="AK2887" s="131">
        <f t="shared" si="497"/>
        <v>0</v>
      </c>
      <c r="AL2887" s="131">
        <f t="shared" si="505"/>
        <v>0</v>
      </c>
      <c r="AM2887" s="131" t="str">
        <f t="shared" si="506"/>
        <v/>
      </c>
      <c r="AN2887" s="131" t="str">
        <f t="shared" ca="1" si="507"/>
        <v/>
      </c>
    </row>
    <row r="2888" spans="1:40" ht="20.25" customHeight="1" x14ac:dyDescent="0.3">
      <c r="A2888" s="127"/>
      <c r="B2888" s="164"/>
      <c r="C2888" s="139"/>
      <c r="D2888" s="140"/>
      <c r="E2888" s="139"/>
      <c r="F2888" s="139"/>
      <c r="G2888" s="140"/>
      <c r="H2888" s="139"/>
      <c r="I2888" s="129"/>
      <c r="L2888" s="128"/>
      <c r="M2888" s="128"/>
      <c r="N2888" s="128"/>
      <c r="O2888" s="128"/>
      <c r="P2888" s="128"/>
      <c r="Q2888" s="128"/>
      <c r="R2888" s="128"/>
      <c r="S2888" s="128"/>
      <c r="T2888" s="120">
        <f t="shared" si="498"/>
        <v>0</v>
      </c>
      <c r="U2888" s="131"/>
      <c r="V2888" s="131"/>
      <c r="W2888" s="131">
        <f>SUMIFS($F$3:F2888,$D$3:D2888,D2888,$C$3:C2888,"Buy")+SUMIFS($F$3:F2888,$D$3:D2888,D2888,$C$3:C2888,"Coin Deposit",$E$3:E2888,"&lt;&gt;")</f>
        <v>0</v>
      </c>
      <c r="X2888" s="131">
        <f t="shared" si="499"/>
        <v>0</v>
      </c>
      <c r="Y2888" s="131">
        <f>IF($D2888=Y$1,SUMIFS($H$3:$H2888,$G$3:$G2888,Y$1,$C$3:$C2888,"Sell"),0)</f>
        <v>0</v>
      </c>
      <c r="Z2888" s="131">
        <f t="shared" si="500"/>
        <v>0</v>
      </c>
      <c r="AA2888" s="131">
        <f>IF($D2888=AA$1,SUMIFS($H$3:$H2888,$G$3:$G2888,AA$1,$C$3:$C2888,"Sell"),0)</f>
        <v>0</v>
      </c>
      <c r="AB2888" s="131">
        <f t="shared" si="501"/>
        <v>0</v>
      </c>
      <c r="AC2888" s="131">
        <f>SUMIFS('Deductions and Deposits'!$H:$H,'Deductions and Deposits'!$G:$G,D2888,'Deductions and Deposits'!$F:$F,"&lt;="&amp;B2888)+SUMIFS($F$3:F2888,$D$3:D2888,D2888,$C$3:C2888,"Coin Deposit",$E$3:E2888,"")</f>
        <v>0</v>
      </c>
      <c r="AD2888" s="131">
        <f>SUMIFS('Deductions and Deposits'!$D:$D,'Deductions and Deposits'!$C:$C,D2888)+SUMIFS($F:$F,$D:$D,D2888,$C:$C,"Coin Deduction")</f>
        <v>0</v>
      </c>
      <c r="AE2888" s="131">
        <f>Table5[[#This Row],[Column4]]+Table5[[#This Row],[Column14]]+Table5[[#This Row],[Column19]]+Table5[[#This Row],[Column12]]</f>
        <v>0</v>
      </c>
      <c r="AF2888" s="131">
        <f>Table5[[#This Row],[Column5]]+Table5[[#This Row],[Column13]]+Table5[[#This Row],[Column21]]+Table5[[#This Row],[Column18]]</f>
        <v>0</v>
      </c>
      <c r="AG2888" s="131">
        <f t="shared" si="502"/>
        <v>0</v>
      </c>
      <c r="AH2888" s="131">
        <f t="shared" si="503"/>
        <v>0</v>
      </c>
      <c r="AI2888" s="131">
        <f>Table5[[#This Row],[Column17]]-Table5[[#This Row],[Column20]]</f>
        <v>0</v>
      </c>
      <c r="AJ2888" s="131">
        <f t="shared" si="504"/>
        <v>0</v>
      </c>
      <c r="AK2888" s="131">
        <f t="shared" si="497"/>
        <v>0</v>
      </c>
      <c r="AL2888" s="131">
        <f t="shared" si="505"/>
        <v>0</v>
      </c>
      <c r="AM2888" s="131" t="str">
        <f t="shared" si="506"/>
        <v/>
      </c>
      <c r="AN2888" s="131" t="str">
        <f t="shared" ca="1" si="507"/>
        <v/>
      </c>
    </row>
    <row r="2889" spans="1:40" ht="20.25" customHeight="1" x14ac:dyDescent="0.3">
      <c r="A2889" s="127"/>
      <c r="B2889" s="164"/>
      <c r="C2889" s="139"/>
      <c r="D2889" s="140"/>
      <c r="E2889" s="139"/>
      <c r="F2889" s="139"/>
      <c r="G2889" s="140"/>
      <c r="H2889" s="139"/>
      <c r="I2889" s="129"/>
      <c r="L2889" s="128"/>
      <c r="M2889" s="128"/>
      <c r="N2889" s="128"/>
      <c r="O2889" s="128"/>
      <c r="P2889" s="128"/>
      <c r="Q2889" s="128"/>
      <c r="R2889" s="128"/>
      <c r="S2889" s="128"/>
      <c r="T2889" s="120">
        <f t="shared" si="498"/>
        <v>0</v>
      </c>
      <c r="U2889" s="131"/>
      <c r="V2889" s="131"/>
      <c r="W2889" s="131">
        <f>SUMIFS($F$3:F2889,$D$3:D2889,D2889,$C$3:C2889,"Buy")+SUMIFS($F$3:F2889,$D$3:D2889,D2889,$C$3:C2889,"Coin Deposit",$E$3:E2889,"&lt;&gt;")</f>
        <v>0</v>
      </c>
      <c r="X2889" s="131">
        <f t="shared" si="499"/>
        <v>0</v>
      </c>
      <c r="Y2889" s="131">
        <f>IF($D2889=Y$1,SUMIFS($H$3:$H2889,$G$3:$G2889,Y$1,$C$3:$C2889,"Sell"),0)</f>
        <v>0</v>
      </c>
      <c r="Z2889" s="131">
        <f t="shared" si="500"/>
        <v>0</v>
      </c>
      <c r="AA2889" s="131">
        <f>IF($D2889=AA$1,SUMIFS($H$3:$H2889,$G$3:$G2889,AA$1,$C$3:$C2889,"Sell"),0)</f>
        <v>0</v>
      </c>
      <c r="AB2889" s="131">
        <f t="shared" si="501"/>
        <v>0</v>
      </c>
      <c r="AC2889" s="131">
        <f>SUMIFS('Deductions and Deposits'!$H:$H,'Deductions and Deposits'!$G:$G,D2889,'Deductions and Deposits'!$F:$F,"&lt;="&amp;B2889)+SUMIFS($F$3:F2889,$D$3:D2889,D2889,$C$3:C2889,"Coin Deposit",$E$3:E2889,"")</f>
        <v>0</v>
      </c>
      <c r="AD2889" s="131">
        <f>SUMIFS('Deductions and Deposits'!$D:$D,'Deductions and Deposits'!$C:$C,D2889)+SUMIFS($F:$F,$D:$D,D2889,$C:$C,"Coin Deduction")</f>
        <v>0</v>
      </c>
      <c r="AE2889" s="131">
        <f>Table5[[#This Row],[Column4]]+Table5[[#This Row],[Column14]]+Table5[[#This Row],[Column19]]+Table5[[#This Row],[Column12]]</f>
        <v>0</v>
      </c>
      <c r="AF2889" s="131">
        <f>Table5[[#This Row],[Column5]]+Table5[[#This Row],[Column13]]+Table5[[#This Row],[Column21]]+Table5[[#This Row],[Column18]]</f>
        <v>0</v>
      </c>
      <c r="AG2889" s="131">
        <f t="shared" si="502"/>
        <v>0</v>
      </c>
      <c r="AH2889" s="131">
        <f t="shared" si="503"/>
        <v>0</v>
      </c>
      <c r="AI2889" s="131">
        <f>Table5[[#This Row],[Column17]]-Table5[[#This Row],[Column20]]</f>
        <v>0</v>
      </c>
      <c r="AJ2889" s="131">
        <f t="shared" si="504"/>
        <v>0</v>
      </c>
      <c r="AK2889" s="131">
        <f t="shared" si="497"/>
        <v>0</v>
      </c>
      <c r="AL2889" s="131">
        <f t="shared" si="505"/>
        <v>0</v>
      </c>
      <c r="AM2889" s="131" t="str">
        <f t="shared" si="506"/>
        <v/>
      </c>
      <c r="AN2889" s="131" t="str">
        <f t="shared" ca="1" si="507"/>
        <v/>
      </c>
    </row>
    <row r="2890" spans="1:40" ht="20.25" customHeight="1" x14ac:dyDescent="0.3">
      <c r="A2890" s="127"/>
      <c r="B2890" s="164"/>
      <c r="C2890" s="139"/>
      <c r="D2890" s="140"/>
      <c r="E2890" s="139"/>
      <c r="F2890" s="139"/>
      <c r="G2890" s="140"/>
      <c r="H2890" s="139"/>
      <c r="I2890" s="129"/>
      <c r="L2890" s="128"/>
      <c r="M2890" s="128"/>
      <c r="N2890" s="128"/>
      <c r="O2890" s="128"/>
      <c r="P2890" s="128"/>
      <c r="Q2890" s="128"/>
      <c r="R2890" s="128"/>
      <c r="S2890" s="128"/>
      <c r="T2890" s="120">
        <f t="shared" si="498"/>
        <v>0</v>
      </c>
      <c r="U2890" s="131"/>
      <c r="V2890" s="131"/>
      <c r="W2890" s="131">
        <f>SUMIFS($F$3:F2890,$D$3:D2890,D2890,$C$3:C2890,"Buy")+SUMIFS($F$3:F2890,$D$3:D2890,D2890,$C$3:C2890,"Coin Deposit",$E$3:E2890,"&lt;&gt;")</f>
        <v>0</v>
      </c>
      <c r="X2890" s="131">
        <f t="shared" si="499"/>
        <v>0</v>
      </c>
      <c r="Y2890" s="131">
        <f>IF($D2890=Y$1,SUMIFS($H$3:$H2890,$G$3:$G2890,Y$1,$C$3:$C2890,"Sell"),0)</f>
        <v>0</v>
      </c>
      <c r="Z2890" s="131">
        <f t="shared" si="500"/>
        <v>0</v>
      </c>
      <c r="AA2890" s="131">
        <f>IF($D2890=AA$1,SUMIFS($H$3:$H2890,$G$3:$G2890,AA$1,$C$3:$C2890,"Sell"),0)</f>
        <v>0</v>
      </c>
      <c r="AB2890" s="131">
        <f t="shared" si="501"/>
        <v>0</v>
      </c>
      <c r="AC2890" s="131">
        <f>SUMIFS('Deductions and Deposits'!$H:$H,'Deductions and Deposits'!$G:$G,D2890,'Deductions and Deposits'!$F:$F,"&lt;="&amp;B2890)+SUMIFS($F$3:F2890,$D$3:D2890,D2890,$C$3:C2890,"Coin Deposit",$E$3:E2890,"")</f>
        <v>0</v>
      </c>
      <c r="AD2890" s="131">
        <f>SUMIFS('Deductions and Deposits'!$D:$D,'Deductions and Deposits'!$C:$C,D2890)+SUMIFS($F:$F,$D:$D,D2890,$C:$C,"Coin Deduction")</f>
        <v>0</v>
      </c>
      <c r="AE2890" s="131">
        <f>Table5[[#This Row],[Column4]]+Table5[[#This Row],[Column14]]+Table5[[#This Row],[Column19]]+Table5[[#This Row],[Column12]]</f>
        <v>0</v>
      </c>
      <c r="AF2890" s="131">
        <f>Table5[[#This Row],[Column5]]+Table5[[#This Row],[Column13]]+Table5[[#This Row],[Column21]]+Table5[[#This Row],[Column18]]</f>
        <v>0</v>
      </c>
      <c r="AG2890" s="131">
        <f t="shared" si="502"/>
        <v>0</v>
      </c>
      <c r="AH2890" s="131">
        <f t="shared" si="503"/>
        <v>0</v>
      </c>
      <c r="AI2890" s="131">
        <f>Table5[[#This Row],[Column17]]-Table5[[#This Row],[Column20]]</f>
        <v>0</v>
      </c>
      <c r="AJ2890" s="131">
        <f t="shared" si="504"/>
        <v>0</v>
      </c>
      <c r="AK2890" s="131">
        <f t="shared" si="497"/>
        <v>0</v>
      </c>
      <c r="AL2890" s="131">
        <f t="shared" si="505"/>
        <v>0</v>
      </c>
      <c r="AM2890" s="131" t="str">
        <f t="shared" si="506"/>
        <v/>
      </c>
      <c r="AN2890" s="131" t="str">
        <f t="shared" ca="1" si="507"/>
        <v/>
      </c>
    </row>
    <row r="2891" spans="1:40" ht="20.25" customHeight="1" x14ac:dyDescent="0.3">
      <c r="A2891" s="127"/>
      <c r="B2891" s="164"/>
      <c r="C2891" s="139"/>
      <c r="D2891" s="140"/>
      <c r="E2891" s="139"/>
      <c r="F2891" s="139"/>
      <c r="G2891" s="140"/>
      <c r="H2891" s="139"/>
      <c r="I2891" s="129"/>
      <c r="L2891" s="128"/>
      <c r="M2891" s="128"/>
      <c r="N2891" s="128"/>
      <c r="O2891" s="128"/>
      <c r="P2891" s="128"/>
      <c r="Q2891" s="128"/>
      <c r="R2891" s="128"/>
      <c r="S2891" s="128"/>
      <c r="T2891" s="120">
        <f t="shared" si="498"/>
        <v>0</v>
      </c>
      <c r="U2891" s="131"/>
      <c r="V2891" s="131"/>
      <c r="W2891" s="131">
        <f>SUMIFS($F$3:F2891,$D$3:D2891,D2891,$C$3:C2891,"Buy")+SUMIFS($F$3:F2891,$D$3:D2891,D2891,$C$3:C2891,"Coin Deposit",$E$3:E2891,"&lt;&gt;")</f>
        <v>0</v>
      </c>
      <c r="X2891" s="131">
        <f t="shared" si="499"/>
        <v>0</v>
      </c>
      <c r="Y2891" s="131">
        <f>IF($D2891=Y$1,SUMIFS($H$3:$H2891,$G$3:$G2891,Y$1,$C$3:$C2891,"Sell"),0)</f>
        <v>0</v>
      </c>
      <c r="Z2891" s="131">
        <f t="shared" si="500"/>
        <v>0</v>
      </c>
      <c r="AA2891" s="131">
        <f>IF($D2891=AA$1,SUMIFS($H$3:$H2891,$G$3:$G2891,AA$1,$C$3:$C2891,"Sell"),0)</f>
        <v>0</v>
      </c>
      <c r="AB2891" s="131">
        <f t="shared" si="501"/>
        <v>0</v>
      </c>
      <c r="AC2891" s="131">
        <f>SUMIFS('Deductions and Deposits'!$H:$H,'Deductions and Deposits'!$G:$G,D2891,'Deductions and Deposits'!$F:$F,"&lt;="&amp;B2891)+SUMIFS($F$3:F2891,$D$3:D2891,D2891,$C$3:C2891,"Coin Deposit",$E$3:E2891,"")</f>
        <v>0</v>
      </c>
      <c r="AD2891" s="131">
        <f>SUMIFS('Deductions and Deposits'!$D:$D,'Deductions and Deposits'!$C:$C,D2891)+SUMIFS($F:$F,$D:$D,D2891,$C:$C,"Coin Deduction")</f>
        <v>0</v>
      </c>
      <c r="AE2891" s="131">
        <f>Table5[[#This Row],[Column4]]+Table5[[#This Row],[Column14]]+Table5[[#This Row],[Column19]]+Table5[[#This Row],[Column12]]</f>
        <v>0</v>
      </c>
      <c r="AF2891" s="131">
        <f>Table5[[#This Row],[Column5]]+Table5[[#This Row],[Column13]]+Table5[[#This Row],[Column21]]+Table5[[#This Row],[Column18]]</f>
        <v>0</v>
      </c>
      <c r="AG2891" s="131">
        <f t="shared" si="502"/>
        <v>0</v>
      </c>
      <c r="AH2891" s="131">
        <f t="shared" si="503"/>
        <v>0</v>
      </c>
      <c r="AI2891" s="131">
        <f>Table5[[#This Row],[Column17]]-Table5[[#This Row],[Column20]]</f>
        <v>0</v>
      </c>
      <c r="AJ2891" s="131">
        <f t="shared" si="504"/>
        <v>0</v>
      </c>
      <c r="AK2891" s="131">
        <f t="shared" si="497"/>
        <v>0</v>
      </c>
      <c r="AL2891" s="131">
        <f t="shared" si="505"/>
        <v>0</v>
      </c>
      <c r="AM2891" s="131" t="str">
        <f t="shared" si="506"/>
        <v/>
      </c>
      <c r="AN2891" s="131" t="str">
        <f t="shared" ca="1" si="507"/>
        <v/>
      </c>
    </row>
    <row r="2892" spans="1:40" ht="20.25" customHeight="1" x14ac:dyDescent="0.3">
      <c r="A2892" s="127"/>
      <c r="B2892" s="164"/>
      <c r="C2892" s="139"/>
      <c r="D2892" s="140"/>
      <c r="E2892" s="139"/>
      <c r="F2892" s="139"/>
      <c r="G2892" s="140"/>
      <c r="H2892" s="139"/>
      <c r="I2892" s="129"/>
      <c r="L2892" s="128"/>
      <c r="M2892" s="128"/>
      <c r="N2892" s="128"/>
      <c r="O2892" s="128"/>
      <c r="P2892" s="128"/>
      <c r="Q2892" s="128"/>
      <c r="R2892" s="128"/>
      <c r="S2892" s="128"/>
      <c r="T2892" s="120">
        <f t="shared" si="498"/>
        <v>0</v>
      </c>
      <c r="U2892" s="131"/>
      <c r="V2892" s="131"/>
      <c r="W2892" s="131">
        <f>SUMIFS($F$3:F2892,$D$3:D2892,D2892,$C$3:C2892,"Buy")+SUMIFS($F$3:F2892,$D$3:D2892,D2892,$C$3:C2892,"Coin Deposit",$E$3:E2892,"&lt;&gt;")</f>
        <v>0</v>
      </c>
      <c r="X2892" s="131">
        <f t="shared" si="499"/>
        <v>0</v>
      </c>
      <c r="Y2892" s="131">
        <f>IF($D2892=Y$1,SUMIFS($H$3:$H2892,$G$3:$G2892,Y$1,$C$3:$C2892,"Sell"),0)</f>
        <v>0</v>
      </c>
      <c r="Z2892" s="131">
        <f t="shared" si="500"/>
        <v>0</v>
      </c>
      <c r="AA2892" s="131">
        <f>IF($D2892=AA$1,SUMIFS($H$3:$H2892,$G$3:$G2892,AA$1,$C$3:$C2892,"Sell"),0)</f>
        <v>0</v>
      </c>
      <c r="AB2892" s="131">
        <f t="shared" si="501"/>
        <v>0</v>
      </c>
      <c r="AC2892" s="131">
        <f>SUMIFS('Deductions and Deposits'!$H:$H,'Deductions and Deposits'!$G:$G,D2892,'Deductions and Deposits'!$F:$F,"&lt;="&amp;B2892)+SUMIFS($F$3:F2892,$D$3:D2892,D2892,$C$3:C2892,"Coin Deposit",$E$3:E2892,"")</f>
        <v>0</v>
      </c>
      <c r="AD2892" s="131">
        <f>SUMIFS('Deductions and Deposits'!$D:$D,'Deductions and Deposits'!$C:$C,D2892)+SUMIFS($F:$F,$D:$D,D2892,$C:$C,"Coin Deduction")</f>
        <v>0</v>
      </c>
      <c r="AE2892" s="131">
        <f>Table5[[#This Row],[Column4]]+Table5[[#This Row],[Column14]]+Table5[[#This Row],[Column19]]+Table5[[#This Row],[Column12]]</f>
        <v>0</v>
      </c>
      <c r="AF2892" s="131">
        <f>Table5[[#This Row],[Column5]]+Table5[[#This Row],[Column13]]+Table5[[#This Row],[Column21]]+Table5[[#This Row],[Column18]]</f>
        <v>0</v>
      </c>
      <c r="AG2892" s="131">
        <f t="shared" si="502"/>
        <v>0</v>
      </c>
      <c r="AH2892" s="131">
        <f t="shared" si="503"/>
        <v>0</v>
      </c>
      <c r="AI2892" s="131">
        <f>Table5[[#This Row],[Column17]]-Table5[[#This Row],[Column20]]</f>
        <v>0</v>
      </c>
      <c r="AJ2892" s="131">
        <f t="shared" si="504"/>
        <v>0</v>
      </c>
      <c r="AK2892" s="131">
        <f t="shared" si="497"/>
        <v>0</v>
      </c>
      <c r="AL2892" s="131">
        <f t="shared" si="505"/>
        <v>0</v>
      </c>
      <c r="AM2892" s="131" t="str">
        <f t="shared" si="506"/>
        <v/>
      </c>
      <c r="AN2892" s="131" t="str">
        <f t="shared" ca="1" si="507"/>
        <v/>
      </c>
    </row>
    <row r="2893" spans="1:40" ht="20.25" customHeight="1" x14ac:dyDescent="0.3">
      <c r="A2893" s="127"/>
      <c r="B2893" s="164"/>
      <c r="C2893" s="139"/>
      <c r="D2893" s="140"/>
      <c r="E2893" s="139"/>
      <c r="F2893" s="139"/>
      <c r="G2893" s="140"/>
      <c r="H2893" s="139"/>
      <c r="I2893" s="129"/>
      <c r="L2893" s="128"/>
      <c r="M2893" s="128"/>
      <c r="N2893" s="128"/>
      <c r="O2893" s="128"/>
      <c r="P2893" s="128"/>
      <c r="Q2893" s="128"/>
      <c r="R2893" s="128"/>
      <c r="S2893" s="128"/>
      <c r="T2893" s="120">
        <f t="shared" si="498"/>
        <v>0</v>
      </c>
      <c r="U2893" s="131"/>
      <c r="V2893" s="131"/>
      <c r="W2893" s="131">
        <f>SUMIFS($F$3:F2893,$D$3:D2893,D2893,$C$3:C2893,"Buy")+SUMIFS($F$3:F2893,$D$3:D2893,D2893,$C$3:C2893,"Coin Deposit",$E$3:E2893,"&lt;&gt;")</f>
        <v>0</v>
      </c>
      <c r="X2893" s="131">
        <f t="shared" si="499"/>
        <v>0</v>
      </c>
      <c r="Y2893" s="131">
        <f>IF($D2893=Y$1,SUMIFS($H$3:$H2893,$G$3:$G2893,Y$1,$C$3:$C2893,"Sell"),0)</f>
        <v>0</v>
      </c>
      <c r="Z2893" s="131">
        <f t="shared" si="500"/>
        <v>0</v>
      </c>
      <c r="AA2893" s="131">
        <f>IF($D2893=AA$1,SUMIFS($H$3:$H2893,$G$3:$G2893,AA$1,$C$3:$C2893,"Sell"),0)</f>
        <v>0</v>
      </c>
      <c r="AB2893" s="131">
        <f t="shared" si="501"/>
        <v>0</v>
      </c>
      <c r="AC2893" s="131">
        <f>SUMIFS('Deductions and Deposits'!$H:$H,'Deductions and Deposits'!$G:$G,D2893,'Deductions and Deposits'!$F:$F,"&lt;="&amp;B2893)+SUMIFS($F$3:F2893,$D$3:D2893,D2893,$C$3:C2893,"Coin Deposit",$E$3:E2893,"")</f>
        <v>0</v>
      </c>
      <c r="AD2893" s="131">
        <f>SUMIFS('Deductions and Deposits'!$D:$D,'Deductions and Deposits'!$C:$C,D2893)+SUMIFS($F:$F,$D:$D,D2893,$C:$C,"Coin Deduction")</f>
        <v>0</v>
      </c>
      <c r="AE2893" s="131">
        <f>Table5[[#This Row],[Column4]]+Table5[[#This Row],[Column14]]+Table5[[#This Row],[Column19]]+Table5[[#This Row],[Column12]]</f>
        <v>0</v>
      </c>
      <c r="AF2893" s="131">
        <f>Table5[[#This Row],[Column5]]+Table5[[#This Row],[Column13]]+Table5[[#This Row],[Column21]]+Table5[[#This Row],[Column18]]</f>
        <v>0</v>
      </c>
      <c r="AG2893" s="131">
        <f t="shared" si="502"/>
        <v>0</v>
      </c>
      <c r="AH2893" s="131">
        <f t="shared" si="503"/>
        <v>0</v>
      </c>
      <c r="AI2893" s="131">
        <f>Table5[[#This Row],[Column17]]-Table5[[#This Row],[Column20]]</f>
        <v>0</v>
      </c>
      <c r="AJ2893" s="131">
        <f t="shared" si="504"/>
        <v>0</v>
      </c>
      <c r="AK2893" s="131">
        <f t="shared" si="497"/>
        <v>0</v>
      </c>
      <c r="AL2893" s="131">
        <f t="shared" si="505"/>
        <v>0</v>
      </c>
      <c r="AM2893" s="131" t="str">
        <f t="shared" si="506"/>
        <v/>
      </c>
      <c r="AN2893" s="131" t="str">
        <f t="shared" ca="1" si="507"/>
        <v/>
      </c>
    </row>
    <row r="2894" spans="1:40" ht="20.25" customHeight="1" x14ac:dyDescent="0.3">
      <c r="A2894" s="127"/>
      <c r="B2894" s="164"/>
      <c r="C2894" s="139"/>
      <c r="D2894" s="140"/>
      <c r="E2894" s="139"/>
      <c r="F2894" s="139"/>
      <c r="G2894" s="140"/>
      <c r="H2894" s="139"/>
      <c r="I2894" s="129"/>
      <c r="L2894" s="128"/>
      <c r="M2894" s="128"/>
      <c r="N2894" s="128"/>
      <c r="O2894" s="128"/>
      <c r="P2894" s="128"/>
      <c r="Q2894" s="128"/>
      <c r="R2894" s="128"/>
      <c r="S2894" s="128"/>
      <c r="T2894" s="120">
        <f t="shared" si="498"/>
        <v>0</v>
      </c>
      <c r="U2894" s="131"/>
      <c r="V2894" s="131"/>
      <c r="W2894" s="131">
        <f>SUMIFS($F$3:F2894,$D$3:D2894,D2894,$C$3:C2894,"Buy")+SUMIFS($F$3:F2894,$D$3:D2894,D2894,$C$3:C2894,"Coin Deposit",$E$3:E2894,"&lt;&gt;")</f>
        <v>0</v>
      </c>
      <c r="X2894" s="131">
        <f t="shared" si="499"/>
        <v>0</v>
      </c>
      <c r="Y2894" s="131">
        <f>IF($D2894=Y$1,SUMIFS($H$3:$H2894,$G$3:$G2894,Y$1,$C$3:$C2894,"Sell"),0)</f>
        <v>0</v>
      </c>
      <c r="Z2894" s="131">
        <f t="shared" si="500"/>
        <v>0</v>
      </c>
      <c r="AA2894" s="131">
        <f>IF($D2894=AA$1,SUMIFS($H$3:$H2894,$G$3:$G2894,AA$1,$C$3:$C2894,"Sell"),0)</f>
        <v>0</v>
      </c>
      <c r="AB2894" s="131">
        <f t="shared" si="501"/>
        <v>0</v>
      </c>
      <c r="AC2894" s="131">
        <f>SUMIFS('Deductions and Deposits'!$H:$H,'Deductions and Deposits'!$G:$G,D2894,'Deductions and Deposits'!$F:$F,"&lt;="&amp;B2894)+SUMIFS($F$3:F2894,$D$3:D2894,D2894,$C$3:C2894,"Coin Deposit",$E$3:E2894,"")</f>
        <v>0</v>
      </c>
      <c r="AD2894" s="131">
        <f>SUMIFS('Deductions and Deposits'!$D:$D,'Deductions and Deposits'!$C:$C,D2894)+SUMIFS($F:$F,$D:$D,D2894,$C:$C,"Coin Deduction")</f>
        <v>0</v>
      </c>
      <c r="AE2894" s="131">
        <f>Table5[[#This Row],[Column4]]+Table5[[#This Row],[Column14]]+Table5[[#This Row],[Column19]]+Table5[[#This Row],[Column12]]</f>
        <v>0</v>
      </c>
      <c r="AF2894" s="131">
        <f>Table5[[#This Row],[Column5]]+Table5[[#This Row],[Column13]]+Table5[[#This Row],[Column21]]+Table5[[#This Row],[Column18]]</f>
        <v>0</v>
      </c>
      <c r="AG2894" s="131">
        <f t="shared" si="502"/>
        <v>0</v>
      </c>
      <c r="AH2894" s="131">
        <f t="shared" si="503"/>
        <v>0</v>
      </c>
      <c r="AI2894" s="131">
        <f>Table5[[#This Row],[Column17]]-Table5[[#This Row],[Column20]]</f>
        <v>0</v>
      </c>
      <c r="AJ2894" s="131">
        <f t="shared" si="504"/>
        <v>0</v>
      </c>
      <c r="AK2894" s="131">
        <f t="shared" si="497"/>
        <v>0</v>
      </c>
      <c r="AL2894" s="131">
        <f t="shared" si="505"/>
        <v>0</v>
      </c>
      <c r="AM2894" s="131" t="str">
        <f t="shared" si="506"/>
        <v/>
      </c>
      <c r="AN2894" s="131" t="str">
        <f t="shared" ca="1" si="507"/>
        <v/>
      </c>
    </row>
    <row r="2895" spans="1:40" ht="20.25" customHeight="1" x14ac:dyDescent="0.3">
      <c r="A2895" s="127"/>
      <c r="B2895" s="164"/>
      <c r="C2895" s="139"/>
      <c r="D2895" s="140"/>
      <c r="E2895" s="139"/>
      <c r="F2895" s="139"/>
      <c r="G2895" s="140"/>
      <c r="H2895" s="139"/>
      <c r="I2895" s="129"/>
      <c r="L2895" s="128"/>
      <c r="M2895" s="128"/>
      <c r="N2895" s="128"/>
      <c r="O2895" s="128"/>
      <c r="P2895" s="128"/>
      <c r="Q2895" s="128"/>
      <c r="R2895" s="128"/>
      <c r="S2895" s="128"/>
      <c r="T2895" s="120">
        <f t="shared" si="498"/>
        <v>0</v>
      </c>
      <c r="U2895" s="131"/>
      <c r="V2895" s="131"/>
      <c r="W2895" s="131">
        <f>SUMIFS($F$3:F2895,$D$3:D2895,D2895,$C$3:C2895,"Buy")+SUMIFS($F$3:F2895,$D$3:D2895,D2895,$C$3:C2895,"Coin Deposit",$E$3:E2895,"&lt;&gt;")</f>
        <v>0</v>
      </c>
      <c r="X2895" s="131">
        <f t="shared" si="499"/>
        <v>0</v>
      </c>
      <c r="Y2895" s="131">
        <f>IF($D2895=Y$1,SUMIFS($H$3:$H2895,$G$3:$G2895,Y$1,$C$3:$C2895,"Sell"),0)</f>
        <v>0</v>
      </c>
      <c r="Z2895" s="131">
        <f t="shared" si="500"/>
        <v>0</v>
      </c>
      <c r="AA2895" s="131">
        <f>IF($D2895=AA$1,SUMIFS($H$3:$H2895,$G$3:$G2895,AA$1,$C$3:$C2895,"Sell"),0)</f>
        <v>0</v>
      </c>
      <c r="AB2895" s="131">
        <f t="shared" si="501"/>
        <v>0</v>
      </c>
      <c r="AC2895" s="131">
        <f>SUMIFS('Deductions and Deposits'!$H:$H,'Deductions and Deposits'!$G:$G,D2895,'Deductions and Deposits'!$F:$F,"&lt;="&amp;B2895)+SUMIFS($F$3:F2895,$D$3:D2895,D2895,$C$3:C2895,"Coin Deposit",$E$3:E2895,"")</f>
        <v>0</v>
      </c>
      <c r="AD2895" s="131">
        <f>SUMIFS('Deductions and Deposits'!$D:$D,'Deductions and Deposits'!$C:$C,D2895)+SUMIFS($F:$F,$D:$D,D2895,$C:$C,"Coin Deduction")</f>
        <v>0</v>
      </c>
      <c r="AE2895" s="131">
        <f>Table5[[#This Row],[Column4]]+Table5[[#This Row],[Column14]]+Table5[[#This Row],[Column19]]+Table5[[#This Row],[Column12]]</f>
        <v>0</v>
      </c>
      <c r="AF2895" s="131">
        <f>Table5[[#This Row],[Column5]]+Table5[[#This Row],[Column13]]+Table5[[#This Row],[Column21]]+Table5[[#This Row],[Column18]]</f>
        <v>0</v>
      </c>
      <c r="AG2895" s="131">
        <f t="shared" si="502"/>
        <v>0</v>
      </c>
      <c r="AH2895" s="131">
        <f t="shared" si="503"/>
        <v>0</v>
      </c>
      <c r="AI2895" s="131">
        <f>Table5[[#This Row],[Column17]]-Table5[[#This Row],[Column20]]</f>
        <v>0</v>
      </c>
      <c r="AJ2895" s="131">
        <f t="shared" si="504"/>
        <v>0</v>
      </c>
      <c r="AK2895" s="131">
        <f t="shared" si="497"/>
        <v>0</v>
      </c>
      <c r="AL2895" s="131">
        <f t="shared" si="505"/>
        <v>0</v>
      </c>
      <c r="AM2895" s="131" t="str">
        <f t="shared" si="506"/>
        <v/>
      </c>
      <c r="AN2895" s="131" t="str">
        <f t="shared" ca="1" si="507"/>
        <v/>
      </c>
    </row>
    <row r="2896" spans="1:40" ht="20.25" customHeight="1" x14ac:dyDescent="0.3">
      <c r="A2896" s="127"/>
      <c r="B2896" s="164"/>
      <c r="C2896" s="139"/>
      <c r="D2896" s="140"/>
      <c r="E2896" s="139"/>
      <c r="F2896" s="139"/>
      <c r="G2896" s="140"/>
      <c r="H2896" s="139"/>
      <c r="I2896" s="129"/>
      <c r="L2896" s="128"/>
      <c r="M2896" s="128"/>
      <c r="N2896" s="128"/>
      <c r="O2896" s="128"/>
      <c r="P2896" s="128"/>
      <c r="Q2896" s="128"/>
      <c r="R2896" s="128"/>
      <c r="S2896" s="128"/>
      <c r="T2896" s="120">
        <f t="shared" si="498"/>
        <v>0</v>
      </c>
      <c r="U2896" s="131"/>
      <c r="V2896" s="131"/>
      <c r="W2896" s="131">
        <f>SUMIFS($F$3:F2896,$D$3:D2896,D2896,$C$3:C2896,"Buy")+SUMIFS($F$3:F2896,$D$3:D2896,D2896,$C$3:C2896,"Coin Deposit",$E$3:E2896,"&lt;&gt;")</f>
        <v>0</v>
      </c>
      <c r="X2896" s="131">
        <f t="shared" si="499"/>
        <v>0</v>
      </c>
      <c r="Y2896" s="131">
        <f>IF($D2896=Y$1,SUMIFS($H$3:$H2896,$G$3:$G2896,Y$1,$C$3:$C2896,"Sell"),0)</f>
        <v>0</v>
      </c>
      <c r="Z2896" s="131">
        <f t="shared" si="500"/>
        <v>0</v>
      </c>
      <c r="AA2896" s="131">
        <f>IF($D2896=AA$1,SUMIFS($H$3:$H2896,$G$3:$G2896,AA$1,$C$3:$C2896,"Sell"),0)</f>
        <v>0</v>
      </c>
      <c r="AB2896" s="131">
        <f t="shared" si="501"/>
        <v>0</v>
      </c>
      <c r="AC2896" s="131">
        <f>SUMIFS('Deductions and Deposits'!$H:$H,'Deductions and Deposits'!$G:$G,D2896,'Deductions and Deposits'!$F:$F,"&lt;="&amp;B2896)+SUMIFS($F$3:F2896,$D$3:D2896,D2896,$C$3:C2896,"Coin Deposit",$E$3:E2896,"")</f>
        <v>0</v>
      </c>
      <c r="AD2896" s="131">
        <f>SUMIFS('Deductions and Deposits'!$D:$D,'Deductions and Deposits'!$C:$C,D2896)+SUMIFS($F:$F,$D:$D,D2896,$C:$C,"Coin Deduction")</f>
        <v>0</v>
      </c>
      <c r="AE2896" s="131">
        <f>Table5[[#This Row],[Column4]]+Table5[[#This Row],[Column14]]+Table5[[#This Row],[Column19]]+Table5[[#This Row],[Column12]]</f>
        <v>0</v>
      </c>
      <c r="AF2896" s="131">
        <f>Table5[[#This Row],[Column5]]+Table5[[#This Row],[Column13]]+Table5[[#This Row],[Column21]]+Table5[[#This Row],[Column18]]</f>
        <v>0</v>
      </c>
      <c r="AG2896" s="131">
        <f t="shared" si="502"/>
        <v>0</v>
      </c>
      <c r="AH2896" s="131">
        <f t="shared" si="503"/>
        <v>0</v>
      </c>
      <c r="AI2896" s="131">
        <f>Table5[[#This Row],[Column17]]-Table5[[#This Row],[Column20]]</f>
        <v>0</v>
      </c>
      <c r="AJ2896" s="131">
        <f t="shared" si="504"/>
        <v>0</v>
      </c>
      <c r="AK2896" s="131">
        <f t="shared" si="497"/>
        <v>0</v>
      </c>
      <c r="AL2896" s="131">
        <f t="shared" si="505"/>
        <v>0</v>
      </c>
      <c r="AM2896" s="131" t="str">
        <f t="shared" si="506"/>
        <v/>
      </c>
      <c r="AN2896" s="131" t="str">
        <f t="shared" ca="1" si="507"/>
        <v/>
      </c>
    </row>
    <row r="2897" spans="1:40" ht="20.25" customHeight="1" x14ac:dyDescent="0.3">
      <c r="A2897" s="127"/>
      <c r="B2897" s="164"/>
      <c r="C2897" s="139"/>
      <c r="D2897" s="140"/>
      <c r="E2897" s="139"/>
      <c r="F2897" s="139"/>
      <c r="G2897" s="140"/>
      <c r="H2897" s="139"/>
      <c r="I2897" s="129"/>
      <c r="L2897" s="128"/>
      <c r="M2897" s="128"/>
      <c r="N2897" s="128"/>
      <c r="O2897" s="128"/>
      <c r="P2897" s="128"/>
      <c r="Q2897" s="128"/>
      <c r="R2897" s="128"/>
      <c r="S2897" s="128"/>
      <c r="T2897" s="120">
        <f t="shared" si="498"/>
        <v>0</v>
      </c>
      <c r="U2897" s="131"/>
      <c r="V2897" s="131"/>
      <c r="W2897" s="131">
        <f>SUMIFS($F$3:F2897,$D$3:D2897,D2897,$C$3:C2897,"Buy")+SUMIFS($F$3:F2897,$D$3:D2897,D2897,$C$3:C2897,"Coin Deposit",$E$3:E2897,"&lt;&gt;")</f>
        <v>0</v>
      </c>
      <c r="X2897" s="131">
        <f t="shared" si="499"/>
        <v>0</v>
      </c>
      <c r="Y2897" s="131">
        <f>IF($D2897=Y$1,SUMIFS($H$3:$H2897,$G$3:$G2897,Y$1,$C$3:$C2897,"Sell"),0)</f>
        <v>0</v>
      </c>
      <c r="Z2897" s="131">
        <f t="shared" si="500"/>
        <v>0</v>
      </c>
      <c r="AA2897" s="131">
        <f>IF($D2897=AA$1,SUMIFS($H$3:$H2897,$G$3:$G2897,AA$1,$C$3:$C2897,"Sell"),0)</f>
        <v>0</v>
      </c>
      <c r="AB2897" s="131">
        <f t="shared" si="501"/>
        <v>0</v>
      </c>
      <c r="AC2897" s="131">
        <f>SUMIFS('Deductions and Deposits'!$H:$H,'Deductions and Deposits'!$G:$G,D2897,'Deductions and Deposits'!$F:$F,"&lt;="&amp;B2897)+SUMIFS($F$3:F2897,$D$3:D2897,D2897,$C$3:C2897,"Coin Deposit",$E$3:E2897,"")</f>
        <v>0</v>
      </c>
      <c r="AD2897" s="131">
        <f>SUMIFS('Deductions and Deposits'!$D:$D,'Deductions and Deposits'!$C:$C,D2897)+SUMIFS($F:$F,$D:$D,D2897,$C:$C,"Coin Deduction")</f>
        <v>0</v>
      </c>
      <c r="AE2897" s="131">
        <f>Table5[[#This Row],[Column4]]+Table5[[#This Row],[Column14]]+Table5[[#This Row],[Column19]]+Table5[[#This Row],[Column12]]</f>
        <v>0</v>
      </c>
      <c r="AF2897" s="131">
        <f>Table5[[#This Row],[Column5]]+Table5[[#This Row],[Column13]]+Table5[[#This Row],[Column21]]+Table5[[#This Row],[Column18]]</f>
        <v>0</v>
      </c>
      <c r="AG2897" s="131">
        <f t="shared" si="502"/>
        <v>0</v>
      </c>
      <c r="AH2897" s="131">
        <f t="shared" si="503"/>
        <v>0</v>
      </c>
      <c r="AI2897" s="131">
        <f>Table5[[#This Row],[Column17]]-Table5[[#This Row],[Column20]]</f>
        <v>0</v>
      </c>
      <c r="AJ2897" s="131">
        <f t="shared" si="504"/>
        <v>0</v>
      </c>
      <c r="AK2897" s="131">
        <f t="shared" si="497"/>
        <v>0</v>
      </c>
      <c r="AL2897" s="131">
        <f t="shared" si="505"/>
        <v>0</v>
      </c>
      <c r="AM2897" s="131" t="str">
        <f t="shared" si="506"/>
        <v/>
      </c>
      <c r="AN2897" s="131" t="str">
        <f t="shared" ca="1" si="507"/>
        <v/>
      </c>
    </row>
    <row r="2898" spans="1:40" ht="20.25" customHeight="1" x14ac:dyDescent="0.3">
      <c r="A2898" s="127"/>
      <c r="B2898" s="164"/>
      <c r="C2898" s="139"/>
      <c r="D2898" s="140"/>
      <c r="E2898" s="139"/>
      <c r="F2898" s="139"/>
      <c r="G2898" s="140"/>
      <c r="H2898" s="139"/>
      <c r="I2898" s="129"/>
      <c r="L2898" s="128"/>
      <c r="M2898" s="128"/>
      <c r="N2898" s="128"/>
      <c r="O2898" s="128"/>
      <c r="P2898" s="128"/>
      <c r="Q2898" s="128"/>
      <c r="R2898" s="128"/>
      <c r="S2898" s="128"/>
      <c r="T2898" s="120">
        <f t="shared" si="498"/>
        <v>0</v>
      </c>
      <c r="U2898" s="131"/>
      <c r="V2898" s="131"/>
      <c r="W2898" s="131">
        <f>SUMIFS($F$3:F2898,$D$3:D2898,D2898,$C$3:C2898,"Buy")+SUMIFS($F$3:F2898,$D$3:D2898,D2898,$C$3:C2898,"Coin Deposit",$E$3:E2898,"&lt;&gt;")</f>
        <v>0</v>
      </c>
      <c r="X2898" s="131">
        <f t="shared" si="499"/>
        <v>0</v>
      </c>
      <c r="Y2898" s="131">
        <f>IF($D2898=Y$1,SUMIFS($H$3:$H2898,$G$3:$G2898,Y$1,$C$3:$C2898,"Sell"),0)</f>
        <v>0</v>
      </c>
      <c r="Z2898" s="131">
        <f t="shared" si="500"/>
        <v>0</v>
      </c>
      <c r="AA2898" s="131">
        <f>IF($D2898=AA$1,SUMIFS($H$3:$H2898,$G$3:$G2898,AA$1,$C$3:$C2898,"Sell"),0)</f>
        <v>0</v>
      </c>
      <c r="AB2898" s="131">
        <f t="shared" si="501"/>
        <v>0</v>
      </c>
      <c r="AC2898" s="131">
        <f>SUMIFS('Deductions and Deposits'!$H:$H,'Deductions and Deposits'!$G:$G,D2898,'Deductions and Deposits'!$F:$F,"&lt;="&amp;B2898)+SUMIFS($F$3:F2898,$D$3:D2898,D2898,$C$3:C2898,"Coin Deposit",$E$3:E2898,"")</f>
        <v>0</v>
      </c>
      <c r="AD2898" s="131">
        <f>SUMIFS('Deductions and Deposits'!$D:$D,'Deductions and Deposits'!$C:$C,D2898)+SUMIFS($F:$F,$D:$D,D2898,$C:$C,"Coin Deduction")</f>
        <v>0</v>
      </c>
      <c r="AE2898" s="131">
        <f>Table5[[#This Row],[Column4]]+Table5[[#This Row],[Column14]]+Table5[[#This Row],[Column19]]+Table5[[#This Row],[Column12]]</f>
        <v>0</v>
      </c>
      <c r="AF2898" s="131">
        <f>Table5[[#This Row],[Column5]]+Table5[[#This Row],[Column13]]+Table5[[#This Row],[Column21]]+Table5[[#This Row],[Column18]]</f>
        <v>0</v>
      </c>
      <c r="AG2898" s="131">
        <f t="shared" si="502"/>
        <v>0</v>
      </c>
      <c r="AH2898" s="131">
        <f t="shared" si="503"/>
        <v>0</v>
      </c>
      <c r="AI2898" s="131">
        <f>Table5[[#This Row],[Column17]]-Table5[[#This Row],[Column20]]</f>
        <v>0</v>
      </c>
      <c r="AJ2898" s="131">
        <f t="shared" si="504"/>
        <v>0</v>
      </c>
      <c r="AK2898" s="131">
        <f t="shared" si="497"/>
        <v>0</v>
      </c>
      <c r="AL2898" s="131">
        <f t="shared" si="505"/>
        <v>0</v>
      </c>
      <c r="AM2898" s="131" t="str">
        <f t="shared" si="506"/>
        <v/>
      </c>
      <c r="AN2898" s="131" t="str">
        <f t="shared" ca="1" si="507"/>
        <v/>
      </c>
    </row>
    <row r="2899" spans="1:40" ht="20.25" customHeight="1" x14ac:dyDescent="0.3">
      <c r="A2899" s="127"/>
      <c r="B2899" s="164"/>
      <c r="C2899" s="139"/>
      <c r="D2899" s="140"/>
      <c r="E2899" s="139"/>
      <c r="F2899" s="139"/>
      <c r="G2899" s="140"/>
      <c r="H2899" s="139"/>
      <c r="I2899" s="129"/>
      <c r="L2899" s="128"/>
      <c r="M2899" s="128"/>
      <c r="N2899" s="128"/>
      <c r="O2899" s="128"/>
      <c r="P2899" s="128"/>
      <c r="Q2899" s="128"/>
      <c r="R2899" s="128"/>
      <c r="S2899" s="128"/>
      <c r="T2899" s="120">
        <f t="shared" si="498"/>
        <v>0</v>
      </c>
      <c r="U2899" s="131"/>
      <c r="V2899" s="131"/>
      <c r="W2899" s="131">
        <f>SUMIFS($F$3:F2899,$D$3:D2899,D2899,$C$3:C2899,"Buy")+SUMIFS($F$3:F2899,$D$3:D2899,D2899,$C$3:C2899,"Coin Deposit",$E$3:E2899,"&lt;&gt;")</f>
        <v>0</v>
      </c>
      <c r="X2899" s="131">
        <f t="shared" si="499"/>
        <v>0</v>
      </c>
      <c r="Y2899" s="131">
        <f>IF($D2899=Y$1,SUMIFS($H$3:$H2899,$G$3:$G2899,Y$1,$C$3:$C2899,"Sell"),0)</f>
        <v>0</v>
      </c>
      <c r="Z2899" s="131">
        <f t="shared" si="500"/>
        <v>0</v>
      </c>
      <c r="AA2899" s="131">
        <f>IF($D2899=AA$1,SUMIFS($H$3:$H2899,$G$3:$G2899,AA$1,$C$3:$C2899,"Sell"),0)</f>
        <v>0</v>
      </c>
      <c r="AB2899" s="131">
        <f t="shared" si="501"/>
        <v>0</v>
      </c>
      <c r="AC2899" s="131">
        <f>SUMIFS('Deductions and Deposits'!$H:$H,'Deductions and Deposits'!$G:$G,D2899,'Deductions and Deposits'!$F:$F,"&lt;="&amp;B2899)+SUMIFS($F$3:F2899,$D$3:D2899,D2899,$C$3:C2899,"Coin Deposit",$E$3:E2899,"")</f>
        <v>0</v>
      </c>
      <c r="AD2899" s="131">
        <f>SUMIFS('Deductions and Deposits'!$D:$D,'Deductions and Deposits'!$C:$C,D2899)+SUMIFS($F:$F,$D:$D,D2899,$C:$C,"Coin Deduction")</f>
        <v>0</v>
      </c>
      <c r="AE2899" s="131">
        <f>Table5[[#This Row],[Column4]]+Table5[[#This Row],[Column14]]+Table5[[#This Row],[Column19]]+Table5[[#This Row],[Column12]]</f>
        <v>0</v>
      </c>
      <c r="AF2899" s="131">
        <f>Table5[[#This Row],[Column5]]+Table5[[#This Row],[Column13]]+Table5[[#This Row],[Column21]]+Table5[[#This Row],[Column18]]</f>
        <v>0</v>
      </c>
      <c r="AG2899" s="131">
        <f t="shared" si="502"/>
        <v>0</v>
      </c>
      <c r="AH2899" s="131">
        <f t="shared" si="503"/>
        <v>0</v>
      </c>
      <c r="AI2899" s="131">
        <f>Table5[[#This Row],[Column17]]-Table5[[#This Row],[Column20]]</f>
        <v>0</v>
      </c>
      <c r="AJ2899" s="131">
        <f t="shared" si="504"/>
        <v>0</v>
      </c>
      <c r="AK2899" s="131">
        <f t="shared" si="497"/>
        <v>0</v>
      </c>
      <c r="AL2899" s="131">
        <f t="shared" si="505"/>
        <v>0</v>
      </c>
      <c r="AM2899" s="131" t="str">
        <f t="shared" si="506"/>
        <v/>
      </c>
      <c r="AN2899" s="131" t="str">
        <f t="shared" ca="1" si="507"/>
        <v/>
      </c>
    </row>
    <row r="2900" spans="1:40" ht="20.25" customHeight="1" x14ac:dyDescent="0.3">
      <c r="A2900" s="127"/>
      <c r="B2900" s="164"/>
      <c r="C2900" s="139"/>
      <c r="D2900" s="140"/>
      <c r="E2900" s="139"/>
      <c r="F2900" s="139"/>
      <c r="G2900" s="140"/>
      <c r="H2900" s="139"/>
      <c r="I2900" s="129"/>
      <c r="L2900" s="128"/>
      <c r="M2900" s="128"/>
      <c r="N2900" s="128"/>
      <c r="O2900" s="128"/>
      <c r="P2900" s="128"/>
      <c r="Q2900" s="128"/>
      <c r="R2900" s="128"/>
      <c r="S2900" s="128"/>
      <c r="T2900" s="120">
        <f t="shared" si="498"/>
        <v>0</v>
      </c>
      <c r="U2900" s="131"/>
      <c r="V2900" s="131"/>
      <c r="W2900" s="131">
        <f>SUMIFS($F$3:F2900,$D$3:D2900,D2900,$C$3:C2900,"Buy")+SUMIFS($F$3:F2900,$D$3:D2900,D2900,$C$3:C2900,"Coin Deposit",$E$3:E2900,"&lt;&gt;")</f>
        <v>0</v>
      </c>
      <c r="X2900" s="131">
        <f t="shared" si="499"/>
        <v>0</v>
      </c>
      <c r="Y2900" s="131">
        <f>IF($D2900=Y$1,SUMIFS($H$3:$H2900,$G$3:$G2900,Y$1,$C$3:$C2900,"Sell"),0)</f>
        <v>0</v>
      </c>
      <c r="Z2900" s="131">
        <f t="shared" si="500"/>
        <v>0</v>
      </c>
      <c r="AA2900" s="131">
        <f>IF($D2900=AA$1,SUMIFS($H$3:$H2900,$G$3:$G2900,AA$1,$C$3:$C2900,"Sell"),0)</f>
        <v>0</v>
      </c>
      <c r="AB2900" s="131">
        <f t="shared" si="501"/>
        <v>0</v>
      </c>
      <c r="AC2900" s="131">
        <f>SUMIFS('Deductions and Deposits'!$H:$H,'Deductions and Deposits'!$G:$G,D2900,'Deductions and Deposits'!$F:$F,"&lt;="&amp;B2900)+SUMIFS($F$3:F2900,$D$3:D2900,D2900,$C$3:C2900,"Coin Deposit",$E$3:E2900,"")</f>
        <v>0</v>
      </c>
      <c r="AD2900" s="131">
        <f>SUMIFS('Deductions and Deposits'!$D:$D,'Deductions and Deposits'!$C:$C,D2900)+SUMIFS($F:$F,$D:$D,D2900,$C:$C,"Coin Deduction")</f>
        <v>0</v>
      </c>
      <c r="AE2900" s="131">
        <f>Table5[[#This Row],[Column4]]+Table5[[#This Row],[Column14]]+Table5[[#This Row],[Column19]]+Table5[[#This Row],[Column12]]</f>
        <v>0</v>
      </c>
      <c r="AF2900" s="131">
        <f>Table5[[#This Row],[Column5]]+Table5[[#This Row],[Column13]]+Table5[[#This Row],[Column21]]+Table5[[#This Row],[Column18]]</f>
        <v>0</v>
      </c>
      <c r="AG2900" s="131">
        <f t="shared" si="502"/>
        <v>0</v>
      </c>
      <c r="AH2900" s="131">
        <f t="shared" si="503"/>
        <v>0</v>
      </c>
      <c r="AI2900" s="131">
        <f>Table5[[#This Row],[Column17]]-Table5[[#This Row],[Column20]]</f>
        <v>0</v>
      </c>
      <c r="AJ2900" s="131">
        <f t="shared" si="504"/>
        <v>0</v>
      </c>
      <c r="AK2900" s="131">
        <f t="shared" si="497"/>
        <v>0</v>
      </c>
      <c r="AL2900" s="131">
        <f t="shared" si="505"/>
        <v>0</v>
      </c>
      <c r="AM2900" s="131" t="str">
        <f t="shared" si="506"/>
        <v/>
      </c>
      <c r="AN2900" s="131" t="str">
        <f t="shared" ca="1" si="507"/>
        <v/>
      </c>
    </row>
    <row r="2901" spans="1:40" ht="20.25" customHeight="1" x14ac:dyDescent="0.3">
      <c r="A2901" s="127"/>
      <c r="B2901" s="164"/>
      <c r="C2901" s="139"/>
      <c r="D2901" s="140"/>
      <c r="E2901" s="139"/>
      <c r="F2901" s="139"/>
      <c r="G2901" s="140"/>
      <c r="H2901" s="139"/>
      <c r="I2901" s="129"/>
      <c r="L2901" s="128"/>
      <c r="M2901" s="128"/>
      <c r="N2901" s="128"/>
      <c r="O2901" s="128"/>
      <c r="P2901" s="128"/>
      <c r="Q2901" s="128"/>
      <c r="R2901" s="128"/>
      <c r="S2901" s="128"/>
      <c r="T2901" s="120">
        <f t="shared" si="498"/>
        <v>0</v>
      </c>
      <c r="U2901" s="131"/>
      <c r="V2901" s="131"/>
      <c r="W2901" s="131">
        <f>SUMIFS($F$3:F2901,$D$3:D2901,D2901,$C$3:C2901,"Buy")+SUMIFS($F$3:F2901,$D$3:D2901,D2901,$C$3:C2901,"Coin Deposit",$E$3:E2901,"&lt;&gt;")</f>
        <v>0</v>
      </c>
      <c r="X2901" s="131">
        <f t="shared" si="499"/>
        <v>0</v>
      </c>
      <c r="Y2901" s="131">
        <f>IF($D2901=Y$1,SUMIFS($H$3:$H2901,$G$3:$G2901,Y$1,$C$3:$C2901,"Sell"),0)</f>
        <v>0</v>
      </c>
      <c r="Z2901" s="131">
        <f t="shared" si="500"/>
        <v>0</v>
      </c>
      <c r="AA2901" s="131">
        <f>IF($D2901=AA$1,SUMIFS($H$3:$H2901,$G$3:$G2901,AA$1,$C$3:$C2901,"Sell"),0)</f>
        <v>0</v>
      </c>
      <c r="AB2901" s="131">
        <f t="shared" si="501"/>
        <v>0</v>
      </c>
      <c r="AC2901" s="131">
        <f>SUMIFS('Deductions and Deposits'!$H:$H,'Deductions and Deposits'!$G:$G,D2901,'Deductions and Deposits'!$F:$F,"&lt;="&amp;B2901)+SUMIFS($F$3:F2901,$D$3:D2901,D2901,$C$3:C2901,"Coin Deposit",$E$3:E2901,"")</f>
        <v>0</v>
      </c>
      <c r="AD2901" s="131">
        <f>SUMIFS('Deductions and Deposits'!$D:$D,'Deductions and Deposits'!$C:$C,D2901)+SUMIFS($F:$F,$D:$D,D2901,$C:$C,"Coin Deduction")</f>
        <v>0</v>
      </c>
      <c r="AE2901" s="131">
        <f>Table5[[#This Row],[Column4]]+Table5[[#This Row],[Column14]]+Table5[[#This Row],[Column19]]+Table5[[#This Row],[Column12]]</f>
        <v>0</v>
      </c>
      <c r="AF2901" s="131">
        <f>Table5[[#This Row],[Column5]]+Table5[[#This Row],[Column13]]+Table5[[#This Row],[Column21]]+Table5[[#This Row],[Column18]]</f>
        <v>0</v>
      </c>
      <c r="AG2901" s="131">
        <f t="shared" si="502"/>
        <v>0</v>
      </c>
      <c r="AH2901" s="131">
        <f t="shared" si="503"/>
        <v>0</v>
      </c>
      <c r="AI2901" s="131">
        <f>Table5[[#This Row],[Column17]]-Table5[[#This Row],[Column20]]</f>
        <v>0</v>
      </c>
      <c r="AJ2901" s="131">
        <f t="shared" si="504"/>
        <v>0</v>
      </c>
      <c r="AK2901" s="131">
        <f t="shared" si="497"/>
        <v>0</v>
      </c>
      <c r="AL2901" s="131">
        <f t="shared" si="505"/>
        <v>0</v>
      </c>
      <c r="AM2901" s="131" t="str">
        <f t="shared" si="506"/>
        <v/>
      </c>
      <c r="AN2901" s="131" t="str">
        <f t="shared" ca="1" si="507"/>
        <v/>
      </c>
    </row>
    <row r="2902" spans="1:40" ht="20.25" customHeight="1" x14ac:dyDescent="0.3">
      <c r="A2902" s="127"/>
      <c r="B2902" s="164"/>
      <c r="C2902" s="139"/>
      <c r="D2902" s="140"/>
      <c r="E2902" s="139"/>
      <c r="F2902" s="139"/>
      <c r="G2902" s="140"/>
      <c r="H2902" s="139"/>
      <c r="I2902" s="129"/>
      <c r="L2902" s="128"/>
      <c r="M2902" s="128"/>
      <c r="N2902" s="128"/>
      <c r="O2902" s="128"/>
      <c r="P2902" s="128"/>
      <c r="Q2902" s="128"/>
      <c r="R2902" s="128"/>
      <c r="S2902" s="128"/>
      <c r="T2902" s="120">
        <f t="shared" si="498"/>
        <v>0</v>
      </c>
      <c r="U2902" s="131"/>
      <c r="V2902" s="131"/>
      <c r="W2902" s="131">
        <f>SUMIFS($F$3:F2902,$D$3:D2902,D2902,$C$3:C2902,"Buy")+SUMIFS($F$3:F2902,$D$3:D2902,D2902,$C$3:C2902,"Coin Deposit",$E$3:E2902,"&lt;&gt;")</f>
        <v>0</v>
      </c>
      <c r="X2902" s="131">
        <f t="shared" si="499"/>
        <v>0</v>
      </c>
      <c r="Y2902" s="131">
        <f>IF($D2902=Y$1,SUMIFS($H$3:$H2902,$G$3:$G2902,Y$1,$C$3:$C2902,"Sell"),0)</f>
        <v>0</v>
      </c>
      <c r="Z2902" s="131">
        <f t="shared" si="500"/>
        <v>0</v>
      </c>
      <c r="AA2902" s="131">
        <f>IF($D2902=AA$1,SUMIFS($H$3:$H2902,$G$3:$G2902,AA$1,$C$3:$C2902,"Sell"),0)</f>
        <v>0</v>
      </c>
      <c r="AB2902" s="131">
        <f t="shared" si="501"/>
        <v>0</v>
      </c>
      <c r="AC2902" s="131">
        <f>SUMIFS('Deductions and Deposits'!$H:$H,'Deductions and Deposits'!$G:$G,D2902,'Deductions and Deposits'!$F:$F,"&lt;="&amp;B2902)+SUMIFS($F$3:F2902,$D$3:D2902,D2902,$C$3:C2902,"Coin Deposit",$E$3:E2902,"")</f>
        <v>0</v>
      </c>
      <c r="AD2902" s="131">
        <f>SUMIFS('Deductions and Deposits'!$D:$D,'Deductions and Deposits'!$C:$C,D2902)+SUMIFS($F:$F,$D:$D,D2902,$C:$C,"Coin Deduction")</f>
        <v>0</v>
      </c>
      <c r="AE2902" s="131">
        <f>Table5[[#This Row],[Column4]]+Table5[[#This Row],[Column14]]+Table5[[#This Row],[Column19]]+Table5[[#This Row],[Column12]]</f>
        <v>0</v>
      </c>
      <c r="AF2902" s="131">
        <f>Table5[[#This Row],[Column5]]+Table5[[#This Row],[Column13]]+Table5[[#This Row],[Column21]]+Table5[[#This Row],[Column18]]</f>
        <v>0</v>
      </c>
      <c r="AG2902" s="131">
        <f t="shared" si="502"/>
        <v>0</v>
      </c>
      <c r="AH2902" s="131">
        <f t="shared" si="503"/>
        <v>0</v>
      </c>
      <c r="AI2902" s="131">
        <f>Table5[[#This Row],[Column17]]-Table5[[#This Row],[Column20]]</f>
        <v>0</v>
      </c>
      <c r="AJ2902" s="131">
        <f t="shared" si="504"/>
        <v>0</v>
      </c>
      <c r="AK2902" s="131">
        <f t="shared" si="497"/>
        <v>0</v>
      </c>
      <c r="AL2902" s="131">
        <f t="shared" si="505"/>
        <v>0</v>
      </c>
      <c r="AM2902" s="131" t="str">
        <f t="shared" si="506"/>
        <v/>
      </c>
      <c r="AN2902" s="131" t="str">
        <f t="shared" ca="1" si="507"/>
        <v/>
      </c>
    </row>
    <row r="2903" spans="1:40" ht="20.25" customHeight="1" x14ac:dyDescent="0.3">
      <c r="A2903" s="127"/>
      <c r="B2903" s="164"/>
      <c r="C2903" s="139"/>
      <c r="D2903" s="140"/>
      <c r="E2903" s="139"/>
      <c r="F2903" s="139"/>
      <c r="G2903" s="140"/>
      <c r="H2903" s="139"/>
      <c r="I2903" s="129"/>
      <c r="L2903" s="128"/>
      <c r="M2903" s="128"/>
      <c r="N2903" s="128"/>
      <c r="O2903" s="128"/>
      <c r="P2903" s="128"/>
      <c r="Q2903" s="128"/>
      <c r="R2903" s="128"/>
      <c r="S2903" s="128"/>
      <c r="T2903" s="120">
        <f t="shared" si="498"/>
        <v>0</v>
      </c>
      <c r="U2903" s="131"/>
      <c r="V2903" s="131"/>
      <c r="W2903" s="131">
        <f>SUMIFS($F$3:F2903,$D$3:D2903,D2903,$C$3:C2903,"Buy")+SUMIFS($F$3:F2903,$D$3:D2903,D2903,$C$3:C2903,"Coin Deposit",$E$3:E2903,"&lt;&gt;")</f>
        <v>0</v>
      </c>
      <c r="X2903" s="131">
        <f t="shared" si="499"/>
        <v>0</v>
      </c>
      <c r="Y2903" s="131">
        <f>IF($D2903=Y$1,SUMIFS($H$3:$H2903,$G$3:$G2903,Y$1,$C$3:$C2903,"Sell"),0)</f>
        <v>0</v>
      </c>
      <c r="Z2903" s="131">
        <f t="shared" si="500"/>
        <v>0</v>
      </c>
      <c r="AA2903" s="131">
        <f>IF($D2903=AA$1,SUMIFS($H$3:$H2903,$G$3:$G2903,AA$1,$C$3:$C2903,"Sell"),0)</f>
        <v>0</v>
      </c>
      <c r="AB2903" s="131">
        <f t="shared" si="501"/>
        <v>0</v>
      </c>
      <c r="AC2903" s="131">
        <f>SUMIFS('Deductions and Deposits'!$H:$H,'Deductions and Deposits'!$G:$G,D2903,'Deductions and Deposits'!$F:$F,"&lt;="&amp;B2903)+SUMIFS($F$3:F2903,$D$3:D2903,D2903,$C$3:C2903,"Coin Deposit",$E$3:E2903,"")</f>
        <v>0</v>
      </c>
      <c r="AD2903" s="131">
        <f>SUMIFS('Deductions and Deposits'!$D:$D,'Deductions and Deposits'!$C:$C,D2903)+SUMIFS($F:$F,$D:$D,D2903,$C:$C,"Coin Deduction")</f>
        <v>0</v>
      </c>
      <c r="AE2903" s="131">
        <f>Table5[[#This Row],[Column4]]+Table5[[#This Row],[Column14]]+Table5[[#This Row],[Column19]]+Table5[[#This Row],[Column12]]</f>
        <v>0</v>
      </c>
      <c r="AF2903" s="131">
        <f>Table5[[#This Row],[Column5]]+Table5[[#This Row],[Column13]]+Table5[[#This Row],[Column21]]+Table5[[#This Row],[Column18]]</f>
        <v>0</v>
      </c>
      <c r="AG2903" s="131">
        <f t="shared" si="502"/>
        <v>0</v>
      </c>
      <c r="AH2903" s="131">
        <f t="shared" si="503"/>
        <v>0</v>
      </c>
      <c r="AI2903" s="131">
        <f>Table5[[#This Row],[Column17]]-Table5[[#This Row],[Column20]]</f>
        <v>0</v>
      </c>
      <c r="AJ2903" s="131">
        <f t="shared" si="504"/>
        <v>0</v>
      </c>
      <c r="AK2903" s="131">
        <f t="shared" si="497"/>
        <v>0</v>
      </c>
      <c r="AL2903" s="131">
        <f t="shared" si="505"/>
        <v>0</v>
      </c>
      <c r="AM2903" s="131" t="str">
        <f t="shared" si="506"/>
        <v/>
      </c>
      <c r="AN2903" s="131" t="str">
        <f t="shared" ca="1" si="507"/>
        <v/>
      </c>
    </row>
    <row r="2904" spans="1:40" ht="20.25" customHeight="1" x14ac:dyDescent="0.3">
      <c r="A2904" s="127"/>
      <c r="B2904" s="164"/>
      <c r="C2904" s="139"/>
      <c r="D2904" s="140"/>
      <c r="E2904" s="139"/>
      <c r="F2904" s="139"/>
      <c r="G2904" s="140"/>
      <c r="H2904" s="139"/>
      <c r="I2904" s="129"/>
      <c r="L2904" s="128"/>
      <c r="M2904" s="128"/>
      <c r="N2904" s="128"/>
      <c r="O2904" s="128"/>
      <c r="P2904" s="128"/>
      <c r="Q2904" s="128"/>
      <c r="R2904" s="128"/>
      <c r="S2904" s="128"/>
      <c r="T2904" s="120">
        <f t="shared" si="498"/>
        <v>0</v>
      </c>
      <c r="U2904" s="131"/>
      <c r="V2904" s="131"/>
      <c r="W2904" s="131">
        <f>SUMIFS($F$3:F2904,$D$3:D2904,D2904,$C$3:C2904,"Buy")+SUMIFS($F$3:F2904,$D$3:D2904,D2904,$C$3:C2904,"Coin Deposit",$E$3:E2904,"&lt;&gt;")</f>
        <v>0</v>
      </c>
      <c r="X2904" s="131">
        <f t="shared" si="499"/>
        <v>0</v>
      </c>
      <c r="Y2904" s="131">
        <f>IF($D2904=Y$1,SUMIFS($H$3:$H2904,$G$3:$G2904,Y$1,$C$3:$C2904,"Sell"),0)</f>
        <v>0</v>
      </c>
      <c r="Z2904" s="131">
        <f t="shared" si="500"/>
        <v>0</v>
      </c>
      <c r="AA2904" s="131">
        <f>IF($D2904=AA$1,SUMIFS($H$3:$H2904,$G$3:$G2904,AA$1,$C$3:$C2904,"Sell"),0)</f>
        <v>0</v>
      </c>
      <c r="AB2904" s="131">
        <f t="shared" si="501"/>
        <v>0</v>
      </c>
      <c r="AC2904" s="131">
        <f>SUMIFS('Deductions and Deposits'!$H:$H,'Deductions and Deposits'!$G:$G,D2904,'Deductions and Deposits'!$F:$F,"&lt;="&amp;B2904)+SUMIFS($F$3:F2904,$D$3:D2904,D2904,$C$3:C2904,"Coin Deposit",$E$3:E2904,"")</f>
        <v>0</v>
      </c>
      <c r="AD2904" s="131">
        <f>SUMIFS('Deductions and Deposits'!$D:$D,'Deductions and Deposits'!$C:$C,D2904)+SUMIFS($F:$F,$D:$D,D2904,$C:$C,"Coin Deduction")</f>
        <v>0</v>
      </c>
      <c r="AE2904" s="131">
        <f>Table5[[#This Row],[Column4]]+Table5[[#This Row],[Column14]]+Table5[[#This Row],[Column19]]+Table5[[#This Row],[Column12]]</f>
        <v>0</v>
      </c>
      <c r="AF2904" s="131">
        <f>Table5[[#This Row],[Column5]]+Table5[[#This Row],[Column13]]+Table5[[#This Row],[Column21]]+Table5[[#This Row],[Column18]]</f>
        <v>0</v>
      </c>
      <c r="AG2904" s="131">
        <f t="shared" si="502"/>
        <v>0</v>
      </c>
      <c r="AH2904" s="131">
        <f t="shared" si="503"/>
        <v>0</v>
      </c>
      <c r="AI2904" s="131">
        <f>Table5[[#This Row],[Column17]]-Table5[[#This Row],[Column20]]</f>
        <v>0</v>
      </c>
      <c r="AJ2904" s="131">
        <f t="shared" si="504"/>
        <v>0</v>
      </c>
      <c r="AK2904" s="131">
        <f t="shared" si="497"/>
        <v>0</v>
      </c>
      <c r="AL2904" s="131">
        <f t="shared" si="505"/>
        <v>0</v>
      </c>
      <c r="AM2904" s="131" t="str">
        <f t="shared" si="506"/>
        <v/>
      </c>
      <c r="AN2904" s="131" t="str">
        <f t="shared" ca="1" si="507"/>
        <v/>
      </c>
    </row>
    <row r="2905" spans="1:40" ht="20.25" customHeight="1" x14ac:dyDescent="0.3">
      <c r="A2905" s="127"/>
      <c r="B2905" s="164"/>
      <c r="C2905" s="139"/>
      <c r="D2905" s="140"/>
      <c r="E2905" s="139"/>
      <c r="F2905" s="139"/>
      <c r="G2905" s="140"/>
      <c r="H2905" s="139"/>
      <c r="I2905" s="129"/>
      <c r="L2905" s="128"/>
      <c r="M2905" s="128"/>
      <c r="N2905" s="128"/>
      <c r="O2905" s="128"/>
      <c r="P2905" s="128"/>
      <c r="Q2905" s="128"/>
      <c r="R2905" s="128"/>
      <c r="S2905" s="128"/>
      <c r="T2905" s="120">
        <f t="shared" si="498"/>
        <v>0</v>
      </c>
      <c r="U2905" s="131"/>
      <c r="V2905" s="131"/>
      <c r="W2905" s="131">
        <f>SUMIFS($F$3:F2905,$D$3:D2905,D2905,$C$3:C2905,"Buy")+SUMIFS($F$3:F2905,$D$3:D2905,D2905,$C$3:C2905,"Coin Deposit",$E$3:E2905,"&lt;&gt;")</f>
        <v>0</v>
      </c>
      <c r="X2905" s="131">
        <f t="shared" si="499"/>
        <v>0</v>
      </c>
      <c r="Y2905" s="131">
        <f>IF($D2905=Y$1,SUMIFS($H$3:$H2905,$G$3:$G2905,Y$1,$C$3:$C2905,"Sell"),0)</f>
        <v>0</v>
      </c>
      <c r="Z2905" s="131">
        <f t="shared" si="500"/>
        <v>0</v>
      </c>
      <c r="AA2905" s="131">
        <f>IF($D2905=AA$1,SUMIFS($H$3:$H2905,$G$3:$G2905,AA$1,$C$3:$C2905,"Sell"),0)</f>
        <v>0</v>
      </c>
      <c r="AB2905" s="131">
        <f t="shared" si="501"/>
        <v>0</v>
      </c>
      <c r="AC2905" s="131">
        <f>SUMIFS('Deductions and Deposits'!$H:$H,'Deductions and Deposits'!$G:$G,D2905,'Deductions and Deposits'!$F:$F,"&lt;="&amp;B2905)+SUMIFS($F$3:F2905,$D$3:D2905,D2905,$C$3:C2905,"Coin Deposit",$E$3:E2905,"")</f>
        <v>0</v>
      </c>
      <c r="AD2905" s="131">
        <f>SUMIFS('Deductions and Deposits'!$D:$D,'Deductions and Deposits'!$C:$C,D2905)+SUMIFS($F:$F,$D:$D,D2905,$C:$C,"Coin Deduction")</f>
        <v>0</v>
      </c>
      <c r="AE2905" s="131">
        <f>Table5[[#This Row],[Column4]]+Table5[[#This Row],[Column14]]+Table5[[#This Row],[Column19]]+Table5[[#This Row],[Column12]]</f>
        <v>0</v>
      </c>
      <c r="AF2905" s="131">
        <f>Table5[[#This Row],[Column5]]+Table5[[#This Row],[Column13]]+Table5[[#This Row],[Column21]]+Table5[[#This Row],[Column18]]</f>
        <v>0</v>
      </c>
      <c r="AG2905" s="131">
        <f t="shared" si="502"/>
        <v>0</v>
      </c>
      <c r="AH2905" s="131">
        <f t="shared" si="503"/>
        <v>0</v>
      </c>
      <c r="AI2905" s="131">
        <f>Table5[[#This Row],[Column17]]-Table5[[#This Row],[Column20]]</f>
        <v>0</v>
      </c>
      <c r="AJ2905" s="131">
        <f t="shared" si="504"/>
        <v>0</v>
      </c>
      <c r="AK2905" s="131">
        <f t="shared" si="497"/>
        <v>0</v>
      </c>
      <c r="AL2905" s="131">
        <f t="shared" si="505"/>
        <v>0</v>
      </c>
      <c r="AM2905" s="131" t="str">
        <f t="shared" si="506"/>
        <v/>
      </c>
      <c r="AN2905" s="131" t="str">
        <f t="shared" ca="1" si="507"/>
        <v/>
      </c>
    </row>
    <row r="2906" spans="1:40" ht="20.25" customHeight="1" x14ac:dyDescent="0.3">
      <c r="A2906" s="127"/>
      <c r="B2906" s="164"/>
      <c r="C2906" s="139"/>
      <c r="D2906" s="140"/>
      <c r="E2906" s="139"/>
      <c r="F2906" s="139"/>
      <c r="G2906" s="140"/>
      <c r="H2906" s="139"/>
      <c r="I2906" s="129"/>
      <c r="L2906" s="128"/>
      <c r="M2906" s="128"/>
      <c r="N2906" s="128"/>
      <c r="O2906" s="128"/>
      <c r="P2906" s="128"/>
      <c r="Q2906" s="128"/>
      <c r="R2906" s="128"/>
      <c r="S2906" s="128"/>
      <c r="T2906" s="120">
        <f t="shared" si="498"/>
        <v>0</v>
      </c>
      <c r="U2906" s="131"/>
      <c r="V2906" s="131"/>
      <c r="W2906" s="131">
        <f>SUMIFS($F$3:F2906,$D$3:D2906,D2906,$C$3:C2906,"Buy")+SUMIFS($F$3:F2906,$D$3:D2906,D2906,$C$3:C2906,"Coin Deposit",$E$3:E2906,"&lt;&gt;")</f>
        <v>0</v>
      </c>
      <c r="X2906" s="131">
        <f t="shared" si="499"/>
        <v>0</v>
      </c>
      <c r="Y2906" s="131">
        <f>IF($D2906=Y$1,SUMIFS($H$3:$H2906,$G$3:$G2906,Y$1,$C$3:$C2906,"Sell"),0)</f>
        <v>0</v>
      </c>
      <c r="Z2906" s="131">
        <f t="shared" si="500"/>
        <v>0</v>
      </c>
      <c r="AA2906" s="131">
        <f>IF($D2906=AA$1,SUMIFS($H$3:$H2906,$G$3:$G2906,AA$1,$C$3:$C2906,"Sell"),0)</f>
        <v>0</v>
      </c>
      <c r="AB2906" s="131">
        <f t="shared" si="501"/>
        <v>0</v>
      </c>
      <c r="AC2906" s="131">
        <f>SUMIFS('Deductions and Deposits'!$H:$H,'Deductions and Deposits'!$G:$G,D2906,'Deductions and Deposits'!$F:$F,"&lt;="&amp;B2906)+SUMIFS($F$3:F2906,$D$3:D2906,D2906,$C$3:C2906,"Coin Deposit",$E$3:E2906,"")</f>
        <v>0</v>
      </c>
      <c r="AD2906" s="131">
        <f>SUMIFS('Deductions and Deposits'!$D:$D,'Deductions and Deposits'!$C:$C,D2906)+SUMIFS($F:$F,$D:$D,D2906,$C:$C,"Coin Deduction")</f>
        <v>0</v>
      </c>
      <c r="AE2906" s="131">
        <f>Table5[[#This Row],[Column4]]+Table5[[#This Row],[Column14]]+Table5[[#This Row],[Column19]]+Table5[[#This Row],[Column12]]</f>
        <v>0</v>
      </c>
      <c r="AF2906" s="131">
        <f>Table5[[#This Row],[Column5]]+Table5[[#This Row],[Column13]]+Table5[[#This Row],[Column21]]+Table5[[#This Row],[Column18]]</f>
        <v>0</v>
      </c>
      <c r="AG2906" s="131">
        <f t="shared" si="502"/>
        <v>0</v>
      </c>
      <c r="AH2906" s="131">
        <f t="shared" si="503"/>
        <v>0</v>
      </c>
      <c r="AI2906" s="131">
        <f>Table5[[#This Row],[Column17]]-Table5[[#This Row],[Column20]]</f>
        <v>0</v>
      </c>
      <c r="AJ2906" s="131">
        <f t="shared" si="504"/>
        <v>0</v>
      </c>
      <c r="AK2906" s="131">
        <f t="shared" si="497"/>
        <v>0</v>
      </c>
      <c r="AL2906" s="131">
        <f t="shared" si="505"/>
        <v>0</v>
      </c>
      <c r="AM2906" s="131" t="str">
        <f t="shared" si="506"/>
        <v/>
      </c>
      <c r="AN2906" s="131" t="str">
        <f t="shared" ca="1" si="507"/>
        <v/>
      </c>
    </row>
    <row r="2907" spans="1:40" ht="20.25" customHeight="1" x14ac:dyDescent="0.3">
      <c r="A2907" s="127"/>
      <c r="B2907" s="164"/>
      <c r="C2907" s="139"/>
      <c r="D2907" s="140"/>
      <c r="E2907" s="139"/>
      <c r="F2907" s="139"/>
      <c r="G2907" s="140"/>
      <c r="H2907" s="139"/>
      <c r="I2907" s="129"/>
      <c r="L2907" s="128"/>
      <c r="M2907" s="128"/>
      <c r="N2907" s="128"/>
      <c r="O2907" s="128"/>
      <c r="P2907" s="128"/>
      <c r="Q2907" s="128"/>
      <c r="R2907" s="128"/>
      <c r="S2907" s="128"/>
      <c r="T2907" s="120">
        <f t="shared" si="498"/>
        <v>0</v>
      </c>
      <c r="U2907" s="131"/>
      <c r="V2907" s="131"/>
      <c r="W2907" s="131">
        <f>SUMIFS($F$3:F2907,$D$3:D2907,D2907,$C$3:C2907,"Buy")+SUMIFS($F$3:F2907,$D$3:D2907,D2907,$C$3:C2907,"Coin Deposit",$E$3:E2907,"&lt;&gt;")</f>
        <v>0</v>
      </c>
      <c r="X2907" s="131">
        <f t="shared" si="499"/>
        <v>0</v>
      </c>
      <c r="Y2907" s="131">
        <f>IF($D2907=Y$1,SUMIFS($H$3:$H2907,$G$3:$G2907,Y$1,$C$3:$C2907,"Sell"),0)</f>
        <v>0</v>
      </c>
      <c r="Z2907" s="131">
        <f t="shared" si="500"/>
        <v>0</v>
      </c>
      <c r="AA2907" s="131">
        <f>IF($D2907=AA$1,SUMIFS($H$3:$H2907,$G$3:$G2907,AA$1,$C$3:$C2907,"Sell"),0)</f>
        <v>0</v>
      </c>
      <c r="AB2907" s="131">
        <f t="shared" si="501"/>
        <v>0</v>
      </c>
      <c r="AC2907" s="131">
        <f>SUMIFS('Deductions and Deposits'!$H:$H,'Deductions and Deposits'!$G:$G,D2907,'Deductions and Deposits'!$F:$F,"&lt;="&amp;B2907)+SUMIFS($F$3:F2907,$D$3:D2907,D2907,$C$3:C2907,"Coin Deposit",$E$3:E2907,"")</f>
        <v>0</v>
      </c>
      <c r="AD2907" s="131">
        <f>SUMIFS('Deductions and Deposits'!$D:$D,'Deductions and Deposits'!$C:$C,D2907)+SUMIFS($F:$F,$D:$D,D2907,$C:$C,"Coin Deduction")</f>
        <v>0</v>
      </c>
      <c r="AE2907" s="131">
        <f>Table5[[#This Row],[Column4]]+Table5[[#This Row],[Column14]]+Table5[[#This Row],[Column19]]+Table5[[#This Row],[Column12]]</f>
        <v>0</v>
      </c>
      <c r="AF2907" s="131">
        <f>Table5[[#This Row],[Column5]]+Table5[[#This Row],[Column13]]+Table5[[#This Row],[Column21]]+Table5[[#This Row],[Column18]]</f>
        <v>0</v>
      </c>
      <c r="AG2907" s="131">
        <f t="shared" si="502"/>
        <v>0</v>
      </c>
      <c r="AH2907" s="131">
        <f t="shared" si="503"/>
        <v>0</v>
      </c>
      <c r="AI2907" s="131">
        <f>Table5[[#This Row],[Column17]]-Table5[[#This Row],[Column20]]</f>
        <v>0</v>
      </c>
      <c r="AJ2907" s="131">
        <f t="shared" si="504"/>
        <v>0</v>
      </c>
      <c r="AK2907" s="131">
        <f t="shared" si="497"/>
        <v>0</v>
      </c>
      <c r="AL2907" s="131">
        <f t="shared" si="505"/>
        <v>0</v>
      </c>
      <c r="AM2907" s="131" t="str">
        <f t="shared" si="506"/>
        <v/>
      </c>
      <c r="AN2907" s="131" t="str">
        <f t="shared" ca="1" si="507"/>
        <v/>
      </c>
    </row>
    <row r="2908" spans="1:40" ht="20.25" customHeight="1" x14ac:dyDescent="0.3">
      <c r="A2908" s="127"/>
      <c r="B2908" s="164"/>
      <c r="C2908" s="139"/>
      <c r="D2908" s="140"/>
      <c r="E2908" s="139"/>
      <c r="F2908" s="139"/>
      <c r="G2908" s="140"/>
      <c r="H2908" s="139"/>
      <c r="I2908" s="129"/>
      <c r="L2908" s="128"/>
      <c r="M2908" s="128"/>
      <c r="N2908" s="128"/>
      <c r="O2908" s="128"/>
      <c r="P2908" s="128"/>
      <c r="Q2908" s="128"/>
      <c r="R2908" s="128"/>
      <c r="S2908" s="128"/>
      <c r="T2908" s="120">
        <f t="shared" si="498"/>
        <v>0</v>
      </c>
      <c r="U2908" s="131"/>
      <c r="V2908" s="131"/>
      <c r="W2908" s="131">
        <f>SUMIFS($F$3:F2908,$D$3:D2908,D2908,$C$3:C2908,"Buy")+SUMIFS($F$3:F2908,$D$3:D2908,D2908,$C$3:C2908,"Coin Deposit",$E$3:E2908,"&lt;&gt;")</f>
        <v>0</v>
      </c>
      <c r="X2908" s="131">
        <f t="shared" si="499"/>
        <v>0</v>
      </c>
      <c r="Y2908" s="131">
        <f>IF($D2908=Y$1,SUMIFS($H$3:$H2908,$G$3:$G2908,Y$1,$C$3:$C2908,"Sell"),0)</f>
        <v>0</v>
      </c>
      <c r="Z2908" s="131">
        <f t="shared" si="500"/>
        <v>0</v>
      </c>
      <c r="AA2908" s="131">
        <f>IF($D2908=AA$1,SUMIFS($H$3:$H2908,$G$3:$G2908,AA$1,$C$3:$C2908,"Sell"),0)</f>
        <v>0</v>
      </c>
      <c r="AB2908" s="131">
        <f t="shared" si="501"/>
        <v>0</v>
      </c>
      <c r="AC2908" s="131">
        <f>SUMIFS('Deductions and Deposits'!$H:$H,'Deductions and Deposits'!$G:$G,D2908,'Deductions and Deposits'!$F:$F,"&lt;="&amp;B2908)+SUMIFS($F$3:F2908,$D$3:D2908,D2908,$C$3:C2908,"Coin Deposit",$E$3:E2908,"")</f>
        <v>0</v>
      </c>
      <c r="AD2908" s="131">
        <f>SUMIFS('Deductions and Deposits'!$D:$D,'Deductions and Deposits'!$C:$C,D2908)+SUMIFS($F:$F,$D:$D,D2908,$C:$C,"Coin Deduction")</f>
        <v>0</v>
      </c>
      <c r="AE2908" s="131">
        <f>Table5[[#This Row],[Column4]]+Table5[[#This Row],[Column14]]+Table5[[#This Row],[Column19]]+Table5[[#This Row],[Column12]]</f>
        <v>0</v>
      </c>
      <c r="AF2908" s="131">
        <f>Table5[[#This Row],[Column5]]+Table5[[#This Row],[Column13]]+Table5[[#This Row],[Column21]]+Table5[[#This Row],[Column18]]</f>
        <v>0</v>
      </c>
      <c r="AG2908" s="131">
        <f t="shared" si="502"/>
        <v>0</v>
      </c>
      <c r="AH2908" s="131">
        <f t="shared" si="503"/>
        <v>0</v>
      </c>
      <c r="AI2908" s="131">
        <f>Table5[[#This Row],[Column17]]-Table5[[#This Row],[Column20]]</f>
        <v>0</v>
      </c>
      <c r="AJ2908" s="131">
        <f t="shared" si="504"/>
        <v>0</v>
      </c>
      <c r="AK2908" s="131">
        <f t="shared" si="497"/>
        <v>0</v>
      </c>
      <c r="AL2908" s="131">
        <f t="shared" si="505"/>
        <v>0</v>
      </c>
      <c r="AM2908" s="131" t="str">
        <f t="shared" si="506"/>
        <v/>
      </c>
      <c r="AN2908" s="131" t="str">
        <f t="shared" ca="1" si="507"/>
        <v/>
      </c>
    </row>
    <row r="2909" spans="1:40" ht="20.25" customHeight="1" x14ac:dyDescent="0.3">
      <c r="A2909" s="127"/>
      <c r="B2909" s="164"/>
      <c r="C2909" s="139"/>
      <c r="D2909" s="140"/>
      <c r="E2909" s="139"/>
      <c r="F2909" s="139"/>
      <c r="G2909" s="140"/>
      <c r="H2909" s="139"/>
      <c r="I2909" s="129"/>
      <c r="L2909" s="128"/>
      <c r="M2909" s="128"/>
      <c r="N2909" s="128"/>
      <c r="O2909" s="128"/>
      <c r="P2909" s="128"/>
      <c r="Q2909" s="128"/>
      <c r="R2909" s="128"/>
      <c r="S2909" s="128"/>
      <c r="T2909" s="120">
        <f t="shared" si="498"/>
        <v>0</v>
      </c>
      <c r="U2909" s="131"/>
      <c r="V2909" s="131"/>
      <c r="W2909" s="131">
        <f>SUMIFS($F$3:F2909,$D$3:D2909,D2909,$C$3:C2909,"Buy")+SUMIFS($F$3:F2909,$D$3:D2909,D2909,$C$3:C2909,"Coin Deposit",$E$3:E2909,"&lt;&gt;")</f>
        <v>0</v>
      </c>
      <c r="X2909" s="131">
        <f t="shared" si="499"/>
        <v>0</v>
      </c>
      <c r="Y2909" s="131">
        <f>IF($D2909=Y$1,SUMIFS($H$3:$H2909,$G$3:$G2909,Y$1,$C$3:$C2909,"Sell"),0)</f>
        <v>0</v>
      </c>
      <c r="Z2909" s="131">
        <f t="shared" si="500"/>
        <v>0</v>
      </c>
      <c r="AA2909" s="131">
        <f>IF($D2909=AA$1,SUMIFS($H$3:$H2909,$G$3:$G2909,AA$1,$C$3:$C2909,"Sell"),0)</f>
        <v>0</v>
      </c>
      <c r="AB2909" s="131">
        <f t="shared" si="501"/>
        <v>0</v>
      </c>
      <c r="AC2909" s="131">
        <f>SUMIFS('Deductions and Deposits'!$H:$H,'Deductions and Deposits'!$G:$G,D2909,'Deductions and Deposits'!$F:$F,"&lt;="&amp;B2909)+SUMIFS($F$3:F2909,$D$3:D2909,D2909,$C$3:C2909,"Coin Deposit",$E$3:E2909,"")</f>
        <v>0</v>
      </c>
      <c r="AD2909" s="131">
        <f>SUMIFS('Deductions and Deposits'!$D:$D,'Deductions and Deposits'!$C:$C,D2909)+SUMIFS($F:$F,$D:$D,D2909,$C:$C,"Coin Deduction")</f>
        <v>0</v>
      </c>
      <c r="AE2909" s="131">
        <f>Table5[[#This Row],[Column4]]+Table5[[#This Row],[Column14]]+Table5[[#This Row],[Column19]]+Table5[[#This Row],[Column12]]</f>
        <v>0</v>
      </c>
      <c r="AF2909" s="131">
        <f>Table5[[#This Row],[Column5]]+Table5[[#This Row],[Column13]]+Table5[[#This Row],[Column21]]+Table5[[#This Row],[Column18]]</f>
        <v>0</v>
      </c>
      <c r="AG2909" s="131">
        <f t="shared" si="502"/>
        <v>0</v>
      </c>
      <c r="AH2909" s="131">
        <f t="shared" si="503"/>
        <v>0</v>
      </c>
      <c r="AI2909" s="131">
        <f>Table5[[#This Row],[Column17]]-Table5[[#This Row],[Column20]]</f>
        <v>0</v>
      </c>
      <c r="AJ2909" s="131">
        <f t="shared" si="504"/>
        <v>0</v>
      </c>
      <c r="AK2909" s="131">
        <f t="shared" si="497"/>
        <v>0</v>
      </c>
      <c r="AL2909" s="131">
        <f t="shared" si="505"/>
        <v>0</v>
      </c>
      <c r="AM2909" s="131" t="str">
        <f t="shared" si="506"/>
        <v/>
      </c>
      <c r="AN2909" s="131" t="str">
        <f t="shared" ca="1" si="507"/>
        <v/>
      </c>
    </row>
    <row r="2910" spans="1:40" ht="20.25" customHeight="1" x14ac:dyDescent="0.3">
      <c r="A2910" s="127"/>
      <c r="B2910" s="164"/>
      <c r="C2910" s="139"/>
      <c r="D2910" s="140"/>
      <c r="E2910" s="139"/>
      <c r="F2910" s="139"/>
      <c r="G2910" s="140"/>
      <c r="H2910" s="139"/>
      <c r="I2910" s="129"/>
      <c r="L2910" s="128"/>
      <c r="M2910" s="128"/>
      <c r="N2910" s="128"/>
      <c r="O2910" s="128"/>
      <c r="P2910" s="128"/>
      <c r="Q2910" s="128"/>
      <c r="R2910" s="128"/>
      <c r="S2910" s="128"/>
      <c r="T2910" s="120">
        <f t="shared" si="498"/>
        <v>0</v>
      </c>
      <c r="U2910" s="131"/>
      <c r="V2910" s="131"/>
      <c r="W2910" s="131">
        <f>SUMIFS($F$3:F2910,$D$3:D2910,D2910,$C$3:C2910,"Buy")+SUMIFS($F$3:F2910,$D$3:D2910,D2910,$C$3:C2910,"Coin Deposit",$E$3:E2910,"&lt;&gt;")</f>
        <v>0</v>
      </c>
      <c r="X2910" s="131">
        <f t="shared" si="499"/>
        <v>0</v>
      </c>
      <c r="Y2910" s="131">
        <f>IF($D2910=Y$1,SUMIFS($H$3:$H2910,$G$3:$G2910,Y$1,$C$3:$C2910,"Sell"),0)</f>
        <v>0</v>
      </c>
      <c r="Z2910" s="131">
        <f t="shared" si="500"/>
        <v>0</v>
      </c>
      <c r="AA2910" s="131">
        <f>IF($D2910=AA$1,SUMIFS($H$3:$H2910,$G$3:$G2910,AA$1,$C$3:$C2910,"Sell"),0)</f>
        <v>0</v>
      </c>
      <c r="AB2910" s="131">
        <f t="shared" si="501"/>
        <v>0</v>
      </c>
      <c r="AC2910" s="131">
        <f>SUMIFS('Deductions and Deposits'!$H:$H,'Deductions and Deposits'!$G:$G,D2910,'Deductions and Deposits'!$F:$F,"&lt;="&amp;B2910)+SUMIFS($F$3:F2910,$D$3:D2910,D2910,$C$3:C2910,"Coin Deposit",$E$3:E2910,"")</f>
        <v>0</v>
      </c>
      <c r="AD2910" s="131">
        <f>SUMIFS('Deductions and Deposits'!$D:$D,'Deductions and Deposits'!$C:$C,D2910)+SUMIFS($F:$F,$D:$D,D2910,$C:$C,"Coin Deduction")</f>
        <v>0</v>
      </c>
      <c r="AE2910" s="131">
        <f>Table5[[#This Row],[Column4]]+Table5[[#This Row],[Column14]]+Table5[[#This Row],[Column19]]+Table5[[#This Row],[Column12]]</f>
        <v>0</v>
      </c>
      <c r="AF2910" s="131">
        <f>Table5[[#This Row],[Column5]]+Table5[[#This Row],[Column13]]+Table5[[#This Row],[Column21]]+Table5[[#This Row],[Column18]]</f>
        <v>0</v>
      </c>
      <c r="AG2910" s="131">
        <f t="shared" si="502"/>
        <v>0</v>
      </c>
      <c r="AH2910" s="131">
        <f t="shared" si="503"/>
        <v>0</v>
      </c>
      <c r="AI2910" s="131">
        <f>Table5[[#This Row],[Column17]]-Table5[[#This Row],[Column20]]</f>
        <v>0</v>
      </c>
      <c r="AJ2910" s="131">
        <f t="shared" si="504"/>
        <v>0</v>
      </c>
      <c r="AK2910" s="131">
        <f t="shared" si="497"/>
        <v>0</v>
      </c>
      <c r="AL2910" s="131">
        <f t="shared" si="505"/>
        <v>0</v>
      </c>
      <c r="AM2910" s="131" t="str">
        <f t="shared" si="506"/>
        <v/>
      </c>
      <c r="AN2910" s="131" t="str">
        <f t="shared" ca="1" si="507"/>
        <v/>
      </c>
    </row>
    <row r="2911" spans="1:40" ht="20.25" customHeight="1" x14ac:dyDescent="0.3">
      <c r="A2911" s="127"/>
      <c r="B2911" s="164"/>
      <c r="C2911" s="139"/>
      <c r="D2911" s="140"/>
      <c r="E2911" s="139"/>
      <c r="F2911" s="139"/>
      <c r="G2911" s="140"/>
      <c r="H2911" s="139"/>
      <c r="I2911" s="129"/>
      <c r="L2911" s="128"/>
      <c r="M2911" s="128"/>
      <c r="N2911" s="128"/>
      <c r="O2911" s="128"/>
      <c r="P2911" s="128"/>
      <c r="Q2911" s="128"/>
      <c r="R2911" s="128"/>
      <c r="S2911" s="128"/>
      <c r="T2911" s="120">
        <f t="shared" si="498"/>
        <v>0</v>
      </c>
      <c r="U2911" s="131"/>
      <c r="V2911" s="131"/>
      <c r="W2911" s="131">
        <f>SUMIFS($F$3:F2911,$D$3:D2911,D2911,$C$3:C2911,"Buy")+SUMIFS($F$3:F2911,$D$3:D2911,D2911,$C$3:C2911,"Coin Deposit",$E$3:E2911,"&lt;&gt;")</f>
        <v>0</v>
      </c>
      <c r="X2911" s="131">
        <f t="shared" si="499"/>
        <v>0</v>
      </c>
      <c r="Y2911" s="131">
        <f>IF($D2911=Y$1,SUMIFS($H$3:$H2911,$G$3:$G2911,Y$1,$C$3:$C2911,"Sell"),0)</f>
        <v>0</v>
      </c>
      <c r="Z2911" s="131">
        <f t="shared" si="500"/>
        <v>0</v>
      </c>
      <c r="AA2911" s="131">
        <f>IF($D2911=AA$1,SUMIFS($H$3:$H2911,$G$3:$G2911,AA$1,$C$3:$C2911,"Sell"),0)</f>
        <v>0</v>
      </c>
      <c r="AB2911" s="131">
        <f t="shared" si="501"/>
        <v>0</v>
      </c>
      <c r="AC2911" s="131">
        <f>SUMIFS('Deductions and Deposits'!$H:$H,'Deductions and Deposits'!$G:$G,D2911,'Deductions and Deposits'!$F:$F,"&lt;="&amp;B2911)+SUMIFS($F$3:F2911,$D$3:D2911,D2911,$C$3:C2911,"Coin Deposit",$E$3:E2911,"")</f>
        <v>0</v>
      </c>
      <c r="AD2911" s="131">
        <f>SUMIFS('Deductions and Deposits'!$D:$D,'Deductions and Deposits'!$C:$C,D2911)+SUMIFS($F:$F,$D:$D,D2911,$C:$C,"Coin Deduction")</f>
        <v>0</v>
      </c>
      <c r="AE2911" s="131">
        <f>Table5[[#This Row],[Column4]]+Table5[[#This Row],[Column14]]+Table5[[#This Row],[Column19]]+Table5[[#This Row],[Column12]]</f>
        <v>0</v>
      </c>
      <c r="AF2911" s="131">
        <f>Table5[[#This Row],[Column5]]+Table5[[#This Row],[Column13]]+Table5[[#This Row],[Column21]]+Table5[[#This Row],[Column18]]</f>
        <v>0</v>
      </c>
      <c r="AG2911" s="131">
        <f t="shared" si="502"/>
        <v>0</v>
      </c>
      <c r="AH2911" s="131">
        <f t="shared" si="503"/>
        <v>0</v>
      </c>
      <c r="AI2911" s="131">
        <f>Table5[[#This Row],[Column17]]-Table5[[#This Row],[Column20]]</f>
        <v>0</v>
      </c>
      <c r="AJ2911" s="131">
        <f t="shared" si="504"/>
        <v>0</v>
      </c>
      <c r="AK2911" s="131">
        <f t="shared" si="497"/>
        <v>0</v>
      </c>
      <c r="AL2911" s="131">
        <f t="shared" si="505"/>
        <v>0</v>
      </c>
      <c r="AM2911" s="131" t="str">
        <f t="shared" si="506"/>
        <v/>
      </c>
      <c r="AN2911" s="131" t="str">
        <f t="shared" ca="1" si="507"/>
        <v/>
      </c>
    </row>
    <row r="2912" spans="1:40" ht="20.25" customHeight="1" x14ac:dyDescent="0.3">
      <c r="A2912" s="127"/>
      <c r="B2912" s="164"/>
      <c r="C2912" s="139"/>
      <c r="D2912" s="140"/>
      <c r="E2912" s="139"/>
      <c r="F2912" s="139"/>
      <c r="G2912" s="140"/>
      <c r="H2912" s="139"/>
      <c r="I2912" s="129"/>
      <c r="L2912" s="128"/>
      <c r="M2912" s="128"/>
      <c r="N2912" s="128"/>
      <c r="O2912" s="128"/>
      <c r="P2912" s="128"/>
      <c r="Q2912" s="128"/>
      <c r="R2912" s="128"/>
      <c r="S2912" s="128"/>
      <c r="T2912" s="120">
        <f t="shared" si="498"/>
        <v>0</v>
      </c>
      <c r="U2912" s="131"/>
      <c r="V2912" s="131"/>
      <c r="W2912" s="131">
        <f>SUMIFS($F$3:F2912,$D$3:D2912,D2912,$C$3:C2912,"Buy")+SUMIFS($F$3:F2912,$D$3:D2912,D2912,$C$3:C2912,"Coin Deposit",$E$3:E2912,"&lt;&gt;")</f>
        <v>0</v>
      </c>
      <c r="X2912" s="131">
        <f t="shared" si="499"/>
        <v>0</v>
      </c>
      <c r="Y2912" s="131">
        <f>IF($D2912=Y$1,SUMIFS($H$3:$H2912,$G$3:$G2912,Y$1,$C$3:$C2912,"Sell"),0)</f>
        <v>0</v>
      </c>
      <c r="Z2912" s="131">
        <f t="shared" si="500"/>
        <v>0</v>
      </c>
      <c r="AA2912" s="131">
        <f>IF($D2912=AA$1,SUMIFS($H$3:$H2912,$G$3:$G2912,AA$1,$C$3:$C2912,"Sell"),0)</f>
        <v>0</v>
      </c>
      <c r="AB2912" s="131">
        <f t="shared" si="501"/>
        <v>0</v>
      </c>
      <c r="AC2912" s="131">
        <f>SUMIFS('Deductions and Deposits'!$H:$H,'Deductions and Deposits'!$G:$G,D2912,'Deductions and Deposits'!$F:$F,"&lt;="&amp;B2912)+SUMIFS($F$3:F2912,$D$3:D2912,D2912,$C$3:C2912,"Coin Deposit",$E$3:E2912,"")</f>
        <v>0</v>
      </c>
      <c r="AD2912" s="131">
        <f>SUMIFS('Deductions and Deposits'!$D:$D,'Deductions and Deposits'!$C:$C,D2912)+SUMIFS($F:$F,$D:$D,D2912,$C:$C,"Coin Deduction")</f>
        <v>0</v>
      </c>
      <c r="AE2912" s="131">
        <f>Table5[[#This Row],[Column4]]+Table5[[#This Row],[Column14]]+Table5[[#This Row],[Column19]]+Table5[[#This Row],[Column12]]</f>
        <v>0</v>
      </c>
      <c r="AF2912" s="131">
        <f>Table5[[#This Row],[Column5]]+Table5[[#This Row],[Column13]]+Table5[[#This Row],[Column21]]+Table5[[#This Row],[Column18]]</f>
        <v>0</v>
      </c>
      <c r="AG2912" s="131">
        <f t="shared" si="502"/>
        <v>0</v>
      </c>
      <c r="AH2912" s="131">
        <f t="shared" si="503"/>
        <v>0</v>
      </c>
      <c r="AI2912" s="131">
        <f>Table5[[#This Row],[Column17]]-Table5[[#This Row],[Column20]]</f>
        <v>0</v>
      </c>
      <c r="AJ2912" s="131">
        <f t="shared" si="504"/>
        <v>0</v>
      </c>
      <c r="AK2912" s="131">
        <f t="shared" si="497"/>
        <v>0</v>
      </c>
      <c r="AL2912" s="131">
        <f t="shared" si="505"/>
        <v>0</v>
      </c>
      <c r="AM2912" s="131" t="str">
        <f t="shared" si="506"/>
        <v/>
      </c>
      <c r="AN2912" s="131" t="str">
        <f t="shared" ca="1" si="507"/>
        <v/>
      </c>
    </row>
    <row r="2913" spans="1:40" ht="20.25" customHeight="1" x14ac:dyDescent="0.3">
      <c r="A2913" s="127"/>
      <c r="B2913" s="164"/>
      <c r="C2913" s="139"/>
      <c r="D2913" s="140"/>
      <c r="E2913" s="139"/>
      <c r="F2913" s="139"/>
      <c r="G2913" s="140"/>
      <c r="H2913" s="139"/>
      <c r="I2913" s="129"/>
      <c r="L2913" s="128"/>
      <c r="M2913" s="128"/>
      <c r="N2913" s="128"/>
      <c r="O2913" s="128"/>
      <c r="P2913" s="128"/>
      <c r="Q2913" s="128"/>
      <c r="R2913" s="128"/>
      <c r="S2913" s="128"/>
      <c r="T2913" s="120">
        <f t="shared" si="498"/>
        <v>0</v>
      </c>
      <c r="U2913" s="131"/>
      <c r="V2913" s="131"/>
      <c r="W2913" s="131">
        <f>SUMIFS($F$3:F2913,$D$3:D2913,D2913,$C$3:C2913,"Buy")+SUMIFS($F$3:F2913,$D$3:D2913,D2913,$C$3:C2913,"Coin Deposit",$E$3:E2913,"&lt;&gt;")</f>
        <v>0</v>
      </c>
      <c r="X2913" s="131">
        <f t="shared" si="499"/>
        <v>0</v>
      </c>
      <c r="Y2913" s="131">
        <f>IF($D2913=Y$1,SUMIFS($H$3:$H2913,$G$3:$G2913,Y$1,$C$3:$C2913,"Sell"),0)</f>
        <v>0</v>
      </c>
      <c r="Z2913" s="131">
        <f t="shared" si="500"/>
        <v>0</v>
      </c>
      <c r="AA2913" s="131">
        <f>IF($D2913=AA$1,SUMIFS($H$3:$H2913,$G$3:$G2913,AA$1,$C$3:$C2913,"Sell"),0)</f>
        <v>0</v>
      </c>
      <c r="AB2913" s="131">
        <f t="shared" si="501"/>
        <v>0</v>
      </c>
      <c r="AC2913" s="131">
        <f>SUMIFS('Deductions and Deposits'!$H:$H,'Deductions and Deposits'!$G:$G,D2913,'Deductions and Deposits'!$F:$F,"&lt;="&amp;B2913)+SUMIFS($F$3:F2913,$D$3:D2913,D2913,$C$3:C2913,"Coin Deposit",$E$3:E2913,"")</f>
        <v>0</v>
      </c>
      <c r="AD2913" s="131">
        <f>SUMIFS('Deductions and Deposits'!$D:$D,'Deductions and Deposits'!$C:$C,D2913)+SUMIFS($F:$F,$D:$D,D2913,$C:$C,"Coin Deduction")</f>
        <v>0</v>
      </c>
      <c r="AE2913" s="131">
        <f>Table5[[#This Row],[Column4]]+Table5[[#This Row],[Column14]]+Table5[[#This Row],[Column19]]+Table5[[#This Row],[Column12]]</f>
        <v>0</v>
      </c>
      <c r="AF2913" s="131">
        <f>Table5[[#This Row],[Column5]]+Table5[[#This Row],[Column13]]+Table5[[#This Row],[Column21]]+Table5[[#This Row],[Column18]]</f>
        <v>0</v>
      </c>
      <c r="AG2913" s="131">
        <f t="shared" si="502"/>
        <v>0</v>
      </c>
      <c r="AH2913" s="131">
        <f t="shared" si="503"/>
        <v>0</v>
      </c>
      <c r="AI2913" s="131">
        <f>Table5[[#This Row],[Column17]]-Table5[[#This Row],[Column20]]</f>
        <v>0</v>
      </c>
      <c r="AJ2913" s="131">
        <f t="shared" si="504"/>
        <v>0</v>
      </c>
      <c r="AK2913" s="131">
        <f t="shared" si="497"/>
        <v>0</v>
      </c>
      <c r="AL2913" s="131">
        <f t="shared" si="505"/>
        <v>0</v>
      </c>
      <c r="AM2913" s="131" t="str">
        <f t="shared" si="506"/>
        <v/>
      </c>
      <c r="AN2913" s="131" t="str">
        <f t="shared" ca="1" si="507"/>
        <v/>
      </c>
    </row>
    <row r="2914" spans="1:40" ht="20.25" customHeight="1" x14ac:dyDescent="0.3">
      <c r="A2914" s="127"/>
      <c r="B2914" s="164"/>
      <c r="C2914" s="139"/>
      <c r="D2914" s="140"/>
      <c r="E2914" s="139"/>
      <c r="F2914" s="139"/>
      <c r="G2914" s="140"/>
      <c r="H2914" s="139"/>
      <c r="I2914" s="129"/>
      <c r="L2914" s="128"/>
      <c r="M2914" s="128"/>
      <c r="N2914" s="128"/>
      <c r="O2914" s="128"/>
      <c r="P2914" s="128"/>
      <c r="Q2914" s="128"/>
      <c r="R2914" s="128"/>
      <c r="S2914" s="128"/>
      <c r="T2914" s="120">
        <f t="shared" si="498"/>
        <v>0</v>
      </c>
      <c r="U2914" s="131"/>
      <c r="V2914" s="131"/>
      <c r="W2914" s="131">
        <f>SUMIFS($F$3:F2914,$D$3:D2914,D2914,$C$3:C2914,"Buy")+SUMIFS($F$3:F2914,$D$3:D2914,D2914,$C$3:C2914,"Coin Deposit",$E$3:E2914,"&lt;&gt;")</f>
        <v>0</v>
      </c>
      <c r="X2914" s="131">
        <f t="shared" si="499"/>
        <v>0</v>
      </c>
      <c r="Y2914" s="131">
        <f>IF($D2914=Y$1,SUMIFS($H$3:$H2914,$G$3:$G2914,Y$1,$C$3:$C2914,"Sell"),0)</f>
        <v>0</v>
      </c>
      <c r="Z2914" s="131">
        <f t="shared" si="500"/>
        <v>0</v>
      </c>
      <c r="AA2914" s="131">
        <f>IF($D2914=AA$1,SUMIFS($H$3:$H2914,$G$3:$G2914,AA$1,$C$3:$C2914,"Sell"),0)</f>
        <v>0</v>
      </c>
      <c r="AB2914" s="131">
        <f t="shared" si="501"/>
        <v>0</v>
      </c>
      <c r="AC2914" s="131">
        <f>SUMIFS('Deductions and Deposits'!$H:$H,'Deductions and Deposits'!$G:$G,D2914,'Deductions and Deposits'!$F:$F,"&lt;="&amp;B2914)+SUMIFS($F$3:F2914,$D$3:D2914,D2914,$C$3:C2914,"Coin Deposit",$E$3:E2914,"")</f>
        <v>0</v>
      </c>
      <c r="AD2914" s="131">
        <f>SUMIFS('Deductions and Deposits'!$D:$D,'Deductions and Deposits'!$C:$C,D2914)+SUMIFS($F:$F,$D:$D,D2914,$C:$C,"Coin Deduction")</f>
        <v>0</v>
      </c>
      <c r="AE2914" s="131">
        <f>Table5[[#This Row],[Column4]]+Table5[[#This Row],[Column14]]+Table5[[#This Row],[Column19]]+Table5[[#This Row],[Column12]]</f>
        <v>0</v>
      </c>
      <c r="AF2914" s="131">
        <f>Table5[[#This Row],[Column5]]+Table5[[#This Row],[Column13]]+Table5[[#This Row],[Column21]]+Table5[[#This Row],[Column18]]</f>
        <v>0</v>
      </c>
      <c r="AG2914" s="131">
        <f t="shared" si="502"/>
        <v>0</v>
      </c>
      <c r="AH2914" s="131">
        <f t="shared" si="503"/>
        <v>0</v>
      </c>
      <c r="AI2914" s="131">
        <f>Table5[[#This Row],[Column17]]-Table5[[#This Row],[Column20]]</f>
        <v>0</v>
      </c>
      <c r="AJ2914" s="131">
        <f t="shared" si="504"/>
        <v>0</v>
      </c>
      <c r="AK2914" s="131">
        <f t="shared" si="497"/>
        <v>0</v>
      </c>
      <c r="AL2914" s="131">
        <f t="shared" si="505"/>
        <v>0</v>
      </c>
      <c r="AM2914" s="131" t="str">
        <f t="shared" si="506"/>
        <v/>
      </c>
      <c r="AN2914" s="131" t="str">
        <f t="shared" ca="1" si="507"/>
        <v/>
      </c>
    </row>
    <row r="2915" spans="1:40" ht="20.25" customHeight="1" x14ac:dyDescent="0.3">
      <c r="A2915" s="127"/>
      <c r="B2915" s="164"/>
      <c r="C2915" s="139"/>
      <c r="D2915" s="140"/>
      <c r="E2915" s="139"/>
      <c r="F2915" s="139"/>
      <c r="G2915" s="140"/>
      <c r="H2915" s="139"/>
      <c r="I2915" s="129"/>
      <c r="L2915" s="128"/>
      <c r="M2915" s="128"/>
      <c r="N2915" s="128"/>
      <c r="O2915" s="128"/>
      <c r="P2915" s="128"/>
      <c r="Q2915" s="128"/>
      <c r="R2915" s="128"/>
      <c r="S2915" s="128"/>
      <c r="T2915" s="120">
        <f t="shared" si="498"/>
        <v>0</v>
      </c>
      <c r="U2915" s="131"/>
      <c r="V2915" s="131"/>
      <c r="W2915" s="131">
        <f>SUMIFS($F$3:F2915,$D$3:D2915,D2915,$C$3:C2915,"Buy")+SUMIFS($F$3:F2915,$D$3:D2915,D2915,$C$3:C2915,"Coin Deposit",$E$3:E2915,"&lt;&gt;")</f>
        <v>0</v>
      </c>
      <c r="X2915" s="131">
        <f t="shared" si="499"/>
        <v>0</v>
      </c>
      <c r="Y2915" s="131">
        <f>IF($D2915=Y$1,SUMIFS($H$3:$H2915,$G$3:$G2915,Y$1,$C$3:$C2915,"Sell"),0)</f>
        <v>0</v>
      </c>
      <c r="Z2915" s="131">
        <f t="shared" si="500"/>
        <v>0</v>
      </c>
      <c r="AA2915" s="131">
        <f>IF($D2915=AA$1,SUMIFS($H$3:$H2915,$G$3:$G2915,AA$1,$C$3:$C2915,"Sell"),0)</f>
        <v>0</v>
      </c>
      <c r="AB2915" s="131">
        <f t="shared" si="501"/>
        <v>0</v>
      </c>
      <c r="AC2915" s="131">
        <f>SUMIFS('Deductions and Deposits'!$H:$H,'Deductions and Deposits'!$G:$G,D2915,'Deductions and Deposits'!$F:$F,"&lt;="&amp;B2915)+SUMIFS($F$3:F2915,$D$3:D2915,D2915,$C$3:C2915,"Coin Deposit",$E$3:E2915,"")</f>
        <v>0</v>
      </c>
      <c r="AD2915" s="131">
        <f>SUMIFS('Deductions and Deposits'!$D:$D,'Deductions and Deposits'!$C:$C,D2915)+SUMIFS($F:$F,$D:$D,D2915,$C:$C,"Coin Deduction")</f>
        <v>0</v>
      </c>
      <c r="AE2915" s="131">
        <f>Table5[[#This Row],[Column4]]+Table5[[#This Row],[Column14]]+Table5[[#This Row],[Column19]]+Table5[[#This Row],[Column12]]</f>
        <v>0</v>
      </c>
      <c r="AF2915" s="131">
        <f>Table5[[#This Row],[Column5]]+Table5[[#This Row],[Column13]]+Table5[[#This Row],[Column21]]+Table5[[#This Row],[Column18]]</f>
        <v>0</v>
      </c>
      <c r="AG2915" s="131">
        <f t="shared" si="502"/>
        <v>0</v>
      </c>
      <c r="AH2915" s="131">
        <f t="shared" si="503"/>
        <v>0</v>
      </c>
      <c r="AI2915" s="131">
        <f>Table5[[#This Row],[Column17]]-Table5[[#This Row],[Column20]]</f>
        <v>0</v>
      </c>
      <c r="AJ2915" s="131">
        <f t="shared" si="504"/>
        <v>0</v>
      </c>
      <c r="AK2915" s="131">
        <f t="shared" si="497"/>
        <v>0</v>
      </c>
      <c r="AL2915" s="131">
        <f t="shared" si="505"/>
        <v>0</v>
      </c>
      <c r="AM2915" s="131" t="str">
        <f t="shared" si="506"/>
        <v/>
      </c>
      <c r="AN2915" s="131" t="str">
        <f t="shared" ca="1" si="507"/>
        <v/>
      </c>
    </row>
    <row r="2916" spans="1:40" ht="20.25" customHeight="1" x14ac:dyDescent="0.3">
      <c r="A2916" s="127"/>
      <c r="B2916" s="164"/>
      <c r="C2916" s="139"/>
      <c r="D2916" s="140"/>
      <c r="E2916" s="139"/>
      <c r="F2916" s="139"/>
      <c r="G2916" s="140"/>
      <c r="H2916" s="139"/>
      <c r="I2916" s="129"/>
      <c r="L2916" s="128"/>
      <c r="M2916" s="128"/>
      <c r="N2916" s="128"/>
      <c r="O2916" s="128"/>
      <c r="P2916" s="128"/>
      <c r="Q2916" s="128"/>
      <c r="R2916" s="128"/>
      <c r="S2916" s="128"/>
      <c r="T2916" s="120">
        <f t="shared" si="498"/>
        <v>0</v>
      </c>
      <c r="U2916" s="131"/>
      <c r="V2916" s="131"/>
      <c r="W2916" s="131">
        <f>SUMIFS($F$3:F2916,$D$3:D2916,D2916,$C$3:C2916,"Buy")+SUMIFS($F$3:F2916,$D$3:D2916,D2916,$C$3:C2916,"Coin Deposit",$E$3:E2916,"&lt;&gt;")</f>
        <v>0</v>
      </c>
      <c r="X2916" s="131">
        <f t="shared" si="499"/>
        <v>0</v>
      </c>
      <c r="Y2916" s="131">
        <f>IF($D2916=Y$1,SUMIFS($H$3:$H2916,$G$3:$G2916,Y$1,$C$3:$C2916,"Sell"),0)</f>
        <v>0</v>
      </c>
      <c r="Z2916" s="131">
        <f t="shared" si="500"/>
        <v>0</v>
      </c>
      <c r="AA2916" s="131">
        <f>IF($D2916=AA$1,SUMIFS($H$3:$H2916,$G$3:$G2916,AA$1,$C$3:$C2916,"Sell"),0)</f>
        <v>0</v>
      </c>
      <c r="AB2916" s="131">
        <f t="shared" si="501"/>
        <v>0</v>
      </c>
      <c r="AC2916" s="131">
        <f>SUMIFS('Deductions and Deposits'!$H:$H,'Deductions and Deposits'!$G:$G,D2916,'Deductions and Deposits'!$F:$F,"&lt;="&amp;B2916)+SUMIFS($F$3:F2916,$D$3:D2916,D2916,$C$3:C2916,"Coin Deposit",$E$3:E2916,"")</f>
        <v>0</v>
      </c>
      <c r="AD2916" s="131">
        <f>SUMIFS('Deductions and Deposits'!$D:$D,'Deductions and Deposits'!$C:$C,D2916)+SUMIFS($F:$F,$D:$D,D2916,$C:$C,"Coin Deduction")</f>
        <v>0</v>
      </c>
      <c r="AE2916" s="131">
        <f>Table5[[#This Row],[Column4]]+Table5[[#This Row],[Column14]]+Table5[[#This Row],[Column19]]+Table5[[#This Row],[Column12]]</f>
        <v>0</v>
      </c>
      <c r="AF2916" s="131">
        <f>Table5[[#This Row],[Column5]]+Table5[[#This Row],[Column13]]+Table5[[#This Row],[Column21]]+Table5[[#This Row],[Column18]]</f>
        <v>0</v>
      </c>
      <c r="AG2916" s="131">
        <f t="shared" si="502"/>
        <v>0</v>
      </c>
      <c r="AH2916" s="131">
        <f t="shared" si="503"/>
        <v>0</v>
      </c>
      <c r="AI2916" s="131">
        <f>Table5[[#This Row],[Column17]]-Table5[[#This Row],[Column20]]</f>
        <v>0</v>
      </c>
      <c r="AJ2916" s="131">
        <f t="shared" si="504"/>
        <v>0</v>
      </c>
      <c r="AK2916" s="131">
        <f t="shared" si="497"/>
        <v>0</v>
      </c>
      <c r="AL2916" s="131">
        <f t="shared" si="505"/>
        <v>0</v>
      </c>
      <c r="AM2916" s="131" t="str">
        <f t="shared" si="506"/>
        <v/>
      </c>
      <c r="AN2916" s="131" t="str">
        <f t="shared" ca="1" si="507"/>
        <v/>
      </c>
    </row>
    <row r="2917" spans="1:40" ht="20.25" customHeight="1" x14ac:dyDescent="0.3">
      <c r="A2917" s="127"/>
      <c r="B2917" s="164"/>
      <c r="C2917" s="139"/>
      <c r="D2917" s="140"/>
      <c r="E2917" s="139"/>
      <c r="F2917" s="139"/>
      <c r="G2917" s="140"/>
      <c r="H2917" s="139"/>
      <c r="I2917" s="129"/>
      <c r="L2917" s="128"/>
      <c r="M2917" s="128"/>
      <c r="N2917" s="128"/>
      <c r="O2917" s="128"/>
      <c r="P2917" s="128"/>
      <c r="Q2917" s="128"/>
      <c r="R2917" s="128"/>
      <c r="S2917" s="128"/>
      <c r="T2917" s="120">
        <f t="shared" si="498"/>
        <v>0</v>
      </c>
      <c r="U2917" s="131"/>
      <c r="V2917" s="131"/>
      <c r="W2917" s="131">
        <f>SUMIFS($F$3:F2917,$D$3:D2917,D2917,$C$3:C2917,"Buy")+SUMIFS($F$3:F2917,$D$3:D2917,D2917,$C$3:C2917,"Coin Deposit",$E$3:E2917,"&lt;&gt;")</f>
        <v>0</v>
      </c>
      <c r="X2917" s="131">
        <f t="shared" si="499"/>
        <v>0</v>
      </c>
      <c r="Y2917" s="131">
        <f>IF($D2917=Y$1,SUMIFS($H$3:$H2917,$G$3:$G2917,Y$1,$C$3:$C2917,"Sell"),0)</f>
        <v>0</v>
      </c>
      <c r="Z2917" s="131">
        <f t="shared" si="500"/>
        <v>0</v>
      </c>
      <c r="AA2917" s="131">
        <f>IF($D2917=AA$1,SUMIFS($H$3:$H2917,$G$3:$G2917,AA$1,$C$3:$C2917,"Sell"),0)</f>
        <v>0</v>
      </c>
      <c r="AB2917" s="131">
        <f t="shared" si="501"/>
        <v>0</v>
      </c>
      <c r="AC2917" s="131">
        <f>SUMIFS('Deductions and Deposits'!$H:$H,'Deductions and Deposits'!$G:$G,D2917,'Deductions and Deposits'!$F:$F,"&lt;="&amp;B2917)+SUMIFS($F$3:F2917,$D$3:D2917,D2917,$C$3:C2917,"Coin Deposit",$E$3:E2917,"")</f>
        <v>0</v>
      </c>
      <c r="AD2917" s="131">
        <f>SUMIFS('Deductions and Deposits'!$D:$D,'Deductions and Deposits'!$C:$C,D2917)+SUMIFS($F:$F,$D:$D,D2917,$C:$C,"Coin Deduction")</f>
        <v>0</v>
      </c>
      <c r="AE2917" s="131">
        <f>Table5[[#This Row],[Column4]]+Table5[[#This Row],[Column14]]+Table5[[#This Row],[Column19]]+Table5[[#This Row],[Column12]]</f>
        <v>0</v>
      </c>
      <c r="AF2917" s="131">
        <f>Table5[[#This Row],[Column5]]+Table5[[#This Row],[Column13]]+Table5[[#This Row],[Column21]]+Table5[[#This Row],[Column18]]</f>
        <v>0</v>
      </c>
      <c r="AG2917" s="131">
        <f t="shared" si="502"/>
        <v>0</v>
      </c>
      <c r="AH2917" s="131">
        <f t="shared" si="503"/>
        <v>0</v>
      </c>
      <c r="AI2917" s="131">
        <f>Table5[[#This Row],[Column17]]-Table5[[#This Row],[Column20]]</f>
        <v>0</v>
      </c>
      <c r="AJ2917" s="131">
        <f t="shared" si="504"/>
        <v>0</v>
      </c>
      <c r="AK2917" s="131">
        <f t="shared" si="497"/>
        <v>0</v>
      </c>
      <c r="AL2917" s="131">
        <f t="shared" si="505"/>
        <v>0</v>
      </c>
      <c r="AM2917" s="131" t="str">
        <f t="shared" si="506"/>
        <v/>
      </c>
      <c r="AN2917" s="131" t="str">
        <f t="shared" ca="1" si="507"/>
        <v/>
      </c>
    </row>
    <row r="2918" spans="1:40" ht="20.25" customHeight="1" x14ac:dyDescent="0.3">
      <c r="A2918" s="127"/>
      <c r="B2918" s="164"/>
      <c r="C2918" s="139"/>
      <c r="D2918" s="140"/>
      <c r="E2918" s="139"/>
      <c r="F2918" s="139"/>
      <c r="G2918" s="140"/>
      <c r="H2918" s="139"/>
      <c r="I2918" s="129"/>
      <c r="L2918" s="128"/>
      <c r="M2918" s="128"/>
      <c r="N2918" s="128"/>
      <c r="O2918" s="128"/>
      <c r="P2918" s="128"/>
      <c r="Q2918" s="128"/>
      <c r="R2918" s="128"/>
      <c r="S2918" s="128"/>
      <c r="T2918" s="120">
        <f t="shared" si="498"/>
        <v>0</v>
      </c>
      <c r="U2918" s="131"/>
      <c r="V2918" s="131"/>
      <c r="W2918" s="131">
        <f>SUMIFS($F$3:F2918,$D$3:D2918,D2918,$C$3:C2918,"Buy")+SUMIFS($F$3:F2918,$D$3:D2918,D2918,$C$3:C2918,"Coin Deposit",$E$3:E2918,"&lt;&gt;")</f>
        <v>0</v>
      </c>
      <c r="X2918" s="131">
        <f t="shared" si="499"/>
        <v>0</v>
      </c>
      <c r="Y2918" s="131">
        <f>IF($D2918=Y$1,SUMIFS($H$3:$H2918,$G$3:$G2918,Y$1,$C$3:$C2918,"Sell"),0)</f>
        <v>0</v>
      </c>
      <c r="Z2918" s="131">
        <f t="shared" si="500"/>
        <v>0</v>
      </c>
      <c r="AA2918" s="131">
        <f>IF($D2918=AA$1,SUMIFS($H$3:$H2918,$G$3:$G2918,AA$1,$C$3:$C2918,"Sell"),0)</f>
        <v>0</v>
      </c>
      <c r="AB2918" s="131">
        <f t="shared" si="501"/>
        <v>0</v>
      </c>
      <c r="AC2918" s="131">
        <f>SUMIFS('Deductions and Deposits'!$H:$H,'Deductions and Deposits'!$G:$G,D2918,'Deductions and Deposits'!$F:$F,"&lt;="&amp;B2918)+SUMIFS($F$3:F2918,$D$3:D2918,D2918,$C$3:C2918,"Coin Deposit",$E$3:E2918,"")</f>
        <v>0</v>
      </c>
      <c r="AD2918" s="131">
        <f>SUMIFS('Deductions and Deposits'!$D:$D,'Deductions and Deposits'!$C:$C,D2918)+SUMIFS($F:$F,$D:$D,D2918,$C:$C,"Coin Deduction")</f>
        <v>0</v>
      </c>
      <c r="AE2918" s="131">
        <f>Table5[[#This Row],[Column4]]+Table5[[#This Row],[Column14]]+Table5[[#This Row],[Column19]]+Table5[[#This Row],[Column12]]</f>
        <v>0</v>
      </c>
      <c r="AF2918" s="131">
        <f>Table5[[#This Row],[Column5]]+Table5[[#This Row],[Column13]]+Table5[[#This Row],[Column21]]+Table5[[#This Row],[Column18]]</f>
        <v>0</v>
      </c>
      <c r="AG2918" s="131">
        <f t="shared" si="502"/>
        <v>0</v>
      </c>
      <c r="AH2918" s="131">
        <f t="shared" si="503"/>
        <v>0</v>
      </c>
      <c r="AI2918" s="131">
        <f>Table5[[#This Row],[Column17]]-Table5[[#This Row],[Column20]]</f>
        <v>0</v>
      </c>
      <c r="AJ2918" s="131">
        <f t="shared" si="504"/>
        <v>0</v>
      </c>
      <c r="AK2918" s="131">
        <f t="shared" si="497"/>
        <v>0</v>
      </c>
      <c r="AL2918" s="131">
        <f t="shared" si="505"/>
        <v>0</v>
      </c>
      <c r="AM2918" s="131" t="str">
        <f t="shared" si="506"/>
        <v/>
      </c>
      <c r="AN2918" s="131" t="str">
        <f t="shared" ca="1" si="507"/>
        <v/>
      </c>
    </row>
    <row r="2919" spans="1:40" ht="20.25" customHeight="1" x14ac:dyDescent="0.3">
      <c r="A2919" s="127"/>
      <c r="B2919" s="164"/>
      <c r="C2919" s="139"/>
      <c r="D2919" s="140"/>
      <c r="E2919" s="139"/>
      <c r="F2919" s="139"/>
      <c r="G2919" s="140"/>
      <c r="H2919" s="139"/>
      <c r="I2919" s="129"/>
      <c r="L2919" s="128"/>
      <c r="M2919" s="128"/>
      <c r="N2919" s="128"/>
      <c r="O2919" s="128"/>
      <c r="P2919" s="128"/>
      <c r="Q2919" s="128"/>
      <c r="R2919" s="128"/>
      <c r="S2919" s="128"/>
      <c r="T2919" s="120">
        <f t="shared" si="498"/>
        <v>0</v>
      </c>
      <c r="U2919" s="131"/>
      <c r="V2919" s="131"/>
      <c r="W2919" s="131">
        <f>SUMIFS($F$3:F2919,$D$3:D2919,D2919,$C$3:C2919,"Buy")+SUMIFS($F$3:F2919,$D$3:D2919,D2919,$C$3:C2919,"Coin Deposit",$E$3:E2919,"&lt;&gt;")</f>
        <v>0</v>
      </c>
      <c r="X2919" s="131">
        <f t="shared" si="499"/>
        <v>0</v>
      </c>
      <c r="Y2919" s="131">
        <f>IF($D2919=Y$1,SUMIFS($H$3:$H2919,$G$3:$G2919,Y$1,$C$3:$C2919,"Sell"),0)</f>
        <v>0</v>
      </c>
      <c r="Z2919" s="131">
        <f t="shared" si="500"/>
        <v>0</v>
      </c>
      <c r="AA2919" s="131">
        <f>IF($D2919=AA$1,SUMIFS($H$3:$H2919,$G$3:$G2919,AA$1,$C$3:$C2919,"Sell"),0)</f>
        <v>0</v>
      </c>
      <c r="AB2919" s="131">
        <f t="shared" si="501"/>
        <v>0</v>
      </c>
      <c r="AC2919" s="131">
        <f>SUMIFS('Deductions and Deposits'!$H:$H,'Deductions and Deposits'!$G:$G,D2919,'Deductions and Deposits'!$F:$F,"&lt;="&amp;B2919)+SUMIFS($F$3:F2919,$D$3:D2919,D2919,$C$3:C2919,"Coin Deposit",$E$3:E2919,"")</f>
        <v>0</v>
      </c>
      <c r="AD2919" s="131">
        <f>SUMIFS('Deductions and Deposits'!$D:$D,'Deductions and Deposits'!$C:$C,D2919)+SUMIFS($F:$F,$D:$D,D2919,$C:$C,"Coin Deduction")</f>
        <v>0</v>
      </c>
      <c r="AE2919" s="131">
        <f>Table5[[#This Row],[Column4]]+Table5[[#This Row],[Column14]]+Table5[[#This Row],[Column19]]+Table5[[#This Row],[Column12]]</f>
        <v>0</v>
      </c>
      <c r="AF2919" s="131">
        <f>Table5[[#This Row],[Column5]]+Table5[[#This Row],[Column13]]+Table5[[#This Row],[Column21]]+Table5[[#This Row],[Column18]]</f>
        <v>0</v>
      </c>
      <c r="AG2919" s="131">
        <f t="shared" si="502"/>
        <v>0</v>
      </c>
      <c r="AH2919" s="131">
        <f t="shared" si="503"/>
        <v>0</v>
      </c>
      <c r="AI2919" s="131">
        <f>Table5[[#This Row],[Column17]]-Table5[[#This Row],[Column20]]</f>
        <v>0</v>
      </c>
      <c r="AJ2919" s="131">
        <f t="shared" si="504"/>
        <v>0</v>
      </c>
      <c r="AK2919" s="131">
        <f t="shared" si="497"/>
        <v>0</v>
      </c>
      <c r="AL2919" s="131">
        <f t="shared" si="505"/>
        <v>0</v>
      </c>
      <c r="AM2919" s="131" t="str">
        <f t="shared" si="506"/>
        <v/>
      </c>
      <c r="AN2919" s="131" t="str">
        <f t="shared" ca="1" si="507"/>
        <v/>
      </c>
    </row>
    <row r="2920" spans="1:40" ht="20.25" customHeight="1" x14ac:dyDescent="0.3">
      <c r="A2920" s="127"/>
      <c r="B2920" s="164"/>
      <c r="C2920" s="139"/>
      <c r="D2920" s="140"/>
      <c r="E2920" s="139"/>
      <c r="F2920" s="139"/>
      <c r="G2920" s="140"/>
      <c r="H2920" s="139"/>
      <c r="I2920" s="129"/>
      <c r="L2920" s="128"/>
      <c r="M2920" s="128"/>
      <c r="N2920" s="128"/>
      <c r="O2920" s="128"/>
      <c r="P2920" s="128"/>
      <c r="Q2920" s="128"/>
      <c r="R2920" s="128"/>
      <c r="S2920" s="128"/>
      <c r="T2920" s="120">
        <f t="shared" si="498"/>
        <v>0</v>
      </c>
      <c r="U2920" s="131"/>
      <c r="V2920" s="131"/>
      <c r="W2920" s="131">
        <f>SUMIFS($F$3:F2920,$D$3:D2920,D2920,$C$3:C2920,"Buy")+SUMIFS($F$3:F2920,$D$3:D2920,D2920,$C$3:C2920,"Coin Deposit",$E$3:E2920,"&lt;&gt;")</f>
        <v>0</v>
      </c>
      <c r="X2920" s="131">
        <f t="shared" si="499"/>
        <v>0</v>
      </c>
      <c r="Y2920" s="131">
        <f>IF($D2920=Y$1,SUMIFS($H$3:$H2920,$G$3:$G2920,Y$1,$C$3:$C2920,"Sell"),0)</f>
        <v>0</v>
      </c>
      <c r="Z2920" s="131">
        <f t="shared" si="500"/>
        <v>0</v>
      </c>
      <c r="AA2920" s="131">
        <f>IF($D2920=AA$1,SUMIFS($H$3:$H2920,$G$3:$G2920,AA$1,$C$3:$C2920,"Sell"),0)</f>
        <v>0</v>
      </c>
      <c r="AB2920" s="131">
        <f t="shared" si="501"/>
        <v>0</v>
      </c>
      <c r="AC2920" s="131">
        <f>SUMIFS('Deductions and Deposits'!$H:$H,'Deductions and Deposits'!$G:$G,D2920,'Deductions and Deposits'!$F:$F,"&lt;="&amp;B2920)+SUMIFS($F$3:F2920,$D$3:D2920,D2920,$C$3:C2920,"Coin Deposit",$E$3:E2920,"")</f>
        <v>0</v>
      </c>
      <c r="AD2920" s="131">
        <f>SUMIFS('Deductions and Deposits'!$D:$D,'Deductions and Deposits'!$C:$C,D2920)+SUMIFS($F:$F,$D:$D,D2920,$C:$C,"Coin Deduction")</f>
        <v>0</v>
      </c>
      <c r="AE2920" s="131">
        <f>Table5[[#This Row],[Column4]]+Table5[[#This Row],[Column14]]+Table5[[#This Row],[Column19]]+Table5[[#This Row],[Column12]]</f>
        <v>0</v>
      </c>
      <c r="AF2920" s="131">
        <f>Table5[[#This Row],[Column5]]+Table5[[#This Row],[Column13]]+Table5[[#This Row],[Column21]]+Table5[[#This Row],[Column18]]</f>
        <v>0</v>
      </c>
      <c r="AG2920" s="131">
        <f t="shared" si="502"/>
        <v>0</v>
      </c>
      <c r="AH2920" s="131">
        <f t="shared" si="503"/>
        <v>0</v>
      </c>
      <c r="AI2920" s="131">
        <f>Table5[[#This Row],[Column17]]-Table5[[#This Row],[Column20]]</f>
        <v>0</v>
      </c>
      <c r="AJ2920" s="131">
        <f t="shared" si="504"/>
        <v>0</v>
      </c>
      <c r="AK2920" s="131">
        <f t="shared" si="497"/>
        <v>0</v>
      </c>
      <c r="AL2920" s="131">
        <f t="shared" si="505"/>
        <v>0</v>
      </c>
      <c r="AM2920" s="131" t="str">
        <f t="shared" si="506"/>
        <v/>
      </c>
      <c r="AN2920" s="131" t="str">
        <f t="shared" ca="1" si="507"/>
        <v/>
      </c>
    </row>
    <row r="2921" spans="1:40" ht="20.25" customHeight="1" x14ac:dyDescent="0.3">
      <c r="A2921" s="127"/>
      <c r="B2921" s="164"/>
      <c r="C2921" s="139"/>
      <c r="D2921" s="140"/>
      <c r="E2921" s="139"/>
      <c r="F2921" s="139"/>
      <c r="G2921" s="140"/>
      <c r="H2921" s="139"/>
      <c r="I2921" s="129"/>
      <c r="L2921" s="128"/>
      <c r="M2921" s="128"/>
      <c r="N2921" s="128"/>
      <c r="O2921" s="128"/>
      <c r="P2921" s="128"/>
      <c r="Q2921" s="128"/>
      <c r="R2921" s="128"/>
      <c r="S2921" s="128"/>
      <c r="T2921" s="120">
        <f t="shared" si="498"/>
        <v>0</v>
      </c>
      <c r="U2921" s="131"/>
      <c r="V2921" s="131"/>
      <c r="W2921" s="131">
        <f>SUMIFS($F$3:F2921,$D$3:D2921,D2921,$C$3:C2921,"Buy")+SUMIFS($F$3:F2921,$D$3:D2921,D2921,$C$3:C2921,"Coin Deposit",$E$3:E2921,"&lt;&gt;")</f>
        <v>0</v>
      </c>
      <c r="X2921" s="131">
        <f t="shared" si="499"/>
        <v>0</v>
      </c>
      <c r="Y2921" s="131">
        <f>IF($D2921=Y$1,SUMIFS($H$3:$H2921,$G$3:$G2921,Y$1,$C$3:$C2921,"Sell"),0)</f>
        <v>0</v>
      </c>
      <c r="Z2921" s="131">
        <f t="shared" si="500"/>
        <v>0</v>
      </c>
      <c r="AA2921" s="131">
        <f>IF($D2921=AA$1,SUMIFS($H$3:$H2921,$G$3:$G2921,AA$1,$C$3:$C2921,"Sell"),0)</f>
        <v>0</v>
      </c>
      <c r="AB2921" s="131">
        <f t="shared" si="501"/>
        <v>0</v>
      </c>
      <c r="AC2921" s="131">
        <f>SUMIFS('Deductions and Deposits'!$H:$H,'Deductions and Deposits'!$G:$G,D2921,'Deductions and Deposits'!$F:$F,"&lt;="&amp;B2921)+SUMIFS($F$3:F2921,$D$3:D2921,D2921,$C$3:C2921,"Coin Deposit",$E$3:E2921,"")</f>
        <v>0</v>
      </c>
      <c r="AD2921" s="131">
        <f>SUMIFS('Deductions and Deposits'!$D:$D,'Deductions and Deposits'!$C:$C,D2921)+SUMIFS($F:$F,$D:$D,D2921,$C:$C,"Coin Deduction")</f>
        <v>0</v>
      </c>
      <c r="AE2921" s="131">
        <f>Table5[[#This Row],[Column4]]+Table5[[#This Row],[Column14]]+Table5[[#This Row],[Column19]]+Table5[[#This Row],[Column12]]</f>
        <v>0</v>
      </c>
      <c r="AF2921" s="131">
        <f>Table5[[#This Row],[Column5]]+Table5[[#This Row],[Column13]]+Table5[[#This Row],[Column21]]+Table5[[#This Row],[Column18]]</f>
        <v>0</v>
      </c>
      <c r="AG2921" s="131">
        <f t="shared" si="502"/>
        <v>0</v>
      </c>
      <c r="AH2921" s="131">
        <f t="shared" si="503"/>
        <v>0</v>
      </c>
      <c r="AI2921" s="131">
        <f>Table5[[#This Row],[Column17]]-Table5[[#This Row],[Column20]]</f>
        <v>0</v>
      </c>
      <c r="AJ2921" s="131">
        <f t="shared" si="504"/>
        <v>0</v>
      </c>
      <c r="AK2921" s="131">
        <f t="shared" si="497"/>
        <v>0</v>
      </c>
      <c r="AL2921" s="131">
        <f t="shared" si="505"/>
        <v>0</v>
      </c>
      <c r="AM2921" s="131" t="str">
        <f t="shared" si="506"/>
        <v/>
      </c>
      <c r="AN2921" s="131" t="str">
        <f t="shared" ca="1" si="507"/>
        <v/>
      </c>
    </row>
    <row r="2922" spans="1:40" ht="20.25" customHeight="1" x14ac:dyDescent="0.3">
      <c r="A2922" s="127"/>
      <c r="B2922" s="164"/>
      <c r="C2922" s="139"/>
      <c r="D2922" s="140"/>
      <c r="E2922" s="139"/>
      <c r="F2922" s="139"/>
      <c r="G2922" s="140"/>
      <c r="H2922" s="139"/>
      <c r="I2922" s="129"/>
      <c r="L2922" s="128"/>
      <c r="M2922" s="128"/>
      <c r="N2922" s="128"/>
      <c r="O2922" s="128"/>
      <c r="P2922" s="128"/>
      <c r="Q2922" s="128"/>
      <c r="R2922" s="128"/>
      <c r="S2922" s="128"/>
      <c r="T2922" s="120">
        <f t="shared" si="498"/>
        <v>0</v>
      </c>
      <c r="U2922" s="131"/>
      <c r="V2922" s="131"/>
      <c r="W2922" s="131">
        <f>SUMIFS($F$3:F2922,$D$3:D2922,D2922,$C$3:C2922,"Buy")+SUMIFS($F$3:F2922,$D$3:D2922,D2922,$C$3:C2922,"Coin Deposit",$E$3:E2922,"&lt;&gt;")</f>
        <v>0</v>
      </c>
      <c r="X2922" s="131">
        <f t="shared" si="499"/>
        <v>0</v>
      </c>
      <c r="Y2922" s="131">
        <f>IF($D2922=Y$1,SUMIFS($H$3:$H2922,$G$3:$G2922,Y$1,$C$3:$C2922,"Sell"),0)</f>
        <v>0</v>
      </c>
      <c r="Z2922" s="131">
        <f t="shared" si="500"/>
        <v>0</v>
      </c>
      <c r="AA2922" s="131">
        <f>IF($D2922=AA$1,SUMIFS($H$3:$H2922,$G$3:$G2922,AA$1,$C$3:$C2922,"Sell"),0)</f>
        <v>0</v>
      </c>
      <c r="AB2922" s="131">
        <f t="shared" si="501"/>
        <v>0</v>
      </c>
      <c r="AC2922" s="131">
        <f>SUMIFS('Deductions and Deposits'!$H:$H,'Deductions and Deposits'!$G:$G,D2922,'Deductions and Deposits'!$F:$F,"&lt;="&amp;B2922)+SUMIFS($F$3:F2922,$D$3:D2922,D2922,$C$3:C2922,"Coin Deposit",$E$3:E2922,"")</f>
        <v>0</v>
      </c>
      <c r="AD2922" s="131">
        <f>SUMIFS('Deductions and Deposits'!$D:$D,'Deductions and Deposits'!$C:$C,D2922)+SUMIFS($F:$F,$D:$D,D2922,$C:$C,"Coin Deduction")</f>
        <v>0</v>
      </c>
      <c r="AE2922" s="131">
        <f>Table5[[#This Row],[Column4]]+Table5[[#This Row],[Column14]]+Table5[[#This Row],[Column19]]+Table5[[#This Row],[Column12]]</f>
        <v>0</v>
      </c>
      <c r="AF2922" s="131">
        <f>Table5[[#This Row],[Column5]]+Table5[[#This Row],[Column13]]+Table5[[#This Row],[Column21]]+Table5[[#This Row],[Column18]]</f>
        <v>0</v>
      </c>
      <c r="AG2922" s="131">
        <f t="shared" si="502"/>
        <v>0</v>
      </c>
      <c r="AH2922" s="131">
        <f t="shared" si="503"/>
        <v>0</v>
      </c>
      <c r="AI2922" s="131">
        <f>Table5[[#This Row],[Column17]]-Table5[[#This Row],[Column20]]</f>
        <v>0</v>
      </c>
      <c r="AJ2922" s="131">
        <f t="shared" si="504"/>
        <v>0</v>
      </c>
      <c r="AK2922" s="131">
        <f t="shared" si="497"/>
        <v>0</v>
      </c>
      <c r="AL2922" s="131">
        <f t="shared" si="505"/>
        <v>0</v>
      </c>
      <c r="AM2922" s="131" t="str">
        <f t="shared" si="506"/>
        <v/>
      </c>
      <c r="AN2922" s="131" t="str">
        <f t="shared" ca="1" si="507"/>
        <v/>
      </c>
    </row>
    <row r="2923" spans="1:40" ht="20.25" customHeight="1" x14ac:dyDescent="0.3">
      <c r="A2923" s="127"/>
      <c r="B2923" s="164"/>
      <c r="C2923" s="139"/>
      <c r="D2923" s="140"/>
      <c r="E2923" s="139"/>
      <c r="F2923" s="139"/>
      <c r="G2923" s="140"/>
      <c r="H2923" s="139"/>
      <c r="I2923" s="129"/>
      <c r="L2923" s="128"/>
      <c r="M2923" s="128"/>
      <c r="N2923" s="128"/>
      <c r="O2923" s="128"/>
      <c r="P2923" s="128"/>
      <c r="Q2923" s="128"/>
      <c r="R2923" s="128"/>
      <c r="S2923" s="128"/>
      <c r="T2923" s="120">
        <f t="shared" si="498"/>
        <v>0</v>
      </c>
      <c r="U2923" s="131"/>
      <c r="V2923" s="131"/>
      <c r="W2923" s="131">
        <f>SUMIFS($F$3:F2923,$D$3:D2923,D2923,$C$3:C2923,"Buy")+SUMIFS($F$3:F2923,$D$3:D2923,D2923,$C$3:C2923,"Coin Deposit",$E$3:E2923,"&lt;&gt;")</f>
        <v>0</v>
      </c>
      <c r="X2923" s="131">
        <f t="shared" si="499"/>
        <v>0</v>
      </c>
      <c r="Y2923" s="131">
        <f>IF($D2923=Y$1,SUMIFS($H$3:$H2923,$G$3:$G2923,Y$1,$C$3:$C2923,"Sell"),0)</f>
        <v>0</v>
      </c>
      <c r="Z2923" s="131">
        <f t="shared" si="500"/>
        <v>0</v>
      </c>
      <c r="AA2923" s="131">
        <f>IF($D2923=AA$1,SUMIFS($H$3:$H2923,$G$3:$G2923,AA$1,$C$3:$C2923,"Sell"),0)</f>
        <v>0</v>
      </c>
      <c r="AB2923" s="131">
        <f t="shared" si="501"/>
        <v>0</v>
      </c>
      <c r="AC2923" s="131">
        <f>SUMIFS('Deductions and Deposits'!$H:$H,'Deductions and Deposits'!$G:$G,D2923,'Deductions and Deposits'!$F:$F,"&lt;="&amp;B2923)+SUMIFS($F$3:F2923,$D$3:D2923,D2923,$C$3:C2923,"Coin Deposit",$E$3:E2923,"")</f>
        <v>0</v>
      </c>
      <c r="AD2923" s="131">
        <f>SUMIFS('Deductions and Deposits'!$D:$D,'Deductions and Deposits'!$C:$C,D2923)+SUMIFS($F:$F,$D:$D,D2923,$C:$C,"Coin Deduction")</f>
        <v>0</v>
      </c>
      <c r="AE2923" s="131">
        <f>Table5[[#This Row],[Column4]]+Table5[[#This Row],[Column14]]+Table5[[#This Row],[Column19]]+Table5[[#This Row],[Column12]]</f>
        <v>0</v>
      </c>
      <c r="AF2923" s="131">
        <f>Table5[[#This Row],[Column5]]+Table5[[#This Row],[Column13]]+Table5[[#This Row],[Column21]]+Table5[[#This Row],[Column18]]</f>
        <v>0</v>
      </c>
      <c r="AG2923" s="131">
        <f t="shared" si="502"/>
        <v>0</v>
      </c>
      <c r="AH2923" s="131">
        <f t="shared" si="503"/>
        <v>0</v>
      </c>
      <c r="AI2923" s="131">
        <f>Table5[[#This Row],[Column17]]-Table5[[#This Row],[Column20]]</f>
        <v>0</v>
      </c>
      <c r="AJ2923" s="131">
        <f t="shared" si="504"/>
        <v>0</v>
      </c>
      <c r="AK2923" s="131">
        <f t="shared" si="497"/>
        <v>0</v>
      </c>
      <c r="AL2923" s="131">
        <f t="shared" si="505"/>
        <v>0</v>
      </c>
      <c r="AM2923" s="131" t="str">
        <f t="shared" si="506"/>
        <v/>
      </c>
      <c r="AN2923" s="131" t="str">
        <f t="shared" ca="1" si="507"/>
        <v/>
      </c>
    </row>
    <row r="2924" spans="1:40" ht="20.25" customHeight="1" x14ac:dyDescent="0.3">
      <c r="A2924" s="127"/>
      <c r="B2924" s="164"/>
      <c r="C2924" s="139"/>
      <c r="D2924" s="140"/>
      <c r="E2924" s="139"/>
      <c r="F2924" s="139"/>
      <c r="G2924" s="140"/>
      <c r="H2924" s="139"/>
      <c r="I2924" s="129"/>
      <c r="L2924" s="128"/>
      <c r="M2924" s="128"/>
      <c r="N2924" s="128"/>
      <c r="O2924" s="128"/>
      <c r="P2924" s="128"/>
      <c r="Q2924" s="128"/>
      <c r="R2924" s="128"/>
      <c r="S2924" s="128"/>
      <c r="T2924" s="120">
        <f t="shared" si="498"/>
        <v>0</v>
      </c>
      <c r="U2924" s="131"/>
      <c r="V2924" s="131"/>
      <c r="W2924" s="131">
        <f>SUMIFS($F$3:F2924,$D$3:D2924,D2924,$C$3:C2924,"Buy")+SUMIFS($F$3:F2924,$D$3:D2924,D2924,$C$3:C2924,"Coin Deposit",$E$3:E2924,"&lt;&gt;")</f>
        <v>0</v>
      </c>
      <c r="X2924" s="131">
        <f t="shared" si="499"/>
        <v>0</v>
      </c>
      <c r="Y2924" s="131">
        <f>IF($D2924=Y$1,SUMIFS($H$3:$H2924,$G$3:$G2924,Y$1,$C$3:$C2924,"Sell"),0)</f>
        <v>0</v>
      </c>
      <c r="Z2924" s="131">
        <f t="shared" si="500"/>
        <v>0</v>
      </c>
      <c r="AA2924" s="131">
        <f>IF($D2924=AA$1,SUMIFS($H$3:$H2924,$G$3:$G2924,AA$1,$C$3:$C2924,"Sell"),0)</f>
        <v>0</v>
      </c>
      <c r="AB2924" s="131">
        <f t="shared" si="501"/>
        <v>0</v>
      </c>
      <c r="AC2924" s="131">
        <f>SUMIFS('Deductions and Deposits'!$H:$H,'Deductions and Deposits'!$G:$G,D2924,'Deductions and Deposits'!$F:$F,"&lt;="&amp;B2924)+SUMIFS($F$3:F2924,$D$3:D2924,D2924,$C$3:C2924,"Coin Deposit",$E$3:E2924,"")</f>
        <v>0</v>
      </c>
      <c r="AD2924" s="131">
        <f>SUMIFS('Deductions and Deposits'!$D:$D,'Deductions and Deposits'!$C:$C,D2924)+SUMIFS($F:$F,$D:$D,D2924,$C:$C,"Coin Deduction")</f>
        <v>0</v>
      </c>
      <c r="AE2924" s="131">
        <f>Table5[[#This Row],[Column4]]+Table5[[#This Row],[Column14]]+Table5[[#This Row],[Column19]]+Table5[[#This Row],[Column12]]</f>
        <v>0</v>
      </c>
      <c r="AF2924" s="131">
        <f>Table5[[#This Row],[Column5]]+Table5[[#This Row],[Column13]]+Table5[[#This Row],[Column21]]+Table5[[#This Row],[Column18]]</f>
        <v>0</v>
      </c>
      <c r="AG2924" s="131">
        <f t="shared" si="502"/>
        <v>0</v>
      </c>
      <c r="AH2924" s="131">
        <f t="shared" si="503"/>
        <v>0</v>
      </c>
      <c r="AI2924" s="131">
        <f>Table5[[#This Row],[Column17]]-Table5[[#This Row],[Column20]]</f>
        <v>0</v>
      </c>
      <c r="AJ2924" s="131">
        <f t="shared" si="504"/>
        <v>0</v>
      </c>
      <c r="AK2924" s="131">
        <f t="shared" si="497"/>
        <v>0</v>
      </c>
      <c r="AL2924" s="131">
        <f t="shared" si="505"/>
        <v>0</v>
      </c>
      <c r="AM2924" s="131" t="str">
        <f t="shared" si="506"/>
        <v/>
      </c>
      <c r="AN2924" s="131" t="str">
        <f t="shared" ca="1" si="507"/>
        <v/>
      </c>
    </row>
    <row r="2925" spans="1:40" ht="20.25" customHeight="1" x14ac:dyDescent="0.3">
      <c r="A2925" s="127"/>
      <c r="B2925" s="164"/>
      <c r="C2925" s="139"/>
      <c r="D2925" s="140"/>
      <c r="E2925" s="139"/>
      <c r="F2925" s="139"/>
      <c r="G2925" s="140"/>
      <c r="H2925" s="139"/>
      <c r="I2925" s="129"/>
      <c r="L2925" s="128"/>
      <c r="M2925" s="128"/>
      <c r="N2925" s="128"/>
      <c r="O2925" s="128"/>
      <c r="P2925" s="128"/>
      <c r="Q2925" s="128"/>
      <c r="R2925" s="128"/>
      <c r="S2925" s="128"/>
      <c r="T2925" s="120">
        <f t="shared" si="498"/>
        <v>0</v>
      </c>
      <c r="U2925" s="131"/>
      <c r="V2925" s="131"/>
      <c r="W2925" s="131">
        <f>SUMIFS($F$3:F2925,$D$3:D2925,D2925,$C$3:C2925,"Buy")+SUMIFS($F$3:F2925,$D$3:D2925,D2925,$C$3:C2925,"Coin Deposit",$E$3:E2925,"&lt;&gt;")</f>
        <v>0</v>
      </c>
      <c r="X2925" s="131">
        <f t="shared" si="499"/>
        <v>0</v>
      </c>
      <c r="Y2925" s="131">
        <f>IF($D2925=Y$1,SUMIFS($H$3:$H2925,$G$3:$G2925,Y$1,$C$3:$C2925,"Sell"),0)</f>
        <v>0</v>
      </c>
      <c r="Z2925" s="131">
        <f t="shared" si="500"/>
        <v>0</v>
      </c>
      <c r="AA2925" s="131">
        <f>IF($D2925=AA$1,SUMIFS($H$3:$H2925,$G$3:$G2925,AA$1,$C$3:$C2925,"Sell"),0)</f>
        <v>0</v>
      </c>
      <c r="AB2925" s="131">
        <f t="shared" si="501"/>
        <v>0</v>
      </c>
      <c r="AC2925" s="131">
        <f>SUMIFS('Deductions and Deposits'!$H:$H,'Deductions and Deposits'!$G:$G,D2925,'Deductions and Deposits'!$F:$F,"&lt;="&amp;B2925)+SUMIFS($F$3:F2925,$D$3:D2925,D2925,$C$3:C2925,"Coin Deposit",$E$3:E2925,"")</f>
        <v>0</v>
      </c>
      <c r="AD2925" s="131">
        <f>SUMIFS('Deductions and Deposits'!$D:$D,'Deductions and Deposits'!$C:$C,D2925)+SUMIFS($F:$F,$D:$D,D2925,$C:$C,"Coin Deduction")</f>
        <v>0</v>
      </c>
      <c r="AE2925" s="131">
        <f>Table5[[#This Row],[Column4]]+Table5[[#This Row],[Column14]]+Table5[[#This Row],[Column19]]+Table5[[#This Row],[Column12]]</f>
        <v>0</v>
      </c>
      <c r="AF2925" s="131">
        <f>Table5[[#This Row],[Column5]]+Table5[[#This Row],[Column13]]+Table5[[#This Row],[Column21]]+Table5[[#This Row],[Column18]]</f>
        <v>0</v>
      </c>
      <c r="AG2925" s="131">
        <f t="shared" si="502"/>
        <v>0</v>
      </c>
      <c r="AH2925" s="131">
        <f t="shared" si="503"/>
        <v>0</v>
      </c>
      <c r="AI2925" s="131">
        <f>Table5[[#This Row],[Column17]]-Table5[[#This Row],[Column20]]</f>
        <v>0</v>
      </c>
      <c r="AJ2925" s="131">
        <f t="shared" si="504"/>
        <v>0</v>
      </c>
      <c r="AK2925" s="131">
        <f t="shared" si="497"/>
        <v>0</v>
      </c>
      <c r="AL2925" s="131">
        <f t="shared" si="505"/>
        <v>0</v>
      </c>
      <c r="AM2925" s="131" t="str">
        <f t="shared" si="506"/>
        <v/>
      </c>
      <c r="AN2925" s="131" t="str">
        <f t="shared" ca="1" si="507"/>
        <v/>
      </c>
    </row>
    <row r="2926" spans="1:40" ht="20.25" customHeight="1" x14ac:dyDescent="0.3">
      <c r="A2926" s="127"/>
      <c r="B2926" s="164"/>
      <c r="C2926" s="139"/>
      <c r="D2926" s="140"/>
      <c r="E2926" s="139"/>
      <c r="F2926" s="139"/>
      <c r="G2926" s="140"/>
      <c r="H2926" s="139"/>
      <c r="I2926" s="129"/>
      <c r="L2926" s="128"/>
      <c r="M2926" s="128"/>
      <c r="N2926" s="128"/>
      <c r="O2926" s="128"/>
      <c r="P2926" s="128"/>
      <c r="Q2926" s="128"/>
      <c r="R2926" s="128"/>
      <c r="S2926" s="128"/>
      <c r="T2926" s="120">
        <f t="shared" si="498"/>
        <v>0</v>
      </c>
      <c r="U2926" s="131"/>
      <c r="V2926" s="131"/>
      <c r="W2926" s="131">
        <f>SUMIFS($F$3:F2926,$D$3:D2926,D2926,$C$3:C2926,"Buy")+SUMIFS($F$3:F2926,$D$3:D2926,D2926,$C$3:C2926,"Coin Deposit",$E$3:E2926,"&lt;&gt;")</f>
        <v>0</v>
      </c>
      <c r="X2926" s="131">
        <f t="shared" si="499"/>
        <v>0</v>
      </c>
      <c r="Y2926" s="131">
        <f>IF($D2926=Y$1,SUMIFS($H$3:$H2926,$G$3:$G2926,Y$1,$C$3:$C2926,"Sell"),0)</f>
        <v>0</v>
      </c>
      <c r="Z2926" s="131">
        <f t="shared" si="500"/>
        <v>0</v>
      </c>
      <c r="AA2926" s="131">
        <f>IF($D2926=AA$1,SUMIFS($H$3:$H2926,$G$3:$G2926,AA$1,$C$3:$C2926,"Sell"),0)</f>
        <v>0</v>
      </c>
      <c r="AB2926" s="131">
        <f t="shared" si="501"/>
        <v>0</v>
      </c>
      <c r="AC2926" s="131">
        <f>SUMIFS('Deductions and Deposits'!$H:$H,'Deductions and Deposits'!$G:$G,D2926,'Deductions and Deposits'!$F:$F,"&lt;="&amp;B2926)+SUMIFS($F$3:F2926,$D$3:D2926,D2926,$C$3:C2926,"Coin Deposit",$E$3:E2926,"")</f>
        <v>0</v>
      </c>
      <c r="AD2926" s="131">
        <f>SUMIFS('Deductions and Deposits'!$D:$D,'Deductions and Deposits'!$C:$C,D2926)+SUMIFS($F:$F,$D:$D,D2926,$C:$C,"Coin Deduction")</f>
        <v>0</v>
      </c>
      <c r="AE2926" s="131">
        <f>Table5[[#This Row],[Column4]]+Table5[[#This Row],[Column14]]+Table5[[#This Row],[Column19]]+Table5[[#This Row],[Column12]]</f>
        <v>0</v>
      </c>
      <c r="AF2926" s="131">
        <f>Table5[[#This Row],[Column5]]+Table5[[#This Row],[Column13]]+Table5[[#This Row],[Column21]]+Table5[[#This Row],[Column18]]</f>
        <v>0</v>
      </c>
      <c r="AG2926" s="131">
        <f t="shared" si="502"/>
        <v>0</v>
      </c>
      <c r="AH2926" s="131">
        <f t="shared" si="503"/>
        <v>0</v>
      </c>
      <c r="AI2926" s="131">
        <f>Table5[[#This Row],[Column17]]-Table5[[#This Row],[Column20]]</f>
        <v>0</v>
      </c>
      <c r="AJ2926" s="131">
        <f t="shared" si="504"/>
        <v>0</v>
      </c>
      <c r="AK2926" s="131">
        <f t="shared" si="497"/>
        <v>0</v>
      </c>
      <c r="AL2926" s="131">
        <f t="shared" si="505"/>
        <v>0</v>
      </c>
      <c r="AM2926" s="131" t="str">
        <f t="shared" si="506"/>
        <v/>
      </c>
      <c r="AN2926" s="131" t="str">
        <f t="shared" ca="1" si="507"/>
        <v/>
      </c>
    </row>
    <row r="2927" spans="1:40" ht="20.25" customHeight="1" x14ac:dyDescent="0.3">
      <c r="A2927" s="127"/>
      <c r="B2927" s="164"/>
      <c r="C2927" s="139"/>
      <c r="D2927" s="140"/>
      <c r="E2927" s="139"/>
      <c r="F2927" s="139"/>
      <c r="G2927" s="140"/>
      <c r="H2927" s="139"/>
      <c r="I2927" s="129"/>
      <c r="L2927" s="128"/>
      <c r="M2927" s="128"/>
      <c r="N2927" s="128"/>
      <c r="O2927" s="128"/>
      <c r="P2927" s="128"/>
      <c r="Q2927" s="128"/>
      <c r="R2927" s="128"/>
      <c r="S2927" s="128"/>
      <c r="T2927" s="120">
        <f t="shared" si="498"/>
        <v>0</v>
      </c>
      <c r="U2927" s="131"/>
      <c r="V2927" s="131"/>
      <c r="W2927" s="131">
        <f>SUMIFS($F$3:F2927,$D$3:D2927,D2927,$C$3:C2927,"Buy")+SUMIFS($F$3:F2927,$D$3:D2927,D2927,$C$3:C2927,"Coin Deposit",$E$3:E2927,"&lt;&gt;")</f>
        <v>0</v>
      </c>
      <c r="X2927" s="131">
        <f t="shared" si="499"/>
        <v>0</v>
      </c>
      <c r="Y2927" s="131">
        <f>IF($D2927=Y$1,SUMIFS($H$3:$H2927,$G$3:$G2927,Y$1,$C$3:$C2927,"Sell"),0)</f>
        <v>0</v>
      </c>
      <c r="Z2927" s="131">
        <f t="shared" si="500"/>
        <v>0</v>
      </c>
      <c r="AA2927" s="131">
        <f>IF($D2927=AA$1,SUMIFS($H$3:$H2927,$G$3:$G2927,AA$1,$C$3:$C2927,"Sell"),0)</f>
        <v>0</v>
      </c>
      <c r="AB2927" s="131">
        <f t="shared" si="501"/>
        <v>0</v>
      </c>
      <c r="AC2927" s="131">
        <f>SUMIFS('Deductions and Deposits'!$H:$H,'Deductions and Deposits'!$G:$G,D2927,'Deductions and Deposits'!$F:$F,"&lt;="&amp;B2927)+SUMIFS($F$3:F2927,$D$3:D2927,D2927,$C$3:C2927,"Coin Deposit",$E$3:E2927,"")</f>
        <v>0</v>
      </c>
      <c r="AD2927" s="131">
        <f>SUMIFS('Deductions and Deposits'!$D:$D,'Deductions and Deposits'!$C:$C,D2927)+SUMIFS($F:$F,$D:$D,D2927,$C:$C,"Coin Deduction")</f>
        <v>0</v>
      </c>
      <c r="AE2927" s="131">
        <f>Table5[[#This Row],[Column4]]+Table5[[#This Row],[Column14]]+Table5[[#This Row],[Column19]]+Table5[[#This Row],[Column12]]</f>
        <v>0</v>
      </c>
      <c r="AF2927" s="131">
        <f>Table5[[#This Row],[Column5]]+Table5[[#This Row],[Column13]]+Table5[[#This Row],[Column21]]+Table5[[#This Row],[Column18]]</f>
        <v>0</v>
      </c>
      <c r="AG2927" s="131">
        <f t="shared" si="502"/>
        <v>0</v>
      </c>
      <c r="AH2927" s="131">
        <f t="shared" si="503"/>
        <v>0</v>
      </c>
      <c r="AI2927" s="131">
        <f>Table5[[#This Row],[Column17]]-Table5[[#This Row],[Column20]]</f>
        <v>0</v>
      </c>
      <c r="AJ2927" s="131">
        <f t="shared" si="504"/>
        <v>0</v>
      </c>
      <c r="AK2927" s="131">
        <f t="shared" si="497"/>
        <v>0</v>
      </c>
      <c r="AL2927" s="131">
        <f t="shared" si="505"/>
        <v>0</v>
      </c>
      <c r="AM2927" s="131" t="str">
        <f t="shared" si="506"/>
        <v/>
      </c>
      <c r="AN2927" s="131" t="str">
        <f t="shared" ca="1" si="507"/>
        <v/>
      </c>
    </row>
    <row r="2928" spans="1:40" ht="20.25" customHeight="1" x14ac:dyDescent="0.3">
      <c r="A2928" s="127"/>
      <c r="B2928" s="164"/>
      <c r="C2928" s="139"/>
      <c r="D2928" s="140"/>
      <c r="E2928" s="139"/>
      <c r="F2928" s="139"/>
      <c r="G2928" s="140"/>
      <c r="H2928" s="139"/>
      <c r="I2928" s="129"/>
      <c r="L2928" s="128"/>
      <c r="M2928" s="128"/>
      <c r="N2928" s="128"/>
      <c r="O2928" s="128"/>
      <c r="P2928" s="128"/>
      <c r="Q2928" s="128"/>
      <c r="R2928" s="128"/>
      <c r="S2928" s="128"/>
      <c r="T2928" s="120">
        <f t="shared" si="498"/>
        <v>0</v>
      </c>
      <c r="U2928" s="131"/>
      <c r="V2928" s="131"/>
      <c r="W2928" s="131">
        <f>SUMIFS($F$3:F2928,$D$3:D2928,D2928,$C$3:C2928,"Buy")+SUMIFS($F$3:F2928,$D$3:D2928,D2928,$C$3:C2928,"Coin Deposit",$E$3:E2928,"&lt;&gt;")</f>
        <v>0</v>
      </c>
      <c r="X2928" s="131">
        <f t="shared" si="499"/>
        <v>0</v>
      </c>
      <c r="Y2928" s="131">
        <f>IF($D2928=Y$1,SUMIFS($H$3:$H2928,$G$3:$G2928,Y$1,$C$3:$C2928,"Sell"),0)</f>
        <v>0</v>
      </c>
      <c r="Z2928" s="131">
        <f t="shared" si="500"/>
        <v>0</v>
      </c>
      <c r="AA2928" s="131">
        <f>IF($D2928=AA$1,SUMIFS($H$3:$H2928,$G$3:$G2928,AA$1,$C$3:$C2928,"Sell"),0)</f>
        <v>0</v>
      </c>
      <c r="AB2928" s="131">
        <f t="shared" si="501"/>
        <v>0</v>
      </c>
      <c r="AC2928" s="131">
        <f>SUMIFS('Deductions and Deposits'!$H:$H,'Deductions and Deposits'!$G:$G,D2928,'Deductions and Deposits'!$F:$F,"&lt;="&amp;B2928)+SUMIFS($F$3:F2928,$D$3:D2928,D2928,$C$3:C2928,"Coin Deposit",$E$3:E2928,"")</f>
        <v>0</v>
      </c>
      <c r="AD2928" s="131">
        <f>SUMIFS('Deductions and Deposits'!$D:$D,'Deductions and Deposits'!$C:$C,D2928)+SUMIFS($F:$F,$D:$D,D2928,$C:$C,"Coin Deduction")</f>
        <v>0</v>
      </c>
      <c r="AE2928" s="131">
        <f>Table5[[#This Row],[Column4]]+Table5[[#This Row],[Column14]]+Table5[[#This Row],[Column19]]+Table5[[#This Row],[Column12]]</f>
        <v>0</v>
      </c>
      <c r="AF2928" s="131">
        <f>Table5[[#This Row],[Column5]]+Table5[[#This Row],[Column13]]+Table5[[#This Row],[Column21]]+Table5[[#This Row],[Column18]]</f>
        <v>0</v>
      </c>
      <c r="AG2928" s="131">
        <f t="shared" si="502"/>
        <v>0</v>
      </c>
      <c r="AH2928" s="131">
        <f t="shared" si="503"/>
        <v>0</v>
      </c>
      <c r="AI2928" s="131">
        <f>Table5[[#This Row],[Column17]]-Table5[[#This Row],[Column20]]</f>
        <v>0</v>
      </c>
      <c r="AJ2928" s="131">
        <f t="shared" si="504"/>
        <v>0</v>
      </c>
      <c r="AK2928" s="131">
        <f t="shared" si="497"/>
        <v>0</v>
      </c>
      <c r="AL2928" s="131">
        <f t="shared" si="505"/>
        <v>0</v>
      </c>
      <c r="AM2928" s="131" t="str">
        <f t="shared" si="506"/>
        <v/>
      </c>
      <c r="AN2928" s="131" t="str">
        <f t="shared" ca="1" si="507"/>
        <v/>
      </c>
    </row>
    <row r="2929" spans="1:40" ht="20.25" customHeight="1" x14ac:dyDescent="0.3">
      <c r="A2929" s="127"/>
      <c r="B2929" s="164"/>
      <c r="C2929" s="139"/>
      <c r="D2929" s="140"/>
      <c r="E2929" s="139"/>
      <c r="F2929" s="139"/>
      <c r="G2929" s="140"/>
      <c r="H2929" s="139"/>
      <c r="I2929" s="129"/>
      <c r="L2929" s="128"/>
      <c r="M2929" s="128"/>
      <c r="N2929" s="128"/>
      <c r="O2929" s="128"/>
      <c r="P2929" s="128"/>
      <c r="Q2929" s="128"/>
      <c r="R2929" s="128"/>
      <c r="S2929" s="128"/>
      <c r="T2929" s="120">
        <f t="shared" si="498"/>
        <v>0</v>
      </c>
      <c r="U2929" s="131"/>
      <c r="V2929" s="131"/>
      <c r="W2929" s="131">
        <f>SUMIFS($F$3:F2929,$D$3:D2929,D2929,$C$3:C2929,"Buy")+SUMIFS($F$3:F2929,$D$3:D2929,D2929,$C$3:C2929,"Coin Deposit",$E$3:E2929,"&lt;&gt;")</f>
        <v>0</v>
      </c>
      <c r="X2929" s="131">
        <f t="shared" si="499"/>
        <v>0</v>
      </c>
      <c r="Y2929" s="131">
        <f>IF($D2929=Y$1,SUMIFS($H$3:$H2929,$G$3:$G2929,Y$1,$C$3:$C2929,"Sell"),0)</f>
        <v>0</v>
      </c>
      <c r="Z2929" s="131">
        <f t="shared" si="500"/>
        <v>0</v>
      </c>
      <c r="AA2929" s="131">
        <f>IF($D2929=AA$1,SUMIFS($H$3:$H2929,$G$3:$G2929,AA$1,$C$3:$C2929,"Sell"),0)</f>
        <v>0</v>
      </c>
      <c r="AB2929" s="131">
        <f t="shared" si="501"/>
        <v>0</v>
      </c>
      <c r="AC2929" s="131">
        <f>SUMIFS('Deductions and Deposits'!$H:$H,'Deductions and Deposits'!$G:$G,D2929,'Deductions and Deposits'!$F:$F,"&lt;="&amp;B2929)+SUMIFS($F$3:F2929,$D$3:D2929,D2929,$C$3:C2929,"Coin Deposit",$E$3:E2929,"")</f>
        <v>0</v>
      </c>
      <c r="AD2929" s="131">
        <f>SUMIFS('Deductions and Deposits'!$D:$D,'Deductions and Deposits'!$C:$C,D2929)+SUMIFS($F:$F,$D:$D,D2929,$C:$C,"Coin Deduction")</f>
        <v>0</v>
      </c>
      <c r="AE2929" s="131">
        <f>Table5[[#This Row],[Column4]]+Table5[[#This Row],[Column14]]+Table5[[#This Row],[Column19]]+Table5[[#This Row],[Column12]]</f>
        <v>0</v>
      </c>
      <c r="AF2929" s="131">
        <f>Table5[[#This Row],[Column5]]+Table5[[#This Row],[Column13]]+Table5[[#This Row],[Column21]]+Table5[[#This Row],[Column18]]</f>
        <v>0</v>
      </c>
      <c r="AG2929" s="131">
        <f t="shared" si="502"/>
        <v>0</v>
      </c>
      <c r="AH2929" s="131">
        <f t="shared" si="503"/>
        <v>0</v>
      </c>
      <c r="AI2929" s="131">
        <f>Table5[[#This Row],[Column17]]-Table5[[#This Row],[Column20]]</f>
        <v>0</v>
      </c>
      <c r="AJ2929" s="131">
        <f t="shared" si="504"/>
        <v>0</v>
      </c>
      <c r="AK2929" s="131">
        <f t="shared" si="497"/>
        <v>0</v>
      </c>
      <c r="AL2929" s="131">
        <f t="shared" si="505"/>
        <v>0</v>
      </c>
      <c r="AM2929" s="131" t="str">
        <f t="shared" si="506"/>
        <v/>
      </c>
      <c r="AN2929" s="131" t="str">
        <f t="shared" ca="1" si="507"/>
        <v/>
      </c>
    </row>
    <row r="2930" spans="1:40" ht="20.25" customHeight="1" x14ac:dyDescent="0.3">
      <c r="A2930" s="127"/>
      <c r="B2930" s="164"/>
      <c r="C2930" s="139"/>
      <c r="D2930" s="140"/>
      <c r="E2930" s="139"/>
      <c r="F2930" s="139"/>
      <c r="G2930" s="140"/>
      <c r="H2930" s="139"/>
      <c r="I2930" s="129"/>
      <c r="L2930" s="128"/>
      <c r="M2930" s="128"/>
      <c r="N2930" s="128"/>
      <c r="O2930" s="128"/>
      <c r="P2930" s="128"/>
      <c r="Q2930" s="128"/>
      <c r="R2930" s="128"/>
      <c r="S2930" s="128"/>
      <c r="T2930" s="120">
        <f t="shared" si="498"/>
        <v>0</v>
      </c>
      <c r="U2930" s="131"/>
      <c r="V2930" s="131"/>
      <c r="W2930" s="131">
        <f>SUMIFS($F$3:F2930,$D$3:D2930,D2930,$C$3:C2930,"Buy")+SUMIFS($F$3:F2930,$D$3:D2930,D2930,$C$3:C2930,"Coin Deposit",$E$3:E2930,"&lt;&gt;")</f>
        <v>0</v>
      </c>
      <c r="X2930" s="131">
        <f t="shared" si="499"/>
        <v>0</v>
      </c>
      <c r="Y2930" s="131">
        <f>IF($D2930=Y$1,SUMIFS($H$3:$H2930,$G$3:$G2930,Y$1,$C$3:$C2930,"Sell"),0)</f>
        <v>0</v>
      </c>
      <c r="Z2930" s="131">
        <f t="shared" si="500"/>
        <v>0</v>
      </c>
      <c r="AA2930" s="131">
        <f>IF($D2930=AA$1,SUMIFS($H$3:$H2930,$G$3:$G2930,AA$1,$C$3:$C2930,"Sell"),0)</f>
        <v>0</v>
      </c>
      <c r="AB2930" s="131">
        <f t="shared" si="501"/>
        <v>0</v>
      </c>
      <c r="AC2930" s="131">
        <f>SUMIFS('Deductions and Deposits'!$H:$H,'Deductions and Deposits'!$G:$G,D2930,'Deductions and Deposits'!$F:$F,"&lt;="&amp;B2930)+SUMIFS($F$3:F2930,$D$3:D2930,D2930,$C$3:C2930,"Coin Deposit",$E$3:E2930,"")</f>
        <v>0</v>
      </c>
      <c r="AD2930" s="131">
        <f>SUMIFS('Deductions and Deposits'!$D:$D,'Deductions and Deposits'!$C:$C,D2930)+SUMIFS($F:$F,$D:$D,D2930,$C:$C,"Coin Deduction")</f>
        <v>0</v>
      </c>
      <c r="AE2930" s="131">
        <f>Table5[[#This Row],[Column4]]+Table5[[#This Row],[Column14]]+Table5[[#This Row],[Column19]]+Table5[[#This Row],[Column12]]</f>
        <v>0</v>
      </c>
      <c r="AF2930" s="131">
        <f>Table5[[#This Row],[Column5]]+Table5[[#This Row],[Column13]]+Table5[[#This Row],[Column21]]+Table5[[#This Row],[Column18]]</f>
        <v>0</v>
      </c>
      <c r="AG2930" s="131">
        <f t="shared" si="502"/>
        <v>0</v>
      </c>
      <c r="AH2930" s="131">
        <f t="shared" si="503"/>
        <v>0</v>
      </c>
      <c r="AI2930" s="131">
        <f>Table5[[#This Row],[Column17]]-Table5[[#This Row],[Column20]]</f>
        <v>0</v>
      </c>
      <c r="AJ2930" s="131">
        <f t="shared" si="504"/>
        <v>0</v>
      </c>
      <c r="AK2930" s="131">
        <f t="shared" si="497"/>
        <v>0</v>
      </c>
      <c r="AL2930" s="131">
        <f t="shared" si="505"/>
        <v>0</v>
      </c>
      <c r="AM2930" s="131" t="str">
        <f t="shared" si="506"/>
        <v/>
      </c>
      <c r="AN2930" s="131" t="str">
        <f t="shared" ca="1" si="507"/>
        <v/>
      </c>
    </row>
    <row r="2931" spans="1:40" ht="20.25" customHeight="1" x14ac:dyDescent="0.3">
      <c r="A2931" s="127"/>
      <c r="B2931" s="164"/>
      <c r="C2931" s="139"/>
      <c r="D2931" s="140"/>
      <c r="E2931" s="139"/>
      <c r="F2931" s="139"/>
      <c r="G2931" s="140"/>
      <c r="H2931" s="139"/>
      <c r="I2931" s="129"/>
      <c r="L2931" s="128"/>
      <c r="M2931" s="128"/>
      <c r="N2931" s="128"/>
      <c r="O2931" s="128"/>
      <c r="P2931" s="128"/>
      <c r="Q2931" s="128"/>
      <c r="R2931" s="128"/>
      <c r="S2931" s="128"/>
      <c r="T2931" s="120">
        <f t="shared" si="498"/>
        <v>0</v>
      </c>
      <c r="U2931" s="131"/>
      <c r="V2931" s="131"/>
      <c r="W2931" s="131">
        <f>SUMIFS($F$3:F2931,$D$3:D2931,D2931,$C$3:C2931,"Buy")+SUMIFS($F$3:F2931,$D$3:D2931,D2931,$C$3:C2931,"Coin Deposit",$E$3:E2931,"&lt;&gt;")</f>
        <v>0</v>
      </c>
      <c r="X2931" s="131">
        <f t="shared" si="499"/>
        <v>0</v>
      </c>
      <c r="Y2931" s="131">
        <f>IF($D2931=Y$1,SUMIFS($H$3:$H2931,$G$3:$G2931,Y$1,$C$3:$C2931,"Sell"),0)</f>
        <v>0</v>
      </c>
      <c r="Z2931" s="131">
        <f t="shared" si="500"/>
        <v>0</v>
      </c>
      <c r="AA2931" s="131">
        <f>IF($D2931=AA$1,SUMIFS($H$3:$H2931,$G$3:$G2931,AA$1,$C$3:$C2931,"Sell"),0)</f>
        <v>0</v>
      </c>
      <c r="AB2931" s="131">
        <f t="shared" si="501"/>
        <v>0</v>
      </c>
      <c r="AC2931" s="131">
        <f>SUMIFS('Deductions and Deposits'!$H:$H,'Deductions and Deposits'!$G:$G,D2931,'Deductions and Deposits'!$F:$F,"&lt;="&amp;B2931)+SUMIFS($F$3:F2931,$D$3:D2931,D2931,$C$3:C2931,"Coin Deposit",$E$3:E2931,"")</f>
        <v>0</v>
      </c>
      <c r="AD2931" s="131">
        <f>SUMIFS('Deductions and Deposits'!$D:$D,'Deductions and Deposits'!$C:$C,D2931)+SUMIFS($F:$F,$D:$D,D2931,$C:$C,"Coin Deduction")</f>
        <v>0</v>
      </c>
      <c r="AE2931" s="131">
        <f>Table5[[#This Row],[Column4]]+Table5[[#This Row],[Column14]]+Table5[[#This Row],[Column19]]+Table5[[#This Row],[Column12]]</f>
        <v>0</v>
      </c>
      <c r="AF2931" s="131">
        <f>Table5[[#This Row],[Column5]]+Table5[[#This Row],[Column13]]+Table5[[#This Row],[Column21]]+Table5[[#This Row],[Column18]]</f>
        <v>0</v>
      </c>
      <c r="AG2931" s="131">
        <f t="shared" si="502"/>
        <v>0</v>
      </c>
      <c r="AH2931" s="131">
        <f t="shared" si="503"/>
        <v>0</v>
      </c>
      <c r="AI2931" s="131">
        <f>Table5[[#This Row],[Column17]]-Table5[[#This Row],[Column20]]</f>
        <v>0</v>
      </c>
      <c r="AJ2931" s="131">
        <f t="shared" si="504"/>
        <v>0</v>
      </c>
      <c r="AK2931" s="131">
        <f t="shared" si="497"/>
        <v>0</v>
      </c>
      <c r="AL2931" s="131">
        <f t="shared" si="505"/>
        <v>0</v>
      </c>
      <c r="AM2931" s="131" t="str">
        <f t="shared" si="506"/>
        <v/>
      </c>
      <c r="AN2931" s="131" t="str">
        <f t="shared" ca="1" si="507"/>
        <v/>
      </c>
    </row>
    <row r="2932" spans="1:40" ht="20.25" customHeight="1" x14ac:dyDescent="0.3">
      <c r="A2932" s="127"/>
      <c r="B2932" s="164"/>
      <c r="C2932" s="139"/>
      <c r="D2932" s="140"/>
      <c r="E2932" s="139"/>
      <c r="F2932" s="139"/>
      <c r="G2932" s="140"/>
      <c r="H2932" s="139"/>
      <c r="I2932" s="129"/>
      <c r="L2932" s="128"/>
      <c r="M2932" s="128"/>
      <c r="N2932" s="128"/>
      <c r="O2932" s="128"/>
      <c r="P2932" s="128"/>
      <c r="Q2932" s="128"/>
      <c r="R2932" s="128"/>
      <c r="S2932" s="128"/>
      <c r="T2932" s="120">
        <f t="shared" si="498"/>
        <v>0</v>
      </c>
      <c r="U2932" s="131"/>
      <c r="V2932" s="131"/>
      <c r="W2932" s="131">
        <f>SUMIFS($F$3:F2932,$D$3:D2932,D2932,$C$3:C2932,"Buy")+SUMIFS($F$3:F2932,$D$3:D2932,D2932,$C$3:C2932,"Coin Deposit",$E$3:E2932,"&lt;&gt;")</f>
        <v>0</v>
      </c>
      <c r="X2932" s="131">
        <f t="shared" si="499"/>
        <v>0</v>
      </c>
      <c r="Y2932" s="131">
        <f>IF($D2932=Y$1,SUMIFS($H$3:$H2932,$G$3:$G2932,Y$1,$C$3:$C2932,"Sell"),0)</f>
        <v>0</v>
      </c>
      <c r="Z2932" s="131">
        <f t="shared" si="500"/>
        <v>0</v>
      </c>
      <c r="AA2932" s="131">
        <f>IF($D2932=AA$1,SUMIFS($H$3:$H2932,$G$3:$G2932,AA$1,$C$3:$C2932,"Sell"),0)</f>
        <v>0</v>
      </c>
      <c r="AB2932" s="131">
        <f t="shared" si="501"/>
        <v>0</v>
      </c>
      <c r="AC2932" s="131">
        <f>SUMIFS('Deductions and Deposits'!$H:$H,'Deductions and Deposits'!$G:$G,D2932,'Deductions and Deposits'!$F:$F,"&lt;="&amp;B2932)+SUMIFS($F$3:F2932,$D$3:D2932,D2932,$C$3:C2932,"Coin Deposit",$E$3:E2932,"")</f>
        <v>0</v>
      </c>
      <c r="AD2932" s="131">
        <f>SUMIFS('Deductions and Deposits'!$D:$D,'Deductions and Deposits'!$C:$C,D2932)+SUMIFS($F:$F,$D:$D,D2932,$C:$C,"Coin Deduction")</f>
        <v>0</v>
      </c>
      <c r="AE2932" s="131">
        <f>Table5[[#This Row],[Column4]]+Table5[[#This Row],[Column14]]+Table5[[#This Row],[Column19]]+Table5[[#This Row],[Column12]]</f>
        <v>0</v>
      </c>
      <c r="AF2932" s="131">
        <f>Table5[[#This Row],[Column5]]+Table5[[#This Row],[Column13]]+Table5[[#This Row],[Column21]]+Table5[[#This Row],[Column18]]</f>
        <v>0</v>
      </c>
      <c r="AG2932" s="131">
        <f t="shared" si="502"/>
        <v>0</v>
      </c>
      <c r="AH2932" s="131">
        <f t="shared" si="503"/>
        <v>0</v>
      </c>
      <c r="AI2932" s="131">
        <f>Table5[[#This Row],[Column17]]-Table5[[#This Row],[Column20]]</f>
        <v>0</v>
      </c>
      <c r="AJ2932" s="131">
        <f t="shared" si="504"/>
        <v>0</v>
      </c>
      <c r="AK2932" s="131">
        <f t="shared" si="497"/>
        <v>0</v>
      </c>
      <c r="AL2932" s="131">
        <f t="shared" si="505"/>
        <v>0</v>
      </c>
      <c r="AM2932" s="131" t="str">
        <f t="shared" si="506"/>
        <v/>
      </c>
      <c r="AN2932" s="131" t="str">
        <f t="shared" ca="1" si="507"/>
        <v/>
      </c>
    </row>
    <row r="2933" spans="1:40" ht="20.25" customHeight="1" x14ac:dyDescent="0.3">
      <c r="A2933" s="127"/>
      <c r="B2933" s="164"/>
      <c r="C2933" s="139"/>
      <c r="D2933" s="140"/>
      <c r="E2933" s="139"/>
      <c r="F2933" s="139"/>
      <c r="G2933" s="140"/>
      <c r="H2933" s="139"/>
      <c r="I2933" s="129"/>
      <c r="L2933" s="128"/>
      <c r="M2933" s="128"/>
      <c r="N2933" s="128"/>
      <c r="O2933" s="128"/>
      <c r="P2933" s="128"/>
      <c r="Q2933" s="128"/>
      <c r="R2933" s="128"/>
      <c r="S2933" s="128"/>
      <c r="T2933" s="120">
        <f t="shared" si="498"/>
        <v>0</v>
      </c>
      <c r="U2933" s="131"/>
      <c r="V2933" s="131"/>
      <c r="W2933" s="131">
        <f>SUMIFS($F$3:F2933,$D$3:D2933,D2933,$C$3:C2933,"Buy")+SUMIFS($F$3:F2933,$D$3:D2933,D2933,$C$3:C2933,"Coin Deposit",$E$3:E2933,"&lt;&gt;")</f>
        <v>0</v>
      </c>
      <c r="X2933" s="131">
        <f t="shared" si="499"/>
        <v>0</v>
      </c>
      <c r="Y2933" s="131">
        <f>IF($D2933=Y$1,SUMIFS($H$3:$H2933,$G$3:$G2933,Y$1,$C$3:$C2933,"Sell"),0)</f>
        <v>0</v>
      </c>
      <c r="Z2933" s="131">
        <f t="shared" si="500"/>
        <v>0</v>
      </c>
      <c r="AA2933" s="131">
        <f>IF($D2933=AA$1,SUMIFS($H$3:$H2933,$G$3:$G2933,AA$1,$C$3:$C2933,"Sell"),0)</f>
        <v>0</v>
      </c>
      <c r="AB2933" s="131">
        <f t="shared" si="501"/>
        <v>0</v>
      </c>
      <c r="AC2933" s="131">
        <f>SUMIFS('Deductions and Deposits'!$H:$H,'Deductions and Deposits'!$G:$G,D2933,'Deductions and Deposits'!$F:$F,"&lt;="&amp;B2933)+SUMIFS($F$3:F2933,$D$3:D2933,D2933,$C$3:C2933,"Coin Deposit",$E$3:E2933,"")</f>
        <v>0</v>
      </c>
      <c r="AD2933" s="131">
        <f>SUMIFS('Deductions and Deposits'!$D:$D,'Deductions and Deposits'!$C:$C,D2933)+SUMIFS($F:$F,$D:$D,D2933,$C:$C,"Coin Deduction")</f>
        <v>0</v>
      </c>
      <c r="AE2933" s="131">
        <f>Table5[[#This Row],[Column4]]+Table5[[#This Row],[Column14]]+Table5[[#This Row],[Column19]]+Table5[[#This Row],[Column12]]</f>
        <v>0</v>
      </c>
      <c r="AF2933" s="131">
        <f>Table5[[#This Row],[Column5]]+Table5[[#This Row],[Column13]]+Table5[[#This Row],[Column21]]+Table5[[#This Row],[Column18]]</f>
        <v>0</v>
      </c>
      <c r="AG2933" s="131">
        <f t="shared" si="502"/>
        <v>0</v>
      </c>
      <c r="AH2933" s="131">
        <f t="shared" si="503"/>
        <v>0</v>
      </c>
      <c r="AI2933" s="131">
        <f>Table5[[#This Row],[Column17]]-Table5[[#This Row],[Column20]]</f>
        <v>0</v>
      </c>
      <c r="AJ2933" s="131">
        <f t="shared" si="504"/>
        <v>0</v>
      </c>
      <c r="AK2933" s="131">
        <f t="shared" si="497"/>
        <v>0</v>
      </c>
      <c r="AL2933" s="131">
        <f t="shared" si="505"/>
        <v>0</v>
      </c>
      <c r="AM2933" s="131" t="str">
        <f t="shared" si="506"/>
        <v/>
      </c>
      <c r="AN2933" s="131" t="str">
        <f t="shared" ca="1" si="507"/>
        <v/>
      </c>
    </row>
    <row r="2934" spans="1:40" ht="20.25" customHeight="1" x14ac:dyDescent="0.3">
      <c r="A2934" s="127"/>
      <c r="B2934" s="164"/>
      <c r="C2934" s="139"/>
      <c r="D2934" s="140"/>
      <c r="E2934" s="139"/>
      <c r="F2934" s="139"/>
      <c r="G2934" s="140"/>
      <c r="H2934" s="139"/>
      <c r="I2934" s="129"/>
      <c r="L2934" s="128"/>
      <c r="M2934" s="128"/>
      <c r="N2934" s="128"/>
      <c r="O2934" s="128"/>
      <c r="P2934" s="128"/>
      <c r="Q2934" s="128"/>
      <c r="R2934" s="128"/>
      <c r="S2934" s="128"/>
      <c r="T2934" s="120">
        <f t="shared" si="498"/>
        <v>0</v>
      </c>
      <c r="U2934" s="131"/>
      <c r="V2934" s="131"/>
      <c r="W2934" s="131">
        <f>SUMIFS($F$3:F2934,$D$3:D2934,D2934,$C$3:C2934,"Buy")+SUMIFS($F$3:F2934,$D$3:D2934,D2934,$C$3:C2934,"Coin Deposit",$E$3:E2934,"&lt;&gt;")</f>
        <v>0</v>
      </c>
      <c r="X2934" s="131">
        <f t="shared" si="499"/>
        <v>0</v>
      </c>
      <c r="Y2934" s="131">
        <f>IF($D2934=Y$1,SUMIFS($H$3:$H2934,$G$3:$G2934,Y$1,$C$3:$C2934,"Sell"),0)</f>
        <v>0</v>
      </c>
      <c r="Z2934" s="131">
        <f t="shared" si="500"/>
        <v>0</v>
      </c>
      <c r="AA2934" s="131">
        <f>IF($D2934=AA$1,SUMIFS($H$3:$H2934,$G$3:$G2934,AA$1,$C$3:$C2934,"Sell"),0)</f>
        <v>0</v>
      </c>
      <c r="AB2934" s="131">
        <f t="shared" si="501"/>
        <v>0</v>
      </c>
      <c r="AC2934" s="131">
        <f>SUMIFS('Deductions and Deposits'!$H:$H,'Deductions and Deposits'!$G:$G,D2934,'Deductions and Deposits'!$F:$F,"&lt;="&amp;B2934)+SUMIFS($F$3:F2934,$D$3:D2934,D2934,$C$3:C2934,"Coin Deposit",$E$3:E2934,"")</f>
        <v>0</v>
      </c>
      <c r="AD2934" s="131">
        <f>SUMIFS('Deductions and Deposits'!$D:$D,'Deductions and Deposits'!$C:$C,D2934)+SUMIFS($F:$F,$D:$D,D2934,$C:$C,"Coin Deduction")</f>
        <v>0</v>
      </c>
      <c r="AE2934" s="131">
        <f>Table5[[#This Row],[Column4]]+Table5[[#This Row],[Column14]]+Table5[[#This Row],[Column19]]+Table5[[#This Row],[Column12]]</f>
        <v>0</v>
      </c>
      <c r="AF2934" s="131">
        <f>Table5[[#This Row],[Column5]]+Table5[[#This Row],[Column13]]+Table5[[#This Row],[Column21]]+Table5[[#This Row],[Column18]]</f>
        <v>0</v>
      </c>
      <c r="AG2934" s="131">
        <f t="shared" si="502"/>
        <v>0</v>
      </c>
      <c r="AH2934" s="131">
        <f t="shared" si="503"/>
        <v>0</v>
      </c>
      <c r="AI2934" s="131">
        <f>Table5[[#This Row],[Column17]]-Table5[[#This Row],[Column20]]</f>
        <v>0</v>
      </c>
      <c r="AJ2934" s="131">
        <f t="shared" si="504"/>
        <v>0</v>
      </c>
      <c r="AK2934" s="131">
        <f t="shared" ref="AK2934:AK2997" si="508">AJ2934*T2934</f>
        <v>0</v>
      </c>
      <c r="AL2934" s="131">
        <f t="shared" si="505"/>
        <v>0</v>
      </c>
      <c r="AM2934" s="131" t="str">
        <f t="shared" si="506"/>
        <v/>
      </c>
      <c r="AN2934" s="131" t="str">
        <f t="shared" ca="1" si="507"/>
        <v/>
      </c>
    </row>
    <row r="2935" spans="1:40" ht="20.25" customHeight="1" x14ac:dyDescent="0.3">
      <c r="A2935" s="127"/>
      <c r="B2935" s="164"/>
      <c r="C2935" s="139"/>
      <c r="D2935" s="140"/>
      <c r="E2935" s="139"/>
      <c r="F2935" s="139"/>
      <c r="G2935" s="140"/>
      <c r="H2935" s="139"/>
      <c r="I2935" s="129"/>
      <c r="L2935" s="128"/>
      <c r="M2935" s="128"/>
      <c r="N2935" s="128"/>
      <c r="O2935" s="128"/>
      <c r="P2935" s="128"/>
      <c r="Q2935" s="128"/>
      <c r="R2935" s="128"/>
      <c r="S2935" s="128"/>
      <c r="T2935" s="120">
        <f t="shared" si="498"/>
        <v>0</v>
      </c>
      <c r="U2935" s="131"/>
      <c r="V2935" s="131"/>
      <c r="W2935" s="131">
        <f>SUMIFS($F$3:F2935,$D$3:D2935,D2935,$C$3:C2935,"Buy")+SUMIFS($F$3:F2935,$D$3:D2935,D2935,$C$3:C2935,"Coin Deposit",$E$3:E2935,"&lt;&gt;")</f>
        <v>0</v>
      </c>
      <c r="X2935" s="131">
        <f t="shared" si="499"/>
        <v>0</v>
      </c>
      <c r="Y2935" s="131">
        <f>IF($D2935=Y$1,SUMIFS($H$3:$H2935,$G$3:$G2935,Y$1,$C$3:$C2935,"Sell"),0)</f>
        <v>0</v>
      </c>
      <c r="Z2935" s="131">
        <f t="shared" si="500"/>
        <v>0</v>
      </c>
      <c r="AA2935" s="131">
        <f>IF($D2935=AA$1,SUMIFS($H$3:$H2935,$G$3:$G2935,AA$1,$C$3:$C2935,"Sell"),0)</f>
        <v>0</v>
      </c>
      <c r="AB2935" s="131">
        <f t="shared" si="501"/>
        <v>0</v>
      </c>
      <c r="AC2935" s="131">
        <f>SUMIFS('Deductions and Deposits'!$H:$H,'Deductions and Deposits'!$G:$G,D2935,'Deductions and Deposits'!$F:$F,"&lt;="&amp;B2935)+SUMIFS($F$3:F2935,$D$3:D2935,D2935,$C$3:C2935,"Coin Deposit",$E$3:E2935,"")</f>
        <v>0</v>
      </c>
      <c r="AD2935" s="131">
        <f>SUMIFS('Deductions and Deposits'!$D:$D,'Deductions and Deposits'!$C:$C,D2935)+SUMIFS($F:$F,$D:$D,D2935,$C:$C,"Coin Deduction")</f>
        <v>0</v>
      </c>
      <c r="AE2935" s="131">
        <f>Table5[[#This Row],[Column4]]+Table5[[#This Row],[Column14]]+Table5[[#This Row],[Column19]]+Table5[[#This Row],[Column12]]</f>
        <v>0</v>
      </c>
      <c r="AF2935" s="131">
        <f>Table5[[#This Row],[Column5]]+Table5[[#This Row],[Column13]]+Table5[[#This Row],[Column21]]+Table5[[#This Row],[Column18]]</f>
        <v>0</v>
      </c>
      <c r="AG2935" s="131">
        <f t="shared" si="502"/>
        <v>0</v>
      </c>
      <c r="AH2935" s="131">
        <f t="shared" si="503"/>
        <v>0</v>
      </c>
      <c r="AI2935" s="131">
        <f>Table5[[#This Row],[Column17]]-Table5[[#This Row],[Column20]]</f>
        <v>0</v>
      </c>
      <c r="AJ2935" s="131">
        <f t="shared" si="504"/>
        <v>0</v>
      </c>
      <c r="AK2935" s="131">
        <f t="shared" si="508"/>
        <v>0</v>
      </c>
      <c r="AL2935" s="131">
        <f t="shared" si="505"/>
        <v>0</v>
      </c>
      <c r="AM2935" s="131" t="str">
        <f t="shared" si="506"/>
        <v/>
      </c>
      <c r="AN2935" s="131" t="str">
        <f t="shared" ca="1" si="507"/>
        <v/>
      </c>
    </row>
    <row r="2936" spans="1:40" ht="20.25" customHeight="1" x14ac:dyDescent="0.3">
      <c r="A2936" s="127"/>
      <c r="B2936" s="164"/>
      <c r="C2936" s="139"/>
      <c r="D2936" s="140"/>
      <c r="E2936" s="139"/>
      <c r="F2936" s="139"/>
      <c r="G2936" s="140"/>
      <c r="H2936" s="139"/>
      <c r="I2936" s="129"/>
      <c r="L2936" s="128"/>
      <c r="M2936" s="128"/>
      <c r="N2936" s="128"/>
      <c r="O2936" s="128"/>
      <c r="P2936" s="128"/>
      <c r="Q2936" s="128"/>
      <c r="R2936" s="128"/>
      <c r="S2936" s="128"/>
      <c r="T2936" s="120">
        <f t="shared" si="498"/>
        <v>0</v>
      </c>
      <c r="U2936" s="131"/>
      <c r="V2936" s="131"/>
      <c r="W2936" s="131">
        <f>SUMIFS($F$3:F2936,$D$3:D2936,D2936,$C$3:C2936,"Buy")+SUMIFS($F$3:F2936,$D$3:D2936,D2936,$C$3:C2936,"Coin Deposit",$E$3:E2936,"&lt;&gt;")</f>
        <v>0</v>
      </c>
      <c r="X2936" s="131">
        <f t="shared" si="499"/>
        <v>0</v>
      </c>
      <c r="Y2936" s="131">
        <f>IF($D2936=Y$1,SUMIFS($H$3:$H2936,$G$3:$G2936,Y$1,$C$3:$C2936,"Sell"),0)</f>
        <v>0</v>
      </c>
      <c r="Z2936" s="131">
        <f t="shared" si="500"/>
        <v>0</v>
      </c>
      <c r="AA2936" s="131">
        <f>IF($D2936=AA$1,SUMIFS($H$3:$H2936,$G$3:$G2936,AA$1,$C$3:$C2936,"Sell"),0)</f>
        <v>0</v>
      </c>
      <c r="AB2936" s="131">
        <f t="shared" si="501"/>
        <v>0</v>
      </c>
      <c r="AC2936" s="131">
        <f>SUMIFS('Deductions and Deposits'!$H:$H,'Deductions and Deposits'!$G:$G,D2936,'Deductions and Deposits'!$F:$F,"&lt;="&amp;B2936)+SUMIFS($F$3:F2936,$D$3:D2936,D2936,$C$3:C2936,"Coin Deposit",$E$3:E2936,"")</f>
        <v>0</v>
      </c>
      <c r="AD2936" s="131">
        <f>SUMIFS('Deductions and Deposits'!$D:$D,'Deductions and Deposits'!$C:$C,D2936)+SUMIFS($F:$F,$D:$D,D2936,$C:$C,"Coin Deduction")</f>
        <v>0</v>
      </c>
      <c r="AE2936" s="131">
        <f>Table5[[#This Row],[Column4]]+Table5[[#This Row],[Column14]]+Table5[[#This Row],[Column19]]+Table5[[#This Row],[Column12]]</f>
        <v>0</v>
      </c>
      <c r="AF2936" s="131">
        <f>Table5[[#This Row],[Column5]]+Table5[[#This Row],[Column13]]+Table5[[#This Row],[Column21]]+Table5[[#This Row],[Column18]]</f>
        <v>0</v>
      </c>
      <c r="AG2936" s="131">
        <f t="shared" si="502"/>
        <v>0</v>
      </c>
      <c r="AH2936" s="131">
        <f t="shared" si="503"/>
        <v>0</v>
      </c>
      <c r="AI2936" s="131">
        <f>Table5[[#This Row],[Column17]]-Table5[[#This Row],[Column20]]</f>
        <v>0</v>
      </c>
      <c r="AJ2936" s="131">
        <f t="shared" si="504"/>
        <v>0</v>
      </c>
      <c r="AK2936" s="131">
        <f t="shared" si="508"/>
        <v>0</v>
      </c>
      <c r="AL2936" s="131">
        <f t="shared" si="505"/>
        <v>0</v>
      </c>
      <c r="AM2936" s="131" t="str">
        <f t="shared" si="506"/>
        <v/>
      </c>
      <c r="AN2936" s="131" t="str">
        <f t="shared" ca="1" si="507"/>
        <v/>
      </c>
    </row>
    <row r="2937" spans="1:40" ht="20.25" customHeight="1" x14ac:dyDescent="0.3">
      <c r="A2937" s="127"/>
      <c r="B2937" s="164"/>
      <c r="C2937" s="139"/>
      <c r="D2937" s="140"/>
      <c r="E2937" s="139"/>
      <c r="F2937" s="139"/>
      <c r="G2937" s="140"/>
      <c r="H2937" s="139"/>
      <c r="I2937" s="129"/>
      <c r="L2937" s="128"/>
      <c r="M2937" s="128"/>
      <c r="N2937" s="128"/>
      <c r="O2937" s="128"/>
      <c r="P2937" s="128"/>
      <c r="Q2937" s="128"/>
      <c r="R2937" s="128"/>
      <c r="S2937" s="128"/>
      <c r="T2937" s="120">
        <f t="shared" si="498"/>
        <v>0</v>
      </c>
      <c r="U2937" s="131"/>
      <c r="V2937" s="131"/>
      <c r="W2937" s="131">
        <f>SUMIFS($F$3:F2937,$D$3:D2937,D2937,$C$3:C2937,"Buy")+SUMIFS($F$3:F2937,$D$3:D2937,D2937,$C$3:C2937,"Coin Deposit",$E$3:E2937,"&lt;&gt;")</f>
        <v>0</v>
      </c>
      <c r="X2937" s="131">
        <f t="shared" si="499"/>
        <v>0</v>
      </c>
      <c r="Y2937" s="131">
        <f>IF($D2937=Y$1,SUMIFS($H$3:$H2937,$G$3:$G2937,Y$1,$C$3:$C2937,"Sell"),0)</f>
        <v>0</v>
      </c>
      <c r="Z2937" s="131">
        <f t="shared" si="500"/>
        <v>0</v>
      </c>
      <c r="AA2937" s="131">
        <f>IF($D2937=AA$1,SUMIFS($H$3:$H2937,$G$3:$G2937,AA$1,$C$3:$C2937,"Sell"),0)</f>
        <v>0</v>
      </c>
      <c r="AB2937" s="131">
        <f t="shared" si="501"/>
        <v>0</v>
      </c>
      <c r="AC2937" s="131">
        <f>SUMIFS('Deductions and Deposits'!$H:$H,'Deductions and Deposits'!$G:$G,D2937,'Deductions and Deposits'!$F:$F,"&lt;="&amp;B2937)+SUMIFS($F$3:F2937,$D$3:D2937,D2937,$C$3:C2937,"Coin Deposit",$E$3:E2937,"")</f>
        <v>0</v>
      </c>
      <c r="AD2937" s="131">
        <f>SUMIFS('Deductions and Deposits'!$D:$D,'Deductions and Deposits'!$C:$C,D2937)+SUMIFS($F:$F,$D:$D,D2937,$C:$C,"Coin Deduction")</f>
        <v>0</v>
      </c>
      <c r="AE2937" s="131">
        <f>Table5[[#This Row],[Column4]]+Table5[[#This Row],[Column14]]+Table5[[#This Row],[Column19]]+Table5[[#This Row],[Column12]]</f>
        <v>0</v>
      </c>
      <c r="AF2937" s="131">
        <f>Table5[[#This Row],[Column5]]+Table5[[#This Row],[Column13]]+Table5[[#This Row],[Column21]]+Table5[[#This Row],[Column18]]</f>
        <v>0</v>
      </c>
      <c r="AG2937" s="131">
        <f t="shared" si="502"/>
        <v>0</v>
      </c>
      <c r="AH2937" s="131">
        <f t="shared" si="503"/>
        <v>0</v>
      </c>
      <c r="AI2937" s="131">
        <f>Table5[[#This Row],[Column17]]-Table5[[#This Row],[Column20]]</f>
        <v>0</v>
      </c>
      <c r="AJ2937" s="131">
        <f t="shared" si="504"/>
        <v>0</v>
      </c>
      <c r="AK2937" s="131">
        <f t="shared" si="508"/>
        <v>0</v>
      </c>
      <c r="AL2937" s="131">
        <f t="shared" si="505"/>
        <v>0</v>
      </c>
      <c r="AM2937" s="131" t="str">
        <f t="shared" si="506"/>
        <v/>
      </c>
      <c r="AN2937" s="131" t="str">
        <f t="shared" ca="1" si="507"/>
        <v/>
      </c>
    </row>
    <row r="2938" spans="1:40" ht="20.25" customHeight="1" x14ac:dyDescent="0.3">
      <c r="A2938" s="127"/>
      <c r="B2938" s="164"/>
      <c r="C2938" s="139"/>
      <c r="D2938" s="140"/>
      <c r="E2938" s="139"/>
      <c r="F2938" s="139"/>
      <c r="G2938" s="140"/>
      <c r="H2938" s="139"/>
      <c r="I2938" s="129"/>
      <c r="L2938" s="128"/>
      <c r="M2938" s="128"/>
      <c r="N2938" s="128"/>
      <c r="O2938" s="128"/>
      <c r="P2938" s="128"/>
      <c r="Q2938" s="128"/>
      <c r="R2938" s="128"/>
      <c r="S2938" s="128"/>
      <c r="T2938" s="120">
        <f t="shared" si="498"/>
        <v>0</v>
      </c>
      <c r="U2938" s="131"/>
      <c r="V2938" s="131"/>
      <c r="W2938" s="131">
        <f>SUMIFS($F$3:F2938,$D$3:D2938,D2938,$C$3:C2938,"Buy")+SUMIFS($F$3:F2938,$D$3:D2938,D2938,$C$3:C2938,"Coin Deposit",$E$3:E2938,"&lt;&gt;")</f>
        <v>0</v>
      </c>
      <c r="X2938" s="131">
        <f t="shared" si="499"/>
        <v>0</v>
      </c>
      <c r="Y2938" s="131">
        <f>IF($D2938=Y$1,SUMIFS($H$3:$H2938,$G$3:$G2938,Y$1,$C$3:$C2938,"Sell"),0)</f>
        <v>0</v>
      </c>
      <c r="Z2938" s="131">
        <f t="shared" si="500"/>
        <v>0</v>
      </c>
      <c r="AA2938" s="131">
        <f>IF($D2938=AA$1,SUMIFS($H$3:$H2938,$G$3:$G2938,AA$1,$C$3:$C2938,"Sell"),0)</f>
        <v>0</v>
      </c>
      <c r="AB2938" s="131">
        <f t="shared" si="501"/>
        <v>0</v>
      </c>
      <c r="AC2938" s="131">
        <f>SUMIFS('Deductions and Deposits'!$H:$H,'Deductions and Deposits'!$G:$G,D2938,'Deductions and Deposits'!$F:$F,"&lt;="&amp;B2938)+SUMIFS($F$3:F2938,$D$3:D2938,D2938,$C$3:C2938,"Coin Deposit",$E$3:E2938,"")</f>
        <v>0</v>
      </c>
      <c r="AD2938" s="131">
        <f>SUMIFS('Deductions and Deposits'!$D:$D,'Deductions and Deposits'!$C:$C,D2938)+SUMIFS($F:$F,$D:$D,D2938,$C:$C,"Coin Deduction")</f>
        <v>0</v>
      </c>
      <c r="AE2938" s="131">
        <f>Table5[[#This Row],[Column4]]+Table5[[#This Row],[Column14]]+Table5[[#This Row],[Column19]]+Table5[[#This Row],[Column12]]</f>
        <v>0</v>
      </c>
      <c r="AF2938" s="131">
        <f>Table5[[#This Row],[Column5]]+Table5[[#This Row],[Column13]]+Table5[[#This Row],[Column21]]+Table5[[#This Row],[Column18]]</f>
        <v>0</v>
      </c>
      <c r="AG2938" s="131">
        <f t="shared" si="502"/>
        <v>0</v>
      </c>
      <c r="AH2938" s="131">
        <f t="shared" si="503"/>
        <v>0</v>
      </c>
      <c r="AI2938" s="131">
        <f>Table5[[#This Row],[Column17]]-Table5[[#This Row],[Column20]]</f>
        <v>0</v>
      </c>
      <c r="AJ2938" s="131">
        <f t="shared" si="504"/>
        <v>0</v>
      </c>
      <c r="AK2938" s="131">
        <f t="shared" si="508"/>
        <v>0</v>
      </c>
      <c r="AL2938" s="131">
        <f t="shared" si="505"/>
        <v>0</v>
      </c>
      <c r="AM2938" s="131" t="str">
        <f t="shared" si="506"/>
        <v/>
      </c>
      <c r="AN2938" s="131" t="str">
        <f t="shared" ca="1" si="507"/>
        <v/>
      </c>
    </row>
    <row r="2939" spans="1:40" ht="20.25" customHeight="1" x14ac:dyDescent="0.3">
      <c r="A2939" s="127"/>
      <c r="B2939" s="164"/>
      <c r="C2939" s="139"/>
      <c r="D2939" s="140"/>
      <c r="E2939" s="139"/>
      <c r="F2939" s="139"/>
      <c r="G2939" s="140"/>
      <c r="H2939" s="139"/>
      <c r="I2939" s="129"/>
      <c r="L2939" s="128"/>
      <c r="M2939" s="128"/>
      <c r="N2939" s="128"/>
      <c r="O2939" s="128"/>
      <c r="P2939" s="128"/>
      <c r="Q2939" s="128"/>
      <c r="R2939" s="128"/>
      <c r="S2939" s="128"/>
      <c r="T2939" s="120">
        <f t="shared" si="498"/>
        <v>0</v>
      </c>
      <c r="U2939" s="131"/>
      <c r="V2939" s="131"/>
      <c r="W2939" s="131">
        <f>SUMIFS($F$3:F2939,$D$3:D2939,D2939,$C$3:C2939,"Buy")+SUMIFS($F$3:F2939,$D$3:D2939,D2939,$C$3:C2939,"Coin Deposit",$E$3:E2939,"&lt;&gt;")</f>
        <v>0</v>
      </c>
      <c r="X2939" s="131">
        <f t="shared" si="499"/>
        <v>0</v>
      </c>
      <c r="Y2939" s="131">
        <f>IF($D2939=Y$1,SUMIFS($H$3:$H2939,$G$3:$G2939,Y$1,$C$3:$C2939,"Sell"),0)</f>
        <v>0</v>
      </c>
      <c r="Z2939" s="131">
        <f t="shared" si="500"/>
        <v>0</v>
      </c>
      <c r="AA2939" s="131">
        <f>IF($D2939=AA$1,SUMIFS($H$3:$H2939,$G$3:$G2939,AA$1,$C$3:$C2939,"Sell"),0)</f>
        <v>0</v>
      </c>
      <c r="AB2939" s="131">
        <f t="shared" si="501"/>
        <v>0</v>
      </c>
      <c r="AC2939" s="131">
        <f>SUMIFS('Deductions and Deposits'!$H:$H,'Deductions and Deposits'!$G:$G,D2939,'Deductions and Deposits'!$F:$F,"&lt;="&amp;B2939)+SUMIFS($F$3:F2939,$D$3:D2939,D2939,$C$3:C2939,"Coin Deposit",$E$3:E2939,"")</f>
        <v>0</v>
      </c>
      <c r="AD2939" s="131">
        <f>SUMIFS('Deductions and Deposits'!$D:$D,'Deductions and Deposits'!$C:$C,D2939)+SUMIFS($F:$F,$D:$D,D2939,$C:$C,"Coin Deduction")</f>
        <v>0</v>
      </c>
      <c r="AE2939" s="131">
        <f>Table5[[#This Row],[Column4]]+Table5[[#This Row],[Column14]]+Table5[[#This Row],[Column19]]+Table5[[#This Row],[Column12]]</f>
        <v>0</v>
      </c>
      <c r="AF2939" s="131">
        <f>Table5[[#This Row],[Column5]]+Table5[[#This Row],[Column13]]+Table5[[#This Row],[Column21]]+Table5[[#This Row],[Column18]]</f>
        <v>0</v>
      </c>
      <c r="AG2939" s="131">
        <f t="shared" si="502"/>
        <v>0</v>
      </c>
      <c r="AH2939" s="131">
        <f t="shared" si="503"/>
        <v>0</v>
      </c>
      <c r="AI2939" s="131">
        <f>Table5[[#This Row],[Column17]]-Table5[[#This Row],[Column20]]</f>
        <v>0</v>
      </c>
      <c r="AJ2939" s="131">
        <f t="shared" si="504"/>
        <v>0</v>
      </c>
      <c r="AK2939" s="131">
        <f t="shared" si="508"/>
        <v>0</v>
      </c>
      <c r="AL2939" s="131">
        <f t="shared" si="505"/>
        <v>0</v>
      </c>
      <c r="AM2939" s="131" t="str">
        <f t="shared" si="506"/>
        <v/>
      </c>
      <c r="AN2939" s="131" t="str">
        <f t="shared" ca="1" si="507"/>
        <v/>
      </c>
    </row>
    <row r="2940" spans="1:40" ht="20.25" customHeight="1" x14ac:dyDescent="0.3">
      <c r="A2940" s="127"/>
      <c r="B2940" s="164"/>
      <c r="C2940" s="139"/>
      <c r="D2940" s="140"/>
      <c r="E2940" s="139"/>
      <c r="F2940" s="139"/>
      <c r="G2940" s="140"/>
      <c r="H2940" s="139"/>
      <c r="I2940" s="129"/>
      <c r="L2940" s="128"/>
      <c r="M2940" s="128"/>
      <c r="N2940" s="128"/>
      <c r="O2940" s="128"/>
      <c r="P2940" s="128"/>
      <c r="Q2940" s="128"/>
      <c r="R2940" s="128"/>
      <c r="S2940" s="128"/>
      <c r="T2940" s="120">
        <f t="shared" si="498"/>
        <v>0</v>
      </c>
      <c r="U2940" s="131"/>
      <c r="V2940" s="131"/>
      <c r="W2940" s="131">
        <f>SUMIFS($F$3:F2940,$D$3:D2940,D2940,$C$3:C2940,"Buy")+SUMIFS($F$3:F2940,$D$3:D2940,D2940,$C$3:C2940,"Coin Deposit",$E$3:E2940,"&lt;&gt;")</f>
        <v>0</v>
      </c>
      <c r="X2940" s="131">
        <f t="shared" si="499"/>
        <v>0</v>
      </c>
      <c r="Y2940" s="131">
        <f>IF($D2940=Y$1,SUMIFS($H$3:$H2940,$G$3:$G2940,Y$1,$C$3:$C2940,"Sell"),0)</f>
        <v>0</v>
      </c>
      <c r="Z2940" s="131">
        <f t="shared" si="500"/>
        <v>0</v>
      </c>
      <c r="AA2940" s="131">
        <f>IF($D2940=AA$1,SUMIFS($H$3:$H2940,$G$3:$G2940,AA$1,$C$3:$C2940,"Sell"),0)</f>
        <v>0</v>
      </c>
      <c r="AB2940" s="131">
        <f t="shared" si="501"/>
        <v>0</v>
      </c>
      <c r="AC2940" s="131">
        <f>SUMIFS('Deductions and Deposits'!$H:$H,'Deductions and Deposits'!$G:$G,D2940,'Deductions and Deposits'!$F:$F,"&lt;="&amp;B2940)+SUMIFS($F$3:F2940,$D$3:D2940,D2940,$C$3:C2940,"Coin Deposit",$E$3:E2940,"")</f>
        <v>0</v>
      </c>
      <c r="AD2940" s="131">
        <f>SUMIFS('Deductions and Deposits'!$D:$D,'Deductions and Deposits'!$C:$C,D2940)+SUMIFS($F:$F,$D:$D,D2940,$C:$C,"Coin Deduction")</f>
        <v>0</v>
      </c>
      <c r="AE2940" s="131">
        <f>Table5[[#This Row],[Column4]]+Table5[[#This Row],[Column14]]+Table5[[#This Row],[Column19]]+Table5[[#This Row],[Column12]]</f>
        <v>0</v>
      </c>
      <c r="AF2940" s="131">
        <f>Table5[[#This Row],[Column5]]+Table5[[#This Row],[Column13]]+Table5[[#This Row],[Column21]]+Table5[[#This Row],[Column18]]</f>
        <v>0</v>
      </c>
      <c r="AG2940" s="131">
        <f t="shared" si="502"/>
        <v>0</v>
      </c>
      <c r="AH2940" s="131">
        <f t="shared" si="503"/>
        <v>0</v>
      </c>
      <c r="AI2940" s="131">
        <f>Table5[[#This Row],[Column17]]-Table5[[#This Row],[Column20]]</f>
        <v>0</v>
      </c>
      <c r="AJ2940" s="131">
        <f t="shared" si="504"/>
        <v>0</v>
      </c>
      <c r="AK2940" s="131">
        <f t="shared" si="508"/>
        <v>0</v>
      </c>
      <c r="AL2940" s="131">
        <f t="shared" si="505"/>
        <v>0</v>
      </c>
      <c r="AM2940" s="131" t="str">
        <f t="shared" si="506"/>
        <v/>
      </c>
      <c r="AN2940" s="131" t="str">
        <f t="shared" ca="1" si="507"/>
        <v/>
      </c>
    </row>
    <row r="2941" spans="1:40" ht="20.25" customHeight="1" x14ac:dyDescent="0.3">
      <c r="A2941" s="127"/>
      <c r="B2941" s="164"/>
      <c r="C2941" s="139"/>
      <c r="D2941" s="140"/>
      <c r="E2941" s="139"/>
      <c r="F2941" s="139"/>
      <c r="G2941" s="140"/>
      <c r="H2941" s="139"/>
      <c r="I2941" s="129"/>
      <c r="L2941" s="128"/>
      <c r="M2941" s="128"/>
      <c r="N2941" s="128"/>
      <c r="O2941" s="128"/>
      <c r="P2941" s="128"/>
      <c r="Q2941" s="128"/>
      <c r="R2941" s="128"/>
      <c r="S2941" s="128"/>
      <c r="T2941" s="120">
        <f t="shared" si="498"/>
        <v>0</v>
      </c>
      <c r="U2941" s="131"/>
      <c r="V2941" s="131"/>
      <c r="W2941" s="131">
        <f>SUMIFS($F$3:F2941,$D$3:D2941,D2941,$C$3:C2941,"Buy")+SUMIFS($F$3:F2941,$D$3:D2941,D2941,$C$3:C2941,"Coin Deposit",$E$3:E2941,"&lt;&gt;")</f>
        <v>0</v>
      </c>
      <c r="X2941" s="131">
        <f t="shared" si="499"/>
        <v>0</v>
      </c>
      <c r="Y2941" s="131">
        <f>IF($D2941=Y$1,SUMIFS($H$3:$H2941,$G$3:$G2941,Y$1,$C$3:$C2941,"Sell"),0)</f>
        <v>0</v>
      </c>
      <c r="Z2941" s="131">
        <f t="shared" si="500"/>
        <v>0</v>
      </c>
      <c r="AA2941" s="131">
        <f>IF($D2941=AA$1,SUMIFS($H$3:$H2941,$G$3:$G2941,AA$1,$C$3:$C2941,"Sell"),0)</f>
        <v>0</v>
      </c>
      <c r="AB2941" s="131">
        <f t="shared" si="501"/>
        <v>0</v>
      </c>
      <c r="AC2941" s="131">
        <f>SUMIFS('Deductions and Deposits'!$H:$H,'Deductions and Deposits'!$G:$G,D2941,'Deductions and Deposits'!$F:$F,"&lt;="&amp;B2941)+SUMIFS($F$3:F2941,$D$3:D2941,D2941,$C$3:C2941,"Coin Deposit",$E$3:E2941,"")</f>
        <v>0</v>
      </c>
      <c r="AD2941" s="131">
        <f>SUMIFS('Deductions and Deposits'!$D:$D,'Deductions and Deposits'!$C:$C,D2941)+SUMIFS($F:$F,$D:$D,D2941,$C:$C,"Coin Deduction")</f>
        <v>0</v>
      </c>
      <c r="AE2941" s="131">
        <f>Table5[[#This Row],[Column4]]+Table5[[#This Row],[Column14]]+Table5[[#This Row],[Column19]]+Table5[[#This Row],[Column12]]</f>
        <v>0</v>
      </c>
      <c r="AF2941" s="131">
        <f>Table5[[#This Row],[Column5]]+Table5[[#This Row],[Column13]]+Table5[[#This Row],[Column21]]+Table5[[#This Row],[Column18]]</f>
        <v>0</v>
      </c>
      <c r="AG2941" s="131">
        <f t="shared" si="502"/>
        <v>0</v>
      </c>
      <c r="AH2941" s="131">
        <f t="shared" si="503"/>
        <v>0</v>
      </c>
      <c r="AI2941" s="131">
        <f>Table5[[#This Row],[Column17]]-Table5[[#This Row],[Column20]]</f>
        <v>0</v>
      </c>
      <c r="AJ2941" s="131">
        <f t="shared" si="504"/>
        <v>0</v>
      </c>
      <c r="AK2941" s="131">
        <f t="shared" si="508"/>
        <v>0</v>
      </c>
      <c r="AL2941" s="131">
        <f t="shared" si="505"/>
        <v>0</v>
      </c>
      <c r="AM2941" s="131" t="str">
        <f t="shared" si="506"/>
        <v/>
      </c>
      <c r="AN2941" s="131" t="str">
        <f t="shared" ca="1" si="507"/>
        <v/>
      </c>
    </row>
    <row r="2942" spans="1:40" ht="20.25" customHeight="1" x14ac:dyDescent="0.3">
      <c r="A2942" s="127"/>
      <c r="B2942" s="164"/>
      <c r="C2942" s="139"/>
      <c r="D2942" s="140"/>
      <c r="E2942" s="139"/>
      <c r="F2942" s="139"/>
      <c r="G2942" s="140"/>
      <c r="H2942" s="139"/>
      <c r="I2942" s="129"/>
      <c r="L2942" s="128"/>
      <c r="M2942" s="128"/>
      <c r="N2942" s="128"/>
      <c r="O2942" s="128"/>
      <c r="P2942" s="128"/>
      <c r="Q2942" s="128"/>
      <c r="R2942" s="128"/>
      <c r="S2942" s="128"/>
      <c r="T2942" s="120">
        <f t="shared" si="498"/>
        <v>0</v>
      </c>
      <c r="U2942" s="131"/>
      <c r="V2942" s="131"/>
      <c r="W2942" s="131">
        <f>SUMIFS($F$3:F2942,$D$3:D2942,D2942,$C$3:C2942,"Buy")+SUMIFS($F$3:F2942,$D$3:D2942,D2942,$C$3:C2942,"Coin Deposit",$E$3:E2942,"&lt;&gt;")</f>
        <v>0</v>
      </c>
      <c r="X2942" s="131">
        <f t="shared" si="499"/>
        <v>0</v>
      </c>
      <c r="Y2942" s="131">
        <f>IF($D2942=Y$1,SUMIFS($H$3:$H2942,$G$3:$G2942,Y$1,$C$3:$C2942,"Sell"),0)</f>
        <v>0</v>
      </c>
      <c r="Z2942" s="131">
        <f t="shared" si="500"/>
        <v>0</v>
      </c>
      <c r="AA2942" s="131">
        <f>IF($D2942=AA$1,SUMIFS($H$3:$H2942,$G$3:$G2942,AA$1,$C$3:$C2942,"Sell"),0)</f>
        <v>0</v>
      </c>
      <c r="AB2942" s="131">
        <f t="shared" si="501"/>
        <v>0</v>
      </c>
      <c r="AC2942" s="131">
        <f>SUMIFS('Deductions and Deposits'!$H:$H,'Deductions and Deposits'!$G:$G,D2942,'Deductions and Deposits'!$F:$F,"&lt;="&amp;B2942)+SUMIFS($F$3:F2942,$D$3:D2942,D2942,$C$3:C2942,"Coin Deposit",$E$3:E2942,"")</f>
        <v>0</v>
      </c>
      <c r="AD2942" s="131">
        <f>SUMIFS('Deductions and Deposits'!$D:$D,'Deductions and Deposits'!$C:$C,D2942)+SUMIFS($F:$F,$D:$D,D2942,$C:$C,"Coin Deduction")</f>
        <v>0</v>
      </c>
      <c r="AE2942" s="131">
        <f>Table5[[#This Row],[Column4]]+Table5[[#This Row],[Column14]]+Table5[[#This Row],[Column19]]+Table5[[#This Row],[Column12]]</f>
        <v>0</v>
      </c>
      <c r="AF2942" s="131">
        <f>Table5[[#This Row],[Column5]]+Table5[[#This Row],[Column13]]+Table5[[#This Row],[Column21]]+Table5[[#This Row],[Column18]]</f>
        <v>0</v>
      </c>
      <c r="AG2942" s="131">
        <f t="shared" si="502"/>
        <v>0</v>
      </c>
      <c r="AH2942" s="131">
        <f t="shared" si="503"/>
        <v>0</v>
      </c>
      <c r="AI2942" s="131">
        <f>Table5[[#This Row],[Column17]]-Table5[[#This Row],[Column20]]</f>
        <v>0</v>
      </c>
      <c r="AJ2942" s="131">
        <f t="shared" si="504"/>
        <v>0</v>
      </c>
      <c r="AK2942" s="131">
        <f t="shared" si="508"/>
        <v>0</v>
      </c>
      <c r="AL2942" s="131">
        <f t="shared" si="505"/>
        <v>0</v>
      </c>
      <c r="AM2942" s="131" t="str">
        <f t="shared" si="506"/>
        <v/>
      </c>
      <c r="AN2942" s="131" t="str">
        <f t="shared" ca="1" si="507"/>
        <v/>
      </c>
    </row>
    <row r="2943" spans="1:40" ht="20.25" customHeight="1" x14ac:dyDescent="0.3">
      <c r="A2943" s="127"/>
      <c r="B2943" s="164"/>
      <c r="C2943" s="139"/>
      <c r="D2943" s="140"/>
      <c r="E2943" s="139"/>
      <c r="F2943" s="139"/>
      <c r="G2943" s="140"/>
      <c r="H2943" s="139"/>
      <c r="I2943" s="129"/>
      <c r="L2943" s="128"/>
      <c r="M2943" s="128"/>
      <c r="N2943" s="128"/>
      <c r="O2943" s="128"/>
      <c r="P2943" s="128"/>
      <c r="Q2943" s="128"/>
      <c r="R2943" s="128"/>
      <c r="S2943" s="128"/>
      <c r="T2943" s="120">
        <f t="shared" si="498"/>
        <v>0</v>
      </c>
      <c r="U2943" s="131"/>
      <c r="V2943" s="131"/>
      <c r="W2943" s="131">
        <f>SUMIFS($F$3:F2943,$D$3:D2943,D2943,$C$3:C2943,"Buy")+SUMIFS($F$3:F2943,$D$3:D2943,D2943,$C$3:C2943,"Coin Deposit",$E$3:E2943,"&lt;&gt;")</f>
        <v>0</v>
      </c>
      <c r="X2943" s="131">
        <f t="shared" si="499"/>
        <v>0</v>
      </c>
      <c r="Y2943" s="131">
        <f>IF($D2943=Y$1,SUMIFS($H$3:$H2943,$G$3:$G2943,Y$1,$C$3:$C2943,"Sell"),0)</f>
        <v>0</v>
      </c>
      <c r="Z2943" s="131">
        <f t="shared" si="500"/>
        <v>0</v>
      </c>
      <c r="AA2943" s="131">
        <f>IF($D2943=AA$1,SUMIFS($H$3:$H2943,$G$3:$G2943,AA$1,$C$3:$C2943,"Sell"),0)</f>
        <v>0</v>
      </c>
      <c r="AB2943" s="131">
        <f t="shared" si="501"/>
        <v>0</v>
      </c>
      <c r="AC2943" s="131">
        <f>SUMIFS('Deductions and Deposits'!$H:$H,'Deductions and Deposits'!$G:$G,D2943,'Deductions and Deposits'!$F:$F,"&lt;="&amp;B2943)+SUMIFS($F$3:F2943,$D$3:D2943,D2943,$C$3:C2943,"Coin Deposit",$E$3:E2943,"")</f>
        <v>0</v>
      </c>
      <c r="AD2943" s="131">
        <f>SUMIFS('Deductions and Deposits'!$D:$D,'Deductions and Deposits'!$C:$C,D2943)+SUMIFS($F:$F,$D:$D,D2943,$C:$C,"Coin Deduction")</f>
        <v>0</v>
      </c>
      <c r="AE2943" s="131">
        <f>Table5[[#This Row],[Column4]]+Table5[[#This Row],[Column14]]+Table5[[#This Row],[Column19]]+Table5[[#This Row],[Column12]]</f>
        <v>0</v>
      </c>
      <c r="AF2943" s="131">
        <f>Table5[[#This Row],[Column5]]+Table5[[#This Row],[Column13]]+Table5[[#This Row],[Column21]]+Table5[[#This Row],[Column18]]</f>
        <v>0</v>
      </c>
      <c r="AG2943" s="131">
        <f t="shared" si="502"/>
        <v>0</v>
      </c>
      <c r="AH2943" s="131">
        <f t="shared" si="503"/>
        <v>0</v>
      </c>
      <c r="AI2943" s="131">
        <f>Table5[[#This Row],[Column17]]-Table5[[#This Row],[Column20]]</f>
        <v>0</v>
      </c>
      <c r="AJ2943" s="131">
        <f t="shared" si="504"/>
        <v>0</v>
      </c>
      <c r="AK2943" s="131">
        <f t="shared" si="508"/>
        <v>0</v>
      </c>
      <c r="AL2943" s="131">
        <f t="shared" si="505"/>
        <v>0</v>
      </c>
      <c r="AM2943" s="131" t="str">
        <f t="shared" si="506"/>
        <v/>
      </c>
      <c r="AN2943" s="131" t="str">
        <f t="shared" ca="1" si="507"/>
        <v/>
      </c>
    </row>
    <row r="2944" spans="1:40" ht="20.25" customHeight="1" x14ac:dyDescent="0.3">
      <c r="A2944" s="127"/>
      <c r="B2944" s="164"/>
      <c r="C2944" s="139"/>
      <c r="D2944" s="140"/>
      <c r="E2944" s="139"/>
      <c r="F2944" s="139"/>
      <c r="G2944" s="140"/>
      <c r="H2944" s="139"/>
      <c r="I2944" s="129"/>
      <c r="L2944" s="128"/>
      <c r="M2944" s="128"/>
      <c r="N2944" s="128"/>
      <c r="O2944" s="128"/>
      <c r="P2944" s="128"/>
      <c r="Q2944" s="128"/>
      <c r="R2944" s="128"/>
      <c r="S2944" s="128"/>
      <c r="T2944" s="120">
        <f t="shared" si="498"/>
        <v>0</v>
      </c>
      <c r="U2944" s="131"/>
      <c r="V2944" s="131"/>
      <c r="W2944" s="131">
        <f>SUMIFS($F$3:F2944,$D$3:D2944,D2944,$C$3:C2944,"Buy")+SUMIFS($F$3:F2944,$D$3:D2944,D2944,$C$3:C2944,"Coin Deposit",$E$3:E2944,"&lt;&gt;")</f>
        <v>0</v>
      </c>
      <c r="X2944" s="131">
        <f t="shared" si="499"/>
        <v>0</v>
      </c>
      <c r="Y2944" s="131">
        <f>IF($D2944=Y$1,SUMIFS($H$3:$H2944,$G$3:$G2944,Y$1,$C$3:$C2944,"Sell"),0)</f>
        <v>0</v>
      </c>
      <c r="Z2944" s="131">
        <f t="shared" si="500"/>
        <v>0</v>
      </c>
      <c r="AA2944" s="131">
        <f>IF($D2944=AA$1,SUMIFS($H$3:$H2944,$G$3:$G2944,AA$1,$C$3:$C2944,"Sell"),0)</f>
        <v>0</v>
      </c>
      <c r="AB2944" s="131">
        <f t="shared" si="501"/>
        <v>0</v>
      </c>
      <c r="AC2944" s="131">
        <f>SUMIFS('Deductions and Deposits'!$H:$H,'Deductions and Deposits'!$G:$G,D2944,'Deductions and Deposits'!$F:$F,"&lt;="&amp;B2944)+SUMIFS($F$3:F2944,$D$3:D2944,D2944,$C$3:C2944,"Coin Deposit",$E$3:E2944,"")</f>
        <v>0</v>
      </c>
      <c r="AD2944" s="131">
        <f>SUMIFS('Deductions and Deposits'!$D:$D,'Deductions and Deposits'!$C:$C,D2944)+SUMIFS($F:$F,$D:$D,D2944,$C:$C,"Coin Deduction")</f>
        <v>0</v>
      </c>
      <c r="AE2944" s="131">
        <f>Table5[[#This Row],[Column4]]+Table5[[#This Row],[Column14]]+Table5[[#This Row],[Column19]]+Table5[[#This Row],[Column12]]</f>
        <v>0</v>
      </c>
      <c r="AF2944" s="131">
        <f>Table5[[#This Row],[Column5]]+Table5[[#This Row],[Column13]]+Table5[[#This Row],[Column21]]+Table5[[#This Row],[Column18]]</f>
        <v>0</v>
      </c>
      <c r="AG2944" s="131">
        <f t="shared" si="502"/>
        <v>0</v>
      </c>
      <c r="AH2944" s="131">
        <f t="shared" si="503"/>
        <v>0</v>
      </c>
      <c r="AI2944" s="131">
        <f>Table5[[#This Row],[Column17]]-Table5[[#This Row],[Column20]]</f>
        <v>0</v>
      </c>
      <c r="AJ2944" s="131">
        <f t="shared" si="504"/>
        <v>0</v>
      </c>
      <c r="AK2944" s="131">
        <f t="shared" si="508"/>
        <v>0</v>
      </c>
      <c r="AL2944" s="131">
        <f t="shared" si="505"/>
        <v>0</v>
      </c>
      <c r="AM2944" s="131" t="str">
        <f t="shared" si="506"/>
        <v/>
      </c>
      <c r="AN2944" s="131" t="str">
        <f t="shared" ca="1" si="507"/>
        <v/>
      </c>
    </row>
    <row r="2945" spans="1:40" ht="20.25" customHeight="1" x14ac:dyDescent="0.3">
      <c r="A2945" s="127"/>
      <c r="B2945" s="164"/>
      <c r="C2945" s="139"/>
      <c r="D2945" s="140"/>
      <c r="E2945" s="139"/>
      <c r="F2945" s="139"/>
      <c r="G2945" s="140"/>
      <c r="H2945" s="139"/>
      <c r="I2945" s="129"/>
      <c r="L2945" s="128"/>
      <c r="M2945" s="128"/>
      <c r="N2945" s="128"/>
      <c r="O2945" s="128"/>
      <c r="P2945" s="128"/>
      <c r="Q2945" s="128"/>
      <c r="R2945" s="128"/>
      <c r="S2945" s="128"/>
      <c r="T2945" s="120">
        <f t="shared" si="498"/>
        <v>0</v>
      </c>
      <c r="U2945" s="131"/>
      <c r="V2945" s="131"/>
      <c r="W2945" s="131">
        <f>SUMIFS($F$3:F2945,$D$3:D2945,D2945,$C$3:C2945,"Buy")+SUMIFS($F$3:F2945,$D$3:D2945,D2945,$C$3:C2945,"Coin Deposit",$E$3:E2945,"&lt;&gt;")</f>
        <v>0</v>
      </c>
      <c r="X2945" s="131">
        <f t="shared" si="499"/>
        <v>0</v>
      </c>
      <c r="Y2945" s="131">
        <f>IF($D2945=Y$1,SUMIFS($H$3:$H2945,$G$3:$G2945,Y$1,$C$3:$C2945,"Sell"),0)</f>
        <v>0</v>
      </c>
      <c r="Z2945" s="131">
        <f t="shared" si="500"/>
        <v>0</v>
      </c>
      <c r="AA2945" s="131">
        <f>IF($D2945=AA$1,SUMIFS($H$3:$H2945,$G$3:$G2945,AA$1,$C$3:$C2945,"Sell"),0)</f>
        <v>0</v>
      </c>
      <c r="AB2945" s="131">
        <f t="shared" si="501"/>
        <v>0</v>
      </c>
      <c r="AC2945" s="131">
        <f>SUMIFS('Deductions and Deposits'!$H:$H,'Deductions and Deposits'!$G:$G,D2945,'Deductions and Deposits'!$F:$F,"&lt;="&amp;B2945)+SUMIFS($F$3:F2945,$D$3:D2945,D2945,$C$3:C2945,"Coin Deposit",$E$3:E2945,"")</f>
        <v>0</v>
      </c>
      <c r="AD2945" s="131">
        <f>SUMIFS('Deductions and Deposits'!$D:$D,'Deductions and Deposits'!$C:$C,D2945)+SUMIFS($F:$F,$D:$D,D2945,$C:$C,"Coin Deduction")</f>
        <v>0</v>
      </c>
      <c r="AE2945" s="131">
        <f>Table5[[#This Row],[Column4]]+Table5[[#This Row],[Column14]]+Table5[[#This Row],[Column19]]+Table5[[#This Row],[Column12]]</f>
        <v>0</v>
      </c>
      <c r="AF2945" s="131">
        <f>Table5[[#This Row],[Column5]]+Table5[[#This Row],[Column13]]+Table5[[#This Row],[Column21]]+Table5[[#This Row],[Column18]]</f>
        <v>0</v>
      </c>
      <c r="AG2945" s="131">
        <f t="shared" si="502"/>
        <v>0</v>
      </c>
      <c r="AH2945" s="131">
        <f t="shared" si="503"/>
        <v>0</v>
      </c>
      <c r="AI2945" s="131">
        <f>Table5[[#This Row],[Column17]]-Table5[[#This Row],[Column20]]</f>
        <v>0</v>
      </c>
      <c r="AJ2945" s="131">
        <f t="shared" si="504"/>
        <v>0</v>
      </c>
      <c r="AK2945" s="131">
        <f t="shared" si="508"/>
        <v>0</v>
      </c>
      <c r="AL2945" s="131">
        <f t="shared" si="505"/>
        <v>0</v>
      </c>
      <c r="AM2945" s="131" t="str">
        <f t="shared" si="506"/>
        <v/>
      </c>
      <c r="AN2945" s="131" t="str">
        <f t="shared" ca="1" si="507"/>
        <v/>
      </c>
    </row>
    <row r="2946" spans="1:40" ht="20.25" customHeight="1" x14ac:dyDescent="0.3">
      <c r="A2946" s="127"/>
      <c r="B2946" s="164"/>
      <c r="C2946" s="139"/>
      <c r="D2946" s="140"/>
      <c r="E2946" s="139"/>
      <c r="F2946" s="139"/>
      <c r="G2946" s="140"/>
      <c r="H2946" s="139"/>
      <c r="I2946" s="129"/>
      <c r="L2946" s="128"/>
      <c r="M2946" s="128"/>
      <c r="N2946" s="128"/>
      <c r="O2946" s="128"/>
      <c r="P2946" s="128"/>
      <c r="Q2946" s="128"/>
      <c r="R2946" s="128"/>
      <c r="S2946" s="128"/>
      <c r="T2946" s="120">
        <f t="shared" si="498"/>
        <v>0</v>
      </c>
      <c r="U2946" s="131"/>
      <c r="V2946" s="131"/>
      <c r="W2946" s="131">
        <f>SUMIFS($F$3:F2946,$D$3:D2946,D2946,$C$3:C2946,"Buy")+SUMIFS($F$3:F2946,$D$3:D2946,D2946,$C$3:C2946,"Coin Deposit",$E$3:E2946,"&lt;&gt;")</f>
        <v>0</v>
      </c>
      <c r="X2946" s="131">
        <f t="shared" si="499"/>
        <v>0</v>
      </c>
      <c r="Y2946" s="131">
        <f>IF($D2946=Y$1,SUMIFS($H$3:$H2946,$G$3:$G2946,Y$1,$C$3:$C2946,"Sell"),0)</f>
        <v>0</v>
      </c>
      <c r="Z2946" s="131">
        <f t="shared" si="500"/>
        <v>0</v>
      </c>
      <c r="AA2946" s="131">
        <f>IF($D2946=AA$1,SUMIFS($H$3:$H2946,$G$3:$G2946,AA$1,$C$3:$C2946,"Sell"),0)</f>
        <v>0</v>
      </c>
      <c r="AB2946" s="131">
        <f t="shared" si="501"/>
        <v>0</v>
      </c>
      <c r="AC2946" s="131">
        <f>SUMIFS('Deductions and Deposits'!$H:$H,'Deductions and Deposits'!$G:$G,D2946,'Deductions and Deposits'!$F:$F,"&lt;="&amp;B2946)+SUMIFS($F$3:F2946,$D$3:D2946,D2946,$C$3:C2946,"Coin Deposit",$E$3:E2946,"")</f>
        <v>0</v>
      </c>
      <c r="AD2946" s="131">
        <f>SUMIFS('Deductions and Deposits'!$D:$D,'Deductions and Deposits'!$C:$C,D2946)+SUMIFS($F:$F,$D:$D,D2946,$C:$C,"Coin Deduction")</f>
        <v>0</v>
      </c>
      <c r="AE2946" s="131">
        <f>Table5[[#This Row],[Column4]]+Table5[[#This Row],[Column14]]+Table5[[#This Row],[Column19]]+Table5[[#This Row],[Column12]]</f>
        <v>0</v>
      </c>
      <c r="AF2946" s="131">
        <f>Table5[[#This Row],[Column5]]+Table5[[#This Row],[Column13]]+Table5[[#This Row],[Column21]]+Table5[[#This Row],[Column18]]</f>
        <v>0</v>
      </c>
      <c r="AG2946" s="131">
        <f t="shared" si="502"/>
        <v>0</v>
      </c>
      <c r="AH2946" s="131">
        <f t="shared" si="503"/>
        <v>0</v>
      </c>
      <c r="AI2946" s="131">
        <f>Table5[[#This Row],[Column17]]-Table5[[#This Row],[Column20]]</f>
        <v>0</v>
      </c>
      <c r="AJ2946" s="131">
        <f t="shared" si="504"/>
        <v>0</v>
      </c>
      <c r="AK2946" s="131">
        <f t="shared" si="508"/>
        <v>0</v>
      </c>
      <c r="AL2946" s="131">
        <f t="shared" si="505"/>
        <v>0</v>
      </c>
      <c r="AM2946" s="131" t="str">
        <f t="shared" si="506"/>
        <v/>
      </c>
      <c r="AN2946" s="131" t="str">
        <f t="shared" ca="1" si="507"/>
        <v/>
      </c>
    </row>
    <row r="2947" spans="1:40" ht="20.25" customHeight="1" x14ac:dyDescent="0.3">
      <c r="A2947" s="127"/>
      <c r="B2947" s="164"/>
      <c r="C2947" s="139"/>
      <c r="D2947" s="140"/>
      <c r="E2947" s="139"/>
      <c r="F2947" s="139"/>
      <c r="G2947" s="140"/>
      <c r="H2947" s="139"/>
      <c r="I2947" s="129"/>
      <c r="L2947" s="128"/>
      <c r="M2947" s="128"/>
      <c r="N2947" s="128"/>
      <c r="O2947" s="128"/>
      <c r="P2947" s="128"/>
      <c r="Q2947" s="128"/>
      <c r="R2947" s="128"/>
      <c r="S2947" s="128"/>
      <c r="T2947" s="120">
        <f t="shared" ref="T2947:T3010" si="509">IF(E2947&lt;&gt;"",E2947,0)</f>
        <v>0</v>
      </c>
      <c r="U2947" s="131"/>
      <c r="V2947" s="131"/>
      <c r="W2947" s="131">
        <f>SUMIFS($F$3:F2947,$D$3:D2947,D2947,$C$3:C2947,"Buy")+SUMIFS($F$3:F2947,$D$3:D2947,D2947,$C$3:C2947,"Coin Deposit",$E$3:E2947,"&lt;&gt;")</f>
        <v>0</v>
      </c>
      <c r="X2947" s="131">
        <f t="shared" ref="X2947:X3010" si="510">IF(OR(C2947="buy",AND(C2947="Coin Deposit",E2947&lt;&gt;"")),SUMIFS($F:$F,$D:$D,D2947,$C:$C,"sell"),0)</f>
        <v>0</v>
      </c>
      <c r="Y2947" s="131">
        <f>IF($D2947=Y$1,SUMIFS($H$3:$H2947,$G$3:$G2947,Y$1,$C$3:$C2947,"Sell"),0)</f>
        <v>0</v>
      </c>
      <c r="Z2947" s="131">
        <f t="shared" ref="Z2947:Z3010" si="511">IF($D2947=Z$1,SUMIFS($H:$H,$G:$G,Z$1,$C:$C,"Buy")+SUMIFS($H:$H,$G:$G,Z$1,$C:$C,"Coin Deposit",$E:$E,"&lt;&gt;"),0)</f>
        <v>0</v>
      </c>
      <c r="AA2947" s="131">
        <f>IF($D2947=AA$1,SUMIFS($H$3:$H2947,$G$3:$G2947,AA$1,$C$3:$C2947,"Sell"),0)</f>
        <v>0</v>
      </c>
      <c r="AB2947" s="131">
        <f t="shared" ref="AB2947:AB3010" si="512">IF($D2947=AB$1,SUMIFS($H:$H,$G:$G,AB$1,$C:$C,"Buy")+SUMIFS($H:$H,$G:$G,AB$1,$C:$C,"Coin Deposit",$E:$E,"&lt;&gt;"),0)</f>
        <v>0</v>
      </c>
      <c r="AC2947" s="131">
        <f>SUMIFS('Deductions and Deposits'!$H:$H,'Deductions and Deposits'!$G:$G,D2947,'Deductions and Deposits'!$F:$F,"&lt;="&amp;B2947)+SUMIFS($F$3:F2947,$D$3:D2947,D2947,$C$3:C2947,"Coin Deposit",$E$3:E2947,"")</f>
        <v>0</v>
      </c>
      <c r="AD2947" s="131">
        <f>SUMIFS('Deductions and Deposits'!$D:$D,'Deductions and Deposits'!$C:$C,D2947)+SUMIFS($F:$F,$D:$D,D2947,$C:$C,"Coin Deduction")</f>
        <v>0</v>
      </c>
      <c r="AE2947" s="131">
        <f>Table5[[#This Row],[Column4]]+Table5[[#This Row],[Column14]]+Table5[[#This Row],[Column19]]+Table5[[#This Row],[Column12]]</f>
        <v>0</v>
      </c>
      <c r="AF2947" s="131">
        <f>Table5[[#This Row],[Column5]]+Table5[[#This Row],[Column13]]+Table5[[#This Row],[Column21]]+Table5[[#This Row],[Column18]]</f>
        <v>0</v>
      </c>
      <c r="AG2947" s="131">
        <f t="shared" ref="AG2947:AG3010" si="513">IF(AND((AC2947+Y2947+AA2947)&gt;AF2947,OR(C2947="buy",AND(C2947="Coin Deposit",E2947&lt;&gt;""))),(AC2947+Y2947+AA2947)-AF2947,0)</f>
        <v>0</v>
      </c>
      <c r="AH2947" s="131">
        <f t="shared" ref="AH2947:AH3010" si="514">IF(AND(AE2947&gt;AF2947,OR(C2947="buy",AND(C2947="Coin Deposit",E2947&lt;&gt;""))),AE2947-AF2947,0)</f>
        <v>0</v>
      </c>
      <c r="AI2947" s="131">
        <f>Table5[[#This Row],[Column17]]-Table5[[#This Row],[Column20]]</f>
        <v>0</v>
      </c>
      <c r="AJ2947" s="131">
        <f t="shared" ref="AJ2947:AJ3010" si="515">IF(AI2947&gt;F2947,F2947,AI2947)</f>
        <v>0</v>
      </c>
      <c r="AK2947" s="131">
        <f t="shared" si="508"/>
        <v>0</v>
      </c>
      <c r="AL2947" s="131">
        <f t="shared" ref="AL2947:AL3010" si="516">IFERROR(SUMIFS($AK:$AK,$D:$D,D2947)/SUMIFS($AJ:$AJ,$D:$D,D2947),0)</f>
        <v>0</v>
      </c>
      <c r="AM2947" s="131" t="str">
        <f t="shared" ref="AM2947:AM3010" si="517">C2947&amp;D2947</f>
        <v/>
      </c>
      <c r="AN2947" s="131" t="str">
        <f t="shared" ref="AN2947:AN3010" ca="1" si="518">OFFSET(AM2947,COUNTA($AM:$AM)-ROW()-(ROW()-ROW($AN$2)-1),)</f>
        <v/>
      </c>
    </row>
    <row r="2948" spans="1:40" ht="20.25" customHeight="1" x14ac:dyDescent="0.3">
      <c r="A2948" s="127"/>
      <c r="B2948" s="164"/>
      <c r="C2948" s="139"/>
      <c r="D2948" s="140"/>
      <c r="E2948" s="139"/>
      <c r="F2948" s="139"/>
      <c r="G2948" s="140"/>
      <c r="H2948" s="139"/>
      <c r="I2948" s="129"/>
      <c r="L2948" s="128"/>
      <c r="M2948" s="128"/>
      <c r="N2948" s="128"/>
      <c r="O2948" s="128"/>
      <c r="P2948" s="128"/>
      <c r="Q2948" s="128"/>
      <c r="R2948" s="128"/>
      <c r="S2948" s="128"/>
      <c r="T2948" s="120">
        <f t="shared" si="509"/>
        <v>0</v>
      </c>
      <c r="U2948" s="131"/>
      <c r="V2948" s="131"/>
      <c r="W2948" s="131">
        <f>SUMIFS($F$3:F2948,$D$3:D2948,D2948,$C$3:C2948,"Buy")+SUMIFS($F$3:F2948,$D$3:D2948,D2948,$C$3:C2948,"Coin Deposit",$E$3:E2948,"&lt;&gt;")</f>
        <v>0</v>
      </c>
      <c r="X2948" s="131">
        <f t="shared" si="510"/>
        <v>0</v>
      </c>
      <c r="Y2948" s="131">
        <f>IF($D2948=Y$1,SUMIFS($H$3:$H2948,$G$3:$G2948,Y$1,$C$3:$C2948,"Sell"),0)</f>
        <v>0</v>
      </c>
      <c r="Z2948" s="131">
        <f t="shared" si="511"/>
        <v>0</v>
      </c>
      <c r="AA2948" s="131">
        <f>IF($D2948=AA$1,SUMIFS($H$3:$H2948,$G$3:$G2948,AA$1,$C$3:$C2948,"Sell"),0)</f>
        <v>0</v>
      </c>
      <c r="AB2948" s="131">
        <f t="shared" si="512"/>
        <v>0</v>
      </c>
      <c r="AC2948" s="131">
        <f>SUMIFS('Deductions and Deposits'!$H:$H,'Deductions and Deposits'!$G:$G,D2948,'Deductions and Deposits'!$F:$F,"&lt;="&amp;B2948)+SUMIFS($F$3:F2948,$D$3:D2948,D2948,$C$3:C2948,"Coin Deposit",$E$3:E2948,"")</f>
        <v>0</v>
      </c>
      <c r="AD2948" s="131">
        <f>SUMIFS('Deductions and Deposits'!$D:$D,'Deductions and Deposits'!$C:$C,D2948)+SUMIFS($F:$F,$D:$D,D2948,$C:$C,"Coin Deduction")</f>
        <v>0</v>
      </c>
      <c r="AE2948" s="131">
        <f>Table5[[#This Row],[Column4]]+Table5[[#This Row],[Column14]]+Table5[[#This Row],[Column19]]+Table5[[#This Row],[Column12]]</f>
        <v>0</v>
      </c>
      <c r="AF2948" s="131">
        <f>Table5[[#This Row],[Column5]]+Table5[[#This Row],[Column13]]+Table5[[#This Row],[Column21]]+Table5[[#This Row],[Column18]]</f>
        <v>0</v>
      </c>
      <c r="AG2948" s="131">
        <f t="shared" si="513"/>
        <v>0</v>
      </c>
      <c r="AH2948" s="131">
        <f t="shared" si="514"/>
        <v>0</v>
      </c>
      <c r="AI2948" s="131">
        <f>Table5[[#This Row],[Column17]]-Table5[[#This Row],[Column20]]</f>
        <v>0</v>
      </c>
      <c r="AJ2948" s="131">
        <f t="shared" si="515"/>
        <v>0</v>
      </c>
      <c r="AK2948" s="131">
        <f t="shared" si="508"/>
        <v>0</v>
      </c>
      <c r="AL2948" s="131">
        <f t="shared" si="516"/>
        <v>0</v>
      </c>
      <c r="AM2948" s="131" t="str">
        <f t="shared" si="517"/>
        <v/>
      </c>
      <c r="AN2948" s="131" t="str">
        <f t="shared" ca="1" si="518"/>
        <v/>
      </c>
    </row>
    <row r="2949" spans="1:40" ht="20.25" customHeight="1" x14ac:dyDescent="0.3">
      <c r="A2949" s="127"/>
      <c r="B2949" s="164"/>
      <c r="C2949" s="139"/>
      <c r="D2949" s="140"/>
      <c r="E2949" s="139"/>
      <c r="F2949" s="139"/>
      <c r="G2949" s="140"/>
      <c r="H2949" s="139"/>
      <c r="I2949" s="129"/>
      <c r="L2949" s="128"/>
      <c r="M2949" s="128"/>
      <c r="N2949" s="128"/>
      <c r="O2949" s="128"/>
      <c r="P2949" s="128"/>
      <c r="Q2949" s="128"/>
      <c r="R2949" s="128"/>
      <c r="S2949" s="128"/>
      <c r="T2949" s="120">
        <f t="shared" si="509"/>
        <v>0</v>
      </c>
      <c r="U2949" s="131"/>
      <c r="V2949" s="131"/>
      <c r="W2949" s="131">
        <f>SUMIFS($F$3:F2949,$D$3:D2949,D2949,$C$3:C2949,"Buy")+SUMIFS($F$3:F2949,$D$3:D2949,D2949,$C$3:C2949,"Coin Deposit",$E$3:E2949,"&lt;&gt;")</f>
        <v>0</v>
      </c>
      <c r="X2949" s="131">
        <f t="shared" si="510"/>
        <v>0</v>
      </c>
      <c r="Y2949" s="131">
        <f>IF($D2949=Y$1,SUMIFS($H$3:$H2949,$G$3:$G2949,Y$1,$C$3:$C2949,"Sell"),0)</f>
        <v>0</v>
      </c>
      <c r="Z2949" s="131">
        <f t="shared" si="511"/>
        <v>0</v>
      </c>
      <c r="AA2949" s="131">
        <f>IF($D2949=AA$1,SUMIFS($H$3:$H2949,$G$3:$G2949,AA$1,$C$3:$C2949,"Sell"),0)</f>
        <v>0</v>
      </c>
      <c r="AB2949" s="131">
        <f t="shared" si="512"/>
        <v>0</v>
      </c>
      <c r="AC2949" s="131">
        <f>SUMIFS('Deductions and Deposits'!$H:$H,'Deductions and Deposits'!$G:$G,D2949,'Deductions and Deposits'!$F:$F,"&lt;="&amp;B2949)+SUMIFS($F$3:F2949,$D$3:D2949,D2949,$C$3:C2949,"Coin Deposit",$E$3:E2949,"")</f>
        <v>0</v>
      </c>
      <c r="AD2949" s="131">
        <f>SUMIFS('Deductions and Deposits'!$D:$D,'Deductions and Deposits'!$C:$C,D2949)+SUMIFS($F:$F,$D:$D,D2949,$C:$C,"Coin Deduction")</f>
        <v>0</v>
      </c>
      <c r="AE2949" s="131">
        <f>Table5[[#This Row],[Column4]]+Table5[[#This Row],[Column14]]+Table5[[#This Row],[Column19]]+Table5[[#This Row],[Column12]]</f>
        <v>0</v>
      </c>
      <c r="AF2949" s="131">
        <f>Table5[[#This Row],[Column5]]+Table5[[#This Row],[Column13]]+Table5[[#This Row],[Column21]]+Table5[[#This Row],[Column18]]</f>
        <v>0</v>
      </c>
      <c r="AG2949" s="131">
        <f t="shared" si="513"/>
        <v>0</v>
      </c>
      <c r="AH2949" s="131">
        <f t="shared" si="514"/>
        <v>0</v>
      </c>
      <c r="AI2949" s="131">
        <f>Table5[[#This Row],[Column17]]-Table5[[#This Row],[Column20]]</f>
        <v>0</v>
      </c>
      <c r="AJ2949" s="131">
        <f t="shared" si="515"/>
        <v>0</v>
      </c>
      <c r="AK2949" s="131">
        <f t="shared" si="508"/>
        <v>0</v>
      </c>
      <c r="AL2949" s="131">
        <f t="shared" si="516"/>
        <v>0</v>
      </c>
      <c r="AM2949" s="131" t="str">
        <f t="shared" si="517"/>
        <v/>
      </c>
      <c r="AN2949" s="131" t="str">
        <f t="shared" ca="1" si="518"/>
        <v/>
      </c>
    </row>
    <row r="2950" spans="1:40" ht="20.25" customHeight="1" x14ac:dyDescent="0.3">
      <c r="A2950" s="127"/>
      <c r="B2950" s="164"/>
      <c r="C2950" s="139"/>
      <c r="D2950" s="140"/>
      <c r="E2950" s="139"/>
      <c r="F2950" s="139"/>
      <c r="G2950" s="140"/>
      <c r="H2950" s="139"/>
      <c r="I2950" s="129"/>
      <c r="L2950" s="128"/>
      <c r="M2950" s="128"/>
      <c r="N2950" s="128"/>
      <c r="O2950" s="128"/>
      <c r="P2950" s="128"/>
      <c r="Q2950" s="128"/>
      <c r="R2950" s="128"/>
      <c r="S2950" s="128"/>
      <c r="T2950" s="120">
        <f t="shared" si="509"/>
        <v>0</v>
      </c>
      <c r="U2950" s="131"/>
      <c r="V2950" s="131"/>
      <c r="W2950" s="131">
        <f>SUMIFS($F$3:F2950,$D$3:D2950,D2950,$C$3:C2950,"Buy")+SUMIFS($F$3:F2950,$D$3:D2950,D2950,$C$3:C2950,"Coin Deposit",$E$3:E2950,"&lt;&gt;")</f>
        <v>0</v>
      </c>
      <c r="X2950" s="131">
        <f t="shared" si="510"/>
        <v>0</v>
      </c>
      <c r="Y2950" s="131">
        <f>IF($D2950=Y$1,SUMIFS($H$3:$H2950,$G$3:$G2950,Y$1,$C$3:$C2950,"Sell"),0)</f>
        <v>0</v>
      </c>
      <c r="Z2950" s="131">
        <f t="shared" si="511"/>
        <v>0</v>
      </c>
      <c r="AA2950" s="131">
        <f>IF($D2950=AA$1,SUMIFS($H$3:$H2950,$G$3:$G2950,AA$1,$C$3:$C2950,"Sell"),0)</f>
        <v>0</v>
      </c>
      <c r="AB2950" s="131">
        <f t="shared" si="512"/>
        <v>0</v>
      </c>
      <c r="AC2950" s="131">
        <f>SUMIFS('Deductions and Deposits'!$H:$H,'Deductions and Deposits'!$G:$G,D2950,'Deductions and Deposits'!$F:$F,"&lt;="&amp;B2950)+SUMIFS($F$3:F2950,$D$3:D2950,D2950,$C$3:C2950,"Coin Deposit",$E$3:E2950,"")</f>
        <v>0</v>
      </c>
      <c r="AD2950" s="131">
        <f>SUMIFS('Deductions and Deposits'!$D:$D,'Deductions and Deposits'!$C:$C,D2950)+SUMIFS($F:$F,$D:$D,D2950,$C:$C,"Coin Deduction")</f>
        <v>0</v>
      </c>
      <c r="AE2950" s="131">
        <f>Table5[[#This Row],[Column4]]+Table5[[#This Row],[Column14]]+Table5[[#This Row],[Column19]]+Table5[[#This Row],[Column12]]</f>
        <v>0</v>
      </c>
      <c r="AF2950" s="131">
        <f>Table5[[#This Row],[Column5]]+Table5[[#This Row],[Column13]]+Table5[[#This Row],[Column21]]+Table5[[#This Row],[Column18]]</f>
        <v>0</v>
      </c>
      <c r="AG2950" s="131">
        <f t="shared" si="513"/>
        <v>0</v>
      </c>
      <c r="AH2950" s="131">
        <f t="shared" si="514"/>
        <v>0</v>
      </c>
      <c r="AI2950" s="131">
        <f>Table5[[#This Row],[Column17]]-Table5[[#This Row],[Column20]]</f>
        <v>0</v>
      </c>
      <c r="AJ2950" s="131">
        <f t="shared" si="515"/>
        <v>0</v>
      </c>
      <c r="AK2950" s="131">
        <f t="shared" si="508"/>
        <v>0</v>
      </c>
      <c r="AL2950" s="131">
        <f t="shared" si="516"/>
        <v>0</v>
      </c>
      <c r="AM2950" s="131" t="str">
        <f t="shared" si="517"/>
        <v/>
      </c>
      <c r="AN2950" s="131" t="str">
        <f t="shared" ca="1" si="518"/>
        <v/>
      </c>
    </row>
    <row r="2951" spans="1:40" ht="20.25" customHeight="1" x14ac:dyDescent="0.3">
      <c r="A2951" s="127"/>
      <c r="B2951" s="164"/>
      <c r="C2951" s="139"/>
      <c r="D2951" s="140"/>
      <c r="E2951" s="139"/>
      <c r="F2951" s="139"/>
      <c r="G2951" s="140"/>
      <c r="H2951" s="139"/>
      <c r="I2951" s="129"/>
      <c r="L2951" s="128"/>
      <c r="M2951" s="128"/>
      <c r="N2951" s="128"/>
      <c r="O2951" s="128"/>
      <c r="P2951" s="128"/>
      <c r="Q2951" s="128"/>
      <c r="R2951" s="128"/>
      <c r="S2951" s="128"/>
      <c r="T2951" s="120">
        <f t="shared" si="509"/>
        <v>0</v>
      </c>
      <c r="U2951" s="131"/>
      <c r="V2951" s="131"/>
      <c r="W2951" s="131">
        <f>SUMIFS($F$3:F2951,$D$3:D2951,D2951,$C$3:C2951,"Buy")+SUMIFS($F$3:F2951,$D$3:D2951,D2951,$C$3:C2951,"Coin Deposit",$E$3:E2951,"&lt;&gt;")</f>
        <v>0</v>
      </c>
      <c r="X2951" s="131">
        <f t="shared" si="510"/>
        <v>0</v>
      </c>
      <c r="Y2951" s="131">
        <f>IF($D2951=Y$1,SUMIFS($H$3:$H2951,$G$3:$G2951,Y$1,$C$3:$C2951,"Sell"),0)</f>
        <v>0</v>
      </c>
      <c r="Z2951" s="131">
        <f t="shared" si="511"/>
        <v>0</v>
      </c>
      <c r="AA2951" s="131">
        <f>IF($D2951=AA$1,SUMIFS($H$3:$H2951,$G$3:$G2951,AA$1,$C$3:$C2951,"Sell"),0)</f>
        <v>0</v>
      </c>
      <c r="AB2951" s="131">
        <f t="shared" si="512"/>
        <v>0</v>
      </c>
      <c r="AC2951" s="131">
        <f>SUMIFS('Deductions and Deposits'!$H:$H,'Deductions and Deposits'!$G:$G,D2951,'Deductions and Deposits'!$F:$F,"&lt;="&amp;B2951)+SUMIFS($F$3:F2951,$D$3:D2951,D2951,$C$3:C2951,"Coin Deposit",$E$3:E2951,"")</f>
        <v>0</v>
      </c>
      <c r="AD2951" s="131">
        <f>SUMIFS('Deductions and Deposits'!$D:$D,'Deductions and Deposits'!$C:$C,D2951)+SUMIFS($F:$F,$D:$D,D2951,$C:$C,"Coin Deduction")</f>
        <v>0</v>
      </c>
      <c r="AE2951" s="131">
        <f>Table5[[#This Row],[Column4]]+Table5[[#This Row],[Column14]]+Table5[[#This Row],[Column19]]+Table5[[#This Row],[Column12]]</f>
        <v>0</v>
      </c>
      <c r="AF2951" s="131">
        <f>Table5[[#This Row],[Column5]]+Table5[[#This Row],[Column13]]+Table5[[#This Row],[Column21]]+Table5[[#This Row],[Column18]]</f>
        <v>0</v>
      </c>
      <c r="AG2951" s="131">
        <f t="shared" si="513"/>
        <v>0</v>
      </c>
      <c r="AH2951" s="131">
        <f t="shared" si="514"/>
        <v>0</v>
      </c>
      <c r="AI2951" s="131">
        <f>Table5[[#This Row],[Column17]]-Table5[[#This Row],[Column20]]</f>
        <v>0</v>
      </c>
      <c r="AJ2951" s="131">
        <f t="shared" si="515"/>
        <v>0</v>
      </c>
      <c r="AK2951" s="131">
        <f t="shared" si="508"/>
        <v>0</v>
      </c>
      <c r="AL2951" s="131">
        <f t="shared" si="516"/>
        <v>0</v>
      </c>
      <c r="AM2951" s="131" t="str">
        <f t="shared" si="517"/>
        <v/>
      </c>
      <c r="AN2951" s="131" t="str">
        <f t="shared" ca="1" si="518"/>
        <v/>
      </c>
    </row>
    <row r="2952" spans="1:40" ht="20.25" customHeight="1" x14ac:dyDescent="0.3">
      <c r="A2952" s="127"/>
      <c r="B2952" s="164"/>
      <c r="C2952" s="139"/>
      <c r="D2952" s="140"/>
      <c r="E2952" s="139"/>
      <c r="F2952" s="139"/>
      <c r="G2952" s="140"/>
      <c r="H2952" s="139"/>
      <c r="I2952" s="129"/>
      <c r="L2952" s="128"/>
      <c r="M2952" s="128"/>
      <c r="N2952" s="128"/>
      <c r="O2952" s="128"/>
      <c r="P2952" s="128"/>
      <c r="Q2952" s="128"/>
      <c r="R2952" s="128"/>
      <c r="S2952" s="128"/>
      <c r="T2952" s="120">
        <f t="shared" si="509"/>
        <v>0</v>
      </c>
      <c r="U2952" s="131"/>
      <c r="V2952" s="131"/>
      <c r="W2952" s="131">
        <f>SUMIFS($F$3:F2952,$D$3:D2952,D2952,$C$3:C2952,"Buy")+SUMIFS($F$3:F2952,$D$3:D2952,D2952,$C$3:C2952,"Coin Deposit",$E$3:E2952,"&lt;&gt;")</f>
        <v>0</v>
      </c>
      <c r="X2952" s="131">
        <f t="shared" si="510"/>
        <v>0</v>
      </c>
      <c r="Y2952" s="131">
        <f>IF($D2952=Y$1,SUMIFS($H$3:$H2952,$G$3:$G2952,Y$1,$C$3:$C2952,"Sell"),0)</f>
        <v>0</v>
      </c>
      <c r="Z2952" s="131">
        <f t="shared" si="511"/>
        <v>0</v>
      </c>
      <c r="AA2952" s="131">
        <f>IF($D2952=AA$1,SUMIFS($H$3:$H2952,$G$3:$G2952,AA$1,$C$3:$C2952,"Sell"),0)</f>
        <v>0</v>
      </c>
      <c r="AB2952" s="131">
        <f t="shared" si="512"/>
        <v>0</v>
      </c>
      <c r="AC2952" s="131">
        <f>SUMIFS('Deductions and Deposits'!$H:$H,'Deductions and Deposits'!$G:$G,D2952,'Deductions and Deposits'!$F:$F,"&lt;="&amp;B2952)+SUMIFS($F$3:F2952,$D$3:D2952,D2952,$C$3:C2952,"Coin Deposit",$E$3:E2952,"")</f>
        <v>0</v>
      </c>
      <c r="AD2952" s="131">
        <f>SUMIFS('Deductions and Deposits'!$D:$D,'Deductions and Deposits'!$C:$C,D2952)+SUMIFS($F:$F,$D:$D,D2952,$C:$C,"Coin Deduction")</f>
        <v>0</v>
      </c>
      <c r="AE2952" s="131">
        <f>Table5[[#This Row],[Column4]]+Table5[[#This Row],[Column14]]+Table5[[#This Row],[Column19]]+Table5[[#This Row],[Column12]]</f>
        <v>0</v>
      </c>
      <c r="AF2952" s="131">
        <f>Table5[[#This Row],[Column5]]+Table5[[#This Row],[Column13]]+Table5[[#This Row],[Column21]]+Table5[[#This Row],[Column18]]</f>
        <v>0</v>
      </c>
      <c r="AG2952" s="131">
        <f t="shared" si="513"/>
        <v>0</v>
      </c>
      <c r="AH2952" s="131">
        <f t="shared" si="514"/>
        <v>0</v>
      </c>
      <c r="AI2952" s="131">
        <f>Table5[[#This Row],[Column17]]-Table5[[#This Row],[Column20]]</f>
        <v>0</v>
      </c>
      <c r="AJ2952" s="131">
        <f t="shared" si="515"/>
        <v>0</v>
      </c>
      <c r="AK2952" s="131">
        <f t="shared" si="508"/>
        <v>0</v>
      </c>
      <c r="AL2952" s="131">
        <f t="shared" si="516"/>
        <v>0</v>
      </c>
      <c r="AM2952" s="131" t="str">
        <f t="shared" si="517"/>
        <v/>
      </c>
      <c r="AN2952" s="131" t="str">
        <f t="shared" ca="1" si="518"/>
        <v/>
      </c>
    </row>
    <row r="2953" spans="1:40" ht="20.25" customHeight="1" x14ac:dyDescent="0.3">
      <c r="A2953" s="127"/>
      <c r="B2953" s="164"/>
      <c r="C2953" s="139"/>
      <c r="D2953" s="140"/>
      <c r="E2953" s="139"/>
      <c r="F2953" s="139"/>
      <c r="G2953" s="140"/>
      <c r="H2953" s="139"/>
      <c r="I2953" s="129"/>
      <c r="L2953" s="128"/>
      <c r="M2953" s="128"/>
      <c r="N2953" s="128"/>
      <c r="O2953" s="128"/>
      <c r="P2953" s="128"/>
      <c r="Q2953" s="128"/>
      <c r="R2953" s="128"/>
      <c r="S2953" s="128"/>
      <c r="T2953" s="120">
        <f t="shared" si="509"/>
        <v>0</v>
      </c>
      <c r="U2953" s="131"/>
      <c r="V2953" s="131"/>
      <c r="W2953" s="131">
        <f>SUMIFS($F$3:F2953,$D$3:D2953,D2953,$C$3:C2953,"Buy")+SUMIFS($F$3:F2953,$D$3:D2953,D2953,$C$3:C2953,"Coin Deposit",$E$3:E2953,"&lt;&gt;")</f>
        <v>0</v>
      </c>
      <c r="X2953" s="131">
        <f t="shared" si="510"/>
        <v>0</v>
      </c>
      <c r="Y2953" s="131">
        <f>IF($D2953=Y$1,SUMIFS($H$3:$H2953,$G$3:$G2953,Y$1,$C$3:$C2953,"Sell"),0)</f>
        <v>0</v>
      </c>
      <c r="Z2953" s="131">
        <f t="shared" si="511"/>
        <v>0</v>
      </c>
      <c r="AA2953" s="131">
        <f>IF($D2953=AA$1,SUMIFS($H$3:$H2953,$G$3:$G2953,AA$1,$C$3:$C2953,"Sell"),0)</f>
        <v>0</v>
      </c>
      <c r="AB2953" s="131">
        <f t="shared" si="512"/>
        <v>0</v>
      </c>
      <c r="AC2953" s="131">
        <f>SUMIFS('Deductions and Deposits'!$H:$H,'Deductions and Deposits'!$G:$G,D2953,'Deductions and Deposits'!$F:$F,"&lt;="&amp;B2953)+SUMIFS($F$3:F2953,$D$3:D2953,D2953,$C$3:C2953,"Coin Deposit",$E$3:E2953,"")</f>
        <v>0</v>
      </c>
      <c r="AD2953" s="131">
        <f>SUMIFS('Deductions and Deposits'!$D:$D,'Deductions and Deposits'!$C:$C,D2953)+SUMIFS($F:$F,$D:$D,D2953,$C:$C,"Coin Deduction")</f>
        <v>0</v>
      </c>
      <c r="AE2953" s="131">
        <f>Table5[[#This Row],[Column4]]+Table5[[#This Row],[Column14]]+Table5[[#This Row],[Column19]]+Table5[[#This Row],[Column12]]</f>
        <v>0</v>
      </c>
      <c r="AF2953" s="131">
        <f>Table5[[#This Row],[Column5]]+Table5[[#This Row],[Column13]]+Table5[[#This Row],[Column21]]+Table5[[#This Row],[Column18]]</f>
        <v>0</v>
      </c>
      <c r="AG2953" s="131">
        <f t="shared" si="513"/>
        <v>0</v>
      </c>
      <c r="AH2953" s="131">
        <f t="shared" si="514"/>
        <v>0</v>
      </c>
      <c r="AI2953" s="131">
        <f>Table5[[#This Row],[Column17]]-Table5[[#This Row],[Column20]]</f>
        <v>0</v>
      </c>
      <c r="AJ2953" s="131">
        <f t="shared" si="515"/>
        <v>0</v>
      </c>
      <c r="AK2953" s="131">
        <f t="shared" si="508"/>
        <v>0</v>
      </c>
      <c r="AL2953" s="131">
        <f t="shared" si="516"/>
        <v>0</v>
      </c>
      <c r="AM2953" s="131" t="str">
        <f t="shared" si="517"/>
        <v/>
      </c>
      <c r="AN2953" s="131" t="str">
        <f t="shared" ca="1" si="518"/>
        <v/>
      </c>
    </row>
    <row r="2954" spans="1:40" ht="20.25" customHeight="1" x14ac:dyDescent="0.3">
      <c r="A2954" s="127"/>
      <c r="B2954" s="164"/>
      <c r="C2954" s="139"/>
      <c r="D2954" s="140"/>
      <c r="E2954" s="139"/>
      <c r="F2954" s="139"/>
      <c r="G2954" s="140"/>
      <c r="H2954" s="139"/>
      <c r="I2954" s="129"/>
      <c r="L2954" s="128"/>
      <c r="M2954" s="128"/>
      <c r="N2954" s="128"/>
      <c r="O2954" s="128"/>
      <c r="P2954" s="128"/>
      <c r="Q2954" s="128"/>
      <c r="R2954" s="128"/>
      <c r="S2954" s="128"/>
      <c r="T2954" s="120">
        <f t="shared" si="509"/>
        <v>0</v>
      </c>
      <c r="U2954" s="131"/>
      <c r="V2954" s="131"/>
      <c r="W2954" s="131">
        <f>SUMIFS($F$3:F2954,$D$3:D2954,D2954,$C$3:C2954,"Buy")+SUMIFS($F$3:F2954,$D$3:D2954,D2954,$C$3:C2954,"Coin Deposit",$E$3:E2954,"&lt;&gt;")</f>
        <v>0</v>
      </c>
      <c r="X2954" s="131">
        <f t="shared" si="510"/>
        <v>0</v>
      </c>
      <c r="Y2954" s="131">
        <f>IF($D2954=Y$1,SUMIFS($H$3:$H2954,$G$3:$G2954,Y$1,$C$3:$C2954,"Sell"),0)</f>
        <v>0</v>
      </c>
      <c r="Z2954" s="131">
        <f t="shared" si="511"/>
        <v>0</v>
      </c>
      <c r="AA2954" s="131">
        <f>IF($D2954=AA$1,SUMIFS($H$3:$H2954,$G$3:$G2954,AA$1,$C$3:$C2954,"Sell"),0)</f>
        <v>0</v>
      </c>
      <c r="AB2954" s="131">
        <f t="shared" si="512"/>
        <v>0</v>
      </c>
      <c r="AC2954" s="131">
        <f>SUMIFS('Deductions and Deposits'!$H:$H,'Deductions and Deposits'!$G:$G,D2954,'Deductions and Deposits'!$F:$F,"&lt;="&amp;B2954)+SUMIFS($F$3:F2954,$D$3:D2954,D2954,$C$3:C2954,"Coin Deposit",$E$3:E2954,"")</f>
        <v>0</v>
      </c>
      <c r="AD2954" s="131">
        <f>SUMIFS('Deductions and Deposits'!$D:$D,'Deductions and Deposits'!$C:$C,D2954)+SUMIFS($F:$F,$D:$D,D2954,$C:$C,"Coin Deduction")</f>
        <v>0</v>
      </c>
      <c r="AE2954" s="131">
        <f>Table5[[#This Row],[Column4]]+Table5[[#This Row],[Column14]]+Table5[[#This Row],[Column19]]+Table5[[#This Row],[Column12]]</f>
        <v>0</v>
      </c>
      <c r="AF2954" s="131">
        <f>Table5[[#This Row],[Column5]]+Table5[[#This Row],[Column13]]+Table5[[#This Row],[Column21]]+Table5[[#This Row],[Column18]]</f>
        <v>0</v>
      </c>
      <c r="AG2954" s="131">
        <f t="shared" si="513"/>
        <v>0</v>
      </c>
      <c r="AH2954" s="131">
        <f t="shared" si="514"/>
        <v>0</v>
      </c>
      <c r="AI2954" s="131">
        <f>Table5[[#This Row],[Column17]]-Table5[[#This Row],[Column20]]</f>
        <v>0</v>
      </c>
      <c r="AJ2954" s="131">
        <f t="shared" si="515"/>
        <v>0</v>
      </c>
      <c r="AK2954" s="131">
        <f t="shared" si="508"/>
        <v>0</v>
      </c>
      <c r="AL2954" s="131">
        <f t="shared" si="516"/>
        <v>0</v>
      </c>
      <c r="AM2954" s="131" t="str">
        <f t="shared" si="517"/>
        <v/>
      </c>
      <c r="AN2954" s="131" t="str">
        <f t="shared" ca="1" si="518"/>
        <v/>
      </c>
    </row>
    <row r="2955" spans="1:40" ht="20.25" customHeight="1" x14ac:dyDescent="0.3">
      <c r="A2955" s="127"/>
      <c r="B2955" s="164"/>
      <c r="C2955" s="139"/>
      <c r="D2955" s="140"/>
      <c r="E2955" s="139"/>
      <c r="F2955" s="139"/>
      <c r="G2955" s="140"/>
      <c r="H2955" s="139"/>
      <c r="I2955" s="129"/>
      <c r="L2955" s="128"/>
      <c r="M2955" s="128"/>
      <c r="N2955" s="128"/>
      <c r="O2955" s="128"/>
      <c r="P2955" s="128"/>
      <c r="Q2955" s="128"/>
      <c r="R2955" s="128"/>
      <c r="S2955" s="128"/>
      <c r="T2955" s="120">
        <f t="shared" si="509"/>
        <v>0</v>
      </c>
      <c r="U2955" s="131"/>
      <c r="V2955" s="131"/>
      <c r="W2955" s="131">
        <f>SUMIFS($F$3:F2955,$D$3:D2955,D2955,$C$3:C2955,"Buy")+SUMIFS($F$3:F2955,$D$3:D2955,D2955,$C$3:C2955,"Coin Deposit",$E$3:E2955,"&lt;&gt;")</f>
        <v>0</v>
      </c>
      <c r="X2955" s="131">
        <f t="shared" si="510"/>
        <v>0</v>
      </c>
      <c r="Y2955" s="131">
        <f>IF($D2955=Y$1,SUMIFS($H$3:$H2955,$G$3:$G2955,Y$1,$C$3:$C2955,"Sell"),0)</f>
        <v>0</v>
      </c>
      <c r="Z2955" s="131">
        <f t="shared" si="511"/>
        <v>0</v>
      </c>
      <c r="AA2955" s="131">
        <f>IF($D2955=AA$1,SUMIFS($H$3:$H2955,$G$3:$G2955,AA$1,$C$3:$C2955,"Sell"),0)</f>
        <v>0</v>
      </c>
      <c r="AB2955" s="131">
        <f t="shared" si="512"/>
        <v>0</v>
      </c>
      <c r="AC2955" s="131">
        <f>SUMIFS('Deductions and Deposits'!$H:$H,'Deductions and Deposits'!$G:$G,D2955,'Deductions and Deposits'!$F:$F,"&lt;="&amp;B2955)+SUMIFS($F$3:F2955,$D$3:D2955,D2955,$C$3:C2955,"Coin Deposit",$E$3:E2955,"")</f>
        <v>0</v>
      </c>
      <c r="AD2955" s="131">
        <f>SUMIFS('Deductions and Deposits'!$D:$D,'Deductions and Deposits'!$C:$C,D2955)+SUMIFS($F:$F,$D:$D,D2955,$C:$C,"Coin Deduction")</f>
        <v>0</v>
      </c>
      <c r="AE2955" s="131">
        <f>Table5[[#This Row],[Column4]]+Table5[[#This Row],[Column14]]+Table5[[#This Row],[Column19]]+Table5[[#This Row],[Column12]]</f>
        <v>0</v>
      </c>
      <c r="AF2955" s="131">
        <f>Table5[[#This Row],[Column5]]+Table5[[#This Row],[Column13]]+Table5[[#This Row],[Column21]]+Table5[[#This Row],[Column18]]</f>
        <v>0</v>
      </c>
      <c r="AG2955" s="131">
        <f t="shared" si="513"/>
        <v>0</v>
      </c>
      <c r="AH2955" s="131">
        <f t="shared" si="514"/>
        <v>0</v>
      </c>
      <c r="AI2955" s="131">
        <f>Table5[[#This Row],[Column17]]-Table5[[#This Row],[Column20]]</f>
        <v>0</v>
      </c>
      <c r="AJ2955" s="131">
        <f t="shared" si="515"/>
        <v>0</v>
      </c>
      <c r="AK2955" s="131">
        <f t="shared" si="508"/>
        <v>0</v>
      </c>
      <c r="AL2955" s="131">
        <f t="shared" si="516"/>
        <v>0</v>
      </c>
      <c r="AM2955" s="131" t="str">
        <f t="shared" si="517"/>
        <v/>
      </c>
      <c r="AN2955" s="131" t="str">
        <f t="shared" ca="1" si="518"/>
        <v/>
      </c>
    </row>
    <row r="2956" spans="1:40" ht="20.25" customHeight="1" x14ac:dyDescent="0.3">
      <c r="A2956" s="127"/>
      <c r="B2956" s="164"/>
      <c r="C2956" s="139"/>
      <c r="D2956" s="140"/>
      <c r="E2956" s="139"/>
      <c r="F2956" s="139"/>
      <c r="G2956" s="140"/>
      <c r="H2956" s="139"/>
      <c r="I2956" s="129"/>
      <c r="L2956" s="128"/>
      <c r="M2956" s="128"/>
      <c r="N2956" s="128"/>
      <c r="O2956" s="128"/>
      <c r="P2956" s="128"/>
      <c r="Q2956" s="128"/>
      <c r="R2956" s="128"/>
      <c r="S2956" s="128"/>
      <c r="T2956" s="120">
        <f t="shared" si="509"/>
        <v>0</v>
      </c>
      <c r="U2956" s="131"/>
      <c r="V2956" s="131"/>
      <c r="W2956" s="131">
        <f>SUMIFS($F$3:F2956,$D$3:D2956,D2956,$C$3:C2956,"Buy")+SUMIFS($F$3:F2956,$D$3:D2956,D2956,$C$3:C2956,"Coin Deposit",$E$3:E2956,"&lt;&gt;")</f>
        <v>0</v>
      </c>
      <c r="X2956" s="131">
        <f t="shared" si="510"/>
        <v>0</v>
      </c>
      <c r="Y2956" s="131">
        <f>IF($D2956=Y$1,SUMIFS($H$3:$H2956,$G$3:$G2956,Y$1,$C$3:$C2956,"Sell"),0)</f>
        <v>0</v>
      </c>
      <c r="Z2956" s="131">
        <f t="shared" si="511"/>
        <v>0</v>
      </c>
      <c r="AA2956" s="131">
        <f>IF($D2956=AA$1,SUMIFS($H$3:$H2956,$G$3:$G2956,AA$1,$C$3:$C2956,"Sell"),0)</f>
        <v>0</v>
      </c>
      <c r="AB2956" s="131">
        <f t="shared" si="512"/>
        <v>0</v>
      </c>
      <c r="AC2956" s="131">
        <f>SUMIFS('Deductions and Deposits'!$H:$H,'Deductions and Deposits'!$G:$G,D2956,'Deductions and Deposits'!$F:$F,"&lt;="&amp;B2956)+SUMIFS($F$3:F2956,$D$3:D2956,D2956,$C$3:C2956,"Coin Deposit",$E$3:E2956,"")</f>
        <v>0</v>
      </c>
      <c r="AD2956" s="131">
        <f>SUMIFS('Deductions and Deposits'!$D:$D,'Deductions and Deposits'!$C:$C,D2956)+SUMIFS($F:$F,$D:$D,D2956,$C:$C,"Coin Deduction")</f>
        <v>0</v>
      </c>
      <c r="AE2956" s="131">
        <f>Table5[[#This Row],[Column4]]+Table5[[#This Row],[Column14]]+Table5[[#This Row],[Column19]]+Table5[[#This Row],[Column12]]</f>
        <v>0</v>
      </c>
      <c r="AF2956" s="131">
        <f>Table5[[#This Row],[Column5]]+Table5[[#This Row],[Column13]]+Table5[[#This Row],[Column21]]+Table5[[#This Row],[Column18]]</f>
        <v>0</v>
      </c>
      <c r="AG2956" s="131">
        <f t="shared" si="513"/>
        <v>0</v>
      </c>
      <c r="AH2956" s="131">
        <f t="shared" si="514"/>
        <v>0</v>
      </c>
      <c r="AI2956" s="131">
        <f>Table5[[#This Row],[Column17]]-Table5[[#This Row],[Column20]]</f>
        <v>0</v>
      </c>
      <c r="AJ2956" s="131">
        <f t="shared" si="515"/>
        <v>0</v>
      </c>
      <c r="AK2956" s="131">
        <f t="shared" si="508"/>
        <v>0</v>
      </c>
      <c r="AL2956" s="131">
        <f t="shared" si="516"/>
        <v>0</v>
      </c>
      <c r="AM2956" s="131" t="str">
        <f t="shared" si="517"/>
        <v/>
      </c>
      <c r="AN2956" s="131" t="str">
        <f t="shared" ca="1" si="518"/>
        <v/>
      </c>
    </row>
    <row r="2957" spans="1:40" ht="20.25" customHeight="1" x14ac:dyDescent="0.3">
      <c r="A2957" s="127"/>
      <c r="B2957" s="164"/>
      <c r="C2957" s="139"/>
      <c r="D2957" s="140"/>
      <c r="E2957" s="139"/>
      <c r="F2957" s="139"/>
      <c r="G2957" s="140"/>
      <c r="H2957" s="139"/>
      <c r="I2957" s="129"/>
      <c r="L2957" s="128"/>
      <c r="M2957" s="128"/>
      <c r="N2957" s="128"/>
      <c r="O2957" s="128"/>
      <c r="P2957" s="128"/>
      <c r="Q2957" s="128"/>
      <c r="R2957" s="128"/>
      <c r="S2957" s="128"/>
      <c r="T2957" s="120">
        <f t="shared" si="509"/>
        <v>0</v>
      </c>
      <c r="U2957" s="131"/>
      <c r="V2957" s="131"/>
      <c r="W2957" s="131">
        <f>SUMIFS($F$3:F2957,$D$3:D2957,D2957,$C$3:C2957,"Buy")+SUMIFS($F$3:F2957,$D$3:D2957,D2957,$C$3:C2957,"Coin Deposit",$E$3:E2957,"&lt;&gt;")</f>
        <v>0</v>
      </c>
      <c r="X2957" s="131">
        <f t="shared" si="510"/>
        <v>0</v>
      </c>
      <c r="Y2957" s="131">
        <f>IF($D2957=Y$1,SUMIFS($H$3:$H2957,$G$3:$G2957,Y$1,$C$3:$C2957,"Sell"),0)</f>
        <v>0</v>
      </c>
      <c r="Z2957" s="131">
        <f t="shared" si="511"/>
        <v>0</v>
      </c>
      <c r="AA2957" s="131">
        <f>IF($D2957=AA$1,SUMIFS($H$3:$H2957,$G$3:$G2957,AA$1,$C$3:$C2957,"Sell"),0)</f>
        <v>0</v>
      </c>
      <c r="AB2957" s="131">
        <f t="shared" si="512"/>
        <v>0</v>
      </c>
      <c r="AC2957" s="131">
        <f>SUMIFS('Deductions and Deposits'!$H:$H,'Deductions and Deposits'!$G:$G,D2957,'Deductions and Deposits'!$F:$F,"&lt;="&amp;B2957)+SUMIFS($F$3:F2957,$D$3:D2957,D2957,$C$3:C2957,"Coin Deposit",$E$3:E2957,"")</f>
        <v>0</v>
      </c>
      <c r="AD2957" s="131">
        <f>SUMIFS('Deductions and Deposits'!$D:$D,'Deductions and Deposits'!$C:$C,D2957)+SUMIFS($F:$F,$D:$D,D2957,$C:$C,"Coin Deduction")</f>
        <v>0</v>
      </c>
      <c r="AE2957" s="131">
        <f>Table5[[#This Row],[Column4]]+Table5[[#This Row],[Column14]]+Table5[[#This Row],[Column19]]+Table5[[#This Row],[Column12]]</f>
        <v>0</v>
      </c>
      <c r="AF2957" s="131">
        <f>Table5[[#This Row],[Column5]]+Table5[[#This Row],[Column13]]+Table5[[#This Row],[Column21]]+Table5[[#This Row],[Column18]]</f>
        <v>0</v>
      </c>
      <c r="AG2957" s="131">
        <f t="shared" si="513"/>
        <v>0</v>
      </c>
      <c r="AH2957" s="131">
        <f t="shared" si="514"/>
        <v>0</v>
      </c>
      <c r="AI2957" s="131">
        <f>Table5[[#This Row],[Column17]]-Table5[[#This Row],[Column20]]</f>
        <v>0</v>
      </c>
      <c r="AJ2957" s="131">
        <f t="shared" si="515"/>
        <v>0</v>
      </c>
      <c r="AK2957" s="131">
        <f t="shared" si="508"/>
        <v>0</v>
      </c>
      <c r="AL2957" s="131">
        <f t="shared" si="516"/>
        <v>0</v>
      </c>
      <c r="AM2957" s="131" t="str">
        <f t="shared" si="517"/>
        <v/>
      </c>
      <c r="AN2957" s="131" t="str">
        <f t="shared" ca="1" si="518"/>
        <v/>
      </c>
    </row>
    <row r="2958" spans="1:40" ht="20.25" customHeight="1" x14ac:dyDescent="0.3">
      <c r="A2958" s="127"/>
      <c r="B2958" s="164"/>
      <c r="C2958" s="139"/>
      <c r="D2958" s="140"/>
      <c r="E2958" s="139"/>
      <c r="F2958" s="139"/>
      <c r="G2958" s="140"/>
      <c r="H2958" s="139"/>
      <c r="I2958" s="129"/>
      <c r="L2958" s="128"/>
      <c r="M2958" s="128"/>
      <c r="N2958" s="128"/>
      <c r="O2958" s="128"/>
      <c r="P2958" s="128"/>
      <c r="Q2958" s="128"/>
      <c r="R2958" s="128"/>
      <c r="S2958" s="128"/>
      <c r="T2958" s="120">
        <f t="shared" si="509"/>
        <v>0</v>
      </c>
      <c r="U2958" s="131"/>
      <c r="V2958" s="131"/>
      <c r="W2958" s="131">
        <f>SUMIFS($F$3:F2958,$D$3:D2958,D2958,$C$3:C2958,"Buy")+SUMIFS($F$3:F2958,$D$3:D2958,D2958,$C$3:C2958,"Coin Deposit",$E$3:E2958,"&lt;&gt;")</f>
        <v>0</v>
      </c>
      <c r="X2958" s="131">
        <f t="shared" si="510"/>
        <v>0</v>
      </c>
      <c r="Y2958" s="131">
        <f>IF($D2958=Y$1,SUMIFS($H$3:$H2958,$G$3:$G2958,Y$1,$C$3:$C2958,"Sell"),0)</f>
        <v>0</v>
      </c>
      <c r="Z2958" s="131">
        <f t="shared" si="511"/>
        <v>0</v>
      </c>
      <c r="AA2958" s="131">
        <f>IF($D2958=AA$1,SUMIFS($H$3:$H2958,$G$3:$G2958,AA$1,$C$3:$C2958,"Sell"),0)</f>
        <v>0</v>
      </c>
      <c r="AB2958" s="131">
        <f t="shared" si="512"/>
        <v>0</v>
      </c>
      <c r="AC2958" s="131">
        <f>SUMIFS('Deductions and Deposits'!$H:$H,'Deductions and Deposits'!$G:$G,D2958,'Deductions and Deposits'!$F:$F,"&lt;="&amp;B2958)+SUMIFS($F$3:F2958,$D$3:D2958,D2958,$C$3:C2958,"Coin Deposit",$E$3:E2958,"")</f>
        <v>0</v>
      </c>
      <c r="AD2958" s="131">
        <f>SUMIFS('Deductions and Deposits'!$D:$D,'Deductions and Deposits'!$C:$C,D2958)+SUMIFS($F:$F,$D:$D,D2958,$C:$C,"Coin Deduction")</f>
        <v>0</v>
      </c>
      <c r="AE2958" s="131">
        <f>Table5[[#This Row],[Column4]]+Table5[[#This Row],[Column14]]+Table5[[#This Row],[Column19]]+Table5[[#This Row],[Column12]]</f>
        <v>0</v>
      </c>
      <c r="AF2958" s="131">
        <f>Table5[[#This Row],[Column5]]+Table5[[#This Row],[Column13]]+Table5[[#This Row],[Column21]]+Table5[[#This Row],[Column18]]</f>
        <v>0</v>
      </c>
      <c r="AG2958" s="131">
        <f t="shared" si="513"/>
        <v>0</v>
      </c>
      <c r="AH2958" s="131">
        <f t="shared" si="514"/>
        <v>0</v>
      </c>
      <c r="AI2958" s="131">
        <f>Table5[[#This Row],[Column17]]-Table5[[#This Row],[Column20]]</f>
        <v>0</v>
      </c>
      <c r="AJ2958" s="131">
        <f t="shared" si="515"/>
        <v>0</v>
      </c>
      <c r="AK2958" s="131">
        <f t="shared" si="508"/>
        <v>0</v>
      </c>
      <c r="AL2958" s="131">
        <f t="shared" si="516"/>
        <v>0</v>
      </c>
      <c r="AM2958" s="131" t="str">
        <f t="shared" si="517"/>
        <v/>
      </c>
      <c r="AN2958" s="131" t="str">
        <f t="shared" ca="1" si="518"/>
        <v/>
      </c>
    </row>
    <row r="2959" spans="1:40" ht="20.25" customHeight="1" x14ac:dyDescent="0.3">
      <c r="A2959" s="127"/>
      <c r="B2959" s="164"/>
      <c r="C2959" s="139"/>
      <c r="D2959" s="140"/>
      <c r="E2959" s="139"/>
      <c r="F2959" s="139"/>
      <c r="G2959" s="140"/>
      <c r="H2959" s="139"/>
      <c r="I2959" s="129"/>
      <c r="L2959" s="128"/>
      <c r="M2959" s="128"/>
      <c r="N2959" s="128"/>
      <c r="O2959" s="128"/>
      <c r="P2959" s="128"/>
      <c r="Q2959" s="128"/>
      <c r="R2959" s="128"/>
      <c r="S2959" s="128"/>
      <c r="T2959" s="120">
        <f t="shared" si="509"/>
        <v>0</v>
      </c>
      <c r="U2959" s="131"/>
      <c r="V2959" s="131"/>
      <c r="W2959" s="131">
        <f>SUMIFS($F$3:F2959,$D$3:D2959,D2959,$C$3:C2959,"Buy")+SUMIFS($F$3:F2959,$D$3:D2959,D2959,$C$3:C2959,"Coin Deposit",$E$3:E2959,"&lt;&gt;")</f>
        <v>0</v>
      </c>
      <c r="X2959" s="131">
        <f t="shared" si="510"/>
        <v>0</v>
      </c>
      <c r="Y2959" s="131">
        <f>IF($D2959=Y$1,SUMIFS($H$3:$H2959,$G$3:$G2959,Y$1,$C$3:$C2959,"Sell"),0)</f>
        <v>0</v>
      </c>
      <c r="Z2959" s="131">
        <f t="shared" si="511"/>
        <v>0</v>
      </c>
      <c r="AA2959" s="131">
        <f>IF($D2959=AA$1,SUMIFS($H$3:$H2959,$G$3:$G2959,AA$1,$C$3:$C2959,"Sell"),0)</f>
        <v>0</v>
      </c>
      <c r="AB2959" s="131">
        <f t="shared" si="512"/>
        <v>0</v>
      </c>
      <c r="AC2959" s="131">
        <f>SUMIFS('Deductions and Deposits'!$H:$H,'Deductions and Deposits'!$G:$G,D2959,'Deductions and Deposits'!$F:$F,"&lt;="&amp;B2959)+SUMIFS($F$3:F2959,$D$3:D2959,D2959,$C$3:C2959,"Coin Deposit",$E$3:E2959,"")</f>
        <v>0</v>
      </c>
      <c r="AD2959" s="131">
        <f>SUMIFS('Deductions and Deposits'!$D:$D,'Deductions and Deposits'!$C:$C,D2959)+SUMIFS($F:$F,$D:$D,D2959,$C:$C,"Coin Deduction")</f>
        <v>0</v>
      </c>
      <c r="AE2959" s="131">
        <f>Table5[[#This Row],[Column4]]+Table5[[#This Row],[Column14]]+Table5[[#This Row],[Column19]]+Table5[[#This Row],[Column12]]</f>
        <v>0</v>
      </c>
      <c r="AF2959" s="131">
        <f>Table5[[#This Row],[Column5]]+Table5[[#This Row],[Column13]]+Table5[[#This Row],[Column21]]+Table5[[#This Row],[Column18]]</f>
        <v>0</v>
      </c>
      <c r="AG2959" s="131">
        <f t="shared" si="513"/>
        <v>0</v>
      </c>
      <c r="AH2959" s="131">
        <f t="shared" si="514"/>
        <v>0</v>
      </c>
      <c r="AI2959" s="131">
        <f>Table5[[#This Row],[Column17]]-Table5[[#This Row],[Column20]]</f>
        <v>0</v>
      </c>
      <c r="AJ2959" s="131">
        <f t="shared" si="515"/>
        <v>0</v>
      </c>
      <c r="AK2959" s="131">
        <f t="shared" si="508"/>
        <v>0</v>
      </c>
      <c r="AL2959" s="131">
        <f t="shared" si="516"/>
        <v>0</v>
      </c>
      <c r="AM2959" s="131" t="str">
        <f t="shared" si="517"/>
        <v/>
      </c>
      <c r="AN2959" s="131" t="str">
        <f t="shared" ca="1" si="518"/>
        <v/>
      </c>
    </row>
    <row r="2960" spans="1:40" ht="20.25" customHeight="1" x14ac:dyDescent="0.3">
      <c r="A2960" s="127"/>
      <c r="B2960" s="164"/>
      <c r="C2960" s="139"/>
      <c r="D2960" s="140"/>
      <c r="E2960" s="139"/>
      <c r="F2960" s="139"/>
      <c r="G2960" s="140"/>
      <c r="H2960" s="139"/>
      <c r="I2960" s="129"/>
      <c r="L2960" s="128"/>
      <c r="M2960" s="128"/>
      <c r="N2960" s="128"/>
      <c r="O2960" s="128"/>
      <c r="P2960" s="128"/>
      <c r="Q2960" s="128"/>
      <c r="R2960" s="128"/>
      <c r="S2960" s="128"/>
      <c r="T2960" s="120">
        <f t="shared" si="509"/>
        <v>0</v>
      </c>
      <c r="U2960" s="131"/>
      <c r="V2960" s="131"/>
      <c r="W2960" s="131">
        <f>SUMIFS($F$3:F2960,$D$3:D2960,D2960,$C$3:C2960,"Buy")+SUMIFS($F$3:F2960,$D$3:D2960,D2960,$C$3:C2960,"Coin Deposit",$E$3:E2960,"&lt;&gt;")</f>
        <v>0</v>
      </c>
      <c r="X2960" s="131">
        <f t="shared" si="510"/>
        <v>0</v>
      </c>
      <c r="Y2960" s="131">
        <f>IF($D2960=Y$1,SUMIFS($H$3:$H2960,$G$3:$G2960,Y$1,$C$3:$C2960,"Sell"),0)</f>
        <v>0</v>
      </c>
      <c r="Z2960" s="131">
        <f t="shared" si="511"/>
        <v>0</v>
      </c>
      <c r="AA2960" s="131">
        <f>IF($D2960=AA$1,SUMIFS($H$3:$H2960,$G$3:$G2960,AA$1,$C$3:$C2960,"Sell"),0)</f>
        <v>0</v>
      </c>
      <c r="AB2960" s="131">
        <f t="shared" si="512"/>
        <v>0</v>
      </c>
      <c r="AC2960" s="131">
        <f>SUMIFS('Deductions and Deposits'!$H:$H,'Deductions and Deposits'!$G:$G,D2960,'Deductions and Deposits'!$F:$F,"&lt;="&amp;B2960)+SUMIFS($F$3:F2960,$D$3:D2960,D2960,$C$3:C2960,"Coin Deposit",$E$3:E2960,"")</f>
        <v>0</v>
      </c>
      <c r="AD2960" s="131">
        <f>SUMIFS('Deductions and Deposits'!$D:$D,'Deductions and Deposits'!$C:$C,D2960)+SUMIFS($F:$F,$D:$D,D2960,$C:$C,"Coin Deduction")</f>
        <v>0</v>
      </c>
      <c r="AE2960" s="131">
        <f>Table5[[#This Row],[Column4]]+Table5[[#This Row],[Column14]]+Table5[[#This Row],[Column19]]+Table5[[#This Row],[Column12]]</f>
        <v>0</v>
      </c>
      <c r="AF2960" s="131">
        <f>Table5[[#This Row],[Column5]]+Table5[[#This Row],[Column13]]+Table5[[#This Row],[Column21]]+Table5[[#This Row],[Column18]]</f>
        <v>0</v>
      </c>
      <c r="AG2960" s="131">
        <f t="shared" si="513"/>
        <v>0</v>
      </c>
      <c r="AH2960" s="131">
        <f t="shared" si="514"/>
        <v>0</v>
      </c>
      <c r="AI2960" s="131">
        <f>Table5[[#This Row],[Column17]]-Table5[[#This Row],[Column20]]</f>
        <v>0</v>
      </c>
      <c r="AJ2960" s="131">
        <f t="shared" si="515"/>
        <v>0</v>
      </c>
      <c r="AK2960" s="131">
        <f t="shared" si="508"/>
        <v>0</v>
      </c>
      <c r="AL2960" s="131">
        <f t="shared" si="516"/>
        <v>0</v>
      </c>
      <c r="AM2960" s="131" t="str">
        <f t="shared" si="517"/>
        <v/>
      </c>
      <c r="AN2960" s="131" t="str">
        <f t="shared" ca="1" si="518"/>
        <v/>
      </c>
    </row>
    <row r="2961" spans="1:40" ht="20.25" customHeight="1" x14ac:dyDescent="0.3">
      <c r="A2961" s="127"/>
      <c r="B2961" s="164"/>
      <c r="C2961" s="139"/>
      <c r="D2961" s="140"/>
      <c r="E2961" s="139"/>
      <c r="F2961" s="139"/>
      <c r="G2961" s="140"/>
      <c r="H2961" s="139"/>
      <c r="I2961" s="129"/>
      <c r="L2961" s="128"/>
      <c r="M2961" s="128"/>
      <c r="N2961" s="128"/>
      <c r="O2961" s="128"/>
      <c r="P2961" s="128"/>
      <c r="Q2961" s="128"/>
      <c r="R2961" s="128"/>
      <c r="S2961" s="128"/>
      <c r="T2961" s="120">
        <f t="shared" si="509"/>
        <v>0</v>
      </c>
      <c r="U2961" s="131"/>
      <c r="V2961" s="131"/>
      <c r="W2961" s="131">
        <f>SUMIFS($F$3:F2961,$D$3:D2961,D2961,$C$3:C2961,"Buy")+SUMIFS($F$3:F2961,$D$3:D2961,D2961,$C$3:C2961,"Coin Deposit",$E$3:E2961,"&lt;&gt;")</f>
        <v>0</v>
      </c>
      <c r="X2961" s="131">
        <f t="shared" si="510"/>
        <v>0</v>
      </c>
      <c r="Y2961" s="131">
        <f>IF($D2961=Y$1,SUMIFS($H$3:$H2961,$G$3:$G2961,Y$1,$C$3:$C2961,"Sell"),0)</f>
        <v>0</v>
      </c>
      <c r="Z2961" s="131">
        <f t="shared" si="511"/>
        <v>0</v>
      </c>
      <c r="AA2961" s="131">
        <f>IF($D2961=AA$1,SUMIFS($H$3:$H2961,$G$3:$G2961,AA$1,$C$3:$C2961,"Sell"),0)</f>
        <v>0</v>
      </c>
      <c r="AB2961" s="131">
        <f t="shared" si="512"/>
        <v>0</v>
      </c>
      <c r="AC2961" s="131">
        <f>SUMIFS('Deductions and Deposits'!$H:$H,'Deductions and Deposits'!$G:$G,D2961,'Deductions and Deposits'!$F:$F,"&lt;="&amp;B2961)+SUMIFS($F$3:F2961,$D$3:D2961,D2961,$C$3:C2961,"Coin Deposit",$E$3:E2961,"")</f>
        <v>0</v>
      </c>
      <c r="AD2961" s="131">
        <f>SUMIFS('Deductions and Deposits'!$D:$D,'Deductions and Deposits'!$C:$C,D2961)+SUMIFS($F:$F,$D:$D,D2961,$C:$C,"Coin Deduction")</f>
        <v>0</v>
      </c>
      <c r="AE2961" s="131">
        <f>Table5[[#This Row],[Column4]]+Table5[[#This Row],[Column14]]+Table5[[#This Row],[Column19]]+Table5[[#This Row],[Column12]]</f>
        <v>0</v>
      </c>
      <c r="AF2961" s="131">
        <f>Table5[[#This Row],[Column5]]+Table5[[#This Row],[Column13]]+Table5[[#This Row],[Column21]]+Table5[[#This Row],[Column18]]</f>
        <v>0</v>
      </c>
      <c r="AG2961" s="131">
        <f t="shared" si="513"/>
        <v>0</v>
      </c>
      <c r="AH2961" s="131">
        <f t="shared" si="514"/>
        <v>0</v>
      </c>
      <c r="AI2961" s="131">
        <f>Table5[[#This Row],[Column17]]-Table5[[#This Row],[Column20]]</f>
        <v>0</v>
      </c>
      <c r="AJ2961" s="131">
        <f t="shared" si="515"/>
        <v>0</v>
      </c>
      <c r="AK2961" s="131">
        <f t="shared" si="508"/>
        <v>0</v>
      </c>
      <c r="AL2961" s="131">
        <f t="shared" si="516"/>
        <v>0</v>
      </c>
      <c r="AM2961" s="131" t="str">
        <f t="shared" si="517"/>
        <v/>
      </c>
      <c r="AN2961" s="131" t="str">
        <f t="shared" ca="1" si="518"/>
        <v/>
      </c>
    </row>
    <row r="2962" spans="1:40" ht="20.25" customHeight="1" x14ac:dyDescent="0.3">
      <c r="A2962" s="127"/>
      <c r="B2962" s="164"/>
      <c r="C2962" s="139"/>
      <c r="D2962" s="140"/>
      <c r="E2962" s="139"/>
      <c r="F2962" s="139"/>
      <c r="G2962" s="140"/>
      <c r="H2962" s="139"/>
      <c r="I2962" s="129"/>
      <c r="L2962" s="128"/>
      <c r="M2962" s="128"/>
      <c r="N2962" s="128"/>
      <c r="O2962" s="128"/>
      <c r="P2962" s="128"/>
      <c r="Q2962" s="128"/>
      <c r="R2962" s="128"/>
      <c r="S2962" s="128"/>
      <c r="T2962" s="120">
        <f t="shared" si="509"/>
        <v>0</v>
      </c>
      <c r="U2962" s="131"/>
      <c r="V2962" s="131"/>
      <c r="W2962" s="131">
        <f>SUMIFS($F$3:F2962,$D$3:D2962,D2962,$C$3:C2962,"Buy")+SUMIFS($F$3:F2962,$D$3:D2962,D2962,$C$3:C2962,"Coin Deposit",$E$3:E2962,"&lt;&gt;")</f>
        <v>0</v>
      </c>
      <c r="X2962" s="131">
        <f t="shared" si="510"/>
        <v>0</v>
      </c>
      <c r="Y2962" s="131">
        <f>IF($D2962=Y$1,SUMIFS($H$3:$H2962,$G$3:$G2962,Y$1,$C$3:$C2962,"Sell"),0)</f>
        <v>0</v>
      </c>
      <c r="Z2962" s="131">
        <f t="shared" si="511"/>
        <v>0</v>
      </c>
      <c r="AA2962" s="131">
        <f>IF($D2962=AA$1,SUMIFS($H$3:$H2962,$G$3:$G2962,AA$1,$C$3:$C2962,"Sell"),0)</f>
        <v>0</v>
      </c>
      <c r="AB2962" s="131">
        <f t="shared" si="512"/>
        <v>0</v>
      </c>
      <c r="AC2962" s="131">
        <f>SUMIFS('Deductions and Deposits'!$H:$H,'Deductions and Deposits'!$G:$G,D2962,'Deductions and Deposits'!$F:$F,"&lt;="&amp;B2962)+SUMIFS($F$3:F2962,$D$3:D2962,D2962,$C$3:C2962,"Coin Deposit",$E$3:E2962,"")</f>
        <v>0</v>
      </c>
      <c r="AD2962" s="131">
        <f>SUMIFS('Deductions and Deposits'!$D:$D,'Deductions and Deposits'!$C:$C,D2962)+SUMIFS($F:$F,$D:$D,D2962,$C:$C,"Coin Deduction")</f>
        <v>0</v>
      </c>
      <c r="AE2962" s="131">
        <f>Table5[[#This Row],[Column4]]+Table5[[#This Row],[Column14]]+Table5[[#This Row],[Column19]]+Table5[[#This Row],[Column12]]</f>
        <v>0</v>
      </c>
      <c r="AF2962" s="131">
        <f>Table5[[#This Row],[Column5]]+Table5[[#This Row],[Column13]]+Table5[[#This Row],[Column21]]+Table5[[#This Row],[Column18]]</f>
        <v>0</v>
      </c>
      <c r="AG2962" s="131">
        <f t="shared" si="513"/>
        <v>0</v>
      </c>
      <c r="AH2962" s="131">
        <f t="shared" si="514"/>
        <v>0</v>
      </c>
      <c r="AI2962" s="131">
        <f>Table5[[#This Row],[Column17]]-Table5[[#This Row],[Column20]]</f>
        <v>0</v>
      </c>
      <c r="AJ2962" s="131">
        <f t="shared" si="515"/>
        <v>0</v>
      </c>
      <c r="AK2962" s="131">
        <f t="shared" si="508"/>
        <v>0</v>
      </c>
      <c r="AL2962" s="131">
        <f t="shared" si="516"/>
        <v>0</v>
      </c>
      <c r="AM2962" s="131" t="str">
        <f t="shared" si="517"/>
        <v/>
      </c>
      <c r="AN2962" s="131" t="str">
        <f t="shared" ca="1" si="518"/>
        <v/>
      </c>
    </row>
    <row r="2963" spans="1:40" ht="20.25" customHeight="1" x14ac:dyDescent="0.3">
      <c r="A2963" s="127"/>
      <c r="B2963" s="164"/>
      <c r="C2963" s="139"/>
      <c r="D2963" s="140"/>
      <c r="E2963" s="139"/>
      <c r="F2963" s="139"/>
      <c r="G2963" s="140"/>
      <c r="H2963" s="139"/>
      <c r="I2963" s="129"/>
      <c r="L2963" s="128"/>
      <c r="M2963" s="128"/>
      <c r="N2963" s="128"/>
      <c r="O2963" s="128"/>
      <c r="P2963" s="128"/>
      <c r="Q2963" s="128"/>
      <c r="R2963" s="128"/>
      <c r="S2963" s="128"/>
      <c r="T2963" s="120">
        <f t="shared" si="509"/>
        <v>0</v>
      </c>
      <c r="U2963" s="131"/>
      <c r="V2963" s="131"/>
      <c r="W2963" s="131">
        <f>SUMIFS($F$3:F2963,$D$3:D2963,D2963,$C$3:C2963,"Buy")+SUMIFS($F$3:F2963,$D$3:D2963,D2963,$C$3:C2963,"Coin Deposit",$E$3:E2963,"&lt;&gt;")</f>
        <v>0</v>
      </c>
      <c r="X2963" s="131">
        <f t="shared" si="510"/>
        <v>0</v>
      </c>
      <c r="Y2963" s="131">
        <f>IF($D2963=Y$1,SUMIFS($H$3:$H2963,$G$3:$G2963,Y$1,$C$3:$C2963,"Sell"),0)</f>
        <v>0</v>
      </c>
      <c r="Z2963" s="131">
        <f t="shared" si="511"/>
        <v>0</v>
      </c>
      <c r="AA2963" s="131">
        <f>IF($D2963=AA$1,SUMIFS($H$3:$H2963,$G$3:$G2963,AA$1,$C$3:$C2963,"Sell"),0)</f>
        <v>0</v>
      </c>
      <c r="AB2963" s="131">
        <f t="shared" si="512"/>
        <v>0</v>
      </c>
      <c r="AC2963" s="131">
        <f>SUMIFS('Deductions and Deposits'!$H:$H,'Deductions and Deposits'!$G:$G,D2963,'Deductions and Deposits'!$F:$F,"&lt;="&amp;B2963)+SUMIFS($F$3:F2963,$D$3:D2963,D2963,$C$3:C2963,"Coin Deposit",$E$3:E2963,"")</f>
        <v>0</v>
      </c>
      <c r="AD2963" s="131">
        <f>SUMIFS('Deductions and Deposits'!$D:$D,'Deductions and Deposits'!$C:$C,D2963)+SUMIFS($F:$F,$D:$D,D2963,$C:$C,"Coin Deduction")</f>
        <v>0</v>
      </c>
      <c r="AE2963" s="131">
        <f>Table5[[#This Row],[Column4]]+Table5[[#This Row],[Column14]]+Table5[[#This Row],[Column19]]+Table5[[#This Row],[Column12]]</f>
        <v>0</v>
      </c>
      <c r="AF2963" s="131">
        <f>Table5[[#This Row],[Column5]]+Table5[[#This Row],[Column13]]+Table5[[#This Row],[Column21]]+Table5[[#This Row],[Column18]]</f>
        <v>0</v>
      </c>
      <c r="AG2963" s="131">
        <f t="shared" si="513"/>
        <v>0</v>
      </c>
      <c r="AH2963" s="131">
        <f t="shared" si="514"/>
        <v>0</v>
      </c>
      <c r="AI2963" s="131">
        <f>Table5[[#This Row],[Column17]]-Table5[[#This Row],[Column20]]</f>
        <v>0</v>
      </c>
      <c r="AJ2963" s="131">
        <f t="shared" si="515"/>
        <v>0</v>
      </c>
      <c r="AK2963" s="131">
        <f t="shared" si="508"/>
        <v>0</v>
      </c>
      <c r="AL2963" s="131">
        <f t="shared" si="516"/>
        <v>0</v>
      </c>
      <c r="AM2963" s="131" t="str">
        <f t="shared" si="517"/>
        <v/>
      </c>
      <c r="AN2963" s="131" t="str">
        <f t="shared" ca="1" si="518"/>
        <v/>
      </c>
    </row>
    <row r="2964" spans="1:40" ht="20.25" customHeight="1" x14ac:dyDescent="0.3">
      <c r="A2964" s="127"/>
      <c r="B2964" s="164"/>
      <c r="C2964" s="139"/>
      <c r="D2964" s="140"/>
      <c r="E2964" s="139"/>
      <c r="F2964" s="139"/>
      <c r="G2964" s="140"/>
      <c r="H2964" s="139"/>
      <c r="I2964" s="129"/>
      <c r="L2964" s="128"/>
      <c r="M2964" s="128"/>
      <c r="N2964" s="128"/>
      <c r="O2964" s="128"/>
      <c r="P2964" s="128"/>
      <c r="Q2964" s="128"/>
      <c r="R2964" s="128"/>
      <c r="S2964" s="128"/>
      <c r="T2964" s="120">
        <f t="shared" si="509"/>
        <v>0</v>
      </c>
      <c r="U2964" s="131"/>
      <c r="V2964" s="131"/>
      <c r="W2964" s="131">
        <f>SUMIFS($F$3:F2964,$D$3:D2964,D2964,$C$3:C2964,"Buy")+SUMIFS($F$3:F2964,$D$3:D2964,D2964,$C$3:C2964,"Coin Deposit",$E$3:E2964,"&lt;&gt;")</f>
        <v>0</v>
      </c>
      <c r="X2964" s="131">
        <f t="shared" si="510"/>
        <v>0</v>
      </c>
      <c r="Y2964" s="131">
        <f>IF($D2964=Y$1,SUMIFS($H$3:$H2964,$G$3:$G2964,Y$1,$C$3:$C2964,"Sell"),0)</f>
        <v>0</v>
      </c>
      <c r="Z2964" s="131">
        <f t="shared" si="511"/>
        <v>0</v>
      </c>
      <c r="AA2964" s="131">
        <f>IF($D2964=AA$1,SUMIFS($H$3:$H2964,$G$3:$G2964,AA$1,$C$3:$C2964,"Sell"),0)</f>
        <v>0</v>
      </c>
      <c r="AB2964" s="131">
        <f t="shared" si="512"/>
        <v>0</v>
      </c>
      <c r="AC2964" s="131">
        <f>SUMIFS('Deductions and Deposits'!$H:$H,'Deductions and Deposits'!$G:$G,D2964,'Deductions and Deposits'!$F:$F,"&lt;="&amp;B2964)+SUMIFS($F$3:F2964,$D$3:D2964,D2964,$C$3:C2964,"Coin Deposit",$E$3:E2964,"")</f>
        <v>0</v>
      </c>
      <c r="AD2964" s="131">
        <f>SUMIFS('Deductions and Deposits'!$D:$D,'Deductions and Deposits'!$C:$C,D2964)+SUMIFS($F:$F,$D:$D,D2964,$C:$C,"Coin Deduction")</f>
        <v>0</v>
      </c>
      <c r="AE2964" s="131">
        <f>Table5[[#This Row],[Column4]]+Table5[[#This Row],[Column14]]+Table5[[#This Row],[Column19]]+Table5[[#This Row],[Column12]]</f>
        <v>0</v>
      </c>
      <c r="AF2964" s="131">
        <f>Table5[[#This Row],[Column5]]+Table5[[#This Row],[Column13]]+Table5[[#This Row],[Column21]]+Table5[[#This Row],[Column18]]</f>
        <v>0</v>
      </c>
      <c r="AG2964" s="131">
        <f t="shared" si="513"/>
        <v>0</v>
      </c>
      <c r="AH2964" s="131">
        <f t="shared" si="514"/>
        <v>0</v>
      </c>
      <c r="AI2964" s="131">
        <f>Table5[[#This Row],[Column17]]-Table5[[#This Row],[Column20]]</f>
        <v>0</v>
      </c>
      <c r="AJ2964" s="131">
        <f t="shared" si="515"/>
        <v>0</v>
      </c>
      <c r="AK2964" s="131">
        <f t="shared" si="508"/>
        <v>0</v>
      </c>
      <c r="AL2964" s="131">
        <f t="shared" si="516"/>
        <v>0</v>
      </c>
      <c r="AM2964" s="131" t="str">
        <f t="shared" si="517"/>
        <v/>
      </c>
      <c r="AN2964" s="131" t="str">
        <f t="shared" ca="1" si="518"/>
        <v/>
      </c>
    </row>
    <row r="2965" spans="1:40" ht="20.25" customHeight="1" x14ac:dyDescent="0.3">
      <c r="A2965" s="127"/>
      <c r="B2965" s="164"/>
      <c r="C2965" s="139"/>
      <c r="D2965" s="140"/>
      <c r="E2965" s="139"/>
      <c r="F2965" s="139"/>
      <c r="G2965" s="140"/>
      <c r="H2965" s="139"/>
      <c r="I2965" s="129"/>
      <c r="L2965" s="128"/>
      <c r="M2965" s="128"/>
      <c r="N2965" s="128"/>
      <c r="O2965" s="128"/>
      <c r="P2965" s="128"/>
      <c r="Q2965" s="128"/>
      <c r="R2965" s="128"/>
      <c r="S2965" s="128"/>
      <c r="T2965" s="120">
        <f t="shared" si="509"/>
        <v>0</v>
      </c>
      <c r="U2965" s="131"/>
      <c r="V2965" s="131"/>
      <c r="W2965" s="131">
        <f>SUMIFS($F$3:F2965,$D$3:D2965,D2965,$C$3:C2965,"Buy")+SUMIFS($F$3:F2965,$D$3:D2965,D2965,$C$3:C2965,"Coin Deposit",$E$3:E2965,"&lt;&gt;")</f>
        <v>0</v>
      </c>
      <c r="X2965" s="131">
        <f t="shared" si="510"/>
        <v>0</v>
      </c>
      <c r="Y2965" s="131">
        <f>IF($D2965=Y$1,SUMIFS($H$3:$H2965,$G$3:$G2965,Y$1,$C$3:$C2965,"Sell"),0)</f>
        <v>0</v>
      </c>
      <c r="Z2965" s="131">
        <f t="shared" si="511"/>
        <v>0</v>
      </c>
      <c r="AA2965" s="131">
        <f>IF($D2965=AA$1,SUMIFS($H$3:$H2965,$G$3:$G2965,AA$1,$C$3:$C2965,"Sell"),0)</f>
        <v>0</v>
      </c>
      <c r="AB2965" s="131">
        <f t="shared" si="512"/>
        <v>0</v>
      </c>
      <c r="AC2965" s="131">
        <f>SUMIFS('Deductions and Deposits'!$H:$H,'Deductions and Deposits'!$G:$G,D2965,'Deductions and Deposits'!$F:$F,"&lt;="&amp;B2965)+SUMIFS($F$3:F2965,$D$3:D2965,D2965,$C$3:C2965,"Coin Deposit",$E$3:E2965,"")</f>
        <v>0</v>
      </c>
      <c r="AD2965" s="131">
        <f>SUMIFS('Deductions and Deposits'!$D:$D,'Deductions and Deposits'!$C:$C,D2965)+SUMIFS($F:$F,$D:$D,D2965,$C:$C,"Coin Deduction")</f>
        <v>0</v>
      </c>
      <c r="AE2965" s="131">
        <f>Table5[[#This Row],[Column4]]+Table5[[#This Row],[Column14]]+Table5[[#This Row],[Column19]]+Table5[[#This Row],[Column12]]</f>
        <v>0</v>
      </c>
      <c r="AF2965" s="131">
        <f>Table5[[#This Row],[Column5]]+Table5[[#This Row],[Column13]]+Table5[[#This Row],[Column21]]+Table5[[#This Row],[Column18]]</f>
        <v>0</v>
      </c>
      <c r="AG2965" s="131">
        <f t="shared" si="513"/>
        <v>0</v>
      </c>
      <c r="AH2965" s="131">
        <f t="shared" si="514"/>
        <v>0</v>
      </c>
      <c r="AI2965" s="131">
        <f>Table5[[#This Row],[Column17]]-Table5[[#This Row],[Column20]]</f>
        <v>0</v>
      </c>
      <c r="AJ2965" s="131">
        <f t="shared" si="515"/>
        <v>0</v>
      </c>
      <c r="AK2965" s="131">
        <f t="shared" si="508"/>
        <v>0</v>
      </c>
      <c r="AL2965" s="131">
        <f t="shared" si="516"/>
        <v>0</v>
      </c>
      <c r="AM2965" s="131" t="str">
        <f t="shared" si="517"/>
        <v/>
      </c>
      <c r="AN2965" s="131" t="str">
        <f t="shared" ca="1" si="518"/>
        <v/>
      </c>
    </row>
    <row r="2966" spans="1:40" ht="20.25" customHeight="1" x14ac:dyDescent="0.3">
      <c r="A2966" s="127"/>
      <c r="B2966" s="164"/>
      <c r="C2966" s="139"/>
      <c r="D2966" s="140"/>
      <c r="E2966" s="139"/>
      <c r="F2966" s="139"/>
      <c r="G2966" s="140"/>
      <c r="H2966" s="139"/>
      <c r="I2966" s="129"/>
      <c r="L2966" s="128"/>
      <c r="M2966" s="128"/>
      <c r="N2966" s="128"/>
      <c r="O2966" s="128"/>
      <c r="P2966" s="128"/>
      <c r="Q2966" s="128"/>
      <c r="R2966" s="128"/>
      <c r="S2966" s="128"/>
      <c r="T2966" s="120">
        <f t="shared" si="509"/>
        <v>0</v>
      </c>
      <c r="U2966" s="131"/>
      <c r="V2966" s="131"/>
      <c r="W2966" s="131">
        <f>SUMIFS($F$3:F2966,$D$3:D2966,D2966,$C$3:C2966,"Buy")+SUMIFS($F$3:F2966,$D$3:D2966,D2966,$C$3:C2966,"Coin Deposit",$E$3:E2966,"&lt;&gt;")</f>
        <v>0</v>
      </c>
      <c r="X2966" s="131">
        <f t="shared" si="510"/>
        <v>0</v>
      </c>
      <c r="Y2966" s="131">
        <f>IF($D2966=Y$1,SUMIFS($H$3:$H2966,$G$3:$G2966,Y$1,$C$3:$C2966,"Sell"),0)</f>
        <v>0</v>
      </c>
      <c r="Z2966" s="131">
        <f t="shared" si="511"/>
        <v>0</v>
      </c>
      <c r="AA2966" s="131">
        <f>IF($D2966=AA$1,SUMIFS($H$3:$H2966,$G$3:$G2966,AA$1,$C$3:$C2966,"Sell"),0)</f>
        <v>0</v>
      </c>
      <c r="AB2966" s="131">
        <f t="shared" si="512"/>
        <v>0</v>
      </c>
      <c r="AC2966" s="131">
        <f>SUMIFS('Deductions and Deposits'!$H:$H,'Deductions and Deposits'!$G:$G,D2966,'Deductions and Deposits'!$F:$F,"&lt;="&amp;B2966)+SUMIFS($F$3:F2966,$D$3:D2966,D2966,$C$3:C2966,"Coin Deposit",$E$3:E2966,"")</f>
        <v>0</v>
      </c>
      <c r="AD2966" s="131">
        <f>SUMIFS('Deductions and Deposits'!$D:$D,'Deductions and Deposits'!$C:$C,D2966)+SUMIFS($F:$F,$D:$D,D2966,$C:$C,"Coin Deduction")</f>
        <v>0</v>
      </c>
      <c r="AE2966" s="131">
        <f>Table5[[#This Row],[Column4]]+Table5[[#This Row],[Column14]]+Table5[[#This Row],[Column19]]+Table5[[#This Row],[Column12]]</f>
        <v>0</v>
      </c>
      <c r="AF2966" s="131">
        <f>Table5[[#This Row],[Column5]]+Table5[[#This Row],[Column13]]+Table5[[#This Row],[Column21]]+Table5[[#This Row],[Column18]]</f>
        <v>0</v>
      </c>
      <c r="AG2966" s="131">
        <f t="shared" si="513"/>
        <v>0</v>
      </c>
      <c r="AH2966" s="131">
        <f t="shared" si="514"/>
        <v>0</v>
      </c>
      <c r="AI2966" s="131">
        <f>Table5[[#This Row],[Column17]]-Table5[[#This Row],[Column20]]</f>
        <v>0</v>
      </c>
      <c r="AJ2966" s="131">
        <f t="shared" si="515"/>
        <v>0</v>
      </c>
      <c r="AK2966" s="131">
        <f t="shared" si="508"/>
        <v>0</v>
      </c>
      <c r="AL2966" s="131">
        <f t="shared" si="516"/>
        <v>0</v>
      </c>
      <c r="AM2966" s="131" t="str">
        <f t="shared" si="517"/>
        <v/>
      </c>
      <c r="AN2966" s="131" t="str">
        <f t="shared" ca="1" si="518"/>
        <v/>
      </c>
    </row>
    <row r="2967" spans="1:40" ht="20.25" customHeight="1" x14ac:dyDescent="0.3">
      <c r="A2967" s="127"/>
      <c r="B2967" s="164"/>
      <c r="C2967" s="139"/>
      <c r="D2967" s="140"/>
      <c r="E2967" s="139"/>
      <c r="F2967" s="139"/>
      <c r="G2967" s="140"/>
      <c r="H2967" s="139"/>
      <c r="I2967" s="129"/>
      <c r="L2967" s="128"/>
      <c r="M2967" s="128"/>
      <c r="N2967" s="128"/>
      <c r="O2967" s="128"/>
      <c r="P2967" s="128"/>
      <c r="Q2967" s="128"/>
      <c r="R2967" s="128"/>
      <c r="S2967" s="128"/>
      <c r="T2967" s="120">
        <f t="shared" si="509"/>
        <v>0</v>
      </c>
      <c r="U2967" s="131"/>
      <c r="V2967" s="131"/>
      <c r="W2967" s="131">
        <f>SUMIFS($F$3:F2967,$D$3:D2967,D2967,$C$3:C2967,"Buy")+SUMIFS($F$3:F2967,$D$3:D2967,D2967,$C$3:C2967,"Coin Deposit",$E$3:E2967,"&lt;&gt;")</f>
        <v>0</v>
      </c>
      <c r="X2967" s="131">
        <f t="shared" si="510"/>
        <v>0</v>
      </c>
      <c r="Y2967" s="131">
        <f>IF($D2967=Y$1,SUMIFS($H$3:$H2967,$G$3:$G2967,Y$1,$C$3:$C2967,"Sell"),0)</f>
        <v>0</v>
      </c>
      <c r="Z2967" s="131">
        <f t="shared" si="511"/>
        <v>0</v>
      </c>
      <c r="AA2967" s="131">
        <f>IF($D2967=AA$1,SUMIFS($H$3:$H2967,$G$3:$G2967,AA$1,$C$3:$C2967,"Sell"),0)</f>
        <v>0</v>
      </c>
      <c r="AB2967" s="131">
        <f t="shared" si="512"/>
        <v>0</v>
      </c>
      <c r="AC2967" s="131">
        <f>SUMIFS('Deductions and Deposits'!$H:$H,'Deductions and Deposits'!$G:$G,D2967,'Deductions and Deposits'!$F:$F,"&lt;="&amp;B2967)+SUMIFS($F$3:F2967,$D$3:D2967,D2967,$C$3:C2967,"Coin Deposit",$E$3:E2967,"")</f>
        <v>0</v>
      </c>
      <c r="AD2967" s="131">
        <f>SUMIFS('Deductions and Deposits'!$D:$D,'Deductions and Deposits'!$C:$C,D2967)+SUMIFS($F:$F,$D:$D,D2967,$C:$C,"Coin Deduction")</f>
        <v>0</v>
      </c>
      <c r="AE2967" s="131">
        <f>Table5[[#This Row],[Column4]]+Table5[[#This Row],[Column14]]+Table5[[#This Row],[Column19]]+Table5[[#This Row],[Column12]]</f>
        <v>0</v>
      </c>
      <c r="AF2967" s="131">
        <f>Table5[[#This Row],[Column5]]+Table5[[#This Row],[Column13]]+Table5[[#This Row],[Column21]]+Table5[[#This Row],[Column18]]</f>
        <v>0</v>
      </c>
      <c r="AG2967" s="131">
        <f t="shared" si="513"/>
        <v>0</v>
      </c>
      <c r="AH2967" s="131">
        <f t="shared" si="514"/>
        <v>0</v>
      </c>
      <c r="AI2967" s="131">
        <f>Table5[[#This Row],[Column17]]-Table5[[#This Row],[Column20]]</f>
        <v>0</v>
      </c>
      <c r="AJ2967" s="131">
        <f t="shared" si="515"/>
        <v>0</v>
      </c>
      <c r="AK2967" s="131">
        <f t="shared" si="508"/>
        <v>0</v>
      </c>
      <c r="AL2967" s="131">
        <f t="shared" si="516"/>
        <v>0</v>
      </c>
      <c r="AM2967" s="131" t="str">
        <f t="shared" si="517"/>
        <v/>
      </c>
      <c r="AN2967" s="131" t="str">
        <f t="shared" ca="1" si="518"/>
        <v/>
      </c>
    </row>
    <row r="2968" spans="1:40" ht="20.25" customHeight="1" x14ac:dyDescent="0.3">
      <c r="A2968" s="127"/>
      <c r="B2968" s="164"/>
      <c r="C2968" s="139"/>
      <c r="D2968" s="140"/>
      <c r="E2968" s="139"/>
      <c r="F2968" s="139"/>
      <c r="G2968" s="140"/>
      <c r="H2968" s="139"/>
      <c r="I2968" s="129"/>
      <c r="L2968" s="128"/>
      <c r="M2968" s="128"/>
      <c r="N2968" s="128"/>
      <c r="O2968" s="128"/>
      <c r="P2968" s="128"/>
      <c r="Q2968" s="128"/>
      <c r="R2968" s="128"/>
      <c r="S2968" s="128"/>
      <c r="T2968" s="120">
        <f t="shared" si="509"/>
        <v>0</v>
      </c>
      <c r="U2968" s="131"/>
      <c r="V2968" s="131"/>
      <c r="W2968" s="131">
        <f>SUMIFS($F$3:F2968,$D$3:D2968,D2968,$C$3:C2968,"Buy")+SUMIFS($F$3:F2968,$D$3:D2968,D2968,$C$3:C2968,"Coin Deposit",$E$3:E2968,"&lt;&gt;")</f>
        <v>0</v>
      </c>
      <c r="X2968" s="131">
        <f t="shared" si="510"/>
        <v>0</v>
      </c>
      <c r="Y2968" s="131">
        <f>IF($D2968=Y$1,SUMIFS($H$3:$H2968,$G$3:$G2968,Y$1,$C$3:$C2968,"Sell"),0)</f>
        <v>0</v>
      </c>
      <c r="Z2968" s="131">
        <f t="shared" si="511"/>
        <v>0</v>
      </c>
      <c r="AA2968" s="131">
        <f>IF($D2968=AA$1,SUMIFS($H$3:$H2968,$G$3:$G2968,AA$1,$C$3:$C2968,"Sell"),0)</f>
        <v>0</v>
      </c>
      <c r="AB2968" s="131">
        <f t="shared" si="512"/>
        <v>0</v>
      </c>
      <c r="AC2968" s="131">
        <f>SUMIFS('Deductions and Deposits'!$H:$H,'Deductions and Deposits'!$G:$G,D2968,'Deductions and Deposits'!$F:$F,"&lt;="&amp;B2968)+SUMIFS($F$3:F2968,$D$3:D2968,D2968,$C$3:C2968,"Coin Deposit",$E$3:E2968,"")</f>
        <v>0</v>
      </c>
      <c r="AD2968" s="131">
        <f>SUMIFS('Deductions and Deposits'!$D:$D,'Deductions and Deposits'!$C:$C,D2968)+SUMIFS($F:$F,$D:$D,D2968,$C:$C,"Coin Deduction")</f>
        <v>0</v>
      </c>
      <c r="AE2968" s="131">
        <f>Table5[[#This Row],[Column4]]+Table5[[#This Row],[Column14]]+Table5[[#This Row],[Column19]]+Table5[[#This Row],[Column12]]</f>
        <v>0</v>
      </c>
      <c r="AF2968" s="131">
        <f>Table5[[#This Row],[Column5]]+Table5[[#This Row],[Column13]]+Table5[[#This Row],[Column21]]+Table5[[#This Row],[Column18]]</f>
        <v>0</v>
      </c>
      <c r="AG2968" s="131">
        <f t="shared" si="513"/>
        <v>0</v>
      </c>
      <c r="AH2968" s="131">
        <f t="shared" si="514"/>
        <v>0</v>
      </c>
      <c r="AI2968" s="131">
        <f>Table5[[#This Row],[Column17]]-Table5[[#This Row],[Column20]]</f>
        <v>0</v>
      </c>
      <c r="AJ2968" s="131">
        <f t="shared" si="515"/>
        <v>0</v>
      </c>
      <c r="AK2968" s="131">
        <f t="shared" si="508"/>
        <v>0</v>
      </c>
      <c r="AL2968" s="131">
        <f t="shared" si="516"/>
        <v>0</v>
      </c>
      <c r="AM2968" s="131" t="str">
        <f t="shared" si="517"/>
        <v/>
      </c>
      <c r="AN2968" s="131" t="str">
        <f t="shared" ca="1" si="518"/>
        <v/>
      </c>
    </row>
    <row r="2969" spans="1:40" ht="20.25" customHeight="1" x14ac:dyDescent="0.3">
      <c r="A2969" s="127"/>
      <c r="B2969" s="164"/>
      <c r="C2969" s="139"/>
      <c r="D2969" s="140"/>
      <c r="E2969" s="139"/>
      <c r="F2969" s="139"/>
      <c r="G2969" s="140"/>
      <c r="H2969" s="139"/>
      <c r="I2969" s="129"/>
      <c r="L2969" s="128"/>
      <c r="M2969" s="128"/>
      <c r="N2969" s="128"/>
      <c r="O2969" s="128"/>
      <c r="P2969" s="128"/>
      <c r="Q2969" s="128"/>
      <c r="R2969" s="128"/>
      <c r="S2969" s="128"/>
      <c r="T2969" s="120">
        <f t="shared" si="509"/>
        <v>0</v>
      </c>
      <c r="U2969" s="131"/>
      <c r="V2969" s="131"/>
      <c r="W2969" s="131">
        <f>SUMIFS($F$3:F2969,$D$3:D2969,D2969,$C$3:C2969,"Buy")+SUMIFS($F$3:F2969,$D$3:D2969,D2969,$C$3:C2969,"Coin Deposit",$E$3:E2969,"&lt;&gt;")</f>
        <v>0</v>
      </c>
      <c r="X2969" s="131">
        <f t="shared" si="510"/>
        <v>0</v>
      </c>
      <c r="Y2969" s="131">
        <f>IF($D2969=Y$1,SUMIFS($H$3:$H2969,$G$3:$G2969,Y$1,$C$3:$C2969,"Sell"),0)</f>
        <v>0</v>
      </c>
      <c r="Z2969" s="131">
        <f t="shared" si="511"/>
        <v>0</v>
      </c>
      <c r="AA2969" s="131">
        <f>IF($D2969=AA$1,SUMIFS($H$3:$H2969,$G$3:$G2969,AA$1,$C$3:$C2969,"Sell"),0)</f>
        <v>0</v>
      </c>
      <c r="AB2969" s="131">
        <f t="shared" si="512"/>
        <v>0</v>
      </c>
      <c r="AC2969" s="131">
        <f>SUMIFS('Deductions and Deposits'!$H:$H,'Deductions and Deposits'!$G:$G,D2969,'Deductions and Deposits'!$F:$F,"&lt;="&amp;B2969)+SUMIFS($F$3:F2969,$D$3:D2969,D2969,$C$3:C2969,"Coin Deposit",$E$3:E2969,"")</f>
        <v>0</v>
      </c>
      <c r="AD2969" s="131">
        <f>SUMIFS('Deductions and Deposits'!$D:$D,'Deductions and Deposits'!$C:$C,D2969)+SUMIFS($F:$F,$D:$D,D2969,$C:$C,"Coin Deduction")</f>
        <v>0</v>
      </c>
      <c r="AE2969" s="131">
        <f>Table5[[#This Row],[Column4]]+Table5[[#This Row],[Column14]]+Table5[[#This Row],[Column19]]+Table5[[#This Row],[Column12]]</f>
        <v>0</v>
      </c>
      <c r="AF2969" s="131">
        <f>Table5[[#This Row],[Column5]]+Table5[[#This Row],[Column13]]+Table5[[#This Row],[Column21]]+Table5[[#This Row],[Column18]]</f>
        <v>0</v>
      </c>
      <c r="AG2969" s="131">
        <f t="shared" si="513"/>
        <v>0</v>
      </c>
      <c r="AH2969" s="131">
        <f t="shared" si="514"/>
        <v>0</v>
      </c>
      <c r="AI2969" s="131">
        <f>Table5[[#This Row],[Column17]]-Table5[[#This Row],[Column20]]</f>
        <v>0</v>
      </c>
      <c r="AJ2969" s="131">
        <f t="shared" si="515"/>
        <v>0</v>
      </c>
      <c r="AK2969" s="131">
        <f t="shared" si="508"/>
        <v>0</v>
      </c>
      <c r="AL2969" s="131">
        <f t="shared" si="516"/>
        <v>0</v>
      </c>
      <c r="AM2969" s="131" t="str">
        <f t="shared" si="517"/>
        <v/>
      </c>
      <c r="AN2969" s="131" t="str">
        <f t="shared" ca="1" si="518"/>
        <v/>
      </c>
    </row>
    <row r="2970" spans="1:40" ht="20.25" customHeight="1" x14ac:dyDescent="0.3">
      <c r="A2970" s="127"/>
      <c r="B2970" s="164"/>
      <c r="C2970" s="139"/>
      <c r="D2970" s="140"/>
      <c r="E2970" s="139"/>
      <c r="F2970" s="139"/>
      <c r="G2970" s="140"/>
      <c r="H2970" s="139"/>
      <c r="I2970" s="129"/>
      <c r="L2970" s="128"/>
      <c r="M2970" s="128"/>
      <c r="N2970" s="128"/>
      <c r="O2970" s="128"/>
      <c r="P2970" s="128"/>
      <c r="Q2970" s="128"/>
      <c r="R2970" s="128"/>
      <c r="S2970" s="128"/>
      <c r="T2970" s="120">
        <f t="shared" si="509"/>
        <v>0</v>
      </c>
      <c r="U2970" s="131"/>
      <c r="V2970" s="131"/>
      <c r="W2970" s="131">
        <f>SUMIFS($F$3:F2970,$D$3:D2970,D2970,$C$3:C2970,"Buy")+SUMIFS($F$3:F2970,$D$3:D2970,D2970,$C$3:C2970,"Coin Deposit",$E$3:E2970,"&lt;&gt;")</f>
        <v>0</v>
      </c>
      <c r="X2970" s="131">
        <f t="shared" si="510"/>
        <v>0</v>
      </c>
      <c r="Y2970" s="131">
        <f>IF($D2970=Y$1,SUMIFS($H$3:$H2970,$G$3:$G2970,Y$1,$C$3:$C2970,"Sell"),0)</f>
        <v>0</v>
      </c>
      <c r="Z2970" s="131">
        <f t="shared" si="511"/>
        <v>0</v>
      </c>
      <c r="AA2970" s="131">
        <f>IF($D2970=AA$1,SUMIFS($H$3:$H2970,$G$3:$G2970,AA$1,$C$3:$C2970,"Sell"),0)</f>
        <v>0</v>
      </c>
      <c r="AB2970" s="131">
        <f t="shared" si="512"/>
        <v>0</v>
      </c>
      <c r="AC2970" s="131">
        <f>SUMIFS('Deductions and Deposits'!$H:$H,'Deductions and Deposits'!$G:$G,D2970,'Deductions and Deposits'!$F:$F,"&lt;="&amp;B2970)+SUMIFS($F$3:F2970,$D$3:D2970,D2970,$C$3:C2970,"Coin Deposit",$E$3:E2970,"")</f>
        <v>0</v>
      </c>
      <c r="AD2970" s="131">
        <f>SUMIFS('Deductions and Deposits'!$D:$D,'Deductions and Deposits'!$C:$C,D2970)+SUMIFS($F:$F,$D:$D,D2970,$C:$C,"Coin Deduction")</f>
        <v>0</v>
      </c>
      <c r="AE2970" s="131">
        <f>Table5[[#This Row],[Column4]]+Table5[[#This Row],[Column14]]+Table5[[#This Row],[Column19]]+Table5[[#This Row],[Column12]]</f>
        <v>0</v>
      </c>
      <c r="AF2970" s="131">
        <f>Table5[[#This Row],[Column5]]+Table5[[#This Row],[Column13]]+Table5[[#This Row],[Column21]]+Table5[[#This Row],[Column18]]</f>
        <v>0</v>
      </c>
      <c r="AG2970" s="131">
        <f t="shared" si="513"/>
        <v>0</v>
      </c>
      <c r="AH2970" s="131">
        <f t="shared" si="514"/>
        <v>0</v>
      </c>
      <c r="AI2970" s="131">
        <f>Table5[[#This Row],[Column17]]-Table5[[#This Row],[Column20]]</f>
        <v>0</v>
      </c>
      <c r="AJ2970" s="131">
        <f t="shared" si="515"/>
        <v>0</v>
      </c>
      <c r="AK2970" s="131">
        <f t="shared" si="508"/>
        <v>0</v>
      </c>
      <c r="AL2970" s="131">
        <f t="shared" si="516"/>
        <v>0</v>
      </c>
      <c r="AM2970" s="131" t="str">
        <f t="shared" si="517"/>
        <v/>
      </c>
      <c r="AN2970" s="131" t="str">
        <f t="shared" ca="1" si="518"/>
        <v/>
      </c>
    </row>
    <row r="2971" spans="1:40" ht="20.25" customHeight="1" x14ac:dyDescent="0.3">
      <c r="A2971" s="127"/>
      <c r="B2971" s="164"/>
      <c r="C2971" s="139"/>
      <c r="D2971" s="140"/>
      <c r="E2971" s="139"/>
      <c r="F2971" s="139"/>
      <c r="G2971" s="140"/>
      <c r="H2971" s="139"/>
      <c r="I2971" s="129"/>
      <c r="L2971" s="128"/>
      <c r="M2971" s="128"/>
      <c r="N2971" s="128"/>
      <c r="O2971" s="128"/>
      <c r="P2971" s="128"/>
      <c r="Q2971" s="128"/>
      <c r="R2971" s="128"/>
      <c r="S2971" s="128"/>
      <c r="T2971" s="120">
        <f t="shared" si="509"/>
        <v>0</v>
      </c>
      <c r="U2971" s="131"/>
      <c r="V2971" s="131"/>
      <c r="W2971" s="131">
        <f>SUMIFS($F$3:F2971,$D$3:D2971,D2971,$C$3:C2971,"Buy")+SUMIFS($F$3:F2971,$D$3:D2971,D2971,$C$3:C2971,"Coin Deposit",$E$3:E2971,"&lt;&gt;")</f>
        <v>0</v>
      </c>
      <c r="X2971" s="131">
        <f t="shared" si="510"/>
        <v>0</v>
      </c>
      <c r="Y2971" s="131">
        <f>IF($D2971=Y$1,SUMIFS($H$3:$H2971,$G$3:$G2971,Y$1,$C$3:$C2971,"Sell"),0)</f>
        <v>0</v>
      </c>
      <c r="Z2971" s="131">
        <f t="shared" si="511"/>
        <v>0</v>
      </c>
      <c r="AA2971" s="131">
        <f>IF($D2971=AA$1,SUMIFS($H$3:$H2971,$G$3:$G2971,AA$1,$C$3:$C2971,"Sell"),0)</f>
        <v>0</v>
      </c>
      <c r="AB2971" s="131">
        <f t="shared" si="512"/>
        <v>0</v>
      </c>
      <c r="AC2971" s="131">
        <f>SUMIFS('Deductions and Deposits'!$H:$H,'Deductions and Deposits'!$G:$G,D2971,'Deductions and Deposits'!$F:$F,"&lt;="&amp;B2971)+SUMIFS($F$3:F2971,$D$3:D2971,D2971,$C$3:C2971,"Coin Deposit",$E$3:E2971,"")</f>
        <v>0</v>
      </c>
      <c r="AD2971" s="131">
        <f>SUMIFS('Deductions and Deposits'!$D:$D,'Deductions and Deposits'!$C:$C,D2971)+SUMIFS($F:$F,$D:$D,D2971,$C:$C,"Coin Deduction")</f>
        <v>0</v>
      </c>
      <c r="AE2971" s="131">
        <f>Table5[[#This Row],[Column4]]+Table5[[#This Row],[Column14]]+Table5[[#This Row],[Column19]]+Table5[[#This Row],[Column12]]</f>
        <v>0</v>
      </c>
      <c r="AF2971" s="131">
        <f>Table5[[#This Row],[Column5]]+Table5[[#This Row],[Column13]]+Table5[[#This Row],[Column21]]+Table5[[#This Row],[Column18]]</f>
        <v>0</v>
      </c>
      <c r="AG2971" s="131">
        <f t="shared" si="513"/>
        <v>0</v>
      </c>
      <c r="AH2971" s="131">
        <f t="shared" si="514"/>
        <v>0</v>
      </c>
      <c r="AI2971" s="131">
        <f>Table5[[#This Row],[Column17]]-Table5[[#This Row],[Column20]]</f>
        <v>0</v>
      </c>
      <c r="AJ2971" s="131">
        <f t="shared" si="515"/>
        <v>0</v>
      </c>
      <c r="AK2971" s="131">
        <f t="shared" si="508"/>
        <v>0</v>
      </c>
      <c r="AL2971" s="131">
        <f t="shared" si="516"/>
        <v>0</v>
      </c>
      <c r="AM2971" s="131" t="str">
        <f t="shared" si="517"/>
        <v/>
      </c>
      <c r="AN2971" s="131" t="str">
        <f t="shared" ca="1" si="518"/>
        <v/>
      </c>
    </row>
    <row r="2972" spans="1:40" ht="20.25" customHeight="1" x14ac:dyDescent="0.3">
      <c r="A2972" s="127"/>
      <c r="B2972" s="164"/>
      <c r="C2972" s="139"/>
      <c r="D2972" s="140"/>
      <c r="E2972" s="139"/>
      <c r="F2972" s="139"/>
      <c r="G2972" s="140"/>
      <c r="H2972" s="139"/>
      <c r="I2972" s="129"/>
      <c r="L2972" s="128"/>
      <c r="M2972" s="128"/>
      <c r="N2972" s="128"/>
      <c r="O2972" s="128"/>
      <c r="P2972" s="128"/>
      <c r="Q2972" s="128"/>
      <c r="R2972" s="128"/>
      <c r="S2972" s="128"/>
      <c r="T2972" s="120">
        <f t="shared" si="509"/>
        <v>0</v>
      </c>
      <c r="U2972" s="131"/>
      <c r="V2972" s="131"/>
      <c r="W2972" s="131">
        <f>SUMIFS($F$3:F2972,$D$3:D2972,D2972,$C$3:C2972,"Buy")+SUMIFS($F$3:F2972,$D$3:D2972,D2972,$C$3:C2972,"Coin Deposit",$E$3:E2972,"&lt;&gt;")</f>
        <v>0</v>
      </c>
      <c r="X2972" s="131">
        <f t="shared" si="510"/>
        <v>0</v>
      </c>
      <c r="Y2972" s="131">
        <f>IF($D2972=Y$1,SUMIFS($H$3:$H2972,$G$3:$G2972,Y$1,$C$3:$C2972,"Sell"),0)</f>
        <v>0</v>
      </c>
      <c r="Z2972" s="131">
        <f t="shared" si="511"/>
        <v>0</v>
      </c>
      <c r="AA2972" s="131">
        <f>IF($D2972=AA$1,SUMIFS($H$3:$H2972,$G$3:$G2972,AA$1,$C$3:$C2972,"Sell"),0)</f>
        <v>0</v>
      </c>
      <c r="AB2972" s="131">
        <f t="shared" si="512"/>
        <v>0</v>
      </c>
      <c r="AC2972" s="131">
        <f>SUMIFS('Deductions and Deposits'!$H:$H,'Deductions and Deposits'!$G:$G,D2972,'Deductions and Deposits'!$F:$F,"&lt;="&amp;B2972)+SUMIFS($F$3:F2972,$D$3:D2972,D2972,$C$3:C2972,"Coin Deposit",$E$3:E2972,"")</f>
        <v>0</v>
      </c>
      <c r="AD2972" s="131">
        <f>SUMIFS('Deductions and Deposits'!$D:$D,'Deductions and Deposits'!$C:$C,D2972)+SUMIFS($F:$F,$D:$D,D2972,$C:$C,"Coin Deduction")</f>
        <v>0</v>
      </c>
      <c r="AE2972" s="131">
        <f>Table5[[#This Row],[Column4]]+Table5[[#This Row],[Column14]]+Table5[[#This Row],[Column19]]+Table5[[#This Row],[Column12]]</f>
        <v>0</v>
      </c>
      <c r="AF2972" s="131">
        <f>Table5[[#This Row],[Column5]]+Table5[[#This Row],[Column13]]+Table5[[#This Row],[Column21]]+Table5[[#This Row],[Column18]]</f>
        <v>0</v>
      </c>
      <c r="AG2972" s="131">
        <f t="shared" si="513"/>
        <v>0</v>
      </c>
      <c r="AH2972" s="131">
        <f t="shared" si="514"/>
        <v>0</v>
      </c>
      <c r="AI2972" s="131">
        <f>Table5[[#This Row],[Column17]]-Table5[[#This Row],[Column20]]</f>
        <v>0</v>
      </c>
      <c r="AJ2972" s="131">
        <f t="shared" si="515"/>
        <v>0</v>
      </c>
      <c r="AK2972" s="131">
        <f t="shared" si="508"/>
        <v>0</v>
      </c>
      <c r="AL2972" s="131">
        <f t="shared" si="516"/>
        <v>0</v>
      </c>
      <c r="AM2972" s="131" t="str">
        <f t="shared" si="517"/>
        <v/>
      </c>
      <c r="AN2972" s="131" t="str">
        <f t="shared" ca="1" si="518"/>
        <v/>
      </c>
    </row>
    <row r="2973" spans="1:40" ht="20.25" customHeight="1" x14ac:dyDescent="0.3">
      <c r="A2973" s="127"/>
      <c r="B2973" s="164"/>
      <c r="C2973" s="139"/>
      <c r="D2973" s="140"/>
      <c r="E2973" s="139"/>
      <c r="F2973" s="139"/>
      <c r="G2973" s="140"/>
      <c r="H2973" s="139"/>
      <c r="I2973" s="129"/>
      <c r="L2973" s="128"/>
      <c r="M2973" s="128"/>
      <c r="N2973" s="128"/>
      <c r="O2973" s="128"/>
      <c r="P2973" s="128"/>
      <c r="Q2973" s="128"/>
      <c r="R2973" s="128"/>
      <c r="S2973" s="128"/>
      <c r="T2973" s="120">
        <f t="shared" si="509"/>
        <v>0</v>
      </c>
      <c r="U2973" s="131"/>
      <c r="V2973" s="131"/>
      <c r="W2973" s="131">
        <f>SUMIFS($F$3:F2973,$D$3:D2973,D2973,$C$3:C2973,"Buy")+SUMIFS($F$3:F2973,$D$3:D2973,D2973,$C$3:C2973,"Coin Deposit",$E$3:E2973,"&lt;&gt;")</f>
        <v>0</v>
      </c>
      <c r="X2973" s="131">
        <f t="shared" si="510"/>
        <v>0</v>
      </c>
      <c r="Y2973" s="131">
        <f>IF($D2973=Y$1,SUMIFS($H$3:$H2973,$G$3:$G2973,Y$1,$C$3:$C2973,"Sell"),0)</f>
        <v>0</v>
      </c>
      <c r="Z2973" s="131">
        <f t="shared" si="511"/>
        <v>0</v>
      </c>
      <c r="AA2973" s="131">
        <f>IF($D2973=AA$1,SUMIFS($H$3:$H2973,$G$3:$G2973,AA$1,$C$3:$C2973,"Sell"),0)</f>
        <v>0</v>
      </c>
      <c r="AB2973" s="131">
        <f t="shared" si="512"/>
        <v>0</v>
      </c>
      <c r="AC2973" s="131">
        <f>SUMIFS('Deductions and Deposits'!$H:$H,'Deductions and Deposits'!$G:$G,D2973,'Deductions and Deposits'!$F:$F,"&lt;="&amp;B2973)+SUMIFS($F$3:F2973,$D$3:D2973,D2973,$C$3:C2973,"Coin Deposit",$E$3:E2973,"")</f>
        <v>0</v>
      </c>
      <c r="AD2973" s="131">
        <f>SUMIFS('Deductions and Deposits'!$D:$D,'Deductions and Deposits'!$C:$C,D2973)+SUMIFS($F:$F,$D:$D,D2973,$C:$C,"Coin Deduction")</f>
        <v>0</v>
      </c>
      <c r="AE2973" s="131">
        <f>Table5[[#This Row],[Column4]]+Table5[[#This Row],[Column14]]+Table5[[#This Row],[Column19]]+Table5[[#This Row],[Column12]]</f>
        <v>0</v>
      </c>
      <c r="AF2973" s="131">
        <f>Table5[[#This Row],[Column5]]+Table5[[#This Row],[Column13]]+Table5[[#This Row],[Column21]]+Table5[[#This Row],[Column18]]</f>
        <v>0</v>
      </c>
      <c r="AG2973" s="131">
        <f t="shared" si="513"/>
        <v>0</v>
      </c>
      <c r="AH2973" s="131">
        <f t="shared" si="514"/>
        <v>0</v>
      </c>
      <c r="AI2973" s="131">
        <f>Table5[[#This Row],[Column17]]-Table5[[#This Row],[Column20]]</f>
        <v>0</v>
      </c>
      <c r="AJ2973" s="131">
        <f t="shared" si="515"/>
        <v>0</v>
      </c>
      <c r="AK2973" s="131">
        <f t="shared" si="508"/>
        <v>0</v>
      </c>
      <c r="AL2973" s="131">
        <f t="shared" si="516"/>
        <v>0</v>
      </c>
      <c r="AM2973" s="131" t="str">
        <f t="shared" si="517"/>
        <v/>
      </c>
      <c r="AN2973" s="131" t="str">
        <f t="shared" ca="1" si="518"/>
        <v/>
      </c>
    </row>
    <row r="2974" spans="1:40" ht="20.25" customHeight="1" x14ac:dyDescent="0.3">
      <c r="A2974" s="127"/>
      <c r="B2974" s="164"/>
      <c r="C2974" s="139"/>
      <c r="D2974" s="140"/>
      <c r="E2974" s="139"/>
      <c r="F2974" s="139"/>
      <c r="G2974" s="140"/>
      <c r="H2974" s="139"/>
      <c r="I2974" s="129"/>
      <c r="L2974" s="128"/>
      <c r="M2974" s="128"/>
      <c r="N2974" s="128"/>
      <c r="O2974" s="128"/>
      <c r="P2974" s="128"/>
      <c r="Q2974" s="128"/>
      <c r="R2974" s="128"/>
      <c r="S2974" s="128"/>
      <c r="T2974" s="120">
        <f t="shared" si="509"/>
        <v>0</v>
      </c>
      <c r="U2974" s="131"/>
      <c r="V2974" s="131"/>
      <c r="W2974" s="131">
        <f>SUMIFS($F$3:F2974,$D$3:D2974,D2974,$C$3:C2974,"Buy")+SUMIFS($F$3:F2974,$D$3:D2974,D2974,$C$3:C2974,"Coin Deposit",$E$3:E2974,"&lt;&gt;")</f>
        <v>0</v>
      </c>
      <c r="X2974" s="131">
        <f t="shared" si="510"/>
        <v>0</v>
      </c>
      <c r="Y2974" s="131">
        <f>IF($D2974=Y$1,SUMIFS($H$3:$H2974,$G$3:$G2974,Y$1,$C$3:$C2974,"Sell"),0)</f>
        <v>0</v>
      </c>
      <c r="Z2974" s="131">
        <f t="shared" si="511"/>
        <v>0</v>
      </c>
      <c r="AA2974" s="131">
        <f>IF($D2974=AA$1,SUMIFS($H$3:$H2974,$G$3:$G2974,AA$1,$C$3:$C2974,"Sell"),0)</f>
        <v>0</v>
      </c>
      <c r="AB2974" s="131">
        <f t="shared" si="512"/>
        <v>0</v>
      </c>
      <c r="AC2974" s="131">
        <f>SUMIFS('Deductions and Deposits'!$H:$H,'Deductions and Deposits'!$G:$G,D2974,'Deductions and Deposits'!$F:$F,"&lt;="&amp;B2974)+SUMIFS($F$3:F2974,$D$3:D2974,D2974,$C$3:C2974,"Coin Deposit",$E$3:E2974,"")</f>
        <v>0</v>
      </c>
      <c r="AD2974" s="131">
        <f>SUMIFS('Deductions and Deposits'!$D:$D,'Deductions and Deposits'!$C:$C,D2974)+SUMIFS($F:$F,$D:$D,D2974,$C:$C,"Coin Deduction")</f>
        <v>0</v>
      </c>
      <c r="AE2974" s="131">
        <f>Table5[[#This Row],[Column4]]+Table5[[#This Row],[Column14]]+Table5[[#This Row],[Column19]]+Table5[[#This Row],[Column12]]</f>
        <v>0</v>
      </c>
      <c r="AF2974" s="131">
        <f>Table5[[#This Row],[Column5]]+Table5[[#This Row],[Column13]]+Table5[[#This Row],[Column21]]+Table5[[#This Row],[Column18]]</f>
        <v>0</v>
      </c>
      <c r="AG2974" s="131">
        <f t="shared" si="513"/>
        <v>0</v>
      </c>
      <c r="AH2974" s="131">
        <f t="shared" si="514"/>
        <v>0</v>
      </c>
      <c r="AI2974" s="131">
        <f>Table5[[#This Row],[Column17]]-Table5[[#This Row],[Column20]]</f>
        <v>0</v>
      </c>
      <c r="AJ2974" s="131">
        <f t="shared" si="515"/>
        <v>0</v>
      </c>
      <c r="AK2974" s="131">
        <f t="shared" si="508"/>
        <v>0</v>
      </c>
      <c r="AL2974" s="131">
        <f t="shared" si="516"/>
        <v>0</v>
      </c>
      <c r="AM2974" s="131" t="str">
        <f t="shared" si="517"/>
        <v/>
      </c>
      <c r="AN2974" s="131" t="str">
        <f t="shared" ca="1" si="518"/>
        <v/>
      </c>
    </row>
    <row r="2975" spans="1:40" ht="20.25" customHeight="1" x14ac:dyDescent="0.3">
      <c r="A2975" s="127"/>
      <c r="B2975" s="164"/>
      <c r="C2975" s="139"/>
      <c r="D2975" s="140"/>
      <c r="E2975" s="139"/>
      <c r="F2975" s="139"/>
      <c r="G2975" s="140"/>
      <c r="H2975" s="139"/>
      <c r="I2975" s="129"/>
      <c r="L2975" s="128"/>
      <c r="M2975" s="128"/>
      <c r="N2975" s="128"/>
      <c r="O2975" s="128"/>
      <c r="P2975" s="128"/>
      <c r="Q2975" s="128"/>
      <c r="R2975" s="128"/>
      <c r="S2975" s="128"/>
      <c r="T2975" s="120">
        <f t="shared" si="509"/>
        <v>0</v>
      </c>
      <c r="U2975" s="131"/>
      <c r="V2975" s="131"/>
      <c r="W2975" s="131">
        <f>SUMIFS($F$3:F2975,$D$3:D2975,D2975,$C$3:C2975,"Buy")+SUMIFS($F$3:F2975,$D$3:D2975,D2975,$C$3:C2975,"Coin Deposit",$E$3:E2975,"&lt;&gt;")</f>
        <v>0</v>
      </c>
      <c r="X2975" s="131">
        <f t="shared" si="510"/>
        <v>0</v>
      </c>
      <c r="Y2975" s="131">
        <f>IF($D2975=Y$1,SUMIFS($H$3:$H2975,$G$3:$G2975,Y$1,$C$3:$C2975,"Sell"),0)</f>
        <v>0</v>
      </c>
      <c r="Z2975" s="131">
        <f t="shared" si="511"/>
        <v>0</v>
      </c>
      <c r="AA2975" s="131">
        <f>IF($D2975=AA$1,SUMIFS($H$3:$H2975,$G$3:$G2975,AA$1,$C$3:$C2975,"Sell"),0)</f>
        <v>0</v>
      </c>
      <c r="AB2975" s="131">
        <f t="shared" si="512"/>
        <v>0</v>
      </c>
      <c r="AC2975" s="131">
        <f>SUMIFS('Deductions and Deposits'!$H:$H,'Deductions and Deposits'!$G:$G,D2975,'Deductions and Deposits'!$F:$F,"&lt;="&amp;B2975)+SUMIFS($F$3:F2975,$D$3:D2975,D2975,$C$3:C2975,"Coin Deposit",$E$3:E2975,"")</f>
        <v>0</v>
      </c>
      <c r="AD2975" s="131">
        <f>SUMIFS('Deductions and Deposits'!$D:$D,'Deductions and Deposits'!$C:$C,D2975)+SUMIFS($F:$F,$D:$D,D2975,$C:$C,"Coin Deduction")</f>
        <v>0</v>
      </c>
      <c r="AE2975" s="131">
        <f>Table5[[#This Row],[Column4]]+Table5[[#This Row],[Column14]]+Table5[[#This Row],[Column19]]+Table5[[#This Row],[Column12]]</f>
        <v>0</v>
      </c>
      <c r="AF2975" s="131">
        <f>Table5[[#This Row],[Column5]]+Table5[[#This Row],[Column13]]+Table5[[#This Row],[Column21]]+Table5[[#This Row],[Column18]]</f>
        <v>0</v>
      </c>
      <c r="AG2975" s="131">
        <f t="shared" si="513"/>
        <v>0</v>
      </c>
      <c r="AH2975" s="131">
        <f t="shared" si="514"/>
        <v>0</v>
      </c>
      <c r="AI2975" s="131">
        <f>Table5[[#This Row],[Column17]]-Table5[[#This Row],[Column20]]</f>
        <v>0</v>
      </c>
      <c r="AJ2975" s="131">
        <f t="shared" si="515"/>
        <v>0</v>
      </c>
      <c r="AK2975" s="131">
        <f t="shared" si="508"/>
        <v>0</v>
      </c>
      <c r="AL2975" s="131">
        <f t="shared" si="516"/>
        <v>0</v>
      </c>
      <c r="AM2975" s="131" t="str">
        <f t="shared" si="517"/>
        <v/>
      </c>
      <c r="AN2975" s="131" t="str">
        <f t="shared" ca="1" si="518"/>
        <v/>
      </c>
    </row>
    <row r="2976" spans="1:40" ht="20.25" customHeight="1" x14ac:dyDescent="0.3">
      <c r="A2976" s="127"/>
      <c r="B2976" s="164"/>
      <c r="C2976" s="139"/>
      <c r="D2976" s="140"/>
      <c r="E2976" s="139"/>
      <c r="F2976" s="139"/>
      <c r="G2976" s="140"/>
      <c r="H2976" s="139"/>
      <c r="I2976" s="129"/>
      <c r="L2976" s="128"/>
      <c r="M2976" s="128"/>
      <c r="N2976" s="128"/>
      <c r="O2976" s="128"/>
      <c r="P2976" s="128"/>
      <c r="Q2976" s="128"/>
      <c r="R2976" s="128"/>
      <c r="S2976" s="128"/>
      <c r="T2976" s="120">
        <f t="shared" si="509"/>
        <v>0</v>
      </c>
      <c r="U2976" s="131"/>
      <c r="V2976" s="131"/>
      <c r="W2976" s="131">
        <f>SUMIFS($F$3:F2976,$D$3:D2976,D2976,$C$3:C2976,"Buy")+SUMIFS($F$3:F2976,$D$3:D2976,D2976,$C$3:C2976,"Coin Deposit",$E$3:E2976,"&lt;&gt;")</f>
        <v>0</v>
      </c>
      <c r="X2976" s="131">
        <f t="shared" si="510"/>
        <v>0</v>
      </c>
      <c r="Y2976" s="131">
        <f>IF($D2976=Y$1,SUMIFS($H$3:$H2976,$G$3:$G2976,Y$1,$C$3:$C2976,"Sell"),0)</f>
        <v>0</v>
      </c>
      <c r="Z2976" s="131">
        <f t="shared" si="511"/>
        <v>0</v>
      </c>
      <c r="AA2976" s="131">
        <f>IF($D2976=AA$1,SUMIFS($H$3:$H2976,$G$3:$G2976,AA$1,$C$3:$C2976,"Sell"),0)</f>
        <v>0</v>
      </c>
      <c r="AB2976" s="131">
        <f t="shared" si="512"/>
        <v>0</v>
      </c>
      <c r="AC2976" s="131">
        <f>SUMIFS('Deductions and Deposits'!$H:$H,'Deductions and Deposits'!$G:$G,D2976,'Deductions and Deposits'!$F:$F,"&lt;="&amp;B2976)+SUMIFS($F$3:F2976,$D$3:D2976,D2976,$C$3:C2976,"Coin Deposit",$E$3:E2976,"")</f>
        <v>0</v>
      </c>
      <c r="AD2976" s="131">
        <f>SUMIFS('Deductions and Deposits'!$D:$D,'Deductions and Deposits'!$C:$C,D2976)+SUMIFS($F:$F,$D:$D,D2976,$C:$C,"Coin Deduction")</f>
        <v>0</v>
      </c>
      <c r="AE2976" s="131">
        <f>Table5[[#This Row],[Column4]]+Table5[[#This Row],[Column14]]+Table5[[#This Row],[Column19]]+Table5[[#This Row],[Column12]]</f>
        <v>0</v>
      </c>
      <c r="AF2976" s="131">
        <f>Table5[[#This Row],[Column5]]+Table5[[#This Row],[Column13]]+Table5[[#This Row],[Column21]]+Table5[[#This Row],[Column18]]</f>
        <v>0</v>
      </c>
      <c r="AG2976" s="131">
        <f t="shared" si="513"/>
        <v>0</v>
      </c>
      <c r="AH2976" s="131">
        <f t="shared" si="514"/>
        <v>0</v>
      </c>
      <c r="AI2976" s="131">
        <f>Table5[[#This Row],[Column17]]-Table5[[#This Row],[Column20]]</f>
        <v>0</v>
      </c>
      <c r="AJ2976" s="131">
        <f t="shared" si="515"/>
        <v>0</v>
      </c>
      <c r="AK2976" s="131">
        <f t="shared" si="508"/>
        <v>0</v>
      </c>
      <c r="AL2976" s="131">
        <f t="shared" si="516"/>
        <v>0</v>
      </c>
      <c r="AM2976" s="131" t="str">
        <f t="shared" si="517"/>
        <v/>
      </c>
      <c r="AN2976" s="131" t="str">
        <f t="shared" ca="1" si="518"/>
        <v/>
      </c>
    </row>
    <row r="2977" spans="1:40" ht="20.25" customHeight="1" x14ac:dyDescent="0.3">
      <c r="A2977" s="127"/>
      <c r="B2977" s="164"/>
      <c r="C2977" s="139"/>
      <c r="D2977" s="140"/>
      <c r="E2977" s="139"/>
      <c r="F2977" s="139"/>
      <c r="G2977" s="140"/>
      <c r="H2977" s="139"/>
      <c r="I2977" s="129"/>
      <c r="L2977" s="128"/>
      <c r="M2977" s="128"/>
      <c r="N2977" s="128"/>
      <c r="O2977" s="128"/>
      <c r="P2977" s="128"/>
      <c r="Q2977" s="128"/>
      <c r="R2977" s="128"/>
      <c r="S2977" s="128"/>
      <c r="T2977" s="120">
        <f t="shared" si="509"/>
        <v>0</v>
      </c>
      <c r="U2977" s="131"/>
      <c r="V2977" s="131"/>
      <c r="W2977" s="131">
        <f>SUMIFS($F$3:F2977,$D$3:D2977,D2977,$C$3:C2977,"Buy")+SUMIFS($F$3:F2977,$D$3:D2977,D2977,$C$3:C2977,"Coin Deposit",$E$3:E2977,"&lt;&gt;")</f>
        <v>0</v>
      </c>
      <c r="X2977" s="131">
        <f t="shared" si="510"/>
        <v>0</v>
      </c>
      <c r="Y2977" s="131">
        <f>IF($D2977=Y$1,SUMIFS($H$3:$H2977,$G$3:$G2977,Y$1,$C$3:$C2977,"Sell"),0)</f>
        <v>0</v>
      </c>
      <c r="Z2977" s="131">
        <f t="shared" si="511"/>
        <v>0</v>
      </c>
      <c r="AA2977" s="131">
        <f>IF($D2977=AA$1,SUMIFS($H$3:$H2977,$G$3:$G2977,AA$1,$C$3:$C2977,"Sell"),0)</f>
        <v>0</v>
      </c>
      <c r="AB2977" s="131">
        <f t="shared" si="512"/>
        <v>0</v>
      </c>
      <c r="AC2977" s="131">
        <f>SUMIFS('Deductions and Deposits'!$H:$H,'Deductions and Deposits'!$G:$G,D2977,'Deductions and Deposits'!$F:$F,"&lt;="&amp;B2977)+SUMIFS($F$3:F2977,$D$3:D2977,D2977,$C$3:C2977,"Coin Deposit",$E$3:E2977,"")</f>
        <v>0</v>
      </c>
      <c r="AD2977" s="131">
        <f>SUMIFS('Deductions and Deposits'!$D:$D,'Deductions and Deposits'!$C:$C,D2977)+SUMIFS($F:$F,$D:$D,D2977,$C:$C,"Coin Deduction")</f>
        <v>0</v>
      </c>
      <c r="AE2977" s="131">
        <f>Table5[[#This Row],[Column4]]+Table5[[#This Row],[Column14]]+Table5[[#This Row],[Column19]]+Table5[[#This Row],[Column12]]</f>
        <v>0</v>
      </c>
      <c r="AF2977" s="131">
        <f>Table5[[#This Row],[Column5]]+Table5[[#This Row],[Column13]]+Table5[[#This Row],[Column21]]+Table5[[#This Row],[Column18]]</f>
        <v>0</v>
      </c>
      <c r="AG2977" s="131">
        <f t="shared" si="513"/>
        <v>0</v>
      </c>
      <c r="AH2977" s="131">
        <f t="shared" si="514"/>
        <v>0</v>
      </c>
      <c r="AI2977" s="131">
        <f>Table5[[#This Row],[Column17]]-Table5[[#This Row],[Column20]]</f>
        <v>0</v>
      </c>
      <c r="AJ2977" s="131">
        <f t="shared" si="515"/>
        <v>0</v>
      </c>
      <c r="AK2977" s="131">
        <f t="shared" si="508"/>
        <v>0</v>
      </c>
      <c r="AL2977" s="131">
        <f t="shared" si="516"/>
        <v>0</v>
      </c>
      <c r="AM2977" s="131" t="str">
        <f t="shared" si="517"/>
        <v/>
      </c>
      <c r="AN2977" s="131" t="str">
        <f t="shared" ca="1" si="518"/>
        <v/>
      </c>
    </row>
    <row r="2978" spans="1:40" ht="20.25" customHeight="1" x14ac:dyDescent="0.3">
      <c r="A2978" s="127"/>
      <c r="B2978" s="164"/>
      <c r="C2978" s="139"/>
      <c r="D2978" s="140"/>
      <c r="E2978" s="139"/>
      <c r="F2978" s="139"/>
      <c r="G2978" s="140"/>
      <c r="H2978" s="139"/>
      <c r="I2978" s="129"/>
      <c r="L2978" s="128"/>
      <c r="M2978" s="128"/>
      <c r="N2978" s="128"/>
      <c r="O2978" s="128"/>
      <c r="P2978" s="128"/>
      <c r="Q2978" s="128"/>
      <c r="R2978" s="128"/>
      <c r="S2978" s="128"/>
      <c r="T2978" s="120">
        <f t="shared" si="509"/>
        <v>0</v>
      </c>
      <c r="U2978" s="131"/>
      <c r="V2978" s="131"/>
      <c r="W2978" s="131">
        <f>SUMIFS($F$3:F2978,$D$3:D2978,D2978,$C$3:C2978,"Buy")+SUMIFS($F$3:F2978,$D$3:D2978,D2978,$C$3:C2978,"Coin Deposit",$E$3:E2978,"&lt;&gt;")</f>
        <v>0</v>
      </c>
      <c r="X2978" s="131">
        <f t="shared" si="510"/>
        <v>0</v>
      </c>
      <c r="Y2978" s="131">
        <f>IF($D2978=Y$1,SUMIFS($H$3:$H2978,$G$3:$G2978,Y$1,$C$3:$C2978,"Sell"),0)</f>
        <v>0</v>
      </c>
      <c r="Z2978" s="131">
        <f t="shared" si="511"/>
        <v>0</v>
      </c>
      <c r="AA2978" s="131">
        <f>IF($D2978=AA$1,SUMIFS($H$3:$H2978,$G$3:$G2978,AA$1,$C$3:$C2978,"Sell"),0)</f>
        <v>0</v>
      </c>
      <c r="AB2978" s="131">
        <f t="shared" si="512"/>
        <v>0</v>
      </c>
      <c r="AC2978" s="131">
        <f>SUMIFS('Deductions and Deposits'!$H:$H,'Deductions and Deposits'!$G:$G,D2978,'Deductions and Deposits'!$F:$F,"&lt;="&amp;B2978)+SUMIFS($F$3:F2978,$D$3:D2978,D2978,$C$3:C2978,"Coin Deposit",$E$3:E2978,"")</f>
        <v>0</v>
      </c>
      <c r="AD2978" s="131">
        <f>SUMIFS('Deductions and Deposits'!$D:$D,'Deductions and Deposits'!$C:$C,D2978)+SUMIFS($F:$F,$D:$D,D2978,$C:$C,"Coin Deduction")</f>
        <v>0</v>
      </c>
      <c r="AE2978" s="131">
        <f>Table5[[#This Row],[Column4]]+Table5[[#This Row],[Column14]]+Table5[[#This Row],[Column19]]+Table5[[#This Row],[Column12]]</f>
        <v>0</v>
      </c>
      <c r="AF2978" s="131">
        <f>Table5[[#This Row],[Column5]]+Table5[[#This Row],[Column13]]+Table5[[#This Row],[Column21]]+Table5[[#This Row],[Column18]]</f>
        <v>0</v>
      </c>
      <c r="AG2978" s="131">
        <f t="shared" si="513"/>
        <v>0</v>
      </c>
      <c r="AH2978" s="131">
        <f t="shared" si="514"/>
        <v>0</v>
      </c>
      <c r="AI2978" s="131">
        <f>Table5[[#This Row],[Column17]]-Table5[[#This Row],[Column20]]</f>
        <v>0</v>
      </c>
      <c r="AJ2978" s="131">
        <f t="shared" si="515"/>
        <v>0</v>
      </c>
      <c r="AK2978" s="131">
        <f t="shared" si="508"/>
        <v>0</v>
      </c>
      <c r="AL2978" s="131">
        <f t="shared" si="516"/>
        <v>0</v>
      </c>
      <c r="AM2978" s="131" t="str">
        <f t="shared" si="517"/>
        <v/>
      </c>
      <c r="AN2978" s="131" t="str">
        <f t="shared" ca="1" si="518"/>
        <v/>
      </c>
    </row>
    <row r="2979" spans="1:40" ht="20.25" customHeight="1" x14ac:dyDescent="0.3">
      <c r="A2979" s="127"/>
      <c r="B2979" s="164"/>
      <c r="C2979" s="139"/>
      <c r="D2979" s="140"/>
      <c r="E2979" s="139"/>
      <c r="F2979" s="139"/>
      <c r="G2979" s="140"/>
      <c r="H2979" s="139"/>
      <c r="I2979" s="129"/>
      <c r="L2979" s="128"/>
      <c r="M2979" s="128"/>
      <c r="N2979" s="128"/>
      <c r="O2979" s="128"/>
      <c r="P2979" s="128"/>
      <c r="Q2979" s="128"/>
      <c r="R2979" s="128"/>
      <c r="S2979" s="128"/>
      <c r="T2979" s="120">
        <f t="shared" si="509"/>
        <v>0</v>
      </c>
      <c r="U2979" s="131"/>
      <c r="V2979" s="131"/>
      <c r="W2979" s="131">
        <f>SUMIFS($F$3:F2979,$D$3:D2979,D2979,$C$3:C2979,"Buy")+SUMIFS($F$3:F2979,$D$3:D2979,D2979,$C$3:C2979,"Coin Deposit",$E$3:E2979,"&lt;&gt;")</f>
        <v>0</v>
      </c>
      <c r="X2979" s="131">
        <f t="shared" si="510"/>
        <v>0</v>
      </c>
      <c r="Y2979" s="131">
        <f>IF($D2979=Y$1,SUMIFS($H$3:$H2979,$G$3:$G2979,Y$1,$C$3:$C2979,"Sell"),0)</f>
        <v>0</v>
      </c>
      <c r="Z2979" s="131">
        <f t="shared" si="511"/>
        <v>0</v>
      </c>
      <c r="AA2979" s="131">
        <f>IF($D2979=AA$1,SUMIFS($H$3:$H2979,$G$3:$G2979,AA$1,$C$3:$C2979,"Sell"),0)</f>
        <v>0</v>
      </c>
      <c r="AB2979" s="131">
        <f t="shared" si="512"/>
        <v>0</v>
      </c>
      <c r="AC2979" s="131">
        <f>SUMIFS('Deductions and Deposits'!$H:$H,'Deductions and Deposits'!$G:$G,D2979,'Deductions and Deposits'!$F:$F,"&lt;="&amp;B2979)+SUMIFS($F$3:F2979,$D$3:D2979,D2979,$C$3:C2979,"Coin Deposit",$E$3:E2979,"")</f>
        <v>0</v>
      </c>
      <c r="AD2979" s="131">
        <f>SUMIFS('Deductions and Deposits'!$D:$D,'Deductions and Deposits'!$C:$C,D2979)+SUMIFS($F:$F,$D:$D,D2979,$C:$C,"Coin Deduction")</f>
        <v>0</v>
      </c>
      <c r="AE2979" s="131">
        <f>Table5[[#This Row],[Column4]]+Table5[[#This Row],[Column14]]+Table5[[#This Row],[Column19]]+Table5[[#This Row],[Column12]]</f>
        <v>0</v>
      </c>
      <c r="AF2979" s="131">
        <f>Table5[[#This Row],[Column5]]+Table5[[#This Row],[Column13]]+Table5[[#This Row],[Column21]]+Table5[[#This Row],[Column18]]</f>
        <v>0</v>
      </c>
      <c r="AG2979" s="131">
        <f t="shared" si="513"/>
        <v>0</v>
      </c>
      <c r="AH2979" s="131">
        <f t="shared" si="514"/>
        <v>0</v>
      </c>
      <c r="AI2979" s="131">
        <f>Table5[[#This Row],[Column17]]-Table5[[#This Row],[Column20]]</f>
        <v>0</v>
      </c>
      <c r="AJ2979" s="131">
        <f t="shared" si="515"/>
        <v>0</v>
      </c>
      <c r="AK2979" s="131">
        <f t="shared" si="508"/>
        <v>0</v>
      </c>
      <c r="AL2979" s="131">
        <f t="shared" si="516"/>
        <v>0</v>
      </c>
      <c r="AM2979" s="131" t="str">
        <f t="shared" si="517"/>
        <v/>
      </c>
      <c r="AN2979" s="131" t="str">
        <f t="shared" ca="1" si="518"/>
        <v/>
      </c>
    </row>
    <row r="2980" spans="1:40" ht="20.25" customHeight="1" x14ac:dyDescent="0.3">
      <c r="A2980" s="127"/>
      <c r="B2980" s="164"/>
      <c r="C2980" s="139"/>
      <c r="D2980" s="140"/>
      <c r="E2980" s="139"/>
      <c r="F2980" s="139"/>
      <c r="G2980" s="140"/>
      <c r="H2980" s="139"/>
      <c r="I2980" s="129"/>
      <c r="L2980" s="128"/>
      <c r="M2980" s="128"/>
      <c r="N2980" s="128"/>
      <c r="O2980" s="128"/>
      <c r="P2980" s="128"/>
      <c r="Q2980" s="128"/>
      <c r="R2980" s="128"/>
      <c r="S2980" s="128"/>
      <c r="T2980" s="120">
        <f t="shared" si="509"/>
        <v>0</v>
      </c>
      <c r="U2980" s="131"/>
      <c r="V2980" s="131"/>
      <c r="W2980" s="131">
        <f>SUMIFS($F$3:F2980,$D$3:D2980,D2980,$C$3:C2980,"Buy")+SUMIFS($F$3:F2980,$D$3:D2980,D2980,$C$3:C2980,"Coin Deposit",$E$3:E2980,"&lt;&gt;")</f>
        <v>0</v>
      </c>
      <c r="X2980" s="131">
        <f t="shared" si="510"/>
        <v>0</v>
      </c>
      <c r="Y2980" s="131">
        <f>IF($D2980=Y$1,SUMIFS($H$3:$H2980,$G$3:$G2980,Y$1,$C$3:$C2980,"Sell"),0)</f>
        <v>0</v>
      </c>
      <c r="Z2980" s="131">
        <f t="shared" si="511"/>
        <v>0</v>
      </c>
      <c r="AA2980" s="131">
        <f>IF($D2980=AA$1,SUMIFS($H$3:$H2980,$G$3:$G2980,AA$1,$C$3:$C2980,"Sell"),0)</f>
        <v>0</v>
      </c>
      <c r="AB2980" s="131">
        <f t="shared" si="512"/>
        <v>0</v>
      </c>
      <c r="AC2980" s="131">
        <f>SUMIFS('Deductions and Deposits'!$H:$H,'Deductions and Deposits'!$G:$G,D2980,'Deductions and Deposits'!$F:$F,"&lt;="&amp;B2980)+SUMIFS($F$3:F2980,$D$3:D2980,D2980,$C$3:C2980,"Coin Deposit",$E$3:E2980,"")</f>
        <v>0</v>
      </c>
      <c r="AD2980" s="131">
        <f>SUMIFS('Deductions and Deposits'!$D:$D,'Deductions and Deposits'!$C:$C,D2980)+SUMIFS($F:$F,$D:$D,D2980,$C:$C,"Coin Deduction")</f>
        <v>0</v>
      </c>
      <c r="AE2980" s="131">
        <f>Table5[[#This Row],[Column4]]+Table5[[#This Row],[Column14]]+Table5[[#This Row],[Column19]]+Table5[[#This Row],[Column12]]</f>
        <v>0</v>
      </c>
      <c r="AF2980" s="131">
        <f>Table5[[#This Row],[Column5]]+Table5[[#This Row],[Column13]]+Table5[[#This Row],[Column21]]+Table5[[#This Row],[Column18]]</f>
        <v>0</v>
      </c>
      <c r="AG2980" s="131">
        <f t="shared" si="513"/>
        <v>0</v>
      </c>
      <c r="AH2980" s="131">
        <f t="shared" si="514"/>
        <v>0</v>
      </c>
      <c r="AI2980" s="131">
        <f>Table5[[#This Row],[Column17]]-Table5[[#This Row],[Column20]]</f>
        <v>0</v>
      </c>
      <c r="AJ2980" s="131">
        <f t="shared" si="515"/>
        <v>0</v>
      </c>
      <c r="AK2980" s="131">
        <f t="shared" si="508"/>
        <v>0</v>
      </c>
      <c r="AL2980" s="131">
        <f t="shared" si="516"/>
        <v>0</v>
      </c>
      <c r="AM2980" s="131" t="str">
        <f t="shared" si="517"/>
        <v/>
      </c>
      <c r="AN2980" s="131" t="str">
        <f t="shared" ca="1" si="518"/>
        <v/>
      </c>
    </row>
    <row r="2981" spans="1:40" ht="20.25" customHeight="1" x14ac:dyDescent="0.3">
      <c r="A2981" s="127"/>
      <c r="B2981" s="164"/>
      <c r="C2981" s="139"/>
      <c r="D2981" s="140"/>
      <c r="E2981" s="139"/>
      <c r="F2981" s="139"/>
      <c r="G2981" s="140"/>
      <c r="H2981" s="139"/>
      <c r="I2981" s="129"/>
      <c r="L2981" s="128"/>
      <c r="M2981" s="128"/>
      <c r="N2981" s="128"/>
      <c r="O2981" s="128"/>
      <c r="P2981" s="128"/>
      <c r="Q2981" s="128"/>
      <c r="R2981" s="128"/>
      <c r="S2981" s="128"/>
      <c r="T2981" s="120">
        <f t="shared" si="509"/>
        <v>0</v>
      </c>
      <c r="U2981" s="131"/>
      <c r="V2981" s="131"/>
      <c r="W2981" s="131">
        <f>SUMIFS($F$3:F2981,$D$3:D2981,D2981,$C$3:C2981,"Buy")+SUMIFS($F$3:F2981,$D$3:D2981,D2981,$C$3:C2981,"Coin Deposit",$E$3:E2981,"&lt;&gt;")</f>
        <v>0</v>
      </c>
      <c r="X2981" s="131">
        <f t="shared" si="510"/>
        <v>0</v>
      </c>
      <c r="Y2981" s="131">
        <f>IF($D2981=Y$1,SUMIFS($H$3:$H2981,$G$3:$G2981,Y$1,$C$3:$C2981,"Sell"),0)</f>
        <v>0</v>
      </c>
      <c r="Z2981" s="131">
        <f t="shared" si="511"/>
        <v>0</v>
      </c>
      <c r="AA2981" s="131">
        <f>IF($D2981=AA$1,SUMIFS($H$3:$H2981,$G$3:$G2981,AA$1,$C$3:$C2981,"Sell"),0)</f>
        <v>0</v>
      </c>
      <c r="AB2981" s="131">
        <f t="shared" si="512"/>
        <v>0</v>
      </c>
      <c r="AC2981" s="131">
        <f>SUMIFS('Deductions and Deposits'!$H:$H,'Deductions and Deposits'!$G:$G,D2981,'Deductions and Deposits'!$F:$F,"&lt;="&amp;B2981)+SUMIFS($F$3:F2981,$D$3:D2981,D2981,$C$3:C2981,"Coin Deposit",$E$3:E2981,"")</f>
        <v>0</v>
      </c>
      <c r="AD2981" s="131">
        <f>SUMIFS('Deductions and Deposits'!$D:$D,'Deductions and Deposits'!$C:$C,D2981)+SUMIFS($F:$F,$D:$D,D2981,$C:$C,"Coin Deduction")</f>
        <v>0</v>
      </c>
      <c r="AE2981" s="131">
        <f>Table5[[#This Row],[Column4]]+Table5[[#This Row],[Column14]]+Table5[[#This Row],[Column19]]+Table5[[#This Row],[Column12]]</f>
        <v>0</v>
      </c>
      <c r="AF2981" s="131">
        <f>Table5[[#This Row],[Column5]]+Table5[[#This Row],[Column13]]+Table5[[#This Row],[Column21]]+Table5[[#This Row],[Column18]]</f>
        <v>0</v>
      </c>
      <c r="AG2981" s="131">
        <f t="shared" si="513"/>
        <v>0</v>
      </c>
      <c r="AH2981" s="131">
        <f t="shared" si="514"/>
        <v>0</v>
      </c>
      <c r="AI2981" s="131">
        <f>Table5[[#This Row],[Column17]]-Table5[[#This Row],[Column20]]</f>
        <v>0</v>
      </c>
      <c r="AJ2981" s="131">
        <f t="shared" si="515"/>
        <v>0</v>
      </c>
      <c r="AK2981" s="131">
        <f t="shared" si="508"/>
        <v>0</v>
      </c>
      <c r="AL2981" s="131">
        <f t="shared" si="516"/>
        <v>0</v>
      </c>
      <c r="AM2981" s="131" t="str">
        <f t="shared" si="517"/>
        <v/>
      </c>
      <c r="AN2981" s="131" t="str">
        <f t="shared" ca="1" si="518"/>
        <v/>
      </c>
    </row>
    <row r="2982" spans="1:40" ht="20.25" customHeight="1" x14ac:dyDescent="0.3">
      <c r="A2982" s="127"/>
      <c r="B2982" s="164"/>
      <c r="C2982" s="139"/>
      <c r="D2982" s="140"/>
      <c r="E2982" s="139"/>
      <c r="F2982" s="139"/>
      <c r="G2982" s="140"/>
      <c r="H2982" s="139"/>
      <c r="I2982" s="129"/>
      <c r="L2982" s="128"/>
      <c r="M2982" s="128"/>
      <c r="N2982" s="128"/>
      <c r="O2982" s="128"/>
      <c r="P2982" s="128"/>
      <c r="Q2982" s="128"/>
      <c r="R2982" s="128"/>
      <c r="S2982" s="128"/>
      <c r="T2982" s="120">
        <f t="shared" si="509"/>
        <v>0</v>
      </c>
      <c r="U2982" s="131"/>
      <c r="V2982" s="131"/>
      <c r="W2982" s="131">
        <f>SUMIFS($F$3:F2982,$D$3:D2982,D2982,$C$3:C2982,"Buy")+SUMIFS($F$3:F2982,$D$3:D2982,D2982,$C$3:C2982,"Coin Deposit",$E$3:E2982,"&lt;&gt;")</f>
        <v>0</v>
      </c>
      <c r="X2982" s="131">
        <f t="shared" si="510"/>
        <v>0</v>
      </c>
      <c r="Y2982" s="131">
        <f>IF($D2982=Y$1,SUMIFS($H$3:$H2982,$G$3:$G2982,Y$1,$C$3:$C2982,"Sell"),0)</f>
        <v>0</v>
      </c>
      <c r="Z2982" s="131">
        <f t="shared" si="511"/>
        <v>0</v>
      </c>
      <c r="AA2982" s="131">
        <f>IF($D2982=AA$1,SUMIFS($H$3:$H2982,$G$3:$G2982,AA$1,$C$3:$C2982,"Sell"),0)</f>
        <v>0</v>
      </c>
      <c r="AB2982" s="131">
        <f t="shared" si="512"/>
        <v>0</v>
      </c>
      <c r="AC2982" s="131">
        <f>SUMIFS('Deductions and Deposits'!$H:$H,'Deductions and Deposits'!$G:$G,D2982,'Deductions and Deposits'!$F:$F,"&lt;="&amp;B2982)+SUMIFS($F$3:F2982,$D$3:D2982,D2982,$C$3:C2982,"Coin Deposit",$E$3:E2982,"")</f>
        <v>0</v>
      </c>
      <c r="AD2982" s="131">
        <f>SUMIFS('Deductions and Deposits'!$D:$D,'Deductions and Deposits'!$C:$C,D2982)+SUMIFS($F:$F,$D:$D,D2982,$C:$C,"Coin Deduction")</f>
        <v>0</v>
      </c>
      <c r="AE2982" s="131">
        <f>Table5[[#This Row],[Column4]]+Table5[[#This Row],[Column14]]+Table5[[#This Row],[Column19]]+Table5[[#This Row],[Column12]]</f>
        <v>0</v>
      </c>
      <c r="AF2982" s="131">
        <f>Table5[[#This Row],[Column5]]+Table5[[#This Row],[Column13]]+Table5[[#This Row],[Column21]]+Table5[[#This Row],[Column18]]</f>
        <v>0</v>
      </c>
      <c r="AG2982" s="131">
        <f t="shared" si="513"/>
        <v>0</v>
      </c>
      <c r="AH2982" s="131">
        <f t="shared" si="514"/>
        <v>0</v>
      </c>
      <c r="AI2982" s="131">
        <f>Table5[[#This Row],[Column17]]-Table5[[#This Row],[Column20]]</f>
        <v>0</v>
      </c>
      <c r="AJ2982" s="131">
        <f t="shared" si="515"/>
        <v>0</v>
      </c>
      <c r="AK2982" s="131">
        <f t="shared" si="508"/>
        <v>0</v>
      </c>
      <c r="AL2982" s="131">
        <f t="shared" si="516"/>
        <v>0</v>
      </c>
      <c r="AM2982" s="131" t="str">
        <f t="shared" si="517"/>
        <v/>
      </c>
      <c r="AN2982" s="131" t="str">
        <f t="shared" ca="1" si="518"/>
        <v/>
      </c>
    </row>
    <row r="2983" spans="1:40" ht="20.25" customHeight="1" x14ac:dyDescent="0.3">
      <c r="A2983" s="127"/>
      <c r="B2983" s="164"/>
      <c r="C2983" s="139"/>
      <c r="D2983" s="140"/>
      <c r="E2983" s="139"/>
      <c r="F2983" s="139"/>
      <c r="G2983" s="140"/>
      <c r="H2983" s="139"/>
      <c r="I2983" s="129"/>
      <c r="L2983" s="128"/>
      <c r="M2983" s="128"/>
      <c r="N2983" s="128"/>
      <c r="O2983" s="128"/>
      <c r="P2983" s="128"/>
      <c r="Q2983" s="128"/>
      <c r="R2983" s="128"/>
      <c r="S2983" s="128"/>
      <c r="T2983" s="120">
        <f t="shared" si="509"/>
        <v>0</v>
      </c>
      <c r="U2983" s="131"/>
      <c r="V2983" s="131"/>
      <c r="W2983" s="131">
        <f>SUMIFS($F$3:F2983,$D$3:D2983,D2983,$C$3:C2983,"Buy")+SUMIFS($F$3:F2983,$D$3:D2983,D2983,$C$3:C2983,"Coin Deposit",$E$3:E2983,"&lt;&gt;")</f>
        <v>0</v>
      </c>
      <c r="X2983" s="131">
        <f t="shared" si="510"/>
        <v>0</v>
      </c>
      <c r="Y2983" s="131">
        <f>IF($D2983=Y$1,SUMIFS($H$3:$H2983,$G$3:$G2983,Y$1,$C$3:$C2983,"Sell"),0)</f>
        <v>0</v>
      </c>
      <c r="Z2983" s="131">
        <f t="shared" si="511"/>
        <v>0</v>
      </c>
      <c r="AA2983" s="131">
        <f>IF($D2983=AA$1,SUMIFS($H$3:$H2983,$G$3:$G2983,AA$1,$C$3:$C2983,"Sell"),0)</f>
        <v>0</v>
      </c>
      <c r="AB2983" s="131">
        <f t="shared" si="512"/>
        <v>0</v>
      </c>
      <c r="AC2983" s="131">
        <f>SUMIFS('Deductions and Deposits'!$H:$H,'Deductions and Deposits'!$G:$G,D2983,'Deductions and Deposits'!$F:$F,"&lt;="&amp;B2983)+SUMIFS($F$3:F2983,$D$3:D2983,D2983,$C$3:C2983,"Coin Deposit",$E$3:E2983,"")</f>
        <v>0</v>
      </c>
      <c r="AD2983" s="131">
        <f>SUMIFS('Deductions and Deposits'!$D:$D,'Deductions and Deposits'!$C:$C,D2983)+SUMIFS($F:$F,$D:$D,D2983,$C:$C,"Coin Deduction")</f>
        <v>0</v>
      </c>
      <c r="AE2983" s="131">
        <f>Table5[[#This Row],[Column4]]+Table5[[#This Row],[Column14]]+Table5[[#This Row],[Column19]]+Table5[[#This Row],[Column12]]</f>
        <v>0</v>
      </c>
      <c r="AF2983" s="131">
        <f>Table5[[#This Row],[Column5]]+Table5[[#This Row],[Column13]]+Table5[[#This Row],[Column21]]+Table5[[#This Row],[Column18]]</f>
        <v>0</v>
      </c>
      <c r="AG2983" s="131">
        <f t="shared" si="513"/>
        <v>0</v>
      </c>
      <c r="AH2983" s="131">
        <f t="shared" si="514"/>
        <v>0</v>
      </c>
      <c r="AI2983" s="131">
        <f>Table5[[#This Row],[Column17]]-Table5[[#This Row],[Column20]]</f>
        <v>0</v>
      </c>
      <c r="AJ2983" s="131">
        <f t="shared" si="515"/>
        <v>0</v>
      </c>
      <c r="AK2983" s="131">
        <f t="shared" si="508"/>
        <v>0</v>
      </c>
      <c r="AL2983" s="131">
        <f t="shared" si="516"/>
        <v>0</v>
      </c>
      <c r="AM2983" s="131" t="str">
        <f t="shared" si="517"/>
        <v/>
      </c>
      <c r="AN2983" s="131" t="str">
        <f t="shared" ca="1" si="518"/>
        <v/>
      </c>
    </row>
    <row r="2984" spans="1:40" ht="20.25" customHeight="1" x14ac:dyDescent="0.3">
      <c r="A2984" s="127"/>
      <c r="B2984" s="164"/>
      <c r="C2984" s="139"/>
      <c r="D2984" s="140"/>
      <c r="E2984" s="139"/>
      <c r="F2984" s="139"/>
      <c r="G2984" s="140"/>
      <c r="H2984" s="139"/>
      <c r="I2984" s="129"/>
      <c r="L2984" s="128"/>
      <c r="M2984" s="128"/>
      <c r="N2984" s="128"/>
      <c r="O2984" s="128"/>
      <c r="P2984" s="128"/>
      <c r="Q2984" s="128"/>
      <c r="R2984" s="128"/>
      <c r="S2984" s="128"/>
      <c r="T2984" s="120">
        <f t="shared" si="509"/>
        <v>0</v>
      </c>
      <c r="U2984" s="131"/>
      <c r="V2984" s="131"/>
      <c r="W2984" s="131">
        <f>SUMIFS($F$3:F2984,$D$3:D2984,D2984,$C$3:C2984,"Buy")+SUMIFS($F$3:F2984,$D$3:D2984,D2984,$C$3:C2984,"Coin Deposit",$E$3:E2984,"&lt;&gt;")</f>
        <v>0</v>
      </c>
      <c r="X2984" s="131">
        <f t="shared" si="510"/>
        <v>0</v>
      </c>
      <c r="Y2984" s="131">
        <f>IF($D2984=Y$1,SUMIFS($H$3:$H2984,$G$3:$G2984,Y$1,$C$3:$C2984,"Sell"),0)</f>
        <v>0</v>
      </c>
      <c r="Z2984" s="131">
        <f t="shared" si="511"/>
        <v>0</v>
      </c>
      <c r="AA2984" s="131">
        <f>IF($D2984=AA$1,SUMIFS($H$3:$H2984,$G$3:$G2984,AA$1,$C$3:$C2984,"Sell"),0)</f>
        <v>0</v>
      </c>
      <c r="AB2984" s="131">
        <f t="shared" si="512"/>
        <v>0</v>
      </c>
      <c r="AC2984" s="131">
        <f>SUMIFS('Deductions and Deposits'!$H:$H,'Deductions and Deposits'!$G:$G,D2984,'Deductions and Deposits'!$F:$F,"&lt;="&amp;B2984)+SUMIFS($F$3:F2984,$D$3:D2984,D2984,$C$3:C2984,"Coin Deposit",$E$3:E2984,"")</f>
        <v>0</v>
      </c>
      <c r="AD2984" s="131">
        <f>SUMIFS('Deductions and Deposits'!$D:$D,'Deductions and Deposits'!$C:$C,D2984)+SUMIFS($F:$F,$D:$D,D2984,$C:$C,"Coin Deduction")</f>
        <v>0</v>
      </c>
      <c r="AE2984" s="131">
        <f>Table5[[#This Row],[Column4]]+Table5[[#This Row],[Column14]]+Table5[[#This Row],[Column19]]+Table5[[#This Row],[Column12]]</f>
        <v>0</v>
      </c>
      <c r="AF2984" s="131">
        <f>Table5[[#This Row],[Column5]]+Table5[[#This Row],[Column13]]+Table5[[#This Row],[Column21]]+Table5[[#This Row],[Column18]]</f>
        <v>0</v>
      </c>
      <c r="AG2984" s="131">
        <f t="shared" si="513"/>
        <v>0</v>
      </c>
      <c r="AH2984" s="131">
        <f t="shared" si="514"/>
        <v>0</v>
      </c>
      <c r="AI2984" s="131">
        <f>Table5[[#This Row],[Column17]]-Table5[[#This Row],[Column20]]</f>
        <v>0</v>
      </c>
      <c r="AJ2984" s="131">
        <f t="shared" si="515"/>
        <v>0</v>
      </c>
      <c r="AK2984" s="131">
        <f t="shared" si="508"/>
        <v>0</v>
      </c>
      <c r="AL2984" s="131">
        <f t="shared" si="516"/>
        <v>0</v>
      </c>
      <c r="AM2984" s="131" t="str">
        <f t="shared" si="517"/>
        <v/>
      </c>
      <c r="AN2984" s="131" t="str">
        <f t="shared" ca="1" si="518"/>
        <v/>
      </c>
    </row>
    <row r="2985" spans="1:40" ht="20.25" customHeight="1" x14ac:dyDescent="0.3">
      <c r="A2985" s="127"/>
      <c r="B2985" s="164"/>
      <c r="C2985" s="139"/>
      <c r="D2985" s="140"/>
      <c r="E2985" s="139"/>
      <c r="F2985" s="139"/>
      <c r="G2985" s="140"/>
      <c r="H2985" s="139"/>
      <c r="I2985" s="129"/>
      <c r="L2985" s="128"/>
      <c r="M2985" s="128"/>
      <c r="N2985" s="128"/>
      <c r="O2985" s="128"/>
      <c r="P2985" s="128"/>
      <c r="Q2985" s="128"/>
      <c r="R2985" s="128"/>
      <c r="S2985" s="128"/>
      <c r="T2985" s="120">
        <f t="shared" si="509"/>
        <v>0</v>
      </c>
      <c r="U2985" s="131"/>
      <c r="V2985" s="131"/>
      <c r="W2985" s="131">
        <f>SUMIFS($F$3:F2985,$D$3:D2985,D2985,$C$3:C2985,"Buy")+SUMIFS($F$3:F2985,$D$3:D2985,D2985,$C$3:C2985,"Coin Deposit",$E$3:E2985,"&lt;&gt;")</f>
        <v>0</v>
      </c>
      <c r="X2985" s="131">
        <f t="shared" si="510"/>
        <v>0</v>
      </c>
      <c r="Y2985" s="131">
        <f>IF($D2985=Y$1,SUMIFS($H$3:$H2985,$G$3:$G2985,Y$1,$C$3:$C2985,"Sell"),0)</f>
        <v>0</v>
      </c>
      <c r="Z2985" s="131">
        <f t="shared" si="511"/>
        <v>0</v>
      </c>
      <c r="AA2985" s="131">
        <f>IF($D2985=AA$1,SUMIFS($H$3:$H2985,$G$3:$G2985,AA$1,$C$3:$C2985,"Sell"),0)</f>
        <v>0</v>
      </c>
      <c r="AB2985" s="131">
        <f t="shared" si="512"/>
        <v>0</v>
      </c>
      <c r="AC2985" s="131">
        <f>SUMIFS('Deductions and Deposits'!$H:$H,'Deductions and Deposits'!$G:$G,D2985,'Deductions and Deposits'!$F:$F,"&lt;="&amp;B2985)+SUMIFS($F$3:F2985,$D$3:D2985,D2985,$C$3:C2985,"Coin Deposit",$E$3:E2985,"")</f>
        <v>0</v>
      </c>
      <c r="AD2985" s="131">
        <f>SUMIFS('Deductions and Deposits'!$D:$D,'Deductions and Deposits'!$C:$C,D2985)+SUMIFS($F:$F,$D:$D,D2985,$C:$C,"Coin Deduction")</f>
        <v>0</v>
      </c>
      <c r="AE2985" s="131">
        <f>Table5[[#This Row],[Column4]]+Table5[[#This Row],[Column14]]+Table5[[#This Row],[Column19]]+Table5[[#This Row],[Column12]]</f>
        <v>0</v>
      </c>
      <c r="AF2985" s="131">
        <f>Table5[[#This Row],[Column5]]+Table5[[#This Row],[Column13]]+Table5[[#This Row],[Column21]]+Table5[[#This Row],[Column18]]</f>
        <v>0</v>
      </c>
      <c r="AG2985" s="131">
        <f t="shared" si="513"/>
        <v>0</v>
      </c>
      <c r="AH2985" s="131">
        <f t="shared" si="514"/>
        <v>0</v>
      </c>
      <c r="AI2985" s="131">
        <f>Table5[[#This Row],[Column17]]-Table5[[#This Row],[Column20]]</f>
        <v>0</v>
      </c>
      <c r="AJ2985" s="131">
        <f t="shared" si="515"/>
        <v>0</v>
      </c>
      <c r="AK2985" s="131">
        <f t="shared" si="508"/>
        <v>0</v>
      </c>
      <c r="AL2985" s="131">
        <f t="shared" si="516"/>
        <v>0</v>
      </c>
      <c r="AM2985" s="131" t="str">
        <f t="shared" si="517"/>
        <v/>
      </c>
      <c r="AN2985" s="131" t="str">
        <f t="shared" ca="1" si="518"/>
        <v/>
      </c>
    </row>
    <row r="2986" spans="1:40" ht="20.25" customHeight="1" x14ac:dyDescent="0.3">
      <c r="A2986" s="127"/>
      <c r="B2986" s="164"/>
      <c r="C2986" s="139"/>
      <c r="D2986" s="140"/>
      <c r="E2986" s="139"/>
      <c r="F2986" s="139"/>
      <c r="G2986" s="140"/>
      <c r="H2986" s="139"/>
      <c r="I2986" s="129"/>
      <c r="L2986" s="128"/>
      <c r="M2986" s="128"/>
      <c r="N2986" s="128"/>
      <c r="O2986" s="128"/>
      <c r="P2986" s="128"/>
      <c r="Q2986" s="128"/>
      <c r="R2986" s="128"/>
      <c r="S2986" s="128"/>
      <c r="T2986" s="120">
        <f t="shared" si="509"/>
        <v>0</v>
      </c>
      <c r="U2986" s="131"/>
      <c r="V2986" s="131"/>
      <c r="W2986" s="131">
        <f>SUMIFS($F$3:F2986,$D$3:D2986,D2986,$C$3:C2986,"Buy")+SUMIFS($F$3:F2986,$D$3:D2986,D2986,$C$3:C2986,"Coin Deposit",$E$3:E2986,"&lt;&gt;")</f>
        <v>0</v>
      </c>
      <c r="X2986" s="131">
        <f t="shared" si="510"/>
        <v>0</v>
      </c>
      <c r="Y2986" s="131">
        <f>IF($D2986=Y$1,SUMIFS($H$3:$H2986,$G$3:$G2986,Y$1,$C$3:$C2986,"Sell"),0)</f>
        <v>0</v>
      </c>
      <c r="Z2986" s="131">
        <f t="shared" si="511"/>
        <v>0</v>
      </c>
      <c r="AA2986" s="131">
        <f>IF($D2986=AA$1,SUMIFS($H$3:$H2986,$G$3:$G2986,AA$1,$C$3:$C2986,"Sell"),0)</f>
        <v>0</v>
      </c>
      <c r="AB2986" s="131">
        <f t="shared" si="512"/>
        <v>0</v>
      </c>
      <c r="AC2986" s="131">
        <f>SUMIFS('Deductions and Deposits'!$H:$H,'Deductions and Deposits'!$G:$G,D2986,'Deductions and Deposits'!$F:$F,"&lt;="&amp;B2986)+SUMIFS($F$3:F2986,$D$3:D2986,D2986,$C$3:C2986,"Coin Deposit",$E$3:E2986,"")</f>
        <v>0</v>
      </c>
      <c r="AD2986" s="131">
        <f>SUMIFS('Deductions and Deposits'!$D:$D,'Deductions and Deposits'!$C:$C,D2986)+SUMIFS($F:$F,$D:$D,D2986,$C:$C,"Coin Deduction")</f>
        <v>0</v>
      </c>
      <c r="AE2986" s="131">
        <f>Table5[[#This Row],[Column4]]+Table5[[#This Row],[Column14]]+Table5[[#This Row],[Column19]]+Table5[[#This Row],[Column12]]</f>
        <v>0</v>
      </c>
      <c r="AF2986" s="131">
        <f>Table5[[#This Row],[Column5]]+Table5[[#This Row],[Column13]]+Table5[[#This Row],[Column21]]+Table5[[#This Row],[Column18]]</f>
        <v>0</v>
      </c>
      <c r="AG2986" s="131">
        <f t="shared" si="513"/>
        <v>0</v>
      </c>
      <c r="AH2986" s="131">
        <f t="shared" si="514"/>
        <v>0</v>
      </c>
      <c r="AI2986" s="131">
        <f>Table5[[#This Row],[Column17]]-Table5[[#This Row],[Column20]]</f>
        <v>0</v>
      </c>
      <c r="AJ2986" s="131">
        <f t="shared" si="515"/>
        <v>0</v>
      </c>
      <c r="AK2986" s="131">
        <f t="shared" si="508"/>
        <v>0</v>
      </c>
      <c r="AL2986" s="131">
        <f t="shared" si="516"/>
        <v>0</v>
      </c>
      <c r="AM2986" s="131" t="str">
        <f t="shared" si="517"/>
        <v/>
      </c>
      <c r="AN2986" s="131" t="str">
        <f t="shared" ca="1" si="518"/>
        <v/>
      </c>
    </row>
    <row r="2987" spans="1:40" ht="20.25" customHeight="1" x14ac:dyDescent="0.3">
      <c r="A2987" s="127"/>
      <c r="B2987" s="164"/>
      <c r="C2987" s="139"/>
      <c r="D2987" s="140"/>
      <c r="E2987" s="139"/>
      <c r="F2987" s="139"/>
      <c r="G2987" s="140"/>
      <c r="H2987" s="139"/>
      <c r="I2987" s="129"/>
      <c r="L2987" s="128"/>
      <c r="M2987" s="128"/>
      <c r="N2987" s="128"/>
      <c r="O2987" s="128"/>
      <c r="P2987" s="128"/>
      <c r="Q2987" s="128"/>
      <c r="R2987" s="128"/>
      <c r="S2987" s="128"/>
      <c r="T2987" s="120">
        <f t="shared" si="509"/>
        <v>0</v>
      </c>
      <c r="U2987" s="131"/>
      <c r="V2987" s="131"/>
      <c r="W2987" s="131">
        <f>SUMIFS($F$3:F2987,$D$3:D2987,D2987,$C$3:C2987,"Buy")+SUMIFS($F$3:F2987,$D$3:D2987,D2987,$C$3:C2987,"Coin Deposit",$E$3:E2987,"&lt;&gt;")</f>
        <v>0</v>
      </c>
      <c r="X2987" s="131">
        <f t="shared" si="510"/>
        <v>0</v>
      </c>
      <c r="Y2987" s="131">
        <f>IF($D2987=Y$1,SUMIFS($H$3:$H2987,$G$3:$G2987,Y$1,$C$3:$C2987,"Sell"),0)</f>
        <v>0</v>
      </c>
      <c r="Z2987" s="131">
        <f t="shared" si="511"/>
        <v>0</v>
      </c>
      <c r="AA2987" s="131">
        <f>IF($D2987=AA$1,SUMIFS($H$3:$H2987,$G$3:$G2987,AA$1,$C$3:$C2987,"Sell"),0)</f>
        <v>0</v>
      </c>
      <c r="AB2987" s="131">
        <f t="shared" si="512"/>
        <v>0</v>
      </c>
      <c r="AC2987" s="131">
        <f>SUMIFS('Deductions and Deposits'!$H:$H,'Deductions and Deposits'!$G:$G,D2987,'Deductions and Deposits'!$F:$F,"&lt;="&amp;B2987)+SUMIFS($F$3:F2987,$D$3:D2987,D2987,$C$3:C2987,"Coin Deposit",$E$3:E2987,"")</f>
        <v>0</v>
      </c>
      <c r="AD2987" s="131">
        <f>SUMIFS('Deductions and Deposits'!$D:$D,'Deductions and Deposits'!$C:$C,D2987)+SUMIFS($F:$F,$D:$D,D2987,$C:$C,"Coin Deduction")</f>
        <v>0</v>
      </c>
      <c r="AE2987" s="131">
        <f>Table5[[#This Row],[Column4]]+Table5[[#This Row],[Column14]]+Table5[[#This Row],[Column19]]+Table5[[#This Row],[Column12]]</f>
        <v>0</v>
      </c>
      <c r="AF2987" s="131">
        <f>Table5[[#This Row],[Column5]]+Table5[[#This Row],[Column13]]+Table5[[#This Row],[Column21]]+Table5[[#This Row],[Column18]]</f>
        <v>0</v>
      </c>
      <c r="AG2987" s="131">
        <f t="shared" si="513"/>
        <v>0</v>
      </c>
      <c r="AH2987" s="131">
        <f t="shared" si="514"/>
        <v>0</v>
      </c>
      <c r="AI2987" s="131">
        <f>Table5[[#This Row],[Column17]]-Table5[[#This Row],[Column20]]</f>
        <v>0</v>
      </c>
      <c r="AJ2987" s="131">
        <f t="shared" si="515"/>
        <v>0</v>
      </c>
      <c r="AK2987" s="131">
        <f t="shared" si="508"/>
        <v>0</v>
      </c>
      <c r="AL2987" s="131">
        <f t="shared" si="516"/>
        <v>0</v>
      </c>
      <c r="AM2987" s="131" t="str">
        <f t="shared" si="517"/>
        <v/>
      </c>
      <c r="AN2987" s="131" t="str">
        <f t="shared" ca="1" si="518"/>
        <v/>
      </c>
    </row>
    <row r="2988" spans="1:40" ht="20.25" customHeight="1" x14ac:dyDescent="0.3">
      <c r="A2988" s="127"/>
      <c r="B2988" s="164"/>
      <c r="C2988" s="139"/>
      <c r="D2988" s="140"/>
      <c r="E2988" s="139"/>
      <c r="F2988" s="139"/>
      <c r="G2988" s="140"/>
      <c r="H2988" s="139"/>
      <c r="I2988" s="129"/>
      <c r="L2988" s="128"/>
      <c r="M2988" s="128"/>
      <c r="N2988" s="128"/>
      <c r="O2988" s="128"/>
      <c r="P2988" s="128"/>
      <c r="Q2988" s="128"/>
      <c r="R2988" s="128"/>
      <c r="S2988" s="128"/>
      <c r="T2988" s="120">
        <f t="shared" si="509"/>
        <v>0</v>
      </c>
      <c r="U2988" s="131"/>
      <c r="V2988" s="131"/>
      <c r="W2988" s="131">
        <f>SUMIFS($F$3:F2988,$D$3:D2988,D2988,$C$3:C2988,"Buy")+SUMIFS($F$3:F2988,$D$3:D2988,D2988,$C$3:C2988,"Coin Deposit",$E$3:E2988,"&lt;&gt;")</f>
        <v>0</v>
      </c>
      <c r="X2988" s="131">
        <f t="shared" si="510"/>
        <v>0</v>
      </c>
      <c r="Y2988" s="131">
        <f>IF($D2988=Y$1,SUMIFS($H$3:$H2988,$G$3:$G2988,Y$1,$C$3:$C2988,"Sell"),0)</f>
        <v>0</v>
      </c>
      <c r="Z2988" s="131">
        <f t="shared" si="511"/>
        <v>0</v>
      </c>
      <c r="AA2988" s="131">
        <f>IF($D2988=AA$1,SUMIFS($H$3:$H2988,$G$3:$G2988,AA$1,$C$3:$C2988,"Sell"),0)</f>
        <v>0</v>
      </c>
      <c r="AB2988" s="131">
        <f t="shared" si="512"/>
        <v>0</v>
      </c>
      <c r="AC2988" s="131">
        <f>SUMIFS('Deductions and Deposits'!$H:$H,'Deductions and Deposits'!$G:$G,D2988,'Deductions and Deposits'!$F:$F,"&lt;="&amp;B2988)+SUMIFS($F$3:F2988,$D$3:D2988,D2988,$C$3:C2988,"Coin Deposit",$E$3:E2988,"")</f>
        <v>0</v>
      </c>
      <c r="AD2988" s="131">
        <f>SUMIFS('Deductions and Deposits'!$D:$D,'Deductions and Deposits'!$C:$C,D2988)+SUMIFS($F:$F,$D:$D,D2988,$C:$C,"Coin Deduction")</f>
        <v>0</v>
      </c>
      <c r="AE2988" s="131">
        <f>Table5[[#This Row],[Column4]]+Table5[[#This Row],[Column14]]+Table5[[#This Row],[Column19]]+Table5[[#This Row],[Column12]]</f>
        <v>0</v>
      </c>
      <c r="AF2988" s="131">
        <f>Table5[[#This Row],[Column5]]+Table5[[#This Row],[Column13]]+Table5[[#This Row],[Column21]]+Table5[[#This Row],[Column18]]</f>
        <v>0</v>
      </c>
      <c r="AG2988" s="131">
        <f t="shared" si="513"/>
        <v>0</v>
      </c>
      <c r="AH2988" s="131">
        <f t="shared" si="514"/>
        <v>0</v>
      </c>
      <c r="AI2988" s="131">
        <f>Table5[[#This Row],[Column17]]-Table5[[#This Row],[Column20]]</f>
        <v>0</v>
      </c>
      <c r="AJ2988" s="131">
        <f t="shared" si="515"/>
        <v>0</v>
      </c>
      <c r="AK2988" s="131">
        <f t="shared" si="508"/>
        <v>0</v>
      </c>
      <c r="AL2988" s="131">
        <f t="shared" si="516"/>
        <v>0</v>
      </c>
      <c r="AM2988" s="131" t="str">
        <f t="shared" si="517"/>
        <v/>
      </c>
      <c r="AN2988" s="131" t="str">
        <f t="shared" ca="1" si="518"/>
        <v/>
      </c>
    </row>
    <row r="2989" spans="1:40" ht="20.25" customHeight="1" x14ac:dyDescent="0.3">
      <c r="A2989" s="127"/>
      <c r="B2989" s="164"/>
      <c r="C2989" s="139"/>
      <c r="D2989" s="140"/>
      <c r="E2989" s="139"/>
      <c r="F2989" s="139"/>
      <c r="G2989" s="140"/>
      <c r="H2989" s="139"/>
      <c r="I2989" s="129"/>
      <c r="L2989" s="128"/>
      <c r="M2989" s="128"/>
      <c r="N2989" s="128"/>
      <c r="O2989" s="128"/>
      <c r="P2989" s="128"/>
      <c r="Q2989" s="128"/>
      <c r="R2989" s="128"/>
      <c r="S2989" s="128"/>
      <c r="T2989" s="120">
        <f t="shared" si="509"/>
        <v>0</v>
      </c>
      <c r="U2989" s="131"/>
      <c r="V2989" s="131"/>
      <c r="W2989" s="131">
        <f>SUMIFS($F$3:F2989,$D$3:D2989,D2989,$C$3:C2989,"Buy")+SUMIFS($F$3:F2989,$D$3:D2989,D2989,$C$3:C2989,"Coin Deposit",$E$3:E2989,"&lt;&gt;")</f>
        <v>0</v>
      </c>
      <c r="X2989" s="131">
        <f t="shared" si="510"/>
        <v>0</v>
      </c>
      <c r="Y2989" s="131">
        <f>IF($D2989=Y$1,SUMIFS($H$3:$H2989,$G$3:$G2989,Y$1,$C$3:$C2989,"Sell"),0)</f>
        <v>0</v>
      </c>
      <c r="Z2989" s="131">
        <f t="shared" si="511"/>
        <v>0</v>
      </c>
      <c r="AA2989" s="131">
        <f>IF($D2989=AA$1,SUMIFS($H$3:$H2989,$G$3:$G2989,AA$1,$C$3:$C2989,"Sell"),0)</f>
        <v>0</v>
      </c>
      <c r="AB2989" s="131">
        <f t="shared" si="512"/>
        <v>0</v>
      </c>
      <c r="AC2989" s="131">
        <f>SUMIFS('Deductions and Deposits'!$H:$H,'Deductions and Deposits'!$G:$G,D2989,'Deductions and Deposits'!$F:$F,"&lt;="&amp;B2989)+SUMIFS($F$3:F2989,$D$3:D2989,D2989,$C$3:C2989,"Coin Deposit",$E$3:E2989,"")</f>
        <v>0</v>
      </c>
      <c r="AD2989" s="131">
        <f>SUMIFS('Deductions and Deposits'!$D:$D,'Deductions and Deposits'!$C:$C,D2989)+SUMIFS($F:$F,$D:$D,D2989,$C:$C,"Coin Deduction")</f>
        <v>0</v>
      </c>
      <c r="AE2989" s="131">
        <f>Table5[[#This Row],[Column4]]+Table5[[#This Row],[Column14]]+Table5[[#This Row],[Column19]]+Table5[[#This Row],[Column12]]</f>
        <v>0</v>
      </c>
      <c r="AF2989" s="131">
        <f>Table5[[#This Row],[Column5]]+Table5[[#This Row],[Column13]]+Table5[[#This Row],[Column21]]+Table5[[#This Row],[Column18]]</f>
        <v>0</v>
      </c>
      <c r="AG2989" s="131">
        <f t="shared" si="513"/>
        <v>0</v>
      </c>
      <c r="AH2989" s="131">
        <f t="shared" si="514"/>
        <v>0</v>
      </c>
      <c r="AI2989" s="131">
        <f>Table5[[#This Row],[Column17]]-Table5[[#This Row],[Column20]]</f>
        <v>0</v>
      </c>
      <c r="AJ2989" s="131">
        <f t="shared" si="515"/>
        <v>0</v>
      </c>
      <c r="AK2989" s="131">
        <f t="shared" si="508"/>
        <v>0</v>
      </c>
      <c r="AL2989" s="131">
        <f t="shared" si="516"/>
        <v>0</v>
      </c>
      <c r="AM2989" s="131" t="str">
        <f t="shared" si="517"/>
        <v/>
      </c>
      <c r="AN2989" s="131" t="str">
        <f t="shared" ca="1" si="518"/>
        <v/>
      </c>
    </row>
    <row r="2990" spans="1:40" ht="20.25" customHeight="1" x14ac:dyDescent="0.3">
      <c r="A2990" s="127"/>
      <c r="B2990" s="164"/>
      <c r="C2990" s="139"/>
      <c r="D2990" s="140"/>
      <c r="E2990" s="139"/>
      <c r="F2990" s="139"/>
      <c r="G2990" s="140"/>
      <c r="H2990" s="139"/>
      <c r="I2990" s="129"/>
      <c r="L2990" s="128"/>
      <c r="M2990" s="128"/>
      <c r="N2990" s="128"/>
      <c r="O2990" s="128"/>
      <c r="P2990" s="128"/>
      <c r="Q2990" s="128"/>
      <c r="R2990" s="128"/>
      <c r="S2990" s="128"/>
      <c r="T2990" s="120">
        <f t="shared" si="509"/>
        <v>0</v>
      </c>
      <c r="U2990" s="131"/>
      <c r="V2990" s="131"/>
      <c r="W2990" s="131">
        <f>SUMIFS($F$3:F2990,$D$3:D2990,D2990,$C$3:C2990,"Buy")+SUMIFS($F$3:F2990,$D$3:D2990,D2990,$C$3:C2990,"Coin Deposit",$E$3:E2990,"&lt;&gt;")</f>
        <v>0</v>
      </c>
      <c r="X2990" s="131">
        <f t="shared" si="510"/>
        <v>0</v>
      </c>
      <c r="Y2990" s="131">
        <f>IF($D2990=Y$1,SUMIFS($H$3:$H2990,$G$3:$G2990,Y$1,$C$3:$C2990,"Sell"),0)</f>
        <v>0</v>
      </c>
      <c r="Z2990" s="131">
        <f t="shared" si="511"/>
        <v>0</v>
      </c>
      <c r="AA2990" s="131">
        <f>IF($D2990=AA$1,SUMIFS($H$3:$H2990,$G$3:$G2990,AA$1,$C$3:$C2990,"Sell"),0)</f>
        <v>0</v>
      </c>
      <c r="AB2990" s="131">
        <f t="shared" si="512"/>
        <v>0</v>
      </c>
      <c r="AC2990" s="131">
        <f>SUMIFS('Deductions and Deposits'!$H:$H,'Deductions and Deposits'!$G:$G,D2990,'Deductions and Deposits'!$F:$F,"&lt;="&amp;B2990)+SUMIFS($F$3:F2990,$D$3:D2990,D2990,$C$3:C2990,"Coin Deposit",$E$3:E2990,"")</f>
        <v>0</v>
      </c>
      <c r="AD2990" s="131">
        <f>SUMIFS('Deductions and Deposits'!$D:$D,'Deductions and Deposits'!$C:$C,D2990)+SUMIFS($F:$F,$D:$D,D2990,$C:$C,"Coin Deduction")</f>
        <v>0</v>
      </c>
      <c r="AE2990" s="131">
        <f>Table5[[#This Row],[Column4]]+Table5[[#This Row],[Column14]]+Table5[[#This Row],[Column19]]+Table5[[#This Row],[Column12]]</f>
        <v>0</v>
      </c>
      <c r="AF2990" s="131">
        <f>Table5[[#This Row],[Column5]]+Table5[[#This Row],[Column13]]+Table5[[#This Row],[Column21]]+Table5[[#This Row],[Column18]]</f>
        <v>0</v>
      </c>
      <c r="AG2990" s="131">
        <f t="shared" si="513"/>
        <v>0</v>
      </c>
      <c r="AH2990" s="131">
        <f t="shared" si="514"/>
        <v>0</v>
      </c>
      <c r="AI2990" s="131">
        <f>Table5[[#This Row],[Column17]]-Table5[[#This Row],[Column20]]</f>
        <v>0</v>
      </c>
      <c r="AJ2990" s="131">
        <f t="shared" si="515"/>
        <v>0</v>
      </c>
      <c r="AK2990" s="131">
        <f t="shared" si="508"/>
        <v>0</v>
      </c>
      <c r="AL2990" s="131">
        <f t="shared" si="516"/>
        <v>0</v>
      </c>
      <c r="AM2990" s="131" t="str">
        <f t="shared" si="517"/>
        <v/>
      </c>
      <c r="AN2990" s="131" t="str">
        <f t="shared" ca="1" si="518"/>
        <v/>
      </c>
    </row>
    <row r="2991" spans="1:40" ht="20.25" customHeight="1" x14ac:dyDescent="0.3">
      <c r="A2991" s="127"/>
      <c r="B2991" s="164"/>
      <c r="C2991" s="139"/>
      <c r="D2991" s="140"/>
      <c r="E2991" s="139"/>
      <c r="F2991" s="139"/>
      <c r="G2991" s="140"/>
      <c r="H2991" s="139"/>
      <c r="I2991" s="129"/>
      <c r="L2991" s="128"/>
      <c r="M2991" s="128"/>
      <c r="N2991" s="128"/>
      <c r="O2991" s="128"/>
      <c r="P2991" s="128"/>
      <c r="Q2991" s="128"/>
      <c r="R2991" s="128"/>
      <c r="S2991" s="128"/>
      <c r="T2991" s="120">
        <f t="shared" si="509"/>
        <v>0</v>
      </c>
      <c r="U2991" s="131"/>
      <c r="V2991" s="131"/>
      <c r="W2991" s="131">
        <f>SUMIFS($F$3:F2991,$D$3:D2991,D2991,$C$3:C2991,"Buy")+SUMIFS($F$3:F2991,$D$3:D2991,D2991,$C$3:C2991,"Coin Deposit",$E$3:E2991,"&lt;&gt;")</f>
        <v>0</v>
      </c>
      <c r="X2991" s="131">
        <f t="shared" si="510"/>
        <v>0</v>
      </c>
      <c r="Y2991" s="131">
        <f>IF($D2991=Y$1,SUMIFS($H$3:$H2991,$G$3:$G2991,Y$1,$C$3:$C2991,"Sell"),0)</f>
        <v>0</v>
      </c>
      <c r="Z2991" s="131">
        <f t="shared" si="511"/>
        <v>0</v>
      </c>
      <c r="AA2991" s="131">
        <f>IF($D2991=AA$1,SUMIFS($H$3:$H2991,$G$3:$G2991,AA$1,$C$3:$C2991,"Sell"),0)</f>
        <v>0</v>
      </c>
      <c r="AB2991" s="131">
        <f t="shared" si="512"/>
        <v>0</v>
      </c>
      <c r="AC2991" s="131">
        <f>SUMIFS('Deductions and Deposits'!$H:$H,'Deductions and Deposits'!$G:$G,D2991,'Deductions and Deposits'!$F:$F,"&lt;="&amp;B2991)+SUMIFS($F$3:F2991,$D$3:D2991,D2991,$C$3:C2991,"Coin Deposit",$E$3:E2991,"")</f>
        <v>0</v>
      </c>
      <c r="AD2991" s="131">
        <f>SUMIFS('Deductions and Deposits'!$D:$D,'Deductions and Deposits'!$C:$C,D2991)+SUMIFS($F:$F,$D:$D,D2991,$C:$C,"Coin Deduction")</f>
        <v>0</v>
      </c>
      <c r="AE2991" s="131">
        <f>Table5[[#This Row],[Column4]]+Table5[[#This Row],[Column14]]+Table5[[#This Row],[Column19]]+Table5[[#This Row],[Column12]]</f>
        <v>0</v>
      </c>
      <c r="AF2991" s="131">
        <f>Table5[[#This Row],[Column5]]+Table5[[#This Row],[Column13]]+Table5[[#This Row],[Column21]]+Table5[[#This Row],[Column18]]</f>
        <v>0</v>
      </c>
      <c r="AG2991" s="131">
        <f t="shared" si="513"/>
        <v>0</v>
      </c>
      <c r="AH2991" s="131">
        <f t="shared" si="514"/>
        <v>0</v>
      </c>
      <c r="AI2991" s="131">
        <f>Table5[[#This Row],[Column17]]-Table5[[#This Row],[Column20]]</f>
        <v>0</v>
      </c>
      <c r="AJ2991" s="131">
        <f t="shared" si="515"/>
        <v>0</v>
      </c>
      <c r="AK2991" s="131">
        <f t="shared" si="508"/>
        <v>0</v>
      </c>
      <c r="AL2991" s="131">
        <f t="shared" si="516"/>
        <v>0</v>
      </c>
      <c r="AM2991" s="131" t="str">
        <f t="shared" si="517"/>
        <v/>
      </c>
      <c r="AN2991" s="131" t="str">
        <f t="shared" ca="1" si="518"/>
        <v/>
      </c>
    </row>
    <row r="2992" spans="1:40" ht="20.25" customHeight="1" x14ac:dyDescent="0.3">
      <c r="A2992" s="127"/>
      <c r="B2992" s="164"/>
      <c r="C2992" s="139"/>
      <c r="D2992" s="140"/>
      <c r="E2992" s="139"/>
      <c r="F2992" s="139"/>
      <c r="G2992" s="140"/>
      <c r="H2992" s="139"/>
      <c r="I2992" s="129"/>
      <c r="L2992" s="128"/>
      <c r="M2992" s="128"/>
      <c r="N2992" s="128"/>
      <c r="O2992" s="128"/>
      <c r="P2992" s="128"/>
      <c r="Q2992" s="128"/>
      <c r="R2992" s="128"/>
      <c r="S2992" s="128"/>
      <c r="T2992" s="120">
        <f t="shared" si="509"/>
        <v>0</v>
      </c>
      <c r="U2992" s="131"/>
      <c r="V2992" s="131"/>
      <c r="W2992" s="131">
        <f>SUMIFS($F$3:F2992,$D$3:D2992,D2992,$C$3:C2992,"Buy")+SUMIFS($F$3:F2992,$D$3:D2992,D2992,$C$3:C2992,"Coin Deposit",$E$3:E2992,"&lt;&gt;")</f>
        <v>0</v>
      </c>
      <c r="X2992" s="131">
        <f t="shared" si="510"/>
        <v>0</v>
      </c>
      <c r="Y2992" s="131">
        <f>IF($D2992=Y$1,SUMIFS($H$3:$H2992,$G$3:$G2992,Y$1,$C$3:$C2992,"Sell"),0)</f>
        <v>0</v>
      </c>
      <c r="Z2992" s="131">
        <f t="shared" si="511"/>
        <v>0</v>
      </c>
      <c r="AA2992" s="131">
        <f>IF($D2992=AA$1,SUMIFS($H$3:$H2992,$G$3:$G2992,AA$1,$C$3:$C2992,"Sell"),0)</f>
        <v>0</v>
      </c>
      <c r="AB2992" s="131">
        <f t="shared" si="512"/>
        <v>0</v>
      </c>
      <c r="AC2992" s="131">
        <f>SUMIFS('Deductions and Deposits'!$H:$H,'Deductions and Deposits'!$G:$G,D2992,'Deductions and Deposits'!$F:$F,"&lt;="&amp;B2992)+SUMIFS($F$3:F2992,$D$3:D2992,D2992,$C$3:C2992,"Coin Deposit",$E$3:E2992,"")</f>
        <v>0</v>
      </c>
      <c r="AD2992" s="131">
        <f>SUMIFS('Deductions and Deposits'!$D:$D,'Deductions and Deposits'!$C:$C,D2992)+SUMIFS($F:$F,$D:$D,D2992,$C:$C,"Coin Deduction")</f>
        <v>0</v>
      </c>
      <c r="AE2992" s="131">
        <f>Table5[[#This Row],[Column4]]+Table5[[#This Row],[Column14]]+Table5[[#This Row],[Column19]]+Table5[[#This Row],[Column12]]</f>
        <v>0</v>
      </c>
      <c r="AF2992" s="131">
        <f>Table5[[#This Row],[Column5]]+Table5[[#This Row],[Column13]]+Table5[[#This Row],[Column21]]+Table5[[#This Row],[Column18]]</f>
        <v>0</v>
      </c>
      <c r="AG2992" s="131">
        <f t="shared" si="513"/>
        <v>0</v>
      </c>
      <c r="AH2992" s="131">
        <f t="shared" si="514"/>
        <v>0</v>
      </c>
      <c r="AI2992" s="131">
        <f>Table5[[#This Row],[Column17]]-Table5[[#This Row],[Column20]]</f>
        <v>0</v>
      </c>
      <c r="AJ2992" s="131">
        <f t="shared" si="515"/>
        <v>0</v>
      </c>
      <c r="AK2992" s="131">
        <f t="shared" si="508"/>
        <v>0</v>
      </c>
      <c r="AL2992" s="131">
        <f t="shared" si="516"/>
        <v>0</v>
      </c>
      <c r="AM2992" s="131" t="str">
        <f t="shared" si="517"/>
        <v/>
      </c>
      <c r="AN2992" s="131" t="str">
        <f t="shared" ca="1" si="518"/>
        <v/>
      </c>
    </row>
    <row r="2993" spans="1:40" ht="20.25" customHeight="1" x14ac:dyDescent="0.3">
      <c r="A2993" s="127"/>
      <c r="B2993" s="164"/>
      <c r="C2993" s="139"/>
      <c r="D2993" s="140"/>
      <c r="E2993" s="139"/>
      <c r="F2993" s="139"/>
      <c r="G2993" s="140"/>
      <c r="H2993" s="139"/>
      <c r="I2993" s="129"/>
      <c r="L2993" s="128"/>
      <c r="M2993" s="128"/>
      <c r="N2993" s="128"/>
      <c r="O2993" s="128"/>
      <c r="P2993" s="128"/>
      <c r="Q2993" s="128"/>
      <c r="R2993" s="128"/>
      <c r="S2993" s="128"/>
      <c r="T2993" s="120">
        <f t="shared" si="509"/>
        <v>0</v>
      </c>
      <c r="U2993" s="131"/>
      <c r="V2993" s="131"/>
      <c r="W2993" s="131">
        <f>SUMIFS($F$3:F2993,$D$3:D2993,D2993,$C$3:C2993,"Buy")+SUMIFS($F$3:F2993,$D$3:D2993,D2993,$C$3:C2993,"Coin Deposit",$E$3:E2993,"&lt;&gt;")</f>
        <v>0</v>
      </c>
      <c r="X2993" s="131">
        <f t="shared" si="510"/>
        <v>0</v>
      </c>
      <c r="Y2993" s="131">
        <f>IF($D2993=Y$1,SUMIFS($H$3:$H2993,$G$3:$G2993,Y$1,$C$3:$C2993,"Sell"),0)</f>
        <v>0</v>
      </c>
      <c r="Z2993" s="131">
        <f t="shared" si="511"/>
        <v>0</v>
      </c>
      <c r="AA2993" s="131">
        <f>IF($D2993=AA$1,SUMIFS($H$3:$H2993,$G$3:$G2993,AA$1,$C$3:$C2993,"Sell"),0)</f>
        <v>0</v>
      </c>
      <c r="AB2993" s="131">
        <f t="shared" si="512"/>
        <v>0</v>
      </c>
      <c r="AC2993" s="131">
        <f>SUMIFS('Deductions and Deposits'!$H:$H,'Deductions and Deposits'!$G:$G,D2993,'Deductions and Deposits'!$F:$F,"&lt;="&amp;B2993)+SUMIFS($F$3:F2993,$D$3:D2993,D2993,$C$3:C2993,"Coin Deposit",$E$3:E2993,"")</f>
        <v>0</v>
      </c>
      <c r="AD2993" s="131">
        <f>SUMIFS('Deductions and Deposits'!$D:$D,'Deductions and Deposits'!$C:$C,D2993)+SUMIFS($F:$F,$D:$D,D2993,$C:$C,"Coin Deduction")</f>
        <v>0</v>
      </c>
      <c r="AE2993" s="131">
        <f>Table5[[#This Row],[Column4]]+Table5[[#This Row],[Column14]]+Table5[[#This Row],[Column19]]+Table5[[#This Row],[Column12]]</f>
        <v>0</v>
      </c>
      <c r="AF2993" s="131">
        <f>Table5[[#This Row],[Column5]]+Table5[[#This Row],[Column13]]+Table5[[#This Row],[Column21]]+Table5[[#This Row],[Column18]]</f>
        <v>0</v>
      </c>
      <c r="AG2993" s="131">
        <f t="shared" si="513"/>
        <v>0</v>
      </c>
      <c r="AH2993" s="131">
        <f t="shared" si="514"/>
        <v>0</v>
      </c>
      <c r="AI2993" s="131">
        <f>Table5[[#This Row],[Column17]]-Table5[[#This Row],[Column20]]</f>
        <v>0</v>
      </c>
      <c r="AJ2993" s="131">
        <f t="shared" si="515"/>
        <v>0</v>
      </c>
      <c r="AK2993" s="131">
        <f t="shared" si="508"/>
        <v>0</v>
      </c>
      <c r="AL2993" s="131">
        <f t="shared" si="516"/>
        <v>0</v>
      </c>
      <c r="AM2993" s="131" t="str">
        <f t="shared" si="517"/>
        <v/>
      </c>
      <c r="AN2993" s="131" t="str">
        <f t="shared" ca="1" si="518"/>
        <v/>
      </c>
    </row>
    <row r="2994" spans="1:40" ht="20.25" customHeight="1" x14ac:dyDescent="0.3">
      <c r="A2994" s="127"/>
      <c r="B2994" s="164"/>
      <c r="C2994" s="139"/>
      <c r="D2994" s="140"/>
      <c r="E2994" s="139"/>
      <c r="F2994" s="139"/>
      <c r="G2994" s="140"/>
      <c r="H2994" s="139"/>
      <c r="I2994" s="129"/>
      <c r="L2994" s="128"/>
      <c r="M2994" s="128"/>
      <c r="N2994" s="128"/>
      <c r="O2994" s="128"/>
      <c r="P2994" s="128"/>
      <c r="Q2994" s="128"/>
      <c r="R2994" s="128"/>
      <c r="S2994" s="128"/>
      <c r="T2994" s="120">
        <f t="shared" si="509"/>
        <v>0</v>
      </c>
      <c r="U2994" s="131"/>
      <c r="V2994" s="131"/>
      <c r="W2994" s="131">
        <f>SUMIFS($F$3:F2994,$D$3:D2994,D2994,$C$3:C2994,"Buy")+SUMIFS($F$3:F2994,$D$3:D2994,D2994,$C$3:C2994,"Coin Deposit",$E$3:E2994,"&lt;&gt;")</f>
        <v>0</v>
      </c>
      <c r="X2994" s="131">
        <f t="shared" si="510"/>
        <v>0</v>
      </c>
      <c r="Y2994" s="131">
        <f>IF($D2994=Y$1,SUMIFS($H$3:$H2994,$G$3:$G2994,Y$1,$C$3:$C2994,"Sell"),0)</f>
        <v>0</v>
      </c>
      <c r="Z2994" s="131">
        <f t="shared" si="511"/>
        <v>0</v>
      </c>
      <c r="AA2994" s="131">
        <f>IF($D2994=AA$1,SUMIFS($H$3:$H2994,$G$3:$G2994,AA$1,$C$3:$C2994,"Sell"),0)</f>
        <v>0</v>
      </c>
      <c r="AB2994" s="131">
        <f t="shared" si="512"/>
        <v>0</v>
      </c>
      <c r="AC2994" s="131">
        <f>SUMIFS('Deductions and Deposits'!$H:$H,'Deductions and Deposits'!$G:$G,D2994,'Deductions and Deposits'!$F:$F,"&lt;="&amp;B2994)+SUMIFS($F$3:F2994,$D$3:D2994,D2994,$C$3:C2994,"Coin Deposit",$E$3:E2994,"")</f>
        <v>0</v>
      </c>
      <c r="AD2994" s="131">
        <f>SUMIFS('Deductions and Deposits'!$D:$D,'Deductions and Deposits'!$C:$C,D2994)+SUMIFS($F:$F,$D:$D,D2994,$C:$C,"Coin Deduction")</f>
        <v>0</v>
      </c>
      <c r="AE2994" s="131">
        <f>Table5[[#This Row],[Column4]]+Table5[[#This Row],[Column14]]+Table5[[#This Row],[Column19]]+Table5[[#This Row],[Column12]]</f>
        <v>0</v>
      </c>
      <c r="AF2994" s="131">
        <f>Table5[[#This Row],[Column5]]+Table5[[#This Row],[Column13]]+Table5[[#This Row],[Column21]]+Table5[[#This Row],[Column18]]</f>
        <v>0</v>
      </c>
      <c r="AG2994" s="131">
        <f t="shared" si="513"/>
        <v>0</v>
      </c>
      <c r="AH2994" s="131">
        <f t="shared" si="514"/>
        <v>0</v>
      </c>
      <c r="AI2994" s="131">
        <f>Table5[[#This Row],[Column17]]-Table5[[#This Row],[Column20]]</f>
        <v>0</v>
      </c>
      <c r="AJ2994" s="131">
        <f t="shared" si="515"/>
        <v>0</v>
      </c>
      <c r="AK2994" s="131">
        <f t="shared" si="508"/>
        <v>0</v>
      </c>
      <c r="AL2994" s="131">
        <f t="shared" si="516"/>
        <v>0</v>
      </c>
      <c r="AM2994" s="131" t="str">
        <f t="shared" si="517"/>
        <v/>
      </c>
      <c r="AN2994" s="131" t="str">
        <f t="shared" ca="1" si="518"/>
        <v/>
      </c>
    </row>
    <row r="2995" spans="1:40" ht="20.25" customHeight="1" x14ac:dyDescent="0.3">
      <c r="A2995" s="127"/>
      <c r="B2995" s="164"/>
      <c r="C2995" s="139"/>
      <c r="D2995" s="140"/>
      <c r="E2995" s="139"/>
      <c r="F2995" s="139"/>
      <c r="G2995" s="140"/>
      <c r="H2995" s="139"/>
      <c r="I2995" s="129"/>
      <c r="L2995" s="128"/>
      <c r="M2995" s="128"/>
      <c r="N2995" s="128"/>
      <c r="O2995" s="128"/>
      <c r="P2995" s="128"/>
      <c r="Q2995" s="128"/>
      <c r="R2995" s="128"/>
      <c r="S2995" s="128"/>
      <c r="T2995" s="120">
        <f t="shared" si="509"/>
        <v>0</v>
      </c>
      <c r="U2995" s="131"/>
      <c r="V2995" s="131"/>
      <c r="W2995" s="131">
        <f>SUMIFS($F$3:F2995,$D$3:D2995,D2995,$C$3:C2995,"Buy")+SUMIFS($F$3:F2995,$D$3:D2995,D2995,$C$3:C2995,"Coin Deposit",$E$3:E2995,"&lt;&gt;")</f>
        <v>0</v>
      </c>
      <c r="X2995" s="131">
        <f t="shared" si="510"/>
        <v>0</v>
      </c>
      <c r="Y2995" s="131">
        <f>IF($D2995=Y$1,SUMIFS($H$3:$H2995,$G$3:$G2995,Y$1,$C$3:$C2995,"Sell"),0)</f>
        <v>0</v>
      </c>
      <c r="Z2995" s="131">
        <f t="shared" si="511"/>
        <v>0</v>
      </c>
      <c r="AA2995" s="131">
        <f>IF($D2995=AA$1,SUMIFS($H$3:$H2995,$G$3:$G2995,AA$1,$C$3:$C2995,"Sell"),0)</f>
        <v>0</v>
      </c>
      <c r="AB2995" s="131">
        <f t="shared" si="512"/>
        <v>0</v>
      </c>
      <c r="AC2995" s="131">
        <f>SUMIFS('Deductions and Deposits'!$H:$H,'Deductions and Deposits'!$G:$G,D2995,'Deductions and Deposits'!$F:$F,"&lt;="&amp;B2995)+SUMIFS($F$3:F2995,$D$3:D2995,D2995,$C$3:C2995,"Coin Deposit",$E$3:E2995,"")</f>
        <v>0</v>
      </c>
      <c r="AD2995" s="131">
        <f>SUMIFS('Deductions and Deposits'!$D:$D,'Deductions and Deposits'!$C:$C,D2995)+SUMIFS($F:$F,$D:$D,D2995,$C:$C,"Coin Deduction")</f>
        <v>0</v>
      </c>
      <c r="AE2995" s="131">
        <f>Table5[[#This Row],[Column4]]+Table5[[#This Row],[Column14]]+Table5[[#This Row],[Column19]]+Table5[[#This Row],[Column12]]</f>
        <v>0</v>
      </c>
      <c r="AF2995" s="131">
        <f>Table5[[#This Row],[Column5]]+Table5[[#This Row],[Column13]]+Table5[[#This Row],[Column21]]+Table5[[#This Row],[Column18]]</f>
        <v>0</v>
      </c>
      <c r="AG2995" s="131">
        <f t="shared" si="513"/>
        <v>0</v>
      </c>
      <c r="AH2995" s="131">
        <f t="shared" si="514"/>
        <v>0</v>
      </c>
      <c r="AI2995" s="131">
        <f>Table5[[#This Row],[Column17]]-Table5[[#This Row],[Column20]]</f>
        <v>0</v>
      </c>
      <c r="AJ2995" s="131">
        <f t="shared" si="515"/>
        <v>0</v>
      </c>
      <c r="AK2995" s="131">
        <f t="shared" si="508"/>
        <v>0</v>
      </c>
      <c r="AL2995" s="131">
        <f t="shared" si="516"/>
        <v>0</v>
      </c>
      <c r="AM2995" s="131" t="str">
        <f t="shared" si="517"/>
        <v/>
      </c>
      <c r="AN2995" s="131" t="str">
        <f t="shared" ca="1" si="518"/>
        <v/>
      </c>
    </row>
    <row r="2996" spans="1:40" ht="20.25" customHeight="1" x14ac:dyDescent="0.3">
      <c r="A2996" s="127"/>
      <c r="B2996" s="164"/>
      <c r="C2996" s="139"/>
      <c r="D2996" s="140"/>
      <c r="E2996" s="139"/>
      <c r="F2996" s="139"/>
      <c r="G2996" s="140"/>
      <c r="H2996" s="139"/>
      <c r="I2996" s="129"/>
      <c r="L2996" s="128"/>
      <c r="M2996" s="128"/>
      <c r="N2996" s="128"/>
      <c r="O2996" s="128"/>
      <c r="P2996" s="128"/>
      <c r="Q2996" s="128"/>
      <c r="R2996" s="128"/>
      <c r="S2996" s="128"/>
      <c r="T2996" s="120">
        <f t="shared" si="509"/>
        <v>0</v>
      </c>
      <c r="U2996" s="131"/>
      <c r="V2996" s="131"/>
      <c r="W2996" s="131">
        <f>SUMIFS($F$3:F2996,$D$3:D2996,D2996,$C$3:C2996,"Buy")+SUMIFS($F$3:F2996,$D$3:D2996,D2996,$C$3:C2996,"Coin Deposit",$E$3:E2996,"&lt;&gt;")</f>
        <v>0</v>
      </c>
      <c r="X2996" s="131">
        <f t="shared" si="510"/>
        <v>0</v>
      </c>
      <c r="Y2996" s="131">
        <f>IF($D2996=Y$1,SUMIFS($H$3:$H2996,$G$3:$G2996,Y$1,$C$3:$C2996,"Sell"),0)</f>
        <v>0</v>
      </c>
      <c r="Z2996" s="131">
        <f t="shared" si="511"/>
        <v>0</v>
      </c>
      <c r="AA2996" s="131">
        <f>IF($D2996=AA$1,SUMIFS($H$3:$H2996,$G$3:$G2996,AA$1,$C$3:$C2996,"Sell"),0)</f>
        <v>0</v>
      </c>
      <c r="AB2996" s="131">
        <f t="shared" si="512"/>
        <v>0</v>
      </c>
      <c r="AC2996" s="131">
        <f>SUMIFS('Deductions and Deposits'!$H:$H,'Deductions and Deposits'!$G:$G,D2996,'Deductions and Deposits'!$F:$F,"&lt;="&amp;B2996)+SUMIFS($F$3:F2996,$D$3:D2996,D2996,$C$3:C2996,"Coin Deposit",$E$3:E2996,"")</f>
        <v>0</v>
      </c>
      <c r="AD2996" s="131">
        <f>SUMIFS('Deductions and Deposits'!$D:$D,'Deductions and Deposits'!$C:$C,D2996)+SUMIFS($F:$F,$D:$D,D2996,$C:$C,"Coin Deduction")</f>
        <v>0</v>
      </c>
      <c r="AE2996" s="131">
        <f>Table5[[#This Row],[Column4]]+Table5[[#This Row],[Column14]]+Table5[[#This Row],[Column19]]+Table5[[#This Row],[Column12]]</f>
        <v>0</v>
      </c>
      <c r="AF2996" s="131">
        <f>Table5[[#This Row],[Column5]]+Table5[[#This Row],[Column13]]+Table5[[#This Row],[Column21]]+Table5[[#This Row],[Column18]]</f>
        <v>0</v>
      </c>
      <c r="AG2996" s="131">
        <f t="shared" si="513"/>
        <v>0</v>
      </c>
      <c r="AH2996" s="131">
        <f t="shared" si="514"/>
        <v>0</v>
      </c>
      <c r="AI2996" s="131">
        <f>Table5[[#This Row],[Column17]]-Table5[[#This Row],[Column20]]</f>
        <v>0</v>
      </c>
      <c r="AJ2996" s="131">
        <f t="shared" si="515"/>
        <v>0</v>
      </c>
      <c r="AK2996" s="131">
        <f t="shared" si="508"/>
        <v>0</v>
      </c>
      <c r="AL2996" s="131">
        <f t="shared" si="516"/>
        <v>0</v>
      </c>
      <c r="AM2996" s="131" t="str">
        <f t="shared" si="517"/>
        <v/>
      </c>
      <c r="AN2996" s="131" t="str">
        <f t="shared" ca="1" si="518"/>
        <v/>
      </c>
    </row>
    <row r="2997" spans="1:40" ht="20.25" customHeight="1" x14ac:dyDescent="0.3">
      <c r="A2997" s="127"/>
      <c r="B2997" s="164"/>
      <c r="C2997" s="139"/>
      <c r="D2997" s="140"/>
      <c r="E2997" s="139"/>
      <c r="F2997" s="139"/>
      <c r="G2997" s="140"/>
      <c r="H2997" s="139"/>
      <c r="I2997" s="129"/>
      <c r="L2997" s="128"/>
      <c r="M2997" s="128"/>
      <c r="N2997" s="128"/>
      <c r="O2997" s="128"/>
      <c r="P2997" s="128"/>
      <c r="Q2997" s="128"/>
      <c r="R2997" s="128"/>
      <c r="S2997" s="128"/>
      <c r="T2997" s="120">
        <f t="shared" si="509"/>
        <v>0</v>
      </c>
      <c r="U2997" s="131"/>
      <c r="V2997" s="131"/>
      <c r="W2997" s="131">
        <f>SUMIFS($F$3:F2997,$D$3:D2997,D2997,$C$3:C2997,"Buy")+SUMIFS($F$3:F2997,$D$3:D2997,D2997,$C$3:C2997,"Coin Deposit",$E$3:E2997,"&lt;&gt;")</f>
        <v>0</v>
      </c>
      <c r="X2997" s="131">
        <f t="shared" si="510"/>
        <v>0</v>
      </c>
      <c r="Y2997" s="131">
        <f>IF($D2997=Y$1,SUMIFS($H$3:$H2997,$G$3:$G2997,Y$1,$C$3:$C2997,"Sell"),0)</f>
        <v>0</v>
      </c>
      <c r="Z2997" s="131">
        <f t="shared" si="511"/>
        <v>0</v>
      </c>
      <c r="AA2997" s="131">
        <f>IF($D2997=AA$1,SUMIFS($H$3:$H2997,$G$3:$G2997,AA$1,$C$3:$C2997,"Sell"),0)</f>
        <v>0</v>
      </c>
      <c r="AB2997" s="131">
        <f t="shared" si="512"/>
        <v>0</v>
      </c>
      <c r="AC2997" s="131">
        <f>SUMIFS('Deductions and Deposits'!$H:$H,'Deductions and Deposits'!$G:$G,D2997,'Deductions and Deposits'!$F:$F,"&lt;="&amp;B2997)+SUMIFS($F$3:F2997,$D$3:D2997,D2997,$C$3:C2997,"Coin Deposit",$E$3:E2997,"")</f>
        <v>0</v>
      </c>
      <c r="AD2997" s="131">
        <f>SUMIFS('Deductions and Deposits'!$D:$D,'Deductions and Deposits'!$C:$C,D2997)+SUMIFS($F:$F,$D:$D,D2997,$C:$C,"Coin Deduction")</f>
        <v>0</v>
      </c>
      <c r="AE2997" s="131">
        <f>Table5[[#This Row],[Column4]]+Table5[[#This Row],[Column14]]+Table5[[#This Row],[Column19]]+Table5[[#This Row],[Column12]]</f>
        <v>0</v>
      </c>
      <c r="AF2997" s="131">
        <f>Table5[[#This Row],[Column5]]+Table5[[#This Row],[Column13]]+Table5[[#This Row],[Column21]]+Table5[[#This Row],[Column18]]</f>
        <v>0</v>
      </c>
      <c r="AG2997" s="131">
        <f t="shared" si="513"/>
        <v>0</v>
      </c>
      <c r="AH2997" s="131">
        <f t="shared" si="514"/>
        <v>0</v>
      </c>
      <c r="AI2997" s="131">
        <f>Table5[[#This Row],[Column17]]-Table5[[#This Row],[Column20]]</f>
        <v>0</v>
      </c>
      <c r="AJ2997" s="131">
        <f t="shared" si="515"/>
        <v>0</v>
      </c>
      <c r="AK2997" s="131">
        <f t="shared" si="508"/>
        <v>0</v>
      </c>
      <c r="AL2997" s="131">
        <f t="shared" si="516"/>
        <v>0</v>
      </c>
      <c r="AM2997" s="131" t="str">
        <f t="shared" si="517"/>
        <v/>
      </c>
      <c r="AN2997" s="131" t="str">
        <f t="shared" ca="1" si="518"/>
        <v/>
      </c>
    </row>
    <row r="2998" spans="1:40" ht="20.25" customHeight="1" x14ac:dyDescent="0.3">
      <c r="A2998" s="127"/>
      <c r="B2998" s="164"/>
      <c r="C2998" s="139"/>
      <c r="D2998" s="140"/>
      <c r="E2998" s="139"/>
      <c r="F2998" s="139"/>
      <c r="G2998" s="140"/>
      <c r="H2998" s="139"/>
      <c r="I2998" s="129"/>
      <c r="L2998" s="128"/>
      <c r="M2998" s="128"/>
      <c r="N2998" s="128"/>
      <c r="O2998" s="128"/>
      <c r="P2998" s="128"/>
      <c r="Q2998" s="128"/>
      <c r="R2998" s="128"/>
      <c r="S2998" s="128"/>
      <c r="T2998" s="120">
        <f t="shared" si="509"/>
        <v>0</v>
      </c>
      <c r="U2998" s="131"/>
      <c r="V2998" s="131"/>
      <c r="W2998" s="131">
        <f>SUMIFS($F$3:F2998,$D$3:D2998,D2998,$C$3:C2998,"Buy")+SUMIFS($F$3:F2998,$D$3:D2998,D2998,$C$3:C2998,"Coin Deposit",$E$3:E2998,"&lt;&gt;")</f>
        <v>0</v>
      </c>
      <c r="X2998" s="131">
        <f t="shared" si="510"/>
        <v>0</v>
      </c>
      <c r="Y2998" s="131">
        <f>IF($D2998=Y$1,SUMIFS($H$3:$H2998,$G$3:$G2998,Y$1,$C$3:$C2998,"Sell"),0)</f>
        <v>0</v>
      </c>
      <c r="Z2998" s="131">
        <f t="shared" si="511"/>
        <v>0</v>
      </c>
      <c r="AA2998" s="131">
        <f>IF($D2998=AA$1,SUMIFS($H$3:$H2998,$G$3:$G2998,AA$1,$C$3:$C2998,"Sell"),0)</f>
        <v>0</v>
      </c>
      <c r="AB2998" s="131">
        <f t="shared" si="512"/>
        <v>0</v>
      </c>
      <c r="AC2998" s="131">
        <f>SUMIFS('Deductions and Deposits'!$H:$H,'Deductions and Deposits'!$G:$G,D2998,'Deductions and Deposits'!$F:$F,"&lt;="&amp;B2998)+SUMIFS($F$3:F2998,$D$3:D2998,D2998,$C$3:C2998,"Coin Deposit",$E$3:E2998,"")</f>
        <v>0</v>
      </c>
      <c r="AD2998" s="131">
        <f>SUMIFS('Deductions and Deposits'!$D:$D,'Deductions and Deposits'!$C:$C,D2998)+SUMIFS($F:$F,$D:$D,D2998,$C:$C,"Coin Deduction")</f>
        <v>0</v>
      </c>
      <c r="AE2998" s="131">
        <f>Table5[[#This Row],[Column4]]+Table5[[#This Row],[Column14]]+Table5[[#This Row],[Column19]]+Table5[[#This Row],[Column12]]</f>
        <v>0</v>
      </c>
      <c r="AF2998" s="131">
        <f>Table5[[#This Row],[Column5]]+Table5[[#This Row],[Column13]]+Table5[[#This Row],[Column21]]+Table5[[#This Row],[Column18]]</f>
        <v>0</v>
      </c>
      <c r="AG2998" s="131">
        <f t="shared" si="513"/>
        <v>0</v>
      </c>
      <c r="AH2998" s="131">
        <f t="shared" si="514"/>
        <v>0</v>
      </c>
      <c r="AI2998" s="131">
        <f>Table5[[#This Row],[Column17]]-Table5[[#This Row],[Column20]]</f>
        <v>0</v>
      </c>
      <c r="AJ2998" s="131">
        <f t="shared" si="515"/>
        <v>0</v>
      </c>
      <c r="AK2998" s="131">
        <f t="shared" ref="AK2998:AK3061" si="519">AJ2998*T2998</f>
        <v>0</v>
      </c>
      <c r="AL2998" s="131">
        <f t="shared" si="516"/>
        <v>0</v>
      </c>
      <c r="AM2998" s="131" t="str">
        <f t="shared" si="517"/>
        <v/>
      </c>
      <c r="AN2998" s="131" t="str">
        <f t="shared" ca="1" si="518"/>
        <v/>
      </c>
    </row>
    <row r="2999" spans="1:40" ht="20.25" customHeight="1" x14ac:dyDescent="0.3">
      <c r="A2999" s="127"/>
      <c r="B2999" s="164"/>
      <c r="C2999" s="139"/>
      <c r="D2999" s="140"/>
      <c r="E2999" s="139"/>
      <c r="F2999" s="139"/>
      <c r="G2999" s="140"/>
      <c r="H2999" s="139"/>
      <c r="I2999" s="129"/>
      <c r="L2999" s="128"/>
      <c r="M2999" s="128"/>
      <c r="N2999" s="128"/>
      <c r="O2999" s="128"/>
      <c r="P2999" s="128"/>
      <c r="Q2999" s="128"/>
      <c r="R2999" s="128"/>
      <c r="S2999" s="128"/>
      <c r="T2999" s="120">
        <f t="shared" si="509"/>
        <v>0</v>
      </c>
      <c r="U2999" s="131"/>
      <c r="V2999" s="131"/>
      <c r="W2999" s="131">
        <f>SUMIFS($F$3:F2999,$D$3:D2999,D2999,$C$3:C2999,"Buy")+SUMIFS($F$3:F2999,$D$3:D2999,D2999,$C$3:C2999,"Coin Deposit",$E$3:E2999,"&lt;&gt;")</f>
        <v>0</v>
      </c>
      <c r="X2999" s="131">
        <f t="shared" si="510"/>
        <v>0</v>
      </c>
      <c r="Y2999" s="131">
        <f>IF($D2999=Y$1,SUMIFS($H$3:$H2999,$G$3:$G2999,Y$1,$C$3:$C2999,"Sell"),0)</f>
        <v>0</v>
      </c>
      <c r="Z2999" s="131">
        <f t="shared" si="511"/>
        <v>0</v>
      </c>
      <c r="AA2999" s="131">
        <f>IF($D2999=AA$1,SUMIFS($H$3:$H2999,$G$3:$G2999,AA$1,$C$3:$C2999,"Sell"),0)</f>
        <v>0</v>
      </c>
      <c r="AB2999" s="131">
        <f t="shared" si="512"/>
        <v>0</v>
      </c>
      <c r="AC2999" s="131">
        <f>SUMIFS('Deductions and Deposits'!$H:$H,'Deductions and Deposits'!$G:$G,D2999,'Deductions and Deposits'!$F:$F,"&lt;="&amp;B2999)+SUMIFS($F$3:F2999,$D$3:D2999,D2999,$C$3:C2999,"Coin Deposit",$E$3:E2999,"")</f>
        <v>0</v>
      </c>
      <c r="AD2999" s="131">
        <f>SUMIFS('Deductions and Deposits'!$D:$D,'Deductions and Deposits'!$C:$C,D2999)+SUMIFS($F:$F,$D:$D,D2999,$C:$C,"Coin Deduction")</f>
        <v>0</v>
      </c>
      <c r="AE2999" s="131">
        <f>Table5[[#This Row],[Column4]]+Table5[[#This Row],[Column14]]+Table5[[#This Row],[Column19]]+Table5[[#This Row],[Column12]]</f>
        <v>0</v>
      </c>
      <c r="AF2999" s="131">
        <f>Table5[[#This Row],[Column5]]+Table5[[#This Row],[Column13]]+Table5[[#This Row],[Column21]]+Table5[[#This Row],[Column18]]</f>
        <v>0</v>
      </c>
      <c r="AG2999" s="131">
        <f t="shared" si="513"/>
        <v>0</v>
      </c>
      <c r="AH2999" s="131">
        <f t="shared" si="514"/>
        <v>0</v>
      </c>
      <c r="AI2999" s="131">
        <f>Table5[[#This Row],[Column17]]-Table5[[#This Row],[Column20]]</f>
        <v>0</v>
      </c>
      <c r="AJ2999" s="131">
        <f t="shared" si="515"/>
        <v>0</v>
      </c>
      <c r="AK2999" s="131">
        <f t="shared" si="519"/>
        <v>0</v>
      </c>
      <c r="AL2999" s="131">
        <f t="shared" si="516"/>
        <v>0</v>
      </c>
      <c r="AM2999" s="131" t="str">
        <f t="shared" si="517"/>
        <v/>
      </c>
      <c r="AN2999" s="131" t="str">
        <f t="shared" ca="1" si="518"/>
        <v/>
      </c>
    </row>
    <row r="3000" spans="1:40" ht="20.25" customHeight="1" x14ac:dyDescent="0.3">
      <c r="A3000" s="127"/>
      <c r="B3000" s="164"/>
      <c r="C3000" s="139"/>
      <c r="D3000" s="140"/>
      <c r="E3000" s="139"/>
      <c r="F3000" s="139"/>
      <c r="G3000" s="140"/>
      <c r="H3000" s="139"/>
      <c r="I3000" s="129"/>
      <c r="L3000" s="128"/>
      <c r="M3000" s="128"/>
      <c r="N3000" s="128"/>
      <c r="O3000" s="128"/>
      <c r="P3000" s="128"/>
      <c r="Q3000" s="128"/>
      <c r="R3000" s="128"/>
      <c r="S3000" s="128"/>
      <c r="T3000" s="120">
        <f t="shared" si="509"/>
        <v>0</v>
      </c>
      <c r="U3000" s="131"/>
      <c r="V3000" s="131"/>
      <c r="W3000" s="131">
        <f>SUMIFS($F$3:F3000,$D$3:D3000,D3000,$C$3:C3000,"Buy")+SUMIFS($F$3:F3000,$D$3:D3000,D3000,$C$3:C3000,"Coin Deposit",$E$3:E3000,"&lt;&gt;")</f>
        <v>0</v>
      </c>
      <c r="X3000" s="131">
        <f t="shared" si="510"/>
        <v>0</v>
      </c>
      <c r="Y3000" s="131">
        <f>IF($D3000=Y$1,SUMIFS($H$3:$H3000,$G$3:$G3000,Y$1,$C$3:$C3000,"Sell"),0)</f>
        <v>0</v>
      </c>
      <c r="Z3000" s="131">
        <f t="shared" si="511"/>
        <v>0</v>
      </c>
      <c r="AA3000" s="131">
        <f>IF($D3000=AA$1,SUMIFS($H$3:$H3000,$G$3:$G3000,AA$1,$C$3:$C3000,"Sell"),0)</f>
        <v>0</v>
      </c>
      <c r="AB3000" s="131">
        <f t="shared" si="512"/>
        <v>0</v>
      </c>
      <c r="AC3000" s="131">
        <f>SUMIFS('Deductions and Deposits'!$H:$H,'Deductions and Deposits'!$G:$G,D3000,'Deductions and Deposits'!$F:$F,"&lt;="&amp;B3000)+SUMIFS($F$3:F3000,$D$3:D3000,D3000,$C$3:C3000,"Coin Deposit",$E$3:E3000,"")</f>
        <v>0</v>
      </c>
      <c r="AD3000" s="131">
        <f>SUMIFS('Deductions and Deposits'!$D:$D,'Deductions and Deposits'!$C:$C,D3000)+SUMIFS($F:$F,$D:$D,D3000,$C:$C,"Coin Deduction")</f>
        <v>0</v>
      </c>
      <c r="AE3000" s="131">
        <f>Table5[[#This Row],[Column4]]+Table5[[#This Row],[Column14]]+Table5[[#This Row],[Column19]]+Table5[[#This Row],[Column12]]</f>
        <v>0</v>
      </c>
      <c r="AF3000" s="131">
        <f>Table5[[#This Row],[Column5]]+Table5[[#This Row],[Column13]]+Table5[[#This Row],[Column21]]+Table5[[#This Row],[Column18]]</f>
        <v>0</v>
      </c>
      <c r="AG3000" s="131">
        <f t="shared" si="513"/>
        <v>0</v>
      </c>
      <c r="AH3000" s="131">
        <f t="shared" si="514"/>
        <v>0</v>
      </c>
      <c r="AI3000" s="131">
        <f>Table5[[#This Row],[Column17]]-Table5[[#This Row],[Column20]]</f>
        <v>0</v>
      </c>
      <c r="AJ3000" s="131">
        <f t="shared" si="515"/>
        <v>0</v>
      </c>
      <c r="AK3000" s="131">
        <f t="shared" si="519"/>
        <v>0</v>
      </c>
      <c r="AL3000" s="131">
        <f t="shared" si="516"/>
        <v>0</v>
      </c>
      <c r="AM3000" s="131" t="str">
        <f t="shared" si="517"/>
        <v/>
      </c>
      <c r="AN3000" s="131" t="str">
        <f t="shared" ca="1" si="518"/>
        <v/>
      </c>
    </row>
    <row r="3001" spans="1:40" ht="20.25" customHeight="1" x14ac:dyDescent="0.3">
      <c r="A3001" s="127"/>
      <c r="B3001" s="164"/>
      <c r="C3001" s="139"/>
      <c r="D3001" s="140"/>
      <c r="E3001" s="139"/>
      <c r="F3001" s="139"/>
      <c r="G3001" s="140"/>
      <c r="H3001" s="139"/>
      <c r="I3001" s="129"/>
      <c r="L3001" s="128"/>
      <c r="M3001" s="128"/>
      <c r="N3001" s="128"/>
      <c r="O3001" s="128"/>
      <c r="P3001" s="128"/>
      <c r="Q3001" s="128"/>
      <c r="R3001" s="128"/>
      <c r="S3001" s="128"/>
      <c r="T3001" s="120">
        <f t="shared" si="509"/>
        <v>0</v>
      </c>
      <c r="U3001" s="131"/>
      <c r="V3001" s="131"/>
      <c r="W3001" s="131">
        <f>SUMIFS($F$3:F3001,$D$3:D3001,D3001,$C$3:C3001,"Buy")+SUMIFS($F$3:F3001,$D$3:D3001,D3001,$C$3:C3001,"Coin Deposit",$E$3:E3001,"&lt;&gt;")</f>
        <v>0</v>
      </c>
      <c r="X3001" s="131">
        <f t="shared" si="510"/>
        <v>0</v>
      </c>
      <c r="Y3001" s="131">
        <f>IF($D3001=Y$1,SUMIFS($H$3:$H3001,$G$3:$G3001,Y$1,$C$3:$C3001,"Sell"),0)</f>
        <v>0</v>
      </c>
      <c r="Z3001" s="131">
        <f t="shared" si="511"/>
        <v>0</v>
      </c>
      <c r="AA3001" s="131">
        <f>IF($D3001=AA$1,SUMIFS($H$3:$H3001,$G$3:$G3001,AA$1,$C$3:$C3001,"Sell"),0)</f>
        <v>0</v>
      </c>
      <c r="AB3001" s="131">
        <f t="shared" si="512"/>
        <v>0</v>
      </c>
      <c r="AC3001" s="131">
        <f>SUMIFS('Deductions and Deposits'!$H:$H,'Deductions and Deposits'!$G:$G,D3001,'Deductions and Deposits'!$F:$F,"&lt;="&amp;B3001)+SUMIFS($F$3:F3001,$D$3:D3001,D3001,$C$3:C3001,"Coin Deposit",$E$3:E3001,"")</f>
        <v>0</v>
      </c>
      <c r="AD3001" s="131">
        <f>SUMIFS('Deductions and Deposits'!$D:$D,'Deductions and Deposits'!$C:$C,D3001)+SUMIFS($F:$F,$D:$D,D3001,$C:$C,"Coin Deduction")</f>
        <v>0</v>
      </c>
      <c r="AE3001" s="131">
        <f>Table5[[#This Row],[Column4]]+Table5[[#This Row],[Column14]]+Table5[[#This Row],[Column19]]+Table5[[#This Row],[Column12]]</f>
        <v>0</v>
      </c>
      <c r="AF3001" s="131">
        <f>Table5[[#This Row],[Column5]]+Table5[[#This Row],[Column13]]+Table5[[#This Row],[Column21]]+Table5[[#This Row],[Column18]]</f>
        <v>0</v>
      </c>
      <c r="AG3001" s="131">
        <f t="shared" si="513"/>
        <v>0</v>
      </c>
      <c r="AH3001" s="131">
        <f t="shared" si="514"/>
        <v>0</v>
      </c>
      <c r="AI3001" s="131">
        <f>Table5[[#This Row],[Column17]]-Table5[[#This Row],[Column20]]</f>
        <v>0</v>
      </c>
      <c r="AJ3001" s="131">
        <f t="shared" si="515"/>
        <v>0</v>
      </c>
      <c r="AK3001" s="131">
        <f t="shared" si="519"/>
        <v>0</v>
      </c>
      <c r="AL3001" s="131">
        <f t="shared" si="516"/>
        <v>0</v>
      </c>
      <c r="AM3001" s="131" t="str">
        <f t="shared" si="517"/>
        <v/>
      </c>
      <c r="AN3001" s="131" t="str">
        <f t="shared" ca="1" si="518"/>
        <v/>
      </c>
    </row>
    <row r="3002" spans="1:40" ht="20.25" customHeight="1" x14ac:dyDescent="0.3">
      <c r="A3002" s="127"/>
      <c r="B3002" s="164"/>
      <c r="C3002" s="139"/>
      <c r="D3002" s="140"/>
      <c r="E3002" s="139"/>
      <c r="F3002" s="139"/>
      <c r="G3002" s="140"/>
      <c r="H3002" s="139"/>
      <c r="I3002" s="129"/>
      <c r="L3002" s="128"/>
      <c r="M3002" s="128"/>
      <c r="N3002" s="128"/>
      <c r="O3002" s="128"/>
      <c r="P3002" s="128"/>
      <c r="Q3002" s="128"/>
      <c r="R3002" s="128"/>
      <c r="S3002" s="128"/>
      <c r="T3002" s="120">
        <f t="shared" si="509"/>
        <v>0</v>
      </c>
      <c r="U3002" s="131"/>
      <c r="V3002" s="131"/>
      <c r="W3002" s="131">
        <f>SUMIFS($F$3:F3002,$D$3:D3002,D3002,$C$3:C3002,"Buy")+SUMIFS($F$3:F3002,$D$3:D3002,D3002,$C$3:C3002,"Coin Deposit",$E$3:E3002,"&lt;&gt;")</f>
        <v>0</v>
      </c>
      <c r="X3002" s="131">
        <f t="shared" si="510"/>
        <v>0</v>
      </c>
      <c r="Y3002" s="131">
        <f>IF($D3002=Y$1,SUMIFS($H$3:$H3002,$G$3:$G3002,Y$1,$C$3:$C3002,"Sell"),0)</f>
        <v>0</v>
      </c>
      <c r="Z3002" s="131">
        <f t="shared" si="511"/>
        <v>0</v>
      </c>
      <c r="AA3002" s="131">
        <f>IF($D3002=AA$1,SUMIFS($H$3:$H3002,$G$3:$G3002,AA$1,$C$3:$C3002,"Sell"),0)</f>
        <v>0</v>
      </c>
      <c r="AB3002" s="131">
        <f t="shared" si="512"/>
        <v>0</v>
      </c>
      <c r="AC3002" s="131">
        <f>SUMIFS('Deductions and Deposits'!$H:$H,'Deductions and Deposits'!$G:$G,D3002,'Deductions and Deposits'!$F:$F,"&lt;="&amp;B3002)+SUMIFS($F$3:F3002,$D$3:D3002,D3002,$C$3:C3002,"Coin Deposit",$E$3:E3002,"")</f>
        <v>0</v>
      </c>
      <c r="AD3002" s="131">
        <f>SUMIFS('Deductions and Deposits'!$D:$D,'Deductions and Deposits'!$C:$C,D3002)+SUMIFS($F:$F,$D:$D,D3002,$C:$C,"Coin Deduction")</f>
        <v>0</v>
      </c>
      <c r="AE3002" s="131">
        <f>Table5[[#This Row],[Column4]]+Table5[[#This Row],[Column14]]+Table5[[#This Row],[Column19]]+Table5[[#This Row],[Column12]]</f>
        <v>0</v>
      </c>
      <c r="AF3002" s="131">
        <f>Table5[[#This Row],[Column5]]+Table5[[#This Row],[Column13]]+Table5[[#This Row],[Column21]]+Table5[[#This Row],[Column18]]</f>
        <v>0</v>
      </c>
      <c r="AG3002" s="131">
        <f t="shared" si="513"/>
        <v>0</v>
      </c>
      <c r="AH3002" s="131">
        <f t="shared" si="514"/>
        <v>0</v>
      </c>
      <c r="AI3002" s="131">
        <f>Table5[[#This Row],[Column17]]-Table5[[#This Row],[Column20]]</f>
        <v>0</v>
      </c>
      <c r="AJ3002" s="131">
        <f t="shared" si="515"/>
        <v>0</v>
      </c>
      <c r="AK3002" s="131">
        <f t="shared" si="519"/>
        <v>0</v>
      </c>
      <c r="AL3002" s="131">
        <f t="shared" si="516"/>
        <v>0</v>
      </c>
      <c r="AM3002" s="131" t="str">
        <f t="shared" si="517"/>
        <v/>
      </c>
      <c r="AN3002" s="131" t="str">
        <f t="shared" ca="1" si="518"/>
        <v/>
      </c>
    </row>
    <row r="3003" spans="1:40" ht="20.25" customHeight="1" x14ac:dyDescent="0.3">
      <c r="A3003" s="127"/>
      <c r="B3003" s="164"/>
      <c r="C3003" s="139"/>
      <c r="D3003" s="140"/>
      <c r="E3003" s="139"/>
      <c r="F3003" s="139"/>
      <c r="G3003" s="140"/>
      <c r="H3003" s="139"/>
      <c r="I3003" s="129"/>
      <c r="L3003" s="128"/>
      <c r="M3003" s="128"/>
      <c r="N3003" s="128"/>
      <c r="O3003" s="128"/>
      <c r="P3003" s="128"/>
      <c r="Q3003" s="128"/>
      <c r="R3003" s="128"/>
      <c r="S3003" s="128"/>
      <c r="T3003" s="120">
        <f t="shared" si="509"/>
        <v>0</v>
      </c>
      <c r="U3003" s="131"/>
      <c r="V3003" s="131"/>
      <c r="W3003" s="131">
        <f>SUMIFS($F$3:F3003,$D$3:D3003,D3003,$C$3:C3003,"Buy")+SUMIFS($F$3:F3003,$D$3:D3003,D3003,$C$3:C3003,"Coin Deposit",$E$3:E3003,"&lt;&gt;")</f>
        <v>0</v>
      </c>
      <c r="X3003" s="131">
        <f t="shared" si="510"/>
        <v>0</v>
      </c>
      <c r="Y3003" s="131">
        <f>IF($D3003=Y$1,SUMIFS($H$3:$H3003,$G$3:$G3003,Y$1,$C$3:$C3003,"Sell"),0)</f>
        <v>0</v>
      </c>
      <c r="Z3003" s="131">
        <f t="shared" si="511"/>
        <v>0</v>
      </c>
      <c r="AA3003" s="131">
        <f>IF($D3003=AA$1,SUMIFS($H$3:$H3003,$G$3:$G3003,AA$1,$C$3:$C3003,"Sell"),0)</f>
        <v>0</v>
      </c>
      <c r="AB3003" s="131">
        <f t="shared" si="512"/>
        <v>0</v>
      </c>
      <c r="AC3003" s="131">
        <f>SUMIFS('Deductions and Deposits'!$H:$H,'Deductions and Deposits'!$G:$G,D3003,'Deductions and Deposits'!$F:$F,"&lt;="&amp;B3003)+SUMIFS($F$3:F3003,$D$3:D3003,D3003,$C$3:C3003,"Coin Deposit",$E$3:E3003,"")</f>
        <v>0</v>
      </c>
      <c r="AD3003" s="131">
        <f>SUMIFS('Deductions and Deposits'!$D:$D,'Deductions and Deposits'!$C:$C,D3003)+SUMIFS($F:$F,$D:$D,D3003,$C:$C,"Coin Deduction")</f>
        <v>0</v>
      </c>
      <c r="AE3003" s="131">
        <f>Table5[[#This Row],[Column4]]+Table5[[#This Row],[Column14]]+Table5[[#This Row],[Column19]]+Table5[[#This Row],[Column12]]</f>
        <v>0</v>
      </c>
      <c r="AF3003" s="131">
        <f>Table5[[#This Row],[Column5]]+Table5[[#This Row],[Column13]]+Table5[[#This Row],[Column21]]+Table5[[#This Row],[Column18]]</f>
        <v>0</v>
      </c>
      <c r="AG3003" s="131">
        <f t="shared" si="513"/>
        <v>0</v>
      </c>
      <c r="AH3003" s="131">
        <f t="shared" si="514"/>
        <v>0</v>
      </c>
      <c r="AI3003" s="131">
        <f>Table5[[#This Row],[Column17]]-Table5[[#This Row],[Column20]]</f>
        <v>0</v>
      </c>
      <c r="AJ3003" s="131">
        <f t="shared" si="515"/>
        <v>0</v>
      </c>
      <c r="AK3003" s="131">
        <f t="shared" si="519"/>
        <v>0</v>
      </c>
      <c r="AL3003" s="131">
        <f t="shared" si="516"/>
        <v>0</v>
      </c>
      <c r="AM3003" s="131" t="str">
        <f t="shared" si="517"/>
        <v/>
      </c>
      <c r="AN3003" s="131" t="str">
        <f t="shared" ca="1" si="518"/>
        <v/>
      </c>
    </row>
    <row r="3004" spans="1:40" ht="20.25" customHeight="1" x14ac:dyDescent="0.3">
      <c r="A3004" s="127"/>
      <c r="B3004" s="164"/>
      <c r="C3004" s="139"/>
      <c r="D3004" s="140"/>
      <c r="E3004" s="139"/>
      <c r="F3004" s="139"/>
      <c r="G3004" s="140"/>
      <c r="H3004" s="139"/>
      <c r="I3004" s="129"/>
      <c r="L3004" s="128"/>
      <c r="M3004" s="128"/>
      <c r="N3004" s="128"/>
      <c r="O3004" s="128"/>
      <c r="P3004" s="128"/>
      <c r="Q3004" s="128"/>
      <c r="R3004" s="128"/>
      <c r="S3004" s="128"/>
      <c r="T3004" s="120">
        <f t="shared" si="509"/>
        <v>0</v>
      </c>
      <c r="U3004" s="131"/>
      <c r="V3004" s="131"/>
      <c r="W3004" s="131">
        <f>SUMIFS($F$3:F3004,$D$3:D3004,D3004,$C$3:C3004,"Buy")+SUMIFS($F$3:F3004,$D$3:D3004,D3004,$C$3:C3004,"Coin Deposit",$E$3:E3004,"&lt;&gt;")</f>
        <v>0</v>
      </c>
      <c r="X3004" s="131">
        <f t="shared" si="510"/>
        <v>0</v>
      </c>
      <c r="Y3004" s="131">
        <f>IF($D3004=Y$1,SUMIFS($H$3:$H3004,$G$3:$G3004,Y$1,$C$3:$C3004,"Sell"),0)</f>
        <v>0</v>
      </c>
      <c r="Z3004" s="131">
        <f t="shared" si="511"/>
        <v>0</v>
      </c>
      <c r="AA3004" s="131">
        <f>IF($D3004=AA$1,SUMIFS($H$3:$H3004,$G$3:$G3004,AA$1,$C$3:$C3004,"Sell"),0)</f>
        <v>0</v>
      </c>
      <c r="AB3004" s="131">
        <f t="shared" si="512"/>
        <v>0</v>
      </c>
      <c r="AC3004" s="131">
        <f>SUMIFS('Deductions and Deposits'!$H:$H,'Deductions and Deposits'!$G:$G,D3004,'Deductions and Deposits'!$F:$F,"&lt;="&amp;B3004)+SUMIFS($F$3:F3004,$D$3:D3004,D3004,$C$3:C3004,"Coin Deposit",$E$3:E3004,"")</f>
        <v>0</v>
      </c>
      <c r="AD3004" s="131">
        <f>SUMIFS('Deductions and Deposits'!$D:$D,'Deductions and Deposits'!$C:$C,D3004)+SUMIFS($F:$F,$D:$D,D3004,$C:$C,"Coin Deduction")</f>
        <v>0</v>
      </c>
      <c r="AE3004" s="131">
        <f>Table5[[#This Row],[Column4]]+Table5[[#This Row],[Column14]]+Table5[[#This Row],[Column19]]+Table5[[#This Row],[Column12]]</f>
        <v>0</v>
      </c>
      <c r="AF3004" s="131">
        <f>Table5[[#This Row],[Column5]]+Table5[[#This Row],[Column13]]+Table5[[#This Row],[Column21]]+Table5[[#This Row],[Column18]]</f>
        <v>0</v>
      </c>
      <c r="AG3004" s="131">
        <f t="shared" si="513"/>
        <v>0</v>
      </c>
      <c r="AH3004" s="131">
        <f t="shared" si="514"/>
        <v>0</v>
      </c>
      <c r="AI3004" s="131">
        <f>Table5[[#This Row],[Column17]]-Table5[[#This Row],[Column20]]</f>
        <v>0</v>
      </c>
      <c r="AJ3004" s="131">
        <f t="shared" si="515"/>
        <v>0</v>
      </c>
      <c r="AK3004" s="131">
        <f t="shared" si="519"/>
        <v>0</v>
      </c>
      <c r="AL3004" s="131">
        <f t="shared" si="516"/>
        <v>0</v>
      </c>
      <c r="AM3004" s="131" t="str">
        <f t="shared" si="517"/>
        <v/>
      </c>
      <c r="AN3004" s="131" t="str">
        <f t="shared" ca="1" si="518"/>
        <v/>
      </c>
    </row>
    <row r="3005" spans="1:40" ht="20.25" customHeight="1" x14ac:dyDescent="0.3">
      <c r="A3005" s="127"/>
      <c r="B3005" s="164"/>
      <c r="C3005" s="139"/>
      <c r="D3005" s="140"/>
      <c r="E3005" s="139"/>
      <c r="F3005" s="139"/>
      <c r="G3005" s="140"/>
      <c r="H3005" s="139"/>
      <c r="I3005" s="129"/>
      <c r="L3005" s="128"/>
      <c r="M3005" s="128"/>
      <c r="N3005" s="128"/>
      <c r="O3005" s="128"/>
      <c r="P3005" s="128"/>
      <c r="Q3005" s="128"/>
      <c r="R3005" s="128"/>
      <c r="S3005" s="128"/>
      <c r="T3005" s="120">
        <f t="shared" si="509"/>
        <v>0</v>
      </c>
      <c r="U3005" s="131"/>
      <c r="V3005" s="131"/>
      <c r="W3005" s="131">
        <f>SUMIFS($F$3:F3005,$D$3:D3005,D3005,$C$3:C3005,"Buy")+SUMIFS($F$3:F3005,$D$3:D3005,D3005,$C$3:C3005,"Coin Deposit",$E$3:E3005,"&lt;&gt;")</f>
        <v>0</v>
      </c>
      <c r="X3005" s="131">
        <f t="shared" si="510"/>
        <v>0</v>
      </c>
      <c r="Y3005" s="131">
        <f>IF($D3005=Y$1,SUMIFS($H$3:$H3005,$G$3:$G3005,Y$1,$C$3:$C3005,"Sell"),0)</f>
        <v>0</v>
      </c>
      <c r="Z3005" s="131">
        <f t="shared" si="511"/>
        <v>0</v>
      </c>
      <c r="AA3005" s="131">
        <f>IF($D3005=AA$1,SUMIFS($H$3:$H3005,$G$3:$G3005,AA$1,$C$3:$C3005,"Sell"),0)</f>
        <v>0</v>
      </c>
      <c r="AB3005" s="131">
        <f t="shared" si="512"/>
        <v>0</v>
      </c>
      <c r="AC3005" s="131">
        <f>SUMIFS('Deductions and Deposits'!$H:$H,'Deductions and Deposits'!$G:$G,D3005,'Deductions and Deposits'!$F:$F,"&lt;="&amp;B3005)+SUMIFS($F$3:F3005,$D$3:D3005,D3005,$C$3:C3005,"Coin Deposit",$E$3:E3005,"")</f>
        <v>0</v>
      </c>
      <c r="AD3005" s="131">
        <f>SUMIFS('Deductions and Deposits'!$D:$D,'Deductions and Deposits'!$C:$C,D3005)+SUMIFS($F:$F,$D:$D,D3005,$C:$C,"Coin Deduction")</f>
        <v>0</v>
      </c>
      <c r="AE3005" s="131">
        <f>Table5[[#This Row],[Column4]]+Table5[[#This Row],[Column14]]+Table5[[#This Row],[Column19]]+Table5[[#This Row],[Column12]]</f>
        <v>0</v>
      </c>
      <c r="AF3005" s="131">
        <f>Table5[[#This Row],[Column5]]+Table5[[#This Row],[Column13]]+Table5[[#This Row],[Column21]]+Table5[[#This Row],[Column18]]</f>
        <v>0</v>
      </c>
      <c r="AG3005" s="131">
        <f t="shared" si="513"/>
        <v>0</v>
      </c>
      <c r="AH3005" s="131">
        <f t="shared" si="514"/>
        <v>0</v>
      </c>
      <c r="AI3005" s="131">
        <f>Table5[[#This Row],[Column17]]-Table5[[#This Row],[Column20]]</f>
        <v>0</v>
      </c>
      <c r="AJ3005" s="131">
        <f t="shared" si="515"/>
        <v>0</v>
      </c>
      <c r="AK3005" s="131">
        <f t="shared" si="519"/>
        <v>0</v>
      </c>
      <c r="AL3005" s="131">
        <f t="shared" si="516"/>
        <v>0</v>
      </c>
      <c r="AM3005" s="131" t="str">
        <f t="shared" si="517"/>
        <v/>
      </c>
      <c r="AN3005" s="131" t="str">
        <f t="shared" ca="1" si="518"/>
        <v/>
      </c>
    </row>
    <row r="3006" spans="1:40" ht="20.25" customHeight="1" x14ac:dyDescent="0.3">
      <c r="A3006" s="127"/>
      <c r="B3006" s="164"/>
      <c r="C3006" s="139"/>
      <c r="D3006" s="140"/>
      <c r="E3006" s="139"/>
      <c r="F3006" s="139"/>
      <c r="G3006" s="140"/>
      <c r="H3006" s="139"/>
      <c r="I3006" s="129"/>
      <c r="L3006" s="128"/>
      <c r="M3006" s="128"/>
      <c r="N3006" s="128"/>
      <c r="O3006" s="128"/>
      <c r="P3006" s="128"/>
      <c r="Q3006" s="128"/>
      <c r="R3006" s="128"/>
      <c r="S3006" s="128"/>
      <c r="T3006" s="120">
        <f t="shared" si="509"/>
        <v>0</v>
      </c>
      <c r="U3006" s="131"/>
      <c r="V3006" s="131"/>
      <c r="W3006" s="131">
        <f>SUMIFS($F$3:F3006,$D$3:D3006,D3006,$C$3:C3006,"Buy")+SUMIFS($F$3:F3006,$D$3:D3006,D3006,$C$3:C3006,"Coin Deposit",$E$3:E3006,"&lt;&gt;")</f>
        <v>0</v>
      </c>
      <c r="X3006" s="131">
        <f t="shared" si="510"/>
        <v>0</v>
      </c>
      <c r="Y3006" s="131">
        <f>IF($D3006=Y$1,SUMIFS($H$3:$H3006,$G$3:$G3006,Y$1,$C$3:$C3006,"Sell"),0)</f>
        <v>0</v>
      </c>
      <c r="Z3006" s="131">
        <f t="shared" si="511"/>
        <v>0</v>
      </c>
      <c r="AA3006" s="131">
        <f>IF($D3006=AA$1,SUMIFS($H$3:$H3006,$G$3:$G3006,AA$1,$C$3:$C3006,"Sell"),0)</f>
        <v>0</v>
      </c>
      <c r="AB3006" s="131">
        <f t="shared" si="512"/>
        <v>0</v>
      </c>
      <c r="AC3006" s="131">
        <f>SUMIFS('Deductions and Deposits'!$H:$H,'Deductions and Deposits'!$G:$G,D3006,'Deductions and Deposits'!$F:$F,"&lt;="&amp;B3006)+SUMIFS($F$3:F3006,$D$3:D3006,D3006,$C$3:C3006,"Coin Deposit",$E$3:E3006,"")</f>
        <v>0</v>
      </c>
      <c r="AD3006" s="131">
        <f>SUMIFS('Deductions and Deposits'!$D:$D,'Deductions and Deposits'!$C:$C,D3006)+SUMIFS($F:$F,$D:$D,D3006,$C:$C,"Coin Deduction")</f>
        <v>0</v>
      </c>
      <c r="AE3006" s="131">
        <f>Table5[[#This Row],[Column4]]+Table5[[#This Row],[Column14]]+Table5[[#This Row],[Column19]]+Table5[[#This Row],[Column12]]</f>
        <v>0</v>
      </c>
      <c r="AF3006" s="131">
        <f>Table5[[#This Row],[Column5]]+Table5[[#This Row],[Column13]]+Table5[[#This Row],[Column21]]+Table5[[#This Row],[Column18]]</f>
        <v>0</v>
      </c>
      <c r="AG3006" s="131">
        <f t="shared" si="513"/>
        <v>0</v>
      </c>
      <c r="AH3006" s="131">
        <f t="shared" si="514"/>
        <v>0</v>
      </c>
      <c r="AI3006" s="131">
        <f>Table5[[#This Row],[Column17]]-Table5[[#This Row],[Column20]]</f>
        <v>0</v>
      </c>
      <c r="AJ3006" s="131">
        <f t="shared" si="515"/>
        <v>0</v>
      </c>
      <c r="AK3006" s="131">
        <f t="shared" si="519"/>
        <v>0</v>
      </c>
      <c r="AL3006" s="131">
        <f t="shared" si="516"/>
        <v>0</v>
      </c>
      <c r="AM3006" s="131" t="str">
        <f t="shared" si="517"/>
        <v/>
      </c>
      <c r="AN3006" s="131" t="str">
        <f t="shared" ca="1" si="518"/>
        <v/>
      </c>
    </row>
    <row r="3007" spans="1:40" ht="20.25" customHeight="1" x14ac:dyDescent="0.3">
      <c r="A3007" s="127"/>
      <c r="B3007" s="164"/>
      <c r="C3007" s="139"/>
      <c r="D3007" s="140"/>
      <c r="E3007" s="139"/>
      <c r="F3007" s="139"/>
      <c r="G3007" s="140"/>
      <c r="H3007" s="139"/>
      <c r="I3007" s="129"/>
      <c r="L3007" s="128"/>
      <c r="M3007" s="128"/>
      <c r="N3007" s="128"/>
      <c r="O3007" s="128"/>
      <c r="P3007" s="128"/>
      <c r="Q3007" s="128"/>
      <c r="R3007" s="128"/>
      <c r="S3007" s="128"/>
      <c r="T3007" s="120">
        <f t="shared" si="509"/>
        <v>0</v>
      </c>
      <c r="U3007" s="131"/>
      <c r="V3007" s="131"/>
      <c r="W3007" s="131">
        <f>SUMIFS($F$3:F3007,$D$3:D3007,D3007,$C$3:C3007,"Buy")+SUMIFS($F$3:F3007,$D$3:D3007,D3007,$C$3:C3007,"Coin Deposit",$E$3:E3007,"&lt;&gt;")</f>
        <v>0</v>
      </c>
      <c r="X3007" s="131">
        <f t="shared" si="510"/>
        <v>0</v>
      </c>
      <c r="Y3007" s="131">
        <f>IF($D3007=Y$1,SUMIFS($H$3:$H3007,$G$3:$G3007,Y$1,$C$3:$C3007,"Sell"),0)</f>
        <v>0</v>
      </c>
      <c r="Z3007" s="131">
        <f t="shared" si="511"/>
        <v>0</v>
      </c>
      <c r="AA3007" s="131">
        <f>IF($D3007=AA$1,SUMIFS($H$3:$H3007,$G$3:$G3007,AA$1,$C$3:$C3007,"Sell"),0)</f>
        <v>0</v>
      </c>
      <c r="AB3007" s="131">
        <f t="shared" si="512"/>
        <v>0</v>
      </c>
      <c r="AC3007" s="131">
        <f>SUMIFS('Deductions and Deposits'!$H:$H,'Deductions and Deposits'!$G:$G,D3007,'Deductions and Deposits'!$F:$F,"&lt;="&amp;B3007)+SUMIFS($F$3:F3007,$D$3:D3007,D3007,$C$3:C3007,"Coin Deposit",$E$3:E3007,"")</f>
        <v>0</v>
      </c>
      <c r="AD3007" s="131">
        <f>SUMIFS('Deductions and Deposits'!$D:$D,'Deductions and Deposits'!$C:$C,D3007)+SUMIFS($F:$F,$D:$D,D3007,$C:$C,"Coin Deduction")</f>
        <v>0</v>
      </c>
      <c r="AE3007" s="131">
        <f>Table5[[#This Row],[Column4]]+Table5[[#This Row],[Column14]]+Table5[[#This Row],[Column19]]+Table5[[#This Row],[Column12]]</f>
        <v>0</v>
      </c>
      <c r="AF3007" s="131">
        <f>Table5[[#This Row],[Column5]]+Table5[[#This Row],[Column13]]+Table5[[#This Row],[Column21]]+Table5[[#This Row],[Column18]]</f>
        <v>0</v>
      </c>
      <c r="AG3007" s="131">
        <f t="shared" si="513"/>
        <v>0</v>
      </c>
      <c r="AH3007" s="131">
        <f t="shared" si="514"/>
        <v>0</v>
      </c>
      <c r="AI3007" s="131">
        <f>Table5[[#This Row],[Column17]]-Table5[[#This Row],[Column20]]</f>
        <v>0</v>
      </c>
      <c r="AJ3007" s="131">
        <f t="shared" si="515"/>
        <v>0</v>
      </c>
      <c r="AK3007" s="131">
        <f t="shared" si="519"/>
        <v>0</v>
      </c>
      <c r="AL3007" s="131">
        <f t="shared" si="516"/>
        <v>0</v>
      </c>
      <c r="AM3007" s="131" t="str">
        <f t="shared" si="517"/>
        <v/>
      </c>
      <c r="AN3007" s="131" t="str">
        <f t="shared" ca="1" si="518"/>
        <v/>
      </c>
    </row>
    <row r="3008" spans="1:40" ht="20.25" customHeight="1" x14ac:dyDescent="0.3">
      <c r="A3008" s="127"/>
      <c r="B3008" s="164"/>
      <c r="C3008" s="139"/>
      <c r="D3008" s="140"/>
      <c r="E3008" s="139"/>
      <c r="F3008" s="139"/>
      <c r="G3008" s="140"/>
      <c r="H3008" s="139"/>
      <c r="I3008" s="129"/>
      <c r="L3008" s="128"/>
      <c r="M3008" s="128"/>
      <c r="N3008" s="128"/>
      <c r="O3008" s="128"/>
      <c r="P3008" s="128"/>
      <c r="Q3008" s="128"/>
      <c r="R3008" s="128"/>
      <c r="S3008" s="128"/>
      <c r="T3008" s="120">
        <f t="shared" si="509"/>
        <v>0</v>
      </c>
      <c r="U3008" s="131"/>
      <c r="V3008" s="131"/>
      <c r="W3008" s="131">
        <f>SUMIFS($F$3:F3008,$D$3:D3008,D3008,$C$3:C3008,"Buy")+SUMIFS($F$3:F3008,$D$3:D3008,D3008,$C$3:C3008,"Coin Deposit",$E$3:E3008,"&lt;&gt;")</f>
        <v>0</v>
      </c>
      <c r="X3008" s="131">
        <f t="shared" si="510"/>
        <v>0</v>
      </c>
      <c r="Y3008" s="131">
        <f>IF($D3008=Y$1,SUMIFS($H$3:$H3008,$G$3:$G3008,Y$1,$C$3:$C3008,"Sell"),0)</f>
        <v>0</v>
      </c>
      <c r="Z3008" s="131">
        <f t="shared" si="511"/>
        <v>0</v>
      </c>
      <c r="AA3008" s="131">
        <f>IF($D3008=AA$1,SUMIFS($H$3:$H3008,$G$3:$G3008,AA$1,$C$3:$C3008,"Sell"),0)</f>
        <v>0</v>
      </c>
      <c r="AB3008" s="131">
        <f t="shared" si="512"/>
        <v>0</v>
      </c>
      <c r="AC3008" s="131">
        <f>SUMIFS('Deductions and Deposits'!$H:$H,'Deductions and Deposits'!$G:$G,D3008,'Deductions and Deposits'!$F:$F,"&lt;="&amp;B3008)+SUMIFS($F$3:F3008,$D$3:D3008,D3008,$C$3:C3008,"Coin Deposit",$E$3:E3008,"")</f>
        <v>0</v>
      </c>
      <c r="AD3008" s="131">
        <f>SUMIFS('Deductions and Deposits'!$D:$D,'Deductions and Deposits'!$C:$C,D3008)+SUMIFS($F:$F,$D:$D,D3008,$C:$C,"Coin Deduction")</f>
        <v>0</v>
      </c>
      <c r="AE3008" s="131">
        <f>Table5[[#This Row],[Column4]]+Table5[[#This Row],[Column14]]+Table5[[#This Row],[Column19]]+Table5[[#This Row],[Column12]]</f>
        <v>0</v>
      </c>
      <c r="AF3008" s="131">
        <f>Table5[[#This Row],[Column5]]+Table5[[#This Row],[Column13]]+Table5[[#This Row],[Column21]]+Table5[[#This Row],[Column18]]</f>
        <v>0</v>
      </c>
      <c r="AG3008" s="131">
        <f t="shared" si="513"/>
        <v>0</v>
      </c>
      <c r="AH3008" s="131">
        <f t="shared" si="514"/>
        <v>0</v>
      </c>
      <c r="AI3008" s="131">
        <f>Table5[[#This Row],[Column17]]-Table5[[#This Row],[Column20]]</f>
        <v>0</v>
      </c>
      <c r="AJ3008" s="131">
        <f t="shared" si="515"/>
        <v>0</v>
      </c>
      <c r="AK3008" s="131">
        <f t="shared" si="519"/>
        <v>0</v>
      </c>
      <c r="AL3008" s="131">
        <f t="shared" si="516"/>
        <v>0</v>
      </c>
      <c r="AM3008" s="131" t="str">
        <f t="shared" si="517"/>
        <v/>
      </c>
      <c r="AN3008" s="131" t="str">
        <f t="shared" ca="1" si="518"/>
        <v/>
      </c>
    </row>
    <row r="3009" spans="1:40" ht="20.25" customHeight="1" x14ac:dyDescent="0.3">
      <c r="A3009" s="127"/>
      <c r="B3009" s="164"/>
      <c r="C3009" s="139"/>
      <c r="D3009" s="140"/>
      <c r="E3009" s="139"/>
      <c r="F3009" s="139"/>
      <c r="G3009" s="140"/>
      <c r="H3009" s="139"/>
      <c r="I3009" s="129"/>
      <c r="L3009" s="128"/>
      <c r="M3009" s="128"/>
      <c r="N3009" s="128"/>
      <c r="O3009" s="128"/>
      <c r="P3009" s="128"/>
      <c r="Q3009" s="128"/>
      <c r="R3009" s="128"/>
      <c r="S3009" s="128"/>
      <c r="T3009" s="120">
        <f t="shared" si="509"/>
        <v>0</v>
      </c>
      <c r="U3009" s="131"/>
      <c r="V3009" s="131"/>
      <c r="W3009" s="131">
        <f>SUMIFS($F$3:F3009,$D$3:D3009,D3009,$C$3:C3009,"Buy")+SUMIFS($F$3:F3009,$D$3:D3009,D3009,$C$3:C3009,"Coin Deposit",$E$3:E3009,"&lt;&gt;")</f>
        <v>0</v>
      </c>
      <c r="X3009" s="131">
        <f t="shared" si="510"/>
        <v>0</v>
      </c>
      <c r="Y3009" s="131">
        <f>IF($D3009=Y$1,SUMIFS($H$3:$H3009,$G$3:$G3009,Y$1,$C$3:$C3009,"Sell"),0)</f>
        <v>0</v>
      </c>
      <c r="Z3009" s="131">
        <f t="shared" si="511"/>
        <v>0</v>
      </c>
      <c r="AA3009" s="131">
        <f>IF($D3009=AA$1,SUMIFS($H$3:$H3009,$G$3:$G3009,AA$1,$C$3:$C3009,"Sell"),0)</f>
        <v>0</v>
      </c>
      <c r="AB3009" s="131">
        <f t="shared" si="512"/>
        <v>0</v>
      </c>
      <c r="AC3009" s="131">
        <f>SUMIFS('Deductions and Deposits'!$H:$H,'Deductions and Deposits'!$G:$G,D3009,'Deductions and Deposits'!$F:$F,"&lt;="&amp;B3009)+SUMIFS($F$3:F3009,$D$3:D3009,D3009,$C$3:C3009,"Coin Deposit",$E$3:E3009,"")</f>
        <v>0</v>
      </c>
      <c r="AD3009" s="131">
        <f>SUMIFS('Deductions and Deposits'!$D:$D,'Deductions and Deposits'!$C:$C,D3009)+SUMIFS($F:$F,$D:$D,D3009,$C:$C,"Coin Deduction")</f>
        <v>0</v>
      </c>
      <c r="AE3009" s="131">
        <f>Table5[[#This Row],[Column4]]+Table5[[#This Row],[Column14]]+Table5[[#This Row],[Column19]]+Table5[[#This Row],[Column12]]</f>
        <v>0</v>
      </c>
      <c r="AF3009" s="131">
        <f>Table5[[#This Row],[Column5]]+Table5[[#This Row],[Column13]]+Table5[[#This Row],[Column21]]+Table5[[#This Row],[Column18]]</f>
        <v>0</v>
      </c>
      <c r="AG3009" s="131">
        <f t="shared" si="513"/>
        <v>0</v>
      </c>
      <c r="AH3009" s="131">
        <f t="shared" si="514"/>
        <v>0</v>
      </c>
      <c r="AI3009" s="131">
        <f>Table5[[#This Row],[Column17]]-Table5[[#This Row],[Column20]]</f>
        <v>0</v>
      </c>
      <c r="AJ3009" s="131">
        <f t="shared" si="515"/>
        <v>0</v>
      </c>
      <c r="AK3009" s="131">
        <f t="shared" si="519"/>
        <v>0</v>
      </c>
      <c r="AL3009" s="131">
        <f t="shared" si="516"/>
        <v>0</v>
      </c>
      <c r="AM3009" s="131" t="str">
        <f t="shared" si="517"/>
        <v/>
      </c>
      <c r="AN3009" s="131" t="str">
        <f t="shared" ca="1" si="518"/>
        <v/>
      </c>
    </row>
    <row r="3010" spans="1:40" ht="20.25" customHeight="1" x14ac:dyDescent="0.3">
      <c r="A3010" s="127"/>
      <c r="B3010" s="164"/>
      <c r="C3010" s="139"/>
      <c r="D3010" s="140"/>
      <c r="E3010" s="139"/>
      <c r="F3010" s="139"/>
      <c r="G3010" s="140"/>
      <c r="H3010" s="139"/>
      <c r="I3010" s="129"/>
      <c r="L3010" s="128"/>
      <c r="M3010" s="128"/>
      <c r="N3010" s="128"/>
      <c r="O3010" s="128"/>
      <c r="P3010" s="128"/>
      <c r="Q3010" s="128"/>
      <c r="R3010" s="128"/>
      <c r="S3010" s="128"/>
      <c r="T3010" s="120">
        <f t="shared" si="509"/>
        <v>0</v>
      </c>
      <c r="U3010" s="131"/>
      <c r="V3010" s="131"/>
      <c r="W3010" s="131">
        <f>SUMIFS($F$3:F3010,$D$3:D3010,D3010,$C$3:C3010,"Buy")+SUMIFS($F$3:F3010,$D$3:D3010,D3010,$C$3:C3010,"Coin Deposit",$E$3:E3010,"&lt;&gt;")</f>
        <v>0</v>
      </c>
      <c r="X3010" s="131">
        <f t="shared" si="510"/>
        <v>0</v>
      </c>
      <c r="Y3010" s="131">
        <f>IF($D3010=Y$1,SUMIFS($H$3:$H3010,$G$3:$G3010,Y$1,$C$3:$C3010,"Sell"),0)</f>
        <v>0</v>
      </c>
      <c r="Z3010" s="131">
        <f t="shared" si="511"/>
        <v>0</v>
      </c>
      <c r="AA3010" s="131">
        <f>IF($D3010=AA$1,SUMIFS($H$3:$H3010,$G$3:$G3010,AA$1,$C$3:$C3010,"Sell"),0)</f>
        <v>0</v>
      </c>
      <c r="AB3010" s="131">
        <f t="shared" si="512"/>
        <v>0</v>
      </c>
      <c r="AC3010" s="131">
        <f>SUMIFS('Deductions and Deposits'!$H:$H,'Deductions and Deposits'!$G:$G,D3010,'Deductions and Deposits'!$F:$F,"&lt;="&amp;B3010)+SUMIFS($F$3:F3010,$D$3:D3010,D3010,$C$3:C3010,"Coin Deposit",$E$3:E3010,"")</f>
        <v>0</v>
      </c>
      <c r="AD3010" s="131">
        <f>SUMIFS('Deductions and Deposits'!$D:$D,'Deductions and Deposits'!$C:$C,D3010)+SUMIFS($F:$F,$D:$D,D3010,$C:$C,"Coin Deduction")</f>
        <v>0</v>
      </c>
      <c r="AE3010" s="131">
        <f>Table5[[#This Row],[Column4]]+Table5[[#This Row],[Column14]]+Table5[[#This Row],[Column19]]+Table5[[#This Row],[Column12]]</f>
        <v>0</v>
      </c>
      <c r="AF3010" s="131">
        <f>Table5[[#This Row],[Column5]]+Table5[[#This Row],[Column13]]+Table5[[#This Row],[Column21]]+Table5[[#This Row],[Column18]]</f>
        <v>0</v>
      </c>
      <c r="AG3010" s="131">
        <f t="shared" si="513"/>
        <v>0</v>
      </c>
      <c r="AH3010" s="131">
        <f t="shared" si="514"/>
        <v>0</v>
      </c>
      <c r="AI3010" s="131">
        <f>Table5[[#This Row],[Column17]]-Table5[[#This Row],[Column20]]</f>
        <v>0</v>
      </c>
      <c r="AJ3010" s="131">
        <f t="shared" si="515"/>
        <v>0</v>
      </c>
      <c r="AK3010" s="131">
        <f t="shared" si="519"/>
        <v>0</v>
      </c>
      <c r="AL3010" s="131">
        <f t="shared" si="516"/>
        <v>0</v>
      </c>
      <c r="AM3010" s="131" t="str">
        <f t="shared" si="517"/>
        <v/>
      </c>
      <c r="AN3010" s="131" t="str">
        <f t="shared" ca="1" si="518"/>
        <v/>
      </c>
    </row>
    <row r="3011" spans="1:40" ht="20.25" customHeight="1" x14ac:dyDescent="0.3">
      <c r="A3011" s="127"/>
      <c r="B3011" s="164"/>
      <c r="C3011" s="139"/>
      <c r="D3011" s="140"/>
      <c r="E3011" s="139"/>
      <c r="F3011" s="139"/>
      <c r="G3011" s="140"/>
      <c r="H3011" s="139"/>
      <c r="I3011" s="129"/>
      <c r="L3011" s="128"/>
      <c r="M3011" s="128"/>
      <c r="N3011" s="128"/>
      <c r="O3011" s="128"/>
      <c r="P3011" s="128"/>
      <c r="Q3011" s="128"/>
      <c r="R3011" s="128"/>
      <c r="S3011" s="128"/>
      <c r="T3011" s="120">
        <f t="shared" ref="T3011:T3074" si="520">IF(E3011&lt;&gt;"",E3011,0)</f>
        <v>0</v>
      </c>
      <c r="U3011" s="131"/>
      <c r="V3011" s="131"/>
      <c r="W3011" s="131">
        <f>SUMIFS($F$3:F3011,$D$3:D3011,D3011,$C$3:C3011,"Buy")+SUMIFS($F$3:F3011,$D$3:D3011,D3011,$C$3:C3011,"Coin Deposit",$E$3:E3011,"&lt;&gt;")</f>
        <v>0</v>
      </c>
      <c r="X3011" s="131">
        <f t="shared" ref="X3011:X3074" si="521">IF(OR(C3011="buy",AND(C3011="Coin Deposit",E3011&lt;&gt;"")),SUMIFS($F:$F,$D:$D,D3011,$C:$C,"sell"),0)</f>
        <v>0</v>
      </c>
      <c r="Y3011" s="131">
        <f>IF($D3011=Y$1,SUMIFS($H$3:$H3011,$G$3:$G3011,Y$1,$C$3:$C3011,"Sell"),0)</f>
        <v>0</v>
      </c>
      <c r="Z3011" s="131">
        <f t="shared" ref="Z3011:Z3074" si="522">IF($D3011=Z$1,SUMIFS($H:$H,$G:$G,Z$1,$C:$C,"Buy")+SUMIFS($H:$H,$G:$G,Z$1,$C:$C,"Coin Deposit",$E:$E,"&lt;&gt;"),0)</f>
        <v>0</v>
      </c>
      <c r="AA3011" s="131">
        <f>IF($D3011=AA$1,SUMIFS($H$3:$H3011,$G$3:$G3011,AA$1,$C$3:$C3011,"Sell"),0)</f>
        <v>0</v>
      </c>
      <c r="AB3011" s="131">
        <f t="shared" ref="AB3011:AB3074" si="523">IF($D3011=AB$1,SUMIFS($H:$H,$G:$G,AB$1,$C:$C,"Buy")+SUMIFS($H:$H,$G:$G,AB$1,$C:$C,"Coin Deposit",$E:$E,"&lt;&gt;"),0)</f>
        <v>0</v>
      </c>
      <c r="AC3011" s="131">
        <f>SUMIFS('Deductions and Deposits'!$H:$H,'Deductions and Deposits'!$G:$G,D3011,'Deductions and Deposits'!$F:$F,"&lt;="&amp;B3011)+SUMIFS($F$3:F3011,$D$3:D3011,D3011,$C$3:C3011,"Coin Deposit",$E$3:E3011,"")</f>
        <v>0</v>
      </c>
      <c r="AD3011" s="131">
        <f>SUMIFS('Deductions and Deposits'!$D:$D,'Deductions and Deposits'!$C:$C,D3011)+SUMIFS($F:$F,$D:$D,D3011,$C:$C,"Coin Deduction")</f>
        <v>0</v>
      </c>
      <c r="AE3011" s="131">
        <f>Table5[[#This Row],[Column4]]+Table5[[#This Row],[Column14]]+Table5[[#This Row],[Column19]]+Table5[[#This Row],[Column12]]</f>
        <v>0</v>
      </c>
      <c r="AF3011" s="131">
        <f>Table5[[#This Row],[Column5]]+Table5[[#This Row],[Column13]]+Table5[[#This Row],[Column21]]+Table5[[#This Row],[Column18]]</f>
        <v>0</v>
      </c>
      <c r="AG3011" s="131">
        <f t="shared" ref="AG3011:AG3074" si="524">IF(AND((AC3011+Y3011+AA3011)&gt;AF3011,OR(C3011="buy",AND(C3011="Coin Deposit",E3011&lt;&gt;""))),(AC3011+Y3011+AA3011)-AF3011,0)</f>
        <v>0</v>
      </c>
      <c r="AH3011" s="131">
        <f t="shared" ref="AH3011:AH3074" si="525">IF(AND(AE3011&gt;AF3011,OR(C3011="buy",AND(C3011="Coin Deposit",E3011&lt;&gt;""))),AE3011-AF3011,0)</f>
        <v>0</v>
      </c>
      <c r="AI3011" s="131">
        <f>Table5[[#This Row],[Column17]]-Table5[[#This Row],[Column20]]</f>
        <v>0</v>
      </c>
      <c r="AJ3011" s="131">
        <f t="shared" ref="AJ3011:AJ3074" si="526">IF(AI3011&gt;F3011,F3011,AI3011)</f>
        <v>0</v>
      </c>
      <c r="AK3011" s="131">
        <f t="shared" si="519"/>
        <v>0</v>
      </c>
      <c r="AL3011" s="131">
        <f t="shared" ref="AL3011:AL3074" si="527">IFERROR(SUMIFS($AK:$AK,$D:$D,D3011)/SUMIFS($AJ:$AJ,$D:$D,D3011),0)</f>
        <v>0</v>
      </c>
      <c r="AM3011" s="131" t="str">
        <f t="shared" ref="AM3011:AM3074" si="528">C3011&amp;D3011</f>
        <v/>
      </c>
      <c r="AN3011" s="131" t="str">
        <f t="shared" ref="AN3011:AN3074" ca="1" si="529">OFFSET(AM3011,COUNTA($AM:$AM)-ROW()-(ROW()-ROW($AN$2)-1),)</f>
        <v/>
      </c>
    </row>
    <row r="3012" spans="1:40" ht="20.25" customHeight="1" x14ac:dyDescent="0.3">
      <c r="A3012" s="127"/>
      <c r="B3012" s="164"/>
      <c r="C3012" s="139"/>
      <c r="D3012" s="140"/>
      <c r="E3012" s="139"/>
      <c r="F3012" s="139"/>
      <c r="G3012" s="140"/>
      <c r="H3012" s="139"/>
      <c r="I3012" s="129"/>
      <c r="L3012" s="128"/>
      <c r="M3012" s="128"/>
      <c r="N3012" s="128"/>
      <c r="O3012" s="128"/>
      <c r="P3012" s="128"/>
      <c r="Q3012" s="128"/>
      <c r="R3012" s="128"/>
      <c r="S3012" s="128"/>
      <c r="T3012" s="120">
        <f t="shared" si="520"/>
        <v>0</v>
      </c>
      <c r="U3012" s="131"/>
      <c r="V3012" s="131"/>
      <c r="W3012" s="131">
        <f>SUMIFS($F$3:F3012,$D$3:D3012,D3012,$C$3:C3012,"Buy")+SUMIFS($F$3:F3012,$D$3:D3012,D3012,$C$3:C3012,"Coin Deposit",$E$3:E3012,"&lt;&gt;")</f>
        <v>0</v>
      </c>
      <c r="X3012" s="131">
        <f t="shared" si="521"/>
        <v>0</v>
      </c>
      <c r="Y3012" s="131">
        <f>IF($D3012=Y$1,SUMIFS($H$3:$H3012,$G$3:$G3012,Y$1,$C$3:$C3012,"Sell"),0)</f>
        <v>0</v>
      </c>
      <c r="Z3012" s="131">
        <f t="shared" si="522"/>
        <v>0</v>
      </c>
      <c r="AA3012" s="131">
        <f>IF($D3012=AA$1,SUMIFS($H$3:$H3012,$G$3:$G3012,AA$1,$C$3:$C3012,"Sell"),0)</f>
        <v>0</v>
      </c>
      <c r="AB3012" s="131">
        <f t="shared" si="523"/>
        <v>0</v>
      </c>
      <c r="AC3012" s="131">
        <f>SUMIFS('Deductions and Deposits'!$H:$H,'Deductions and Deposits'!$G:$G,D3012,'Deductions and Deposits'!$F:$F,"&lt;="&amp;B3012)+SUMIFS($F$3:F3012,$D$3:D3012,D3012,$C$3:C3012,"Coin Deposit",$E$3:E3012,"")</f>
        <v>0</v>
      </c>
      <c r="AD3012" s="131">
        <f>SUMIFS('Deductions and Deposits'!$D:$D,'Deductions and Deposits'!$C:$C,D3012)+SUMIFS($F:$F,$D:$D,D3012,$C:$C,"Coin Deduction")</f>
        <v>0</v>
      </c>
      <c r="AE3012" s="131">
        <f>Table5[[#This Row],[Column4]]+Table5[[#This Row],[Column14]]+Table5[[#This Row],[Column19]]+Table5[[#This Row],[Column12]]</f>
        <v>0</v>
      </c>
      <c r="AF3012" s="131">
        <f>Table5[[#This Row],[Column5]]+Table5[[#This Row],[Column13]]+Table5[[#This Row],[Column21]]+Table5[[#This Row],[Column18]]</f>
        <v>0</v>
      </c>
      <c r="AG3012" s="131">
        <f t="shared" si="524"/>
        <v>0</v>
      </c>
      <c r="AH3012" s="131">
        <f t="shared" si="525"/>
        <v>0</v>
      </c>
      <c r="AI3012" s="131">
        <f>Table5[[#This Row],[Column17]]-Table5[[#This Row],[Column20]]</f>
        <v>0</v>
      </c>
      <c r="AJ3012" s="131">
        <f t="shared" si="526"/>
        <v>0</v>
      </c>
      <c r="AK3012" s="131">
        <f t="shared" si="519"/>
        <v>0</v>
      </c>
      <c r="AL3012" s="131">
        <f t="shared" si="527"/>
        <v>0</v>
      </c>
      <c r="AM3012" s="131" t="str">
        <f t="shared" si="528"/>
        <v/>
      </c>
      <c r="AN3012" s="131" t="str">
        <f t="shared" ca="1" si="529"/>
        <v/>
      </c>
    </row>
    <row r="3013" spans="1:40" ht="20.25" customHeight="1" x14ac:dyDescent="0.3">
      <c r="A3013" s="127"/>
      <c r="B3013" s="164"/>
      <c r="C3013" s="139"/>
      <c r="D3013" s="140"/>
      <c r="E3013" s="139"/>
      <c r="F3013" s="139"/>
      <c r="G3013" s="140"/>
      <c r="H3013" s="139"/>
      <c r="I3013" s="129"/>
      <c r="L3013" s="128"/>
      <c r="M3013" s="128"/>
      <c r="N3013" s="128"/>
      <c r="O3013" s="128"/>
      <c r="P3013" s="128"/>
      <c r="Q3013" s="128"/>
      <c r="R3013" s="128"/>
      <c r="S3013" s="128"/>
      <c r="T3013" s="120">
        <f t="shared" si="520"/>
        <v>0</v>
      </c>
      <c r="U3013" s="131"/>
      <c r="V3013" s="131"/>
      <c r="W3013" s="131">
        <f>SUMIFS($F$3:F3013,$D$3:D3013,D3013,$C$3:C3013,"Buy")+SUMIFS($F$3:F3013,$D$3:D3013,D3013,$C$3:C3013,"Coin Deposit",$E$3:E3013,"&lt;&gt;")</f>
        <v>0</v>
      </c>
      <c r="X3013" s="131">
        <f t="shared" si="521"/>
        <v>0</v>
      </c>
      <c r="Y3013" s="131">
        <f>IF($D3013=Y$1,SUMIFS($H$3:$H3013,$G$3:$G3013,Y$1,$C$3:$C3013,"Sell"),0)</f>
        <v>0</v>
      </c>
      <c r="Z3013" s="131">
        <f t="shared" si="522"/>
        <v>0</v>
      </c>
      <c r="AA3013" s="131">
        <f>IF($D3013=AA$1,SUMIFS($H$3:$H3013,$G$3:$G3013,AA$1,$C$3:$C3013,"Sell"),0)</f>
        <v>0</v>
      </c>
      <c r="AB3013" s="131">
        <f t="shared" si="523"/>
        <v>0</v>
      </c>
      <c r="AC3013" s="131">
        <f>SUMIFS('Deductions and Deposits'!$H:$H,'Deductions and Deposits'!$G:$G,D3013,'Deductions and Deposits'!$F:$F,"&lt;="&amp;B3013)+SUMIFS($F$3:F3013,$D$3:D3013,D3013,$C$3:C3013,"Coin Deposit",$E$3:E3013,"")</f>
        <v>0</v>
      </c>
      <c r="AD3013" s="131">
        <f>SUMIFS('Deductions and Deposits'!$D:$D,'Deductions and Deposits'!$C:$C,D3013)+SUMIFS($F:$F,$D:$D,D3013,$C:$C,"Coin Deduction")</f>
        <v>0</v>
      </c>
      <c r="AE3013" s="131">
        <f>Table5[[#This Row],[Column4]]+Table5[[#This Row],[Column14]]+Table5[[#This Row],[Column19]]+Table5[[#This Row],[Column12]]</f>
        <v>0</v>
      </c>
      <c r="AF3013" s="131">
        <f>Table5[[#This Row],[Column5]]+Table5[[#This Row],[Column13]]+Table5[[#This Row],[Column21]]+Table5[[#This Row],[Column18]]</f>
        <v>0</v>
      </c>
      <c r="AG3013" s="131">
        <f t="shared" si="524"/>
        <v>0</v>
      </c>
      <c r="AH3013" s="131">
        <f t="shared" si="525"/>
        <v>0</v>
      </c>
      <c r="AI3013" s="131">
        <f>Table5[[#This Row],[Column17]]-Table5[[#This Row],[Column20]]</f>
        <v>0</v>
      </c>
      <c r="AJ3013" s="131">
        <f t="shared" si="526"/>
        <v>0</v>
      </c>
      <c r="AK3013" s="131">
        <f t="shared" si="519"/>
        <v>0</v>
      </c>
      <c r="AL3013" s="131">
        <f t="shared" si="527"/>
        <v>0</v>
      </c>
      <c r="AM3013" s="131" t="str">
        <f t="shared" si="528"/>
        <v/>
      </c>
      <c r="AN3013" s="131" t="str">
        <f t="shared" ca="1" si="529"/>
        <v/>
      </c>
    </row>
    <row r="3014" spans="1:40" ht="20.25" customHeight="1" x14ac:dyDescent="0.3">
      <c r="A3014" s="127"/>
      <c r="B3014" s="164"/>
      <c r="C3014" s="139"/>
      <c r="D3014" s="140"/>
      <c r="E3014" s="139"/>
      <c r="F3014" s="139"/>
      <c r="G3014" s="140"/>
      <c r="H3014" s="139"/>
      <c r="I3014" s="129"/>
      <c r="L3014" s="128"/>
      <c r="M3014" s="128"/>
      <c r="N3014" s="128"/>
      <c r="O3014" s="128"/>
      <c r="P3014" s="128"/>
      <c r="Q3014" s="128"/>
      <c r="R3014" s="128"/>
      <c r="S3014" s="128"/>
      <c r="T3014" s="120">
        <f t="shared" si="520"/>
        <v>0</v>
      </c>
      <c r="U3014" s="131"/>
      <c r="V3014" s="131"/>
      <c r="W3014" s="131">
        <f>SUMIFS($F$3:F3014,$D$3:D3014,D3014,$C$3:C3014,"Buy")+SUMIFS($F$3:F3014,$D$3:D3014,D3014,$C$3:C3014,"Coin Deposit",$E$3:E3014,"&lt;&gt;")</f>
        <v>0</v>
      </c>
      <c r="X3014" s="131">
        <f t="shared" si="521"/>
        <v>0</v>
      </c>
      <c r="Y3014" s="131">
        <f>IF($D3014=Y$1,SUMIFS($H$3:$H3014,$G$3:$G3014,Y$1,$C$3:$C3014,"Sell"),0)</f>
        <v>0</v>
      </c>
      <c r="Z3014" s="131">
        <f t="shared" si="522"/>
        <v>0</v>
      </c>
      <c r="AA3014" s="131">
        <f>IF($D3014=AA$1,SUMIFS($H$3:$H3014,$G$3:$G3014,AA$1,$C$3:$C3014,"Sell"),0)</f>
        <v>0</v>
      </c>
      <c r="AB3014" s="131">
        <f t="shared" si="523"/>
        <v>0</v>
      </c>
      <c r="AC3014" s="131">
        <f>SUMIFS('Deductions and Deposits'!$H:$H,'Deductions and Deposits'!$G:$G,D3014,'Deductions and Deposits'!$F:$F,"&lt;="&amp;B3014)+SUMIFS($F$3:F3014,$D$3:D3014,D3014,$C$3:C3014,"Coin Deposit",$E$3:E3014,"")</f>
        <v>0</v>
      </c>
      <c r="AD3014" s="131">
        <f>SUMIFS('Deductions and Deposits'!$D:$D,'Deductions and Deposits'!$C:$C,D3014)+SUMIFS($F:$F,$D:$D,D3014,$C:$C,"Coin Deduction")</f>
        <v>0</v>
      </c>
      <c r="AE3014" s="131">
        <f>Table5[[#This Row],[Column4]]+Table5[[#This Row],[Column14]]+Table5[[#This Row],[Column19]]+Table5[[#This Row],[Column12]]</f>
        <v>0</v>
      </c>
      <c r="AF3014" s="131">
        <f>Table5[[#This Row],[Column5]]+Table5[[#This Row],[Column13]]+Table5[[#This Row],[Column21]]+Table5[[#This Row],[Column18]]</f>
        <v>0</v>
      </c>
      <c r="AG3014" s="131">
        <f t="shared" si="524"/>
        <v>0</v>
      </c>
      <c r="AH3014" s="131">
        <f t="shared" si="525"/>
        <v>0</v>
      </c>
      <c r="AI3014" s="131">
        <f>Table5[[#This Row],[Column17]]-Table5[[#This Row],[Column20]]</f>
        <v>0</v>
      </c>
      <c r="AJ3014" s="131">
        <f t="shared" si="526"/>
        <v>0</v>
      </c>
      <c r="AK3014" s="131">
        <f t="shared" si="519"/>
        <v>0</v>
      </c>
      <c r="AL3014" s="131">
        <f t="shared" si="527"/>
        <v>0</v>
      </c>
      <c r="AM3014" s="131" t="str">
        <f t="shared" si="528"/>
        <v/>
      </c>
      <c r="AN3014" s="131" t="str">
        <f t="shared" ca="1" si="529"/>
        <v/>
      </c>
    </row>
    <row r="3015" spans="1:40" ht="20.25" customHeight="1" x14ac:dyDescent="0.3">
      <c r="A3015" s="127"/>
      <c r="B3015" s="164"/>
      <c r="C3015" s="139"/>
      <c r="D3015" s="140"/>
      <c r="E3015" s="139"/>
      <c r="F3015" s="139"/>
      <c r="G3015" s="140"/>
      <c r="H3015" s="139"/>
      <c r="I3015" s="129"/>
      <c r="L3015" s="128"/>
      <c r="M3015" s="128"/>
      <c r="N3015" s="128"/>
      <c r="O3015" s="128"/>
      <c r="P3015" s="128"/>
      <c r="Q3015" s="128"/>
      <c r="R3015" s="128"/>
      <c r="S3015" s="128"/>
      <c r="T3015" s="120">
        <f t="shared" si="520"/>
        <v>0</v>
      </c>
      <c r="U3015" s="131"/>
      <c r="V3015" s="131"/>
      <c r="W3015" s="131">
        <f>SUMIFS($F$3:F3015,$D$3:D3015,D3015,$C$3:C3015,"Buy")+SUMIFS($F$3:F3015,$D$3:D3015,D3015,$C$3:C3015,"Coin Deposit",$E$3:E3015,"&lt;&gt;")</f>
        <v>0</v>
      </c>
      <c r="X3015" s="131">
        <f t="shared" si="521"/>
        <v>0</v>
      </c>
      <c r="Y3015" s="131">
        <f>IF($D3015=Y$1,SUMIFS($H$3:$H3015,$G$3:$G3015,Y$1,$C$3:$C3015,"Sell"),0)</f>
        <v>0</v>
      </c>
      <c r="Z3015" s="131">
        <f t="shared" si="522"/>
        <v>0</v>
      </c>
      <c r="AA3015" s="131">
        <f>IF($D3015=AA$1,SUMIFS($H$3:$H3015,$G$3:$G3015,AA$1,$C$3:$C3015,"Sell"),0)</f>
        <v>0</v>
      </c>
      <c r="AB3015" s="131">
        <f t="shared" si="523"/>
        <v>0</v>
      </c>
      <c r="AC3015" s="131">
        <f>SUMIFS('Deductions and Deposits'!$H:$H,'Deductions and Deposits'!$G:$G,D3015,'Deductions and Deposits'!$F:$F,"&lt;="&amp;B3015)+SUMIFS($F$3:F3015,$D$3:D3015,D3015,$C$3:C3015,"Coin Deposit",$E$3:E3015,"")</f>
        <v>0</v>
      </c>
      <c r="AD3015" s="131">
        <f>SUMIFS('Deductions and Deposits'!$D:$D,'Deductions and Deposits'!$C:$C,D3015)+SUMIFS($F:$F,$D:$D,D3015,$C:$C,"Coin Deduction")</f>
        <v>0</v>
      </c>
      <c r="AE3015" s="131">
        <f>Table5[[#This Row],[Column4]]+Table5[[#This Row],[Column14]]+Table5[[#This Row],[Column19]]+Table5[[#This Row],[Column12]]</f>
        <v>0</v>
      </c>
      <c r="AF3015" s="131">
        <f>Table5[[#This Row],[Column5]]+Table5[[#This Row],[Column13]]+Table5[[#This Row],[Column21]]+Table5[[#This Row],[Column18]]</f>
        <v>0</v>
      </c>
      <c r="AG3015" s="131">
        <f t="shared" si="524"/>
        <v>0</v>
      </c>
      <c r="AH3015" s="131">
        <f t="shared" si="525"/>
        <v>0</v>
      </c>
      <c r="AI3015" s="131">
        <f>Table5[[#This Row],[Column17]]-Table5[[#This Row],[Column20]]</f>
        <v>0</v>
      </c>
      <c r="AJ3015" s="131">
        <f t="shared" si="526"/>
        <v>0</v>
      </c>
      <c r="AK3015" s="131">
        <f t="shared" si="519"/>
        <v>0</v>
      </c>
      <c r="AL3015" s="131">
        <f t="shared" si="527"/>
        <v>0</v>
      </c>
      <c r="AM3015" s="131" t="str">
        <f t="shared" si="528"/>
        <v/>
      </c>
      <c r="AN3015" s="131" t="str">
        <f t="shared" ca="1" si="529"/>
        <v/>
      </c>
    </row>
    <row r="3016" spans="1:40" ht="20.25" customHeight="1" x14ac:dyDescent="0.3">
      <c r="A3016" s="127"/>
      <c r="B3016" s="164"/>
      <c r="C3016" s="139"/>
      <c r="D3016" s="140"/>
      <c r="E3016" s="139"/>
      <c r="F3016" s="139"/>
      <c r="G3016" s="140"/>
      <c r="H3016" s="139"/>
      <c r="I3016" s="129"/>
      <c r="L3016" s="128"/>
      <c r="M3016" s="128"/>
      <c r="N3016" s="128"/>
      <c r="O3016" s="128"/>
      <c r="P3016" s="128"/>
      <c r="Q3016" s="128"/>
      <c r="R3016" s="128"/>
      <c r="S3016" s="128"/>
      <c r="T3016" s="120">
        <f t="shared" si="520"/>
        <v>0</v>
      </c>
      <c r="U3016" s="131"/>
      <c r="V3016" s="131"/>
      <c r="W3016" s="131">
        <f>SUMIFS($F$3:F3016,$D$3:D3016,D3016,$C$3:C3016,"Buy")+SUMIFS($F$3:F3016,$D$3:D3016,D3016,$C$3:C3016,"Coin Deposit",$E$3:E3016,"&lt;&gt;")</f>
        <v>0</v>
      </c>
      <c r="X3016" s="131">
        <f t="shared" si="521"/>
        <v>0</v>
      </c>
      <c r="Y3016" s="131">
        <f>IF($D3016=Y$1,SUMIFS($H$3:$H3016,$G$3:$G3016,Y$1,$C$3:$C3016,"Sell"),0)</f>
        <v>0</v>
      </c>
      <c r="Z3016" s="131">
        <f t="shared" si="522"/>
        <v>0</v>
      </c>
      <c r="AA3016" s="131">
        <f>IF($D3016=AA$1,SUMIFS($H$3:$H3016,$G$3:$G3016,AA$1,$C$3:$C3016,"Sell"),0)</f>
        <v>0</v>
      </c>
      <c r="AB3016" s="131">
        <f t="shared" si="523"/>
        <v>0</v>
      </c>
      <c r="AC3016" s="131">
        <f>SUMIFS('Deductions and Deposits'!$H:$H,'Deductions and Deposits'!$G:$G,D3016,'Deductions and Deposits'!$F:$F,"&lt;="&amp;B3016)+SUMIFS($F$3:F3016,$D$3:D3016,D3016,$C$3:C3016,"Coin Deposit",$E$3:E3016,"")</f>
        <v>0</v>
      </c>
      <c r="AD3016" s="131">
        <f>SUMIFS('Deductions and Deposits'!$D:$D,'Deductions and Deposits'!$C:$C,D3016)+SUMIFS($F:$F,$D:$D,D3016,$C:$C,"Coin Deduction")</f>
        <v>0</v>
      </c>
      <c r="AE3016" s="131">
        <f>Table5[[#This Row],[Column4]]+Table5[[#This Row],[Column14]]+Table5[[#This Row],[Column19]]+Table5[[#This Row],[Column12]]</f>
        <v>0</v>
      </c>
      <c r="AF3016" s="131">
        <f>Table5[[#This Row],[Column5]]+Table5[[#This Row],[Column13]]+Table5[[#This Row],[Column21]]+Table5[[#This Row],[Column18]]</f>
        <v>0</v>
      </c>
      <c r="AG3016" s="131">
        <f t="shared" si="524"/>
        <v>0</v>
      </c>
      <c r="AH3016" s="131">
        <f t="shared" si="525"/>
        <v>0</v>
      </c>
      <c r="AI3016" s="131">
        <f>Table5[[#This Row],[Column17]]-Table5[[#This Row],[Column20]]</f>
        <v>0</v>
      </c>
      <c r="AJ3016" s="131">
        <f t="shared" si="526"/>
        <v>0</v>
      </c>
      <c r="AK3016" s="131">
        <f t="shared" si="519"/>
        <v>0</v>
      </c>
      <c r="AL3016" s="131">
        <f t="shared" si="527"/>
        <v>0</v>
      </c>
      <c r="AM3016" s="131" t="str">
        <f t="shared" si="528"/>
        <v/>
      </c>
      <c r="AN3016" s="131" t="str">
        <f t="shared" ca="1" si="529"/>
        <v/>
      </c>
    </row>
    <row r="3017" spans="1:40" ht="20.25" customHeight="1" x14ac:dyDescent="0.3">
      <c r="A3017" s="127"/>
      <c r="B3017" s="164"/>
      <c r="C3017" s="139"/>
      <c r="D3017" s="140"/>
      <c r="E3017" s="139"/>
      <c r="F3017" s="139"/>
      <c r="G3017" s="140"/>
      <c r="H3017" s="139"/>
      <c r="I3017" s="129"/>
      <c r="L3017" s="128"/>
      <c r="M3017" s="128"/>
      <c r="N3017" s="128"/>
      <c r="O3017" s="128"/>
      <c r="P3017" s="128"/>
      <c r="Q3017" s="128"/>
      <c r="R3017" s="128"/>
      <c r="S3017" s="128"/>
      <c r="T3017" s="120">
        <f t="shared" si="520"/>
        <v>0</v>
      </c>
      <c r="U3017" s="131"/>
      <c r="V3017" s="131"/>
      <c r="W3017" s="131">
        <f>SUMIFS($F$3:F3017,$D$3:D3017,D3017,$C$3:C3017,"Buy")+SUMIFS($F$3:F3017,$D$3:D3017,D3017,$C$3:C3017,"Coin Deposit",$E$3:E3017,"&lt;&gt;")</f>
        <v>0</v>
      </c>
      <c r="X3017" s="131">
        <f t="shared" si="521"/>
        <v>0</v>
      </c>
      <c r="Y3017" s="131">
        <f>IF($D3017=Y$1,SUMIFS($H$3:$H3017,$G$3:$G3017,Y$1,$C$3:$C3017,"Sell"),0)</f>
        <v>0</v>
      </c>
      <c r="Z3017" s="131">
        <f t="shared" si="522"/>
        <v>0</v>
      </c>
      <c r="AA3017" s="131">
        <f>IF($D3017=AA$1,SUMIFS($H$3:$H3017,$G$3:$G3017,AA$1,$C$3:$C3017,"Sell"),0)</f>
        <v>0</v>
      </c>
      <c r="AB3017" s="131">
        <f t="shared" si="523"/>
        <v>0</v>
      </c>
      <c r="AC3017" s="131">
        <f>SUMIFS('Deductions and Deposits'!$H:$H,'Deductions and Deposits'!$G:$G,D3017,'Deductions and Deposits'!$F:$F,"&lt;="&amp;B3017)+SUMIFS($F$3:F3017,$D$3:D3017,D3017,$C$3:C3017,"Coin Deposit",$E$3:E3017,"")</f>
        <v>0</v>
      </c>
      <c r="AD3017" s="131">
        <f>SUMIFS('Deductions and Deposits'!$D:$D,'Deductions and Deposits'!$C:$C,D3017)+SUMIFS($F:$F,$D:$D,D3017,$C:$C,"Coin Deduction")</f>
        <v>0</v>
      </c>
      <c r="AE3017" s="131">
        <f>Table5[[#This Row],[Column4]]+Table5[[#This Row],[Column14]]+Table5[[#This Row],[Column19]]+Table5[[#This Row],[Column12]]</f>
        <v>0</v>
      </c>
      <c r="AF3017" s="131">
        <f>Table5[[#This Row],[Column5]]+Table5[[#This Row],[Column13]]+Table5[[#This Row],[Column21]]+Table5[[#This Row],[Column18]]</f>
        <v>0</v>
      </c>
      <c r="AG3017" s="131">
        <f t="shared" si="524"/>
        <v>0</v>
      </c>
      <c r="AH3017" s="131">
        <f t="shared" si="525"/>
        <v>0</v>
      </c>
      <c r="AI3017" s="131">
        <f>Table5[[#This Row],[Column17]]-Table5[[#This Row],[Column20]]</f>
        <v>0</v>
      </c>
      <c r="AJ3017" s="131">
        <f t="shared" si="526"/>
        <v>0</v>
      </c>
      <c r="AK3017" s="131">
        <f t="shared" si="519"/>
        <v>0</v>
      </c>
      <c r="AL3017" s="131">
        <f t="shared" si="527"/>
        <v>0</v>
      </c>
      <c r="AM3017" s="131" t="str">
        <f t="shared" si="528"/>
        <v/>
      </c>
      <c r="AN3017" s="131" t="str">
        <f t="shared" ca="1" si="529"/>
        <v/>
      </c>
    </row>
    <row r="3018" spans="1:40" ht="20.25" customHeight="1" x14ac:dyDescent="0.3">
      <c r="A3018" s="127"/>
      <c r="B3018" s="164"/>
      <c r="C3018" s="139"/>
      <c r="D3018" s="140"/>
      <c r="E3018" s="139"/>
      <c r="F3018" s="139"/>
      <c r="G3018" s="140"/>
      <c r="H3018" s="139"/>
      <c r="I3018" s="129"/>
      <c r="L3018" s="128"/>
      <c r="M3018" s="128"/>
      <c r="N3018" s="128"/>
      <c r="O3018" s="128"/>
      <c r="P3018" s="128"/>
      <c r="Q3018" s="128"/>
      <c r="R3018" s="128"/>
      <c r="S3018" s="128"/>
      <c r="T3018" s="120">
        <f t="shared" si="520"/>
        <v>0</v>
      </c>
      <c r="U3018" s="131"/>
      <c r="V3018" s="131"/>
      <c r="W3018" s="131">
        <f>SUMIFS($F$3:F3018,$D$3:D3018,D3018,$C$3:C3018,"Buy")+SUMIFS($F$3:F3018,$D$3:D3018,D3018,$C$3:C3018,"Coin Deposit",$E$3:E3018,"&lt;&gt;")</f>
        <v>0</v>
      </c>
      <c r="X3018" s="131">
        <f t="shared" si="521"/>
        <v>0</v>
      </c>
      <c r="Y3018" s="131">
        <f>IF($D3018=Y$1,SUMIFS($H$3:$H3018,$G$3:$G3018,Y$1,$C$3:$C3018,"Sell"),0)</f>
        <v>0</v>
      </c>
      <c r="Z3018" s="131">
        <f t="shared" si="522"/>
        <v>0</v>
      </c>
      <c r="AA3018" s="131">
        <f>IF($D3018=AA$1,SUMIFS($H$3:$H3018,$G$3:$G3018,AA$1,$C$3:$C3018,"Sell"),0)</f>
        <v>0</v>
      </c>
      <c r="AB3018" s="131">
        <f t="shared" si="523"/>
        <v>0</v>
      </c>
      <c r="AC3018" s="131">
        <f>SUMIFS('Deductions and Deposits'!$H:$H,'Deductions and Deposits'!$G:$G,D3018,'Deductions and Deposits'!$F:$F,"&lt;="&amp;B3018)+SUMIFS($F$3:F3018,$D$3:D3018,D3018,$C$3:C3018,"Coin Deposit",$E$3:E3018,"")</f>
        <v>0</v>
      </c>
      <c r="AD3018" s="131">
        <f>SUMIFS('Deductions and Deposits'!$D:$D,'Deductions and Deposits'!$C:$C,D3018)+SUMIFS($F:$F,$D:$D,D3018,$C:$C,"Coin Deduction")</f>
        <v>0</v>
      </c>
      <c r="AE3018" s="131">
        <f>Table5[[#This Row],[Column4]]+Table5[[#This Row],[Column14]]+Table5[[#This Row],[Column19]]+Table5[[#This Row],[Column12]]</f>
        <v>0</v>
      </c>
      <c r="AF3018" s="131">
        <f>Table5[[#This Row],[Column5]]+Table5[[#This Row],[Column13]]+Table5[[#This Row],[Column21]]+Table5[[#This Row],[Column18]]</f>
        <v>0</v>
      </c>
      <c r="AG3018" s="131">
        <f t="shared" si="524"/>
        <v>0</v>
      </c>
      <c r="AH3018" s="131">
        <f t="shared" si="525"/>
        <v>0</v>
      </c>
      <c r="AI3018" s="131">
        <f>Table5[[#This Row],[Column17]]-Table5[[#This Row],[Column20]]</f>
        <v>0</v>
      </c>
      <c r="AJ3018" s="131">
        <f t="shared" si="526"/>
        <v>0</v>
      </c>
      <c r="AK3018" s="131">
        <f t="shared" si="519"/>
        <v>0</v>
      </c>
      <c r="AL3018" s="131">
        <f t="shared" si="527"/>
        <v>0</v>
      </c>
      <c r="AM3018" s="131" t="str">
        <f t="shared" si="528"/>
        <v/>
      </c>
      <c r="AN3018" s="131" t="str">
        <f t="shared" ca="1" si="529"/>
        <v/>
      </c>
    </row>
    <row r="3019" spans="1:40" ht="20.25" customHeight="1" x14ac:dyDescent="0.3">
      <c r="A3019" s="127"/>
      <c r="B3019" s="164"/>
      <c r="C3019" s="139"/>
      <c r="D3019" s="140"/>
      <c r="E3019" s="139"/>
      <c r="F3019" s="139"/>
      <c r="G3019" s="140"/>
      <c r="H3019" s="139"/>
      <c r="I3019" s="129"/>
      <c r="L3019" s="128"/>
      <c r="M3019" s="128"/>
      <c r="N3019" s="128"/>
      <c r="O3019" s="128"/>
      <c r="P3019" s="128"/>
      <c r="Q3019" s="128"/>
      <c r="R3019" s="128"/>
      <c r="S3019" s="128"/>
      <c r="T3019" s="120">
        <f t="shared" si="520"/>
        <v>0</v>
      </c>
      <c r="U3019" s="131"/>
      <c r="V3019" s="131"/>
      <c r="W3019" s="131">
        <f>SUMIFS($F$3:F3019,$D$3:D3019,D3019,$C$3:C3019,"Buy")+SUMIFS($F$3:F3019,$D$3:D3019,D3019,$C$3:C3019,"Coin Deposit",$E$3:E3019,"&lt;&gt;")</f>
        <v>0</v>
      </c>
      <c r="X3019" s="131">
        <f t="shared" si="521"/>
        <v>0</v>
      </c>
      <c r="Y3019" s="131">
        <f>IF($D3019=Y$1,SUMIFS($H$3:$H3019,$G$3:$G3019,Y$1,$C$3:$C3019,"Sell"),0)</f>
        <v>0</v>
      </c>
      <c r="Z3019" s="131">
        <f t="shared" si="522"/>
        <v>0</v>
      </c>
      <c r="AA3019" s="131">
        <f>IF($D3019=AA$1,SUMIFS($H$3:$H3019,$G$3:$G3019,AA$1,$C$3:$C3019,"Sell"),0)</f>
        <v>0</v>
      </c>
      <c r="AB3019" s="131">
        <f t="shared" si="523"/>
        <v>0</v>
      </c>
      <c r="AC3019" s="131">
        <f>SUMIFS('Deductions and Deposits'!$H:$H,'Deductions and Deposits'!$G:$G,D3019,'Deductions and Deposits'!$F:$F,"&lt;="&amp;B3019)+SUMIFS($F$3:F3019,$D$3:D3019,D3019,$C$3:C3019,"Coin Deposit",$E$3:E3019,"")</f>
        <v>0</v>
      </c>
      <c r="AD3019" s="131">
        <f>SUMIFS('Deductions and Deposits'!$D:$D,'Deductions and Deposits'!$C:$C,D3019)+SUMIFS($F:$F,$D:$D,D3019,$C:$C,"Coin Deduction")</f>
        <v>0</v>
      </c>
      <c r="AE3019" s="131">
        <f>Table5[[#This Row],[Column4]]+Table5[[#This Row],[Column14]]+Table5[[#This Row],[Column19]]+Table5[[#This Row],[Column12]]</f>
        <v>0</v>
      </c>
      <c r="AF3019" s="131">
        <f>Table5[[#This Row],[Column5]]+Table5[[#This Row],[Column13]]+Table5[[#This Row],[Column21]]+Table5[[#This Row],[Column18]]</f>
        <v>0</v>
      </c>
      <c r="AG3019" s="131">
        <f t="shared" si="524"/>
        <v>0</v>
      </c>
      <c r="AH3019" s="131">
        <f t="shared" si="525"/>
        <v>0</v>
      </c>
      <c r="AI3019" s="131">
        <f>Table5[[#This Row],[Column17]]-Table5[[#This Row],[Column20]]</f>
        <v>0</v>
      </c>
      <c r="AJ3019" s="131">
        <f t="shared" si="526"/>
        <v>0</v>
      </c>
      <c r="AK3019" s="131">
        <f t="shared" si="519"/>
        <v>0</v>
      </c>
      <c r="AL3019" s="131">
        <f t="shared" si="527"/>
        <v>0</v>
      </c>
      <c r="AM3019" s="131" t="str">
        <f t="shared" si="528"/>
        <v/>
      </c>
      <c r="AN3019" s="131" t="str">
        <f t="shared" ca="1" si="529"/>
        <v/>
      </c>
    </row>
    <row r="3020" spans="1:40" ht="20.25" customHeight="1" x14ac:dyDescent="0.3">
      <c r="A3020" s="127"/>
      <c r="B3020" s="164"/>
      <c r="C3020" s="139"/>
      <c r="D3020" s="140"/>
      <c r="E3020" s="139"/>
      <c r="F3020" s="139"/>
      <c r="G3020" s="140"/>
      <c r="H3020" s="139"/>
      <c r="I3020" s="129"/>
      <c r="L3020" s="128"/>
      <c r="M3020" s="128"/>
      <c r="N3020" s="128"/>
      <c r="O3020" s="128"/>
      <c r="P3020" s="128"/>
      <c r="Q3020" s="128"/>
      <c r="R3020" s="128"/>
      <c r="S3020" s="128"/>
      <c r="T3020" s="120">
        <f t="shared" si="520"/>
        <v>0</v>
      </c>
      <c r="U3020" s="131"/>
      <c r="V3020" s="131"/>
      <c r="W3020" s="131">
        <f>SUMIFS($F$3:F3020,$D$3:D3020,D3020,$C$3:C3020,"Buy")+SUMIFS($F$3:F3020,$D$3:D3020,D3020,$C$3:C3020,"Coin Deposit",$E$3:E3020,"&lt;&gt;")</f>
        <v>0</v>
      </c>
      <c r="X3020" s="131">
        <f t="shared" si="521"/>
        <v>0</v>
      </c>
      <c r="Y3020" s="131">
        <f>IF($D3020=Y$1,SUMIFS($H$3:$H3020,$G$3:$G3020,Y$1,$C$3:$C3020,"Sell"),0)</f>
        <v>0</v>
      </c>
      <c r="Z3020" s="131">
        <f t="shared" si="522"/>
        <v>0</v>
      </c>
      <c r="AA3020" s="131">
        <f>IF($D3020=AA$1,SUMIFS($H$3:$H3020,$G$3:$G3020,AA$1,$C$3:$C3020,"Sell"),0)</f>
        <v>0</v>
      </c>
      <c r="AB3020" s="131">
        <f t="shared" si="523"/>
        <v>0</v>
      </c>
      <c r="AC3020" s="131">
        <f>SUMIFS('Deductions and Deposits'!$H:$H,'Deductions and Deposits'!$G:$G,D3020,'Deductions and Deposits'!$F:$F,"&lt;="&amp;B3020)+SUMIFS($F$3:F3020,$D$3:D3020,D3020,$C$3:C3020,"Coin Deposit",$E$3:E3020,"")</f>
        <v>0</v>
      </c>
      <c r="AD3020" s="131">
        <f>SUMIFS('Deductions and Deposits'!$D:$D,'Deductions and Deposits'!$C:$C,D3020)+SUMIFS($F:$F,$D:$D,D3020,$C:$C,"Coin Deduction")</f>
        <v>0</v>
      </c>
      <c r="AE3020" s="131">
        <f>Table5[[#This Row],[Column4]]+Table5[[#This Row],[Column14]]+Table5[[#This Row],[Column19]]+Table5[[#This Row],[Column12]]</f>
        <v>0</v>
      </c>
      <c r="AF3020" s="131">
        <f>Table5[[#This Row],[Column5]]+Table5[[#This Row],[Column13]]+Table5[[#This Row],[Column21]]+Table5[[#This Row],[Column18]]</f>
        <v>0</v>
      </c>
      <c r="AG3020" s="131">
        <f t="shared" si="524"/>
        <v>0</v>
      </c>
      <c r="AH3020" s="131">
        <f t="shared" si="525"/>
        <v>0</v>
      </c>
      <c r="AI3020" s="131">
        <f>Table5[[#This Row],[Column17]]-Table5[[#This Row],[Column20]]</f>
        <v>0</v>
      </c>
      <c r="AJ3020" s="131">
        <f t="shared" si="526"/>
        <v>0</v>
      </c>
      <c r="AK3020" s="131">
        <f t="shared" si="519"/>
        <v>0</v>
      </c>
      <c r="AL3020" s="131">
        <f t="shared" si="527"/>
        <v>0</v>
      </c>
      <c r="AM3020" s="131" t="str">
        <f t="shared" si="528"/>
        <v/>
      </c>
      <c r="AN3020" s="131" t="str">
        <f t="shared" ca="1" si="529"/>
        <v/>
      </c>
    </row>
    <row r="3021" spans="1:40" ht="20.25" customHeight="1" x14ac:dyDescent="0.3">
      <c r="A3021" s="127"/>
      <c r="B3021" s="164"/>
      <c r="C3021" s="139"/>
      <c r="D3021" s="140"/>
      <c r="E3021" s="139"/>
      <c r="F3021" s="139"/>
      <c r="G3021" s="140"/>
      <c r="H3021" s="139"/>
      <c r="I3021" s="129"/>
      <c r="L3021" s="128"/>
      <c r="M3021" s="128"/>
      <c r="N3021" s="128"/>
      <c r="O3021" s="128"/>
      <c r="P3021" s="128"/>
      <c r="Q3021" s="128"/>
      <c r="R3021" s="128"/>
      <c r="S3021" s="128"/>
      <c r="T3021" s="120">
        <f t="shared" si="520"/>
        <v>0</v>
      </c>
      <c r="U3021" s="131"/>
      <c r="V3021" s="131"/>
      <c r="W3021" s="131">
        <f>SUMIFS($F$3:F3021,$D$3:D3021,D3021,$C$3:C3021,"Buy")+SUMIFS($F$3:F3021,$D$3:D3021,D3021,$C$3:C3021,"Coin Deposit",$E$3:E3021,"&lt;&gt;")</f>
        <v>0</v>
      </c>
      <c r="X3021" s="131">
        <f t="shared" si="521"/>
        <v>0</v>
      </c>
      <c r="Y3021" s="131">
        <f>IF($D3021=Y$1,SUMIFS($H$3:$H3021,$G$3:$G3021,Y$1,$C$3:$C3021,"Sell"),0)</f>
        <v>0</v>
      </c>
      <c r="Z3021" s="131">
        <f t="shared" si="522"/>
        <v>0</v>
      </c>
      <c r="AA3021" s="131">
        <f>IF($D3021=AA$1,SUMIFS($H$3:$H3021,$G$3:$G3021,AA$1,$C$3:$C3021,"Sell"),0)</f>
        <v>0</v>
      </c>
      <c r="AB3021" s="131">
        <f t="shared" si="523"/>
        <v>0</v>
      </c>
      <c r="AC3021" s="131">
        <f>SUMIFS('Deductions and Deposits'!$H:$H,'Deductions and Deposits'!$G:$G,D3021,'Deductions and Deposits'!$F:$F,"&lt;="&amp;B3021)+SUMIFS($F$3:F3021,$D$3:D3021,D3021,$C$3:C3021,"Coin Deposit",$E$3:E3021,"")</f>
        <v>0</v>
      </c>
      <c r="AD3021" s="131">
        <f>SUMIFS('Deductions and Deposits'!$D:$D,'Deductions and Deposits'!$C:$C,D3021)+SUMIFS($F:$F,$D:$D,D3021,$C:$C,"Coin Deduction")</f>
        <v>0</v>
      </c>
      <c r="AE3021" s="131">
        <f>Table5[[#This Row],[Column4]]+Table5[[#This Row],[Column14]]+Table5[[#This Row],[Column19]]+Table5[[#This Row],[Column12]]</f>
        <v>0</v>
      </c>
      <c r="AF3021" s="131">
        <f>Table5[[#This Row],[Column5]]+Table5[[#This Row],[Column13]]+Table5[[#This Row],[Column21]]+Table5[[#This Row],[Column18]]</f>
        <v>0</v>
      </c>
      <c r="AG3021" s="131">
        <f t="shared" si="524"/>
        <v>0</v>
      </c>
      <c r="AH3021" s="131">
        <f t="shared" si="525"/>
        <v>0</v>
      </c>
      <c r="AI3021" s="131">
        <f>Table5[[#This Row],[Column17]]-Table5[[#This Row],[Column20]]</f>
        <v>0</v>
      </c>
      <c r="AJ3021" s="131">
        <f t="shared" si="526"/>
        <v>0</v>
      </c>
      <c r="AK3021" s="131">
        <f t="shared" si="519"/>
        <v>0</v>
      </c>
      <c r="AL3021" s="131">
        <f t="shared" si="527"/>
        <v>0</v>
      </c>
      <c r="AM3021" s="131" t="str">
        <f t="shared" si="528"/>
        <v/>
      </c>
      <c r="AN3021" s="131" t="str">
        <f t="shared" ca="1" si="529"/>
        <v/>
      </c>
    </row>
    <row r="3022" spans="1:40" ht="20.25" customHeight="1" x14ac:dyDescent="0.3">
      <c r="A3022" s="127"/>
      <c r="B3022" s="164"/>
      <c r="C3022" s="139"/>
      <c r="D3022" s="140"/>
      <c r="E3022" s="139"/>
      <c r="F3022" s="139"/>
      <c r="G3022" s="140"/>
      <c r="H3022" s="139"/>
      <c r="I3022" s="129"/>
      <c r="L3022" s="128"/>
      <c r="M3022" s="128"/>
      <c r="N3022" s="128"/>
      <c r="O3022" s="128"/>
      <c r="P3022" s="128"/>
      <c r="Q3022" s="128"/>
      <c r="R3022" s="128"/>
      <c r="S3022" s="128"/>
      <c r="T3022" s="120">
        <f t="shared" si="520"/>
        <v>0</v>
      </c>
      <c r="U3022" s="131"/>
      <c r="V3022" s="131"/>
      <c r="W3022" s="131">
        <f>SUMIFS($F$3:F3022,$D$3:D3022,D3022,$C$3:C3022,"Buy")+SUMIFS($F$3:F3022,$D$3:D3022,D3022,$C$3:C3022,"Coin Deposit",$E$3:E3022,"&lt;&gt;")</f>
        <v>0</v>
      </c>
      <c r="X3022" s="131">
        <f t="shared" si="521"/>
        <v>0</v>
      </c>
      <c r="Y3022" s="131">
        <f>IF($D3022=Y$1,SUMIFS($H$3:$H3022,$G$3:$G3022,Y$1,$C$3:$C3022,"Sell"),0)</f>
        <v>0</v>
      </c>
      <c r="Z3022" s="131">
        <f t="shared" si="522"/>
        <v>0</v>
      </c>
      <c r="AA3022" s="131">
        <f>IF($D3022=AA$1,SUMIFS($H$3:$H3022,$G$3:$G3022,AA$1,$C$3:$C3022,"Sell"),0)</f>
        <v>0</v>
      </c>
      <c r="AB3022" s="131">
        <f t="shared" si="523"/>
        <v>0</v>
      </c>
      <c r="AC3022" s="131">
        <f>SUMIFS('Deductions and Deposits'!$H:$H,'Deductions and Deposits'!$G:$G,D3022,'Deductions and Deposits'!$F:$F,"&lt;="&amp;B3022)+SUMIFS($F$3:F3022,$D$3:D3022,D3022,$C$3:C3022,"Coin Deposit",$E$3:E3022,"")</f>
        <v>0</v>
      </c>
      <c r="AD3022" s="131">
        <f>SUMIFS('Deductions and Deposits'!$D:$D,'Deductions and Deposits'!$C:$C,D3022)+SUMIFS($F:$F,$D:$D,D3022,$C:$C,"Coin Deduction")</f>
        <v>0</v>
      </c>
      <c r="AE3022" s="131">
        <f>Table5[[#This Row],[Column4]]+Table5[[#This Row],[Column14]]+Table5[[#This Row],[Column19]]+Table5[[#This Row],[Column12]]</f>
        <v>0</v>
      </c>
      <c r="AF3022" s="131">
        <f>Table5[[#This Row],[Column5]]+Table5[[#This Row],[Column13]]+Table5[[#This Row],[Column21]]+Table5[[#This Row],[Column18]]</f>
        <v>0</v>
      </c>
      <c r="AG3022" s="131">
        <f t="shared" si="524"/>
        <v>0</v>
      </c>
      <c r="AH3022" s="131">
        <f t="shared" si="525"/>
        <v>0</v>
      </c>
      <c r="AI3022" s="131">
        <f>Table5[[#This Row],[Column17]]-Table5[[#This Row],[Column20]]</f>
        <v>0</v>
      </c>
      <c r="AJ3022" s="131">
        <f t="shared" si="526"/>
        <v>0</v>
      </c>
      <c r="AK3022" s="131">
        <f t="shared" si="519"/>
        <v>0</v>
      </c>
      <c r="AL3022" s="131">
        <f t="shared" si="527"/>
        <v>0</v>
      </c>
      <c r="AM3022" s="131" t="str">
        <f t="shared" si="528"/>
        <v/>
      </c>
      <c r="AN3022" s="131" t="str">
        <f t="shared" ca="1" si="529"/>
        <v/>
      </c>
    </row>
    <row r="3023" spans="1:40" ht="20.25" customHeight="1" x14ac:dyDescent="0.3">
      <c r="A3023" s="127"/>
      <c r="B3023" s="164"/>
      <c r="C3023" s="139"/>
      <c r="D3023" s="140"/>
      <c r="E3023" s="139"/>
      <c r="F3023" s="139"/>
      <c r="G3023" s="140"/>
      <c r="H3023" s="139"/>
      <c r="I3023" s="129"/>
      <c r="L3023" s="128"/>
      <c r="M3023" s="128"/>
      <c r="N3023" s="128"/>
      <c r="O3023" s="128"/>
      <c r="P3023" s="128"/>
      <c r="Q3023" s="128"/>
      <c r="R3023" s="128"/>
      <c r="S3023" s="128"/>
      <c r="T3023" s="120">
        <f t="shared" si="520"/>
        <v>0</v>
      </c>
      <c r="U3023" s="131"/>
      <c r="V3023" s="131"/>
      <c r="W3023" s="131">
        <f>SUMIFS($F$3:F3023,$D$3:D3023,D3023,$C$3:C3023,"Buy")+SUMIFS($F$3:F3023,$D$3:D3023,D3023,$C$3:C3023,"Coin Deposit",$E$3:E3023,"&lt;&gt;")</f>
        <v>0</v>
      </c>
      <c r="X3023" s="131">
        <f t="shared" si="521"/>
        <v>0</v>
      </c>
      <c r="Y3023" s="131">
        <f>IF($D3023=Y$1,SUMIFS($H$3:$H3023,$G$3:$G3023,Y$1,$C$3:$C3023,"Sell"),0)</f>
        <v>0</v>
      </c>
      <c r="Z3023" s="131">
        <f t="shared" si="522"/>
        <v>0</v>
      </c>
      <c r="AA3023" s="131">
        <f>IF($D3023=AA$1,SUMIFS($H$3:$H3023,$G$3:$G3023,AA$1,$C$3:$C3023,"Sell"),0)</f>
        <v>0</v>
      </c>
      <c r="AB3023" s="131">
        <f t="shared" si="523"/>
        <v>0</v>
      </c>
      <c r="AC3023" s="131">
        <f>SUMIFS('Deductions and Deposits'!$H:$H,'Deductions and Deposits'!$G:$G,D3023,'Deductions and Deposits'!$F:$F,"&lt;="&amp;B3023)+SUMIFS($F$3:F3023,$D$3:D3023,D3023,$C$3:C3023,"Coin Deposit",$E$3:E3023,"")</f>
        <v>0</v>
      </c>
      <c r="AD3023" s="131">
        <f>SUMIFS('Deductions and Deposits'!$D:$D,'Deductions and Deposits'!$C:$C,D3023)+SUMIFS($F:$F,$D:$D,D3023,$C:$C,"Coin Deduction")</f>
        <v>0</v>
      </c>
      <c r="AE3023" s="131">
        <f>Table5[[#This Row],[Column4]]+Table5[[#This Row],[Column14]]+Table5[[#This Row],[Column19]]+Table5[[#This Row],[Column12]]</f>
        <v>0</v>
      </c>
      <c r="AF3023" s="131">
        <f>Table5[[#This Row],[Column5]]+Table5[[#This Row],[Column13]]+Table5[[#This Row],[Column21]]+Table5[[#This Row],[Column18]]</f>
        <v>0</v>
      </c>
      <c r="AG3023" s="131">
        <f t="shared" si="524"/>
        <v>0</v>
      </c>
      <c r="AH3023" s="131">
        <f t="shared" si="525"/>
        <v>0</v>
      </c>
      <c r="AI3023" s="131">
        <f>Table5[[#This Row],[Column17]]-Table5[[#This Row],[Column20]]</f>
        <v>0</v>
      </c>
      <c r="AJ3023" s="131">
        <f t="shared" si="526"/>
        <v>0</v>
      </c>
      <c r="AK3023" s="131">
        <f t="shared" si="519"/>
        <v>0</v>
      </c>
      <c r="AL3023" s="131">
        <f t="shared" si="527"/>
        <v>0</v>
      </c>
      <c r="AM3023" s="131" t="str">
        <f t="shared" si="528"/>
        <v/>
      </c>
      <c r="AN3023" s="131" t="str">
        <f t="shared" ca="1" si="529"/>
        <v/>
      </c>
    </row>
    <row r="3024" spans="1:40" ht="20.25" customHeight="1" x14ac:dyDescent="0.3">
      <c r="A3024" s="127"/>
      <c r="B3024" s="164"/>
      <c r="C3024" s="139"/>
      <c r="D3024" s="140"/>
      <c r="E3024" s="139"/>
      <c r="F3024" s="139"/>
      <c r="G3024" s="140"/>
      <c r="H3024" s="139"/>
      <c r="I3024" s="129"/>
      <c r="L3024" s="128"/>
      <c r="M3024" s="128"/>
      <c r="N3024" s="128"/>
      <c r="O3024" s="128"/>
      <c r="P3024" s="128"/>
      <c r="Q3024" s="128"/>
      <c r="R3024" s="128"/>
      <c r="S3024" s="128"/>
      <c r="T3024" s="120">
        <f t="shared" si="520"/>
        <v>0</v>
      </c>
      <c r="U3024" s="131"/>
      <c r="V3024" s="131"/>
      <c r="W3024" s="131">
        <f>SUMIFS($F$3:F3024,$D$3:D3024,D3024,$C$3:C3024,"Buy")+SUMIFS($F$3:F3024,$D$3:D3024,D3024,$C$3:C3024,"Coin Deposit",$E$3:E3024,"&lt;&gt;")</f>
        <v>0</v>
      </c>
      <c r="X3024" s="131">
        <f t="shared" si="521"/>
        <v>0</v>
      </c>
      <c r="Y3024" s="131">
        <f>IF($D3024=Y$1,SUMIFS($H$3:$H3024,$G$3:$G3024,Y$1,$C$3:$C3024,"Sell"),0)</f>
        <v>0</v>
      </c>
      <c r="Z3024" s="131">
        <f t="shared" si="522"/>
        <v>0</v>
      </c>
      <c r="AA3024" s="131">
        <f>IF($D3024=AA$1,SUMIFS($H$3:$H3024,$G$3:$G3024,AA$1,$C$3:$C3024,"Sell"),0)</f>
        <v>0</v>
      </c>
      <c r="AB3024" s="131">
        <f t="shared" si="523"/>
        <v>0</v>
      </c>
      <c r="AC3024" s="131">
        <f>SUMIFS('Deductions and Deposits'!$H:$H,'Deductions and Deposits'!$G:$G,D3024,'Deductions and Deposits'!$F:$F,"&lt;="&amp;B3024)+SUMIFS($F$3:F3024,$D$3:D3024,D3024,$C$3:C3024,"Coin Deposit",$E$3:E3024,"")</f>
        <v>0</v>
      </c>
      <c r="AD3024" s="131">
        <f>SUMIFS('Deductions and Deposits'!$D:$D,'Deductions and Deposits'!$C:$C,D3024)+SUMIFS($F:$F,$D:$D,D3024,$C:$C,"Coin Deduction")</f>
        <v>0</v>
      </c>
      <c r="AE3024" s="131">
        <f>Table5[[#This Row],[Column4]]+Table5[[#This Row],[Column14]]+Table5[[#This Row],[Column19]]+Table5[[#This Row],[Column12]]</f>
        <v>0</v>
      </c>
      <c r="AF3024" s="131">
        <f>Table5[[#This Row],[Column5]]+Table5[[#This Row],[Column13]]+Table5[[#This Row],[Column21]]+Table5[[#This Row],[Column18]]</f>
        <v>0</v>
      </c>
      <c r="AG3024" s="131">
        <f t="shared" si="524"/>
        <v>0</v>
      </c>
      <c r="AH3024" s="131">
        <f t="shared" si="525"/>
        <v>0</v>
      </c>
      <c r="AI3024" s="131">
        <f>Table5[[#This Row],[Column17]]-Table5[[#This Row],[Column20]]</f>
        <v>0</v>
      </c>
      <c r="AJ3024" s="131">
        <f t="shared" si="526"/>
        <v>0</v>
      </c>
      <c r="AK3024" s="131">
        <f t="shared" si="519"/>
        <v>0</v>
      </c>
      <c r="AL3024" s="131">
        <f t="shared" si="527"/>
        <v>0</v>
      </c>
      <c r="AM3024" s="131" t="str">
        <f t="shared" si="528"/>
        <v/>
      </c>
      <c r="AN3024" s="131" t="str">
        <f t="shared" ca="1" si="529"/>
        <v/>
      </c>
    </row>
    <row r="3025" spans="1:40" ht="20.25" customHeight="1" x14ac:dyDescent="0.3">
      <c r="A3025" s="127"/>
      <c r="B3025" s="164"/>
      <c r="C3025" s="139"/>
      <c r="D3025" s="140"/>
      <c r="E3025" s="139"/>
      <c r="F3025" s="139"/>
      <c r="G3025" s="140"/>
      <c r="H3025" s="139"/>
      <c r="I3025" s="129"/>
      <c r="L3025" s="128"/>
      <c r="M3025" s="128"/>
      <c r="N3025" s="128"/>
      <c r="O3025" s="128"/>
      <c r="P3025" s="128"/>
      <c r="Q3025" s="128"/>
      <c r="R3025" s="128"/>
      <c r="S3025" s="128"/>
      <c r="T3025" s="120">
        <f t="shared" si="520"/>
        <v>0</v>
      </c>
      <c r="U3025" s="131"/>
      <c r="V3025" s="131"/>
      <c r="W3025" s="131">
        <f>SUMIFS($F$3:F3025,$D$3:D3025,D3025,$C$3:C3025,"Buy")+SUMIFS($F$3:F3025,$D$3:D3025,D3025,$C$3:C3025,"Coin Deposit",$E$3:E3025,"&lt;&gt;")</f>
        <v>0</v>
      </c>
      <c r="X3025" s="131">
        <f t="shared" si="521"/>
        <v>0</v>
      </c>
      <c r="Y3025" s="131">
        <f>IF($D3025=Y$1,SUMIFS($H$3:$H3025,$G$3:$G3025,Y$1,$C$3:$C3025,"Sell"),0)</f>
        <v>0</v>
      </c>
      <c r="Z3025" s="131">
        <f t="shared" si="522"/>
        <v>0</v>
      </c>
      <c r="AA3025" s="131">
        <f>IF($D3025=AA$1,SUMIFS($H$3:$H3025,$G$3:$G3025,AA$1,$C$3:$C3025,"Sell"),0)</f>
        <v>0</v>
      </c>
      <c r="AB3025" s="131">
        <f t="shared" si="523"/>
        <v>0</v>
      </c>
      <c r="AC3025" s="131">
        <f>SUMIFS('Deductions and Deposits'!$H:$H,'Deductions and Deposits'!$G:$G,D3025,'Deductions and Deposits'!$F:$F,"&lt;="&amp;B3025)+SUMIFS($F$3:F3025,$D$3:D3025,D3025,$C$3:C3025,"Coin Deposit",$E$3:E3025,"")</f>
        <v>0</v>
      </c>
      <c r="AD3025" s="131">
        <f>SUMIFS('Deductions and Deposits'!$D:$D,'Deductions and Deposits'!$C:$C,D3025)+SUMIFS($F:$F,$D:$D,D3025,$C:$C,"Coin Deduction")</f>
        <v>0</v>
      </c>
      <c r="AE3025" s="131">
        <f>Table5[[#This Row],[Column4]]+Table5[[#This Row],[Column14]]+Table5[[#This Row],[Column19]]+Table5[[#This Row],[Column12]]</f>
        <v>0</v>
      </c>
      <c r="AF3025" s="131">
        <f>Table5[[#This Row],[Column5]]+Table5[[#This Row],[Column13]]+Table5[[#This Row],[Column21]]+Table5[[#This Row],[Column18]]</f>
        <v>0</v>
      </c>
      <c r="AG3025" s="131">
        <f t="shared" si="524"/>
        <v>0</v>
      </c>
      <c r="AH3025" s="131">
        <f t="shared" si="525"/>
        <v>0</v>
      </c>
      <c r="AI3025" s="131">
        <f>Table5[[#This Row],[Column17]]-Table5[[#This Row],[Column20]]</f>
        <v>0</v>
      </c>
      <c r="AJ3025" s="131">
        <f t="shared" si="526"/>
        <v>0</v>
      </c>
      <c r="AK3025" s="131">
        <f t="shared" si="519"/>
        <v>0</v>
      </c>
      <c r="AL3025" s="131">
        <f t="shared" si="527"/>
        <v>0</v>
      </c>
      <c r="AM3025" s="131" t="str">
        <f t="shared" si="528"/>
        <v/>
      </c>
      <c r="AN3025" s="131" t="str">
        <f t="shared" ca="1" si="529"/>
        <v/>
      </c>
    </row>
    <row r="3026" spans="1:40" ht="20.25" customHeight="1" x14ac:dyDescent="0.3">
      <c r="A3026" s="127"/>
      <c r="B3026" s="164"/>
      <c r="C3026" s="139"/>
      <c r="D3026" s="140"/>
      <c r="E3026" s="139"/>
      <c r="F3026" s="139"/>
      <c r="G3026" s="140"/>
      <c r="H3026" s="139"/>
      <c r="I3026" s="129"/>
      <c r="L3026" s="128"/>
      <c r="M3026" s="128"/>
      <c r="N3026" s="128"/>
      <c r="O3026" s="128"/>
      <c r="P3026" s="128"/>
      <c r="Q3026" s="128"/>
      <c r="R3026" s="128"/>
      <c r="S3026" s="128"/>
      <c r="T3026" s="120">
        <f t="shared" si="520"/>
        <v>0</v>
      </c>
      <c r="U3026" s="131"/>
      <c r="V3026" s="131"/>
      <c r="W3026" s="131">
        <f>SUMIFS($F$3:F3026,$D$3:D3026,D3026,$C$3:C3026,"Buy")+SUMIFS($F$3:F3026,$D$3:D3026,D3026,$C$3:C3026,"Coin Deposit",$E$3:E3026,"&lt;&gt;")</f>
        <v>0</v>
      </c>
      <c r="X3026" s="131">
        <f t="shared" si="521"/>
        <v>0</v>
      </c>
      <c r="Y3026" s="131">
        <f>IF($D3026=Y$1,SUMIFS($H$3:$H3026,$G$3:$G3026,Y$1,$C$3:$C3026,"Sell"),0)</f>
        <v>0</v>
      </c>
      <c r="Z3026" s="131">
        <f t="shared" si="522"/>
        <v>0</v>
      </c>
      <c r="AA3026" s="131">
        <f>IF($D3026=AA$1,SUMIFS($H$3:$H3026,$G$3:$G3026,AA$1,$C$3:$C3026,"Sell"),0)</f>
        <v>0</v>
      </c>
      <c r="AB3026" s="131">
        <f t="shared" si="523"/>
        <v>0</v>
      </c>
      <c r="AC3026" s="131">
        <f>SUMIFS('Deductions and Deposits'!$H:$H,'Deductions and Deposits'!$G:$G,D3026,'Deductions and Deposits'!$F:$F,"&lt;="&amp;B3026)+SUMIFS($F$3:F3026,$D$3:D3026,D3026,$C$3:C3026,"Coin Deposit",$E$3:E3026,"")</f>
        <v>0</v>
      </c>
      <c r="AD3026" s="131">
        <f>SUMIFS('Deductions and Deposits'!$D:$D,'Deductions and Deposits'!$C:$C,D3026)+SUMIFS($F:$F,$D:$D,D3026,$C:$C,"Coin Deduction")</f>
        <v>0</v>
      </c>
      <c r="AE3026" s="131">
        <f>Table5[[#This Row],[Column4]]+Table5[[#This Row],[Column14]]+Table5[[#This Row],[Column19]]+Table5[[#This Row],[Column12]]</f>
        <v>0</v>
      </c>
      <c r="AF3026" s="131">
        <f>Table5[[#This Row],[Column5]]+Table5[[#This Row],[Column13]]+Table5[[#This Row],[Column21]]+Table5[[#This Row],[Column18]]</f>
        <v>0</v>
      </c>
      <c r="AG3026" s="131">
        <f t="shared" si="524"/>
        <v>0</v>
      </c>
      <c r="AH3026" s="131">
        <f t="shared" si="525"/>
        <v>0</v>
      </c>
      <c r="AI3026" s="131">
        <f>Table5[[#This Row],[Column17]]-Table5[[#This Row],[Column20]]</f>
        <v>0</v>
      </c>
      <c r="AJ3026" s="131">
        <f t="shared" si="526"/>
        <v>0</v>
      </c>
      <c r="AK3026" s="131">
        <f t="shared" si="519"/>
        <v>0</v>
      </c>
      <c r="AL3026" s="131">
        <f t="shared" si="527"/>
        <v>0</v>
      </c>
      <c r="AM3026" s="131" t="str">
        <f t="shared" si="528"/>
        <v/>
      </c>
      <c r="AN3026" s="131" t="str">
        <f t="shared" ca="1" si="529"/>
        <v/>
      </c>
    </row>
    <row r="3027" spans="1:40" ht="20.25" customHeight="1" x14ac:dyDescent="0.3">
      <c r="A3027" s="127"/>
      <c r="B3027" s="164"/>
      <c r="C3027" s="139"/>
      <c r="D3027" s="140"/>
      <c r="E3027" s="139"/>
      <c r="F3027" s="139"/>
      <c r="G3027" s="140"/>
      <c r="H3027" s="139"/>
      <c r="I3027" s="129"/>
      <c r="L3027" s="128"/>
      <c r="M3027" s="128"/>
      <c r="N3027" s="128"/>
      <c r="O3027" s="128"/>
      <c r="P3027" s="128"/>
      <c r="Q3027" s="128"/>
      <c r="R3027" s="128"/>
      <c r="S3027" s="128"/>
      <c r="T3027" s="120">
        <f t="shared" si="520"/>
        <v>0</v>
      </c>
      <c r="U3027" s="131"/>
      <c r="V3027" s="131"/>
      <c r="W3027" s="131">
        <f>SUMIFS($F$3:F3027,$D$3:D3027,D3027,$C$3:C3027,"Buy")+SUMIFS($F$3:F3027,$D$3:D3027,D3027,$C$3:C3027,"Coin Deposit",$E$3:E3027,"&lt;&gt;")</f>
        <v>0</v>
      </c>
      <c r="X3027" s="131">
        <f t="shared" si="521"/>
        <v>0</v>
      </c>
      <c r="Y3027" s="131">
        <f>IF($D3027=Y$1,SUMIFS($H$3:$H3027,$G$3:$G3027,Y$1,$C$3:$C3027,"Sell"),0)</f>
        <v>0</v>
      </c>
      <c r="Z3027" s="131">
        <f t="shared" si="522"/>
        <v>0</v>
      </c>
      <c r="AA3027" s="131">
        <f>IF($D3027=AA$1,SUMIFS($H$3:$H3027,$G$3:$G3027,AA$1,$C$3:$C3027,"Sell"),0)</f>
        <v>0</v>
      </c>
      <c r="AB3027" s="131">
        <f t="shared" si="523"/>
        <v>0</v>
      </c>
      <c r="AC3027" s="131">
        <f>SUMIFS('Deductions and Deposits'!$H:$H,'Deductions and Deposits'!$G:$G,D3027,'Deductions and Deposits'!$F:$F,"&lt;="&amp;B3027)+SUMIFS($F$3:F3027,$D$3:D3027,D3027,$C$3:C3027,"Coin Deposit",$E$3:E3027,"")</f>
        <v>0</v>
      </c>
      <c r="AD3027" s="131">
        <f>SUMIFS('Deductions and Deposits'!$D:$D,'Deductions and Deposits'!$C:$C,D3027)+SUMIFS($F:$F,$D:$D,D3027,$C:$C,"Coin Deduction")</f>
        <v>0</v>
      </c>
      <c r="AE3027" s="131">
        <f>Table5[[#This Row],[Column4]]+Table5[[#This Row],[Column14]]+Table5[[#This Row],[Column19]]+Table5[[#This Row],[Column12]]</f>
        <v>0</v>
      </c>
      <c r="AF3027" s="131">
        <f>Table5[[#This Row],[Column5]]+Table5[[#This Row],[Column13]]+Table5[[#This Row],[Column21]]+Table5[[#This Row],[Column18]]</f>
        <v>0</v>
      </c>
      <c r="AG3027" s="131">
        <f t="shared" si="524"/>
        <v>0</v>
      </c>
      <c r="AH3027" s="131">
        <f t="shared" si="525"/>
        <v>0</v>
      </c>
      <c r="AI3027" s="131">
        <f>Table5[[#This Row],[Column17]]-Table5[[#This Row],[Column20]]</f>
        <v>0</v>
      </c>
      <c r="AJ3027" s="131">
        <f t="shared" si="526"/>
        <v>0</v>
      </c>
      <c r="AK3027" s="131">
        <f t="shared" si="519"/>
        <v>0</v>
      </c>
      <c r="AL3027" s="131">
        <f t="shared" si="527"/>
        <v>0</v>
      </c>
      <c r="AM3027" s="131" t="str">
        <f t="shared" si="528"/>
        <v/>
      </c>
      <c r="AN3027" s="131" t="str">
        <f t="shared" ca="1" si="529"/>
        <v/>
      </c>
    </row>
    <row r="3028" spans="1:40" ht="20.25" customHeight="1" x14ac:dyDescent="0.3">
      <c r="A3028" s="127"/>
      <c r="B3028" s="164"/>
      <c r="C3028" s="139"/>
      <c r="D3028" s="140"/>
      <c r="E3028" s="139"/>
      <c r="F3028" s="139"/>
      <c r="G3028" s="140"/>
      <c r="H3028" s="139"/>
      <c r="I3028" s="129"/>
      <c r="L3028" s="128"/>
      <c r="M3028" s="128"/>
      <c r="N3028" s="128"/>
      <c r="O3028" s="128"/>
      <c r="P3028" s="128"/>
      <c r="Q3028" s="128"/>
      <c r="R3028" s="128"/>
      <c r="S3028" s="128"/>
      <c r="T3028" s="120">
        <f t="shared" si="520"/>
        <v>0</v>
      </c>
      <c r="U3028" s="131"/>
      <c r="V3028" s="131"/>
      <c r="W3028" s="131">
        <f>SUMIFS($F$3:F3028,$D$3:D3028,D3028,$C$3:C3028,"Buy")+SUMIFS($F$3:F3028,$D$3:D3028,D3028,$C$3:C3028,"Coin Deposit",$E$3:E3028,"&lt;&gt;")</f>
        <v>0</v>
      </c>
      <c r="X3028" s="131">
        <f t="shared" si="521"/>
        <v>0</v>
      </c>
      <c r="Y3028" s="131">
        <f>IF($D3028=Y$1,SUMIFS($H$3:$H3028,$G$3:$G3028,Y$1,$C$3:$C3028,"Sell"),0)</f>
        <v>0</v>
      </c>
      <c r="Z3028" s="131">
        <f t="shared" si="522"/>
        <v>0</v>
      </c>
      <c r="AA3028" s="131">
        <f>IF($D3028=AA$1,SUMIFS($H$3:$H3028,$G$3:$G3028,AA$1,$C$3:$C3028,"Sell"),0)</f>
        <v>0</v>
      </c>
      <c r="AB3028" s="131">
        <f t="shared" si="523"/>
        <v>0</v>
      </c>
      <c r="AC3028" s="131">
        <f>SUMIFS('Deductions and Deposits'!$H:$H,'Deductions and Deposits'!$G:$G,D3028,'Deductions and Deposits'!$F:$F,"&lt;="&amp;B3028)+SUMIFS($F$3:F3028,$D$3:D3028,D3028,$C$3:C3028,"Coin Deposit",$E$3:E3028,"")</f>
        <v>0</v>
      </c>
      <c r="AD3028" s="131">
        <f>SUMIFS('Deductions and Deposits'!$D:$D,'Deductions and Deposits'!$C:$C,D3028)+SUMIFS($F:$F,$D:$D,D3028,$C:$C,"Coin Deduction")</f>
        <v>0</v>
      </c>
      <c r="AE3028" s="131">
        <f>Table5[[#This Row],[Column4]]+Table5[[#This Row],[Column14]]+Table5[[#This Row],[Column19]]+Table5[[#This Row],[Column12]]</f>
        <v>0</v>
      </c>
      <c r="AF3028" s="131">
        <f>Table5[[#This Row],[Column5]]+Table5[[#This Row],[Column13]]+Table5[[#This Row],[Column21]]+Table5[[#This Row],[Column18]]</f>
        <v>0</v>
      </c>
      <c r="AG3028" s="131">
        <f t="shared" si="524"/>
        <v>0</v>
      </c>
      <c r="AH3028" s="131">
        <f t="shared" si="525"/>
        <v>0</v>
      </c>
      <c r="AI3028" s="131">
        <f>Table5[[#This Row],[Column17]]-Table5[[#This Row],[Column20]]</f>
        <v>0</v>
      </c>
      <c r="AJ3028" s="131">
        <f t="shared" si="526"/>
        <v>0</v>
      </c>
      <c r="AK3028" s="131">
        <f t="shared" si="519"/>
        <v>0</v>
      </c>
      <c r="AL3028" s="131">
        <f t="shared" si="527"/>
        <v>0</v>
      </c>
      <c r="AM3028" s="131" t="str">
        <f t="shared" si="528"/>
        <v/>
      </c>
      <c r="AN3028" s="131" t="str">
        <f t="shared" ca="1" si="529"/>
        <v/>
      </c>
    </row>
    <row r="3029" spans="1:40" ht="20.25" customHeight="1" x14ac:dyDescent="0.3">
      <c r="A3029" s="127"/>
      <c r="B3029" s="164"/>
      <c r="C3029" s="139"/>
      <c r="D3029" s="140"/>
      <c r="E3029" s="139"/>
      <c r="F3029" s="139"/>
      <c r="G3029" s="140"/>
      <c r="H3029" s="139"/>
      <c r="I3029" s="129"/>
      <c r="L3029" s="128"/>
      <c r="M3029" s="128"/>
      <c r="N3029" s="128"/>
      <c r="O3029" s="128"/>
      <c r="P3029" s="128"/>
      <c r="Q3029" s="128"/>
      <c r="R3029" s="128"/>
      <c r="S3029" s="128"/>
      <c r="T3029" s="120">
        <f t="shared" si="520"/>
        <v>0</v>
      </c>
      <c r="U3029" s="131"/>
      <c r="V3029" s="131"/>
      <c r="W3029" s="131">
        <f>SUMIFS($F$3:F3029,$D$3:D3029,D3029,$C$3:C3029,"Buy")+SUMIFS($F$3:F3029,$D$3:D3029,D3029,$C$3:C3029,"Coin Deposit",$E$3:E3029,"&lt;&gt;")</f>
        <v>0</v>
      </c>
      <c r="X3029" s="131">
        <f t="shared" si="521"/>
        <v>0</v>
      </c>
      <c r="Y3029" s="131">
        <f>IF($D3029=Y$1,SUMIFS($H$3:$H3029,$G$3:$G3029,Y$1,$C$3:$C3029,"Sell"),0)</f>
        <v>0</v>
      </c>
      <c r="Z3029" s="131">
        <f t="shared" si="522"/>
        <v>0</v>
      </c>
      <c r="AA3029" s="131">
        <f>IF($D3029=AA$1,SUMIFS($H$3:$H3029,$G$3:$G3029,AA$1,$C$3:$C3029,"Sell"),0)</f>
        <v>0</v>
      </c>
      <c r="AB3029" s="131">
        <f t="shared" si="523"/>
        <v>0</v>
      </c>
      <c r="AC3029" s="131">
        <f>SUMIFS('Deductions and Deposits'!$H:$H,'Deductions and Deposits'!$G:$G,D3029,'Deductions and Deposits'!$F:$F,"&lt;="&amp;B3029)+SUMIFS($F$3:F3029,$D$3:D3029,D3029,$C$3:C3029,"Coin Deposit",$E$3:E3029,"")</f>
        <v>0</v>
      </c>
      <c r="AD3029" s="131">
        <f>SUMIFS('Deductions and Deposits'!$D:$D,'Deductions and Deposits'!$C:$C,D3029)+SUMIFS($F:$F,$D:$D,D3029,$C:$C,"Coin Deduction")</f>
        <v>0</v>
      </c>
      <c r="AE3029" s="131">
        <f>Table5[[#This Row],[Column4]]+Table5[[#This Row],[Column14]]+Table5[[#This Row],[Column19]]+Table5[[#This Row],[Column12]]</f>
        <v>0</v>
      </c>
      <c r="AF3029" s="131">
        <f>Table5[[#This Row],[Column5]]+Table5[[#This Row],[Column13]]+Table5[[#This Row],[Column21]]+Table5[[#This Row],[Column18]]</f>
        <v>0</v>
      </c>
      <c r="AG3029" s="131">
        <f t="shared" si="524"/>
        <v>0</v>
      </c>
      <c r="AH3029" s="131">
        <f t="shared" si="525"/>
        <v>0</v>
      </c>
      <c r="AI3029" s="131">
        <f>Table5[[#This Row],[Column17]]-Table5[[#This Row],[Column20]]</f>
        <v>0</v>
      </c>
      <c r="AJ3029" s="131">
        <f t="shared" si="526"/>
        <v>0</v>
      </c>
      <c r="AK3029" s="131">
        <f t="shared" si="519"/>
        <v>0</v>
      </c>
      <c r="AL3029" s="131">
        <f t="shared" si="527"/>
        <v>0</v>
      </c>
      <c r="AM3029" s="131" t="str">
        <f t="shared" si="528"/>
        <v/>
      </c>
      <c r="AN3029" s="131" t="str">
        <f t="shared" ca="1" si="529"/>
        <v/>
      </c>
    </row>
    <row r="3030" spans="1:40" ht="20.25" customHeight="1" x14ac:dyDescent="0.3">
      <c r="A3030" s="127"/>
      <c r="B3030" s="164"/>
      <c r="C3030" s="139"/>
      <c r="D3030" s="140"/>
      <c r="E3030" s="139"/>
      <c r="F3030" s="139"/>
      <c r="G3030" s="140"/>
      <c r="H3030" s="139"/>
      <c r="I3030" s="129"/>
      <c r="L3030" s="128"/>
      <c r="M3030" s="128"/>
      <c r="N3030" s="128"/>
      <c r="O3030" s="128"/>
      <c r="P3030" s="128"/>
      <c r="Q3030" s="128"/>
      <c r="R3030" s="128"/>
      <c r="S3030" s="128"/>
      <c r="T3030" s="120">
        <f t="shared" si="520"/>
        <v>0</v>
      </c>
      <c r="U3030" s="131"/>
      <c r="V3030" s="131"/>
      <c r="W3030" s="131">
        <f>SUMIFS($F$3:F3030,$D$3:D3030,D3030,$C$3:C3030,"Buy")+SUMIFS($F$3:F3030,$D$3:D3030,D3030,$C$3:C3030,"Coin Deposit",$E$3:E3030,"&lt;&gt;")</f>
        <v>0</v>
      </c>
      <c r="X3030" s="131">
        <f t="shared" si="521"/>
        <v>0</v>
      </c>
      <c r="Y3030" s="131">
        <f>IF($D3030=Y$1,SUMIFS($H$3:$H3030,$G$3:$G3030,Y$1,$C$3:$C3030,"Sell"),0)</f>
        <v>0</v>
      </c>
      <c r="Z3030" s="131">
        <f t="shared" si="522"/>
        <v>0</v>
      </c>
      <c r="AA3030" s="131">
        <f>IF($D3030=AA$1,SUMIFS($H$3:$H3030,$G$3:$G3030,AA$1,$C$3:$C3030,"Sell"),0)</f>
        <v>0</v>
      </c>
      <c r="AB3030" s="131">
        <f t="shared" si="523"/>
        <v>0</v>
      </c>
      <c r="AC3030" s="131">
        <f>SUMIFS('Deductions and Deposits'!$H:$H,'Deductions and Deposits'!$G:$G,D3030,'Deductions and Deposits'!$F:$F,"&lt;="&amp;B3030)+SUMIFS($F$3:F3030,$D$3:D3030,D3030,$C$3:C3030,"Coin Deposit",$E$3:E3030,"")</f>
        <v>0</v>
      </c>
      <c r="AD3030" s="131">
        <f>SUMIFS('Deductions and Deposits'!$D:$D,'Deductions and Deposits'!$C:$C,D3030)+SUMIFS($F:$F,$D:$D,D3030,$C:$C,"Coin Deduction")</f>
        <v>0</v>
      </c>
      <c r="AE3030" s="131">
        <f>Table5[[#This Row],[Column4]]+Table5[[#This Row],[Column14]]+Table5[[#This Row],[Column19]]+Table5[[#This Row],[Column12]]</f>
        <v>0</v>
      </c>
      <c r="AF3030" s="131">
        <f>Table5[[#This Row],[Column5]]+Table5[[#This Row],[Column13]]+Table5[[#This Row],[Column21]]+Table5[[#This Row],[Column18]]</f>
        <v>0</v>
      </c>
      <c r="AG3030" s="131">
        <f t="shared" si="524"/>
        <v>0</v>
      </c>
      <c r="AH3030" s="131">
        <f t="shared" si="525"/>
        <v>0</v>
      </c>
      <c r="AI3030" s="131">
        <f>Table5[[#This Row],[Column17]]-Table5[[#This Row],[Column20]]</f>
        <v>0</v>
      </c>
      <c r="AJ3030" s="131">
        <f t="shared" si="526"/>
        <v>0</v>
      </c>
      <c r="AK3030" s="131">
        <f t="shared" si="519"/>
        <v>0</v>
      </c>
      <c r="AL3030" s="131">
        <f t="shared" si="527"/>
        <v>0</v>
      </c>
      <c r="AM3030" s="131" t="str">
        <f t="shared" si="528"/>
        <v/>
      </c>
      <c r="AN3030" s="131" t="str">
        <f t="shared" ca="1" si="529"/>
        <v/>
      </c>
    </row>
    <row r="3031" spans="1:40" ht="20.25" customHeight="1" x14ac:dyDescent="0.3">
      <c r="A3031" s="127"/>
      <c r="B3031" s="164"/>
      <c r="C3031" s="139"/>
      <c r="D3031" s="140"/>
      <c r="E3031" s="139"/>
      <c r="F3031" s="139"/>
      <c r="G3031" s="140"/>
      <c r="H3031" s="139"/>
      <c r="I3031" s="129"/>
      <c r="L3031" s="128"/>
      <c r="M3031" s="128"/>
      <c r="N3031" s="128"/>
      <c r="O3031" s="128"/>
      <c r="P3031" s="128"/>
      <c r="Q3031" s="128"/>
      <c r="R3031" s="128"/>
      <c r="S3031" s="128"/>
      <c r="T3031" s="120">
        <f t="shared" si="520"/>
        <v>0</v>
      </c>
      <c r="U3031" s="131"/>
      <c r="V3031" s="131"/>
      <c r="W3031" s="131">
        <f>SUMIFS($F$3:F3031,$D$3:D3031,D3031,$C$3:C3031,"Buy")+SUMIFS($F$3:F3031,$D$3:D3031,D3031,$C$3:C3031,"Coin Deposit",$E$3:E3031,"&lt;&gt;")</f>
        <v>0</v>
      </c>
      <c r="X3031" s="131">
        <f t="shared" si="521"/>
        <v>0</v>
      </c>
      <c r="Y3031" s="131">
        <f>IF($D3031=Y$1,SUMIFS($H$3:$H3031,$G$3:$G3031,Y$1,$C$3:$C3031,"Sell"),0)</f>
        <v>0</v>
      </c>
      <c r="Z3031" s="131">
        <f t="shared" si="522"/>
        <v>0</v>
      </c>
      <c r="AA3031" s="131">
        <f>IF($D3031=AA$1,SUMIFS($H$3:$H3031,$G$3:$G3031,AA$1,$C$3:$C3031,"Sell"),0)</f>
        <v>0</v>
      </c>
      <c r="AB3031" s="131">
        <f t="shared" si="523"/>
        <v>0</v>
      </c>
      <c r="AC3031" s="131">
        <f>SUMIFS('Deductions and Deposits'!$H:$H,'Deductions and Deposits'!$G:$G,D3031,'Deductions and Deposits'!$F:$F,"&lt;="&amp;B3031)+SUMIFS($F$3:F3031,$D$3:D3031,D3031,$C$3:C3031,"Coin Deposit",$E$3:E3031,"")</f>
        <v>0</v>
      </c>
      <c r="AD3031" s="131">
        <f>SUMIFS('Deductions and Deposits'!$D:$D,'Deductions and Deposits'!$C:$C,D3031)+SUMIFS($F:$F,$D:$D,D3031,$C:$C,"Coin Deduction")</f>
        <v>0</v>
      </c>
      <c r="AE3031" s="131">
        <f>Table5[[#This Row],[Column4]]+Table5[[#This Row],[Column14]]+Table5[[#This Row],[Column19]]+Table5[[#This Row],[Column12]]</f>
        <v>0</v>
      </c>
      <c r="AF3031" s="131">
        <f>Table5[[#This Row],[Column5]]+Table5[[#This Row],[Column13]]+Table5[[#This Row],[Column21]]+Table5[[#This Row],[Column18]]</f>
        <v>0</v>
      </c>
      <c r="AG3031" s="131">
        <f t="shared" si="524"/>
        <v>0</v>
      </c>
      <c r="AH3031" s="131">
        <f t="shared" si="525"/>
        <v>0</v>
      </c>
      <c r="AI3031" s="131">
        <f>Table5[[#This Row],[Column17]]-Table5[[#This Row],[Column20]]</f>
        <v>0</v>
      </c>
      <c r="AJ3031" s="131">
        <f t="shared" si="526"/>
        <v>0</v>
      </c>
      <c r="AK3031" s="131">
        <f t="shared" si="519"/>
        <v>0</v>
      </c>
      <c r="AL3031" s="131">
        <f t="shared" si="527"/>
        <v>0</v>
      </c>
      <c r="AM3031" s="131" t="str">
        <f t="shared" si="528"/>
        <v/>
      </c>
      <c r="AN3031" s="131" t="str">
        <f t="shared" ca="1" si="529"/>
        <v/>
      </c>
    </row>
    <row r="3032" spans="1:40" ht="20.25" customHeight="1" x14ac:dyDescent="0.3">
      <c r="A3032" s="127"/>
      <c r="B3032" s="164"/>
      <c r="C3032" s="139"/>
      <c r="D3032" s="140"/>
      <c r="E3032" s="139"/>
      <c r="F3032" s="139"/>
      <c r="G3032" s="140"/>
      <c r="H3032" s="139"/>
      <c r="I3032" s="129"/>
      <c r="L3032" s="128"/>
      <c r="M3032" s="128"/>
      <c r="N3032" s="128"/>
      <c r="O3032" s="128"/>
      <c r="P3032" s="128"/>
      <c r="Q3032" s="128"/>
      <c r="R3032" s="128"/>
      <c r="S3032" s="128"/>
      <c r="T3032" s="120">
        <f t="shared" si="520"/>
        <v>0</v>
      </c>
      <c r="U3032" s="131"/>
      <c r="V3032" s="131"/>
      <c r="W3032" s="131">
        <f>SUMIFS($F$3:F3032,$D$3:D3032,D3032,$C$3:C3032,"Buy")+SUMIFS($F$3:F3032,$D$3:D3032,D3032,$C$3:C3032,"Coin Deposit",$E$3:E3032,"&lt;&gt;")</f>
        <v>0</v>
      </c>
      <c r="X3032" s="131">
        <f t="shared" si="521"/>
        <v>0</v>
      </c>
      <c r="Y3032" s="131">
        <f>IF($D3032=Y$1,SUMIFS($H$3:$H3032,$G$3:$G3032,Y$1,$C$3:$C3032,"Sell"),0)</f>
        <v>0</v>
      </c>
      <c r="Z3032" s="131">
        <f t="shared" si="522"/>
        <v>0</v>
      </c>
      <c r="AA3032" s="131">
        <f>IF($D3032=AA$1,SUMIFS($H$3:$H3032,$G$3:$G3032,AA$1,$C$3:$C3032,"Sell"),0)</f>
        <v>0</v>
      </c>
      <c r="AB3032" s="131">
        <f t="shared" si="523"/>
        <v>0</v>
      </c>
      <c r="AC3032" s="131">
        <f>SUMIFS('Deductions and Deposits'!$H:$H,'Deductions and Deposits'!$G:$G,D3032,'Deductions and Deposits'!$F:$F,"&lt;="&amp;B3032)+SUMIFS($F$3:F3032,$D$3:D3032,D3032,$C$3:C3032,"Coin Deposit",$E$3:E3032,"")</f>
        <v>0</v>
      </c>
      <c r="AD3032" s="131">
        <f>SUMIFS('Deductions and Deposits'!$D:$D,'Deductions and Deposits'!$C:$C,D3032)+SUMIFS($F:$F,$D:$D,D3032,$C:$C,"Coin Deduction")</f>
        <v>0</v>
      </c>
      <c r="AE3032" s="131">
        <f>Table5[[#This Row],[Column4]]+Table5[[#This Row],[Column14]]+Table5[[#This Row],[Column19]]+Table5[[#This Row],[Column12]]</f>
        <v>0</v>
      </c>
      <c r="AF3032" s="131">
        <f>Table5[[#This Row],[Column5]]+Table5[[#This Row],[Column13]]+Table5[[#This Row],[Column21]]+Table5[[#This Row],[Column18]]</f>
        <v>0</v>
      </c>
      <c r="AG3032" s="131">
        <f t="shared" si="524"/>
        <v>0</v>
      </c>
      <c r="AH3032" s="131">
        <f t="shared" si="525"/>
        <v>0</v>
      </c>
      <c r="AI3032" s="131">
        <f>Table5[[#This Row],[Column17]]-Table5[[#This Row],[Column20]]</f>
        <v>0</v>
      </c>
      <c r="AJ3032" s="131">
        <f t="shared" si="526"/>
        <v>0</v>
      </c>
      <c r="AK3032" s="131">
        <f t="shared" si="519"/>
        <v>0</v>
      </c>
      <c r="AL3032" s="131">
        <f t="shared" si="527"/>
        <v>0</v>
      </c>
      <c r="AM3032" s="131" t="str">
        <f t="shared" si="528"/>
        <v/>
      </c>
      <c r="AN3032" s="131" t="str">
        <f t="shared" ca="1" si="529"/>
        <v/>
      </c>
    </row>
    <row r="3033" spans="1:40" ht="20.25" customHeight="1" x14ac:dyDescent="0.3">
      <c r="A3033" s="127"/>
      <c r="B3033" s="164"/>
      <c r="C3033" s="139"/>
      <c r="D3033" s="140"/>
      <c r="E3033" s="139"/>
      <c r="F3033" s="139"/>
      <c r="G3033" s="140"/>
      <c r="H3033" s="139"/>
      <c r="I3033" s="129"/>
      <c r="L3033" s="128"/>
      <c r="M3033" s="128"/>
      <c r="N3033" s="128"/>
      <c r="O3033" s="128"/>
      <c r="P3033" s="128"/>
      <c r="Q3033" s="128"/>
      <c r="R3033" s="128"/>
      <c r="S3033" s="128"/>
      <c r="T3033" s="120">
        <f t="shared" si="520"/>
        <v>0</v>
      </c>
      <c r="U3033" s="131"/>
      <c r="V3033" s="131"/>
      <c r="W3033" s="131">
        <f>SUMIFS($F$3:F3033,$D$3:D3033,D3033,$C$3:C3033,"Buy")+SUMIFS($F$3:F3033,$D$3:D3033,D3033,$C$3:C3033,"Coin Deposit",$E$3:E3033,"&lt;&gt;")</f>
        <v>0</v>
      </c>
      <c r="X3033" s="131">
        <f t="shared" si="521"/>
        <v>0</v>
      </c>
      <c r="Y3033" s="131">
        <f>IF($D3033=Y$1,SUMIFS($H$3:$H3033,$G$3:$G3033,Y$1,$C$3:$C3033,"Sell"),0)</f>
        <v>0</v>
      </c>
      <c r="Z3033" s="131">
        <f t="shared" si="522"/>
        <v>0</v>
      </c>
      <c r="AA3033" s="131">
        <f>IF($D3033=AA$1,SUMIFS($H$3:$H3033,$G$3:$G3033,AA$1,$C$3:$C3033,"Sell"),0)</f>
        <v>0</v>
      </c>
      <c r="AB3033" s="131">
        <f t="shared" si="523"/>
        <v>0</v>
      </c>
      <c r="AC3033" s="131">
        <f>SUMIFS('Deductions and Deposits'!$H:$H,'Deductions and Deposits'!$G:$G,D3033,'Deductions and Deposits'!$F:$F,"&lt;="&amp;B3033)+SUMIFS($F$3:F3033,$D$3:D3033,D3033,$C$3:C3033,"Coin Deposit",$E$3:E3033,"")</f>
        <v>0</v>
      </c>
      <c r="AD3033" s="131">
        <f>SUMIFS('Deductions and Deposits'!$D:$D,'Deductions and Deposits'!$C:$C,D3033)+SUMIFS($F:$F,$D:$D,D3033,$C:$C,"Coin Deduction")</f>
        <v>0</v>
      </c>
      <c r="AE3033" s="131">
        <f>Table5[[#This Row],[Column4]]+Table5[[#This Row],[Column14]]+Table5[[#This Row],[Column19]]+Table5[[#This Row],[Column12]]</f>
        <v>0</v>
      </c>
      <c r="AF3033" s="131">
        <f>Table5[[#This Row],[Column5]]+Table5[[#This Row],[Column13]]+Table5[[#This Row],[Column21]]+Table5[[#This Row],[Column18]]</f>
        <v>0</v>
      </c>
      <c r="AG3033" s="131">
        <f t="shared" si="524"/>
        <v>0</v>
      </c>
      <c r="AH3033" s="131">
        <f t="shared" si="525"/>
        <v>0</v>
      </c>
      <c r="AI3033" s="131">
        <f>Table5[[#This Row],[Column17]]-Table5[[#This Row],[Column20]]</f>
        <v>0</v>
      </c>
      <c r="AJ3033" s="131">
        <f t="shared" si="526"/>
        <v>0</v>
      </c>
      <c r="AK3033" s="131">
        <f t="shared" si="519"/>
        <v>0</v>
      </c>
      <c r="AL3033" s="131">
        <f t="shared" si="527"/>
        <v>0</v>
      </c>
      <c r="AM3033" s="131" t="str">
        <f t="shared" si="528"/>
        <v/>
      </c>
      <c r="AN3033" s="131" t="str">
        <f t="shared" ca="1" si="529"/>
        <v/>
      </c>
    </row>
    <row r="3034" spans="1:40" ht="20.25" customHeight="1" x14ac:dyDescent="0.3">
      <c r="A3034" s="127"/>
      <c r="B3034" s="164"/>
      <c r="C3034" s="139"/>
      <c r="D3034" s="140"/>
      <c r="E3034" s="139"/>
      <c r="F3034" s="139"/>
      <c r="G3034" s="140"/>
      <c r="H3034" s="139"/>
      <c r="I3034" s="129"/>
      <c r="L3034" s="128"/>
      <c r="M3034" s="128"/>
      <c r="N3034" s="128"/>
      <c r="O3034" s="128"/>
      <c r="P3034" s="128"/>
      <c r="Q3034" s="128"/>
      <c r="R3034" s="128"/>
      <c r="S3034" s="128"/>
      <c r="T3034" s="120">
        <f t="shared" si="520"/>
        <v>0</v>
      </c>
      <c r="U3034" s="131"/>
      <c r="V3034" s="131"/>
      <c r="W3034" s="131">
        <f>SUMIFS($F$3:F3034,$D$3:D3034,D3034,$C$3:C3034,"Buy")+SUMIFS($F$3:F3034,$D$3:D3034,D3034,$C$3:C3034,"Coin Deposit",$E$3:E3034,"&lt;&gt;")</f>
        <v>0</v>
      </c>
      <c r="X3034" s="131">
        <f t="shared" si="521"/>
        <v>0</v>
      </c>
      <c r="Y3034" s="131">
        <f>IF($D3034=Y$1,SUMIFS($H$3:$H3034,$G$3:$G3034,Y$1,$C$3:$C3034,"Sell"),0)</f>
        <v>0</v>
      </c>
      <c r="Z3034" s="131">
        <f t="shared" si="522"/>
        <v>0</v>
      </c>
      <c r="AA3034" s="131">
        <f>IF($D3034=AA$1,SUMIFS($H$3:$H3034,$G$3:$G3034,AA$1,$C$3:$C3034,"Sell"),0)</f>
        <v>0</v>
      </c>
      <c r="AB3034" s="131">
        <f t="shared" si="523"/>
        <v>0</v>
      </c>
      <c r="AC3034" s="131">
        <f>SUMIFS('Deductions and Deposits'!$H:$H,'Deductions and Deposits'!$G:$G,D3034,'Deductions and Deposits'!$F:$F,"&lt;="&amp;B3034)+SUMIFS($F$3:F3034,$D$3:D3034,D3034,$C$3:C3034,"Coin Deposit",$E$3:E3034,"")</f>
        <v>0</v>
      </c>
      <c r="AD3034" s="131">
        <f>SUMIFS('Deductions and Deposits'!$D:$D,'Deductions and Deposits'!$C:$C,D3034)+SUMIFS($F:$F,$D:$D,D3034,$C:$C,"Coin Deduction")</f>
        <v>0</v>
      </c>
      <c r="AE3034" s="131">
        <f>Table5[[#This Row],[Column4]]+Table5[[#This Row],[Column14]]+Table5[[#This Row],[Column19]]+Table5[[#This Row],[Column12]]</f>
        <v>0</v>
      </c>
      <c r="AF3034" s="131">
        <f>Table5[[#This Row],[Column5]]+Table5[[#This Row],[Column13]]+Table5[[#This Row],[Column21]]+Table5[[#This Row],[Column18]]</f>
        <v>0</v>
      </c>
      <c r="AG3034" s="131">
        <f t="shared" si="524"/>
        <v>0</v>
      </c>
      <c r="AH3034" s="131">
        <f t="shared" si="525"/>
        <v>0</v>
      </c>
      <c r="AI3034" s="131">
        <f>Table5[[#This Row],[Column17]]-Table5[[#This Row],[Column20]]</f>
        <v>0</v>
      </c>
      <c r="AJ3034" s="131">
        <f t="shared" si="526"/>
        <v>0</v>
      </c>
      <c r="AK3034" s="131">
        <f t="shared" si="519"/>
        <v>0</v>
      </c>
      <c r="AL3034" s="131">
        <f t="shared" si="527"/>
        <v>0</v>
      </c>
      <c r="AM3034" s="131" t="str">
        <f t="shared" si="528"/>
        <v/>
      </c>
      <c r="AN3034" s="131" t="str">
        <f t="shared" ca="1" si="529"/>
        <v/>
      </c>
    </row>
    <row r="3035" spans="1:40" ht="20.25" customHeight="1" x14ac:dyDescent="0.3">
      <c r="A3035" s="127"/>
      <c r="B3035" s="164"/>
      <c r="C3035" s="139"/>
      <c r="D3035" s="140"/>
      <c r="E3035" s="139"/>
      <c r="F3035" s="139"/>
      <c r="G3035" s="140"/>
      <c r="H3035" s="139"/>
      <c r="I3035" s="129"/>
      <c r="L3035" s="128"/>
      <c r="M3035" s="128"/>
      <c r="N3035" s="128"/>
      <c r="O3035" s="128"/>
      <c r="P3035" s="128"/>
      <c r="Q3035" s="128"/>
      <c r="R3035" s="128"/>
      <c r="S3035" s="128"/>
      <c r="T3035" s="120">
        <f t="shared" si="520"/>
        <v>0</v>
      </c>
      <c r="U3035" s="131"/>
      <c r="V3035" s="131"/>
      <c r="W3035" s="131">
        <f>SUMIFS($F$3:F3035,$D$3:D3035,D3035,$C$3:C3035,"Buy")+SUMIFS($F$3:F3035,$D$3:D3035,D3035,$C$3:C3035,"Coin Deposit",$E$3:E3035,"&lt;&gt;")</f>
        <v>0</v>
      </c>
      <c r="X3035" s="131">
        <f t="shared" si="521"/>
        <v>0</v>
      </c>
      <c r="Y3035" s="131">
        <f>IF($D3035=Y$1,SUMIFS($H$3:$H3035,$G$3:$G3035,Y$1,$C$3:$C3035,"Sell"),0)</f>
        <v>0</v>
      </c>
      <c r="Z3035" s="131">
        <f t="shared" si="522"/>
        <v>0</v>
      </c>
      <c r="AA3035" s="131">
        <f>IF($D3035=AA$1,SUMIFS($H$3:$H3035,$G$3:$G3035,AA$1,$C$3:$C3035,"Sell"),0)</f>
        <v>0</v>
      </c>
      <c r="AB3035" s="131">
        <f t="shared" si="523"/>
        <v>0</v>
      </c>
      <c r="AC3035" s="131">
        <f>SUMIFS('Deductions and Deposits'!$H:$H,'Deductions and Deposits'!$G:$G,D3035,'Deductions and Deposits'!$F:$F,"&lt;="&amp;B3035)+SUMIFS($F$3:F3035,$D$3:D3035,D3035,$C$3:C3035,"Coin Deposit",$E$3:E3035,"")</f>
        <v>0</v>
      </c>
      <c r="AD3035" s="131">
        <f>SUMIFS('Deductions and Deposits'!$D:$D,'Deductions and Deposits'!$C:$C,D3035)+SUMIFS($F:$F,$D:$D,D3035,$C:$C,"Coin Deduction")</f>
        <v>0</v>
      </c>
      <c r="AE3035" s="131">
        <f>Table5[[#This Row],[Column4]]+Table5[[#This Row],[Column14]]+Table5[[#This Row],[Column19]]+Table5[[#This Row],[Column12]]</f>
        <v>0</v>
      </c>
      <c r="AF3035" s="131">
        <f>Table5[[#This Row],[Column5]]+Table5[[#This Row],[Column13]]+Table5[[#This Row],[Column21]]+Table5[[#This Row],[Column18]]</f>
        <v>0</v>
      </c>
      <c r="AG3035" s="131">
        <f t="shared" si="524"/>
        <v>0</v>
      </c>
      <c r="AH3035" s="131">
        <f t="shared" si="525"/>
        <v>0</v>
      </c>
      <c r="AI3035" s="131">
        <f>Table5[[#This Row],[Column17]]-Table5[[#This Row],[Column20]]</f>
        <v>0</v>
      </c>
      <c r="AJ3035" s="131">
        <f t="shared" si="526"/>
        <v>0</v>
      </c>
      <c r="AK3035" s="131">
        <f t="shared" si="519"/>
        <v>0</v>
      </c>
      <c r="AL3035" s="131">
        <f t="shared" si="527"/>
        <v>0</v>
      </c>
      <c r="AM3035" s="131" t="str">
        <f t="shared" si="528"/>
        <v/>
      </c>
      <c r="AN3035" s="131" t="str">
        <f t="shared" ca="1" si="529"/>
        <v/>
      </c>
    </row>
    <row r="3036" spans="1:40" ht="20.25" customHeight="1" x14ac:dyDescent="0.3">
      <c r="A3036" s="127"/>
      <c r="B3036" s="164"/>
      <c r="C3036" s="139"/>
      <c r="D3036" s="140"/>
      <c r="E3036" s="139"/>
      <c r="F3036" s="139"/>
      <c r="G3036" s="140"/>
      <c r="H3036" s="139"/>
      <c r="I3036" s="129"/>
      <c r="L3036" s="128"/>
      <c r="M3036" s="128"/>
      <c r="N3036" s="128"/>
      <c r="O3036" s="128"/>
      <c r="P3036" s="128"/>
      <c r="Q3036" s="128"/>
      <c r="R3036" s="128"/>
      <c r="S3036" s="128"/>
      <c r="T3036" s="120">
        <f t="shared" si="520"/>
        <v>0</v>
      </c>
      <c r="U3036" s="131"/>
      <c r="V3036" s="131"/>
      <c r="W3036" s="131">
        <f>SUMIFS($F$3:F3036,$D$3:D3036,D3036,$C$3:C3036,"Buy")+SUMIFS($F$3:F3036,$D$3:D3036,D3036,$C$3:C3036,"Coin Deposit",$E$3:E3036,"&lt;&gt;")</f>
        <v>0</v>
      </c>
      <c r="X3036" s="131">
        <f t="shared" si="521"/>
        <v>0</v>
      </c>
      <c r="Y3036" s="131">
        <f>IF($D3036=Y$1,SUMIFS($H$3:$H3036,$G$3:$G3036,Y$1,$C$3:$C3036,"Sell"),0)</f>
        <v>0</v>
      </c>
      <c r="Z3036" s="131">
        <f t="shared" si="522"/>
        <v>0</v>
      </c>
      <c r="AA3036" s="131">
        <f>IF($D3036=AA$1,SUMIFS($H$3:$H3036,$G$3:$G3036,AA$1,$C$3:$C3036,"Sell"),0)</f>
        <v>0</v>
      </c>
      <c r="AB3036" s="131">
        <f t="shared" si="523"/>
        <v>0</v>
      </c>
      <c r="AC3036" s="131">
        <f>SUMIFS('Deductions and Deposits'!$H:$H,'Deductions and Deposits'!$G:$G,D3036,'Deductions and Deposits'!$F:$F,"&lt;="&amp;B3036)+SUMIFS($F$3:F3036,$D$3:D3036,D3036,$C$3:C3036,"Coin Deposit",$E$3:E3036,"")</f>
        <v>0</v>
      </c>
      <c r="AD3036" s="131">
        <f>SUMIFS('Deductions and Deposits'!$D:$D,'Deductions and Deposits'!$C:$C,D3036)+SUMIFS($F:$F,$D:$D,D3036,$C:$C,"Coin Deduction")</f>
        <v>0</v>
      </c>
      <c r="AE3036" s="131">
        <f>Table5[[#This Row],[Column4]]+Table5[[#This Row],[Column14]]+Table5[[#This Row],[Column19]]+Table5[[#This Row],[Column12]]</f>
        <v>0</v>
      </c>
      <c r="AF3036" s="131">
        <f>Table5[[#This Row],[Column5]]+Table5[[#This Row],[Column13]]+Table5[[#This Row],[Column21]]+Table5[[#This Row],[Column18]]</f>
        <v>0</v>
      </c>
      <c r="AG3036" s="131">
        <f t="shared" si="524"/>
        <v>0</v>
      </c>
      <c r="AH3036" s="131">
        <f t="shared" si="525"/>
        <v>0</v>
      </c>
      <c r="AI3036" s="131">
        <f>Table5[[#This Row],[Column17]]-Table5[[#This Row],[Column20]]</f>
        <v>0</v>
      </c>
      <c r="AJ3036" s="131">
        <f t="shared" si="526"/>
        <v>0</v>
      </c>
      <c r="AK3036" s="131">
        <f t="shared" si="519"/>
        <v>0</v>
      </c>
      <c r="AL3036" s="131">
        <f t="shared" si="527"/>
        <v>0</v>
      </c>
      <c r="AM3036" s="131" t="str">
        <f t="shared" si="528"/>
        <v/>
      </c>
      <c r="AN3036" s="131" t="str">
        <f t="shared" ca="1" si="529"/>
        <v/>
      </c>
    </row>
    <row r="3037" spans="1:40" ht="20.25" customHeight="1" x14ac:dyDescent="0.3">
      <c r="A3037" s="127"/>
      <c r="B3037" s="164"/>
      <c r="C3037" s="139"/>
      <c r="D3037" s="140"/>
      <c r="E3037" s="139"/>
      <c r="F3037" s="139"/>
      <c r="G3037" s="140"/>
      <c r="H3037" s="139"/>
      <c r="I3037" s="129"/>
      <c r="L3037" s="128"/>
      <c r="M3037" s="128"/>
      <c r="N3037" s="128"/>
      <c r="O3037" s="128"/>
      <c r="P3037" s="128"/>
      <c r="Q3037" s="128"/>
      <c r="R3037" s="128"/>
      <c r="S3037" s="128"/>
      <c r="T3037" s="120">
        <f t="shared" si="520"/>
        <v>0</v>
      </c>
      <c r="U3037" s="131"/>
      <c r="V3037" s="131"/>
      <c r="W3037" s="131">
        <f>SUMIFS($F$3:F3037,$D$3:D3037,D3037,$C$3:C3037,"Buy")+SUMIFS($F$3:F3037,$D$3:D3037,D3037,$C$3:C3037,"Coin Deposit",$E$3:E3037,"&lt;&gt;")</f>
        <v>0</v>
      </c>
      <c r="X3037" s="131">
        <f t="shared" si="521"/>
        <v>0</v>
      </c>
      <c r="Y3037" s="131">
        <f>IF($D3037=Y$1,SUMIFS($H$3:$H3037,$G$3:$G3037,Y$1,$C$3:$C3037,"Sell"),0)</f>
        <v>0</v>
      </c>
      <c r="Z3037" s="131">
        <f t="shared" si="522"/>
        <v>0</v>
      </c>
      <c r="AA3037" s="131">
        <f>IF($D3037=AA$1,SUMIFS($H$3:$H3037,$G$3:$G3037,AA$1,$C$3:$C3037,"Sell"),0)</f>
        <v>0</v>
      </c>
      <c r="AB3037" s="131">
        <f t="shared" si="523"/>
        <v>0</v>
      </c>
      <c r="AC3037" s="131">
        <f>SUMIFS('Deductions and Deposits'!$H:$H,'Deductions and Deposits'!$G:$G,D3037,'Deductions and Deposits'!$F:$F,"&lt;="&amp;B3037)+SUMIFS($F$3:F3037,$D$3:D3037,D3037,$C$3:C3037,"Coin Deposit",$E$3:E3037,"")</f>
        <v>0</v>
      </c>
      <c r="AD3037" s="131">
        <f>SUMIFS('Deductions and Deposits'!$D:$D,'Deductions and Deposits'!$C:$C,D3037)+SUMIFS($F:$F,$D:$D,D3037,$C:$C,"Coin Deduction")</f>
        <v>0</v>
      </c>
      <c r="AE3037" s="131">
        <f>Table5[[#This Row],[Column4]]+Table5[[#This Row],[Column14]]+Table5[[#This Row],[Column19]]+Table5[[#This Row],[Column12]]</f>
        <v>0</v>
      </c>
      <c r="AF3037" s="131">
        <f>Table5[[#This Row],[Column5]]+Table5[[#This Row],[Column13]]+Table5[[#This Row],[Column21]]+Table5[[#This Row],[Column18]]</f>
        <v>0</v>
      </c>
      <c r="AG3037" s="131">
        <f t="shared" si="524"/>
        <v>0</v>
      </c>
      <c r="AH3037" s="131">
        <f t="shared" si="525"/>
        <v>0</v>
      </c>
      <c r="AI3037" s="131">
        <f>Table5[[#This Row],[Column17]]-Table5[[#This Row],[Column20]]</f>
        <v>0</v>
      </c>
      <c r="AJ3037" s="131">
        <f t="shared" si="526"/>
        <v>0</v>
      </c>
      <c r="AK3037" s="131">
        <f t="shared" si="519"/>
        <v>0</v>
      </c>
      <c r="AL3037" s="131">
        <f t="shared" si="527"/>
        <v>0</v>
      </c>
      <c r="AM3037" s="131" t="str">
        <f t="shared" si="528"/>
        <v/>
      </c>
      <c r="AN3037" s="131" t="str">
        <f t="shared" ca="1" si="529"/>
        <v/>
      </c>
    </row>
    <row r="3038" spans="1:40" ht="20.25" customHeight="1" x14ac:dyDescent="0.3">
      <c r="A3038" s="127"/>
      <c r="B3038" s="164"/>
      <c r="C3038" s="139"/>
      <c r="D3038" s="140"/>
      <c r="E3038" s="139"/>
      <c r="F3038" s="139"/>
      <c r="G3038" s="140"/>
      <c r="H3038" s="139"/>
      <c r="I3038" s="129"/>
      <c r="L3038" s="128"/>
      <c r="M3038" s="128"/>
      <c r="N3038" s="128"/>
      <c r="O3038" s="128"/>
      <c r="P3038" s="128"/>
      <c r="Q3038" s="128"/>
      <c r="R3038" s="128"/>
      <c r="S3038" s="128"/>
      <c r="T3038" s="120">
        <f t="shared" si="520"/>
        <v>0</v>
      </c>
      <c r="U3038" s="131"/>
      <c r="V3038" s="131"/>
      <c r="W3038" s="131">
        <f>SUMIFS($F$3:F3038,$D$3:D3038,D3038,$C$3:C3038,"Buy")+SUMIFS($F$3:F3038,$D$3:D3038,D3038,$C$3:C3038,"Coin Deposit",$E$3:E3038,"&lt;&gt;")</f>
        <v>0</v>
      </c>
      <c r="X3038" s="131">
        <f t="shared" si="521"/>
        <v>0</v>
      </c>
      <c r="Y3038" s="131">
        <f>IF($D3038=Y$1,SUMIFS($H$3:$H3038,$G$3:$G3038,Y$1,$C$3:$C3038,"Sell"),0)</f>
        <v>0</v>
      </c>
      <c r="Z3038" s="131">
        <f t="shared" si="522"/>
        <v>0</v>
      </c>
      <c r="AA3038" s="131">
        <f>IF($D3038=AA$1,SUMIFS($H$3:$H3038,$G$3:$G3038,AA$1,$C$3:$C3038,"Sell"),0)</f>
        <v>0</v>
      </c>
      <c r="AB3038" s="131">
        <f t="shared" si="523"/>
        <v>0</v>
      </c>
      <c r="AC3038" s="131">
        <f>SUMIFS('Deductions and Deposits'!$H:$H,'Deductions and Deposits'!$G:$G,D3038,'Deductions and Deposits'!$F:$F,"&lt;="&amp;B3038)+SUMIFS($F$3:F3038,$D$3:D3038,D3038,$C$3:C3038,"Coin Deposit",$E$3:E3038,"")</f>
        <v>0</v>
      </c>
      <c r="AD3038" s="131">
        <f>SUMIFS('Deductions and Deposits'!$D:$D,'Deductions and Deposits'!$C:$C,D3038)+SUMIFS($F:$F,$D:$D,D3038,$C:$C,"Coin Deduction")</f>
        <v>0</v>
      </c>
      <c r="AE3038" s="131">
        <f>Table5[[#This Row],[Column4]]+Table5[[#This Row],[Column14]]+Table5[[#This Row],[Column19]]+Table5[[#This Row],[Column12]]</f>
        <v>0</v>
      </c>
      <c r="AF3038" s="131">
        <f>Table5[[#This Row],[Column5]]+Table5[[#This Row],[Column13]]+Table5[[#This Row],[Column21]]+Table5[[#This Row],[Column18]]</f>
        <v>0</v>
      </c>
      <c r="AG3038" s="131">
        <f t="shared" si="524"/>
        <v>0</v>
      </c>
      <c r="AH3038" s="131">
        <f t="shared" si="525"/>
        <v>0</v>
      </c>
      <c r="AI3038" s="131">
        <f>Table5[[#This Row],[Column17]]-Table5[[#This Row],[Column20]]</f>
        <v>0</v>
      </c>
      <c r="AJ3038" s="131">
        <f t="shared" si="526"/>
        <v>0</v>
      </c>
      <c r="AK3038" s="131">
        <f t="shared" si="519"/>
        <v>0</v>
      </c>
      <c r="AL3038" s="131">
        <f t="shared" si="527"/>
        <v>0</v>
      </c>
      <c r="AM3038" s="131" t="str">
        <f t="shared" si="528"/>
        <v/>
      </c>
      <c r="AN3038" s="131" t="str">
        <f t="shared" ca="1" si="529"/>
        <v/>
      </c>
    </row>
    <row r="3039" spans="1:40" ht="20.25" customHeight="1" x14ac:dyDescent="0.3">
      <c r="A3039" s="127"/>
      <c r="B3039" s="164"/>
      <c r="C3039" s="139"/>
      <c r="D3039" s="140"/>
      <c r="E3039" s="139"/>
      <c r="F3039" s="139"/>
      <c r="G3039" s="140"/>
      <c r="H3039" s="139"/>
      <c r="I3039" s="129"/>
      <c r="L3039" s="128"/>
      <c r="M3039" s="128"/>
      <c r="N3039" s="128"/>
      <c r="O3039" s="128"/>
      <c r="P3039" s="128"/>
      <c r="Q3039" s="128"/>
      <c r="R3039" s="128"/>
      <c r="S3039" s="128"/>
      <c r="T3039" s="120">
        <f t="shared" si="520"/>
        <v>0</v>
      </c>
      <c r="U3039" s="131"/>
      <c r="V3039" s="131"/>
      <c r="W3039" s="131">
        <f>SUMIFS($F$3:F3039,$D$3:D3039,D3039,$C$3:C3039,"Buy")+SUMIFS($F$3:F3039,$D$3:D3039,D3039,$C$3:C3039,"Coin Deposit",$E$3:E3039,"&lt;&gt;")</f>
        <v>0</v>
      </c>
      <c r="X3039" s="131">
        <f t="shared" si="521"/>
        <v>0</v>
      </c>
      <c r="Y3039" s="131">
        <f>IF($D3039=Y$1,SUMIFS($H$3:$H3039,$G$3:$G3039,Y$1,$C$3:$C3039,"Sell"),0)</f>
        <v>0</v>
      </c>
      <c r="Z3039" s="131">
        <f t="shared" si="522"/>
        <v>0</v>
      </c>
      <c r="AA3039" s="131">
        <f>IF($D3039=AA$1,SUMIFS($H$3:$H3039,$G$3:$G3039,AA$1,$C$3:$C3039,"Sell"),0)</f>
        <v>0</v>
      </c>
      <c r="AB3039" s="131">
        <f t="shared" si="523"/>
        <v>0</v>
      </c>
      <c r="AC3039" s="131">
        <f>SUMIFS('Deductions and Deposits'!$H:$H,'Deductions and Deposits'!$G:$G,D3039,'Deductions and Deposits'!$F:$F,"&lt;="&amp;B3039)+SUMIFS($F$3:F3039,$D$3:D3039,D3039,$C$3:C3039,"Coin Deposit",$E$3:E3039,"")</f>
        <v>0</v>
      </c>
      <c r="AD3039" s="131">
        <f>SUMIFS('Deductions and Deposits'!$D:$D,'Deductions and Deposits'!$C:$C,D3039)+SUMIFS($F:$F,$D:$D,D3039,$C:$C,"Coin Deduction")</f>
        <v>0</v>
      </c>
      <c r="AE3039" s="131">
        <f>Table5[[#This Row],[Column4]]+Table5[[#This Row],[Column14]]+Table5[[#This Row],[Column19]]+Table5[[#This Row],[Column12]]</f>
        <v>0</v>
      </c>
      <c r="AF3039" s="131">
        <f>Table5[[#This Row],[Column5]]+Table5[[#This Row],[Column13]]+Table5[[#This Row],[Column21]]+Table5[[#This Row],[Column18]]</f>
        <v>0</v>
      </c>
      <c r="AG3039" s="131">
        <f t="shared" si="524"/>
        <v>0</v>
      </c>
      <c r="AH3039" s="131">
        <f t="shared" si="525"/>
        <v>0</v>
      </c>
      <c r="AI3039" s="131">
        <f>Table5[[#This Row],[Column17]]-Table5[[#This Row],[Column20]]</f>
        <v>0</v>
      </c>
      <c r="AJ3039" s="131">
        <f t="shared" si="526"/>
        <v>0</v>
      </c>
      <c r="AK3039" s="131">
        <f t="shared" si="519"/>
        <v>0</v>
      </c>
      <c r="AL3039" s="131">
        <f t="shared" si="527"/>
        <v>0</v>
      </c>
      <c r="AM3039" s="131" t="str">
        <f t="shared" si="528"/>
        <v/>
      </c>
      <c r="AN3039" s="131" t="str">
        <f t="shared" ca="1" si="529"/>
        <v/>
      </c>
    </row>
    <row r="3040" spans="1:40" ht="20.25" customHeight="1" x14ac:dyDescent="0.3">
      <c r="A3040" s="127"/>
      <c r="B3040" s="164"/>
      <c r="C3040" s="139"/>
      <c r="D3040" s="140"/>
      <c r="E3040" s="139"/>
      <c r="F3040" s="139"/>
      <c r="G3040" s="140"/>
      <c r="H3040" s="139"/>
      <c r="I3040" s="129"/>
      <c r="L3040" s="128"/>
      <c r="M3040" s="128"/>
      <c r="N3040" s="128"/>
      <c r="O3040" s="128"/>
      <c r="P3040" s="128"/>
      <c r="Q3040" s="128"/>
      <c r="R3040" s="128"/>
      <c r="S3040" s="128"/>
      <c r="T3040" s="120">
        <f t="shared" si="520"/>
        <v>0</v>
      </c>
      <c r="U3040" s="131"/>
      <c r="V3040" s="131"/>
      <c r="W3040" s="131">
        <f>SUMIFS($F$3:F3040,$D$3:D3040,D3040,$C$3:C3040,"Buy")+SUMIFS($F$3:F3040,$D$3:D3040,D3040,$C$3:C3040,"Coin Deposit",$E$3:E3040,"&lt;&gt;")</f>
        <v>0</v>
      </c>
      <c r="X3040" s="131">
        <f t="shared" si="521"/>
        <v>0</v>
      </c>
      <c r="Y3040" s="131">
        <f>IF($D3040=Y$1,SUMIFS($H$3:$H3040,$G$3:$G3040,Y$1,$C$3:$C3040,"Sell"),0)</f>
        <v>0</v>
      </c>
      <c r="Z3040" s="131">
        <f t="shared" si="522"/>
        <v>0</v>
      </c>
      <c r="AA3040" s="131">
        <f>IF($D3040=AA$1,SUMIFS($H$3:$H3040,$G$3:$G3040,AA$1,$C$3:$C3040,"Sell"),0)</f>
        <v>0</v>
      </c>
      <c r="AB3040" s="131">
        <f t="shared" si="523"/>
        <v>0</v>
      </c>
      <c r="AC3040" s="131">
        <f>SUMIFS('Deductions and Deposits'!$H:$H,'Deductions and Deposits'!$G:$G,D3040,'Deductions and Deposits'!$F:$F,"&lt;="&amp;B3040)+SUMIFS($F$3:F3040,$D$3:D3040,D3040,$C$3:C3040,"Coin Deposit",$E$3:E3040,"")</f>
        <v>0</v>
      </c>
      <c r="AD3040" s="131">
        <f>SUMIFS('Deductions and Deposits'!$D:$D,'Deductions and Deposits'!$C:$C,D3040)+SUMIFS($F:$F,$D:$D,D3040,$C:$C,"Coin Deduction")</f>
        <v>0</v>
      </c>
      <c r="AE3040" s="131">
        <f>Table5[[#This Row],[Column4]]+Table5[[#This Row],[Column14]]+Table5[[#This Row],[Column19]]+Table5[[#This Row],[Column12]]</f>
        <v>0</v>
      </c>
      <c r="AF3040" s="131">
        <f>Table5[[#This Row],[Column5]]+Table5[[#This Row],[Column13]]+Table5[[#This Row],[Column21]]+Table5[[#This Row],[Column18]]</f>
        <v>0</v>
      </c>
      <c r="AG3040" s="131">
        <f t="shared" si="524"/>
        <v>0</v>
      </c>
      <c r="AH3040" s="131">
        <f t="shared" si="525"/>
        <v>0</v>
      </c>
      <c r="AI3040" s="131">
        <f>Table5[[#This Row],[Column17]]-Table5[[#This Row],[Column20]]</f>
        <v>0</v>
      </c>
      <c r="AJ3040" s="131">
        <f t="shared" si="526"/>
        <v>0</v>
      </c>
      <c r="AK3040" s="131">
        <f t="shared" si="519"/>
        <v>0</v>
      </c>
      <c r="AL3040" s="131">
        <f t="shared" si="527"/>
        <v>0</v>
      </c>
      <c r="AM3040" s="131" t="str">
        <f t="shared" si="528"/>
        <v/>
      </c>
      <c r="AN3040" s="131" t="str">
        <f t="shared" ca="1" si="529"/>
        <v/>
      </c>
    </row>
    <row r="3041" spans="1:40" ht="20.25" customHeight="1" x14ac:dyDescent="0.3">
      <c r="A3041" s="127"/>
      <c r="B3041" s="164"/>
      <c r="C3041" s="139"/>
      <c r="D3041" s="140"/>
      <c r="E3041" s="139"/>
      <c r="F3041" s="139"/>
      <c r="G3041" s="140"/>
      <c r="H3041" s="139"/>
      <c r="I3041" s="129"/>
      <c r="L3041" s="128"/>
      <c r="M3041" s="128"/>
      <c r="N3041" s="128"/>
      <c r="O3041" s="128"/>
      <c r="P3041" s="128"/>
      <c r="Q3041" s="128"/>
      <c r="R3041" s="128"/>
      <c r="S3041" s="128"/>
      <c r="T3041" s="120">
        <f t="shared" si="520"/>
        <v>0</v>
      </c>
      <c r="U3041" s="131"/>
      <c r="V3041" s="131"/>
      <c r="W3041" s="131">
        <f>SUMIFS($F$3:F3041,$D$3:D3041,D3041,$C$3:C3041,"Buy")+SUMIFS($F$3:F3041,$D$3:D3041,D3041,$C$3:C3041,"Coin Deposit",$E$3:E3041,"&lt;&gt;")</f>
        <v>0</v>
      </c>
      <c r="X3041" s="131">
        <f t="shared" si="521"/>
        <v>0</v>
      </c>
      <c r="Y3041" s="131">
        <f>IF($D3041=Y$1,SUMIFS($H$3:$H3041,$G$3:$G3041,Y$1,$C$3:$C3041,"Sell"),0)</f>
        <v>0</v>
      </c>
      <c r="Z3041" s="131">
        <f t="shared" si="522"/>
        <v>0</v>
      </c>
      <c r="AA3041" s="131">
        <f>IF($D3041=AA$1,SUMIFS($H$3:$H3041,$G$3:$G3041,AA$1,$C$3:$C3041,"Sell"),0)</f>
        <v>0</v>
      </c>
      <c r="AB3041" s="131">
        <f t="shared" si="523"/>
        <v>0</v>
      </c>
      <c r="AC3041" s="131">
        <f>SUMIFS('Deductions and Deposits'!$H:$H,'Deductions and Deposits'!$G:$G,D3041,'Deductions and Deposits'!$F:$F,"&lt;="&amp;B3041)+SUMIFS($F$3:F3041,$D$3:D3041,D3041,$C$3:C3041,"Coin Deposit",$E$3:E3041,"")</f>
        <v>0</v>
      </c>
      <c r="AD3041" s="131">
        <f>SUMIFS('Deductions and Deposits'!$D:$D,'Deductions and Deposits'!$C:$C,D3041)+SUMIFS($F:$F,$D:$D,D3041,$C:$C,"Coin Deduction")</f>
        <v>0</v>
      </c>
      <c r="AE3041" s="131">
        <f>Table5[[#This Row],[Column4]]+Table5[[#This Row],[Column14]]+Table5[[#This Row],[Column19]]+Table5[[#This Row],[Column12]]</f>
        <v>0</v>
      </c>
      <c r="AF3041" s="131">
        <f>Table5[[#This Row],[Column5]]+Table5[[#This Row],[Column13]]+Table5[[#This Row],[Column21]]+Table5[[#This Row],[Column18]]</f>
        <v>0</v>
      </c>
      <c r="AG3041" s="131">
        <f t="shared" si="524"/>
        <v>0</v>
      </c>
      <c r="AH3041" s="131">
        <f t="shared" si="525"/>
        <v>0</v>
      </c>
      <c r="AI3041" s="131">
        <f>Table5[[#This Row],[Column17]]-Table5[[#This Row],[Column20]]</f>
        <v>0</v>
      </c>
      <c r="AJ3041" s="131">
        <f t="shared" si="526"/>
        <v>0</v>
      </c>
      <c r="AK3041" s="131">
        <f t="shared" si="519"/>
        <v>0</v>
      </c>
      <c r="AL3041" s="131">
        <f t="shared" si="527"/>
        <v>0</v>
      </c>
      <c r="AM3041" s="131" t="str">
        <f t="shared" si="528"/>
        <v/>
      </c>
      <c r="AN3041" s="131" t="str">
        <f t="shared" ca="1" si="529"/>
        <v/>
      </c>
    </row>
    <row r="3042" spans="1:40" ht="20.25" customHeight="1" x14ac:dyDescent="0.3">
      <c r="A3042" s="127"/>
      <c r="B3042" s="164"/>
      <c r="C3042" s="139"/>
      <c r="D3042" s="140"/>
      <c r="E3042" s="139"/>
      <c r="F3042" s="139"/>
      <c r="G3042" s="140"/>
      <c r="H3042" s="139"/>
      <c r="I3042" s="129"/>
      <c r="L3042" s="128"/>
      <c r="M3042" s="128"/>
      <c r="N3042" s="128"/>
      <c r="O3042" s="128"/>
      <c r="P3042" s="128"/>
      <c r="Q3042" s="128"/>
      <c r="R3042" s="128"/>
      <c r="S3042" s="128"/>
      <c r="T3042" s="120">
        <f t="shared" si="520"/>
        <v>0</v>
      </c>
      <c r="U3042" s="131"/>
      <c r="V3042" s="131"/>
      <c r="W3042" s="131">
        <f>SUMIFS($F$3:F3042,$D$3:D3042,D3042,$C$3:C3042,"Buy")+SUMIFS($F$3:F3042,$D$3:D3042,D3042,$C$3:C3042,"Coin Deposit",$E$3:E3042,"&lt;&gt;")</f>
        <v>0</v>
      </c>
      <c r="X3042" s="131">
        <f t="shared" si="521"/>
        <v>0</v>
      </c>
      <c r="Y3042" s="131">
        <f>IF($D3042=Y$1,SUMIFS($H$3:$H3042,$G$3:$G3042,Y$1,$C$3:$C3042,"Sell"),0)</f>
        <v>0</v>
      </c>
      <c r="Z3042" s="131">
        <f t="shared" si="522"/>
        <v>0</v>
      </c>
      <c r="AA3042" s="131">
        <f>IF($D3042=AA$1,SUMIFS($H$3:$H3042,$G$3:$G3042,AA$1,$C$3:$C3042,"Sell"),0)</f>
        <v>0</v>
      </c>
      <c r="AB3042" s="131">
        <f t="shared" si="523"/>
        <v>0</v>
      </c>
      <c r="AC3042" s="131">
        <f>SUMIFS('Deductions and Deposits'!$H:$H,'Deductions and Deposits'!$G:$G,D3042,'Deductions and Deposits'!$F:$F,"&lt;="&amp;B3042)+SUMIFS($F$3:F3042,$D$3:D3042,D3042,$C$3:C3042,"Coin Deposit",$E$3:E3042,"")</f>
        <v>0</v>
      </c>
      <c r="AD3042" s="131">
        <f>SUMIFS('Deductions and Deposits'!$D:$D,'Deductions and Deposits'!$C:$C,D3042)+SUMIFS($F:$F,$D:$D,D3042,$C:$C,"Coin Deduction")</f>
        <v>0</v>
      </c>
      <c r="AE3042" s="131">
        <f>Table5[[#This Row],[Column4]]+Table5[[#This Row],[Column14]]+Table5[[#This Row],[Column19]]+Table5[[#This Row],[Column12]]</f>
        <v>0</v>
      </c>
      <c r="AF3042" s="131">
        <f>Table5[[#This Row],[Column5]]+Table5[[#This Row],[Column13]]+Table5[[#This Row],[Column21]]+Table5[[#This Row],[Column18]]</f>
        <v>0</v>
      </c>
      <c r="AG3042" s="131">
        <f t="shared" si="524"/>
        <v>0</v>
      </c>
      <c r="AH3042" s="131">
        <f t="shared" si="525"/>
        <v>0</v>
      </c>
      <c r="AI3042" s="131">
        <f>Table5[[#This Row],[Column17]]-Table5[[#This Row],[Column20]]</f>
        <v>0</v>
      </c>
      <c r="AJ3042" s="131">
        <f t="shared" si="526"/>
        <v>0</v>
      </c>
      <c r="AK3042" s="131">
        <f t="shared" si="519"/>
        <v>0</v>
      </c>
      <c r="AL3042" s="131">
        <f t="shared" si="527"/>
        <v>0</v>
      </c>
      <c r="AM3042" s="131" t="str">
        <f t="shared" si="528"/>
        <v/>
      </c>
      <c r="AN3042" s="131" t="str">
        <f t="shared" ca="1" si="529"/>
        <v/>
      </c>
    </row>
    <row r="3043" spans="1:40" ht="20.25" customHeight="1" x14ac:dyDescent="0.3">
      <c r="A3043" s="127"/>
      <c r="B3043" s="164"/>
      <c r="C3043" s="139"/>
      <c r="D3043" s="140"/>
      <c r="E3043" s="139"/>
      <c r="F3043" s="139"/>
      <c r="G3043" s="140"/>
      <c r="H3043" s="139"/>
      <c r="I3043" s="129"/>
      <c r="L3043" s="128"/>
      <c r="M3043" s="128"/>
      <c r="N3043" s="128"/>
      <c r="O3043" s="128"/>
      <c r="P3043" s="128"/>
      <c r="Q3043" s="128"/>
      <c r="R3043" s="128"/>
      <c r="S3043" s="128"/>
      <c r="T3043" s="120">
        <f t="shared" si="520"/>
        <v>0</v>
      </c>
      <c r="U3043" s="131"/>
      <c r="V3043" s="131"/>
      <c r="W3043" s="131">
        <f>SUMIFS($F$3:F3043,$D$3:D3043,D3043,$C$3:C3043,"Buy")+SUMIFS($F$3:F3043,$D$3:D3043,D3043,$C$3:C3043,"Coin Deposit",$E$3:E3043,"&lt;&gt;")</f>
        <v>0</v>
      </c>
      <c r="X3043" s="131">
        <f t="shared" si="521"/>
        <v>0</v>
      </c>
      <c r="Y3043" s="131">
        <f>IF($D3043=Y$1,SUMIFS($H$3:$H3043,$G$3:$G3043,Y$1,$C$3:$C3043,"Sell"),0)</f>
        <v>0</v>
      </c>
      <c r="Z3043" s="131">
        <f t="shared" si="522"/>
        <v>0</v>
      </c>
      <c r="AA3043" s="131">
        <f>IF($D3043=AA$1,SUMIFS($H$3:$H3043,$G$3:$G3043,AA$1,$C$3:$C3043,"Sell"),0)</f>
        <v>0</v>
      </c>
      <c r="AB3043" s="131">
        <f t="shared" si="523"/>
        <v>0</v>
      </c>
      <c r="AC3043" s="131">
        <f>SUMIFS('Deductions and Deposits'!$H:$H,'Deductions and Deposits'!$G:$G,D3043,'Deductions and Deposits'!$F:$F,"&lt;="&amp;B3043)+SUMIFS($F$3:F3043,$D$3:D3043,D3043,$C$3:C3043,"Coin Deposit",$E$3:E3043,"")</f>
        <v>0</v>
      </c>
      <c r="AD3043" s="131">
        <f>SUMIFS('Deductions and Deposits'!$D:$D,'Deductions and Deposits'!$C:$C,D3043)+SUMIFS($F:$F,$D:$D,D3043,$C:$C,"Coin Deduction")</f>
        <v>0</v>
      </c>
      <c r="AE3043" s="131">
        <f>Table5[[#This Row],[Column4]]+Table5[[#This Row],[Column14]]+Table5[[#This Row],[Column19]]+Table5[[#This Row],[Column12]]</f>
        <v>0</v>
      </c>
      <c r="AF3043" s="131">
        <f>Table5[[#This Row],[Column5]]+Table5[[#This Row],[Column13]]+Table5[[#This Row],[Column21]]+Table5[[#This Row],[Column18]]</f>
        <v>0</v>
      </c>
      <c r="AG3043" s="131">
        <f t="shared" si="524"/>
        <v>0</v>
      </c>
      <c r="AH3043" s="131">
        <f t="shared" si="525"/>
        <v>0</v>
      </c>
      <c r="AI3043" s="131">
        <f>Table5[[#This Row],[Column17]]-Table5[[#This Row],[Column20]]</f>
        <v>0</v>
      </c>
      <c r="AJ3043" s="131">
        <f t="shared" si="526"/>
        <v>0</v>
      </c>
      <c r="AK3043" s="131">
        <f t="shared" si="519"/>
        <v>0</v>
      </c>
      <c r="AL3043" s="131">
        <f t="shared" si="527"/>
        <v>0</v>
      </c>
      <c r="AM3043" s="131" t="str">
        <f t="shared" si="528"/>
        <v/>
      </c>
      <c r="AN3043" s="131" t="str">
        <f t="shared" ca="1" si="529"/>
        <v/>
      </c>
    </row>
    <row r="3044" spans="1:40" ht="20.25" customHeight="1" x14ac:dyDescent="0.3">
      <c r="A3044" s="127"/>
      <c r="B3044" s="164"/>
      <c r="C3044" s="139"/>
      <c r="D3044" s="140"/>
      <c r="E3044" s="139"/>
      <c r="F3044" s="139"/>
      <c r="G3044" s="140"/>
      <c r="H3044" s="139"/>
      <c r="I3044" s="129"/>
      <c r="L3044" s="128"/>
      <c r="M3044" s="128"/>
      <c r="N3044" s="128"/>
      <c r="O3044" s="128"/>
      <c r="P3044" s="128"/>
      <c r="Q3044" s="128"/>
      <c r="R3044" s="128"/>
      <c r="S3044" s="128"/>
      <c r="T3044" s="120">
        <f t="shared" si="520"/>
        <v>0</v>
      </c>
      <c r="U3044" s="131"/>
      <c r="V3044" s="131"/>
      <c r="W3044" s="131">
        <f>SUMIFS($F$3:F3044,$D$3:D3044,D3044,$C$3:C3044,"Buy")+SUMIFS($F$3:F3044,$D$3:D3044,D3044,$C$3:C3044,"Coin Deposit",$E$3:E3044,"&lt;&gt;")</f>
        <v>0</v>
      </c>
      <c r="X3044" s="131">
        <f t="shared" si="521"/>
        <v>0</v>
      </c>
      <c r="Y3044" s="131">
        <f>IF($D3044=Y$1,SUMIFS($H$3:$H3044,$G$3:$G3044,Y$1,$C$3:$C3044,"Sell"),0)</f>
        <v>0</v>
      </c>
      <c r="Z3044" s="131">
        <f t="shared" si="522"/>
        <v>0</v>
      </c>
      <c r="AA3044" s="131">
        <f>IF($D3044=AA$1,SUMIFS($H$3:$H3044,$G$3:$G3044,AA$1,$C$3:$C3044,"Sell"),0)</f>
        <v>0</v>
      </c>
      <c r="AB3044" s="131">
        <f t="shared" si="523"/>
        <v>0</v>
      </c>
      <c r="AC3044" s="131">
        <f>SUMIFS('Deductions and Deposits'!$H:$H,'Deductions and Deposits'!$G:$G,D3044,'Deductions and Deposits'!$F:$F,"&lt;="&amp;B3044)+SUMIFS($F$3:F3044,$D$3:D3044,D3044,$C$3:C3044,"Coin Deposit",$E$3:E3044,"")</f>
        <v>0</v>
      </c>
      <c r="AD3044" s="131">
        <f>SUMIFS('Deductions and Deposits'!$D:$D,'Deductions and Deposits'!$C:$C,D3044)+SUMIFS($F:$F,$D:$D,D3044,$C:$C,"Coin Deduction")</f>
        <v>0</v>
      </c>
      <c r="AE3044" s="131">
        <f>Table5[[#This Row],[Column4]]+Table5[[#This Row],[Column14]]+Table5[[#This Row],[Column19]]+Table5[[#This Row],[Column12]]</f>
        <v>0</v>
      </c>
      <c r="AF3044" s="131">
        <f>Table5[[#This Row],[Column5]]+Table5[[#This Row],[Column13]]+Table5[[#This Row],[Column21]]+Table5[[#This Row],[Column18]]</f>
        <v>0</v>
      </c>
      <c r="AG3044" s="131">
        <f t="shared" si="524"/>
        <v>0</v>
      </c>
      <c r="AH3044" s="131">
        <f t="shared" si="525"/>
        <v>0</v>
      </c>
      <c r="AI3044" s="131">
        <f>Table5[[#This Row],[Column17]]-Table5[[#This Row],[Column20]]</f>
        <v>0</v>
      </c>
      <c r="AJ3044" s="131">
        <f t="shared" si="526"/>
        <v>0</v>
      </c>
      <c r="AK3044" s="131">
        <f t="shared" si="519"/>
        <v>0</v>
      </c>
      <c r="AL3044" s="131">
        <f t="shared" si="527"/>
        <v>0</v>
      </c>
      <c r="AM3044" s="131" t="str">
        <f t="shared" si="528"/>
        <v/>
      </c>
      <c r="AN3044" s="131" t="str">
        <f t="shared" ca="1" si="529"/>
        <v/>
      </c>
    </row>
    <row r="3045" spans="1:40" ht="20.25" customHeight="1" x14ac:dyDescent="0.3">
      <c r="A3045" s="127"/>
      <c r="B3045" s="164"/>
      <c r="C3045" s="139"/>
      <c r="D3045" s="140"/>
      <c r="E3045" s="139"/>
      <c r="F3045" s="139"/>
      <c r="G3045" s="140"/>
      <c r="H3045" s="139"/>
      <c r="I3045" s="129"/>
      <c r="L3045" s="128"/>
      <c r="M3045" s="128"/>
      <c r="N3045" s="128"/>
      <c r="O3045" s="128"/>
      <c r="P3045" s="128"/>
      <c r="Q3045" s="128"/>
      <c r="R3045" s="128"/>
      <c r="S3045" s="128"/>
      <c r="T3045" s="120">
        <f t="shared" si="520"/>
        <v>0</v>
      </c>
      <c r="U3045" s="131"/>
      <c r="V3045" s="131"/>
      <c r="W3045" s="131">
        <f>SUMIFS($F$3:F3045,$D$3:D3045,D3045,$C$3:C3045,"Buy")+SUMIFS($F$3:F3045,$D$3:D3045,D3045,$C$3:C3045,"Coin Deposit",$E$3:E3045,"&lt;&gt;")</f>
        <v>0</v>
      </c>
      <c r="X3045" s="131">
        <f t="shared" si="521"/>
        <v>0</v>
      </c>
      <c r="Y3045" s="131">
        <f>IF($D3045=Y$1,SUMIFS($H$3:$H3045,$G$3:$G3045,Y$1,$C$3:$C3045,"Sell"),0)</f>
        <v>0</v>
      </c>
      <c r="Z3045" s="131">
        <f t="shared" si="522"/>
        <v>0</v>
      </c>
      <c r="AA3045" s="131">
        <f>IF($D3045=AA$1,SUMIFS($H$3:$H3045,$G$3:$G3045,AA$1,$C$3:$C3045,"Sell"),0)</f>
        <v>0</v>
      </c>
      <c r="AB3045" s="131">
        <f t="shared" si="523"/>
        <v>0</v>
      </c>
      <c r="AC3045" s="131">
        <f>SUMIFS('Deductions and Deposits'!$H:$H,'Deductions and Deposits'!$G:$G,D3045,'Deductions and Deposits'!$F:$F,"&lt;="&amp;B3045)+SUMIFS($F$3:F3045,$D$3:D3045,D3045,$C$3:C3045,"Coin Deposit",$E$3:E3045,"")</f>
        <v>0</v>
      </c>
      <c r="AD3045" s="131">
        <f>SUMIFS('Deductions and Deposits'!$D:$D,'Deductions and Deposits'!$C:$C,D3045)+SUMIFS($F:$F,$D:$D,D3045,$C:$C,"Coin Deduction")</f>
        <v>0</v>
      </c>
      <c r="AE3045" s="131">
        <f>Table5[[#This Row],[Column4]]+Table5[[#This Row],[Column14]]+Table5[[#This Row],[Column19]]+Table5[[#This Row],[Column12]]</f>
        <v>0</v>
      </c>
      <c r="AF3045" s="131">
        <f>Table5[[#This Row],[Column5]]+Table5[[#This Row],[Column13]]+Table5[[#This Row],[Column21]]+Table5[[#This Row],[Column18]]</f>
        <v>0</v>
      </c>
      <c r="AG3045" s="131">
        <f t="shared" si="524"/>
        <v>0</v>
      </c>
      <c r="AH3045" s="131">
        <f t="shared" si="525"/>
        <v>0</v>
      </c>
      <c r="AI3045" s="131">
        <f>Table5[[#This Row],[Column17]]-Table5[[#This Row],[Column20]]</f>
        <v>0</v>
      </c>
      <c r="AJ3045" s="131">
        <f t="shared" si="526"/>
        <v>0</v>
      </c>
      <c r="AK3045" s="131">
        <f t="shared" si="519"/>
        <v>0</v>
      </c>
      <c r="AL3045" s="131">
        <f t="shared" si="527"/>
        <v>0</v>
      </c>
      <c r="AM3045" s="131" t="str">
        <f t="shared" si="528"/>
        <v/>
      </c>
      <c r="AN3045" s="131" t="str">
        <f t="shared" ca="1" si="529"/>
        <v/>
      </c>
    </row>
    <row r="3046" spans="1:40" ht="20.25" customHeight="1" x14ac:dyDescent="0.3">
      <c r="A3046" s="127"/>
      <c r="B3046" s="164"/>
      <c r="C3046" s="139"/>
      <c r="D3046" s="140"/>
      <c r="E3046" s="139"/>
      <c r="F3046" s="139"/>
      <c r="G3046" s="140"/>
      <c r="H3046" s="139"/>
      <c r="I3046" s="129"/>
      <c r="L3046" s="128"/>
      <c r="M3046" s="128"/>
      <c r="N3046" s="128"/>
      <c r="O3046" s="128"/>
      <c r="P3046" s="128"/>
      <c r="Q3046" s="128"/>
      <c r="R3046" s="128"/>
      <c r="S3046" s="128"/>
      <c r="T3046" s="120">
        <f t="shared" si="520"/>
        <v>0</v>
      </c>
      <c r="U3046" s="131"/>
      <c r="V3046" s="131"/>
      <c r="W3046" s="131">
        <f>SUMIFS($F$3:F3046,$D$3:D3046,D3046,$C$3:C3046,"Buy")+SUMIFS($F$3:F3046,$D$3:D3046,D3046,$C$3:C3046,"Coin Deposit",$E$3:E3046,"&lt;&gt;")</f>
        <v>0</v>
      </c>
      <c r="X3046" s="131">
        <f t="shared" si="521"/>
        <v>0</v>
      </c>
      <c r="Y3046" s="131">
        <f>IF($D3046=Y$1,SUMIFS($H$3:$H3046,$G$3:$G3046,Y$1,$C$3:$C3046,"Sell"),0)</f>
        <v>0</v>
      </c>
      <c r="Z3046" s="131">
        <f t="shared" si="522"/>
        <v>0</v>
      </c>
      <c r="AA3046" s="131">
        <f>IF($D3046=AA$1,SUMIFS($H$3:$H3046,$G$3:$G3046,AA$1,$C$3:$C3046,"Sell"),0)</f>
        <v>0</v>
      </c>
      <c r="AB3046" s="131">
        <f t="shared" si="523"/>
        <v>0</v>
      </c>
      <c r="AC3046" s="131">
        <f>SUMIFS('Deductions and Deposits'!$H:$H,'Deductions and Deposits'!$G:$G,D3046,'Deductions and Deposits'!$F:$F,"&lt;="&amp;B3046)+SUMIFS($F$3:F3046,$D$3:D3046,D3046,$C$3:C3046,"Coin Deposit",$E$3:E3046,"")</f>
        <v>0</v>
      </c>
      <c r="AD3046" s="131">
        <f>SUMIFS('Deductions and Deposits'!$D:$D,'Deductions and Deposits'!$C:$C,D3046)+SUMIFS($F:$F,$D:$D,D3046,$C:$C,"Coin Deduction")</f>
        <v>0</v>
      </c>
      <c r="AE3046" s="131">
        <f>Table5[[#This Row],[Column4]]+Table5[[#This Row],[Column14]]+Table5[[#This Row],[Column19]]+Table5[[#This Row],[Column12]]</f>
        <v>0</v>
      </c>
      <c r="AF3046" s="131">
        <f>Table5[[#This Row],[Column5]]+Table5[[#This Row],[Column13]]+Table5[[#This Row],[Column21]]+Table5[[#This Row],[Column18]]</f>
        <v>0</v>
      </c>
      <c r="AG3046" s="131">
        <f t="shared" si="524"/>
        <v>0</v>
      </c>
      <c r="AH3046" s="131">
        <f t="shared" si="525"/>
        <v>0</v>
      </c>
      <c r="AI3046" s="131">
        <f>Table5[[#This Row],[Column17]]-Table5[[#This Row],[Column20]]</f>
        <v>0</v>
      </c>
      <c r="AJ3046" s="131">
        <f t="shared" si="526"/>
        <v>0</v>
      </c>
      <c r="AK3046" s="131">
        <f t="shared" si="519"/>
        <v>0</v>
      </c>
      <c r="AL3046" s="131">
        <f t="shared" si="527"/>
        <v>0</v>
      </c>
      <c r="AM3046" s="131" t="str">
        <f t="shared" si="528"/>
        <v/>
      </c>
      <c r="AN3046" s="131" t="str">
        <f t="shared" ca="1" si="529"/>
        <v/>
      </c>
    </row>
    <row r="3047" spans="1:40" ht="20.25" customHeight="1" x14ac:dyDescent="0.3">
      <c r="A3047" s="127"/>
      <c r="B3047" s="164"/>
      <c r="C3047" s="139"/>
      <c r="D3047" s="140"/>
      <c r="E3047" s="139"/>
      <c r="F3047" s="139"/>
      <c r="G3047" s="140"/>
      <c r="H3047" s="139"/>
      <c r="I3047" s="129"/>
      <c r="L3047" s="128"/>
      <c r="M3047" s="128"/>
      <c r="N3047" s="128"/>
      <c r="O3047" s="128"/>
      <c r="P3047" s="128"/>
      <c r="Q3047" s="128"/>
      <c r="R3047" s="128"/>
      <c r="S3047" s="128"/>
      <c r="T3047" s="120">
        <f t="shared" si="520"/>
        <v>0</v>
      </c>
      <c r="U3047" s="131"/>
      <c r="V3047" s="131"/>
      <c r="W3047" s="131">
        <f>SUMIFS($F$3:F3047,$D$3:D3047,D3047,$C$3:C3047,"Buy")+SUMIFS($F$3:F3047,$D$3:D3047,D3047,$C$3:C3047,"Coin Deposit",$E$3:E3047,"&lt;&gt;")</f>
        <v>0</v>
      </c>
      <c r="X3047" s="131">
        <f t="shared" si="521"/>
        <v>0</v>
      </c>
      <c r="Y3047" s="131">
        <f>IF($D3047=Y$1,SUMIFS($H$3:$H3047,$G$3:$G3047,Y$1,$C$3:$C3047,"Sell"),0)</f>
        <v>0</v>
      </c>
      <c r="Z3047" s="131">
        <f t="shared" si="522"/>
        <v>0</v>
      </c>
      <c r="AA3047" s="131">
        <f>IF($D3047=AA$1,SUMIFS($H$3:$H3047,$G$3:$G3047,AA$1,$C$3:$C3047,"Sell"),0)</f>
        <v>0</v>
      </c>
      <c r="AB3047" s="131">
        <f t="shared" si="523"/>
        <v>0</v>
      </c>
      <c r="AC3047" s="131">
        <f>SUMIFS('Deductions and Deposits'!$H:$H,'Deductions and Deposits'!$G:$G,D3047,'Deductions and Deposits'!$F:$F,"&lt;="&amp;B3047)+SUMIFS($F$3:F3047,$D$3:D3047,D3047,$C$3:C3047,"Coin Deposit",$E$3:E3047,"")</f>
        <v>0</v>
      </c>
      <c r="AD3047" s="131">
        <f>SUMIFS('Deductions and Deposits'!$D:$D,'Deductions and Deposits'!$C:$C,D3047)+SUMIFS($F:$F,$D:$D,D3047,$C:$C,"Coin Deduction")</f>
        <v>0</v>
      </c>
      <c r="AE3047" s="131">
        <f>Table5[[#This Row],[Column4]]+Table5[[#This Row],[Column14]]+Table5[[#This Row],[Column19]]+Table5[[#This Row],[Column12]]</f>
        <v>0</v>
      </c>
      <c r="AF3047" s="131">
        <f>Table5[[#This Row],[Column5]]+Table5[[#This Row],[Column13]]+Table5[[#This Row],[Column21]]+Table5[[#This Row],[Column18]]</f>
        <v>0</v>
      </c>
      <c r="AG3047" s="131">
        <f t="shared" si="524"/>
        <v>0</v>
      </c>
      <c r="AH3047" s="131">
        <f t="shared" si="525"/>
        <v>0</v>
      </c>
      <c r="AI3047" s="131">
        <f>Table5[[#This Row],[Column17]]-Table5[[#This Row],[Column20]]</f>
        <v>0</v>
      </c>
      <c r="AJ3047" s="131">
        <f t="shared" si="526"/>
        <v>0</v>
      </c>
      <c r="AK3047" s="131">
        <f t="shared" si="519"/>
        <v>0</v>
      </c>
      <c r="AL3047" s="131">
        <f t="shared" si="527"/>
        <v>0</v>
      </c>
      <c r="AM3047" s="131" t="str">
        <f t="shared" si="528"/>
        <v/>
      </c>
      <c r="AN3047" s="131" t="str">
        <f t="shared" ca="1" si="529"/>
        <v/>
      </c>
    </row>
    <row r="3048" spans="1:40" ht="20.25" customHeight="1" x14ac:dyDescent="0.3">
      <c r="A3048" s="127"/>
      <c r="B3048" s="164"/>
      <c r="C3048" s="139"/>
      <c r="D3048" s="140"/>
      <c r="E3048" s="139"/>
      <c r="F3048" s="139"/>
      <c r="G3048" s="140"/>
      <c r="H3048" s="139"/>
      <c r="I3048" s="129"/>
      <c r="L3048" s="128"/>
      <c r="M3048" s="128"/>
      <c r="N3048" s="128"/>
      <c r="O3048" s="128"/>
      <c r="P3048" s="128"/>
      <c r="Q3048" s="128"/>
      <c r="R3048" s="128"/>
      <c r="S3048" s="128"/>
      <c r="T3048" s="120">
        <f t="shared" si="520"/>
        <v>0</v>
      </c>
      <c r="U3048" s="131"/>
      <c r="V3048" s="131"/>
      <c r="W3048" s="131">
        <f>SUMIFS($F$3:F3048,$D$3:D3048,D3048,$C$3:C3048,"Buy")+SUMIFS($F$3:F3048,$D$3:D3048,D3048,$C$3:C3048,"Coin Deposit",$E$3:E3048,"&lt;&gt;")</f>
        <v>0</v>
      </c>
      <c r="X3048" s="131">
        <f t="shared" si="521"/>
        <v>0</v>
      </c>
      <c r="Y3048" s="131">
        <f>IF($D3048=Y$1,SUMIFS($H$3:$H3048,$G$3:$G3048,Y$1,$C$3:$C3048,"Sell"),0)</f>
        <v>0</v>
      </c>
      <c r="Z3048" s="131">
        <f t="shared" si="522"/>
        <v>0</v>
      </c>
      <c r="AA3048" s="131">
        <f>IF($D3048=AA$1,SUMIFS($H$3:$H3048,$G$3:$G3048,AA$1,$C$3:$C3048,"Sell"),0)</f>
        <v>0</v>
      </c>
      <c r="AB3048" s="131">
        <f t="shared" si="523"/>
        <v>0</v>
      </c>
      <c r="AC3048" s="131">
        <f>SUMIFS('Deductions and Deposits'!$H:$H,'Deductions and Deposits'!$G:$G,D3048,'Deductions and Deposits'!$F:$F,"&lt;="&amp;B3048)+SUMIFS($F$3:F3048,$D$3:D3048,D3048,$C$3:C3048,"Coin Deposit",$E$3:E3048,"")</f>
        <v>0</v>
      </c>
      <c r="AD3048" s="131">
        <f>SUMIFS('Deductions and Deposits'!$D:$D,'Deductions and Deposits'!$C:$C,D3048)+SUMIFS($F:$F,$D:$D,D3048,$C:$C,"Coin Deduction")</f>
        <v>0</v>
      </c>
      <c r="AE3048" s="131">
        <f>Table5[[#This Row],[Column4]]+Table5[[#This Row],[Column14]]+Table5[[#This Row],[Column19]]+Table5[[#This Row],[Column12]]</f>
        <v>0</v>
      </c>
      <c r="AF3048" s="131">
        <f>Table5[[#This Row],[Column5]]+Table5[[#This Row],[Column13]]+Table5[[#This Row],[Column21]]+Table5[[#This Row],[Column18]]</f>
        <v>0</v>
      </c>
      <c r="AG3048" s="131">
        <f t="shared" si="524"/>
        <v>0</v>
      </c>
      <c r="AH3048" s="131">
        <f t="shared" si="525"/>
        <v>0</v>
      </c>
      <c r="AI3048" s="131">
        <f>Table5[[#This Row],[Column17]]-Table5[[#This Row],[Column20]]</f>
        <v>0</v>
      </c>
      <c r="AJ3048" s="131">
        <f t="shared" si="526"/>
        <v>0</v>
      </c>
      <c r="AK3048" s="131">
        <f t="shared" si="519"/>
        <v>0</v>
      </c>
      <c r="AL3048" s="131">
        <f t="shared" si="527"/>
        <v>0</v>
      </c>
      <c r="AM3048" s="131" t="str">
        <f t="shared" si="528"/>
        <v/>
      </c>
      <c r="AN3048" s="131" t="str">
        <f t="shared" ca="1" si="529"/>
        <v/>
      </c>
    </row>
    <row r="3049" spans="1:40" ht="20.25" customHeight="1" x14ac:dyDescent="0.3">
      <c r="A3049" s="127"/>
      <c r="B3049" s="164"/>
      <c r="C3049" s="139"/>
      <c r="D3049" s="140"/>
      <c r="E3049" s="139"/>
      <c r="F3049" s="139"/>
      <c r="G3049" s="140"/>
      <c r="H3049" s="139"/>
      <c r="I3049" s="129"/>
      <c r="L3049" s="128"/>
      <c r="M3049" s="128"/>
      <c r="N3049" s="128"/>
      <c r="O3049" s="128"/>
      <c r="P3049" s="128"/>
      <c r="Q3049" s="128"/>
      <c r="R3049" s="128"/>
      <c r="S3049" s="128"/>
      <c r="T3049" s="120">
        <f t="shared" si="520"/>
        <v>0</v>
      </c>
      <c r="U3049" s="131"/>
      <c r="V3049" s="131"/>
      <c r="W3049" s="131">
        <f>SUMIFS($F$3:F3049,$D$3:D3049,D3049,$C$3:C3049,"Buy")+SUMIFS($F$3:F3049,$D$3:D3049,D3049,$C$3:C3049,"Coin Deposit",$E$3:E3049,"&lt;&gt;")</f>
        <v>0</v>
      </c>
      <c r="X3049" s="131">
        <f t="shared" si="521"/>
        <v>0</v>
      </c>
      <c r="Y3049" s="131">
        <f>IF($D3049=Y$1,SUMIFS($H$3:$H3049,$G$3:$G3049,Y$1,$C$3:$C3049,"Sell"),0)</f>
        <v>0</v>
      </c>
      <c r="Z3049" s="131">
        <f t="shared" si="522"/>
        <v>0</v>
      </c>
      <c r="AA3049" s="131">
        <f>IF($D3049=AA$1,SUMIFS($H$3:$H3049,$G$3:$G3049,AA$1,$C$3:$C3049,"Sell"),0)</f>
        <v>0</v>
      </c>
      <c r="AB3049" s="131">
        <f t="shared" si="523"/>
        <v>0</v>
      </c>
      <c r="AC3049" s="131">
        <f>SUMIFS('Deductions and Deposits'!$H:$H,'Deductions and Deposits'!$G:$G,D3049,'Deductions and Deposits'!$F:$F,"&lt;="&amp;B3049)+SUMIFS($F$3:F3049,$D$3:D3049,D3049,$C$3:C3049,"Coin Deposit",$E$3:E3049,"")</f>
        <v>0</v>
      </c>
      <c r="AD3049" s="131">
        <f>SUMIFS('Deductions and Deposits'!$D:$D,'Deductions and Deposits'!$C:$C,D3049)+SUMIFS($F:$F,$D:$D,D3049,$C:$C,"Coin Deduction")</f>
        <v>0</v>
      </c>
      <c r="AE3049" s="131">
        <f>Table5[[#This Row],[Column4]]+Table5[[#This Row],[Column14]]+Table5[[#This Row],[Column19]]+Table5[[#This Row],[Column12]]</f>
        <v>0</v>
      </c>
      <c r="AF3049" s="131">
        <f>Table5[[#This Row],[Column5]]+Table5[[#This Row],[Column13]]+Table5[[#This Row],[Column21]]+Table5[[#This Row],[Column18]]</f>
        <v>0</v>
      </c>
      <c r="AG3049" s="131">
        <f t="shared" si="524"/>
        <v>0</v>
      </c>
      <c r="AH3049" s="131">
        <f t="shared" si="525"/>
        <v>0</v>
      </c>
      <c r="AI3049" s="131">
        <f>Table5[[#This Row],[Column17]]-Table5[[#This Row],[Column20]]</f>
        <v>0</v>
      </c>
      <c r="AJ3049" s="131">
        <f t="shared" si="526"/>
        <v>0</v>
      </c>
      <c r="AK3049" s="131">
        <f t="shared" si="519"/>
        <v>0</v>
      </c>
      <c r="AL3049" s="131">
        <f t="shared" si="527"/>
        <v>0</v>
      </c>
      <c r="AM3049" s="131" t="str">
        <f t="shared" si="528"/>
        <v/>
      </c>
      <c r="AN3049" s="131" t="str">
        <f t="shared" ca="1" si="529"/>
        <v/>
      </c>
    </row>
    <row r="3050" spans="1:40" ht="20.25" customHeight="1" x14ac:dyDescent="0.3">
      <c r="A3050" s="127"/>
      <c r="B3050" s="164"/>
      <c r="C3050" s="139"/>
      <c r="D3050" s="140"/>
      <c r="E3050" s="139"/>
      <c r="F3050" s="139"/>
      <c r="G3050" s="140"/>
      <c r="H3050" s="139"/>
      <c r="I3050" s="129"/>
      <c r="L3050" s="128"/>
      <c r="M3050" s="128"/>
      <c r="N3050" s="128"/>
      <c r="O3050" s="128"/>
      <c r="P3050" s="128"/>
      <c r="Q3050" s="128"/>
      <c r="R3050" s="128"/>
      <c r="S3050" s="128"/>
      <c r="T3050" s="120">
        <f t="shared" si="520"/>
        <v>0</v>
      </c>
      <c r="U3050" s="131"/>
      <c r="V3050" s="131"/>
      <c r="W3050" s="131">
        <f>SUMIFS($F$3:F3050,$D$3:D3050,D3050,$C$3:C3050,"Buy")+SUMIFS($F$3:F3050,$D$3:D3050,D3050,$C$3:C3050,"Coin Deposit",$E$3:E3050,"&lt;&gt;")</f>
        <v>0</v>
      </c>
      <c r="X3050" s="131">
        <f t="shared" si="521"/>
        <v>0</v>
      </c>
      <c r="Y3050" s="131">
        <f>IF($D3050=Y$1,SUMIFS($H$3:$H3050,$G$3:$G3050,Y$1,$C$3:$C3050,"Sell"),0)</f>
        <v>0</v>
      </c>
      <c r="Z3050" s="131">
        <f t="shared" si="522"/>
        <v>0</v>
      </c>
      <c r="AA3050" s="131">
        <f>IF($D3050=AA$1,SUMIFS($H$3:$H3050,$G$3:$G3050,AA$1,$C$3:$C3050,"Sell"),0)</f>
        <v>0</v>
      </c>
      <c r="AB3050" s="131">
        <f t="shared" si="523"/>
        <v>0</v>
      </c>
      <c r="AC3050" s="131">
        <f>SUMIFS('Deductions and Deposits'!$H:$H,'Deductions and Deposits'!$G:$G,D3050,'Deductions and Deposits'!$F:$F,"&lt;="&amp;B3050)+SUMIFS($F$3:F3050,$D$3:D3050,D3050,$C$3:C3050,"Coin Deposit",$E$3:E3050,"")</f>
        <v>0</v>
      </c>
      <c r="AD3050" s="131">
        <f>SUMIFS('Deductions and Deposits'!$D:$D,'Deductions and Deposits'!$C:$C,D3050)+SUMIFS($F:$F,$D:$D,D3050,$C:$C,"Coin Deduction")</f>
        <v>0</v>
      </c>
      <c r="AE3050" s="131">
        <f>Table5[[#This Row],[Column4]]+Table5[[#This Row],[Column14]]+Table5[[#This Row],[Column19]]+Table5[[#This Row],[Column12]]</f>
        <v>0</v>
      </c>
      <c r="AF3050" s="131">
        <f>Table5[[#This Row],[Column5]]+Table5[[#This Row],[Column13]]+Table5[[#This Row],[Column21]]+Table5[[#This Row],[Column18]]</f>
        <v>0</v>
      </c>
      <c r="AG3050" s="131">
        <f t="shared" si="524"/>
        <v>0</v>
      </c>
      <c r="AH3050" s="131">
        <f t="shared" si="525"/>
        <v>0</v>
      </c>
      <c r="AI3050" s="131">
        <f>Table5[[#This Row],[Column17]]-Table5[[#This Row],[Column20]]</f>
        <v>0</v>
      </c>
      <c r="AJ3050" s="131">
        <f t="shared" si="526"/>
        <v>0</v>
      </c>
      <c r="AK3050" s="131">
        <f t="shared" si="519"/>
        <v>0</v>
      </c>
      <c r="AL3050" s="131">
        <f t="shared" si="527"/>
        <v>0</v>
      </c>
      <c r="AM3050" s="131" t="str">
        <f t="shared" si="528"/>
        <v/>
      </c>
      <c r="AN3050" s="131" t="str">
        <f t="shared" ca="1" si="529"/>
        <v/>
      </c>
    </row>
    <row r="3051" spans="1:40" ht="20.25" customHeight="1" x14ac:dyDescent="0.3">
      <c r="A3051" s="127"/>
      <c r="B3051" s="164"/>
      <c r="C3051" s="139"/>
      <c r="D3051" s="140"/>
      <c r="E3051" s="139"/>
      <c r="F3051" s="139"/>
      <c r="G3051" s="140"/>
      <c r="H3051" s="139"/>
      <c r="I3051" s="129"/>
      <c r="L3051" s="128"/>
      <c r="M3051" s="128"/>
      <c r="N3051" s="128"/>
      <c r="O3051" s="128"/>
      <c r="P3051" s="128"/>
      <c r="Q3051" s="128"/>
      <c r="R3051" s="128"/>
      <c r="S3051" s="128"/>
      <c r="T3051" s="120">
        <f t="shared" si="520"/>
        <v>0</v>
      </c>
      <c r="U3051" s="131"/>
      <c r="V3051" s="131"/>
      <c r="W3051" s="131">
        <f>SUMIFS($F$3:F3051,$D$3:D3051,D3051,$C$3:C3051,"Buy")+SUMIFS($F$3:F3051,$D$3:D3051,D3051,$C$3:C3051,"Coin Deposit",$E$3:E3051,"&lt;&gt;")</f>
        <v>0</v>
      </c>
      <c r="X3051" s="131">
        <f t="shared" si="521"/>
        <v>0</v>
      </c>
      <c r="Y3051" s="131">
        <f>IF($D3051=Y$1,SUMIFS($H$3:$H3051,$G$3:$G3051,Y$1,$C$3:$C3051,"Sell"),0)</f>
        <v>0</v>
      </c>
      <c r="Z3051" s="131">
        <f t="shared" si="522"/>
        <v>0</v>
      </c>
      <c r="AA3051" s="131">
        <f>IF($D3051=AA$1,SUMIFS($H$3:$H3051,$G$3:$G3051,AA$1,$C$3:$C3051,"Sell"),0)</f>
        <v>0</v>
      </c>
      <c r="AB3051" s="131">
        <f t="shared" si="523"/>
        <v>0</v>
      </c>
      <c r="AC3051" s="131">
        <f>SUMIFS('Deductions and Deposits'!$H:$H,'Deductions and Deposits'!$G:$G,D3051,'Deductions and Deposits'!$F:$F,"&lt;="&amp;B3051)+SUMIFS($F$3:F3051,$D$3:D3051,D3051,$C$3:C3051,"Coin Deposit",$E$3:E3051,"")</f>
        <v>0</v>
      </c>
      <c r="AD3051" s="131">
        <f>SUMIFS('Deductions and Deposits'!$D:$D,'Deductions and Deposits'!$C:$C,D3051)+SUMIFS($F:$F,$D:$D,D3051,$C:$C,"Coin Deduction")</f>
        <v>0</v>
      </c>
      <c r="AE3051" s="131">
        <f>Table5[[#This Row],[Column4]]+Table5[[#This Row],[Column14]]+Table5[[#This Row],[Column19]]+Table5[[#This Row],[Column12]]</f>
        <v>0</v>
      </c>
      <c r="AF3051" s="131">
        <f>Table5[[#This Row],[Column5]]+Table5[[#This Row],[Column13]]+Table5[[#This Row],[Column21]]+Table5[[#This Row],[Column18]]</f>
        <v>0</v>
      </c>
      <c r="AG3051" s="131">
        <f t="shared" si="524"/>
        <v>0</v>
      </c>
      <c r="AH3051" s="131">
        <f t="shared" si="525"/>
        <v>0</v>
      </c>
      <c r="AI3051" s="131">
        <f>Table5[[#This Row],[Column17]]-Table5[[#This Row],[Column20]]</f>
        <v>0</v>
      </c>
      <c r="AJ3051" s="131">
        <f t="shared" si="526"/>
        <v>0</v>
      </c>
      <c r="AK3051" s="131">
        <f t="shared" si="519"/>
        <v>0</v>
      </c>
      <c r="AL3051" s="131">
        <f t="shared" si="527"/>
        <v>0</v>
      </c>
      <c r="AM3051" s="131" t="str">
        <f t="shared" si="528"/>
        <v/>
      </c>
      <c r="AN3051" s="131" t="str">
        <f t="shared" ca="1" si="529"/>
        <v/>
      </c>
    </row>
    <row r="3052" spans="1:40" ht="20.25" customHeight="1" x14ac:dyDescent="0.3">
      <c r="A3052" s="127"/>
      <c r="B3052" s="164"/>
      <c r="C3052" s="139"/>
      <c r="D3052" s="140"/>
      <c r="E3052" s="139"/>
      <c r="F3052" s="139"/>
      <c r="G3052" s="140"/>
      <c r="H3052" s="139"/>
      <c r="I3052" s="129"/>
      <c r="L3052" s="128"/>
      <c r="M3052" s="128"/>
      <c r="N3052" s="128"/>
      <c r="O3052" s="128"/>
      <c r="P3052" s="128"/>
      <c r="Q3052" s="128"/>
      <c r="R3052" s="128"/>
      <c r="S3052" s="128"/>
      <c r="T3052" s="120">
        <f t="shared" si="520"/>
        <v>0</v>
      </c>
      <c r="U3052" s="131"/>
      <c r="V3052" s="131"/>
      <c r="W3052" s="131">
        <f>SUMIFS($F$3:F3052,$D$3:D3052,D3052,$C$3:C3052,"Buy")+SUMIFS($F$3:F3052,$D$3:D3052,D3052,$C$3:C3052,"Coin Deposit",$E$3:E3052,"&lt;&gt;")</f>
        <v>0</v>
      </c>
      <c r="X3052" s="131">
        <f t="shared" si="521"/>
        <v>0</v>
      </c>
      <c r="Y3052" s="131">
        <f>IF($D3052=Y$1,SUMIFS($H$3:$H3052,$G$3:$G3052,Y$1,$C$3:$C3052,"Sell"),0)</f>
        <v>0</v>
      </c>
      <c r="Z3052" s="131">
        <f t="shared" si="522"/>
        <v>0</v>
      </c>
      <c r="AA3052" s="131">
        <f>IF($D3052=AA$1,SUMIFS($H$3:$H3052,$G$3:$G3052,AA$1,$C$3:$C3052,"Sell"),0)</f>
        <v>0</v>
      </c>
      <c r="AB3052" s="131">
        <f t="shared" si="523"/>
        <v>0</v>
      </c>
      <c r="AC3052" s="131">
        <f>SUMIFS('Deductions and Deposits'!$H:$H,'Deductions and Deposits'!$G:$G,D3052,'Deductions and Deposits'!$F:$F,"&lt;="&amp;B3052)+SUMIFS($F$3:F3052,$D$3:D3052,D3052,$C$3:C3052,"Coin Deposit",$E$3:E3052,"")</f>
        <v>0</v>
      </c>
      <c r="AD3052" s="131">
        <f>SUMIFS('Deductions and Deposits'!$D:$D,'Deductions and Deposits'!$C:$C,D3052)+SUMIFS($F:$F,$D:$D,D3052,$C:$C,"Coin Deduction")</f>
        <v>0</v>
      </c>
      <c r="AE3052" s="131">
        <f>Table5[[#This Row],[Column4]]+Table5[[#This Row],[Column14]]+Table5[[#This Row],[Column19]]+Table5[[#This Row],[Column12]]</f>
        <v>0</v>
      </c>
      <c r="AF3052" s="131">
        <f>Table5[[#This Row],[Column5]]+Table5[[#This Row],[Column13]]+Table5[[#This Row],[Column21]]+Table5[[#This Row],[Column18]]</f>
        <v>0</v>
      </c>
      <c r="AG3052" s="131">
        <f t="shared" si="524"/>
        <v>0</v>
      </c>
      <c r="AH3052" s="131">
        <f t="shared" si="525"/>
        <v>0</v>
      </c>
      <c r="AI3052" s="131">
        <f>Table5[[#This Row],[Column17]]-Table5[[#This Row],[Column20]]</f>
        <v>0</v>
      </c>
      <c r="AJ3052" s="131">
        <f t="shared" si="526"/>
        <v>0</v>
      </c>
      <c r="AK3052" s="131">
        <f t="shared" si="519"/>
        <v>0</v>
      </c>
      <c r="AL3052" s="131">
        <f t="shared" si="527"/>
        <v>0</v>
      </c>
      <c r="AM3052" s="131" t="str">
        <f t="shared" si="528"/>
        <v/>
      </c>
      <c r="AN3052" s="131" t="str">
        <f t="shared" ca="1" si="529"/>
        <v/>
      </c>
    </row>
    <row r="3053" spans="1:40" ht="20.25" customHeight="1" x14ac:dyDescent="0.3">
      <c r="A3053" s="127"/>
      <c r="B3053" s="164"/>
      <c r="C3053" s="139"/>
      <c r="D3053" s="140"/>
      <c r="E3053" s="139"/>
      <c r="F3053" s="139"/>
      <c r="G3053" s="140"/>
      <c r="H3053" s="139"/>
      <c r="I3053" s="129"/>
      <c r="L3053" s="128"/>
      <c r="M3053" s="128"/>
      <c r="N3053" s="128"/>
      <c r="O3053" s="128"/>
      <c r="P3053" s="128"/>
      <c r="Q3053" s="128"/>
      <c r="R3053" s="128"/>
      <c r="S3053" s="128"/>
      <c r="T3053" s="120">
        <f t="shared" si="520"/>
        <v>0</v>
      </c>
      <c r="U3053" s="131"/>
      <c r="V3053" s="131"/>
      <c r="W3053" s="131">
        <f>SUMIFS($F$3:F3053,$D$3:D3053,D3053,$C$3:C3053,"Buy")+SUMIFS($F$3:F3053,$D$3:D3053,D3053,$C$3:C3053,"Coin Deposit",$E$3:E3053,"&lt;&gt;")</f>
        <v>0</v>
      </c>
      <c r="X3053" s="131">
        <f t="shared" si="521"/>
        <v>0</v>
      </c>
      <c r="Y3053" s="131">
        <f>IF($D3053=Y$1,SUMIFS($H$3:$H3053,$G$3:$G3053,Y$1,$C$3:$C3053,"Sell"),0)</f>
        <v>0</v>
      </c>
      <c r="Z3053" s="131">
        <f t="shared" si="522"/>
        <v>0</v>
      </c>
      <c r="AA3053" s="131">
        <f>IF($D3053=AA$1,SUMIFS($H$3:$H3053,$G$3:$G3053,AA$1,$C$3:$C3053,"Sell"),0)</f>
        <v>0</v>
      </c>
      <c r="AB3053" s="131">
        <f t="shared" si="523"/>
        <v>0</v>
      </c>
      <c r="AC3053" s="131">
        <f>SUMIFS('Deductions and Deposits'!$H:$H,'Deductions and Deposits'!$G:$G,D3053,'Deductions and Deposits'!$F:$F,"&lt;="&amp;B3053)+SUMIFS($F$3:F3053,$D$3:D3053,D3053,$C$3:C3053,"Coin Deposit",$E$3:E3053,"")</f>
        <v>0</v>
      </c>
      <c r="AD3053" s="131">
        <f>SUMIFS('Deductions and Deposits'!$D:$D,'Deductions and Deposits'!$C:$C,D3053)+SUMIFS($F:$F,$D:$D,D3053,$C:$C,"Coin Deduction")</f>
        <v>0</v>
      </c>
      <c r="AE3053" s="131">
        <f>Table5[[#This Row],[Column4]]+Table5[[#This Row],[Column14]]+Table5[[#This Row],[Column19]]+Table5[[#This Row],[Column12]]</f>
        <v>0</v>
      </c>
      <c r="AF3053" s="131">
        <f>Table5[[#This Row],[Column5]]+Table5[[#This Row],[Column13]]+Table5[[#This Row],[Column21]]+Table5[[#This Row],[Column18]]</f>
        <v>0</v>
      </c>
      <c r="AG3053" s="131">
        <f t="shared" si="524"/>
        <v>0</v>
      </c>
      <c r="AH3053" s="131">
        <f t="shared" si="525"/>
        <v>0</v>
      </c>
      <c r="AI3053" s="131">
        <f>Table5[[#This Row],[Column17]]-Table5[[#This Row],[Column20]]</f>
        <v>0</v>
      </c>
      <c r="AJ3053" s="131">
        <f t="shared" si="526"/>
        <v>0</v>
      </c>
      <c r="AK3053" s="131">
        <f t="shared" si="519"/>
        <v>0</v>
      </c>
      <c r="AL3053" s="131">
        <f t="shared" si="527"/>
        <v>0</v>
      </c>
      <c r="AM3053" s="131" t="str">
        <f t="shared" si="528"/>
        <v/>
      </c>
      <c r="AN3053" s="131" t="str">
        <f t="shared" ca="1" si="529"/>
        <v/>
      </c>
    </row>
    <row r="3054" spans="1:40" ht="20.25" customHeight="1" x14ac:dyDescent="0.3">
      <c r="A3054" s="127"/>
      <c r="B3054" s="164"/>
      <c r="C3054" s="139"/>
      <c r="D3054" s="140"/>
      <c r="E3054" s="139"/>
      <c r="F3054" s="139"/>
      <c r="G3054" s="140"/>
      <c r="H3054" s="139"/>
      <c r="I3054" s="129"/>
      <c r="L3054" s="128"/>
      <c r="M3054" s="128"/>
      <c r="N3054" s="128"/>
      <c r="O3054" s="128"/>
      <c r="P3054" s="128"/>
      <c r="Q3054" s="128"/>
      <c r="R3054" s="128"/>
      <c r="S3054" s="128"/>
      <c r="T3054" s="120">
        <f t="shared" si="520"/>
        <v>0</v>
      </c>
      <c r="U3054" s="131"/>
      <c r="V3054" s="131"/>
      <c r="W3054" s="131">
        <f>SUMIFS($F$3:F3054,$D$3:D3054,D3054,$C$3:C3054,"Buy")+SUMIFS($F$3:F3054,$D$3:D3054,D3054,$C$3:C3054,"Coin Deposit",$E$3:E3054,"&lt;&gt;")</f>
        <v>0</v>
      </c>
      <c r="X3054" s="131">
        <f t="shared" si="521"/>
        <v>0</v>
      </c>
      <c r="Y3054" s="131">
        <f>IF($D3054=Y$1,SUMIFS($H$3:$H3054,$G$3:$G3054,Y$1,$C$3:$C3054,"Sell"),0)</f>
        <v>0</v>
      </c>
      <c r="Z3054" s="131">
        <f t="shared" si="522"/>
        <v>0</v>
      </c>
      <c r="AA3054" s="131">
        <f>IF($D3054=AA$1,SUMIFS($H$3:$H3054,$G$3:$G3054,AA$1,$C$3:$C3054,"Sell"),0)</f>
        <v>0</v>
      </c>
      <c r="AB3054" s="131">
        <f t="shared" si="523"/>
        <v>0</v>
      </c>
      <c r="AC3054" s="131">
        <f>SUMIFS('Deductions and Deposits'!$H:$H,'Deductions and Deposits'!$G:$G,D3054,'Deductions and Deposits'!$F:$F,"&lt;="&amp;B3054)+SUMIFS($F$3:F3054,$D$3:D3054,D3054,$C$3:C3054,"Coin Deposit",$E$3:E3054,"")</f>
        <v>0</v>
      </c>
      <c r="AD3054" s="131">
        <f>SUMIFS('Deductions and Deposits'!$D:$D,'Deductions and Deposits'!$C:$C,D3054)+SUMIFS($F:$F,$D:$D,D3054,$C:$C,"Coin Deduction")</f>
        <v>0</v>
      </c>
      <c r="AE3054" s="131">
        <f>Table5[[#This Row],[Column4]]+Table5[[#This Row],[Column14]]+Table5[[#This Row],[Column19]]+Table5[[#This Row],[Column12]]</f>
        <v>0</v>
      </c>
      <c r="AF3054" s="131">
        <f>Table5[[#This Row],[Column5]]+Table5[[#This Row],[Column13]]+Table5[[#This Row],[Column21]]+Table5[[#This Row],[Column18]]</f>
        <v>0</v>
      </c>
      <c r="AG3054" s="131">
        <f t="shared" si="524"/>
        <v>0</v>
      </c>
      <c r="AH3054" s="131">
        <f t="shared" si="525"/>
        <v>0</v>
      </c>
      <c r="AI3054" s="131">
        <f>Table5[[#This Row],[Column17]]-Table5[[#This Row],[Column20]]</f>
        <v>0</v>
      </c>
      <c r="AJ3054" s="131">
        <f t="shared" si="526"/>
        <v>0</v>
      </c>
      <c r="AK3054" s="131">
        <f t="shared" si="519"/>
        <v>0</v>
      </c>
      <c r="AL3054" s="131">
        <f t="shared" si="527"/>
        <v>0</v>
      </c>
      <c r="AM3054" s="131" t="str">
        <f t="shared" si="528"/>
        <v/>
      </c>
      <c r="AN3054" s="131" t="str">
        <f t="shared" ca="1" si="529"/>
        <v/>
      </c>
    </row>
    <row r="3055" spans="1:40" ht="20.25" customHeight="1" x14ac:dyDescent="0.3">
      <c r="A3055" s="127"/>
      <c r="B3055" s="164"/>
      <c r="C3055" s="139"/>
      <c r="D3055" s="140"/>
      <c r="E3055" s="139"/>
      <c r="F3055" s="139"/>
      <c r="G3055" s="140"/>
      <c r="H3055" s="139"/>
      <c r="I3055" s="129"/>
      <c r="L3055" s="128"/>
      <c r="M3055" s="128"/>
      <c r="N3055" s="128"/>
      <c r="O3055" s="128"/>
      <c r="P3055" s="128"/>
      <c r="Q3055" s="128"/>
      <c r="R3055" s="128"/>
      <c r="S3055" s="128"/>
      <c r="T3055" s="120">
        <f t="shared" si="520"/>
        <v>0</v>
      </c>
      <c r="U3055" s="131"/>
      <c r="V3055" s="131"/>
      <c r="W3055" s="131">
        <f>SUMIFS($F$3:F3055,$D$3:D3055,D3055,$C$3:C3055,"Buy")+SUMIFS($F$3:F3055,$D$3:D3055,D3055,$C$3:C3055,"Coin Deposit",$E$3:E3055,"&lt;&gt;")</f>
        <v>0</v>
      </c>
      <c r="X3055" s="131">
        <f t="shared" si="521"/>
        <v>0</v>
      </c>
      <c r="Y3055" s="131">
        <f>IF($D3055=Y$1,SUMIFS($H$3:$H3055,$G$3:$G3055,Y$1,$C$3:$C3055,"Sell"),0)</f>
        <v>0</v>
      </c>
      <c r="Z3055" s="131">
        <f t="shared" si="522"/>
        <v>0</v>
      </c>
      <c r="AA3055" s="131">
        <f>IF($D3055=AA$1,SUMIFS($H$3:$H3055,$G$3:$G3055,AA$1,$C$3:$C3055,"Sell"),0)</f>
        <v>0</v>
      </c>
      <c r="AB3055" s="131">
        <f t="shared" si="523"/>
        <v>0</v>
      </c>
      <c r="AC3055" s="131">
        <f>SUMIFS('Deductions and Deposits'!$H:$H,'Deductions and Deposits'!$G:$G,D3055,'Deductions and Deposits'!$F:$F,"&lt;="&amp;B3055)+SUMIFS($F$3:F3055,$D$3:D3055,D3055,$C$3:C3055,"Coin Deposit",$E$3:E3055,"")</f>
        <v>0</v>
      </c>
      <c r="AD3055" s="131">
        <f>SUMIFS('Deductions and Deposits'!$D:$D,'Deductions and Deposits'!$C:$C,D3055)+SUMIFS($F:$F,$D:$D,D3055,$C:$C,"Coin Deduction")</f>
        <v>0</v>
      </c>
      <c r="AE3055" s="131">
        <f>Table5[[#This Row],[Column4]]+Table5[[#This Row],[Column14]]+Table5[[#This Row],[Column19]]+Table5[[#This Row],[Column12]]</f>
        <v>0</v>
      </c>
      <c r="AF3055" s="131">
        <f>Table5[[#This Row],[Column5]]+Table5[[#This Row],[Column13]]+Table5[[#This Row],[Column21]]+Table5[[#This Row],[Column18]]</f>
        <v>0</v>
      </c>
      <c r="AG3055" s="131">
        <f t="shared" si="524"/>
        <v>0</v>
      </c>
      <c r="AH3055" s="131">
        <f t="shared" si="525"/>
        <v>0</v>
      </c>
      <c r="AI3055" s="131">
        <f>Table5[[#This Row],[Column17]]-Table5[[#This Row],[Column20]]</f>
        <v>0</v>
      </c>
      <c r="AJ3055" s="131">
        <f t="shared" si="526"/>
        <v>0</v>
      </c>
      <c r="AK3055" s="131">
        <f t="shared" si="519"/>
        <v>0</v>
      </c>
      <c r="AL3055" s="131">
        <f t="shared" si="527"/>
        <v>0</v>
      </c>
      <c r="AM3055" s="131" t="str">
        <f t="shared" si="528"/>
        <v/>
      </c>
      <c r="AN3055" s="131" t="str">
        <f t="shared" ca="1" si="529"/>
        <v/>
      </c>
    </row>
    <row r="3056" spans="1:40" ht="20.25" customHeight="1" x14ac:dyDescent="0.3">
      <c r="A3056" s="127"/>
      <c r="B3056" s="164"/>
      <c r="C3056" s="139"/>
      <c r="D3056" s="140"/>
      <c r="E3056" s="139"/>
      <c r="F3056" s="139"/>
      <c r="G3056" s="140"/>
      <c r="H3056" s="139"/>
      <c r="I3056" s="129"/>
      <c r="L3056" s="128"/>
      <c r="M3056" s="128"/>
      <c r="N3056" s="128"/>
      <c r="O3056" s="128"/>
      <c r="P3056" s="128"/>
      <c r="Q3056" s="128"/>
      <c r="R3056" s="128"/>
      <c r="S3056" s="128"/>
      <c r="T3056" s="120">
        <f t="shared" si="520"/>
        <v>0</v>
      </c>
      <c r="U3056" s="131"/>
      <c r="V3056" s="131"/>
      <c r="W3056" s="131">
        <f>SUMIFS($F$3:F3056,$D$3:D3056,D3056,$C$3:C3056,"Buy")+SUMIFS($F$3:F3056,$D$3:D3056,D3056,$C$3:C3056,"Coin Deposit",$E$3:E3056,"&lt;&gt;")</f>
        <v>0</v>
      </c>
      <c r="X3056" s="131">
        <f t="shared" si="521"/>
        <v>0</v>
      </c>
      <c r="Y3056" s="131">
        <f>IF($D3056=Y$1,SUMIFS($H$3:$H3056,$G$3:$G3056,Y$1,$C$3:$C3056,"Sell"),0)</f>
        <v>0</v>
      </c>
      <c r="Z3056" s="131">
        <f t="shared" si="522"/>
        <v>0</v>
      </c>
      <c r="AA3056" s="131">
        <f>IF($D3056=AA$1,SUMIFS($H$3:$H3056,$G$3:$G3056,AA$1,$C$3:$C3056,"Sell"),0)</f>
        <v>0</v>
      </c>
      <c r="AB3056" s="131">
        <f t="shared" si="523"/>
        <v>0</v>
      </c>
      <c r="AC3056" s="131">
        <f>SUMIFS('Deductions and Deposits'!$H:$H,'Deductions and Deposits'!$G:$G,D3056,'Deductions and Deposits'!$F:$F,"&lt;="&amp;B3056)+SUMIFS($F$3:F3056,$D$3:D3056,D3056,$C$3:C3056,"Coin Deposit",$E$3:E3056,"")</f>
        <v>0</v>
      </c>
      <c r="AD3056" s="131">
        <f>SUMIFS('Deductions and Deposits'!$D:$D,'Deductions and Deposits'!$C:$C,D3056)+SUMIFS($F:$F,$D:$D,D3056,$C:$C,"Coin Deduction")</f>
        <v>0</v>
      </c>
      <c r="AE3056" s="131">
        <f>Table5[[#This Row],[Column4]]+Table5[[#This Row],[Column14]]+Table5[[#This Row],[Column19]]+Table5[[#This Row],[Column12]]</f>
        <v>0</v>
      </c>
      <c r="AF3056" s="131">
        <f>Table5[[#This Row],[Column5]]+Table5[[#This Row],[Column13]]+Table5[[#This Row],[Column21]]+Table5[[#This Row],[Column18]]</f>
        <v>0</v>
      </c>
      <c r="AG3056" s="131">
        <f t="shared" si="524"/>
        <v>0</v>
      </c>
      <c r="AH3056" s="131">
        <f t="shared" si="525"/>
        <v>0</v>
      </c>
      <c r="AI3056" s="131">
        <f>Table5[[#This Row],[Column17]]-Table5[[#This Row],[Column20]]</f>
        <v>0</v>
      </c>
      <c r="AJ3056" s="131">
        <f t="shared" si="526"/>
        <v>0</v>
      </c>
      <c r="AK3056" s="131">
        <f t="shared" si="519"/>
        <v>0</v>
      </c>
      <c r="AL3056" s="131">
        <f t="shared" si="527"/>
        <v>0</v>
      </c>
      <c r="AM3056" s="131" t="str">
        <f t="shared" si="528"/>
        <v/>
      </c>
      <c r="AN3056" s="131" t="str">
        <f t="shared" ca="1" si="529"/>
        <v/>
      </c>
    </row>
    <row r="3057" spans="1:40" ht="20.25" customHeight="1" x14ac:dyDescent="0.3">
      <c r="A3057" s="127"/>
      <c r="B3057" s="164"/>
      <c r="C3057" s="139"/>
      <c r="D3057" s="140"/>
      <c r="E3057" s="139"/>
      <c r="F3057" s="139"/>
      <c r="G3057" s="140"/>
      <c r="H3057" s="139"/>
      <c r="I3057" s="129"/>
      <c r="L3057" s="128"/>
      <c r="M3057" s="128"/>
      <c r="N3057" s="128"/>
      <c r="O3057" s="128"/>
      <c r="P3057" s="128"/>
      <c r="Q3057" s="128"/>
      <c r="R3057" s="128"/>
      <c r="S3057" s="128"/>
      <c r="T3057" s="120">
        <f t="shared" si="520"/>
        <v>0</v>
      </c>
      <c r="U3057" s="131"/>
      <c r="V3057" s="131"/>
      <c r="W3057" s="131">
        <f>SUMIFS($F$3:F3057,$D$3:D3057,D3057,$C$3:C3057,"Buy")+SUMIFS($F$3:F3057,$D$3:D3057,D3057,$C$3:C3057,"Coin Deposit",$E$3:E3057,"&lt;&gt;")</f>
        <v>0</v>
      </c>
      <c r="X3057" s="131">
        <f t="shared" si="521"/>
        <v>0</v>
      </c>
      <c r="Y3057" s="131">
        <f>IF($D3057=Y$1,SUMIFS($H$3:$H3057,$G$3:$G3057,Y$1,$C$3:$C3057,"Sell"),0)</f>
        <v>0</v>
      </c>
      <c r="Z3057" s="131">
        <f t="shared" si="522"/>
        <v>0</v>
      </c>
      <c r="AA3057" s="131">
        <f>IF($D3057=AA$1,SUMIFS($H$3:$H3057,$G$3:$G3057,AA$1,$C$3:$C3057,"Sell"),0)</f>
        <v>0</v>
      </c>
      <c r="AB3057" s="131">
        <f t="shared" si="523"/>
        <v>0</v>
      </c>
      <c r="AC3057" s="131">
        <f>SUMIFS('Deductions and Deposits'!$H:$H,'Deductions and Deposits'!$G:$G,D3057,'Deductions and Deposits'!$F:$F,"&lt;="&amp;B3057)+SUMIFS($F$3:F3057,$D$3:D3057,D3057,$C$3:C3057,"Coin Deposit",$E$3:E3057,"")</f>
        <v>0</v>
      </c>
      <c r="AD3057" s="131">
        <f>SUMIFS('Deductions and Deposits'!$D:$D,'Deductions and Deposits'!$C:$C,D3057)+SUMIFS($F:$F,$D:$D,D3057,$C:$C,"Coin Deduction")</f>
        <v>0</v>
      </c>
      <c r="AE3057" s="131">
        <f>Table5[[#This Row],[Column4]]+Table5[[#This Row],[Column14]]+Table5[[#This Row],[Column19]]+Table5[[#This Row],[Column12]]</f>
        <v>0</v>
      </c>
      <c r="AF3057" s="131">
        <f>Table5[[#This Row],[Column5]]+Table5[[#This Row],[Column13]]+Table5[[#This Row],[Column21]]+Table5[[#This Row],[Column18]]</f>
        <v>0</v>
      </c>
      <c r="AG3057" s="131">
        <f t="shared" si="524"/>
        <v>0</v>
      </c>
      <c r="AH3057" s="131">
        <f t="shared" si="525"/>
        <v>0</v>
      </c>
      <c r="AI3057" s="131">
        <f>Table5[[#This Row],[Column17]]-Table5[[#This Row],[Column20]]</f>
        <v>0</v>
      </c>
      <c r="AJ3057" s="131">
        <f t="shared" si="526"/>
        <v>0</v>
      </c>
      <c r="AK3057" s="131">
        <f t="shared" si="519"/>
        <v>0</v>
      </c>
      <c r="AL3057" s="131">
        <f t="shared" si="527"/>
        <v>0</v>
      </c>
      <c r="AM3057" s="131" t="str">
        <f t="shared" si="528"/>
        <v/>
      </c>
      <c r="AN3057" s="131" t="str">
        <f t="shared" ca="1" si="529"/>
        <v/>
      </c>
    </row>
    <row r="3058" spans="1:40" ht="20.25" customHeight="1" x14ac:dyDescent="0.3">
      <c r="A3058" s="127"/>
      <c r="B3058" s="164"/>
      <c r="C3058" s="139"/>
      <c r="D3058" s="140"/>
      <c r="E3058" s="139"/>
      <c r="F3058" s="139"/>
      <c r="G3058" s="140"/>
      <c r="H3058" s="139"/>
      <c r="I3058" s="129"/>
      <c r="L3058" s="128"/>
      <c r="M3058" s="128"/>
      <c r="N3058" s="128"/>
      <c r="O3058" s="128"/>
      <c r="P3058" s="128"/>
      <c r="Q3058" s="128"/>
      <c r="R3058" s="128"/>
      <c r="S3058" s="128"/>
      <c r="T3058" s="120">
        <f t="shared" si="520"/>
        <v>0</v>
      </c>
      <c r="U3058" s="131"/>
      <c r="V3058" s="131"/>
      <c r="W3058" s="131">
        <f>SUMIFS($F$3:F3058,$D$3:D3058,D3058,$C$3:C3058,"Buy")+SUMIFS($F$3:F3058,$D$3:D3058,D3058,$C$3:C3058,"Coin Deposit",$E$3:E3058,"&lt;&gt;")</f>
        <v>0</v>
      </c>
      <c r="X3058" s="131">
        <f t="shared" si="521"/>
        <v>0</v>
      </c>
      <c r="Y3058" s="131">
        <f>IF($D3058=Y$1,SUMIFS($H$3:$H3058,$G$3:$G3058,Y$1,$C$3:$C3058,"Sell"),0)</f>
        <v>0</v>
      </c>
      <c r="Z3058" s="131">
        <f t="shared" si="522"/>
        <v>0</v>
      </c>
      <c r="AA3058" s="131">
        <f>IF($D3058=AA$1,SUMIFS($H$3:$H3058,$G$3:$G3058,AA$1,$C$3:$C3058,"Sell"),0)</f>
        <v>0</v>
      </c>
      <c r="AB3058" s="131">
        <f t="shared" si="523"/>
        <v>0</v>
      </c>
      <c r="AC3058" s="131">
        <f>SUMIFS('Deductions and Deposits'!$H:$H,'Deductions and Deposits'!$G:$G,D3058,'Deductions and Deposits'!$F:$F,"&lt;="&amp;B3058)+SUMIFS($F$3:F3058,$D$3:D3058,D3058,$C$3:C3058,"Coin Deposit",$E$3:E3058,"")</f>
        <v>0</v>
      </c>
      <c r="AD3058" s="131">
        <f>SUMIFS('Deductions and Deposits'!$D:$D,'Deductions and Deposits'!$C:$C,D3058)+SUMIFS($F:$F,$D:$D,D3058,$C:$C,"Coin Deduction")</f>
        <v>0</v>
      </c>
      <c r="AE3058" s="131">
        <f>Table5[[#This Row],[Column4]]+Table5[[#This Row],[Column14]]+Table5[[#This Row],[Column19]]+Table5[[#This Row],[Column12]]</f>
        <v>0</v>
      </c>
      <c r="AF3058" s="131">
        <f>Table5[[#This Row],[Column5]]+Table5[[#This Row],[Column13]]+Table5[[#This Row],[Column21]]+Table5[[#This Row],[Column18]]</f>
        <v>0</v>
      </c>
      <c r="AG3058" s="131">
        <f t="shared" si="524"/>
        <v>0</v>
      </c>
      <c r="AH3058" s="131">
        <f t="shared" si="525"/>
        <v>0</v>
      </c>
      <c r="AI3058" s="131">
        <f>Table5[[#This Row],[Column17]]-Table5[[#This Row],[Column20]]</f>
        <v>0</v>
      </c>
      <c r="AJ3058" s="131">
        <f t="shared" si="526"/>
        <v>0</v>
      </c>
      <c r="AK3058" s="131">
        <f t="shared" si="519"/>
        <v>0</v>
      </c>
      <c r="AL3058" s="131">
        <f t="shared" si="527"/>
        <v>0</v>
      </c>
      <c r="AM3058" s="131" t="str">
        <f t="shared" si="528"/>
        <v/>
      </c>
      <c r="AN3058" s="131" t="str">
        <f t="shared" ca="1" si="529"/>
        <v/>
      </c>
    </row>
    <row r="3059" spans="1:40" ht="20.25" customHeight="1" x14ac:dyDescent="0.3">
      <c r="A3059" s="127"/>
      <c r="B3059" s="164"/>
      <c r="C3059" s="139"/>
      <c r="D3059" s="140"/>
      <c r="E3059" s="139"/>
      <c r="F3059" s="139"/>
      <c r="G3059" s="140"/>
      <c r="H3059" s="139"/>
      <c r="I3059" s="129"/>
      <c r="L3059" s="128"/>
      <c r="M3059" s="128"/>
      <c r="N3059" s="128"/>
      <c r="O3059" s="128"/>
      <c r="P3059" s="128"/>
      <c r="Q3059" s="128"/>
      <c r="R3059" s="128"/>
      <c r="S3059" s="128"/>
      <c r="T3059" s="120">
        <f t="shared" si="520"/>
        <v>0</v>
      </c>
      <c r="U3059" s="131"/>
      <c r="V3059" s="131"/>
      <c r="W3059" s="131">
        <f>SUMIFS($F$3:F3059,$D$3:D3059,D3059,$C$3:C3059,"Buy")+SUMIFS($F$3:F3059,$D$3:D3059,D3059,$C$3:C3059,"Coin Deposit",$E$3:E3059,"&lt;&gt;")</f>
        <v>0</v>
      </c>
      <c r="X3059" s="131">
        <f t="shared" si="521"/>
        <v>0</v>
      </c>
      <c r="Y3059" s="131">
        <f>IF($D3059=Y$1,SUMIFS($H$3:$H3059,$G$3:$G3059,Y$1,$C$3:$C3059,"Sell"),0)</f>
        <v>0</v>
      </c>
      <c r="Z3059" s="131">
        <f t="shared" si="522"/>
        <v>0</v>
      </c>
      <c r="AA3059" s="131">
        <f>IF($D3059=AA$1,SUMIFS($H$3:$H3059,$G$3:$G3059,AA$1,$C$3:$C3059,"Sell"),0)</f>
        <v>0</v>
      </c>
      <c r="AB3059" s="131">
        <f t="shared" si="523"/>
        <v>0</v>
      </c>
      <c r="AC3059" s="131">
        <f>SUMIFS('Deductions and Deposits'!$H:$H,'Deductions and Deposits'!$G:$G,D3059,'Deductions and Deposits'!$F:$F,"&lt;="&amp;B3059)+SUMIFS($F$3:F3059,$D$3:D3059,D3059,$C$3:C3059,"Coin Deposit",$E$3:E3059,"")</f>
        <v>0</v>
      </c>
      <c r="AD3059" s="131">
        <f>SUMIFS('Deductions and Deposits'!$D:$D,'Deductions and Deposits'!$C:$C,D3059)+SUMIFS($F:$F,$D:$D,D3059,$C:$C,"Coin Deduction")</f>
        <v>0</v>
      </c>
      <c r="AE3059" s="131">
        <f>Table5[[#This Row],[Column4]]+Table5[[#This Row],[Column14]]+Table5[[#This Row],[Column19]]+Table5[[#This Row],[Column12]]</f>
        <v>0</v>
      </c>
      <c r="AF3059" s="131">
        <f>Table5[[#This Row],[Column5]]+Table5[[#This Row],[Column13]]+Table5[[#This Row],[Column21]]+Table5[[#This Row],[Column18]]</f>
        <v>0</v>
      </c>
      <c r="AG3059" s="131">
        <f t="shared" si="524"/>
        <v>0</v>
      </c>
      <c r="AH3059" s="131">
        <f t="shared" si="525"/>
        <v>0</v>
      </c>
      <c r="AI3059" s="131">
        <f>Table5[[#This Row],[Column17]]-Table5[[#This Row],[Column20]]</f>
        <v>0</v>
      </c>
      <c r="AJ3059" s="131">
        <f t="shared" si="526"/>
        <v>0</v>
      </c>
      <c r="AK3059" s="131">
        <f t="shared" si="519"/>
        <v>0</v>
      </c>
      <c r="AL3059" s="131">
        <f t="shared" si="527"/>
        <v>0</v>
      </c>
      <c r="AM3059" s="131" t="str">
        <f t="shared" si="528"/>
        <v/>
      </c>
      <c r="AN3059" s="131" t="str">
        <f t="shared" ca="1" si="529"/>
        <v/>
      </c>
    </row>
    <row r="3060" spans="1:40" ht="20.25" customHeight="1" x14ac:dyDescent="0.3">
      <c r="A3060" s="127"/>
      <c r="B3060" s="164"/>
      <c r="C3060" s="139"/>
      <c r="D3060" s="140"/>
      <c r="E3060" s="139"/>
      <c r="F3060" s="139"/>
      <c r="G3060" s="140"/>
      <c r="H3060" s="139"/>
      <c r="I3060" s="129"/>
      <c r="L3060" s="128"/>
      <c r="M3060" s="128"/>
      <c r="N3060" s="128"/>
      <c r="O3060" s="128"/>
      <c r="P3060" s="128"/>
      <c r="Q3060" s="128"/>
      <c r="R3060" s="128"/>
      <c r="S3060" s="128"/>
      <c r="T3060" s="120">
        <f t="shared" si="520"/>
        <v>0</v>
      </c>
      <c r="U3060" s="131"/>
      <c r="V3060" s="131"/>
      <c r="W3060" s="131">
        <f>SUMIFS($F$3:F3060,$D$3:D3060,D3060,$C$3:C3060,"Buy")+SUMIFS($F$3:F3060,$D$3:D3060,D3060,$C$3:C3060,"Coin Deposit",$E$3:E3060,"&lt;&gt;")</f>
        <v>0</v>
      </c>
      <c r="X3060" s="131">
        <f t="shared" si="521"/>
        <v>0</v>
      </c>
      <c r="Y3060" s="131">
        <f>IF($D3060=Y$1,SUMIFS($H$3:$H3060,$G$3:$G3060,Y$1,$C$3:$C3060,"Sell"),0)</f>
        <v>0</v>
      </c>
      <c r="Z3060" s="131">
        <f t="shared" si="522"/>
        <v>0</v>
      </c>
      <c r="AA3060" s="131">
        <f>IF($D3060=AA$1,SUMIFS($H$3:$H3060,$G$3:$G3060,AA$1,$C$3:$C3060,"Sell"),0)</f>
        <v>0</v>
      </c>
      <c r="AB3060" s="131">
        <f t="shared" si="523"/>
        <v>0</v>
      </c>
      <c r="AC3060" s="131">
        <f>SUMIFS('Deductions and Deposits'!$H:$H,'Deductions and Deposits'!$G:$G,D3060,'Deductions and Deposits'!$F:$F,"&lt;="&amp;B3060)+SUMIFS($F$3:F3060,$D$3:D3060,D3060,$C$3:C3060,"Coin Deposit",$E$3:E3060,"")</f>
        <v>0</v>
      </c>
      <c r="AD3060" s="131">
        <f>SUMIFS('Deductions and Deposits'!$D:$D,'Deductions and Deposits'!$C:$C,D3060)+SUMIFS($F:$F,$D:$D,D3060,$C:$C,"Coin Deduction")</f>
        <v>0</v>
      </c>
      <c r="AE3060" s="131">
        <f>Table5[[#This Row],[Column4]]+Table5[[#This Row],[Column14]]+Table5[[#This Row],[Column19]]+Table5[[#This Row],[Column12]]</f>
        <v>0</v>
      </c>
      <c r="AF3060" s="131">
        <f>Table5[[#This Row],[Column5]]+Table5[[#This Row],[Column13]]+Table5[[#This Row],[Column21]]+Table5[[#This Row],[Column18]]</f>
        <v>0</v>
      </c>
      <c r="AG3060" s="131">
        <f t="shared" si="524"/>
        <v>0</v>
      </c>
      <c r="AH3060" s="131">
        <f t="shared" si="525"/>
        <v>0</v>
      </c>
      <c r="AI3060" s="131">
        <f>Table5[[#This Row],[Column17]]-Table5[[#This Row],[Column20]]</f>
        <v>0</v>
      </c>
      <c r="AJ3060" s="131">
        <f t="shared" si="526"/>
        <v>0</v>
      </c>
      <c r="AK3060" s="131">
        <f t="shared" si="519"/>
        <v>0</v>
      </c>
      <c r="AL3060" s="131">
        <f t="shared" si="527"/>
        <v>0</v>
      </c>
      <c r="AM3060" s="131" t="str">
        <f t="shared" si="528"/>
        <v/>
      </c>
      <c r="AN3060" s="131" t="str">
        <f t="shared" ca="1" si="529"/>
        <v/>
      </c>
    </row>
    <row r="3061" spans="1:40" ht="20.25" customHeight="1" x14ac:dyDescent="0.3">
      <c r="A3061" s="127"/>
      <c r="B3061" s="164"/>
      <c r="C3061" s="139"/>
      <c r="D3061" s="140"/>
      <c r="E3061" s="139"/>
      <c r="F3061" s="139"/>
      <c r="G3061" s="140"/>
      <c r="H3061" s="139"/>
      <c r="I3061" s="129"/>
      <c r="L3061" s="128"/>
      <c r="M3061" s="128"/>
      <c r="N3061" s="128"/>
      <c r="O3061" s="128"/>
      <c r="P3061" s="128"/>
      <c r="Q3061" s="128"/>
      <c r="R3061" s="128"/>
      <c r="S3061" s="128"/>
      <c r="T3061" s="120">
        <f t="shared" si="520"/>
        <v>0</v>
      </c>
      <c r="U3061" s="131"/>
      <c r="V3061" s="131"/>
      <c r="W3061" s="131">
        <f>SUMIFS($F$3:F3061,$D$3:D3061,D3061,$C$3:C3061,"Buy")+SUMIFS($F$3:F3061,$D$3:D3061,D3061,$C$3:C3061,"Coin Deposit",$E$3:E3061,"&lt;&gt;")</f>
        <v>0</v>
      </c>
      <c r="X3061" s="131">
        <f t="shared" si="521"/>
        <v>0</v>
      </c>
      <c r="Y3061" s="131">
        <f>IF($D3061=Y$1,SUMIFS($H$3:$H3061,$G$3:$G3061,Y$1,$C$3:$C3061,"Sell"),0)</f>
        <v>0</v>
      </c>
      <c r="Z3061" s="131">
        <f t="shared" si="522"/>
        <v>0</v>
      </c>
      <c r="AA3061" s="131">
        <f>IF($D3061=AA$1,SUMIFS($H$3:$H3061,$G$3:$G3061,AA$1,$C$3:$C3061,"Sell"),0)</f>
        <v>0</v>
      </c>
      <c r="AB3061" s="131">
        <f t="shared" si="523"/>
        <v>0</v>
      </c>
      <c r="AC3061" s="131">
        <f>SUMIFS('Deductions and Deposits'!$H:$H,'Deductions and Deposits'!$G:$G,D3061,'Deductions and Deposits'!$F:$F,"&lt;="&amp;B3061)+SUMIFS($F$3:F3061,$D$3:D3061,D3061,$C$3:C3061,"Coin Deposit",$E$3:E3061,"")</f>
        <v>0</v>
      </c>
      <c r="AD3061" s="131">
        <f>SUMIFS('Deductions and Deposits'!$D:$D,'Deductions and Deposits'!$C:$C,D3061)+SUMIFS($F:$F,$D:$D,D3061,$C:$C,"Coin Deduction")</f>
        <v>0</v>
      </c>
      <c r="AE3061" s="131">
        <f>Table5[[#This Row],[Column4]]+Table5[[#This Row],[Column14]]+Table5[[#This Row],[Column19]]+Table5[[#This Row],[Column12]]</f>
        <v>0</v>
      </c>
      <c r="AF3061" s="131">
        <f>Table5[[#This Row],[Column5]]+Table5[[#This Row],[Column13]]+Table5[[#This Row],[Column21]]+Table5[[#This Row],[Column18]]</f>
        <v>0</v>
      </c>
      <c r="AG3061" s="131">
        <f t="shared" si="524"/>
        <v>0</v>
      </c>
      <c r="AH3061" s="131">
        <f t="shared" si="525"/>
        <v>0</v>
      </c>
      <c r="AI3061" s="131">
        <f>Table5[[#This Row],[Column17]]-Table5[[#This Row],[Column20]]</f>
        <v>0</v>
      </c>
      <c r="AJ3061" s="131">
        <f t="shared" si="526"/>
        <v>0</v>
      </c>
      <c r="AK3061" s="131">
        <f t="shared" si="519"/>
        <v>0</v>
      </c>
      <c r="AL3061" s="131">
        <f t="shared" si="527"/>
        <v>0</v>
      </c>
      <c r="AM3061" s="131" t="str">
        <f t="shared" si="528"/>
        <v/>
      </c>
      <c r="AN3061" s="131" t="str">
        <f t="shared" ca="1" si="529"/>
        <v/>
      </c>
    </row>
    <row r="3062" spans="1:40" ht="20.25" customHeight="1" x14ac:dyDescent="0.3">
      <c r="A3062" s="127"/>
      <c r="B3062" s="164"/>
      <c r="C3062" s="139"/>
      <c r="D3062" s="140"/>
      <c r="E3062" s="139"/>
      <c r="F3062" s="139"/>
      <c r="G3062" s="140"/>
      <c r="H3062" s="139"/>
      <c r="I3062" s="129"/>
      <c r="L3062" s="128"/>
      <c r="M3062" s="128"/>
      <c r="N3062" s="128"/>
      <c r="O3062" s="128"/>
      <c r="P3062" s="128"/>
      <c r="Q3062" s="128"/>
      <c r="R3062" s="128"/>
      <c r="S3062" s="128"/>
      <c r="T3062" s="120">
        <f t="shared" si="520"/>
        <v>0</v>
      </c>
      <c r="U3062" s="131"/>
      <c r="V3062" s="131"/>
      <c r="W3062" s="131">
        <f>SUMIFS($F$3:F3062,$D$3:D3062,D3062,$C$3:C3062,"Buy")+SUMIFS($F$3:F3062,$D$3:D3062,D3062,$C$3:C3062,"Coin Deposit",$E$3:E3062,"&lt;&gt;")</f>
        <v>0</v>
      </c>
      <c r="X3062" s="131">
        <f t="shared" si="521"/>
        <v>0</v>
      </c>
      <c r="Y3062" s="131">
        <f>IF($D3062=Y$1,SUMIFS($H$3:$H3062,$G$3:$G3062,Y$1,$C$3:$C3062,"Sell"),0)</f>
        <v>0</v>
      </c>
      <c r="Z3062" s="131">
        <f t="shared" si="522"/>
        <v>0</v>
      </c>
      <c r="AA3062" s="131">
        <f>IF($D3062=AA$1,SUMIFS($H$3:$H3062,$G$3:$G3062,AA$1,$C$3:$C3062,"Sell"),0)</f>
        <v>0</v>
      </c>
      <c r="AB3062" s="131">
        <f t="shared" si="523"/>
        <v>0</v>
      </c>
      <c r="AC3062" s="131">
        <f>SUMIFS('Deductions and Deposits'!$H:$H,'Deductions and Deposits'!$G:$G,D3062,'Deductions and Deposits'!$F:$F,"&lt;="&amp;B3062)+SUMIFS($F$3:F3062,$D$3:D3062,D3062,$C$3:C3062,"Coin Deposit",$E$3:E3062,"")</f>
        <v>0</v>
      </c>
      <c r="AD3062" s="131">
        <f>SUMIFS('Deductions and Deposits'!$D:$D,'Deductions and Deposits'!$C:$C,D3062)+SUMIFS($F:$F,$D:$D,D3062,$C:$C,"Coin Deduction")</f>
        <v>0</v>
      </c>
      <c r="AE3062" s="131">
        <f>Table5[[#This Row],[Column4]]+Table5[[#This Row],[Column14]]+Table5[[#This Row],[Column19]]+Table5[[#This Row],[Column12]]</f>
        <v>0</v>
      </c>
      <c r="AF3062" s="131">
        <f>Table5[[#This Row],[Column5]]+Table5[[#This Row],[Column13]]+Table5[[#This Row],[Column21]]+Table5[[#This Row],[Column18]]</f>
        <v>0</v>
      </c>
      <c r="AG3062" s="131">
        <f t="shared" si="524"/>
        <v>0</v>
      </c>
      <c r="AH3062" s="131">
        <f t="shared" si="525"/>
        <v>0</v>
      </c>
      <c r="AI3062" s="131">
        <f>Table5[[#This Row],[Column17]]-Table5[[#This Row],[Column20]]</f>
        <v>0</v>
      </c>
      <c r="AJ3062" s="131">
        <f t="shared" si="526"/>
        <v>0</v>
      </c>
      <c r="AK3062" s="131">
        <f t="shared" ref="AK3062:AK3125" si="530">AJ3062*T3062</f>
        <v>0</v>
      </c>
      <c r="AL3062" s="131">
        <f t="shared" si="527"/>
        <v>0</v>
      </c>
      <c r="AM3062" s="131" t="str">
        <f t="shared" si="528"/>
        <v/>
      </c>
      <c r="AN3062" s="131" t="str">
        <f t="shared" ca="1" si="529"/>
        <v/>
      </c>
    </row>
    <row r="3063" spans="1:40" ht="20.25" customHeight="1" x14ac:dyDescent="0.3">
      <c r="A3063" s="127"/>
      <c r="B3063" s="164"/>
      <c r="C3063" s="139"/>
      <c r="D3063" s="140"/>
      <c r="E3063" s="139"/>
      <c r="F3063" s="139"/>
      <c r="G3063" s="140"/>
      <c r="H3063" s="139"/>
      <c r="I3063" s="129"/>
      <c r="L3063" s="128"/>
      <c r="M3063" s="128"/>
      <c r="N3063" s="128"/>
      <c r="O3063" s="128"/>
      <c r="P3063" s="128"/>
      <c r="Q3063" s="128"/>
      <c r="R3063" s="128"/>
      <c r="S3063" s="128"/>
      <c r="T3063" s="120">
        <f t="shared" si="520"/>
        <v>0</v>
      </c>
      <c r="U3063" s="131"/>
      <c r="V3063" s="131"/>
      <c r="W3063" s="131">
        <f>SUMIFS($F$3:F3063,$D$3:D3063,D3063,$C$3:C3063,"Buy")+SUMIFS($F$3:F3063,$D$3:D3063,D3063,$C$3:C3063,"Coin Deposit",$E$3:E3063,"&lt;&gt;")</f>
        <v>0</v>
      </c>
      <c r="X3063" s="131">
        <f t="shared" si="521"/>
        <v>0</v>
      </c>
      <c r="Y3063" s="131">
        <f>IF($D3063=Y$1,SUMIFS($H$3:$H3063,$G$3:$G3063,Y$1,$C$3:$C3063,"Sell"),0)</f>
        <v>0</v>
      </c>
      <c r="Z3063" s="131">
        <f t="shared" si="522"/>
        <v>0</v>
      </c>
      <c r="AA3063" s="131">
        <f>IF($D3063=AA$1,SUMIFS($H$3:$H3063,$G$3:$G3063,AA$1,$C$3:$C3063,"Sell"),0)</f>
        <v>0</v>
      </c>
      <c r="AB3063" s="131">
        <f t="shared" si="523"/>
        <v>0</v>
      </c>
      <c r="AC3063" s="131">
        <f>SUMIFS('Deductions and Deposits'!$H:$H,'Deductions and Deposits'!$G:$G,D3063,'Deductions and Deposits'!$F:$F,"&lt;="&amp;B3063)+SUMIFS($F$3:F3063,$D$3:D3063,D3063,$C$3:C3063,"Coin Deposit",$E$3:E3063,"")</f>
        <v>0</v>
      </c>
      <c r="AD3063" s="131">
        <f>SUMIFS('Deductions and Deposits'!$D:$D,'Deductions and Deposits'!$C:$C,D3063)+SUMIFS($F:$F,$D:$D,D3063,$C:$C,"Coin Deduction")</f>
        <v>0</v>
      </c>
      <c r="AE3063" s="131">
        <f>Table5[[#This Row],[Column4]]+Table5[[#This Row],[Column14]]+Table5[[#This Row],[Column19]]+Table5[[#This Row],[Column12]]</f>
        <v>0</v>
      </c>
      <c r="AF3063" s="131">
        <f>Table5[[#This Row],[Column5]]+Table5[[#This Row],[Column13]]+Table5[[#This Row],[Column21]]+Table5[[#This Row],[Column18]]</f>
        <v>0</v>
      </c>
      <c r="AG3063" s="131">
        <f t="shared" si="524"/>
        <v>0</v>
      </c>
      <c r="AH3063" s="131">
        <f t="shared" si="525"/>
        <v>0</v>
      </c>
      <c r="AI3063" s="131">
        <f>Table5[[#This Row],[Column17]]-Table5[[#This Row],[Column20]]</f>
        <v>0</v>
      </c>
      <c r="AJ3063" s="131">
        <f t="shared" si="526"/>
        <v>0</v>
      </c>
      <c r="AK3063" s="131">
        <f t="shared" si="530"/>
        <v>0</v>
      </c>
      <c r="AL3063" s="131">
        <f t="shared" si="527"/>
        <v>0</v>
      </c>
      <c r="AM3063" s="131" t="str">
        <f t="shared" si="528"/>
        <v/>
      </c>
      <c r="AN3063" s="131" t="str">
        <f t="shared" ca="1" si="529"/>
        <v/>
      </c>
    </row>
    <row r="3064" spans="1:40" ht="20.25" customHeight="1" x14ac:dyDescent="0.3">
      <c r="A3064" s="127"/>
      <c r="B3064" s="164"/>
      <c r="C3064" s="139"/>
      <c r="D3064" s="140"/>
      <c r="E3064" s="139"/>
      <c r="F3064" s="139"/>
      <c r="G3064" s="140"/>
      <c r="H3064" s="139"/>
      <c r="I3064" s="129"/>
      <c r="L3064" s="128"/>
      <c r="M3064" s="128"/>
      <c r="N3064" s="128"/>
      <c r="O3064" s="128"/>
      <c r="P3064" s="128"/>
      <c r="Q3064" s="128"/>
      <c r="R3064" s="128"/>
      <c r="S3064" s="128"/>
      <c r="T3064" s="120">
        <f t="shared" si="520"/>
        <v>0</v>
      </c>
      <c r="U3064" s="131"/>
      <c r="V3064" s="131"/>
      <c r="W3064" s="131">
        <f>SUMIFS($F$3:F3064,$D$3:D3064,D3064,$C$3:C3064,"Buy")+SUMIFS($F$3:F3064,$D$3:D3064,D3064,$C$3:C3064,"Coin Deposit",$E$3:E3064,"&lt;&gt;")</f>
        <v>0</v>
      </c>
      <c r="X3064" s="131">
        <f t="shared" si="521"/>
        <v>0</v>
      </c>
      <c r="Y3064" s="131">
        <f>IF($D3064=Y$1,SUMIFS($H$3:$H3064,$G$3:$G3064,Y$1,$C$3:$C3064,"Sell"),0)</f>
        <v>0</v>
      </c>
      <c r="Z3064" s="131">
        <f t="shared" si="522"/>
        <v>0</v>
      </c>
      <c r="AA3064" s="131">
        <f>IF($D3064=AA$1,SUMIFS($H$3:$H3064,$G$3:$G3064,AA$1,$C$3:$C3064,"Sell"),0)</f>
        <v>0</v>
      </c>
      <c r="AB3064" s="131">
        <f t="shared" si="523"/>
        <v>0</v>
      </c>
      <c r="AC3064" s="131">
        <f>SUMIFS('Deductions and Deposits'!$H:$H,'Deductions and Deposits'!$G:$G,D3064,'Deductions and Deposits'!$F:$F,"&lt;="&amp;B3064)+SUMIFS($F$3:F3064,$D$3:D3064,D3064,$C$3:C3064,"Coin Deposit",$E$3:E3064,"")</f>
        <v>0</v>
      </c>
      <c r="AD3064" s="131">
        <f>SUMIFS('Deductions and Deposits'!$D:$D,'Deductions and Deposits'!$C:$C,D3064)+SUMIFS($F:$F,$D:$D,D3064,$C:$C,"Coin Deduction")</f>
        <v>0</v>
      </c>
      <c r="AE3064" s="131">
        <f>Table5[[#This Row],[Column4]]+Table5[[#This Row],[Column14]]+Table5[[#This Row],[Column19]]+Table5[[#This Row],[Column12]]</f>
        <v>0</v>
      </c>
      <c r="AF3064" s="131">
        <f>Table5[[#This Row],[Column5]]+Table5[[#This Row],[Column13]]+Table5[[#This Row],[Column21]]+Table5[[#This Row],[Column18]]</f>
        <v>0</v>
      </c>
      <c r="AG3064" s="131">
        <f t="shared" si="524"/>
        <v>0</v>
      </c>
      <c r="AH3064" s="131">
        <f t="shared" si="525"/>
        <v>0</v>
      </c>
      <c r="AI3064" s="131">
        <f>Table5[[#This Row],[Column17]]-Table5[[#This Row],[Column20]]</f>
        <v>0</v>
      </c>
      <c r="AJ3064" s="131">
        <f t="shared" si="526"/>
        <v>0</v>
      </c>
      <c r="AK3064" s="131">
        <f t="shared" si="530"/>
        <v>0</v>
      </c>
      <c r="AL3064" s="131">
        <f t="shared" si="527"/>
        <v>0</v>
      </c>
      <c r="AM3064" s="131" t="str">
        <f t="shared" si="528"/>
        <v/>
      </c>
      <c r="AN3064" s="131" t="str">
        <f t="shared" ca="1" si="529"/>
        <v/>
      </c>
    </row>
    <row r="3065" spans="1:40" ht="20.25" customHeight="1" x14ac:dyDescent="0.3">
      <c r="A3065" s="127"/>
      <c r="B3065" s="164"/>
      <c r="C3065" s="139"/>
      <c r="D3065" s="140"/>
      <c r="E3065" s="139"/>
      <c r="F3065" s="139"/>
      <c r="G3065" s="140"/>
      <c r="H3065" s="139"/>
      <c r="I3065" s="129"/>
      <c r="L3065" s="128"/>
      <c r="M3065" s="128"/>
      <c r="N3065" s="128"/>
      <c r="O3065" s="128"/>
      <c r="P3065" s="128"/>
      <c r="Q3065" s="128"/>
      <c r="R3065" s="128"/>
      <c r="S3065" s="128"/>
      <c r="T3065" s="120">
        <f t="shared" si="520"/>
        <v>0</v>
      </c>
      <c r="U3065" s="131"/>
      <c r="V3065" s="131"/>
      <c r="W3065" s="131">
        <f>SUMIFS($F$3:F3065,$D$3:D3065,D3065,$C$3:C3065,"Buy")+SUMIFS($F$3:F3065,$D$3:D3065,D3065,$C$3:C3065,"Coin Deposit",$E$3:E3065,"&lt;&gt;")</f>
        <v>0</v>
      </c>
      <c r="X3065" s="131">
        <f t="shared" si="521"/>
        <v>0</v>
      </c>
      <c r="Y3065" s="131">
        <f>IF($D3065=Y$1,SUMIFS($H$3:$H3065,$G$3:$G3065,Y$1,$C$3:$C3065,"Sell"),0)</f>
        <v>0</v>
      </c>
      <c r="Z3065" s="131">
        <f t="shared" si="522"/>
        <v>0</v>
      </c>
      <c r="AA3065" s="131">
        <f>IF($D3065=AA$1,SUMIFS($H$3:$H3065,$G$3:$G3065,AA$1,$C$3:$C3065,"Sell"),0)</f>
        <v>0</v>
      </c>
      <c r="AB3065" s="131">
        <f t="shared" si="523"/>
        <v>0</v>
      </c>
      <c r="AC3065" s="131">
        <f>SUMIFS('Deductions and Deposits'!$H:$H,'Deductions and Deposits'!$G:$G,D3065,'Deductions and Deposits'!$F:$F,"&lt;="&amp;B3065)+SUMIFS($F$3:F3065,$D$3:D3065,D3065,$C$3:C3065,"Coin Deposit",$E$3:E3065,"")</f>
        <v>0</v>
      </c>
      <c r="AD3065" s="131">
        <f>SUMIFS('Deductions and Deposits'!$D:$D,'Deductions and Deposits'!$C:$C,D3065)+SUMIFS($F:$F,$D:$D,D3065,$C:$C,"Coin Deduction")</f>
        <v>0</v>
      </c>
      <c r="AE3065" s="131">
        <f>Table5[[#This Row],[Column4]]+Table5[[#This Row],[Column14]]+Table5[[#This Row],[Column19]]+Table5[[#This Row],[Column12]]</f>
        <v>0</v>
      </c>
      <c r="AF3065" s="131">
        <f>Table5[[#This Row],[Column5]]+Table5[[#This Row],[Column13]]+Table5[[#This Row],[Column21]]+Table5[[#This Row],[Column18]]</f>
        <v>0</v>
      </c>
      <c r="AG3065" s="131">
        <f t="shared" si="524"/>
        <v>0</v>
      </c>
      <c r="AH3065" s="131">
        <f t="shared" si="525"/>
        <v>0</v>
      </c>
      <c r="AI3065" s="131">
        <f>Table5[[#This Row],[Column17]]-Table5[[#This Row],[Column20]]</f>
        <v>0</v>
      </c>
      <c r="AJ3065" s="131">
        <f t="shared" si="526"/>
        <v>0</v>
      </c>
      <c r="AK3065" s="131">
        <f t="shared" si="530"/>
        <v>0</v>
      </c>
      <c r="AL3065" s="131">
        <f t="shared" si="527"/>
        <v>0</v>
      </c>
      <c r="AM3065" s="131" t="str">
        <f t="shared" si="528"/>
        <v/>
      </c>
      <c r="AN3065" s="131" t="str">
        <f t="shared" ca="1" si="529"/>
        <v/>
      </c>
    </row>
    <row r="3066" spans="1:40" ht="20.25" customHeight="1" x14ac:dyDescent="0.3">
      <c r="A3066" s="127"/>
      <c r="B3066" s="164"/>
      <c r="C3066" s="139"/>
      <c r="D3066" s="140"/>
      <c r="E3066" s="139"/>
      <c r="F3066" s="139"/>
      <c r="G3066" s="140"/>
      <c r="H3066" s="139"/>
      <c r="I3066" s="129"/>
      <c r="L3066" s="128"/>
      <c r="M3066" s="128"/>
      <c r="N3066" s="128"/>
      <c r="O3066" s="128"/>
      <c r="P3066" s="128"/>
      <c r="Q3066" s="128"/>
      <c r="R3066" s="128"/>
      <c r="S3066" s="128"/>
      <c r="T3066" s="120">
        <f t="shared" si="520"/>
        <v>0</v>
      </c>
      <c r="U3066" s="131"/>
      <c r="V3066" s="131"/>
      <c r="W3066" s="131">
        <f>SUMIFS($F$3:F3066,$D$3:D3066,D3066,$C$3:C3066,"Buy")+SUMIFS($F$3:F3066,$D$3:D3066,D3066,$C$3:C3066,"Coin Deposit",$E$3:E3066,"&lt;&gt;")</f>
        <v>0</v>
      </c>
      <c r="X3066" s="131">
        <f t="shared" si="521"/>
        <v>0</v>
      </c>
      <c r="Y3066" s="131">
        <f>IF($D3066=Y$1,SUMIFS($H$3:$H3066,$G$3:$G3066,Y$1,$C$3:$C3066,"Sell"),0)</f>
        <v>0</v>
      </c>
      <c r="Z3066" s="131">
        <f t="shared" si="522"/>
        <v>0</v>
      </c>
      <c r="AA3066" s="131">
        <f>IF($D3066=AA$1,SUMIFS($H$3:$H3066,$G$3:$G3066,AA$1,$C$3:$C3066,"Sell"),0)</f>
        <v>0</v>
      </c>
      <c r="AB3066" s="131">
        <f t="shared" si="523"/>
        <v>0</v>
      </c>
      <c r="AC3066" s="131">
        <f>SUMIFS('Deductions and Deposits'!$H:$H,'Deductions and Deposits'!$G:$G,D3066,'Deductions and Deposits'!$F:$F,"&lt;="&amp;B3066)+SUMIFS($F$3:F3066,$D$3:D3066,D3066,$C$3:C3066,"Coin Deposit",$E$3:E3066,"")</f>
        <v>0</v>
      </c>
      <c r="AD3066" s="131">
        <f>SUMIFS('Deductions and Deposits'!$D:$D,'Deductions and Deposits'!$C:$C,D3066)+SUMIFS($F:$F,$D:$D,D3066,$C:$C,"Coin Deduction")</f>
        <v>0</v>
      </c>
      <c r="AE3066" s="131">
        <f>Table5[[#This Row],[Column4]]+Table5[[#This Row],[Column14]]+Table5[[#This Row],[Column19]]+Table5[[#This Row],[Column12]]</f>
        <v>0</v>
      </c>
      <c r="AF3066" s="131">
        <f>Table5[[#This Row],[Column5]]+Table5[[#This Row],[Column13]]+Table5[[#This Row],[Column21]]+Table5[[#This Row],[Column18]]</f>
        <v>0</v>
      </c>
      <c r="AG3066" s="131">
        <f t="shared" si="524"/>
        <v>0</v>
      </c>
      <c r="AH3066" s="131">
        <f t="shared" si="525"/>
        <v>0</v>
      </c>
      <c r="AI3066" s="131">
        <f>Table5[[#This Row],[Column17]]-Table5[[#This Row],[Column20]]</f>
        <v>0</v>
      </c>
      <c r="AJ3066" s="131">
        <f t="shared" si="526"/>
        <v>0</v>
      </c>
      <c r="AK3066" s="131">
        <f t="shared" si="530"/>
        <v>0</v>
      </c>
      <c r="AL3066" s="131">
        <f t="shared" si="527"/>
        <v>0</v>
      </c>
      <c r="AM3066" s="131" t="str">
        <f t="shared" si="528"/>
        <v/>
      </c>
      <c r="AN3066" s="131" t="str">
        <f t="shared" ca="1" si="529"/>
        <v/>
      </c>
    </row>
    <row r="3067" spans="1:40" ht="20.25" customHeight="1" x14ac:dyDescent="0.3">
      <c r="A3067" s="127"/>
      <c r="B3067" s="164"/>
      <c r="C3067" s="139"/>
      <c r="D3067" s="140"/>
      <c r="E3067" s="139"/>
      <c r="F3067" s="139"/>
      <c r="G3067" s="140"/>
      <c r="H3067" s="139"/>
      <c r="I3067" s="129"/>
      <c r="L3067" s="128"/>
      <c r="M3067" s="128"/>
      <c r="N3067" s="128"/>
      <c r="O3067" s="128"/>
      <c r="P3067" s="128"/>
      <c r="Q3067" s="128"/>
      <c r="R3067" s="128"/>
      <c r="S3067" s="128"/>
      <c r="T3067" s="120">
        <f t="shared" si="520"/>
        <v>0</v>
      </c>
      <c r="U3067" s="131"/>
      <c r="V3067" s="131"/>
      <c r="W3067" s="131">
        <f>SUMIFS($F$3:F3067,$D$3:D3067,D3067,$C$3:C3067,"Buy")+SUMIFS($F$3:F3067,$D$3:D3067,D3067,$C$3:C3067,"Coin Deposit",$E$3:E3067,"&lt;&gt;")</f>
        <v>0</v>
      </c>
      <c r="X3067" s="131">
        <f t="shared" si="521"/>
        <v>0</v>
      </c>
      <c r="Y3067" s="131">
        <f>IF($D3067=Y$1,SUMIFS($H$3:$H3067,$G$3:$G3067,Y$1,$C$3:$C3067,"Sell"),0)</f>
        <v>0</v>
      </c>
      <c r="Z3067" s="131">
        <f t="shared" si="522"/>
        <v>0</v>
      </c>
      <c r="AA3067" s="131">
        <f>IF($D3067=AA$1,SUMIFS($H$3:$H3067,$G$3:$G3067,AA$1,$C$3:$C3067,"Sell"),0)</f>
        <v>0</v>
      </c>
      <c r="AB3067" s="131">
        <f t="shared" si="523"/>
        <v>0</v>
      </c>
      <c r="AC3067" s="131">
        <f>SUMIFS('Deductions and Deposits'!$H:$H,'Deductions and Deposits'!$G:$G,D3067,'Deductions and Deposits'!$F:$F,"&lt;="&amp;B3067)+SUMIFS($F$3:F3067,$D$3:D3067,D3067,$C$3:C3067,"Coin Deposit",$E$3:E3067,"")</f>
        <v>0</v>
      </c>
      <c r="AD3067" s="131">
        <f>SUMIFS('Deductions and Deposits'!$D:$D,'Deductions and Deposits'!$C:$C,D3067)+SUMIFS($F:$F,$D:$D,D3067,$C:$C,"Coin Deduction")</f>
        <v>0</v>
      </c>
      <c r="AE3067" s="131">
        <f>Table5[[#This Row],[Column4]]+Table5[[#This Row],[Column14]]+Table5[[#This Row],[Column19]]+Table5[[#This Row],[Column12]]</f>
        <v>0</v>
      </c>
      <c r="AF3067" s="131">
        <f>Table5[[#This Row],[Column5]]+Table5[[#This Row],[Column13]]+Table5[[#This Row],[Column21]]+Table5[[#This Row],[Column18]]</f>
        <v>0</v>
      </c>
      <c r="AG3067" s="131">
        <f t="shared" si="524"/>
        <v>0</v>
      </c>
      <c r="AH3067" s="131">
        <f t="shared" si="525"/>
        <v>0</v>
      </c>
      <c r="AI3067" s="131">
        <f>Table5[[#This Row],[Column17]]-Table5[[#This Row],[Column20]]</f>
        <v>0</v>
      </c>
      <c r="AJ3067" s="131">
        <f t="shared" si="526"/>
        <v>0</v>
      </c>
      <c r="AK3067" s="131">
        <f t="shared" si="530"/>
        <v>0</v>
      </c>
      <c r="AL3067" s="131">
        <f t="shared" si="527"/>
        <v>0</v>
      </c>
      <c r="AM3067" s="131" t="str">
        <f t="shared" si="528"/>
        <v/>
      </c>
      <c r="AN3067" s="131" t="str">
        <f t="shared" ca="1" si="529"/>
        <v/>
      </c>
    </row>
    <row r="3068" spans="1:40" ht="20.25" customHeight="1" x14ac:dyDescent="0.3">
      <c r="A3068" s="127"/>
      <c r="B3068" s="164"/>
      <c r="C3068" s="139"/>
      <c r="D3068" s="140"/>
      <c r="E3068" s="139"/>
      <c r="F3068" s="139"/>
      <c r="G3068" s="140"/>
      <c r="H3068" s="139"/>
      <c r="I3068" s="129"/>
      <c r="L3068" s="128"/>
      <c r="M3068" s="128"/>
      <c r="N3068" s="128"/>
      <c r="O3068" s="128"/>
      <c r="P3068" s="128"/>
      <c r="Q3068" s="128"/>
      <c r="R3068" s="128"/>
      <c r="S3068" s="128"/>
      <c r="T3068" s="120">
        <f t="shared" si="520"/>
        <v>0</v>
      </c>
      <c r="U3068" s="131"/>
      <c r="V3068" s="131"/>
      <c r="W3068" s="131">
        <f>SUMIFS($F$3:F3068,$D$3:D3068,D3068,$C$3:C3068,"Buy")+SUMIFS($F$3:F3068,$D$3:D3068,D3068,$C$3:C3068,"Coin Deposit",$E$3:E3068,"&lt;&gt;")</f>
        <v>0</v>
      </c>
      <c r="X3068" s="131">
        <f t="shared" si="521"/>
        <v>0</v>
      </c>
      <c r="Y3068" s="131">
        <f>IF($D3068=Y$1,SUMIFS($H$3:$H3068,$G$3:$G3068,Y$1,$C$3:$C3068,"Sell"),0)</f>
        <v>0</v>
      </c>
      <c r="Z3068" s="131">
        <f t="shared" si="522"/>
        <v>0</v>
      </c>
      <c r="AA3068" s="131">
        <f>IF($D3068=AA$1,SUMIFS($H$3:$H3068,$G$3:$G3068,AA$1,$C$3:$C3068,"Sell"),0)</f>
        <v>0</v>
      </c>
      <c r="AB3068" s="131">
        <f t="shared" si="523"/>
        <v>0</v>
      </c>
      <c r="AC3068" s="131">
        <f>SUMIFS('Deductions and Deposits'!$H:$H,'Deductions and Deposits'!$G:$G,D3068,'Deductions and Deposits'!$F:$F,"&lt;="&amp;B3068)+SUMIFS($F$3:F3068,$D$3:D3068,D3068,$C$3:C3068,"Coin Deposit",$E$3:E3068,"")</f>
        <v>0</v>
      </c>
      <c r="AD3068" s="131">
        <f>SUMIFS('Deductions and Deposits'!$D:$D,'Deductions and Deposits'!$C:$C,D3068)+SUMIFS($F:$F,$D:$D,D3068,$C:$C,"Coin Deduction")</f>
        <v>0</v>
      </c>
      <c r="AE3068" s="131">
        <f>Table5[[#This Row],[Column4]]+Table5[[#This Row],[Column14]]+Table5[[#This Row],[Column19]]+Table5[[#This Row],[Column12]]</f>
        <v>0</v>
      </c>
      <c r="AF3068" s="131">
        <f>Table5[[#This Row],[Column5]]+Table5[[#This Row],[Column13]]+Table5[[#This Row],[Column21]]+Table5[[#This Row],[Column18]]</f>
        <v>0</v>
      </c>
      <c r="AG3068" s="131">
        <f t="shared" si="524"/>
        <v>0</v>
      </c>
      <c r="AH3068" s="131">
        <f t="shared" si="525"/>
        <v>0</v>
      </c>
      <c r="AI3068" s="131">
        <f>Table5[[#This Row],[Column17]]-Table5[[#This Row],[Column20]]</f>
        <v>0</v>
      </c>
      <c r="AJ3068" s="131">
        <f t="shared" si="526"/>
        <v>0</v>
      </c>
      <c r="AK3068" s="131">
        <f t="shared" si="530"/>
        <v>0</v>
      </c>
      <c r="AL3068" s="131">
        <f t="shared" si="527"/>
        <v>0</v>
      </c>
      <c r="AM3068" s="131" t="str">
        <f t="shared" si="528"/>
        <v/>
      </c>
      <c r="AN3068" s="131" t="str">
        <f t="shared" ca="1" si="529"/>
        <v/>
      </c>
    </row>
    <row r="3069" spans="1:40" ht="20.25" customHeight="1" x14ac:dyDescent="0.3">
      <c r="A3069" s="127"/>
      <c r="B3069" s="164"/>
      <c r="C3069" s="139"/>
      <c r="D3069" s="140"/>
      <c r="E3069" s="139"/>
      <c r="F3069" s="139"/>
      <c r="G3069" s="140"/>
      <c r="H3069" s="139"/>
      <c r="I3069" s="129"/>
      <c r="L3069" s="128"/>
      <c r="M3069" s="128"/>
      <c r="N3069" s="128"/>
      <c r="O3069" s="128"/>
      <c r="P3069" s="128"/>
      <c r="Q3069" s="128"/>
      <c r="R3069" s="128"/>
      <c r="S3069" s="128"/>
      <c r="T3069" s="120">
        <f t="shared" si="520"/>
        <v>0</v>
      </c>
      <c r="U3069" s="131"/>
      <c r="V3069" s="131"/>
      <c r="W3069" s="131">
        <f>SUMIFS($F$3:F3069,$D$3:D3069,D3069,$C$3:C3069,"Buy")+SUMIFS($F$3:F3069,$D$3:D3069,D3069,$C$3:C3069,"Coin Deposit",$E$3:E3069,"&lt;&gt;")</f>
        <v>0</v>
      </c>
      <c r="X3069" s="131">
        <f t="shared" si="521"/>
        <v>0</v>
      </c>
      <c r="Y3069" s="131">
        <f>IF($D3069=Y$1,SUMIFS($H$3:$H3069,$G$3:$G3069,Y$1,$C$3:$C3069,"Sell"),0)</f>
        <v>0</v>
      </c>
      <c r="Z3069" s="131">
        <f t="shared" si="522"/>
        <v>0</v>
      </c>
      <c r="AA3069" s="131">
        <f>IF($D3069=AA$1,SUMIFS($H$3:$H3069,$G$3:$G3069,AA$1,$C$3:$C3069,"Sell"),0)</f>
        <v>0</v>
      </c>
      <c r="AB3069" s="131">
        <f t="shared" si="523"/>
        <v>0</v>
      </c>
      <c r="AC3069" s="131">
        <f>SUMIFS('Deductions and Deposits'!$H:$H,'Deductions and Deposits'!$G:$G,D3069,'Deductions and Deposits'!$F:$F,"&lt;="&amp;B3069)+SUMIFS($F$3:F3069,$D$3:D3069,D3069,$C$3:C3069,"Coin Deposit",$E$3:E3069,"")</f>
        <v>0</v>
      </c>
      <c r="AD3069" s="131">
        <f>SUMIFS('Deductions and Deposits'!$D:$D,'Deductions and Deposits'!$C:$C,D3069)+SUMIFS($F:$F,$D:$D,D3069,$C:$C,"Coin Deduction")</f>
        <v>0</v>
      </c>
      <c r="AE3069" s="131">
        <f>Table5[[#This Row],[Column4]]+Table5[[#This Row],[Column14]]+Table5[[#This Row],[Column19]]+Table5[[#This Row],[Column12]]</f>
        <v>0</v>
      </c>
      <c r="AF3069" s="131">
        <f>Table5[[#This Row],[Column5]]+Table5[[#This Row],[Column13]]+Table5[[#This Row],[Column21]]+Table5[[#This Row],[Column18]]</f>
        <v>0</v>
      </c>
      <c r="AG3069" s="131">
        <f t="shared" si="524"/>
        <v>0</v>
      </c>
      <c r="AH3069" s="131">
        <f t="shared" si="525"/>
        <v>0</v>
      </c>
      <c r="AI3069" s="131">
        <f>Table5[[#This Row],[Column17]]-Table5[[#This Row],[Column20]]</f>
        <v>0</v>
      </c>
      <c r="AJ3069" s="131">
        <f t="shared" si="526"/>
        <v>0</v>
      </c>
      <c r="AK3069" s="131">
        <f t="shared" si="530"/>
        <v>0</v>
      </c>
      <c r="AL3069" s="131">
        <f t="shared" si="527"/>
        <v>0</v>
      </c>
      <c r="AM3069" s="131" t="str">
        <f t="shared" si="528"/>
        <v/>
      </c>
      <c r="AN3069" s="131" t="str">
        <f t="shared" ca="1" si="529"/>
        <v/>
      </c>
    </row>
    <row r="3070" spans="1:40" ht="20.25" customHeight="1" x14ac:dyDescent="0.3">
      <c r="A3070" s="127"/>
      <c r="B3070" s="164"/>
      <c r="C3070" s="139"/>
      <c r="D3070" s="140"/>
      <c r="E3070" s="139"/>
      <c r="F3070" s="139"/>
      <c r="G3070" s="140"/>
      <c r="H3070" s="139"/>
      <c r="I3070" s="129"/>
      <c r="L3070" s="128"/>
      <c r="M3070" s="128"/>
      <c r="N3070" s="128"/>
      <c r="O3070" s="128"/>
      <c r="P3070" s="128"/>
      <c r="Q3070" s="128"/>
      <c r="R3070" s="128"/>
      <c r="S3070" s="128"/>
      <c r="T3070" s="120">
        <f t="shared" si="520"/>
        <v>0</v>
      </c>
      <c r="U3070" s="131"/>
      <c r="V3070" s="131"/>
      <c r="W3070" s="131">
        <f>SUMIFS($F$3:F3070,$D$3:D3070,D3070,$C$3:C3070,"Buy")+SUMIFS($F$3:F3070,$D$3:D3070,D3070,$C$3:C3070,"Coin Deposit",$E$3:E3070,"&lt;&gt;")</f>
        <v>0</v>
      </c>
      <c r="X3070" s="131">
        <f t="shared" si="521"/>
        <v>0</v>
      </c>
      <c r="Y3070" s="131">
        <f>IF($D3070=Y$1,SUMIFS($H$3:$H3070,$G$3:$G3070,Y$1,$C$3:$C3070,"Sell"),0)</f>
        <v>0</v>
      </c>
      <c r="Z3070" s="131">
        <f t="shared" si="522"/>
        <v>0</v>
      </c>
      <c r="AA3070" s="131">
        <f>IF($D3070=AA$1,SUMIFS($H$3:$H3070,$G$3:$G3070,AA$1,$C$3:$C3070,"Sell"),0)</f>
        <v>0</v>
      </c>
      <c r="AB3070" s="131">
        <f t="shared" si="523"/>
        <v>0</v>
      </c>
      <c r="AC3070" s="131">
        <f>SUMIFS('Deductions and Deposits'!$H:$H,'Deductions and Deposits'!$G:$G,D3070,'Deductions and Deposits'!$F:$F,"&lt;="&amp;B3070)+SUMIFS($F$3:F3070,$D$3:D3070,D3070,$C$3:C3070,"Coin Deposit",$E$3:E3070,"")</f>
        <v>0</v>
      </c>
      <c r="AD3070" s="131">
        <f>SUMIFS('Deductions and Deposits'!$D:$D,'Deductions and Deposits'!$C:$C,D3070)+SUMIFS($F:$F,$D:$D,D3070,$C:$C,"Coin Deduction")</f>
        <v>0</v>
      </c>
      <c r="AE3070" s="131">
        <f>Table5[[#This Row],[Column4]]+Table5[[#This Row],[Column14]]+Table5[[#This Row],[Column19]]+Table5[[#This Row],[Column12]]</f>
        <v>0</v>
      </c>
      <c r="AF3070" s="131">
        <f>Table5[[#This Row],[Column5]]+Table5[[#This Row],[Column13]]+Table5[[#This Row],[Column21]]+Table5[[#This Row],[Column18]]</f>
        <v>0</v>
      </c>
      <c r="AG3070" s="131">
        <f t="shared" si="524"/>
        <v>0</v>
      </c>
      <c r="AH3070" s="131">
        <f t="shared" si="525"/>
        <v>0</v>
      </c>
      <c r="AI3070" s="131">
        <f>Table5[[#This Row],[Column17]]-Table5[[#This Row],[Column20]]</f>
        <v>0</v>
      </c>
      <c r="AJ3070" s="131">
        <f t="shared" si="526"/>
        <v>0</v>
      </c>
      <c r="AK3070" s="131">
        <f t="shared" si="530"/>
        <v>0</v>
      </c>
      <c r="AL3070" s="131">
        <f t="shared" si="527"/>
        <v>0</v>
      </c>
      <c r="AM3070" s="131" t="str">
        <f t="shared" si="528"/>
        <v/>
      </c>
      <c r="AN3070" s="131" t="str">
        <f t="shared" ca="1" si="529"/>
        <v/>
      </c>
    </row>
    <row r="3071" spans="1:40" ht="20.25" customHeight="1" x14ac:dyDescent="0.3">
      <c r="A3071" s="127"/>
      <c r="B3071" s="164"/>
      <c r="C3071" s="139"/>
      <c r="D3071" s="140"/>
      <c r="E3071" s="139"/>
      <c r="F3071" s="139"/>
      <c r="G3071" s="140"/>
      <c r="H3071" s="139"/>
      <c r="I3071" s="129"/>
      <c r="L3071" s="128"/>
      <c r="M3071" s="128"/>
      <c r="N3071" s="128"/>
      <c r="O3071" s="128"/>
      <c r="P3071" s="128"/>
      <c r="Q3071" s="128"/>
      <c r="R3071" s="128"/>
      <c r="S3071" s="128"/>
      <c r="T3071" s="120">
        <f t="shared" si="520"/>
        <v>0</v>
      </c>
      <c r="U3071" s="131"/>
      <c r="V3071" s="131"/>
      <c r="W3071" s="131">
        <f>SUMIFS($F$3:F3071,$D$3:D3071,D3071,$C$3:C3071,"Buy")+SUMIFS($F$3:F3071,$D$3:D3071,D3071,$C$3:C3071,"Coin Deposit",$E$3:E3071,"&lt;&gt;")</f>
        <v>0</v>
      </c>
      <c r="X3071" s="131">
        <f t="shared" si="521"/>
        <v>0</v>
      </c>
      <c r="Y3071" s="131">
        <f>IF($D3071=Y$1,SUMIFS($H$3:$H3071,$G$3:$G3071,Y$1,$C$3:$C3071,"Sell"),0)</f>
        <v>0</v>
      </c>
      <c r="Z3071" s="131">
        <f t="shared" si="522"/>
        <v>0</v>
      </c>
      <c r="AA3071" s="131">
        <f>IF($D3071=AA$1,SUMIFS($H$3:$H3071,$G$3:$G3071,AA$1,$C$3:$C3071,"Sell"),0)</f>
        <v>0</v>
      </c>
      <c r="AB3071" s="131">
        <f t="shared" si="523"/>
        <v>0</v>
      </c>
      <c r="AC3071" s="131">
        <f>SUMIFS('Deductions and Deposits'!$H:$H,'Deductions and Deposits'!$G:$G,D3071,'Deductions and Deposits'!$F:$F,"&lt;="&amp;B3071)+SUMIFS($F$3:F3071,$D$3:D3071,D3071,$C$3:C3071,"Coin Deposit",$E$3:E3071,"")</f>
        <v>0</v>
      </c>
      <c r="AD3071" s="131">
        <f>SUMIFS('Deductions and Deposits'!$D:$D,'Deductions and Deposits'!$C:$C,D3071)+SUMIFS($F:$F,$D:$D,D3071,$C:$C,"Coin Deduction")</f>
        <v>0</v>
      </c>
      <c r="AE3071" s="131">
        <f>Table5[[#This Row],[Column4]]+Table5[[#This Row],[Column14]]+Table5[[#This Row],[Column19]]+Table5[[#This Row],[Column12]]</f>
        <v>0</v>
      </c>
      <c r="AF3071" s="131">
        <f>Table5[[#This Row],[Column5]]+Table5[[#This Row],[Column13]]+Table5[[#This Row],[Column21]]+Table5[[#This Row],[Column18]]</f>
        <v>0</v>
      </c>
      <c r="AG3071" s="131">
        <f t="shared" si="524"/>
        <v>0</v>
      </c>
      <c r="AH3071" s="131">
        <f t="shared" si="525"/>
        <v>0</v>
      </c>
      <c r="AI3071" s="131">
        <f>Table5[[#This Row],[Column17]]-Table5[[#This Row],[Column20]]</f>
        <v>0</v>
      </c>
      <c r="AJ3071" s="131">
        <f t="shared" si="526"/>
        <v>0</v>
      </c>
      <c r="AK3071" s="131">
        <f t="shared" si="530"/>
        <v>0</v>
      </c>
      <c r="AL3071" s="131">
        <f t="shared" si="527"/>
        <v>0</v>
      </c>
      <c r="AM3071" s="131" t="str">
        <f t="shared" si="528"/>
        <v/>
      </c>
      <c r="AN3071" s="131" t="str">
        <f t="shared" ca="1" si="529"/>
        <v/>
      </c>
    </row>
    <row r="3072" spans="1:40" ht="20.25" customHeight="1" x14ac:dyDescent="0.3">
      <c r="A3072" s="127"/>
      <c r="B3072" s="164"/>
      <c r="C3072" s="139"/>
      <c r="D3072" s="140"/>
      <c r="E3072" s="139"/>
      <c r="F3072" s="139"/>
      <c r="G3072" s="140"/>
      <c r="H3072" s="139"/>
      <c r="I3072" s="129"/>
      <c r="L3072" s="128"/>
      <c r="M3072" s="128"/>
      <c r="N3072" s="128"/>
      <c r="O3072" s="128"/>
      <c r="P3072" s="128"/>
      <c r="Q3072" s="128"/>
      <c r="R3072" s="128"/>
      <c r="S3072" s="128"/>
      <c r="T3072" s="120">
        <f t="shared" si="520"/>
        <v>0</v>
      </c>
      <c r="U3072" s="131"/>
      <c r="V3072" s="131"/>
      <c r="W3072" s="131">
        <f>SUMIFS($F$3:F3072,$D$3:D3072,D3072,$C$3:C3072,"Buy")+SUMIFS($F$3:F3072,$D$3:D3072,D3072,$C$3:C3072,"Coin Deposit",$E$3:E3072,"&lt;&gt;")</f>
        <v>0</v>
      </c>
      <c r="X3072" s="131">
        <f t="shared" si="521"/>
        <v>0</v>
      </c>
      <c r="Y3072" s="131">
        <f>IF($D3072=Y$1,SUMIFS($H$3:$H3072,$G$3:$G3072,Y$1,$C$3:$C3072,"Sell"),0)</f>
        <v>0</v>
      </c>
      <c r="Z3072" s="131">
        <f t="shared" si="522"/>
        <v>0</v>
      </c>
      <c r="AA3072" s="131">
        <f>IF($D3072=AA$1,SUMIFS($H$3:$H3072,$G$3:$G3072,AA$1,$C$3:$C3072,"Sell"),0)</f>
        <v>0</v>
      </c>
      <c r="AB3072" s="131">
        <f t="shared" si="523"/>
        <v>0</v>
      </c>
      <c r="AC3072" s="131">
        <f>SUMIFS('Deductions and Deposits'!$H:$H,'Deductions and Deposits'!$G:$G,D3072,'Deductions and Deposits'!$F:$F,"&lt;="&amp;B3072)+SUMIFS($F$3:F3072,$D$3:D3072,D3072,$C$3:C3072,"Coin Deposit",$E$3:E3072,"")</f>
        <v>0</v>
      </c>
      <c r="AD3072" s="131">
        <f>SUMIFS('Deductions and Deposits'!$D:$D,'Deductions and Deposits'!$C:$C,D3072)+SUMIFS($F:$F,$D:$D,D3072,$C:$C,"Coin Deduction")</f>
        <v>0</v>
      </c>
      <c r="AE3072" s="131">
        <f>Table5[[#This Row],[Column4]]+Table5[[#This Row],[Column14]]+Table5[[#This Row],[Column19]]+Table5[[#This Row],[Column12]]</f>
        <v>0</v>
      </c>
      <c r="AF3072" s="131">
        <f>Table5[[#This Row],[Column5]]+Table5[[#This Row],[Column13]]+Table5[[#This Row],[Column21]]+Table5[[#This Row],[Column18]]</f>
        <v>0</v>
      </c>
      <c r="AG3072" s="131">
        <f t="shared" si="524"/>
        <v>0</v>
      </c>
      <c r="AH3072" s="131">
        <f t="shared" si="525"/>
        <v>0</v>
      </c>
      <c r="AI3072" s="131">
        <f>Table5[[#This Row],[Column17]]-Table5[[#This Row],[Column20]]</f>
        <v>0</v>
      </c>
      <c r="AJ3072" s="131">
        <f t="shared" si="526"/>
        <v>0</v>
      </c>
      <c r="AK3072" s="131">
        <f t="shared" si="530"/>
        <v>0</v>
      </c>
      <c r="AL3072" s="131">
        <f t="shared" si="527"/>
        <v>0</v>
      </c>
      <c r="AM3072" s="131" t="str">
        <f t="shared" si="528"/>
        <v/>
      </c>
      <c r="AN3072" s="131" t="str">
        <f t="shared" ca="1" si="529"/>
        <v/>
      </c>
    </row>
    <row r="3073" spans="1:40" ht="20.25" customHeight="1" x14ac:dyDescent="0.3">
      <c r="A3073" s="127"/>
      <c r="B3073" s="164"/>
      <c r="C3073" s="139"/>
      <c r="D3073" s="140"/>
      <c r="E3073" s="139"/>
      <c r="F3073" s="139"/>
      <c r="G3073" s="140"/>
      <c r="H3073" s="139"/>
      <c r="I3073" s="129"/>
      <c r="L3073" s="128"/>
      <c r="M3073" s="128"/>
      <c r="N3073" s="128"/>
      <c r="O3073" s="128"/>
      <c r="P3073" s="128"/>
      <c r="Q3073" s="128"/>
      <c r="R3073" s="128"/>
      <c r="S3073" s="128"/>
      <c r="T3073" s="120">
        <f t="shared" si="520"/>
        <v>0</v>
      </c>
      <c r="U3073" s="131"/>
      <c r="V3073" s="131"/>
      <c r="W3073" s="131">
        <f>SUMIFS($F$3:F3073,$D$3:D3073,D3073,$C$3:C3073,"Buy")+SUMIFS($F$3:F3073,$D$3:D3073,D3073,$C$3:C3073,"Coin Deposit",$E$3:E3073,"&lt;&gt;")</f>
        <v>0</v>
      </c>
      <c r="X3073" s="131">
        <f t="shared" si="521"/>
        <v>0</v>
      </c>
      <c r="Y3073" s="131">
        <f>IF($D3073=Y$1,SUMIFS($H$3:$H3073,$G$3:$G3073,Y$1,$C$3:$C3073,"Sell"),0)</f>
        <v>0</v>
      </c>
      <c r="Z3073" s="131">
        <f t="shared" si="522"/>
        <v>0</v>
      </c>
      <c r="AA3073" s="131">
        <f>IF($D3073=AA$1,SUMIFS($H$3:$H3073,$G$3:$G3073,AA$1,$C$3:$C3073,"Sell"),0)</f>
        <v>0</v>
      </c>
      <c r="AB3073" s="131">
        <f t="shared" si="523"/>
        <v>0</v>
      </c>
      <c r="AC3073" s="131">
        <f>SUMIFS('Deductions and Deposits'!$H:$H,'Deductions and Deposits'!$G:$G,D3073,'Deductions and Deposits'!$F:$F,"&lt;="&amp;B3073)+SUMIFS($F$3:F3073,$D$3:D3073,D3073,$C$3:C3073,"Coin Deposit",$E$3:E3073,"")</f>
        <v>0</v>
      </c>
      <c r="AD3073" s="131">
        <f>SUMIFS('Deductions and Deposits'!$D:$D,'Deductions and Deposits'!$C:$C,D3073)+SUMIFS($F:$F,$D:$D,D3073,$C:$C,"Coin Deduction")</f>
        <v>0</v>
      </c>
      <c r="AE3073" s="131">
        <f>Table5[[#This Row],[Column4]]+Table5[[#This Row],[Column14]]+Table5[[#This Row],[Column19]]+Table5[[#This Row],[Column12]]</f>
        <v>0</v>
      </c>
      <c r="AF3073" s="131">
        <f>Table5[[#This Row],[Column5]]+Table5[[#This Row],[Column13]]+Table5[[#This Row],[Column21]]+Table5[[#This Row],[Column18]]</f>
        <v>0</v>
      </c>
      <c r="AG3073" s="131">
        <f t="shared" si="524"/>
        <v>0</v>
      </c>
      <c r="AH3073" s="131">
        <f t="shared" si="525"/>
        <v>0</v>
      </c>
      <c r="AI3073" s="131">
        <f>Table5[[#This Row],[Column17]]-Table5[[#This Row],[Column20]]</f>
        <v>0</v>
      </c>
      <c r="AJ3073" s="131">
        <f t="shared" si="526"/>
        <v>0</v>
      </c>
      <c r="AK3073" s="131">
        <f t="shared" si="530"/>
        <v>0</v>
      </c>
      <c r="AL3073" s="131">
        <f t="shared" si="527"/>
        <v>0</v>
      </c>
      <c r="AM3073" s="131" t="str">
        <f t="shared" si="528"/>
        <v/>
      </c>
      <c r="AN3073" s="131" t="str">
        <f t="shared" ca="1" si="529"/>
        <v/>
      </c>
    </row>
    <row r="3074" spans="1:40" ht="20.25" customHeight="1" x14ac:dyDescent="0.3">
      <c r="A3074" s="127"/>
      <c r="B3074" s="164"/>
      <c r="C3074" s="139"/>
      <c r="D3074" s="140"/>
      <c r="E3074" s="139"/>
      <c r="F3074" s="139"/>
      <c r="G3074" s="140"/>
      <c r="H3074" s="139"/>
      <c r="I3074" s="129"/>
      <c r="L3074" s="128"/>
      <c r="M3074" s="128"/>
      <c r="N3074" s="128"/>
      <c r="O3074" s="128"/>
      <c r="P3074" s="128"/>
      <c r="Q3074" s="128"/>
      <c r="R3074" s="128"/>
      <c r="S3074" s="128"/>
      <c r="T3074" s="120">
        <f t="shared" si="520"/>
        <v>0</v>
      </c>
      <c r="U3074" s="131"/>
      <c r="V3074" s="131"/>
      <c r="W3074" s="131">
        <f>SUMIFS($F$3:F3074,$D$3:D3074,D3074,$C$3:C3074,"Buy")+SUMIFS($F$3:F3074,$D$3:D3074,D3074,$C$3:C3074,"Coin Deposit",$E$3:E3074,"&lt;&gt;")</f>
        <v>0</v>
      </c>
      <c r="X3074" s="131">
        <f t="shared" si="521"/>
        <v>0</v>
      </c>
      <c r="Y3074" s="131">
        <f>IF($D3074=Y$1,SUMIFS($H$3:$H3074,$G$3:$G3074,Y$1,$C$3:$C3074,"Sell"),0)</f>
        <v>0</v>
      </c>
      <c r="Z3074" s="131">
        <f t="shared" si="522"/>
        <v>0</v>
      </c>
      <c r="AA3074" s="131">
        <f>IF($D3074=AA$1,SUMIFS($H$3:$H3074,$G$3:$G3074,AA$1,$C$3:$C3074,"Sell"),0)</f>
        <v>0</v>
      </c>
      <c r="AB3074" s="131">
        <f t="shared" si="523"/>
        <v>0</v>
      </c>
      <c r="AC3074" s="131">
        <f>SUMIFS('Deductions and Deposits'!$H:$H,'Deductions and Deposits'!$G:$G,D3074,'Deductions and Deposits'!$F:$F,"&lt;="&amp;B3074)+SUMIFS($F$3:F3074,$D$3:D3074,D3074,$C$3:C3074,"Coin Deposit",$E$3:E3074,"")</f>
        <v>0</v>
      </c>
      <c r="AD3074" s="131">
        <f>SUMIFS('Deductions and Deposits'!$D:$D,'Deductions and Deposits'!$C:$C,D3074)+SUMIFS($F:$F,$D:$D,D3074,$C:$C,"Coin Deduction")</f>
        <v>0</v>
      </c>
      <c r="AE3074" s="131">
        <f>Table5[[#This Row],[Column4]]+Table5[[#This Row],[Column14]]+Table5[[#This Row],[Column19]]+Table5[[#This Row],[Column12]]</f>
        <v>0</v>
      </c>
      <c r="AF3074" s="131">
        <f>Table5[[#This Row],[Column5]]+Table5[[#This Row],[Column13]]+Table5[[#This Row],[Column21]]+Table5[[#This Row],[Column18]]</f>
        <v>0</v>
      </c>
      <c r="AG3074" s="131">
        <f t="shared" si="524"/>
        <v>0</v>
      </c>
      <c r="AH3074" s="131">
        <f t="shared" si="525"/>
        <v>0</v>
      </c>
      <c r="AI3074" s="131">
        <f>Table5[[#This Row],[Column17]]-Table5[[#This Row],[Column20]]</f>
        <v>0</v>
      </c>
      <c r="AJ3074" s="131">
        <f t="shared" si="526"/>
        <v>0</v>
      </c>
      <c r="AK3074" s="131">
        <f t="shared" si="530"/>
        <v>0</v>
      </c>
      <c r="AL3074" s="131">
        <f t="shared" si="527"/>
        <v>0</v>
      </c>
      <c r="AM3074" s="131" t="str">
        <f t="shared" si="528"/>
        <v/>
      </c>
      <c r="AN3074" s="131" t="str">
        <f t="shared" ca="1" si="529"/>
        <v/>
      </c>
    </row>
    <row r="3075" spans="1:40" ht="20.25" customHeight="1" x14ac:dyDescent="0.3">
      <c r="A3075" s="127"/>
      <c r="B3075" s="164"/>
      <c r="C3075" s="139"/>
      <c r="D3075" s="140"/>
      <c r="E3075" s="139"/>
      <c r="F3075" s="139"/>
      <c r="G3075" s="140"/>
      <c r="H3075" s="139"/>
      <c r="I3075" s="129"/>
      <c r="L3075" s="128"/>
      <c r="M3075" s="128"/>
      <c r="N3075" s="128"/>
      <c r="O3075" s="128"/>
      <c r="P3075" s="128"/>
      <c r="Q3075" s="128"/>
      <c r="R3075" s="128"/>
      <c r="S3075" s="128"/>
      <c r="T3075" s="120">
        <f t="shared" ref="T3075:T3138" si="531">IF(E3075&lt;&gt;"",E3075,0)</f>
        <v>0</v>
      </c>
      <c r="U3075" s="131"/>
      <c r="V3075" s="131"/>
      <c r="W3075" s="131">
        <f>SUMIFS($F$3:F3075,$D$3:D3075,D3075,$C$3:C3075,"Buy")+SUMIFS($F$3:F3075,$D$3:D3075,D3075,$C$3:C3075,"Coin Deposit",$E$3:E3075,"&lt;&gt;")</f>
        <v>0</v>
      </c>
      <c r="X3075" s="131">
        <f t="shared" ref="X3075:X3138" si="532">IF(OR(C3075="buy",AND(C3075="Coin Deposit",E3075&lt;&gt;"")),SUMIFS($F:$F,$D:$D,D3075,$C:$C,"sell"),0)</f>
        <v>0</v>
      </c>
      <c r="Y3075" s="131">
        <f>IF($D3075=Y$1,SUMIFS($H$3:$H3075,$G$3:$G3075,Y$1,$C$3:$C3075,"Sell"),0)</f>
        <v>0</v>
      </c>
      <c r="Z3075" s="131">
        <f t="shared" ref="Z3075:Z3138" si="533">IF($D3075=Z$1,SUMIFS($H:$H,$G:$G,Z$1,$C:$C,"Buy")+SUMIFS($H:$H,$G:$G,Z$1,$C:$C,"Coin Deposit",$E:$E,"&lt;&gt;"),0)</f>
        <v>0</v>
      </c>
      <c r="AA3075" s="131">
        <f>IF($D3075=AA$1,SUMIFS($H$3:$H3075,$G$3:$G3075,AA$1,$C$3:$C3075,"Sell"),0)</f>
        <v>0</v>
      </c>
      <c r="AB3075" s="131">
        <f t="shared" ref="AB3075:AB3138" si="534">IF($D3075=AB$1,SUMIFS($H:$H,$G:$G,AB$1,$C:$C,"Buy")+SUMIFS($H:$H,$G:$G,AB$1,$C:$C,"Coin Deposit",$E:$E,"&lt;&gt;"),0)</f>
        <v>0</v>
      </c>
      <c r="AC3075" s="131">
        <f>SUMIFS('Deductions and Deposits'!$H:$H,'Deductions and Deposits'!$G:$G,D3075,'Deductions and Deposits'!$F:$F,"&lt;="&amp;B3075)+SUMIFS($F$3:F3075,$D$3:D3075,D3075,$C$3:C3075,"Coin Deposit",$E$3:E3075,"")</f>
        <v>0</v>
      </c>
      <c r="AD3075" s="131">
        <f>SUMIFS('Deductions and Deposits'!$D:$D,'Deductions and Deposits'!$C:$C,D3075)+SUMIFS($F:$F,$D:$D,D3075,$C:$C,"Coin Deduction")</f>
        <v>0</v>
      </c>
      <c r="AE3075" s="131">
        <f>Table5[[#This Row],[Column4]]+Table5[[#This Row],[Column14]]+Table5[[#This Row],[Column19]]+Table5[[#This Row],[Column12]]</f>
        <v>0</v>
      </c>
      <c r="AF3075" s="131">
        <f>Table5[[#This Row],[Column5]]+Table5[[#This Row],[Column13]]+Table5[[#This Row],[Column21]]+Table5[[#This Row],[Column18]]</f>
        <v>0</v>
      </c>
      <c r="AG3075" s="131">
        <f t="shared" ref="AG3075:AG3138" si="535">IF(AND((AC3075+Y3075+AA3075)&gt;AF3075,OR(C3075="buy",AND(C3075="Coin Deposit",E3075&lt;&gt;""))),(AC3075+Y3075+AA3075)-AF3075,0)</f>
        <v>0</v>
      </c>
      <c r="AH3075" s="131">
        <f t="shared" ref="AH3075:AH3138" si="536">IF(AND(AE3075&gt;AF3075,OR(C3075="buy",AND(C3075="Coin Deposit",E3075&lt;&gt;""))),AE3075-AF3075,0)</f>
        <v>0</v>
      </c>
      <c r="AI3075" s="131">
        <f>Table5[[#This Row],[Column17]]-Table5[[#This Row],[Column20]]</f>
        <v>0</v>
      </c>
      <c r="AJ3075" s="131">
        <f t="shared" ref="AJ3075:AJ3138" si="537">IF(AI3075&gt;F3075,F3075,AI3075)</f>
        <v>0</v>
      </c>
      <c r="AK3075" s="131">
        <f t="shared" si="530"/>
        <v>0</v>
      </c>
      <c r="AL3075" s="131">
        <f t="shared" ref="AL3075:AL3138" si="538">IFERROR(SUMIFS($AK:$AK,$D:$D,D3075)/SUMIFS($AJ:$AJ,$D:$D,D3075),0)</f>
        <v>0</v>
      </c>
      <c r="AM3075" s="131" t="str">
        <f t="shared" ref="AM3075:AM3138" si="539">C3075&amp;D3075</f>
        <v/>
      </c>
      <c r="AN3075" s="131" t="str">
        <f t="shared" ref="AN3075:AN3138" ca="1" si="540">OFFSET(AM3075,COUNTA($AM:$AM)-ROW()-(ROW()-ROW($AN$2)-1),)</f>
        <v/>
      </c>
    </row>
    <row r="3076" spans="1:40" ht="20.25" customHeight="1" x14ac:dyDescent="0.3">
      <c r="A3076" s="127"/>
      <c r="B3076" s="164"/>
      <c r="C3076" s="139"/>
      <c r="D3076" s="140"/>
      <c r="E3076" s="139"/>
      <c r="F3076" s="139"/>
      <c r="G3076" s="140"/>
      <c r="H3076" s="139"/>
      <c r="I3076" s="129"/>
      <c r="L3076" s="128"/>
      <c r="M3076" s="128"/>
      <c r="N3076" s="128"/>
      <c r="O3076" s="128"/>
      <c r="P3076" s="128"/>
      <c r="Q3076" s="128"/>
      <c r="R3076" s="128"/>
      <c r="S3076" s="128"/>
      <c r="T3076" s="120">
        <f t="shared" si="531"/>
        <v>0</v>
      </c>
      <c r="U3076" s="131"/>
      <c r="V3076" s="131"/>
      <c r="W3076" s="131">
        <f>SUMIFS($F$3:F3076,$D$3:D3076,D3076,$C$3:C3076,"Buy")+SUMIFS($F$3:F3076,$D$3:D3076,D3076,$C$3:C3076,"Coin Deposit",$E$3:E3076,"&lt;&gt;")</f>
        <v>0</v>
      </c>
      <c r="X3076" s="131">
        <f t="shared" si="532"/>
        <v>0</v>
      </c>
      <c r="Y3076" s="131">
        <f>IF($D3076=Y$1,SUMIFS($H$3:$H3076,$G$3:$G3076,Y$1,$C$3:$C3076,"Sell"),0)</f>
        <v>0</v>
      </c>
      <c r="Z3076" s="131">
        <f t="shared" si="533"/>
        <v>0</v>
      </c>
      <c r="AA3076" s="131">
        <f>IF($D3076=AA$1,SUMIFS($H$3:$H3076,$G$3:$G3076,AA$1,$C$3:$C3076,"Sell"),0)</f>
        <v>0</v>
      </c>
      <c r="AB3076" s="131">
        <f t="shared" si="534"/>
        <v>0</v>
      </c>
      <c r="AC3076" s="131">
        <f>SUMIFS('Deductions and Deposits'!$H:$H,'Deductions and Deposits'!$G:$G,D3076,'Deductions and Deposits'!$F:$F,"&lt;="&amp;B3076)+SUMIFS($F$3:F3076,$D$3:D3076,D3076,$C$3:C3076,"Coin Deposit",$E$3:E3076,"")</f>
        <v>0</v>
      </c>
      <c r="AD3076" s="131">
        <f>SUMIFS('Deductions and Deposits'!$D:$D,'Deductions and Deposits'!$C:$C,D3076)+SUMIFS($F:$F,$D:$D,D3076,$C:$C,"Coin Deduction")</f>
        <v>0</v>
      </c>
      <c r="AE3076" s="131">
        <f>Table5[[#This Row],[Column4]]+Table5[[#This Row],[Column14]]+Table5[[#This Row],[Column19]]+Table5[[#This Row],[Column12]]</f>
        <v>0</v>
      </c>
      <c r="AF3076" s="131">
        <f>Table5[[#This Row],[Column5]]+Table5[[#This Row],[Column13]]+Table5[[#This Row],[Column21]]+Table5[[#This Row],[Column18]]</f>
        <v>0</v>
      </c>
      <c r="AG3076" s="131">
        <f t="shared" si="535"/>
        <v>0</v>
      </c>
      <c r="AH3076" s="131">
        <f t="shared" si="536"/>
        <v>0</v>
      </c>
      <c r="AI3076" s="131">
        <f>Table5[[#This Row],[Column17]]-Table5[[#This Row],[Column20]]</f>
        <v>0</v>
      </c>
      <c r="AJ3076" s="131">
        <f t="shared" si="537"/>
        <v>0</v>
      </c>
      <c r="AK3076" s="131">
        <f t="shared" si="530"/>
        <v>0</v>
      </c>
      <c r="AL3076" s="131">
        <f t="shared" si="538"/>
        <v>0</v>
      </c>
      <c r="AM3076" s="131" t="str">
        <f t="shared" si="539"/>
        <v/>
      </c>
      <c r="AN3076" s="131" t="str">
        <f t="shared" ca="1" si="540"/>
        <v/>
      </c>
    </row>
    <row r="3077" spans="1:40" ht="20.25" customHeight="1" x14ac:dyDescent="0.3">
      <c r="A3077" s="127"/>
      <c r="B3077" s="164"/>
      <c r="C3077" s="139"/>
      <c r="D3077" s="140"/>
      <c r="E3077" s="139"/>
      <c r="F3077" s="139"/>
      <c r="G3077" s="140"/>
      <c r="H3077" s="139"/>
      <c r="I3077" s="129"/>
      <c r="L3077" s="128"/>
      <c r="M3077" s="128"/>
      <c r="N3077" s="128"/>
      <c r="O3077" s="128"/>
      <c r="P3077" s="128"/>
      <c r="Q3077" s="128"/>
      <c r="R3077" s="128"/>
      <c r="S3077" s="128"/>
      <c r="T3077" s="120">
        <f t="shared" si="531"/>
        <v>0</v>
      </c>
      <c r="U3077" s="131"/>
      <c r="V3077" s="131"/>
      <c r="W3077" s="131">
        <f>SUMIFS($F$3:F3077,$D$3:D3077,D3077,$C$3:C3077,"Buy")+SUMIFS($F$3:F3077,$D$3:D3077,D3077,$C$3:C3077,"Coin Deposit",$E$3:E3077,"&lt;&gt;")</f>
        <v>0</v>
      </c>
      <c r="X3077" s="131">
        <f t="shared" si="532"/>
        <v>0</v>
      </c>
      <c r="Y3077" s="131">
        <f>IF($D3077=Y$1,SUMIFS($H$3:$H3077,$G$3:$G3077,Y$1,$C$3:$C3077,"Sell"),0)</f>
        <v>0</v>
      </c>
      <c r="Z3077" s="131">
        <f t="shared" si="533"/>
        <v>0</v>
      </c>
      <c r="AA3077" s="131">
        <f>IF($D3077=AA$1,SUMIFS($H$3:$H3077,$G$3:$G3077,AA$1,$C$3:$C3077,"Sell"),0)</f>
        <v>0</v>
      </c>
      <c r="AB3077" s="131">
        <f t="shared" si="534"/>
        <v>0</v>
      </c>
      <c r="AC3077" s="131">
        <f>SUMIFS('Deductions and Deposits'!$H:$H,'Deductions and Deposits'!$G:$G,D3077,'Deductions and Deposits'!$F:$F,"&lt;="&amp;B3077)+SUMIFS($F$3:F3077,$D$3:D3077,D3077,$C$3:C3077,"Coin Deposit",$E$3:E3077,"")</f>
        <v>0</v>
      </c>
      <c r="AD3077" s="131">
        <f>SUMIFS('Deductions and Deposits'!$D:$D,'Deductions and Deposits'!$C:$C,D3077)+SUMIFS($F:$F,$D:$D,D3077,$C:$C,"Coin Deduction")</f>
        <v>0</v>
      </c>
      <c r="AE3077" s="131">
        <f>Table5[[#This Row],[Column4]]+Table5[[#This Row],[Column14]]+Table5[[#This Row],[Column19]]+Table5[[#This Row],[Column12]]</f>
        <v>0</v>
      </c>
      <c r="AF3077" s="131">
        <f>Table5[[#This Row],[Column5]]+Table5[[#This Row],[Column13]]+Table5[[#This Row],[Column21]]+Table5[[#This Row],[Column18]]</f>
        <v>0</v>
      </c>
      <c r="AG3077" s="131">
        <f t="shared" si="535"/>
        <v>0</v>
      </c>
      <c r="AH3077" s="131">
        <f t="shared" si="536"/>
        <v>0</v>
      </c>
      <c r="AI3077" s="131">
        <f>Table5[[#This Row],[Column17]]-Table5[[#This Row],[Column20]]</f>
        <v>0</v>
      </c>
      <c r="AJ3077" s="131">
        <f t="shared" si="537"/>
        <v>0</v>
      </c>
      <c r="AK3077" s="131">
        <f t="shared" si="530"/>
        <v>0</v>
      </c>
      <c r="AL3077" s="131">
        <f t="shared" si="538"/>
        <v>0</v>
      </c>
      <c r="AM3077" s="131" t="str">
        <f t="shared" si="539"/>
        <v/>
      </c>
      <c r="AN3077" s="131" t="str">
        <f t="shared" ca="1" si="540"/>
        <v/>
      </c>
    </row>
    <row r="3078" spans="1:40" ht="20.25" customHeight="1" x14ac:dyDescent="0.3">
      <c r="A3078" s="127"/>
      <c r="B3078" s="164"/>
      <c r="C3078" s="139"/>
      <c r="D3078" s="140"/>
      <c r="E3078" s="139"/>
      <c r="F3078" s="139"/>
      <c r="G3078" s="140"/>
      <c r="H3078" s="139"/>
      <c r="I3078" s="129"/>
      <c r="L3078" s="128"/>
      <c r="M3078" s="128"/>
      <c r="N3078" s="128"/>
      <c r="O3078" s="128"/>
      <c r="P3078" s="128"/>
      <c r="Q3078" s="128"/>
      <c r="R3078" s="128"/>
      <c r="S3078" s="128"/>
      <c r="T3078" s="120">
        <f t="shared" si="531"/>
        <v>0</v>
      </c>
      <c r="U3078" s="131"/>
      <c r="V3078" s="131"/>
      <c r="W3078" s="131">
        <f>SUMIFS($F$3:F3078,$D$3:D3078,D3078,$C$3:C3078,"Buy")+SUMIFS($F$3:F3078,$D$3:D3078,D3078,$C$3:C3078,"Coin Deposit",$E$3:E3078,"&lt;&gt;")</f>
        <v>0</v>
      </c>
      <c r="X3078" s="131">
        <f t="shared" si="532"/>
        <v>0</v>
      </c>
      <c r="Y3078" s="131">
        <f>IF($D3078=Y$1,SUMIFS($H$3:$H3078,$G$3:$G3078,Y$1,$C$3:$C3078,"Sell"),0)</f>
        <v>0</v>
      </c>
      <c r="Z3078" s="131">
        <f t="shared" si="533"/>
        <v>0</v>
      </c>
      <c r="AA3078" s="131">
        <f>IF($D3078=AA$1,SUMIFS($H$3:$H3078,$G$3:$G3078,AA$1,$C$3:$C3078,"Sell"),0)</f>
        <v>0</v>
      </c>
      <c r="AB3078" s="131">
        <f t="shared" si="534"/>
        <v>0</v>
      </c>
      <c r="AC3078" s="131">
        <f>SUMIFS('Deductions and Deposits'!$H:$H,'Deductions and Deposits'!$G:$G,D3078,'Deductions and Deposits'!$F:$F,"&lt;="&amp;B3078)+SUMIFS($F$3:F3078,$D$3:D3078,D3078,$C$3:C3078,"Coin Deposit",$E$3:E3078,"")</f>
        <v>0</v>
      </c>
      <c r="AD3078" s="131">
        <f>SUMIFS('Deductions and Deposits'!$D:$D,'Deductions and Deposits'!$C:$C,D3078)+SUMIFS($F:$F,$D:$D,D3078,$C:$C,"Coin Deduction")</f>
        <v>0</v>
      </c>
      <c r="AE3078" s="131">
        <f>Table5[[#This Row],[Column4]]+Table5[[#This Row],[Column14]]+Table5[[#This Row],[Column19]]+Table5[[#This Row],[Column12]]</f>
        <v>0</v>
      </c>
      <c r="AF3078" s="131">
        <f>Table5[[#This Row],[Column5]]+Table5[[#This Row],[Column13]]+Table5[[#This Row],[Column21]]+Table5[[#This Row],[Column18]]</f>
        <v>0</v>
      </c>
      <c r="AG3078" s="131">
        <f t="shared" si="535"/>
        <v>0</v>
      </c>
      <c r="AH3078" s="131">
        <f t="shared" si="536"/>
        <v>0</v>
      </c>
      <c r="AI3078" s="131">
        <f>Table5[[#This Row],[Column17]]-Table5[[#This Row],[Column20]]</f>
        <v>0</v>
      </c>
      <c r="AJ3078" s="131">
        <f t="shared" si="537"/>
        <v>0</v>
      </c>
      <c r="AK3078" s="131">
        <f t="shared" si="530"/>
        <v>0</v>
      </c>
      <c r="AL3078" s="131">
        <f t="shared" si="538"/>
        <v>0</v>
      </c>
      <c r="AM3078" s="131" t="str">
        <f t="shared" si="539"/>
        <v/>
      </c>
      <c r="AN3078" s="131" t="str">
        <f t="shared" ca="1" si="540"/>
        <v/>
      </c>
    </row>
    <row r="3079" spans="1:40" ht="20.25" customHeight="1" x14ac:dyDescent="0.3">
      <c r="A3079" s="127"/>
      <c r="B3079" s="164"/>
      <c r="C3079" s="139"/>
      <c r="D3079" s="140"/>
      <c r="E3079" s="139"/>
      <c r="F3079" s="139"/>
      <c r="G3079" s="140"/>
      <c r="H3079" s="139"/>
      <c r="I3079" s="129"/>
      <c r="L3079" s="128"/>
      <c r="M3079" s="128"/>
      <c r="N3079" s="128"/>
      <c r="O3079" s="128"/>
      <c r="P3079" s="128"/>
      <c r="Q3079" s="128"/>
      <c r="R3079" s="128"/>
      <c r="S3079" s="128"/>
      <c r="T3079" s="120">
        <f t="shared" si="531"/>
        <v>0</v>
      </c>
      <c r="U3079" s="131"/>
      <c r="V3079" s="131"/>
      <c r="W3079" s="131">
        <f>SUMIFS($F$3:F3079,$D$3:D3079,D3079,$C$3:C3079,"Buy")+SUMIFS($F$3:F3079,$D$3:D3079,D3079,$C$3:C3079,"Coin Deposit",$E$3:E3079,"&lt;&gt;")</f>
        <v>0</v>
      </c>
      <c r="X3079" s="131">
        <f t="shared" si="532"/>
        <v>0</v>
      </c>
      <c r="Y3079" s="131">
        <f>IF($D3079=Y$1,SUMIFS($H$3:$H3079,$G$3:$G3079,Y$1,$C$3:$C3079,"Sell"),0)</f>
        <v>0</v>
      </c>
      <c r="Z3079" s="131">
        <f t="shared" si="533"/>
        <v>0</v>
      </c>
      <c r="AA3079" s="131">
        <f>IF($D3079=AA$1,SUMIFS($H$3:$H3079,$G$3:$G3079,AA$1,$C$3:$C3079,"Sell"),0)</f>
        <v>0</v>
      </c>
      <c r="AB3079" s="131">
        <f t="shared" si="534"/>
        <v>0</v>
      </c>
      <c r="AC3079" s="131">
        <f>SUMIFS('Deductions and Deposits'!$H:$H,'Deductions and Deposits'!$G:$G,D3079,'Deductions and Deposits'!$F:$F,"&lt;="&amp;B3079)+SUMIFS($F$3:F3079,$D$3:D3079,D3079,$C$3:C3079,"Coin Deposit",$E$3:E3079,"")</f>
        <v>0</v>
      </c>
      <c r="AD3079" s="131">
        <f>SUMIFS('Deductions and Deposits'!$D:$D,'Deductions and Deposits'!$C:$C,D3079)+SUMIFS($F:$F,$D:$D,D3079,$C:$C,"Coin Deduction")</f>
        <v>0</v>
      </c>
      <c r="AE3079" s="131">
        <f>Table5[[#This Row],[Column4]]+Table5[[#This Row],[Column14]]+Table5[[#This Row],[Column19]]+Table5[[#This Row],[Column12]]</f>
        <v>0</v>
      </c>
      <c r="AF3079" s="131">
        <f>Table5[[#This Row],[Column5]]+Table5[[#This Row],[Column13]]+Table5[[#This Row],[Column21]]+Table5[[#This Row],[Column18]]</f>
        <v>0</v>
      </c>
      <c r="AG3079" s="131">
        <f t="shared" si="535"/>
        <v>0</v>
      </c>
      <c r="AH3079" s="131">
        <f t="shared" si="536"/>
        <v>0</v>
      </c>
      <c r="AI3079" s="131">
        <f>Table5[[#This Row],[Column17]]-Table5[[#This Row],[Column20]]</f>
        <v>0</v>
      </c>
      <c r="AJ3079" s="131">
        <f t="shared" si="537"/>
        <v>0</v>
      </c>
      <c r="AK3079" s="131">
        <f t="shared" si="530"/>
        <v>0</v>
      </c>
      <c r="AL3079" s="131">
        <f t="shared" si="538"/>
        <v>0</v>
      </c>
      <c r="AM3079" s="131" t="str">
        <f t="shared" si="539"/>
        <v/>
      </c>
      <c r="AN3079" s="131" t="str">
        <f t="shared" ca="1" si="540"/>
        <v/>
      </c>
    </row>
    <row r="3080" spans="1:40" ht="20.25" customHeight="1" x14ac:dyDescent="0.3">
      <c r="A3080" s="127"/>
      <c r="B3080" s="164"/>
      <c r="C3080" s="139"/>
      <c r="D3080" s="140"/>
      <c r="E3080" s="139"/>
      <c r="F3080" s="139"/>
      <c r="G3080" s="140"/>
      <c r="H3080" s="139"/>
      <c r="I3080" s="129"/>
      <c r="L3080" s="128"/>
      <c r="M3080" s="128"/>
      <c r="N3080" s="128"/>
      <c r="O3080" s="128"/>
      <c r="P3080" s="128"/>
      <c r="Q3080" s="128"/>
      <c r="R3080" s="128"/>
      <c r="S3080" s="128"/>
      <c r="T3080" s="120">
        <f t="shared" si="531"/>
        <v>0</v>
      </c>
      <c r="U3080" s="131"/>
      <c r="V3080" s="131"/>
      <c r="W3080" s="131">
        <f>SUMIFS($F$3:F3080,$D$3:D3080,D3080,$C$3:C3080,"Buy")+SUMIFS($F$3:F3080,$D$3:D3080,D3080,$C$3:C3080,"Coin Deposit",$E$3:E3080,"&lt;&gt;")</f>
        <v>0</v>
      </c>
      <c r="X3080" s="131">
        <f t="shared" si="532"/>
        <v>0</v>
      </c>
      <c r="Y3080" s="131">
        <f>IF($D3080=Y$1,SUMIFS($H$3:$H3080,$G$3:$G3080,Y$1,$C$3:$C3080,"Sell"),0)</f>
        <v>0</v>
      </c>
      <c r="Z3080" s="131">
        <f t="shared" si="533"/>
        <v>0</v>
      </c>
      <c r="AA3080" s="131">
        <f>IF($D3080=AA$1,SUMIFS($H$3:$H3080,$G$3:$G3080,AA$1,$C$3:$C3080,"Sell"),0)</f>
        <v>0</v>
      </c>
      <c r="AB3080" s="131">
        <f t="shared" si="534"/>
        <v>0</v>
      </c>
      <c r="AC3080" s="131">
        <f>SUMIFS('Deductions and Deposits'!$H:$H,'Deductions and Deposits'!$G:$G,D3080,'Deductions and Deposits'!$F:$F,"&lt;="&amp;B3080)+SUMIFS($F$3:F3080,$D$3:D3080,D3080,$C$3:C3080,"Coin Deposit",$E$3:E3080,"")</f>
        <v>0</v>
      </c>
      <c r="AD3080" s="131">
        <f>SUMIFS('Deductions and Deposits'!$D:$D,'Deductions and Deposits'!$C:$C,D3080)+SUMIFS($F:$F,$D:$D,D3080,$C:$C,"Coin Deduction")</f>
        <v>0</v>
      </c>
      <c r="AE3080" s="131">
        <f>Table5[[#This Row],[Column4]]+Table5[[#This Row],[Column14]]+Table5[[#This Row],[Column19]]+Table5[[#This Row],[Column12]]</f>
        <v>0</v>
      </c>
      <c r="AF3080" s="131">
        <f>Table5[[#This Row],[Column5]]+Table5[[#This Row],[Column13]]+Table5[[#This Row],[Column21]]+Table5[[#This Row],[Column18]]</f>
        <v>0</v>
      </c>
      <c r="AG3080" s="131">
        <f t="shared" si="535"/>
        <v>0</v>
      </c>
      <c r="AH3080" s="131">
        <f t="shared" si="536"/>
        <v>0</v>
      </c>
      <c r="AI3080" s="131">
        <f>Table5[[#This Row],[Column17]]-Table5[[#This Row],[Column20]]</f>
        <v>0</v>
      </c>
      <c r="AJ3080" s="131">
        <f t="shared" si="537"/>
        <v>0</v>
      </c>
      <c r="AK3080" s="131">
        <f t="shared" si="530"/>
        <v>0</v>
      </c>
      <c r="AL3080" s="131">
        <f t="shared" si="538"/>
        <v>0</v>
      </c>
      <c r="AM3080" s="131" t="str">
        <f t="shared" si="539"/>
        <v/>
      </c>
      <c r="AN3080" s="131" t="str">
        <f t="shared" ca="1" si="540"/>
        <v/>
      </c>
    </row>
    <row r="3081" spans="1:40" ht="20.25" customHeight="1" x14ac:dyDescent="0.3">
      <c r="A3081" s="127"/>
      <c r="B3081" s="164"/>
      <c r="C3081" s="139"/>
      <c r="D3081" s="140"/>
      <c r="E3081" s="139"/>
      <c r="F3081" s="139"/>
      <c r="G3081" s="140"/>
      <c r="H3081" s="139"/>
      <c r="I3081" s="129"/>
      <c r="L3081" s="128"/>
      <c r="M3081" s="128"/>
      <c r="N3081" s="128"/>
      <c r="O3081" s="128"/>
      <c r="P3081" s="128"/>
      <c r="Q3081" s="128"/>
      <c r="R3081" s="128"/>
      <c r="S3081" s="128"/>
      <c r="T3081" s="120">
        <f t="shared" si="531"/>
        <v>0</v>
      </c>
      <c r="U3081" s="131"/>
      <c r="V3081" s="131"/>
      <c r="W3081" s="131">
        <f>SUMIFS($F$3:F3081,$D$3:D3081,D3081,$C$3:C3081,"Buy")+SUMIFS($F$3:F3081,$D$3:D3081,D3081,$C$3:C3081,"Coin Deposit",$E$3:E3081,"&lt;&gt;")</f>
        <v>0</v>
      </c>
      <c r="X3081" s="131">
        <f t="shared" si="532"/>
        <v>0</v>
      </c>
      <c r="Y3081" s="131">
        <f>IF($D3081=Y$1,SUMIFS($H$3:$H3081,$G$3:$G3081,Y$1,$C$3:$C3081,"Sell"),0)</f>
        <v>0</v>
      </c>
      <c r="Z3081" s="131">
        <f t="shared" si="533"/>
        <v>0</v>
      </c>
      <c r="AA3081" s="131">
        <f>IF($D3081=AA$1,SUMIFS($H$3:$H3081,$G$3:$G3081,AA$1,$C$3:$C3081,"Sell"),0)</f>
        <v>0</v>
      </c>
      <c r="AB3081" s="131">
        <f t="shared" si="534"/>
        <v>0</v>
      </c>
      <c r="AC3081" s="131">
        <f>SUMIFS('Deductions and Deposits'!$H:$H,'Deductions and Deposits'!$G:$G,D3081,'Deductions and Deposits'!$F:$F,"&lt;="&amp;B3081)+SUMIFS($F$3:F3081,$D$3:D3081,D3081,$C$3:C3081,"Coin Deposit",$E$3:E3081,"")</f>
        <v>0</v>
      </c>
      <c r="AD3081" s="131">
        <f>SUMIFS('Deductions and Deposits'!$D:$D,'Deductions and Deposits'!$C:$C,D3081)+SUMIFS($F:$F,$D:$D,D3081,$C:$C,"Coin Deduction")</f>
        <v>0</v>
      </c>
      <c r="AE3081" s="131">
        <f>Table5[[#This Row],[Column4]]+Table5[[#This Row],[Column14]]+Table5[[#This Row],[Column19]]+Table5[[#This Row],[Column12]]</f>
        <v>0</v>
      </c>
      <c r="AF3081" s="131">
        <f>Table5[[#This Row],[Column5]]+Table5[[#This Row],[Column13]]+Table5[[#This Row],[Column21]]+Table5[[#This Row],[Column18]]</f>
        <v>0</v>
      </c>
      <c r="AG3081" s="131">
        <f t="shared" si="535"/>
        <v>0</v>
      </c>
      <c r="AH3081" s="131">
        <f t="shared" si="536"/>
        <v>0</v>
      </c>
      <c r="AI3081" s="131">
        <f>Table5[[#This Row],[Column17]]-Table5[[#This Row],[Column20]]</f>
        <v>0</v>
      </c>
      <c r="AJ3081" s="131">
        <f t="shared" si="537"/>
        <v>0</v>
      </c>
      <c r="AK3081" s="131">
        <f t="shared" si="530"/>
        <v>0</v>
      </c>
      <c r="AL3081" s="131">
        <f t="shared" si="538"/>
        <v>0</v>
      </c>
      <c r="AM3081" s="131" t="str">
        <f t="shared" si="539"/>
        <v/>
      </c>
      <c r="AN3081" s="131" t="str">
        <f t="shared" ca="1" si="540"/>
        <v/>
      </c>
    </row>
    <row r="3082" spans="1:40" ht="20.25" customHeight="1" x14ac:dyDescent="0.3">
      <c r="A3082" s="127"/>
      <c r="B3082" s="164"/>
      <c r="C3082" s="139"/>
      <c r="D3082" s="140"/>
      <c r="E3082" s="139"/>
      <c r="F3082" s="139"/>
      <c r="G3082" s="140"/>
      <c r="H3082" s="139"/>
      <c r="I3082" s="129"/>
      <c r="L3082" s="128"/>
      <c r="M3082" s="128"/>
      <c r="N3082" s="128"/>
      <c r="O3082" s="128"/>
      <c r="P3082" s="128"/>
      <c r="Q3082" s="128"/>
      <c r="R3082" s="128"/>
      <c r="S3082" s="128"/>
      <c r="T3082" s="120">
        <f t="shared" si="531"/>
        <v>0</v>
      </c>
      <c r="U3082" s="131"/>
      <c r="V3082" s="131"/>
      <c r="W3082" s="131">
        <f>SUMIFS($F$3:F3082,$D$3:D3082,D3082,$C$3:C3082,"Buy")+SUMIFS($F$3:F3082,$D$3:D3082,D3082,$C$3:C3082,"Coin Deposit",$E$3:E3082,"&lt;&gt;")</f>
        <v>0</v>
      </c>
      <c r="X3082" s="131">
        <f t="shared" si="532"/>
        <v>0</v>
      </c>
      <c r="Y3082" s="131">
        <f>IF($D3082=Y$1,SUMIFS($H$3:$H3082,$G$3:$G3082,Y$1,$C$3:$C3082,"Sell"),0)</f>
        <v>0</v>
      </c>
      <c r="Z3082" s="131">
        <f t="shared" si="533"/>
        <v>0</v>
      </c>
      <c r="AA3082" s="131">
        <f>IF($D3082=AA$1,SUMIFS($H$3:$H3082,$G$3:$G3082,AA$1,$C$3:$C3082,"Sell"),0)</f>
        <v>0</v>
      </c>
      <c r="AB3082" s="131">
        <f t="shared" si="534"/>
        <v>0</v>
      </c>
      <c r="AC3082" s="131">
        <f>SUMIFS('Deductions and Deposits'!$H:$H,'Deductions and Deposits'!$G:$G,D3082,'Deductions and Deposits'!$F:$F,"&lt;="&amp;B3082)+SUMIFS($F$3:F3082,$D$3:D3082,D3082,$C$3:C3082,"Coin Deposit",$E$3:E3082,"")</f>
        <v>0</v>
      </c>
      <c r="AD3082" s="131">
        <f>SUMIFS('Deductions and Deposits'!$D:$D,'Deductions and Deposits'!$C:$C,D3082)+SUMIFS($F:$F,$D:$D,D3082,$C:$C,"Coin Deduction")</f>
        <v>0</v>
      </c>
      <c r="AE3082" s="131">
        <f>Table5[[#This Row],[Column4]]+Table5[[#This Row],[Column14]]+Table5[[#This Row],[Column19]]+Table5[[#This Row],[Column12]]</f>
        <v>0</v>
      </c>
      <c r="AF3082" s="131">
        <f>Table5[[#This Row],[Column5]]+Table5[[#This Row],[Column13]]+Table5[[#This Row],[Column21]]+Table5[[#This Row],[Column18]]</f>
        <v>0</v>
      </c>
      <c r="AG3082" s="131">
        <f t="shared" si="535"/>
        <v>0</v>
      </c>
      <c r="AH3082" s="131">
        <f t="shared" si="536"/>
        <v>0</v>
      </c>
      <c r="AI3082" s="131">
        <f>Table5[[#This Row],[Column17]]-Table5[[#This Row],[Column20]]</f>
        <v>0</v>
      </c>
      <c r="AJ3082" s="131">
        <f t="shared" si="537"/>
        <v>0</v>
      </c>
      <c r="AK3082" s="131">
        <f t="shared" si="530"/>
        <v>0</v>
      </c>
      <c r="AL3082" s="131">
        <f t="shared" si="538"/>
        <v>0</v>
      </c>
      <c r="AM3082" s="131" t="str">
        <f t="shared" si="539"/>
        <v/>
      </c>
      <c r="AN3082" s="131" t="str">
        <f t="shared" ca="1" si="540"/>
        <v/>
      </c>
    </row>
    <row r="3083" spans="1:40" ht="20.25" customHeight="1" x14ac:dyDescent="0.3">
      <c r="A3083" s="127"/>
      <c r="B3083" s="164"/>
      <c r="C3083" s="139"/>
      <c r="D3083" s="140"/>
      <c r="E3083" s="139"/>
      <c r="F3083" s="139"/>
      <c r="G3083" s="140"/>
      <c r="H3083" s="139"/>
      <c r="I3083" s="129"/>
      <c r="L3083" s="128"/>
      <c r="M3083" s="128"/>
      <c r="N3083" s="128"/>
      <c r="O3083" s="128"/>
      <c r="P3083" s="128"/>
      <c r="Q3083" s="128"/>
      <c r="R3083" s="128"/>
      <c r="S3083" s="128"/>
      <c r="T3083" s="120">
        <f t="shared" si="531"/>
        <v>0</v>
      </c>
      <c r="U3083" s="131"/>
      <c r="V3083" s="131"/>
      <c r="W3083" s="131">
        <f>SUMIFS($F$3:F3083,$D$3:D3083,D3083,$C$3:C3083,"Buy")+SUMIFS($F$3:F3083,$D$3:D3083,D3083,$C$3:C3083,"Coin Deposit",$E$3:E3083,"&lt;&gt;")</f>
        <v>0</v>
      </c>
      <c r="X3083" s="131">
        <f t="shared" si="532"/>
        <v>0</v>
      </c>
      <c r="Y3083" s="131">
        <f>IF($D3083=Y$1,SUMIFS($H$3:$H3083,$G$3:$G3083,Y$1,$C$3:$C3083,"Sell"),0)</f>
        <v>0</v>
      </c>
      <c r="Z3083" s="131">
        <f t="shared" si="533"/>
        <v>0</v>
      </c>
      <c r="AA3083" s="131">
        <f>IF($D3083=AA$1,SUMIFS($H$3:$H3083,$G$3:$G3083,AA$1,$C$3:$C3083,"Sell"),0)</f>
        <v>0</v>
      </c>
      <c r="AB3083" s="131">
        <f t="shared" si="534"/>
        <v>0</v>
      </c>
      <c r="AC3083" s="131">
        <f>SUMIFS('Deductions and Deposits'!$H:$H,'Deductions and Deposits'!$G:$G,D3083,'Deductions and Deposits'!$F:$F,"&lt;="&amp;B3083)+SUMIFS($F$3:F3083,$D$3:D3083,D3083,$C$3:C3083,"Coin Deposit",$E$3:E3083,"")</f>
        <v>0</v>
      </c>
      <c r="AD3083" s="131">
        <f>SUMIFS('Deductions and Deposits'!$D:$D,'Deductions and Deposits'!$C:$C,D3083)+SUMIFS($F:$F,$D:$D,D3083,$C:$C,"Coin Deduction")</f>
        <v>0</v>
      </c>
      <c r="AE3083" s="131">
        <f>Table5[[#This Row],[Column4]]+Table5[[#This Row],[Column14]]+Table5[[#This Row],[Column19]]+Table5[[#This Row],[Column12]]</f>
        <v>0</v>
      </c>
      <c r="AF3083" s="131">
        <f>Table5[[#This Row],[Column5]]+Table5[[#This Row],[Column13]]+Table5[[#This Row],[Column21]]+Table5[[#This Row],[Column18]]</f>
        <v>0</v>
      </c>
      <c r="AG3083" s="131">
        <f t="shared" si="535"/>
        <v>0</v>
      </c>
      <c r="AH3083" s="131">
        <f t="shared" si="536"/>
        <v>0</v>
      </c>
      <c r="AI3083" s="131">
        <f>Table5[[#This Row],[Column17]]-Table5[[#This Row],[Column20]]</f>
        <v>0</v>
      </c>
      <c r="AJ3083" s="131">
        <f t="shared" si="537"/>
        <v>0</v>
      </c>
      <c r="AK3083" s="131">
        <f t="shared" si="530"/>
        <v>0</v>
      </c>
      <c r="AL3083" s="131">
        <f t="shared" si="538"/>
        <v>0</v>
      </c>
      <c r="AM3083" s="131" t="str">
        <f t="shared" si="539"/>
        <v/>
      </c>
      <c r="AN3083" s="131" t="str">
        <f t="shared" ca="1" si="540"/>
        <v/>
      </c>
    </row>
    <row r="3084" spans="1:40" ht="20.25" customHeight="1" x14ac:dyDescent="0.3">
      <c r="A3084" s="127"/>
      <c r="B3084" s="164"/>
      <c r="C3084" s="139"/>
      <c r="D3084" s="140"/>
      <c r="E3084" s="139"/>
      <c r="F3084" s="139"/>
      <c r="G3084" s="140"/>
      <c r="H3084" s="139"/>
      <c r="I3084" s="129"/>
      <c r="L3084" s="128"/>
      <c r="M3084" s="128"/>
      <c r="N3084" s="128"/>
      <c r="O3084" s="128"/>
      <c r="P3084" s="128"/>
      <c r="Q3084" s="128"/>
      <c r="R3084" s="128"/>
      <c r="S3084" s="128"/>
      <c r="T3084" s="120">
        <f t="shared" si="531"/>
        <v>0</v>
      </c>
      <c r="U3084" s="131"/>
      <c r="V3084" s="131"/>
      <c r="W3084" s="131">
        <f>SUMIFS($F$3:F3084,$D$3:D3084,D3084,$C$3:C3084,"Buy")+SUMIFS($F$3:F3084,$D$3:D3084,D3084,$C$3:C3084,"Coin Deposit",$E$3:E3084,"&lt;&gt;")</f>
        <v>0</v>
      </c>
      <c r="X3084" s="131">
        <f t="shared" si="532"/>
        <v>0</v>
      </c>
      <c r="Y3084" s="131">
        <f>IF($D3084=Y$1,SUMIFS($H$3:$H3084,$G$3:$G3084,Y$1,$C$3:$C3084,"Sell"),0)</f>
        <v>0</v>
      </c>
      <c r="Z3084" s="131">
        <f t="shared" si="533"/>
        <v>0</v>
      </c>
      <c r="AA3084" s="131">
        <f>IF($D3084=AA$1,SUMIFS($H$3:$H3084,$G$3:$G3084,AA$1,$C$3:$C3084,"Sell"),0)</f>
        <v>0</v>
      </c>
      <c r="AB3084" s="131">
        <f t="shared" si="534"/>
        <v>0</v>
      </c>
      <c r="AC3084" s="131">
        <f>SUMIFS('Deductions and Deposits'!$H:$H,'Deductions and Deposits'!$G:$G,D3084,'Deductions and Deposits'!$F:$F,"&lt;="&amp;B3084)+SUMIFS($F$3:F3084,$D$3:D3084,D3084,$C$3:C3084,"Coin Deposit",$E$3:E3084,"")</f>
        <v>0</v>
      </c>
      <c r="AD3084" s="131">
        <f>SUMIFS('Deductions and Deposits'!$D:$D,'Deductions and Deposits'!$C:$C,D3084)+SUMIFS($F:$F,$D:$D,D3084,$C:$C,"Coin Deduction")</f>
        <v>0</v>
      </c>
      <c r="AE3084" s="131">
        <f>Table5[[#This Row],[Column4]]+Table5[[#This Row],[Column14]]+Table5[[#This Row],[Column19]]+Table5[[#This Row],[Column12]]</f>
        <v>0</v>
      </c>
      <c r="AF3084" s="131">
        <f>Table5[[#This Row],[Column5]]+Table5[[#This Row],[Column13]]+Table5[[#This Row],[Column21]]+Table5[[#This Row],[Column18]]</f>
        <v>0</v>
      </c>
      <c r="AG3084" s="131">
        <f t="shared" si="535"/>
        <v>0</v>
      </c>
      <c r="AH3084" s="131">
        <f t="shared" si="536"/>
        <v>0</v>
      </c>
      <c r="AI3084" s="131">
        <f>Table5[[#This Row],[Column17]]-Table5[[#This Row],[Column20]]</f>
        <v>0</v>
      </c>
      <c r="AJ3084" s="131">
        <f t="shared" si="537"/>
        <v>0</v>
      </c>
      <c r="AK3084" s="131">
        <f t="shared" si="530"/>
        <v>0</v>
      </c>
      <c r="AL3084" s="131">
        <f t="shared" si="538"/>
        <v>0</v>
      </c>
      <c r="AM3084" s="131" t="str">
        <f t="shared" si="539"/>
        <v/>
      </c>
      <c r="AN3084" s="131" t="str">
        <f t="shared" ca="1" si="540"/>
        <v/>
      </c>
    </row>
    <row r="3085" spans="1:40" ht="20.25" customHeight="1" x14ac:dyDescent="0.3">
      <c r="A3085" s="127"/>
      <c r="B3085" s="164"/>
      <c r="C3085" s="139"/>
      <c r="D3085" s="140"/>
      <c r="E3085" s="139"/>
      <c r="F3085" s="139"/>
      <c r="G3085" s="140"/>
      <c r="H3085" s="139"/>
      <c r="I3085" s="129"/>
      <c r="L3085" s="128"/>
      <c r="M3085" s="128"/>
      <c r="N3085" s="128"/>
      <c r="O3085" s="128"/>
      <c r="P3085" s="128"/>
      <c r="Q3085" s="128"/>
      <c r="R3085" s="128"/>
      <c r="S3085" s="128"/>
      <c r="T3085" s="120">
        <f t="shared" si="531"/>
        <v>0</v>
      </c>
      <c r="U3085" s="131"/>
      <c r="V3085" s="131"/>
      <c r="W3085" s="131">
        <f>SUMIFS($F$3:F3085,$D$3:D3085,D3085,$C$3:C3085,"Buy")+SUMIFS($F$3:F3085,$D$3:D3085,D3085,$C$3:C3085,"Coin Deposit",$E$3:E3085,"&lt;&gt;")</f>
        <v>0</v>
      </c>
      <c r="X3085" s="131">
        <f t="shared" si="532"/>
        <v>0</v>
      </c>
      <c r="Y3085" s="131">
        <f>IF($D3085=Y$1,SUMIFS($H$3:$H3085,$G$3:$G3085,Y$1,$C$3:$C3085,"Sell"),0)</f>
        <v>0</v>
      </c>
      <c r="Z3085" s="131">
        <f t="shared" si="533"/>
        <v>0</v>
      </c>
      <c r="AA3085" s="131">
        <f>IF($D3085=AA$1,SUMIFS($H$3:$H3085,$G$3:$G3085,AA$1,$C$3:$C3085,"Sell"),0)</f>
        <v>0</v>
      </c>
      <c r="AB3085" s="131">
        <f t="shared" si="534"/>
        <v>0</v>
      </c>
      <c r="AC3085" s="131">
        <f>SUMIFS('Deductions and Deposits'!$H:$H,'Deductions and Deposits'!$G:$G,D3085,'Deductions and Deposits'!$F:$F,"&lt;="&amp;B3085)+SUMIFS($F$3:F3085,$D$3:D3085,D3085,$C$3:C3085,"Coin Deposit",$E$3:E3085,"")</f>
        <v>0</v>
      </c>
      <c r="AD3085" s="131">
        <f>SUMIFS('Deductions and Deposits'!$D:$D,'Deductions and Deposits'!$C:$C,D3085)+SUMIFS($F:$F,$D:$D,D3085,$C:$C,"Coin Deduction")</f>
        <v>0</v>
      </c>
      <c r="AE3085" s="131">
        <f>Table5[[#This Row],[Column4]]+Table5[[#This Row],[Column14]]+Table5[[#This Row],[Column19]]+Table5[[#This Row],[Column12]]</f>
        <v>0</v>
      </c>
      <c r="AF3085" s="131">
        <f>Table5[[#This Row],[Column5]]+Table5[[#This Row],[Column13]]+Table5[[#This Row],[Column21]]+Table5[[#This Row],[Column18]]</f>
        <v>0</v>
      </c>
      <c r="AG3085" s="131">
        <f t="shared" si="535"/>
        <v>0</v>
      </c>
      <c r="AH3085" s="131">
        <f t="shared" si="536"/>
        <v>0</v>
      </c>
      <c r="AI3085" s="131">
        <f>Table5[[#This Row],[Column17]]-Table5[[#This Row],[Column20]]</f>
        <v>0</v>
      </c>
      <c r="AJ3085" s="131">
        <f t="shared" si="537"/>
        <v>0</v>
      </c>
      <c r="AK3085" s="131">
        <f t="shared" si="530"/>
        <v>0</v>
      </c>
      <c r="AL3085" s="131">
        <f t="shared" si="538"/>
        <v>0</v>
      </c>
      <c r="AM3085" s="131" t="str">
        <f t="shared" si="539"/>
        <v/>
      </c>
      <c r="AN3085" s="131" t="str">
        <f t="shared" ca="1" si="540"/>
        <v/>
      </c>
    </row>
    <row r="3086" spans="1:40" ht="20.25" customHeight="1" x14ac:dyDescent="0.3">
      <c r="A3086" s="127"/>
      <c r="B3086" s="164"/>
      <c r="C3086" s="139"/>
      <c r="D3086" s="140"/>
      <c r="E3086" s="139"/>
      <c r="F3086" s="139"/>
      <c r="G3086" s="140"/>
      <c r="H3086" s="139"/>
      <c r="I3086" s="129"/>
      <c r="L3086" s="128"/>
      <c r="M3086" s="128"/>
      <c r="N3086" s="128"/>
      <c r="O3086" s="128"/>
      <c r="P3086" s="128"/>
      <c r="Q3086" s="128"/>
      <c r="R3086" s="128"/>
      <c r="S3086" s="128"/>
      <c r="T3086" s="120">
        <f t="shared" si="531"/>
        <v>0</v>
      </c>
      <c r="U3086" s="131"/>
      <c r="V3086" s="131"/>
      <c r="W3086" s="131">
        <f>SUMIFS($F$3:F3086,$D$3:D3086,D3086,$C$3:C3086,"Buy")+SUMIFS($F$3:F3086,$D$3:D3086,D3086,$C$3:C3086,"Coin Deposit",$E$3:E3086,"&lt;&gt;")</f>
        <v>0</v>
      </c>
      <c r="X3086" s="131">
        <f t="shared" si="532"/>
        <v>0</v>
      </c>
      <c r="Y3086" s="131">
        <f>IF($D3086=Y$1,SUMIFS($H$3:$H3086,$G$3:$G3086,Y$1,$C$3:$C3086,"Sell"),0)</f>
        <v>0</v>
      </c>
      <c r="Z3086" s="131">
        <f t="shared" si="533"/>
        <v>0</v>
      </c>
      <c r="AA3086" s="131">
        <f>IF($D3086=AA$1,SUMIFS($H$3:$H3086,$G$3:$G3086,AA$1,$C$3:$C3086,"Sell"),0)</f>
        <v>0</v>
      </c>
      <c r="AB3086" s="131">
        <f t="shared" si="534"/>
        <v>0</v>
      </c>
      <c r="AC3086" s="131">
        <f>SUMIFS('Deductions and Deposits'!$H:$H,'Deductions and Deposits'!$G:$G,D3086,'Deductions and Deposits'!$F:$F,"&lt;="&amp;B3086)+SUMIFS($F$3:F3086,$D$3:D3086,D3086,$C$3:C3086,"Coin Deposit",$E$3:E3086,"")</f>
        <v>0</v>
      </c>
      <c r="AD3086" s="131">
        <f>SUMIFS('Deductions and Deposits'!$D:$D,'Deductions and Deposits'!$C:$C,D3086)+SUMIFS($F:$F,$D:$D,D3086,$C:$C,"Coin Deduction")</f>
        <v>0</v>
      </c>
      <c r="AE3086" s="131">
        <f>Table5[[#This Row],[Column4]]+Table5[[#This Row],[Column14]]+Table5[[#This Row],[Column19]]+Table5[[#This Row],[Column12]]</f>
        <v>0</v>
      </c>
      <c r="AF3086" s="131">
        <f>Table5[[#This Row],[Column5]]+Table5[[#This Row],[Column13]]+Table5[[#This Row],[Column21]]+Table5[[#This Row],[Column18]]</f>
        <v>0</v>
      </c>
      <c r="AG3086" s="131">
        <f t="shared" si="535"/>
        <v>0</v>
      </c>
      <c r="AH3086" s="131">
        <f t="shared" si="536"/>
        <v>0</v>
      </c>
      <c r="AI3086" s="131">
        <f>Table5[[#This Row],[Column17]]-Table5[[#This Row],[Column20]]</f>
        <v>0</v>
      </c>
      <c r="AJ3086" s="131">
        <f t="shared" si="537"/>
        <v>0</v>
      </c>
      <c r="AK3086" s="131">
        <f t="shared" si="530"/>
        <v>0</v>
      </c>
      <c r="AL3086" s="131">
        <f t="shared" si="538"/>
        <v>0</v>
      </c>
      <c r="AM3086" s="131" t="str">
        <f t="shared" si="539"/>
        <v/>
      </c>
      <c r="AN3086" s="131" t="str">
        <f t="shared" ca="1" si="540"/>
        <v/>
      </c>
    </row>
    <row r="3087" spans="1:40" ht="20.25" customHeight="1" x14ac:dyDescent="0.3">
      <c r="A3087" s="127"/>
      <c r="B3087" s="164"/>
      <c r="C3087" s="139"/>
      <c r="D3087" s="140"/>
      <c r="E3087" s="139"/>
      <c r="F3087" s="139"/>
      <c r="G3087" s="140"/>
      <c r="H3087" s="139"/>
      <c r="I3087" s="129"/>
      <c r="L3087" s="128"/>
      <c r="M3087" s="128"/>
      <c r="N3087" s="128"/>
      <c r="O3087" s="128"/>
      <c r="P3087" s="128"/>
      <c r="Q3087" s="128"/>
      <c r="R3087" s="128"/>
      <c r="S3087" s="128"/>
      <c r="T3087" s="120">
        <f t="shared" si="531"/>
        <v>0</v>
      </c>
      <c r="U3087" s="131"/>
      <c r="V3087" s="131"/>
      <c r="W3087" s="131">
        <f>SUMIFS($F$3:F3087,$D$3:D3087,D3087,$C$3:C3087,"Buy")+SUMIFS($F$3:F3087,$D$3:D3087,D3087,$C$3:C3087,"Coin Deposit",$E$3:E3087,"&lt;&gt;")</f>
        <v>0</v>
      </c>
      <c r="X3087" s="131">
        <f t="shared" si="532"/>
        <v>0</v>
      </c>
      <c r="Y3087" s="131">
        <f>IF($D3087=Y$1,SUMIFS($H$3:$H3087,$G$3:$G3087,Y$1,$C$3:$C3087,"Sell"),0)</f>
        <v>0</v>
      </c>
      <c r="Z3087" s="131">
        <f t="shared" si="533"/>
        <v>0</v>
      </c>
      <c r="AA3087" s="131">
        <f>IF($D3087=AA$1,SUMIFS($H$3:$H3087,$G$3:$G3087,AA$1,$C$3:$C3087,"Sell"),0)</f>
        <v>0</v>
      </c>
      <c r="AB3087" s="131">
        <f t="shared" si="534"/>
        <v>0</v>
      </c>
      <c r="AC3087" s="131">
        <f>SUMIFS('Deductions and Deposits'!$H:$H,'Deductions and Deposits'!$G:$G,D3087,'Deductions and Deposits'!$F:$F,"&lt;="&amp;B3087)+SUMIFS($F$3:F3087,$D$3:D3087,D3087,$C$3:C3087,"Coin Deposit",$E$3:E3087,"")</f>
        <v>0</v>
      </c>
      <c r="AD3087" s="131">
        <f>SUMIFS('Deductions and Deposits'!$D:$D,'Deductions and Deposits'!$C:$C,D3087)+SUMIFS($F:$F,$D:$D,D3087,$C:$C,"Coin Deduction")</f>
        <v>0</v>
      </c>
      <c r="AE3087" s="131">
        <f>Table5[[#This Row],[Column4]]+Table5[[#This Row],[Column14]]+Table5[[#This Row],[Column19]]+Table5[[#This Row],[Column12]]</f>
        <v>0</v>
      </c>
      <c r="AF3087" s="131">
        <f>Table5[[#This Row],[Column5]]+Table5[[#This Row],[Column13]]+Table5[[#This Row],[Column21]]+Table5[[#This Row],[Column18]]</f>
        <v>0</v>
      </c>
      <c r="AG3087" s="131">
        <f t="shared" si="535"/>
        <v>0</v>
      </c>
      <c r="AH3087" s="131">
        <f t="shared" si="536"/>
        <v>0</v>
      </c>
      <c r="AI3087" s="131">
        <f>Table5[[#This Row],[Column17]]-Table5[[#This Row],[Column20]]</f>
        <v>0</v>
      </c>
      <c r="AJ3087" s="131">
        <f t="shared" si="537"/>
        <v>0</v>
      </c>
      <c r="AK3087" s="131">
        <f t="shared" si="530"/>
        <v>0</v>
      </c>
      <c r="AL3087" s="131">
        <f t="shared" si="538"/>
        <v>0</v>
      </c>
      <c r="AM3087" s="131" t="str">
        <f t="shared" si="539"/>
        <v/>
      </c>
      <c r="AN3087" s="131" t="str">
        <f t="shared" ca="1" si="540"/>
        <v/>
      </c>
    </row>
    <row r="3088" spans="1:40" ht="20.25" customHeight="1" x14ac:dyDescent="0.3">
      <c r="A3088" s="127"/>
      <c r="B3088" s="164"/>
      <c r="C3088" s="139"/>
      <c r="D3088" s="140"/>
      <c r="E3088" s="139"/>
      <c r="F3088" s="139"/>
      <c r="G3088" s="140"/>
      <c r="H3088" s="139"/>
      <c r="I3088" s="129"/>
      <c r="L3088" s="128"/>
      <c r="M3088" s="128"/>
      <c r="N3088" s="128"/>
      <c r="O3088" s="128"/>
      <c r="P3088" s="128"/>
      <c r="Q3088" s="128"/>
      <c r="R3088" s="128"/>
      <c r="S3088" s="128"/>
      <c r="T3088" s="120">
        <f t="shared" si="531"/>
        <v>0</v>
      </c>
      <c r="U3088" s="131"/>
      <c r="V3088" s="131"/>
      <c r="W3088" s="131">
        <f>SUMIFS($F$3:F3088,$D$3:D3088,D3088,$C$3:C3088,"Buy")+SUMIFS($F$3:F3088,$D$3:D3088,D3088,$C$3:C3088,"Coin Deposit",$E$3:E3088,"&lt;&gt;")</f>
        <v>0</v>
      </c>
      <c r="X3088" s="131">
        <f t="shared" si="532"/>
        <v>0</v>
      </c>
      <c r="Y3088" s="131">
        <f>IF($D3088=Y$1,SUMIFS($H$3:$H3088,$G$3:$G3088,Y$1,$C$3:$C3088,"Sell"),0)</f>
        <v>0</v>
      </c>
      <c r="Z3088" s="131">
        <f t="shared" si="533"/>
        <v>0</v>
      </c>
      <c r="AA3088" s="131">
        <f>IF($D3088=AA$1,SUMIFS($H$3:$H3088,$G$3:$G3088,AA$1,$C$3:$C3088,"Sell"),0)</f>
        <v>0</v>
      </c>
      <c r="AB3088" s="131">
        <f t="shared" si="534"/>
        <v>0</v>
      </c>
      <c r="AC3088" s="131">
        <f>SUMIFS('Deductions and Deposits'!$H:$H,'Deductions and Deposits'!$G:$G,D3088,'Deductions and Deposits'!$F:$F,"&lt;="&amp;B3088)+SUMIFS($F$3:F3088,$D$3:D3088,D3088,$C$3:C3088,"Coin Deposit",$E$3:E3088,"")</f>
        <v>0</v>
      </c>
      <c r="AD3088" s="131">
        <f>SUMIFS('Deductions and Deposits'!$D:$D,'Deductions and Deposits'!$C:$C,D3088)+SUMIFS($F:$F,$D:$D,D3088,$C:$C,"Coin Deduction")</f>
        <v>0</v>
      </c>
      <c r="AE3088" s="131">
        <f>Table5[[#This Row],[Column4]]+Table5[[#This Row],[Column14]]+Table5[[#This Row],[Column19]]+Table5[[#This Row],[Column12]]</f>
        <v>0</v>
      </c>
      <c r="AF3088" s="131">
        <f>Table5[[#This Row],[Column5]]+Table5[[#This Row],[Column13]]+Table5[[#This Row],[Column21]]+Table5[[#This Row],[Column18]]</f>
        <v>0</v>
      </c>
      <c r="AG3088" s="131">
        <f t="shared" si="535"/>
        <v>0</v>
      </c>
      <c r="AH3088" s="131">
        <f t="shared" si="536"/>
        <v>0</v>
      </c>
      <c r="AI3088" s="131">
        <f>Table5[[#This Row],[Column17]]-Table5[[#This Row],[Column20]]</f>
        <v>0</v>
      </c>
      <c r="AJ3088" s="131">
        <f t="shared" si="537"/>
        <v>0</v>
      </c>
      <c r="AK3088" s="131">
        <f t="shared" si="530"/>
        <v>0</v>
      </c>
      <c r="AL3088" s="131">
        <f t="shared" si="538"/>
        <v>0</v>
      </c>
      <c r="AM3088" s="131" t="str">
        <f t="shared" si="539"/>
        <v/>
      </c>
      <c r="AN3088" s="131" t="str">
        <f t="shared" ca="1" si="540"/>
        <v/>
      </c>
    </row>
    <row r="3089" spans="1:40" ht="20.25" customHeight="1" x14ac:dyDescent="0.3">
      <c r="A3089" s="127"/>
      <c r="B3089" s="164"/>
      <c r="C3089" s="139"/>
      <c r="D3089" s="140"/>
      <c r="E3089" s="139"/>
      <c r="F3089" s="139"/>
      <c r="G3089" s="140"/>
      <c r="H3089" s="139"/>
      <c r="I3089" s="129"/>
      <c r="L3089" s="128"/>
      <c r="M3089" s="128"/>
      <c r="N3089" s="128"/>
      <c r="O3089" s="128"/>
      <c r="P3089" s="128"/>
      <c r="Q3089" s="128"/>
      <c r="R3089" s="128"/>
      <c r="S3089" s="128"/>
      <c r="T3089" s="120">
        <f t="shared" si="531"/>
        <v>0</v>
      </c>
      <c r="U3089" s="131"/>
      <c r="V3089" s="131"/>
      <c r="W3089" s="131">
        <f>SUMIFS($F$3:F3089,$D$3:D3089,D3089,$C$3:C3089,"Buy")+SUMIFS($F$3:F3089,$D$3:D3089,D3089,$C$3:C3089,"Coin Deposit",$E$3:E3089,"&lt;&gt;")</f>
        <v>0</v>
      </c>
      <c r="X3089" s="131">
        <f t="shared" si="532"/>
        <v>0</v>
      </c>
      <c r="Y3089" s="131">
        <f>IF($D3089=Y$1,SUMIFS($H$3:$H3089,$G$3:$G3089,Y$1,$C$3:$C3089,"Sell"),0)</f>
        <v>0</v>
      </c>
      <c r="Z3089" s="131">
        <f t="shared" si="533"/>
        <v>0</v>
      </c>
      <c r="AA3089" s="131">
        <f>IF($D3089=AA$1,SUMIFS($H$3:$H3089,$G$3:$G3089,AA$1,$C$3:$C3089,"Sell"),0)</f>
        <v>0</v>
      </c>
      <c r="AB3089" s="131">
        <f t="shared" si="534"/>
        <v>0</v>
      </c>
      <c r="AC3089" s="131">
        <f>SUMIFS('Deductions and Deposits'!$H:$H,'Deductions and Deposits'!$G:$G,D3089,'Deductions and Deposits'!$F:$F,"&lt;="&amp;B3089)+SUMIFS($F$3:F3089,$D$3:D3089,D3089,$C$3:C3089,"Coin Deposit",$E$3:E3089,"")</f>
        <v>0</v>
      </c>
      <c r="AD3089" s="131">
        <f>SUMIFS('Deductions and Deposits'!$D:$D,'Deductions and Deposits'!$C:$C,D3089)+SUMIFS($F:$F,$D:$D,D3089,$C:$C,"Coin Deduction")</f>
        <v>0</v>
      </c>
      <c r="AE3089" s="131">
        <f>Table5[[#This Row],[Column4]]+Table5[[#This Row],[Column14]]+Table5[[#This Row],[Column19]]+Table5[[#This Row],[Column12]]</f>
        <v>0</v>
      </c>
      <c r="AF3089" s="131">
        <f>Table5[[#This Row],[Column5]]+Table5[[#This Row],[Column13]]+Table5[[#This Row],[Column21]]+Table5[[#This Row],[Column18]]</f>
        <v>0</v>
      </c>
      <c r="AG3089" s="131">
        <f t="shared" si="535"/>
        <v>0</v>
      </c>
      <c r="AH3089" s="131">
        <f t="shared" si="536"/>
        <v>0</v>
      </c>
      <c r="AI3089" s="131">
        <f>Table5[[#This Row],[Column17]]-Table5[[#This Row],[Column20]]</f>
        <v>0</v>
      </c>
      <c r="AJ3089" s="131">
        <f t="shared" si="537"/>
        <v>0</v>
      </c>
      <c r="AK3089" s="131">
        <f t="shared" si="530"/>
        <v>0</v>
      </c>
      <c r="AL3089" s="131">
        <f t="shared" si="538"/>
        <v>0</v>
      </c>
      <c r="AM3089" s="131" t="str">
        <f t="shared" si="539"/>
        <v/>
      </c>
      <c r="AN3089" s="131" t="str">
        <f t="shared" ca="1" si="540"/>
        <v/>
      </c>
    </row>
    <row r="3090" spans="1:40" ht="20.25" customHeight="1" x14ac:dyDescent="0.3">
      <c r="A3090" s="127"/>
      <c r="B3090" s="164"/>
      <c r="C3090" s="139"/>
      <c r="D3090" s="140"/>
      <c r="E3090" s="139"/>
      <c r="F3090" s="139"/>
      <c r="G3090" s="140"/>
      <c r="H3090" s="139"/>
      <c r="I3090" s="129"/>
      <c r="L3090" s="128"/>
      <c r="M3090" s="128"/>
      <c r="N3090" s="128"/>
      <c r="O3090" s="128"/>
      <c r="P3090" s="128"/>
      <c r="Q3090" s="128"/>
      <c r="R3090" s="128"/>
      <c r="S3090" s="128"/>
      <c r="T3090" s="120">
        <f t="shared" si="531"/>
        <v>0</v>
      </c>
      <c r="U3090" s="131"/>
      <c r="V3090" s="131"/>
      <c r="W3090" s="131">
        <f>SUMIFS($F$3:F3090,$D$3:D3090,D3090,$C$3:C3090,"Buy")+SUMIFS($F$3:F3090,$D$3:D3090,D3090,$C$3:C3090,"Coin Deposit",$E$3:E3090,"&lt;&gt;")</f>
        <v>0</v>
      </c>
      <c r="X3090" s="131">
        <f t="shared" si="532"/>
        <v>0</v>
      </c>
      <c r="Y3090" s="131">
        <f>IF($D3090=Y$1,SUMIFS($H$3:$H3090,$G$3:$G3090,Y$1,$C$3:$C3090,"Sell"),0)</f>
        <v>0</v>
      </c>
      <c r="Z3090" s="131">
        <f t="shared" si="533"/>
        <v>0</v>
      </c>
      <c r="AA3090" s="131">
        <f>IF($D3090=AA$1,SUMIFS($H$3:$H3090,$G$3:$G3090,AA$1,$C$3:$C3090,"Sell"),0)</f>
        <v>0</v>
      </c>
      <c r="AB3090" s="131">
        <f t="shared" si="534"/>
        <v>0</v>
      </c>
      <c r="AC3090" s="131">
        <f>SUMIFS('Deductions and Deposits'!$H:$H,'Deductions and Deposits'!$G:$G,D3090,'Deductions and Deposits'!$F:$F,"&lt;="&amp;B3090)+SUMIFS($F$3:F3090,$D$3:D3090,D3090,$C$3:C3090,"Coin Deposit",$E$3:E3090,"")</f>
        <v>0</v>
      </c>
      <c r="AD3090" s="131">
        <f>SUMIFS('Deductions and Deposits'!$D:$D,'Deductions and Deposits'!$C:$C,D3090)+SUMIFS($F:$F,$D:$D,D3090,$C:$C,"Coin Deduction")</f>
        <v>0</v>
      </c>
      <c r="AE3090" s="131">
        <f>Table5[[#This Row],[Column4]]+Table5[[#This Row],[Column14]]+Table5[[#This Row],[Column19]]+Table5[[#This Row],[Column12]]</f>
        <v>0</v>
      </c>
      <c r="AF3090" s="131">
        <f>Table5[[#This Row],[Column5]]+Table5[[#This Row],[Column13]]+Table5[[#This Row],[Column21]]+Table5[[#This Row],[Column18]]</f>
        <v>0</v>
      </c>
      <c r="AG3090" s="131">
        <f t="shared" si="535"/>
        <v>0</v>
      </c>
      <c r="AH3090" s="131">
        <f t="shared" si="536"/>
        <v>0</v>
      </c>
      <c r="AI3090" s="131">
        <f>Table5[[#This Row],[Column17]]-Table5[[#This Row],[Column20]]</f>
        <v>0</v>
      </c>
      <c r="AJ3090" s="131">
        <f t="shared" si="537"/>
        <v>0</v>
      </c>
      <c r="AK3090" s="131">
        <f t="shared" si="530"/>
        <v>0</v>
      </c>
      <c r="AL3090" s="131">
        <f t="shared" si="538"/>
        <v>0</v>
      </c>
      <c r="AM3090" s="131" t="str">
        <f t="shared" si="539"/>
        <v/>
      </c>
      <c r="AN3090" s="131" t="str">
        <f t="shared" ca="1" si="540"/>
        <v/>
      </c>
    </row>
    <row r="3091" spans="1:40" ht="20.25" customHeight="1" x14ac:dyDescent="0.3">
      <c r="A3091" s="127"/>
      <c r="B3091" s="164"/>
      <c r="C3091" s="139"/>
      <c r="D3091" s="140"/>
      <c r="E3091" s="139"/>
      <c r="F3091" s="139"/>
      <c r="G3091" s="140"/>
      <c r="H3091" s="139"/>
      <c r="I3091" s="129"/>
      <c r="L3091" s="128"/>
      <c r="M3091" s="128"/>
      <c r="N3091" s="128"/>
      <c r="O3091" s="128"/>
      <c r="P3091" s="128"/>
      <c r="Q3091" s="128"/>
      <c r="R3091" s="128"/>
      <c r="S3091" s="128"/>
      <c r="T3091" s="120">
        <f t="shared" si="531"/>
        <v>0</v>
      </c>
      <c r="U3091" s="131"/>
      <c r="V3091" s="131"/>
      <c r="W3091" s="131">
        <f>SUMIFS($F$3:F3091,$D$3:D3091,D3091,$C$3:C3091,"Buy")+SUMIFS($F$3:F3091,$D$3:D3091,D3091,$C$3:C3091,"Coin Deposit",$E$3:E3091,"&lt;&gt;")</f>
        <v>0</v>
      </c>
      <c r="X3091" s="131">
        <f t="shared" si="532"/>
        <v>0</v>
      </c>
      <c r="Y3091" s="131">
        <f>IF($D3091=Y$1,SUMIFS($H$3:$H3091,$G$3:$G3091,Y$1,$C$3:$C3091,"Sell"),0)</f>
        <v>0</v>
      </c>
      <c r="Z3091" s="131">
        <f t="shared" si="533"/>
        <v>0</v>
      </c>
      <c r="AA3091" s="131">
        <f>IF($D3091=AA$1,SUMIFS($H$3:$H3091,$G$3:$G3091,AA$1,$C$3:$C3091,"Sell"),0)</f>
        <v>0</v>
      </c>
      <c r="AB3091" s="131">
        <f t="shared" si="534"/>
        <v>0</v>
      </c>
      <c r="AC3091" s="131">
        <f>SUMIFS('Deductions and Deposits'!$H:$H,'Deductions and Deposits'!$G:$G,D3091,'Deductions and Deposits'!$F:$F,"&lt;="&amp;B3091)+SUMIFS($F$3:F3091,$D$3:D3091,D3091,$C$3:C3091,"Coin Deposit",$E$3:E3091,"")</f>
        <v>0</v>
      </c>
      <c r="AD3091" s="131">
        <f>SUMIFS('Deductions and Deposits'!$D:$D,'Deductions and Deposits'!$C:$C,D3091)+SUMIFS($F:$F,$D:$D,D3091,$C:$C,"Coin Deduction")</f>
        <v>0</v>
      </c>
      <c r="AE3091" s="131">
        <f>Table5[[#This Row],[Column4]]+Table5[[#This Row],[Column14]]+Table5[[#This Row],[Column19]]+Table5[[#This Row],[Column12]]</f>
        <v>0</v>
      </c>
      <c r="AF3091" s="131">
        <f>Table5[[#This Row],[Column5]]+Table5[[#This Row],[Column13]]+Table5[[#This Row],[Column21]]+Table5[[#This Row],[Column18]]</f>
        <v>0</v>
      </c>
      <c r="AG3091" s="131">
        <f t="shared" si="535"/>
        <v>0</v>
      </c>
      <c r="AH3091" s="131">
        <f t="shared" si="536"/>
        <v>0</v>
      </c>
      <c r="AI3091" s="131">
        <f>Table5[[#This Row],[Column17]]-Table5[[#This Row],[Column20]]</f>
        <v>0</v>
      </c>
      <c r="AJ3091" s="131">
        <f t="shared" si="537"/>
        <v>0</v>
      </c>
      <c r="AK3091" s="131">
        <f t="shared" si="530"/>
        <v>0</v>
      </c>
      <c r="AL3091" s="131">
        <f t="shared" si="538"/>
        <v>0</v>
      </c>
      <c r="AM3091" s="131" t="str">
        <f t="shared" si="539"/>
        <v/>
      </c>
      <c r="AN3091" s="131" t="str">
        <f t="shared" ca="1" si="540"/>
        <v/>
      </c>
    </row>
    <row r="3092" spans="1:40" ht="20.25" customHeight="1" x14ac:dyDescent="0.3">
      <c r="A3092" s="127"/>
      <c r="B3092" s="164"/>
      <c r="C3092" s="139"/>
      <c r="D3092" s="140"/>
      <c r="E3092" s="139"/>
      <c r="F3092" s="139"/>
      <c r="G3092" s="140"/>
      <c r="H3092" s="139"/>
      <c r="I3092" s="129"/>
      <c r="L3092" s="128"/>
      <c r="M3092" s="128"/>
      <c r="N3092" s="128"/>
      <c r="O3092" s="128"/>
      <c r="P3092" s="128"/>
      <c r="Q3092" s="128"/>
      <c r="R3092" s="128"/>
      <c r="S3092" s="128"/>
      <c r="T3092" s="120">
        <f t="shared" si="531"/>
        <v>0</v>
      </c>
      <c r="U3092" s="131"/>
      <c r="V3092" s="131"/>
      <c r="W3092" s="131">
        <f>SUMIFS($F$3:F3092,$D$3:D3092,D3092,$C$3:C3092,"Buy")+SUMIFS($F$3:F3092,$D$3:D3092,D3092,$C$3:C3092,"Coin Deposit",$E$3:E3092,"&lt;&gt;")</f>
        <v>0</v>
      </c>
      <c r="X3092" s="131">
        <f t="shared" si="532"/>
        <v>0</v>
      </c>
      <c r="Y3092" s="131">
        <f>IF($D3092=Y$1,SUMIFS($H$3:$H3092,$G$3:$G3092,Y$1,$C$3:$C3092,"Sell"),0)</f>
        <v>0</v>
      </c>
      <c r="Z3092" s="131">
        <f t="shared" si="533"/>
        <v>0</v>
      </c>
      <c r="AA3092" s="131">
        <f>IF($D3092=AA$1,SUMIFS($H$3:$H3092,$G$3:$G3092,AA$1,$C$3:$C3092,"Sell"),0)</f>
        <v>0</v>
      </c>
      <c r="AB3092" s="131">
        <f t="shared" si="534"/>
        <v>0</v>
      </c>
      <c r="AC3092" s="131">
        <f>SUMIFS('Deductions and Deposits'!$H:$H,'Deductions and Deposits'!$G:$G,D3092,'Deductions and Deposits'!$F:$F,"&lt;="&amp;B3092)+SUMIFS($F$3:F3092,$D$3:D3092,D3092,$C$3:C3092,"Coin Deposit",$E$3:E3092,"")</f>
        <v>0</v>
      </c>
      <c r="AD3092" s="131">
        <f>SUMIFS('Deductions and Deposits'!$D:$D,'Deductions and Deposits'!$C:$C,D3092)+SUMIFS($F:$F,$D:$D,D3092,$C:$C,"Coin Deduction")</f>
        <v>0</v>
      </c>
      <c r="AE3092" s="131">
        <f>Table5[[#This Row],[Column4]]+Table5[[#This Row],[Column14]]+Table5[[#This Row],[Column19]]+Table5[[#This Row],[Column12]]</f>
        <v>0</v>
      </c>
      <c r="AF3092" s="131">
        <f>Table5[[#This Row],[Column5]]+Table5[[#This Row],[Column13]]+Table5[[#This Row],[Column21]]+Table5[[#This Row],[Column18]]</f>
        <v>0</v>
      </c>
      <c r="AG3092" s="131">
        <f t="shared" si="535"/>
        <v>0</v>
      </c>
      <c r="AH3092" s="131">
        <f t="shared" si="536"/>
        <v>0</v>
      </c>
      <c r="AI3092" s="131">
        <f>Table5[[#This Row],[Column17]]-Table5[[#This Row],[Column20]]</f>
        <v>0</v>
      </c>
      <c r="AJ3092" s="131">
        <f t="shared" si="537"/>
        <v>0</v>
      </c>
      <c r="AK3092" s="131">
        <f t="shared" si="530"/>
        <v>0</v>
      </c>
      <c r="AL3092" s="131">
        <f t="shared" si="538"/>
        <v>0</v>
      </c>
      <c r="AM3092" s="131" t="str">
        <f t="shared" si="539"/>
        <v/>
      </c>
      <c r="AN3092" s="131" t="str">
        <f t="shared" ca="1" si="540"/>
        <v/>
      </c>
    </row>
    <row r="3093" spans="1:40" ht="20.25" customHeight="1" x14ac:dyDescent="0.3">
      <c r="A3093" s="127"/>
      <c r="B3093" s="164"/>
      <c r="C3093" s="139"/>
      <c r="D3093" s="140"/>
      <c r="E3093" s="139"/>
      <c r="F3093" s="139"/>
      <c r="G3093" s="140"/>
      <c r="H3093" s="139"/>
      <c r="I3093" s="129"/>
      <c r="L3093" s="128"/>
      <c r="M3093" s="128"/>
      <c r="N3093" s="128"/>
      <c r="O3093" s="128"/>
      <c r="P3093" s="128"/>
      <c r="Q3093" s="128"/>
      <c r="R3093" s="128"/>
      <c r="S3093" s="128"/>
      <c r="T3093" s="120">
        <f t="shared" si="531"/>
        <v>0</v>
      </c>
      <c r="U3093" s="131"/>
      <c r="V3093" s="131"/>
      <c r="W3093" s="131">
        <f>SUMIFS($F$3:F3093,$D$3:D3093,D3093,$C$3:C3093,"Buy")+SUMIFS($F$3:F3093,$D$3:D3093,D3093,$C$3:C3093,"Coin Deposit",$E$3:E3093,"&lt;&gt;")</f>
        <v>0</v>
      </c>
      <c r="X3093" s="131">
        <f t="shared" si="532"/>
        <v>0</v>
      </c>
      <c r="Y3093" s="131">
        <f>IF($D3093=Y$1,SUMIFS($H$3:$H3093,$G$3:$G3093,Y$1,$C$3:$C3093,"Sell"),0)</f>
        <v>0</v>
      </c>
      <c r="Z3093" s="131">
        <f t="shared" si="533"/>
        <v>0</v>
      </c>
      <c r="AA3093" s="131">
        <f>IF($D3093=AA$1,SUMIFS($H$3:$H3093,$G$3:$G3093,AA$1,$C$3:$C3093,"Sell"),0)</f>
        <v>0</v>
      </c>
      <c r="AB3093" s="131">
        <f t="shared" si="534"/>
        <v>0</v>
      </c>
      <c r="AC3093" s="131">
        <f>SUMIFS('Deductions and Deposits'!$H:$H,'Deductions and Deposits'!$G:$G,D3093,'Deductions and Deposits'!$F:$F,"&lt;="&amp;B3093)+SUMIFS($F$3:F3093,$D$3:D3093,D3093,$C$3:C3093,"Coin Deposit",$E$3:E3093,"")</f>
        <v>0</v>
      </c>
      <c r="AD3093" s="131">
        <f>SUMIFS('Deductions and Deposits'!$D:$D,'Deductions and Deposits'!$C:$C,D3093)+SUMIFS($F:$F,$D:$D,D3093,$C:$C,"Coin Deduction")</f>
        <v>0</v>
      </c>
      <c r="AE3093" s="131">
        <f>Table5[[#This Row],[Column4]]+Table5[[#This Row],[Column14]]+Table5[[#This Row],[Column19]]+Table5[[#This Row],[Column12]]</f>
        <v>0</v>
      </c>
      <c r="AF3093" s="131">
        <f>Table5[[#This Row],[Column5]]+Table5[[#This Row],[Column13]]+Table5[[#This Row],[Column21]]+Table5[[#This Row],[Column18]]</f>
        <v>0</v>
      </c>
      <c r="AG3093" s="131">
        <f t="shared" si="535"/>
        <v>0</v>
      </c>
      <c r="AH3093" s="131">
        <f t="shared" si="536"/>
        <v>0</v>
      </c>
      <c r="AI3093" s="131">
        <f>Table5[[#This Row],[Column17]]-Table5[[#This Row],[Column20]]</f>
        <v>0</v>
      </c>
      <c r="AJ3093" s="131">
        <f t="shared" si="537"/>
        <v>0</v>
      </c>
      <c r="AK3093" s="131">
        <f t="shared" si="530"/>
        <v>0</v>
      </c>
      <c r="AL3093" s="131">
        <f t="shared" si="538"/>
        <v>0</v>
      </c>
      <c r="AM3093" s="131" t="str">
        <f t="shared" si="539"/>
        <v/>
      </c>
      <c r="AN3093" s="131" t="str">
        <f t="shared" ca="1" si="540"/>
        <v/>
      </c>
    </row>
    <row r="3094" spans="1:40" ht="20.25" customHeight="1" x14ac:dyDescent="0.3">
      <c r="A3094" s="127"/>
      <c r="B3094" s="164"/>
      <c r="C3094" s="139"/>
      <c r="D3094" s="140"/>
      <c r="E3094" s="139"/>
      <c r="F3094" s="139"/>
      <c r="G3094" s="140"/>
      <c r="H3094" s="139"/>
      <c r="I3094" s="129"/>
      <c r="L3094" s="128"/>
      <c r="M3094" s="128"/>
      <c r="N3094" s="128"/>
      <c r="O3094" s="128"/>
      <c r="P3094" s="128"/>
      <c r="Q3094" s="128"/>
      <c r="R3094" s="128"/>
      <c r="S3094" s="128"/>
      <c r="T3094" s="120">
        <f t="shared" si="531"/>
        <v>0</v>
      </c>
      <c r="U3094" s="131"/>
      <c r="V3094" s="131"/>
      <c r="W3094" s="131">
        <f>SUMIFS($F$3:F3094,$D$3:D3094,D3094,$C$3:C3094,"Buy")+SUMIFS($F$3:F3094,$D$3:D3094,D3094,$C$3:C3094,"Coin Deposit",$E$3:E3094,"&lt;&gt;")</f>
        <v>0</v>
      </c>
      <c r="X3094" s="131">
        <f t="shared" si="532"/>
        <v>0</v>
      </c>
      <c r="Y3094" s="131">
        <f>IF($D3094=Y$1,SUMIFS($H$3:$H3094,$G$3:$G3094,Y$1,$C$3:$C3094,"Sell"),0)</f>
        <v>0</v>
      </c>
      <c r="Z3094" s="131">
        <f t="shared" si="533"/>
        <v>0</v>
      </c>
      <c r="AA3094" s="131">
        <f>IF($D3094=AA$1,SUMIFS($H$3:$H3094,$G$3:$G3094,AA$1,$C$3:$C3094,"Sell"),0)</f>
        <v>0</v>
      </c>
      <c r="AB3094" s="131">
        <f t="shared" si="534"/>
        <v>0</v>
      </c>
      <c r="AC3094" s="131">
        <f>SUMIFS('Deductions and Deposits'!$H:$H,'Deductions and Deposits'!$G:$G,D3094,'Deductions and Deposits'!$F:$F,"&lt;="&amp;B3094)+SUMIFS($F$3:F3094,$D$3:D3094,D3094,$C$3:C3094,"Coin Deposit",$E$3:E3094,"")</f>
        <v>0</v>
      </c>
      <c r="AD3094" s="131">
        <f>SUMIFS('Deductions and Deposits'!$D:$D,'Deductions and Deposits'!$C:$C,D3094)+SUMIFS($F:$F,$D:$D,D3094,$C:$C,"Coin Deduction")</f>
        <v>0</v>
      </c>
      <c r="AE3094" s="131">
        <f>Table5[[#This Row],[Column4]]+Table5[[#This Row],[Column14]]+Table5[[#This Row],[Column19]]+Table5[[#This Row],[Column12]]</f>
        <v>0</v>
      </c>
      <c r="AF3094" s="131">
        <f>Table5[[#This Row],[Column5]]+Table5[[#This Row],[Column13]]+Table5[[#This Row],[Column21]]+Table5[[#This Row],[Column18]]</f>
        <v>0</v>
      </c>
      <c r="AG3094" s="131">
        <f t="shared" si="535"/>
        <v>0</v>
      </c>
      <c r="AH3094" s="131">
        <f t="shared" si="536"/>
        <v>0</v>
      </c>
      <c r="AI3094" s="131">
        <f>Table5[[#This Row],[Column17]]-Table5[[#This Row],[Column20]]</f>
        <v>0</v>
      </c>
      <c r="AJ3094" s="131">
        <f t="shared" si="537"/>
        <v>0</v>
      </c>
      <c r="AK3094" s="131">
        <f t="shared" si="530"/>
        <v>0</v>
      </c>
      <c r="AL3094" s="131">
        <f t="shared" si="538"/>
        <v>0</v>
      </c>
      <c r="AM3094" s="131" t="str">
        <f t="shared" si="539"/>
        <v/>
      </c>
      <c r="AN3094" s="131" t="str">
        <f t="shared" ca="1" si="540"/>
        <v/>
      </c>
    </row>
    <row r="3095" spans="1:40" ht="20.25" customHeight="1" x14ac:dyDescent="0.3">
      <c r="A3095" s="127"/>
      <c r="B3095" s="164"/>
      <c r="C3095" s="139"/>
      <c r="D3095" s="140"/>
      <c r="E3095" s="139"/>
      <c r="F3095" s="139"/>
      <c r="G3095" s="140"/>
      <c r="H3095" s="139"/>
      <c r="I3095" s="129"/>
      <c r="L3095" s="128"/>
      <c r="M3095" s="128"/>
      <c r="N3095" s="128"/>
      <c r="O3095" s="128"/>
      <c r="P3095" s="128"/>
      <c r="Q3095" s="128"/>
      <c r="R3095" s="128"/>
      <c r="S3095" s="128"/>
      <c r="T3095" s="120">
        <f t="shared" si="531"/>
        <v>0</v>
      </c>
      <c r="U3095" s="131"/>
      <c r="V3095" s="131"/>
      <c r="W3095" s="131">
        <f>SUMIFS($F$3:F3095,$D$3:D3095,D3095,$C$3:C3095,"Buy")+SUMIFS($F$3:F3095,$D$3:D3095,D3095,$C$3:C3095,"Coin Deposit",$E$3:E3095,"&lt;&gt;")</f>
        <v>0</v>
      </c>
      <c r="X3095" s="131">
        <f t="shared" si="532"/>
        <v>0</v>
      </c>
      <c r="Y3095" s="131">
        <f>IF($D3095=Y$1,SUMIFS($H$3:$H3095,$G$3:$G3095,Y$1,$C$3:$C3095,"Sell"),0)</f>
        <v>0</v>
      </c>
      <c r="Z3095" s="131">
        <f t="shared" si="533"/>
        <v>0</v>
      </c>
      <c r="AA3095" s="131">
        <f>IF($D3095=AA$1,SUMIFS($H$3:$H3095,$G$3:$G3095,AA$1,$C$3:$C3095,"Sell"),0)</f>
        <v>0</v>
      </c>
      <c r="AB3095" s="131">
        <f t="shared" si="534"/>
        <v>0</v>
      </c>
      <c r="AC3095" s="131">
        <f>SUMIFS('Deductions and Deposits'!$H:$H,'Deductions and Deposits'!$G:$G,D3095,'Deductions and Deposits'!$F:$F,"&lt;="&amp;B3095)+SUMIFS($F$3:F3095,$D$3:D3095,D3095,$C$3:C3095,"Coin Deposit",$E$3:E3095,"")</f>
        <v>0</v>
      </c>
      <c r="AD3095" s="131">
        <f>SUMIFS('Deductions and Deposits'!$D:$D,'Deductions and Deposits'!$C:$C,D3095)+SUMIFS($F:$F,$D:$D,D3095,$C:$C,"Coin Deduction")</f>
        <v>0</v>
      </c>
      <c r="AE3095" s="131">
        <f>Table5[[#This Row],[Column4]]+Table5[[#This Row],[Column14]]+Table5[[#This Row],[Column19]]+Table5[[#This Row],[Column12]]</f>
        <v>0</v>
      </c>
      <c r="AF3095" s="131">
        <f>Table5[[#This Row],[Column5]]+Table5[[#This Row],[Column13]]+Table5[[#This Row],[Column21]]+Table5[[#This Row],[Column18]]</f>
        <v>0</v>
      </c>
      <c r="AG3095" s="131">
        <f t="shared" si="535"/>
        <v>0</v>
      </c>
      <c r="AH3095" s="131">
        <f t="shared" si="536"/>
        <v>0</v>
      </c>
      <c r="AI3095" s="131">
        <f>Table5[[#This Row],[Column17]]-Table5[[#This Row],[Column20]]</f>
        <v>0</v>
      </c>
      <c r="AJ3095" s="131">
        <f t="shared" si="537"/>
        <v>0</v>
      </c>
      <c r="AK3095" s="131">
        <f t="shared" si="530"/>
        <v>0</v>
      </c>
      <c r="AL3095" s="131">
        <f t="shared" si="538"/>
        <v>0</v>
      </c>
      <c r="AM3095" s="131" t="str">
        <f t="shared" si="539"/>
        <v/>
      </c>
      <c r="AN3095" s="131" t="str">
        <f t="shared" ca="1" si="540"/>
        <v/>
      </c>
    </row>
    <row r="3096" spans="1:40" ht="20.25" customHeight="1" x14ac:dyDescent="0.3">
      <c r="A3096" s="127"/>
      <c r="B3096" s="164"/>
      <c r="C3096" s="139"/>
      <c r="D3096" s="140"/>
      <c r="E3096" s="139"/>
      <c r="F3096" s="139"/>
      <c r="G3096" s="140"/>
      <c r="H3096" s="139"/>
      <c r="I3096" s="129"/>
      <c r="L3096" s="128"/>
      <c r="M3096" s="128"/>
      <c r="N3096" s="128"/>
      <c r="O3096" s="128"/>
      <c r="P3096" s="128"/>
      <c r="Q3096" s="128"/>
      <c r="R3096" s="128"/>
      <c r="S3096" s="128"/>
      <c r="T3096" s="120">
        <f t="shared" si="531"/>
        <v>0</v>
      </c>
      <c r="U3096" s="131"/>
      <c r="V3096" s="131"/>
      <c r="W3096" s="131">
        <f>SUMIFS($F$3:F3096,$D$3:D3096,D3096,$C$3:C3096,"Buy")+SUMIFS($F$3:F3096,$D$3:D3096,D3096,$C$3:C3096,"Coin Deposit",$E$3:E3096,"&lt;&gt;")</f>
        <v>0</v>
      </c>
      <c r="X3096" s="131">
        <f t="shared" si="532"/>
        <v>0</v>
      </c>
      <c r="Y3096" s="131">
        <f>IF($D3096=Y$1,SUMIFS($H$3:$H3096,$G$3:$G3096,Y$1,$C$3:$C3096,"Sell"),0)</f>
        <v>0</v>
      </c>
      <c r="Z3096" s="131">
        <f t="shared" si="533"/>
        <v>0</v>
      </c>
      <c r="AA3096" s="131">
        <f>IF($D3096=AA$1,SUMIFS($H$3:$H3096,$G$3:$G3096,AA$1,$C$3:$C3096,"Sell"),0)</f>
        <v>0</v>
      </c>
      <c r="AB3096" s="131">
        <f t="shared" si="534"/>
        <v>0</v>
      </c>
      <c r="AC3096" s="131">
        <f>SUMIFS('Deductions and Deposits'!$H:$H,'Deductions and Deposits'!$G:$G,D3096,'Deductions and Deposits'!$F:$F,"&lt;="&amp;B3096)+SUMIFS($F$3:F3096,$D$3:D3096,D3096,$C$3:C3096,"Coin Deposit",$E$3:E3096,"")</f>
        <v>0</v>
      </c>
      <c r="AD3096" s="131">
        <f>SUMIFS('Deductions and Deposits'!$D:$D,'Deductions and Deposits'!$C:$C,D3096)+SUMIFS($F:$F,$D:$D,D3096,$C:$C,"Coin Deduction")</f>
        <v>0</v>
      </c>
      <c r="AE3096" s="131">
        <f>Table5[[#This Row],[Column4]]+Table5[[#This Row],[Column14]]+Table5[[#This Row],[Column19]]+Table5[[#This Row],[Column12]]</f>
        <v>0</v>
      </c>
      <c r="AF3096" s="131">
        <f>Table5[[#This Row],[Column5]]+Table5[[#This Row],[Column13]]+Table5[[#This Row],[Column21]]+Table5[[#This Row],[Column18]]</f>
        <v>0</v>
      </c>
      <c r="AG3096" s="131">
        <f t="shared" si="535"/>
        <v>0</v>
      </c>
      <c r="AH3096" s="131">
        <f t="shared" si="536"/>
        <v>0</v>
      </c>
      <c r="AI3096" s="131">
        <f>Table5[[#This Row],[Column17]]-Table5[[#This Row],[Column20]]</f>
        <v>0</v>
      </c>
      <c r="AJ3096" s="131">
        <f t="shared" si="537"/>
        <v>0</v>
      </c>
      <c r="AK3096" s="131">
        <f t="shared" si="530"/>
        <v>0</v>
      </c>
      <c r="AL3096" s="131">
        <f t="shared" si="538"/>
        <v>0</v>
      </c>
      <c r="AM3096" s="131" t="str">
        <f t="shared" si="539"/>
        <v/>
      </c>
      <c r="AN3096" s="131" t="str">
        <f t="shared" ca="1" si="540"/>
        <v/>
      </c>
    </row>
    <row r="3097" spans="1:40" ht="20.25" customHeight="1" x14ac:dyDescent="0.3">
      <c r="A3097" s="127"/>
      <c r="B3097" s="164"/>
      <c r="C3097" s="139"/>
      <c r="D3097" s="140"/>
      <c r="E3097" s="139"/>
      <c r="F3097" s="139"/>
      <c r="G3097" s="140"/>
      <c r="H3097" s="139"/>
      <c r="I3097" s="129"/>
      <c r="L3097" s="128"/>
      <c r="M3097" s="128"/>
      <c r="N3097" s="128"/>
      <c r="O3097" s="128"/>
      <c r="P3097" s="128"/>
      <c r="Q3097" s="128"/>
      <c r="R3097" s="128"/>
      <c r="S3097" s="128"/>
      <c r="T3097" s="120">
        <f t="shared" si="531"/>
        <v>0</v>
      </c>
      <c r="U3097" s="131"/>
      <c r="V3097" s="131"/>
      <c r="W3097" s="131">
        <f>SUMIFS($F$3:F3097,$D$3:D3097,D3097,$C$3:C3097,"Buy")+SUMIFS($F$3:F3097,$D$3:D3097,D3097,$C$3:C3097,"Coin Deposit",$E$3:E3097,"&lt;&gt;")</f>
        <v>0</v>
      </c>
      <c r="X3097" s="131">
        <f t="shared" si="532"/>
        <v>0</v>
      </c>
      <c r="Y3097" s="131">
        <f>IF($D3097=Y$1,SUMIFS($H$3:$H3097,$G$3:$G3097,Y$1,$C$3:$C3097,"Sell"),0)</f>
        <v>0</v>
      </c>
      <c r="Z3097" s="131">
        <f t="shared" si="533"/>
        <v>0</v>
      </c>
      <c r="AA3097" s="131">
        <f>IF($D3097=AA$1,SUMIFS($H$3:$H3097,$G$3:$G3097,AA$1,$C$3:$C3097,"Sell"),0)</f>
        <v>0</v>
      </c>
      <c r="AB3097" s="131">
        <f t="shared" si="534"/>
        <v>0</v>
      </c>
      <c r="AC3097" s="131">
        <f>SUMIFS('Deductions and Deposits'!$H:$H,'Deductions and Deposits'!$G:$G,D3097,'Deductions and Deposits'!$F:$F,"&lt;="&amp;B3097)+SUMIFS($F$3:F3097,$D$3:D3097,D3097,$C$3:C3097,"Coin Deposit",$E$3:E3097,"")</f>
        <v>0</v>
      </c>
      <c r="AD3097" s="131">
        <f>SUMIFS('Deductions and Deposits'!$D:$D,'Deductions and Deposits'!$C:$C,D3097)+SUMIFS($F:$F,$D:$D,D3097,$C:$C,"Coin Deduction")</f>
        <v>0</v>
      </c>
      <c r="AE3097" s="131">
        <f>Table5[[#This Row],[Column4]]+Table5[[#This Row],[Column14]]+Table5[[#This Row],[Column19]]+Table5[[#This Row],[Column12]]</f>
        <v>0</v>
      </c>
      <c r="AF3097" s="131">
        <f>Table5[[#This Row],[Column5]]+Table5[[#This Row],[Column13]]+Table5[[#This Row],[Column21]]+Table5[[#This Row],[Column18]]</f>
        <v>0</v>
      </c>
      <c r="AG3097" s="131">
        <f t="shared" si="535"/>
        <v>0</v>
      </c>
      <c r="AH3097" s="131">
        <f t="shared" si="536"/>
        <v>0</v>
      </c>
      <c r="AI3097" s="131">
        <f>Table5[[#This Row],[Column17]]-Table5[[#This Row],[Column20]]</f>
        <v>0</v>
      </c>
      <c r="AJ3097" s="131">
        <f t="shared" si="537"/>
        <v>0</v>
      </c>
      <c r="AK3097" s="131">
        <f t="shared" si="530"/>
        <v>0</v>
      </c>
      <c r="AL3097" s="131">
        <f t="shared" si="538"/>
        <v>0</v>
      </c>
      <c r="AM3097" s="131" t="str">
        <f t="shared" si="539"/>
        <v/>
      </c>
      <c r="AN3097" s="131" t="str">
        <f t="shared" ca="1" si="540"/>
        <v/>
      </c>
    </row>
    <row r="3098" spans="1:40" ht="20.25" customHeight="1" x14ac:dyDescent="0.3">
      <c r="A3098" s="127"/>
      <c r="B3098" s="164"/>
      <c r="C3098" s="139"/>
      <c r="D3098" s="140"/>
      <c r="E3098" s="139"/>
      <c r="F3098" s="139"/>
      <c r="G3098" s="140"/>
      <c r="H3098" s="139"/>
      <c r="I3098" s="129"/>
      <c r="L3098" s="128"/>
      <c r="M3098" s="128"/>
      <c r="N3098" s="128"/>
      <c r="O3098" s="128"/>
      <c r="P3098" s="128"/>
      <c r="Q3098" s="128"/>
      <c r="R3098" s="128"/>
      <c r="S3098" s="128"/>
      <c r="T3098" s="120">
        <f t="shared" si="531"/>
        <v>0</v>
      </c>
      <c r="U3098" s="131"/>
      <c r="V3098" s="131"/>
      <c r="W3098" s="131">
        <f>SUMIFS($F$3:F3098,$D$3:D3098,D3098,$C$3:C3098,"Buy")+SUMIFS($F$3:F3098,$D$3:D3098,D3098,$C$3:C3098,"Coin Deposit",$E$3:E3098,"&lt;&gt;")</f>
        <v>0</v>
      </c>
      <c r="X3098" s="131">
        <f t="shared" si="532"/>
        <v>0</v>
      </c>
      <c r="Y3098" s="131">
        <f>IF($D3098=Y$1,SUMIFS($H$3:$H3098,$G$3:$G3098,Y$1,$C$3:$C3098,"Sell"),0)</f>
        <v>0</v>
      </c>
      <c r="Z3098" s="131">
        <f t="shared" si="533"/>
        <v>0</v>
      </c>
      <c r="AA3098" s="131">
        <f>IF($D3098=AA$1,SUMIFS($H$3:$H3098,$G$3:$G3098,AA$1,$C$3:$C3098,"Sell"),0)</f>
        <v>0</v>
      </c>
      <c r="AB3098" s="131">
        <f t="shared" si="534"/>
        <v>0</v>
      </c>
      <c r="AC3098" s="131">
        <f>SUMIFS('Deductions and Deposits'!$H:$H,'Deductions and Deposits'!$G:$G,D3098,'Deductions and Deposits'!$F:$F,"&lt;="&amp;B3098)+SUMIFS($F$3:F3098,$D$3:D3098,D3098,$C$3:C3098,"Coin Deposit",$E$3:E3098,"")</f>
        <v>0</v>
      </c>
      <c r="AD3098" s="131">
        <f>SUMIFS('Deductions and Deposits'!$D:$D,'Deductions and Deposits'!$C:$C,D3098)+SUMIFS($F:$F,$D:$D,D3098,$C:$C,"Coin Deduction")</f>
        <v>0</v>
      </c>
      <c r="AE3098" s="131">
        <f>Table5[[#This Row],[Column4]]+Table5[[#This Row],[Column14]]+Table5[[#This Row],[Column19]]+Table5[[#This Row],[Column12]]</f>
        <v>0</v>
      </c>
      <c r="AF3098" s="131">
        <f>Table5[[#This Row],[Column5]]+Table5[[#This Row],[Column13]]+Table5[[#This Row],[Column21]]+Table5[[#This Row],[Column18]]</f>
        <v>0</v>
      </c>
      <c r="AG3098" s="131">
        <f t="shared" si="535"/>
        <v>0</v>
      </c>
      <c r="AH3098" s="131">
        <f t="shared" si="536"/>
        <v>0</v>
      </c>
      <c r="AI3098" s="131">
        <f>Table5[[#This Row],[Column17]]-Table5[[#This Row],[Column20]]</f>
        <v>0</v>
      </c>
      <c r="AJ3098" s="131">
        <f t="shared" si="537"/>
        <v>0</v>
      </c>
      <c r="AK3098" s="131">
        <f t="shared" si="530"/>
        <v>0</v>
      </c>
      <c r="AL3098" s="131">
        <f t="shared" si="538"/>
        <v>0</v>
      </c>
      <c r="AM3098" s="131" t="str">
        <f t="shared" si="539"/>
        <v/>
      </c>
      <c r="AN3098" s="131" t="str">
        <f t="shared" ca="1" si="540"/>
        <v/>
      </c>
    </row>
    <row r="3099" spans="1:40" ht="20.25" customHeight="1" x14ac:dyDescent="0.3">
      <c r="A3099" s="127"/>
      <c r="B3099" s="164"/>
      <c r="C3099" s="139"/>
      <c r="D3099" s="140"/>
      <c r="E3099" s="139"/>
      <c r="F3099" s="139"/>
      <c r="G3099" s="140"/>
      <c r="H3099" s="139"/>
      <c r="I3099" s="129"/>
      <c r="L3099" s="128"/>
      <c r="M3099" s="128"/>
      <c r="N3099" s="128"/>
      <c r="O3099" s="128"/>
      <c r="P3099" s="128"/>
      <c r="Q3099" s="128"/>
      <c r="R3099" s="128"/>
      <c r="S3099" s="128"/>
      <c r="T3099" s="120">
        <f t="shared" si="531"/>
        <v>0</v>
      </c>
      <c r="U3099" s="131"/>
      <c r="V3099" s="131"/>
      <c r="W3099" s="131">
        <f>SUMIFS($F$3:F3099,$D$3:D3099,D3099,$C$3:C3099,"Buy")+SUMIFS($F$3:F3099,$D$3:D3099,D3099,$C$3:C3099,"Coin Deposit",$E$3:E3099,"&lt;&gt;")</f>
        <v>0</v>
      </c>
      <c r="X3099" s="131">
        <f t="shared" si="532"/>
        <v>0</v>
      </c>
      <c r="Y3099" s="131">
        <f>IF($D3099=Y$1,SUMIFS($H$3:$H3099,$G$3:$G3099,Y$1,$C$3:$C3099,"Sell"),0)</f>
        <v>0</v>
      </c>
      <c r="Z3099" s="131">
        <f t="shared" si="533"/>
        <v>0</v>
      </c>
      <c r="AA3099" s="131">
        <f>IF($D3099=AA$1,SUMIFS($H$3:$H3099,$G$3:$G3099,AA$1,$C$3:$C3099,"Sell"),0)</f>
        <v>0</v>
      </c>
      <c r="AB3099" s="131">
        <f t="shared" si="534"/>
        <v>0</v>
      </c>
      <c r="AC3099" s="131">
        <f>SUMIFS('Deductions and Deposits'!$H:$H,'Deductions and Deposits'!$G:$G,D3099,'Deductions and Deposits'!$F:$F,"&lt;="&amp;B3099)+SUMIFS($F$3:F3099,$D$3:D3099,D3099,$C$3:C3099,"Coin Deposit",$E$3:E3099,"")</f>
        <v>0</v>
      </c>
      <c r="AD3099" s="131">
        <f>SUMIFS('Deductions and Deposits'!$D:$D,'Deductions and Deposits'!$C:$C,D3099)+SUMIFS($F:$F,$D:$D,D3099,$C:$C,"Coin Deduction")</f>
        <v>0</v>
      </c>
      <c r="AE3099" s="131">
        <f>Table5[[#This Row],[Column4]]+Table5[[#This Row],[Column14]]+Table5[[#This Row],[Column19]]+Table5[[#This Row],[Column12]]</f>
        <v>0</v>
      </c>
      <c r="AF3099" s="131">
        <f>Table5[[#This Row],[Column5]]+Table5[[#This Row],[Column13]]+Table5[[#This Row],[Column21]]+Table5[[#This Row],[Column18]]</f>
        <v>0</v>
      </c>
      <c r="AG3099" s="131">
        <f t="shared" si="535"/>
        <v>0</v>
      </c>
      <c r="AH3099" s="131">
        <f t="shared" si="536"/>
        <v>0</v>
      </c>
      <c r="AI3099" s="131">
        <f>Table5[[#This Row],[Column17]]-Table5[[#This Row],[Column20]]</f>
        <v>0</v>
      </c>
      <c r="AJ3099" s="131">
        <f t="shared" si="537"/>
        <v>0</v>
      </c>
      <c r="AK3099" s="131">
        <f t="shared" si="530"/>
        <v>0</v>
      </c>
      <c r="AL3099" s="131">
        <f t="shared" si="538"/>
        <v>0</v>
      </c>
      <c r="AM3099" s="131" t="str">
        <f t="shared" si="539"/>
        <v/>
      </c>
      <c r="AN3099" s="131" t="str">
        <f t="shared" ca="1" si="540"/>
        <v/>
      </c>
    </row>
    <row r="3100" spans="1:40" ht="20.25" customHeight="1" x14ac:dyDescent="0.3">
      <c r="A3100" s="127"/>
      <c r="B3100" s="164"/>
      <c r="C3100" s="139"/>
      <c r="D3100" s="140"/>
      <c r="E3100" s="139"/>
      <c r="F3100" s="139"/>
      <c r="G3100" s="140"/>
      <c r="H3100" s="139"/>
      <c r="I3100" s="129"/>
      <c r="L3100" s="128"/>
      <c r="M3100" s="128"/>
      <c r="N3100" s="128"/>
      <c r="O3100" s="128"/>
      <c r="P3100" s="128"/>
      <c r="Q3100" s="128"/>
      <c r="R3100" s="128"/>
      <c r="S3100" s="128"/>
      <c r="T3100" s="120">
        <f t="shared" si="531"/>
        <v>0</v>
      </c>
      <c r="U3100" s="131"/>
      <c r="V3100" s="131"/>
      <c r="W3100" s="131">
        <f>SUMIFS($F$3:F3100,$D$3:D3100,D3100,$C$3:C3100,"Buy")+SUMIFS($F$3:F3100,$D$3:D3100,D3100,$C$3:C3100,"Coin Deposit",$E$3:E3100,"&lt;&gt;")</f>
        <v>0</v>
      </c>
      <c r="X3100" s="131">
        <f t="shared" si="532"/>
        <v>0</v>
      </c>
      <c r="Y3100" s="131">
        <f>IF($D3100=Y$1,SUMIFS($H$3:$H3100,$G$3:$G3100,Y$1,$C$3:$C3100,"Sell"),0)</f>
        <v>0</v>
      </c>
      <c r="Z3100" s="131">
        <f t="shared" si="533"/>
        <v>0</v>
      </c>
      <c r="AA3100" s="131">
        <f>IF($D3100=AA$1,SUMIFS($H$3:$H3100,$G$3:$G3100,AA$1,$C$3:$C3100,"Sell"),0)</f>
        <v>0</v>
      </c>
      <c r="AB3100" s="131">
        <f t="shared" si="534"/>
        <v>0</v>
      </c>
      <c r="AC3100" s="131">
        <f>SUMIFS('Deductions and Deposits'!$H:$H,'Deductions and Deposits'!$G:$G,D3100,'Deductions and Deposits'!$F:$F,"&lt;="&amp;B3100)+SUMIFS($F$3:F3100,$D$3:D3100,D3100,$C$3:C3100,"Coin Deposit",$E$3:E3100,"")</f>
        <v>0</v>
      </c>
      <c r="AD3100" s="131">
        <f>SUMIFS('Deductions and Deposits'!$D:$D,'Deductions and Deposits'!$C:$C,D3100)+SUMIFS($F:$F,$D:$D,D3100,$C:$C,"Coin Deduction")</f>
        <v>0</v>
      </c>
      <c r="AE3100" s="131">
        <f>Table5[[#This Row],[Column4]]+Table5[[#This Row],[Column14]]+Table5[[#This Row],[Column19]]+Table5[[#This Row],[Column12]]</f>
        <v>0</v>
      </c>
      <c r="AF3100" s="131">
        <f>Table5[[#This Row],[Column5]]+Table5[[#This Row],[Column13]]+Table5[[#This Row],[Column21]]+Table5[[#This Row],[Column18]]</f>
        <v>0</v>
      </c>
      <c r="AG3100" s="131">
        <f t="shared" si="535"/>
        <v>0</v>
      </c>
      <c r="AH3100" s="131">
        <f t="shared" si="536"/>
        <v>0</v>
      </c>
      <c r="AI3100" s="131">
        <f>Table5[[#This Row],[Column17]]-Table5[[#This Row],[Column20]]</f>
        <v>0</v>
      </c>
      <c r="AJ3100" s="131">
        <f t="shared" si="537"/>
        <v>0</v>
      </c>
      <c r="AK3100" s="131">
        <f t="shared" si="530"/>
        <v>0</v>
      </c>
      <c r="AL3100" s="131">
        <f t="shared" si="538"/>
        <v>0</v>
      </c>
      <c r="AM3100" s="131" t="str">
        <f t="shared" si="539"/>
        <v/>
      </c>
      <c r="AN3100" s="131" t="str">
        <f t="shared" ca="1" si="540"/>
        <v/>
      </c>
    </row>
    <row r="3101" spans="1:40" ht="20.25" customHeight="1" x14ac:dyDescent="0.3">
      <c r="A3101" s="127"/>
      <c r="B3101" s="164"/>
      <c r="C3101" s="139"/>
      <c r="D3101" s="140"/>
      <c r="E3101" s="139"/>
      <c r="F3101" s="139"/>
      <c r="G3101" s="140"/>
      <c r="H3101" s="139"/>
      <c r="I3101" s="129"/>
      <c r="L3101" s="128"/>
      <c r="M3101" s="128"/>
      <c r="N3101" s="128"/>
      <c r="O3101" s="128"/>
      <c r="P3101" s="128"/>
      <c r="Q3101" s="128"/>
      <c r="R3101" s="128"/>
      <c r="S3101" s="128"/>
      <c r="T3101" s="120">
        <f t="shared" si="531"/>
        <v>0</v>
      </c>
      <c r="U3101" s="131"/>
      <c r="V3101" s="131"/>
      <c r="W3101" s="131">
        <f>SUMIFS($F$3:F3101,$D$3:D3101,D3101,$C$3:C3101,"Buy")+SUMIFS($F$3:F3101,$D$3:D3101,D3101,$C$3:C3101,"Coin Deposit",$E$3:E3101,"&lt;&gt;")</f>
        <v>0</v>
      </c>
      <c r="X3101" s="131">
        <f t="shared" si="532"/>
        <v>0</v>
      </c>
      <c r="Y3101" s="131">
        <f>IF($D3101=Y$1,SUMIFS($H$3:$H3101,$G$3:$G3101,Y$1,$C$3:$C3101,"Sell"),0)</f>
        <v>0</v>
      </c>
      <c r="Z3101" s="131">
        <f t="shared" si="533"/>
        <v>0</v>
      </c>
      <c r="AA3101" s="131">
        <f>IF($D3101=AA$1,SUMIFS($H$3:$H3101,$G$3:$G3101,AA$1,$C$3:$C3101,"Sell"),0)</f>
        <v>0</v>
      </c>
      <c r="AB3101" s="131">
        <f t="shared" si="534"/>
        <v>0</v>
      </c>
      <c r="AC3101" s="131">
        <f>SUMIFS('Deductions and Deposits'!$H:$H,'Deductions and Deposits'!$G:$G,D3101,'Deductions and Deposits'!$F:$F,"&lt;="&amp;B3101)+SUMIFS($F$3:F3101,$D$3:D3101,D3101,$C$3:C3101,"Coin Deposit",$E$3:E3101,"")</f>
        <v>0</v>
      </c>
      <c r="AD3101" s="131">
        <f>SUMIFS('Deductions and Deposits'!$D:$D,'Deductions and Deposits'!$C:$C,D3101)+SUMIFS($F:$F,$D:$D,D3101,$C:$C,"Coin Deduction")</f>
        <v>0</v>
      </c>
      <c r="AE3101" s="131">
        <f>Table5[[#This Row],[Column4]]+Table5[[#This Row],[Column14]]+Table5[[#This Row],[Column19]]+Table5[[#This Row],[Column12]]</f>
        <v>0</v>
      </c>
      <c r="AF3101" s="131">
        <f>Table5[[#This Row],[Column5]]+Table5[[#This Row],[Column13]]+Table5[[#This Row],[Column21]]+Table5[[#This Row],[Column18]]</f>
        <v>0</v>
      </c>
      <c r="AG3101" s="131">
        <f t="shared" si="535"/>
        <v>0</v>
      </c>
      <c r="AH3101" s="131">
        <f t="shared" si="536"/>
        <v>0</v>
      </c>
      <c r="AI3101" s="131">
        <f>Table5[[#This Row],[Column17]]-Table5[[#This Row],[Column20]]</f>
        <v>0</v>
      </c>
      <c r="AJ3101" s="131">
        <f t="shared" si="537"/>
        <v>0</v>
      </c>
      <c r="AK3101" s="131">
        <f t="shared" si="530"/>
        <v>0</v>
      </c>
      <c r="AL3101" s="131">
        <f t="shared" si="538"/>
        <v>0</v>
      </c>
      <c r="AM3101" s="131" t="str">
        <f t="shared" si="539"/>
        <v/>
      </c>
      <c r="AN3101" s="131" t="str">
        <f t="shared" ca="1" si="540"/>
        <v/>
      </c>
    </row>
    <row r="3102" spans="1:40" ht="20.25" customHeight="1" x14ac:dyDescent="0.3">
      <c r="A3102" s="127"/>
      <c r="B3102" s="164"/>
      <c r="C3102" s="139"/>
      <c r="D3102" s="140"/>
      <c r="E3102" s="139"/>
      <c r="F3102" s="139"/>
      <c r="G3102" s="140"/>
      <c r="H3102" s="139"/>
      <c r="I3102" s="129"/>
      <c r="L3102" s="128"/>
      <c r="M3102" s="128"/>
      <c r="N3102" s="128"/>
      <c r="O3102" s="128"/>
      <c r="P3102" s="128"/>
      <c r="Q3102" s="128"/>
      <c r="R3102" s="128"/>
      <c r="S3102" s="128"/>
      <c r="T3102" s="120">
        <f t="shared" si="531"/>
        <v>0</v>
      </c>
      <c r="U3102" s="131"/>
      <c r="V3102" s="131"/>
      <c r="W3102" s="131">
        <f>SUMIFS($F$3:F3102,$D$3:D3102,D3102,$C$3:C3102,"Buy")+SUMIFS($F$3:F3102,$D$3:D3102,D3102,$C$3:C3102,"Coin Deposit",$E$3:E3102,"&lt;&gt;")</f>
        <v>0</v>
      </c>
      <c r="X3102" s="131">
        <f t="shared" si="532"/>
        <v>0</v>
      </c>
      <c r="Y3102" s="131">
        <f>IF($D3102=Y$1,SUMIFS($H$3:$H3102,$G$3:$G3102,Y$1,$C$3:$C3102,"Sell"),0)</f>
        <v>0</v>
      </c>
      <c r="Z3102" s="131">
        <f t="shared" si="533"/>
        <v>0</v>
      </c>
      <c r="AA3102" s="131">
        <f>IF($D3102=AA$1,SUMIFS($H$3:$H3102,$G$3:$G3102,AA$1,$C$3:$C3102,"Sell"),0)</f>
        <v>0</v>
      </c>
      <c r="AB3102" s="131">
        <f t="shared" si="534"/>
        <v>0</v>
      </c>
      <c r="AC3102" s="131">
        <f>SUMIFS('Deductions and Deposits'!$H:$H,'Deductions and Deposits'!$G:$G,D3102,'Deductions and Deposits'!$F:$F,"&lt;="&amp;B3102)+SUMIFS($F$3:F3102,$D$3:D3102,D3102,$C$3:C3102,"Coin Deposit",$E$3:E3102,"")</f>
        <v>0</v>
      </c>
      <c r="AD3102" s="131">
        <f>SUMIFS('Deductions and Deposits'!$D:$D,'Deductions and Deposits'!$C:$C,D3102)+SUMIFS($F:$F,$D:$D,D3102,$C:$C,"Coin Deduction")</f>
        <v>0</v>
      </c>
      <c r="AE3102" s="131">
        <f>Table5[[#This Row],[Column4]]+Table5[[#This Row],[Column14]]+Table5[[#This Row],[Column19]]+Table5[[#This Row],[Column12]]</f>
        <v>0</v>
      </c>
      <c r="AF3102" s="131">
        <f>Table5[[#This Row],[Column5]]+Table5[[#This Row],[Column13]]+Table5[[#This Row],[Column21]]+Table5[[#This Row],[Column18]]</f>
        <v>0</v>
      </c>
      <c r="AG3102" s="131">
        <f t="shared" si="535"/>
        <v>0</v>
      </c>
      <c r="AH3102" s="131">
        <f t="shared" si="536"/>
        <v>0</v>
      </c>
      <c r="AI3102" s="131">
        <f>Table5[[#This Row],[Column17]]-Table5[[#This Row],[Column20]]</f>
        <v>0</v>
      </c>
      <c r="AJ3102" s="131">
        <f t="shared" si="537"/>
        <v>0</v>
      </c>
      <c r="AK3102" s="131">
        <f t="shared" si="530"/>
        <v>0</v>
      </c>
      <c r="AL3102" s="131">
        <f t="shared" si="538"/>
        <v>0</v>
      </c>
      <c r="AM3102" s="131" t="str">
        <f t="shared" si="539"/>
        <v/>
      </c>
      <c r="AN3102" s="131" t="str">
        <f t="shared" ca="1" si="540"/>
        <v/>
      </c>
    </row>
    <row r="3103" spans="1:40" ht="20.25" customHeight="1" x14ac:dyDescent="0.3">
      <c r="A3103" s="127"/>
      <c r="B3103" s="164"/>
      <c r="C3103" s="139"/>
      <c r="D3103" s="140"/>
      <c r="E3103" s="139"/>
      <c r="F3103" s="139"/>
      <c r="G3103" s="140"/>
      <c r="H3103" s="139"/>
      <c r="I3103" s="129"/>
      <c r="L3103" s="128"/>
      <c r="M3103" s="128"/>
      <c r="N3103" s="128"/>
      <c r="O3103" s="128"/>
      <c r="P3103" s="128"/>
      <c r="Q3103" s="128"/>
      <c r="R3103" s="128"/>
      <c r="S3103" s="128"/>
      <c r="T3103" s="120">
        <f t="shared" si="531"/>
        <v>0</v>
      </c>
      <c r="U3103" s="131"/>
      <c r="V3103" s="131"/>
      <c r="W3103" s="131">
        <f>SUMIFS($F$3:F3103,$D$3:D3103,D3103,$C$3:C3103,"Buy")+SUMIFS($F$3:F3103,$D$3:D3103,D3103,$C$3:C3103,"Coin Deposit",$E$3:E3103,"&lt;&gt;")</f>
        <v>0</v>
      </c>
      <c r="X3103" s="131">
        <f t="shared" si="532"/>
        <v>0</v>
      </c>
      <c r="Y3103" s="131">
        <f>IF($D3103=Y$1,SUMIFS($H$3:$H3103,$G$3:$G3103,Y$1,$C$3:$C3103,"Sell"),0)</f>
        <v>0</v>
      </c>
      <c r="Z3103" s="131">
        <f t="shared" si="533"/>
        <v>0</v>
      </c>
      <c r="AA3103" s="131">
        <f>IF($D3103=AA$1,SUMIFS($H$3:$H3103,$G$3:$G3103,AA$1,$C$3:$C3103,"Sell"),0)</f>
        <v>0</v>
      </c>
      <c r="AB3103" s="131">
        <f t="shared" si="534"/>
        <v>0</v>
      </c>
      <c r="AC3103" s="131">
        <f>SUMIFS('Deductions and Deposits'!$H:$H,'Deductions and Deposits'!$G:$G,D3103,'Deductions and Deposits'!$F:$F,"&lt;="&amp;B3103)+SUMIFS($F$3:F3103,$D$3:D3103,D3103,$C$3:C3103,"Coin Deposit",$E$3:E3103,"")</f>
        <v>0</v>
      </c>
      <c r="AD3103" s="131">
        <f>SUMIFS('Deductions and Deposits'!$D:$D,'Deductions and Deposits'!$C:$C,D3103)+SUMIFS($F:$F,$D:$D,D3103,$C:$C,"Coin Deduction")</f>
        <v>0</v>
      </c>
      <c r="AE3103" s="131">
        <f>Table5[[#This Row],[Column4]]+Table5[[#This Row],[Column14]]+Table5[[#This Row],[Column19]]+Table5[[#This Row],[Column12]]</f>
        <v>0</v>
      </c>
      <c r="AF3103" s="131">
        <f>Table5[[#This Row],[Column5]]+Table5[[#This Row],[Column13]]+Table5[[#This Row],[Column21]]+Table5[[#This Row],[Column18]]</f>
        <v>0</v>
      </c>
      <c r="AG3103" s="131">
        <f t="shared" si="535"/>
        <v>0</v>
      </c>
      <c r="AH3103" s="131">
        <f t="shared" si="536"/>
        <v>0</v>
      </c>
      <c r="AI3103" s="131">
        <f>Table5[[#This Row],[Column17]]-Table5[[#This Row],[Column20]]</f>
        <v>0</v>
      </c>
      <c r="AJ3103" s="131">
        <f t="shared" si="537"/>
        <v>0</v>
      </c>
      <c r="AK3103" s="131">
        <f t="shared" si="530"/>
        <v>0</v>
      </c>
      <c r="AL3103" s="131">
        <f t="shared" si="538"/>
        <v>0</v>
      </c>
      <c r="AM3103" s="131" t="str">
        <f t="shared" si="539"/>
        <v/>
      </c>
      <c r="AN3103" s="131" t="str">
        <f t="shared" ca="1" si="540"/>
        <v/>
      </c>
    </row>
    <row r="3104" spans="1:40" ht="20.25" customHeight="1" x14ac:dyDescent="0.3">
      <c r="A3104" s="127"/>
      <c r="B3104" s="164"/>
      <c r="C3104" s="139"/>
      <c r="D3104" s="140"/>
      <c r="E3104" s="139"/>
      <c r="F3104" s="139"/>
      <c r="G3104" s="140"/>
      <c r="H3104" s="139"/>
      <c r="I3104" s="129"/>
      <c r="L3104" s="128"/>
      <c r="M3104" s="128"/>
      <c r="N3104" s="128"/>
      <c r="O3104" s="128"/>
      <c r="P3104" s="128"/>
      <c r="Q3104" s="128"/>
      <c r="R3104" s="128"/>
      <c r="S3104" s="128"/>
      <c r="T3104" s="120">
        <f t="shared" si="531"/>
        <v>0</v>
      </c>
      <c r="U3104" s="131"/>
      <c r="V3104" s="131"/>
      <c r="W3104" s="131">
        <f>SUMIFS($F$3:F3104,$D$3:D3104,D3104,$C$3:C3104,"Buy")+SUMIFS($F$3:F3104,$D$3:D3104,D3104,$C$3:C3104,"Coin Deposit",$E$3:E3104,"&lt;&gt;")</f>
        <v>0</v>
      </c>
      <c r="X3104" s="131">
        <f t="shared" si="532"/>
        <v>0</v>
      </c>
      <c r="Y3104" s="131">
        <f>IF($D3104=Y$1,SUMIFS($H$3:$H3104,$G$3:$G3104,Y$1,$C$3:$C3104,"Sell"),0)</f>
        <v>0</v>
      </c>
      <c r="Z3104" s="131">
        <f t="shared" si="533"/>
        <v>0</v>
      </c>
      <c r="AA3104" s="131">
        <f>IF($D3104=AA$1,SUMIFS($H$3:$H3104,$G$3:$G3104,AA$1,$C$3:$C3104,"Sell"),0)</f>
        <v>0</v>
      </c>
      <c r="AB3104" s="131">
        <f t="shared" si="534"/>
        <v>0</v>
      </c>
      <c r="AC3104" s="131">
        <f>SUMIFS('Deductions and Deposits'!$H:$H,'Deductions and Deposits'!$G:$G,D3104,'Deductions and Deposits'!$F:$F,"&lt;="&amp;B3104)+SUMIFS($F$3:F3104,$D$3:D3104,D3104,$C$3:C3104,"Coin Deposit",$E$3:E3104,"")</f>
        <v>0</v>
      </c>
      <c r="AD3104" s="131">
        <f>SUMIFS('Deductions and Deposits'!$D:$D,'Deductions and Deposits'!$C:$C,D3104)+SUMIFS($F:$F,$D:$D,D3104,$C:$C,"Coin Deduction")</f>
        <v>0</v>
      </c>
      <c r="AE3104" s="131">
        <f>Table5[[#This Row],[Column4]]+Table5[[#This Row],[Column14]]+Table5[[#This Row],[Column19]]+Table5[[#This Row],[Column12]]</f>
        <v>0</v>
      </c>
      <c r="AF3104" s="131">
        <f>Table5[[#This Row],[Column5]]+Table5[[#This Row],[Column13]]+Table5[[#This Row],[Column21]]+Table5[[#This Row],[Column18]]</f>
        <v>0</v>
      </c>
      <c r="AG3104" s="131">
        <f t="shared" si="535"/>
        <v>0</v>
      </c>
      <c r="AH3104" s="131">
        <f t="shared" si="536"/>
        <v>0</v>
      </c>
      <c r="AI3104" s="131">
        <f>Table5[[#This Row],[Column17]]-Table5[[#This Row],[Column20]]</f>
        <v>0</v>
      </c>
      <c r="AJ3104" s="131">
        <f t="shared" si="537"/>
        <v>0</v>
      </c>
      <c r="AK3104" s="131">
        <f t="shared" si="530"/>
        <v>0</v>
      </c>
      <c r="AL3104" s="131">
        <f t="shared" si="538"/>
        <v>0</v>
      </c>
      <c r="AM3104" s="131" t="str">
        <f t="shared" si="539"/>
        <v/>
      </c>
      <c r="AN3104" s="131" t="str">
        <f t="shared" ca="1" si="540"/>
        <v/>
      </c>
    </row>
    <row r="3105" spans="1:40" ht="20.25" customHeight="1" x14ac:dyDescent="0.3">
      <c r="A3105" s="127"/>
      <c r="B3105" s="164"/>
      <c r="C3105" s="139"/>
      <c r="D3105" s="140"/>
      <c r="E3105" s="139"/>
      <c r="F3105" s="139"/>
      <c r="G3105" s="140"/>
      <c r="H3105" s="139"/>
      <c r="I3105" s="129"/>
      <c r="L3105" s="128"/>
      <c r="M3105" s="128"/>
      <c r="N3105" s="128"/>
      <c r="O3105" s="128"/>
      <c r="P3105" s="128"/>
      <c r="Q3105" s="128"/>
      <c r="R3105" s="128"/>
      <c r="S3105" s="128"/>
      <c r="T3105" s="120">
        <f t="shared" si="531"/>
        <v>0</v>
      </c>
      <c r="U3105" s="131"/>
      <c r="V3105" s="131"/>
      <c r="W3105" s="131">
        <f>SUMIFS($F$3:F3105,$D$3:D3105,D3105,$C$3:C3105,"Buy")+SUMIFS($F$3:F3105,$D$3:D3105,D3105,$C$3:C3105,"Coin Deposit",$E$3:E3105,"&lt;&gt;")</f>
        <v>0</v>
      </c>
      <c r="X3105" s="131">
        <f t="shared" si="532"/>
        <v>0</v>
      </c>
      <c r="Y3105" s="131">
        <f>IF($D3105=Y$1,SUMIFS($H$3:$H3105,$G$3:$G3105,Y$1,$C$3:$C3105,"Sell"),0)</f>
        <v>0</v>
      </c>
      <c r="Z3105" s="131">
        <f t="shared" si="533"/>
        <v>0</v>
      </c>
      <c r="AA3105" s="131">
        <f>IF($D3105=AA$1,SUMIFS($H$3:$H3105,$G$3:$G3105,AA$1,$C$3:$C3105,"Sell"),0)</f>
        <v>0</v>
      </c>
      <c r="AB3105" s="131">
        <f t="shared" si="534"/>
        <v>0</v>
      </c>
      <c r="AC3105" s="131">
        <f>SUMIFS('Deductions and Deposits'!$H:$H,'Deductions and Deposits'!$G:$G,D3105,'Deductions and Deposits'!$F:$F,"&lt;="&amp;B3105)+SUMIFS($F$3:F3105,$D$3:D3105,D3105,$C$3:C3105,"Coin Deposit",$E$3:E3105,"")</f>
        <v>0</v>
      </c>
      <c r="AD3105" s="131">
        <f>SUMIFS('Deductions and Deposits'!$D:$D,'Deductions and Deposits'!$C:$C,D3105)+SUMIFS($F:$F,$D:$D,D3105,$C:$C,"Coin Deduction")</f>
        <v>0</v>
      </c>
      <c r="AE3105" s="131">
        <f>Table5[[#This Row],[Column4]]+Table5[[#This Row],[Column14]]+Table5[[#This Row],[Column19]]+Table5[[#This Row],[Column12]]</f>
        <v>0</v>
      </c>
      <c r="AF3105" s="131">
        <f>Table5[[#This Row],[Column5]]+Table5[[#This Row],[Column13]]+Table5[[#This Row],[Column21]]+Table5[[#This Row],[Column18]]</f>
        <v>0</v>
      </c>
      <c r="AG3105" s="131">
        <f t="shared" si="535"/>
        <v>0</v>
      </c>
      <c r="AH3105" s="131">
        <f t="shared" si="536"/>
        <v>0</v>
      </c>
      <c r="AI3105" s="131">
        <f>Table5[[#This Row],[Column17]]-Table5[[#This Row],[Column20]]</f>
        <v>0</v>
      </c>
      <c r="AJ3105" s="131">
        <f t="shared" si="537"/>
        <v>0</v>
      </c>
      <c r="AK3105" s="131">
        <f t="shared" si="530"/>
        <v>0</v>
      </c>
      <c r="AL3105" s="131">
        <f t="shared" si="538"/>
        <v>0</v>
      </c>
      <c r="AM3105" s="131" t="str">
        <f t="shared" si="539"/>
        <v/>
      </c>
      <c r="AN3105" s="131" t="str">
        <f t="shared" ca="1" si="540"/>
        <v/>
      </c>
    </row>
    <row r="3106" spans="1:40" ht="20.25" customHeight="1" x14ac:dyDescent="0.3">
      <c r="A3106" s="127"/>
      <c r="B3106" s="164"/>
      <c r="C3106" s="139"/>
      <c r="D3106" s="140"/>
      <c r="E3106" s="139"/>
      <c r="F3106" s="139"/>
      <c r="G3106" s="140"/>
      <c r="H3106" s="139"/>
      <c r="I3106" s="129"/>
      <c r="L3106" s="128"/>
      <c r="M3106" s="128"/>
      <c r="N3106" s="128"/>
      <c r="O3106" s="128"/>
      <c r="P3106" s="128"/>
      <c r="Q3106" s="128"/>
      <c r="R3106" s="128"/>
      <c r="S3106" s="128"/>
      <c r="T3106" s="120">
        <f t="shared" si="531"/>
        <v>0</v>
      </c>
      <c r="U3106" s="131"/>
      <c r="V3106" s="131"/>
      <c r="W3106" s="131">
        <f>SUMIFS($F$3:F3106,$D$3:D3106,D3106,$C$3:C3106,"Buy")+SUMIFS($F$3:F3106,$D$3:D3106,D3106,$C$3:C3106,"Coin Deposit",$E$3:E3106,"&lt;&gt;")</f>
        <v>0</v>
      </c>
      <c r="X3106" s="131">
        <f t="shared" si="532"/>
        <v>0</v>
      </c>
      <c r="Y3106" s="131">
        <f>IF($D3106=Y$1,SUMIFS($H$3:$H3106,$G$3:$G3106,Y$1,$C$3:$C3106,"Sell"),0)</f>
        <v>0</v>
      </c>
      <c r="Z3106" s="131">
        <f t="shared" si="533"/>
        <v>0</v>
      </c>
      <c r="AA3106" s="131">
        <f>IF($D3106=AA$1,SUMIFS($H$3:$H3106,$G$3:$G3106,AA$1,$C$3:$C3106,"Sell"),0)</f>
        <v>0</v>
      </c>
      <c r="AB3106" s="131">
        <f t="shared" si="534"/>
        <v>0</v>
      </c>
      <c r="AC3106" s="131">
        <f>SUMIFS('Deductions and Deposits'!$H:$H,'Deductions and Deposits'!$G:$G,D3106,'Deductions and Deposits'!$F:$F,"&lt;="&amp;B3106)+SUMIFS($F$3:F3106,$D$3:D3106,D3106,$C$3:C3106,"Coin Deposit",$E$3:E3106,"")</f>
        <v>0</v>
      </c>
      <c r="AD3106" s="131">
        <f>SUMIFS('Deductions and Deposits'!$D:$D,'Deductions and Deposits'!$C:$C,D3106)+SUMIFS($F:$F,$D:$D,D3106,$C:$C,"Coin Deduction")</f>
        <v>0</v>
      </c>
      <c r="AE3106" s="131">
        <f>Table5[[#This Row],[Column4]]+Table5[[#This Row],[Column14]]+Table5[[#This Row],[Column19]]+Table5[[#This Row],[Column12]]</f>
        <v>0</v>
      </c>
      <c r="AF3106" s="131">
        <f>Table5[[#This Row],[Column5]]+Table5[[#This Row],[Column13]]+Table5[[#This Row],[Column21]]+Table5[[#This Row],[Column18]]</f>
        <v>0</v>
      </c>
      <c r="AG3106" s="131">
        <f t="shared" si="535"/>
        <v>0</v>
      </c>
      <c r="AH3106" s="131">
        <f t="shared" si="536"/>
        <v>0</v>
      </c>
      <c r="AI3106" s="131">
        <f>Table5[[#This Row],[Column17]]-Table5[[#This Row],[Column20]]</f>
        <v>0</v>
      </c>
      <c r="AJ3106" s="131">
        <f t="shared" si="537"/>
        <v>0</v>
      </c>
      <c r="AK3106" s="131">
        <f t="shared" si="530"/>
        <v>0</v>
      </c>
      <c r="AL3106" s="131">
        <f t="shared" si="538"/>
        <v>0</v>
      </c>
      <c r="AM3106" s="131" t="str">
        <f t="shared" si="539"/>
        <v/>
      </c>
      <c r="AN3106" s="131" t="str">
        <f t="shared" ca="1" si="540"/>
        <v/>
      </c>
    </row>
    <row r="3107" spans="1:40" ht="20.25" customHeight="1" x14ac:dyDescent="0.3">
      <c r="A3107" s="127"/>
      <c r="B3107" s="164"/>
      <c r="C3107" s="139"/>
      <c r="D3107" s="140"/>
      <c r="E3107" s="139"/>
      <c r="F3107" s="139"/>
      <c r="G3107" s="140"/>
      <c r="H3107" s="139"/>
      <c r="I3107" s="129"/>
      <c r="L3107" s="128"/>
      <c r="M3107" s="128"/>
      <c r="N3107" s="128"/>
      <c r="O3107" s="128"/>
      <c r="P3107" s="128"/>
      <c r="Q3107" s="128"/>
      <c r="R3107" s="128"/>
      <c r="S3107" s="128"/>
      <c r="T3107" s="120">
        <f t="shared" si="531"/>
        <v>0</v>
      </c>
      <c r="U3107" s="131"/>
      <c r="V3107" s="131"/>
      <c r="W3107" s="131">
        <f>SUMIFS($F$3:F3107,$D$3:D3107,D3107,$C$3:C3107,"Buy")+SUMIFS($F$3:F3107,$D$3:D3107,D3107,$C$3:C3107,"Coin Deposit",$E$3:E3107,"&lt;&gt;")</f>
        <v>0</v>
      </c>
      <c r="X3107" s="131">
        <f t="shared" si="532"/>
        <v>0</v>
      </c>
      <c r="Y3107" s="131">
        <f>IF($D3107=Y$1,SUMIFS($H$3:$H3107,$G$3:$G3107,Y$1,$C$3:$C3107,"Sell"),0)</f>
        <v>0</v>
      </c>
      <c r="Z3107" s="131">
        <f t="shared" si="533"/>
        <v>0</v>
      </c>
      <c r="AA3107" s="131">
        <f>IF($D3107=AA$1,SUMIFS($H$3:$H3107,$G$3:$G3107,AA$1,$C$3:$C3107,"Sell"),0)</f>
        <v>0</v>
      </c>
      <c r="AB3107" s="131">
        <f t="shared" si="534"/>
        <v>0</v>
      </c>
      <c r="AC3107" s="131">
        <f>SUMIFS('Deductions and Deposits'!$H:$H,'Deductions and Deposits'!$G:$G,D3107,'Deductions and Deposits'!$F:$F,"&lt;="&amp;B3107)+SUMIFS($F$3:F3107,$D$3:D3107,D3107,$C$3:C3107,"Coin Deposit",$E$3:E3107,"")</f>
        <v>0</v>
      </c>
      <c r="AD3107" s="131">
        <f>SUMIFS('Deductions and Deposits'!$D:$D,'Deductions and Deposits'!$C:$C,D3107)+SUMIFS($F:$F,$D:$D,D3107,$C:$C,"Coin Deduction")</f>
        <v>0</v>
      </c>
      <c r="AE3107" s="131">
        <f>Table5[[#This Row],[Column4]]+Table5[[#This Row],[Column14]]+Table5[[#This Row],[Column19]]+Table5[[#This Row],[Column12]]</f>
        <v>0</v>
      </c>
      <c r="AF3107" s="131">
        <f>Table5[[#This Row],[Column5]]+Table5[[#This Row],[Column13]]+Table5[[#This Row],[Column21]]+Table5[[#This Row],[Column18]]</f>
        <v>0</v>
      </c>
      <c r="AG3107" s="131">
        <f t="shared" si="535"/>
        <v>0</v>
      </c>
      <c r="AH3107" s="131">
        <f t="shared" si="536"/>
        <v>0</v>
      </c>
      <c r="AI3107" s="131">
        <f>Table5[[#This Row],[Column17]]-Table5[[#This Row],[Column20]]</f>
        <v>0</v>
      </c>
      <c r="AJ3107" s="131">
        <f t="shared" si="537"/>
        <v>0</v>
      </c>
      <c r="AK3107" s="131">
        <f t="shared" si="530"/>
        <v>0</v>
      </c>
      <c r="AL3107" s="131">
        <f t="shared" si="538"/>
        <v>0</v>
      </c>
      <c r="AM3107" s="131" t="str">
        <f t="shared" si="539"/>
        <v/>
      </c>
      <c r="AN3107" s="131" t="str">
        <f t="shared" ca="1" si="540"/>
        <v/>
      </c>
    </row>
    <row r="3108" spans="1:40" ht="20.25" customHeight="1" x14ac:dyDescent="0.3">
      <c r="A3108" s="127"/>
      <c r="B3108" s="164"/>
      <c r="C3108" s="139"/>
      <c r="D3108" s="140"/>
      <c r="E3108" s="139"/>
      <c r="F3108" s="139"/>
      <c r="G3108" s="140"/>
      <c r="H3108" s="139"/>
      <c r="I3108" s="129"/>
      <c r="L3108" s="128"/>
      <c r="M3108" s="128"/>
      <c r="N3108" s="128"/>
      <c r="O3108" s="128"/>
      <c r="P3108" s="128"/>
      <c r="Q3108" s="128"/>
      <c r="R3108" s="128"/>
      <c r="S3108" s="128"/>
      <c r="T3108" s="120">
        <f t="shared" si="531"/>
        <v>0</v>
      </c>
      <c r="U3108" s="131"/>
      <c r="V3108" s="131"/>
      <c r="W3108" s="131">
        <f>SUMIFS($F$3:F3108,$D$3:D3108,D3108,$C$3:C3108,"Buy")+SUMIFS($F$3:F3108,$D$3:D3108,D3108,$C$3:C3108,"Coin Deposit",$E$3:E3108,"&lt;&gt;")</f>
        <v>0</v>
      </c>
      <c r="X3108" s="131">
        <f t="shared" si="532"/>
        <v>0</v>
      </c>
      <c r="Y3108" s="131">
        <f>IF($D3108=Y$1,SUMIFS($H$3:$H3108,$G$3:$G3108,Y$1,$C$3:$C3108,"Sell"),0)</f>
        <v>0</v>
      </c>
      <c r="Z3108" s="131">
        <f t="shared" si="533"/>
        <v>0</v>
      </c>
      <c r="AA3108" s="131">
        <f>IF($D3108=AA$1,SUMIFS($H$3:$H3108,$G$3:$G3108,AA$1,$C$3:$C3108,"Sell"),0)</f>
        <v>0</v>
      </c>
      <c r="AB3108" s="131">
        <f t="shared" si="534"/>
        <v>0</v>
      </c>
      <c r="AC3108" s="131">
        <f>SUMIFS('Deductions and Deposits'!$H:$H,'Deductions and Deposits'!$G:$G,D3108,'Deductions and Deposits'!$F:$F,"&lt;="&amp;B3108)+SUMIFS($F$3:F3108,$D$3:D3108,D3108,$C$3:C3108,"Coin Deposit",$E$3:E3108,"")</f>
        <v>0</v>
      </c>
      <c r="AD3108" s="131">
        <f>SUMIFS('Deductions and Deposits'!$D:$D,'Deductions and Deposits'!$C:$C,D3108)+SUMIFS($F:$F,$D:$D,D3108,$C:$C,"Coin Deduction")</f>
        <v>0</v>
      </c>
      <c r="AE3108" s="131">
        <f>Table5[[#This Row],[Column4]]+Table5[[#This Row],[Column14]]+Table5[[#This Row],[Column19]]+Table5[[#This Row],[Column12]]</f>
        <v>0</v>
      </c>
      <c r="AF3108" s="131">
        <f>Table5[[#This Row],[Column5]]+Table5[[#This Row],[Column13]]+Table5[[#This Row],[Column21]]+Table5[[#This Row],[Column18]]</f>
        <v>0</v>
      </c>
      <c r="AG3108" s="131">
        <f t="shared" si="535"/>
        <v>0</v>
      </c>
      <c r="AH3108" s="131">
        <f t="shared" si="536"/>
        <v>0</v>
      </c>
      <c r="AI3108" s="131">
        <f>Table5[[#This Row],[Column17]]-Table5[[#This Row],[Column20]]</f>
        <v>0</v>
      </c>
      <c r="AJ3108" s="131">
        <f t="shared" si="537"/>
        <v>0</v>
      </c>
      <c r="AK3108" s="131">
        <f t="shared" si="530"/>
        <v>0</v>
      </c>
      <c r="AL3108" s="131">
        <f t="shared" si="538"/>
        <v>0</v>
      </c>
      <c r="AM3108" s="131" t="str">
        <f t="shared" si="539"/>
        <v/>
      </c>
      <c r="AN3108" s="131" t="str">
        <f t="shared" ca="1" si="540"/>
        <v/>
      </c>
    </row>
    <row r="3109" spans="1:40" ht="20.25" customHeight="1" x14ac:dyDescent="0.3">
      <c r="A3109" s="127"/>
      <c r="B3109" s="164"/>
      <c r="C3109" s="139"/>
      <c r="D3109" s="140"/>
      <c r="E3109" s="139"/>
      <c r="F3109" s="139"/>
      <c r="G3109" s="140"/>
      <c r="H3109" s="139"/>
      <c r="I3109" s="129"/>
      <c r="L3109" s="128"/>
      <c r="M3109" s="128"/>
      <c r="N3109" s="128"/>
      <c r="O3109" s="128"/>
      <c r="P3109" s="128"/>
      <c r="Q3109" s="128"/>
      <c r="R3109" s="128"/>
      <c r="S3109" s="128"/>
      <c r="T3109" s="120">
        <f t="shared" si="531"/>
        <v>0</v>
      </c>
      <c r="U3109" s="131"/>
      <c r="V3109" s="131"/>
      <c r="W3109" s="131">
        <f>SUMIFS($F$3:F3109,$D$3:D3109,D3109,$C$3:C3109,"Buy")+SUMIFS($F$3:F3109,$D$3:D3109,D3109,$C$3:C3109,"Coin Deposit",$E$3:E3109,"&lt;&gt;")</f>
        <v>0</v>
      </c>
      <c r="X3109" s="131">
        <f t="shared" si="532"/>
        <v>0</v>
      </c>
      <c r="Y3109" s="131">
        <f>IF($D3109=Y$1,SUMIFS($H$3:$H3109,$G$3:$G3109,Y$1,$C$3:$C3109,"Sell"),0)</f>
        <v>0</v>
      </c>
      <c r="Z3109" s="131">
        <f t="shared" si="533"/>
        <v>0</v>
      </c>
      <c r="AA3109" s="131">
        <f>IF($D3109=AA$1,SUMIFS($H$3:$H3109,$G$3:$G3109,AA$1,$C$3:$C3109,"Sell"),0)</f>
        <v>0</v>
      </c>
      <c r="AB3109" s="131">
        <f t="shared" si="534"/>
        <v>0</v>
      </c>
      <c r="AC3109" s="131">
        <f>SUMIFS('Deductions and Deposits'!$H:$H,'Deductions and Deposits'!$G:$G,D3109,'Deductions and Deposits'!$F:$F,"&lt;="&amp;B3109)+SUMIFS($F$3:F3109,$D$3:D3109,D3109,$C$3:C3109,"Coin Deposit",$E$3:E3109,"")</f>
        <v>0</v>
      </c>
      <c r="AD3109" s="131">
        <f>SUMIFS('Deductions and Deposits'!$D:$D,'Deductions and Deposits'!$C:$C,D3109)+SUMIFS($F:$F,$D:$D,D3109,$C:$C,"Coin Deduction")</f>
        <v>0</v>
      </c>
      <c r="AE3109" s="131">
        <f>Table5[[#This Row],[Column4]]+Table5[[#This Row],[Column14]]+Table5[[#This Row],[Column19]]+Table5[[#This Row],[Column12]]</f>
        <v>0</v>
      </c>
      <c r="AF3109" s="131">
        <f>Table5[[#This Row],[Column5]]+Table5[[#This Row],[Column13]]+Table5[[#This Row],[Column21]]+Table5[[#This Row],[Column18]]</f>
        <v>0</v>
      </c>
      <c r="AG3109" s="131">
        <f t="shared" si="535"/>
        <v>0</v>
      </c>
      <c r="AH3109" s="131">
        <f t="shared" si="536"/>
        <v>0</v>
      </c>
      <c r="AI3109" s="131">
        <f>Table5[[#This Row],[Column17]]-Table5[[#This Row],[Column20]]</f>
        <v>0</v>
      </c>
      <c r="AJ3109" s="131">
        <f t="shared" si="537"/>
        <v>0</v>
      </c>
      <c r="AK3109" s="131">
        <f t="shared" si="530"/>
        <v>0</v>
      </c>
      <c r="AL3109" s="131">
        <f t="shared" si="538"/>
        <v>0</v>
      </c>
      <c r="AM3109" s="131" t="str">
        <f t="shared" si="539"/>
        <v/>
      </c>
      <c r="AN3109" s="131" t="str">
        <f t="shared" ca="1" si="540"/>
        <v/>
      </c>
    </row>
    <row r="3110" spans="1:40" ht="20.25" customHeight="1" x14ac:dyDescent="0.3">
      <c r="A3110" s="127"/>
      <c r="B3110" s="164"/>
      <c r="C3110" s="139"/>
      <c r="D3110" s="140"/>
      <c r="E3110" s="139"/>
      <c r="F3110" s="139"/>
      <c r="G3110" s="140"/>
      <c r="H3110" s="139"/>
      <c r="I3110" s="129"/>
      <c r="L3110" s="128"/>
      <c r="M3110" s="128"/>
      <c r="N3110" s="128"/>
      <c r="O3110" s="128"/>
      <c r="P3110" s="128"/>
      <c r="Q3110" s="128"/>
      <c r="R3110" s="128"/>
      <c r="S3110" s="128"/>
      <c r="T3110" s="120">
        <f t="shared" si="531"/>
        <v>0</v>
      </c>
      <c r="U3110" s="131"/>
      <c r="V3110" s="131"/>
      <c r="W3110" s="131">
        <f>SUMIFS($F$3:F3110,$D$3:D3110,D3110,$C$3:C3110,"Buy")+SUMIFS($F$3:F3110,$D$3:D3110,D3110,$C$3:C3110,"Coin Deposit",$E$3:E3110,"&lt;&gt;")</f>
        <v>0</v>
      </c>
      <c r="X3110" s="131">
        <f t="shared" si="532"/>
        <v>0</v>
      </c>
      <c r="Y3110" s="131">
        <f>IF($D3110=Y$1,SUMIFS($H$3:$H3110,$G$3:$G3110,Y$1,$C$3:$C3110,"Sell"),0)</f>
        <v>0</v>
      </c>
      <c r="Z3110" s="131">
        <f t="shared" si="533"/>
        <v>0</v>
      </c>
      <c r="AA3110" s="131">
        <f>IF($D3110=AA$1,SUMIFS($H$3:$H3110,$G$3:$G3110,AA$1,$C$3:$C3110,"Sell"),0)</f>
        <v>0</v>
      </c>
      <c r="AB3110" s="131">
        <f t="shared" si="534"/>
        <v>0</v>
      </c>
      <c r="AC3110" s="131">
        <f>SUMIFS('Deductions and Deposits'!$H:$H,'Deductions and Deposits'!$G:$G,D3110,'Deductions and Deposits'!$F:$F,"&lt;="&amp;B3110)+SUMIFS($F$3:F3110,$D$3:D3110,D3110,$C$3:C3110,"Coin Deposit",$E$3:E3110,"")</f>
        <v>0</v>
      </c>
      <c r="AD3110" s="131">
        <f>SUMIFS('Deductions and Deposits'!$D:$D,'Deductions and Deposits'!$C:$C,D3110)+SUMIFS($F:$F,$D:$D,D3110,$C:$C,"Coin Deduction")</f>
        <v>0</v>
      </c>
      <c r="AE3110" s="131">
        <f>Table5[[#This Row],[Column4]]+Table5[[#This Row],[Column14]]+Table5[[#This Row],[Column19]]+Table5[[#This Row],[Column12]]</f>
        <v>0</v>
      </c>
      <c r="AF3110" s="131">
        <f>Table5[[#This Row],[Column5]]+Table5[[#This Row],[Column13]]+Table5[[#This Row],[Column21]]+Table5[[#This Row],[Column18]]</f>
        <v>0</v>
      </c>
      <c r="AG3110" s="131">
        <f t="shared" si="535"/>
        <v>0</v>
      </c>
      <c r="AH3110" s="131">
        <f t="shared" si="536"/>
        <v>0</v>
      </c>
      <c r="AI3110" s="131">
        <f>Table5[[#This Row],[Column17]]-Table5[[#This Row],[Column20]]</f>
        <v>0</v>
      </c>
      <c r="AJ3110" s="131">
        <f t="shared" si="537"/>
        <v>0</v>
      </c>
      <c r="AK3110" s="131">
        <f t="shared" si="530"/>
        <v>0</v>
      </c>
      <c r="AL3110" s="131">
        <f t="shared" si="538"/>
        <v>0</v>
      </c>
      <c r="AM3110" s="131" t="str">
        <f t="shared" si="539"/>
        <v/>
      </c>
      <c r="AN3110" s="131" t="str">
        <f t="shared" ca="1" si="540"/>
        <v/>
      </c>
    </row>
    <row r="3111" spans="1:40" ht="20.25" customHeight="1" x14ac:dyDescent="0.3">
      <c r="A3111" s="127"/>
      <c r="B3111" s="164"/>
      <c r="C3111" s="139"/>
      <c r="D3111" s="140"/>
      <c r="E3111" s="139"/>
      <c r="F3111" s="139"/>
      <c r="G3111" s="140"/>
      <c r="H3111" s="139"/>
      <c r="I3111" s="129"/>
      <c r="L3111" s="128"/>
      <c r="M3111" s="128"/>
      <c r="N3111" s="128"/>
      <c r="O3111" s="128"/>
      <c r="P3111" s="128"/>
      <c r="Q3111" s="128"/>
      <c r="R3111" s="128"/>
      <c r="S3111" s="128"/>
      <c r="T3111" s="120">
        <f t="shared" si="531"/>
        <v>0</v>
      </c>
      <c r="U3111" s="131"/>
      <c r="V3111" s="131"/>
      <c r="W3111" s="131">
        <f>SUMIFS($F$3:F3111,$D$3:D3111,D3111,$C$3:C3111,"Buy")+SUMIFS($F$3:F3111,$D$3:D3111,D3111,$C$3:C3111,"Coin Deposit",$E$3:E3111,"&lt;&gt;")</f>
        <v>0</v>
      </c>
      <c r="X3111" s="131">
        <f t="shared" si="532"/>
        <v>0</v>
      </c>
      <c r="Y3111" s="131">
        <f>IF($D3111=Y$1,SUMIFS($H$3:$H3111,$G$3:$G3111,Y$1,$C$3:$C3111,"Sell"),0)</f>
        <v>0</v>
      </c>
      <c r="Z3111" s="131">
        <f t="shared" si="533"/>
        <v>0</v>
      </c>
      <c r="AA3111" s="131">
        <f>IF($D3111=AA$1,SUMIFS($H$3:$H3111,$G$3:$G3111,AA$1,$C$3:$C3111,"Sell"),0)</f>
        <v>0</v>
      </c>
      <c r="AB3111" s="131">
        <f t="shared" si="534"/>
        <v>0</v>
      </c>
      <c r="AC3111" s="131">
        <f>SUMIFS('Deductions and Deposits'!$H:$H,'Deductions and Deposits'!$G:$G,D3111,'Deductions and Deposits'!$F:$F,"&lt;="&amp;B3111)+SUMIFS($F$3:F3111,$D$3:D3111,D3111,$C$3:C3111,"Coin Deposit",$E$3:E3111,"")</f>
        <v>0</v>
      </c>
      <c r="AD3111" s="131">
        <f>SUMIFS('Deductions and Deposits'!$D:$D,'Deductions and Deposits'!$C:$C,D3111)+SUMIFS($F:$F,$D:$D,D3111,$C:$C,"Coin Deduction")</f>
        <v>0</v>
      </c>
      <c r="AE3111" s="131">
        <f>Table5[[#This Row],[Column4]]+Table5[[#This Row],[Column14]]+Table5[[#This Row],[Column19]]+Table5[[#This Row],[Column12]]</f>
        <v>0</v>
      </c>
      <c r="AF3111" s="131">
        <f>Table5[[#This Row],[Column5]]+Table5[[#This Row],[Column13]]+Table5[[#This Row],[Column21]]+Table5[[#This Row],[Column18]]</f>
        <v>0</v>
      </c>
      <c r="AG3111" s="131">
        <f t="shared" si="535"/>
        <v>0</v>
      </c>
      <c r="AH3111" s="131">
        <f t="shared" si="536"/>
        <v>0</v>
      </c>
      <c r="AI3111" s="131">
        <f>Table5[[#This Row],[Column17]]-Table5[[#This Row],[Column20]]</f>
        <v>0</v>
      </c>
      <c r="AJ3111" s="131">
        <f t="shared" si="537"/>
        <v>0</v>
      </c>
      <c r="AK3111" s="131">
        <f t="shared" si="530"/>
        <v>0</v>
      </c>
      <c r="AL3111" s="131">
        <f t="shared" si="538"/>
        <v>0</v>
      </c>
      <c r="AM3111" s="131" t="str">
        <f t="shared" si="539"/>
        <v/>
      </c>
      <c r="AN3111" s="131" t="str">
        <f t="shared" ca="1" si="540"/>
        <v/>
      </c>
    </row>
    <row r="3112" spans="1:40" ht="20.25" customHeight="1" x14ac:dyDescent="0.3">
      <c r="A3112" s="127"/>
      <c r="B3112" s="164"/>
      <c r="C3112" s="139"/>
      <c r="D3112" s="140"/>
      <c r="E3112" s="139"/>
      <c r="F3112" s="139"/>
      <c r="G3112" s="140"/>
      <c r="H3112" s="139"/>
      <c r="I3112" s="129"/>
      <c r="L3112" s="128"/>
      <c r="M3112" s="128"/>
      <c r="N3112" s="128"/>
      <c r="O3112" s="128"/>
      <c r="P3112" s="128"/>
      <c r="Q3112" s="128"/>
      <c r="R3112" s="128"/>
      <c r="S3112" s="128"/>
      <c r="T3112" s="120">
        <f t="shared" si="531"/>
        <v>0</v>
      </c>
      <c r="U3112" s="131"/>
      <c r="V3112" s="131"/>
      <c r="W3112" s="131">
        <f>SUMIFS($F$3:F3112,$D$3:D3112,D3112,$C$3:C3112,"Buy")+SUMIFS($F$3:F3112,$D$3:D3112,D3112,$C$3:C3112,"Coin Deposit",$E$3:E3112,"&lt;&gt;")</f>
        <v>0</v>
      </c>
      <c r="X3112" s="131">
        <f t="shared" si="532"/>
        <v>0</v>
      </c>
      <c r="Y3112" s="131">
        <f>IF($D3112=Y$1,SUMIFS($H$3:$H3112,$G$3:$G3112,Y$1,$C$3:$C3112,"Sell"),0)</f>
        <v>0</v>
      </c>
      <c r="Z3112" s="131">
        <f t="shared" si="533"/>
        <v>0</v>
      </c>
      <c r="AA3112" s="131">
        <f>IF($D3112=AA$1,SUMIFS($H$3:$H3112,$G$3:$G3112,AA$1,$C$3:$C3112,"Sell"),0)</f>
        <v>0</v>
      </c>
      <c r="AB3112" s="131">
        <f t="shared" si="534"/>
        <v>0</v>
      </c>
      <c r="AC3112" s="131">
        <f>SUMIFS('Deductions and Deposits'!$H:$H,'Deductions and Deposits'!$G:$G,D3112,'Deductions and Deposits'!$F:$F,"&lt;="&amp;B3112)+SUMIFS($F$3:F3112,$D$3:D3112,D3112,$C$3:C3112,"Coin Deposit",$E$3:E3112,"")</f>
        <v>0</v>
      </c>
      <c r="AD3112" s="131">
        <f>SUMIFS('Deductions and Deposits'!$D:$D,'Deductions and Deposits'!$C:$C,D3112)+SUMIFS($F:$F,$D:$D,D3112,$C:$C,"Coin Deduction")</f>
        <v>0</v>
      </c>
      <c r="AE3112" s="131">
        <f>Table5[[#This Row],[Column4]]+Table5[[#This Row],[Column14]]+Table5[[#This Row],[Column19]]+Table5[[#This Row],[Column12]]</f>
        <v>0</v>
      </c>
      <c r="AF3112" s="131">
        <f>Table5[[#This Row],[Column5]]+Table5[[#This Row],[Column13]]+Table5[[#This Row],[Column21]]+Table5[[#This Row],[Column18]]</f>
        <v>0</v>
      </c>
      <c r="AG3112" s="131">
        <f t="shared" si="535"/>
        <v>0</v>
      </c>
      <c r="AH3112" s="131">
        <f t="shared" si="536"/>
        <v>0</v>
      </c>
      <c r="AI3112" s="131">
        <f>Table5[[#This Row],[Column17]]-Table5[[#This Row],[Column20]]</f>
        <v>0</v>
      </c>
      <c r="AJ3112" s="131">
        <f t="shared" si="537"/>
        <v>0</v>
      </c>
      <c r="AK3112" s="131">
        <f t="shared" si="530"/>
        <v>0</v>
      </c>
      <c r="AL3112" s="131">
        <f t="shared" si="538"/>
        <v>0</v>
      </c>
      <c r="AM3112" s="131" t="str">
        <f t="shared" si="539"/>
        <v/>
      </c>
      <c r="AN3112" s="131" t="str">
        <f t="shared" ca="1" si="540"/>
        <v/>
      </c>
    </row>
    <row r="3113" spans="1:40" ht="20.25" customHeight="1" x14ac:dyDescent="0.3">
      <c r="A3113" s="127"/>
      <c r="B3113" s="164"/>
      <c r="C3113" s="139"/>
      <c r="D3113" s="140"/>
      <c r="E3113" s="139"/>
      <c r="F3113" s="139"/>
      <c r="G3113" s="140"/>
      <c r="H3113" s="139"/>
      <c r="I3113" s="129"/>
      <c r="L3113" s="128"/>
      <c r="M3113" s="128"/>
      <c r="N3113" s="128"/>
      <c r="O3113" s="128"/>
      <c r="P3113" s="128"/>
      <c r="Q3113" s="128"/>
      <c r="R3113" s="128"/>
      <c r="S3113" s="128"/>
      <c r="T3113" s="120">
        <f t="shared" si="531"/>
        <v>0</v>
      </c>
      <c r="U3113" s="131"/>
      <c r="V3113" s="131"/>
      <c r="W3113" s="131">
        <f>SUMIFS($F$3:F3113,$D$3:D3113,D3113,$C$3:C3113,"Buy")+SUMIFS($F$3:F3113,$D$3:D3113,D3113,$C$3:C3113,"Coin Deposit",$E$3:E3113,"&lt;&gt;")</f>
        <v>0</v>
      </c>
      <c r="X3113" s="131">
        <f t="shared" si="532"/>
        <v>0</v>
      </c>
      <c r="Y3113" s="131">
        <f>IF($D3113=Y$1,SUMIFS($H$3:$H3113,$G$3:$G3113,Y$1,$C$3:$C3113,"Sell"),0)</f>
        <v>0</v>
      </c>
      <c r="Z3113" s="131">
        <f t="shared" si="533"/>
        <v>0</v>
      </c>
      <c r="AA3113" s="131">
        <f>IF($D3113=AA$1,SUMIFS($H$3:$H3113,$G$3:$G3113,AA$1,$C$3:$C3113,"Sell"),0)</f>
        <v>0</v>
      </c>
      <c r="AB3113" s="131">
        <f t="shared" si="534"/>
        <v>0</v>
      </c>
      <c r="AC3113" s="131">
        <f>SUMIFS('Deductions and Deposits'!$H:$H,'Deductions and Deposits'!$G:$G,D3113,'Deductions and Deposits'!$F:$F,"&lt;="&amp;B3113)+SUMIFS($F$3:F3113,$D$3:D3113,D3113,$C$3:C3113,"Coin Deposit",$E$3:E3113,"")</f>
        <v>0</v>
      </c>
      <c r="AD3113" s="131">
        <f>SUMIFS('Deductions and Deposits'!$D:$D,'Deductions and Deposits'!$C:$C,D3113)+SUMIFS($F:$F,$D:$D,D3113,$C:$C,"Coin Deduction")</f>
        <v>0</v>
      </c>
      <c r="AE3113" s="131">
        <f>Table5[[#This Row],[Column4]]+Table5[[#This Row],[Column14]]+Table5[[#This Row],[Column19]]+Table5[[#This Row],[Column12]]</f>
        <v>0</v>
      </c>
      <c r="AF3113" s="131">
        <f>Table5[[#This Row],[Column5]]+Table5[[#This Row],[Column13]]+Table5[[#This Row],[Column21]]+Table5[[#This Row],[Column18]]</f>
        <v>0</v>
      </c>
      <c r="AG3113" s="131">
        <f t="shared" si="535"/>
        <v>0</v>
      </c>
      <c r="AH3113" s="131">
        <f t="shared" si="536"/>
        <v>0</v>
      </c>
      <c r="AI3113" s="131">
        <f>Table5[[#This Row],[Column17]]-Table5[[#This Row],[Column20]]</f>
        <v>0</v>
      </c>
      <c r="AJ3113" s="131">
        <f t="shared" si="537"/>
        <v>0</v>
      </c>
      <c r="AK3113" s="131">
        <f t="shared" si="530"/>
        <v>0</v>
      </c>
      <c r="AL3113" s="131">
        <f t="shared" si="538"/>
        <v>0</v>
      </c>
      <c r="AM3113" s="131" t="str">
        <f t="shared" si="539"/>
        <v/>
      </c>
      <c r="AN3113" s="131" t="str">
        <f t="shared" ca="1" si="540"/>
        <v/>
      </c>
    </row>
    <row r="3114" spans="1:40" ht="20.25" customHeight="1" x14ac:dyDescent="0.3">
      <c r="A3114" s="127"/>
      <c r="B3114" s="164"/>
      <c r="C3114" s="139"/>
      <c r="D3114" s="140"/>
      <c r="E3114" s="139"/>
      <c r="F3114" s="139"/>
      <c r="G3114" s="140"/>
      <c r="H3114" s="139"/>
      <c r="I3114" s="129"/>
      <c r="L3114" s="128"/>
      <c r="M3114" s="128"/>
      <c r="N3114" s="128"/>
      <c r="O3114" s="128"/>
      <c r="P3114" s="128"/>
      <c r="Q3114" s="128"/>
      <c r="R3114" s="128"/>
      <c r="S3114" s="128"/>
      <c r="T3114" s="120">
        <f t="shared" si="531"/>
        <v>0</v>
      </c>
      <c r="U3114" s="131"/>
      <c r="V3114" s="131"/>
      <c r="W3114" s="131">
        <f>SUMIFS($F$3:F3114,$D$3:D3114,D3114,$C$3:C3114,"Buy")+SUMIFS($F$3:F3114,$D$3:D3114,D3114,$C$3:C3114,"Coin Deposit",$E$3:E3114,"&lt;&gt;")</f>
        <v>0</v>
      </c>
      <c r="X3114" s="131">
        <f t="shared" si="532"/>
        <v>0</v>
      </c>
      <c r="Y3114" s="131">
        <f>IF($D3114=Y$1,SUMIFS($H$3:$H3114,$G$3:$G3114,Y$1,$C$3:$C3114,"Sell"),0)</f>
        <v>0</v>
      </c>
      <c r="Z3114" s="131">
        <f t="shared" si="533"/>
        <v>0</v>
      </c>
      <c r="AA3114" s="131">
        <f>IF($D3114=AA$1,SUMIFS($H$3:$H3114,$G$3:$G3114,AA$1,$C$3:$C3114,"Sell"),0)</f>
        <v>0</v>
      </c>
      <c r="AB3114" s="131">
        <f t="shared" si="534"/>
        <v>0</v>
      </c>
      <c r="AC3114" s="131">
        <f>SUMIFS('Deductions and Deposits'!$H:$H,'Deductions and Deposits'!$G:$G,D3114,'Deductions and Deposits'!$F:$F,"&lt;="&amp;B3114)+SUMIFS($F$3:F3114,$D$3:D3114,D3114,$C$3:C3114,"Coin Deposit",$E$3:E3114,"")</f>
        <v>0</v>
      </c>
      <c r="AD3114" s="131">
        <f>SUMIFS('Deductions and Deposits'!$D:$D,'Deductions and Deposits'!$C:$C,D3114)+SUMIFS($F:$F,$D:$D,D3114,$C:$C,"Coin Deduction")</f>
        <v>0</v>
      </c>
      <c r="AE3114" s="131">
        <f>Table5[[#This Row],[Column4]]+Table5[[#This Row],[Column14]]+Table5[[#This Row],[Column19]]+Table5[[#This Row],[Column12]]</f>
        <v>0</v>
      </c>
      <c r="AF3114" s="131">
        <f>Table5[[#This Row],[Column5]]+Table5[[#This Row],[Column13]]+Table5[[#This Row],[Column21]]+Table5[[#This Row],[Column18]]</f>
        <v>0</v>
      </c>
      <c r="AG3114" s="131">
        <f t="shared" si="535"/>
        <v>0</v>
      </c>
      <c r="AH3114" s="131">
        <f t="shared" si="536"/>
        <v>0</v>
      </c>
      <c r="AI3114" s="131">
        <f>Table5[[#This Row],[Column17]]-Table5[[#This Row],[Column20]]</f>
        <v>0</v>
      </c>
      <c r="AJ3114" s="131">
        <f t="shared" si="537"/>
        <v>0</v>
      </c>
      <c r="AK3114" s="131">
        <f t="shared" si="530"/>
        <v>0</v>
      </c>
      <c r="AL3114" s="131">
        <f t="shared" si="538"/>
        <v>0</v>
      </c>
      <c r="AM3114" s="131" t="str">
        <f t="shared" si="539"/>
        <v/>
      </c>
      <c r="AN3114" s="131" t="str">
        <f t="shared" ca="1" si="540"/>
        <v/>
      </c>
    </row>
    <row r="3115" spans="1:40" ht="20.25" customHeight="1" x14ac:dyDescent="0.3">
      <c r="A3115" s="127"/>
      <c r="B3115" s="164"/>
      <c r="C3115" s="139"/>
      <c r="D3115" s="140"/>
      <c r="E3115" s="139"/>
      <c r="F3115" s="139"/>
      <c r="G3115" s="140"/>
      <c r="H3115" s="139"/>
      <c r="I3115" s="129"/>
      <c r="L3115" s="128"/>
      <c r="M3115" s="128"/>
      <c r="N3115" s="128"/>
      <c r="O3115" s="128"/>
      <c r="P3115" s="128"/>
      <c r="Q3115" s="128"/>
      <c r="R3115" s="128"/>
      <c r="S3115" s="128"/>
      <c r="T3115" s="120">
        <f t="shared" si="531"/>
        <v>0</v>
      </c>
      <c r="U3115" s="131"/>
      <c r="V3115" s="131"/>
      <c r="W3115" s="131">
        <f>SUMIFS($F$3:F3115,$D$3:D3115,D3115,$C$3:C3115,"Buy")+SUMIFS($F$3:F3115,$D$3:D3115,D3115,$C$3:C3115,"Coin Deposit",$E$3:E3115,"&lt;&gt;")</f>
        <v>0</v>
      </c>
      <c r="X3115" s="131">
        <f t="shared" si="532"/>
        <v>0</v>
      </c>
      <c r="Y3115" s="131">
        <f>IF($D3115=Y$1,SUMIFS($H$3:$H3115,$G$3:$G3115,Y$1,$C$3:$C3115,"Sell"),0)</f>
        <v>0</v>
      </c>
      <c r="Z3115" s="131">
        <f t="shared" si="533"/>
        <v>0</v>
      </c>
      <c r="AA3115" s="131">
        <f>IF($D3115=AA$1,SUMIFS($H$3:$H3115,$G$3:$G3115,AA$1,$C$3:$C3115,"Sell"),0)</f>
        <v>0</v>
      </c>
      <c r="AB3115" s="131">
        <f t="shared" si="534"/>
        <v>0</v>
      </c>
      <c r="AC3115" s="131">
        <f>SUMIFS('Deductions and Deposits'!$H:$H,'Deductions and Deposits'!$G:$G,D3115,'Deductions and Deposits'!$F:$F,"&lt;="&amp;B3115)+SUMIFS($F$3:F3115,$D$3:D3115,D3115,$C$3:C3115,"Coin Deposit",$E$3:E3115,"")</f>
        <v>0</v>
      </c>
      <c r="AD3115" s="131">
        <f>SUMIFS('Deductions and Deposits'!$D:$D,'Deductions and Deposits'!$C:$C,D3115)+SUMIFS($F:$F,$D:$D,D3115,$C:$C,"Coin Deduction")</f>
        <v>0</v>
      </c>
      <c r="AE3115" s="131">
        <f>Table5[[#This Row],[Column4]]+Table5[[#This Row],[Column14]]+Table5[[#This Row],[Column19]]+Table5[[#This Row],[Column12]]</f>
        <v>0</v>
      </c>
      <c r="AF3115" s="131">
        <f>Table5[[#This Row],[Column5]]+Table5[[#This Row],[Column13]]+Table5[[#This Row],[Column21]]+Table5[[#This Row],[Column18]]</f>
        <v>0</v>
      </c>
      <c r="AG3115" s="131">
        <f t="shared" si="535"/>
        <v>0</v>
      </c>
      <c r="AH3115" s="131">
        <f t="shared" si="536"/>
        <v>0</v>
      </c>
      <c r="AI3115" s="131">
        <f>Table5[[#This Row],[Column17]]-Table5[[#This Row],[Column20]]</f>
        <v>0</v>
      </c>
      <c r="AJ3115" s="131">
        <f t="shared" si="537"/>
        <v>0</v>
      </c>
      <c r="AK3115" s="131">
        <f t="shared" si="530"/>
        <v>0</v>
      </c>
      <c r="AL3115" s="131">
        <f t="shared" si="538"/>
        <v>0</v>
      </c>
      <c r="AM3115" s="131" t="str">
        <f t="shared" si="539"/>
        <v/>
      </c>
      <c r="AN3115" s="131" t="str">
        <f t="shared" ca="1" si="540"/>
        <v/>
      </c>
    </row>
    <row r="3116" spans="1:40" ht="20.25" customHeight="1" x14ac:dyDescent="0.3">
      <c r="A3116" s="127"/>
      <c r="B3116" s="164"/>
      <c r="C3116" s="139"/>
      <c r="D3116" s="140"/>
      <c r="E3116" s="139"/>
      <c r="F3116" s="139"/>
      <c r="G3116" s="140"/>
      <c r="H3116" s="139"/>
      <c r="I3116" s="129"/>
      <c r="L3116" s="128"/>
      <c r="M3116" s="128"/>
      <c r="N3116" s="128"/>
      <c r="O3116" s="128"/>
      <c r="P3116" s="128"/>
      <c r="Q3116" s="128"/>
      <c r="R3116" s="128"/>
      <c r="S3116" s="128"/>
      <c r="T3116" s="120">
        <f t="shared" si="531"/>
        <v>0</v>
      </c>
      <c r="U3116" s="131"/>
      <c r="V3116" s="131"/>
      <c r="W3116" s="131">
        <f>SUMIFS($F$3:F3116,$D$3:D3116,D3116,$C$3:C3116,"Buy")+SUMIFS($F$3:F3116,$D$3:D3116,D3116,$C$3:C3116,"Coin Deposit",$E$3:E3116,"&lt;&gt;")</f>
        <v>0</v>
      </c>
      <c r="X3116" s="131">
        <f t="shared" si="532"/>
        <v>0</v>
      </c>
      <c r="Y3116" s="131">
        <f>IF($D3116=Y$1,SUMIFS($H$3:$H3116,$G$3:$G3116,Y$1,$C$3:$C3116,"Sell"),0)</f>
        <v>0</v>
      </c>
      <c r="Z3116" s="131">
        <f t="shared" si="533"/>
        <v>0</v>
      </c>
      <c r="AA3116" s="131">
        <f>IF($D3116=AA$1,SUMIFS($H$3:$H3116,$G$3:$G3116,AA$1,$C$3:$C3116,"Sell"),0)</f>
        <v>0</v>
      </c>
      <c r="AB3116" s="131">
        <f t="shared" si="534"/>
        <v>0</v>
      </c>
      <c r="AC3116" s="131">
        <f>SUMIFS('Deductions and Deposits'!$H:$H,'Deductions and Deposits'!$G:$G,D3116,'Deductions and Deposits'!$F:$F,"&lt;="&amp;B3116)+SUMIFS($F$3:F3116,$D$3:D3116,D3116,$C$3:C3116,"Coin Deposit",$E$3:E3116,"")</f>
        <v>0</v>
      </c>
      <c r="AD3116" s="131">
        <f>SUMIFS('Deductions and Deposits'!$D:$D,'Deductions and Deposits'!$C:$C,D3116)+SUMIFS($F:$F,$D:$D,D3116,$C:$C,"Coin Deduction")</f>
        <v>0</v>
      </c>
      <c r="AE3116" s="131">
        <f>Table5[[#This Row],[Column4]]+Table5[[#This Row],[Column14]]+Table5[[#This Row],[Column19]]+Table5[[#This Row],[Column12]]</f>
        <v>0</v>
      </c>
      <c r="AF3116" s="131">
        <f>Table5[[#This Row],[Column5]]+Table5[[#This Row],[Column13]]+Table5[[#This Row],[Column21]]+Table5[[#This Row],[Column18]]</f>
        <v>0</v>
      </c>
      <c r="AG3116" s="131">
        <f t="shared" si="535"/>
        <v>0</v>
      </c>
      <c r="AH3116" s="131">
        <f t="shared" si="536"/>
        <v>0</v>
      </c>
      <c r="AI3116" s="131">
        <f>Table5[[#This Row],[Column17]]-Table5[[#This Row],[Column20]]</f>
        <v>0</v>
      </c>
      <c r="AJ3116" s="131">
        <f t="shared" si="537"/>
        <v>0</v>
      </c>
      <c r="AK3116" s="131">
        <f t="shared" si="530"/>
        <v>0</v>
      </c>
      <c r="AL3116" s="131">
        <f t="shared" si="538"/>
        <v>0</v>
      </c>
      <c r="AM3116" s="131" t="str">
        <f t="shared" si="539"/>
        <v/>
      </c>
      <c r="AN3116" s="131" t="str">
        <f t="shared" ca="1" si="540"/>
        <v/>
      </c>
    </row>
    <row r="3117" spans="1:40" ht="20.25" customHeight="1" x14ac:dyDescent="0.3">
      <c r="A3117" s="127"/>
      <c r="B3117" s="164"/>
      <c r="C3117" s="139"/>
      <c r="D3117" s="140"/>
      <c r="E3117" s="139"/>
      <c r="F3117" s="139"/>
      <c r="G3117" s="140"/>
      <c r="H3117" s="139"/>
      <c r="I3117" s="129"/>
      <c r="L3117" s="128"/>
      <c r="M3117" s="128"/>
      <c r="N3117" s="128"/>
      <c r="O3117" s="128"/>
      <c r="P3117" s="128"/>
      <c r="Q3117" s="128"/>
      <c r="R3117" s="128"/>
      <c r="S3117" s="128"/>
      <c r="T3117" s="120">
        <f t="shared" si="531"/>
        <v>0</v>
      </c>
      <c r="U3117" s="131"/>
      <c r="V3117" s="131"/>
      <c r="W3117" s="131">
        <f>SUMIFS($F$3:F3117,$D$3:D3117,D3117,$C$3:C3117,"Buy")+SUMIFS($F$3:F3117,$D$3:D3117,D3117,$C$3:C3117,"Coin Deposit",$E$3:E3117,"&lt;&gt;")</f>
        <v>0</v>
      </c>
      <c r="X3117" s="131">
        <f t="shared" si="532"/>
        <v>0</v>
      </c>
      <c r="Y3117" s="131">
        <f>IF($D3117=Y$1,SUMIFS($H$3:$H3117,$G$3:$G3117,Y$1,$C$3:$C3117,"Sell"),0)</f>
        <v>0</v>
      </c>
      <c r="Z3117" s="131">
        <f t="shared" si="533"/>
        <v>0</v>
      </c>
      <c r="AA3117" s="131">
        <f>IF($D3117=AA$1,SUMIFS($H$3:$H3117,$G$3:$G3117,AA$1,$C$3:$C3117,"Sell"),0)</f>
        <v>0</v>
      </c>
      <c r="AB3117" s="131">
        <f t="shared" si="534"/>
        <v>0</v>
      </c>
      <c r="AC3117" s="131">
        <f>SUMIFS('Deductions and Deposits'!$H:$H,'Deductions and Deposits'!$G:$G,D3117,'Deductions and Deposits'!$F:$F,"&lt;="&amp;B3117)+SUMIFS($F$3:F3117,$D$3:D3117,D3117,$C$3:C3117,"Coin Deposit",$E$3:E3117,"")</f>
        <v>0</v>
      </c>
      <c r="AD3117" s="131">
        <f>SUMIFS('Deductions and Deposits'!$D:$D,'Deductions and Deposits'!$C:$C,D3117)+SUMIFS($F:$F,$D:$D,D3117,$C:$C,"Coin Deduction")</f>
        <v>0</v>
      </c>
      <c r="AE3117" s="131">
        <f>Table5[[#This Row],[Column4]]+Table5[[#This Row],[Column14]]+Table5[[#This Row],[Column19]]+Table5[[#This Row],[Column12]]</f>
        <v>0</v>
      </c>
      <c r="AF3117" s="131">
        <f>Table5[[#This Row],[Column5]]+Table5[[#This Row],[Column13]]+Table5[[#This Row],[Column21]]+Table5[[#This Row],[Column18]]</f>
        <v>0</v>
      </c>
      <c r="AG3117" s="131">
        <f t="shared" si="535"/>
        <v>0</v>
      </c>
      <c r="AH3117" s="131">
        <f t="shared" si="536"/>
        <v>0</v>
      </c>
      <c r="AI3117" s="131">
        <f>Table5[[#This Row],[Column17]]-Table5[[#This Row],[Column20]]</f>
        <v>0</v>
      </c>
      <c r="AJ3117" s="131">
        <f t="shared" si="537"/>
        <v>0</v>
      </c>
      <c r="AK3117" s="131">
        <f t="shared" si="530"/>
        <v>0</v>
      </c>
      <c r="AL3117" s="131">
        <f t="shared" si="538"/>
        <v>0</v>
      </c>
      <c r="AM3117" s="131" t="str">
        <f t="shared" si="539"/>
        <v/>
      </c>
      <c r="AN3117" s="131" t="str">
        <f t="shared" ca="1" si="540"/>
        <v/>
      </c>
    </row>
    <row r="3118" spans="1:40" ht="20.25" customHeight="1" x14ac:dyDescent="0.3">
      <c r="A3118" s="127"/>
      <c r="B3118" s="164"/>
      <c r="C3118" s="139"/>
      <c r="D3118" s="140"/>
      <c r="E3118" s="139"/>
      <c r="F3118" s="139"/>
      <c r="G3118" s="140"/>
      <c r="H3118" s="139"/>
      <c r="I3118" s="129"/>
      <c r="L3118" s="128"/>
      <c r="M3118" s="128"/>
      <c r="N3118" s="128"/>
      <c r="O3118" s="128"/>
      <c r="P3118" s="128"/>
      <c r="Q3118" s="128"/>
      <c r="R3118" s="128"/>
      <c r="S3118" s="128"/>
      <c r="T3118" s="120">
        <f t="shared" si="531"/>
        <v>0</v>
      </c>
      <c r="U3118" s="131"/>
      <c r="V3118" s="131"/>
      <c r="W3118" s="131">
        <f>SUMIFS($F$3:F3118,$D$3:D3118,D3118,$C$3:C3118,"Buy")+SUMIFS($F$3:F3118,$D$3:D3118,D3118,$C$3:C3118,"Coin Deposit",$E$3:E3118,"&lt;&gt;")</f>
        <v>0</v>
      </c>
      <c r="X3118" s="131">
        <f t="shared" si="532"/>
        <v>0</v>
      </c>
      <c r="Y3118" s="131">
        <f>IF($D3118=Y$1,SUMIFS($H$3:$H3118,$G$3:$G3118,Y$1,$C$3:$C3118,"Sell"),0)</f>
        <v>0</v>
      </c>
      <c r="Z3118" s="131">
        <f t="shared" si="533"/>
        <v>0</v>
      </c>
      <c r="AA3118" s="131">
        <f>IF($D3118=AA$1,SUMIFS($H$3:$H3118,$G$3:$G3118,AA$1,$C$3:$C3118,"Sell"),0)</f>
        <v>0</v>
      </c>
      <c r="AB3118" s="131">
        <f t="shared" si="534"/>
        <v>0</v>
      </c>
      <c r="AC3118" s="131">
        <f>SUMIFS('Deductions and Deposits'!$H:$H,'Deductions and Deposits'!$G:$G,D3118,'Deductions and Deposits'!$F:$F,"&lt;="&amp;B3118)+SUMIFS($F$3:F3118,$D$3:D3118,D3118,$C$3:C3118,"Coin Deposit",$E$3:E3118,"")</f>
        <v>0</v>
      </c>
      <c r="AD3118" s="131">
        <f>SUMIFS('Deductions and Deposits'!$D:$D,'Deductions and Deposits'!$C:$C,D3118)+SUMIFS($F:$F,$D:$D,D3118,$C:$C,"Coin Deduction")</f>
        <v>0</v>
      </c>
      <c r="AE3118" s="131">
        <f>Table5[[#This Row],[Column4]]+Table5[[#This Row],[Column14]]+Table5[[#This Row],[Column19]]+Table5[[#This Row],[Column12]]</f>
        <v>0</v>
      </c>
      <c r="AF3118" s="131">
        <f>Table5[[#This Row],[Column5]]+Table5[[#This Row],[Column13]]+Table5[[#This Row],[Column21]]+Table5[[#This Row],[Column18]]</f>
        <v>0</v>
      </c>
      <c r="AG3118" s="131">
        <f t="shared" si="535"/>
        <v>0</v>
      </c>
      <c r="AH3118" s="131">
        <f t="shared" si="536"/>
        <v>0</v>
      </c>
      <c r="AI3118" s="131">
        <f>Table5[[#This Row],[Column17]]-Table5[[#This Row],[Column20]]</f>
        <v>0</v>
      </c>
      <c r="AJ3118" s="131">
        <f t="shared" si="537"/>
        <v>0</v>
      </c>
      <c r="AK3118" s="131">
        <f t="shared" si="530"/>
        <v>0</v>
      </c>
      <c r="AL3118" s="131">
        <f t="shared" si="538"/>
        <v>0</v>
      </c>
      <c r="AM3118" s="131" t="str">
        <f t="shared" si="539"/>
        <v/>
      </c>
      <c r="AN3118" s="131" t="str">
        <f t="shared" ca="1" si="540"/>
        <v/>
      </c>
    </row>
    <row r="3119" spans="1:40" ht="20.25" customHeight="1" x14ac:dyDescent="0.3">
      <c r="A3119" s="127"/>
      <c r="B3119" s="164"/>
      <c r="C3119" s="139"/>
      <c r="D3119" s="140"/>
      <c r="E3119" s="139"/>
      <c r="F3119" s="139"/>
      <c r="G3119" s="140"/>
      <c r="H3119" s="139"/>
      <c r="I3119" s="129"/>
      <c r="L3119" s="128"/>
      <c r="M3119" s="128"/>
      <c r="N3119" s="128"/>
      <c r="O3119" s="128"/>
      <c r="P3119" s="128"/>
      <c r="Q3119" s="128"/>
      <c r="R3119" s="128"/>
      <c r="S3119" s="128"/>
      <c r="T3119" s="120">
        <f t="shared" si="531"/>
        <v>0</v>
      </c>
      <c r="U3119" s="131"/>
      <c r="V3119" s="131"/>
      <c r="W3119" s="131">
        <f>SUMIFS($F$3:F3119,$D$3:D3119,D3119,$C$3:C3119,"Buy")+SUMIFS($F$3:F3119,$D$3:D3119,D3119,$C$3:C3119,"Coin Deposit",$E$3:E3119,"&lt;&gt;")</f>
        <v>0</v>
      </c>
      <c r="X3119" s="131">
        <f t="shared" si="532"/>
        <v>0</v>
      </c>
      <c r="Y3119" s="131">
        <f>IF($D3119=Y$1,SUMIFS($H$3:$H3119,$G$3:$G3119,Y$1,$C$3:$C3119,"Sell"),0)</f>
        <v>0</v>
      </c>
      <c r="Z3119" s="131">
        <f t="shared" si="533"/>
        <v>0</v>
      </c>
      <c r="AA3119" s="131">
        <f>IF($D3119=AA$1,SUMIFS($H$3:$H3119,$G$3:$G3119,AA$1,$C$3:$C3119,"Sell"),0)</f>
        <v>0</v>
      </c>
      <c r="AB3119" s="131">
        <f t="shared" si="534"/>
        <v>0</v>
      </c>
      <c r="AC3119" s="131">
        <f>SUMIFS('Deductions and Deposits'!$H:$H,'Deductions and Deposits'!$G:$G,D3119,'Deductions and Deposits'!$F:$F,"&lt;="&amp;B3119)+SUMIFS($F$3:F3119,$D$3:D3119,D3119,$C$3:C3119,"Coin Deposit",$E$3:E3119,"")</f>
        <v>0</v>
      </c>
      <c r="AD3119" s="131">
        <f>SUMIFS('Deductions and Deposits'!$D:$D,'Deductions and Deposits'!$C:$C,D3119)+SUMIFS($F:$F,$D:$D,D3119,$C:$C,"Coin Deduction")</f>
        <v>0</v>
      </c>
      <c r="AE3119" s="131">
        <f>Table5[[#This Row],[Column4]]+Table5[[#This Row],[Column14]]+Table5[[#This Row],[Column19]]+Table5[[#This Row],[Column12]]</f>
        <v>0</v>
      </c>
      <c r="AF3119" s="131">
        <f>Table5[[#This Row],[Column5]]+Table5[[#This Row],[Column13]]+Table5[[#This Row],[Column21]]+Table5[[#This Row],[Column18]]</f>
        <v>0</v>
      </c>
      <c r="AG3119" s="131">
        <f t="shared" si="535"/>
        <v>0</v>
      </c>
      <c r="AH3119" s="131">
        <f t="shared" si="536"/>
        <v>0</v>
      </c>
      <c r="AI3119" s="131">
        <f>Table5[[#This Row],[Column17]]-Table5[[#This Row],[Column20]]</f>
        <v>0</v>
      </c>
      <c r="AJ3119" s="131">
        <f t="shared" si="537"/>
        <v>0</v>
      </c>
      <c r="AK3119" s="131">
        <f t="shared" si="530"/>
        <v>0</v>
      </c>
      <c r="AL3119" s="131">
        <f t="shared" si="538"/>
        <v>0</v>
      </c>
      <c r="AM3119" s="131" t="str">
        <f t="shared" si="539"/>
        <v/>
      </c>
      <c r="AN3119" s="131" t="str">
        <f t="shared" ca="1" si="540"/>
        <v/>
      </c>
    </row>
    <row r="3120" spans="1:40" ht="20.25" customHeight="1" x14ac:dyDescent="0.3">
      <c r="A3120" s="127"/>
      <c r="B3120" s="164"/>
      <c r="C3120" s="139"/>
      <c r="D3120" s="140"/>
      <c r="E3120" s="139"/>
      <c r="F3120" s="139"/>
      <c r="G3120" s="140"/>
      <c r="H3120" s="139"/>
      <c r="I3120" s="129"/>
      <c r="L3120" s="128"/>
      <c r="M3120" s="128"/>
      <c r="N3120" s="128"/>
      <c r="O3120" s="128"/>
      <c r="P3120" s="128"/>
      <c r="Q3120" s="128"/>
      <c r="R3120" s="128"/>
      <c r="S3120" s="128"/>
      <c r="T3120" s="120">
        <f t="shared" si="531"/>
        <v>0</v>
      </c>
      <c r="U3120" s="131"/>
      <c r="V3120" s="131"/>
      <c r="W3120" s="131">
        <f>SUMIFS($F$3:F3120,$D$3:D3120,D3120,$C$3:C3120,"Buy")+SUMIFS($F$3:F3120,$D$3:D3120,D3120,$C$3:C3120,"Coin Deposit",$E$3:E3120,"&lt;&gt;")</f>
        <v>0</v>
      </c>
      <c r="X3120" s="131">
        <f t="shared" si="532"/>
        <v>0</v>
      </c>
      <c r="Y3120" s="131">
        <f>IF($D3120=Y$1,SUMIFS($H$3:$H3120,$G$3:$G3120,Y$1,$C$3:$C3120,"Sell"),0)</f>
        <v>0</v>
      </c>
      <c r="Z3120" s="131">
        <f t="shared" si="533"/>
        <v>0</v>
      </c>
      <c r="AA3120" s="131">
        <f>IF($D3120=AA$1,SUMIFS($H$3:$H3120,$G$3:$G3120,AA$1,$C$3:$C3120,"Sell"),0)</f>
        <v>0</v>
      </c>
      <c r="AB3120" s="131">
        <f t="shared" si="534"/>
        <v>0</v>
      </c>
      <c r="AC3120" s="131">
        <f>SUMIFS('Deductions and Deposits'!$H:$H,'Deductions and Deposits'!$G:$G,D3120,'Deductions and Deposits'!$F:$F,"&lt;="&amp;B3120)+SUMIFS($F$3:F3120,$D$3:D3120,D3120,$C$3:C3120,"Coin Deposit",$E$3:E3120,"")</f>
        <v>0</v>
      </c>
      <c r="AD3120" s="131">
        <f>SUMIFS('Deductions and Deposits'!$D:$D,'Deductions and Deposits'!$C:$C,D3120)+SUMIFS($F:$F,$D:$D,D3120,$C:$C,"Coin Deduction")</f>
        <v>0</v>
      </c>
      <c r="AE3120" s="131">
        <f>Table5[[#This Row],[Column4]]+Table5[[#This Row],[Column14]]+Table5[[#This Row],[Column19]]+Table5[[#This Row],[Column12]]</f>
        <v>0</v>
      </c>
      <c r="AF3120" s="131">
        <f>Table5[[#This Row],[Column5]]+Table5[[#This Row],[Column13]]+Table5[[#This Row],[Column21]]+Table5[[#This Row],[Column18]]</f>
        <v>0</v>
      </c>
      <c r="AG3120" s="131">
        <f t="shared" si="535"/>
        <v>0</v>
      </c>
      <c r="AH3120" s="131">
        <f t="shared" si="536"/>
        <v>0</v>
      </c>
      <c r="AI3120" s="131">
        <f>Table5[[#This Row],[Column17]]-Table5[[#This Row],[Column20]]</f>
        <v>0</v>
      </c>
      <c r="AJ3120" s="131">
        <f t="shared" si="537"/>
        <v>0</v>
      </c>
      <c r="AK3120" s="131">
        <f t="shared" si="530"/>
        <v>0</v>
      </c>
      <c r="AL3120" s="131">
        <f t="shared" si="538"/>
        <v>0</v>
      </c>
      <c r="AM3120" s="131" t="str">
        <f t="shared" si="539"/>
        <v/>
      </c>
      <c r="AN3120" s="131" t="str">
        <f t="shared" ca="1" si="540"/>
        <v/>
      </c>
    </row>
    <row r="3121" spans="1:40" ht="20.25" customHeight="1" x14ac:dyDescent="0.3">
      <c r="A3121" s="127"/>
      <c r="B3121" s="164"/>
      <c r="C3121" s="139"/>
      <c r="D3121" s="140"/>
      <c r="E3121" s="139"/>
      <c r="F3121" s="139"/>
      <c r="G3121" s="140"/>
      <c r="H3121" s="139"/>
      <c r="I3121" s="129"/>
      <c r="L3121" s="128"/>
      <c r="M3121" s="128"/>
      <c r="N3121" s="128"/>
      <c r="O3121" s="128"/>
      <c r="P3121" s="128"/>
      <c r="Q3121" s="128"/>
      <c r="R3121" s="128"/>
      <c r="S3121" s="128"/>
      <c r="T3121" s="120">
        <f t="shared" si="531"/>
        <v>0</v>
      </c>
      <c r="U3121" s="131"/>
      <c r="V3121" s="131"/>
      <c r="W3121" s="131">
        <f>SUMIFS($F$3:F3121,$D$3:D3121,D3121,$C$3:C3121,"Buy")+SUMIFS($F$3:F3121,$D$3:D3121,D3121,$C$3:C3121,"Coin Deposit",$E$3:E3121,"&lt;&gt;")</f>
        <v>0</v>
      </c>
      <c r="X3121" s="131">
        <f t="shared" si="532"/>
        <v>0</v>
      </c>
      <c r="Y3121" s="131">
        <f>IF($D3121=Y$1,SUMIFS($H$3:$H3121,$G$3:$G3121,Y$1,$C$3:$C3121,"Sell"),0)</f>
        <v>0</v>
      </c>
      <c r="Z3121" s="131">
        <f t="shared" si="533"/>
        <v>0</v>
      </c>
      <c r="AA3121" s="131">
        <f>IF($D3121=AA$1,SUMIFS($H$3:$H3121,$G$3:$G3121,AA$1,$C$3:$C3121,"Sell"),0)</f>
        <v>0</v>
      </c>
      <c r="AB3121" s="131">
        <f t="shared" si="534"/>
        <v>0</v>
      </c>
      <c r="AC3121" s="131">
        <f>SUMIFS('Deductions and Deposits'!$H:$H,'Deductions and Deposits'!$G:$G,D3121,'Deductions and Deposits'!$F:$F,"&lt;="&amp;B3121)+SUMIFS($F$3:F3121,$D$3:D3121,D3121,$C$3:C3121,"Coin Deposit",$E$3:E3121,"")</f>
        <v>0</v>
      </c>
      <c r="AD3121" s="131">
        <f>SUMIFS('Deductions and Deposits'!$D:$D,'Deductions and Deposits'!$C:$C,D3121)+SUMIFS($F:$F,$D:$D,D3121,$C:$C,"Coin Deduction")</f>
        <v>0</v>
      </c>
      <c r="AE3121" s="131">
        <f>Table5[[#This Row],[Column4]]+Table5[[#This Row],[Column14]]+Table5[[#This Row],[Column19]]+Table5[[#This Row],[Column12]]</f>
        <v>0</v>
      </c>
      <c r="AF3121" s="131">
        <f>Table5[[#This Row],[Column5]]+Table5[[#This Row],[Column13]]+Table5[[#This Row],[Column21]]+Table5[[#This Row],[Column18]]</f>
        <v>0</v>
      </c>
      <c r="AG3121" s="131">
        <f t="shared" si="535"/>
        <v>0</v>
      </c>
      <c r="AH3121" s="131">
        <f t="shared" si="536"/>
        <v>0</v>
      </c>
      <c r="AI3121" s="131">
        <f>Table5[[#This Row],[Column17]]-Table5[[#This Row],[Column20]]</f>
        <v>0</v>
      </c>
      <c r="AJ3121" s="131">
        <f t="shared" si="537"/>
        <v>0</v>
      </c>
      <c r="AK3121" s="131">
        <f t="shared" si="530"/>
        <v>0</v>
      </c>
      <c r="AL3121" s="131">
        <f t="shared" si="538"/>
        <v>0</v>
      </c>
      <c r="AM3121" s="131" t="str">
        <f t="shared" si="539"/>
        <v/>
      </c>
      <c r="AN3121" s="131" t="str">
        <f t="shared" ca="1" si="540"/>
        <v/>
      </c>
    </row>
    <row r="3122" spans="1:40" ht="20.25" customHeight="1" x14ac:dyDescent="0.3">
      <c r="A3122" s="127"/>
      <c r="B3122" s="164"/>
      <c r="C3122" s="139"/>
      <c r="D3122" s="140"/>
      <c r="E3122" s="139"/>
      <c r="F3122" s="139"/>
      <c r="G3122" s="140"/>
      <c r="H3122" s="139"/>
      <c r="I3122" s="129"/>
      <c r="L3122" s="128"/>
      <c r="M3122" s="128"/>
      <c r="N3122" s="128"/>
      <c r="O3122" s="128"/>
      <c r="P3122" s="128"/>
      <c r="Q3122" s="128"/>
      <c r="R3122" s="128"/>
      <c r="S3122" s="128"/>
      <c r="T3122" s="120">
        <f t="shared" si="531"/>
        <v>0</v>
      </c>
      <c r="U3122" s="131"/>
      <c r="V3122" s="131"/>
      <c r="W3122" s="131">
        <f>SUMIFS($F$3:F3122,$D$3:D3122,D3122,$C$3:C3122,"Buy")+SUMIFS($F$3:F3122,$D$3:D3122,D3122,$C$3:C3122,"Coin Deposit",$E$3:E3122,"&lt;&gt;")</f>
        <v>0</v>
      </c>
      <c r="X3122" s="131">
        <f t="shared" si="532"/>
        <v>0</v>
      </c>
      <c r="Y3122" s="131">
        <f>IF($D3122=Y$1,SUMIFS($H$3:$H3122,$G$3:$G3122,Y$1,$C$3:$C3122,"Sell"),0)</f>
        <v>0</v>
      </c>
      <c r="Z3122" s="131">
        <f t="shared" si="533"/>
        <v>0</v>
      </c>
      <c r="AA3122" s="131">
        <f>IF($D3122=AA$1,SUMIFS($H$3:$H3122,$G$3:$G3122,AA$1,$C$3:$C3122,"Sell"),0)</f>
        <v>0</v>
      </c>
      <c r="AB3122" s="131">
        <f t="shared" si="534"/>
        <v>0</v>
      </c>
      <c r="AC3122" s="131">
        <f>SUMIFS('Deductions and Deposits'!$H:$H,'Deductions and Deposits'!$G:$G,D3122,'Deductions and Deposits'!$F:$F,"&lt;="&amp;B3122)+SUMIFS($F$3:F3122,$D$3:D3122,D3122,$C$3:C3122,"Coin Deposit",$E$3:E3122,"")</f>
        <v>0</v>
      </c>
      <c r="AD3122" s="131">
        <f>SUMIFS('Deductions and Deposits'!$D:$D,'Deductions and Deposits'!$C:$C,D3122)+SUMIFS($F:$F,$D:$D,D3122,$C:$C,"Coin Deduction")</f>
        <v>0</v>
      </c>
      <c r="AE3122" s="131">
        <f>Table5[[#This Row],[Column4]]+Table5[[#This Row],[Column14]]+Table5[[#This Row],[Column19]]+Table5[[#This Row],[Column12]]</f>
        <v>0</v>
      </c>
      <c r="AF3122" s="131">
        <f>Table5[[#This Row],[Column5]]+Table5[[#This Row],[Column13]]+Table5[[#This Row],[Column21]]+Table5[[#This Row],[Column18]]</f>
        <v>0</v>
      </c>
      <c r="AG3122" s="131">
        <f t="shared" si="535"/>
        <v>0</v>
      </c>
      <c r="AH3122" s="131">
        <f t="shared" si="536"/>
        <v>0</v>
      </c>
      <c r="AI3122" s="131">
        <f>Table5[[#This Row],[Column17]]-Table5[[#This Row],[Column20]]</f>
        <v>0</v>
      </c>
      <c r="AJ3122" s="131">
        <f t="shared" si="537"/>
        <v>0</v>
      </c>
      <c r="AK3122" s="131">
        <f t="shared" si="530"/>
        <v>0</v>
      </c>
      <c r="AL3122" s="131">
        <f t="shared" si="538"/>
        <v>0</v>
      </c>
      <c r="AM3122" s="131" t="str">
        <f t="shared" si="539"/>
        <v/>
      </c>
      <c r="AN3122" s="131" t="str">
        <f t="shared" ca="1" si="540"/>
        <v/>
      </c>
    </row>
    <row r="3123" spans="1:40" ht="20.25" customHeight="1" x14ac:dyDescent="0.3">
      <c r="A3123" s="127"/>
      <c r="B3123" s="164"/>
      <c r="C3123" s="139"/>
      <c r="D3123" s="140"/>
      <c r="E3123" s="139"/>
      <c r="F3123" s="139"/>
      <c r="G3123" s="140"/>
      <c r="H3123" s="139"/>
      <c r="I3123" s="129"/>
      <c r="L3123" s="128"/>
      <c r="M3123" s="128"/>
      <c r="N3123" s="128"/>
      <c r="O3123" s="128"/>
      <c r="P3123" s="128"/>
      <c r="Q3123" s="128"/>
      <c r="R3123" s="128"/>
      <c r="S3123" s="128"/>
      <c r="T3123" s="120">
        <f t="shared" si="531"/>
        <v>0</v>
      </c>
      <c r="U3123" s="131"/>
      <c r="V3123" s="131"/>
      <c r="W3123" s="131">
        <f>SUMIFS($F$3:F3123,$D$3:D3123,D3123,$C$3:C3123,"Buy")+SUMIFS($F$3:F3123,$D$3:D3123,D3123,$C$3:C3123,"Coin Deposit",$E$3:E3123,"&lt;&gt;")</f>
        <v>0</v>
      </c>
      <c r="X3123" s="131">
        <f t="shared" si="532"/>
        <v>0</v>
      </c>
      <c r="Y3123" s="131">
        <f>IF($D3123=Y$1,SUMIFS($H$3:$H3123,$G$3:$G3123,Y$1,$C$3:$C3123,"Sell"),0)</f>
        <v>0</v>
      </c>
      <c r="Z3123" s="131">
        <f t="shared" si="533"/>
        <v>0</v>
      </c>
      <c r="AA3123" s="131">
        <f>IF($D3123=AA$1,SUMIFS($H$3:$H3123,$G$3:$G3123,AA$1,$C$3:$C3123,"Sell"),0)</f>
        <v>0</v>
      </c>
      <c r="AB3123" s="131">
        <f t="shared" si="534"/>
        <v>0</v>
      </c>
      <c r="AC3123" s="131">
        <f>SUMIFS('Deductions and Deposits'!$H:$H,'Deductions and Deposits'!$G:$G,D3123,'Deductions and Deposits'!$F:$F,"&lt;="&amp;B3123)+SUMIFS($F$3:F3123,$D$3:D3123,D3123,$C$3:C3123,"Coin Deposit",$E$3:E3123,"")</f>
        <v>0</v>
      </c>
      <c r="AD3123" s="131">
        <f>SUMIFS('Deductions and Deposits'!$D:$D,'Deductions and Deposits'!$C:$C,D3123)+SUMIFS($F:$F,$D:$D,D3123,$C:$C,"Coin Deduction")</f>
        <v>0</v>
      </c>
      <c r="AE3123" s="131">
        <f>Table5[[#This Row],[Column4]]+Table5[[#This Row],[Column14]]+Table5[[#This Row],[Column19]]+Table5[[#This Row],[Column12]]</f>
        <v>0</v>
      </c>
      <c r="AF3123" s="131">
        <f>Table5[[#This Row],[Column5]]+Table5[[#This Row],[Column13]]+Table5[[#This Row],[Column21]]+Table5[[#This Row],[Column18]]</f>
        <v>0</v>
      </c>
      <c r="AG3123" s="131">
        <f t="shared" si="535"/>
        <v>0</v>
      </c>
      <c r="AH3123" s="131">
        <f t="shared" si="536"/>
        <v>0</v>
      </c>
      <c r="AI3123" s="131">
        <f>Table5[[#This Row],[Column17]]-Table5[[#This Row],[Column20]]</f>
        <v>0</v>
      </c>
      <c r="AJ3123" s="131">
        <f t="shared" si="537"/>
        <v>0</v>
      </c>
      <c r="AK3123" s="131">
        <f t="shared" si="530"/>
        <v>0</v>
      </c>
      <c r="AL3123" s="131">
        <f t="shared" si="538"/>
        <v>0</v>
      </c>
      <c r="AM3123" s="131" t="str">
        <f t="shared" si="539"/>
        <v/>
      </c>
      <c r="AN3123" s="131" t="str">
        <f t="shared" ca="1" si="540"/>
        <v/>
      </c>
    </row>
    <row r="3124" spans="1:40" ht="20.25" customHeight="1" x14ac:dyDescent="0.3">
      <c r="A3124" s="127"/>
      <c r="B3124" s="164"/>
      <c r="C3124" s="139"/>
      <c r="D3124" s="140"/>
      <c r="E3124" s="139"/>
      <c r="F3124" s="139"/>
      <c r="G3124" s="140"/>
      <c r="H3124" s="139"/>
      <c r="I3124" s="129"/>
      <c r="L3124" s="128"/>
      <c r="M3124" s="128"/>
      <c r="N3124" s="128"/>
      <c r="O3124" s="128"/>
      <c r="P3124" s="128"/>
      <c r="Q3124" s="128"/>
      <c r="R3124" s="128"/>
      <c r="S3124" s="128"/>
      <c r="T3124" s="120">
        <f t="shared" si="531"/>
        <v>0</v>
      </c>
      <c r="U3124" s="131"/>
      <c r="V3124" s="131"/>
      <c r="W3124" s="131">
        <f>SUMIFS($F$3:F3124,$D$3:D3124,D3124,$C$3:C3124,"Buy")+SUMIFS($F$3:F3124,$D$3:D3124,D3124,$C$3:C3124,"Coin Deposit",$E$3:E3124,"&lt;&gt;")</f>
        <v>0</v>
      </c>
      <c r="X3124" s="131">
        <f t="shared" si="532"/>
        <v>0</v>
      </c>
      <c r="Y3124" s="131">
        <f>IF($D3124=Y$1,SUMIFS($H$3:$H3124,$G$3:$G3124,Y$1,$C$3:$C3124,"Sell"),0)</f>
        <v>0</v>
      </c>
      <c r="Z3124" s="131">
        <f t="shared" si="533"/>
        <v>0</v>
      </c>
      <c r="AA3124" s="131">
        <f>IF($D3124=AA$1,SUMIFS($H$3:$H3124,$G$3:$G3124,AA$1,$C$3:$C3124,"Sell"),0)</f>
        <v>0</v>
      </c>
      <c r="AB3124" s="131">
        <f t="shared" si="534"/>
        <v>0</v>
      </c>
      <c r="AC3124" s="131">
        <f>SUMIFS('Deductions and Deposits'!$H:$H,'Deductions and Deposits'!$G:$G,D3124,'Deductions and Deposits'!$F:$F,"&lt;="&amp;B3124)+SUMIFS($F$3:F3124,$D$3:D3124,D3124,$C$3:C3124,"Coin Deposit",$E$3:E3124,"")</f>
        <v>0</v>
      </c>
      <c r="AD3124" s="131">
        <f>SUMIFS('Deductions and Deposits'!$D:$D,'Deductions and Deposits'!$C:$C,D3124)+SUMIFS($F:$F,$D:$D,D3124,$C:$C,"Coin Deduction")</f>
        <v>0</v>
      </c>
      <c r="AE3124" s="131">
        <f>Table5[[#This Row],[Column4]]+Table5[[#This Row],[Column14]]+Table5[[#This Row],[Column19]]+Table5[[#This Row],[Column12]]</f>
        <v>0</v>
      </c>
      <c r="AF3124" s="131">
        <f>Table5[[#This Row],[Column5]]+Table5[[#This Row],[Column13]]+Table5[[#This Row],[Column21]]+Table5[[#This Row],[Column18]]</f>
        <v>0</v>
      </c>
      <c r="AG3124" s="131">
        <f t="shared" si="535"/>
        <v>0</v>
      </c>
      <c r="AH3124" s="131">
        <f t="shared" si="536"/>
        <v>0</v>
      </c>
      <c r="AI3124" s="131">
        <f>Table5[[#This Row],[Column17]]-Table5[[#This Row],[Column20]]</f>
        <v>0</v>
      </c>
      <c r="AJ3124" s="131">
        <f t="shared" si="537"/>
        <v>0</v>
      </c>
      <c r="AK3124" s="131">
        <f t="shared" si="530"/>
        <v>0</v>
      </c>
      <c r="AL3124" s="131">
        <f t="shared" si="538"/>
        <v>0</v>
      </c>
      <c r="AM3124" s="131" t="str">
        <f t="shared" si="539"/>
        <v/>
      </c>
      <c r="AN3124" s="131" t="str">
        <f t="shared" ca="1" si="540"/>
        <v/>
      </c>
    </row>
    <row r="3125" spans="1:40" ht="20.25" customHeight="1" x14ac:dyDescent="0.3">
      <c r="A3125" s="127"/>
      <c r="B3125" s="164"/>
      <c r="C3125" s="139"/>
      <c r="D3125" s="140"/>
      <c r="E3125" s="139"/>
      <c r="F3125" s="139"/>
      <c r="G3125" s="140"/>
      <c r="H3125" s="139"/>
      <c r="I3125" s="129"/>
      <c r="L3125" s="128"/>
      <c r="M3125" s="128"/>
      <c r="N3125" s="128"/>
      <c r="O3125" s="128"/>
      <c r="P3125" s="128"/>
      <c r="Q3125" s="128"/>
      <c r="R3125" s="128"/>
      <c r="S3125" s="128"/>
      <c r="T3125" s="120">
        <f t="shared" si="531"/>
        <v>0</v>
      </c>
      <c r="U3125" s="131"/>
      <c r="V3125" s="131"/>
      <c r="W3125" s="131">
        <f>SUMIFS($F$3:F3125,$D$3:D3125,D3125,$C$3:C3125,"Buy")+SUMIFS($F$3:F3125,$D$3:D3125,D3125,$C$3:C3125,"Coin Deposit",$E$3:E3125,"&lt;&gt;")</f>
        <v>0</v>
      </c>
      <c r="X3125" s="131">
        <f t="shared" si="532"/>
        <v>0</v>
      </c>
      <c r="Y3125" s="131">
        <f>IF($D3125=Y$1,SUMIFS($H$3:$H3125,$G$3:$G3125,Y$1,$C$3:$C3125,"Sell"),0)</f>
        <v>0</v>
      </c>
      <c r="Z3125" s="131">
        <f t="shared" si="533"/>
        <v>0</v>
      </c>
      <c r="AA3125" s="131">
        <f>IF($D3125=AA$1,SUMIFS($H$3:$H3125,$G$3:$G3125,AA$1,$C$3:$C3125,"Sell"),0)</f>
        <v>0</v>
      </c>
      <c r="AB3125" s="131">
        <f t="shared" si="534"/>
        <v>0</v>
      </c>
      <c r="AC3125" s="131">
        <f>SUMIFS('Deductions and Deposits'!$H:$H,'Deductions and Deposits'!$G:$G,D3125,'Deductions and Deposits'!$F:$F,"&lt;="&amp;B3125)+SUMIFS($F$3:F3125,$D$3:D3125,D3125,$C$3:C3125,"Coin Deposit",$E$3:E3125,"")</f>
        <v>0</v>
      </c>
      <c r="AD3125" s="131">
        <f>SUMIFS('Deductions and Deposits'!$D:$D,'Deductions and Deposits'!$C:$C,D3125)+SUMIFS($F:$F,$D:$D,D3125,$C:$C,"Coin Deduction")</f>
        <v>0</v>
      </c>
      <c r="AE3125" s="131">
        <f>Table5[[#This Row],[Column4]]+Table5[[#This Row],[Column14]]+Table5[[#This Row],[Column19]]+Table5[[#This Row],[Column12]]</f>
        <v>0</v>
      </c>
      <c r="AF3125" s="131">
        <f>Table5[[#This Row],[Column5]]+Table5[[#This Row],[Column13]]+Table5[[#This Row],[Column21]]+Table5[[#This Row],[Column18]]</f>
        <v>0</v>
      </c>
      <c r="AG3125" s="131">
        <f t="shared" si="535"/>
        <v>0</v>
      </c>
      <c r="AH3125" s="131">
        <f t="shared" si="536"/>
        <v>0</v>
      </c>
      <c r="AI3125" s="131">
        <f>Table5[[#This Row],[Column17]]-Table5[[#This Row],[Column20]]</f>
        <v>0</v>
      </c>
      <c r="AJ3125" s="131">
        <f t="shared" si="537"/>
        <v>0</v>
      </c>
      <c r="AK3125" s="131">
        <f t="shared" si="530"/>
        <v>0</v>
      </c>
      <c r="AL3125" s="131">
        <f t="shared" si="538"/>
        <v>0</v>
      </c>
      <c r="AM3125" s="131" t="str">
        <f t="shared" si="539"/>
        <v/>
      </c>
      <c r="AN3125" s="131" t="str">
        <f t="shared" ca="1" si="540"/>
        <v/>
      </c>
    </row>
    <row r="3126" spans="1:40" ht="20.25" customHeight="1" x14ac:dyDescent="0.3">
      <c r="A3126" s="127"/>
      <c r="B3126" s="164"/>
      <c r="C3126" s="139"/>
      <c r="D3126" s="140"/>
      <c r="E3126" s="139"/>
      <c r="F3126" s="139"/>
      <c r="G3126" s="140"/>
      <c r="H3126" s="139"/>
      <c r="I3126" s="129"/>
      <c r="L3126" s="128"/>
      <c r="M3126" s="128"/>
      <c r="N3126" s="128"/>
      <c r="O3126" s="128"/>
      <c r="P3126" s="128"/>
      <c r="Q3126" s="128"/>
      <c r="R3126" s="128"/>
      <c r="S3126" s="128"/>
      <c r="T3126" s="120">
        <f t="shared" si="531"/>
        <v>0</v>
      </c>
      <c r="U3126" s="131"/>
      <c r="V3126" s="131"/>
      <c r="W3126" s="131">
        <f>SUMIFS($F$3:F3126,$D$3:D3126,D3126,$C$3:C3126,"Buy")+SUMIFS($F$3:F3126,$D$3:D3126,D3126,$C$3:C3126,"Coin Deposit",$E$3:E3126,"&lt;&gt;")</f>
        <v>0</v>
      </c>
      <c r="X3126" s="131">
        <f t="shared" si="532"/>
        <v>0</v>
      </c>
      <c r="Y3126" s="131">
        <f>IF($D3126=Y$1,SUMIFS($H$3:$H3126,$G$3:$G3126,Y$1,$C$3:$C3126,"Sell"),0)</f>
        <v>0</v>
      </c>
      <c r="Z3126" s="131">
        <f t="shared" si="533"/>
        <v>0</v>
      </c>
      <c r="AA3126" s="131">
        <f>IF($D3126=AA$1,SUMIFS($H$3:$H3126,$G$3:$G3126,AA$1,$C$3:$C3126,"Sell"),0)</f>
        <v>0</v>
      </c>
      <c r="AB3126" s="131">
        <f t="shared" si="534"/>
        <v>0</v>
      </c>
      <c r="AC3126" s="131">
        <f>SUMIFS('Deductions and Deposits'!$H:$H,'Deductions and Deposits'!$G:$G,D3126,'Deductions and Deposits'!$F:$F,"&lt;="&amp;B3126)+SUMIFS($F$3:F3126,$D$3:D3126,D3126,$C$3:C3126,"Coin Deposit",$E$3:E3126,"")</f>
        <v>0</v>
      </c>
      <c r="AD3126" s="131">
        <f>SUMIFS('Deductions and Deposits'!$D:$D,'Deductions and Deposits'!$C:$C,D3126)+SUMIFS($F:$F,$D:$D,D3126,$C:$C,"Coin Deduction")</f>
        <v>0</v>
      </c>
      <c r="AE3126" s="131">
        <f>Table5[[#This Row],[Column4]]+Table5[[#This Row],[Column14]]+Table5[[#This Row],[Column19]]+Table5[[#This Row],[Column12]]</f>
        <v>0</v>
      </c>
      <c r="AF3126" s="131">
        <f>Table5[[#This Row],[Column5]]+Table5[[#This Row],[Column13]]+Table5[[#This Row],[Column21]]+Table5[[#This Row],[Column18]]</f>
        <v>0</v>
      </c>
      <c r="AG3126" s="131">
        <f t="shared" si="535"/>
        <v>0</v>
      </c>
      <c r="AH3126" s="131">
        <f t="shared" si="536"/>
        <v>0</v>
      </c>
      <c r="AI3126" s="131">
        <f>Table5[[#This Row],[Column17]]-Table5[[#This Row],[Column20]]</f>
        <v>0</v>
      </c>
      <c r="AJ3126" s="131">
        <f t="shared" si="537"/>
        <v>0</v>
      </c>
      <c r="AK3126" s="131">
        <f t="shared" ref="AK3126:AK3189" si="541">AJ3126*T3126</f>
        <v>0</v>
      </c>
      <c r="AL3126" s="131">
        <f t="shared" si="538"/>
        <v>0</v>
      </c>
      <c r="AM3126" s="131" t="str">
        <f t="shared" si="539"/>
        <v/>
      </c>
      <c r="AN3126" s="131" t="str">
        <f t="shared" ca="1" si="540"/>
        <v/>
      </c>
    </row>
    <row r="3127" spans="1:40" ht="20.25" customHeight="1" x14ac:dyDescent="0.3">
      <c r="A3127" s="127"/>
      <c r="B3127" s="164"/>
      <c r="C3127" s="139"/>
      <c r="D3127" s="140"/>
      <c r="E3127" s="139"/>
      <c r="F3127" s="139"/>
      <c r="G3127" s="140"/>
      <c r="H3127" s="139"/>
      <c r="I3127" s="129"/>
      <c r="L3127" s="128"/>
      <c r="M3127" s="128"/>
      <c r="N3127" s="128"/>
      <c r="O3127" s="128"/>
      <c r="P3127" s="128"/>
      <c r="Q3127" s="128"/>
      <c r="R3127" s="128"/>
      <c r="S3127" s="128"/>
      <c r="T3127" s="120">
        <f t="shared" si="531"/>
        <v>0</v>
      </c>
      <c r="U3127" s="131"/>
      <c r="V3127" s="131"/>
      <c r="W3127" s="131">
        <f>SUMIFS($F$3:F3127,$D$3:D3127,D3127,$C$3:C3127,"Buy")+SUMIFS($F$3:F3127,$D$3:D3127,D3127,$C$3:C3127,"Coin Deposit",$E$3:E3127,"&lt;&gt;")</f>
        <v>0</v>
      </c>
      <c r="X3127" s="131">
        <f t="shared" si="532"/>
        <v>0</v>
      </c>
      <c r="Y3127" s="131">
        <f>IF($D3127=Y$1,SUMIFS($H$3:$H3127,$G$3:$G3127,Y$1,$C$3:$C3127,"Sell"),0)</f>
        <v>0</v>
      </c>
      <c r="Z3127" s="131">
        <f t="shared" si="533"/>
        <v>0</v>
      </c>
      <c r="AA3127" s="131">
        <f>IF($D3127=AA$1,SUMIFS($H$3:$H3127,$G$3:$G3127,AA$1,$C$3:$C3127,"Sell"),0)</f>
        <v>0</v>
      </c>
      <c r="AB3127" s="131">
        <f t="shared" si="534"/>
        <v>0</v>
      </c>
      <c r="AC3127" s="131">
        <f>SUMIFS('Deductions and Deposits'!$H:$H,'Deductions and Deposits'!$G:$G,D3127,'Deductions and Deposits'!$F:$F,"&lt;="&amp;B3127)+SUMIFS($F$3:F3127,$D$3:D3127,D3127,$C$3:C3127,"Coin Deposit",$E$3:E3127,"")</f>
        <v>0</v>
      </c>
      <c r="AD3127" s="131">
        <f>SUMIFS('Deductions and Deposits'!$D:$D,'Deductions and Deposits'!$C:$C,D3127)+SUMIFS($F:$F,$D:$D,D3127,$C:$C,"Coin Deduction")</f>
        <v>0</v>
      </c>
      <c r="AE3127" s="131">
        <f>Table5[[#This Row],[Column4]]+Table5[[#This Row],[Column14]]+Table5[[#This Row],[Column19]]+Table5[[#This Row],[Column12]]</f>
        <v>0</v>
      </c>
      <c r="AF3127" s="131">
        <f>Table5[[#This Row],[Column5]]+Table5[[#This Row],[Column13]]+Table5[[#This Row],[Column21]]+Table5[[#This Row],[Column18]]</f>
        <v>0</v>
      </c>
      <c r="AG3127" s="131">
        <f t="shared" si="535"/>
        <v>0</v>
      </c>
      <c r="AH3127" s="131">
        <f t="shared" si="536"/>
        <v>0</v>
      </c>
      <c r="AI3127" s="131">
        <f>Table5[[#This Row],[Column17]]-Table5[[#This Row],[Column20]]</f>
        <v>0</v>
      </c>
      <c r="AJ3127" s="131">
        <f t="shared" si="537"/>
        <v>0</v>
      </c>
      <c r="AK3127" s="131">
        <f t="shared" si="541"/>
        <v>0</v>
      </c>
      <c r="AL3127" s="131">
        <f t="shared" si="538"/>
        <v>0</v>
      </c>
      <c r="AM3127" s="131" t="str">
        <f t="shared" si="539"/>
        <v/>
      </c>
      <c r="AN3127" s="131" t="str">
        <f t="shared" ca="1" si="540"/>
        <v/>
      </c>
    </row>
    <row r="3128" spans="1:40" ht="20.25" customHeight="1" x14ac:dyDescent="0.3">
      <c r="A3128" s="127"/>
      <c r="B3128" s="164"/>
      <c r="C3128" s="139"/>
      <c r="D3128" s="140"/>
      <c r="E3128" s="139"/>
      <c r="F3128" s="139"/>
      <c r="G3128" s="140"/>
      <c r="H3128" s="139"/>
      <c r="I3128" s="129"/>
      <c r="L3128" s="128"/>
      <c r="M3128" s="128"/>
      <c r="N3128" s="128"/>
      <c r="O3128" s="128"/>
      <c r="P3128" s="128"/>
      <c r="Q3128" s="128"/>
      <c r="R3128" s="128"/>
      <c r="S3128" s="128"/>
      <c r="T3128" s="120">
        <f t="shared" si="531"/>
        <v>0</v>
      </c>
      <c r="U3128" s="131"/>
      <c r="V3128" s="131"/>
      <c r="W3128" s="131">
        <f>SUMIFS($F$3:F3128,$D$3:D3128,D3128,$C$3:C3128,"Buy")+SUMIFS($F$3:F3128,$D$3:D3128,D3128,$C$3:C3128,"Coin Deposit",$E$3:E3128,"&lt;&gt;")</f>
        <v>0</v>
      </c>
      <c r="X3128" s="131">
        <f t="shared" si="532"/>
        <v>0</v>
      </c>
      <c r="Y3128" s="131">
        <f>IF($D3128=Y$1,SUMIFS($H$3:$H3128,$G$3:$G3128,Y$1,$C$3:$C3128,"Sell"),0)</f>
        <v>0</v>
      </c>
      <c r="Z3128" s="131">
        <f t="shared" si="533"/>
        <v>0</v>
      </c>
      <c r="AA3128" s="131">
        <f>IF($D3128=AA$1,SUMIFS($H$3:$H3128,$G$3:$G3128,AA$1,$C$3:$C3128,"Sell"),0)</f>
        <v>0</v>
      </c>
      <c r="AB3128" s="131">
        <f t="shared" si="534"/>
        <v>0</v>
      </c>
      <c r="AC3128" s="131">
        <f>SUMIFS('Deductions and Deposits'!$H:$H,'Deductions and Deposits'!$G:$G,D3128,'Deductions and Deposits'!$F:$F,"&lt;="&amp;B3128)+SUMIFS($F$3:F3128,$D$3:D3128,D3128,$C$3:C3128,"Coin Deposit",$E$3:E3128,"")</f>
        <v>0</v>
      </c>
      <c r="AD3128" s="131">
        <f>SUMIFS('Deductions and Deposits'!$D:$D,'Deductions and Deposits'!$C:$C,D3128)+SUMIFS($F:$F,$D:$D,D3128,$C:$C,"Coin Deduction")</f>
        <v>0</v>
      </c>
      <c r="AE3128" s="131">
        <f>Table5[[#This Row],[Column4]]+Table5[[#This Row],[Column14]]+Table5[[#This Row],[Column19]]+Table5[[#This Row],[Column12]]</f>
        <v>0</v>
      </c>
      <c r="AF3128" s="131">
        <f>Table5[[#This Row],[Column5]]+Table5[[#This Row],[Column13]]+Table5[[#This Row],[Column21]]+Table5[[#This Row],[Column18]]</f>
        <v>0</v>
      </c>
      <c r="AG3128" s="131">
        <f t="shared" si="535"/>
        <v>0</v>
      </c>
      <c r="AH3128" s="131">
        <f t="shared" si="536"/>
        <v>0</v>
      </c>
      <c r="AI3128" s="131">
        <f>Table5[[#This Row],[Column17]]-Table5[[#This Row],[Column20]]</f>
        <v>0</v>
      </c>
      <c r="AJ3128" s="131">
        <f t="shared" si="537"/>
        <v>0</v>
      </c>
      <c r="AK3128" s="131">
        <f t="shared" si="541"/>
        <v>0</v>
      </c>
      <c r="AL3128" s="131">
        <f t="shared" si="538"/>
        <v>0</v>
      </c>
      <c r="AM3128" s="131" t="str">
        <f t="shared" si="539"/>
        <v/>
      </c>
      <c r="AN3128" s="131" t="str">
        <f t="shared" ca="1" si="540"/>
        <v/>
      </c>
    </row>
    <row r="3129" spans="1:40" ht="20.25" customHeight="1" x14ac:dyDescent="0.3">
      <c r="A3129" s="127"/>
      <c r="B3129" s="164"/>
      <c r="C3129" s="139"/>
      <c r="D3129" s="140"/>
      <c r="E3129" s="139"/>
      <c r="F3129" s="139"/>
      <c r="G3129" s="140"/>
      <c r="H3129" s="139"/>
      <c r="I3129" s="129"/>
      <c r="L3129" s="128"/>
      <c r="M3129" s="128"/>
      <c r="N3129" s="128"/>
      <c r="O3129" s="128"/>
      <c r="P3129" s="128"/>
      <c r="Q3129" s="128"/>
      <c r="R3129" s="128"/>
      <c r="S3129" s="128"/>
      <c r="T3129" s="120">
        <f t="shared" si="531"/>
        <v>0</v>
      </c>
      <c r="U3129" s="131"/>
      <c r="V3129" s="131"/>
      <c r="W3129" s="131">
        <f>SUMIFS($F$3:F3129,$D$3:D3129,D3129,$C$3:C3129,"Buy")+SUMIFS($F$3:F3129,$D$3:D3129,D3129,$C$3:C3129,"Coin Deposit",$E$3:E3129,"&lt;&gt;")</f>
        <v>0</v>
      </c>
      <c r="X3129" s="131">
        <f t="shared" si="532"/>
        <v>0</v>
      </c>
      <c r="Y3129" s="131">
        <f>IF($D3129=Y$1,SUMIFS($H$3:$H3129,$G$3:$G3129,Y$1,$C$3:$C3129,"Sell"),0)</f>
        <v>0</v>
      </c>
      <c r="Z3129" s="131">
        <f t="shared" si="533"/>
        <v>0</v>
      </c>
      <c r="AA3129" s="131">
        <f>IF($D3129=AA$1,SUMIFS($H$3:$H3129,$G$3:$G3129,AA$1,$C$3:$C3129,"Sell"),0)</f>
        <v>0</v>
      </c>
      <c r="AB3129" s="131">
        <f t="shared" si="534"/>
        <v>0</v>
      </c>
      <c r="AC3129" s="131">
        <f>SUMIFS('Deductions and Deposits'!$H:$H,'Deductions and Deposits'!$G:$G,D3129,'Deductions and Deposits'!$F:$F,"&lt;="&amp;B3129)+SUMIFS($F$3:F3129,$D$3:D3129,D3129,$C$3:C3129,"Coin Deposit",$E$3:E3129,"")</f>
        <v>0</v>
      </c>
      <c r="AD3129" s="131">
        <f>SUMIFS('Deductions and Deposits'!$D:$D,'Deductions and Deposits'!$C:$C,D3129)+SUMIFS($F:$F,$D:$D,D3129,$C:$C,"Coin Deduction")</f>
        <v>0</v>
      </c>
      <c r="AE3129" s="131">
        <f>Table5[[#This Row],[Column4]]+Table5[[#This Row],[Column14]]+Table5[[#This Row],[Column19]]+Table5[[#This Row],[Column12]]</f>
        <v>0</v>
      </c>
      <c r="AF3129" s="131">
        <f>Table5[[#This Row],[Column5]]+Table5[[#This Row],[Column13]]+Table5[[#This Row],[Column21]]+Table5[[#This Row],[Column18]]</f>
        <v>0</v>
      </c>
      <c r="AG3129" s="131">
        <f t="shared" si="535"/>
        <v>0</v>
      </c>
      <c r="AH3129" s="131">
        <f t="shared" si="536"/>
        <v>0</v>
      </c>
      <c r="AI3129" s="131">
        <f>Table5[[#This Row],[Column17]]-Table5[[#This Row],[Column20]]</f>
        <v>0</v>
      </c>
      <c r="AJ3129" s="131">
        <f t="shared" si="537"/>
        <v>0</v>
      </c>
      <c r="AK3129" s="131">
        <f t="shared" si="541"/>
        <v>0</v>
      </c>
      <c r="AL3129" s="131">
        <f t="shared" si="538"/>
        <v>0</v>
      </c>
      <c r="AM3129" s="131" t="str">
        <f t="shared" si="539"/>
        <v/>
      </c>
      <c r="AN3129" s="131" t="str">
        <f t="shared" ca="1" si="540"/>
        <v/>
      </c>
    </row>
    <row r="3130" spans="1:40" ht="20.25" customHeight="1" x14ac:dyDescent="0.3">
      <c r="A3130" s="127"/>
      <c r="B3130" s="164"/>
      <c r="C3130" s="139"/>
      <c r="D3130" s="140"/>
      <c r="E3130" s="139"/>
      <c r="F3130" s="139"/>
      <c r="G3130" s="140"/>
      <c r="H3130" s="139"/>
      <c r="I3130" s="129"/>
      <c r="L3130" s="128"/>
      <c r="M3130" s="128"/>
      <c r="N3130" s="128"/>
      <c r="O3130" s="128"/>
      <c r="P3130" s="128"/>
      <c r="Q3130" s="128"/>
      <c r="R3130" s="128"/>
      <c r="S3130" s="128"/>
      <c r="T3130" s="120">
        <f t="shared" si="531"/>
        <v>0</v>
      </c>
      <c r="U3130" s="131"/>
      <c r="V3130" s="131"/>
      <c r="W3130" s="131">
        <f>SUMIFS($F$3:F3130,$D$3:D3130,D3130,$C$3:C3130,"Buy")+SUMIFS($F$3:F3130,$D$3:D3130,D3130,$C$3:C3130,"Coin Deposit",$E$3:E3130,"&lt;&gt;")</f>
        <v>0</v>
      </c>
      <c r="X3130" s="131">
        <f t="shared" si="532"/>
        <v>0</v>
      </c>
      <c r="Y3130" s="131">
        <f>IF($D3130=Y$1,SUMIFS($H$3:$H3130,$G$3:$G3130,Y$1,$C$3:$C3130,"Sell"),0)</f>
        <v>0</v>
      </c>
      <c r="Z3130" s="131">
        <f t="shared" si="533"/>
        <v>0</v>
      </c>
      <c r="AA3130" s="131">
        <f>IF($D3130=AA$1,SUMIFS($H$3:$H3130,$G$3:$G3130,AA$1,$C$3:$C3130,"Sell"),0)</f>
        <v>0</v>
      </c>
      <c r="AB3130" s="131">
        <f t="shared" si="534"/>
        <v>0</v>
      </c>
      <c r="AC3130" s="131">
        <f>SUMIFS('Deductions and Deposits'!$H:$H,'Deductions and Deposits'!$G:$G,D3130,'Deductions and Deposits'!$F:$F,"&lt;="&amp;B3130)+SUMIFS($F$3:F3130,$D$3:D3130,D3130,$C$3:C3130,"Coin Deposit",$E$3:E3130,"")</f>
        <v>0</v>
      </c>
      <c r="AD3130" s="131">
        <f>SUMIFS('Deductions and Deposits'!$D:$D,'Deductions and Deposits'!$C:$C,D3130)+SUMIFS($F:$F,$D:$D,D3130,$C:$C,"Coin Deduction")</f>
        <v>0</v>
      </c>
      <c r="AE3130" s="131">
        <f>Table5[[#This Row],[Column4]]+Table5[[#This Row],[Column14]]+Table5[[#This Row],[Column19]]+Table5[[#This Row],[Column12]]</f>
        <v>0</v>
      </c>
      <c r="AF3130" s="131">
        <f>Table5[[#This Row],[Column5]]+Table5[[#This Row],[Column13]]+Table5[[#This Row],[Column21]]+Table5[[#This Row],[Column18]]</f>
        <v>0</v>
      </c>
      <c r="AG3130" s="131">
        <f t="shared" si="535"/>
        <v>0</v>
      </c>
      <c r="AH3130" s="131">
        <f t="shared" si="536"/>
        <v>0</v>
      </c>
      <c r="AI3130" s="131">
        <f>Table5[[#This Row],[Column17]]-Table5[[#This Row],[Column20]]</f>
        <v>0</v>
      </c>
      <c r="AJ3130" s="131">
        <f t="shared" si="537"/>
        <v>0</v>
      </c>
      <c r="AK3130" s="131">
        <f t="shared" si="541"/>
        <v>0</v>
      </c>
      <c r="AL3130" s="131">
        <f t="shared" si="538"/>
        <v>0</v>
      </c>
      <c r="AM3130" s="131" t="str">
        <f t="shared" si="539"/>
        <v/>
      </c>
      <c r="AN3130" s="131" t="str">
        <f t="shared" ca="1" si="540"/>
        <v/>
      </c>
    </row>
    <row r="3131" spans="1:40" ht="20.25" customHeight="1" x14ac:dyDescent="0.3">
      <c r="A3131" s="127"/>
      <c r="B3131" s="164"/>
      <c r="C3131" s="139"/>
      <c r="D3131" s="140"/>
      <c r="E3131" s="139"/>
      <c r="F3131" s="139"/>
      <c r="G3131" s="140"/>
      <c r="H3131" s="139"/>
      <c r="I3131" s="129"/>
      <c r="L3131" s="128"/>
      <c r="M3131" s="128"/>
      <c r="N3131" s="128"/>
      <c r="O3131" s="128"/>
      <c r="P3131" s="128"/>
      <c r="Q3131" s="128"/>
      <c r="R3131" s="128"/>
      <c r="S3131" s="128"/>
      <c r="T3131" s="120">
        <f t="shared" si="531"/>
        <v>0</v>
      </c>
      <c r="U3131" s="131"/>
      <c r="V3131" s="131"/>
      <c r="W3131" s="131">
        <f>SUMIFS($F$3:F3131,$D$3:D3131,D3131,$C$3:C3131,"Buy")+SUMIFS($F$3:F3131,$D$3:D3131,D3131,$C$3:C3131,"Coin Deposit",$E$3:E3131,"&lt;&gt;")</f>
        <v>0</v>
      </c>
      <c r="X3131" s="131">
        <f t="shared" si="532"/>
        <v>0</v>
      </c>
      <c r="Y3131" s="131">
        <f>IF($D3131=Y$1,SUMIFS($H$3:$H3131,$G$3:$G3131,Y$1,$C$3:$C3131,"Sell"),0)</f>
        <v>0</v>
      </c>
      <c r="Z3131" s="131">
        <f t="shared" si="533"/>
        <v>0</v>
      </c>
      <c r="AA3131" s="131">
        <f>IF($D3131=AA$1,SUMIFS($H$3:$H3131,$G$3:$G3131,AA$1,$C$3:$C3131,"Sell"),0)</f>
        <v>0</v>
      </c>
      <c r="AB3131" s="131">
        <f t="shared" si="534"/>
        <v>0</v>
      </c>
      <c r="AC3131" s="131">
        <f>SUMIFS('Deductions and Deposits'!$H:$H,'Deductions and Deposits'!$G:$G,D3131,'Deductions and Deposits'!$F:$F,"&lt;="&amp;B3131)+SUMIFS($F$3:F3131,$D$3:D3131,D3131,$C$3:C3131,"Coin Deposit",$E$3:E3131,"")</f>
        <v>0</v>
      </c>
      <c r="AD3131" s="131">
        <f>SUMIFS('Deductions and Deposits'!$D:$D,'Deductions and Deposits'!$C:$C,D3131)+SUMIFS($F:$F,$D:$D,D3131,$C:$C,"Coin Deduction")</f>
        <v>0</v>
      </c>
      <c r="AE3131" s="131">
        <f>Table5[[#This Row],[Column4]]+Table5[[#This Row],[Column14]]+Table5[[#This Row],[Column19]]+Table5[[#This Row],[Column12]]</f>
        <v>0</v>
      </c>
      <c r="AF3131" s="131">
        <f>Table5[[#This Row],[Column5]]+Table5[[#This Row],[Column13]]+Table5[[#This Row],[Column21]]+Table5[[#This Row],[Column18]]</f>
        <v>0</v>
      </c>
      <c r="AG3131" s="131">
        <f t="shared" si="535"/>
        <v>0</v>
      </c>
      <c r="AH3131" s="131">
        <f t="shared" si="536"/>
        <v>0</v>
      </c>
      <c r="AI3131" s="131">
        <f>Table5[[#This Row],[Column17]]-Table5[[#This Row],[Column20]]</f>
        <v>0</v>
      </c>
      <c r="AJ3131" s="131">
        <f t="shared" si="537"/>
        <v>0</v>
      </c>
      <c r="AK3131" s="131">
        <f t="shared" si="541"/>
        <v>0</v>
      </c>
      <c r="AL3131" s="131">
        <f t="shared" si="538"/>
        <v>0</v>
      </c>
      <c r="AM3131" s="131" t="str">
        <f t="shared" si="539"/>
        <v/>
      </c>
      <c r="AN3131" s="131" t="str">
        <f t="shared" ca="1" si="540"/>
        <v/>
      </c>
    </row>
    <row r="3132" spans="1:40" ht="20.25" customHeight="1" x14ac:dyDescent="0.3">
      <c r="A3132" s="127"/>
      <c r="B3132" s="164"/>
      <c r="C3132" s="139"/>
      <c r="D3132" s="140"/>
      <c r="E3132" s="139"/>
      <c r="F3132" s="139"/>
      <c r="G3132" s="140"/>
      <c r="H3132" s="139"/>
      <c r="I3132" s="129"/>
      <c r="L3132" s="128"/>
      <c r="M3132" s="128"/>
      <c r="N3132" s="128"/>
      <c r="O3132" s="128"/>
      <c r="P3132" s="128"/>
      <c r="Q3132" s="128"/>
      <c r="R3132" s="128"/>
      <c r="S3132" s="128"/>
      <c r="T3132" s="120">
        <f t="shared" si="531"/>
        <v>0</v>
      </c>
      <c r="U3132" s="131"/>
      <c r="V3132" s="131"/>
      <c r="W3132" s="131">
        <f>SUMIFS($F$3:F3132,$D$3:D3132,D3132,$C$3:C3132,"Buy")+SUMIFS($F$3:F3132,$D$3:D3132,D3132,$C$3:C3132,"Coin Deposit",$E$3:E3132,"&lt;&gt;")</f>
        <v>0</v>
      </c>
      <c r="X3132" s="131">
        <f t="shared" si="532"/>
        <v>0</v>
      </c>
      <c r="Y3132" s="131">
        <f>IF($D3132=Y$1,SUMIFS($H$3:$H3132,$G$3:$G3132,Y$1,$C$3:$C3132,"Sell"),0)</f>
        <v>0</v>
      </c>
      <c r="Z3132" s="131">
        <f t="shared" si="533"/>
        <v>0</v>
      </c>
      <c r="AA3132" s="131">
        <f>IF($D3132=AA$1,SUMIFS($H$3:$H3132,$G$3:$G3132,AA$1,$C$3:$C3132,"Sell"),0)</f>
        <v>0</v>
      </c>
      <c r="AB3132" s="131">
        <f t="shared" si="534"/>
        <v>0</v>
      </c>
      <c r="AC3132" s="131">
        <f>SUMIFS('Deductions and Deposits'!$H:$H,'Deductions and Deposits'!$G:$G,D3132,'Deductions and Deposits'!$F:$F,"&lt;="&amp;B3132)+SUMIFS($F$3:F3132,$D$3:D3132,D3132,$C$3:C3132,"Coin Deposit",$E$3:E3132,"")</f>
        <v>0</v>
      </c>
      <c r="AD3132" s="131">
        <f>SUMIFS('Deductions and Deposits'!$D:$D,'Deductions and Deposits'!$C:$C,D3132)+SUMIFS($F:$F,$D:$D,D3132,$C:$C,"Coin Deduction")</f>
        <v>0</v>
      </c>
      <c r="AE3132" s="131">
        <f>Table5[[#This Row],[Column4]]+Table5[[#This Row],[Column14]]+Table5[[#This Row],[Column19]]+Table5[[#This Row],[Column12]]</f>
        <v>0</v>
      </c>
      <c r="AF3132" s="131">
        <f>Table5[[#This Row],[Column5]]+Table5[[#This Row],[Column13]]+Table5[[#This Row],[Column21]]+Table5[[#This Row],[Column18]]</f>
        <v>0</v>
      </c>
      <c r="AG3132" s="131">
        <f t="shared" si="535"/>
        <v>0</v>
      </c>
      <c r="AH3132" s="131">
        <f t="shared" si="536"/>
        <v>0</v>
      </c>
      <c r="AI3132" s="131">
        <f>Table5[[#This Row],[Column17]]-Table5[[#This Row],[Column20]]</f>
        <v>0</v>
      </c>
      <c r="AJ3132" s="131">
        <f t="shared" si="537"/>
        <v>0</v>
      </c>
      <c r="AK3132" s="131">
        <f t="shared" si="541"/>
        <v>0</v>
      </c>
      <c r="AL3132" s="131">
        <f t="shared" si="538"/>
        <v>0</v>
      </c>
      <c r="AM3132" s="131" t="str">
        <f t="shared" si="539"/>
        <v/>
      </c>
      <c r="AN3132" s="131" t="str">
        <f t="shared" ca="1" si="540"/>
        <v/>
      </c>
    </row>
    <row r="3133" spans="1:40" ht="20.25" customHeight="1" x14ac:dyDescent="0.3">
      <c r="A3133" s="127"/>
      <c r="B3133" s="164"/>
      <c r="C3133" s="139"/>
      <c r="D3133" s="140"/>
      <c r="E3133" s="139"/>
      <c r="F3133" s="139"/>
      <c r="G3133" s="140"/>
      <c r="H3133" s="139"/>
      <c r="I3133" s="129"/>
      <c r="L3133" s="128"/>
      <c r="M3133" s="128"/>
      <c r="N3133" s="128"/>
      <c r="O3133" s="128"/>
      <c r="P3133" s="128"/>
      <c r="Q3133" s="128"/>
      <c r="R3133" s="128"/>
      <c r="S3133" s="128"/>
      <c r="T3133" s="120">
        <f t="shared" si="531"/>
        <v>0</v>
      </c>
      <c r="U3133" s="131"/>
      <c r="V3133" s="131"/>
      <c r="W3133" s="131">
        <f>SUMIFS($F$3:F3133,$D$3:D3133,D3133,$C$3:C3133,"Buy")+SUMIFS($F$3:F3133,$D$3:D3133,D3133,$C$3:C3133,"Coin Deposit",$E$3:E3133,"&lt;&gt;")</f>
        <v>0</v>
      </c>
      <c r="X3133" s="131">
        <f t="shared" si="532"/>
        <v>0</v>
      </c>
      <c r="Y3133" s="131">
        <f>IF($D3133=Y$1,SUMIFS($H$3:$H3133,$G$3:$G3133,Y$1,$C$3:$C3133,"Sell"),0)</f>
        <v>0</v>
      </c>
      <c r="Z3133" s="131">
        <f t="shared" si="533"/>
        <v>0</v>
      </c>
      <c r="AA3133" s="131">
        <f>IF($D3133=AA$1,SUMIFS($H$3:$H3133,$G$3:$G3133,AA$1,$C$3:$C3133,"Sell"),0)</f>
        <v>0</v>
      </c>
      <c r="AB3133" s="131">
        <f t="shared" si="534"/>
        <v>0</v>
      </c>
      <c r="AC3133" s="131">
        <f>SUMIFS('Deductions and Deposits'!$H:$H,'Deductions and Deposits'!$G:$G,D3133,'Deductions and Deposits'!$F:$F,"&lt;="&amp;B3133)+SUMIFS($F$3:F3133,$D$3:D3133,D3133,$C$3:C3133,"Coin Deposit",$E$3:E3133,"")</f>
        <v>0</v>
      </c>
      <c r="AD3133" s="131">
        <f>SUMIFS('Deductions and Deposits'!$D:$D,'Deductions and Deposits'!$C:$C,D3133)+SUMIFS($F:$F,$D:$D,D3133,$C:$C,"Coin Deduction")</f>
        <v>0</v>
      </c>
      <c r="AE3133" s="131">
        <f>Table5[[#This Row],[Column4]]+Table5[[#This Row],[Column14]]+Table5[[#This Row],[Column19]]+Table5[[#This Row],[Column12]]</f>
        <v>0</v>
      </c>
      <c r="AF3133" s="131">
        <f>Table5[[#This Row],[Column5]]+Table5[[#This Row],[Column13]]+Table5[[#This Row],[Column21]]+Table5[[#This Row],[Column18]]</f>
        <v>0</v>
      </c>
      <c r="AG3133" s="131">
        <f t="shared" si="535"/>
        <v>0</v>
      </c>
      <c r="AH3133" s="131">
        <f t="shared" si="536"/>
        <v>0</v>
      </c>
      <c r="AI3133" s="131">
        <f>Table5[[#This Row],[Column17]]-Table5[[#This Row],[Column20]]</f>
        <v>0</v>
      </c>
      <c r="AJ3133" s="131">
        <f t="shared" si="537"/>
        <v>0</v>
      </c>
      <c r="AK3133" s="131">
        <f t="shared" si="541"/>
        <v>0</v>
      </c>
      <c r="AL3133" s="131">
        <f t="shared" si="538"/>
        <v>0</v>
      </c>
      <c r="AM3133" s="131" t="str">
        <f t="shared" si="539"/>
        <v/>
      </c>
      <c r="AN3133" s="131" t="str">
        <f t="shared" ca="1" si="540"/>
        <v/>
      </c>
    </row>
    <row r="3134" spans="1:40" ht="20.25" customHeight="1" x14ac:dyDescent="0.3">
      <c r="A3134" s="127"/>
      <c r="B3134" s="164"/>
      <c r="C3134" s="139"/>
      <c r="D3134" s="140"/>
      <c r="E3134" s="139"/>
      <c r="F3134" s="139"/>
      <c r="G3134" s="140"/>
      <c r="H3134" s="139"/>
      <c r="I3134" s="129"/>
      <c r="L3134" s="128"/>
      <c r="M3134" s="128"/>
      <c r="N3134" s="128"/>
      <c r="O3134" s="128"/>
      <c r="P3134" s="128"/>
      <c r="Q3134" s="128"/>
      <c r="R3134" s="128"/>
      <c r="S3134" s="128"/>
      <c r="T3134" s="120">
        <f t="shared" si="531"/>
        <v>0</v>
      </c>
      <c r="U3134" s="131"/>
      <c r="V3134" s="131"/>
      <c r="W3134" s="131">
        <f>SUMIFS($F$3:F3134,$D$3:D3134,D3134,$C$3:C3134,"Buy")+SUMIFS($F$3:F3134,$D$3:D3134,D3134,$C$3:C3134,"Coin Deposit",$E$3:E3134,"&lt;&gt;")</f>
        <v>0</v>
      </c>
      <c r="X3134" s="131">
        <f t="shared" si="532"/>
        <v>0</v>
      </c>
      <c r="Y3134" s="131">
        <f>IF($D3134=Y$1,SUMIFS($H$3:$H3134,$G$3:$G3134,Y$1,$C$3:$C3134,"Sell"),0)</f>
        <v>0</v>
      </c>
      <c r="Z3134" s="131">
        <f t="shared" si="533"/>
        <v>0</v>
      </c>
      <c r="AA3134" s="131">
        <f>IF($D3134=AA$1,SUMIFS($H$3:$H3134,$G$3:$G3134,AA$1,$C$3:$C3134,"Sell"),0)</f>
        <v>0</v>
      </c>
      <c r="AB3134" s="131">
        <f t="shared" si="534"/>
        <v>0</v>
      </c>
      <c r="AC3134" s="131">
        <f>SUMIFS('Deductions and Deposits'!$H:$H,'Deductions and Deposits'!$G:$G,D3134,'Deductions and Deposits'!$F:$F,"&lt;="&amp;B3134)+SUMIFS($F$3:F3134,$D$3:D3134,D3134,$C$3:C3134,"Coin Deposit",$E$3:E3134,"")</f>
        <v>0</v>
      </c>
      <c r="AD3134" s="131">
        <f>SUMIFS('Deductions and Deposits'!$D:$D,'Deductions and Deposits'!$C:$C,D3134)+SUMIFS($F:$F,$D:$D,D3134,$C:$C,"Coin Deduction")</f>
        <v>0</v>
      </c>
      <c r="AE3134" s="131">
        <f>Table5[[#This Row],[Column4]]+Table5[[#This Row],[Column14]]+Table5[[#This Row],[Column19]]+Table5[[#This Row],[Column12]]</f>
        <v>0</v>
      </c>
      <c r="AF3134" s="131">
        <f>Table5[[#This Row],[Column5]]+Table5[[#This Row],[Column13]]+Table5[[#This Row],[Column21]]+Table5[[#This Row],[Column18]]</f>
        <v>0</v>
      </c>
      <c r="AG3134" s="131">
        <f t="shared" si="535"/>
        <v>0</v>
      </c>
      <c r="AH3134" s="131">
        <f t="shared" si="536"/>
        <v>0</v>
      </c>
      <c r="AI3134" s="131">
        <f>Table5[[#This Row],[Column17]]-Table5[[#This Row],[Column20]]</f>
        <v>0</v>
      </c>
      <c r="AJ3134" s="131">
        <f t="shared" si="537"/>
        <v>0</v>
      </c>
      <c r="AK3134" s="131">
        <f t="shared" si="541"/>
        <v>0</v>
      </c>
      <c r="AL3134" s="131">
        <f t="shared" si="538"/>
        <v>0</v>
      </c>
      <c r="AM3134" s="131" t="str">
        <f t="shared" si="539"/>
        <v/>
      </c>
      <c r="AN3134" s="131" t="str">
        <f t="shared" ca="1" si="540"/>
        <v/>
      </c>
    </row>
    <row r="3135" spans="1:40" ht="20.25" customHeight="1" x14ac:dyDescent="0.3">
      <c r="A3135" s="127"/>
      <c r="B3135" s="164"/>
      <c r="C3135" s="139"/>
      <c r="D3135" s="140"/>
      <c r="E3135" s="139"/>
      <c r="F3135" s="139"/>
      <c r="G3135" s="140"/>
      <c r="H3135" s="139"/>
      <c r="I3135" s="129"/>
      <c r="L3135" s="128"/>
      <c r="M3135" s="128"/>
      <c r="N3135" s="128"/>
      <c r="O3135" s="128"/>
      <c r="P3135" s="128"/>
      <c r="Q3135" s="128"/>
      <c r="R3135" s="128"/>
      <c r="S3135" s="128"/>
      <c r="T3135" s="120">
        <f t="shared" si="531"/>
        <v>0</v>
      </c>
      <c r="U3135" s="131"/>
      <c r="V3135" s="131"/>
      <c r="W3135" s="131">
        <f>SUMIFS($F$3:F3135,$D$3:D3135,D3135,$C$3:C3135,"Buy")+SUMIFS($F$3:F3135,$D$3:D3135,D3135,$C$3:C3135,"Coin Deposit",$E$3:E3135,"&lt;&gt;")</f>
        <v>0</v>
      </c>
      <c r="X3135" s="131">
        <f t="shared" si="532"/>
        <v>0</v>
      </c>
      <c r="Y3135" s="131">
        <f>IF($D3135=Y$1,SUMIFS($H$3:$H3135,$G$3:$G3135,Y$1,$C$3:$C3135,"Sell"),0)</f>
        <v>0</v>
      </c>
      <c r="Z3135" s="131">
        <f t="shared" si="533"/>
        <v>0</v>
      </c>
      <c r="AA3135" s="131">
        <f>IF($D3135=AA$1,SUMIFS($H$3:$H3135,$G$3:$G3135,AA$1,$C$3:$C3135,"Sell"),0)</f>
        <v>0</v>
      </c>
      <c r="AB3135" s="131">
        <f t="shared" si="534"/>
        <v>0</v>
      </c>
      <c r="AC3135" s="131">
        <f>SUMIFS('Deductions and Deposits'!$H:$H,'Deductions and Deposits'!$G:$G,D3135,'Deductions and Deposits'!$F:$F,"&lt;="&amp;B3135)+SUMIFS($F$3:F3135,$D$3:D3135,D3135,$C$3:C3135,"Coin Deposit",$E$3:E3135,"")</f>
        <v>0</v>
      </c>
      <c r="AD3135" s="131">
        <f>SUMIFS('Deductions and Deposits'!$D:$D,'Deductions and Deposits'!$C:$C,D3135)+SUMIFS($F:$F,$D:$D,D3135,$C:$C,"Coin Deduction")</f>
        <v>0</v>
      </c>
      <c r="AE3135" s="131">
        <f>Table5[[#This Row],[Column4]]+Table5[[#This Row],[Column14]]+Table5[[#This Row],[Column19]]+Table5[[#This Row],[Column12]]</f>
        <v>0</v>
      </c>
      <c r="AF3135" s="131">
        <f>Table5[[#This Row],[Column5]]+Table5[[#This Row],[Column13]]+Table5[[#This Row],[Column21]]+Table5[[#This Row],[Column18]]</f>
        <v>0</v>
      </c>
      <c r="AG3135" s="131">
        <f t="shared" si="535"/>
        <v>0</v>
      </c>
      <c r="AH3135" s="131">
        <f t="shared" si="536"/>
        <v>0</v>
      </c>
      <c r="AI3135" s="131">
        <f>Table5[[#This Row],[Column17]]-Table5[[#This Row],[Column20]]</f>
        <v>0</v>
      </c>
      <c r="AJ3135" s="131">
        <f t="shared" si="537"/>
        <v>0</v>
      </c>
      <c r="AK3135" s="131">
        <f t="shared" si="541"/>
        <v>0</v>
      </c>
      <c r="AL3135" s="131">
        <f t="shared" si="538"/>
        <v>0</v>
      </c>
      <c r="AM3135" s="131" t="str">
        <f t="shared" si="539"/>
        <v/>
      </c>
      <c r="AN3135" s="131" t="str">
        <f t="shared" ca="1" si="540"/>
        <v/>
      </c>
    </row>
    <row r="3136" spans="1:40" ht="20.25" customHeight="1" x14ac:dyDescent="0.3">
      <c r="A3136" s="127"/>
      <c r="B3136" s="164"/>
      <c r="C3136" s="139"/>
      <c r="D3136" s="140"/>
      <c r="E3136" s="139"/>
      <c r="F3136" s="139"/>
      <c r="G3136" s="140"/>
      <c r="H3136" s="139"/>
      <c r="I3136" s="129"/>
      <c r="L3136" s="128"/>
      <c r="M3136" s="128"/>
      <c r="N3136" s="128"/>
      <c r="O3136" s="128"/>
      <c r="P3136" s="128"/>
      <c r="Q3136" s="128"/>
      <c r="R3136" s="128"/>
      <c r="S3136" s="128"/>
      <c r="T3136" s="120">
        <f t="shared" si="531"/>
        <v>0</v>
      </c>
      <c r="U3136" s="131"/>
      <c r="V3136" s="131"/>
      <c r="W3136" s="131">
        <f>SUMIFS($F$3:F3136,$D$3:D3136,D3136,$C$3:C3136,"Buy")+SUMIFS($F$3:F3136,$D$3:D3136,D3136,$C$3:C3136,"Coin Deposit",$E$3:E3136,"&lt;&gt;")</f>
        <v>0</v>
      </c>
      <c r="X3136" s="131">
        <f t="shared" si="532"/>
        <v>0</v>
      </c>
      <c r="Y3136" s="131">
        <f>IF($D3136=Y$1,SUMIFS($H$3:$H3136,$G$3:$G3136,Y$1,$C$3:$C3136,"Sell"),0)</f>
        <v>0</v>
      </c>
      <c r="Z3136" s="131">
        <f t="shared" si="533"/>
        <v>0</v>
      </c>
      <c r="AA3136" s="131">
        <f>IF($D3136=AA$1,SUMIFS($H$3:$H3136,$G$3:$G3136,AA$1,$C$3:$C3136,"Sell"),0)</f>
        <v>0</v>
      </c>
      <c r="AB3136" s="131">
        <f t="shared" si="534"/>
        <v>0</v>
      </c>
      <c r="AC3136" s="131">
        <f>SUMIFS('Deductions and Deposits'!$H:$H,'Deductions and Deposits'!$G:$G,D3136,'Deductions and Deposits'!$F:$F,"&lt;="&amp;B3136)+SUMIFS($F$3:F3136,$D$3:D3136,D3136,$C$3:C3136,"Coin Deposit",$E$3:E3136,"")</f>
        <v>0</v>
      </c>
      <c r="AD3136" s="131">
        <f>SUMIFS('Deductions and Deposits'!$D:$D,'Deductions and Deposits'!$C:$C,D3136)+SUMIFS($F:$F,$D:$D,D3136,$C:$C,"Coin Deduction")</f>
        <v>0</v>
      </c>
      <c r="AE3136" s="131">
        <f>Table5[[#This Row],[Column4]]+Table5[[#This Row],[Column14]]+Table5[[#This Row],[Column19]]+Table5[[#This Row],[Column12]]</f>
        <v>0</v>
      </c>
      <c r="AF3136" s="131">
        <f>Table5[[#This Row],[Column5]]+Table5[[#This Row],[Column13]]+Table5[[#This Row],[Column21]]+Table5[[#This Row],[Column18]]</f>
        <v>0</v>
      </c>
      <c r="AG3136" s="131">
        <f t="shared" si="535"/>
        <v>0</v>
      </c>
      <c r="AH3136" s="131">
        <f t="shared" si="536"/>
        <v>0</v>
      </c>
      <c r="AI3136" s="131">
        <f>Table5[[#This Row],[Column17]]-Table5[[#This Row],[Column20]]</f>
        <v>0</v>
      </c>
      <c r="AJ3136" s="131">
        <f t="shared" si="537"/>
        <v>0</v>
      </c>
      <c r="AK3136" s="131">
        <f t="shared" si="541"/>
        <v>0</v>
      </c>
      <c r="AL3136" s="131">
        <f t="shared" si="538"/>
        <v>0</v>
      </c>
      <c r="AM3136" s="131" t="str">
        <f t="shared" si="539"/>
        <v/>
      </c>
      <c r="AN3136" s="131" t="str">
        <f t="shared" ca="1" si="540"/>
        <v/>
      </c>
    </row>
    <row r="3137" spans="1:40" ht="20.25" customHeight="1" x14ac:dyDescent="0.3">
      <c r="A3137" s="127"/>
      <c r="B3137" s="164"/>
      <c r="C3137" s="139"/>
      <c r="D3137" s="140"/>
      <c r="E3137" s="139"/>
      <c r="F3137" s="139"/>
      <c r="G3137" s="140"/>
      <c r="H3137" s="139"/>
      <c r="I3137" s="129"/>
      <c r="L3137" s="128"/>
      <c r="M3137" s="128"/>
      <c r="N3137" s="128"/>
      <c r="O3137" s="128"/>
      <c r="P3137" s="128"/>
      <c r="Q3137" s="128"/>
      <c r="R3137" s="128"/>
      <c r="S3137" s="128"/>
      <c r="T3137" s="120">
        <f t="shared" si="531"/>
        <v>0</v>
      </c>
      <c r="U3137" s="131"/>
      <c r="V3137" s="131"/>
      <c r="W3137" s="131">
        <f>SUMIFS($F$3:F3137,$D$3:D3137,D3137,$C$3:C3137,"Buy")+SUMIFS($F$3:F3137,$D$3:D3137,D3137,$C$3:C3137,"Coin Deposit",$E$3:E3137,"&lt;&gt;")</f>
        <v>0</v>
      </c>
      <c r="X3137" s="131">
        <f t="shared" si="532"/>
        <v>0</v>
      </c>
      <c r="Y3137" s="131">
        <f>IF($D3137=Y$1,SUMIFS($H$3:$H3137,$G$3:$G3137,Y$1,$C$3:$C3137,"Sell"),0)</f>
        <v>0</v>
      </c>
      <c r="Z3137" s="131">
        <f t="shared" si="533"/>
        <v>0</v>
      </c>
      <c r="AA3137" s="131">
        <f>IF($D3137=AA$1,SUMIFS($H$3:$H3137,$G$3:$G3137,AA$1,$C$3:$C3137,"Sell"),0)</f>
        <v>0</v>
      </c>
      <c r="AB3137" s="131">
        <f t="shared" si="534"/>
        <v>0</v>
      </c>
      <c r="AC3137" s="131">
        <f>SUMIFS('Deductions and Deposits'!$H:$H,'Deductions and Deposits'!$G:$G,D3137,'Deductions and Deposits'!$F:$F,"&lt;="&amp;B3137)+SUMIFS($F$3:F3137,$D$3:D3137,D3137,$C$3:C3137,"Coin Deposit",$E$3:E3137,"")</f>
        <v>0</v>
      </c>
      <c r="AD3137" s="131">
        <f>SUMIFS('Deductions and Deposits'!$D:$D,'Deductions and Deposits'!$C:$C,D3137)+SUMIFS($F:$F,$D:$D,D3137,$C:$C,"Coin Deduction")</f>
        <v>0</v>
      </c>
      <c r="AE3137" s="131">
        <f>Table5[[#This Row],[Column4]]+Table5[[#This Row],[Column14]]+Table5[[#This Row],[Column19]]+Table5[[#This Row],[Column12]]</f>
        <v>0</v>
      </c>
      <c r="AF3137" s="131">
        <f>Table5[[#This Row],[Column5]]+Table5[[#This Row],[Column13]]+Table5[[#This Row],[Column21]]+Table5[[#This Row],[Column18]]</f>
        <v>0</v>
      </c>
      <c r="AG3137" s="131">
        <f t="shared" si="535"/>
        <v>0</v>
      </c>
      <c r="AH3137" s="131">
        <f t="shared" si="536"/>
        <v>0</v>
      </c>
      <c r="AI3137" s="131">
        <f>Table5[[#This Row],[Column17]]-Table5[[#This Row],[Column20]]</f>
        <v>0</v>
      </c>
      <c r="AJ3137" s="131">
        <f t="shared" si="537"/>
        <v>0</v>
      </c>
      <c r="AK3137" s="131">
        <f t="shared" si="541"/>
        <v>0</v>
      </c>
      <c r="AL3137" s="131">
        <f t="shared" si="538"/>
        <v>0</v>
      </c>
      <c r="AM3137" s="131" t="str">
        <f t="shared" si="539"/>
        <v/>
      </c>
      <c r="AN3137" s="131" t="str">
        <f t="shared" ca="1" si="540"/>
        <v/>
      </c>
    </row>
    <row r="3138" spans="1:40" ht="20.25" customHeight="1" x14ac:dyDescent="0.3">
      <c r="A3138" s="127"/>
      <c r="B3138" s="164"/>
      <c r="C3138" s="139"/>
      <c r="D3138" s="140"/>
      <c r="E3138" s="139"/>
      <c r="F3138" s="139"/>
      <c r="G3138" s="140"/>
      <c r="H3138" s="139"/>
      <c r="I3138" s="129"/>
      <c r="L3138" s="128"/>
      <c r="M3138" s="128"/>
      <c r="N3138" s="128"/>
      <c r="O3138" s="128"/>
      <c r="P3138" s="128"/>
      <c r="Q3138" s="128"/>
      <c r="R3138" s="128"/>
      <c r="S3138" s="128"/>
      <c r="T3138" s="120">
        <f t="shared" si="531"/>
        <v>0</v>
      </c>
      <c r="U3138" s="131"/>
      <c r="V3138" s="131"/>
      <c r="W3138" s="131">
        <f>SUMIFS($F$3:F3138,$D$3:D3138,D3138,$C$3:C3138,"Buy")+SUMIFS($F$3:F3138,$D$3:D3138,D3138,$C$3:C3138,"Coin Deposit",$E$3:E3138,"&lt;&gt;")</f>
        <v>0</v>
      </c>
      <c r="X3138" s="131">
        <f t="shared" si="532"/>
        <v>0</v>
      </c>
      <c r="Y3138" s="131">
        <f>IF($D3138=Y$1,SUMIFS($H$3:$H3138,$G$3:$G3138,Y$1,$C$3:$C3138,"Sell"),0)</f>
        <v>0</v>
      </c>
      <c r="Z3138" s="131">
        <f t="shared" si="533"/>
        <v>0</v>
      </c>
      <c r="AA3138" s="131">
        <f>IF($D3138=AA$1,SUMIFS($H$3:$H3138,$G$3:$G3138,AA$1,$C$3:$C3138,"Sell"),0)</f>
        <v>0</v>
      </c>
      <c r="AB3138" s="131">
        <f t="shared" si="534"/>
        <v>0</v>
      </c>
      <c r="AC3138" s="131">
        <f>SUMIFS('Deductions and Deposits'!$H:$H,'Deductions and Deposits'!$G:$G,D3138,'Deductions and Deposits'!$F:$F,"&lt;="&amp;B3138)+SUMIFS($F$3:F3138,$D$3:D3138,D3138,$C$3:C3138,"Coin Deposit",$E$3:E3138,"")</f>
        <v>0</v>
      </c>
      <c r="AD3138" s="131">
        <f>SUMIFS('Deductions and Deposits'!$D:$D,'Deductions and Deposits'!$C:$C,D3138)+SUMIFS($F:$F,$D:$D,D3138,$C:$C,"Coin Deduction")</f>
        <v>0</v>
      </c>
      <c r="AE3138" s="131">
        <f>Table5[[#This Row],[Column4]]+Table5[[#This Row],[Column14]]+Table5[[#This Row],[Column19]]+Table5[[#This Row],[Column12]]</f>
        <v>0</v>
      </c>
      <c r="AF3138" s="131">
        <f>Table5[[#This Row],[Column5]]+Table5[[#This Row],[Column13]]+Table5[[#This Row],[Column21]]+Table5[[#This Row],[Column18]]</f>
        <v>0</v>
      </c>
      <c r="AG3138" s="131">
        <f t="shared" si="535"/>
        <v>0</v>
      </c>
      <c r="AH3138" s="131">
        <f t="shared" si="536"/>
        <v>0</v>
      </c>
      <c r="AI3138" s="131">
        <f>Table5[[#This Row],[Column17]]-Table5[[#This Row],[Column20]]</f>
        <v>0</v>
      </c>
      <c r="AJ3138" s="131">
        <f t="shared" si="537"/>
        <v>0</v>
      </c>
      <c r="AK3138" s="131">
        <f t="shared" si="541"/>
        <v>0</v>
      </c>
      <c r="AL3138" s="131">
        <f t="shared" si="538"/>
        <v>0</v>
      </c>
      <c r="AM3138" s="131" t="str">
        <f t="shared" si="539"/>
        <v/>
      </c>
      <c r="AN3138" s="131" t="str">
        <f t="shared" ca="1" si="540"/>
        <v/>
      </c>
    </row>
    <row r="3139" spans="1:40" ht="20.25" customHeight="1" x14ac:dyDescent="0.3">
      <c r="A3139" s="127"/>
      <c r="B3139" s="164"/>
      <c r="C3139" s="139"/>
      <c r="D3139" s="140"/>
      <c r="E3139" s="139"/>
      <c r="F3139" s="139"/>
      <c r="G3139" s="140"/>
      <c r="H3139" s="139"/>
      <c r="I3139" s="129"/>
      <c r="L3139" s="128"/>
      <c r="M3139" s="128"/>
      <c r="N3139" s="128"/>
      <c r="O3139" s="128"/>
      <c r="P3139" s="128"/>
      <c r="Q3139" s="128"/>
      <c r="R3139" s="128"/>
      <c r="S3139" s="128"/>
      <c r="T3139" s="120">
        <f t="shared" ref="T3139:T3202" si="542">IF(E3139&lt;&gt;"",E3139,0)</f>
        <v>0</v>
      </c>
      <c r="U3139" s="131"/>
      <c r="V3139" s="131"/>
      <c r="W3139" s="131">
        <f>SUMIFS($F$3:F3139,$D$3:D3139,D3139,$C$3:C3139,"Buy")+SUMIFS($F$3:F3139,$D$3:D3139,D3139,$C$3:C3139,"Coin Deposit",$E$3:E3139,"&lt;&gt;")</f>
        <v>0</v>
      </c>
      <c r="X3139" s="131">
        <f t="shared" ref="X3139:X3202" si="543">IF(OR(C3139="buy",AND(C3139="Coin Deposit",E3139&lt;&gt;"")),SUMIFS($F:$F,$D:$D,D3139,$C:$C,"sell"),0)</f>
        <v>0</v>
      </c>
      <c r="Y3139" s="131">
        <f>IF($D3139=Y$1,SUMIFS($H$3:$H3139,$G$3:$G3139,Y$1,$C$3:$C3139,"Sell"),0)</f>
        <v>0</v>
      </c>
      <c r="Z3139" s="131">
        <f t="shared" ref="Z3139:Z3202" si="544">IF($D3139=Z$1,SUMIFS($H:$H,$G:$G,Z$1,$C:$C,"Buy")+SUMIFS($H:$H,$G:$G,Z$1,$C:$C,"Coin Deposit",$E:$E,"&lt;&gt;"),0)</f>
        <v>0</v>
      </c>
      <c r="AA3139" s="131">
        <f>IF($D3139=AA$1,SUMIFS($H$3:$H3139,$G$3:$G3139,AA$1,$C$3:$C3139,"Sell"),0)</f>
        <v>0</v>
      </c>
      <c r="AB3139" s="131">
        <f t="shared" ref="AB3139:AB3202" si="545">IF($D3139=AB$1,SUMIFS($H:$H,$G:$G,AB$1,$C:$C,"Buy")+SUMIFS($H:$H,$G:$G,AB$1,$C:$C,"Coin Deposit",$E:$E,"&lt;&gt;"),0)</f>
        <v>0</v>
      </c>
      <c r="AC3139" s="131">
        <f>SUMIFS('Deductions and Deposits'!$H:$H,'Deductions and Deposits'!$G:$G,D3139,'Deductions and Deposits'!$F:$F,"&lt;="&amp;B3139)+SUMIFS($F$3:F3139,$D$3:D3139,D3139,$C$3:C3139,"Coin Deposit",$E$3:E3139,"")</f>
        <v>0</v>
      </c>
      <c r="AD3139" s="131">
        <f>SUMIFS('Deductions and Deposits'!$D:$D,'Deductions and Deposits'!$C:$C,D3139)+SUMIFS($F:$F,$D:$D,D3139,$C:$C,"Coin Deduction")</f>
        <v>0</v>
      </c>
      <c r="AE3139" s="131">
        <f>Table5[[#This Row],[Column4]]+Table5[[#This Row],[Column14]]+Table5[[#This Row],[Column19]]+Table5[[#This Row],[Column12]]</f>
        <v>0</v>
      </c>
      <c r="AF3139" s="131">
        <f>Table5[[#This Row],[Column5]]+Table5[[#This Row],[Column13]]+Table5[[#This Row],[Column21]]+Table5[[#This Row],[Column18]]</f>
        <v>0</v>
      </c>
      <c r="AG3139" s="131">
        <f t="shared" ref="AG3139:AG3202" si="546">IF(AND((AC3139+Y3139+AA3139)&gt;AF3139,OR(C3139="buy",AND(C3139="Coin Deposit",E3139&lt;&gt;""))),(AC3139+Y3139+AA3139)-AF3139,0)</f>
        <v>0</v>
      </c>
      <c r="AH3139" s="131">
        <f t="shared" ref="AH3139:AH3202" si="547">IF(AND(AE3139&gt;AF3139,OR(C3139="buy",AND(C3139="Coin Deposit",E3139&lt;&gt;""))),AE3139-AF3139,0)</f>
        <v>0</v>
      </c>
      <c r="AI3139" s="131">
        <f>Table5[[#This Row],[Column17]]-Table5[[#This Row],[Column20]]</f>
        <v>0</v>
      </c>
      <c r="AJ3139" s="131">
        <f t="shared" ref="AJ3139:AJ3202" si="548">IF(AI3139&gt;F3139,F3139,AI3139)</f>
        <v>0</v>
      </c>
      <c r="AK3139" s="131">
        <f t="shared" si="541"/>
        <v>0</v>
      </c>
      <c r="AL3139" s="131">
        <f t="shared" ref="AL3139:AL3202" si="549">IFERROR(SUMIFS($AK:$AK,$D:$D,D3139)/SUMIFS($AJ:$AJ,$D:$D,D3139),0)</f>
        <v>0</v>
      </c>
      <c r="AM3139" s="131" t="str">
        <f t="shared" ref="AM3139:AM3202" si="550">C3139&amp;D3139</f>
        <v/>
      </c>
      <c r="AN3139" s="131" t="str">
        <f t="shared" ref="AN3139:AN3202" ca="1" si="551">OFFSET(AM3139,COUNTA($AM:$AM)-ROW()-(ROW()-ROW($AN$2)-1),)</f>
        <v/>
      </c>
    </row>
    <row r="3140" spans="1:40" ht="20.25" customHeight="1" x14ac:dyDescent="0.3">
      <c r="A3140" s="127"/>
      <c r="B3140" s="164"/>
      <c r="C3140" s="139"/>
      <c r="D3140" s="140"/>
      <c r="E3140" s="139"/>
      <c r="F3140" s="139"/>
      <c r="G3140" s="140"/>
      <c r="H3140" s="139"/>
      <c r="I3140" s="129"/>
      <c r="L3140" s="128"/>
      <c r="M3140" s="128"/>
      <c r="N3140" s="128"/>
      <c r="O3140" s="128"/>
      <c r="P3140" s="128"/>
      <c r="Q3140" s="128"/>
      <c r="R3140" s="128"/>
      <c r="S3140" s="128"/>
      <c r="T3140" s="120">
        <f t="shared" si="542"/>
        <v>0</v>
      </c>
      <c r="U3140" s="131"/>
      <c r="V3140" s="131"/>
      <c r="W3140" s="131">
        <f>SUMIFS($F$3:F3140,$D$3:D3140,D3140,$C$3:C3140,"Buy")+SUMIFS($F$3:F3140,$D$3:D3140,D3140,$C$3:C3140,"Coin Deposit",$E$3:E3140,"&lt;&gt;")</f>
        <v>0</v>
      </c>
      <c r="X3140" s="131">
        <f t="shared" si="543"/>
        <v>0</v>
      </c>
      <c r="Y3140" s="131">
        <f>IF($D3140=Y$1,SUMIFS($H$3:$H3140,$G$3:$G3140,Y$1,$C$3:$C3140,"Sell"),0)</f>
        <v>0</v>
      </c>
      <c r="Z3140" s="131">
        <f t="shared" si="544"/>
        <v>0</v>
      </c>
      <c r="AA3140" s="131">
        <f>IF($D3140=AA$1,SUMIFS($H$3:$H3140,$G$3:$G3140,AA$1,$C$3:$C3140,"Sell"),0)</f>
        <v>0</v>
      </c>
      <c r="AB3140" s="131">
        <f t="shared" si="545"/>
        <v>0</v>
      </c>
      <c r="AC3140" s="131">
        <f>SUMIFS('Deductions and Deposits'!$H:$H,'Deductions and Deposits'!$G:$G,D3140,'Deductions and Deposits'!$F:$F,"&lt;="&amp;B3140)+SUMIFS($F$3:F3140,$D$3:D3140,D3140,$C$3:C3140,"Coin Deposit",$E$3:E3140,"")</f>
        <v>0</v>
      </c>
      <c r="AD3140" s="131">
        <f>SUMIFS('Deductions and Deposits'!$D:$D,'Deductions and Deposits'!$C:$C,D3140)+SUMIFS($F:$F,$D:$D,D3140,$C:$C,"Coin Deduction")</f>
        <v>0</v>
      </c>
      <c r="AE3140" s="131">
        <f>Table5[[#This Row],[Column4]]+Table5[[#This Row],[Column14]]+Table5[[#This Row],[Column19]]+Table5[[#This Row],[Column12]]</f>
        <v>0</v>
      </c>
      <c r="AF3140" s="131">
        <f>Table5[[#This Row],[Column5]]+Table5[[#This Row],[Column13]]+Table5[[#This Row],[Column21]]+Table5[[#This Row],[Column18]]</f>
        <v>0</v>
      </c>
      <c r="AG3140" s="131">
        <f t="shared" si="546"/>
        <v>0</v>
      </c>
      <c r="AH3140" s="131">
        <f t="shared" si="547"/>
        <v>0</v>
      </c>
      <c r="AI3140" s="131">
        <f>Table5[[#This Row],[Column17]]-Table5[[#This Row],[Column20]]</f>
        <v>0</v>
      </c>
      <c r="AJ3140" s="131">
        <f t="shared" si="548"/>
        <v>0</v>
      </c>
      <c r="AK3140" s="131">
        <f t="shared" si="541"/>
        <v>0</v>
      </c>
      <c r="AL3140" s="131">
        <f t="shared" si="549"/>
        <v>0</v>
      </c>
      <c r="AM3140" s="131" t="str">
        <f t="shared" si="550"/>
        <v/>
      </c>
      <c r="AN3140" s="131" t="str">
        <f t="shared" ca="1" si="551"/>
        <v/>
      </c>
    </row>
    <row r="3141" spans="1:40" ht="20.25" customHeight="1" x14ac:dyDescent="0.3">
      <c r="A3141" s="127"/>
      <c r="B3141" s="164"/>
      <c r="C3141" s="139"/>
      <c r="D3141" s="140"/>
      <c r="E3141" s="139"/>
      <c r="F3141" s="139"/>
      <c r="G3141" s="140"/>
      <c r="H3141" s="139"/>
      <c r="I3141" s="129"/>
      <c r="L3141" s="128"/>
      <c r="M3141" s="128"/>
      <c r="N3141" s="128"/>
      <c r="O3141" s="128"/>
      <c r="P3141" s="128"/>
      <c r="Q3141" s="128"/>
      <c r="R3141" s="128"/>
      <c r="S3141" s="128"/>
      <c r="T3141" s="120">
        <f t="shared" si="542"/>
        <v>0</v>
      </c>
      <c r="U3141" s="131"/>
      <c r="V3141" s="131"/>
      <c r="W3141" s="131">
        <f>SUMIFS($F$3:F3141,$D$3:D3141,D3141,$C$3:C3141,"Buy")+SUMIFS($F$3:F3141,$D$3:D3141,D3141,$C$3:C3141,"Coin Deposit",$E$3:E3141,"&lt;&gt;")</f>
        <v>0</v>
      </c>
      <c r="X3141" s="131">
        <f t="shared" si="543"/>
        <v>0</v>
      </c>
      <c r="Y3141" s="131">
        <f>IF($D3141=Y$1,SUMIFS($H$3:$H3141,$G$3:$G3141,Y$1,$C$3:$C3141,"Sell"),0)</f>
        <v>0</v>
      </c>
      <c r="Z3141" s="131">
        <f t="shared" si="544"/>
        <v>0</v>
      </c>
      <c r="AA3141" s="131">
        <f>IF($D3141=AA$1,SUMIFS($H$3:$H3141,$G$3:$G3141,AA$1,$C$3:$C3141,"Sell"),0)</f>
        <v>0</v>
      </c>
      <c r="AB3141" s="131">
        <f t="shared" si="545"/>
        <v>0</v>
      </c>
      <c r="AC3141" s="131">
        <f>SUMIFS('Deductions and Deposits'!$H:$H,'Deductions and Deposits'!$G:$G,D3141,'Deductions and Deposits'!$F:$F,"&lt;="&amp;B3141)+SUMIFS($F$3:F3141,$D$3:D3141,D3141,$C$3:C3141,"Coin Deposit",$E$3:E3141,"")</f>
        <v>0</v>
      </c>
      <c r="AD3141" s="131">
        <f>SUMIFS('Deductions and Deposits'!$D:$D,'Deductions and Deposits'!$C:$C,D3141)+SUMIFS($F:$F,$D:$D,D3141,$C:$C,"Coin Deduction")</f>
        <v>0</v>
      </c>
      <c r="AE3141" s="131">
        <f>Table5[[#This Row],[Column4]]+Table5[[#This Row],[Column14]]+Table5[[#This Row],[Column19]]+Table5[[#This Row],[Column12]]</f>
        <v>0</v>
      </c>
      <c r="AF3141" s="131">
        <f>Table5[[#This Row],[Column5]]+Table5[[#This Row],[Column13]]+Table5[[#This Row],[Column21]]+Table5[[#This Row],[Column18]]</f>
        <v>0</v>
      </c>
      <c r="AG3141" s="131">
        <f t="shared" si="546"/>
        <v>0</v>
      </c>
      <c r="AH3141" s="131">
        <f t="shared" si="547"/>
        <v>0</v>
      </c>
      <c r="AI3141" s="131">
        <f>Table5[[#This Row],[Column17]]-Table5[[#This Row],[Column20]]</f>
        <v>0</v>
      </c>
      <c r="AJ3141" s="131">
        <f t="shared" si="548"/>
        <v>0</v>
      </c>
      <c r="AK3141" s="131">
        <f t="shared" si="541"/>
        <v>0</v>
      </c>
      <c r="AL3141" s="131">
        <f t="shared" si="549"/>
        <v>0</v>
      </c>
      <c r="AM3141" s="131" t="str">
        <f t="shared" si="550"/>
        <v/>
      </c>
      <c r="AN3141" s="131" t="str">
        <f t="shared" ca="1" si="551"/>
        <v/>
      </c>
    </row>
    <row r="3142" spans="1:40" ht="20.25" customHeight="1" x14ac:dyDescent="0.3">
      <c r="A3142" s="127"/>
      <c r="B3142" s="164"/>
      <c r="C3142" s="139"/>
      <c r="D3142" s="140"/>
      <c r="E3142" s="139"/>
      <c r="F3142" s="139"/>
      <c r="G3142" s="140"/>
      <c r="H3142" s="139"/>
      <c r="I3142" s="129"/>
      <c r="L3142" s="128"/>
      <c r="M3142" s="128"/>
      <c r="N3142" s="128"/>
      <c r="O3142" s="128"/>
      <c r="P3142" s="128"/>
      <c r="Q3142" s="128"/>
      <c r="R3142" s="128"/>
      <c r="S3142" s="128"/>
      <c r="T3142" s="120">
        <f t="shared" si="542"/>
        <v>0</v>
      </c>
      <c r="U3142" s="131"/>
      <c r="V3142" s="131"/>
      <c r="W3142" s="131">
        <f>SUMIFS($F$3:F3142,$D$3:D3142,D3142,$C$3:C3142,"Buy")+SUMIFS($F$3:F3142,$D$3:D3142,D3142,$C$3:C3142,"Coin Deposit",$E$3:E3142,"&lt;&gt;")</f>
        <v>0</v>
      </c>
      <c r="X3142" s="131">
        <f t="shared" si="543"/>
        <v>0</v>
      </c>
      <c r="Y3142" s="131">
        <f>IF($D3142=Y$1,SUMIFS($H$3:$H3142,$G$3:$G3142,Y$1,$C$3:$C3142,"Sell"),0)</f>
        <v>0</v>
      </c>
      <c r="Z3142" s="131">
        <f t="shared" si="544"/>
        <v>0</v>
      </c>
      <c r="AA3142" s="131">
        <f>IF($D3142=AA$1,SUMIFS($H$3:$H3142,$G$3:$G3142,AA$1,$C$3:$C3142,"Sell"),0)</f>
        <v>0</v>
      </c>
      <c r="AB3142" s="131">
        <f t="shared" si="545"/>
        <v>0</v>
      </c>
      <c r="AC3142" s="131">
        <f>SUMIFS('Deductions and Deposits'!$H:$H,'Deductions and Deposits'!$G:$G,D3142,'Deductions and Deposits'!$F:$F,"&lt;="&amp;B3142)+SUMIFS($F$3:F3142,$D$3:D3142,D3142,$C$3:C3142,"Coin Deposit",$E$3:E3142,"")</f>
        <v>0</v>
      </c>
      <c r="AD3142" s="131">
        <f>SUMIFS('Deductions and Deposits'!$D:$D,'Deductions and Deposits'!$C:$C,D3142)+SUMIFS($F:$F,$D:$D,D3142,$C:$C,"Coin Deduction")</f>
        <v>0</v>
      </c>
      <c r="AE3142" s="131">
        <f>Table5[[#This Row],[Column4]]+Table5[[#This Row],[Column14]]+Table5[[#This Row],[Column19]]+Table5[[#This Row],[Column12]]</f>
        <v>0</v>
      </c>
      <c r="AF3142" s="131">
        <f>Table5[[#This Row],[Column5]]+Table5[[#This Row],[Column13]]+Table5[[#This Row],[Column21]]+Table5[[#This Row],[Column18]]</f>
        <v>0</v>
      </c>
      <c r="AG3142" s="131">
        <f t="shared" si="546"/>
        <v>0</v>
      </c>
      <c r="AH3142" s="131">
        <f t="shared" si="547"/>
        <v>0</v>
      </c>
      <c r="AI3142" s="131">
        <f>Table5[[#This Row],[Column17]]-Table5[[#This Row],[Column20]]</f>
        <v>0</v>
      </c>
      <c r="AJ3142" s="131">
        <f t="shared" si="548"/>
        <v>0</v>
      </c>
      <c r="AK3142" s="131">
        <f t="shared" si="541"/>
        <v>0</v>
      </c>
      <c r="AL3142" s="131">
        <f t="shared" si="549"/>
        <v>0</v>
      </c>
      <c r="AM3142" s="131" t="str">
        <f t="shared" si="550"/>
        <v/>
      </c>
      <c r="AN3142" s="131" t="str">
        <f t="shared" ca="1" si="551"/>
        <v/>
      </c>
    </row>
    <row r="3143" spans="1:40" ht="20.25" customHeight="1" x14ac:dyDescent="0.3">
      <c r="A3143" s="127"/>
      <c r="B3143" s="164"/>
      <c r="C3143" s="139"/>
      <c r="D3143" s="140"/>
      <c r="E3143" s="139"/>
      <c r="F3143" s="139"/>
      <c r="G3143" s="140"/>
      <c r="H3143" s="139"/>
      <c r="I3143" s="129"/>
      <c r="L3143" s="128"/>
      <c r="M3143" s="128"/>
      <c r="N3143" s="128"/>
      <c r="O3143" s="128"/>
      <c r="P3143" s="128"/>
      <c r="Q3143" s="128"/>
      <c r="R3143" s="128"/>
      <c r="S3143" s="128"/>
      <c r="T3143" s="120">
        <f t="shared" si="542"/>
        <v>0</v>
      </c>
      <c r="U3143" s="131"/>
      <c r="V3143" s="131"/>
      <c r="W3143" s="131">
        <f>SUMIFS($F$3:F3143,$D$3:D3143,D3143,$C$3:C3143,"Buy")+SUMIFS($F$3:F3143,$D$3:D3143,D3143,$C$3:C3143,"Coin Deposit",$E$3:E3143,"&lt;&gt;")</f>
        <v>0</v>
      </c>
      <c r="X3143" s="131">
        <f t="shared" si="543"/>
        <v>0</v>
      </c>
      <c r="Y3143" s="131">
        <f>IF($D3143=Y$1,SUMIFS($H$3:$H3143,$G$3:$G3143,Y$1,$C$3:$C3143,"Sell"),0)</f>
        <v>0</v>
      </c>
      <c r="Z3143" s="131">
        <f t="shared" si="544"/>
        <v>0</v>
      </c>
      <c r="AA3143" s="131">
        <f>IF($D3143=AA$1,SUMIFS($H$3:$H3143,$G$3:$G3143,AA$1,$C$3:$C3143,"Sell"),0)</f>
        <v>0</v>
      </c>
      <c r="AB3143" s="131">
        <f t="shared" si="545"/>
        <v>0</v>
      </c>
      <c r="AC3143" s="131">
        <f>SUMIFS('Deductions and Deposits'!$H:$H,'Deductions and Deposits'!$G:$G,D3143,'Deductions and Deposits'!$F:$F,"&lt;="&amp;B3143)+SUMIFS($F$3:F3143,$D$3:D3143,D3143,$C$3:C3143,"Coin Deposit",$E$3:E3143,"")</f>
        <v>0</v>
      </c>
      <c r="AD3143" s="131">
        <f>SUMIFS('Deductions and Deposits'!$D:$D,'Deductions and Deposits'!$C:$C,D3143)+SUMIFS($F:$F,$D:$D,D3143,$C:$C,"Coin Deduction")</f>
        <v>0</v>
      </c>
      <c r="AE3143" s="131">
        <f>Table5[[#This Row],[Column4]]+Table5[[#This Row],[Column14]]+Table5[[#This Row],[Column19]]+Table5[[#This Row],[Column12]]</f>
        <v>0</v>
      </c>
      <c r="AF3143" s="131">
        <f>Table5[[#This Row],[Column5]]+Table5[[#This Row],[Column13]]+Table5[[#This Row],[Column21]]+Table5[[#This Row],[Column18]]</f>
        <v>0</v>
      </c>
      <c r="AG3143" s="131">
        <f t="shared" si="546"/>
        <v>0</v>
      </c>
      <c r="AH3143" s="131">
        <f t="shared" si="547"/>
        <v>0</v>
      </c>
      <c r="AI3143" s="131">
        <f>Table5[[#This Row],[Column17]]-Table5[[#This Row],[Column20]]</f>
        <v>0</v>
      </c>
      <c r="AJ3143" s="131">
        <f t="shared" si="548"/>
        <v>0</v>
      </c>
      <c r="AK3143" s="131">
        <f t="shared" si="541"/>
        <v>0</v>
      </c>
      <c r="AL3143" s="131">
        <f t="shared" si="549"/>
        <v>0</v>
      </c>
      <c r="AM3143" s="131" t="str">
        <f t="shared" si="550"/>
        <v/>
      </c>
      <c r="AN3143" s="131" t="str">
        <f t="shared" ca="1" si="551"/>
        <v/>
      </c>
    </row>
    <row r="3144" spans="1:40" ht="20.25" customHeight="1" x14ac:dyDescent="0.3">
      <c r="A3144" s="127"/>
      <c r="B3144" s="164"/>
      <c r="C3144" s="139"/>
      <c r="D3144" s="140"/>
      <c r="E3144" s="139"/>
      <c r="F3144" s="139"/>
      <c r="G3144" s="140"/>
      <c r="H3144" s="139"/>
      <c r="I3144" s="129"/>
      <c r="L3144" s="128"/>
      <c r="M3144" s="128"/>
      <c r="N3144" s="128"/>
      <c r="O3144" s="128"/>
      <c r="P3144" s="128"/>
      <c r="Q3144" s="128"/>
      <c r="R3144" s="128"/>
      <c r="S3144" s="128"/>
      <c r="T3144" s="120">
        <f t="shared" si="542"/>
        <v>0</v>
      </c>
      <c r="U3144" s="131"/>
      <c r="V3144" s="131"/>
      <c r="W3144" s="131">
        <f>SUMIFS($F$3:F3144,$D$3:D3144,D3144,$C$3:C3144,"Buy")+SUMIFS($F$3:F3144,$D$3:D3144,D3144,$C$3:C3144,"Coin Deposit",$E$3:E3144,"&lt;&gt;")</f>
        <v>0</v>
      </c>
      <c r="X3144" s="131">
        <f t="shared" si="543"/>
        <v>0</v>
      </c>
      <c r="Y3144" s="131">
        <f>IF($D3144=Y$1,SUMIFS($H$3:$H3144,$G$3:$G3144,Y$1,$C$3:$C3144,"Sell"),0)</f>
        <v>0</v>
      </c>
      <c r="Z3144" s="131">
        <f t="shared" si="544"/>
        <v>0</v>
      </c>
      <c r="AA3144" s="131">
        <f>IF($D3144=AA$1,SUMIFS($H$3:$H3144,$G$3:$G3144,AA$1,$C$3:$C3144,"Sell"),0)</f>
        <v>0</v>
      </c>
      <c r="AB3144" s="131">
        <f t="shared" si="545"/>
        <v>0</v>
      </c>
      <c r="AC3144" s="131">
        <f>SUMIFS('Deductions and Deposits'!$H:$H,'Deductions and Deposits'!$G:$G,D3144,'Deductions and Deposits'!$F:$F,"&lt;="&amp;B3144)+SUMIFS($F$3:F3144,$D$3:D3144,D3144,$C$3:C3144,"Coin Deposit",$E$3:E3144,"")</f>
        <v>0</v>
      </c>
      <c r="AD3144" s="131">
        <f>SUMIFS('Deductions and Deposits'!$D:$D,'Deductions and Deposits'!$C:$C,D3144)+SUMIFS($F:$F,$D:$D,D3144,$C:$C,"Coin Deduction")</f>
        <v>0</v>
      </c>
      <c r="AE3144" s="131">
        <f>Table5[[#This Row],[Column4]]+Table5[[#This Row],[Column14]]+Table5[[#This Row],[Column19]]+Table5[[#This Row],[Column12]]</f>
        <v>0</v>
      </c>
      <c r="AF3144" s="131">
        <f>Table5[[#This Row],[Column5]]+Table5[[#This Row],[Column13]]+Table5[[#This Row],[Column21]]+Table5[[#This Row],[Column18]]</f>
        <v>0</v>
      </c>
      <c r="AG3144" s="131">
        <f t="shared" si="546"/>
        <v>0</v>
      </c>
      <c r="AH3144" s="131">
        <f t="shared" si="547"/>
        <v>0</v>
      </c>
      <c r="AI3144" s="131">
        <f>Table5[[#This Row],[Column17]]-Table5[[#This Row],[Column20]]</f>
        <v>0</v>
      </c>
      <c r="AJ3144" s="131">
        <f t="shared" si="548"/>
        <v>0</v>
      </c>
      <c r="AK3144" s="131">
        <f t="shared" si="541"/>
        <v>0</v>
      </c>
      <c r="AL3144" s="131">
        <f t="shared" si="549"/>
        <v>0</v>
      </c>
      <c r="AM3144" s="131" t="str">
        <f t="shared" si="550"/>
        <v/>
      </c>
      <c r="AN3144" s="131" t="str">
        <f t="shared" ca="1" si="551"/>
        <v/>
      </c>
    </row>
    <row r="3145" spans="1:40" ht="20.25" customHeight="1" x14ac:dyDescent="0.3">
      <c r="A3145" s="127"/>
      <c r="B3145" s="164"/>
      <c r="C3145" s="139"/>
      <c r="D3145" s="140"/>
      <c r="E3145" s="139"/>
      <c r="F3145" s="139"/>
      <c r="G3145" s="140"/>
      <c r="H3145" s="139"/>
      <c r="I3145" s="129"/>
      <c r="L3145" s="128"/>
      <c r="M3145" s="128"/>
      <c r="N3145" s="128"/>
      <c r="O3145" s="128"/>
      <c r="P3145" s="128"/>
      <c r="Q3145" s="128"/>
      <c r="R3145" s="128"/>
      <c r="S3145" s="128"/>
      <c r="T3145" s="120">
        <f t="shared" si="542"/>
        <v>0</v>
      </c>
      <c r="U3145" s="131"/>
      <c r="V3145" s="131"/>
      <c r="W3145" s="131">
        <f>SUMIFS($F$3:F3145,$D$3:D3145,D3145,$C$3:C3145,"Buy")+SUMIFS($F$3:F3145,$D$3:D3145,D3145,$C$3:C3145,"Coin Deposit",$E$3:E3145,"&lt;&gt;")</f>
        <v>0</v>
      </c>
      <c r="X3145" s="131">
        <f t="shared" si="543"/>
        <v>0</v>
      </c>
      <c r="Y3145" s="131">
        <f>IF($D3145=Y$1,SUMIFS($H$3:$H3145,$G$3:$G3145,Y$1,$C$3:$C3145,"Sell"),0)</f>
        <v>0</v>
      </c>
      <c r="Z3145" s="131">
        <f t="shared" si="544"/>
        <v>0</v>
      </c>
      <c r="AA3145" s="131">
        <f>IF($D3145=AA$1,SUMIFS($H$3:$H3145,$G$3:$G3145,AA$1,$C$3:$C3145,"Sell"),0)</f>
        <v>0</v>
      </c>
      <c r="AB3145" s="131">
        <f t="shared" si="545"/>
        <v>0</v>
      </c>
      <c r="AC3145" s="131">
        <f>SUMIFS('Deductions and Deposits'!$H:$H,'Deductions and Deposits'!$G:$G,D3145,'Deductions and Deposits'!$F:$F,"&lt;="&amp;B3145)+SUMIFS($F$3:F3145,$D$3:D3145,D3145,$C$3:C3145,"Coin Deposit",$E$3:E3145,"")</f>
        <v>0</v>
      </c>
      <c r="AD3145" s="131">
        <f>SUMIFS('Deductions and Deposits'!$D:$D,'Deductions and Deposits'!$C:$C,D3145)+SUMIFS($F:$F,$D:$D,D3145,$C:$C,"Coin Deduction")</f>
        <v>0</v>
      </c>
      <c r="AE3145" s="131">
        <f>Table5[[#This Row],[Column4]]+Table5[[#This Row],[Column14]]+Table5[[#This Row],[Column19]]+Table5[[#This Row],[Column12]]</f>
        <v>0</v>
      </c>
      <c r="AF3145" s="131">
        <f>Table5[[#This Row],[Column5]]+Table5[[#This Row],[Column13]]+Table5[[#This Row],[Column21]]+Table5[[#This Row],[Column18]]</f>
        <v>0</v>
      </c>
      <c r="AG3145" s="131">
        <f t="shared" si="546"/>
        <v>0</v>
      </c>
      <c r="AH3145" s="131">
        <f t="shared" si="547"/>
        <v>0</v>
      </c>
      <c r="AI3145" s="131">
        <f>Table5[[#This Row],[Column17]]-Table5[[#This Row],[Column20]]</f>
        <v>0</v>
      </c>
      <c r="AJ3145" s="131">
        <f t="shared" si="548"/>
        <v>0</v>
      </c>
      <c r="AK3145" s="131">
        <f t="shared" si="541"/>
        <v>0</v>
      </c>
      <c r="AL3145" s="131">
        <f t="shared" si="549"/>
        <v>0</v>
      </c>
      <c r="AM3145" s="131" t="str">
        <f t="shared" si="550"/>
        <v/>
      </c>
      <c r="AN3145" s="131" t="str">
        <f t="shared" ca="1" si="551"/>
        <v/>
      </c>
    </row>
    <row r="3146" spans="1:40" ht="20.25" customHeight="1" x14ac:dyDescent="0.3">
      <c r="A3146" s="127"/>
      <c r="B3146" s="164"/>
      <c r="C3146" s="139"/>
      <c r="D3146" s="140"/>
      <c r="E3146" s="139"/>
      <c r="F3146" s="139"/>
      <c r="G3146" s="140"/>
      <c r="H3146" s="139"/>
      <c r="I3146" s="129"/>
      <c r="L3146" s="128"/>
      <c r="M3146" s="128"/>
      <c r="N3146" s="128"/>
      <c r="O3146" s="128"/>
      <c r="P3146" s="128"/>
      <c r="Q3146" s="128"/>
      <c r="R3146" s="128"/>
      <c r="S3146" s="128"/>
      <c r="T3146" s="120">
        <f t="shared" si="542"/>
        <v>0</v>
      </c>
      <c r="U3146" s="131"/>
      <c r="V3146" s="131"/>
      <c r="W3146" s="131">
        <f>SUMIFS($F$3:F3146,$D$3:D3146,D3146,$C$3:C3146,"Buy")+SUMIFS($F$3:F3146,$D$3:D3146,D3146,$C$3:C3146,"Coin Deposit",$E$3:E3146,"&lt;&gt;")</f>
        <v>0</v>
      </c>
      <c r="X3146" s="131">
        <f t="shared" si="543"/>
        <v>0</v>
      </c>
      <c r="Y3146" s="131">
        <f>IF($D3146=Y$1,SUMIFS($H$3:$H3146,$G$3:$G3146,Y$1,$C$3:$C3146,"Sell"),0)</f>
        <v>0</v>
      </c>
      <c r="Z3146" s="131">
        <f t="shared" si="544"/>
        <v>0</v>
      </c>
      <c r="AA3146" s="131">
        <f>IF($D3146=AA$1,SUMIFS($H$3:$H3146,$G$3:$G3146,AA$1,$C$3:$C3146,"Sell"),0)</f>
        <v>0</v>
      </c>
      <c r="AB3146" s="131">
        <f t="shared" si="545"/>
        <v>0</v>
      </c>
      <c r="AC3146" s="131">
        <f>SUMIFS('Deductions and Deposits'!$H:$H,'Deductions and Deposits'!$G:$G,D3146,'Deductions and Deposits'!$F:$F,"&lt;="&amp;B3146)+SUMIFS($F$3:F3146,$D$3:D3146,D3146,$C$3:C3146,"Coin Deposit",$E$3:E3146,"")</f>
        <v>0</v>
      </c>
      <c r="AD3146" s="131">
        <f>SUMIFS('Deductions and Deposits'!$D:$D,'Deductions and Deposits'!$C:$C,D3146)+SUMIFS($F:$F,$D:$D,D3146,$C:$C,"Coin Deduction")</f>
        <v>0</v>
      </c>
      <c r="AE3146" s="131">
        <f>Table5[[#This Row],[Column4]]+Table5[[#This Row],[Column14]]+Table5[[#This Row],[Column19]]+Table5[[#This Row],[Column12]]</f>
        <v>0</v>
      </c>
      <c r="AF3146" s="131">
        <f>Table5[[#This Row],[Column5]]+Table5[[#This Row],[Column13]]+Table5[[#This Row],[Column21]]+Table5[[#This Row],[Column18]]</f>
        <v>0</v>
      </c>
      <c r="AG3146" s="131">
        <f t="shared" si="546"/>
        <v>0</v>
      </c>
      <c r="AH3146" s="131">
        <f t="shared" si="547"/>
        <v>0</v>
      </c>
      <c r="AI3146" s="131">
        <f>Table5[[#This Row],[Column17]]-Table5[[#This Row],[Column20]]</f>
        <v>0</v>
      </c>
      <c r="AJ3146" s="131">
        <f t="shared" si="548"/>
        <v>0</v>
      </c>
      <c r="AK3146" s="131">
        <f t="shared" si="541"/>
        <v>0</v>
      </c>
      <c r="AL3146" s="131">
        <f t="shared" si="549"/>
        <v>0</v>
      </c>
      <c r="AM3146" s="131" t="str">
        <f t="shared" si="550"/>
        <v/>
      </c>
      <c r="AN3146" s="131" t="str">
        <f t="shared" ca="1" si="551"/>
        <v/>
      </c>
    </row>
    <row r="3147" spans="1:40" ht="20.25" customHeight="1" x14ac:dyDescent="0.3">
      <c r="A3147" s="127"/>
      <c r="B3147" s="164"/>
      <c r="C3147" s="139"/>
      <c r="D3147" s="140"/>
      <c r="E3147" s="139"/>
      <c r="F3147" s="139"/>
      <c r="G3147" s="140"/>
      <c r="H3147" s="139"/>
      <c r="I3147" s="129"/>
      <c r="L3147" s="128"/>
      <c r="M3147" s="128"/>
      <c r="N3147" s="128"/>
      <c r="O3147" s="128"/>
      <c r="P3147" s="128"/>
      <c r="Q3147" s="128"/>
      <c r="R3147" s="128"/>
      <c r="S3147" s="128"/>
      <c r="T3147" s="120">
        <f t="shared" si="542"/>
        <v>0</v>
      </c>
      <c r="U3147" s="131"/>
      <c r="V3147" s="131"/>
      <c r="W3147" s="131">
        <f>SUMIFS($F$3:F3147,$D$3:D3147,D3147,$C$3:C3147,"Buy")+SUMIFS($F$3:F3147,$D$3:D3147,D3147,$C$3:C3147,"Coin Deposit",$E$3:E3147,"&lt;&gt;")</f>
        <v>0</v>
      </c>
      <c r="X3147" s="131">
        <f t="shared" si="543"/>
        <v>0</v>
      </c>
      <c r="Y3147" s="131">
        <f>IF($D3147=Y$1,SUMIFS($H$3:$H3147,$G$3:$G3147,Y$1,$C$3:$C3147,"Sell"),0)</f>
        <v>0</v>
      </c>
      <c r="Z3147" s="131">
        <f t="shared" si="544"/>
        <v>0</v>
      </c>
      <c r="AA3147" s="131">
        <f>IF($D3147=AA$1,SUMIFS($H$3:$H3147,$G$3:$G3147,AA$1,$C$3:$C3147,"Sell"),0)</f>
        <v>0</v>
      </c>
      <c r="AB3147" s="131">
        <f t="shared" si="545"/>
        <v>0</v>
      </c>
      <c r="AC3147" s="131">
        <f>SUMIFS('Deductions and Deposits'!$H:$H,'Deductions and Deposits'!$G:$G,D3147,'Deductions and Deposits'!$F:$F,"&lt;="&amp;B3147)+SUMIFS($F$3:F3147,$D$3:D3147,D3147,$C$3:C3147,"Coin Deposit",$E$3:E3147,"")</f>
        <v>0</v>
      </c>
      <c r="AD3147" s="131">
        <f>SUMIFS('Deductions and Deposits'!$D:$D,'Deductions and Deposits'!$C:$C,D3147)+SUMIFS($F:$F,$D:$D,D3147,$C:$C,"Coin Deduction")</f>
        <v>0</v>
      </c>
      <c r="AE3147" s="131">
        <f>Table5[[#This Row],[Column4]]+Table5[[#This Row],[Column14]]+Table5[[#This Row],[Column19]]+Table5[[#This Row],[Column12]]</f>
        <v>0</v>
      </c>
      <c r="AF3147" s="131">
        <f>Table5[[#This Row],[Column5]]+Table5[[#This Row],[Column13]]+Table5[[#This Row],[Column21]]+Table5[[#This Row],[Column18]]</f>
        <v>0</v>
      </c>
      <c r="AG3147" s="131">
        <f t="shared" si="546"/>
        <v>0</v>
      </c>
      <c r="AH3147" s="131">
        <f t="shared" si="547"/>
        <v>0</v>
      </c>
      <c r="AI3147" s="131">
        <f>Table5[[#This Row],[Column17]]-Table5[[#This Row],[Column20]]</f>
        <v>0</v>
      </c>
      <c r="AJ3147" s="131">
        <f t="shared" si="548"/>
        <v>0</v>
      </c>
      <c r="AK3147" s="131">
        <f t="shared" si="541"/>
        <v>0</v>
      </c>
      <c r="AL3147" s="131">
        <f t="shared" si="549"/>
        <v>0</v>
      </c>
      <c r="AM3147" s="131" t="str">
        <f t="shared" si="550"/>
        <v/>
      </c>
      <c r="AN3147" s="131" t="str">
        <f t="shared" ca="1" si="551"/>
        <v/>
      </c>
    </row>
    <row r="3148" spans="1:40" ht="20.25" customHeight="1" x14ac:dyDescent="0.3">
      <c r="A3148" s="127"/>
      <c r="B3148" s="164"/>
      <c r="C3148" s="139"/>
      <c r="D3148" s="140"/>
      <c r="E3148" s="139"/>
      <c r="F3148" s="139"/>
      <c r="G3148" s="140"/>
      <c r="H3148" s="139"/>
      <c r="I3148" s="129"/>
      <c r="L3148" s="128"/>
      <c r="M3148" s="128"/>
      <c r="N3148" s="128"/>
      <c r="O3148" s="128"/>
      <c r="P3148" s="128"/>
      <c r="Q3148" s="128"/>
      <c r="R3148" s="128"/>
      <c r="S3148" s="128"/>
      <c r="T3148" s="120">
        <f t="shared" si="542"/>
        <v>0</v>
      </c>
      <c r="U3148" s="131"/>
      <c r="V3148" s="131"/>
      <c r="W3148" s="131">
        <f>SUMIFS($F$3:F3148,$D$3:D3148,D3148,$C$3:C3148,"Buy")+SUMIFS($F$3:F3148,$D$3:D3148,D3148,$C$3:C3148,"Coin Deposit",$E$3:E3148,"&lt;&gt;")</f>
        <v>0</v>
      </c>
      <c r="X3148" s="131">
        <f t="shared" si="543"/>
        <v>0</v>
      </c>
      <c r="Y3148" s="131">
        <f>IF($D3148=Y$1,SUMIFS($H$3:$H3148,$G$3:$G3148,Y$1,$C$3:$C3148,"Sell"),0)</f>
        <v>0</v>
      </c>
      <c r="Z3148" s="131">
        <f t="shared" si="544"/>
        <v>0</v>
      </c>
      <c r="AA3148" s="131">
        <f>IF($D3148=AA$1,SUMIFS($H$3:$H3148,$G$3:$G3148,AA$1,$C$3:$C3148,"Sell"),0)</f>
        <v>0</v>
      </c>
      <c r="AB3148" s="131">
        <f t="shared" si="545"/>
        <v>0</v>
      </c>
      <c r="AC3148" s="131">
        <f>SUMIFS('Deductions and Deposits'!$H:$H,'Deductions and Deposits'!$G:$G,D3148,'Deductions and Deposits'!$F:$F,"&lt;="&amp;B3148)+SUMIFS($F$3:F3148,$D$3:D3148,D3148,$C$3:C3148,"Coin Deposit",$E$3:E3148,"")</f>
        <v>0</v>
      </c>
      <c r="AD3148" s="131">
        <f>SUMIFS('Deductions and Deposits'!$D:$D,'Deductions and Deposits'!$C:$C,D3148)+SUMIFS($F:$F,$D:$D,D3148,$C:$C,"Coin Deduction")</f>
        <v>0</v>
      </c>
      <c r="AE3148" s="131">
        <f>Table5[[#This Row],[Column4]]+Table5[[#This Row],[Column14]]+Table5[[#This Row],[Column19]]+Table5[[#This Row],[Column12]]</f>
        <v>0</v>
      </c>
      <c r="AF3148" s="131">
        <f>Table5[[#This Row],[Column5]]+Table5[[#This Row],[Column13]]+Table5[[#This Row],[Column21]]+Table5[[#This Row],[Column18]]</f>
        <v>0</v>
      </c>
      <c r="AG3148" s="131">
        <f t="shared" si="546"/>
        <v>0</v>
      </c>
      <c r="AH3148" s="131">
        <f t="shared" si="547"/>
        <v>0</v>
      </c>
      <c r="AI3148" s="131">
        <f>Table5[[#This Row],[Column17]]-Table5[[#This Row],[Column20]]</f>
        <v>0</v>
      </c>
      <c r="AJ3148" s="131">
        <f t="shared" si="548"/>
        <v>0</v>
      </c>
      <c r="AK3148" s="131">
        <f t="shared" si="541"/>
        <v>0</v>
      </c>
      <c r="AL3148" s="131">
        <f t="shared" si="549"/>
        <v>0</v>
      </c>
      <c r="AM3148" s="131" t="str">
        <f t="shared" si="550"/>
        <v/>
      </c>
      <c r="AN3148" s="131" t="str">
        <f t="shared" ca="1" si="551"/>
        <v/>
      </c>
    </row>
    <row r="3149" spans="1:40" ht="20.25" customHeight="1" x14ac:dyDescent="0.3">
      <c r="A3149" s="127"/>
      <c r="B3149" s="164"/>
      <c r="C3149" s="139"/>
      <c r="D3149" s="140"/>
      <c r="E3149" s="139"/>
      <c r="F3149" s="139"/>
      <c r="G3149" s="140"/>
      <c r="H3149" s="139"/>
      <c r="I3149" s="129"/>
      <c r="L3149" s="128"/>
      <c r="M3149" s="128"/>
      <c r="N3149" s="128"/>
      <c r="O3149" s="128"/>
      <c r="P3149" s="128"/>
      <c r="Q3149" s="128"/>
      <c r="R3149" s="128"/>
      <c r="S3149" s="128"/>
      <c r="T3149" s="120">
        <f t="shared" si="542"/>
        <v>0</v>
      </c>
      <c r="U3149" s="131"/>
      <c r="V3149" s="131"/>
      <c r="W3149" s="131">
        <f>SUMIFS($F$3:F3149,$D$3:D3149,D3149,$C$3:C3149,"Buy")+SUMIFS($F$3:F3149,$D$3:D3149,D3149,$C$3:C3149,"Coin Deposit",$E$3:E3149,"&lt;&gt;")</f>
        <v>0</v>
      </c>
      <c r="X3149" s="131">
        <f t="shared" si="543"/>
        <v>0</v>
      </c>
      <c r="Y3149" s="131">
        <f>IF($D3149=Y$1,SUMIFS($H$3:$H3149,$G$3:$G3149,Y$1,$C$3:$C3149,"Sell"),0)</f>
        <v>0</v>
      </c>
      <c r="Z3149" s="131">
        <f t="shared" si="544"/>
        <v>0</v>
      </c>
      <c r="AA3149" s="131">
        <f>IF($D3149=AA$1,SUMIFS($H$3:$H3149,$G$3:$G3149,AA$1,$C$3:$C3149,"Sell"),0)</f>
        <v>0</v>
      </c>
      <c r="AB3149" s="131">
        <f t="shared" si="545"/>
        <v>0</v>
      </c>
      <c r="AC3149" s="131">
        <f>SUMIFS('Deductions and Deposits'!$H:$H,'Deductions and Deposits'!$G:$G,D3149,'Deductions and Deposits'!$F:$F,"&lt;="&amp;B3149)+SUMIFS($F$3:F3149,$D$3:D3149,D3149,$C$3:C3149,"Coin Deposit",$E$3:E3149,"")</f>
        <v>0</v>
      </c>
      <c r="AD3149" s="131">
        <f>SUMIFS('Deductions and Deposits'!$D:$D,'Deductions and Deposits'!$C:$C,D3149)+SUMIFS($F:$F,$D:$D,D3149,$C:$C,"Coin Deduction")</f>
        <v>0</v>
      </c>
      <c r="AE3149" s="131">
        <f>Table5[[#This Row],[Column4]]+Table5[[#This Row],[Column14]]+Table5[[#This Row],[Column19]]+Table5[[#This Row],[Column12]]</f>
        <v>0</v>
      </c>
      <c r="AF3149" s="131">
        <f>Table5[[#This Row],[Column5]]+Table5[[#This Row],[Column13]]+Table5[[#This Row],[Column21]]+Table5[[#This Row],[Column18]]</f>
        <v>0</v>
      </c>
      <c r="AG3149" s="131">
        <f t="shared" si="546"/>
        <v>0</v>
      </c>
      <c r="AH3149" s="131">
        <f t="shared" si="547"/>
        <v>0</v>
      </c>
      <c r="AI3149" s="131">
        <f>Table5[[#This Row],[Column17]]-Table5[[#This Row],[Column20]]</f>
        <v>0</v>
      </c>
      <c r="AJ3149" s="131">
        <f t="shared" si="548"/>
        <v>0</v>
      </c>
      <c r="AK3149" s="131">
        <f t="shared" si="541"/>
        <v>0</v>
      </c>
      <c r="AL3149" s="131">
        <f t="shared" si="549"/>
        <v>0</v>
      </c>
      <c r="AM3149" s="131" t="str">
        <f t="shared" si="550"/>
        <v/>
      </c>
      <c r="AN3149" s="131" t="str">
        <f t="shared" ca="1" si="551"/>
        <v/>
      </c>
    </row>
    <row r="3150" spans="1:40" ht="20.25" customHeight="1" x14ac:dyDescent="0.3">
      <c r="A3150" s="127"/>
      <c r="B3150" s="164"/>
      <c r="C3150" s="139"/>
      <c r="D3150" s="140"/>
      <c r="E3150" s="139"/>
      <c r="F3150" s="139"/>
      <c r="G3150" s="140"/>
      <c r="H3150" s="139"/>
      <c r="I3150" s="129"/>
      <c r="L3150" s="128"/>
      <c r="M3150" s="128"/>
      <c r="N3150" s="128"/>
      <c r="O3150" s="128"/>
      <c r="P3150" s="128"/>
      <c r="Q3150" s="128"/>
      <c r="R3150" s="128"/>
      <c r="S3150" s="128"/>
      <c r="T3150" s="120">
        <f t="shared" si="542"/>
        <v>0</v>
      </c>
      <c r="U3150" s="131"/>
      <c r="V3150" s="131"/>
      <c r="W3150" s="131">
        <f>SUMIFS($F$3:F3150,$D$3:D3150,D3150,$C$3:C3150,"Buy")+SUMIFS($F$3:F3150,$D$3:D3150,D3150,$C$3:C3150,"Coin Deposit",$E$3:E3150,"&lt;&gt;")</f>
        <v>0</v>
      </c>
      <c r="X3150" s="131">
        <f t="shared" si="543"/>
        <v>0</v>
      </c>
      <c r="Y3150" s="131">
        <f>IF($D3150=Y$1,SUMIFS($H$3:$H3150,$G$3:$G3150,Y$1,$C$3:$C3150,"Sell"),0)</f>
        <v>0</v>
      </c>
      <c r="Z3150" s="131">
        <f t="shared" si="544"/>
        <v>0</v>
      </c>
      <c r="AA3150" s="131">
        <f>IF($D3150=AA$1,SUMIFS($H$3:$H3150,$G$3:$G3150,AA$1,$C$3:$C3150,"Sell"),0)</f>
        <v>0</v>
      </c>
      <c r="AB3150" s="131">
        <f t="shared" si="545"/>
        <v>0</v>
      </c>
      <c r="AC3150" s="131">
        <f>SUMIFS('Deductions and Deposits'!$H:$H,'Deductions and Deposits'!$G:$G,D3150,'Deductions and Deposits'!$F:$F,"&lt;="&amp;B3150)+SUMIFS($F$3:F3150,$D$3:D3150,D3150,$C$3:C3150,"Coin Deposit",$E$3:E3150,"")</f>
        <v>0</v>
      </c>
      <c r="AD3150" s="131">
        <f>SUMIFS('Deductions and Deposits'!$D:$D,'Deductions and Deposits'!$C:$C,D3150)+SUMIFS($F:$F,$D:$D,D3150,$C:$C,"Coin Deduction")</f>
        <v>0</v>
      </c>
      <c r="AE3150" s="131">
        <f>Table5[[#This Row],[Column4]]+Table5[[#This Row],[Column14]]+Table5[[#This Row],[Column19]]+Table5[[#This Row],[Column12]]</f>
        <v>0</v>
      </c>
      <c r="AF3150" s="131">
        <f>Table5[[#This Row],[Column5]]+Table5[[#This Row],[Column13]]+Table5[[#This Row],[Column21]]+Table5[[#This Row],[Column18]]</f>
        <v>0</v>
      </c>
      <c r="AG3150" s="131">
        <f t="shared" si="546"/>
        <v>0</v>
      </c>
      <c r="AH3150" s="131">
        <f t="shared" si="547"/>
        <v>0</v>
      </c>
      <c r="AI3150" s="131">
        <f>Table5[[#This Row],[Column17]]-Table5[[#This Row],[Column20]]</f>
        <v>0</v>
      </c>
      <c r="AJ3150" s="131">
        <f t="shared" si="548"/>
        <v>0</v>
      </c>
      <c r="AK3150" s="131">
        <f t="shared" si="541"/>
        <v>0</v>
      </c>
      <c r="AL3150" s="131">
        <f t="shared" si="549"/>
        <v>0</v>
      </c>
      <c r="AM3150" s="131" t="str">
        <f t="shared" si="550"/>
        <v/>
      </c>
      <c r="AN3150" s="131" t="str">
        <f t="shared" ca="1" si="551"/>
        <v/>
      </c>
    </row>
    <row r="3151" spans="1:40" ht="20.25" customHeight="1" x14ac:dyDescent="0.3">
      <c r="A3151" s="127"/>
      <c r="B3151" s="164"/>
      <c r="C3151" s="139"/>
      <c r="D3151" s="140"/>
      <c r="E3151" s="139"/>
      <c r="F3151" s="139"/>
      <c r="G3151" s="140"/>
      <c r="H3151" s="139"/>
      <c r="I3151" s="129"/>
      <c r="L3151" s="128"/>
      <c r="M3151" s="128"/>
      <c r="N3151" s="128"/>
      <c r="O3151" s="128"/>
      <c r="P3151" s="128"/>
      <c r="Q3151" s="128"/>
      <c r="R3151" s="128"/>
      <c r="S3151" s="128"/>
      <c r="T3151" s="120">
        <f t="shared" si="542"/>
        <v>0</v>
      </c>
      <c r="U3151" s="131"/>
      <c r="V3151" s="131"/>
      <c r="W3151" s="131">
        <f>SUMIFS($F$3:F3151,$D$3:D3151,D3151,$C$3:C3151,"Buy")+SUMIFS($F$3:F3151,$D$3:D3151,D3151,$C$3:C3151,"Coin Deposit",$E$3:E3151,"&lt;&gt;")</f>
        <v>0</v>
      </c>
      <c r="X3151" s="131">
        <f t="shared" si="543"/>
        <v>0</v>
      </c>
      <c r="Y3151" s="131">
        <f>IF($D3151=Y$1,SUMIFS($H$3:$H3151,$G$3:$G3151,Y$1,$C$3:$C3151,"Sell"),0)</f>
        <v>0</v>
      </c>
      <c r="Z3151" s="131">
        <f t="shared" si="544"/>
        <v>0</v>
      </c>
      <c r="AA3151" s="131">
        <f>IF($D3151=AA$1,SUMIFS($H$3:$H3151,$G$3:$G3151,AA$1,$C$3:$C3151,"Sell"),0)</f>
        <v>0</v>
      </c>
      <c r="AB3151" s="131">
        <f t="shared" si="545"/>
        <v>0</v>
      </c>
      <c r="AC3151" s="131">
        <f>SUMIFS('Deductions and Deposits'!$H:$H,'Deductions and Deposits'!$G:$G,D3151,'Deductions and Deposits'!$F:$F,"&lt;="&amp;B3151)+SUMIFS($F$3:F3151,$D$3:D3151,D3151,$C$3:C3151,"Coin Deposit",$E$3:E3151,"")</f>
        <v>0</v>
      </c>
      <c r="AD3151" s="131">
        <f>SUMIFS('Deductions and Deposits'!$D:$D,'Deductions and Deposits'!$C:$C,D3151)+SUMIFS($F:$F,$D:$D,D3151,$C:$C,"Coin Deduction")</f>
        <v>0</v>
      </c>
      <c r="AE3151" s="131">
        <f>Table5[[#This Row],[Column4]]+Table5[[#This Row],[Column14]]+Table5[[#This Row],[Column19]]+Table5[[#This Row],[Column12]]</f>
        <v>0</v>
      </c>
      <c r="AF3151" s="131">
        <f>Table5[[#This Row],[Column5]]+Table5[[#This Row],[Column13]]+Table5[[#This Row],[Column21]]+Table5[[#This Row],[Column18]]</f>
        <v>0</v>
      </c>
      <c r="AG3151" s="131">
        <f t="shared" si="546"/>
        <v>0</v>
      </c>
      <c r="AH3151" s="131">
        <f t="shared" si="547"/>
        <v>0</v>
      </c>
      <c r="AI3151" s="131">
        <f>Table5[[#This Row],[Column17]]-Table5[[#This Row],[Column20]]</f>
        <v>0</v>
      </c>
      <c r="AJ3151" s="131">
        <f t="shared" si="548"/>
        <v>0</v>
      </c>
      <c r="AK3151" s="131">
        <f t="shared" si="541"/>
        <v>0</v>
      </c>
      <c r="AL3151" s="131">
        <f t="shared" si="549"/>
        <v>0</v>
      </c>
      <c r="AM3151" s="131" t="str">
        <f t="shared" si="550"/>
        <v/>
      </c>
      <c r="AN3151" s="131" t="str">
        <f t="shared" ca="1" si="551"/>
        <v/>
      </c>
    </row>
    <row r="3152" spans="1:40" ht="20.25" customHeight="1" x14ac:dyDescent="0.3">
      <c r="A3152" s="127"/>
      <c r="B3152" s="164"/>
      <c r="C3152" s="139"/>
      <c r="D3152" s="140"/>
      <c r="E3152" s="139"/>
      <c r="F3152" s="139"/>
      <c r="G3152" s="140"/>
      <c r="H3152" s="139"/>
      <c r="I3152" s="129"/>
      <c r="L3152" s="128"/>
      <c r="M3152" s="128"/>
      <c r="N3152" s="128"/>
      <c r="O3152" s="128"/>
      <c r="P3152" s="128"/>
      <c r="Q3152" s="128"/>
      <c r="R3152" s="128"/>
      <c r="S3152" s="128"/>
      <c r="T3152" s="120">
        <f t="shared" si="542"/>
        <v>0</v>
      </c>
      <c r="U3152" s="131"/>
      <c r="V3152" s="131"/>
      <c r="W3152" s="131">
        <f>SUMIFS($F$3:F3152,$D$3:D3152,D3152,$C$3:C3152,"Buy")+SUMIFS($F$3:F3152,$D$3:D3152,D3152,$C$3:C3152,"Coin Deposit",$E$3:E3152,"&lt;&gt;")</f>
        <v>0</v>
      </c>
      <c r="X3152" s="131">
        <f t="shared" si="543"/>
        <v>0</v>
      </c>
      <c r="Y3152" s="131">
        <f>IF($D3152=Y$1,SUMIFS($H$3:$H3152,$G$3:$G3152,Y$1,$C$3:$C3152,"Sell"),0)</f>
        <v>0</v>
      </c>
      <c r="Z3152" s="131">
        <f t="shared" si="544"/>
        <v>0</v>
      </c>
      <c r="AA3152" s="131">
        <f>IF($D3152=AA$1,SUMIFS($H$3:$H3152,$G$3:$G3152,AA$1,$C$3:$C3152,"Sell"),0)</f>
        <v>0</v>
      </c>
      <c r="AB3152" s="131">
        <f t="shared" si="545"/>
        <v>0</v>
      </c>
      <c r="AC3152" s="131">
        <f>SUMIFS('Deductions and Deposits'!$H:$H,'Deductions and Deposits'!$G:$G,D3152,'Deductions and Deposits'!$F:$F,"&lt;="&amp;B3152)+SUMIFS($F$3:F3152,$D$3:D3152,D3152,$C$3:C3152,"Coin Deposit",$E$3:E3152,"")</f>
        <v>0</v>
      </c>
      <c r="AD3152" s="131">
        <f>SUMIFS('Deductions and Deposits'!$D:$D,'Deductions and Deposits'!$C:$C,D3152)+SUMIFS($F:$F,$D:$D,D3152,$C:$C,"Coin Deduction")</f>
        <v>0</v>
      </c>
      <c r="AE3152" s="131">
        <f>Table5[[#This Row],[Column4]]+Table5[[#This Row],[Column14]]+Table5[[#This Row],[Column19]]+Table5[[#This Row],[Column12]]</f>
        <v>0</v>
      </c>
      <c r="AF3152" s="131">
        <f>Table5[[#This Row],[Column5]]+Table5[[#This Row],[Column13]]+Table5[[#This Row],[Column21]]+Table5[[#This Row],[Column18]]</f>
        <v>0</v>
      </c>
      <c r="AG3152" s="131">
        <f t="shared" si="546"/>
        <v>0</v>
      </c>
      <c r="AH3152" s="131">
        <f t="shared" si="547"/>
        <v>0</v>
      </c>
      <c r="AI3152" s="131">
        <f>Table5[[#This Row],[Column17]]-Table5[[#This Row],[Column20]]</f>
        <v>0</v>
      </c>
      <c r="AJ3152" s="131">
        <f t="shared" si="548"/>
        <v>0</v>
      </c>
      <c r="AK3152" s="131">
        <f t="shared" si="541"/>
        <v>0</v>
      </c>
      <c r="AL3152" s="131">
        <f t="shared" si="549"/>
        <v>0</v>
      </c>
      <c r="AM3152" s="131" t="str">
        <f t="shared" si="550"/>
        <v/>
      </c>
      <c r="AN3152" s="131" t="str">
        <f t="shared" ca="1" si="551"/>
        <v/>
      </c>
    </row>
    <row r="3153" spans="1:40" ht="20.25" customHeight="1" x14ac:dyDescent="0.3">
      <c r="A3153" s="127"/>
      <c r="B3153" s="164"/>
      <c r="C3153" s="139"/>
      <c r="D3153" s="140"/>
      <c r="E3153" s="139"/>
      <c r="F3153" s="139"/>
      <c r="G3153" s="140"/>
      <c r="H3153" s="139"/>
      <c r="I3153" s="129"/>
      <c r="L3153" s="128"/>
      <c r="M3153" s="128"/>
      <c r="N3153" s="128"/>
      <c r="O3153" s="128"/>
      <c r="P3153" s="128"/>
      <c r="Q3153" s="128"/>
      <c r="R3153" s="128"/>
      <c r="S3153" s="128"/>
      <c r="T3153" s="120">
        <f t="shared" si="542"/>
        <v>0</v>
      </c>
      <c r="U3153" s="131"/>
      <c r="V3153" s="131"/>
      <c r="W3153" s="131">
        <f>SUMIFS($F$3:F3153,$D$3:D3153,D3153,$C$3:C3153,"Buy")+SUMIFS($F$3:F3153,$D$3:D3153,D3153,$C$3:C3153,"Coin Deposit",$E$3:E3153,"&lt;&gt;")</f>
        <v>0</v>
      </c>
      <c r="X3153" s="131">
        <f t="shared" si="543"/>
        <v>0</v>
      </c>
      <c r="Y3153" s="131">
        <f>IF($D3153=Y$1,SUMIFS($H$3:$H3153,$G$3:$G3153,Y$1,$C$3:$C3153,"Sell"),0)</f>
        <v>0</v>
      </c>
      <c r="Z3153" s="131">
        <f t="shared" si="544"/>
        <v>0</v>
      </c>
      <c r="AA3153" s="131">
        <f>IF($D3153=AA$1,SUMIFS($H$3:$H3153,$G$3:$G3153,AA$1,$C$3:$C3153,"Sell"),0)</f>
        <v>0</v>
      </c>
      <c r="AB3153" s="131">
        <f t="shared" si="545"/>
        <v>0</v>
      </c>
      <c r="AC3153" s="131">
        <f>SUMIFS('Deductions and Deposits'!$H:$H,'Deductions and Deposits'!$G:$G,D3153,'Deductions and Deposits'!$F:$F,"&lt;="&amp;B3153)+SUMIFS($F$3:F3153,$D$3:D3153,D3153,$C$3:C3153,"Coin Deposit",$E$3:E3153,"")</f>
        <v>0</v>
      </c>
      <c r="AD3153" s="131">
        <f>SUMIFS('Deductions and Deposits'!$D:$D,'Deductions and Deposits'!$C:$C,D3153)+SUMIFS($F:$F,$D:$D,D3153,$C:$C,"Coin Deduction")</f>
        <v>0</v>
      </c>
      <c r="AE3153" s="131">
        <f>Table5[[#This Row],[Column4]]+Table5[[#This Row],[Column14]]+Table5[[#This Row],[Column19]]+Table5[[#This Row],[Column12]]</f>
        <v>0</v>
      </c>
      <c r="AF3153" s="131">
        <f>Table5[[#This Row],[Column5]]+Table5[[#This Row],[Column13]]+Table5[[#This Row],[Column21]]+Table5[[#This Row],[Column18]]</f>
        <v>0</v>
      </c>
      <c r="AG3153" s="131">
        <f t="shared" si="546"/>
        <v>0</v>
      </c>
      <c r="AH3153" s="131">
        <f t="shared" si="547"/>
        <v>0</v>
      </c>
      <c r="AI3153" s="131">
        <f>Table5[[#This Row],[Column17]]-Table5[[#This Row],[Column20]]</f>
        <v>0</v>
      </c>
      <c r="AJ3153" s="131">
        <f t="shared" si="548"/>
        <v>0</v>
      </c>
      <c r="AK3153" s="131">
        <f t="shared" si="541"/>
        <v>0</v>
      </c>
      <c r="AL3153" s="131">
        <f t="shared" si="549"/>
        <v>0</v>
      </c>
      <c r="AM3153" s="131" t="str">
        <f t="shared" si="550"/>
        <v/>
      </c>
      <c r="AN3153" s="131" t="str">
        <f t="shared" ca="1" si="551"/>
        <v/>
      </c>
    </row>
    <row r="3154" spans="1:40" ht="20.25" customHeight="1" x14ac:dyDescent="0.3">
      <c r="A3154" s="127"/>
      <c r="B3154" s="164"/>
      <c r="C3154" s="139"/>
      <c r="D3154" s="140"/>
      <c r="E3154" s="139"/>
      <c r="F3154" s="139"/>
      <c r="G3154" s="140"/>
      <c r="H3154" s="139"/>
      <c r="I3154" s="129"/>
      <c r="L3154" s="128"/>
      <c r="M3154" s="128"/>
      <c r="N3154" s="128"/>
      <c r="O3154" s="128"/>
      <c r="P3154" s="128"/>
      <c r="Q3154" s="128"/>
      <c r="R3154" s="128"/>
      <c r="S3154" s="128"/>
      <c r="T3154" s="120">
        <f t="shared" si="542"/>
        <v>0</v>
      </c>
      <c r="U3154" s="131"/>
      <c r="V3154" s="131"/>
      <c r="W3154" s="131">
        <f>SUMIFS($F$3:F3154,$D$3:D3154,D3154,$C$3:C3154,"Buy")+SUMIFS($F$3:F3154,$D$3:D3154,D3154,$C$3:C3154,"Coin Deposit",$E$3:E3154,"&lt;&gt;")</f>
        <v>0</v>
      </c>
      <c r="X3154" s="131">
        <f t="shared" si="543"/>
        <v>0</v>
      </c>
      <c r="Y3154" s="131">
        <f>IF($D3154=Y$1,SUMIFS($H$3:$H3154,$G$3:$G3154,Y$1,$C$3:$C3154,"Sell"),0)</f>
        <v>0</v>
      </c>
      <c r="Z3154" s="131">
        <f t="shared" si="544"/>
        <v>0</v>
      </c>
      <c r="AA3154" s="131">
        <f>IF($D3154=AA$1,SUMIFS($H$3:$H3154,$G$3:$G3154,AA$1,$C$3:$C3154,"Sell"),0)</f>
        <v>0</v>
      </c>
      <c r="AB3154" s="131">
        <f t="shared" si="545"/>
        <v>0</v>
      </c>
      <c r="AC3154" s="131">
        <f>SUMIFS('Deductions and Deposits'!$H:$H,'Deductions and Deposits'!$G:$G,D3154,'Deductions and Deposits'!$F:$F,"&lt;="&amp;B3154)+SUMIFS($F$3:F3154,$D$3:D3154,D3154,$C$3:C3154,"Coin Deposit",$E$3:E3154,"")</f>
        <v>0</v>
      </c>
      <c r="AD3154" s="131">
        <f>SUMIFS('Deductions and Deposits'!$D:$D,'Deductions and Deposits'!$C:$C,D3154)+SUMIFS($F:$F,$D:$D,D3154,$C:$C,"Coin Deduction")</f>
        <v>0</v>
      </c>
      <c r="AE3154" s="131">
        <f>Table5[[#This Row],[Column4]]+Table5[[#This Row],[Column14]]+Table5[[#This Row],[Column19]]+Table5[[#This Row],[Column12]]</f>
        <v>0</v>
      </c>
      <c r="AF3154" s="131">
        <f>Table5[[#This Row],[Column5]]+Table5[[#This Row],[Column13]]+Table5[[#This Row],[Column21]]+Table5[[#This Row],[Column18]]</f>
        <v>0</v>
      </c>
      <c r="AG3154" s="131">
        <f t="shared" si="546"/>
        <v>0</v>
      </c>
      <c r="AH3154" s="131">
        <f t="shared" si="547"/>
        <v>0</v>
      </c>
      <c r="AI3154" s="131">
        <f>Table5[[#This Row],[Column17]]-Table5[[#This Row],[Column20]]</f>
        <v>0</v>
      </c>
      <c r="AJ3154" s="131">
        <f t="shared" si="548"/>
        <v>0</v>
      </c>
      <c r="AK3154" s="131">
        <f t="shared" si="541"/>
        <v>0</v>
      </c>
      <c r="AL3154" s="131">
        <f t="shared" si="549"/>
        <v>0</v>
      </c>
      <c r="AM3154" s="131" t="str">
        <f t="shared" si="550"/>
        <v/>
      </c>
      <c r="AN3154" s="131" t="str">
        <f t="shared" ca="1" si="551"/>
        <v/>
      </c>
    </row>
    <row r="3155" spans="1:40" ht="20.25" customHeight="1" x14ac:dyDescent="0.3">
      <c r="A3155" s="127"/>
      <c r="B3155" s="164"/>
      <c r="C3155" s="139"/>
      <c r="D3155" s="140"/>
      <c r="E3155" s="139"/>
      <c r="F3155" s="139"/>
      <c r="G3155" s="140"/>
      <c r="H3155" s="139"/>
      <c r="I3155" s="129"/>
      <c r="L3155" s="128"/>
      <c r="M3155" s="128"/>
      <c r="N3155" s="128"/>
      <c r="O3155" s="128"/>
      <c r="P3155" s="128"/>
      <c r="Q3155" s="128"/>
      <c r="R3155" s="128"/>
      <c r="S3155" s="128"/>
      <c r="T3155" s="120">
        <f t="shared" si="542"/>
        <v>0</v>
      </c>
      <c r="U3155" s="131"/>
      <c r="V3155" s="131"/>
      <c r="W3155" s="131">
        <f>SUMIFS($F$3:F3155,$D$3:D3155,D3155,$C$3:C3155,"Buy")+SUMIFS($F$3:F3155,$D$3:D3155,D3155,$C$3:C3155,"Coin Deposit",$E$3:E3155,"&lt;&gt;")</f>
        <v>0</v>
      </c>
      <c r="X3155" s="131">
        <f t="shared" si="543"/>
        <v>0</v>
      </c>
      <c r="Y3155" s="131">
        <f>IF($D3155=Y$1,SUMIFS($H$3:$H3155,$G$3:$G3155,Y$1,$C$3:$C3155,"Sell"),0)</f>
        <v>0</v>
      </c>
      <c r="Z3155" s="131">
        <f t="shared" si="544"/>
        <v>0</v>
      </c>
      <c r="AA3155" s="131">
        <f>IF($D3155=AA$1,SUMIFS($H$3:$H3155,$G$3:$G3155,AA$1,$C$3:$C3155,"Sell"),0)</f>
        <v>0</v>
      </c>
      <c r="AB3155" s="131">
        <f t="shared" si="545"/>
        <v>0</v>
      </c>
      <c r="AC3155" s="131">
        <f>SUMIFS('Deductions and Deposits'!$H:$H,'Deductions and Deposits'!$G:$G,D3155,'Deductions and Deposits'!$F:$F,"&lt;="&amp;B3155)+SUMIFS($F$3:F3155,$D$3:D3155,D3155,$C$3:C3155,"Coin Deposit",$E$3:E3155,"")</f>
        <v>0</v>
      </c>
      <c r="AD3155" s="131">
        <f>SUMIFS('Deductions and Deposits'!$D:$D,'Deductions and Deposits'!$C:$C,D3155)+SUMIFS($F:$F,$D:$D,D3155,$C:$C,"Coin Deduction")</f>
        <v>0</v>
      </c>
      <c r="AE3155" s="131">
        <f>Table5[[#This Row],[Column4]]+Table5[[#This Row],[Column14]]+Table5[[#This Row],[Column19]]+Table5[[#This Row],[Column12]]</f>
        <v>0</v>
      </c>
      <c r="AF3155" s="131">
        <f>Table5[[#This Row],[Column5]]+Table5[[#This Row],[Column13]]+Table5[[#This Row],[Column21]]+Table5[[#This Row],[Column18]]</f>
        <v>0</v>
      </c>
      <c r="AG3155" s="131">
        <f t="shared" si="546"/>
        <v>0</v>
      </c>
      <c r="AH3155" s="131">
        <f t="shared" si="547"/>
        <v>0</v>
      </c>
      <c r="AI3155" s="131">
        <f>Table5[[#This Row],[Column17]]-Table5[[#This Row],[Column20]]</f>
        <v>0</v>
      </c>
      <c r="AJ3155" s="131">
        <f t="shared" si="548"/>
        <v>0</v>
      </c>
      <c r="AK3155" s="131">
        <f t="shared" si="541"/>
        <v>0</v>
      </c>
      <c r="AL3155" s="131">
        <f t="shared" si="549"/>
        <v>0</v>
      </c>
      <c r="AM3155" s="131" t="str">
        <f t="shared" si="550"/>
        <v/>
      </c>
      <c r="AN3155" s="131" t="str">
        <f t="shared" ca="1" si="551"/>
        <v/>
      </c>
    </row>
    <row r="3156" spans="1:40" ht="20.25" customHeight="1" x14ac:dyDescent="0.3">
      <c r="A3156" s="127"/>
      <c r="B3156" s="164"/>
      <c r="C3156" s="139"/>
      <c r="D3156" s="140"/>
      <c r="E3156" s="139"/>
      <c r="F3156" s="139"/>
      <c r="G3156" s="140"/>
      <c r="H3156" s="139"/>
      <c r="I3156" s="129"/>
      <c r="L3156" s="128"/>
      <c r="M3156" s="128"/>
      <c r="N3156" s="128"/>
      <c r="O3156" s="128"/>
      <c r="P3156" s="128"/>
      <c r="Q3156" s="128"/>
      <c r="R3156" s="128"/>
      <c r="S3156" s="128"/>
      <c r="T3156" s="120">
        <f t="shared" si="542"/>
        <v>0</v>
      </c>
      <c r="U3156" s="131"/>
      <c r="V3156" s="131"/>
      <c r="W3156" s="131">
        <f>SUMIFS($F$3:F3156,$D$3:D3156,D3156,$C$3:C3156,"Buy")+SUMIFS($F$3:F3156,$D$3:D3156,D3156,$C$3:C3156,"Coin Deposit",$E$3:E3156,"&lt;&gt;")</f>
        <v>0</v>
      </c>
      <c r="X3156" s="131">
        <f t="shared" si="543"/>
        <v>0</v>
      </c>
      <c r="Y3156" s="131">
        <f>IF($D3156=Y$1,SUMIFS($H$3:$H3156,$G$3:$G3156,Y$1,$C$3:$C3156,"Sell"),0)</f>
        <v>0</v>
      </c>
      <c r="Z3156" s="131">
        <f t="shared" si="544"/>
        <v>0</v>
      </c>
      <c r="AA3156" s="131">
        <f>IF($D3156=AA$1,SUMIFS($H$3:$H3156,$G$3:$G3156,AA$1,$C$3:$C3156,"Sell"),0)</f>
        <v>0</v>
      </c>
      <c r="AB3156" s="131">
        <f t="shared" si="545"/>
        <v>0</v>
      </c>
      <c r="AC3156" s="131">
        <f>SUMIFS('Deductions and Deposits'!$H:$H,'Deductions and Deposits'!$G:$G,D3156,'Deductions and Deposits'!$F:$F,"&lt;="&amp;B3156)+SUMIFS($F$3:F3156,$D$3:D3156,D3156,$C$3:C3156,"Coin Deposit",$E$3:E3156,"")</f>
        <v>0</v>
      </c>
      <c r="AD3156" s="131">
        <f>SUMIFS('Deductions and Deposits'!$D:$D,'Deductions and Deposits'!$C:$C,D3156)+SUMIFS($F:$F,$D:$D,D3156,$C:$C,"Coin Deduction")</f>
        <v>0</v>
      </c>
      <c r="AE3156" s="131">
        <f>Table5[[#This Row],[Column4]]+Table5[[#This Row],[Column14]]+Table5[[#This Row],[Column19]]+Table5[[#This Row],[Column12]]</f>
        <v>0</v>
      </c>
      <c r="AF3156" s="131">
        <f>Table5[[#This Row],[Column5]]+Table5[[#This Row],[Column13]]+Table5[[#This Row],[Column21]]+Table5[[#This Row],[Column18]]</f>
        <v>0</v>
      </c>
      <c r="AG3156" s="131">
        <f t="shared" si="546"/>
        <v>0</v>
      </c>
      <c r="AH3156" s="131">
        <f t="shared" si="547"/>
        <v>0</v>
      </c>
      <c r="AI3156" s="131">
        <f>Table5[[#This Row],[Column17]]-Table5[[#This Row],[Column20]]</f>
        <v>0</v>
      </c>
      <c r="AJ3156" s="131">
        <f t="shared" si="548"/>
        <v>0</v>
      </c>
      <c r="AK3156" s="131">
        <f t="shared" si="541"/>
        <v>0</v>
      </c>
      <c r="AL3156" s="131">
        <f t="shared" si="549"/>
        <v>0</v>
      </c>
      <c r="AM3156" s="131" t="str">
        <f t="shared" si="550"/>
        <v/>
      </c>
      <c r="AN3156" s="131" t="str">
        <f t="shared" ca="1" si="551"/>
        <v/>
      </c>
    </row>
    <row r="3157" spans="1:40" ht="20.25" customHeight="1" x14ac:dyDescent="0.3">
      <c r="A3157" s="127"/>
      <c r="B3157" s="164"/>
      <c r="C3157" s="139"/>
      <c r="D3157" s="140"/>
      <c r="E3157" s="139"/>
      <c r="F3157" s="139"/>
      <c r="G3157" s="140"/>
      <c r="H3157" s="139"/>
      <c r="I3157" s="129"/>
      <c r="L3157" s="128"/>
      <c r="M3157" s="128"/>
      <c r="N3157" s="128"/>
      <c r="O3157" s="128"/>
      <c r="P3157" s="128"/>
      <c r="Q3157" s="128"/>
      <c r="R3157" s="128"/>
      <c r="S3157" s="128"/>
      <c r="T3157" s="120">
        <f t="shared" si="542"/>
        <v>0</v>
      </c>
      <c r="U3157" s="131"/>
      <c r="V3157" s="131"/>
      <c r="W3157" s="131">
        <f>SUMIFS($F$3:F3157,$D$3:D3157,D3157,$C$3:C3157,"Buy")+SUMIFS($F$3:F3157,$D$3:D3157,D3157,$C$3:C3157,"Coin Deposit",$E$3:E3157,"&lt;&gt;")</f>
        <v>0</v>
      </c>
      <c r="X3157" s="131">
        <f t="shared" si="543"/>
        <v>0</v>
      </c>
      <c r="Y3157" s="131">
        <f>IF($D3157=Y$1,SUMIFS($H$3:$H3157,$G$3:$G3157,Y$1,$C$3:$C3157,"Sell"),0)</f>
        <v>0</v>
      </c>
      <c r="Z3157" s="131">
        <f t="shared" si="544"/>
        <v>0</v>
      </c>
      <c r="AA3157" s="131">
        <f>IF($D3157=AA$1,SUMIFS($H$3:$H3157,$G$3:$G3157,AA$1,$C$3:$C3157,"Sell"),0)</f>
        <v>0</v>
      </c>
      <c r="AB3157" s="131">
        <f t="shared" si="545"/>
        <v>0</v>
      </c>
      <c r="AC3157" s="131">
        <f>SUMIFS('Deductions and Deposits'!$H:$H,'Deductions and Deposits'!$G:$G,D3157,'Deductions and Deposits'!$F:$F,"&lt;="&amp;B3157)+SUMIFS($F$3:F3157,$D$3:D3157,D3157,$C$3:C3157,"Coin Deposit",$E$3:E3157,"")</f>
        <v>0</v>
      </c>
      <c r="AD3157" s="131">
        <f>SUMIFS('Deductions and Deposits'!$D:$D,'Deductions and Deposits'!$C:$C,D3157)+SUMIFS($F:$F,$D:$D,D3157,$C:$C,"Coin Deduction")</f>
        <v>0</v>
      </c>
      <c r="AE3157" s="131">
        <f>Table5[[#This Row],[Column4]]+Table5[[#This Row],[Column14]]+Table5[[#This Row],[Column19]]+Table5[[#This Row],[Column12]]</f>
        <v>0</v>
      </c>
      <c r="AF3157" s="131">
        <f>Table5[[#This Row],[Column5]]+Table5[[#This Row],[Column13]]+Table5[[#This Row],[Column21]]+Table5[[#This Row],[Column18]]</f>
        <v>0</v>
      </c>
      <c r="AG3157" s="131">
        <f t="shared" si="546"/>
        <v>0</v>
      </c>
      <c r="AH3157" s="131">
        <f t="shared" si="547"/>
        <v>0</v>
      </c>
      <c r="AI3157" s="131">
        <f>Table5[[#This Row],[Column17]]-Table5[[#This Row],[Column20]]</f>
        <v>0</v>
      </c>
      <c r="AJ3157" s="131">
        <f t="shared" si="548"/>
        <v>0</v>
      </c>
      <c r="AK3157" s="131">
        <f t="shared" si="541"/>
        <v>0</v>
      </c>
      <c r="AL3157" s="131">
        <f t="shared" si="549"/>
        <v>0</v>
      </c>
      <c r="AM3157" s="131" t="str">
        <f t="shared" si="550"/>
        <v/>
      </c>
      <c r="AN3157" s="131" t="str">
        <f t="shared" ca="1" si="551"/>
        <v/>
      </c>
    </row>
    <row r="3158" spans="1:40" ht="20.25" customHeight="1" x14ac:dyDescent="0.3">
      <c r="A3158" s="127"/>
      <c r="B3158" s="164"/>
      <c r="C3158" s="139"/>
      <c r="D3158" s="140"/>
      <c r="E3158" s="139"/>
      <c r="F3158" s="139"/>
      <c r="G3158" s="140"/>
      <c r="H3158" s="139"/>
      <c r="I3158" s="129"/>
      <c r="L3158" s="128"/>
      <c r="M3158" s="128"/>
      <c r="N3158" s="128"/>
      <c r="O3158" s="128"/>
      <c r="P3158" s="128"/>
      <c r="Q3158" s="128"/>
      <c r="R3158" s="128"/>
      <c r="S3158" s="128"/>
      <c r="T3158" s="120">
        <f t="shared" si="542"/>
        <v>0</v>
      </c>
      <c r="U3158" s="131"/>
      <c r="V3158" s="131"/>
      <c r="W3158" s="131">
        <f>SUMIFS($F$3:F3158,$D$3:D3158,D3158,$C$3:C3158,"Buy")+SUMIFS($F$3:F3158,$D$3:D3158,D3158,$C$3:C3158,"Coin Deposit",$E$3:E3158,"&lt;&gt;")</f>
        <v>0</v>
      </c>
      <c r="X3158" s="131">
        <f t="shared" si="543"/>
        <v>0</v>
      </c>
      <c r="Y3158" s="131">
        <f>IF($D3158=Y$1,SUMIFS($H$3:$H3158,$G$3:$G3158,Y$1,$C$3:$C3158,"Sell"),0)</f>
        <v>0</v>
      </c>
      <c r="Z3158" s="131">
        <f t="shared" si="544"/>
        <v>0</v>
      </c>
      <c r="AA3158" s="131">
        <f>IF($D3158=AA$1,SUMIFS($H$3:$H3158,$G$3:$G3158,AA$1,$C$3:$C3158,"Sell"),0)</f>
        <v>0</v>
      </c>
      <c r="AB3158" s="131">
        <f t="shared" si="545"/>
        <v>0</v>
      </c>
      <c r="AC3158" s="131">
        <f>SUMIFS('Deductions and Deposits'!$H:$H,'Deductions and Deposits'!$G:$G,D3158,'Deductions and Deposits'!$F:$F,"&lt;="&amp;B3158)+SUMIFS($F$3:F3158,$D$3:D3158,D3158,$C$3:C3158,"Coin Deposit",$E$3:E3158,"")</f>
        <v>0</v>
      </c>
      <c r="AD3158" s="131">
        <f>SUMIFS('Deductions and Deposits'!$D:$D,'Deductions and Deposits'!$C:$C,D3158)+SUMIFS($F:$F,$D:$D,D3158,$C:$C,"Coin Deduction")</f>
        <v>0</v>
      </c>
      <c r="AE3158" s="131">
        <f>Table5[[#This Row],[Column4]]+Table5[[#This Row],[Column14]]+Table5[[#This Row],[Column19]]+Table5[[#This Row],[Column12]]</f>
        <v>0</v>
      </c>
      <c r="AF3158" s="131">
        <f>Table5[[#This Row],[Column5]]+Table5[[#This Row],[Column13]]+Table5[[#This Row],[Column21]]+Table5[[#This Row],[Column18]]</f>
        <v>0</v>
      </c>
      <c r="AG3158" s="131">
        <f t="shared" si="546"/>
        <v>0</v>
      </c>
      <c r="AH3158" s="131">
        <f t="shared" si="547"/>
        <v>0</v>
      </c>
      <c r="AI3158" s="131">
        <f>Table5[[#This Row],[Column17]]-Table5[[#This Row],[Column20]]</f>
        <v>0</v>
      </c>
      <c r="AJ3158" s="131">
        <f t="shared" si="548"/>
        <v>0</v>
      </c>
      <c r="AK3158" s="131">
        <f t="shared" si="541"/>
        <v>0</v>
      </c>
      <c r="AL3158" s="131">
        <f t="shared" si="549"/>
        <v>0</v>
      </c>
      <c r="AM3158" s="131" t="str">
        <f t="shared" si="550"/>
        <v/>
      </c>
      <c r="AN3158" s="131" t="str">
        <f t="shared" ca="1" si="551"/>
        <v/>
      </c>
    </row>
    <row r="3159" spans="1:40" ht="20.25" customHeight="1" x14ac:dyDescent="0.3">
      <c r="A3159" s="127"/>
      <c r="B3159" s="164"/>
      <c r="C3159" s="139"/>
      <c r="D3159" s="140"/>
      <c r="E3159" s="139"/>
      <c r="F3159" s="139"/>
      <c r="G3159" s="140"/>
      <c r="H3159" s="139"/>
      <c r="I3159" s="129"/>
      <c r="L3159" s="128"/>
      <c r="M3159" s="128"/>
      <c r="N3159" s="128"/>
      <c r="O3159" s="128"/>
      <c r="P3159" s="128"/>
      <c r="Q3159" s="128"/>
      <c r="R3159" s="128"/>
      <c r="S3159" s="128"/>
      <c r="T3159" s="120">
        <f t="shared" si="542"/>
        <v>0</v>
      </c>
      <c r="U3159" s="131"/>
      <c r="V3159" s="131"/>
      <c r="W3159" s="131">
        <f>SUMIFS($F$3:F3159,$D$3:D3159,D3159,$C$3:C3159,"Buy")+SUMIFS($F$3:F3159,$D$3:D3159,D3159,$C$3:C3159,"Coin Deposit",$E$3:E3159,"&lt;&gt;")</f>
        <v>0</v>
      </c>
      <c r="X3159" s="131">
        <f t="shared" si="543"/>
        <v>0</v>
      </c>
      <c r="Y3159" s="131">
        <f>IF($D3159=Y$1,SUMIFS($H$3:$H3159,$G$3:$G3159,Y$1,$C$3:$C3159,"Sell"),0)</f>
        <v>0</v>
      </c>
      <c r="Z3159" s="131">
        <f t="shared" si="544"/>
        <v>0</v>
      </c>
      <c r="AA3159" s="131">
        <f>IF($D3159=AA$1,SUMIFS($H$3:$H3159,$G$3:$G3159,AA$1,$C$3:$C3159,"Sell"),0)</f>
        <v>0</v>
      </c>
      <c r="AB3159" s="131">
        <f t="shared" si="545"/>
        <v>0</v>
      </c>
      <c r="AC3159" s="131">
        <f>SUMIFS('Deductions and Deposits'!$H:$H,'Deductions and Deposits'!$G:$G,D3159,'Deductions and Deposits'!$F:$F,"&lt;="&amp;B3159)+SUMIFS($F$3:F3159,$D$3:D3159,D3159,$C$3:C3159,"Coin Deposit",$E$3:E3159,"")</f>
        <v>0</v>
      </c>
      <c r="AD3159" s="131">
        <f>SUMIFS('Deductions and Deposits'!$D:$D,'Deductions and Deposits'!$C:$C,D3159)+SUMIFS($F:$F,$D:$D,D3159,$C:$C,"Coin Deduction")</f>
        <v>0</v>
      </c>
      <c r="AE3159" s="131">
        <f>Table5[[#This Row],[Column4]]+Table5[[#This Row],[Column14]]+Table5[[#This Row],[Column19]]+Table5[[#This Row],[Column12]]</f>
        <v>0</v>
      </c>
      <c r="AF3159" s="131">
        <f>Table5[[#This Row],[Column5]]+Table5[[#This Row],[Column13]]+Table5[[#This Row],[Column21]]+Table5[[#This Row],[Column18]]</f>
        <v>0</v>
      </c>
      <c r="AG3159" s="131">
        <f t="shared" si="546"/>
        <v>0</v>
      </c>
      <c r="AH3159" s="131">
        <f t="shared" si="547"/>
        <v>0</v>
      </c>
      <c r="AI3159" s="131">
        <f>Table5[[#This Row],[Column17]]-Table5[[#This Row],[Column20]]</f>
        <v>0</v>
      </c>
      <c r="AJ3159" s="131">
        <f t="shared" si="548"/>
        <v>0</v>
      </c>
      <c r="AK3159" s="131">
        <f t="shared" si="541"/>
        <v>0</v>
      </c>
      <c r="AL3159" s="131">
        <f t="shared" si="549"/>
        <v>0</v>
      </c>
      <c r="AM3159" s="131" t="str">
        <f t="shared" si="550"/>
        <v/>
      </c>
      <c r="AN3159" s="131" t="str">
        <f t="shared" ca="1" si="551"/>
        <v/>
      </c>
    </row>
    <row r="3160" spans="1:40" ht="20.25" customHeight="1" x14ac:dyDescent="0.3">
      <c r="A3160" s="127"/>
      <c r="B3160" s="164"/>
      <c r="C3160" s="139"/>
      <c r="D3160" s="140"/>
      <c r="E3160" s="139"/>
      <c r="F3160" s="139"/>
      <c r="G3160" s="140"/>
      <c r="H3160" s="139"/>
      <c r="I3160" s="129"/>
      <c r="L3160" s="128"/>
      <c r="M3160" s="128"/>
      <c r="N3160" s="128"/>
      <c r="O3160" s="128"/>
      <c r="P3160" s="128"/>
      <c r="Q3160" s="128"/>
      <c r="R3160" s="128"/>
      <c r="S3160" s="128"/>
      <c r="T3160" s="120">
        <f t="shared" si="542"/>
        <v>0</v>
      </c>
      <c r="U3160" s="131"/>
      <c r="V3160" s="131"/>
      <c r="W3160" s="131">
        <f>SUMIFS($F$3:F3160,$D$3:D3160,D3160,$C$3:C3160,"Buy")+SUMIFS($F$3:F3160,$D$3:D3160,D3160,$C$3:C3160,"Coin Deposit",$E$3:E3160,"&lt;&gt;")</f>
        <v>0</v>
      </c>
      <c r="X3160" s="131">
        <f t="shared" si="543"/>
        <v>0</v>
      </c>
      <c r="Y3160" s="131">
        <f>IF($D3160=Y$1,SUMIFS($H$3:$H3160,$G$3:$G3160,Y$1,$C$3:$C3160,"Sell"),0)</f>
        <v>0</v>
      </c>
      <c r="Z3160" s="131">
        <f t="shared" si="544"/>
        <v>0</v>
      </c>
      <c r="AA3160" s="131">
        <f>IF($D3160=AA$1,SUMIFS($H$3:$H3160,$G$3:$G3160,AA$1,$C$3:$C3160,"Sell"),0)</f>
        <v>0</v>
      </c>
      <c r="AB3160" s="131">
        <f t="shared" si="545"/>
        <v>0</v>
      </c>
      <c r="AC3160" s="131">
        <f>SUMIFS('Deductions and Deposits'!$H:$H,'Deductions and Deposits'!$G:$G,D3160,'Deductions and Deposits'!$F:$F,"&lt;="&amp;B3160)+SUMIFS($F$3:F3160,$D$3:D3160,D3160,$C$3:C3160,"Coin Deposit",$E$3:E3160,"")</f>
        <v>0</v>
      </c>
      <c r="AD3160" s="131">
        <f>SUMIFS('Deductions and Deposits'!$D:$D,'Deductions and Deposits'!$C:$C,D3160)+SUMIFS($F:$F,$D:$D,D3160,$C:$C,"Coin Deduction")</f>
        <v>0</v>
      </c>
      <c r="AE3160" s="131">
        <f>Table5[[#This Row],[Column4]]+Table5[[#This Row],[Column14]]+Table5[[#This Row],[Column19]]+Table5[[#This Row],[Column12]]</f>
        <v>0</v>
      </c>
      <c r="AF3160" s="131">
        <f>Table5[[#This Row],[Column5]]+Table5[[#This Row],[Column13]]+Table5[[#This Row],[Column21]]+Table5[[#This Row],[Column18]]</f>
        <v>0</v>
      </c>
      <c r="AG3160" s="131">
        <f t="shared" si="546"/>
        <v>0</v>
      </c>
      <c r="AH3160" s="131">
        <f t="shared" si="547"/>
        <v>0</v>
      </c>
      <c r="AI3160" s="131">
        <f>Table5[[#This Row],[Column17]]-Table5[[#This Row],[Column20]]</f>
        <v>0</v>
      </c>
      <c r="AJ3160" s="131">
        <f t="shared" si="548"/>
        <v>0</v>
      </c>
      <c r="AK3160" s="131">
        <f t="shared" si="541"/>
        <v>0</v>
      </c>
      <c r="AL3160" s="131">
        <f t="shared" si="549"/>
        <v>0</v>
      </c>
      <c r="AM3160" s="131" t="str">
        <f t="shared" si="550"/>
        <v/>
      </c>
      <c r="AN3160" s="131" t="str">
        <f t="shared" ca="1" si="551"/>
        <v/>
      </c>
    </row>
    <row r="3161" spans="1:40" ht="20.25" customHeight="1" x14ac:dyDescent="0.3">
      <c r="A3161" s="127"/>
      <c r="B3161" s="164"/>
      <c r="C3161" s="139"/>
      <c r="D3161" s="140"/>
      <c r="E3161" s="139"/>
      <c r="F3161" s="139"/>
      <c r="G3161" s="140"/>
      <c r="H3161" s="139"/>
      <c r="I3161" s="129"/>
      <c r="L3161" s="128"/>
      <c r="M3161" s="128"/>
      <c r="N3161" s="128"/>
      <c r="O3161" s="128"/>
      <c r="P3161" s="128"/>
      <c r="Q3161" s="128"/>
      <c r="R3161" s="128"/>
      <c r="S3161" s="128"/>
      <c r="T3161" s="120">
        <f t="shared" si="542"/>
        <v>0</v>
      </c>
      <c r="U3161" s="131"/>
      <c r="V3161" s="131"/>
      <c r="W3161" s="131">
        <f>SUMIFS($F$3:F3161,$D$3:D3161,D3161,$C$3:C3161,"Buy")+SUMIFS($F$3:F3161,$D$3:D3161,D3161,$C$3:C3161,"Coin Deposit",$E$3:E3161,"&lt;&gt;")</f>
        <v>0</v>
      </c>
      <c r="X3161" s="131">
        <f t="shared" si="543"/>
        <v>0</v>
      </c>
      <c r="Y3161" s="131">
        <f>IF($D3161=Y$1,SUMIFS($H$3:$H3161,$G$3:$G3161,Y$1,$C$3:$C3161,"Sell"),0)</f>
        <v>0</v>
      </c>
      <c r="Z3161" s="131">
        <f t="shared" si="544"/>
        <v>0</v>
      </c>
      <c r="AA3161" s="131">
        <f>IF($D3161=AA$1,SUMIFS($H$3:$H3161,$G$3:$G3161,AA$1,$C$3:$C3161,"Sell"),0)</f>
        <v>0</v>
      </c>
      <c r="AB3161" s="131">
        <f t="shared" si="545"/>
        <v>0</v>
      </c>
      <c r="AC3161" s="131">
        <f>SUMIFS('Deductions and Deposits'!$H:$H,'Deductions and Deposits'!$G:$G,D3161,'Deductions and Deposits'!$F:$F,"&lt;="&amp;B3161)+SUMIFS($F$3:F3161,$D$3:D3161,D3161,$C$3:C3161,"Coin Deposit",$E$3:E3161,"")</f>
        <v>0</v>
      </c>
      <c r="AD3161" s="131">
        <f>SUMIFS('Deductions and Deposits'!$D:$D,'Deductions and Deposits'!$C:$C,D3161)+SUMIFS($F:$F,$D:$D,D3161,$C:$C,"Coin Deduction")</f>
        <v>0</v>
      </c>
      <c r="AE3161" s="131">
        <f>Table5[[#This Row],[Column4]]+Table5[[#This Row],[Column14]]+Table5[[#This Row],[Column19]]+Table5[[#This Row],[Column12]]</f>
        <v>0</v>
      </c>
      <c r="AF3161" s="131">
        <f>Table5[[#This Row],[Column5]]+Table5[[#This Row],[Column13]]+Table5[[#This Row],[Column21]]+Table5[[#This Row],[Column18]]</f>
        <v>0</v>
      </c>
      <c r="AG3161" s="131">
        <f t="shared" si="546"/>
        <v>0</v>
      </c>
      <c r="AH3161" s="131">
        <f t="shared" si="547"/>
        <v>0</v>
      </c>
      <c r="AI3161" s="131">
        <f>Table5[[#This Row],[Column17]]-Table5[[#This Row],[Column20]]</f>
        <v>0</v>
      </c>
      <c r="AJ3161" s="131">
        <f t="shared" si="548"/>
        <v>0</v>
      </c>
      <c r="AK3161" s="131">
        <f t="shared" si="541"/>
        <v>0</v>
      </c>
      <c r="AL3161" s="131">
        <f t="shared" si="549"/>
        <v>0</v>
      </c>
      <c r="AM3161" s="131" t="str">
        <f t="shared" si="550"/>
        <v/>
      </c>
      <c r="AN3161" s="131" t="str">
        <f t="shared" ca="1" si="551"/>
        <v/>
      </c>
    </row>
    <row r="3162" spans="1:40" ht="20.25" customHeight="1" x14ac:dyDescent="0.3">
      <c r="A3162" s="127"/>
      <c r="B3162" s="164"/>
      <c r="C3162" s="139"/>
      <c r="D3162" s="140"/>
      <c r="E3162" s="139"/>
      <c r="F3162" s="139"/>
      <c r="G3162" s="140"/>
      <c r="H3162" s="139"/>
      <c r="I3162" s="129"/>
      <c r="L3162" s="128"/>
      <c r="M3162" s="128"/>
      <c r="N3162" s="128"/>
      <c r="O3162" s="128"/>
      <c r="P3162" s="128"/>
      <c r="Q3162" s="128"/>
      <c r="R3162" s="128"/>
      <c r="S3162" s="128"/>
      <c r="T3162" s="120">
        <f t="shared" si="542"/>
        <v>0</v>
      </c>
      <c r="U3162" s="131"/>
      <c r="V3162" s="131"/>
      <c r="W3162" s="131">
        <f>SUMIFS($F$3:F3162,$D$3:D3162,D3162,$C$3:C3162,"Buy")+SUMIFS($F$3:F3162,$D$3:D3162,D3162,$C$3:C3162,"Coin Deposit",$E$3:E3162,"&lt;&gt;")</f>
        <v>0</v>
      </c>
      <c r="X3162" s="131">
        <f t="shared" si="543"/>
        <v>0</v>
      </c>
      <c r="Y3162" s="131">
        <f>IF($D3162=Y$1,SUMIFS($H$3:$H3162,$G$3:$G3162,Y$1,$C$3:$C3162,"Sell"),0)</f>
        <v>0</v>
      </c>
      <c r="Z3162" s="131">
        <f t="shared" si="544"/>
        <v>0</v>
      </c>
      <c r="AA3162" s="131">
        <f>IF($D3162=AA$1,SUMIFS($H$3:$H3162,$G$3:$G3162,AA$1,$C$3:$C3162,"Sell"),0)</f>
        <v>0</v>
      </c>
      <c r="AB3162" s="131">
        <f t="shared" si="545"/>
        <v>0</v>
      </c>
      <c r="AC3162" s="131">
        <f>SUMIFS('Deductions and Deposits'!$H:$H,'Deductions and Deposits'!$G:$G,D3162,'Deductions and Deposits'!$F:$F,"&lt;="&amp;B3162)+SUMIFS($F$3:F3162,$D$3:D3162,D3162,$C$3:C3162,"Coin Deposit",$E$3:E3162,"")</f>
        <v>0</v>
      </c>
      <c r="AD3162" s="131">
        <f>SUMIFS('Deductions and Deposits'!$D:$D,'Deductions and Deposits'!$C:$C,D3162)+SUMIFS($F:$F,$D:$D,D3162,$C:$C,"Coin Deduction")</f>
        <v>0</v>
      </c>
      <c r="AE3162" s="131">
        <f>Table5[[#This Row],[Column4]]+Table5[[#This Row],[Column14]]+Table5[[#This Row],[Column19]]+Table5[[#This Row],[Column12]]</f>
        <v>0</v>
      </c>
      <c r="AF3162" s="131">
        <f>Table5[[#This Row],[Column5]]+Table5[[#This Row],[Column13]]+Table5[[#This Row],[Column21]]+Table5[[#This Row],[Column18]]</f>
        <v>0</v>
      </c>
      <c r="AG3162" s="131">
        <f t="shared" si="546"/>
        <v>0</v>
      </c>
      <c r="AH3162" s="131">
        <f t="shared" si="547"/>
        <v>0</v>
      </c>
      <c r="AI3162" s="131">
        <f>Table5[[#This Row],[Column17]]-Table5[[#This Row],[Column20]]</f>
        <v>0</v>
      </c>
      <c r="AJ3162" s="131">
        <f t="shared" si="548"/>
        <v>0</v>
      </c>
      <c r="AK3162" s="131">
        <f t="shared" si="541"/>
        <v>0</v>
      </c>
      <c r="AL3162" s="131">
        <f t="shared" si="549"/>
        <v>0</v>
      </c>
      <c r="AM3162" s="131" t="str">
        <f t="shared" si="550"/>
        <v/>
      </c>
      <c r="AN3162" s="131" t="str">
        <f t="shared" ca="1" si="551"/>
        <v/>
      </c>
    </row>
    <row r="3163" spans="1:40" ht="20.25" customHeight="1" x14ac:dyDescent="0.3">
      <c r="A3163" s="127"/>
      <c r="B3163" s="164"/>
      <c r="C3163" s="139"/>
      <c r="D3163" s="140"/>
      <c r="E3163" s="139"/>
      <c r="F3163" s="139"/>
      <c r="G3163" s="140"/>
      <c r="H3163" s="139"/>
      <c r="I3163" s="129"/>
      <c r="L3163" s="128"/>
      <c r="M3163" s="128"/>
      <c r="N3163" s="128"/>
      <c r="O3163" s="128"/>
      <c r="P3163" s="128"/>
      <c r="Q3163" s="128"/>
      <c r="R3163" s="128"/>
      <c r="S3163" s="128"/>
      <c r="T3163" s="120">
        <f t="shared" si="542"/>
        <v>0</v>
      </c>
      <c r="U3163" s="131"/>
      <c r="V3163" s="131"/>
      <c r="W3163" s="131">
        <f>SUMIFS($F$3:F3163,$D$3:D3163,D3163,$C$3:C3163,"Buy")+SUMIFS($F$3:F3163,$D$3:D3163,D3163,$C$3:C3163,"Coin Deposit",$E$3:E3163,"&lt;&gt;")</f>
        <v>0</v>
      </c>
      <c r="X3163" s="131">
        <f t="shared" si="543"/>
        <v>0</v>
      </c>
      <c r="Y3163" s="131">
        <f>IF($D3163=Y$1,SUMIFS($H$3:$H3163,$G$3:$G3163,Y$1,$C$3:$C3163,"Sell"),0)</f>
        <v>0</v>
      </c>
      <c r="Z3163" s="131">
        <f t="shared" si="544"/>
        <v>0</v>
      </c>
      <c r="AA3163" s="131">
        <f>IF($D3163=AA$1,SUMIFS($H$3:$H3163,$G$3:$G3163,AA$1,$C$3:$C3163,"Sell"),0)</f>
        <v>0</v>
      </c>
      <c r="AB3163" s="131">
        <f t="shared" si="545"/>
        <v>0</v>
      </c>
      <c r="AC3163" s="131">
        <f>SUMIFS('Deductions and Deposits'!$H:$H,'Deductions and Deposits'!$G:$G,D3163,'Deductions and Deposits'!$F:$F,"&lt;="&amp;B3163)+SUMIFS($F$3:F3163,$D$3:D3163,D3163,$C$3:C3163,"Coin Deposit",$E$3:E3163,"")</f>
        <v>0</v>
      </c>
      <c r="AD3163" s="131">
        <f>SUMIFS('Deductions and Deposits'!$D:$D,'Deductions and Deposits'!$C:$C,D3163)+SUMIFS($F:$F,$D:$D,D3163,$C:$C,"Coin Deduction")</f>
        <v>0</v>
      </c>
      <c r="AE3163" s="131">
        <f>Table5[[#This Row],[Column4]]+Table5[[#This Row],[Column14]]+Table5[[#This Row],[Column19]]+Table5[[#This Row],[Column12]]</f>
        <v>0</v>
      </c>
      <c r="AF3163" s="131">
        <f>Table5[[#This Row],[Column5]]+Table5[[#This Row],[Column13]]+Table5[[#This Row],[Column21]]+Table5[[#This Row],[Column18]]</f>
        <v>0</v>
      </c>
      <c r="AG3163" s="131">
        <f t="shared" si="546"/>
        <v>0</v>
      </c>
      <c r="AH3163" s="131">
        <f t="shared" si="547"/>
        <v>0</v>
      </c>
      <c r="AI3163" s="131">
        <f>Table5[[#This Row],[Column17]]-Table5[[#This Row],[Column20]]</f>
        <v>0</v>
      </c>
      <c r="AJ3163" s="131">
        <f t="shared" si="548"/>
        <v>0</v>
      </c>
      <c r="AK3163" s="131">
        <f t="shared" si="541"/>
        <v>0</v>
      </c>
      <c r="AL3163" s="131">
        <f t="shared" si="549"/>
        <v>0</v>
      </c>
      <c r="AM3163" s="131" t="str">
        <f t="shared" si="550"/>
        <v/>
      </c>
      <c r="AN3163" s="131" t="str">
        <f t="shared" ca="1" si="551"/>
        <v/>
      </c>
    </row>
    <row r="3164" spans="1:40" ht="20.25" customHeight="1" x14ac:dyDescent="0.3">
      <c r="A3164" s="127"/>
      <c r="B3164" s="164"/>
      <c r="C3164" s="139"/>
      <c r="D3164" s="140"/>
      <c r="E3164" s="139"/>
      <c r="F3164" s="139"/>
      <c r="G3164" s="140"/>
      <c r="H3164" s="139"/>
      <c r="I3164" s="129"/>
      <c r="L3164" s="128"/>
      <c r="M3164" s="128"/>
      <c r="N3164" s="128"/>
      <c r="O3164" s="128"/>
      <c r="P3164" s="128"/>
      <c r="Q3164" s="128"/>
      <c r="R3164" s="128"/>
      <c r="S3164" s="128"/>
      <c r="T3164" s="120">
        <f t="shared" si="542"/>
        <v>0</v>
      </c>
      <c r="U3164" s="131"/>
      <c r="V3164" s="131"/>
      <c r="W3164" s="131">
        <f>SUMIFS($F$3:F3164,$D$3:D3164,D3164,$C$3:C3164,"Buy")+SUMIFS($F$3:F3164,$D$3:D3164,D3164,$C$3:C3164,"Coin Deposit",$E$3:E3164,"&lt;&gt;")</f>
        <v>0</v>
      </c>
      <c r="X3164" s="131">
        <f t="shared" si="543"/>
        <v>0</v>
      </c>
      <c r="Y3164" s="131">
        <f>IF($D3164=Y$1,SUMIFS($H$3:$H3164,$G$3:$G3164,Y$1,$C$3:$C3164,"Sell"),0)</f>
        <v>0</v>
      </c>
      <c r="Z3164" s="131">
        <f t="shared" si="544"/>
        <v>0</v>
      </c>
      <c r="AA3164" s="131">
        <f>IF($D3164=AA$1,SUMIFS($H$3:$H3164,$G$3:$G3164,AA$1,$C$3:$C3164,"Sell"),0)</f>
        <v>0</v>
      </c>
      <c r="AB3164" s="131">
        <f t="shared" si="545"/>
        <v>0</v>
      </c>
      <c r="AC3164" s="131">
        <f>SUMIFS('Deductions and Deposits'!$H:$H,'Deductions and Deposits'!$G:$G,D3164,'Deductions and Deposits'!$F:$F,"&lt;="&amp;B3164)+SUMIFS($F$3:F3164,$D$3:D3164,D3164,$C$3:C3164,"Coin Deposit",$E$3:E3164,"")</f>
        <v>0</v>
      </c>
      <c r="AD3164" s="131">
        <f>SUMIFS('Deductions and Deposits'!$D:$D,'Deductions and Deposits'!$C:$C,D3164)+SUMIFS($F:$F,$D:$D,D3164,$C:$C,"Coin Deduction")</f>
        <v>0</v>
      </c>
      <c r="AE3164" s="131">
        <f>Table5[[#This Row],[Column4]]+Table5[[#This Row],[Column14]]+Table5[[#This Row],[Column19]]+Table5[[#This Row],[Column12]]</f>
        <v>0</v>
      </c>
      <c r="AF3164" s="131">
        <f>Table5[[#This Row],[Column5]]+Table5[[#This Row],[Column13]]+Table5[[#This Row],[Column21]]+Table5[[#This Row],[Column18]]</f>
        <v>0</v>
      </c>
      <c r="AG3164" s="131">
        <f t="shared" si="546"/>
        <v>0</v>
      </c>
      <c r="AH3164" s="131">
        <f t="shared" si="547"/>
        <v>0</v>
      </c>
      <c r="AI3164" s="131">
        <f>Table5[[#This Row],[Column17]]-Table5[[#This Row],[Column20]]</f>
        <v>0</v>
      </c>
      <c r="AJ3164" s="131">
        <f t="shared" si="548"/>
        <v>0</v>
      </c>
      <c r="AK3164" s="131">
        <f t="shared" si="541"/>
        <v>0</v>
      </c>
      <c r="AL3164" s="131">
        <f t="shared" si="549"/>
        <v>0</v>
      </c>
      <c r="AM3164" s="131" t="str">
        <f t="shared" si="550"/>
        <v/>
      </c>
      <c r="AN3164" s="131" t="str">
        <f t="shared" ca="1" si="551"/>
        <v/>
      </c>
    </row>
    <row r="3165" spans="1:40" ht="20.25" customHeight="1" x14ac:dyDescent="0.3">
      <c r="A3165" s="127"/>
      <c r="B3165" s="164"/>
      <c r="C3165" s="139"/>
      <c r="D3165" s="140"/>
      <c r="E3165" s="139"/>
      <c r="F3165" s="139"/>
      <c r="G3165" s="140"/>
      <c r="H3165" s="139"/>
      <c r="I3165" s="129"/>
      <c r="L3165" s="128"/>
      <c r="M3165" s="128"/>
      <c r="N3165" s="128"/>
      <c r="O3165" s="128"/>
      <c r="P3165" s="128"/>
      <c r="Q3165" s="128"/>
      <c r="R3165" s="128"/>
      <c r="S3165" s="128"/>
      <c r="T3165" s="120">
        <f t="shared" si="542"/>
        <v>0</v>
      </c>
      <c r="U3165" s="131"/>
      <c r="V3165" s="131"/>
      <c r="W3165" s="131">
        <f>SUMIFS($F$3:F3165,$D$3:D3165,D3165,$C$3:C3165,"Buy")+SUMIFS($F$3:F3165,$D$3:D3165,D3165,$C$3:C3165,"Coin Deposit",$E$3:E3165,"&lt;&gt;")</f>
        <v>0</v>
      </c>
      <c r="X3165" s="131">
        <f t="shared" si="543"/>
        <v>0</v>
      </c>
      <c r="Y3165" s="131">
        <f>IF($D3165=Y$1,SUMIFS($H$3:$H3165,$G$3:$G3165,Y$1,$C$3:$C3165,"Sell"),0)</f>
        <v>0</v>
      </c>
      <c r="Z3165" s="131">
        <f t="shared" si="544"/>
        <v>0</v>
      </c>
      <c r="AA3165" s="131">
        <f>IF($D3165=AA$1,SUMIFS($H$3:$H3165,$G$3:$G3165,AA$1,$C$3:$C3165,"Sell"),0)</f>
        <v>0</v>
      </c>
      <c r="AB3165" s="131">
        <f t="shared" si="545"/>
        <v>0</v>
      </c>
      <c r="AC3165" s="131">
        <f>SUMIFS('Deductions and Deposits'!$H:$H,'Deductions and Deposits'!$G:$G,D3165,'Deductions and Deposits'!$F:$F,"&lt;="&amp;B3165)+SUMIFS($F$3:F3165,$D$3:D3165,D3165,$C$3:C3165,"Coin Deposit",$E$3:E3165,"")</f>
        <v>0</v>
      </c>
      <c r="AD3165" s="131">
        <f>SUMIFS('Deductions and Deposits'!$D:$D,'Deductions and Deposits'!$C:$C,D3165)+SUMIFS($F:$F,$D:$D,D3165,$C:$C,"Coin Deduction")</f>
        <v>0</v>
      </c>
      <c r="AE3165" s="131">
        <f>Table5[[#This Row],[Column4]]+Table5[[#This Row],[Column14]]+Table5[[#This Row],[Column19]]+Table5[[#This Row],[Column12]]</f>
        <v>0</v>
      </c>
      <c r="AF3165" s="131">
        <f>Table5[[#This Row],[Column5]]+Table5[[#This Row],[Column13]]+Table5[[#This Row],[Column21]]+Table5[[#This Row],[Column18]]</f>
        <v>0</v>
      </c>
      <c r="AG3165" s="131">
        <f t="shared" si="546"/>
        <v>0</v>
      </c>
      <c r="AH3165" s="131">
        <f t="shared" si="547"/>
        <v>0</v>
      </c>
      <c r="AI3165" s="131">
        <f>Table5[[#This Row],[Column17]]-Table5[[#This Row],[Column20]]</f>
        <v>0</v>
      </c>
      <c r="AJ3165" s="131">
        <f t="shared" si="548"/>
        <v>0</v>
      </c>
      <c r="AK3165" s="131">
        <f t="shared" si="541"/>
        <v>0</v>
      </c>
      <c r="AL3165" s="131">
        <f t="shared" si="549"/>
        <v>0</v>
      </c>
      <c r="AM3165" s="131" t="str">
        <f t="shared" si="550"/>
        <v/>
      </c>
      <c r="AN3165" s="131" t="str">
        <f t="shared" ca="1" si="551"/>
        <v/>
      </c>
    </row>
    <row r="3166" spans="1:40" ht="20.25" customHeight="1" x14ac:dyDescent="0.3">
      <c r="A3166" s="127"/>
      <c r="B3166" s="164"/>
      <c r="C3166" s="139"/>
      <c r="D3166" s="140"/>
      <c r="E3166" s="139"/>
      <c r="F3166" s="139"/>
      <c r="G3166" s="140"/>
      <c r="H3166" s="139"/>
      <c r="I3166" s="129"/>
      <c r="L3166" s="128"/>
      <c r="M3166" s="128"/>
      <c r="N3166" s="128"/>
      <c r="O3166" s="128"/>
      <c r="P3166" s="128"/>
      <c r="Q3166" s="128"/>
      <c r="R3166" s="128"/>
      <c r="S3166" s="128"/>
      <c r="T3166" s="120">
        <f t="shared" si="542"/>
        <v>0</v>
      </c>
      <c r="U3166" s="131"/>
      <c r="V3166" s="131"/>
      <c r="W3166" s="131">
        <f>SUMIFS($F$3:F3166,$D$3:D3166,D3166,$C$3:C3166,"Buy")+SUMIFS($F$3:F3166,$D$3:D3166,D3166,$C$3:C3166,"Coin Deposit",$E$3:E3166,"&lt;&gt;")</f>
        <v>0</v>
      </c>
      <c r="X3166" s="131">
        <f t="shared" si="543"/>
        <v>0</v>
      </c>
      <c r="Y3166" s="131">
        <f>IF($D3166=Y$1,SUMIFS($H$3:$H3166,$G$3:$G3166,Y$1,$C$3:$C3166,"Sell"),0)</f>
        <v>0</v>
      </c>
      <c r="Z3166" s="131">
        <f t="shared" si="544"/>
        <v>0</v>
      </c>
      <c r="AA3166" s="131">
        <f>IF($D3166=AA$1,SUMIFS($H$3:$H3166,$G$3:$G3166,AA$1,$C$3:$C3166,"Sell"),0)</f>
        <v>0</v>
      </c>
      <c r="AB3166" s="131">
        <f t="shared" si="545"/>
        <v>0</v>
      </c>
      <c r="AC3166" s="131">
        <f>SUMIFS('Deductions and Deposits'!$H:$H,'Deductions and Deposits'!$G:$G,D3166,'Deductions and Deposits'!$F:$F,"&lt;="&amp;B3166)+SUMIFS($F$3:F3166,$D$3:D3166,D3166,$C$3:C3166,"Coin Deposit",$E$3:E3166,"")</f>
        <v>0</v>
      </c>
      <c r="AD3166" s="131">
        <f>SUMIFS('Deductions and Deposits'!$D:$D,'Deductions and Deposits'!$C:$C,D3166)+SUMIFS($F:$F,$D:$D,D3166,$C:$C,"Coin Deduction")</f>
        <v>0</v>
      </c>
      <c r="AE3166" s="131">
        <f>Table5[[#This Row],[Column4]]+Table5[[#This Row],[Column14]]+Table5[[#This Row],[Column19]]+Table5[[#This Row],[Column12]]</f>
        <v>0</v>
      </c>
      <c r="AF3166" s="131">
        <f>Table5[[#This Row],[Column5]]+Table5[[#This Row],[Column13]]+Table5[[#This Row],[Column21]]+Table5[[#This Row],[Column18]]</f>
        <v>0</v>
      </c>
      <c r="AG3166" s="131">
        <f t="shared" si="546"/>
        <v>0</v>
      </c>
      <c r="AH3166" s="131">
        <f t="shared" si="547"/>
        <v>0</v>
      </c>
      <c r="AI3166" s="131">
        <f>Table5[[#This Row],[Column17]]-Table5[[#This Row],[Column20]]</f>
        <v>0</v>
      </c>
      <c r="AJ3166" s="131">
        <f t="shared" si="548"/>
        <v>0</v>
      </c>
      <c r="AK3166" s="131">
        <f t="shared" si="541"/>
        <v>0</v>
      </c>
      <c r="AL3166" s="131">
        <f t="shared" si="549"/>
        <v>0</v>
      </c>
      <c r="AM3166" s="131" t="str">
        <f t="shared" si="550"/>
        <v/>
      </c>
      <c r="AN3166" s="131" t="str">
        <f t="shared" ca="1" si="551"/>
        <v/>
      </c>
    </row>
    <row r="3167" spans="1:40" ht="20.25" customHeight="1" x14ac:dyDescent="0.3">
      <c r="A3167" s="127"/>
      <c r="B3167" s="164"/>
      <c r="C3167" s="139"/>
      <c r="D3167" s="140"/>
      <c r="E3167" s="139"/>
      <c r="F3167" s="139"/>
      <c r="G3167" s="140"/>
      <c r="H3167" s="139"/>
      <c r="I3167" s="129"/>
      <c r="L3167" s="128"/>
      <c r="M3167" s="128"/>
      <c r="N3167" s="128"/>
      <c r="O3167" s="128"/>
      <c r="P3167" s="128"/>
      <c r="Q3167" s="128"/>
      <c r="R3167" s="128"/>
      <c r="S3167" s="128"/>
      <c r="T3167" s="120">
        <f t="shared" si="542"/>
        <v>0</v>
      </c>
      <c r="U3167" s="131"/>
      <c r="V3167" s="131"/>
      <c r="W3167" s="131">
        <f>SUMIFS($F$3:F3167,$D$3:D3167,D3167,$C$3:C3167,"Buy")+SUMIFS($F$3:F3167,$D$3:D3167,D3167,$C$3:C3167,"Coin Deposit",$E$3:E3167,"&lt;&gt;")</f>
        <v>0</v>
      </c>
      <c r="X3167" s="131">
        <f t="shared" si="543"/>
        <v>0</v>
      </c>
      <c r="Y3167" s="131">
        <f>IF($D3167=Y$1,SUMIFS($H$3:$H3167,$G$3:$G3167,Y$1,$C$3:$C3167,"Sell"),0)</f>
        <v>0</v>
      </c>
      <c r="Z3167" s="131">
        <f t="shared" si="544"/>
        <v>0</v>
      </c>
      <c r="AA3167" s="131">
        <f>IF($D3167=AA$1,SUMIFS($H$3:$H3167,$G$3:$G3167,AA$1,$C$3:$C3167,"Sell"),0)</f>
        <v>0</v>
      </c>
      <c r="AB3167" s="131">
        <f t="shared" si="545"/>
        <v>0</v>
      </c>
      <c r="AC3167" s="131">
        <f>SUMIFS('Deductions and Deposits'!$H:$H,'Deductions and Deposits'!$G:$G,D3167,'Deductions and Deposits'!$F:$F,"&lt;="&amp;B3167)+SUMIFS($F$3:F3167,$D$3:D3167,D3167,$C$3:C3167,"Coin Deposit",$E$3:E3167,"")</f>
        <v>0</v>
      </c>
      <c r="AD3167" s="131">
        <f>SUMIFS('Deductions and Deposits'!$D:$D,'Deductions and Deposits'!$C:$C,D3167)+SUMIFS($F:$F,$D:$D,D3167,$C:$C,"Coin Deduction")</f>
        <v>0</v>
      </c>
      <c r="AE3167" s="131">
        <f>Table5[[#This Row],[Column4]]+Table5[[#This Row],[Column14]]+Table5[[#This Row],[Column19]]+Table5[[#This Row],[Column12]]</f>
        <v>0</v>
      </c>
      <c r="AF3167" s="131">
        <f>Table5[[#This Row],[Column5]]+Table5[[#This Row],[Column13]]+Table5[[#This Row],[Column21]]+Table5[[#This Row],[Column18]]</f>
        <v>0</v>
      </c>
      <c r="AG3167" s="131">
        <f t="shared" si="546"/>
        <v>0</v>
      </c>
      <c r="AH3167" s="131">
        <f t="shared" si="547"/>
        <v>0</v>
      </c>
      <c r="AI3167" s="131">
        <f>Table5[[#This Row],[Column17]]-Table5[[#This Row],[Column20]]</f>
        <v>0</v>
      </c>
      <c r="AJ3167" s="131">
        <f t="shared" si="548"/>
        <v>0</v>
      </c>
      <c r="AK3167" s="131">
        <f t="shared" si="541"/>
        <v>0</v>
      </c>
      <c r="AL3167" s="131">
        <f t="shared" si="549"/>
        <v>0</v>
      </c>
      <c r="AM3167" s="131" t="str">
        <f t="shared" si="550"/>
        <v/>
      </c>
      <c r="AN3167" s="131" t="str">
        <f t="shared" ca="1" si="551"/>
        <v/>
      </c>
    </row>
    <row r="3168" spans="1:40" ht="20.25" customHeight="1" x14ac:dyDescent="0.3">
      <c r="A3168" s="127"/>
      <c r="B3168" s="164"/>
      <c r="C3168" s="139"/>
      <c r="D3168" s="140"/>
      <c r="E3168" s="139"/>
      <c r="F3168" s="139"/>
      <c r="G3168" s="140"/>
      <c r="H3168" s="139"/>
      <c r="I3168" s="129"/>
      <c r="L3168" s="128"/>
      <c r="M3168" s="128"/>
      <c r="N3168" s="128"/>
      <c r="O3168" s="128"/>
      <c r="P3168" s="128"/>
      <c r="Q3168" s="128"/>
      <c r="R3168" s="128"/>
      <c r="S3168" s="128"/>
      <c r="T3168" s="120">
        <f t="shared" si="542"/>
        <v>0</v>
      </c>
      <c r="U3168" s="131"/>
      <c r="V3168" s="131"/>
      <c r="W3168" s="131">
        <f>SUMIFS($F$3:F3168,$D$3:D3168,D3168,$C$3:C3168,"Buy")+SUMIFS($F$3:F3168,$D$3:D3168,D3168,$C$3:C3168,"Coin Deposit",$E$3:E3168,"&lt;&gt;")</f>
        <v>0</v>
      </c>
      <c r="X3168" s="131">
        <f t="shared" si="543"/>
        <v>0</v>
      </c>
      <c r="Y3168" s="131">
        <f>IF($D3168=Y$1,SUMIFS($H$3:$H3168,$G$3:$G3168,Y$1,$C$3:$C3168,"Sell"),0)</f>
        <v>0</v>
      </c>
      <c r="Z3168" s="131">
        <f t="shared" si="544"/>
        <v>0</v>
      </c>
      <c r="AA3168" s="131">
        <f>IF($D3168=AA$1,SUMIFS($H$3:$H3168,$G$3:$G3168,AA$1,$C$3:$C3168,"Sell"),0)</f>
        <v>0</v>
      </c>
      <c r="AB3168" s="131">
        <f t="shared" si="545"/>
        <v>0</v>
      </c>
      <c r="AC3168" s="131">
        <f>SUMIFS('Deductions and Deposits'!$H:$H,'Deductions and Deposits'!$G:$G,D3168,'Deductions and Deposits'!$F:$F,"&lt;="&amp;B3168)+SUMIFS($F$3:F3168,$D$3:D3168,D3168,$C$3:C3168,"Coin Deposit",$E$3:E3168,"")</f>
        <v>0</v>
      </c>
      <c r="AD3168" s="131">
        <f>SUMIFS('Deductions and Deposits'!$D:$D,'Deductions and Deposits'!$C:$C,D3168)+SUMIFS($F:$F,$D:$D,D3168,$C:$C,"Coin Deduction")</f>
        <v>0</v>
      </c>
      <c r="AE3168" s="131">
        <f>Table5[[#This Row],[Column4]]+Table5[[#This Row],[Column14]]+Table5[[#This Row],[Column19]]+Table5[[#This Row],[Column12]]</f>
        <v>0</v>
      </c>
      <c r="AF3168" s="131">
        <f>Table5[[#This Row],[Column5]]+Table5[[#This Row],[Column13]]+Table5[[#This Row],[Column21]]+Table5[[#This Row],[Column18]]</f>
        <v>0</v>
      </c>
      <c r="AG3168" s="131">
        <f t="shared" si="546"/>
        <v>0</v>
      </c>
      <c r="AH3168" s="131">
        <f t="shared" si="547"/>
        <v>0</v>
      </c>
      <c r="AI3168" s="131">
        <f>Table5[[#This Row],[Column17]]-Table5[[#This Row],[Column20]]</f>
        <v>0</v>
      </c>
      <c r="AJ3168" s="131">
        <f t="shared" si="548"/>
        <v>0</v>
      </c>
      <c r="AK3168" s="131">
        <f t="shared" si="541"/>
        <v>0</v>
      </c>
      <c r="AL3168" s="131">
        <f t="shared" si="549"/>
        <v>0</v>
      </c>
      <c r="AM3168" s="131" t="str">
        <f t="shared" si="550"/>
        <v/>
      </c>
      <c r="AN3168" s="131" t="str">
        <f t="shared" ca="1" si="551"/>
        <v/>
      </c>
    </row>
    <row r="3169" spans="1:40" ht="20.25" customHeight="1" x14ac:dyDescent="0.3">
      <c r="A3169" s="127"/>
      <c r="B3169" s="164"/>
      <c r="C3169" s="139"/>
      <c r="D3169" s="140"/>
      <c r="E3169" s="139"/>
      <c r="F3169" s="139"/>
      <c r="G3169" s="140"/>
      <c r="H3169" s="139"/>
      <c r="I3169" s="129"/>
      <c r="L3169" s="128"/>
      <c r="M3169" s="128"/>
      <c r="N3169" s="128"/>
      <c r="O3169" s="128"/>
      <c r="P3169" s="128"/>
      <c r="Q3169" s="128"/>
      <c r="R3169" s="128"/>
      <c r="S3169" s="128"/>
      <c r="T3169" s="120">
        <f t="shared" si="542"/>
        <v>0</v>
      </c>
      <c r="U3169" s="131"/>
      <c r="V3169" s="131"/>
      <c r="W3169" s="131">
        <f>SUMIFS($F$3:F3169,$D$3:D3169,D3169,$C$3:C3169,"Buy")+SUMIFS($F$3:F3169,$D$3:D3169,D3169,$C$3:C3169,"Coin Deposit",$E$3:E3169,"&lt;&gt;")</f>
        <v>0</v>
      </c>
      <c r="X3169" s="131">
        <f t="shared" si="543"/>
        <v>0</v>
      </c>
      <c r="Y3169" s="131">
        <f>IF($D3169=Y$1,SUMIFS($H$3:$H3169,$G$3:$G3169,Y$1,$C$3:$C3169,"Sell"),0)</f>
        <v>0</v>
      </c>
      <c r="Z3169" s="131">
        <f t="shared" si="544"/>
        <v>0</v>
      </c>
      <c r="AA3169" s="131">
        <f>IF($D3169=AA$1,SUMIFS($H$3:$H3169,$G$3:$G3169,AA$1,$C$3:$C3169,"Sell"),0)</f>
        <v>0</v>
      </c>
      <c r="AB3169" s="131">
        <f t="shared" si="545"/>
        <v>0</v>
      </c>
      <c r="AC3169" s="131">
        <f>SUMIFS('Deductions and Deposits'!$H:$H,'Deductions and Deposits'!$G:$G,D3169,'Deductions and Deposits'!$F:$F,"&lt;="&amp;B3169)+SUMIFS($F$3:F3169,$D$3:D3169,D3169,$C$3:C3169,"Coin Deposit",$E$3:E3169,"")</f>
        <v>0</v>
      </c>
      <c r="AD3169" s="131">
        <f>SUMIFS('Deductions and Deposits'!$D:$D,'Deductions and Deposits'!$C:$C,D3169)+SUMIFS($F:$F,$D:$D,D3169,$C:$C,"Coin Deduction")</f>
        <v>0</v>
      </c>
      <c r="AE3169" s="131">
        <f>Table5[[#This Row],[Column4]]+Table5[[#This Row],[Column14]]+Table5[[#This Row],[Column19]]+Table5[[#This Row],[Column12]]</f>
        <v>0</v>
      </c>
      <c r="AF3169" s="131">
        <f>Table5[[#This Row],[Column5]]+Table5[[#This Row],[Column13]]+Table5[[#This Row],[Column21]]+Table5[[#This Row],[Column18]]</f>
        <v>0</v>
      </c>
      <c r="AG3169" s="131">
        <f t="shared" si="546"/>
        <v>0</v>
      </c>
      <c r="AH3169" s="131">
        <f t="shared" si="547"/>
        <v>0</v>
      </c>
      <c r="AI3169" s="131">
        <f>Table5[[#This Row],[Column17]]-Table5[[#This Row],[Column20]]</f>
        <v>0</v>
      </c>
      <c r="AJ3169" s="131">
        <f t="shared" si="548"/>
        <v>0</v>
      </c>
      <c r="AK3169" s="131">
        <f t="shared" si="541"/>
        <v>0</v>
      </c>
      <c r="AL3169" s="131">
        <f t="shared" si="549"/>
        <v>0</v>
      </c>
      <c r="AM3169" s="131" t="str">
        <f t="shared" si="550"/>
        <v/>
      </c>
      <c r="AN3169" s="131" t="str">
        <f t="shared" ca="1" si="551"/>
        <v/>
      </c>
    </row>
    <row r="3170" spans="1:40" ht="20.25" customHeight="1" x14ac:dyDescent="0.3">
      <c r="A3170" s="127"/>
      <c r="B3170" s="164"/>
      <c r="C3170" s="139"/>
      <c r="D3170" s="140"/>
      <c r="E3170" s="139"/>
      <c r="F3170" s="139"/>
      <c r="G3170" s="140"/>
      <c r="H3170" s="139"/>
      <c r="I3170" s="129"/>
      <c r="L3170" s="128"/>
      <c r="M3170" s="128"/>
      <c r="N3170" s="128"/>
      <c r="O3170" s="128"/>
      <c r="P3170" s="128"/>
      <c r="Q3170" s="128"/>
      <c r="R3170" s="128"/>
      <c r="S3170" s="128"/>
      <c r="T3170" s="120">
        <f t="shared" si="542"/>
        <v>0</v>
      </c>
      <c r="U3170" s="131"/>
      <c r="V3170" s="131"/>
      <c r="W3170" s="131">
        <f>SUMIFS($F$3:F3170,$D$3:D3170,D3170,$C$3:C3170,"Buy")+SUMIFS($F$3:F3170,$D$3:D3170,D3170,$C$3:C3170,"Coin Deposit",$E$3:E3170,"&lt;&gt;")</f>
        <v>0</v>
      </c>
      <c r="X3170" s="131">
        <f t="shared" si="543"/>
        <v>0</v>
      </c>
      <c r="Y3170" s="131">
        <f>IF($D3170=Y$1,SUMIFS($H$3:$H3170,$G$3:$G3170,Y$1,$C$3:$C3170,"Sell"),0)</f>
        <v>0</v>
      </c>
      <c r="Z3170" s="131">
        <f t="shared" si="544"/>
        <v>0</v>
      </c>
      <c r="AA3170" s="131">
        <f>IF($D3170=AA$1,SUMIFS($H$3:$H3170,$G$3:$G3170,AA$1,$C$3:$C3170,"Sell"),0)</f>
        <v>0</v>
      </c>
      <c r="AB3170" s="131">
        <f t="shared" si="545"/>
        <v>0</v>
      </c>
      <c r="AC3170" s="131">
        <f>SUMIFS('Deductions and Deposits'!$H:$H,'Deductions and Deposits'!$G:$G,D3170,'Deductions and Deposits'!$F:$F,"&lt;="&amp;B3170)+SUMIFS($F$3:F3170,$D$3:D3170,D3170,$C$3:C3170,"Coin Deposit",$E$3:E3170,"")</f>
        <v>0</v>
      </c>
      <c r="AD3170" s="131">
        <f>SUMIFS('Deductions and Deposits'!$D:$D,'Deductions and Deposits'!$C:$C,D3170)+SUMIFS($F:$F,$D:$D,D3170,$C:$C,"Coin Deduction")</f>
        <v>0</v>
      </c>
      <c r="AE3170" s="131">
        <f>Table5[[#This Row],[Column4]]+Table5[[#This Row],[Column14]]+Table5[[#This Row],[Column19]]+Table5[[#This Row],[Column12]]</f>
        <v>0</v>
      </c>
      <c r="AF3170" s="131">
        <f>Table5[[#This Row],[Column5]]+Table5[[#This Row],[Column13]]+Table5[[#This Row],[Column21]]+Table5[[#This Row],[Column18]]</f>
        <v>0</v>
      </c>
      <c r="AG3170" s="131">
        <f t="shared" si="546"/>
        <v>0</v>
      </c>
      <c r="AH3170" s="131">
        <f t="shared" si="547"/>
        <v>0</v>
      </c>
      <c r="AI3170" s="131">
        <f>Table5[[#This Row],[Column17]]-Table5[[#This Row],[Column20]]</f>
        <v>0</v>
      </c>
      <c r="AJ3170" s="131">
        <f t="shared" si="548"/>
        <v>0</v>
      </c>
      <c r="AK3170" s="131">
        <f t="shared" si="541"/>
        <v>0</v>
      </c>
      <c r="AL3170" s="131">
        <f t="shared" si="549"/>
        <v>0</v>
      </c>
      <c r="AM3170" s="131" t="str">
        <f t="shared" si="550"/>
        <v/>
      </c>
      <c r="AN3170" s="131" t="str">
        <f t="shared" ca="1" si="551"/>
        <v/>
      </c>
    </row>
    <row r="3171" spans="1:40" ht="20.25" customHeight="1" x14ac:dyDescent="0.3">
      <c r="A3171" s="127"/>
      <c r="B3171" s="164"/>
      <c r="C3171" s="139"/>
      <c r="D3171" s="140"/>
      <c r="E3171" s="139"/>
      <c r="F3171" s="139"/>
      <c r="G3171" s="140"/>
      <c r="H3171" s="139"/>
      <c r="I3171" s="129"/>
      <c r="L3171" s="128"/>
      <c r="M3171" s="128"/>
      <c r="N3171" s="128"/>
      <c r="O3171" s="128"/>
      <c r="P3171" s="128"/>
      <c r="Q3171" s="128"/>
      <c r="R3171" s="128"/>
      <c r="S3171" s="128"/>
      <c r="T3171" s="120">
        <f t="shared" si="542"/>
        <v>0</v>
      </c>
      <c r="U3171" s="131"/>
      <c r="V3171" s="131"/>
      <c r="W3171" s="131">
        <f>SUMIFS($F$3:F3171,$D$3:D3171,D3171,$C$3:C3171,"Buy")+SUMIFS($F$3:F3171,$D$3:D3171,D3171,$C$3:C3171,"Coin Deposit",$E$3:E3171,"&lt;&gt;")</f>
        <v>0</v>
      </c>
      <c r="X3171" s="131">
        <f t="shared" si="543"/>
        <v>0</v>
      </c>
      <c r="Y3171" s="131">
        <f>IF($D3171=Y$1,SUMIFS($H$3:$H3171,$G$3:$G3171,Y$1,$C$3:$C3171,"Sell"),0)</f>
        <v>0</v>
      </c>
      <c r="Z3171" s="131">
        <f t="shared" si="544"/>
        <v>0</v>
      </c>
      <c r="AA3171" s="131">
        <f>IF($D3171=AA$1,SUMIFS($H$3:$H3171,$G$3:$G3171,AA$1,$C$3:$C3171,"Sell"),0)</f>
        <v>0</v>
      </c>
      <c r="AB3171" s="131">
        <f t="shared" si="545"/>
        <v>0</v>
      </c>
      <c r="AC3171" s="131">
        <f>SUMIFS('Deductions and Deposits'!$H:$H,'Deductions and Deposits'!$G:$G,D3171,'Deductions and Deposits'!$F:$F,"&lt;="&amp;B3171)+SUMIFS($F$3:F3171,$D$3:D3171,D3171,$C$3:C3171,"Coin Deposit",$E$3:E3171,"")</f>
        <v>0</v>
      </c>
      <c r="AD3171" s="131">
        <f>SUMIFS('Deductions and Deposits'!$D:$D,'Deductions and Deposits'!$C:$C,D3171)+SUMIFS($F:$F,$D:$D,D3171,$C:$C,"Coin Deduction")</f>
        <v>0</v>
      </c>
      <c r="AE3171" s="131">
        <f>Table5[[#This Row],[Column4]]+Table5[[#This Row],[Column14]]+Table5[[#This Row],[Column19]]+Table5[[#This Row],[Column12]]</f>
        <v>0</v>
      </c>
      <c r="AF3171" s="131">
        <f>Table5[[#This Row],[Column5]]+Table5[[#This Row],[Column13]]+Table5[[#This Row],[Column21]]+Table5[[#This Row],[Column18]]</f>
        <v>0</v>
      </c>
      <c r="AG3171" s="131">
        <f t="shared" si="546"/>
        <v>0</v>
      </c>
      <c r="AH3171" s="131">
        <f t="shared" si="547"/>
        <v>0</v>
      </c>
      <c r="AI3171" s="131">
        <f>Table5[[#This Row],[Column17]]-Table5[[#This Row],[Column20]]</f>
        <v>0</v>
      </c>
      <c r="AJ3171" s="131">
        <f t="shared" si="548"/>
        <v>0</v>
      </c>
      <c r="AK3171" s="131">
        <f t="shared" si="541"/>
        <v>0</v>
      </c>
      <c r="AL3171" s="131">
        <f t="shared" si="549"/>
        <v>0</v>
      </c>
      <c r="AM3171" s="131" t="str">
        <f t="shared" si="550"/>
        <v/>
      </c>
      <c r="AN3171" s="131" t="str">
        <f t="shared" ca="1" si="551"/>
        <v/>
      </c>
    </row>
    <row r="3172" spans="1:40" ht="20.25" customHeight="1" x14ac:dyDescent="0.3">
      <c r="A3172" s="127"/>
      <c r="B3172" s="164"/>
      <c r="C3172" s="139"/>
      <c r="D3172" s="140"/>
      <c r="E3172" s="139"/>
      <c r="F3172" s="139"/>
      <c r="G3172" s="140"/>
      <c r="H3172" s="139"/>
      <c r="I3172" s="129"/>
      <c r="L3172" s="128"/>
      <c r="M3172" s="128"/>
      <c r="N3172" s="128"/>
      <c r="O3172" s="128"/>
      <c r="P3172" s="128"/>
      <c r="Q3172" s="128"/>
      <c r="R3172" s="128"/>
      <c r="S3172" s="128"/>
      <c r="T3172" s="120">
        <f t="shared" si="542"/>
        <v>0</v>
      </c>
      <c r="U3172" s="131"/>
      <c r="V3172" s="131"/>
      <c r="W3172" s="131">
        <f>SUMIFS($F$3:F3172,$D$3:D3172,D3172,$C$3:C3172,"Buy")+SUMIFS($F$3:F3172,$D$3:D3172,D3172,$C$3:C3172,"Coin Deposit",$E$3:E3172,"&lt;&gt;")</f>
        <v>0</v>
      </c>
      <c r="X3172" s="131">
        <f t="shared" si="543"/>
        <v>0</v>
      </c>
      <c r="Y3172" s="131">
        <f>IF($D3172=Y$1,SUMIFS($H$3:$H3172,$G$3:$G3172,Y$1,$C$3:$C3172,"Sell"),0)</f>
        <v>0</v>
      </c>
      <c r="Z3172" s="131">
        <f t="shared" si="544"/>
        <v>0</v>
      </c>
      <c r="AA3172" s="131">
        <f>IF($D3172=AA$1,SUMIFS($H$3:$H3172,$G$3:$G3172,AA$1,$C$3:$C3172,"Sell"),0)</f>
        <v>0</v>
      </c>
      <c r="AB3172" s="131">
        <f t="shared" si="545"/>
        <v>0</v>
      </c>
      <c r="AC3172" s="131">
        <f>SUMIFS('Deductions and Deposits'!$H:$H,'Deductions and Deposits'!$G:$G,D3172,'Deductions and Deposits'!$F:$F,"&lt;="&amp;B3172)+SUMIFS($F$3:F3172,$D$3:D3172,D3172,$C$3:C3172,"Coin Deposit",$E$3:E3172,"")</f>
        <v>0</v>
      </c>
      <c r="AD3172" s="131">
        <f>SUMIFS('Deductions and Deposits'!$D:$D,'Deductions and Deposits'!$C:$C,D3172)+SUMIFS($F:$F,$D:$D,D3172,$C:$C,"Coin Deduction")</f>
        <v>0</v>
      </c>
      <c r="AE3172" s="131">
        <f>Table5[[#This Row],[Column4]]+Table5[[#This Row],[Column14]]+Table5[[#This Row],[Column19]]+Table5[[#This Row],[Column12]]</f>
        <v>0</v>
      </c>
      <c r="AF3172" s="131">
        <f>Table5[[#This Row],[Column5]]+Table5[[#This Row],[Column13]]+Table5[[#This Row],[Column21]]+Table5[[#This Row],[Column18]]</f>
        <v>0</v>
      </c>
      <c r="AG3172" s="131">
        <f t="shared" si="546"/>
        <v>0</v>
      </c>
      <c r="AH3172" s="131">
        <f t="shared" si="547"/>
        <v>0</v>
      </c>
      <c r="AI3172" s="131">
        <f>Table5[[#This Row],[Column17]]-Table5[[#This Row],[Column20]]</f>
        <v>0</v>
      </c>
      <c r="AJ3172" s="131">
        <f t="shared" si="548"/>
        <v>0</v>
      </c>
      <c r="AK3172" s="131">
        <f t="shared" si="541"/>
        <v>0</v>
      </c>
      <c r="AL3172" s="131">
        <f t="shared" si="549"/>
        <v>0</v>
      </c>
      <c r="AM3172" s="131" t="str">
        <f t="shared" si="550"/>
        <v/>
      </c>
      <c r="AN3172" s="131" t="str">
        <f t="shared" ca="1" si="551"/>
        <v/>
      </c>
    </row>
    <row r="3173" spans="1:40" ht="20.25" customHeight="1" x14ac:dyDescent="0.3">
      <c r="A3173" s="127"/>
      <c r="B3173" s="164"/>
      <c r="C3173" s="139"/>
      <c r="D3173" s="140"/>
      <c r="E3173" s="139"/>
      <c r="F3173" s="139"/>
      <c r="G3173" s="140"/>
      <c r="H3173" s="139"/>
      <c r="I3173" s="129"/>
      <c r="L3173" s="128"/>
      <c r="M3173" s="128"/>
      <c r="N3173" s="128"/>
      <c r="O3173" s="128"/>
      <c r="P3173" s="128"/>
      <c r="Q3173" s="128"/>
      <c r="R3173" s="128"/>
      <c r="S3173" s="128"/>
      <c r="T3173" s="120">
        <f t="shared" si="542"/>
        <v>0</v>
      </c>
      <c r="U3173" s="131"/>
      <c r="V3173" s="131"/>
      <c r="W3173" s="131">
        <f>SUMIFS($F$3:F3173,$D$3:D3173,D3173,$C$3:C3173,"Buy")+SUMIFS($F$3:F3173,$D$3:D3173,D3173,$C$3:C3173,"Coin Deposit",$E$3:E3173,"&lt;&gt;")</f>
        <v>0</v>
      </c>
      <c r="X3173" s="131">
        <f t="shared" si="543"/>
        <v>0</v>
      </c>
      <c r="Y3173" s="131">
        <f>IF($D3173=Y$1,SUMIFS($H$3:$H3173,$G$3:$G3173,Y$1,$C$3:$C3173,"Sell"),0)</f>
        <v>0</v>
      </c>
      <c r="Z3173" s="131">
        <f t="shared" si="544"/>
        <v>0</v>
      </c>
      <c r="AA3173" s="131">
        <f>IF($D3173=AA$1,SUMIFS($H$3:$H3173,$G$3:$G3173,AA$1,$C$3:$C3173,"Sell"),0)</f>
        <v>0</v>
      </c>
      <c r="AB3173" s="131">
        <f t="shared" si="545"/>
        <v>0</v>
      </c>
      <c r="AC3173" s="131">
        <f>SUMIFS('Deductions and Deposits'!$H:$H,'Deductions and Deposits'!$G:$G,D3173,'Deductions and Deposits'!$F:$F,"&lt;="&amp;B3173)+SUMIFS($F$3:F3173,$D$3:D3173,D3173,$C$3:C3173,"Coin Deposit",$E$3:E3173,"")</f>
        <v>0</v>
      </c>
      <c r="AD3173" s="131">
        <f>SUMIFS('Deductions and Deposits'!$D:$D,'Deductions and Deposits'!$C:$C,D3173)+SUMIFS($F:$F,$D:$D,D3173,$C:$C,"Coin Deduction")</f>
        <v>0</v>
      </c>
      <c r="AE3173" s="131">
        <f>Table5[[#This Row],[Column4]]+Table5[[#This Row],[Column14]]+Table5[[#This Row],[Column19]]+Table5[[#This Row],[Column12]]</f>
        <v>0</v>
      </c>
      <c r="AF3173" s="131">
        <f>Table5[[#This Row],[Column5]]+Table5[[#This Row],[Column13]]+Table5[[#This Row],[Column21]]+Table5[[#This Row],[Column18]]</f>
        <v>0</v>
      </c>
      <c r="AG3173" s="131">
        <f t="shared" si="546"/>
        <v>0</v>
      </c>
      <c r="AH3173" s="131">
        <f t="shared" si="547"/>
        <v>0</v>
      </c>
      <c r="AI3173" s="131">
        <f>Table5[[#This Row],[Column17]]-Table5[[#This Row],[Column20]]</f>
        <v>0</v>
      </c>
      <c r="AJ3173" s="131">
        <f t="shared" si="548"/>
        <v>0</v>
      </c>
      <c r="AK3173" s="131">
        <f t="shared" si="541"/>
        <v>0</v>
      </c>
      <c r="AL3173" s="131">
        <f t="shared" si="549"/>
        <v>0</v>
      </c>
      <c r="AM3173" s="131" t="str">
        <f t="shared" si="550"/>
        <v/>
      </c>
      <c r="AN3173" s="131" t="str">
        <f t="shared" ca="1" si="551"/>
        <v/>
      </c>
    </row>
    <row r="3174" spans="1:40" ht="20.25" customHeight="1" x14ac:dyDescent="0.3">
      <c r="A3174" s="127"/>
      <c r="B3174" s="164"/>
      <c r="C3174" s="139"/>
      <c r="D3174" s="140"/>
      <c r="E3174" s="139"/>
      <c r="F3174" s="139"/>
      <c r="G3174" s="140"/>
      <c r="H3174" s="139"/>
      <c r="I3174" s="129"/>
      <c r="L3174" s="128"/>
      <c r="M3174" s="128"/>
      <c r="N3174" s="128"/>
      <c r="O3174" s="128"/>
      <c r="P3174" s="128"/>
      <c r="Q3174" s="128"/>
      <c r="R3174" s="128"/>
      <c r="S3174" s="128"/>
      <c r="T3174" s="120">
        <f t="shared" si="542"/>
        <v>0</v>
      </c>
      <c r="U3174" s="131"/>
      <c r="V3174" s="131"/>
      <c r="W3174" s="131">
        <f>SUMIFS($F$3:F3174,$D$3:D3174,D3174,$C$3:C3174,"Buy")+SUMIFS($F$3:F3174,$D$3:D3174,D3174,$C$3:C3174,"Coin Deposit",$E$3:E3174,"&lt;&gt;")</f>
        <v>0</v>
      </c>
      <c r="X3174" s="131">
        <f t="shared" si="543"/>
        <v>0</v>
      </c>
      <c r="Y3174" s="131">
        <f>IF($D3174=Y$1,SUMIFS($H$3:$H3174,$G$3:$G3174,Y$1,$C$3:$C3174,"Sell"),0)</f>
        <v>0</v>
      </c>
      <c r="Z3174" s="131">
        <f t="shared" si="544"/>
        <v>0</v>
      </c>
      <c r="AA3174" s="131">
        <f>IF($D3174=AA$1,SUMIFS($H$3:$H3174,$G$3:$G3174,AA$1,$C$3:$C3174,"Sell"),0)</f>
        <v>0</v>
      </c>
      <c r="AB3174" s="131">
        <f t="shared" si="545"/>
        <v>0</v>
      </c>
      <c r="AC3174" s="131">
        <f>SUMIFS('Deductions and Deposits'!$H:$H,'Deductions and Deposits'!$G:$G,D3174,'Deductions and Deposits'!$F:$F,"&lt;="&amp;B3174)+SUMIFS($F$3:F3174,$D$3:D3174,D3174,$C$3:C3174,"Coin Deposit",$E$3:E3174,"")</f>
        <v>0</v>
      </c>
      <c r="AD3174" s="131">
        <f>SUMIFS('Deductions and Deposits'!$D:$D,'Deductions and Deposits'!$C:$C,D3174)+SUMIFS($F:$F,$D:$D,D3174,$C:$C,"Coin Deduction")</f>
        <v>0</v>
      </c>
      <c r="AE3174" s="131">
        <f>Table5[[#This Row],[Column4]]+Table5[[#This Row],[Column14]]+Table5[[#This Row],[Column19]]+Table5[[#This Row],[Column12]]</f>
        <v>0</v>
      </c>
      <c r="AF3174" s="131">
        <f>Table5[[#This Row],[Column5]]+Table5[[#This Row],[Column13]]+Table5[[#This Row],[Column21]]+Table5[[#This Row],[Column18]]</f>
        <v>0</v>
      </c>
      <c r="AG3174" s="131">
        <f t="shared" si="546"/>
        <v>0</v>
      </c>
      <c r="AH3174" s="131">
        <f t="shared" si="547"/>
        <v>0</v>
      </c>
      <c r="AI3174" s="131">
        <f>Table5[[#This Row],[Column17]]-Table5[[#This Row],[Column20]]</f>
        <v>0</v>
      </c>
      <c r="AJ3174" s="131">
        <f t="shared" si="548"/>
        <v>0</v>
      </c>
      <c r="AK3174" s="131">
        <f t="shared" si="541"/>
        <v>0</v>
      </c>
      <c r="AL3174" s="131">
        <f t="shared" si="549"/>
        <v>0</v>
      </c>
      <c r="AM3174" s="131" t="str">
        <f t="shared" si="550"/>
        <v/>
      </c>
      <c r="AN3174" s="131" t="str">
        <f t="shared" ca="1" si="551"/>
        <v/>
      </c>
    </row>
    <row r="3175" spans="1:40" ht="20.25" customHeight="1" x14ac:dyDescent="0.3">
      <c r="A3175" s="127"/>
      <c r="B3175" s="164"/>
      <c r="C3175" s="139"/>
      <c r="D3175" s="140"/>
      <c r="E3175" s="139"/>
      <c r="F3175" s="139"/>
      <c r="G3175" s="140"/>
      <c r="H3175" s="139"/>
      <c r="I3175" s="129"/>
      <c r="L3175" s="128"/>
      <c r="M3175" s="128"/>
      <c r="N3175" s="128"/>
      <c r="O3175" s="128"/>
      <c r="P3175" s="128"/>
      <c r="Q3175" s="128"/>
      <c r="R3175" s="128"/>
      <c r="S3175" s="128"/>
      <c r="T3175" s="120">
        <f t="shared" si="542"/>
        <v>0</v>
      </c>
      <c r="U3175" s="131"/>
      <c r="V3175" s="131"/>
      <c r="W3175" s="131">
        <f>SUMIFS($F$3:F3175,$D$3:D3175,D3175,$C$3:C3175,"Buy")+SUMIFS($F$3:F3175,$D$3:D3175,D3175,$C$3:C3175,"Coin Deposit",$E$3:E3175,"&lt;&gt;")</f>
        <v>0</v>
      </c>
      <c r="X3175" s="131">
        <f t="shared" si="543"/>
        <v>0</v>
      </c>
      <c r="Y3175" s="131">
        <f>IF($D3175=Y$1,SUMIFS($H$3:$H3175,$G$3:$G3175,Y$1,$C$3:$C3175,"Sell"),0)</f>
        <v>0</v>
      </c>
      <c r="Z3175" s="131">
        <f t="shared" si="544"/>
        <v>0</v>
      </c>
      <c r="AA3175" s="131">
        <f>IF($D3175=AA$1,SUMIFS($H$3:$H3175,$G$3:$G3175,AA$1,$C$3:$C3175,"Sell"),0)</f>
        <v>0</v>
      </c>
      <c r="AB3175" s="131">
        <f t="shared" si="545"/>
        <v>0</v>
      </c>
      <c r="AC3175" s="131">
        <f>SUMIFS('Deductions and Deposits'!$H:$H,'Deductions and Deposits'!$G:$G,D3175,'Deductions and Deposits'!$F:$F,"&lt;="&amp;B3175)+SUMIFS($F$3:F3175,$D$3:D3175,D3175,$C$3:C3175,"Coin Deposit",$E$3:E3175,"")</f>
        <v>0</v>
      </c>
      <c r="AD3175" s="131">
        <f>SUMIFS('Deductions and Deposits'!$D:$D,'Deductions and Deposits'!$C:$C,D3175)+SUMIFS($F:$F,$D:$D,D3175,$C:$C,"Coin Deduction")</f>
        <v>0</v>
      </c>
      <c r="AE3175" s="131">
        <f>Table5[[#This Row],[Column4]]+Table5[[#This Row],[Column14]]+Table5[[#This Row],[Column19]]+Table5[[#This Row],[Column12]]</f>
        <v>0</v>
      </c>
      <c r="AF3175" s="131">
        <f>Table5[[#This Row],[Column5]]+Table5[[#This Row],[Column13]]+Table5[[#This Row],[Column21]]+Table5[[#This Row],[Column18]]</f>
        <v>0</v>
      </c>
      <c r="AG3175" s="131">
        <f t="shared" si="546"/>
        <v>0</v>
      </c>
      <c r="AH3175" s="131">
        <f t="shared" si="547"/>
        <v>0</v>
      </c>
      <c r="AI3175" s="131">
        <f>Table5[[#This Row],[Column17]]-Table5[[#This Row],[Column20]]</f>
        <v>0</v>
      </c>
      <c r="AJ3175" s="131">
        <f t="shared" si="548"/>
        <v>0</v>
      </c>
      <c r="AK3175" s="131">
        <f t="shared" si="541"/>
        <v>0</v>
      </c>
      <c r="AL3175" s="131">
        <f t="shared" si="549"/>
        <v>0</v>
      </c>
      <c r="AM3175" s="131" t="str">
        <f t="shared" si="550"/>
        <v/>
      </c>
      <c r="AN3175" s="131" t="str">
        <f t="shared" ca="1" si="551"/>
        <v/>
      </c>
    </row>
    <row r="3176" spans="1:40" ht="20.25" customHeight="1" x14ac:dyDescent="0.3">
      <c r="A3176" s="127"/>
      <c r="B3176" s="164"/>
      <c r="C3176" s="139"/>
      <c r="D3176" s="140"/>
      <c r="E3176" s="139"/>
      <c r="F3176" s="139"/>
      <c r="G3176" s="140"/>
      <c r="H3176" s="139"/>
      <c r="I3176" s="129"/>
      <c r="L3176" s="128"/>
      <c r="M3176" s="128"/>
      <c r="N3176" s="128"/>
      <c r="O3176" s="128"/>
      <c r="P3176" s="128"/>
      <c r="Q3176" s="128"/>
      <c r="R3176" s="128"/>
      <c r="S3176" s="128"/>
      <c r="T3176" s="120">
        <f t="shared" si="542"/>
        <v>0</v>
      </c>
      <c r="U3176" s="131"/>
      <c r="V3176" s="131"/>
      <c r="W3176" s="131">
        <f>SUMIFS($F$3:F3176,$D$3:D3176,D3176,$C$3:C3176,"Buy")+SUMIFS($F$3:F3176,$D$3:D3176,D3176,$C$3:C3176,"Coin Deposit",$E$3:E3176,"&lt;&gt;")</f>
        <v>0</v>
      </c>
      <c r="X3176" s="131">
        <f t="shared" si="543"/>
        <v>0</v>
      </c>
      <c r="Y3176" s="131">
        <f>IF($D3176=Y$1,SUMIFS($H$3:$H3176,$G$3:$G3176,Y$1,$C$3:$C3176,"Sell"),0)</f>
        <v>0</v>
      </c>
      <c r="Z3176" s="131">
        <f t="shared" si="544"/>
        <v>0</v>
      </c>
      <c r="AA3176" s="131">
        <f>IF($D3176=AA$1,SUMIFS($H$3:$H3176,$G$3:$G3176,AA$1,$C$3:$C3176,"Sell"),0)</f>
        <v>0</v>
      </c>
      <c r="AB3176" s="131">
        <f t="shared" si="545"/>
        <v>0</v>
      </c>
      <c r="AC3176" s="131">
        <f>SUMIFS('Deductions and Deposits'!$H:$H,'Deductions and Deposits'!$G:$G,D3176,'Deductions and Deposits'!$F:$F,"&lt;="&amp;B3176)+SUMIFS($F$3:F3176,$D$3:D3176,D3176,$C$3:C3176,"Coin Deposit",$E$3:E3176,"")</f>
        <v>0</v>
      </c>
      <c r="AD3176" s="131">
        <f>SUMIFS('Deductions and Deposits'!$D:$D,'Deductions and Deposits'!$C:$C,D3176)+SUMIFS($F:$F,$D:$D,D3176,$C:$C,"Coin Deduction")</f>
        <v>0</v>
      </c>
      <c r="AE3176" s="131">
        <f>Table5[[#This Row],[Column4]]+Table5[[#This Row],[Column14]]+Table5[[#This Row],[Column19]]+Table5[[#This Row],[Column12]]</f>
        <v>0</v>
      </c>
      <c r="AF3176" s="131">
        <f>Table5[[#This Row],[Column5]]+Table5[[#This Row],[Column13]]+Table5[[#This Row],[Column21]]+Table5[[#This Row],[Column18]]</f>
        <v>0</v>
      </c>
      <c r="AG3176" s="131">
        <f t="shared" si="546"/>
        <v>0</v>
      </c>
      <c r="AH3176" s="131">
        <f t="shared" si="547"/>
        <v>0</v>
      </c>
      <c r="AI3176" s="131">
        <f>Table5[[#This Row],[Column17]]-Table5[[#This Row],[Column20]]</f>
        <v>0</v>
      </c>
      <c r="AJ3176" s="131">
        <f t="shared" si="548"/>
        <v>0</v>
      </c>
      <c r="AK3176" s="131">
        <f t="shared" si="541"/>
        <v>0</v>
      </c>
      <c r="AL3176" s="131">
        <f t="shared" si="549"/>
        <v>0</v>
      </c>
      <c r="AM3176" s="131" t="str">
        <f t="shared" si="550"/>
        <v/>
      </c>
      <c r="AN3176" s="131" t="str">
        <f t="shared" ca="1" si="551"/>
        <v/>
      </c>
    </row>
    <row r="3177" spans="1:40" ht="20.25" customHeight="1" x14ac:dyDescent="0.3">
      <c r="A3177" s="127"/>
      <c r="B3177" s="164"/>
      <c r="C3177" s="139"/>
      <c r="D3177" s="140"/>
      <c r="E3177" s="139"/>
      <c r="F3177" s="139"/>
      <c r="G3177" s="140"/>
      <c r="H3177" s="139"/>
      <c r="I3177" s="129"/>
      <c r="L3177" s="128"/>
      <c r="M3177" s="128"/>
      <c r="N3177" s="128"/>
      <c r="O3177" s="128"/>
      <c r="P3177" s="128"/>
      <c r="Q3177" s="128"/>
      <c r="R3177" s="128"/>
      <c r="S3177" s="128"/>
      <c r="T3177" s="120">
        <f t="shared" si="542"/>
        <v>0</v>
      </c>
      <c r="U3177" s="131"/>
      <c r="V3177" s="131"/>
      <c r="W3177" s="131">
        <f>SUMIFS($F$3:F3177,$D$3:D3177,D3177,$C$3:C3177,"Buy")+SUMIFS($F$3:F3177,$D$3:D3177,D3177,$C$3:C3177,"Coin Deposit",$E$3:E3177,"&lt;&gt;")</f>
        <v>0</v>
      </c>
      <c r="X3177" s="131">
        <f t="shared" si="543"/>
        <v>0</v>
      </c>
      <c r="Y3177" s="131">
        <f>IF($D3177=Y$1,SUMIFS($H$3:$H3177,$G$3:$G3177,Y$1,$C$3:$C3177,"Sell"),0)</f>
        <v>0</v>
      </c>
      <c r="Z3177" s="131">
        <f t="shared" si="544"/>
        <v>0</v>
      </c>
      <c r="AA3177" s="131">
        <f>IF($D3177=AA$1,SUMIFS($H$3:$H3177,$G$3:$G3177,AA$1,$C$3:$C3177,"Sell"),0)</f>
        <v>0</v>
      </c>
      <c r="AB3177" s="131">
        <f t="shared" si="545"/>
        <v>0</v>
      </c>
      <c r="AC3177" s="131">
        <f>SUMIFS('Deductions and Deposits'!$H:$H,'Deductions and Deposits'!$G:$G,D3177,'Deductions and Deposits'!$F:$F,"&lt;="&amp;B3177)+SUMIFS($F$3:F3177,$D$3:D3177,D3177,$C$3:C3177,"Coin Deposit",$E$3:E3177,"")</f>
        <v>0</v>
      </c>
      <c r="AD3177" s="131">
        <f>SUMIFS('Deductions and Deposits'!$D:$D,'Deductions and Deposits'!$C:$C,D3177)+SUMIFS($F:$F,$D:$D,D3177,$C:$C,"Coin Deduction")</f>
        <v>0</v>
      </c>
      <c r="AE3177" s="131">
        <f>Table5[[#This Row],[Column4]]+Table5[[#This Row],[Column14]]+Table5[[#This Row],[Column19]]+Table5[[#This Row],[Column12]]</f>
        <v>0</v>
      </c>
      <c r="AF3177" s="131">
        <f>Table5[[#This Row],[Column5]]+Table5[[#This Row],[Column13]]+Table5[[#This Row],[Column21]]+Table5[[#This Row],[Column18]]</f>
        <v>0</v>
      </c>
      <c r="AG3177" s="131">
        <f t="shared" si="546"/>
        <v>0</v>
      </c>
      <c r="AH3177" s="131">
        <f t="shared" si="547"/>
        <v>0</v>
      </c>
      <c r="AI3177" s="131">
        <f>Table5[[#This Row],[Column17]]-Table5[[#This Row],[Column20]]</f>
        <v>0</v>
      </c>
      <c r="AJ3177" s="131">
        <f t="shared" si="548"/>
        <v>0</v>
      </c>
      <c r="AK3177" s="131">
        <f t="shared" si="541"/>
        <v>0</v>
      </c>
      <c r="AL3177" s="131">
        <f t="shared" si="549"/>
        <v>0</v>
      </c>
      <c r="AM3177" s="131" t="str">
        <f t="shared" si="550"/>
        <v/>
      </c>
      <c r="AN3177" s="131" t="str">
        <f t="shared" ca="1" si="551"/>
        <v/>
      </c>
    </row>
    <row r="3178" spans="1:40" ht="20.25" customHeight="1" x14ac:dyDescent="0.3">
      <c r="A3178" s="127"/>
      <c r="B3178" s="164"/>
      <c r="C3178" s="139"/>
      <c r="D3178" s="140"/>
      <c r="E3178" s="139"/>
      <c r="F3178" s="139"/>
      <c r="G3178" s="140"/>
      <c r="H3178" s="139"/>
      <c r="I3178" s="129"/>
      <c r="L3178" s="128"/>
      <c r="M3178" s="128"/>
      <c r="N3178" s="128"/>
      <c r="O3178" s="128"/>
      <c r="P3178" s="128"/>
      <c r="Q3178" s="128"/>
      <c r="R3178" s="128"/>
      <c r="S3178" s="128"/>
      <c r="T3178" s="120">
        <f t="shared" si="542"/>
        <v>0</v>
      </c>
      <c r="U3178" s="131"/>
      <c r="V3178" s="131"/>
      <c r="W3178" s="131">
        <f>SUMIFS($F$3:F3178,$D$3:D3178,D3178,$C$3:C3178,"Buy")+SUMIFS($F$3:F3178,$D$3:D3178,D3178,$C$3:C3178,"Coin Deposit",$E$3:E3178,"&lt;&gt;")</f>
        <v>0</v>
      </c>
      <c r="X3178" s="131">
        <f t="shared" si="543"/>
        <v>0</v>
      </c>
      <c r="Y3178" s="131">
        <f>IF($D3178=Y$1,SUMIFS($H$3:$H3178,$G$3:$G3178,Y$1,$C$3:$C3178,"Sell"),0)</f>
        <v>0</v>
      </c>
      <c r="Z3178" s="131">
        <f t="shared" si="544"/>
        <v>0</v>
      </c>
      <c r="AA3178" s="131">
        <f>IF($D3178=AA$1,SUMIFS($H$3:$H3178,$G$3:$G3178,AA$1,$C$3:$C3178,"Sell"),0)</f>
        <v>0</v>
      </c>
      <c r="AB3178" s="131">
        <f t="shared" si="545"/>
        <v>0</v>
      </c>
      <c r="AC3178" s="131">
        <f>SUMIFS('Deductions and Deposits'!$H:$H,'Deductions and Deposits'!$G:$G,D3178,'Deductions and Deposits'!$F:$F,"&lt;="&amp;B3178)+SUMIFS($F$3:F3178,$D$3:D3178,D3178,$C$3:C3178,"Coin Deposit",$E$3:E3178,"")</f>
        <v>0</v>
      </c>
      <c r="AD3178" s="131">
        <f>SUMIFS('Deductions and Deposits'!$D:$D,'Deductions and Deposits'!$C:$C,D3178)+SUMIFS($F:$F,$D:$D,D3178,$C:$C,"Coin Deduction")</f>
        <v>0</v>
      </c>
      <c r="AE3178" s="131">
        <f>Table5[[#This Row],[Column4]]+Table5[[#This Row],[Column14]]+Table5[[#This Row],[Column19]]+Table5[[#This Row],[Column12]]</f>
        <v>0</v>
      </c>
      <c r="AF3178" s="131">
        <f>Table5[[#This Row],[Column5]]+Table5[[#This Row],[Column13]]+Table5[[#This Row],[Column21]]+Table5[[#This Row],[Column18]]</f>
        <v>0</v>
      </c>
      <c r="AG3178" s="131">
        <f t="shared" si="546"/>
        <v>0</v>
      </c>
      <c r="AH3178" s="131">
        <f t="shared" si="547"/>
        <v>0</v>
      </c>
      <c r="AI3178" s="131">
        <f>Table5[[#This Row],[Column17]]-Table5[[#This Row],[Column20]]</f>
        <v>0</v>
      </c>
      <c r="AJ3178" s="131">
        <f t="shared" si="548"/>
        <v>0</v>
      </c>
      <c r="AK3178" s="131">
        <f t="shared" si="541"/>
        <v>0</v>
      </c>
      <c r="AL3178" s="131">
        <f t="shared" si="549"/>
        <v>0</v>
      </c>
      <c r="AM3178" s="131" t="str">
        <f t="shared" si="550"/>
        <v/>
      </c>
      <c r="AN3178" s="131" t="str">
        <f t="shared" ca="1" si="551"/>
        <v/>
      </c>
    </row>
    <row r="3179" spans="1:40" ht="20.25" customHeight="1" x14ac:dyDescent="0.3">
      <c r="A3179" s="127"/>
      <c r="B3179" s="164"/>
      <c r="C3179" s="139"/>
      <c r="D3179" s="140"/>
      <c r="E3179" s="139"/>
      <c r="F3179" s="139"/>
      <c r="G3179" s="140"/>
      <c r="H3179" s="139"/>
      <c r="I3179" s="129"/>
      <c r="L3179" s="128"/>
      <c r="M3179" s="128"/>
      <c r="N3179" s="128"/>
      <c r="O3179" s="128"/>
      <c r="P3179" s="128"/>
      <c r="Q3179" s="128"/>
      <c r="R3179" s="128"/>
      <c r="S3179" s="128"/>
      <c r="T3179" s="120">
        <f t="shared" si="542"/>
        <v>0</v>
      </c>
      <c r="U3179" s="131"/>
      <c r="V3179" s="131"/>
      <c r="W3179" s="131">
        <f>SUMIFS($F$3:F3179,$D$3:D3179,D3179,$C$3:C3179,"Buy")+SUMIFS($F$3:F3179,$D$3:D3179,D3179,$C$3:C3179,"Coin Deposit",$E$3:E3179,"&lt;&gt;")</f>
        <v>0</v>
      </c>
      <c r="X3179" s="131">
        <f t="shared" si="543"/>
        <v>0</v>
      </c>
      <c r="Y3179" s="131">
        <f>IF($D3179=Y$1,SUMIFS($H$3:$H3179,$G$3:$G3179,Y$1,$C$3:$C3179,"Sell"),0)</f>
        <v>0</v>
      </c>
      <c r="Z3179" s="131">
        <f t="shared" si="544"/>
        <v>0</v>
      </c>
      <c r="AA3179" s="131">
        <f>IF($D3179=AA$1,SUMIFS($H$3:$H3179,$G$3:$G3179,AA$1,$C$3:$C3179,"Sell"),0)</f>
        <v>0</v>
      </c>
      <c r="AB3179" s="131">
        <f t="shared" si="545"/>
        <v>0</v>
      </c>
      <c r="AC3179" s="131">
        <f>SUMIFS('Deductions and Deposits'!$H:$H,'Deductions and Deposits'!$G:$G,D3179,'Deductions and Deposits'!$F:$F,"&lt;="&amp;B3179)+SUMIFS($F$3:F3179,$D$3:D3179,D3179,$C$3:C3179,"Coin Deposit",$E$3:E3179,"")</f>
        <v>0</v>
      </c>
      <c r="AD3179" s="131">
        <f>SUMIFS('Deductions and Deposits'!$D:$D,'Deductions and Deposits'!$C:$C,D3179)+SUMIFS($F:$F,$D:$D,D3179,$C:$C,"Coin Deduction")</f>
        <v>0</v>
      </c>
      <c r="AE3179" s="131">
        <f>Table5[[#This Row],[Column4]]+Table5[[#This Row],[Column14]]+Table5[[#This Row],[Column19]]+Table5[[#This Row],[Column12]]</f>
        <v>0</v>
      </c>
      <c r="AF3179" s="131">
        <f>Table5[[#This Row],[Column5]]+Table5[[#This Row],[Column13]]+Table5[[#This Row],[Column21]]+Table5[[#This Row],[Column18]]</f>
        <v>0</v>
      </c>
      <c r="AG3179" s="131">
        <f t="shared" si="546"/>
        <v>0</v>
      </c>
      <c r="AH3179" s="131">
        <f t="shared" si="547"/>
        <v>0</v>
      </c>
      <c r="AI3179" s="131">
        <f>Table5[[#This Row],[Column17]]-Table5[[#This Row],[Column20]]</f>
        <v>0</v>
      </c>
      <c r="AJ3179" s="131">
        <f t="shared" si="548"/>
        <v>0</v>
      </c>
      <c r="AK3179" s="131">
        <f t="shared" si="541"/>
        <v>0</v>
      </c>
      <c r="AL3179" s="131">
        <f t="shared" si="549"/>
        <v>0</v>
      </c>
      <c r="AM3179" s="131" t="str">
        <f t="shared" si="550"/>
        <v/>
      </c>
      <c r="AN3179" s="131" t="str">
        <f t="shared" ca="1" si="551"/>
        <v/>
      </c>
    </row>
    <row r="3180" spans="1:40" ht="20.25" customHeight="1" x14ac:dyDescent="0.3">
      <c r="A3180" s="127"/>
      <c r="B3180" s="164"/>
      <c r="C3180" s="139"/>
      <c r="D3180" s="140"/>
      <c r="E3180" s="139"/>
      <c r="F3180" s="139"/>
      <c r="G3180" s="140"/>
      <c r="H3180" s="139"/>
      <c r="I3180" s="129"/>
      <c r="L3180" s="128"/>
      <c r="M3180" s="128"/>
      <c r="N3180" s="128"/>
      <c r="O3180" s="128"/>
      <c r="P3180" s="128"/>
      <c r="Q3180" s="128"/>
      <c r="R3180" s="128"/>
      <c r="S3180" s="128"/>
      <c r="T3180" s="120">
        <f t="shared" si="542"/>
        <v>0</v>
      </c>
      <c r="U3180" s="131"/>
      <c r="V3180" s="131"/>
      <c r="W3180" s="131">
        <f>SUMIFS($F$3:F3180,$D$3:D3180,D3180,$C$3:C3180,"Buy")+SUMIFS($F$3:F3180,$D$3:D3180,D3180,$C$3:C3180,"Coin Deposit",$E$3:E3180,"&lt;&gt;")</f>
        <v>0</v>
      </c>
      <c r="X3180" s="131">
        <f t="shared" si="543"/>
        <v>0</v>
      </c>
      <c r="Y3180" s="131">
        <f>IF($D3180=Y$1,SUMIFS($H$3:$H3180,$G$3:$G3180,Y$1,$C$3:$C3180,"Sell"),0)</f>
        <v>0</v>
      </c>
      <c r="Z3180" s="131">
        <f t="shared" si="544"/>
        <v>0</v>
      </c>
      <c r="AA3180" s="131">
        <f>IF($D3180=AA$1,SUMIFS($H$3:$H3180,$G$3:$G3180,AA$1,$C$3:$C3180,"Sell"),0)</f>
        <v>0</v>
      </c>
      <c r="AB3180" s="131">
        <f t="shared" si="545"/>
        <v>0</v>
      </c>
      <c r="AC3180" s="131">
        <f>SUMIFS('Deductions and Deposits'!$H:$H,'Deductions and Deposits'!$G:$G,D3180,'Deductions and Deposits'!$F:$F,"&lt;="&amp;B3180)+SUMIFS($F$3:F3180,$D$3:D3180,D3180,$C$3:C3180,"Coin Deposit",$E$3:E3180,"")</f>
        <v>0</v>
      </c>
      <c r="AD3180" s="131">
        <f>SUMIFS('Deductions and Deposits'!$D:$D,'Deductions and Deposits'!$C:$C,D3180)+SUMIFS($F:$F,$D:$D,D3180,$C:$C,"Coin Deduction")</f>
        <v>0</v>
      </c>
      <c r="AE3180" s="131">
        <f>Table5[[#This Row],[Column4]]+Table5[[#This Row],[Column14]]+Table5[[#This Row],[Column19]]+Table5[[#This Row],[Column12]]</f>
        <v>0</v>
      </c>
      <c r="AF3180" s="131">
        <f>Table5[[#This Row],[Column5]]+Table5[[#This Row],[Column13]]+Table5[[#This Row],[Column21]]+Table5[[#This Row],[Column18]]</f>
        <v>0</v>
      </c>
      <c r="AG3180" s="131">
        <f t="shared" si="546"/>
        <v>0</v>
      </c>
      <c r="AH3180" s="131">
        <f t="shared" si="547"/>
        <v>0</v>
      </c>
      <c r="AI3180" s="131">
        <f>Table5[[#This Row],[Column17]]-Table5[[#This Row],[Column20]]</f>
        <v>0</v>
      </c>
      <c r="AJ3180" s="131">
        <f t="shared" si="548"/>
        <v>0</v>
      </c>
      <c r="AK3180" s="131">
        <f t="shared" si="541"/>
        <v>0</v>
      </c>
      <c r="AL3180" s="131">
        <f t="shared" si="549"/>
        <v>0</v>
      </c>
      <c r="AM3180" s="131" t="str">
        <f t="shared" si="550"/>
        <v/>
      </c>
      <c r="AN3180" s="131" t="str">
        <f t="shared" ca="1" si="551"/>
        <v/>
      </c>
    </row>
    <row r="3181" spans="1:40" ht="20.25" customHeight="1" x14ac:dyDescent="0.3">
      <c r="A3181" s="127"/>
      <c r="B3181" s="164"/>
      <c r="C3181" s="139"/>
      <c r="D3181" s="140"/>
      <c r="E3181" s="139"/>
      <c r="F3181" s="139"/>
      <c r="G3181" s="140"/>
      <c r="H3181" s="139"/>
      <c r="I3181" s="129"/>
      <c r="L3181" s="128"/>
      <c r="M3181" s="128"/>
      <c r="N3181" s="128"/>
      <c r="O3181" s="128"/>
      <c r="P3181" s="128"/>
      <c r="Q3181" s="128"/>
      <c r="R3181" s="128"/>
      <c r="S3181" s="128"/>
      <c r="T3181" s="120">
        <f t="shared" si="542"/>
        <v>0</v>
      </c>
      <c r="U3181" s="131"/>
      <c r="V3181" s="131"/>
      <c r="W3181" s="131">
        <f>SUMIFS($F$3:F3181,$D$3:D3181,D3181,$C$3:C3181,"Buy")+SUMIFS($F$3:F3181,$D$3:D3181,D3181,$C$3:C3181,"Coin Deposit",$E$3:E3181,"&lt;&gt;")</f>
        <v>0</v>
      </c>
      <c r="X3181" s="131">
        <f t="shared" si="543"/>
        <v>0</v>
      </c>
      <c r="Y3181" s="131">
        <f>IF($D3181=Y$1,SUMIFS($H$3:$H3181,$G$3:$G3181,Y$1,$C$3:$C3181,"Sell"),0)</f>
        <v>0</v>
      </c>
      <c r="Z3181" s="131">
        <f t="shared" si="544"/>
        <v>0</v>
      </c>
      <c r="AA3181" s="131">
        <f>IF($D3181=AA$1,SUMIFS($H$3:$H3181,$G$3:$G3181,AA$1,$C$3:$C3181,"Sell"),0)</f>
        <v>0</v>
      </c>
      <c r="AB3181" s="131">
        <f t="shared" si="545"/>
        <v>0</v>
      </c>
      <c r="AC3181" s="131">
        <f>SUMIFS('Deductions and Deposits'!$H:$H,'Deductions and Deposits'!$G:$G,D3181,'Deductions and Deposits'!$F:$F,"&lt;="&amp;B3181)+SUMIFS($F$3:F3181,$D$3:D3181,D3181,$C$3:C3181,"Coin Deposit",$E$3:E3181,"")</f>
        <v>0</v>
      </c>
      <c r="AD3181" s="131">
        <f>SUMIFS('Deductions and Deposits'!$D:$D,'Deductions and Deposits'!$C:$C,D3181)+SUMIFS($F:$F,$D:$D,D3181,$C:$C,"Coin Deduction")</f>
        <v>0</v>
      </c>
      <c r="AE3181" s="131">
        <f>Table5[[#This Row],[Column4]]+Table5[[#This Row],[Column14]]+Table5[[#This Row],[Column19]]+Table5[[#This Row],[Column12]]</f>
        <v>0</v>
      </c>
      <c r="AF3181" s="131">
        <f>Table5[[#This Row],[Column5]]+Table5[[#This Row],[Column13]]+Table5[[#This Row],[Column21]]+Table5[[#This Row],[Column18]]</f>
        <v>0</v>
      </c>
      <c r="AG3181" s="131">
        <f t="shared" si="546"/>
        <v>0</v>
      </c>
      <c r="AH3181" s="131">
        <f t="shared" si="547"/>
        <v>0</v>
      </c>
      <c r="AI3181" s="131">
        <f>Table5[[#This Row],[Column17]]-Table5[[#This Row],[Column20]]</f>
        <v>0</v>
      </c>
      <c r="AJ3181" s="131">
        <f t="shared" si="548"/>
        <v>0</v>
      </c>
      <c r="AK3181" s="131">
        <f t="shared" si="541"/>
        <v>0</v>
      </c>
      <c r="AL3181" s="131">
        <f t="shared" si="549"/>
        <v>0</v>
      </c>
      <c r="AM3181" s="131" t="str">
        <f t="shared" si="550"/>
        <v/>
      </c>
      <c r="AN3181" s="131" t="str">
        <f t="shared" ca="1" si="551"/>
        <v/>
      </c>
    </row>
    <row r="3182" spans="1:40" ht="20.25" customHeight="1" x14ac:dyDescent="0.3">
      <c r="A3182" s="127"/>
      <c r="B3182" s="164"/>
      <c r="C3182" s="139"/>
      <c r="D3182" s="140"/>
      <c r="E3182" s="139"/>
      <c r="F3182" s="139"/>
      <c r="G3182" s="140"/>
      <c r="H3182" s="139"/>
      <c r="I3182" s="129"/>
      <c r="L3182" s="128"/>
      <c r="M3182" s="128"/>
      <c r="N3182" s="128"/>
      <c r="O3182" s="128"/>
      <c r="P3182" s="128"/>
      <c r="Q3182" s="128"/>
      <c r="R3182" s="128"/>
      <c r="S3182" s="128"/>
      <c r="T3182" s="120">
        <f t="shared" si="542"/>
        <v>0</v>
      </c>
      <c r="U3182" s="131"/>
      <c r="V3182" s="131"/>
      <c r="W3182" s="131">
        <f>SUMIFS($F$3:F3182,$D$3:D3182,D3182,$C$3:C3182,"Buy")+SUMIFS($F$3:F3182,$D$3:D3182,D3182,$C$3:C3182,"Coin Deposit",$E$3:E3182,"&lt;&gt;")</f>
        <v>0</v>
      </c>
      <c r="X3182" s="131">
        <f t="shared" si="543"/>
        <v>0</v>
      </c>
      <c r="Y3182" s="131">
        <f>IF($D3182=Y$1,SUMIFS($H$3:$H3182,$G$3:$G3182,Y$1,$C$3:$C3182,"Sell"),0)</f>
        <v>0</v>
      </c>
      <c r="Z3182" s="131">
        <f t="shared" si="544"/>
        <v>0</v>
      </c>
      <c r="AA3182" s="131">
        <f>IF($D3182=AA$1,SUMIFS($H$3:$H3182,$G$3:$G3182,AA$1,$C$3:$C3182,"Sell"),0)</f>
        <v>0</v>
      </c>
      <c r="AB3182" s="131">
        <f t="shared" si="545"/>
        <v>0</v>
      </c>
      <c r="AC3182" s="131">
        <f>SUMIFS('Deductions and Deposits'!$H:$H,'Deductions and Deposits'!$G:$G,D3182,'Deductions and Deposits'!$F:$F,"&lt;="&amp;B3182)+SUMIFS($F$3:F3182,$D$3:D3182,D3182,$C$3:C3182,"Coin Deposit",$E$3:E3182,"")</f>
        <v>0</v>
      </c>
      <c r="AD3182" s="131">
        <f>SUMIFS('Deductions and Deposits'!$D:$D,'Deductions and Deposits'!$C:$C,D3182)+SUMIFS($F:$F,$D:$D,D3182,$C:$C,"Coin Deduction")</f>
        <v>0</v>
      </c>
      <c r="AE3182" s="131">
        <f>Table5[[#This Row],[Column4]]+Table5[[#This Row],[Column14]]+Table5[[#This Row],[Column19]]+Table5[[#This Row],[Column12]]</f>
        <v>0</v>
      </c>
      <c r="AF3182" s="131">
        <f>Table5[[#This Row],[Column5]]+Table5[[#This Row],[Column13]]+Table5[[#This Row],[Column21]]+Table5[[#This Row],[Column18]]</f>
        <v>0</v>
      </c>
      <c r="AG3182" s="131">
        <f t="shared" si="546"/>
        <v>0</v>
      </c>
      <c r="AH3182" s="131">
        <f t="shared" si="547"/>
        <v>0</v>
      </c>
      <c r="AI3182" s="131">
        <f>Table5[[#This Row],[Column17]]-Table5[[#This Row],[Column20]]</f>
        <v>0</v>
      </c>
      <c r="AJ3182" s="131">
        <f t="shared" si="548"/>
        <v>0</v>
      </c>
      <c r="AK3182" s="131">
        <f t="shared" si="541"/>
        <v>0</v>
      </c>
      <c r="AL3182" s="131">
        <f t="shared" si="549"/>
        <v>0</v>
      </c>
      <c r="AM3182" s="131" t="str">
        <f t="shared" si="550"/>
        <v/>
      </c>
      <c r="AN3182" s="131" t="str">
        <f t="shared" ca="1" si="551"/>
        <v/>
      </c>
    </row>
    <row r="3183" spans="1:40" ht="20.25" customHeight="1" x14ac:dyDescent="0.3">
      <c r="A3183" s="127"/>
      <c r="B3183" s="164"/>
      <c r="C3183" s="139"/>
      <c r="D3183" s="140"/>
      <c r="E3183" s="139"/>
      <c r="F3183" s="139"/>
      <c r="G3183" s="140"/>
      <c r="H3183" s="139"/>
      <c r="I3183" s="129"/>
      <c r="L3183" s="128"/>
      <c r="M3183" s="128"/>
      <c r="N3183" s="128"/>
      <c r="O3183" s="128"/>
      <c r="P3183" s="128"/>
      <c r="Q3183" s="128"/>
      <c r="R3183" s="128"/>
      <c r="S3183" s="128"/>
      <c r="T3183" s="120">
        <f t="shared" si="542"/>
        <v>0</v>
      </c>
      <c r="U3183" s="131"/>
      <c r="V3183" s="131"/>
      <c r="W3183" s="131">
        <f>SUMIFS($F$3:F3183,$D$3:D3183,D3183,$C$3:C3183,"Buy")+SUMIFS($F$3:F3183,$D$3:D3183,D3183,$C$3:C3183,"Coin Deposit",$E$3:E3183,"&lt;&gt;")</f>
        <v>0</v>
      </c>
      <c r="X3183" s="131">
        <f t="shared" si="543"/>
        <v>0</v>
      </c>
      <c r="Y3183" s="131">
        <f>IF($D3183=Y$1,SUMIFS($H$3:$H3183,$G$3:$G3183,Y$1,$C$3:$C3183,"Sell"),0)</f>
        <v>0</v>
      </c>
      <c r="Z3183" s="131">
        <f t="shared" si="544"/>
        <v>0</v>
      </c>
      <c r="AA3183" s="131">
        <f>IF($D3183=AA$1,SUMIFS($H$3:$H3183,$G$3:$G3183,AA$1,$C$3:$C3183,"Sell"),0)</f>
        <v>0</v>
      </c>
      <c r="AB3183" s="131">
        <f t="shared" si="545"/>
        <v>0</v>
      </c>
      <c r="AC3183" s="131">
        <f>SUMIFS('Deductions and Deposits'!$H:$H,'Deductions and Deposits'!$G:$G,D3183,'Deductions and Deposits'!$F:$F,"&lt;="&amp;B3183)+SUMIFS($F$3:F3183,$D$3:D3183,D3183,$C$3:C3183,"Coin Deposit",$E$3:E3183,"")</f>
        <v>0</v>
      </c>
      <c r="AD3183" s="131">
        <f>SUMIFS('Deductions and Deposits'!$D:$D,'Deductions and Deposits'!$C:$C,D3183)+SUMIFS($F:$F,$D:$D,D3183,$C:$C,"Coin Deduction")</f>
        <v>0</v>
      </c>
      <c r="AE3183" s="131">
        <f>Table5[[#This Row],[Column4]]+Table5[[#This Row],[Column14]]+Table5[[#This Row],[Column19]]+Table5[[#This Row],[Column12]]</f>
        <v>0</v>
      </c>
      <c r="AF3183" s="131">
        <f>Table5[[#This Row],[Column5]]+Table5[[#This Row],[Column13]]+Table5[[#This Row],[Column21]]+Table5[[#This Row],[Column18]]</f>
        <v>0</v>
      </c>
      <c r="AG3183" s="131">
        <f t="shared" si="546"/>
        <v>0</v>
      </c>
      <c r="AH3183" s="131">
        <f t="shared" si="547"/>
        <v>0</v>
      </c>
      <c r="AI3183" s="131">
        <f>Table5[[#This Row],[Column17]]-Table5[[#This Row],[Column20]]</f>
        <v>0</v>
      </c>
      <c r="AJ3183" s="131">
        <f t="shared" si="548"/>
        <v>0</v>
      </c>
      <c r="AK3183" s="131">
        <f t="shared" si="541"/>
        <v>0</v>
      </c>
      <c r="AL3183" s="131">
        <f t="shared" si="549"/>
        <v>0</v>
      </c>
      <c r="AM3183" s="131" t="str">
        <f t="shared" si="550"/>
        <v/>
      </c>
      <c r="AN3183" s="131" t="str">
        <f t="shared" ca="1" si="551"/>
        <v/>
      </c>
    </row>
    <row r="3184" spans="1:40" ht="20.25" customHeight="1" x14ac:dyDescent="0.3">
      <c r="A3184" s="127"/>
      <c r="B3184" s="164"/>
      <c r="C3184" s="139"/>
      <c r="D3184" s="140"/>
      <c r="E3184" s="139"/>
      <c r="F3184" s="139"/>
      <c r="G3184" s="140"/>
      <c r="H3184" s="139"/>
      <c r="I3184" s="129"/>
      <c r="L3184" s="128"/>
      <c r="M3184" s="128"/>
      <c r="N3184" s="128"/>
      <c r="O3184" s="128"/>
      <c r="P3184" s="128"/>
      <c r="Q3184" s="128"/>
      <c r="R3184" s="128"/>
      <c r="S3184" s="128"/>
      <c r="T3184" s="120">
        <f t="shared" si="542"/>
        <v>0</v>
      </c>
      <c r="U3184" s="131"/>
      <c r="V3184" s="131"/>
      <c r="W3184" s="131">
        <f>SUMIFS($F$3:F3184,$D$3:D3184,D3184,$C$3:C3184,"Buy")+SUMIFS($F$3:F3184,$D$3:D3184,D3184,$C$3:C3184,"Coin Deposit",$E$3:E3184,"&lt;&gt;")</f>
        <v>0</v>
      </c>
      <c r="X3184" s="131">
        <f t="shared" si="543"/>
        <v>0</v>
      </c>
      <c r="Y3184" s="131">
        <f>IF($D3184=Y$1,SUMIFS($H$3:$H3184,$G$3:$G3184,Y$1,$C$3:$C3184,"Sell"),0)</f>
        <v>0</v>
      </c>
      <c r="Z3184" s="131">
        <f t="shared" si="544"/>
        <v>0</v>
      </c>
      <c r="AA3184" s="131">
        <f>IF($D3184=AA$1,SUMIFS($H$3:$H3184,$G$3:$G3184,AA$1,$C$3:$C3184,"Sell"),0)</f>
        <v>0</v>
      </c>
      <c r="AB3184" s="131">
        <f t="shared" si="545"/>
        <v>0</v>
      </c>
      <c r="AC3184" s="131">
        <f>SUMIFS('Deductions and Deposits'!$H:$H,'Deductions and Deposits'!$G:$G,D3184,'Deductions and Deposits'!$F:$F,"&lt;="&amp;B3184)+SUMIFS($F$3:F3184,$D$3:D3184,D3184,$C$3:C3184,"Coin Deposit",$E$3:E3184,"")</f>
        <v>0</v>
      </c>
      <c r="AD3184" s="131">
        <f>SUMIFS('Deductions and Deposits'!$D:$D,'Deductions and Deposits'!$C:$C,D3184)+SUMIFS($F:$F,$D:$D,D3184,$C:$C,"Coin Deduction")</f>
        <v>0</v>
      </c>
      <c r="AE3184" s="131">
        <f>Table5[[#This Row],[Column4]]+Table5[[#This Row],[Column14]]+Table5[[#This Row],[Column19]]+Table5[[#This Row],[Column12]]</f>
        <v>0</v>
      </c>
      <c r="AF3184" s="131">
        <f>Table5[[#This Row],[Column5]]+Table5[[#This Row],[Column13]]+Table5[[#This Row],[Column21]]+Table5[[#This Row],[Column18]]</f>
        <v>0</v>
      </c>
      <c r="AG3184" s="131">
        <f t="shared" si="546"/>
        <v>0</v>
      </c>
      <c r="AH3184" s="131">
        <f t="shared" si="547"/>
        <v>0</v>
      </c>
      <c r="AI3184" s="131">
        <f>Table5[[#This Row],[Column17]]-Table5[[#This Row],[Column20]]</f>
        <v>0</v>
      </c>
      <c r="AJ3184" s="131">
        <f t="shared" si="548"/>
        <v>0</v>
      </c>
      <c r="AK3184" s="131">
        <f t="shared" si="541"/>
        <v>0</v>
      </c>
      <c r="AL3184" s="131">
        <f t="shared" si="549"/>
        <v>0</v>
      </c>
      <c r="AM3184" s="131" t="str">
        <f t="shared" si="550"/>
        <v/>
      </c>
      <c r="AN3184" s="131" t="str">
        <f t="shared" ca="1" si="551"/>
        <v/>
      </c>
    </row>
    <row r="3185" spans="1:40" ht="20.25" customHeight="1" x14ac:dyDescent="0.3">
      <c r="A3185" s="127"/>
      <c r="B3185" s="164"/>
      <c r="C3185" s="139"/>
      <c r="D3185" s="140"/>
      <c r="E3185" s="139"/>
      <c r="F3185" s="139"/>
      <c r="G3185" s="140"/>
      <c r="H3185" s="139"/>
      <c r="I3185" s="129"/>
      <c r="L3185" s="128"/>
      <c r="M3185" s="128"/>
      <c r="N3185" s="128"/>
      <c r="O3185" s="128"/>
      <c r="P3185" s="128"/>
      <c r="Q3185" s="128"/>
      <c r="R3185" s="128"/>
      <c r="S3185" s="128"/>
      <c r="T3185" s="120">
        <f t="shared" si="542"/>
        <v>0</v>
      </c>
      <c r="U3185" s="131"/>
      <c r="V3185" s="131"/>
      <c r="W3185" s="131">
        <f>SUMIFS($F$3:F3185,$D$3:D3185,D3185,$C$3:C3185,"Buy")+SUMIFS($F$3:F3185,$D$3:D3185,D3185,$C$3:C3185,"Coin Deposit",$E$3:E3185,"&lt;&gt;")</f>
        <v>0</v>
      </c>
      <c r="X3185" s="131">
        <f t="shared" si="543"/>
        <v>0</v>
      </c>
      <c r="Y3185" s="131">
        <f>IF($D3185=Y$1,SUMIFS($H$3:$H3185,$G$3:$G3185,Y$1,$C$3:$C3185,"Sell"),0)</f>
        <v>0</v>
      </c>
      <c r="Z3185" s="131">
        <f t="shared" si="544"/>
        <v>0</v>
      </c>
      <c r="AA3185" s="131">
        <f>IF($D3185=AA$1,SUMIFS($H$3:$H3185,$G$3:$G3185,AA$1,$C$3:$C3185,"Sell"),0)</f>
        <v>0</v>
      </c>
      <c r="AB3185" s="131">
        <f t="shared" si="545"/>
        <v>0</v>
      </c>
      <c r="AC3185" s="131">
        <f>SUMIFS('Deductions and Deposits'!$H:$H,'Deductions and Deposits'!$G:$G,D3185,'Deductions and Deposits'!$F:$F,"&lt;="&amp;B3185)+SUMIFS($F$3:F3185,$D$3:D3185,D3185,$C$3:C3185,"Coin Deposit",$E$3:E3185,"")</f>
        <v>0</v>
      </c>
      <c r="AD3185" s="131">
        <f>SUMIFS('Deductions and Deposits'!$D:$D,'Deductions and Deposits'!$C:$C,D3185)+SUMIFS($F:$F,$D:$D,D3185,$C:$C,"Coin Deduction")</f>
        <v>0</v>
      </c>
      <c r="AE3185" s="131">
        <f>Table5[[#This Row],[Column4]]+Table5[[#This Row],[Column14]]+Table5[[#This Row],[Column19]]+Table5[[#This Row],[Column12]]</f>
        <v>0</v>
      </c>
      <c r="AF3185" s="131">
        <f>Table5[[#This Row],[Column5]]+Table5[[#This Row],[Column13]]+Table5[[#This Row],[Column21]]+Table5[[#This Row],[Column18]]</f>
        <v>0</v>
      </c>
      <c r="AG3185" s="131">
        <f t="shared" si="546"/>
        <v>0</v>
      </c>
      <c r="AH3185" s="131">
        <f t="shared" si="547"/>
        <v>0</v>
      </c>
      <c r="AI3185" s="131">
        <f>Table5[[#This Row],[Column17]]-Table5[[#This Row],[Column20]]</f>
        <v>0</v>
      </c>
      <c r="AJ3185" s="131">
        <f t="shared" si="548"/>
        <v>0</v>
      </c>
      <c r="AK3185" s="131">
        <f t="shared" si="541"/>
        <v>0</v>
      </c>
      <c r="AL3185" s="131">
        <f t="shared" si="549"/>
        <v>0</v>
      </c>
      <c r="AM3185" s="131" t="str">
        <f t="shared" si="550"/>
        <v/>
      </c>
      <c r="AN3185" s="131" t="str">
        <f t="shared" ca="1" si="551"/>
        <v/>
      </c>
    </row>
    <row r="3186" spans="1:40" ht="20.25" customHeight="1" x14ac:dyDescent="0.3">
      <c r="A3186" s="127"/>
      <c r="B3186" s="164"/>
      <c r="C3186" s="139"/>
      <c r="D3186" s="140"/>
      <c r="E3186" s="139"/>
      <c r="F3186" s="139"/>
      <c r="G3186" s="140"/>
      <c r="H3186" s="139"/>
      <c r="I3186" s="129"/>
      <c r="L3186" s="128"/>
      <c r="M3186" s="128"/>
      <c r="N3186" s="128"/>
      <c r="O3186" s="128"/>
      <c r="P3186" s="128"/>
      <c r="Q3186" s="128"/>
      <c r="R3186" s="128"/>
      <c r="S3186" s="128"/>
      <c r="T3186" s="120">
        <f t="shared" si="542"/>
        <v>0</v>
      </c>
      <c r="U3186" s="131"/>
      <c r="V3186" s="131"/>
      <c r="W3186" s="131">
        <f>SUMIFS($F$3:F3186,$D$3:D3186,D3186,$C$3:C3186,"Buy")+SUMIFS($F$3:F3186,$D$3:D3186,D3186,$C$3:C3186,"Coin Deposit",$E$3:E3186,"&lt;&gt;")</f>
        <v>0</v>
      </c>
      <c r="X3186" s="131">
        <f t="shared" si="543"/>
        <v>0</v>
      </c>
      <c r="Y3186" s="131">
        <f>IF($D3186=Y$1,SUMIFS($H$3:$H3186,$G$3:$G3186,Y$1,$C$3:$C3186,"Sell"),0)</f>
        <v>0</v>
      </c>
      <c r="Z3186" s="131">
        <f t="shared" si="544"/>
        <v>0</v>
      </c>
      <c r="AA3186" s="131">
        <f>IF($D3186=AA$1,SUMIFS($H$3:$H3186,$G$3:$G3186,AA$1,$C$3:$C3186,"Sell"),0)</f>
        <v>0</v>
      </c>
      <c r="AB3186" s="131">
        <f t="shared" si="545"/>
        <v>0</v>
      </c>
      <c r="AC3186" s="131">
        <f>SUMIFS('Deductions and Deposits'!$H:$H,'Deductions and Deposits'!$G:$G,D3186,'Deductions and Deposits'!$F:$F,"&lt;="&amp;B3186)+SUMIFS($F$3:F3186,$D$3:D3186,D3186,$C$3:C3186,"Coin Deposit",$E$3:E3186,"")</f>
        <v>0</v>
      </c>
      <c r="AD3186" s="131">
        <f>SUMIFS('Deductions and Deposits'!$D:$D,'Deductions and Deposits'!$C:$C,D3186)+SUMIFS($F:$F,$D:$D,D3186,$C:$C,"Coin Deduction")</f>
        <v>0</v>
      </c>
      <c r="AE3186" s="131">
        <f>Table5[[#This Row],[Column4]]+Table5[[#This Row],[Column14]]+Table5[[#This Row],[Column19]]+Table5[[#This Row],[Column12]]</f>
        <v>0</v>
      </c>
      <c r="AF3186" s="131">
        <f>Table5[[#This Row],[Column5]]+Table5[[#This Row],[Column13]]+Table5[[#This Row],[Column21]]+Table5[[#This Row],[Column18]]</f>
        <v>0</v>
      </c>
      <c r="AG3186" s="131">
        <f t="shared" si="546"/>
        <v>0</v>
      </c>
      <c r="AH3186" s="131">
        <f t="shared" si="547"/>
        <v>0</v>
      </c>
      <c r="AI3186" s="131">
        <f>Table5[[#This Row],[Column17]]-Table5[[#This Row],[Column20]]</f>
        <v>0</v>
      </c>
      <c r="AJ3186" s="131">
        <f t="shared" si="548"/>
        <v>0</v>
      </c>
      <c r="AK3186" s="131">
        <f t="shared" si="541"/>
        <v>0</v>
      </c>
      <c r="AL3186" s="131">
        <f t="shared" si="549"/>
        <v>0</v>
      </c>
      <c r="AM3186" s="131" t="str">
        <f t="shared" si="550"/>
        <v/>
      </c>
      <c r="AN3186" s="131" t="str">
        <f t="shared" ca="1" si="551"/>
        <v/>
      </c>
    </row>
    <row r="3187" spans="1:40" ht="20.25" customHeight="1" x14ac:dyDescent="0.3">
      <c r="A3187" s="127"/>
      <c r="B3187" s="164"/>
      <c r="C3187" s="139"/>
      <c r="D3187" s="140"/>
      <c r="E3187" s="139"/>
      <c r="F3187" s="139"/>
      <c r="G3187" s="140"/>
      <c r="H3187" s="139"/>
      <c r="I3187" s="129"/>
      <c r="L3187" s="128"/>
      <c r="M3187" s="128"/>
      <c r="N3187" s="128"/>
      <c r="O3187" s="128"/>
      <c r="P3187" s="128"/>
      <c r="Q3187" s="128"/>
      <c r="R3187" s="128"/>
      <c r="S3187" s="128"/>
      <c r="T3187" s="120">
        <f t="shared" si="542"/>
        <v>0</v>
      </c>
      <c r="U3187" s="131"/>
      <c r="V3187" s="131"/>
      <c r="W3187" s="131">
        <f>SUMIFS($F$3:F3187,$D$3:D3187,D3187,$C$3:C3187,"Buy")+SUMIFS($F$3:F3187,$D$3:D3187,D3187,$C$3:C3187,"Coin Deposit",$E$3:E3187,"&lt;&gt;")</f>
        <v>0</v>
      </c>
      <c r="X3187" s="131">
        <f t="shared" si="543"/>
        <v>0</v>
      </c>
      <c r="Y3187" s="131">
        <f>IF($D3187=Y$1,SUMIFS($H$3:$H3187,$G$3:$G3187,Y$1,$C$3:$C3187,"Sell"),0)</f>
        <v>0</v>
      </c>
      <c r="Z3187" s="131">
        <f t="shared" si="544"/>
        <v>0</v>
      </c>
      <c r="AA3187" s="131">
        <f>IF($D3187=AA$1,SUMIFS($H$3:$H3187,$G$3:$G3187,AA$1,$C$3:$C3187,"Sell"),0)</f>
        <v>0</v>
      </c>
      <c r="AB3187" s="131">
        <f t="shared" si="545"/>
        <v>0</v>
      </c>
      <c r="AC3187" s="131">
        <f>SUMIFS('Deductions and Deposits'!$H:$H,'Deductions and Deposits'!$G:$G,D3187,'Deductions and Deposits'!$F:$F,"&lt;="&amp;B3187)+SUMIFS($F$3:F3187,$D$3:D3187,D3187,$C$3:C3187,"Coin Deposit",$E$3:E3187,"")</f>
        <v>0</v>
      </c>
      <c r="AD3187" s="131">
        <f>SUMIFS('Deductions and Deposits'!$D:$D,'Deductions and Deposits'!$C:$C,D3187)+SUMIFS($F:$F,$D:$D,D3187,$C:$C,"Coin Deduction")</f>
        <v>0</v>
      </c>
      <c r="AE3187" s="131">
        <f>Table5[[#This Row],[Column4]]+Table5[[#This Row],[Column14]]+Table5[[#This Row],[Column19]]+Table5[[#This Row],[Column12]]</f>
        <v>0</v>
      </c>
      <c r="AF3187" s="131">
        <f>Table5[[#This Row],[Column5]]+Table5[[#This Row],[Column13]]+Table5[[#This Row],[Column21]]+Table5[[#This Row],[Column18]]</f>
        <v>0</v>
      </c>
      <c r="AG3187" s="131">
        <f t="shared" si="546"/>
        <v>0</v>
      </c>
      <c r="AH3187" s="131">
        <f t="shared" si="547"/>
        <v>0</v>
      </c>
      <c r="AI3187" s="131">
        <f>Table5[[#This Row],[Column17]]-Table5[[#This Row],[Column20]]</f>
        <v>0</v>
      </c>
      <c r="AJ3187" s="131">
        <f t="shared" si="548"/>
        <v>0</v>
      </c>
      <c r="AK3187" s="131">
        <f t="shared" si="541"/>
        <v>0</v>
      </c>
      <c r="AL3187" s="131">
        <f t="shared" si="549"/>
        <v>0</v>
      </c>
      <c r="AM3187" s="131" t="str">
        <f t="shared" si="550"/>
        <v/>
      </c>
      <c r="AN3187" s="131" t="str">
        <f t="shared" ca="1" si="551"/>
        <v/>
      </c>
    </row>
    <row r="3188" spans="1:40" ht="20.25" customHeight="1" x14ac:dyDescent="0.3">
      <c r="A3188" s="127"/>
      <c r="B3188" s="164"/>
      <c r="C3188" s="139"/>
      <c r="D3188" s="140"/>
      <c r="E3188" s="139"/>
      <c r="F3188" s="139"/>
      <c r="G3188" s="140"/>
      <c r="H3188" s="139"/>
      <c r="I3188" s="129"/>
      <c r="L3188" s="128"/>
      <c r="M3188" s="128"/>
      <c r="N3188" s="128"/>
      <c r="O3188" s="128"/>
      <c r="P3188" s="128"/>
      <c r="Q3188" s="128"/>
      <c r="R3188" s="128"/>
      <c r="S3188" s="128"/>
      <c r="T3188" s="120">
        <f t="shared" si="542"/>
        <v>0</v>
      </c>
      <c r="U3188" s="131"/>
      <c r="V3188" s="131"/>
      <c r="W3188" s="131">
        <f>SUMIFS($F$3:F3188,$D$3:D3188,D3188,$C$3:C3188,"Buy")+SUMIFS($F$3:F3188,$D$3:D3188,D3188,$C$3:C3188,"Coin Deposit",$E$3:E3188,"&lt;&gt;")</f>
        <v>0</v>
      </c>
      <c r="X3188" s="131">
        <f t="shared" si="543"/>
        <v>0</v>
      </c>
      <c r="Y3188" s="131">
        <f>IF($D3188=Y$1,SUMIFS($H$3:$H3188,$G$3:$G3188,Y$1,$C$3:$C3188,"Sell"),0)</f>
        <v>0</v>
      </c>
      <c r="Z3188" s="131">
        <f t="shared" si="544"/>
        <v>0</v>
      </c>
      <c r="AA3188" s="131">
        <f>IF($D3188=AA$1,SUMIFS($H$3:$H3188,$G$3:$G3188,AA$1,$C$3:$C3188,"Sell"),0)</f>
        <v>0</v>
      </c>
      <c r="AB3188" s="131">
        <f t="shared" si="545"/>
        <v>0</v>
      </c>
      <c r="AC3188" s="131">
        <f>SUMIFS('Deductions and Deposits'!$H:$H,'Deductions and Deposits'!$G:$G,D3188,'Deductions and Deposits'!$F:$F,"&lt;="&amp;B3188)+SUMIFS($F$3:F3188,$D$3:D3188,D3188,$C$3:C3188,"Coin Deposit",$E$3:E3188,"")</f>
        <v>0</v>
      </c>
      <c r="AD3188" s="131">
        <f>SUMIFS('Deductions and Deposits'!$D:$D,'Deductions and Deposits'!$C:$C,D3188)+SUMIFS($F:$F,$D:$D,D3188,$C:$C,"Coin Deduction")</f>
        <v>0</v>
      </c>
      <c r="AE3188" s="131">
        <f>Table5[[#This Row],[Column4]]+Table5[[#This Row],[Column14]]+Table5[[#This Row],[Column19]]+Table5[[#This Row],[Column12]]</f>
        <v>0</v>
      </c>
      <c r="AF3188" s="131">
        <f>Table5[[#This Row],[Column5]]+Table5[[#This Row],[Column13]]+Table5[[#This Row],[Column21]]+Table5[[#This Row],[Column18]]</f>
        <v>0</v>
      </c>
      <c r="AG3188" s="131">
        <f t="shared" si="546"/>
        <v>0</v>
      </c>
      <c r="AH3188" s="131">
        <f t="shared" si="547"/>
        <v>0</v>
      </c>
      <c r="AI3188" s="131">
        <f>Table5[[#This Row],[Column17]]-Table5[[#This Row],[Column20]]</f>
        <v>0</v>
      </c>
      <c r="AJ3188" s="131">
        <f t="shared" si="548"/>
        <v>0</v>
      </c>
      <c r="AK3188" s="131">
        <f t="shared" si="541"/>
        <v>0</v>
      </c>
      <c r="AL3188" s="131">
        <f t="shared" si="549"/>
        <v>0</v>
      </c>
      <c r="AM3188" s="131" t="str">
        <f t="shared" si="550"/>
        <v/>
      </c>
      <c r="AN3188" s="131" t="str">
        <f t="shared" ca="1" si="551"/>
        <v/>
      </c>
    </row>
    <row r="3189" spans="1:40" ht="20.25" customHeight="1" x14ac:dyDescent="0.3">
      <c r="A3189" s="127"/>
      <c r="B3189" s="164"/>
      <c r="C3189" s="139"/>
      <c r="D3189" s="140"/>
      <c r="E3189" s="139"/>
      <c r="F3189" s="139"/>
      <c r="G3189" s="140"/>
      <c r="H3189" s="139"/>
      <c r="I3189" s="129"/>
      <c r="L3189" s="128"/>
      <c r="M3189" s="128"/>
      <c r="N3189" s="128"/>
      <c r="O3189" s="128"/>
      <c r="P3189" s="128"/>
      <c r="Q3189" s="128"/>
      <c r="R3189" s="128"/>
      <c r="S3189" s="128"/>
      <c r="T3189" s="120">
        <f t="shared" si="542"/>
        <v>0</v>
      </c>
      <c r="U3189" s="131"/>
      <c r="V3189" s="131"/>
      <c r="W3189" s="131">
        <f>SUMIFS($F$3:F3189,$D$3:D3189,D3189,$C$3:C3189,"Buy")+SUMIFS($F$3:F3189,$D$3:D3189,D3189,$C$3:C3189,"Coin Deposit",$E$3:E3189,"&lt;&gt;")</f>
        <v>0</v>
      </c>
      <c r="X3189" s="131">
        <f t="shared" si="543"/>
        <v>0</v>
      </c>
      <c r="Y3189" s="131">
        <f>IF($D3189=Y$1,SUMIFS($H$3:$H3189,$G$3:$G3189,Y$1,$C$3:$C3189,"Sell"),0)</f>
        <v>0</v>
      </c>
      <c r="Z3189" s="131">
        <f t="shared" si="544"/>
        <v>0</v>
      </c>
      <c r="AA3189" s="131">
        <f>IF($D3189=AA$1,SUMIFS($H$3:$H3189,$G$3:$G3189,AA$1,$C$3:$C3189,"Sell"),0)</f>
        <v>0</v>
      </c>
      <c r="AB3189" s="131">
        <f t="shared" si="545"/>
        <v>0</v>
      </c>
      <c r="AC3189" s="131">
        <f>SUMIFS('Deductions and Deposits'!$H:$H,'Deductions and Deposits'!$G:$G,D3189,'Deductions and Deposits'!$F:$F,"&lt;="&amp;B3189)+SUMIFS($F$3:F3189,$D$3:D3189,D3189,$C$3:C3189,"Coin Deposit",$E$3:E3189,"")</f>
        <v>0</v>
      </c>
      <c r="AD3189" s="131">
        <f>SUMIFS('Deductions and Deposits'!$D:$D,'Deductions and Deposits'!$C:$C,D3189)+SUMIFS($F:$F,$D:$D,D3189,$C:$C,"Coin Deduction")</f>
        <v>0</v>
      </c>
      <c r="AE3189" s="131">
        <f>Table5[[#This Row],[Column4]]+Table5[[#This Row],[Column14]]+Table5[[#This Row],[Column19]]+Table5[[#This Row],[Column12]]</f>
        <v>0</v>
      </c>
      <c r="AF3189" s="131">
        <f>Table5[[#This Row],[Column5]]+Table5[[#This Row],[Column13]]+Table5[[#This Row],[Column21]]+Table5[[#This Row],[Column18]]</f>
        <v>0</v>
      </c>
      <c r="AG3189" s="131">
        <f t="shared" si="546"/>
        <v>0</v>
      </c>
      <c r="AH3189" s="131">
        <f t="shared" si="547"/>
        <v>0</v>
      </c>
      <c r="AI3189" s="131">
        <f>Table5[[#This Row],[Column17]]-Table5[[#This Row],[Column20]]</f>
        <v>0</v>
      </c>
      <c r="AJ3189" s="131">
        <f t="shared" si="548"/>
        <v>0</v>
      </c>
      <c r="AK3189" s="131">
        <f t="shared" si="541"/>
        <v>0</v>
      </c>
      <c r="AL3189" s="131">
        <f t="shared" si="549"/>
        <v>0</v>
      </c>
      <c r="AM3189" s="131" t="str">
        <f t="shared" si="550"/>
        <v/>
      </c>
      <c r="AN3189" s="131" t="str">
        <f t="shared" ca="1" si="551"/>
        <v/>
      </c>
    </row>
    <row r="3190" spans="1:40" ht="20.25" customHeight="1" x14ac:dyDescent="0.3">
      <c r="A3190" s="127"/>
      <c r="B3190" s="164"/>
      <c r="C3190" s="139"/>
      <c r="D3190" s="140"/>
      <c r="E3190" s="139"/>
      <c r="F3190" s="139"/>
      <c r="G3190" s="140"/>
      <c r="H3190" s="139"/>
      <c r="I3190" s="129"/>
      <c r="L3190" s="128"/>
      <c r="M3190" s="128"/>
      <c r="N3190" s="128"/>
      <c r="O3190" s="128"/>
      <c r="P3190" s="128"/>
      <c r="Q3190" s="128"/>
      <c r="R3190" s="128"/>
      <c r="S3190" s="128"/>
      <c r="T3190" s="120">
        <f t="shared" si="542"/>
        <v>0</v>
      </c>
      <c r="U3190" s="131"/>
      <c r="V3190" s="131"/>
      <c r="W3190" s="131">
        <f>SUMIFS($F$3:F3190,$D$3:D3190,D3190,$C$3:C3190,"Buy")+SUMIFS($F$3:F3190,$D$3:D3190,D3190,$C$3:C3190,"Coin Deposit",$E$3:E3190,"&lt;&gt;")</f>
        <v>0</v>
      </c>
      <c r="X3190" s="131">
        <f t="shared" si="543"/>
        <v>0</v>
      </c>
      <c r="Y3190" s="131">
        <f>IF($D3190=Y$1,SUMIFS($H$3:$H3190,$G$3:$G3190,Y$1,$C$3:$C3190,"Sell"),0)</f>
        <v>0</v>
      </c>
      <c r="Z3190" s="131">
        <f t="shared" si="544"/>
        <v>0</v>
      </c>
      <c r="AA3190" s="131">
        <f>IF($D3190=AA$1,SUMIFS($H$3:$H3190,$G$3:$G3190,AA$1,$C$3:$C3190,"Sell"),0)</f>
        <v>0</v>
      </c>
      <c r="AB3190" s="131">
        <f t="shared" si="545"/>
        <v>0</v>
      </c>
      <c r="AC3190" s="131">
        <f>SUMIFS('Deductions and Deposits'!$H:$H,'Deductions and Deposits'!$G:$G,D3190,'Deductions and Deposits'!$F:$F,"&lt;="&amp;B3190)+SUMIFS($F$3:F3190,$D$3:D3190,D3190,$C$3:C3190,"Coin Deposit",$E$3:E3190,"")</f>
        <v>0</v>
      </c>
      <c r="AD3190" s="131">
        <f>SUMIFS('Deductions and Deposits'!$D:$D,'Deductions and Deposits'!$C:$C,D3190)+SUMIFS($F:$F,$D:$D,D3190,$C:$C,"Coin Deduction")</f>
        <v>0</v>
      </c>
      <c r="AE3190" s="131">
        <f>Table5[[#This Row],[Column4]]+Table5[[#This Row],[Column14]]+Table5[[#This Row],[Column19]]+Table5[[#This Row],[Column12]]</f>
        <v>0</v>
      </c>
      <c r="AF3190" s="131">
        <f>Table5[[#This Row],[Column5]]+Table5[[#This Row],[Column13]]+Table5[[#This Row],[Column21]]+Table5[[#This Row],[Column18]]</f>
        <v>0</v>
      </c>
      <c r="AG3190" s="131">
        <f t="shared" si="546"/>
        <v>0</v>
      </c>
      <c r="AH3190" s="131">
        <f t="shared" si="547"/>
        <v>0</v>
      </c>
      <c r="AI3190" s="131">
        <f>Table5[[#This Row],[Column17]]-Table5[[#This Row],[Column20]]</f>
        <v>0</v>
      </c>
      <c r="AJ3190" s="131">
        <f t="shared" si="548"/>
        <v>0</v>
      </c>
      <c r="AK3190" s="131">
        <f t="shared" ref="AK3190:AK3253" si="552">AJ3190*T3190</f>
        <v>0</v>
      </c>
      <c r="AL3190" s="131">
        <f t="shared" si="549"/>
        <v>0</v>
      </c>
      <c r="AM3190" s="131" t="str">
        <f t="shared" si="550"/>
        <v/>
      </c>
      <c r="AN3190" s="131" t="str">
        <f t="shared" ca="1" si="551"/>
        <v/>
      </c>
    </row>
    <row r="3191" spans="1:40" ht="20.25" customHeight="1" x14ac:dyDescent="0.3">
      <c r="A3191" s="127"/>
      <c r="B3191" s="164"/>
      <c r="C3191" s="139"/>
      <c r="D3191" s="140"/>
      <c r="E3191" s="139"/>
      <c r="F3191" s="139"/>
      <c r="G3191" s="140"/>
      <c r="H3191" s="139"/>
      <c r="I3191" s="129"/>
      <c r="L3191" s="128"/>
      <c r="M3191" s="128"/>
      <c r="N3191" s="128"/>
      <c r="O3191" s="128"/>
      <c r="P3191" s="128"/>
      <c r="Q3191" s="128"/>
      <c r="R3191" s="128"/>
      <c r="S3191" s="128"/>
      <c r="T3191" s="120">
        <f t="shared" si="542"/>
        <v>0</v>
      </c>
      <c r="U3191" s="131"/>
      <c r="V3191" s="131"/>
      <c r="W3191" s="131">
        <f>SUMIFS($F$3:F3191,$D$3:D3191,D3191,$C$3:C3191,"Buy")+SUMIFS($F$3:F3191,$D$3:D3191,D3191,$C$3:C3191,"Coin Deposit",$E$3:E3191,"&lt;&gt;")</f>
        <v>0</v>
      </c>
      <c r="X3191" s="131">
        <f t="shared" si="543"/>
        <v>0</v>
      </c>
      <c r="Y3191" s="131">
        <f>IF($D3191=Y$1,SUMIFS($H$3:$H3191,$G$3:$G3191,Y$1,$C$3:$C3191,"Sell"),0)</f>
        <v>0</v>
      </c>
      <c r="Z3191" s="131">
        <f t="shared" si="544"/>
        <v>0</v>
      </c>
      <c r="AA3191" s="131">
        <f>IF($D3191=AA$1,SUMIFS($H$3:$H3191,$G$3:$G3191,AA$1,$C$3:$C3191,"Sell"),0)</f>
        <v>0</v>
      </c>
      <c r="AB3191" s="131">
        <f t="shared" si="545"/>
        <v>0</v>
      </c>
      <c r="AC3191" s="131">
        <f>SUMIFS('Deductions and Deposits'!$H:$H,'Deductions and Deposits'!$G:$G,D3191,'Deductions and Deposits'!$F:$F,"&lt;="&amp;B3191)+SUMIFS($F$3:F3191,$D$3:D3191,D3191,$C$3:C3191,"Coin Deposit",$E$3:E3191,"")</f>
        <v>0</v>
      </c>
      <c r="AD3191" s="131">
        <f>SUMIFS('Deductions and Deposits'!$D:$D,'Deductions and Deposits'!$C:$C,D3191)+SUMIFS($F:$F,$D:$D,D3191,$C:$C,"Coin Deduction")</f>
        <v>0</v>
      </c>
      <c r="AE3191" s="131">
        <f>Table5[[#This Row],[Column4]]+Table5[[#This Row],[Column14]]+Table5[[#This Row],[Column19]]+Table5[[#This Row],[Column12]]</f>
        <v>0</v>
      </c>
      <c r="AF3191" s="131">
        <f>Table5[[#This Row],[Column5]]+Table5[[#This Row],[Column13]]+Table5[[#This Row],[Column21]]+Table5[[#This Row],[Column18]]</f>
        <v>0</v>
      </c>
      <c r="AG3191" s="131">
        <f t="shared" si="546"/>
        <v>0</v>
      </c>
      <c r="AH3191" s="131">
        <f t="shared" si="547"/>
        <v>0</v>
      </c>
      <c r="AI3191" s="131">
        <f>Table5[[#This Row],[Column17]]-Table5[[#This Row],[Column20]]</f>
        <v>0</v>
      </c>
      <c r="AJ3191" s="131">
        <f t="shared" si="548"/>
        <v>0</v>
      </c>
      <c r="AK3191" s="131">
        <f t="shared" si="552"/>
        <v>0</v>
      </c>
      <c r="AL3191" s="131">
        <f t="shared" si="549"/>
        <v>0</v>
      </c>
      <c r="AM3191" s="131" t="str">
        <f t="shared" si="550"/>
        <v/>
      </c>
      <c r="AN3191" s="131" t="str">
        <f t="shared" ca="1" si="551"/>
        <v/>
      </c>
    </row>
    <row r="3192" spans="1:40" ht="20.25" customHeight="1" x14ac:dyDescent="0.3">
      <c r="A3192" s="127"/>
      <c r="B3192" s="164"/>
      <c r="C3192" s="139"/>
      <c r="D3192" s="140"/>
      <c r="E3192" s="139"/>
      <c r="F3192" s="139"/>
      <c r="G3192" s="140"/>
      <c r="H3192" s="139"/>
      <c r="I3192" s="129"/>
      <c r="L3192" s="128"/>
      <c r="M3192" s="128"/>
      <c r="N3192" s="128"/>
      <c r="O3192" s="128"/>
      <c r="P3192" s="128"/>
      <c r="Q3192" s="128"/>
      <c r="R3192" s="128"/>
      <c r="S3192" s="128"/>
      <c r="T3192" s="120">
        <f t="shared" si="542"/>
        <v>0</v>
      </c>
      <c r="U3192" s="131"/>
      <c r="V3192" s="131"/>
      <c r="W3192" s="131">
        <f>SUMIFS($F$3:F3192,$D$3:D3192,D3192,$C$3:C3192,"Buy")+SUMIFS($F$3:F3192,$D$3:D3192,D3192,$C$3:C3192,"Coin Deposit",$E$3:E3192,"&lt;&gt;")</f>
        <v>0</v>
      </c>
      <c r="X3192" s="131">
        <f t="shared" si="543"/>
        <v>0</v>
      </c>
      <c r="Y3192" s="131">
        <f>IF($D3192=Y$1,SUMIFS($H$3:$H3192,$G$3:$G3192,Y$1,$C$3:$C3192,"Sell"),0)</f>
        <v>0</v>
      </c>
      <c r="Z3192" s="131">
        <f t="shared" si="544"/>
        <v>0</v>
      </c>
      <c r="AA3192" s="131">
        <f>IF($D3192=AA$1,SUMIFS($H$3:$H3192,$G$3:$G3192,AA$1,$C$3:$C3192,"Sell"),0)</f>
        <v>0</v>
      </c>
      <c r="AB3192" s="131">
        <f t="shared" si="545"/>
        <v>0</v>
      </c>
      <c r="AC3192" s="131">
        <f>SUMIFS('Deductions and Deposits'!$H:$H,'Deductions and Deposits'!$G:$G,D3192,'Deductions and Deposits'!$F:$F,"&lt;="&amp;B3192)+SUMIFS($F$3:F3192,$D$3:D3192,D3192,$C$3:C3192,"Coin Deposit",$E$3:E3192,"")</f>
        <v>0</v>
      </c>
      <c r="AD3192" s="131">
        <f>SUMIFS('Deductions and Deposits'!$D:$D,'Deductions and Deposits'!$C:$C,D3192)+SUMIFS($F:$F,$D:$D,D3192,$C:$C,"Coin Deduction")</f>
        <v>0</v>
      </c>
      <c r="AE3192" s="131">
        <f>Table5[[#This Row],[Column4]]+Table5[[#This Row],[Column14]]+Table5[[#This Row],[Column19]]+Table5[[#This Row],[Column12]]</f>
        <v>0</v>
      </c>
      <c r="AF3192" s="131">
        <f>Table5[[#This Row],[Column5]]+Table5[[#This Row],[Column13]]+Table5[[#This Row],[Column21]]+Table5[[#This Row],[Column18]]</f>
        <v>0</v>
      </c>
      <c r="AG3192" s="131">
        <f t="shared" si="546"/>
        <v>0</v>
      </c>
      <c r="AH3192" s="131">
        <f t="shared" si="547"/>
        <v>0</v>
      </c>
      <c r="AI3192" s="131">
        <f>Table5[[#This Row],[Column17]]-Table5[[#This Row],[Column20]]</f>
        <v>0</v>
      </c>
      <c r="AJ3192" s="131">
        <f t="shared" si="548"/>
        <v>0</v>
      </c>
      <c r="AK3192" s="131">
        <f t="shared" si="552"/>
        <v>0</v>
      </c>
      <c r="AL3192" s="131">
        <f t="shared" si="549"/>
        <v>0</v>
      </c>
      <c r="AM3192" s="131" t="str">
        <f t="shared" si="550"/>
        <v/>
      </c>
      <c r="AN3192" s="131" t="str">
        <f t="shared" ca="1" si="551"/>
        <v/>
      </c>
    </row>
    <row r="3193" spans="1:40" ht="20.25" customHeight="1" x14ac:dyDescent="0.3">
      <c r="A3193" s="127"/>
      <c r="B3193" s="164"/>
      <c r="C3193" s="139"/>
      <c r="D3193" s="140"/>
      <c r="E3193" s="139"/>
      <c r="F3193" s="139"/>
      <c r="G3193" s="140"/>
      <c r="H3193" s="139"/>
      <c r="I3193" s="129"/>
      <c r="L3193" s="128"/>
      <c r="M3193" s="128"/>
      <c r="N3193" s="128"/>
      <c r="O3193" s="128"/>
      <c r="P3193" s="128"/>
      <c r="Q3193" s="128"/>
      <c r="R3193" s="128"/>
      <c r="S3193" s="128"/>
      <c r="T3193" s="120">
        <f t="shared" si="542"/>
        <v>0</v>
      </c>
      <c r="U3193" s="131"/>
      <c r="V3193" s="131"/>
      <c r="W3193" s="131">
        <f>SUMIFS($F$3:F3193,$D$3:D3193,D3193,$C$3:C3193,"Buy")+SUMIFS($F$3:F3193,$D$3:D3193,D3193,$C$3:C3193,"Coin Deposit",$E$3:E3193,"&lt;&gt;")</f>
        <v>0</v>
      </c>
      <c r="X3193" s="131">
        <f t="shared" si="543"/>
        <v>0</v>
      </c>
      <c r="Y3193" s="131">
        <f>IF($D3193=Y$1,SUMIFS($H$3:$H3193,$G$3:$G3193,Y$1,$C$3:$C3193,"Sell"),0)</f>
        <v>0</v>
      </c>
      <c r="Z3193" s="131">
        <f t="shared" si="544"/>
        <v>0</v>
      </c>
      <c r="AA3193" s="131">
        <f>IF($D3193=AA$1,SUMIFS($H$3:$H3193,$G$3:$G3193,AA$1,$C$3:$C3193,"Sell"),0)</f>
        <v>0</v>
      </c>
      <c r="AB3193" s="131">
        <f t="shared" si="545"/>
        <v>0</v>
      </c>
      <c r="AC3193" s="131">
        <f>SUMIFS('Deductions and Deposits'!$H:$H,'Deductions and Deposits'!$G:$G,D3193,'Deductions and Deposits'!$F:$F,"&lt;="&amp;B3193)+SUMIFS($F$3:F3193,$D$3:D3193,D3193,$C$3:C3193,"Coin Deposit",$E$3:E3193,"")</f>
        <v>0</v>
      </c>
      <c r="AD3193" s="131">
        <f>SUMIFS('Deductions and Deposits'!$D:$D,'Deductions and Deposits'!$C:$C,D3193)+SUMIFS($F:$F,$D:$D,D3193,$C:$C,"Coin Deduction")</f>
        <v>0</v>
      </c>
      <c r="AE3193" s="131">
        <f>Table5[[#This Row],[Column4]]+Table5[[#This Row],[Column14]]+Table5[[#This Row],[Column19]]+Table5[[#This Row],[Column12]]</f>
        <v>0</v>
      </c>
      <c r="AF3193" s="131">
        <f>Table5[[#This Row],[Column5]]+Table5[[#This Row],[Column13]]+Table5[[#This Row],[Column21]]+Table5[[#This Row],[Column18]]</f>
        <v>0</v>
      </c>
      <c r="AG3193" s="131">
        <f t="shared" si="546"/>
        <v>0</v>
      </c>
      <c r="AH3193" s="131">
        <f t="shared" si="547"/>
        <v>0</v>
      </c>
      <c r="AI3193" s="131">
        <f>Table5[[#This Row],[Column17]]-Table5[[#This Row],[Column20]]</f>
        <v>0</v>
      </c>
      <c r="AJ3193" s="131">
        <f t="shared" si="548"/>
        <v>0</v>
      </c>
      <c r="AK3193" s="131">
        <f t="shared" si="552"/>
        <v>0</v>
      </c>
      <c r="AL3193" s="131">
        <f t="shared" si="549"/>
        <v>0</v>
      </c>
      <c r="AM3193" s="131" t="str">
        <f t="shared" si="550"/>
        <v/>
      </c>
      <c r="AN3193" s="131" t="str">
        <f t="shared" ca="1" si="551"/>
        <v/>
      </c>
    </row>
    <row r="3194" spans="1:40" ht="20.25" customHeight="1" x14ac:dyDescent="0.3">
      <c r="A3194" s="127"/>
      <c r="B3194" s="164"/>
      <c r="C3194" s="139"/>
      <c r="D3194" s="140"/>
      <c r="E3194" s="139"/>
      <c r="F3194" s="139"/>
      <c r="G3194" s="140"/>
      <c r="H3194" s="139"/>
      <c r="I3194" s="129"/>
      <c r="L3194" s="128"/>
      <c r="M3194" s="128"/>
      <c r="N3194" s="128"/>
      <c r="O3194" s="128"/>
      <c r="P3194" s="128"/>
      <c r="Q3194" s="128"/>
      <c r="R3194" s="128"/>
      <c r="S3194" s="128"/>
      <c r="T3194" s="120">
        <f t="shared" si="542"/>
        <v>0</v>
      </c>
      <c r="U3194" s="131"/>
      <c r="V3194" s="131"/>
      <c r="W3194" s="131">
        <f>SUMIFS($F$3:F3194,$D$3:D3194,D3194,$C$3:C3194,"Buy")+SUMIFS($F$3:F3194,$D$3:D3194,D3194,$C$3:C3194,"Coin Deposit",$E$3:E3194,"&lt;&gt;")</f>
        <v>0</v>
      </c>
      <c r="X3194" s="131">
        <f t="shared" si="543"/>
        <v>0</v>
      </c>
      <c r="Y3194" s="131">
        <f>IF($D3194=Y$1,SUMIFS($H$3:$H3194,$G$3:$G3194,Y$1,$C$3:$C3194,"Sell"),0)</f>
        <v>0</v>
      </c>
      <c r="Z3194" s="131">
        <f t="shared" si="544"/>
        <v>0</v>
      </c>
      <c r="AA3194" s="131">
        <f>IF($D3194=AA$1,SUMIFS($H$3:$H3194,$G$3:$G3194,AA$1,$C$3:$C3194,"Sell"),0)</f>
        <v>0</v>
      </c>
      <c r="AB3194" s="131">
        <f t="shared" si="545"/>
        <v>0</v>
      </c>
      <c r="AC3194" s="131">
        <f>SUMIFS('Deductions and Deposits'!$H:$H,'Deductions and Deposits'!$G:$G,D3194,'Deductions and Deposits'!$F:$F,"&lt;="&amp;B3194)+SUMIFS($F$3:F3194,$D$3:D3194,D3194,$C$3:C3194,"Coin Deposit",$E$3:E3194,"")</f>
        <v>0</v>
      </c>
      <c r="AD3194" s="131">
        <f>SUMIFS('Deductions and Deposits'!$D:$D,'Deductions and Deposits'!$C:$C,D3194)+SUMIFS($F:$F,$D:$D,D3194,$C:$C,"Coin Deduction")</f>
        <v>0</v>
      </c>
      <c r="AE3194" s="131">
        <f>Table5[[#This Row],[Column4]]+Table5[[#This Row],[Column14]]+Table5[[#This Row],[Column19]]+Table5[[#This Row],[Column12]]</f>
        <v>0</v>
      </c>
      <c r="AF3194" s="131">
        <f>Table5[[#This Row],[Column5]]+Table5[[#This Row],[Column13]]+Table5[[#This Row],[Column21]]+Table5[[#This Row],[Column18]]</f>
        <v>0</v>
      </c>
      <c r="AG3194" s="131">
        <f t="shared" si="546"/>
        <v>0</v>
      </c>
      <c r="AH3194" s="131">
        <f t="shared" si="547"/>
        <v>0</v>
      </c>
      <c r="AI3194" s="131">
        <f>Table5[[#This Row],[Column17]]-Table5[[#This Row],[Column20]]</f>
        <v>0</v>
      </c>
      <c r="AJ3194" s="131">
        <f t="shared" si="548"/>
        <v>0</v>
      </c>
      <c r="AK3194" s="131">
        <f t="shared" si="552"/>
        <v>0</v>
      </c>
      <c r="AL3194" s="131">
        <f t="shared" si="549"/>
        <v>0</v>
      </c>
      <c r="AM3194" s="131" t="str">
        <f t="shared" si="550"/>
        <v/>
      </c>
      <c r="AN3194" s="131" t="str">
        <f t="shared" ca="1" si="551"/>
        <v/>
      </c>
    </row>
    <row r="3195" spans="1:40" ht="20.25" customHeight="1" x14ac:dyDescent="0.3">
      <c r="A3195" s="127"/>
      <c r="B3195" s="164"/>
      <c r="C3195" s="139"/>
      <c r="D3195" s="140"/>
      <c r="E3195" s="139"/>
      <c r="F3195" s="139"/>
      <c r="G3195" s="140"/>
      <c r="H3195" s="139"/>
      <c r="I3195" s="129"/>
      <c r="L3195" s="128"/>
      <c r="M3195" s="128"/>
      <c r="N3195" s="128"/>
      <c r="O3195" s="128"/>
      <c r="P3195" s="128"/>
      <c r="Q3195" s="128"/>
      <c r="R3195" s="128"/>
      <c r="S3195" s="128"/>
      <c r="T3195" s="120">
        <f t="shared" si="542"/>
        <v>0</v>
      </c>
      <c r="U3195" s="131"/>
      <c r="V3195" s="131"/>
      <c r="W3195" s="131">
        <f>SUMIFS($F$3:F3195,$D$3:D3195,D3195,$C$3:C3195,"Buy")+SUMIFS($F$3:F3195,$D$3:D3195,D3195,$C$3:C3195,"Coin Deposit",$E$3:E3195,"&lt;&gt;")</f>
        <v>0</v>
      </c>
      <c r="X3195" s="131">
        <f t="shared" si="543"/>
        <v>0</v>
      </c>
      <c r="Y3195" s="131">
        <f>IF($D3195=Y$1,SUMIFS($H$3:$H3195,$G$3:$G3195,Y$1,$C$3:$C3195,"Sell"),0)</f>
        <v>0</v>
      </c>
      <c r="Z3195" s="131">
        <f t="shared" si="544"/>
        <v>0</v>
      </c>
      <c r="AA3195" s="131">
        <f>IF($D3195=AA$1,SUMIFS($H$3:$H3195,$G$3:$G3195,AA$1,$C$3:$C3195,"Sell"),0)</f>
        <v>0</v>
      </c>
      <c r="AB3195" s="131">
        <f t="shared" si="545"/>
        <v>0</v>
      </c>
      <c r="AC3195" s="131">
        <f>SUMIFS('Deductions and Deposits'!$H:$H,'Deductions and Deposits'!$G:$G,D3195,'Deductions and Deposits'!$F:$F,"&lt;="&amp;B3195)+SUMIFS($F$3:F3195,$D$3:D3195,D3195,$C$3:C3195,"Coin Deposit",$E$3:E3195,"")</f>
        <v>0</v>
      </c>
      <c r="AD3195" s="131">
        <f>SUMIFS('Deductions and Deposits'!$D:$D,'Deductions and Deposits'!$C:$C,D3195)+SUMIFS($F:$F,$D:$D,D3195,$C:$C,"Coin Deduction")</f>
        <v>0</v>
      </c>
      <c r="AE3195" s="131">
        <f>Table5[[#This Row],[Column4]]+Table5[[#This Row],[Column14]]+Table5[[#This Row],[Column19]]+Table5[[#This Row],[Column12]]</f>
        <v>0</v>
      </c>
      <c r="AF3195" s="131">
        <f>Table5[[#This Row],[Column5]]+Table5[[#This Row],[Column13]]+Table5[[#This Row],[Column21]]+Table5[[#This Row],[Column18]]</f>
        <v>0</v>
      </c>
      <c r="AG3195" s="131">
        <f t="shared" si="546"/>
        <v>0</v>
      </c>
      <c r="AH3195" s="131">
        <f t="shared" si="547"/>
        <v>0</v>
      </c>
      <c r="AI3195" s="131">
        <f>Table5[[#This Row],[Column17]]-Table5[[#This Row],[Column20]]</f>
        <v>0</v>
      </c>
      <c r="AJ3195" s="131">
        <f t="shared" si="548"/>
        <v>0</v>
      </c>
      <c r="AK3195" s="131">
        <f t="shared" si="552"/>
        <v>0</v>
      </c>
      <c r="AL3195" s="131">
        <f t="shared" si="549"/>
        <v>0</v>
      </c>
      <c r="AM3195" s="131" t="str">
        <f t="shared" si="550"/>
        <v/>
      </c>
      <c r="AN3195" s="131" t="str">
        <f t="shared" ca="1" si="551"/>
        <v/>
      </c>
    </row>
    <row r="3196" spans="1:40" ht="20.25" customHeight="1" x14ac:dyDescent="0.3">
      <c r="A3196" s="127"/>
      <c r="B3196" s="164"/>
      <c r="C3196" s="139"/>
      <c r="D3196" s="140"/>
      <c r="E3196" s="139"/>
      <c r="F3196" s="139"/>
      <c r="G3196" s="140"/>
      <c r="H3196" s="139"/>
      <c r="I3196" s="129"/>
      <c r="L3196" s="128"/>
      <c r="M3196" s="128"/>
      <c r="N3196" s="128"/>
      <c r="O3196" s="128"/>
      <c r="P3196" s="128"/>
      <c r="Q3196" s="128"/>
      <c r="R3196" s="128"/>
      <c r="S3196" s="128"/>
      <c r="T3196" s="120">
        <f t="shared" si="542"/>
        <v>0</v>
      </c>
      <c r="U3196" s="131"/>
      <c r="V3196" s="131"/>
      <c r="W3196" s="131">
        <f>SUMIFS($F$3:F3196,$D$3:D3196,D3196,$C$3:C3196,"Buy")+SUMIFS($F$3:F3196,$D$3:D3196,D3196,$C$3:C3196,"Coin Deposit",$E$3:E3196,"&lt;&gt;")</f>
        <v>0</v>
      </c>
      <c r="X3196" s="131">
        <f t="shared" si="543"/>
        <v>0</v>
      </c>
      <c r="Y3196" s="131">
        <f>IF($D3196=Y$1,SUMIFS($H$3:$H3196,$G$3:$G3196,Y$1,$C$3:$C3196,"Sell"),0)</f>
        <v>0</v>
      </c>
      <c r="Z3196" s="131">
        <f t="shared" si="544"/>
        <v>0</v>
      </c>
      <c r="AA3196" s="131">
        <f>IF($D3196=AA$1,SUMIFS($H$3:$H3196,$G$3:$G3196,AA$1,$C$3:$C3196,"Sell"),0)</f>
        <v>0</v>
      </c>
      <c r="AB3196" s="131">
        <f t="shared" si="545"/>
        <v>0</v>
      </c>
      <c r="AC3196" s="131">
        <f>SUMIFS('Deductions and Deposits'!$H:$H,'Deductions and Deposits'!$G:$G,D3196,'Deductions and Deposits'!$F:$F,"&lt;="&amp;B3196)+SUMIFS($F$3:F3196,$D$3:D3196,D3196,$C$3:C3196,"Coin Deposit",$E$3:E3196,"")</f>
        <v>0</v>
      </c>
      <c r="AD3196" s="131">
        <f>SUMIFS('Deductions and Deposits'!$D:$D,'Deductions and Deposits'!$C:$C,D3196)+SUMIFS($F:$F,$D:$D,D3196,$C:$C,"Coin Deduction")</f>
        <v>0</v>
      </c>
      <c r="AE3196" s="131">
        <f>Table5[[#This Row],[Column4]]+Table5[[#This Row],[Column14]]+Table5[[#This Row],[Column19]]+Table5[[#This Row],[Column12]]</f>
        <v>0</v>
      </c>
      <c r="AF3196" s="131">
        <f>Table5[[#This Row],[Column5]]+Table5[[#This Row],[Column13]]+Table5[[#This Row],[Column21]]+Table5[[#This Row],[Column18]]</f>
        <v>0</v>
      </c>
      <c r="AG3196" s="131">
        <f t="shared" si="546"/>
        <v>0</v>
      </c>
      <c r="AH3196" s="131">
        <f t="shared" si="547"/>
        <v>0</v>
      </c>
      <c r="AI3196" s="131">
        <f>Table5[[#This Row],[Column17]]-Table5[[#This Row],[Column20]]</f>
        <v>0</v>
      </c>
      <c r="AJ3196" s="131">
        <f t="shared" si="548"/>
        <v>0</v>
      </c>
      <c r="AK3196" s="131">
        <f t="shared" si="552"/>
        <v>0</v>
      </c>
      <c r="AL3196" s="131">
        <f t="shared" si="549"/>
        <v>0</v>
      </c>
      <c r="AM3196" s="131" t="str">
        <f t="shared" si="550"/>
        <v/>
      </c>
      <c r="AN3196" s="131" t="str">
        <f t="shared" ca="1" si="551"/>
        <v/>
      </c>
    </row>
    <row r="3197" spans="1:40" ht="20.25" customHeight="1" x14ac:dyDescent="0.3">
      <c r="A3197" s="127"/>
      <c r="B3197" s="164"/>
      <c r="C3197" s="139"/>
      <c r="D3197" s="140"/>
      <c r="E3197" s="139"/>
      <c r="F3197" s="139"/>
      <c r="G3197" s="140"/>
      <c r="H3197" s="139"/>
      <c r="I3197" s="129"/>
      <c r="L3197" s="128"/>
      <c r="M3197" s="128"/>
      <c r="N3197" s="128"/>
      <c r="O3197" s="128"/>
      <c r="P3197" s="128"/>
      <c r="Q3197" s="128"/>
      <c r="R3197" s="128"/>
      <c r="S3197" s="128"/>
      <c r="T3197" s="120">
        <f t="shared" si="542"/>
        <v>0</v>
      </c>
      <c r="U3197" s="131"/>
      <c r="V3197" s="131"/>
      <c r="W3197" s="131">
        <f>SUMIFS($F$3:F3197,$D$3:D3197,D3197,$C$3:C3197,"Buy")+SUMIFS($F$3:F3197,$D$3:D3197,D3197,$C$3:C3197,"Coin Deposit",$E$3:E3197,"&lt;&gt;")</f>
        <v>0</v>
      </c>
      <c r="X3197" s="131">
        <f t="shared" si="543"/>
        <v>0</v>
      </c>
      <c r="Y3197" s="131">
        <f>IF($D3197=Y$1,SUMIFS($H$3:$H3197,$G$3:$G3197,Y$1,$C$3:$C3197,"Sell"),0)</f>
        <v>0</v>
      </c>
      <c r="Z3197" s="131">
        <f t="shared" si="544"/>
        <v>0</v>
      </c>
      <c r="AA3197" s="131">
        <f>IF($D3197=AA$1,SUMIFS($H$3:$H3197,$G$3:$G3197,AA$1,$C$3:$C3197,"Sell"),0)</f>
        <v>0</v>
      </c>
      <c r="AB3197" s="131">
        <f t="shared" si="545"/>
        <v>0</v>
      </c>
      <c r="AC3197" s="131">
        <f>SUMIFS('Deductions and Deposits'!$H:$H,'Deductions and Deposits'!$G:$G,D3197,'Deductions and Deposits'!$F:$F,"&lt;="&amp;B3197)+SUMIFS($F$3:F3197,$D$3:D3197,D3197,$C$3:C3197,"Coin Deposit",$E$3:E3197,"")</f>
        <v>0</v>
      </c>
      <c r="AD3197" s="131">
        <f>SUMIFS('Deductions and Deposits'!$D:$D,'Deductions and Deposits'!$C:$C,D3197)+SUMIFS($F:$F,$D:$D,D3197,$C:$C,"Coin Deduction")</f>
        <v>0</v>
      </c>
      <c r="AE3197" s="131">
        <f>Table5[[#This Row],[Column4]]+Table5[[#This Row],[Column14]]+Table5[[#This Row],[Column19]]+Table5[[#This Row],[Column12]]</f>
        <v>0</v>
      </c>
      <c r="AF3197" s="131">
        <f>Table5[[#This Row],[Column5]]+Table5[[#This Row],[Column13]]+Table5[[#This Row],[Column21]]+Table5[[#This Row],[Column18]]</f>
        <v>0</v>
      </c>
      <c r="AG3197" s="131">
        <f t="shared" si="546"/>
        <v>0</v>
      </c>
      <c r="AH3197" s="131">
        <f t="shared" si="547"/>
        <v>0</v>
      </c>
      <c r="AI3197" s="131">
        <f>Table5[[#This Row],[Column17]]-Table5[[#This Row],[Column20]]</f>
        <v>0</v>
      </c>
      <c r="AJ3197" s="131">
        <f t="shared" si="548"/>
        <v>0</v>
      </c>
      <c r="AK3197" s="131">
        <f t="shared" si="552"/>
        <v>0</v>
      </c>
      <c r="AL3197" s="131">
        <f t="shared" si="549"/>
        <v>0</v>
      </c>
      <c r="AM3197" s="131" t="str">
        <f t="shared" si="550"/>
        <v/>
      </c>
      <c r="AN3197" s="131" t="str">
        <f t="shared" ca="1" si="551"/>
        <v/>
      </c>
    </row>
    <row r="3198" spans="1:40" ht="20.25" customHeight="1" x14ac:dyDescent="0.3">
      <c r="A3198" s="127"/>
      <c r="B3198" s="164"/>
      <c r="C3198" s="139"/>
      <c r="D3198" s="140"/>
      <c r="E3198" s="139"/>
      <c r="F3198" s="139"/>
      <c r="G3198" s="140"/>
      <c r="H3198" s="139"/>
      <c r="I3198" s="129"/>
      <c r="L3198" s="128"/>
      <c r="M3198" s="128"/>
      <c r="N3198" s="128"/>
      <c r="O3198" s="128"/>
      <c r="P3198" s="128"/>
      <c r="Q3198" s="128"/>
      <c r="R3198" s="128"/>
      <c r="S3198" s="128"/>
      <c r="T3198" s="120">
        <f t="shared" si="542"/>
        <v>0</v>
      </c>
      <c r="U3198" s="131"/>
      <c r="V3198" s="131"/>
      <c r="W3198" s="131">
        <f>SUMIFS($F$3:F3198,$D$3:D3198,D3198,$C$3:C3198,"Buy")+SUMIFS($F$3:F3198,$D$3:D3198,D3198,$C$3:C3198,"Coin Deposit",$E$3:E3198,"&lt;&gt;")</f>
        <v>0</v>
      </c>
      <c r="X3198" s="131">
        <f t="shared" si="543"/>
        <v>0</v>
      </c>
      <c r="Y3198" s="131">
        <f>IF($D3198=Y$1,SUMIFS($H$3:$H3198,$G$3:$G3198,Y$1,$C$3:$C3198,"Sell"),0)</f>
        <v>0</v>
      </c>
      <c r="Z3198" s="131">
        <f t="shared" si="544"/>
        <v>0</v>
      </c>
      <c r="AA3198" s="131">
        <f>IF($D3198=AA$1,SUMIFS($H$3:$H3198,$G$3:$G3198,AA$1,$C$3:$C3198,"Sell"),0)</f>
        <v>0</v>
      </c>
      <c r="AB3198" s="131">
        <f t="shared" si="545"/>
        <v>0</v>
      </c>
      <c r="AC3198" s="131">
        <f>SUMIFS('Deductions and Deposits'!$H:$H,'Deductions and Deposits'!$G:$G,D3198,'Deductions and Deposits'!$F:$F,"&lt;="&amp;B3198)+SUMIFS($F$3:F3198,$D$3:D3198,D3198,$C$3:C3198,"Coin Deposit",$E$3:E3198,"")</f>
        <v>0</v>
      </c>
      <c r="AD3198" s="131">
        <f>SUMIFS('Deductions and Deposits'!$D:$D,'Deductions and Deposits'!$C:$C,D3198)+SUMIFS($F:$F,$D:$D,D3198,$C:$C,"Coin Deduction")</f>
        <v>0</v>
      </c>
      <c r="AE3198" s="131">
        <f>Table5[[#This Row],[Column4]]+Table5[[#This Row],[Column14]]+Table5[[#This Row],[Column19]]+Table5[[#This Row],[Column12]]</f>
        <v>0</v>
      </c>
      <c r="AF3198" s="131">
        <f>Table5[[#This Row],[Column5]]+Table5[[#This Row],[Column13]]+Table5[[#This Row],[Column21]]+Table5[[#This Row],[Column18]]</f>
        <v>0</v>
      </c>
      <c r="AG3198" s="131">
        <f t="shared" si="546"/>
        <v>0</v>
      </c>
      <c r="AH3198" s="131">
        <f t="shared" si="547"/>
        <v>0</v>
      </c>
      <c r="AI3198" s="131">
        <f>Table5[[#This Row],[Column17]]-Table5[[#This Row],[Column20]]</f>
        <v>0</v>
      </c>
      <c r="AJ3198" s="131">
        <f t="shared" si="548"/>
        <v>0</v>
      </c>
      <c r="AK3198" s="131">
        <f t="shared" si="552"/>
        <v>0</v>
      </c>
      <c r="AL3198" s="131">
        <f t="shared" si="549"/>
        <v>0</v>
      </c>
      <c r="AM3198" s="131" t="str">
        <f t="shared" si="550"/>
        <v/>
      </c>
      <c r="AN3198" s="131" t="str">
        <f t="shared" ca="1" si="551"/>
        <v/>
      </c>
    </row>
    <row r="3199" spans="1:40" ht="20.25" customHeight="1" x14ac:dyDescent="0.3">
      <c r="A3199" s="127"/>
      <c r="B3199" s="164"/>
      <c r="C3199" s="139"/>
      <c r="D3199" s="140"/>
      <c r="E3199" s="139"/>
      <c r="F3199" s="139"/>
      <c r="G3199" s="140"/>
      <c r="H3199" s="139"/>
      <c r="I3199" s="129"/>
      <c r="L3199" s="128"/>
      <c r="M3199" s="128"/>
      <c r="N3199" s="128"/>
      <c r="O3199" s="128"/>
      <c r="P3199" s="128"/>
      <c r="Q3199" s="128"/>
      <c r="R3199" s="128"/>
      <c r="S3199" s="128"/>
      <c r="T3199" s="120">
        <f t="shared" si="542"/>
        <v>0</v>
      </c>
      <c r="U3199" s="131"/>
      <c r="V3199" s="131"/>
      <c r="W3199" s="131">
        <f>SUMIFS($F$3:F3199,$D$3:D3199,D3199,$C$3:C3199,"Buy")+SUMIFS($F$3:F3199,$D$3:D3199,D3199,$C$3:C3199,"Coin Deposit",$E$3:E3199,"&lt;&gt;")</f>
        <v>0</v>
      </c>
      <c r="X3199" s="131">
        <f t="shared" si="543"/>
        <v>0</v>
      </c>
      <c r="Y3199" s="131">
        <f>IF($D3199=Y$1,SUMIFS($H$3:$H3199,$G$3:$G3199,Y$1,$C$3:$C3199,"Sell"),0)</f>
        <v>0</v>
      </c>
      <c r="Z3199" s="131">
        <f t="shared" si="544"/>
        <v>0</v>
      </c>
      <c r="AA3199" s="131">
        <f>IF($D3199=AA$1,SUMIFS($H$3:$H3199,$G$3:$G3199,AA$1,$C$3:$C3199,"Sell"),0)</f>
        <v>0</v>
      </c>
      <c r="AB3199" s="131">
        <f t="shared" si="545"/>
        <v>0</v>
      </c>
      <c r="AC3199" s="131">
        <f>SUMIFS('Deductions and Deposits'!$H:$H,'Deductions and Deposits'!$G:$G,D3199,'Deductions and Deposits'!$F:$F,"&lt;="&amp;B3199)+SUMIFS($F$3:F3199,$D$3:D3199,D3199,$C$3:C3199,"Coin Deposit",$E$3:E3199,"")</f>
        <v>0</v>
      </c>
      <c r="AD3199" s="131">
        <f>SUMIFS('Deductions and Deposits'!$D:$D,'Deductions and Deposits'!$C:$C,D3199)+SUMIFS($F:$F,$D:$D,D3199,$C:$C,"Coin Deduction")</f>
        <v>0</v>
      </c>
      <c r="AE3199" s="131">
        <f>Table5[[#This Row],[Column4]]+Table5[[#This Row],[Column14]]+Table5[[#This Row],[Column19]]+Table5[[#This Row],[Column12]]</f>
        <v>0</v>
      </c>
      <c r="AF3199" s="131">
        <f>Table5[[#This Row],[Column5]]+Table5[[#This Row],[Column13]]+Table5[[#This Row],[Column21]]+Table5[[#This Row],[Column18]]</f>
        <v>0</v>
      </c>
      <c r="AG3199" s="131">
        <f t="shared" si="546"/>
        <v>0</v>
      </c>
      <c r="AH3199" s="131">
        <f t="shared" si="547"/>
        <v>0</v>
      </c>
      <c r="AI3199" s="131">
        <f>Table5[[#This Row],[Column17]]-Table5[[#This Row],[Column20]]</f>
        <v>0</v>
      </c>
      <c r="AJ3199" s="131">
        <f t="shared" si="548"/>
        <v>0</v>
      </c>
      <c r="AK3199" s="131">
        <f t="shared" si="552"/>
        <v>0</v>
      </c>
      <c r="AL3199" s="131">
        <f t="shared" si="549"/>
        <v>0</v>
      </c>
      <c r="AM3199" s="131" t="str">
        <f t="shared" si="550"/>
        <v/>
      </c>
      <c r="AN3199" s="131" t="str">
        <f t="shared" ca="1" si="551"/>
        <v/>
      </c>
    </row>
    <row r="3200" spans="1:40" ht="20.25" customHeight="1" x14ac:dyDescent="0.3">
      <c r="A3200" s="127"/>
      <c r="B3200" s="164"/>
      <c r="C3200" s="139"/>
      <c r="D3200" s="140"/>
      <c r="E3200" s="139"/>
      <c r="F3200" s="139"/>
      <c r="G3200" s="140"/>
      <c r="H3200" s="139"/>
      <c r="I3200" s="129"/>
      <c r="L3200" s="128"/>
      <c r="M3200" s="128"/>
      <c r="N3200" s="128"/>
      <c r="O3200" s="128"/>
      <c r="P3200" s="128"/>
      <c r="Q3200" s="128"/>
      <c r="R3200" s="128"/>
      <c r="S3200" s="128"/>
      <c r="T3200" s="120">
        <f t="shared" si="542"/>
        <v>0</v>
      </c>
      <c r="U3200" s="131"/>
      <c r="V3200" s="131"/>
      <c r="W3200" s="131">
        <f>SUMIFS($F$3:F3200,$D$3:D3200,D3200,$C$3:C3200,"Buy")+SUMIFS($F$3:F3200,$D$3:D3200,D3200,$C$3:C3200,"Coin Deposit",$E$3:E3200,"&lt;&gt;")</f>
        <v>0</v>
      </c>
      <c r="X3200" s="131">
        <f t="shared" si="543"/>
        <v>0</v>
      </c>
      <c r="Y3200" s="131">
        <f>IF($D3200=Y$1,SUMIFS($H$3:$H3200,$G$3:$G3200,Y$1,$C$3:$C3200,"Sell"),0)</f>
        <v>0</v>
      </c>
      <c r="Z3200" s="131">
        <f t="shared" si="544"/>
        <v>0</v>
      </c>
      <c r="AA3200" s="131">
        <f>IF($D3200=AA$1,SUMIFS($H$3:$H3200,$G$3:$G3200,AA$1,$C$3:$C3200,"Sell"),0)</f>
        <v>0</v>
      </c>
      <c r="AB3200" s="131">
        <f t="shared" si="545"/>
        <v>0</v>
      </c>
      <c r="AC3200" s="131">
        <f>SUMIFS('Deductions and Deposits'!$H:$H,'Deductions and Deposits'!$G:$G,D3200,'Deductions and Deposits'!$F:$F,"&lt;="&amp;B3200)+SUMIFS($F$3:F3200,$D$3:D3200,D3200,$C$3:C3200,"Coin Deposit",$E$3:E3200,"")</f>
        <v>0</v>
      </c>
      <c r="AD3200" s="131">
        <f>SUMIFS('Deductions and Deposits'!$D:$D,'Deductions and Deposits'!$C:$C,D3200)+SUMIFS($F:$F,$D:$D,D3200,$C:$C,"Coin Deduction")</f>
        <v>0</v>
      </c>
      <c r="AE3200" s="131">
        <f>Table5[[#This Row],[Column4]]+Table5[[#This Row],[Column14]]+Table5[[#This Row],[Column19]]+Table5[[#This Row],[Column12]]</f>
        <v>0</v>
      </c>
      <c r="AF3200" s="131">
        <f>Table5[[#This Row],[Column5]]+Table5[[#This Row],[Column13]]+Table5[[#This Row],[Column21]]+Table5[[#This Row],[Column18]]</f>
        <v>0</v>
      </c>
      <c r="AG3200" s="131">
        <f t="shared" si="546"/>
        <v>0</v>
      </c>
      <c r="AH3200" s="131">
        <f t="shared" si="547"/>
        <v>0</v>
      </c>
      <c r="AI3200" s="131">
        <f>Table5[[#This Row],[Column17]]-Table5[[#This Row],[Column20]]</f>
        <v>0</v>
      </c>
      <c r="AJ3200" s="131">
        <f t="shared" si="548"/>
        <v>0</v>
      </c>
      <c r="AK3200" s="131">
        <f t="shared" si="552"/>
        <v>0</v>
      </c>
      <c r="AL3200" s="131">
        <f t="shared" si="549"/>
        <v>0</v>
      </c>
      <c r="AM3200" s="131" t="str">
        <f t="shared" si="550"/>
        <v/>
      </c>
      <c r="AN3200" s="131" t="str">
        <f t="shared" ca="1" si="551"/>
        <v/>
      </c>
    </row>
    <row r="3201" spans="1:40" ht="20.25" customHeight="1" x14ac:dyDescent="0.3">
      <c r="A3201" s="127"/>
      <c r="B3201" s="164"/>
      <c r="C3201" s="139"/>
      <c r="D3201" s="140"/>
      <c r="E3201" s="139"/>
      <c r="F3201" s="139"/>
      <c r="G3201" s="140"/>
      <c r="H3201" s="139"/>
      <c r="I3201" s="129"/>
      <c r="L3201" s="128"/>
      <c r="M3201" s="128"/>
      <c r="N3201" s="128"/>
      <c r="O3201" s="128"/>
      <c r="P3201" s="128"/>
      <c r="Q3201" s="128"/>
      <c r="R3201" s="128"/>
      <c r="S3201" s="128"/>
      <c r="T3201" s="120">
        <f t="shared" si="542"/>
        <v>0</v>
      </c>
      <c r="U3201" s="131"/>
      <c r="V3201" s="131"/>
      <c r="W3201" s="131">
        <f>SUMIFS($F$3:F3201,$D$3:D3201,D3201,$C$3:C3201,"Buy")+SUMIFS($F$3:F3201,$D$3:D3201,D3201,$C$3:C3201,"Coin Deposit",$E$3:E3201,"&lt;&gt;")</f>
        <v>0</v>
      </c>
      <c r="X3201" s="131">
        <f t="shared" si="543"/>
        <v>0</v>
      </c>
      <c r="Y3201" s="131">
        <f>IF($D3201=Y$1,SUMIFS($H$3:$H3201,$G$3:$G3201,Y$1,$C$3:$C3201,"Sell"),0)</f>
        <v>0</v>
      </c>
      <c r="Z3201" s="131">
        <f t="shared" si="544"/>
        <v>0</v>
      </c>
      <c r="AA3201" s="131">
        <f>IF($D3201=AA$1,SUMIFS($H$3:$H3201,$G$3:$G3201,AA$1,$C$3:$C3201,"Sell"),0)</f>
        <v>0</v>
      </c>
      <c r="AB3201" s="131">
        <f t="shared" si="545"/>
        <v>0</v>
      </c>
      <c r="AC3201" s="131">
        <f>SUMIFS('Deductions and Deposits'!$H:$H,'Deductions and Deposits'!$G:$G,D3201,'Deductions and Deposits'!$F:$F,"&lt;="&amp;B3201)+SUMIFS($F$3:F3201,$D$3:D3201,D3201,$C$3:C3201,"Coin Deposit",$E$3:E3201,"")</f>
        <v>0</v>
      </c>
      <c r="AD3201" s="131">
        <f>SUMIFS('Deductions and Deposits'!$D:$D,'Deductions and Deposits'!$C:$C,D3201)+SUMIFS($F:$F,$D:$D,D3201,$C:$C,"Coin Deduction")</f>
        <v>0</v>
      </c>
      <c r="AE3201" s="131">
        <f>Table5[[#This Row],[Column4]]+Table5[[#This Row],[Column14]]+Table5[[#This Row],[Column19]]+Table5[[#This Row],[Column12]]</f>
        <v>0</v>
      </c>
      <c r="AF3201" s="131">
        <f>Table5[[#This Row],[Column5]]+Table5[[#This Row],[Column13]]+Table5[[#This Row],[Column21]]+Table5[[#This Row],[Column18]]</f>
        <v>0</v>
      </c>
      <c r="AG3201" s="131">
        <f t="shared" si="546"/>
        <v>0</v>
      </c>
      <c r="AH3201" s="131">
        <f t="shared" si="547"/>
        <v>0</v>
      </c>
      <c r="AI3201" s="131">
        <f>Table5[[#This Row],[Column17]]-Table5[[#This Row],[Column20]]</f>
        <v>0</v>
      </c>
      <c r="AJ3201" s="131">
        <f t="shared" si="548"/>
        <v>0</v>
      </c>
      <c r="AK3201" s="131">
        <f t="shared" si="552"/>
        <v>0</v>
      </c>
      <c r="AL3201" s="131">
        <f t="shared" si="549"/>
        <v>0</v>
      </c>
      <c r="AM3201" s="131" t="str">
        <f t="shared" si="550"/>
        <v/>
      </c>
      <c r="AN3201" s="131" t="str">
        <f t="shared" ca="1" si="551"/>
        <v/>
      </c>
    </row>
    <row r="3202" spans="1:40" ht="20.25" customHeight="1" x14ac:dyDescent="0.3">
      <c r="A3202" s="127"/>
      <c r="B3202" s="164"/>
      <c r="C3202" s="139"/>
      <c r="D3202" s="140"/>
      <c r="E3202" s="139"/>
      <c r="F3202" s="139"/>
      <c r="G3202" s="140"/>
      <c r="H3202" s="139"/>
      <c r="I3202" s="129"/>
      <c r="L3202" s="128"/>
      <c r="M3202" s="128"/>
      <c r="N3202" s="128"/>
      <c r="O3202" s="128"/>
      <c r="P3202" s="128"/>
      <c r="Q3202" s="128"/>
      <c r="R3202" s="128"/>
      <c r="S3202" s="128"/>
      <c r="T3202" s="120">
        <f t="shared" si="542"/>
        <v>0</v>
      </c>
      <c r="U3202" s="131"/>
      <c r="V3202" s="131"/>
      <c r="W3202" s="131">
        <f>SUMIFS($F$3:F3202,$D$3:D3202,D3202,$C$3:C3202,"Buy")+SUMIFS($F$3:F3202,$D$3:D3202,D3202,$C$3:C3202,"Coin Deposit",$E$3:E3202,"&lt;&gt;")</f>
        <v>0</v>
      </c>
      <c r="X3202" s="131">
        <f t="shared" si="543"/>
        <v>0</v>
      </c>
      <c r="Y3202" s="131">
        <f>IF($D3202=Y$1,SUMIFS($H$3:$H3202,$G$3:$G3202,Y$1,$C$3:$C3202,"Sell"),0)</f>
        <v>0</v>
      </c>
      <c r="Z3202" s="131">
        <f t="shared" si="544"/>
        <v>0</v>
      </c>
      <c r="AA3202" s="131">
        <f>IF($D3202=AA$1,SUMIFS($H$3:$H3202,$G$3:$G3202,AA$1,$C$3:$C3202,"Sell"),0)</f>
        <v>0</v>
      </c>
      <c r="AB3202" s="131">
        <f t="shared" si="545"/>
        <v>0</v>
      </c>
      <c r="AC3202" s="131">
        <f>SUMIFS('Deductions and Deposits'!$H:$H,'Deductions and Deposits'!$G:$G,D3202,'Deductions and Deposits'!$F:$F,"&lt;="&amp;B3202)+SUMIFS($F$3:F3202,$D$3:D3202,D3202,$C$3:C3202,"Coin Deposit",$E$3:E3202,"")</f>
        <v>0</v>
      </c>
      <c r="AD3202" s="131">
        <f>SUMIFS('Deductions and Deposits'!$D:$D,'Deductions and Deposits'!$C:$C,D3202)+SUMIFS($F:$F,$D:$D,D3202,$C:$C,"Coin Deduction")</f>
        <v>0</v>
      </c>
      <c r="AE3202" s="131">
        <f>Table5[[#This Row],[Column4]]+Table5[[#This Row],[Column14]]+Table5[[#This Row],[Column19]]+Table5[[#This Row],[Column12]]</f>
        <v>0</v>
      </c>
      <c r="AF3202" s="131">
        <f>Table5[[#This Row],[Column5]]+Table5[[#This Row],[Column13]]+Table5[[#This Row],[Column21]]+Table5[[#This Row],[Column18]]</f>
        <v>0</v>
      </c>
      <c r="AG3202" s="131">
        <f t="shared" si="546"/>
        <v>0</v>
      </c>
      <c r="AH3202" s="131">
        <f t="shared" si="547"/>
        <v>0</v>
      </c>
      <c r="AI3202" s="131">
        <f>Table5[[#This Row],[Column17]]-Table5[[#This Row],[Column20]]</f>
        <v>0</v>
      </c>
      <c r="AJ3202" s="131">
        <f t="shared" si="548"/>
        <v>0</v>
      </c>
      <c r="AK3202" s="131">
        <f t="shared" si="552"/>
        <v>0</v>
      </c>
      <c r="AL3202" s="131">
        <f t="shared" si="549"/>
        <v>0</v>
      </c>
      <c r="AM3202" s="131" t="str">
        <f t="shared" si="550"/>
        <v/>
      </c>
      <c r="AN3202" s="131" t="str">
        <f t="shared" ca="1" si="551"/>
        <v/>
      </c>
    </row>
    <row r="3203" spans="1:40" ht="20.25" customHeight="1" x14ac:dyDescent="0.3">
      <c r="A3203" s="127"/>
      <c r="B3203" s="164"/>
      <c r="C3203" s="139"/>
      <c r="D3203" s="140"/>
      <c r="E3203" s="139"/>
      <c r="F3203" s="139"/>
      <c r="G3203" s="140"/>
      <c r="H3203" s="139"/>
      <c r="I3203" s="129"/>
      <c r="L3203" s="128"/>
      <c r="M3203" s="128"/>
      <c r="N3203" s="128"/>
      <c r="O3203" s="128"/>
      <c r="P3203" s="128"/>
      <c r="Q3203" s="128"/>
      <c r="R3203" s="128"/>
      <c r="S3203" s="128"/>
      <c r="T3203" s="120">
        <f t="shared" ref="T3203:T3266" si="553">IF(E3203&lt;&gt;"",E3203,0)</f>
        <v>0</v>
      </c>
      <c r="U3203" s="131"/>
      <c r="V3203" s="131"/>
      <c r="W3203" s="131">
        <f>SUMIFS($F$3:F3203,$D$3:D3203,D3203,$C$3:C3203,"Buy")+SUMIFS($F$3:F3203,$D$3:D3203,D3203,$C$3:C3203,"Coin Deposit",$E$3:E3203,"&lt;&gt;")</f>
        <v>0</v>
      </c>
      <c r="X3203" s="131">
        <f t="shared" ref="X3203:X3266" si="554">IF(OR(C3203="buy",AND(C3203="Coin Deposit",E3203&lt;&gt;"")),SUMIFS($F:$F,$D:$D,D3203,$C:$C,"sell"),0)</f>
        <v>0</v>
      </c>
      <c r="Y3203" s="131">
        <f>IF($D3203=Y$1,SUMIFS($H$3:$H3203,$G$3:$G3203,Y$1,$C$3:$C3203,"Sell"),0)</f>
        <v>0</v>
      </c>
      <c r="Z3203" s="131">
        <f t="shared" ref="Z3203:Z3266" si="555">IF($D3203=Z$1,SUMIFS($H:$H,$G:$G,Z$1,$C:$C,"Buy")+SUMIFS($H:$H,$G:$G,Z$1,$C:$C,"Coin Deposit",$E:$E,"&lt;&gt;"),0)</f>
        <v>0</v>
      </c>
      <c r="AA3203" s="131">
        <f>IF($D3203=AA$1,SUMIFS($H$3:$H3203,$G$3:$G3203,AA$1,$C$3:$C3203,"Sell"),0)</f>
        <v>0</v>
      </c>
      <c r="AB3203" s="131">
        <f t="shared" ref="AB3203:AB3266" si="556">IF($D3203=AB$1,SUMIFS($H:$H,$G:$G,AB$1,$C:$C,"Buy")+SUMIFS($H:$H,$G:$G,AB$1,$C:$C,"Coin Deposit",$E:$E,"&lt;&gt;"),0)</f>
        <v>0</v>
      </c>
      <c r="AC3203" s="131">
        <f>SUMIFS('Deductions and Deposits'!$H:$H,'Deductions and Deposits'!$G:$G,D3203,'Deductions and Deposits'!$F:$F,"&lt;="&amp;B3203)+SUMIFS($F$3:F3203,$D$3:D3203,D3203,$C$3:C3203,"Coin Deposit",$E$3:E3203,"")</f>
        <v>0</v>
      </c>
      <c r="AD3203" s="131">
        <f>SUMIFS('Deductions and Deposits'!$D:$D,'Deductions and Deposits'!$C:$C,D3203)+SUMIFS($F:$F,$D:$D,D3203,$C:$C,"Coin Deduction")</f>
        <v>0</v>
      </c>
      <c r="AE3203" s="131">
        <f>Table5[[#This Row],[Column4]]+Table5[[#This Row],[Column14]]+Table5[[#This Row],[Column19]]+Table5[[#This Row],[Column12]]</f>
        <v>0</v>
      </c>
      <c r="AF3203" s="131">
        <f>Table5[[#This Row],[Column5]]+Table5[[#This Row],[Column13]]+Table5[[#This Row],[Column21]]+Table5[[#This Row],[Column18]]</f>
        <v>0</v>
      </c>
      <c r="AG3203" s="131">
        <f t="shared" ref="AG3203:AG3266" si="557">IF(AND((AC3203+Y3203+AA3203)&gt;AF3203,OR(C3203="buy",AND(C3203="Coin Deposit",E3203&lt;&gt;""))),(AC3203+Y3203+AA3203)-AF3203,0)</f>
        <v>0</v>
      </c>
      <c r="AH3203" s="131">
        <f t="shared" ref="AH3203:AH3266" si="558">IF(AND(AE3203&gt;AF3203,OR(C3203="buy",AND(C3203="Coin Deposit",E3203&lt;&gt;""))),AE3203-AF3203,0)</f>
        <v>0</v>
      </c>
      <c r="AI3203" s="131">
        <f>Table5[[#This Row],[Column17]]-Table5[[#This Row],[Column20]]</f>
        <v>0</v>
      </c>
      <c r="AJ3203" s="131">
        <f t="shared" ref="AJ3203:AJ3266" si="559">IF(AI3203&gt;F3203,F3203,AI3203)</f>
        <v>0</v>
      </c>
      <c r="AK3203" s="131">
        <f t="shared" si="552"/>
        <v>0</v>
      </c>
      <c r="AL3203" s="131">
        <f t="shared" ref="AL3203:AL3266" si="560">IFERROR(SUMIFS($AK:$AK,$D:$D,D3203)/SUMIFS($AJ:$AJ,$D:$D,D3203),0)</f>
        <v>0</v>
      </c>
      <c r="AM3203" s="131" t="str">
        <f t="shared" ref="AM3203:AM3266" si="561">C3203&amp;D3203</f>
        <v/>
      </c>
      <c r="AN3203" s="131" t="str">
        <f t="shared" ref="AN3203:AN3266" ca="1" si="562">OFFSET(AM3203,COUNTA($AM:$AM)-ROW()-(ROW()-ROW($AN$2)-1),)</f>
        <v/>
      </c>
    </row>
    <row r="3204" spans="1:40" ht="20.25" customHeight="1" x14ac:dyDescent="0.3">
      <c r="A3204" s="127"/>
      <c r="B3204" s="164"/>
      <c r="C3204" s="139"/>
      <c r="D3204" s="140"/>
      <c r="E3204" s="139"/>
      <c r="F3204" s="139"/>
      <c r="G3204" s="140"/>
      <c r="H3204" s="139"/>
      <c r="I3204" s="129"/>
      <c r="L3204" s="128"/>
      <c r="M3204" s="128"/>
      <c r="N3204" s="128"/>
      <c r="O3204" s="128"/>
      <c r="P3204" s="128"/>
      <c r="Q3204" s="128"/>
      <c r="R3204" s="128"/>
      <c r="S3204" s="128"/>
      <c r="T3204" s="120">
        <f t="shared" si="553"/>
        <v>0</v>
      </c>
      <c r="U3204" s="131"/>
      <c r="V3204" s="131"/>
      <c r="W3204" s="131">
        <f>SUMIFS($F$3:F3204,$D$3:D3204,D3204,$C$3:C3204,"Buy")+SUMIFS($F$3:F3204,$D$3:D3204,D3204,$C$3:C3204,"Coin Deposit",$E$3:E3204,"&lt;&gt;")</f>
        <v>0</v>
      </c>
      <c r="X3204" s="131">
        <f t="shared" si="554"/>
        <v>0</v>
      </c>
      <c r="Y3204" s="131">
        <f>IF($D3204=Y$1,SUMIFS($H$3:$H3204,$G$3:$G3204,Y$1,$C$3:$C3204,"Sell"),0)</f>
        <v>0</v>
      </c>
      <c r="Z3204" s="131">
        <f t="shared" si="555"/>
        <v>0</v>
      </c>
      <c r="AA3204" s="131">
        <f>IF($D3204=AA$1,SUMIFS($H$3:$H3204,$G$3:$G3204,AA$1,$C$3:$C3204,"Sell"),0)</f>
        <v>0</v>
      </c>
      <c r="AB3204" s="131">
        <f t="shared" si="556"/>
        <v>0</v>
      </c>
      <c r="AC3204" s="131">
        <f>SUMIFS('Deductions and Deposits'!$H:$H,'Deductions and Deposits'!$G:$G,D3204,'Deductions and Deposits'!$F:$F,"&lt;="&amp;B3204)+SUMIFS($F$3:F3204,$D$3:D3204,D3204,$C$3:C3204,"Coin Deposit",$E$3:E3204,"")</f>
        <v>0</v>
      </c>
      <c r="AD3204" s="131">
        <f>SUMIFS('Deductions and Deposits'!$D:$D,'Deductions and Deposits'!$C:$C,D3204)+SUMIFS($F:$F,$D:$D,D3204,$C:$C,"Coin Deduction")</f>
        <v>0</v>
      </c>
      <c r="AE3204" s="131">
        <f>Table5[[#This Row],[Column4]]+Table5[[#This Row],[Column14]]+Table5[[#This Row],[Column19]]+Table5[[#This Row],[Column12]]</f>
        <v>0</v>
      </c>
      <c r="AF3204" s="131">
        <f>Table5[[#This Row],[Column5]]+Table5[[#This Row],[Column13]]+Table5[[#This Row],[Column21]]+Table5[[#This Row],[Column18]]</f>
        <v>0</v>
      </c>
      <c r="AG3204" s="131">
        <f t="shared" si="557"/>
        <v>0</v>
      </c>
      <c r="AH3204" s="131">
        <f t="shared" si="558"/>
        <v>0</v>
      </c>
      <c r="AI3204" s="131">
        <f>Table5[[#This Row],[Column17]]-Table5[[#This Row],[Column20]]</f>
        <v>0</v>
      </c>
      <c r="AJ3204" s="131">
        <f t="shared" si="559"/>
        <v>0</v>
      </c>
      <c r="AK3204" s="131">
        <f t="shared" si="552"/>
        <v>0</v>
      </c>
      <c r="AL3204" s="131">
        <f t="shared" si="560"/>
        <v>0</v>
      </c>
      <c r="AM3204" s="131" t="str">
        <f t="shared" si="561"/>
        <v/>
      </c>
      <c r="AN3204" s="131" t="str">
        <f t="shared" ca="1" si="562"/>
        <v/>
      </c>
    </row>
    <row r="3205" spans="1:40" ht="20.25" customHeight="1" x14ac:dyDescent="0.3">
      <c r="A3205" s="127"/>
      <c r="B3205" s="164"/>
      <c r="C3205" s="139"/>
      <c r="D3205" s="140"/>
      <c r="E3205" s="139"/>
      <c r="F3205" s="139"/>
      <c r="G3205" s="140"/>
      <c r="H3205" s="139"/>
      <c r="I3205" s="129"/>
      <c r="L3205" s="128"/>
      <c r="M3205" s="128"/>
      <c r="N3205" s="128"/>
      <c r="O3205" s="128"/>
      <c r="P3205" s="128"/>
      <c r="Q3205" s="128"/>
      <c r="R3205" s="128"/>
      <c r="S3205" s="128"/>
      <c r="T3205" s="120">
        <f t="shared" si="553"/>
        <v>0</v>
      </c>
      <c r="U3205" s="131"/>
      <c r="V3205" s="131"/>
      <c r="W3205" s="131">
        <f>SUMIFS($F$3:F3205,$D$3:D3205,D3205,$C$3:C3205,"Buy")+SUMIFS($F$3:F3205,$D$3:D3205,D3205,$C$3:C3205,"Coin Deposit",$E$3:E3205,"&lt;&gt;")</f>
        <v>0</v>
      </c>
      <c r="X3205" s="131">
        <f t="shared" si="554"/>
        <v>0</v>
      </c>
      <c r="Y3205" s="131">
        <f>IF($D3205=Y$1,SUMIFS($H$3:$H3205,$G$3:$G3205,Y$1,$C$3:$C3205,"Sell"),0)</f>
        <v>0</v>
      </c>
      <c r="Z3205" s="131">
        <f t="shared" si="555"/>
        <v>0</v>
      </c>
      <c r="AA3205" s="131">
        <f>IF($D3205=AA$1,SUMIFS($H$3:$H3205,$G$3:$G3205,AA$1,$C$3:$C3205,"Sell"),0)</f>
        <v>0</v>
      </c>
      <c r="AB3205" s="131">
        <f t="shared" si="556"/>
        <v>0</v>
      </c>
      <c r="AC3205" s="131">
        <f>SUMIFS('Deductions and Deposits'!$H:$H,'Deductions and Deposits'!$G:$G,D3205,'Deductions and Deposits'!$F:$F,"&lt;="&amp;B3205)+SUMIFS($F$3:F3205,$D$3:D3205,D3205,$C$3:C3205,"Coin Deposit",$E$3:E3205,"")</f>
        <v>0</v>
      </c>
      <c r="AD3205" s="131">
        <f>SUMIFS('Deductions and Deposits'!$D:$D,'Deductions and Deposits'!$C:$C,D3205)+SUMIFS($F:$F,$D:$D,D3205,$C:$C,"Coin Deduction")</f>
        <v>0</v>
      </c>
      <c r="AE3205" s="131">
        <f>Table5[[#This Row],[Column4]]+Table5[[#This Row],[Column14]]+Table5[[#This Row],[Column19]]+Table5[[#This Row],[Column12]]</f>
        <v>0</v>
      </c>
      <c r="AF3205" s="131">
        <f>Table5[[#This Row],[Column5]]+Table5[[#This Row],[Column13]]+Table5[[#This Row],[Column21]]+Table5[[#This Row],[Column18]]</f>
        <v>0</v>
      </c>
      <c r="AG3205" s="131">
        <f t="shared" si="557"/>
        <v>0</v>
      </c>
      <c r="AH3205" s="131">
        <f t="shared" si="558"/>
        <v>0</v>
      </c>
      <c r="AI3205" s="131">
        <f>Table5[[#This Row],[Column17]]-Table5[[#This Row],[Column20]]</f>
        <v>0</v>
      </c>
      <c r="AJ3205" s="131">
        <f t="shared" si="559"/>
        <v>0</v>
      </c>
      <c r="AK3205" s="131">
        <f t="shared" si="552"/>
        <v>0</v>
      </c>
      <c r="AL3205" s="131">
        <f t="shared" si="560"/>
        <v>0</v>
      </c>
      <c r="AM3205" s="131" t="str">
        <f t="shared" si="561"/>
        <v/>
      </c>
      <c r="AN3205" s="131" t="str">
        <f t="shared" ca="1" si="562"/>
        <v/>
      </c>
    </row>
    <row r="3206" spans="1:40" ht="20.25" customHeight="1" x14ac:dyDescent="0.3">
      <c r="A3206" s="127"/>
      <c r="B3206" s="164"/>
      <c r="C3206" s="139"/>
      <c r="D3206" s="140"/>
      <c r="E3206" s="139"/>
      <c r="F3206" s="139"/>
      <c r="G3206" s="140"/>
      <c r="H3206" s="139"/>
      <c r="I3206" s="129"/>
      <c r="L3206" s="128"/>
      <c r="M3206" s="128"/>
      <c r="N3206" s="128"/>
      <c r="O3206" s="128"/>
      <c r="P3206" s="128"/>
      <c r="Q3206" s="128"/>
      <c r="R3206" s="128"/>
      <c r="S3206" s="128"/>
      <c r="T3206" s="120">
        <f t="shared" si="553"/>
        <v>0</v>
      </c>
      <c r="U3206" s="131"/>
      <c r="V3206" s="131"/>
      <c r="W3206" s="131">
        <f>SUMIFS($F$3:F3206,$D$3:D3206,D3206,$C$3:C3206,"Buy")+SUMIFS($F$3:F3206,$D$3:D3206,D3206,$C$3:C3206,"Coin Deposit",$E$3:E3206,"&lt;&gt;")</f>
        <v>0</v>
      </c>
      <c r="X3206" s="131">
        <f t="shared" si="554"/>
        <v>0</v>
      </c>
      <c r="Y3206" s="131">
        <f>IF($D3206=Y$1,SUMIFS($H$3:$H3206,$G$3:$G3206,Y$1,$C$3:$C3206,"Sell"),0)</f>
        <v>0</v>
      </c>
      <c r="Z3206" s="131">
        <f t="shared" si="555"/>
        <v>0</v>
      </c>
      <c r="AA3206" s="131">
        <f>IF($D3206=AA$1,SUMIFS($H$3:$H3206,$G$3:$G3206,AA$1,$C$3:$C3206,"Sell"),0)</f>
        <v>0</v>
      </c>
      <c r="AB3206" s="131">
        <f t="shared" si="556"/>
        <v>0</v>
      </c>
      <c r="AC3206" s="131">
        <f>SUMIFS('Deductions and Deposits'!$H:$H,'Deductions and Deposits'!$G:$G,D3206,'Deductions and Deposits'!$F:$F,"&lt;="&amp;B3206)+SUMIFS($F$3:F3206,$D$3:D3206,D3206,$C$3:C3206,"Coin Deposit",$E$3:E3206,"")</f>
        <v>0</v>
      </c>
      <c r="AD3206" s="131">
        <f>SUMIFS('Deductions and Deposits'!$D:$D,'Deductions and Deposits'!$C:$C,D3206)+SUMIFS($F:$F,$D:$D,D3206,$C:$C,"Coin Deduction")</f>
        <v>0</v>
      </c>
      <c r="AE3206" s="131">
        <f>Table5[[#This Row],[Column4]]+Table5[[#This Row],[Column14]]+Table5[[#This Row],[Column19]]+Table5[[#This Row],[Column12]]</f>
        <v>0</v>
      </c>
      <c r="AF3206" s="131">
        <f>Table5[[#This Row],[Column5]]+Table5[[#This Row],[Column13]]+Table5[[#This Row],[Column21]]+Table5[[#This Row],[Column18]]</f>
        <v>0</v>
      </c>
      <c r="AG3206" s="131">
        <f t="shared" si="557"/>
        <v>0</v>
      </c>
      <c r="AH3206" s="131">
        <f t="shared" si="558"/>
        <v>0</v>
      </c>
      <c r="AI3206" s="131">
        <f>Table5[[#This Row],[Column17]]-Table5[[#This Row],[Column20]]</f>
        <v>0</v>
      </c>
      <c r="AJ3206" s="131">
        <f t="shared" si="559"/>
        <v>0</v>
      </c>
      <c r="AK3206" s="131">
        <f t="shared" si="552"/>
        <v>0</v>
      </c>
      <c r="AL3206" s="131">
        <f t="shared" si="560"/>
        <v>0</v>
      </c>
      <c r="AM3206" s="131" t="str">
        <f t="shared" si="561"/>
        <v/>
      </c>
      <c r="AN3206" s="131" t="str">
        <f t="shared" ca="1" si="562"/>
        <v/>
      </c>
    </row>
    <row r="3207" spans="1:40" ht="20.25" customHeight="1" x14ac:dyDescent="0.3">
      <c r="A3207" s="127"/>
      <c r="B3207" s="164"/>
      <c r="C3207" s="139"/>
      <c r="D3207" s="140"/>
      <c r="E3207" s="139"/>
      <c r="F3207" s="139"/>
      <c r="G3207" s="140"/>
      <c r="H3207" s="139"/>
      <c r="I3207" s="129"/>
      <c r="L3207" s="128"/>
      <c r="M3207" s="128"/>
      <c r="N3207" s="128"/>
      <c r="O3207" s="128"/>
      <c r="P3207" s="128"/>
      <c r="Q3207" s="128"/>
      <c r="R3207" s="128"/>
      <c r="S3207" s="128"/>
      <c r="T3207" s="120">
        <f t="shared" si="553"/>
        <v>0</v>
      </c>
      <c r="U3207" s="131"/>
      <c r="V3207" s="131"/>
      <c r="W3207" s="131">
        <f>SUMIFS($F$3:F3207,$D$3:D3207,D3207,$C$3:C3207,"Buy")+SUMIFS($F$3:F3207,$D$3:D3207,D3207,$C$3:C3207,"Coin Deposit",$E$3:E3207,"&lt;&gt;")</f>
        <v>0</v>
      </c>
      <c r="X3207" s="131">
        <f t="shared" si="554"/>
        <v>0</v>
      </c>
      <c r="Y3207" s="131">
        <f>IF($D3207=Y$1,SUMIFS($H$3:$H3207,$G$3:$G3207,Y$1,$C$3:$C3207,"Sell"),0)</f>
        <v>0</v>
      </c>
      <c r="Z3207" s="131">
        <f t="shared" si="555"/>
        <v>0</v>
      </c>
      <c r="AA3207" s="131">
        <f>IF($D3207=AA$1,SUMIFS($H$3:$H3207,$G$3:$G3207,AA$1,$C$3:$C3207,"Sell"),0)</f>
        <v>0</v>
      </c>
      <c r="AB3207" s="131">
        <f t="shared" si="556"/>
        <v>0</v>
      </c>
      <c r="AC3207" s="131">
        <f>SUMIFS('Deductions and Deposits'!$H:$H,'Deductions and Deposits'!$G:$G,D3207,'Deductions and Deposits'!$F:$F,"&lt;="&amp;B3207)+SUMIFS($F$3:F3207,$D$3:D3207,D3207,$C$3:C3207,"Coin Deposit",$E$3:E3207,"")</f>
        <v>0</v>
      </c>
      <c r="AD3207" s="131">
        <f>SUMIFS('Deductions and Deposits'!$D:$D,'Deductions and Deposits'!$C:$C,D3207)+SUMIFS($F:$F,$D:$D,D3207,$C:$C,"Coin Deduction")</f>
        <v>0</v>
      </c>
      <c r="AE3207" s="131">
        <f>Table5[[#This Row],[Column4]]+Table5[[#This Row],[Column14]]+Table5[[#This Row],[Column19]]+Table5[[#This Row],[Column12]]</f>
        <v>0</v>
      </c>
      <c r="AF3207" s="131">
        <f>Table5[[#This Row],[Column5]]+Table5[[#This Row],[Column13]]+Table5[[#This Row],[Column21]]+Table5[[#This Row],[Column18]]</f>
        <v>0</v>
      </c>
      <c r="AG3207" s="131">
        <f t="shared" si="557"/>
        <v>0</v>
      </c>
      <c r="AH3207" s="131">
        <f t="shared" si="558"/>
        <v>0</v>
      </c>
      <c r="AI3207" s="131">
        <f>Table5[[#This Row],[Column17]]-Table5[[#This Row],[Column20]]</f>
        <v>0</v>
      </c>
      <c r="AJ3207" s="131">
        <f t="shared" si="559"/>
        <v>0</v>
      </c>
      <c r="AK3207" s="131">
        <f t="shared" si="552"/>
        <v>0</v>
      </c>
      <c r="AL3207" s="131">
        <f t="shared" si="560"/>
        <v>0</v>
      </c>
      <c r="AM3207" s="131" t="str">
        <f t="shared" si="561"/>
        <v/>
      </c>
      <c r="AN3207" s="131" t="str">
        <f t="shared" ca="1" si="562"/>
        <v/>
      </c>
    </row>
    <row r="3208" spans="1:40" ht="20.25" customHeight="1" x14ac:dyDescent="0.3">
      <c r="A3208" s="127"/>
      <c r="B3208" s="164"/>
      <c r="C3208" s="139"/>
      <c r="D3208" s="140"/>
      <c r="E3208" s="139"/>
      <c r="F3208" s="139"/>
      <c r="G3208" s="140"/>
      <c r="H3208" s="139"/>
      <c r="I3208" s="129"/>
      <c r="L3208" s="128"/>
      <c r="M3208" s="128"/>
      <c r="N3208" s="128"/>
      <c r="O3208" s="128"/>
      <c r="P3208" s="128"/>
      <c r="Q3208" s="128"/>
      <c r="R3208" s="128"/>
      <c r="S3208" s="128"/>
      <c r="T3208" s="120">
        <f t="shared" si="553"/>
        <v>0</v>
      </c>
      <c r="U3208" s="131"/>
      <c r="V3208" s="131"/>
      <c r="W3208" s="131">
        <f>SUMIFS($F$3:F3208,$D$3:D3208,D3208,$C$3:C3208,"Buy")+SUMIFS($F$3:F3208,$D$3:D3208,D3208,$C$3:C3208,"Coin Deposit",$E$3:E3208,"&lt;&gt;")</f>
        <v>0</v>
      </c>
      <c r="X3208" s="131">
        <f t="shared" si="554"/>
        <v>0</v>
      </c>
      <c r="Y3208" s="131">
        <f>IF($D3208=Y$1,SUMIFS($H$3:$H3208,$G$3:$G3208,Y$1,$C$3:$C3208,"Sell"),0)</f>
        <v>0</v>
      </c>
      <c r="Z3208" s="131">
        <f t="shared" si="555"/>
        <v>0</v>
      </c>
      <c r="AA3208" s="131">
        <f>IF($D3208=AA$1,SUMIFS($H$3:$H3208,$G$3:$G3208,AA$1,$C$3:$C3208,"Sell"),0)</f>
        <v>0</v>
      </c>
      <c r="AB3208" s="131">
        <f t="shared" si="556"/>
        <v>0</v>
      </c>
      <c r="AC3208" s="131">
        <f>SUMIFS('Deductions and Deposits'!$H:$H,'Deductions and Deposits'!$G:$G,D3208,'Deductions and Deposits'!$F:$F,"&lt;="&amp;B3208)+SUMIFS($F$3:F3208,$D$3:D3208,D3208,$C$3:C3208,"Coin Deposit",$E$3:E3208,"")</f>
        <v>0</v>
      </c>
      <c r="AD3208" s="131">
        <f>SUMIFS('Deductions and Deposits'!$D:$D,'Deductions and Deposits'!$C:$C,D3208)+SUMIFS($F:$F,$D:$D,D3208,$C:$C,"Coin Deduction")</f>
        <v>0</v>
      </c>
      <c r="AE3208" s="131">
        <f>Table5[[#This Row],[Column4]]+Table5[[#This Row],[Column14]]+Table5[[#This Row],[Column19]]+Table5[[#This Row],[Column12]]</f>
        <v>0</v>
      </c>
      <c r="AF3208" s="131">
        <f>Table5[[#This Row],[Column5]]+Table5[[#This Row],[Column13]]+Table5[[#This Row],[Column21]]+Table5[[#This Row],[Column18]]</f>
        <v>0</v>
      </c>
      <c r="AG3208" s="131">
        <f t="shared" si="557"/>
        <v>0</v>
      </c>
      <c r="AH3208" s="131">
        <f t="shared" si="558"/>
        <v>0</v>
      </c>
      <c r="AI3208" s="131">
        <f>Table5[[#This Row],[Column17]]-Table5[[#This Row],[Column20]]</f>
        <v>0</v>
      </c>
      <c r="AJ3208" s="131">
        <f t="shared" si="559"/>
        <v>0</v>
      </c>
      <c r="AK3208" s="131">
        <f t="shared" si="552"/>
        <v>0</v>
      </c>
      <c r="AL3208" s="131">
        <f t="shared" si="560"/>
        <v>0</v>
      </c>
      <c r="AM3208" s="131" t="str">
        <f t="shared" si="561"/>
        <v/>
      </c>
      <c r="AN3208" s="131" t="str">
        <f t="shared" ca="1" si="562"/>
        <v/>
      </c>
    </row>
    <row r="3209" spans="1:40" ht="20.25" customHeight="1" x14ac:dyDescent="0.3">
      <c r="A3209" s="127"/>
      <c r="B3209" s="164"/>
      <c r="C3209" s="139"/>
      <c r="D3209" s="140"/>
      <c r="E3209" s="139"/>
      <c r="F3209" s="139"/>
      <c r="G3209" s="140"/>
      <c r="H3209" s="139"/>
      <c r="I3209" s="129"/>
      <c r="L3209" s="128"/>
      <c r="M3209" s="128"/>
      <c r="N3209" s="128"/>
      <c r="O3209" s="128"/>
      <c r="P3209" s="128"/>
      <c r="Q3209" s="128"/>
      <c r="R3209" s="128"/>
      <c r="S3209" s="128"/>
      <c r="T3209" s="120">
        <f t="shared" si="553"/>
        <v>0</v>
      </c>
      <c r="U3209" s="131"/>
      <c r="V3209" s="131"/>
      <c r="W3209" s="131">
        <f>SUMIFS($F$3:F3209,$D$3:D3209,D3209,$C$3:C3209,"Buy")+SUMIFS($F$3:F3209,$D$3:D3209,D3209,$C$3:C3209,"Coin Deposit",$E$3:E3209,"&lt;&gt;")</f>
        <v>0</v>
      </c>
      <c r="X3209" s="131">
        <f t="shared" si="554"/>
        <v>0</v>
      </c>
      <c r="Y3209" s="131">
        <f>IF($D3209=Y$1,SUMIFS($H$3:$H3209,$G$3:$G3209,Y$1,$C$3:$C3209,"Sell"),0)</f>
        <v>0</v>
      </c>
      <c r="Z3209" s="131">
        <f t="shared" si="555"/>
        <v>0</v>
      </c>
      <c r="AA3209" s="131">
        <f>IF($D3209=AA$1,SUMIFS($H$3:$H3209,$G$3:$G3209,AA$1,$C$3:$C3209,"Sell"),0)</f>
        <v>0</v>
      </c>
      <c r="AB3209" s="131">
        <f t="shared" si="556"/>
        <v>0</v>
      </c>
      <c r="AC3209" s="131">
        <f>SUMIFS('Deductions and Deposits'!$H:$H,'Deductions and Deposits'!$G:$G,D3209,'Deductions and Deposits'!$F:$F,"&lt;="&amp;B3209)+SUMIFS($F$3:F3209,$D$3:D3209,D3209,$C$3:C3209,"Coin Deposit",$E$3:E3209,"")</f>
        <v>0</v>
      </c>
      <c r="AD3209" s="131">
        <f>SUMIFS('Deductions and Deposits'!$D:$D,'Deductions and Deposits'!$C:$C,D3209)+SUMIFS($F:$F,$D:$D,D3209,$C:$C,"Coin Deduction")</f>
        <v>0</v>
      </c>
      <c r="AE3209" s="131">
        <f>Table5[[#This Row],[Column4]]+Table5[[#This Row],[Column14]]+Table5[[#This Row],[Column19]]+Table5[[#This Row],[Column12]]</f>
        <v>0</v>
      </c>
      <c r="AF3209" s="131">
        <f>Table5[[#This Row],[Column5]]+Table5[[#This Row],[Column13]]+Table5[[#This Row],[Column21]]+Table5[[#This Row],[Column18]]</f>
        <v>0</v>
      </c>
      <c r="AG3209" s="131">
        <f t="shared" si="557"/>
        <v>0</v>
      </c>
      <c r="AH3209" s="131">
        <f t="shared" si="558"/>
        <v>0</v>
      </c>
      <c r="AI3209" s="131">
        <f>Table5[[#This Row],[Column17]]-Table5[[#This Row],[Column20]]</f>
        <v>0</v>
      </c>
      <c r="AJ3209" s="131">
        <f t="shared" si="559"/>
        <v>0</v>
      </c>
      <c r="AK3209" s="131">
        <f t="shared" si="552"/>
        <v>0</v>
      </c>
      <c r="AL3209" s="131">
        <f t="shared" si="560"/>
        <v>0</v>
      </c>
      <c r="AM3209" s="131" t="str">
        <f t="shared" si="561"/>
        <v/>
      </c>
      <c r="AN3209" s="131" t="str">
        <f t="shared" ca="1" si="562"/>
        <v/>
      </c>
    </row>
    <row r="3210" spans="1:40" ht="20.25" customHeight="1" x14ac:dyDescent="0.3">
      <c r="A3210" s="127"/>
      <c r="B3210" s="164"/>
      <c r="C3210" s="139"/>
      <c r="D3210" s="140"/>
      <c r="E3210" s="139"/>
      <c r="F3210" s="139"/>
      <c r="G3210" s="140"/>
      <c r="H3210" s="139"/>
      <c r="I3210" s="129"/>
      <c r="L3210" s="128"/>
      <c r="M3210" s="128"/>
      <c r="N3210" s="128"/>
      <c r="O3210" s="128"/>
      <c r="P3210" s="128"/>
      <c r="Q3210" s="128"/>
      <c r="R3210" s="128"/>
      <c r="S3210" s="128"/>
      <c r="T3210" s="120">
        <f t="shared" si="553"/>
        <v>0</v>
      </c>
      <c r="U3210" s="131"/>
      <c r="V3210" s="131"/>
      <c r="W3210" s="131">
        <f>SUMIFS($F$3:F3210,$D$3:D3210,D3210,$C$3:C3210,"Buy")+SUMIFS($F$3:F3210,$D$3:D3210,D3210,$C$3:C3210,"Coin Deposit",$E$3:E3210,"&lt;&gt;")</f>
        <v>0</v>
      </c>
      <c r="X3210" s="131">
        <f t="shared" si="554"/>
        <v>0</v>
      </c>
      <c r="Y3210" s="131">
        <f>IF($D3210=Y$1,SUMIFS($H$3:$H3210,$G$3:$G3210,Y$1,$C$3:$C3210,"Sell"),0)</f>
        <v>0</v>
      </c>
      <c r="Z3210" s="131">
        <f t="shared" si="555"/>
        <v>0</v>
      </c>
      <c r="AA3210" s="131">
        <f>IF($D3210=AA$1,SUMIFS($H$3:$H3210,$G$3:$G3210,AA$1,$C$3:$C3210,"Sell"),0)</f>
        <v>0</v>
      </c>
      <c r="AB3210" s="131">
        <f t="shared" si="556"/>
        <v>0</v>
      </c>
      <c r="AC3210" s="131">
        <f>SUMIFS('Deductions and Deposits'!$H:$H,'Deductions and Deposits'!$G:$G,D3210,'Deductions and Deposits'!$F:$F,"&lt;="&amp;B3210)+SUMIFS($F$3:F3210,$D$3:D3210,D3210,$C$3:C3210,"Coin Deposit",$E$3:E3210,"")</f>
        <v>0</v>
      </c>
      <c r="AD3210" s="131">
        <f>SUMIFS('Deductions and Deposits'!$D:$D,'Deductions and Deposits'!$C:$C,D3210)+SUMIFS($F:$F,$D:$D,D3210,$C:$C,"Coin Deduction")</f>
        <v>0</v>
      </c>
      <c r="AE3210" s="131">
        <f>Table5[[#This Row],[Column4]]+Table5[[#This Row],[Column14]]+Table5[[#This Row],[Column19]]+Table5[[#This Row],[Column12]]</f>
        <v>0</v>
      </c>
      <c r="AF3210" s="131">
        <f>Table5[[#This Row],[Column5]]+Table5[[#This Row],[Column13]]+Table5[[#This Row],[Column21]]+Table5[[#This Row],[Column18]]</f>
        <v>0</v>
      </c>
      <c r="AG3210" s="131">
        <f t="shared" si="557"/>
        <v>0</v>
      </c>
      <c r="AH3210" s="131">
        <f t="shared" si="558"/>
        <v>0</v>
      </c>
      <c r="AI3210" s="131">
        <f>Table5[[#This Row],[Column17]]-Table5[[#This Row],[Column20]]</f>
        <v>0</v>
      </c>
      <c r="AJ3210" s="131">
        <f t="shared" si="559"/>
        <v>0</v>
      </c>
      <c r="AK3210" s="131">
        <f t="shared" si="552"/>
        <v>0</v>
      </c>
      <c r="AL3210" s="131">
        <f t="shared" si="560"/>
        <v>0</v>
      </c>
      <c r="AM3210" s="131" t="str">
        <f t="shared" si="561"/>
        <v/>
      </c>
      <c r="AN3210" s="131" t="str">
        <f t="shared" ca="1" si="562"/>
        <v/>
      </c>
    </row>
    <row r="3211" spans="1:40" ht="20.25" customHeight="1" x14ac:dyDescent="0.3">
      <c r="A3211" s="127"/>
      <c r="B3211" s="164"/>
      <c r="C3211" s="139"/>
      <c r="D3211" s="140"/>
      <c r="E3211" s="139"/>
      <c r="F3211" s="139"/>
      <c r="G3211" s="140"/>
      <c r="H3211" s="139"/>
      <c r="I3211" s="129"/>
      <c r="L3211" s="128"/>
      <c r="M3211" s="128"/>
      <c r="N3211" s="128"/>
      <c r="O3211" s="128"/>
      <c r="P3211" s="128"/>
      <c r="Q3211" s="128"/>
      <c r="R3211" s="128"/>
      <c r="S3211" s="128"/>
      <c r="T3211" s="120">
        <f t="shared" si="553"/>
        <v>0</v>
      </c>
      <c r="U3211" s="131"/>
      <c r="V3211" s="131"/>
      <c r="W3211" s="131">
        <f>SUMIFS($F$3:F3211,$D$3:D3211,D3211,$C$3:C3211,"Buy")+SUMIFS($F$3:F3211,$D$3:D3211,D3211,$C$3:C3211,"Coin Deposit",$E$3:E3211,"&lt;&gt;")</f>
        <v>0</v>
      </c>
      <c r="X3211" s="131">
        <f t="shared" si="554"/>
        <v>0</v>
      </c>
      <c r="Y3211" s="131">
        <f>IF($D3211=Y$1,SUMIFS($H$3:$H3211,$G$3:$G3211,Y$1,$C$3:$C3211,"Sell"),0)</f>
        <v>0</v>
      </c>
      <c r="Z3211" s="131">
        <f t="shared" si="555"/>
        <v>0</v>
      </c>
      <c r="AA3211" s="131">
        <f>IF($D3211=AA$1,SUMIFS($H$3:$H3211,$G$3:$G3211,AA$1,$C$3:$C3211,"Sell"),0)</f>
        <v>0</v>
      </c>
      <c r="AB3211" s="131">
        <f t="shared" si="556"/>
        <v>0</v>
      </c>
      <c r="AC3211" s="131">
        <f>SUMIFS('Deductions and Deposits'!$H:$H,'Deductions and Deposits'!$G:$G,D3211,'Deductions and Deposits'!$F:$F,"&lt;="&amp;B3211)+SUMIFS($F$3:F3211,$D$3:D3211,D3211,$C$3:C3211,"Coin Deposit",$E$3:E3211,"")</f>
        <v>0</v>
      </c>
      <c r="AD3211" s="131">
        <f>SUMIFS('Deductions and Deposits'!$D:$D,'Deductions and Deposits'!$C:$C,D3211)+SUMIFS($F:$F,$D:$D,D3211,$C:$C,"Coin Deduction")</f>
        <v>0</v>
      </c>
      <c r="AE3211" s="131">
        <f>Table5[[#This Row],[Column4]]+Table5[[#This Row],[Column14]]+Table5[[#This Row],[Column19]]+Table5[[#This Row],[Column12]]</f>
        <v>0</v>
      </c>
      <c r="AF3211" s="131">
        <f>Table5[[#This Row],[Column5]]+Table5[[#This Row],[Column13]]+Table5[[#This Row],[Column21]]+Table5[[#This Row],[Column18]]</f>
        <v>0</v>
      </c>
      <c r="AG3211" s="131">
        <f t="shared" si="557"/>
        <v>0</v>
      </c>
      <c r="AH3211" s="131">
        <f t="shared" si="558"/>
        <v>0</v>
      </c>
      <c r="AI3211" s="131">
        <f>Table5[[#This Row],[Column17]]-Table5[[#This Row],[Column20]]</f>
        <v>0</v>
      </c>
      <c r="AJ3211" s="131">
        <f t="shared" si="559"/>
        <v>0</v>
      </c>
      <c r="AK3211" s="131">
        <f t="shared" si="552"/>
        <v>0</v>
      </c>
      <c r="AL3211" s="131">
        <f t="shared" si="560"/>
        <v>0</v>
      </c>
      <c r="AM3211" s="131" t="str">
        <f t="shared" si="561"/>
        <v/>
      </c>
      <c r="AN3211" s="131" t="str">
        <f t="shared" ca="1" si="562"/>
        <v/>
      </c>
    </row>
    <row r="3212" spans="1:40" ht="20.25" customHeight="1" x14ac:dyDescent="0.3">
      <c r="A3212" s="127"/>
      <c r="B3212" s="164"/>
      <c r="C3212" s="139"/>
      <c r="D3212" s="140"/>
      <c r="E3212" s="139"/>
      <c r="F3212" s="139"/>
      <c r="G3212" s="140"/>
      <c r="H3212" s="139"/>
      <c r="I3212" s="129"/>
      <c r="L3212" s="128"/>
      <c r="M3212" s="128"/>
      <c r="N3212" s="128"/>
      <c r="O3212" s="128"/>
      <c r="P3212" s="128"/>
      <c r="Q3212" s="128"/>
      <c r="R3212" s="128"/>
      <c r="S3212" s="128"/>
      <c r="T3212" s="120">
        <f t="shared" si="553"/>
        <v>0</v>
      </c>
      <c r="U3212" s="131"/>
      <c r="V3212" s="131"/>
      <c r="W3212" s="131">
        <f>SUMIFS($F$3:F3212,$D$3:D3212,D3212,$C$3:C3212,"Buy")+SUMIFS($F$3:F3212,$D$3:D3212,D3212,$C$3:C3212,"Coin Deposit",$E$3:E3212,"&lt;&gt;")</f>
        <v>0</v>
      </c>
      <c r="X3212" s="131">
        <f t="shared" si="554"/>
        <v>0</v>
      </c>
      <c r="Y3212" s="131">
        <f>IF($D3212=Y$1,SUMIFS($H$3:$H3212,$G$3:$G3212,Y$1,$C$3:$C3212,"Sell"),0)</f>
        <v>0</v>
      </c>
      <c r="Z3212" s="131">
        <f t="shared" si="555"/>
        <v>0</v>
      </c>
      <c r="AA3212" s="131">
        <f>IF($D3212=AA$1,SUMIFS($H$3:$H3212,$G$3:$G3212,AA$1,$C$3:$C3212,"Sell"),0)</f>
        <v>0</v>
      </c>
      <c r="AB3212" s="131">
        <f t="shared" si="556"/>
        <v>0</v>
      </c>
      <c r="AC3212" s="131">
        <f>SUMIFS('Deductions and Deposits'!$H:$H,'Deductions and Deposits'!$G:$G,D3212,'Deductions and Deposits'!$F:$F,"&lt;="&amp;B3212)+SUMIFS($F$3:F3212,$D$3:D3212,D3212,$C$3:C3212,"Coin Deposit",$E$3:E3212,"")</f>
        <v>0</v>
      </c>
      <c r="AD3212" s="131">
        <f>SUMIFS('Deductions and Deposits'!$D:$D,'Deductions and Deposits'!$C:$C,D3212)+SUMIFS($F:$F,$D:$D,D3212,$C:$C,"Coin Deduction")</f>
        <v>0</v>
      </c>
      <c r="AE3212" s="131">
        <f>Table5[[#This Row],[Column4]]+Table5[[#This Row],[Column14]]+Table5[[#This Row],[Column19]]+Table5[[#This Row],[Column12]]</f>
        <v>0</v>
      </c>
      <c r="AF3212" s="131">
        <f>Table5[[#This Row],[Column5]]+Table5[[#This Row],[Column13]]+Table5[[#This Row],[Column21]]+Table5[[#This Row],[Column18]]</f>
        <v>0</v>
      </c>
      <c r="AG3212" s="131">
        <f t="shared" si="557"/>
        <v>0</v>
      </c>
      <c r="AH3212" s="131">
        <f t="shared" si="558"/>
        <v>0</v>
      </c>
      <c r="AI3212" s="131">
        <f>Table5[[#This Row],[Column17]]-Table5[[#This Row],[Column20]]</f>
        <v>0</v>
      </c>
      <c r="AJ3212" s="131">
        <f t="shared" si="559"/>
        <v>0</v>
      </c>
      <c r="AK3212" s="131">
        <f t="shared" si="552"/>
        <v>0</v>
      </c>
      <c r="AL3212" s="131">
        <f t="shared" si="560"/>
        <v>0</v>
      </c>
      <c r="AM3212" s="131" t="str">
        <f t="shared" si="561"/>
        <v/>
      </c>
      <c r="AN3212" s="131" t="str">
        <f t="shared" ca="1" si="562"/>
        <v/>
      </c>
    </row>
    <row r="3213" spans="1:40" ht="20.25" customHeight="1" x14ac:dyDescent="0.3">
      <c r="A3213" s="127"/>
      <c r="B3213" s="164"/>
      <c r="C3213" s="139"/>
      <c r="D3213" s="140"/>
      <c r="E3213" s="139"/>
      <c r="F3213" s="139"/>
      <c r="G3213" s="140"/>
      <c r="H3213" s="139"/>
      <c r="I3213" s="129"/>
      <c r="L3213" s="128"/>
      <c r="M3213" s="128"/>
      <c r="N3213" s="128"/>
      <c r="O3213" s="128"/>
      <c r="P3213" s="128"/>
      <c r="Q3213" s="128"/>
      <c r="R3213" s="128"/>
      <c r="S3213" s="128"/>
      <c r="T3213" s="120">
        <f t="shared" si="553"/>
        <v>0</v>
      </c>
      <c r="U3213" s="131"/>
      <c r="V3213" s="131"/>
      <c r="W3213" s="131">
        <f>SUMIFS($F$3:F3213,$D$3:D3213,D3213,$C$3:C3213,"Buy")+SUMIFS($F$3:F3213,$D$3:D3213,D3213,$C$3:C3213,"Coin Deposit",$E$3:E3213,"&lt;&gt;")</f>
        <v>0</v>
      </c>
      <c r="X3213" s="131">
        <f t="shared" si="554"/>
        <v>0</v>
      </c>
      <c r="Y3213" s="131">
        <f>IF($D3213=Y$1,SUMIFS($H$3:$H3213,$G$3:$G3213,Y$1,$C$3:$C3213,"Sell"),0)</f>
        <v>0</v>
      </c>
      <c r="Z3213" s="131">
        <f t="shared" si="555"/>
        <v>0</v>
      </c>
      <c r="AA3213" s="131">
        <f>IF($D3213=AA$1,SUMIFS($H$3:$H3213,$G$3:$G3213,AA$1,$C$3:$C3213,"Sell"),0)</f>
        <v>0</v>
      </c>
      <c r="AB3213" s="131">
        <f t="shared" si="556"/>
        <v>0</v>
      </c>
      <c r="AC3213" s="131">
        <f>SUMIFS('Deductions and Deposits'!$H:$H,'Deductions and Deposits'!$G:$G,D3213,'Deductions and Deposits'!$F:$F,"&lt;="&amp;B3213)+SUMIFS($F$3:F3213,$D$3:D3213,D3213,$C$3:C3213,"Coin Deposit",$E$3:E3213,"")</f>
        <v>0</v>
      </c>
      <c r="AD3213" s="131">
        <f>SUMIFS('Deductions and Deposits'!$D:$D,'Deductions and Deposits'!$C:$C,D3213)+SUMIFS($F:$F,$D:$D,D3213,$C:$C,"Coin Deduction")</f>
        <v>0</v>
      </c>
      <c r="AE3213" s="131">
        <f>Table5[[#This Row],[Column4]]+Table5[[#This Row],[Column14]]+Table5[[#This Row],[Column19]]+Table5[[#This Row],[Column12]]</f>
        <v>0</v>
      </c>
      <c r="AF3213" s="131">
        <f>Table5[[#This Row],[Column5]]+Table5[[#This Row],[Column13]]+Table5[[#This Row],[Column21]]+Table5[[#This Row],[Column18]]</f>
        <v>0</v>
      </c>
      <c r="AG3213" s="131">
        <f t="shared" si="557"/>
        <v>0</v>
      </c>
      <c r="AH3213" s="131">
        <f t="shared" si="558"/>
        <v>0</v>
      </c>
      <c r="AI3213" s="131">
        <f>Table5[[#This Row],[Column17]]-Table5[[#This Row],[Column20]]</f>
        <v>0</v>
      </c>
      <c r="AJ3213" s="131">
        <f t="shared" si="559"/>
        <v>0</v>
      </c>
      <c r="AK3213" s="131">
        <f t="shared" si="552"/>
        <v>0</v>
      </c>
      <c r="AL3213" s="131">
        <f t="shared" si="560"/>
        <v>0</v>
      </c>
      <c r="AM3213" s="131" t="str">
        <f t="shared" si="561"/>
        <v/>
      </c>
      <c r="AN3213" s="131" t="str">
        <f t="shared" ca="1" si="562"/>
        <v/>
      </c>
    </row>
    <row r="3214" spans="1:40" ht="20.25" customHeight="1" x14ac:dyDescent="0.3">
      <c r="A3214" s="127"/>
      <c r="B3214" s="164"/>
      <c r="C3214" s="139"/>
      <c r="D3214" s="140"/>
      <c r="E3214" s="139"/>
      <c r="F3214" s="139"/>
      <c r="G3214" s="140"/>
      <c r="H3214" s="139"/>
      <c r="I3214" s="129"/>
      <c r="L3214" s="128"/>
      <c r="M3214" s="128"/>
      <c r="N3214" s="128"/>
      <c r="O3214" s="128"/>
      <c r="P3214" s="128"/>
      <c r="Q3214" s="128"/>
      <c r="R3214" s="128"/>
      <c r="S3214" s="128"/>
      <c r="T3214" s="120">
        <f t="shared" si="553"/>
        <v>0</v>
      </c>
      <c r="U3214" s="131"/>
      <c r="V3214" s="131"/>
      <c r="W3214" s="131">
        <f>SUMIFS($F$3:F3214,$D$3:D3214,D3214,$C$3:C3214,"Buy")+SUMIFS($F$3:F3214,$D$3:D3214,D3214,$C$3:C3214,"Coin Deposit",$E$3:E3214,"&lt;&gt;")</f>
        <v>0</v>
      </c>
      <c r="X3214" s="131">
        <f t="shared" si="554"/>
        <v>0</v>
      </c>
      <c r="Y3214" s="131">
        <f>IF($D3214=Y$1,SUMIFS($H$3:$H3214,$G$3:$G3214,Y$1,$C$3:$C3214,"Sell"),0)</f>
        <v>0</v>
      </c>
      <c r="Z3214" s="131">
        <f t="shared" si="555"/>
        <v>0</v>
      </c>
      <c r="AA3214" s="131">
        <f>IF($D3214=AA$1,SUMIFS($H$3:$H3214,$G$3:$G3214,AA$1,$C$3:$C3214,"Sell"),0)</f>
        <v>0</v>
      </c>
      <c r="AB3214" s="131">
        <f t="shared" si="556"/>
        <v>0</v>
      </c>
      <c r="AC3214" s="131">
        <f>SUMIFS('Deductions and Deposits'!$H:$H,'Deductions and Deposits'!$G:$G,D3214,'Deductions and Deposits'!$F:$F,"&lt;="&amp;B3214)+SUMIFS($F$3:F3214,$D$3:D3214,D3214,$C$3:C3214,"Coin Deposit",$E$3:E3214,"")</f>
        <v>0</v>
      </c>
      <c r="AD3214" s="131">
        <f>SUMIFS('Deductions and Deposits'!$D:$D,'Deductions and Deposits'!$C:$C,D3214)+SUMIFS($F:$F,$D:$D,D3214,$C:$C,"Coin Deduction")</f>
        <v>0</v>
      </c>
      <c r="AE3214" s="131">
        <f>Table5[[#This Row],[Column4]]+Table5[[#This Row],[Column14]]+Table5[[#This Row],[Column19]]+Table5[[#This Row],[Column12]]</f>
        <v>0</v>
      </c>
      <c r="AF3214" s="131">
        <f>Table5[[#This Row],[Column5]]+Table5[[#This Row],[Column13]]+Table5[[#This Row],[Column21]]+Table5[[#This Row],[Column18]]</f>
        <v>0</v>
      </c>
      <c r="AG3214" s="131">
        <f t="shared" si="557"/>
        <v>0</v>
      </c>
      <c r="AH3214" s="131">
        <f t="shared" si="558"/>
        <v>0</v>
      </c>
      <c r="AI3214" s="131">
        <f>Table5[[#This Row],[Column17]]-Table5[[#This Row],[Column20]]</f>
        <v>0</v>
      </c>
      <c r="AJ3214" s="131">
        <f t="shared" si="559"/>
        <v>0</v>
      </c>
      <c r="AK3214" s="131">
        <f t="shared" si="552"/>
        <v>0</v>
      </c>
      <c r="AL3214" s="131">
        <f t="shared" si="560"/>
        <v>0</v>
      </c>
      <c r="AM3214" s="131" t="str">
        <f t="shared" si="561"/>
        <v/>
      </c>
      <c r="AN3214" s="131" t="str">
        <f t="shared" ca="1" si="562"/>
        <v/>
      </c>
    </row>
    <row r="3215" spans="1:40" ht="20.25" customHeight="1" x14ac:dyDescent="0.3">
      <c r="A3215" s="127"/>
      <c r="B3215" s="164"/>
      <c r="C3215" s="139"/>
      <c r="D3215" s="140"/>
      <c r="E3215" s="139"/>
      <c r="F3215" s="139"/>
      <c r="G3215" s="140"/>
      <c r="H3215" s="139"/>
      <c r="I3215" s="129"/>
      <c r="L3215" s="128"/>
      <c r="M3215" s="128"/>
      <c r="N3215" s="128"/>
      <c r="O3215" s="128"/>
      <c r="P3215" s="128"/>
      <c r="Q3215" s="128"/>
      <c r="R3215" s="128"/>
      <c r="S3215" s="128"/>
      <c r="T3215" s="120">
        <f t="shared" si="553"/>
        <v>0</v>
      </c>
      <c r="U3215" s="131"/>
      <c r="V3215" s="131"/>
      <c r="W3215" s="131">
        <f>SUMIFS($F$3:F3215,$D$3:D3215,D3215,$C$3:C3215,"Buy")+SUMIFS($F$3:F3215,$D$3:D3215,D3215,$C$3:C3215,"Coin Deposit",$E$3:E3215,"&lt;&gt;")</f>
        <v>0</v>
      </c>
      <c r="X3215" s="131">
        <f t="shared" si="554"/>
        <v>0</v>
      </c>
      <c r="Y3215" s="131">
        <f>IF($D3215=Y$1,SUMIFS($H$3:$H3215,$G$3:$G3215,Y$1,$C$3:$C3215,"Sell"),0)</f>
        <v>0</v>
      </c>
      <c r="Z3215" s="131">
        <f t="shared" si="555"/>
        <v>0</v>
      </c>
      <c r="AA3215" s="131">
        <f>IF($D3215=AA$1,SUMIFS($H$3:$H3215,$G$3:$G3215,AA$1,$C$3:$C3215,"Sell"),0)</f>
        <v>0</v>
      </c>
      <c r="AB3215" s="131">
        <f t="shared" si="556"/>
        <v>0</v>
      </c>
      <c r="AC3215" s="131">
        <f>SUMIFS('Deductions and Deposits'!$H:$H,'Deductions and Deposits'!$G:$G,D3215,'Deductions and Deposits'!$F:$F,"&lt;="&amp;B3215)+SUMIFS($F$3:F3215,$D$3:D3215,D3215,$C$3:C3215,"Coin Deposit",$E$3:E3215,"")</f>
        <v>0</v>
      </c>
      <c r="AD3215" s="131">
        <f>SUMIFS('Deductions and Deposits'!$D:$D,'Deductions and Deposits'!$C:$C,D3215)+SUMIFS($F:$F,$D:$D,D3215,$C:$C,"Coin Deduction")</f>
        <v>0</v>
      </c>
      <c r="AE3215" s="131">
        <f>Table5[[#This Row],[Column4]]+Table5[[#This Row],[Column14]]+Table5[[#This Row],[Column19]]+Table5[[#This Row],[Column12]]</f>
        <v>0</v>
      </c>
      <c r="AF3215" s="131">
        <f>Table5[[#This Row],[Column5]]+Table5[[#This Row],[Column13]]+Table5[[#This Row],[Column21]]+Table5[[#This Row],[Column18]]</f>
        <v>0</v>
      </c>
      <c r="AG3215" s="131">
        <f t="shared" si="557"/>
        <v>0</v>
      </c>
      <c r="AH3215" s="131">
        <f t="shared" si="558"/>
        <v>0</v>
      </c>
      <c r="AI3215" s="131">
        <f>Table5[[#This Row],[Column17]]-Table5[[#This Row],[Column20]]</f>
        <v>0</v>
      </c>
      <c r="AJ3215" s="131">
        <f t="shared" si="559"/>
        <v>0</v>
      </c>
      <c r="AK3215" s="131">
        <f t="shared" si="552"/>
        <v>0</v>
      </c>
      <c r="AL3215" s="131">
        <f t="shared" si="560"/>
        <v>0</v>
      </c>
      <c r="AM3215" s="131" t="str">
        <f t="shared" si="561"/>
        <v/>
      </c>
      <c r="AN3215" s="131" t="str">
        <f t="shared" ca="1" si="562"/>
        <v/>
      </c>
    </row>
    <row r="3216" spans="1:40" ht="20.25" customHeight="1" x14ac:dyDescent="0.3">
      <c r="A3216" s="127"/>
      <c r="B3216" s="164"/>
      <c r="C3216" s="139"/>
      <c r="D3216" s="140"/>
      <c r="E3216" s="139"/>
      <c r="F3216" s="139"/>
      <c r="G3216" s="140"/>
      <c r="H3216" s="139"/>
      <c r="I3216" s="129"/>
      <c r="L3216" s="128"/>
      <c r="M3216" s="128"/>
      <c r="N3216" s="128"/>
      <c r="O3216" s="128"/>
      <c r="P3216" s="128"/>
      <c r="Q3216" s="128"/>
      <c r="R3216" s="128"/>
      <c r="S3216" s="128"/>
      <c r="T3216" s="120">
        <f t="shared" si="553"/>
        <v>0</v>
      </c>
      <c r="U3216" s="131"/>
      <c r="V3216" s="131"/>
      <c r="W3216" s="131">
        <f>SUMIFS($F$3:F3216,$D$3:D3216,D3216,$C$3:C3216,"Buy")+SUMIFS($F$3:F3216,$D$3:D3216,D3216,$C$3:C3216,"Coin Deposit",$E$3:E3216,"&lt;&gt;")</f>
        <v>0</v>
      </c>
      <c r="X3216" s="131">
        <f t="shared" si="554"/>
        <v>0</v>
      </c>
      <c r="Y3216" s="131">
        <f>IF($D3216=Y$1,SUMIFS($H$3:$H3216,$G$3:$G3216,Y$1,$C$3:$C3216,"Sell"),0)</f>
        <v>0</v>
      </c>
      <c r="Z3216" s="131">
        <f t="shared" si="555"/>
        <v>0</v>
      </c>
      <c r="AA3216" s="131">
        <f>IF($D3216=AA$1,SUMIFS($H$3:$H3216,$G$3:$G3216,AA$1,$C$3:$C3216,"Sell"),0)</f>
        <v>0</v>
      </c>
      <c r="AB3216" s="131">
        <f t="shared" si="556"/>
        <v>0</v>
      </c>
      <c r="AC3216" s="131">
        <f>SUMIFS('Deductions and Deposits'!$H:$H,'Deductions and Deposits'!$G:$G,D3216,'Deductions and Deposits'!$F:$F,"&lt;="&amp;B3216)+SUMIFS($F$3:F3216,$D$3:D3216,D3216,$C$3:C3216,"Coin Deposit",$E$3:E3216,"")</f>
        <v>0</v>
      </c>
      <c r="AD3216" s="131">
        <f>SUMIFS('Deductions and Deposits'!$D:$D,'Deductions and Deposits'!$C:$C,D3216)+SUMIFS($F:$F,$D:$D,D3216,$C:$C,"Coin Deduction")</f>
        <v>0</v>
      </c>
      <c r="AE3216" s="131">
        <f>Table5[[#This Row],[Column4]]+Table5[[#This Row],[Column14]]+Table5[[#This Row],[Column19]]+Table5[[#This Row],[Column12]]</f>
        <v>0</v>
      </c>
      <c r="AF3216" s="131">
        <f>Table5[[#This Row],[Column5]]+Table5[[#This Row],[Column13]]+Table5[[#This Row],[Column21]]+Table5[[#This Row],[Column18]]</f>
        <v>0</v>
      </c>
      <c r="AG3216" s="131">
        <f t="shared" si="557"/>
        <v>0</v>
      </c>
      <c r="AH3216" s="131">
        <f t="shared" si="558"/>
        <v>0</v>
      </c>
      <c r="AI3216" s="131">
        <f>Table5[[#This Row],[Column17]]-Table5[[#This Row],[Column20]]</f>
        <v>0</v>
      </c>
      <c r="AJ3216" s="131">
        <f t="shared" si="559"/>
        <v>0</v>
      </c>
      <c r="AK3216" s="131">
        <f t="shared" si="552"/>
        <v>0</v>
      </c>
      <c r="AL3216" s="131">
        <f t="shared" si="560"/>
        <v>0</v>
      </c>
      <c r="AM3216" s="131" t="str">
        <f t="shared" si="561"/>
        <v/>
      </c>
      <c r="AN3216" s="131" t="str">
        <f t="shared" ca="1" si="562"/>
        <v/>
      </c>
    </row>
    <row r="3217" spans="1:40" ht="20.25" customHeight="1" x14ac:dyDescent="0.3">
      <c r="A3217" s="127"/>
      <c r="B3217" s="164"/>
      <c r="C3217" s="139"/>
      <c r="D3217" s="140"/>
      <c r="E3217" s="139"/>
      <c r="F3217" s="139"/>
      <c r="G3217" s="140"/>
      <c r="H3217" s="139"/>
      <c r="I3217" s="129"/>
      <c r="L3217" s="128"/>
      <c r="M3217" s="128"/>
      <c r="N3217" s="128"/>
      <c r="O3217" s="128"/>
      <c r="P3217" s="128"/>
      <c r="Q3217" s="128"/>
      <c r="R3217" s="128"/>
      <c r="S3217" s="128"/>
      <c r="T3217" s="120">
        <f t="shared" si="553"/>
        <v>0</v>
      </c>
      <c r="U3217" s="131"/>
      <c r="V3217" s="131"/>
      <c r="W3217" s="131">
        <f>SUMIFS($F$3:F3217,$D$3:D3217,D3217,$C$3:C3217,"Buy")+SUMIFS($F$3:F3217,$D$3:D3217,D3217,$C$3:C3217,"Coin Deposit",$E$3:E3217,"&lt;&gt;")</f>
        <v>0</v>
      </c>
      <c r="X3217" s="131">
        <f t="shared" si="554"/>
        <v>0</v>
      </c>
      <c r="Y3217" s="131">
        <f>IF($D3217=Y$1,SUMIFS($H$3:$H3217,$G$3:$G3217,Y$1,$C$3:$C3217,"Sell"),0)</f>
        <v>0</v>
      </c>
      <c r="Z3217" s="131">
        <f t="shared" si="555"/>
        <v>0</v>
      </c>
      <c r="AA3217" s="131">
        <f>IF($D3217=AA$1,SUMIFS($H$3:$H3217,$G$3:$G3217,AA$1,$C$3:$C3217,"Sell"),0)</f>
        <v>0</v>
      </c>
      <c r="AB3217" s="131">
        <f t="shared" si="556"/>
        <v>0</v>
      </c>
      <c r="AC3217" s="131">
        <f>SUMIFS('Deductions and Deposits'!$H:$H,'Deductions and Deposits'!$G:$G,D3217,'Deductions and Deposits'!$F:$F,"&lt;="&amp;B3217)+SUMIFS($F$3:F3217,$D$3:D3217,D3217,$C$3:C3217,"Coin Deposit",$E$3:E3217,"")</f>
        <v>0</v>
      </c>
      <c r="AD3217" s="131">
        <f>SUMIFS('Deductions and Deposits'!$D:$D,'Deductions and Deposits'!$C:$C,D3217)+SUMIFS($F:$F,$D:$D,D3217,$C:$C,"Coin Deduction")</f>
        <v>0</v>
      </c>
      <c r="AE3217" s="131">
        <f>Table5[[#This Row],[Column4]]+Table5[[#This Row],[Column14]]+Table5[[#This Row],[Column19]]+Table5[[#This Row],[Column12]]</f>
        <v>0</v>
      </c>
      <c r="AF3217" s="131">
        <f>Table5[[#This Row],[Column5]]+Table5[[#This Row],[Column13]]+Table5[[#This Row],[Column21]]+Table5[[#This Row],[Column18]]</f>
        <v>0</v>
      </c>
      <c r="AG3217" s="131">
        <f t="shared" si="557"/>
        <v>0</v>
      </c>
      <c r="AH3217" s="131">
        <f t="shared" si="558"/>
        <v>0</v>
      </c>
      <c r="AI3217" s="131">
        <f>Table5[[#This Row],[Column17]]-Table5[[#This Row],[Column20]]</f>
        <v>0</v>
      </c>
      <c r="AJ3217" s="131">
        <f t="shared" si="559"/>
        <v>0</v>
      </c>
      <c r="AK3217" s="131">
        <f t="shared" si="552"/>
        <v>0</v>
      </c>
      <c r="AL3217" s="131">
        <f t="shared" si="560"/>
        <v>0</v>
      </c>
      <c r="AM3217" s="131" t="str">
        <f t="shared" si="561"/>
        <v/>
      </c>
      <c r="AN3217" s="131" t="str">
        <f t="shared" ca="1" si="562"/>
        <v/>
      </c>
    </row>
    <row r="3218" spans="1:40" ht="20.25" customHeight="1" x14ac:dyDescent="0.3">
      <c r="A3218" s="127"/>
      <c r="B3218" s="164"/>
      <c r="C3218" s="139"/>
      <c r="D3218" s="140"/>
      <c r="E3218" s="139"/>
      <c r="F3218" s="139"/>
      <c r="G3218" s="140"/>
      <c r="H3218" s="139"/>
      <c r="I3218" s="129"/>
      <c r="L3218" s="128"/>
      <c r="M3218" s="128"/>
      <c r="N3218" s="128"/>
      <c r="O3218" s="128"/>
      <c r="P3218" s="128"/>
      <c r="Q3218" s="128"/>
      <c r="R3218" s="128"/>
      <c r="S3218" s="128"/>
      <c r="T3218" s="120">
        <f t="shared" si="553"/>
        <v>0</v>
      </c>
      <c r="U3218" s="131"/>
      <c r="V3218" s="131"/>
      <c r="W3218" s="131">
        <f>SUMIFS($F$3:F3218,$D$3:D3218,D3218,$C$3:C3218,"Buy")+SUMIFS($F$3:F3218,$D$3:D3218,D3218,$C$3:C3218,"Coin Deposit",$E$3:E3218,"&lt;&gt;")</f>
        <v>0</v>
      </c>
      <c r="X3218" s="131">
        <f t="shared" si="554"/>
        <v>0</v>
      </c>
      <c r="Y3218" s="131">
        <f>IF($D3218=Y$1,SUMIFS($H$3:$H3218,$G$3:$G3218,Y$1,$C$3:$C3218,"Sell"),0)</f>
        <v>0</v>
      </c>
      <c r="Z3218" s="131">
        <f t="shared" si="555"/>
        <v>0</v>
      </c>
      <c r="AA3218" s="131">
        <f>IF($D3218=AA$1,SUMIFS($H$3:$H3218,$G$3:$G3218,AA$1,$C$3:$C3218,"Sell"),0)</f>
        <v>0</v>
      </c>
      <c r="AB3218" s="131">
        <f t="shared" si="556"/>
        <v>0</v>
      </c>
      <c r="AC3218" s="131">
        <f>SUMIFS('Deductions and Deposits'!$H:$H,'Deductions and Deposits'!$G:$G,D3218,'Deductions and Deposits'!$F:$F,"&lt;="&amp;B3218)+SUMIFS($F$3:F3218,$D$3:D3218,D3218,$C$3:C3218,"Coin Deposit",$E$3:E3218,"")</f>
        <v>0</v>
      </c>
      <c r="AD3218" s="131">
        <f>SUMIFS('Deductions and Deposits'!$D:$D,'Deductions and Deposits'!$C:$C,D3218)+SUMIFS($F:$F,$D:$D,D3218,$C:$C,"Coin Deduction")</f>
        <v>0</v>
      </c>
      <c r="AE3218" s="131">
        <f>Table5[[#This Row],[Column4]]+Table5[[#This Row],[Column14]]+Table5[[#This Row],[Column19]]+Table5[[#This Row],[Column12]]</f>
        <v>0</v>
      </c>
      <c r="AF3218" s="131">
        <f>Table5[[#This Row],[Column5]]+Table5[[#This Row],[Column13]]+Table5[[#This Row],[Column21]]+Table5[[#This Row],[Column18]]</f>
        <v>0</v>
      </c>
      <c r="AG3218" s="131">
        <f t="shared" si="557"/>
        <v>0</v>
      </c>
      <c r="AH3218" s="131">
        <f t="shared" si="558"/>
        <v>0</v>
      </c>
      <c r="AI3218" s="131">
        <f>Table5[[#This Row],[Column17]]-Table5[[#This Row],[Column20]]</f>
        <v>0</v>
      </c>
      <c r="AJ3218" s="131">
        <f t="shared" si="559"/>
        <v>0</v>
      </c>
      <c r="AK3218" s="131">
        <f t="shared" si="552"/>
        <v>0</v>
      </c>
      <c r="AL3218" s="131">
        <f t="shared" si="560"/>
        <v>0</v>
      </c>
      <c r="AM3218" s="131" t="str">
        <f t="shared" si="561"/>
        <v/>
      </c>
      <c r="AN3218" s="131" t="str">
        <f t="shared" ca="1" si="562"/>
        <v/>
      </c>
    </row>
    <row r="3219" spans="1:40" ht="20.25" customHeight="1" x14ac:dyDescent="0.3">
      <c r="A3219" s="127"/>
      <c r="B3219" s="164"/>
      <c r="C3219" s="139"/>
      <c r="D3219" s="140"/>
      <c r="E3219" s="139"/>
      <c r="F3219" s="139"/>
      <c r="G3219" s="140"/>
      <c r="H3219" s="139"/>
      <c r="I3219" s="129"/>
      <c r="L3219" s="128"/>
      <c r="M3219" s="128"/>
      <c r="N3219" s="128"/>
      <c r="O3219" s="128"/>
      <c r="P3219" s="128"/>
      <c r="Q3219" s="128"/>
      <c r="R3219" s="128"/>
      <c r="S3219" s="128"/>
      <c r="T3219" s="120">
        <f t="shared" si="553"/>
        <v>0</v>
      </c>
      <c r="U3219" s="131"/>
      <c r="V3219" s="131"/>
      <c r="W3219" s="131">
        <f>SUMIFS($F$3:F3219,$D$3:D3219,D3219,$C$3:C3219,"Buy")+SUMIFS($F$3:F3219,$D$3:D3219,D3219,$C$3:C3219,"Coin Deposit",$E$3:E3219,"&lt;&gt;")</f>
        <v>0</v>
      </c>
      <c r="X3219" s="131">
        <f t="shared" si="554"/>
        <v>0</v>
      </c>
      <c r="Y3219" s="131">
        <f>IF($D3219=Y$1,SUMIFS($H$3:$H3219,$G$3:$G3219,Y$1,$C$3:$C3219,"Sell"),0)</f>
        <v>0</v>
      </c>
      <c r="Z3219" s="131">
        <f t="shared" si="555"/>
        <v>0</v>
      </c>
      <c r="AA3219" s="131">
        <f>IF($D3219=AA$1,SUMIFS($H$3:$H3219,$G$3:$G3219,AA$1,$C$3:$C3219,"Sell"),0)</f>
        <v>0</v>
      </c>
      <c r="AB3219" s="131">
        <f t="shared" si="556"/>
        <v>0</v>
      </c>
      <c r="AC3219" s="131">
        <f>SUMIFS('Deductions and Deposits'!$H:$H,'Deductions and Deposits'!$G:$G,D3219,'Deductions and Deposits'!$F:$F,"&lt;="&amp;B3219)+SUMIFS($F$3:F3219,$D$3:D3219,D3219,$C$3:C3219,"Coin Deposit",$E$3:E3219,"")</f>
        <v>0</v>
      </c>
      <c r="AD3219" s="131">
        <f>SUMIFS('Deductions and Deposits'!$D:$D,'Deductions and Deposits'!$C:$C,D3219)+SUMIFS($F:$F,$D:$D,D3219,$C:$C,"Coin Deduction")</f>
        <v>0</v>
      </c>
      <c r="AE3219" s="131">
        <f>Table5[[#This Row],[Column4]]+Table5[[#This Row],[Column14]]+Table5[[#This Row],[Column19]]+Table5[[#This Row],[Column12]]</f>
        <v>0</v>
      </c>
      <c r="AF3219" s="131">
        <f>Table5[[#This Row],[Column5]]+Table5[[#This Row],[Column13]]+Table5[[#This Row],[Column21]]+Table5[[#This Row],[Column18]]</f>
        <v>0</v>
      </c>
      <c r="AG3219" s="131">
        <f t="shared" si="557"/>
        <v>0</v>
      </c>
      <c r="AH3219" s="131">
        <f t="shared" si="558"/>
        <v>0</v>
      </c>
      <c r="AI3219" s="131">
        <f>Table5[[#This Row],[Column17]]-Table5[[#This Row],[Column20]]</f>
        <v>0</v>
      </c>
      <c r="AJ3219" s="131">
        <f t="shared" si="559"/>
        <v>0</v>
      </c>
      <c r="AK3219" s="131">
        <f t="shared" si="552"/>
        <v>0</v>
      </c>
      <c r="AL3219" s="131">
        <f t="shared" si="560"/>
        <v>0</v>
      </c>
      <c r="AM3219" s="131" t="str">
        <f t="shared" si="561"/>
        <v/>
      </c>
      <c r="AN3219" s="131" t="str">
        <f t="shared" ca="1" si="562"/>
        <v/>
      </c>
    </row>
    <row r="3220" spans="1:40" ht="20.25" customHeight="1" x14ac:dyDescent="0.3">
      <c r="A3220" s="127"/>
      <c r="B3220" s="164"/>
      <c r="C3220" s="139"/>
      <c r="D3220" s="140"/>
      <c r="E3220" s="139"/>
      <c r="F3220" s="139"/>
      <c r="G3220" s="140"/>
      <c r="H3220" s="139"/>
      <c r="I3220" s="129"/>
      <c r="L3220" s="128"/>
      <c r="M3220" s="128"/>
      <c r="N3220" s="128"/>
      <c r="O3220" s="128"/>
      <c r="P3220" s="128"/>
      <c r="Q3220" s="128"/>
      <c r="R3220" s="128"/>
      <c r="S3220" s="128"/>
      <c r="T3220" s="120">
        <f t="shared" si="553"/>
        <v>0</v>
      </c>
      <c r="U3220" s="131"/>
      <c r="V3220" s="131"/>
      <c r="W3220" s="131">
        <f>SUMIFS($F$3:F3220,$D$3:D3220,D3220,$C$3:C3220,"Buy")+SUMIFS($F$3:F3220,$D$3:D3220,D3220,$C$3:C3220,"Coin Deposit",$E$3:E3220,"&lt;&gt;")</f>
        <v>0</v>
      </c>
      <c r="X3220" s="131">
        <f t="shared" si="554"/>
        <v>0</v>
      </c>
      <c r="Y3220" s="131">
        <f>IF($D3220=Y$1,SUMIFS($H$3:$H3220,$G$3:$G3220,Y$1,$C$3:$C3220,"Sell"),0)</f>
        <v>0</v>
      </c>
      <c r="Z3220" s="131">
        <f t="shared" si="555"/>
        <v>0</v>
      </c>
      <c r="AA3220" s="131">
        <f>IF($D3220=AA$1,SUMIFS($H$3:$H3220,$G$3:$G3220,AA$1,$C$3:$C3220,"Sell"),0)</f>
        <v>0</v>
      </c>
      <c r="AB3220" s="131">
        <f t="shared" si="556"/>
        <v>0</v>
      </c>
      <c r="AC3220" s="131">
        <f>SUMIFS('Deductions and Deposits'!$H:$H,'Deductions and Deposits'!$G:$G,D3220,'Deductions and Deposits'!$F:$F,"&lt;="&amp;B3220)+SUMIFS($F$3:F3220,$D$3:D3220,D3220,$C$3:C3220,"Coin Deposit",$E$3:E3220,"")</f>
        <v>0</v>
      </c>
      <c r="AD3220" s="131">
        <f>SUMIFS('Deductions and Deposits'!$D:$D,'Deductions and Deposits'!$C:$C,D3220)+SUMIFS($F:$F,$D:$D,D3220,$C:$C,"Coin Deduction")</f>
        <v>0</v>
      </c>
      <c r="AE3220" s="131">
        <f>Table5[[#This Row],[Column4]]+Table5[[#This Row],[Column14]]+Table5[[#This Row],[Column19]]+Table5[[#This Row],[Column12]]</f>
        <v>0</v>
      </c>
      <c r="AF3220" s="131">
        <f>Table5[[#This Row],[Column5]]+Table5[[#This Row],[Column13]]+Table5[[#This Row],[Column21]]+Table5[[#This Row],[Column18]]</f>
        <v>0</v>
      </c>
      <c r="AG3220" s="131">
        <f t="shared" si="557"/>
        <v>0</v>
      </c>
      <c r="AH3220" s="131">
        <f t="shared" si="558"/>
        <v>0</v>
      </c>
      <c r="AI3220" s="131">
        <f>Table5[[#This Row],[Column17]]-Table5[[#This Row],[Column20]]</f>
        <v>0</v>
      </c>
      <c r="AJ3220" s="131">
        <f t="shared" si="559"/>
        <v>0</v>
      </c>
      <c r="AK3220" s="131">
        <f t="shared" si="552"/>
        <v>0</v>
      </c>
      <c r="AL3220" s="131">
        <f t="shared" si="560"/>
        <v>0</v>
      </c>
      <c r="AM3220" s="131" t="str">
        <f t="shared" si="561"/>
        <v/>
      </c>
      <c r="AN3220" s="131" t="str">
        <f t="shared" ca="1" si="562"/>
        <v/>
      </c>
    </row>
    <row r="3221" spans="1:40" ht="20.25" customHeight="1" x14ac:dyDescent="0.3">
      <c r="A3221" s="127"/>
      <c r="B3221" s="164"/>
      <c r="C3221" s="139"/>
      <c r="D3221" s="140"/>
      <c r="E3221" s="139"/>
      <c r="F3221" s="139"/>
      <c r="G3221" s="140"/>
      <c r="H3221" s="139"/>
      <c r="I3221" s="129"/>
      <c r="L3221" s="128"/>
      <c r="M3221" s="128"/>
      <c r="N3221" s="128"/>
      <c r="O3221" s="128"/>
      <c r="P3221" s="128"/>
      <c r="Q3221" s="128"/>
      <c r="R3221" s="128"/>
      <c r="S3221" s="128"/>
      <c r="T3221" s="120">
        <f t="shared" si="553"/>
        <v>0</v>
      </c>
      <c r="U3221" s="131"/>
      <c r="V3221" s="131"/>
      <c r="W3221" s="131">
        <f>SUMIFS($F$3:F3221,$D$3:D3221,D3221,$C$3:C3221,"Buy")+SUMIFS($F$3:F3221,$D$3:D3221,D3221,$C$3:C3221,"Coin Deposit",$E$3:E3221,"&lt;&gt;")</f>
        <v>0</v>
      </c>
      <c r="X3221" s="131">
        <f t="shared" si="554"/>
        <v>0</v>
      </c>
      <c r="Y3221" s="131">
        <f>IF($D3221=Y$1,SUMIFS($H$3:$H3221,$G$3:$G3221,Y$1,$C$3:$C3221,"Sell"),0)</f>
        <v>0</v>
      </c>
      <c r="Z3221" s="131">
        <f t="shared" si="555"/>
        <v>0</v>
      </c>
      <c r="AA3221" s="131">
        <f>IF($D3221=AA$1,SUMIFS($H$3:$H3221,$G$3:$G3221,AA$1,$C$3:$C3221,"Sell"),0)</f>
        <v>0</v>
      </c>
      <c r="AB3221" s="131">
        <f t="shared" si="556"/>
        <v>0</v>
      </c>
      <c r="AC3221" s="131">
        <f>SUMIFS('Deductions and Deposits'!$H:$H,'Deductions and Deposits'!$G:$G,D3221,'Deductions and Deposits'!$F:$F,"&lt;="&amp;B3221)+SUMIFS($F$3:F3221,$D$3:D3221,D3221,$C$3:C3221,"Coin Deposit",$E$3:E3221,"")</f>
        <v>0</v>
      </c>
      <c r="AD3221" s="131">
        <f>SUMIFS('Deductions and Deposits'!$D:$D,'Deductions and Deposits'!$C:$C,D3221)+SUMIFS($F:$F,$D:$D,D3221,$C:$C,"Coin Deduction")</f>
        <v>0</v>
      </c>
      <c r="AE3221" s="131">
        <f>Table5[[#This Row],[Column4]]+Table5[[#This Row],[Column14]]+Table5[[#This Row],[Column19]]+Table5[[#This Row],[Column12]]</f>
        <v>0</v>
      </c>
      <c r="AF3221" s="131">
        <f>Table5[[#This Row],[Column5]]+Table5[[#This Row],[Column13]]+Table5[[#This Row],[Column21]]+Table5[[#This Row],[Column18]]</f>
        <v>0</v>
      </c>
      <c r="AG3221" s="131">
        <f t="shared" si="557"/>
        <v>0</v>
      </c>
      <c r="AH3221" s="131">
        <f t="shared" si="558"/>
        <v>0</v>
      </c>
      <c r="AI3221" s="131">
        <f>Table5[[#This Row],[Column17]]-Table5[[#This Row],[Column20]]</f>
        <v>0</v>
      </c>
      <c r="AJ3221" s="131">
        <f t="shared" si="559"/>
        <v>0</v>
      </c>
      <c r="AK3221" s="131">
        <f t="shared" si="552"/>
        <v>0</v>
      </c>
      <c r="AL3221" s="131">
        <f t="shared" si="560"/>
        <v>0</v>
      </c>
      <c r="AM3221" s="131" t="str">
        <f t="shared" si="561"/>
        <v/>
      </c>
      <c r="AN3221" s="131" t="str">
        <f t="shared" ca="1" si="562"/>
        <v/>
      </c>
    </row>
    <row r="3222" spans="1:40" ht="20.25" customHeight="1" x14ac:dyDescent="0.3">
      <c r="A3222" s="127"/>
      <c r="B3222" s="164"/>
      <c r="C3222" s="139"/>
      <c r="D3222" s="140"/>
      <c r="E3222" s="139"/>
      <c r="F3222" s="139"/>
      <c r="G3222" s="140"/>
      <c r="H3222" s="139"/>
      <c r="I3222" s="129"/>
      <c r="L3222" s="128"/>
      <c r="M3222" s="128"/>
      <c r="N3222" s="128"/>
      <c r="O3222" s="128"/>
      <c r="P3222" s="128"/>
      <c r="Q3222" s="128"/>
      <c r="R3222" s="128"/>
      <c r="S3222" s="128"/>
      <c r="T3222" s="120">
        <f t="shared" si="553"/>
        <v>0</v>
      </c>
      <c r="U3222" s="131"/>
      <c r="V3222" s="131"/>
      <c r="W3222" s="131">
        <f>SUMIFS($F$3:F3222,$D$3:D3222,D3222,$C$3:C3222,"Buy")+SUMIFS($F$3:F3222,$D$3:D3222,D3222,$C$3:C3222,"Coin Deposit",$E$3:E3222,"&lt;&gt;")</f>
        <v>0</v>
      </c>
      <c r="X3222" s="131">
        <f t="shared" si="554"/>
        <v>0</v>
      </c>
      <c r="Y3222" s="131">
        <f>IF($D3222=Y$1,SUMIFS($H$3:$H3222,$G$3:$G3222,Y$1,$C$3:$C3222,"Sell"),0)</f>
        <v>0</v>
      </c>
      <c r="Z3222" s="131">
        <f t="shared" si="555"/>
        <v>0</v>
      </c>
      <c r="AA3222" s="131">
        <f>IF($D3222=AA$1,SUMIFS($H$3:$H3222,$G$3:$G3222,AA$1,$C$3:$C3222,"Sell"),0)</f>
        <v>0</v>
      </c>
      <c r="AB3222" s="131">
        <f t="shared" si="556"/>
        <v>0</v>
      </c>
      <c r="AC3222" s="131">
        <f>SUMIFS('Deductions and Deposits'!$H:$H,'Deductions and Deposits'!$G:$G,D3222,'Deductions and Deposits'!$F:$F,"&lt;="&amp;B3222)+SUMIFS($F$3:F3222,$D$3:D3222,D3222,$C$3:C3222,"Coin Deposit",$E$3:E3222,"")</f>
        <v>0</v>
      </c>
      <c r="AD3222" s="131">
        <f>SUMIFS('Deductions and Deposits'!$D:$D,'Deductions and Deposits'!$C:$C,D3222)+SUMIFS($F:$F,$D:$D,D3222,$C:$C,"Coin Deduction")</f>
        <v>0</v>
      </c>
      <c r="AE3222" s="131">
        <f>Table5[[#This Row],[Column4]]+Table5[[#This Row],[Column14]]+Table5[[#This Row],[Column19]]+Table5[[#This Row],[Column12]]</f>
        <v>0</v>
      </c>
      <c r="AF3222" s="131">
        <f>Table5[[#This Row],[Column5]]+Table5[[#This Row],[Column13]]+Table5[[#This Row],[Column21]]+Table5[[#This Row],[Column18]]</f>
        <v>0</v>
      </c>
      <c r="AG3222" s="131">
        <f t="shared" si="557"/>
        <v>0</v>
      </c>
      <c r="AH3222" s="131">
        <f t="shared" si="558"/>
        <v>0</v>
      </c>
      <c r="AI3222" s="131">
        <f>Table5[[#This Row],[Column17]]-Table5[[#This Row],[Column20]]</f>
        <v>0</v>
      </c>
      <c r="AJ3222" s="131">
        <f t="shared" si="559"/>
        <v>0</v>
      </c>
      <c r="AK3222" s="131">
        <f t="shared" si="552"/>
        <v>0</v>
      </c>
      <c r="AL3222" s="131">
        <f t="shared" si="560"/>
        <v>0</v>
      </c>
      <c r="AM3222" s="131" t="str">
        <f t="shared" si="561"/>
        <v/>
      </c>
      <c r="AN3222" s="131" t="str">
        <f t="shared" ca="1" si="562"/>
        <v/>
      </c>
    </row>
    <row r="3223" spans="1:40" ht="20.25" customHeight="1" x14ac:dyDescent="0.3">
      <c r="A3223" s="127"/>
      <c r="B3223" s="164"/>
      <c r="C3223" s="139"/>
      <c r="D3223" s="140"/>
      <c r="E3223" s="139"/>
      <c r="F3223" s="139"/>
      <c r="G3223" s="140"/>
      <c r="H3223" s="139"/>
      <c r="I3223" s="129"/>
      <c r="L3223" s="128"/>
      <c r="M3223" s="128"/>
      <c r="N3223" s="128"/>
      <c r="O3223" s="128"/>
      <c r="P3223" s="128"/>
      <c r="Q3223" s="128"/>
      <c r="R3223" s="128"/>
      <c r="S3223" s="128"/>
      <c r="T3223" s="120">
        <f t="shared" si="553"/>
        <v>0</v>
      </c>
      <c r="U3223" s="131"/>
      <c r="V3223" s="131"/>
      <c r="W3223" s="131">
        <f>SUMIFS($F$3:F3223,$D$3:D3223,D3223,$C$3:C3223,"Buy")+SUMIFS($F$3:F3223,$D$3:D3223,D3223,$C$3:C3223,"Coin Deposit",$E$3:E3223,"&lt;&gt;")</f>
        <v>0</v>
      </c>
      <c r="X3223" s="131">
        <f t="shared" si="554"/>
        <v>0</v>
      </c>
      <c r="Y3223" s="131">
        <f>IF($D3223=Y$1,SUMIFS($H$3:$H3223,$G$3:$G3223,Y$1,$C$3:$C3223,"Sell"),0)</f>
        <v>0</v>
      </c>
      <c r="Z3223" s="131">
        <f t="shared" si="555"/>
        <v>0</v>
      </c>
      <c r="AA3223" s="131">
        <f>IF($D3223=AA$1,SUMIFS($H$3:$H3223,$G$3:$G3223,AA$1,$C$3:$C3223,"Sell"),0)</f>
        <v>0</v>
      </c>
      <c r="AB3223" s="131">
        <f t="shared" si="556"/>
        <v>0</v>
      </c>
      <c r="AC3223" s="131">
        <f>SUMIFS('Deductions and Deposits'!$H:$H,'Deductions and Deposits'!$G:$G,D3223,'Deductions and Deposits'!$F:$F,"&lt;="&amp;B3223)+SUMIFS($F$3:F3223,$D$3:D3223,D3223,$C$3:C3223,"Coin Deposit",$E$3:E3223,"")</f>
        <v>0</v>
      </c>
      <c r="AD3223" s="131">
        <f>SUMIFS('Deductions and Deposits'!$D:$D,'Deductions and Deposits'!$C:$C,D3223)+SUMIFS($F:$F,$D:$D,D3223,$C:$C,"Coin Deduction")</f>
        <v>0</v>
      </c>
      <c r="AE3223" s="131">
        <f>Table5[[#This Row],[Column4]]+Table5[[#This Row],[Column14]]+Table5[[#This Row],[Column19]]+Table5[[#This Row],[Column12]]</f>
        <v>0</v>
      </c>
      <c r="AF3223" s="131">
        <f>Table5[[#This Row],[Column5]]+Table5[[#This Row],[Column13]]+Table5[[#This Row],[Column21]]+Table5[[#This Row],[Column18]]</f>
        <v>0</v>
      </c>
      <c r="AG3223" s="131">
        <f t="shared" si="557"/>
        <v>0</v>
      </c>
      <c r="AH3223" s="131">
        <f t="shared" si="558"/>
        <v>0</v>
      </c>
      <c r="AI3223" s="131">
        <f>Table5[[#This Row],[Column17]]-Table5[[#This Row],[Column20]]</f>
        <v>0</v>
      </c>
      <c r="AJ3223" s="131">
        <f t="shared" si="559"/>
        <v>0</v>
      </c>
      <c r="AK3223" s="131">
        <f t="shared" si="552"/>
        <v>0</v>
      </c>
      <c r="AL3223" s="131">
        <f t="shared" si="560"/>
        <v>0</v>
      </c>
      <c r="AM3223" s="131" t="str">
        <f t="shared" si="561"/>
        <v/>
      </c>
      <c r="AN3223" s="131" t="str">
        <f t="shared" ca="1" si="562"/>
        <v/>
      </c>
    </row>
    <row r="3224" spans="1:40" ht="20.25" customHeight="1" x14ac:dyDescent="0.3">
      <c r="A3224" s="127"/>
      <c r="B3224" s="164"/>
      <c r="C3224" s="139"/>
      <c r="D3224" s="140"/>
      <c r="E3224" s="139"/>
      <c r="F3224" s="139"/>
      <c r="G3224" s="140"/>
      <c r="H3224" s="139"/>
      <c r="I3224" s="129"/>
      <c r="L3224" s="128"/>
      <c r="M3224" s="128"/>
      <c r="N3224" s="128"/>
      <c r="O3224" s="128"/>
      <c r="P3224" s="128"/>
      <c r="Q3224" s="128"/>
      <c r="R3224" s="128"/>
      <c r="S3224" s="128"/>
      <c r="T3224" s="120">
        <f t="shared" si="553"/>
        <v>0</v>
      </c>
      <c r="U3224" s="131"/>
      <c r="V3224" s="131"/>
      <c r="W3224" s="131">
        <f>SUMIFS($F$3:F3224,$D$3:D3224,D3224,$C$3:C3224,"Buy")+SUMIFS($F$3:F3224,$D$3:D3224,D3224,$C$3:C3224,"Coin Deposit",$E$3:E3224,"&lt;&gt;")</f>
        <v>0</v>
      </c>
      <c r="X3224" s="131">
        <f t="shared" si="554"/>
        <v>0</v>
      </c>
      <c r="Y3224" s="131">
        <f>IF($D3224=Y$1,SUMIFS($H$3:$H3224,$G$3:$G3224,Y$1,$C$3:$C3224,"Sell"),0)</f>
        <v>0</v>
      </c>
      <c r="Z3224" s="131">
        <f t="shared" si="555"/>
        <v>0</v>
      </c>
      <c r="AA3224" s="131">
        <f>IF($D3224=AA$1,SUMIFS($H$3:$H3224,$G$3:$G3224,AA$1,$C$3:$C3224,"Sell"),0)</f>
        <v>0</v>
      </c>
      <c r="AB3224" s="131">
        <f t="shared" si="556"/>
        <v>0</v>
      </c>
      <c r="AC3224" s="131">
        <f>SUMIFS('Deductions and Deposits'!$H:$H,'Deductions and Deposits'!$G:$G,D3224,'Deductions and Deposits'!$F:$F,"&lt;="&amp;B3224)+SUMIFS($F$3:F3224,$D$3:D3224,D3224,$C$3:C3224,"Coin Deposit",$E$3:E3224,"")</f>
        <v>0</v>
      </c>
      <c r="AD3224" s="131">
        <f>SUMIFS('Deductions and Deposits'!$D:$D,'Deductions and Deposits'!$C:$C,D3224)+SUMIFS($F:$F,$D:$D,D3224,$C:$C,"Coin Deduction")</f>
        <v>0</v>
      </c>
      <c r="AE3224" s="131">
        <f>Table5[[#This Row],[Column4]]+Table5[[#This Row],[Column14]]+Table5[[#This Row],[Column19]]+Table5[[#This Row],[Column12]]</f>
        <v>0</v>
      </c>
      <c r="AF3224" s="131">
        <f>Table5[[#This Row],[Column5]]+Table5[[#This Row],[Column13]]+Table5[[#This Row],[Column21]]+Table5[[#This Row],[Column18]]</f>
        <v>0</v>
      </c>
      <c r="AG3224" s="131">
        <f t="shared" si="557"/>
        <v>0</v>
      </c>
      <c r="AH3224" s="131">
        <f t="shared" si="558"/>
        <v>0</v>
      </c>
      <c r="AI3224" s="131">
        <f>Table5[[#This Row],[Column17]]-Table5[[#This Row],[Column20]]</f>
        <v>0</v>
      </c>
      <c r="AJ3224" s="131">
        <f t="shared" si="559"/>
        <v>0</v>
      </c>
      <c r="AK3224" s="131">
        <f t="shared" si="552"/>
        <v>0</v>
      </c>
      <c r="AL3224" s="131">
        <f t="shared" si="560"/>
        <v>0</v>
      </c>
      <c r="AM3224" s="131" t="str">
        <f t="shared" si="561"/>
        <v/>
      </c>
      <c r="AN3224" s="131" t="str">
        <f t="shared" ca="1" si="562"/>
        <v/>
      </c>
    </row>
    <row r="3225" spans="1:40" ht="20.25" customHeight="1" x14ac:dyDescent="0.3">
      <c r="A3225" s="127"/>
      <c r="B3225" s="164"/>
      <c r="C3225" s="139"/>
      <c r="D3225" s="140"/>
      <c r="E3225" s="139"/>
      <c r="F3225" s="139"/>
      <c r="G3225" s="140"/>
      <c r="H3225" s="139"/>
      <c r="I3225" s="129"/>
      <c r="L3225" s="128"/>
      <c r="M3225" s="128"/>
      <c r="N3225" s="128"/>
      <c r="O3225" s="128"/>
      <c r="P3225" s="128"/>
      <c r="Q3225" s="128"/>
      <c r="R3225" s="128"/>
      <c r="S3225" s="128"/>
      <c r="T3225" s="120">
        <f t="shared" si="553"/>
        <v>0</v>
      </c>
      <c r="U3225" s="131"/>
      <c r="V3225" s="131"/>
      <c r="W3225" s="131">
        <f>SUMIFS($F$3:F3225,$D$3:D3225,D3225,$C$3:C3225,"Buy")+SUMIFS($F$3:F3225,$D$3:D3225,D3225,$C$3:C3225,"Coin Deposit",$E$3:E3225,"&lt;&gt;")</f>
        <v>0</v>
      </c>
      <c r="X3225" s="131">
        <f t="shared" si="554"/>
        <v>0</v>
      </c>
      <c r="Y3225" s="131">
        <f>IF($D3225=Y$1,SUMIFS($H$3:$H3225,$G$3:$G3225,Y$1,$C$3:$C3225,"Sell"),0)</f>
        <v>0</v>
      </c>
      <c r="Z3225" s="131">
        <f t="shared" si="555"/>
        <v>0</v>
      </c>
      <c r="AA3225" s="131">
        <f>IF($D3225=AA$1,SUMIFS($H$3:$H3225,$G$3:$G3225,AA$1,$C$3:$C3225,"Sell"),0)</f>
        <v>0</v>
      </c>
      <c r="AB3225" s="131">
        <f t="shared" si="556"/>
        <v>0</v>
      </c>
      <c r="AC3225" s="131">
        <f>SUMIFS('Deductions and Deposits'!$H:$H,'Deductions and Deposits'!$G:$G,D3225,'Deductions and Deposits'!$F:$F,"&lt;="&amp;B3225)+SUMIFS($F$3:F3225,$D$3:D3225,D3225,$C$3:C3225,"Coin Deposit",$E$3:E3225,"")</f>
        <v>0</v>
      </c>
      <c r="AD3225" s="131">
        <f>SUMIFS('Deductions and Deposits'!$D:$D,'Deductions and Deposits'!$C:$C,D3225)+SUMIFS($F:$F,$D:$D,D3225,$C:$C,"Coin Deduction")</f>
        <v>0</v>
      </c>
      <c r="AE3225" s="131">
        <f>Table5[[#This Row],[Column4]]+Table5[[#This Row],[Column14]]+Table5[[#This Row],[Column19]]+Table5[[#This Row],[Column12]]</f>
        <v>0</v>
      </c>
      <c r="AF3225" s="131">
        <f>Table5[[#This Row],[Column5]]+Table5[[#This Row],[Column13]]+Table5[[#This Row],[Column21]]+Table5[[#This Row],[Column18]]</f>
        <v>0</v>
      </c>
      <c r="AG3225" s="131">
        <f t="shared" si="557"/>
        <v>0</v>
      </c>
      <c r="AH3225" s="131">
        <f t="shared" si="558"/>
        <v>0</v>
      </c>
      <c r="AI3225" s="131">
        <f>Table5[[#This Row],[Column17]]-Table5[[#This Row],[Column20]]</f>
        <v>0</v>
      </c>
      <c r="AJ3225" s="131">
        <f t="shared" si="559"/>
        <v>0</v>
      </c>
      <c r="AK3225" s="131">
        <f t="shared" si="552"/>
        <v>0</v>
      </c>
      <c r="AL3225" s="131">
        <f t="shared" si="560"/>
        <v>0</v>
      </c>
      <c r="AM3225" s="131" t="str">
        <f t="shared" si="561"/>
        <v/>
      </c>
      <c r="AN3225" s="131" t="str">
        <f t="shared" ca="1" si="562"/>
        <v/>
      </c>
    </row>
    <row r="3226" spans="1:40" ht="20.25" customHeight="1" x14ac:dyDescent="0.3">
      <c r="A3226" s="127"/>
      <c r="B3226" s="164"/>
      <c r="C3226" s="139"/>
      <c r="D3226" s="140"/>
      <c r="E3226" s="139"/>
      <c r="F3226" s="139"/>
      <c r="G3226" s="140"/>
      <c r="H3226" s="139"/>
      <c r="I3226" s="129"/>
      <c r="L3226" s="128"/>
      <c r="M3226" s="128"/>
      <c r="N3226" s="128"/>
      <c r="O3226" s="128"/>
      <c r="P3226" s="128"/>
      <c r="Q3226" s="128"/>
      <c r="R3226" s="128"/>
      <c r="S3226" s="128"/>
      <c r="T3226" s="120">
        <f t="shared" si="553"/>
        <v>0</v>
      </c>
      <c r="U3226" s="131"/>
      <c r="V3226" s="131"/>
      <c r="W3226" s="131">
        <f>SUMIFS($F$3:F3226,$D$3:D3226,D3226,$C$3:C3226,"Buy")+SUMIFS($F$3:F3226,$D$3:D3226,D3226,$C$3:C3226,"Coin Deposit",$E$3:E3226,"&lt;&gt;")</f>
        <v>0</v>
      </c>
      <c r="X3226" s="131">
        <f t="shared" si="554"/>
        <v>0</v>
      </c>
      <c r="Y3226" s="131">
        <f>IF($D3226=Y$1,SUMIFS($H$3:$H3226,$G$3:$G3226,Y$1,$C$3:$C3226,"Sell"),0)</f>
        <v>0</v>
      </c>
      <c r="Z3226" s="131">
        <f t="shared" si="555"/>
        <v>0</v>
      </c>
      <c r="AA3226" s="131">
        <f>IF($D3226=AA$1,SUMIFS($H$3:$H3226,$G$3:$G3226,AA$1,$C$3:$C3226,"Sell"),0)</f>
        <v>0</v>
      </c>
      <c r="AB3226" s="131">
        <f t="shared" si="556"/>
        <v>0</v>
      </c>
      <c r="AC3226" s="131">
        <f>SUMIFS('Deductions and Deposits'!$H:$H,'Deductions and Deposits'!$G:$G,D3226,'Deductions and Deposits'!$F:$F,"&lt;="&amp;B3226)+SUMIFS($F$3:F3226,$D$3:D3226,D3226,$C$3:C3226,"Coin Deposit",$E$3:E3226,"")</f>
        <v>0</v>
      </c>
      <c r="AD3226" s="131">
        <f>SUMIFS('Deductions and Deposits'!$D:$D,'Deductions and Deposits'!$C:$C,D3226)+SUMIFS($F:$F,$D:$D,D3226,$C:$C,"Coin Deduction")</f>
        <v>0</v>
      </c>
      <c r="AE3226" s="131">
        <f>Table5[[#This Row],[Column4]]+Table5[[#This Row],[Column14]]+Table5[[#This Row],[Column19]]+Table5[[#This Row],[Column12]]</f>
        <v>0</v>
      </c>
      <c r="AF3226" s="131">
        <f>Table5[[#This Row],[Column5]]+Table5[[#This Row],[Column13]]+Table5[[#This Row],[Column21]]+Table5[[#This Row],[Column18]]</f>
        <v>0</v>
      </c>
      <c r="AG3226" s="131">
        <f t="shared" si="557"/>
        <v>0</v>
      </c>
      <c r="AH3226" s="131">
        <f t="shared" si="558"/>
        <v>0</v>
      </c>
      <c r="AI3226" s="131">
        <f>Table5[[#This Row],[Column17]]-Table5[[#This Row],[Column20]]</f>
        <v>0</v>
      </c>
      <c r="AJ3226" s="131">
        <f t="shared" si="559"/>
        <v>0</v>
      </c>
      <c r="AK3226" s="131">
        <f t="shared" si="552"/>
        <v>0</v>
      </c>
      <c r="AL3226" s="131">
        <f t="shared" si="560"/>
        <v>0</v>
      </c>
      <c r="AM3226" s="131" t="str">
        <f t="shared" si="561"/>
        <v/>
      </c>
      <c r="AN3226" s="131" t="str">
        <f t="shared" ca="1" si="562"/>
        <v/>
      </c>
    </row>
    <row r="3227" spans="1:40" ht="20.25" customHeight="1" x14ac:dyDescent="0.3">
      <c r="A3227" s="127"/>
      <c r="B3227" s="164"/>
      <c r="C3227" s="139"/>
      <c r="D3227" s="140"/>
      <c r="E3227" s="139"/>
      <c r="F3227" s="139"/>
      <c r="G3227" s="140"/>
      <c r="H3227" s="139"/>
      <c r="I3227" s="129"/>
      <c r="L3227" s="128"/>
      <c r="M3227" s="128"/>
      <c r="N3227" s="128"/>
      <c r="O3227" s="128"/>
      <c r="P3227" s="128"/>
      <c r="Q3227" s="128"/>
      <c r="R3227" s="128"/>
      <c r="S3227" s="128"/>
      <c r="T3227" s="120">
        <f t="shared" si="553"/>
        <v>0</v>
      </c>
      <c r="U3227" s="131"/>
      <c r="V3227" s="131"/>
      <c r="W3227" s="131">
        <f>SUMIFS($F$3:F3227,$D$3:D3227,D3227,$C$3:C3227,"Buy")+SUMIFS($F$3:F3227,$D$3:D3227,D3227,$C$3:C3227,"Coin Deposit",$E$3:E3227,"&lt;&gt;")</f>
        <v>0</v>
      </c>
      <c r="X3227" s="131">
        <f t="shared" si="554"/>
        <v>0</v>
      </c>
      <c r="Y3227" s="131">
        <f>IF($D3227=Y$1,SUMIFS($H$3:$H3227,$G$3:$G3227,Y$1,$C$3:$C3227,"Sell"),0)</f>
        <v>0</v>
      </c>
      <c r="Z3227" s="131">
        <f t="shared" si="555"/>
        <v>0</v>
      </c>
      <c r="AA3227" s="131">
        <f>IF($D3227=AA$1,SUMIFS($H$3:$H3227,$G$3:$G3227,AA$1,$C$3:$C3227,"Sell"),0)</f>
        <v>0</v>
      </c>
      <c r="AB3227" s="131">
        <f t="shared" si="556"/>
        <v>0</v>
      </c>
      <c r="AC3227" s="131">
        <f>SUMIFS('Deductions and Deposits'!$H:$H,'Deductions and Deposits'!$G:$G,D3227,'Deductions and Deposits'!$F:$F,"&lt;="&amp;B3227)+SUMIFS($F$3:F3227,$D$3:D3227,D3227,$C$3:C3227,"Coin Deposit",$E$3:E3227,"")</f>
        <v>0</v>
      </c>
      <c r="AD3227" s="131">
        <f>SUMIFS('Deductions and Deposits'!$D:$D,'Deductions and Deposits'!$C:$C,D3227)+SUMIFS($F:$F,$D:$D,D3227,$C:$C,"Coin Deduction")</f>
        <v>0</v>
      </c>
      <c r="AE3227" s="131">
        <f>Table5[[#This Row],[Column4]]+Table5[[#This Row],[Column14]]+Table5[[#This Row],[Column19]]+Table5[[#This Row],[Column12]]</f>
        <v>0</v>
      </c>
      <c r="AF3227" s="131">
        <f>Table5[[#This Row],[Column5]]+Table5[[#This Row],[Column13]]+Table5[[#This Row],[Column21]]+Table5[[#This Row],[Column18]]</f>
        <v>0</v>
      </c>
      <c r="AG3227" s="131">
        <f t="shared" si="557"/>
        <v>0</v>
      </c>
      <c r="AH3227" s="131">
        <f t="shared" si="558"/>
        <v>0</v>
      </c>
      <c r="AI3227" s="131">
        <f>Table5[[#This Row],[Column17]]-Table5[[#This Row],[Column20]]</f>
        <v>0</v>
      </c>
      <c r="AJ3227" s="131">
        <f t="shared" si="559"/>
        <v>0</v>
      </c>
      <c r="AK3227" s="131">
        <f t="shared" si="552"/>
        <v>0</v>
      </c>
      <c r="AL3227" s="131">
        <f t="shared" si="560"/>
        <v>0</v>
      </c>
      <c r="AM3227" s="131" t="str">
        <f t="shared" si="561"/>
        <v/>
      </c>
      <c r="AN3227" s="131" t="str">
        <f t="shared" ca="1" si="562"/>
        <v/>
      </c>
    </row>
    <row r="3228" spans="1:40" ht="20.25" customHeight="1" x14ac:dyDescent="0.3">
      <c r="A3228" s="127"/>
      <c r="B3228" s="164"/>
      <c r="C3228" s="139"/>
      <c r="D3228" s="140"/>
      <c r="E3228" s="139"/>
      <c r="F3228" s="139"/>
      <c r="G3228" s="140"/>
      <c r="H3228" s="139"/>
      <c r="I3228" s="129"/>
      <c r="L3228" s="128"/>
      <c r="M3228" s="128"/>
      <c r="N3228" s="128"/>
      <c r="O3228" s="128"/>
      <c r="P3228" s="128"/>
      <c r="Q3228" s="128"/>
      <c r="R3228" s="128"/>
      <c r="S3228" s="128"/>
      <c r="T3228" s="120">
        <f t="shared" si="553"/>
        <v>0</v>
      </c>
      <c r="U3228" s="131"/>
      <c r="V3228" s="131"/>
      <c r="W3228" s="131">
        <f>SUMIFS($F$3:F3228,$D$3:D3228,D3228,$C$3:C3228,"Buy")+SUMIFS($F$3:F3228,$D$3:D3228,D3228,$C$3:C3228,"Coin Deposit",$E$3:E3228,"&lt;&gt;")</f>
        <v>0</v>
      </c>
      <c r="X3228" s="131">
        <f t="shared" si="554"/>
        <v>0</v>
      </c>
      <c r="Y3228" s="131">
        <f>IF($D3228=Y$1,SUMIFS($H$3:$H3228,$G$3:$G3228,Y$1,$C$3:$C3228,"Sell"),0)</f>
        <v>0</v>
      </c>
      <c r="Z3228" s="131">
        <f t="shared" si="555"/>
        <v>0</v>
      </c>
      <c r="AA3228" s="131">
        <f>IF($D3228=AA$1,SUMIFS($H$3:$H3228,$G$3:$G3228,AA$1,$C$3:$C3228,"Sell"),0)</f>
        <v>0</v>
      </c>
      <c r="AB3228" s="131">
        <f t="shared" si="556"/>
        <v>0</v>
      </c>
      <c r="AC3228" s="131">
        <f>SUMIFS('Deductions and Deposits'!$H:$H,'Deductions and Deposits'!$G:$G,D3228,'Deductions and Deposits'!$F:$F,"&lt;="&amp;B3228)+SUMIFS($F$3:F3228,$D$3:D3228,D3228,$C$3:C3228,"Coin Deposit",$E$3:E3228,"")</f>
        <v>0</v>
      </c>
      <c r="AD3228" s="131">
        <f>SUMIFS('Deductions and Deposits'!$D:$D,'Deductions and Deposits'!$C:$C,D3228)+SUMIFS($F:$F,$D:$D,D3228,$C:$C,"Coin Deduction")</f>
        <v>0</v>
      </c>
      <c r="AE3228" s="131">
        <f>Table5[[#This Row],[Column4]]+Table5[[#This Row],[Column14]]+Table5[[#This Row],[Column19]]+Table5[[#This Row],[Column12]]</f>
        <v>0</v>
      </c>
      <c r="AF3228" s="131">
        <f>Table5[[#This Row],[Column5]]+Table5[[#This Row],[Column13]]+Table5[[#This Row],[Column21]]+Table5[[#This Row],[Column18]]</f>
        <v>0</v>
      </c>
      <c r="AG3228" s="131">
        <f t="shared" si="557"/>
        <v>0</v>
      </c>
      <c r="AH3228" s="131">
        <f t="shared" si="558"/>
        <v>0</v>
      </c>
      <c r="AI3228" s="131">
        <f>Table5[[#This Row],[Column17]]-Table5[[#This Row],[Column20]]</f>
        <v>0</v>
      </c>
      <c r="AJ3228" s="131">
        <f t="shared" si="559"/>
        <v>0</v>
      </c>
      <c r="AK3228" s="131">
        <f t="shared" si="552"/>
        <v>0</v>
      </c>
      <c r="AL3228" s="131">
        <f t="shared" si="560"/>
        <v>0</v>
      </c>
      <c r="AM3228" s="131" t="str">
        <f t="shared" si="561"/>
        <v/>
      </c>
      <c r="AN3228" s="131" t="str">
        <f t="shared" ca="1" si="562"/>
        <v/>
      </c>
    </row>
    <row r="3229" spans="1:40" ht="20.25" customHeight="1" x14ac:dyDescent="0.3">
      <c r="A3229" s="127"/>
      <c r="B3229" s="164"/>
      <c r="C3229" s="139"/>
      <c r="D3229" s="140"/>
      <c r="E3229" s="139"/>
      <c r="F3229" s="139"/>
      <c r="G3229" s="140"/>
      <c r="H3229" s="139"/>
      <c r="I3229" s="129"/>
      <c r="L3229" s="128"/>
      <c r="M3229" s="128"/>
      <c r="N3229" s="128"/>
      <c r="O3229" s="128"/>
      <c r="P3229" s="128"/>
      <c r="Q3229" s="128"/>
      <c r="R3229" s="128"/>
      <c r="S3229" s="128"/>
      <c r="T3229" s="120">
        <f t="shared" si="553"/>
        <v>0</v>
      </c>
      <c r="U3229" s="131"/>
      <c r="V3229" s="131"/>
      <c r="W3229" s="131">
        <f>SUMIFS($F$3:F3229,$D$3:D3229,D3229,$C$3:C3229,"Buy")+SUMIFS($F$3:F3229,$D$3:D3229,D3229,$C$3:C3229,"Coin Deposit",$E$3:E3229,"&lt;&gt;")</f>
        <v>0</v>
      </c>
      <c r="X3229" s="131">
        <f t="shared" si="554"/>
        <v>0</v>
      </c>
      <c r="Y3229" s="131">
        <f>IF($D3229=Y$1,SUMIFS($H$3:$H3229,$G$3:$G3229,Y$1,$C$3:$C3229,"Sell"),0)</f>
        <v>0</v>
      </c>
      <c r="Z3229" s="131">
        <f t="shared" si="555"/>
        <v>0</v>
      </c>
      <c r="AA3229" s="131">
        <f>IF($D3229=AA$1,SUMIFS($H$3:$H3229,$G$3:$G3229,AA$1,$C$3:$C3229,"Sell"),0)</f>
        <v>0</v>
      </c>
      <c r="AB3229" s="131">
        <f t="shared" si="556"/>
        <v>0</v>
      </c>
      <c r="AC3229" s="131">
        <f>SUMIFS('Deductions and Deposits'!$H:$H,'Deductions and Deposits'!$G:$G,D3229,'Deductions and Deposits'!$F:$F,"&lt;="&amp;B3229)+SUMIFS($F$3:F3229,$D$3:D3229,D3229,$C$3:C3229,"Coin Deposit",$E$3:E3229,"")</f>
        <v>0</v>
      </c>
      <c r="AD3229" s="131">
        <f>SUMIFS('Deductions and Deposits'!$D:$D,'Deductions and Deposits'!$C:$C,D3229)+SUMIFS($F:$F,$D:$D,D3229,$C:$C,"Coin Deduction")</f>
        <v>0</v>
      </c>
      <c r="AE3229" s="131">
        <f>Table5[[#This Row],[Column4]]+Table5[[#This Row],[Column14]]+Table5[[#This Row],[Column19]]+Table5[[#This Row],[Column12]]</f>
        <v>0</v>
      </c>
      <c r="AF3229" s="131">
        <f>Table5[[#This Row],[Column5]]+Table5[[#This Row],[Column13]]+Table5[[#This Row],[Column21]]+Table5[[#This Row],[Column18]]</f>
        <v>0</v>
      </c>
      <c r="AG3229" s="131">
        <f t="shared" si="557"/>
        <v>0</v>
      </c>
      <c r="AH3229" s="131">
        <f t="shared" si="558"/>
        <v>0</v>
      </c>
      <c r="AI3229" s="131">
        <f>Table5[[#This Row],[Column17]]-Table5[[#This Row],[Column20]]</f>
        <v>0</v>
      </c>
      <c r="AJ3229" s="131">
        <f t="shared" si="559"/>
        <v>0</v>
      </c>
      <c r="AK3229" s="131">
        <f t="shared" si="552"/>
        <v>0</v>
      </c>
      <c r="AL3229" s="131">
        <f t="shared" si="560"/>
        <v>0</v>
      </c>
      <c r="AM3229" s="131" t="str">
        <f t="shared" si="561"/>
        <v/>
      </c>
      <c r="AN3229" s="131" t="str">
        <f t="shared" ca="1" si="562"/>
        <v/>
      </c>
    </row>
    <row r="3230" spans="1:40" ht="20.25" customHeight="1" x14ac:dyDescent="0.3">
      <c r="A3230" s="127"/>
      <c r="B3230" s="164"/>
      <c r="C3230" s="139"/>
      <c r="D3230" s="140"/>
      <c r="E3230" s="139"/>
      <c r="F3230" s="139"/>
      <c r="G3230" s="140"/>
      <c r="H3230" s="139"/>
      <c r="I3230" s="129"/>
      <c r="L3230" s="128"/>
      <c r="M3230" s="128"/>
      <c r="N3230" s="128"/>
      <c r="O3230" s="128"/>
      <c r="P3230" s="128"/>
      <c r="Q3230" s="128"/>
      <c r="R3230" s="128"/>
      <c r="S3230" s="128"/>
      <c r="T3230" s="120">
        <f t="shared" si="553"/>
        <v>0</v>
      </c>
      <c r="U3230" s="131"/>
      <c r="V3230" s="131"/>
      <c r="W3230" s="131">
        <f>SUMIFS($F$3:F3230,$D$3:D3230,D3230,$C$3:C3230,"Buy")+SUMIFS($F$3:F3230,$D$3:D3230,D3230,$C$3:C3230,"Coin Deposit",$E$3:E3230,"&lt;&gt;")</f>
        <v>0</v>
      </c>
      <c r="X3230" s="131">
        <f t="shared" si="554"/>
        <v>0</v>
      </c>
      <c r="Y3230" s="131">
        <f>IF($D3230=Y$1,SUMIFS($H$3:$H3230,$G$3:$G3230,Y$1,$C$3:$C3230,"Sell"),0)</f>
        <v>0</v>
      </c>
      <c r="Z3230" s="131">
        <f t="shared" si="555"/>
        <v>0</v>
      </c>
      <c r="AA3230" s="131">
        <f>IF($D3230=AA$1,SUMIFS($H$3:$H3230,$G$3:$G3230,AA$1,$C$3:$C3230,"Sell"),0)</f>
        <v>0</v>
      </c>
      <c r="AB3230" s="131">
        <f t="shared" si="556"/>
        <v>0</v>
      </c>
      <c r="AC3230" s="131">
        <f>SUMIFS('Deductions and Deposits'!$H:$H,'Deductions and Deposits'!$G:$G,D3230,'Deductions and Deposits'!$F:$F,"&lt;="&amp;B3230)+SUMIFS($F$3:F3230,$D$3:D3230,D3230,$C$3:C3230,"Coin Deposit",$E$3:E3230,"")</f>
        <v>0</v>
      </c>
      <c r="AD3230" s="131">
        <f>SUMIFS('Deductions and Deposits'!$D:$D,'Deductions and Deposits'!$C:$C,D3230)+SUMIFS($F:$F,$D:$D,D3230,$C:$C,"Coin Deduction")</f>
        <v>0</v>
      </c>
      <c r="AE3230" s="131">
        <f>Table5[[#This Row],[Column4]]+Table5[[#This Row],[Column14]]+Table5[[#This Row],[Column19]]+Table5[[#This Row],[Column12]]</f>
        <v>0</v>
      </c>
      <c r="AF3230" s="131">
        <f>Table5[[#This Row],[Column5]]+Table5[[#This Row],[Column13]]+Table5[[#This Row],[Column21]]+Table5[[#This Row],[Column18]]</f>
        <v>0</v>
      </c>
      <c r="AG3230" s="131">
        <f t="shared" si="557"/>
        <v>0</v>
      </c>
      <c r="AH3230" s="131">
        <f t="shared" si="558"/>
        <v>0</v>
      </c>
      <c r="AI3230" s="131">
        <f>Table5[[#This Row],[Column17]]-Table5[[#This Row],[Column20]]</f>
        <v>0</v>
      </c>
      <c r="AJ3230" s="131">
        <f t="shared" si="559"/>
        <v>0</v>
      </c>
      <c r="AK3230" s="131">
        <f t="shared" si="552"/>
        <v>0</v>
      </c>
      <c r="AL3230" s="131">
        <f t="shared" si="560"/>
        <v>0</v>
      </c>
      <c r="AM3230" s="131" t="str">
        <f t="shared" si="561"/>
        <v/>
      </c>
      <c r="AN3230" s="131" t="str">
        <f t="shared" ca="1" si="562"/>
        <v/>
      </c>
    </row>
    <row r="3231" spans="1:40" ht="20.25" customHeight="1" x14ac:dyDescent="0.3">
      <c r="A3231" s="127"/>
      <c r="B3231" s="164"/>
      <c r="C3231" s="139"/>
      <c r="D3231" s="140"/>
      <c r="E3231" s="139"/>
      <c r="F3231" s="139"/>
      <c r="G3231" s="140"/>
      <c r="H3231" s="139"/>
      <c r="I3231" s="129"/>
      <c r="L3231" s="128"/>
      <c r="M3231" s="128"/>
      <c r="N3231" s="128"/>
      <c r="O3231" s="128"/>
      <c r="P3231" s="128"/>
      <c r="Q3231" s="128"/>
      <c r="R3231" s="128"/>
      <c r="S3231" s="128"/>
      <c r="T3231" s="120">
        <f t="shared" si="553"/>
        <v>0</v>
      </c>
      <c r="U3231" s="131"/>
      <c r="V3231" s="131"/>
      <c r="W3231" s="131">
        <f>SUMIFS($F$3:F3231,$D$3:D3231,D3231,$C$3:C3231,"Buy")+SUMIFS($F$3:F3231,$D$3:D3231,D3231,$C$3:C3231,"Coin Deposit",$E$3:E3231,"&lt;&gt;")</f>
        <v>0</v>
      </c>
      <c r="X3231" s="131">
        <f t="shared" si="554"/>
        <v>0</v>
      </c>
      <c r="Y3231" s="131">
        <f>IF($D3231=Y$1,SUMIFS($H$3:$H3231,$G$3:$G3231,Y$1,$C$3:$C3231,"Sell"),0)</f>
        <v>0</v>
      </c>
      <c r="Z3231" s="131">
        <f t="shared" si="555"/>
        <v>0</v>
      </c>
      <c r="AA3231" s="131">
        <f>IF($D3231=AA$1,SUMIFS($H$3:$H3231,$G$3:$G3231,AA$1,$C$3:$C3231,"Sell"),0)</f>
        <v>0</v>
      </c>
      <c r="AB3231" s="131">
        <f t="shared" si="556"/>
        <v>0</v>
      </c>
      <c r="AC3231" s="131">
        <f>SUMIFS('Deductions and Deposits'!$H:$H,'Deductions and Deposits'!$G:$G,D3231,'Deductions and Deposits'!$F:$F,"&lt;="&amp;B3231)+SUMIFS($F$3:F3231,$D$3:D3231,D3231,$C$3:C3231,"Coin Deposit",$E$3:E3231,"")</f>
        <v>0</v>
      </c>
      <c r="AD3231" s="131">
        <f>SUMIFS('Deductions and Deposits'!$D:$D,'Deductions and Deposits'!$C:$C,D3231)+SUMIFS($F:$F,$D:$D,D3231,$C:$C,"Coin Deduction")</f>
        <v>0</v>
      </c>
      <c r="AE3231" s="131">
        <f>Table5[[#This Row],[Column4]]+Table5[[#This Row],[Column14]]+Table5[[#This Row],[Column19]]+Table5[[#This Row],[Column12]]</f>
        <v>0</v>
      </c>
      <c r="AF3231" s="131">
        <f>Table5[[#This Row],[Column5]]+Table5[[#This Row],[Column13]]+Table5[[#This Row],[Column21]]+Table5[[#This Row],[Column18]]</f>
        <v>0</v>
      </c>
      <c r="AG3231" s="131">
        <f t="shared" si="557"/>
        <v>0</v>
      </c>
      <c r="AH3231" s="131">
        <f t="shared" si="558"/>
        <v>0</v>
      </c>
      <c r="AI3231" s="131">
        <f>Table5[[#This Row],[Column17]]-Table5[[#This Row],[Column20]]</f>
        <v>0</v>
      </c>
      <c r="AJ3231" s="131">
        <f t="shared" si="559"/>
        <v>0</v>
      </c>
      <c r="AK3231" s="131">
        <f t="shared" si="552"/>
        <v>0</v>
      </c>
      <c r="AL3231" s="131">
        <f t="shared" si="560"/>
        <v>0</v>
      </c>
      <c r="AM3231" s="131" t="str">
        <f t="shared" si="561"/>
        <v/>
      </c>
      <c r="AN3231" s="131" t="str">
        <f t="shared" ca="1" si="562"/>
        <v/>
      </c>
    </row>
    <row r="3232" spans="1:40" ht="20.25" customHeight="1" x14ac:dyDescent="0.3">
      <c r="A3232" s="127"/>
      <c r="B3232" s="164"/>
      <c r="C3232" s="139"/>
      <c r="D3232" s="140"/>
      <c r="E3232" s="139"/>
      <c r="F3232" s="139"/>
      <c r="G3232" s="140"/>
      <c r="H3232" s="139"/>
      <c r="I3232" s="129"/>
      <c r="L3232" s="128"/>
      <c r="M3232" s="128"/>
      <c r="N3232" s="128"/>
      <c r="O3232" s="128"/>
      <c r="P3232" s="128"/>
      <c r="Q3232" s="128"/>
      <c r="R3232" s="128"/>
      <c r="S3232" s="128"/>
      <c r="T3232" s="120">
        <f t="shared" si="553"/>
        <v>0</v>
      </c>
      <c r="U3232" s="131"/>
      <c r="V3232" s="131"/>
      <c r="W3232" s="131">
        <f>SUMIFS($F$3:F3232,$D$3:D3232,D3232,$C$3:C3232,"Buy")+SUMIFS($F$3:F3232,$D$3:D3232,D3232,$C$3:C3232,"Coin Deposit",$E$3:E3232,"&lt;&gt;")</f>
        <v>0</v>
      </c>
      <c r="X3232" s="131">
        <f t="shared" si="554"/>
        <v>0</v>
      </c>
      <c r="Y3232" s="131">
        <f>IF($D3232=Y$1,SUMIFS($H$3:$H3232,$G$3:$G3232,Y$1,$C$3:$C3232,"Sell"),0)</f>
        <v>0</v>
      </c>
      <c r="Z3232" s="131">
        <f t="shared" si="555"/>
        <v>0</v>
      </c>
      <c r="AA3232" s="131">
        <f>IF($D3232=AA$1,SUMIFS($H$3:$H3232,$G$3:$G3232,AA$1,$C$3:$C3232,"Sell"),0)</f>
        <v>0</v>
      </c>
      <c r="AB3232" s="131">
        <f t="shared" si="556"/>
        <v>0</v>
      </c>
      <c r="AC3232" s="131">
        <f>SUMIFS('Deductions and Deposits'!$H:$H,'Deductions and Deposits'!$G:$G,D3232,'Deductions and Deposits'!$F:$F,"&lt;="&amp;B3232)+SUMIFS($F$3:F3232,$D$3:D3232,D3232,$C$3:C3232,"Coin Deposit",$E$3:E3232,"")</f>
        <v>0</v>
      </c>
      <c r="AD3232" s="131">
        <f>SUMIFS('Deductions and Deposits'!$D:$D,'Deductions and Deposits'!$C:$C,D3232)+SUMIFS($F:$F,$D:$D,D3232,$C:$C,"Coin Deduction")</f>
        <v>0</v>
      </c>
      <c r="AE3232" s="131">
        <f>Table5[[#This Row],[Column4]]+Table5[[#This Row],[Column14]]+Table5[[#This Row],[Column19]]+Table5[[#This Row],[Column12]]</f>
        <v>0</v>
      </c>
      <c r="AF3232" s="131">
        <f>Table5[[#This Row],[Column5]]+Table5[[#This Row],[Column13]]+Table5[[#This Row],[Column21]]+Table5[[#This Row],[Column18]]</f>
        <v>0</v>
      </c>
      <c r="AG3232" s="131">
        <f t="shared" si="557"/>
        <v>0</v>
      </c>
      <c r="AH3232" s="131">
        <f t="shared" si="558"/>
        <v>0</v>
      </c>
      <c r="AI3232" s="131">
        <f>Table5[[#This Row],[Column17]]-Table5[[#This Row],[Column20]]</f>
        <v>0</v>
      </c>
      <c r="AJ3232" s="131">
        <f t="shared" si="559"/>
        <v>0</v>
      </c>
      <c r="AK3232" s="131">
        <f t="shared" si="552"/>
        <v>0</v>
      </c>
      <c r="AL3232" s="131">
        <f t="shared" si="560"/>
        <v>0</v>
      </c>
      <c r="AM3232" s="131" t="str">
        <f t="shared" si="561"/>
        <v/>
      </c>
      <c r="AN3232" s="131" t="str">
        <f t="shared" ca="1" si="562"/>
        <v/>
      </c>
    </row>
    <row r="3233" spans="1:40" ht="20.25" customHeight="1" x14ac:dyDescent="0.3">
      <c r="A3233" s="127"/>
      <c r="B3233" s="164"/>
      <c r="C3233" s="139"/>
      <c r="D3233" s="140"/>
      <c r="E3233" s="139"/>
      <c r="F3233" s="139"/>
      <c r="G3233" s="140"/>
      <c r="H3233" s="139"/>
      <c r="I3233" s="129"/>
      <c r="L3233" s="128"/>
      <c r="M3233" s="128"/>
      <c r="N3233" s="128"/>
      <c r="O3233" s="128"/>
      <c r="P3233" s="128"/>
      <c r="Q3233" s="128"/>
      <c r="R3233" s="128"/>
      <c r="S3233" s="128"/>
      <c r="T3233" s="120">
        <f t="shared" si="553"/>
        <v>0</v>
      </c>
      <c r="U3233" s="131"/>
      <c r="V3233" s="131"/>
      <c r="W3233" s="131">
        <f>SUMIFS($F$3:F3233,$D$3:D3233,D3233,$C$3:C3233,"Buy")+SUMIFS($F$3:F3233,$D$3:D3233,D3233,$C$3:C3233,"Coin Deposit",$E$3:E3233,"&lt;&gt;")</f>
        <v>0</v>
      </c>
      <c r="X3233" s="131">
        <f t="shared" si="554"/>
        <v>0</v>
      </c>
      <c r="Y3233" s="131">
        <f>IF($D3233=Y$1,SUMIFS($H$3:$H3233,$G$3:$G3233,Y$1,$C$3:$C3233,"Sell"),0)</f>
        <v>0</v>
      </c>
      <c r="Z3233" s="131">
        <f t="shared" si="555"/>
        <v>0</v>
      </c>
      <c r="AA3233" s="131">
        <f>IF($D3233=AA$1,SUMIFS($H$3:$H3233,$G$3:$G3233,AA$1,$C$3:$C3233,"Sell"),0)</f>
        <v>0</v>
      </c>
      <c r="AB3233" s="131">
        <f t="shared" si="556"/>
        <v>0</v>
      </c>
      <c r="AC3233" s="131">
        <f>SUMIFS('Deductions and Deposits'!$H:$H,'Deductions and Deposits'!$G:$G,D3233,'Deductions and Deposits'!$F:$F,"&lt;="&amp;B3233)+SUMIFS($F$3:F3233,$D$3:D3233,D3233,$C$3:C3233,"Coin Deposit",$E$3:E3233,"")</f>
        <v>0</v>
      </c>
      <c r="AD3233" s="131">
        <f>SUMIFS('Deductions and Deposits'!$D:$D,'Deductions and Deposits'!$C:$C,D3233)+SUMIFS($F:$F,$D:$D,D3233,$C:$C,"Coin Deduction")</f>
        <v>0</v>
      </c>
      <c r="AE3233" s="131">
        <f>Table5[[#This Row],[Column4]]+Table5[[#This Row],[Column14]]+Table5[[#This Row],[Column19]]+Table5[[#This Row],[Column12]]</f>
        <v>0</v>
      </c>
      <c r="AF3233" s="131">
        <f>Table5[[#This Row],[Column5]]+Table5[[#This Row],[Column13]]+Table5[[#This Row],[Column21]]+Table5[[#This Row],[Column18]]</f>
        <v>0</v>
      </c>
      <c r="AG3233" s="131">
        <f t="shared" si="557"/>
        <v>0</v>
      </c>
      <c r="AH3233" s="131">
        <f t="shared" si="558"/>
        <v>0</v>
      </c>
      <c r="AI3233" s="131">
        <f>Table5[[#This Row],[Column17]]-Table5[[#This Row],[Column20]]</f>
        <v>0</v>
      </c>
      <c r="AJ3233" s="131">
        <f t="shared" si="559"/>
        <v>0</v>
      </c>
      <c r="AK3233" s="131">
        <f t="shared" si="552"/>
        <v>0</v>
      </c>
      <c r="AL3233" s="131">
        <f t="shared" si="560"/>
        <v>0</v>
      </c>
      <c r="AM3233" s="131" t="str">
        <f t="shared" si="561"/>
        <v/>
      </c>
      <c r="AN3233" s="131" t="str">
        <f t="shared" ca="1" si="562"/>
        <v/>
      </c>
    </row>
    <row r="3234" spans="1:40" ht="20.25" customHeight="1" x14ac:dyDescent="0.3">
      <c r="A3234" s="127"/>
      <c r="B3234" s="164"/>
      <c r="C3234" s="139"/>
      <c r="D3234" s="140"/>
      <c r="E3234" s="139"/>
      <c r="F3234" s="139"/>
      <c r="G3234" s="140"/>
      <c r="H3234" s="139"/>
      <c r="I3234" s="129"/>
      <c r="L3234" s="128"/>
      <c r="M3234" s="128"/>
      <c r="N3234" s="128"/>
      <c r="O3234" s="128"/>
      <c r="P3234" s="128"/>
      <c r="Q3234" s="128"/>
      <c r="R3234" s="128"/>
      <c r="S3234" s="128"/>
      <c r="T3234" s="120">
        <f t="shared" si="553"/>
        <v>0</v>
      </c>
      <c r="U3234" s="131"/>
      <c r="V3234" s="131"/>
      <c r="W3234" s="131">
        <f>SUMIFS($F$3:F3234,$D$3:D3234,D3234,$C$3:C3234,"Buy")+SUMIFS($F$3:F3234,$D$3:D3234,D3234,$C$3:C3234,"Coin Deposit",$E$3:E3234,"&lt;&gt;")</f>
        <v>0</v>
      </c>
      <c r="X3234" s="131">
        <f t="shared" si="554"/>
        <v>0</v>
      </c>
      <c r="Y3234" s="131">
        <f>IF($D3234=Y$1,SUMIFS($H$3:$H3234,$G$3:$G3234,Y$1,$C$3:$C3234,"Sell"),0)</f>
        <v>0</v>
      </c>
      <c r="Z3234" s="131">
        <f t="shared" si="555"/>
        <v>0</v>
      </c>
      <c r="AA3234" s="131">
        <f>IF($D3234=AA$1,SUMIFS($H$3:$H3234,$G$3:$G3234,AA$1,$C$3:$C3234,"Sell"),0)</f>
        <v>0</v>
      </c>
      <c r="AB3234" s="131">
        <f t="shared" si="556"/>
        <v>0</v>
      </c>
      <c r="AC3234" s="131">
        <f>SUMIFS('Deductions and Deposits'!$H:$H,'Deductions and Deposits'!$G:$G,D3234,'Deductions and Deposits'!$F:$F,"&lt;="&amp;B3234)+SUMIFS($F$3:F3234,$D$3:D3234,D3234,$C$3:C3234,"Coin Deposit",$E$3:E3234,"")</f>
        <v>0</v>
      </c>
      <c r="AD3234" s="131">
        <f>SUMIFS('Deductions and Deposits'!$D:$D,'Deductions and Deposits'!$C:$C,D3234)+SUMIFS($F:$F,$D:$D,D3234,$C:$C,"Coin Deduction")</f>
        <v>0</v>
      </c>
      <c r="AE3234" s="131">
        <f>Table5[[#This Row],[Column4]]+Table5[[#This Row],[Column14]]+Table5[[#This Row],[Column19]]+Table5[[#This Row],[Column12]]</f>
        <v>0</v>
      </c>
      <c r="AF3234" s="131">
        <f>Table5[[#This Row],[Column5]]+Table5[[#This Row],[Column13]]+Table5[[#This Row],[Column21]]+Table5[[#This Row],[Column18]]</f>
        <v>0</v>
      </c>
      <c r="AG3234" s="131">
        <f t="shared" si="557"/>
        <v>0</v>
      </c>
      <c r="AH3234" s="131">
        <f t="shared" si="558"/>
        <v>0</v>
      </c>
      <c r="AI3234" s="131">
        <f>Table5[[#This Row],[Column17]]-Table5[[#This Row],[Column20]]</f>
        <v>0</v>
      </c>
      <c r="AJ3234" s="131">
        <f t="shared" si="559"/>
        <v>0</v>
      </c>
      <c r="AK3234" s="131">
        <f t="shared" si="552"/>
        <v>0</v>
      </c>
      <c r="AL3234" s="131">
        <f t="shared" si="560"/>
        <v>0</v>
      </c>
      <c r="AM3234" s="131" t="str">
        <f t="shared" si="561"/>
        <v/>
      </c>
      <c r="AN3234" s="131" t="str">
        <f t="shared" ca="1" si="562"/>
        <v/>
      </c>
    </row>
    <row r="3235" spans="1:40" ht="20.25" customHeight="1" x14ac:dyDescent="0.3">
      <c r="A3235" s="127"/>
      <c r="B3235" s="164"/>
      <c r="C3235" s="139"/>
      <c r="D3235" s="140"/>
      <c r="E3235" s="139"/>
      <c r="F3235" s="139"/>
      <c r="G3235" s="140"/>
      <c r="H3235" s="139"/>
      <c r="I3235" s="129"/>
      <c r="L3235" s="128"/>
      <c r="M3235" s="128"/>
      <c r="N3235" s="128"/>
      <c r="O3235" s="128"/>
      <c r="P3235" s="128"/>
      <c r="Q3235" s="128"/>
      <c r="R3235" s="128"/>
      <c r="S3235" s="128"/>
      <c r="T3235" s="120">
        <f t="shared" si="553"/>
        <v>0</v>
      </c>
      <c r="U3235" s="131"/>
      <c r="V3235" s="131"/>
      <c r="W3235" s="131">
        <f>SUMIFS($F$3:F3235,$D$3:D3235,D3235,$C$3:C3235,"Buy")+SUMIFS($F$3:F3235,$D$3:D3235,D3235,$C$3:C3235,"Coin Deposit",$E$3:E3235,"&lt;&gt;")</f>
        <v>0</v>
      </c>
      <c r="X3235" s="131">
        <f t="shared" si="554"/>
        <v>0</v>
      </c>
      <c r="Y3235" s="131">
        <f>IF($D3235=Y$1,SUMIFS($H$3:$H3235,$G$3:$G3235,Y$1,$C$3:$C3235,"Sell"),0)</f>
        <v>0</v>
      </c>
      <c r="Z3235" s="131">
        <f t="shared" si="555"/>
        <v>0</v>
      </c>
      <c r="AA3235" s="131">
        <f>IF($D3235=AA$1,SUMIFS($H$3:$H3235,$G$3:$G3235,AA$1,$C$3:$C3235,"Sell"),0)</f>
        <v>0</v>
      </c>
      <c r="AB3235" s="131">
        <f t="shared" si="556"/>
        <v>0</v>
      </c>
      <c r="AC3235" s="131">
        <f>SUMIFS('Deductions and Deposits'!$H:$H,'Deductions and Deposits'!$G:$G,D3235,'Deductions and Deposits'!$F:$F,"&lt;="&amp;B3235)+SUMIFS($F$3:F3235,$D$3:D3235,D3235,$C$3:C3235,"Coin Deposit",$E$3:E3235,"")</f>
        <v>0</v>
      </c>
      <c r="AD3235" s="131">
        <f>SUMIFS('Deductions and Deposits'!$D:$D,'Deductions and Deposits'!$C:$C,D3235)+SUMIFS($F:$F,$D:$D,D3235,$C:$C,"Coin Deduction")</f>
        <v>0</v>
      </c>
      <c r="AE3235" s="131">
        <f>Table5[[#This Row],[Column4]]+Table5[[#This Row],[Column14]]+Table5[[#This Row],[Column19]]+Table5[[#This Row],[Column12]]</f>
        <v>0</v>
      </c>
      <c r="AF3235" s="131">
        <f>Table5[[#This Row],[Column5]]+Table5[[#This Row],[Column13]]+Table5[[#This Row],[Column21]]+Table5[[#This Row],[Column18]]</f>
        <v>0</v>
      </c>
      <c r="AG3235" s="131">
        <f t="shared" si="557"/>
        <v>0</v>
      </c>
      <c r="AH3235" s="131">
        <f t="shared" si="558"/>
        <v>0</v>
      </c>
      <c r="AI3235" s="131">
        <f>Table5[[#This Row],[Column17]]-Table5[[#This Row],[Column20]]</f>
        <v>0</v>
      </c>
      <c r="AJ3235" s="131">
        <f t="shared" si="559"/>
        <v>0</v>
      </c>
      <c r="AK3235" s="131">
        <f t="shared" si="552"/>
        <v>0</v>
      </c>
      <c r="AL3235" s="131">
        <f t="shared" si="560"/>
        <v>0</v>
      </c>
      <c r="AM3235" s="131" t="str">
        <f t="shared" si="561"/>
        <v/>
      </c>
      <c r="AN3235" s="131" t="str">
        <f t="shared" ca="1" si="562"/>
        <v/>
      </c>
    </row>
    <row r="3236" spans="1:40" ht="20.25" customHeight="1" x14ac:dyDescent="0.3">
      <c r="A3236" s="127"/>
      <c r="B3236" s="164"/>
      <c r="C3236" s="139"/>
      <c r="D3236" s="140"/>
      <c r="E3236" s="139"/>
      <c r="F3236" s="139"/>
      <c r="G3236" s="140"/>
      <c r="H3236" s="139"/>
      <c r="I3236" s="129"/>
      <c r="L3236" s="128"/>
      <c r="M3236" s="128"/>
      <c r="N3236" s="128"/>
      <c r="O3236" s="128"/>
      <c r="P3236" s="128"/>
      <c r="Q3236" s="128"/>
      <c r="R3236" s="128"/>
      <c r="S3236" s="128"/>
      <c r="T3236" s="120">
        <f t="shared" si="553"/>
        <v>0</v>
      </c>
      <c r="U3236" s="131"/>
      <c r="V3236" s="131"/>
      <c r="W3236" s="131">
        <f>SUMIFS($F$3:F3236,$D$3:D3236,D3236,$C$3:C3236,"Buy")+SUMIFS($F$3:F3236,$D$3:D3236,D3236,$C$3:C3236,"Coin Deposit",$E$3:E3236,"&lt;&gt;")</f>
        <v>0</v>
      </c>
      <c r="X3236" s="131">
        <f t="shared" si="554"/>
        <v>0</v>
      </c>
      <c r="Y3236" s="131">
        <f>IF($D3236=Y$1,SUMIFS($H$3:$H3236,$G$3:$G3236,Y$1,$C$3:$C3236,"Sell"),0)</f>
        <v>0</v>
      </c>
      <c r="Z3236" s="131">
        <f t="shared" si="555"/>
        <v>0</v>
      </c>
      <c r="AA3236" s="131">
        <f>IF($D3236=AA$1,SUMIFS($H$3:$H3236,$G$3:$G3236,AA$1,$C$3:$C3236,"Sell"),0)</f>
        <v>0</v>
      </c>
      <c r="AB3236" s="131">
        <f t="shared" si="556"/>
        <v>0</v>
      </c>
      <c r="AC3236" s="131">
        <f>SUMIFS('Deductions and Deposits'!$H:$H,'Deductions and Deposits'!$G:$G,D3236,'Deductions and Deposits'!$F:$F,"&lt;="&amp;B3236)+SUMIFS($F$3:F3236,$D$3:D3236,D3236,$C$3:C3236,"Coin Deposit",$E$3:E3236,"")</f>
        <v>0</v>
      </c>
      <c r="AD3236" s="131">
        <f>SUMIFS('Deductions and Deposits'!$D:$D,'Deductions and Deposits'!$C:$C,D3236)+SUMIFS($F:$F,$D:$D,D3236,$C:$C,"Coin Deduction")</f>
        <v>0</v>
      </c>
      <c r="AE3236" s="131">
        <f>Table5[[#This Row],[Column4]]+Table5[[#This Row],[Column14]]+Table5[[#This Row],[Column19]]+Table5[[#This Row],[Column12]]</f>
        <v>0</v>
      </c>
      <c r="AF3236" s="131">
        <f>Table5[[#This Row],[Column5]]+Table5[[#This Row],[Column13]]+Table5[[#This Row],[Column21]]+Table5[[#This Row],[Column18]]</f>
        <v>0</v>
      </c>
      <c r="AG3236" s="131">
        <f t="shared" si="557"/>
        <v>0</v>
      </c>
      <c r="AH3236" s="131">
        <f t="shared" si="558"/>
        <v>0</v>
      </c>
      <c r="AI3236" s="131">
        <f>Table5[[#This Row],[Column17]]-Table5[[#This Row],[Column20]]</f>
        <v>0</v>
      </c>
      <c r="AJ3236" s="131">
        <f t="shared" si="559"/>
        <v>0</v>
      </c>
      <c r="AK3236" s="131">
        <f t="shared" si="552"/>
        <v>0</v>
      </c>
      <c r="AL3236" s="131">
        <f t="shared" si="560"/>
        <v>0</v>
      </c>
      <c r="AM3236" s="131" t="str">
        <f t="shared" si="561"/>
        <v/>
      </c>
      <c r="AN3236" s="131" t="str">
        <f t="shared" ca="1" si="562"/>
        <v/>
      </c>
    </row>
    <row r="3237" spans="1:40" ht="20.25" customHeight="1" x14ac:dyDescent="0.3">
      <c r="A3237" s="127"/>
      <c r="B3237" s="164"/>
      <c r="C3237" s="139"/>
      <c r="D3237" s="140"/>
      <c r="E3237" s="139"/>
      <c r="F3237" s="139"/>
      <c r="G3237" s="140"/>
      <c r="H3237" s="139"/>
      <c r="I3237" s="129"/>
      <c r="L3237" s="128"/>
      <c r="M3237" s="128"/>
      <c r="N3237" s="128"/>
      <c r="O3237" s="128"/>
      <c r="P3237" s="128"/>
      <c r="Q3237" s="128"/>
      <c r="R3237" s="128"/>
      <c r="S3237" s="128"/>
      <c r="T3237" s="120">
        <f t="shared" si="553"/>
        <v>0</v>
      </c>
      <c r="U3237" s="131"/>
      <c r="V3237" s="131"/>
      <c r="W3237" s="131">
        <f>SUMIFS($F$3:F3237,$D$3:D3237,D3237,$C$3:C3237,"Buy")+SUMIFS($F$3:F3237,$D$3:D3237,D3237,$C$3:C3237,"Coin Deposit",$E$3:E3237,"&lt;&gt;")</f>
        <v>0</v>
      </c>
      <c r="X3237" s="131">
        <f t="shared" si="554"/>
        <v>0</v>
      </c>
      <c r="Y3237" s="131">
        <f>IF($D3237=Y$1,SUMIFS($H$3:$H3237,$G$3:$G3237,Y$1,$C$3:$C3237,"Sell"),0)</f>
        <v>0</v>
      </c>
      <c r="Z3237" s="131">
        <f t="shared" si="555"/>
        <v>0</v>
      </c>
      <c r="AA3237" s="131">
        <f>IF($D3237=AA$1,SUMIFS($H$3:$H3237,$G$3:$G3237,AA$1,$C$3:$C3237,"Sell"),0)</f>
        <v>0</v>
      </c>
      <c r="AB3237" s="131">
        <f t="shared" si="556"/>
        <v>0</v>
      </c>
      <c r="AC3237" s="131">
        <f>SUMIFS('Deductions and Deposits'!$H:$H,'Deductions and Deposits'!$G:$G,D3237,'Deductions and Deposits'!$F:$F,"&lt;="&amp;B3237)+SUMIFS($F$3:F3237,$D$3:D3237,D3237,$C$3:C3237,"Coin Deposit",$E$3:E3237,"")</f>
        <v>0</v>
      </c>
      <c r="AD3237" s="131">
        <f>SUMIFS('Deductions and Deposits'!$D:$D,'Deductions and Deposits'!$C:$C,D3237)+SUMIFS($F:$F,$D:$D,D3237,$C:$C,"Coin Deduction")</f>
        <v>0</v>
      </c>
      <c r="AE3237" s="131">
        <f>Table5[[#This Row],[Column4]]+Table5[[#This Row],[Column14]]+Table5[[#This Row],[Column19]]+Table5[[#This Row],[Column12]]</f>
        <v>0</v>
      </c>
      <c r="AF3237" s="131">
        <f>Table5[[#This Row],[Column5]]+Table5[[#This Row],[Column13]]+Table5[[#This Row],[Column21]]+Table5[[#This Row],[Column18]]</f>
        <v>0</v>
      </c>
      <c r="AG3237" s="131">
        <f t="shared" si="557"/>
        <v>0</v>
      </c>
      <c r="AH3237" s="131">
        <f t="shared" si="558"/>
        <v>0</v>
      </c>
      <c r="AI3237" s="131">
        <f>Table5[[#This Row],[Column17]]-Table5[[#This Row],[Column20]]</f>
        <v>0</v>
      </c>
      <c r="AJ3237" s="131">
        <f t="shared" si="559"/>
        <v>0</v>
      </c>
      <c r="AK3237" s="131">
        <f t="shared" si="552"/>
        <v>0</v>
      </c>
      <c r="AL3237" s="131">
        <f t="shared" si="560"/>
        <v>0</v>
      </c>
      <c r="AM3237" s="131" t="str">
        <f t="shared" si="561"/>
        <v/>
      </c>
      <c r="AN3237" s="131" t="str">
        <f t="shared" ca="1" si="562"/>
        <v/>
      </c>
    </row>
    <row r="3238" spans="1:40" ht="20.25" customHeight="1" x14ac:dyDescent="0.3">
      <c r="A3238" s="127"/>
      <c r="B3238" s="164"/>
      <c r="C3238" s="139"/>
      <c r="D3238" s="140"/>
      <c r="E3238" s="139"/>
      <c r="F3238" s="139"/>
      <c r="G3238" s="140"/>
      <c r="H3238" s="139"/>
      <c r="I3238" s="129"/>
      <c r="L3238" s="128"/>
      <c r="M3238" s="128"/>
      <c r="N3238" s="128"/>
      <c r="O3238" s="128"/>
      <c r="P3238" s="128"/>
      <c r="Q3238" s="128"/>
      <c r="R3238" s="128"/>
      <c r="S3238" s="128"/>
      <c r="T3238" s="120">
        <f t="shared" si="553"/>
        <v>0</v>
      </c>
      <c r="U3238" s="131"/>
      <c r="V3238" s="131"/>
      <c r="W3238" s="131">
        <f>SUMIFS($F$3:F3238,$D$3:D3238,D3238,$C$3:C3238,"Buy")+SUMIFS($F$3:F3238,$D$3:D3238,D3238,$C$3:C3238,"Coin Deposit",$E$3:E3238,"&lt;&gt;")</f>
        <v>0</v>
      </c>
      <c r="X3238" s="131">
        <f t="shared" si="554"/>
        <v>0</v>
      </c>
      <c r="Y3238" s="131">
        <f>IF($D3238=Y$1,SUMIFS($H$3:$H3238,$G$3:$G3238,Y$1,$C$3:$C3238,"Sell"),0)</f>
        <v>0</v>
      </c>
      <c r="Z3238" s="131">
        <f t="shared" si="555"/>
        <v>0</v>
      </c>
      <c r="AA3238" s="131">
        <f>IF($D3238=AA$1,SUMIFS($H$3:$H3238,$G$3:$G3238,AA$1,$C$3:$C3238,"Sell"),0)</f>
        <v>0</v>
      </c>
      <c r="AB3238" s="131">
        <f t="shared" si="556"/>
        <v>0</v>
      </c>
      <c r="AC3238" s="131">
        <f>SUMIFS('Deductions and Deposits'!$H:$H,'Deductions and Deposits'!$G:$G,D3238,'Deductions and Deposits'!$F:$F,"&lt;="&amp;B3238)+SUMIFS($F$3:F3238,$D$3:D3238,D3238,$C$3:C3238,"Coin Deposit",$E$3:E3238,"")</f>
        <v>0</v>
      </c>
      <c r="AD3238" s="131">
        <f>SUMIFS('Deductions and Deposits'!$D:$D,'Deductions and Deposits'!$C:$C,D3238)+SUMIFS($F:$F,$D:$D,D3238,$C:$C,"Coin Deduction")</f>
        <v>0</v>
      </c>
      <c r="AE3238" s="131">
        <f>Table5[[#This Row],[Column4]]+Table5[[#This Row],[Column14]]+Table5[[#This Row],[Column19]]+Table5[[#This Row],[Column12]]</f>
        <v>0</v>
      </c>
      <c r="AF3238" s="131">
        <f>Table5[[#This Row],[Column5]]+Table5[[#This Row],[Column13]]+Table5[[#This Row],[Column21]]+Table5[[#This Row],[Column18]]</f>
        <v>0</v>
      </c>
      <c r="AG3238" s="131">
        <f t="shared" si="557"/>
        <v>0</v>
      </c>
      <c r="AH3238" s="131">
        <f t="shared" si="558"/>
        <v>0</v>
      </c>
      <c r="AI3238" s="131">
        <f>Table5[[#This Row],[Column17]]-Table5[[#This Row],[Column20]]</f>
        <v>0</v>
      </c>
      <c r="AJ3238" s="131">
        <f t="shared" si="559"/>
        <v>0</v>
      </c>
      <c r="AK3238" s="131">
        <f t="shared" si="552"/>
        <v>0</v>
      </c>
      <c r="AL3238" s="131">
        <f t="shared" si="560"/>
        <v>0</v>
      </c>
      <c r="AM3238" s="131" t="str">
        <f t="shared" si="561"/>
        <v/>
      </c>
      <c r="AN3238" s="131" t="str">
        <f t="shared" ca="1" si="562"/>
        <v/>
      </c>
    </row>
    <row r="3239" spans="1:40" ht="20.25" customHeight="1" x14ac:dyDescent="0.3">
      <c r="A3239" s="127"/>
      <c r="B3239" s="164"/>
      <c r="C3239" s="139"/>
      <c r="D3239" s="140"/>
      <c r="E3239" s="139"/>
      <c r="F3239" s="139"/>
      <c r="G3239" s="140"/>
      <c r="H3239" s="139"/>
      <c r="I3239" s="129"/>
      <c r="L3239" s="128"/>
      <c r="M3239" s="128"/>
      <c r="N3239" s="128"/>
      <c r="O3239" s="128"/>
      <c r="P3239" s="128"/>
      <c r="Q3239" s="128"/>
      <c r="R3239" s="128"/>
      <c r="S3239" s="128"/>
      <c r="T3239" s="120">
        <f t="shared" si="553"/>
        <v>0</v>
      </c>
      <c r="U3239" s="131"/>
      <c r="V3239" s="131"/>
      <c r="W3239" s="131">
        <f>SUMIFS($F$3:F3239,$D$3:D3239,D3239,$C$3:C3239,"Buy")+SUMIFS($F$3:F3239,$D$3:D3239,D3239,$C$3:C3239,"Coin Deposit",$E$3:E3239,"&lt;&gt;")</f>
        <v>0</v>
      </c>
      <c r="X3239" s="131">
        <f t="shared" si="554"/>
        <v>0</v>
      </c>
      <c r="Y3239" s="131">
        <f>IF($D3239=Y$1,SUMIFS($H$3:$H3239,$G$3:$G3239,Y$1,$C$3:$C3239,"Sell"),0)</f>
        <v>0</v>
      </c>
      <c r="Z3239" s="131">
        <f t="shared" si="555"/>
        <v>0</v>
      </c>
      <c r="AA3239" s="131">
        <f>IF($D3239=AA$1,SUMIFS($H$3:$H3239,$G$3:$G3239,AA$1,$C$3:$C3239,"Sell"),0)</f>
        <v>0</v>
      </c>
      <c r="AB3239" s="131">
        <f t="shared" si="556"/>
        <v>0</v>
      </c>
      <c r="AC3239" s="131">
        <f>SUMIFS('Deductions and Deposits'!$H:$H,'Deductions and Deposits'!$G:$G,D3239,'Deductions and Deposits'!$F:$F,"&lt;="&amp;B3239)+SUMIFS($F$3:F3239,$D$3:D3239,D3239,$C$3:C3239,"Coin Deposit",$E$3:E3239,"")</f>
        <v>0</v>
      </c>
      <c r="AD3239" s="131">
        <f>SUMIFS('Deductions and Deposits'!$D:$D,'Deductions and Deposits'!$C:$C,D3239)+SUMIFS($F:$F,$D:$D,D3239,$C:$C,"Coin Deduction")</f>
        <v>0</v>
      </c>
      <c r="AE3239" s="131">
        <f>Table5[[#This Row],[Column4]]+Table5[[#This Row],[Column14]]+Table5[[#This Row],[Column19]]+Table5[[#This Row],[Column12]]</f>
        <v>0</v>
      </c>
      <c r="AF3239" s="131">
        <f>Table5[[#This Row],[Column5]]+Table5[[#This Row],[Column13]]+Table5[[#This Row],[Column21]]+Table5[[#This Row],[Column18]]</f>
        <v>0</v>
      </c>
      <c r="AG3239" s="131">
        <f t="shared" si="557"/>
        <v>0</v>
      </c>
      <c r="AH3239" s="131">
        <f t="shared" si="558"/>
        <v>0</v>
      </c>
      <c r="AI3239" s="131">
        <f>Table5[[#This Row],[Column17]]-Table5[[#This Row],[Column20]]</f>
        <v>0</v>
      </c>
      <c r="AJ3239" s="131">
        <f t="shared" si="559"/>
        <v>0</v>
      </c>
      <c r="AK3239" s="131">
        <f t="shared" si="552"/>
        <v>0</v>
      </c>
      <c r="AL3239" s="131">
        <f t="shared" si="560"/>
        <v>0</v>
      </c>
      <c r="AM3239" s="131" t="str">
        <f t="shared" si="561"/>
        <v/>
      </c>
      <c r="AN3239" s="131" t="str">
        <f t="shared" ca="1" si="562"/>
        <v/>
      </c>
    </row>
    <row r="3240" spans="1:40" ht="20.25" customHeight="1" x14ac:dyDescent="0.3">
      <c r="A3240" s="127"/>
      <c r="B3240" s="164"/>
      <c r="C3240" s="139"/>
      <c r="D3240" s="140"/>
      <c r="E3240" s="139"/>
      <c r="F3240" s="139"/>
      <c r="G3240" s="140"/>
      <c r="H3240" s="139"/>
      <c r="I3240" s="129"/>
      <c r="L3240" s="128"/>
      <c r="M3240" s="128"/>
      <c r="N3240" s="128"/>
      <c r="O3240" s="128"/>
      <c r="P3240" s="128"/>
      <c r="Q3240" s="128"/>
      <c r="R3240" s="128"/>
      <c r="S3240" s="128"/>
      <c r="T3240" s="120">
        <f t="shared" si="553"/>
        <v>0</v>
      </c>
      <c r="U3240" s="131"/>
      <c r="V3240" s="131"/>
      <c r="W3240" s="131">
        <f>SUMIFS($F$3:F3240,$D$3:D3240,D3240,$C$3:C3240,"Buy")+SUMIFS($F$3:F3240,$D$3:D3240,D3240,$C$3:C3240,"Coin Deposit",$E$3:E3240,"&lt;&gt;")</f>
        <v>0</v>
      </c>
      <c r="X3240" s="131">
        <f t="shared" si="554"/>
        <v>0</v>
      </c>
      <c r="Y3240" s="131">
        <f>IF($D3240=Y$1,SUMIFS($H$3:$H3240,$G$3:$G3240,Y$1,$C$3:$C3240,"Sell"),0)</f>
        <v>0</v>
      </c>
      <c r="Z3240" s="131">
        <f t="shared" si="555"/>
        <v>0</v>
      </c>
      <c r="AA3240" s="131">
        <f>IF($D3240=AA$1,SUMIFS($H$3:$H3240,$G$3:$G3240,AA$1,$C$3:$C3240,"Sell"),0)</f>
        <v>0</v>
      </c>
      <c r="AB3240" s="131">
        <f t="shared" si="556"/>
        <v>0</v>
      </c>
      <c r="AC3240" s="131">
        <f>SUMIFS('Deductions and Deposits'!$H:$H,'Deductions and Deposits'!$G:$G,D3240,'Deductions and Deposits'!$F:$F,"&lt;="&amp;B3240)+SUMIFS($F$3:F3240,$D$3:D3240,D3240,$C$3:C3240,"Coin Deposit",$E$3:E3240,"")</f>
        <v>0</v>
      </c>
      <c r="AD3240" s="131">
        <f>SUMIFS('Deductions and Deposits'!$D:$D,'Deductions and Deposits'!$C:$C,D3240)+SUMIFS($F:$F,$D:$D,D3240,$C:$C,"Coin Deduction")</f>
        <v>0</v>
      </c>
      <c r="AE3240" s="131">
        <f>Table5[[#This Row],[Column4]]+Table5[[#This Row],[Column14]]+Table5[[#This Row],[Column19]]+Table5[[#This Row],[Column12]]</f>
        <v>0</v>
      </c>
      <c r="AF3240" s="131">
        <f>Table5[[#This Row],[Column5]]+Table5[[#This Row],[Column13]]+Table5[[#This Row],[Column21]]+Table5[[#This Row],[Column18]]</f>
        <v>0</v>
      </c>
      <c r="AG3240" s="131">
        <f t="shared" si="557"/>
        <v>0</v>
      </c>
      <c r="AH3240" s="131">
        <f t="shared" si="558"/>
        <v>0</v>
      </c>
      <c r="AI3240" s="131">
        <f>Table5[[#This Row],[Column17]]-Table5[[#This Row],[Column20]]</f>
        <v>0</v>
      </c>
      <c r="AJ3240" s="131">
        <f t="shared" si="559"/>
        <v>0</v>
      </c>
      <c r="AK3240" s="131">
        <f t="shared" si="552"/>
        <v>0</v>
      </c>
      <c r="AL3240" s="131">
        <f t="shared" si="560"/>
        <v>0</v>
      </c>
      <c r="AM3240" s="131" t="str">
        <f t="shared" si="561"/>
        <v/>
      </c>
      <c r="AN3240" s="131" t="str">
        <f t="shared" ca="1" si="562"/>
        <v/>
      </c>
    </row>
    <row r="3241" spans="1:40" ht="20.25" customHeight="1" x14ac:dyDescent="0.3">
      <c r="A3241" s="127"/>
      <c r="B3241" s="164"/>
      <c r="C3241" s="139"/>
      <c r="D3241" s="140"/>
      <c r="E3241" s="139"/>
      <c r="F3241" s="139"/>
      <c r="G3241" s="140"/>
      <c r="H3241" s="139"/>
      <c r="I3241" s="129"/>
      <c r="L3241" s="128"/>
      <c r="M3241" s="128"/>
      <c r="N3241" s="128"/>
      <c r="O3241" s="128"/>
      <c r="P3241" s="128"/>
      <c r="Q3241" s="128"/>
      <c r="R3241" s="128"/>
      <c r="S3241" s="128"/>
      <c r="T3241" s="120">
        <f t="shared" si="553"/>
        <v>0</v>
      </c>
      <c r="U3241" s="131"/>
      <c r="V3241" s="131"/>
      <c r="W3241" s="131">
        <f>SUMIFS($F$3:F3241,$D$3:D3241,D3241,$C$3:C3241,"Buy")+SUMIFS($F$3:F3241,$D$3:D3241,D3241,$C$3:C3241,"Coin Deposit",$E$3:E3241,"&lt;&gt;")</f>
        <v>0</v>
      </c>
      <c r="X3241" s="131">
        <f t="shared" si="554"/>
        <v>0</v>
      </c>
      <c r="Y3241" s="131">
        <f>IF($D3241=Y$1,SUMIFS($H$3:$H3241,$G$3:$G3241,Y$1,$C$3:$C3241,"Sell"),0)</f>
        <v>0</v>
      </c>
      <c r="Z3241" s="131">
        <f t="shared" si="555"/>
        <v>0</v>
      </c>
      <c r="AA3241" s="131">
        <f>IF($D3241=AA$1,SUMIFS($H$3:$H3241,$G$3:$G3241,AA$1,$C$3:$C3241,"Sell"),0)</f>
        <v>0</v>
      </c>
      <c r="AB3241" s="131">
        <f t="shared" si="556"/>
        <v>0</v>
      </c>
      <c r="AC3241" s="131">
        <f>SUMIFS('Deductions and Deposits'!$H:$H,'Deductions and Deposits'!$G:$G,D3241,'Deductions and Deposits'!$F:$F,"&lt;="&amp;B3241)+SUMIFS($F$3:F3241,$D$3:D3241,D3241,$C$3:C3241,"Coin Deposit",$E$3:E3241,"")</f>
        <v>0</v>
      </c>
      <c r="AD3241" s="131">
        <f>SUMIFS('Deductions and Deposits'!$D:$D,'Deductions and Deposits'!$C:$C,D3241)+SUMIFS($F:$F,$D:$D,D3241,$C:$C,"Coin Deduction")</f>
        <v>0</v>
      </c>
      <c r="AE3241" s="131">
        <f>Table5[[#This Row],[Column4]]+Table5[[#This Row],[Column14]]+Table5[[#This Row],[Column19]]+Table5[[#This Row],[Column12]]</f>
        <v>0</v>
      </c>
      <c r="AF3241" s="131">
        <f>Table5[[#This Row],[Column5]]+Table5[[#This Row],[Column13]]+Table5[[#This Row],[Column21]]+Table5[[#This Row],[Column18]]</f>
        <v>0</v>
      </c>
      <c r="AG3241" s="131">
        <f t="shared" si="557"/>
        <v>0</v>
      </c>
      <c r="AH3241" s="131">
        <f t="shared" si="558"/>
        <v>0</v>
      </c>
      <c r="AI3241" s="131">
        <f>Table5[[#This Row],[Column17]]-Table5[[#This Row],[Column20]]</f>
        <v>0</v>
      </c>
      <c r="AJ3241" s="131">
        <f t="shared" si="559"/>
        <v>0</v>
      </c>
      <c r="AK3241" s="131">
        <f t="shared" si="552"/>
        <v>0</v>
      </c>
      <c r="AL3241" s="131">
        <f t="shared" si="560"/>
        <v>0</v>
      </c>
      <c r="AM3241" s="131" t="str">
        <f t="shared" si="561"/>
        <v/>
      </c>
      <c r="AN3241" s="131" t="str">
        <f t="shared" ca="1" si="562"/>
        <v/>
      </c>
    </row>
    <row r="3242" spans="1:40" ht="20.25" customHeight="1" x14ac:dyDescent="0.3">
      <c r="A3242" s="127"/>
      <c r="B3242" s="164"/>
      <c r="C3242" s="139"/>
      <c r="D3242" s="140"/>
      <c r="E3242" s="139"/>
      <c r="F3242" s="139"/>
      <c r="G3242" s="140"/>
      <c r="H3242" s="139"/>
      <c r="I3242" s="129"/>
      <c r="L3242" s="128"/>
      <c r="M3242" s="128"/>
      <c r="N3242" s="128"/>
      <c r="O3242" s="128"/>
      <c r="P3242" s="128"/>
      <c r="Q3242" s="128"/>
      <c r="R3242" s="128"/>
      <c r="S3242" s="128"/>
      <c r="T3242" s="120">
        <f t="shared" si="553"/>
        <v>0</v>
      </c>
      <c r="U3242" s="131"/>
      <c r="V3242" s="131"/>
      <c r="W3242" s="131">
        <f>SUMIFS($F$3:F3242,$D$3:D3242,D3242,$C$3:C3242,"Buy")+SUMIFS($F$3:F3242,$D$3:D3242,D3242,$C$3:C3242,"Coin Deposit",$E$3:E3242,"&lt;&gt;")</f>
        <v>0</v>
      </c>
      <c r="X3242" s="131">
        <f t="shared" si="554"/>
        <v>0</v>
      </c>
      <c r="Y3242" s="131">
        <f>IF($D3242=Y$1,SUMIFS($H$3:$H3242,$G$3:$G3242,Y$1,$C$3:$C3242,"Sell"),0)</f>
        <v>0</v>
      </c>
      <c r="Z3242" s="131">
        <f t="shared" si="555"/>
        <v>0</v>
      </c>
      <c r="AA3242" s="131">
        <f>IF($D3242=AA$1,SUMIFS($H$3:$H3242,$G$3:$G3242,AA$1,$C$3:$C3242,"Sell"),0)</f>
        <v>0</v>
      </c>
      <c r="AB3242" s="131">
        <f t="shared" si="556"/>
        <v>0</v>
      </c>
      <c r="AC3242" s="131">
        <f>SUMIFS('Deductions and Deposits'!$H:$H,'Deductions and Deposits'!$G:$G,D3242,'Deductions and Deposits'!$F:$F,"&lt;="&amp;B3242)+SUMIFS($F$3:F3242,$D$3:D3242,D3242,$C$3:C3242,"Coin Deposit",$E$3:E3242,"")</f>
        <v>0</v>
      </c>
      <c r="AD3242" s="131">
        <f>SUMIFS('Deductions and Deposits'!$D:$D,'Deductions and Deposits'!$C:$C,D3242)+SUMIFS($F:$F,$D:$D,D3242,$C:$C,"Coin Deduction")</f>
        <v>0</v>
      </c>
      <c r="AE3242" s="131">
        <f>Table5[[#This Row],[Column4]]+Table5[[#This Row],[Column14]]+Table5[[#This Row],[Column19]]+Table5[[#This Row],[Column12]]</f>
        <v>0</v>
      </c>
      <c r="AF3242" s="131">
        <f>Table5[[#This Row],[Column5]]+Table5[[#This Row],[Column13]]+Table5[[#This Row],[Column21]]+Table5[[#This Row],[Column18]]</f>
        <v>0</v>
      </c>
      <c r="AG3242" s="131">
        <f t="shared" si="557"/>
        <v>0</v>
      </c>
      <c r="AH3242" s="131">
        <f t="shared" si="558"/>
        <v>0</v>
      </c>
      <c r="AI3242" s="131">
        <f>Table5[[#This Row],[Column17]]-Table5[[#This Row],[Column20]]</f>
        <v>0</v>
      </c>
      <c r="AJ3242" s="131">
        <f t="shared" si="559"/>
        <v>0</v>
      </c>
      <c r="AK3242" s="131">
        <f t="shared" si="552"/>
        <v>0</v>
      </c>
      <c r="AL3242" s="131">
        <f t="shared" si="560"/>
        <v>0</v>
      </c>
      <c r="AM3242" s="131" t="str">
        <f t="shared" si="561"/>
        <v/>
      </c>
      <c r="AN3242" s="131" t="str">
        <f t="shared" ca="1" si="562"/>
        <v/>
      </c>
    </row>
    <row r="3243" spans="1:40" ht="20.25" customHeight="1" x14ac:dyDescent="0.3">
      <c r="A3243" s="127"/>
      <c r="B3243" s="164"/>
      <c r="C3243" s="139"/>
      <c r="D3243" s="140"/>
      <c r="E3243" s="139"/>
      <c r="F3243" s="139"/>
      <c r="G3243" s="140"/>
      <c r="H3243" s="139"/>
      <c r="I3243" s="129"/>
      <c r="L3243" s="128"/>
      <c r="M3243" s="128"/>
      <c r="N3243" s="128"/>
      <c r="O3243" s="128"/>
      <c r="P3243" s="128"/>
      <c r="Q3243" s="128"/>
      <c r="R3243" s="128"/>
      <c r="S3243" s="128"/>
      <c r="T3243" s="120">
        <f t="shared" si="553"/>
        <v>0</v>
      </c>
      <c r="U3243" s="131"/>
      <c r="V3243" s="131"/>
      <c r="W3243" s="131">
        <f>SUMIFS($F$3:F3243,$D$3:D3243,D3243,$C$3:C3243,"Buy")+SUMIFS($F$3:F3243,$D$3:D3243,D3243,$C$3:C3243,"Coin Deposit",$E$3:E3243,"&lt;&gt;")</f>
        <v>0</v>
      </c>
      <c r="X3243" s="131">
        <f t="shared" si="554"/>
        <v>0</v>
      </c>
      <c r="Y3243" s="131">
        <f>IF($D3243=Y$1,SUMIFS($H$3:$H3243,$G$3:$G3243,Y$1,$C$3:$C3243,"Sell"),0)</f>
        <v>0</v>
      </c>
      <c r="Z3243" s="131">
        <f t="shared" si="555"/>
        <v>0</v>
      </c>
      <c r="AA3243" s="131">
        <f>IF($D3243=AA$1,SUMIFS($H$3:$H3243,$G$3:$G3243,AA$1,$C$3:$C3243,"Sell"),0)</f>
        <v>0</v>
      </c>
      <c r="AB3243" s="131">
        <f t="shared" si="556"/>
        <v>0</v>
      </c>
      <c r="AC3243" s="131">
        <f>SUMIFS('Deductions and Deposits'!$H:$H,'Deductions and Deposits'!$G:$G,D3243,'Deductions and Deposits'!$F:$F,"&lt;="&amp;B3243)+SUMIFS($F$3:F3243,$D$3:D3243,D3243,$C$3:C3243,"Coin Deposit",$E$3:E3243,"")</f>
        <v>0</v>
      </c>
      <c r="AD3243" s="131">
        <f>SUMIFS('Deductions and Deposits'!$D:$D,'Deductions and Deposits'!$C:$C,D3243)+SUMIFS($F:$F,$D:$D,D3243,$C:$C,"Coin Deduction")</f>
        <v>0</v>
      </c>
      <c r="AE3243" s="131">
        <f>Table5[[#This Row],[Column4]]+Table5[[#This Row],[Column14]]+Table5[[#This Row],[Column19]]+Table5[[#This Row],[Column12]]</f>
        <v>0</v>
      </c>
      <c r="AF3243" s="131">
        <f>Table5[[#This Row],[Column5]]+Table5[[#This Row],[Column13]]+Table5[[#This Row],[Column21]]+Table5[[#This Row],[Column18]]</f>
        <v>0</v>
      </c>
      <c r="AG3243" s="131">
        <f t="shared" si="557"/>
        <v>0</v>
      </c>
      <c r="AH3243" s="131">
        <f t="shared" si="558"/>
        <v>0</v>
      </c>
      <c r="AI3243" s="131">
        <f>Table5[[#This Row],[Column17]]-Table5[[#This Row],[Column20]]</f>
        <v>0</v>
      </c>
      <c r="AJ3243" s="131">
        <f t="shared" si="559"/>
        <v>0</v>
      </c>
      <c r="AK3243" s="131">
        <f t="shared" si="552"/>
        <v>0</v>
      </c>
      <c r="AL3243" s="131">
        <f t="shared" si="560"/>
        <v>0</v>
      </c>
      <c r="AM3243" s="131" t="str">
        <f t="shared" si="561"/>
        <v/>
      </c>
      <c r="AN3243" s="131" t="str">
        <f t="shared" ca="1" si="562"/>
        <v/>
      </c>
    </row>
    <row r="3244" spans="1:40" ht="20.25" customHeight="1" x14ac:dyDescent="0.3">
      <c r="A3244" s="127"/>
      <c r="B3244" s="164"/>
      <c r="C3244" s="139"/>
      <c r="D3244" s="140"/>
      <c r="E3244" s="139"/>
      <c r="F3244" s="139"/>
      <c r="G3244" s="140"/>
      <c r="H3244" s="139"/>
      <c r="I3244" s="129"/>
      <c r="L3244" s="128"/>
      <c r="M3244" s="128"/>
      <c r="N3244" s="128"/>
      <c r="O3244" s="128"/>
      <c r="P3244" s="128"/>
      <c r="Q3244" s="128"/>
      <c r="R3244" s="128"/>
      <c r="S3244" s="128"/>
      <c r="T3244" s="120">
        <f t="shared" si="553"/>
        <v>0</v>
      </c>
      <c r="U3244" s="131"/>
      <c r="V3244" s="131"/>
      <c r="W3244" s="131">
        <f>SUMIFS($F$3:F3244,$D$3:D3244,D3244,$C$3:C3244,"Buy")+SUMIFS($F$3:F3244,$D$3:D3244,D3244,$C$3:C3244,"Coin Deposit",$E$3:E3244,"&lt;&gt;")</f>
        <v>0</v>
      </c>
      <c r="X3244" s="131">
        <f t="shared" si="554"/>
        <v>0</v>
      </c>
      <c r="Y3244" s="131">
        <f>IF($D3244=Y$1,SUMIFS($H$3:$H3244,$G$3:$G3244,Y$1,$C$3:$C3244,"Sell"),0)</f>
        <v>0</v>
      </c>
      <c r="Z3244" s="131">
        <f t="shared" si="555"/>
        <v>0</v>
      </c>
      <c r="AA3244" s="131">
        <f>IF($D3244=AA$1,SUMIFS($H$3:$H3244,$G$3:$G3244,AA$1,$C$3:$C3244,"Sell"),0)</f>
        <v>0</v>
      </c>
      <c r="AB3244" s="131">
        <f t="shared" si="556"/>
        <v>0</v>
      </c>
      <c r="AC3244" s="131">
        <f>SUMIFS('Deductions and Deposits'!$H:$H,'Deductions and Deposits'!$G:$G,D3244,'Deductions and Deposits'!$F:$F,"&lt;="&amp;B3244)+SUMIFS($F$3:F3244,$D$3:D3244,D3244,$C$3:C3244,"Coin Deposit",$E$3:E3244,"")</f>
        <v>0</v>
      </c>
      <c r="AD3244" s="131">
        <f>SUMIFS('Deductions and Deposits'!$D:$D,'Deductions and Deposits'!$C:$C,D3244)+SUMIFS($F:$F,$D:$D,D3244,$C:$C,"Coin Deduction")</f>
        <v>0</v>
      </c>
      <c r="AE3244" s="131">
        <f>Table5[[#This Row],[Column4]]+Table5[[#This Row],[Column14]]+Table5[[#This Row],[Column19]]+Table5[[#This Row],[Column12]]</f>
        <v>0</v>
      </c>
      <c r="AF3244" s="131">
        <f>Table5[[#This Row],[Column5]]+Table5[[#This Row],[Column13]]+Table5[[#This Row],[Column21]]+Table5[[#This Row],[Column18]]</f>
        <v>0</v>
      </c>
      <c r="AG3244" s="131">
        <f t="shared" si="557"/>
        <v>0</v>
      </c>
      <c r="AH3244" s="131">
        <f t="shared" si="558"/>
        <v>0</v>
      </c>
      <c r="AI3244" s="131">
        <f>Table5[[#This Row],[Column17]]-Table5[[#This Row],[Column20]]</f>
        <v>0</v>
      </c>
      <c r="AJ3244" s="131">
        <f t="shared" si="559"/>
        <v>0</v>
      </c>
      <c r="AK3244" s="131">
        <f t="shared" si="552"/>
        <v>0</v>
      </c>
      <c r="AL3244" s="131">
        <f t="shared" si="560"/>
        <v>0</v>
      </c>
      <c r="AM3244" s="131" t="str">
        <f t="shared" si="561"/>
        <v/>
      </c>
      <c r="AN3244" s="131" t="str">
        <f t="shared" ca="1" si="562"/>
        <v/>
      </c>
    </row>
    <row r="3245" spans="1:40" ht="20.25" customHeight="1" x14ac:dyDescent="0.3">
      <c r="A3245" s="127"/>
      <c r="B3245" s="164"/>
      <c r="C3245" s="139"/>
      <c r="D3245" s="140"/>
      <c r="E3245" s="139"/>
      <c r="F3245" s="139"/>
      <c r="G3245" s="140"/>
      <c r="H3245" s="139"/>
      <c r="I3245" s="129"/>
      <c r="L3245" s="128"/>
      <c r="M3245" s="128"/>
      <c r="N3245" s="128"/>
      <c r="O3245" s="128"/>
      <c r="P3245" s="128"/>
      <c r="Q3245" s="128"/>
      <c r="R3245" s="128"/>
      <c r="S3245" s="128"/>
      <c r="T3245" s="120">
        <f t="shared" si="553"/>
        <v>0</v>
      </c>
      <c r="U3245" s="131"/>
      <c r="V3245" s="131"/>
      <c r="W3245" s="131">
        <f>SUMIFS($F$3:F3245,$D$3:D3245,D3245,$C$3:C3245,"Buy")+SUMIFS($F$3:F3245,$D$3:D3245,D3245,$C$3:C3245,"Coin Deposit",$E$3:E3245,"&lt;&gt;")</f>
        <v>0</v>
      </c>
      <c r="X3245" s="131">
        <f t="shared" si="554"/>
        <v>0</v>
      </c>
      <c r="Y3245" s="131">
        <f>IF($D3245=Y$1,SUMIFS($H$3:$H3245,$G$3:$G3245,Y$1,$C$3:$C3245,"Sell"),0)</f>
        <v>0</v>
      </c>
      <c r="Z3245" s="131">
        <f t="shared" si="555"/>
        <v>0</v>
      </c>
      <c r="AA3245" s="131">
        <f>IF($D3245=AA$1,SUMIFS($H$3:$H3245,$G$3:$G3245,AA$1,$C$3:$C3245,"Sell"),0)</f>
        <v>0</v>
      </c>
      <c r="AB3245" s="131">
        <f t="shared" si="556"/>
        <v>0</v>
      </c>
      <c r="AC3245" s="131">
        <f>SUMIFS('Deductions and Deposits'!$H:$H,'Deductions and Deposits'!$G:$G,D3245,'Deductions and Deposits'!$F:$F,"&lt;="&amp;B3245)+SUMIFS($F$3:F3245,$D$3:D3245,D3245,$C$3:C3245,"Coin Deposit",$E$3:E3245,"")</f>
        <v>0</v>
      </c>
      <c r="AD3245" s="131">
        <f>SUMIFS('Deductions and Deposits'!$D:$D,'Deductions and Deposits'!$C:$C,D3245)+SUMIFS($F:$F,$D:$D,D3245,$C:$C,"Coin Deduction")</f>
        <v>0</v>
      </c>
      <c r="AE3245" s="131">
        <f>Table5[[#This Row],[Column4]]+Table5[[#This Row],[Column14]]+Table5[[#This Row],[Column19]]+Table5[[#This Row],[Column12]]</f>
        <v>0</v>
      </c>
      <c r="AF3245" s="131">
        <f>Table5[[#This Row],[Column5]]+Table5[[#This Row],[Column13]]+Table5[[#This Row],[Column21]]+Table5[[#This Row],[Column18]]</f>
        <v>0</v>
      </c>
      <c r="AG3245" s="131">
        <f t="shared" si="557"/>
        <v>0</v>
      </c>
      <c r="AH3245" s="131">
        <f t="shared" si="558"/>
        <v>0</v>
      </c>
      <c r="AI3245" s="131">
        <f>Table5[[#This Row],[Column17]]-Table5[[#This Row],[Column20]]</f>
        <v>0</v>
      </c>
      <c r="AJ3245" s="131">
        <f t="shared" si="559"/>
        <v>0</v>
      </c>
      <c r="AK3245" s="131">
        <f t="shared" si="552"/>
        <v>0</v>
      </c>
      <c r="AL3245" s="131">
        <f t="shared" si="560"/>
        <v>0</v>
      </c>
      <c r="AM3245" s="131" t="str">
        <f t="shared" si="561"/>
        <v/>
      </c>
      <c r="AN3245" s="131" t="str">
        <f t="shared" ca="1" si="562"/>
        <v/>
      </c>
    </row>
    <row r="3246" spans="1:40" ht="20.25" customHeight="1" x14ac:dyDescent="0.3">
      <c r="A3246" s="127"/>
      <c r="B3246" s="164"/>
      <c r="C3246" s="139"/>
      <c r="D3246" s="140"/>
      <c r="E3246" s="139"/>
      <c r="F3246" s="139"/>
      <c r="G3246" s="140"/>
      <c r="H3246" s="139"/>
      <c r="I3246" s="129"/>
      <c r="L3246" s="128"/>
      <c r="M3246" s="128"/>
      <c r="N3246" s="128"/>
      <c r="O3246" s="128"/>
      <c r="P3246" s="128"/>
      <c r="Q3246" s="128"/>
      <c r="R3246" s="128"/>
      <c r="S3246" s="128"/>
      <c r="T3246" s="120">
        <f t="shared" si="553"/>
        <v>0</v>
      </c>
      <c r="U3246" s="131"/>
      <c r="V3246" s="131"/>
      <c r="W3246" s="131">
        <f>SUMIFS($F$3:F3246,$D$3:D3246,D3246,$C$3:C3246,"Buy")+SUMIFS($F$3:F3246,$D$3:D3246,D3246,$C$3:C3246,"Coin Deposit",$E$3:E3246,"&lt;&gt;")</f>
        <v>0</v>
      </c>
      <c r="X3246" s="131">
        <f t="shared" si="554"/>
        <v>0</v>
      </c>
      <c r="Y3246" s="131">
        <f>IF($D3246=Y$1,SUMIFS($H$3:$H3246,$G$3:$G3246,Y$1,$C$3:$C3246,"Sell"),0)</f>
        <v>0</v>
      </c>
      <c r="Z3246" s="131">
        <f t="shared" si="555"/>
        <v>0</v>
      </c>
      <c r="AA3246" s="131">
        <f>IF($D3246=AA$1,SUMIFS($H$3:$H3246,$G$3:$G3246,AA$1,$C$3:$C3246,"Sell"),0)</f>
        <v>0</v>
      </c>
      <c r="AB3246" s="131">
        <f t="shared" si="556"/>
        <v>0</v>
      </c>
      <c r="AC3246" s="131">
        <f>SUMIFS('Deductions and Deposits'!$H:$H,'Deductions and Deposits'!$G:$G,D3246,'Deductions and Deposits'!$F:$F,"&lt;="&amp;B3246)+SUMIFS($F$3:F3246,$D$3:D3246,D3246,$C$3:C3246,"Coin Deposit",$E$3:E3246,"")</f>
        <v>0</v>
      </c>
      <c r="AD3246" s="131">
        <f>SUMIFS('Deductions and Deposits'!$D:$D,'Deductions and Deposits'!$C:$C,D3246)+SUMIFS($F:$F,$D:$D,D3246,$C:$C,"Coin Deduction")</f>
        <v>0</v>
      </c>
      <c r="AE3246" s="131">
        <f>Table5[[#This Row],[Column4]]+Table5[[#This Row],[Column14]]+Table5[[#This Row],[Column19]]+Table5[[#This Row],[Column12]]</f>
        <v>0</v>
      </c>
      <c r="AF3246" s="131">
        <f>Table5[[#This Row],[Column5]]+Table5[[#This Row],[Column13]]+Table5[[#This Row],[Column21]]+Table5[[#This Row],[Column18]]</f>
        <v>0</v>
      </c>
      <c r="AG3246" s="131">
        <f t="shared" si="557"/>
        <v>0</v>
      </c>
      <c r="AH3246" s="131">
        <f t="shared" si="558"/>
        <v>0</v>
      </c>
      <c r="AI3246" s="131">
        <f>Table5[[#This Row],[Column17]]-Table5[[#This Row],[Column20]]</f>
        <v>0</v>
      </c>
      <c r="AJ3246" s="131">
        <f t="shared" si="559"/>
        <v>0</v>
      </c>
      <c r="AK3246" s="131">
        <f t="shared" si="552"/>
        <v>0</v>
      </c>
      <c r="AL3246" s="131">
        <f t="shared" si="560"/>
        <v>0</v>
      </c>
      <c r="AM3246" s="131" t="str">
        <f t="shared" si="561"/>
        <v/>
      </c>
      <c r="AN3246" s="131" t="str">
        <f t="shared" ca="1" si="562"/>
        <v/>
      </c>
    </row>
    <row r="3247" spans="1:40" ht="20.25" customHeight="1" x14ac:dyDescent="0.3">
      <c r="A3247" s="127"/>
      <c r="B3247" s="164"/>
      <c r="C3247" s="139"/>
      <c r="D3247" s="140"/>
      <c r="E3247" s="139"/>
      <c r="F3247" s="139"/>
      <c r="G3247" s="140"/>
      <c r="H3247" s="139"/>
      <c r="I3247" s="129"/>
      <c r="L3247" s="128"/>
      <c r="M3247" s="128"/>
      <c r="N3247" s="128"/>
      <c r="O3247" s="128"/>
      <c r="P3247" s="128"/>
      <c r="Q3247" s="128"/>
      <c r="R3247" s="128"/>
      <c r="S3247" s="128"/>
      <c r="T3247" s="120">
        <f t="shared" si="553"/>
        <v>0</v>
      </c>
      <c r="U3247" s="131"/>
      <c r="V3247" s="131"/>
      <c r="W3247" s="131">
        <f>SUMIFS($F$3:F3247,$D$3:D3247,D3247,$C$3:C3247,"Buy")+SUMIFS($F$3:F3247,$D$3:D3247,D3247,$C$3:C3247,"Coin Deposit",$E$3:E3247,"&lt;&gt;")</f>
        <v>0</v>
      </c>
      <c r="X3247" s="131">
        <f t="shared" si="554"/>
        <v>0</v>
      </c>
      <c r="Y3247" s="131">
        <f>IF($D3247=Y$1,SUMIFS($H$3:$H3247,$G$3:$G3247,Y$1,$C$3:$C3247,"Sell"),0)</f>
        <v>0</v>
      </c>
      <c r="Z3247" s="131">
        <f t="shared" si="555"/>
        <v>0</v>
      </c>
      <c r="AA3247" s="131">
        <f>IF($D3247=AA$1,SUMIFS($H$3:$H3247,$G$3:$G3247,AA$1,$C$3:$C3247,"Sell"),0)</f>
        <v>0</v>
      </c>
      <c r="AB3247" s="131">
        <f t="shared" si="556"/>
        <v>0</v>
      </c>
      <c r="AC3247" s="131">
        <f>SUMIFS('Deductions and Deposits'!$H:$H,'Deductions and Deposits'!$G:$G,D3247,'Deductions and Deposits'!$F:$F,"&lt;="&amp;B3247)+SUMIFS($F$3:F3247,$D$3:D3247,D3247,$C$3:C3247,"Coin Deposit",$E$3:E3247,"")</f>
        <v>0</v>
      </c>
      <c r="AD3247" s="131">
        <f>SUMIFS('Deductions and Deposits'!$D:$D,'Deductions and Deposits'!$C:$C,D3247)+SUMIFS($F:$F,$D:$D,D3247,$C:$C,"Coin Deduction")</f>
        <v>0</v>
      </c>
      <c r="AE3247" s="131">
        <f>Table5[[#This Row],[Column4]]+Table5[[#This Row],[Column14]]+Table5[[#This Row],[Column19]]+Table5[[#This Row],[Column12]]</f>
        <v>0</v>
      </c>
      <c r="AF3247" s="131">
        <f>Table5[[#This Row],[Column5]]+Table5[[#This Row],[Column13]]+Table5[[#This Row],[Column21]]+Table5[[#This Row],[Column18]]</f>
        <v>0</v>
      </c>
      <c r="AG3247" s="131">
        <f t="shared" si="557"/>
        <v>0</v>
      </c>
      <c r="AH3247" s="131">
        <f t="shared" si="558"/>
        <v>0</v>
      </c>
      <c r="AI3247" s="131">
        <f>Table5[[#This Row],[Column17]]-Table5[[#This Row],[Column20]]</f>
        <v>0</v>
      </c>
      <c r="AJ3247" s="131">
        <f t="shared" si="559"/>
        <v>0</v>
      </c>
      <c r="AK3247" s="131">
        <f t="shared" si="552"/>
        <v>0</v>
      </c>
      <c r="AL3247" s="131">
        <f t="shared" si="560"/>
        <v>0</v>
      </c>
      <c r="AM3247" s="131" t="str">
        <f t="shared" si="561"/>
        <v/>
      </c>
      <c r="AN3247" s="131" t="str">
        <f t="shared" ca="1" si="562"/>
        <v/>
      </c>
    </row>
    <row r="3248" spans="1:40" ht="20.25" customHeight="1" x14ac:dyDescent="0.3">
      <c r="A3248" s="127"/>
      <c r="B3248" s="164"/>
      <c r="C3248" s="139"/>
      <c r="D3248" s="140"/>
      <c r="E3248" s="139"/>
      <c r="F3248" s="139"/>
      <c r="G3248" s="140"/>
      <c r="H3248" s="139"/>
      <c r="I3248" s="129"/>
      <c r="L3248" s="128"/>
      <c r="M3248" s="128"/>
      <c r="N3248" s="128"/>
      <c r="O3248" s="128"/>
      <c r="P3248" s="128"/>
      <c r="Q3248" s="128"/>
      <c r="R3248" s="128"/>
      <c r="S3248" s="128"/>
      <c r="T3248" s="120">
        <f t="shared" si="553"/>
        <v>0</v>
      </c>
      <c r="U3248" s="131"/>
      <c r="V3248" s="131"/>
      <c r="W3248" s="131">
        <f>SUMIFS($F$3:F3248,$D$3:D3248,D3248,$C$3:C3248,"Buy")+SUMIFS($F$3:F3248,$D$3:D3248,D3248,$C$3:C3248,"Coin Deposit",$E$3:E3248,"&lt;&gt;")</f>
        <v>0</v>
      </c>
      <c r="X3248" s="131">
        <f t="shared" si="554"/>
        <v>0</v>
      </c>
      <c r="Y3248" s="131">
        <f>IF($D3248=Y$1,SUMIFS($H$3:$H3248,$G$3:$G3248,Y$1,$C$3:$C3248,"Sell"),0)</f>
        <v>0</v>
      </c>
      <c r="Z3248" s="131">
        <f t="shared" si="555"/>
        <v>0</v>
      </c>
      <c r="AA3248" s="131">
        <f>IF($D3248=AA$1,SUMIFS($H$3:$H3248,$G$3:$G3248,AA$1,$C$3:$C3248,"Sell"),0)</f>
        <v>0</v>
      </c>
      <c r="AB3248" s="131">
        <f t="shared" si="556"/>
        <v>0</v>
      </c>
      <c r="AC3248" s="131">
        <f>SUMIFS('Deductions and Deposits'!$H:$H,'Deductions and Deposits'!$G:$G,D3248,'Deductions and Deposits'!$F:$F,"&lt;="&amp;B3248)+SUMIFS($F$3:F3248,$D$3:D3248,D3248,$C$3:C3248,"Coin Deposit",$E$3:E3248,"")</f>
        <v>0</v>
      </c>
      <c r="AD3248" s="131">
        <f>SUMIFS('Deductions and Deposits'!$D:$D,'Deductions and Deposits'!$C:$C,D3248)+SUMIFS($F:$F,$D:$D,D3248,$C:$C,"Coin Deduction")</f>
        <v>0</v>
      </c>
      <c r="AE3248" s="131">
        <f>Table5[[#This Row],[Column4]]+Table5[[#This Row],[Column14]]+Table5[[#This Row],[Column19]]+Table5[[#This Row],[Column12]]</f>
        <v>0</v>
      </c>
      <c r="AF3248" s="131">
        <f>Table5[[#This Row],[Column5]]+Table5[[#This Row],[Column13]]+Table5[[#This Row],[Column21]]+Table5[[#This Row],[Column18]]</f>
        <v>0</v>
      </c>
      <c r="AG3248" s="131">
        <f t="shared" si="557"/>
        <v>0</v>
      </c>
      <c r="AH3248" s="131">
        <f t="shared" si="558"/>
        <v>0</v>
      </c>
      <c r="AI3248" s="131">
        <f>Table5[[#This Row],[Column17]]-Table5[[#This Row],[Column20]]</f>
        <v>0</v>
      </c>
      <c r="AJ3248" s="131">
        <f t="shared" si="559"/>
        <v>0</v>
      </c>
      <c r="AK3248" s="131">
        <f t="shared" si="552"/>
        <v>0</v>
      </c>
      <c r="AL3248" s="131">
        <f t="shared" si="560"/>
        <v>0</v>
      </c>
      <c r="AM3248" s="131" t="str">
        <f t="shared" si="561"/>
        <v/>
      </c>
      <c r="AN3248" s="131" t="str">
        <f t="shared" ca="1" si="562"/>
        <v/>
      </c>
    </row>
    <row r="3249" spans="1:40" ht="20.25" customHeight="1" x14ac:dyDescent="0.3">
      <c r="A3249" s="127"/>
      <c r="B3249" s="164"/>
      <c r="C3249" s="139"/>
      <c r="D3249" s="140"/>
      <c r="E3249" s="139"/>
      <c r="F3249" s="139"/>
      <c r="G3249" s="140"/>
      <c r="H3249" s="139"/>
      <c r="I3249" s="129"/>
      <c r="L3249" s="128"/>
      <c r="M3249" s="128"/>
      <c r="N3249" s="128"/>
      <c r="O3249" s="128"/>
      <c r="P3249" s="128"/>
      <c r="Q3249" s="128"/>
      <c r="R3249" s="128"/>
      <c r="S3249" s="128"/>
      <c r="T3249" s="120">
        <f t="shared" si="553"/>
        <v>0</v>
      </c>
      <c r="U3249" s="131"/>
      <c r="V3249" s="131"/>
      <c r="W3249" s="131">
        <f>SUMIFS($F$3:F3249,$D$3:D3249,D3249,$C$3:C3249,"Buy")+SUMIFS($F$3:F3249,$D$3:D3249,D3249,$C$3:C3249,"Coin Deposit",$E$3:E3249,"&lt;&gt;")</f>
        <v>0</v>
      </c>
      <c r="X3249" s="131">
        <f t="shared" si="554"/>
        <v>0</v>
      </c>
      <c r="Y3249" s="131">
        <f>IF($D3249=Y$1,SUMIFS($H$3:$H3249,$G$3:$G3249,Y$1,$C$3:$C3249,"Sell"),0)</f>
        <v>0</v>
      </c>
      <c r="Z3249" s="131">
        <f t="shared" si="555"/>
        <v>0</v>
      </c>
      <c r="AA3249" s="131">
        <f>IF($D3249=AA$1,SUMIFS($H$3:$H3249,$G$3:$G3249,AA$1,$C$3:$C3249,"Sell"),0)</f>
        <v>0</v>
      </c>
      <c r="AB3249" s="131">
        <f t="shared" si="556"/>
        <v>0</v>
      </c>
      <c r="AC3249" s="131">
        <f>SUMIFS('Deductions and Deposits'!$H:$H,'Deductions and Deposits'!$G:$G,D3249,'Deductions and Deposits'!$F:$F,"&lt;="&amp;B3249)+SUMIFS($F$3:F3249,$D$3:D3249,D3249,$C$3:C3249,"Coin Deposit",$E$3:E3249,"")</f>
        <v>0</v>
      </c>
      <c r="AD3249" s="131">
        <f>SUMIFS('Deductions and Deposits'!$D:$D,'Deductions and Deposits'!$C:$C,D3249)+SUMIFS($F:$F,$D:$D,D3249,$C:$C,"Coin Deduction")</f>
        <v>0</v>
      </c>
      <c r="AE3249" s="131">
        <f>Table5[[#This Row],[Column4]]+Table5[[#This Row],[Column14]]+Table5[[#This Row],[Column19]]+Table5[[#This Row],[Column12]]</f>
        <v>0</v>
      </c>
      <c r="AF3249" s="131">
        <f>Table5[[#This Row],[Column5]]+Table5[[#This Row],[Column13]]+Table5[[#This Row],[Column21]]+Table5[[#This Row],[Column18]]</f>
        <v>0</v>
      </c>
      <c r="AG3249" s="131">
        <f t="shared" si="557"/>
        <v>0</v>
      </c>
      <c r="AH3249" s="131">
        <f t="shared" si="558"/>
        <v>0</v>
      </c>
      <c r="AI3249" s="131">
        <f>Table5[[#This Row],[Column17]]-Table5[[#This Row],[Column20]]</f>
        <v>0</v>
      </c>
      <c r="AJ3249" s="131">
        <f t="shared" si="559"/>
        <v>0</v>
      </c>
      <c r="AK3249" s="131">
        <f t="shared" si="552"/>
        <v>0</v>
      </c>
      <c r="AL3249" s="131">
        <f t="shared" si="560"/>
        <v>0</v>
      </c>
      <c r="AM3249" s="131" t="str">
        <f t="shared" si="561"/>
        <v/>
      </c>
      <c r="AN3249" s="131" t="str">
        <f t="shared" ca="1" si="562"/>
        <v/>
      </c>
    </row>
    <row r="3250" spans="1:40" ht="20.25" customHeight="1" x14ac:dyDescent="0.3">
      <c r="A3250" s="127"/>
      <c r="B3250" s="164"/>
      <c r="C3250" s="139"/>
      <c r="D3250" s="140"/>
      <c r="E3250" s="139"/>
      <c r="F3250" s="139"/>
      <c r="G3250" s="140"/>
      <c r="H3250" s="139"/>
      <c r="I3250" s="129"/>
      <c r="L3250" s="128"/>
      <c r="M3250" s="128"/>
      <c r="N3250" s="128"/>
      <c r="O3250" s="128"/>
      <c r="P3250" s="128"/>
      <c r="Q3250" s="128"/>
      <c r="R3250" s="128"/>
      <c r="S3250" s="128"/>
      <c r="T3250" s="120">
        <f t="shared" si="553"/>
        <v>0</v>
      </c>
      <c r="U3250" s="131"/>
      <c r="V3250" s="131"/>
      <c r="W3250" s="131">
        <f>SUMIFS($F$3:F3250,$D$3:D3250,D3250,$C$3:C3250,"Buy")+SUMIFS($F$3:F3250,$D$3:D3250,D3250,$C$3:C3250,"Coin Deposit",$E$3:E3250,"&lt;&gt;")</f>
        <v>0</v>
      </c>
      <c r="X3250" s="131">
        <f t="shared" si="554"/>
        <v>0</v>
      </c>
      <c r="Y3250" s="131">
        <f>IF($D3250=Y$1,SUMIFS($H$3:$H3250,$G$3:$G3250,Y$1,$C$3:$C3250,"Sell"),0)</f>
        <v>0</v>
      </c>
      <c r="Z3250" s="131">
        <f t="shared" si="555"/>
        <v>0</v>
      </c>
      <c r="AA3250" s="131">
        <f>IF($D3250=AA$1,SUMIFS($H$3:$H3250,$G$3:$G3250,AA$1,$C$3:$C3250,"Sell"),0)</f>
        <v>0</v>
      </c>
      <c r="AB3250" s="131">
        <f t="shared" si="556"/>
        <v>0</v>
      </c>
      <c r="AC3250" s="131">
        <f>SUMIFS('Deductions and Deposits'!$H:$H,'Deductions and Deposits'!$G:$G,D3250,'Deductions and Deposits'!$F:$F,"&lt;="&amp;B3250)+SUMIFS($F$3:F3250,$D$3:D3250,D3250,$C$3:C3250,"Coin Deposit",$E$3:E3250,"")</f>
        <v>0</v>
      </c>
      <c r="AD3250" s="131">
        <f>SUMIFS('Deductions and Deposits'!$D:$D,'Deductions and Deposits'!$C:$C,D3250)+SUMIFS($F:$F,$D:$D,D3250,$C:$C,"Coin Deduction")</f>
        <v>0</v>
      </c>
      <c r="AE3250" s="131">
        <f>Table5[[#This Row],[Column4]]+Table5[[#This Row],[Column14]]+Table5[[#This Row],[Column19]]+Table5[[#This Row],[Column12]]</f>
        <v>0</v>
      </c>
      <c r="AF3250" s="131">
        <f>Table5[[#This Row],[Column5]]+Table5[[#This Row],[Column13]]+Table5[[#This Row],[Column21]]+Table5[[#This Row],[Column18]]</f>
        <v>0</v>
      </c>
      <c r="AG3250" s="131">
        <f t="shared" si="557"/>
        <v>0</v>
      </c>
      <c r="AH3250" s="131">
        <f t="shared" si="558"/>
        <v>0</v>
      </c>
      <c r="AI3250" s="131">
        <f>Table5[[#This Row],[Column17]]-Table5[[#This Row],[Column20]]</f>
        <v>0</v>
      </c>
      <c r="AJ3250" s="131">
        <f t="shared" si="559"/>
        <v>0</v>
      </c>
      <c r="AK3250" s="131">
        <f t="shared" si="552"/>
        <v>0</v>
      </c>
      <c r="AL3250" s="131">
        <f t="shared" si="560"/>
        <v>0</v>
      </c>
      <c r="AM3250" s="131" t="str">
        <f t="shared" si="561"/>
        <v/>
      </c>
      <c r="AN3250" s="131" t="str">
        <f t="shared" ca="1" si="562"/>
        <v/>
      </c>
    </row>
    <row r="3251" spans="1:40" ht="20.25" customHeight="1" x14ac:dyDescent="0.3">
      <c r="A3251" s="127"/>
      <c r="B3251" s="164"/>
      <c r="C3251" s="139"/>
      <c r="D3251" s="140"/>
      <c r="E3251" s="139"/>
      <c r="F3251" s="139"/>
      <c r="G3251" s="140"/>
      <c r="H3251" s="139"/>
      <c r="I3251" s="129"/>
      <c r="L3251" s="128"/>
      <c r="M3251" s="128"/>
      <c r="N3251" s="128"/>
      <c r="O3251" s="128"/>
      <c r="P3251" s="128"/>
      <c r="Q3251" s="128"/>
      <c r="R3251" s="128"/>
      <c r="S3251" s="128"/>
      <c r="T3251" s="120">
        <f t="shared" si="553"/>
        <v>0</v>
      </c>
      <c r="U3251" s="131"/>
      <c r="V3251" s="131"/>
      <c r="W3251" s="131">
        <f>SUMIFS($F$3:F3251,$D$3:D3251,D3251,$C$3:C3251,"Buy")+SUMIFS($F$3:F3251,$D$3:D3251,D3251,$C$3:C3251,"Coin Deposit",$E$3:E3251,"&lt;&gt;")</f>
        <v>0</v>
      </c>
      <c r="X3251" s="131">
        <f t="shared" si="554"/>
        <v>0</v>
      </c>
      <c r="Y3251" s="131">
        <f>IF($D3251=Y$1,SUMIFS($H$3:$H3251,$G$3:$G3251,Y$1,$C$3:$C3251,"Sell"),0)</f>
        <v>0</v>
      </c>
      <c r="Z3251" s="131">
        <f t="shared" si="555"/>
        <v>0</v>
      </c>
      <c r="AA3251" s="131">
        <f>IF($D3251=AA$1,SUMIFS($H$3:$H3251,$G$3:$G3251,AA$1,$C$3:$C3251,"Sell"),0)</f>
        <v>0</v>
      </c>
      <c r="AB3251" s="131">
        <f t="shared" si="556"/>
        <v>0</v>
      </c>
      <c r="AC3251" s="131">
        <f>SUMIFS('Deductions and Deposits'!$H:$H,'Deductions and Deposits'!$G:$G,D3251,'Deductions and Deposits'!$F:$F,"&lt;="&amp;B3251)+SUMIFS($F$3:F3251,$D$3:D3251,D3251,$C$3:C3251,"Coin Deposit",$E$3:E3251,"")</f>
        <v>0</v>
      </c>
      <c r="AD3251" s="131">
        <f>SUMIFS('Deductions and Deposits'!$D:$D,'Deductions and Deposits'!$C:$C,D3251)+SUMIFS($F:$F,$D:$D,D3251,$C:$C,"Coin Deduction")</f>
        <v>0</v>
      </c>
      <c r="AE3251" s="131">
        <f>Table5[[#This Row],[Column4]]+Table5[[#This Row],[Column14]]+Table5[[#This Row],[Column19]]+Table5[[#This Row],[Column12]]</f>
        <v>0</v>
      </c>
      <c r="AF3251" s="131">
        <f>Table5[[#This Row],[Column5]]+Table5[[#This Row],[Column13]]+Table5[[#This Row],[Column21]]+Table5[[#This Row],[Column18]]</f>
        <v>0</v>
      </c>
      <c r="AG3251" s="131">
        <f t="shared" si="557"/>
        <v>0</v>
      </c>
      <c r="AH3251" s="131">
        <f t="shared" si="558"/>
        <v>0</v>
      </c>
      <c r="AI3251" s="131">
        <f>Table5[[#This Row],[Column17]]-Table5[[#This Row],[Column20]]</f>
        <v>0</v>
      </c>
      <c r="AJ3251" s="131">
        <f t="shared" si="559"/>
        <v>0</v>
      </c>
      <c r="AK3251" s="131">
        <f t="shared" si="552"/>
        <v>0</v>
      </c>
      <c r="AL3251" s="131">
        <f t="shared" si="560"/>
        <v>0</v>
      </c>
      <c r="AM3251" s="131" t="str">
        <f t="shared" si="561"/>
        <v/>
      </c>
      <c r="AN3251" s="131" t="str">
        <f t="shared" ca="1" si="562"/>
        <v/>
      </c>
    </row>
    <row r="3252" spans="1:40" ht="20.25" customHeight="1" x14ac:dyDescent="0.3">
      <c r="A3252" s="127"/>
      <c r="B3252" s="164"/>
      <c r="C3252" s="139"/>
      <c r="D3252" s="140"/>
      <c r="E3252" s="139"/>
      <c r="F3252" s="139"/>
      <c r="G3252" s="140"/>
      <c r="H3252" s="139"/>
      <c r="I3252" s="129"/>
      <c r="L3252" s="128"/>
      <c r="M3252" s="128"/>
      <c r="N3252" s="128"/>
      <c r="O3252" s="128"/>
      <c r="P3252" s="128"/>
      <c r="Q3252" s="128"/>
      <c r="R3252" s="128"/>
      <c r="S3252" s="128"/>
      <c r="T3252" s="120">
        <f t="shared" si="553"/>
        <v>0</v>
      </c>
      <c r="U3252" s="131"/>
      <c r="V3252" s="131"/>
      <c r="W3252" s="131">
        <f>SUMIFS($F$3:F3252,$D$3:D3252,D3252,$C$3:C3252,"Buy")+SUMIFS($F$3:F3252,$D$3:D3252,D3252,$C$3:C3252,"Coin Deposit",$E$3:E3252,"&lt;&gt;")</f>
        <v>0</v>
      </c>
      <c r="X3252" s="131">
        <f t="shared" si="554"/>
        <v>0</v>
      </c>
      <c r="Y3252" s="131">
        <f>IF($D3252=Y$1,SUMIFS($H$3:$H3252,$G$3:$G3252,Y$1,$C$3:$C3252,"Sell"),0)</f>
        <v>0</v>
      </c>
      <c r="Z3252" s="131">
        <f t="shared" si="555"/>
        <v>0</v>
      </c>
      <c r="AA3252" s="131">
        <f>IF($D3252=AA$1,SUMIFS($H$3:$H3252,$G$3:$G3252,AA$1,$C$3:$C3252,"Sell"),0)</f>
        <v>0</v>
      </c>
      <c r="AB3252" s="131">
        <f t="shared" si="556"/>
        <v>0</v>
      </c>
      <c r="AC3252" s="131">
        <f>SUMIFS('Deductions and Deposits'!$H:$H,'Deductions and Deposits'!$G:$G,D3252,'Deductions and Deposits'!$F:$F,"&lt;="&amp;B3252)+SUMIFS($F$3:F3252,$D$3:D3252,D3252,$C$3:C3252,"Coin Deposit",$E$3:E3252,"")</f>
        <v>0</v>
      </c>
      <c r="AD3252" s="131">
        <f>SUMIFS('Deductions and Deposits'!$D:$D,'Deductions and Deposits'!$C:$C,D3252)+SUMIFS($F:$F,$D:$D,D3252,$C:$C,"Coin Deduction")</f>
        <v>0</v>
      </c>
      <c r="AE3252" s="131">
        <f>Table5[[#This Row],[Column4]]+Table5[[#This Row],[Column14]]+Table5[[#This Row],[Column19]]+Table5[[#This Row],[Column12]]</f>
        <v>0</v>
      </c>
      <c r="AF3252" s="131">
        <f>Table5[[#This Row],[Column5]]+Table5[[#This Row],[Column13]]+Table5[[#This Row],[Column21]]+Table5[[#This Row],[Column18]]</f>
        <v>0</v>
      </c>
      <c r="AG3252" s="131">
        <f t="shared" si="557"/>
        <v>0</v>
      </c>
      <c r="AH3252" s="131">
        <f t="shared" si="558"/>
        <v>0</v>
      </c>
      <c r="AI3252" s="131">
        <f>Table5[[#This Row],[Column17]]-Table5[[#This Row],[Column20]]</f>
        <v>0</v>
      </c>
      <c r="AJ3252" s="131">
        <f t="shared" si="559"/>
        <v>0</v>
      </c>
      <c r="AK3252" s="131">
        <f t="shared" si="552"/>
        <v>0</v>
      </c>
      <c r="AL3252" s="131">
        <f t="shared" si="560"/>
        <v>0</v>
      </c>
      <c r="AM3252" s="131" t="str">
        <f t="shared" si="561"/>
        <v/>
      </c>
      <c r="AN3252" s="131" t="str">
        <f t="shared" ca="1" si="562"/>
        <v/>
      </c>
    </row>
    <row r="3253" spans="1:40" ht="20.25" customHeight="1" x14ac:dyDescent="0.3">
      <c r="A3253" s="127"/>
      <c r="B3253" s="164"/>
      <c r="C3253" s="139"/>
      <c r="D3253" s="140"/>
      <c r="E3253" s="139"/>
      <c r="F3253" s="139"/>
      <c r="G3253" s="140"/>
      <c r="H3253" s="139"/>
      <c r="I3253" s="129"/>
      <c r="L3253" s="128"/>
      <c r="M3253" s="128"/>
      <c r="N3253" s="128"/>
      <c r="O3253" s="128"/>
      <c r="P3253" s="128"/>
      <c r="Q3253" s="128"/>
      <c r="R3253" s="128"/>
      <c r="S3253" s="128"/>
      <c r="T3253" s="120">
        <f t="shared" si="553"/>
        <v>0</v>
      </c>
      <c r="U3253" s="131"/>
      <c r="V3253" s="131"/>
      <c r="W3253" s="131">
        <f>SUMIFS($F$3:F3253,$D$3:D3253,D3253,$C$3:C3253,"Buy")+SUMIFS($F$3:F3253,$D$3:D3253,D3253,$C$3:C3253,"Coin Deposit",$E$3:E3253,"&lt;&gt;")</f>
        <v>0</v>
      </c>
      <c r="X3253" s="131">
        <f t="shared" si="554"/>
        <v>0</v>
      </c>
      <c r="Y3253" s="131">
        <f>IF($D3253=Y$1,SUMIFS($H$3:$H3253,$G$3:$G3253,Y$1,$C$3:$C3253,"Sell"),0)</f>
        <v>0</v>
      </c>
      <c r="Z3253" s="131">
        <f t="shared" si="555"/>
        <v>0</v>
      </c>
      <c r="AA3253" s="131">
        <f>IF($D3253=AA$1,SUMIFS($H$3:$H3253,$G$3:$G3253,AA$1,$C$3:$C3253,"Sell"),0)</f>
        <v>0</v>
      </c>
      <c r="AB3253" s="131">
        <f t="shared" si="556"/>
        <v>0</v>
      </c>
      <c r="AC3253" s="131">
        <f>SUMIFS('Deductions and Deposits'!$H:$H,'Deductions and Deposits'!$G:$G,D3253,'Deductions and Deposits'!$F:$F,"&lt;="&amp;B3253)+SUMIFS($F$3:F3253,$D$3:D3253,D3253,$C$3:C3253,"Coin Deposit",$E$3:E3253,"")</f>
        <v>0</v>
      </c>
      <c r="AD3253" s="131">
        <f>SUMIFS('Deductions and Deposits'!$D:$D,'Deductions and Deposits'!$C:$C,D3253)+SUMIFS($F:$F,$D:$D,D3253,$C:$C,"Coin Deduction")</f>
        <v>0</v>
      </c>
      <c r="AE3253" s="131">
        <f>Table5[[#This Row],[Column4]]+Table5[[#This Row],[Column14]]+Table5[[#This Row],[Column19]]+Table5[[#This Row],[Column12]]</f>
        <v>0</v>
      </c>
      <c r="AF3253" s="131">
        <f>Table5[[#This Row],[Column5]]+Table5[[#This Row],[Column13]]+Table5[[#This Row],[Column21]]+Table5[[#This Row],[Column18]]</f>
        <v>0</v>
      </c>
      <c r="AG3253" s="131">
        <f t="shared" si="557"/>
        <v>0</v>
      </c>
      <c r="AH3253" s="131">
        <f t="shared" si="558"/>
        <v>0</v>
      </c>
      <c r="AI3253" s="131">
        <f>Table5[[#This Row],[Column17]]-Table5[[#This Row],[Column20]]</f>
        <v>0</v>
      </c>
      <c r="AJ3253" s="131">
        <f t="shared" si="559"/>
        <v>0</v>
      </c>
      <c r="AK3253" s="131">
        <f t="shared" si="552"/>
        <v>0</v>
      </c>
      <c r="AL3253" s="131">
        <f t="shared" si="560"/>
        <v>0</v>
      </c>
      <c r="AM3253" s="131" t="str">
        <f t="shared" si="561"/>
        <v/>
      </c>
      <c r="AN3253" s="131" t="str">
        <f t="shared" ca="1" si="562"/>
        <v/>
      </c>
    </row>
    <row r="3254" spans="1:40" ht="20.25" customHeight="1" x14ac:dyDescent="0.3">
      <c r="A3254" s="127"/>
      <c r="B3254" s="164"/>
      <c r="C3254" s="139"/>
      <c r="D3254" s="140"/>
      <c r="E3254" s="139"/>
      <c r="F3254" s="139"/>
      <c r="G3254" s="140"/>
      <c r="H3254" s="139"/>
      <c r="I3254" s="129"/>
      <c r="L3254" s="128"/>
      <c r="M3254" s="128"/>
      <c r="N3254" s="128"/>
      <c r="O3254" s="128"/>
      <c r="P3254" s="128"/>
      <c r="Q3254" s="128"/>
      <c r="R3254" s="128"/>
      <c r="S3254" s="128"/>
      <c r="T3254" s="120">
        <f t="shared" si="553"/>
        <v>0</v>
      </c>
      <c r="U3254" s="131"/>
      <c r="V3254" s="131"/>
      <c r="W3254" s="131">
        <f>SUMIFS($F$3:F3254,$D$3:D3254,D3254,$C$3:C3254,"Buy")+SUMIFS($F$3:F3254,$D$3:D3254,D3254,$C$3:C3254,"Coin Deposit",$E$3:E3254,"&lt;&gt;")</f>
        <v>0</v>
      </c>
      <c r="X3254" s="131">
        <f t="shared" si="554"/>
        <v>0</v>
      </c>
      <c r="Y3254" s="131">
        <f>IF($D3254=Y$1,SUMIFS($H$3:$H3254,$G$3:$G3254,Y$1,$C$3:$C3254,"Sell"),0)</f>
        <v>0</v>
      </c>
      <c r="Z3254" s="131">
        <f t="shared" si="555"/>
        <v>0</v>
      </c>
      <c r="AA3254" s="131">
        <f>IF($D3254=AA$1,SUMIFS($H$3:$H3254,$G$3:$G3254,AA$1,$C$3:$C3254,"Sell"),0)</f>
        <v>0</v>
      </c>
      <c r="AB3254" s="131">
        <f t="shared" si="556"/>
        <v>0</v>
      </c>
      <c r="AC3254" s="131">
        <f>SUMIFS('Deductions and Deposits'!$H:$H,'Deductions and Deposits'!$G:$G,D3254,'Deductions and Deposits'!$F:$F,"&lt;="&amp;B3254)+SUMIFS($F$3:F3254,$D$3:D3254,D3254,$C$3:C3254,"Coin Deposit",$E$3:E3254,"")</f>
        <v>0</v>
      </c>
      <c r="AD3254" s="131">
        <f>SUMIFS('Deductions and Deposits'!$D:$D,'Deductions and Deposits'!$C:$C,D3254)+SUMIFS($F:$F,$D:$D,D3254,$C:$C,"Coin Deduction")</f>
        <v>0</v>
      </c>
      <c r="AE3254" s="131">
        <f>Table5[[#This Row],[Column4]]+Table5[[#This Row],[Column14]]+Table5[[#This Row],[Column19]]+Table5[[#This Row],[Column12]]</f>
        <v>0</v>
      </c>
      <c r="AF3254" s="131">
        <f>Table5[[#This Row],[Column5]]+Table5[[#This Row],[Column13]]+Table5[[#This Row],[Column21]]+Table5[[#This Row],[Column18]]</f>
        <v>0</v>
      </c>
      <c r="AG3254" s="131">
        <f t="shared" si="557"/>
        <v>0</v>
      </c>
      <c r="AH3254" s="131">
        <f t="shared" si="558"/>
        <v>0</v>
      </c>
      <c r="AI3254" s="131">
        <f>Table5[[#This Row],[Column17]]-Table5[[#This Row],[Column20]]</f>
        <v>0</v>
      </c>
      <c r="AJ3254" s="131">
        <f t="shared" si="559"/>
        <v>0</v>
      </c>
      <c r="AK3254" s="131">
        <f t="shared" ref="AK3254:AK3317" si="563">AJ3254*T3254</f>
        <v>0</v>
      </c>
      <c r="AL3254" s="131">
        <f t="shared" si="560"/>
        <v>0</v>
      </c>
      <c r="AM3254" s="131" t="str">
        <f t="shared" si="561"/>
        <v/>
      </c>
      <c r="AN3254" s="131" t="str">
        <f t="shared" ca="1" si="562"/>
        <v/>
      </c>
    </row>
    <row r="3255" spans="1:40" ht="20.25" customHeight="1" x14ac:dyDescent="0.3">
      <c r="A3255" s="127"/>
      <c r="B3255" s="164"/>
      <c r="C3255" s="139"/>
      <c r="D3255" s="140"/>
      <c r="E3255" s="139"/>
      <c r="F3255" s="139"/>
      <c r="G3255" s="140"/>
      <c r="H3255" s="139"/>
      <c r="I3255" s="129"/>
      <c r="L3255" s="128"/>
      <c r="M3255" s="128"/>
      <c r="N3255" s="128"/>
      <c r="O3255" s="128"/>
      <c r="P3255" s="128"/>
      <c r="Q3255" s="128"/>
      <c r="R3255" s="128"/>
      <c r="S3255" s="128"/>
      <c r="T3255" s="120">
        <f t="shared" si="553"/>
        <v>0</v>
      </c>
      <c r="U3255" s="131"/>
      <c r="V3255" s="131"/>
      <c r="W3255" s="131">
        <f>SUMIFS($F$3:F3255,$D$3:D3255,D3255,$C$3:C3255,"Buy")+SUMIFS($F$3:F3255,$D$3:D3255,D3255,$C$3:C3255,"Coin Deposit",$E$3:E3255,"&lt;&gt;")</f>
        <v>0</v>
      </c>
      <c r="X3255" s="131">
        <f t="shared" si="554"/>
        <v>0</v>
      </c>
      <c r="Y3255" s="131">
        <f>IF($D3255=Y$1,SUMIFS($H$3:$H3255,$G$3:$G3255,Y$1,$C$3:$C3255,"Sell"),0)</f>
        <v>0</v>
      </c>
      <c r="Z3255" s="131">
        <f t="shared" si="555"/>
        <v>0</v>
      </c>
      <c r="AA3255" s="131">
        <f>IF($D3255=AA$1,SUMIFS($H$3:$H3255,$G$3:$G3255,AA$1,$C$3:$C3255,"Sell"),0)</f>
        <v>0</v>
      </c>
      <c r="AB3255" s="131">
        <f t="shared" si="556"/>
        <v>0</v>
      </c>
      <c r="AC3255" s="131">
        <f>SUMIFS('Deductions and Deposits'!$H:$H,'Deductions and Deposits'!$G:$G,D3255,'Deductions and Deposits'!$F:$F,"&lt;="&amp;B3255)+SUMIFS($F$3:F3255,$D$3:D3255,D3255,$C$3:C3255,"Coin Deposit",$E$3:E3255,"")</f>
        <v>0</v>
      </c>
      <c r="AD3255" s="131">
        <f>SUMIFS('Deductions and Deposits'!$D:$D,'Deductions and Deposits'!$C:$C,D3255)+SUMIFS($F:$F,$D:$D,D3255,$C:$C,"Coin Deduction")</f>
        <v>0</v>
      </c>
      <c r="AE3255" s="131">
        <f>Table5[[#This Row],[Column4]]+Table5[[#This Row],[Column14]]+Table5[[#This Row],[Column19]]+Table5[[#This Row],[Column12]]</f>
        <v>0</v>
      </c>
      <c r="AF3255" s="131">
        <f>Table5[[#This Row],[Column5]]+Table5[[#This Row],[Column13]]+Table5[[#This Row],[Column21]]+Table5[[#This Row],[Column18]]</f>
        <v>0</v>
      </c>
      <c r="AG3255" s="131">
        <f t="shared" si="557"/>
        <v>0</v>
      </c>
      <c r="AH3255" s="131">
        <f t="shared" si="558"/>
        <v>0</v>
      </c>
      <c r="AI3255" s="131">
        <f>Table5[[#This Row],[Column17]]-Table5[[#This Row],[Column20]]</f>
        <v>0</v>
      </c>
      <c r="AJ3255" s="131">
        <f t="shared" si="559"/>
        <v>0</v>
      </c>
      <c r="AK3255" s="131">
        <f t="shared" si="563"/>
        <v>0</v>
      </c>
      <c r="AL3255" s="131">
        <f t="shared" si="560"/>
        <v>0</v>
      </c>
      <c r="AM3255" s="131" t="str">
        <f t="shared" si="561"/>
        <v/>
      </c>
      <c r="AN3255" s="131" t="str">
        <f t="shared" ca="1" si="562"/>
        <v/>
      </c>
    </row>
    <row r="3256" spans="1:40" ht="20.25" customHeight="1" x14ac:dyDescent="0.3">
      <c r="A3256" s="127"/>
      <c r="B3256" s="164"/>
      <c r="C3256" s="139"/>
      <c r="D3256" s="140"/>
      <c r="E3256" s="139"/>
      <c r="F3256" s="139"/>
      <c r="G3256" s="140"/>
      <c r="H3256" s="139"/>
      <c r="I3256" s="129"/>
      <c r="L3256" s="128"/>
      <c r="M3256" s="128"/>
      <c r="N3256" s="128"/>
      <c r="O3256" s="128"/>
      <c r="P3256" s="128"/>
      <c r="Q3256" s="128"/>
      <c r="R3256" s="128"/>
      <c r="S3256" s="128"/>
      <c r="T3256" s="120">
        <f t="shared" si="553"/>
        <v>0</v>
      </c>
      <c r="U3256" s="131"/>
      <c r="V3256" s="131"/>
      <c r="W3256" s="131">
        <f>SUMIFS($F$3:F3256,$D$3:D3256,D3256,$C$3:C3256,"Buy")+SUMIFS($F$3:F3256,$D$3:D3256,D3256,$C$3:C3256,"Coin Deposit",$E$3:E3256,"&lt;&gt;")</f>
        <v>0</v>
      </c>
      <c r="X3256" s="131">
        <f t="shared" si="554"/>
        <v>0</v>
      </c>
      <c r="Y3256" s="131">
        <f>IF($D3256=Y$1,SUMIFS($H$3:$H3256,$G$3:$G3256,Y$1,$C$3:$C3256,"Sell"),0)</f>
        <v>0</v>
      </c>
      <c r="Z3256" s="131">
        <f t="shared" si="555"/>
        <v>0</v>
      </c>
      <c r="AA3256" s="131">
        <f>IF($D3256=AA$1,SUMIFS($H$3:$H3256,$G$3:$G3256,AA$1,$C$3:$C3256,"Sell"),0)</f>
        <v>0</v>
      </c>
      <c r="AB3256" s="131">
        <f t="shared" si="556"/>
        <v>0</v>
      </c>
      <c r="AC3256" s="131">
        <f>SUMIFS('Deductions and Deposits'!$H:$H,'Deductions and Deposits'!$G:$G,D3256,'Deductions and Deposits'!$F:$F,"&lt;="&amp;B3256)+SUMIFS($F$3:F3256,$D$3:D3256,D3256,$C$3:C3256,"Coin Deposit",$E$3:E3256,"")</f>
        <v>0</v>
      </c>
      <c r="AD3256" s="131">
        <f>SUMIFS('Deductions and Deposits'!$D:$D,'Deductions and Deposits'!$C:$C,D3256)+SUMIFS($F:$F,$D:$D,D3256,$C:$C,"Coin Deduction")</f>
        <v>0</v>
      </c>
      <c r="AE3256" s="131">
        <f>Table5[[#This Row],[Column4]]+Table5[[#This Row],[Column14]]+Table5[[#This Row],[Column19]]+Table5[[#This Row],[Column12]]</f>
        <v>0</v>
      </c>
      <c r="AF3256" s="131">
        <f>Table5[[#This Row],[Column5]]+Table5[[#This Row],[Column13]]+Table5[[#This Row],[Column21]]+Table5[[#This Row],[Column18]]</f>
        <v>0</v>
      </c>
      <c r="AG3256" s="131">
        <f t="shared" si="557"/>
        <v>0</v>
      </c>
      <c r="AH3256" s="131">
        <f t="shared" si="558"/>
        <v>0</v>
      </c>
      <c r="AI3256" s="131">
        <f>Table5[[#This Row],[Column17]]-Table5[[#This Row],[Column20]]</f>
        <v>0</v>
      </c>
      <c r="AJ3256" s="131">
        <f t="shared" si="559"/>
        <v>0</v>
      </c>
      <c r="AK3256" s="131">
        <f t="shared" si="563"/>
        <v>0</v>
      </c>
      <c r="AL3256" s="131">
        <f t="shared" si="560"/>
        <v>0</v>
      </c>
      <c r="AM3256" s="131" t="str">
        <f t="shared" si="561"/>
        <v/>
      </c>
      <c r="AN3256" s="131" t="str">
        <f t="shared" ca="1" si="562"/>
        <v/>
      </c>
    </row>
    <row r="3257" spans="1:40" ht="20.25" customHeight="1" x14ac:dyDescent="0.3">
      <c r="A3257" s="127"/>
      <c r="B3257" s="164"/>
      <c r="C3257" s="139"/>
      <c r="D3257" s="140"/>
      <c r="E3257" s="139"/>
      <c r="F3257" s="139"/>
      <c r="G3257" s="140"/>
      <c r="H3257" s="139"/>
      <c r="I3257" s="129"/>
      <c r="L3257" s="128"/>
      <c r="M3257" s="128"/>
      <c r="N3257" s="128"/>
      <c r="O3257" s="128"/>
      <c r="P3257" s="128"/>
      <c r="Q3257" s="128"/>
      <c r="R3257" s="128"/>
      <c r="S3257" s="128"/>
      <c r="T3257" s="120">
        <f t="shared" si="553"/>
        <v>0</v>
      </c>
      <c r="U3257" s="131"/>
      <c r="V3257" s="131"/>
      <c r="W3257" s="131">
        <f>SUMIFS($F$3:F3257,$D$3:D3257,D3257,$C$3:C3257,"Buy")+SUMIFS($F$3:F3257,$D$3:D3257,D3257,$C$3:C3257,"Coin Deposit",$E$3:E3257,"&lt;&gt;")</f>
        <v>0</v>
      </c>
      <c r="X3257" s="131">
        <f t="shared" si="554"/>
        <v>0</v>
      </c>
      <c r="Y3257" s="131">
        <f>IF($D3257=Y$1,SUMIFS($H$3:$H3257,$G$3:$G3257,Y$1,$C$3:$C3257,"Sell"),0)</f>
        <v>0</v>
      </c>
      <c r="Z3257" s="131">
        <f t="shared" si="555"/>
        <v>0</v>
      </c>
      <c r="AA3257" s="131">
        <f>IF($D3257=AA$1,SUMIFS($H$3:$H3257,$G$3:$G3257,AA$1,$C$3:$C3257,"Sell"),0)</f>
        <v>0</v>
      </c>
      <c r="AB3257" s="131">
        <f t="shared" si="556"/>
        <v>0</v>
      </c>
      <c r="AC3257" s="131">
        <f>SUMIFS('Deductions and Deposits'!$H:$H,'Deductions and Deposits'!$G:$G,D3257,'Deductions and Deposits'!$F:$F,"&lt;="&amp;B3257)+SUMIFS($F$3:F3257,$D$3:D3257,D3257,$C$3:C3257,"Coin Deposit",$E$3:E3257,"")</f>
        <v>0</v>
      </c>
      <c r="AD3257" s="131">
        <f>SUMIFS('Deductions and Deposits'!$D:$D,'Deductions and Deposits'!$C:$C,D3257)+SUMIFS($F:$F,$D:$D,D3257,$C:$C,"Coin Deduction")</f>
        <v>0</v>
      </c>
      <c r="AE3257" s="131">
        <f>Table5[[#This Row],[Column4]]+Table5[[#This Row],[Column14]]+Table5[[#This Row],[Column19]]+Table5[[#This Row],[Column12]]</f>
        <v>0</v>
      </c>
      <c r="AF3257" s="131">
        <f>Table5[[#This Row],[Column5]]+Table5[[#This Row],[Column13]]+Table5[[#This Row],[Column21]]+Table5[[#This Row],[Column18]]</f>
        <v>0</v>
      </c>
      <c r="AG3257" s="131">
        <f t="shared" si="557"/>
        <v>0</v>
      </c>
      <c r="AH3257" s="131">
        <f t="shared" si="558"/>
        <v>0</v>
      </c>
      <c r="AI3257" s="131">
        <f>Table5[[#This Row],[Column17]]-Table5[[#This Row],[Column20]]</f>
        <v>0</v>
      </c>
      <c r="AJ3257" s="131">
        <f t="shared" si="559"/>
        <v>0</v>
      </c>
      <c r="AK3257" s="131">
        <f t="shared" si="563"/>
        <v>0</v>
      </c>
      <c r="AL3257" s="131">
        <f t="shared" si="560"/>
        <v>0</v>
      </c>
      <c r="AM3257" s="131" t="str">
        <f t="shared" si="561"/>
        <v/>
      </c>
      <c r="AN3257" s="131" t="str">
        <f t="shared" ca="1" si="562"/>
        <v/>
      </c>
    </row>
    <row r="3258" spans="1:40" ht="20.25" customHeight="1" x14ac:dyDescent="0.3">
      <c r="A3258" s="127"/>
      <c r="B3258" s="164"/>
      <c r="C3258" s="139"/>
      <c r="D3258" s="140"/>
      <c r="E3258" s="139"/>
      <c r="F3258" s="139"/>
      <c r="G3258" s="140"/>
      <c r="H3258" s="139"/>
      <c r="I3258" s="129"/>
      <c r="L3258" s="128"/>
      <c r="M3258" s="128"/>
      <c r="N3258" s="128"/>
      <c r="O3258" s="128"/>
      <c r="P3258" s="128"/>
      <c r="Q3258" s="128"/>
      <c r="R3258" s="128"/>
      <c r="S3258" s="128"/>
      <c r="T3258" s="120">
        <f t="shared" si="553"/>
        <v>0</v>
      </c>
      <c r="U3258" s="131"/>
      <c r="V3258" s="131"/>
      <c r="W3258" s="131">
        <f>SUMIFS($F$3:F3258,$D$3:D3258,D3258,$C$3:C3258,"Buy")+SUMIFS($F$3:F3258,$D$3:D3258,D3258,$C$3:C3258,"Coin Deposit",$E$3:E3258,"&lt;&gt;")</f>
        <v>0</v>
      </c>
      <c r="X3258" s="131">
        <f t="shared" si="554"/>
        <v>0</v>
      </c>
      <c r="Y3258" s="131">
        <f>IF($D3258=Y$1,SUMIFS($H$3:$H3258,$G$3:$G3258,Y$1,$C$3:$C3258,"Sell"),0)</f>
        <v>0</v>
      </c>
      <c r="Z3258" s="131">
        <f t="shared" si="555"/>
        <v>0</v>
      </c>
      <c r="AA3258" s="131">
        <f>IF($D3258=AA$1,SUMIFS($H$3:$H3258,$G$3:$G3258,AA$1,$C$3:$C3258,"Sell"),0)</f>
        <v>0</v>
      </c>
      <c r="AB3258" s="131">
        <f t="shared" si="556"/>
        <v>0</v>
      </c>
      <c r="AC3258" s="131">
        <f>SUMIFS('Deductions and Deposits'!$H:$H,'Deductions and Deposits'!$G:$G,D3258,'Deductions and Deposits'!$F:$F,"&lt;="&amp;B3258)+SUMIFS($F$3:F3258,$D$3:D3258,D3258,$C$3:C3258,"Coin Deposit",$E$3:E3258,"")</f>
        <v>0</v>
      </c>
      <c r="AD3258" s="131">
        <f>SUMIFS('Deductions and Deposits'!$D:$D,'Deductions and Deposits'!$C:$C,D3258)+SUMIFS($F:$F,$D:$D,D3258,$C:$C,"Coin Deduction")</f>
        <v>0</v>
      </c>
      <c r="AE3258" s="131">
        <f>Table5[[#This Row],[Column4]]+Table5[[#This Row],[Column14]]+Table5[[#This Row],[Column19]]+Table5[[#This Row],[Column12]]</f>
        <v>0</v>
      </c>
      <c r="AF3258" s="131">
        <f>Table5[[#This Row],[Column5]]+Table5[[#This Row],[Column13]]+Table5[[#This Row],[Column21]]+Table5[[#This Row],[Column18]]</f>
        <v>0</v>
      </c>
      <c r="AG3258" s="131">
        <f t="shared" si="557"/>
        <v>0</v>
      </c>
      <c r="AH3258" s="131">
        <f t="shared" si="558"/>
        <v>0</v>
      </c>
      <c r="AI3258" s="131">
        <f>Table5[[#This Row],[Column17]]-Table5[[#This Row],[Column20]]</f>
        <v>0</v>
      </c>
      <c r="AJ3258" s="131">
        <f t="shared" si="559"/>
        <v>0</v>
      </c>
      <c r="AK3258" s="131">
        <f t="shared" si="563"/>
        <v>0</v>
      </c>
      <c r="AL3258" s="131">
        <f t="shared" si="560"/>
        <v>0</v>
      </c>
      <c r="AM3258" s="131" t="str">
        <f t="shared" si="561"/>
        <v/>
      </c>
      <c r="AN3258" s="131" t="str">
        <f t="shared" ca="1" si="562"/>
        <v/>
      </c>
    </row>
    <row r="3259" spans="1:40" ht="20.25" customHeight="1" x14ac:dyDescent="0.3">
      <c r="A3259" s="127"/>
      <c r="B3259" s="164"/>
      <c r="C3259" s="139"/>
      <c r="D3259" s="140"/>
      <c r="E3259" s="139"/>
      <c r="F3259" s="139"/>
      <c r="G3259" s="140"/>
      <c r="H3259" s="139"/>
      <c r="I3259" s="129"/>
      <c r="L3259" s="128"/>
      <c r="M3259" s="128"/>
      <c r="N3259" s="128"/>
      <c r="O3259" s="128"/>
      <c r="P3259" s="128"/>
      <c r="Q3259" s="128"/>
      <c r="R3259" s="128"/>
      <c r="S3259" s="128"/>
      <c r="T3259" s="120">
        <f t="shared" si="553"/>
        <v>0</v>
      </c>
      <c r="U3259" s="131"/>
      <c r="V3259" s="131"/>
      <c r="W3259" s="131">
        <f>SUMIFS($F$3:F3259,$D$3:D3259,D3259,$C$3:C3259,"Buy")+SUMIFS($F$3:F3259,$D$3:D3259,D3259,$C$3:C3259,"Coin Deposit",$E$3:E3259,"&lt;&gt;")</f>
        <v>0</v>
      </c>
      <c r="X3259" s="131">
        <f t="shared" si="554"/>
        <v>0</v>
      </c>
      <c r="Y3259" s="131">
        <f>IF($D3259=Y$1,SUMIFS($H$3:$H3259,$G$3:$G3259,Y$1,$C$3:$C3259,"Sell"),0)</f>
        <v>0</v>
      </c>
      <c r="Z3259" s="131">
        <f t="shared" si="555"/>
        <v>0</v>
      </c>
      <c r="AA3259" s="131">
        <f>IF($D3259=AA$1,SUMIFS($H$3:$H3259,$G$3:$G3259,AA$1,$C$3:$C3259,"Sell"),0)</f>
        <v>0</v>
      </c>
      <c r="AB3259" s="131">
        <f t="shared" si="556"/>
        <v>0</v>
      </c>
      <c r="AC3259" s="131">
        <f>SUMIFS('Deductions and Deposits'!$H:$H,'Deductions and Deposits'!$G:$G,D3259,'Deductions and Deposits'!$F:$F,"&lt;="&amp;B3259)+SUMIFS($F$3:F3259,$D$3:D3259,D3259,$C$3:C3259,"Coin Deposit",$E$3:E3259,"")</f>
        <v>0</v>
      </c>
      <c r="AD3259" s="131">
        <f>SUMIFS('Deductions and Deposits'!$D:$D,'Deductions and Deposits'!$C:$C,D3259)+SUMIFS($F:$F,$D:$D,D3259,$C:$C,"Coin Deduction")</f>
        <v>0</v>
      </c>
      <c r="AE3259" s="131">
        <f>Table5[[#This Row],[Column4]]+Table5[[#This Row],[Column14]]+Table5[[#This Row],[Column19]]+Table5[[#This Row],[Column12]]</f>
        <v>0</v>
      </c>
      <c r="AF3259" s="131">
        <f>Table5[[#This Row],[Column5]]+Table5[[#This Row],[Column13]]+Table5[[#This Row],[Column21]]+Table5[[#This Row],[Column18]]</f>
        <v>0</v>
      </c>
      <c r="AG3259" s="131">
        <f t="shared" si="557"/>
        <v>0</v>
      </c>
      <c r="AH3259" s="131">
        <f t="shared" si="558"/>
        <v>0</v>
      </c>
      <c r="AI3259" s="131">
        <f>Table5[[#This Row],[Column17]]-Table5[[#This Row],[Column20]]</f>
        <v>0</v>
      </c>
      <c r="AJ3259" s="131">
        <f t="shared" si="559"/>
        <v>0</v>
      </c>
      <c r="AK3259" s="131">
        <f t="shared" si="563"/>
        <v>0</v>
      </c>
      <c r="AL3259" s="131">
        <f t="shared" si="560"/>
        <v>0</v>
      </c>
      <c r="AM3259" s="131" t="str">
        <f t="shared" si="561"/>
        <v/>
      </c>
      <c r="AN3259" s="131" t="str">
        <f t="shared" ca="1" si="562"/>
        <v/>
      </c>
    </row>
    <row r="3260" spans="1:40" ht="20.25" customHeight="1" x14ac:dyDescent="0.3">
      <c r="A3260" s="127"/>
      <c r="B3260" s="164"/>
      <c r="C3260" s="139"/>
      <c r="D3260" s="140"/>
      <c r="E3260" s="139"/>
      <c r="F3260" s="139"/>
      <c r="G3260" s="140"/>
      <c r="H3260" s="139"/>
      <c r="I3260" s="129"/>
      <c r="L3260" s="128"/>
      <c r="M3260" s="128"/>
      <c r="N3260" s="128"/>
      <c r="O3260" s="128"/>
      <c r="P3260" s="128"/>
      <c r="Q3260" s="128"/>
      <c r="R3260" s="128"/>
      <c r="S3260" s="128"/>
      <c r="T3260" s="120">
        <f t="shared" si="553"/>
        <v>0</v>
      </c>
      <c r="U3260" s="131"/>
      <c r="V3260" s="131"/>
      <c r="W3260" s="131">
        <f>SUMIFS($F$3:F3260,$D$3:D3260,D3260,$C$3:C3260,"Buy")+SUMIFS($F$3:F3260,$D$3:D3260,D3260,$C$3:C3260,"Coin Deposit",$E$3:E3260,"&lt;&gt;")</f>
        <v>0</v>
      </c>
      <c r="X3260" s="131">
        <f t="shared" si="554"/>
        <v>0</v>
      </c>
      <c r="Y3260" s="131">
        <f>IF($D3260=Y$1,SUMIFS($H$3:$H3260,$G$3:$G3260,Y$1,$C$3:$C3260,"Sell"),0)</f>
        <v>0</v>
      </c>
      <c r="Z3260" s="131">
        <f t="shared" si="555"/>
        <v>0</v>
      </c>
      <c r="AA3260" s="131">
        <f>IF($D3260=AA$1,SUMIFS($H$3:$H3260,$G$3:$G3260,AA$1,$C$3:$C3260,"Sell"),0)</f>
        <v>0</v>
      </c>
      <c r="AB3260" s="131">
        <f t="shared" si="556"/>
        <v>0</v>
      </c>
      <c r="AC3260" s="131">
        <f>SUMIFS('Deductions and Deposits'!$H:$H,'Deductions and Deposits'!$G:$G,D3260,'Deductions and Deposits'!$F:$F,"&lt;="&amp;B3260)+SUMIFS($F$3:F3260,$D$3:D3260,D3260,$C$3:C3260,"Coin Deposit",$E$3:E3260,"")</f>
        <v>0</v>
      </c>
      <c r="AD3260" s="131">
        <f>SUMIFS('Deductions and Deposits'!$D:$D,'Deductions and Deposits'!$C:$C,D3260)+SUMIFS($F:$F,$D:$D,D3260,$C:$C,"Coin Deduction")</f>
        <v>0</v>
      </c>
      <c r="AE3260" s="131">
        <f>Table5[[#This Row],[Column4]]+Table5[[#This Row],[Column14]]+Table5[[#This Row],[Column19]]+Table5[[#This Row],[Column12]]</f>
        <v>0</v>
      </c>
      <c r="AF3260" s="131">
        <f>Table5[[#This Row],[Column5]]+Table5[[#This Row],[Column13]]+Table5[[#This Row],[Column21]]+Table5[[#This Row],[Column18]]</f>
        <v>0</v>
      </c>
      <c r="AG3260" s="131">
        <f t="shared" si="557"/>
        <v>0</v>
      </c>
      <c r="AH3260" s="131">
        <f t="shared" si="558"/>
        <v>0</v>
      </c>
      <c r="AI3260" s="131">
        <f>Table5[[#This Row],[Column17]]-Table5[[#This Row],[Column20]]</f>
        <v>0</v>
      </c>
      <c r="AJ3260" s="131">
        <f t="shared" si="559"/>
        <v>0</v>
      </c>
      <c r="AK3260" s="131">
        <f t="shared" si="563"/>
        <v>0</v>
      </c>
      <c r="AL3260" s="131">
        <f t="shared" si="560"/>
        <v>0</v>
      </c>
      <c r="AM3260" s="131" t="str">
        <f t="shared" si="561"/>
        <v/>
      </c>
      <c r="AN3260" s="131" t="str">
        <f t="shared" ca="1" si="562"/>
        <v/>
      </c>
    </row>
    <row r="3261" spans="1:40" ht="20.25" customHeight="1" x14ac:dyDescent="0.3">
      <c r="A3261" s="127"/>
      <c r="B3261" s="164"/>
      <c r="C3261" s="139"/>
      <c r="D3261" s="140"/>
      <c r="E3261" s="139"/>
      <c r="F3261" s="139"/>
      <c r="G3261" s="140"/>
      <c r="H3261" s="139"/>
      <c r="I3261" s="129"/>
      <c r="L3261" s="128"/>
      <c r="M3261" s="128"/>
      <c r="N3261" s="128"/>
      <c r="O3261" s="128"/>
      <c r="P3261" s="128"/>
      <c r="Q3261" s="128"/>
      <c r="R3261" s="128"/>
      <c r="S3261" s="128"/>
      <c r="T3261" s="120">
        <f t="shared" si="553"/>
        <v>0</v>
      </c>
      <c r="U3261" s="131"/>
      <c r="V3261" s="131"/>
      <c r="W3261" s="131">
        <f>SUMIFS($F$3:F3261,$D$3:D3261,D3261,$C$3:C3261,"Buy")+SUMIFS($F$3:F3261,$D$3:D3261,D3261,$C$3:C3261,"Coin Deposit",$E$3:E3261,"&lt;&gt;")</f>
        <v>0</v>
      </c>
      <c r="X3261" s="131">
        <f t="shared" si="554"/>
        <v>0</v>
      </c>
      <c r="Y3261" s="131">
        <f>IF($D3261=Y$1,SUMIFS($H$3:$H3261,$G$3:$G3261,Y$1,$C$3:$C3261,"Sell"),0)</f>
        <v>0</v>
      </c>
      <c r="Z3261" s="131">
        <f t="shared" si="555"/>
        <v>0</v>
      </c>
      <c r="AA3261" s="131">
        <f>IF($D3261=AA$1,SUMIFS($H$3:$H3261,$G$3:$G3261,AA$1,$C$3:$C3261,"Sell"),0)</f>
        <v>0</v>
      </c>
      <c r="AB3261" s="131">
        <f t="shared" si="556"/>
        <v>0</v>
      </c>
      <c r="AC3261" s="131">
        <f>SUMIFS('Deductions and Deposits'!$H:$H,'Deductions and Deposits'!$G:$G,D3261,'Deductions and Deposits'!$F:$F,"&lt;="&amp;B3261)+SUMIFS($F$3:F3261,$D$3:D3261,D3261,$C$3:C3261,"Coin Deposit",$E$3:E3261,"")</f>
        <v>0</v>
      </c>
      <c r="AD3261" s="131">
        <f>SUMIFS('Deductions and Deposits'!$D:$D,'Deductions and Deposits'!$C:$C,D3261)+SUMIFS($F:$F,$D:$D,D3261,$C:$C,"Coin Deduction")</f>
        <v>0</v>
      </c>
      <c r="AE3261" s="131">
        <f>Table5[[#This Row],[Column4]]+Table5[[#This Row],[Column14]]+Table5[[#This Row],[Column19]]+Table5[[#This Row],[Column12]]</f>
        <v>0</v>
      </c>
      <c r="AF3261" s="131">
        <f>Table5[[#This Row],[Column5]]+Table5[[#This Row],[Column13]]+Table5[[#This Row],[Column21]]+Table5[[#This Row],[Column18]]</f>
        <v>0</v>
      </c>
      <c r="AG3261" s="131">
        <f t="shared" si="557"/>
        <v>0</v>
      </c>
      <c r="AH3261" s="131">
        <f t="shared" si="558"/>
        <v>0</v>
      </c>
      <c r="AI3261" s="131">
        <f>Table5[[#This Row],[Column17]]-Table5[[#This Row],[Column20]]</f>
        <v>0</v>
      </c>
      <c r="AJ3261" s="131">
        <f t="shared" si="559"/>
        <v>0</v>
      </c>
      <c r="AK3261" s="131">
        <f t="shared" si="563"/>
        <v>0</v>
      </c>
      <c r="AL3261" s="131">
        <f t="shared" si="560"/>
        <v>0</v>
      </c>
      <c r="AM3261" s="131" t="str">
        <f t="shared" si="561"/>
        <v/>
      </c>
      <c r="AN3261" s="131" t="str">
        <f t="shared" ca="1" si="562"/>
        <v/>
      </c>
    </row>
    <row r="3262" spans="1:40" ht="20.25" customHeight="1" x14ac:dyDescent="0.3">
      <c r="A3262" s="127"/>
      <c r="B3262" s="164"/>
      <c r="C3262" s="139"/>
      <c r="D3262" s="140"/>
      <c r="E3262" s="139"/>
      <c r="F3262" s="139"/>
      <c r="G3262" s="140"/>
      <c r="H3262" s="139"/>
      <c r="I3262" s="129"/>
      <c r="L3262" s="128"/>
      <c r="M3262" s="128"/>
      <c r="N3262" s="128"/>
      <c r="O3262" s="128"/>
      <c r="P3262" s="128"/>
      <c r="Q3262" s="128"/>
      <c r="R3262" s="128"/>
      <c r="S3262" s="128"/>
      <c r="T3262" s="120">
        <f t="shared" si="553"/>
        <v>0</v>
      </c>
      <c r="U3262" s="131"/>
      <c r="V3262" s="131"/>
      <c r="W3262" s="131">
        <f>SUMIFS($F$3:F3262,$D$3:D3262,D3262,$C$3:C3262,"Buy")+SUMIFS($F$3:F3262,$D$3:D3262,D3262,$C$3:C3262,"Coin Deposit",$E$3:E3262,"&lt;&gt;")</f>
        <v>0</v>
      </c>
      <c r="X3262" s="131">
        <f t="shared" si="554"/>
        <v>0</v>
      </c>
      <c r="Y3262" s="131">
        <f>IF($D3262=Y$1,SUMIFS($H$3:$H3262,$G$3:$G3262,Y$1,$C$3:$C3262,"Sell"),0)</f>
        <v>0</v>
      </c>
      <c r="Z3262" s="131">
        <f t="shared" si="555"/>
        <v>0</v>
      </c>
      <c r="AA3262" s="131">
        <f>IF($D3262=AA$1,SUMIFS($H$3:$H3262,$G$3:$G3262,AA$1,$C$3:$C3262,"Sell"),0)</f>
        <v>0</v>
      </c>
      <c r="AB3262" s="131">
        <f t="shared" si="556"/>
        <v>0</v>
      </c>
      <c r="AC3262" s="131">
        <f>SUMIFS('Deductions and Deposits'!$H:$H,'Deductions and Deposits'!$G:$G,D3262,'Deductions and Deposits'!$F:$F,"&lt;="&amp;B3262)+SUMIFS($F$3:F3262,$D$3:D3262,D3262,$C$3:C3262,"Coin Deposit",$E$3:E3262,"")</f>
        <v>0</v>
      </c>
      <c r="AD3262" s="131">
        <f>SUMIFS('Deductions and Deposits'!$D:$D,'Deductions and Deposits'!$C:$C,D3262)+SUMIFS($F:$F,$D:$D,D3262,$C:$C,"Coin Deduction")</f>
        <v>0</v>
      </c>
      <c r="AE3262" s="131">
        <f>Table5[[#This Row],[Column4]]+Table5[[#This Row],[Column14]]+Table5[[#This Row],[Column19]]+Table5[[#This Row],[Column12]]</f>
        <v>0</v>
      </c>
      <c r="AF3262" s="131">
        <f>Table5[[#This Row],[Column5]]+Table5[[#This Row],[Column13]]+Table5[[#This Row],[Column21]]+Table5[[#This Row],[Column18]]</f>
        <v>0</v>
      </c>
      <c r="AG3262" s="131">
        <f t="shared" si="557"/>
        <v>0</v>
      </c>
      <c r="AH3262" s="131">
        <f t="shared" si="558"/>
        <v>0</v>
      </c>
      <c r="AI3262" s="131">
        <f>Table5[[#This Row],[Column17]]-Table5[[#This Row],[Column20]]</f>
        <v>0</v>
      </c>
      <c r="AJ3262" s="131">
        <f t="shared" si="559"/>
        <v>0</v>
      </c>
      <c r="AK3262" s="131">
        <f t="shared" si="563"/>
        <v>0</v>
      </c>
      <c r="AL3262" s="131">
        <f t="shared" si="560"/>
        <v>0</v>
      </c>
      <c r="AM3262" s="131" t="str">
        <f t="shared" si="561"/>
        <v/>
      </c>
      <c r="AN3262" s="131" t="str">
        <f t="shared" ca="1" si="562"/>
        <v/>
      </c>
    </row>
    <row r="3263" spans="1:40" ht="20.25" customHeight="1" x14ac:dyDescent="0.3">
      <c r="A3263" s="127"/>
      <c r="B3263" s="164"/>
      <c r="C3263" s="139"/>
      <c r="D3263" s="140"/>
      <c r="E3263" s="139"/>
      <c r="F3263" s="139"/>
      <c r="G3263" s="140"/>
      <c r="H3263" s="139"/>
      <c r="I3263" s="129"/>
      <c r="L3263" s="128"/>
      <c r="M3263" s="128"/>
      <c r="N3263" s="128"/>
      <c r="O3263" s="128"/>
      <c r="P3263" s="128"/>
      <c r="Q3263" s="128"/>
      <c r="R3263" s="128"/>
      <c r="S3263" s="128"/>
      <c r="T3263" s="120">
        <f t="shared" si="553"/>
        <v>0</v>
      </c>
      <c r="U3263" s="131"/>
      <c r="V3263" s="131"/>
      <c r="W3263" s="131">
        <f>SUMIFS($F$3:F3263,$D$3:D3263,D3263,$C$3:C3263,"Buy")+SUMIFS($F$3:F3263,$D$3:D3263,D3263,$C$3:C3263,"Coin Deposit",$E$3:E3263,"&lt;&gt;")</f>
        <v>0</v>
      </c>
      <c r="X3263" s="131">
        <f t="shared" si="554"/>
        <v>0</v>
      </c>
      <c r="Y3263" s="131">
        <f>IF($D3263=Y$1,SUMIFS($H$3:$H3263,$G$3:$G3263,Y$1,$C$3:$C3263,"Sell"),0)</f>
        <v>0</v>
      </c>
      <c r="Z3263" s="131">
        <f t="shared" si="555"/>
        <v>0</v>
      </c>
      <c r="AA3263" s="131">
        <f>IF($D3263=AA$1,SUMIFS($H$3:$H3263,$G$3:$G3263,AA$1,$C$3:$C3263,"Sell"),0)</f>
        <v>0</v>
      </c>
      <c r="AB3263" s="131">
        <f t="shared" si="556"/>
        <v>0</v>
      </c>
      <c r="AC3263" s="131">
        <f>SUMIFS('Deductions and Deposits'!$H:$H,'Deductions and Deposits'!$G:$G,D3263,'Deductions and Deposits'!$F:$F,"&lt;="&amp;B3263)+SUMIFS($F$3:F3263,$D$3:D3263,D3263,$C$3:C3263,"Coin Deposit",$E$3:E3263,"")</f>
        <v>0</v>
      </c>
      <c r="AD3263" s="131">
        <f>SUMIFS('Deductions and Deposits'!$D:$D,'Deductions and Deposits'!$C:$C,D3263)+SUMIFS($F:$F,$D:$D,D3263,$C:$C,"Coin Deduction")</f>
        <v>0</v>
      </c>
      <c r="AE3263" s="131">
        <f>Table5[[#This Row],[Column4]]+Table5[[#This Row],[Column14]]+Table5[[#This Row],[Column19]]+Table5[[#This Row],[Column12]]</f>
        <v>0</v>
      </c>
      <c r="AF3263" s="131">
        <f>Table5[[#This Row],[Column5]]+Table5[[#This Row],[Column13]]+Table5[[#This Row],[Column21]]+Table5[[#This Row],[Column18]]</f>
        <v>0</v>
      </c>
      <c r="AG3263" s="131">
        <f t="shared" si="557"/>
        <v>0</v>
      </c>
      <c r="AH3263" s="131">
        <f t="shared" si="558"/>
        <v>0</v>
      </c>
      <c r="AI3263" s="131">
        <f>Table5[[#This Row],[Column17]]-Table5[[#This Row],[Column20]]</f>
        <v>0</v>
      </c>
      <c r="AJ3263" s="131">
        <f t="shared" si="559"/>
        <v>0</v>
      </c>
      <c r="AK3263" s="131">
        <f t="shared" si="563"/>
        <v>0</v>
      </c>
      <c r="AL3263" s="131">
        <f t="shared" si="560"/>
        <v>0</v>
      </c>
      <c r="AM3263" s="131" t="str">
        <f t="shared" si="561"/>
        <v/>
      </c>
      <c r="AN3263" s="131" t="str">
        <f t="shared" ca="1" si="562"/>
        <v/>
      </c>
    </row>
    <row r="3264" spans="1:40" ht="20.25" customHeight="1" x14ac:dyDescent="0.3">
      <c r="A3264" s="127"/>
      <c r="B3264" s="164"/>
      <c r="C3264" s="139"/>
      <c r="D3264" s="140"/>
      <c r="E3264" s="139"/>
      <c r="F3264" s="139"/>
      <c r="G3264" s="140"/>
      <c r="H3264" s="139"/>
      <c r="I3264" s="129"/>
      <c r="L3264" s="128"/>
      <c r="M3264" s="128"/>
      <c r="N3264" s="128"/>
      <c r="O3264" s="128"/>
      <c r="P3264" s="128"/>
      <c r="Q3264" s="128"/>
      <c r="R3264" s="128"/>
      <c r="S3264" s="128"/>
      <c r="T3264" s="120">
        <f t="shared" si="553"/>
        <v>0</v>
      </c>
      <c r="U3264" s="131"/>
      <c r="V3264" s="131"/>
      <c r="W3264" s="131">
        <f>SUMIFS($F$3:F3264,$D$3:D3264,D3264,$C$3:C3264,"Buy")+SUMIFS($F$3:F3264,$D$3:D3264,D3264,$C$3:C3264,"Coin Deposit",$E$3:E3264,"&lt;&gt;")</f>
        <v>0</v>
      </c>
      <c r="X3264" s="131">
        <f t="shared" si="554"/>
        <v>0</v>
      </c>
      <c r="Y3264" s="131">
        <f>IF($D3264=Y$1,SUMIFS($H$3:$H3264,$G$3:$G3264,Y$1,$C$3:$C3264,"Sell"),0)</f>
        <v>0</v>
      </c>
      <c r="Z3264" s="131">
        <f t="shared" si="555"/>
        <v>0</v>
      </c>
      <c r="AA3264" s="131">
        <f>IF($D3264=AA$1,SUMIFS($H$3:$H3264,$G$3:$G3264,AA$1,$C$3:$C3264,"Sell"),0)</f>
        <v>0</v>
      </c>
      <c r="AB3264" s="131">
        <f t="shared" si="556"/>
        <v>0</v>
      </c>
      <c r="AC3264" s="131">
        <f>SUMIFS('Deductions and Deposits'!$H:$H,'Deductions and Deposits'!$G:$G,D3264,'Deductions and Deposits'!$F:$F,"&lt;="&amp;B3264)+SUMIFS($F$3:F3264,$D$3:D3264,D3264,$C$3:C3264,"Coin Deposit",$E$3:E3264,"")</f>
        <v>0</v>
      </c>
      <c r="AD3264" s="131">
        <f>SUMIFS('Deductions and Deposits'!$D:$D,'Deductions and Deposits'!$C:$C,D3264)+SUMIFS($F:$F,$D:$D,D3264,$C:$C,"Coin Deduction")</f>
        <v>0</v>
      </c>
      <c r="AE3264" s="131">
        <f>Table5[[#This Row],[Column4]]+Table5[[#This Row],[Column14]]+Table5[[#This Row],[Column19]]+Table5[[#This Row],[Column12]]</f>
        <v>0</v>
      </c>
      <c r="AF3264" s="131">
        <f>Table5[[#This Row],[Column5]]+Table5[[#This Row],[Column13]]+Table5[[#This Row],[Column21]]+Table5[[#This Row],[Column18]]</f>
        <v>0</v>
      </c>
      <c r="AG3264" s="131">
        <f t="shared" si="557"/>
        <v>0</v>
      </c>
      <c r="AH3264" s="131">
        <f t="shared" si="558"/>
        <v>0</v>
      </c>
      <c r="AI3264" s="131">
        <f>Table5[[#This Row],[Column17]]-Table5[[#This Row],[Column20]]</f>
        <v>0</v>
      </c>
      <c r="AJ3264" s="131">
        <f t="shared" si="559"/>
        <v>0</v>
      </c>
      <c r="AK3264" s="131">
        <f t="shared" si="563"/>
        <v>0</v>
      </c>
      <c r="AL3264" s="131">
        <f t="shared" si="560"/>
        <v>0</v>
      </c>
      <c r="AM3264" s="131" t="str">
        <f t="shared" si="561"/>
        <v/>
      </c>
      <c r="AN3264" s="131" t="str">
        <f t="shared" ca="1" si="562"/>
        <v/>
      </c>
    </row>
    <row r="3265" spans="1:40" ht="20.25" customHeight="1" x14ac:dyDescent="0.3">
      <c r="A3265" s="127"/>
      <c r="B3265" s="164"/>
      <c r="C3265" s="139"/>
      <c r="D3265" s="140"/>
      <c r="E3265" s="139"/>
      <c r="F3265" s="139"/>
      <c r="G3265" s="140"/>
      <c r="H3265" s="139"/>
      <c r="I3265" s="129"/>
      <c r="L3265" s="128"/>
      <c r="M3265" s="128"/>
      <c r="N3265" s="128"/>
      <c r="O3265" s="128"/>
      <c r="P3265" s="128"/>
      <c r="Q3265" s="128"/>
      <c r="R3265" s="128"/>
      <c r="S3265" s="128"/>
      <c r="T3265" s="120">
        <f t="shared" si="553"/>
        <v>0</v>
      </c>
      <c r="U3265" s="131"/>
      <c r="V3265" s="131"/>
      <c r="W3265" s="131">
        <f>SUMIFS($F$3:F3265,$D$3:D3265,D3265,$C$3:C3265,"Buy")+SUMIFS($F$3:F3265,$D$3:D3265,D3265,$C$3:C3265,"Coin Deposit",$E$3:E3265,"&lt;&gt;")</f>
        <v>0</v>
      </c>
      <c r="X3265" s="131">
        <f t="shared" si="554"/>
        <v>0</v>
      </c>
      <c r="Y3265" s="131">
        <f>IF($D3265=Y$1,SUMIFS($H$3:$H3265,$G$3:$G3265,Y$1,$C$3:$C3265,"Sell"),0)</f>
        <v>0</v>
      </c>
      <c r="Z3265" s="131">
        <f t="shared" si="555"/>
        <v>0</v>
      </c>
      <c r="AA3265" s="131">
        <f>IF($D3265=AA$1,SUMIFS($H$3:$H3265,$G$3:$G3265,AA$1,$C$3:$C3265,"Sell"),0)</f>
        <v>0</v>
      </c>
      <c r="AB3265" s="131">
        <f t="shared" si="556"/>
        <v>0</v>
      </c>
      <c r="AC3265" s="131">
        <f>SUMIFS('Deductions and Deposits'!$H:$H,'Deductions and Deposits'!$G:$G,D3265,'Deductions and Deposits'!$F:$F,"&lt;="&amp;B3265)+SUMIFS($F$3:F3265,$D$3:D3265,D3265,$C$3:C3265,"Coin Deposit",$E$3:E3265,"")</f>
        <v>0</v>
      </c>
      <c r="AD3265" s="131">
        <f>SUMIFS('Deductions and Deposits'!$D:$D,'Deductions and Deposits'!$C:$C,D3265)+SUMIFS($F:$F,$D:$D,D3265,$C:$C,"Coin Deduction")</f>
        <v>0</v>
      </c>
      <c r="AE3265" s="131">
        <f>Table5[[#This Row],[Column4]]+Table5[[#This Row],[Column14]]+Table5[[#This Row],[Column19]]+Table5[[#This Row],[Column12]]</f>
        <v>0</v>
      </c>
      <c r="AF3265" s="131">
        <f>Table5[[#This Row],[Column5]]+Table5[[#This Row],[Column13]]+Table5[[#This Row],[Column21]]+Table5[[#This Row],[Column18]]</f>
        <v>0</v>
      </c>
      <c r="AG3265" s="131">
        <f t="shared" si="557"/>
        <v>0</v>
      </c>
      <c r="AH3265" s="131">
        <f t="shared" si="558"/>
        <v>0</v>
      </c>
      <c r="AI3265" s="131">
        <f>Table5[[#This Row],[Column17]]-Table5[[#This Row],[Column20]]</f>
        <v>0</v>
      </c>
      <c r="AJ3265" s="131">
        <f t="shared" si="559"/>
        <v>0</v>
      </c>
      <c r="AK3265" s="131">
        <f t="shared" si="563"/>
        <v>0</v>
      </c>
      <c r="AL3265" s="131">
        <f t="shared" si="560"/>
        <v>0</v>
      </c>
      <c r="AM3265" s="131" t="str">
        <f t="shared" si="561"/>
        <v/>
      </c>
      <c r="AN3265" s="131" t="str">
        <f t="shared" ca="1" si="562"/>
        <v/>
      </c>
    </row>
    <row r="3266" spans="1:40" ht="20.25" customHeight="1" x14ac:dyDescent="0.3">
      <c r="A3266" s="127"/>
      <c r="B3266" s="164"/>
      <c r="C3266" s="139"/>
      <c r="D3266" s="140"/>
      <c r="E3266" s="139"/>
      <c r="F3266" s="139"/>
      <c r="G3266" s="140"/>
      <c r="H3266" s="139"/>
      <c r="I3266" s="129"/>
      <c r="L3266" s="128"/>
      <c r="M3266" s="128"/>
      <c r="N3266" s="128"/>
      <c r="O3266" s="128"/>
      <c r="P3266" s="128"/>
      <c r="Q3266" s="128"/>
      <c r="R3266" s="128"/>
      <c r="S3266" s="128"/>
      <c r="T3266" s="120">
        <f t="shared" si="553"/>
        <v>0</v>
      </c>
      <c r="U3266" s="131"/>
      <c r="V3266" s="131"/>
      <c r="W3266" s="131">
        <f>SUMIFS($F$3:F3266,$D$3:D3266,D3266,$C$3:C3266,"Buy")+SUMIFS($F$3:F3266,$D$3:D3266,D3266,$C$3:C3266,"Coin Deposit",$E$3:E3266,"&lt;&gt;")</f>
        <v>0</v>
      </c>
      <c r="X3266" s="131">
        <f t="shared" si="554"/>
        <v>0</v>
      </c>
      <c r="Y3266" s="131">
        <f>IF($D3266=Y$1,SUMIFS($H$3:$H3266,$G$3:$G3266,Y$1,$C$3:$C3266,"Sell"),0)</f>
        <v>0</v>
      </c>
      <c r="Z3266" s="131">
        <f t="shared" si="555"/>
        <v>0</v>
      </c>
      <c r="AA3266" s="131">
        <f>IF($D3266=AA$1,SUMIFS($H$3:$H3266,$G$3:$G3266,AA$1,$C$3:$C3266,"Sell"),0)</f>
        <v>0</v>
      </c>
      <c r="AB3266" s="131">
        <f t="shared" si="556"/>
        <v>0</v>
      </c>
      <c r="AC3266" s="131">
        <f>SUMIFS('Deductions and Deposits'!$H:$H,'Deductions and Deposits'!$G:$G,D3266,'Deductions and Deposits'!$F:$F,"&lt;="&amp;B3266)+SUMIFS($F$3:F3266,$D$3:D3266,D3266,$C$3:C3266,"Coin Deposit",$E$3:E3266,"")</f>
        <v>0</v>
      </c>
      <c r="AD3266" s="131">
        <f>SUMIFS('Deductions and Deposits'!$D:$D,'Deductions and Deposits'!$C:$C,D3266)+SUMIFS($F:$F,$D:$D,D3266,$C:$C,"Coin Deduction")</f>
        <v>0</v>
      </c>
      <c r="AE3266" s="131">
        <f>Table5[[#This Row],[Column4]]+Table5[[#This Row],[Column14]]+Table5[[#This Row],[Column19]]+Table5[[#This Row],[Column12]]</f>
        <v>0</v>
      </c>
      <c r="AF3266" s="131">
        <f>Table5[[#This Row],[Column5]]+Table5[[#This Row],[Column13]]+Table5[[#This Row],[Column21]]+Table5[[#This Row],[Column18]]</f>
        <v>0</v>
      </c>
      <c r="AG3266" s="131">
        <f t="shared" si="557"/>
        <v>0</v>
      </c>
      <c r="AH3266" s="131">
        <f t="shared" si="558"/>
        <v>0</v>
      </c>
      <c r="AI3266" s="131">
        <f>Table5[[#This Row],[Column17]]-Table5[[#This Row],[Column20]]</f>
        <v>0</v>
      </c>
      <c r="AJ3266" s="131">
        <f t="shared" si="559"/>
        <v>0</v>
      </c>
      <c r="AK3266" s="131">
        <f t="shared" si="563"/>
        <v>0</v>
      </c>
      <c r="AL3266" s="131">
        <f t="shared" si="560"/>
        <v>0</v>
      </c>
      <c r="AM3266" s="131" t="str">
        <f t="shared" si="561"/>
        <v/>
      </c>
      <c r="AN3266" s="131" t="str">
        <f t="shared" ca="1" si="562"/>
        <v/>
      </c>
    </row>
    <row r="3267" spans="1:40" ht="20.25" customHeight="1" x14ac:dyDescent="0.3">
      <c r="A3267" s="127"/>
      <c r="B3267" s="164"/>
      <c r="C3267" s="139"/>
      <c r="D3267" s="140"/>
      <c r="E3267" s="139"/>
      <c r="F3267" s="139"/>
      <c r="G3267" s="140"/>
      <c r="H3267" s="139"/>
      <c r="I3267" s="129"/>
      <c r="L3267" s="128"/>
      <c r="M3267" s="128"/>
      <c r="N3267" s="128"/>
      <c r="O3267" s="128"/>
      <c r="P3267" s="128"/>
      <c r="Q3267" s="128"/>
      <c r="R3267" s="128"/>
      <c r="S3267" s="128"/>
      <c r="T3267" s="120">
        <f t="shared" ref="T3267:T3330" si="564">IF(E3267&lt;&gt;"",E3267,0)</f>
        <v>0</v>
      </c>
      <c r="U3267" s="131"/>
      <c r="V3267" s="131"/>
      <c r="W3267" s="131">
        <f>SUMIFS($F$3:F3267,$D$3:D3267,D3267,$C$3:C3267,"Buy")+SUMIFS($F$3:F3267,$D$3:D3267,D3267,$C$3:C3267,"Coin Deposit",$E$3:E3267,"&lt;&gt;")</f>
        <v>0</v>
      </c>
      <c r="X3267" s="131">
        <f t="shared" ref="X3267:X3330" si="565">IF(OR(C3267="buy",AND(C3267="Coin Deposit",E3267&lt;&gt;"")),SUMIFS($F:$F,$D:$D,D3267,$C:$C,"sell"),0)</f>
        <v>0</v>
      </c>
      <c r="Y3267" s="131">
        <f>IF($D3267=Y$1,SUMIFS($H$3:$H3267,$G$3:$G3267,Y$1,$C$3:$C3267,"Sell"),0)</f>
        <v>0</v>
      </c>
      <c r="Z3267" s="131">
        <f t="shared" ref="Z3267:Z3330" si="566">IF($D3267=Z$1,SUMIFS($H:$H,$G:$G,Z$1,$C:$C,"Buy")+SUMIFS($H:$H,$G:$G,Z$1,$C:$C,"Coin Deposit",$E:$E,"&lt;&gt;"),0)</f>
        <v>0</v>
      </c>
      <c r="AA3267" s="131">
        <f>IF($D3267=AA$1,SUMIFS($H$3:$H3267,$G$3:$G3267,AA$1,$C$3:$C3267,"Sell"),0)</f>
        <v>0</v>
      </c>
      <c r="AB3267" s="131">
        <f t="shared" ref="AB3267:AB3330" si="567">IF($D3267=AB$1,SUMIFS($H:$H,$G:$G,AB$1,$C:$C,"Buy")+SUMIFS($H:$H,$G:$G,AB$1,$C:$C,"Coin Deposit",$E:$E,"&lt;&gt;"),0)</f>
        <v>0</v>
      </c>
      <c r="AC3267" s="131">
        <f>SUMIFS('Deductions and Deposits'!$H:$H,'Deductions and Deposits'!$G:$G,D3267,'Deductions and Deposits'!$F:$F,"&lt;="&amp;B3267)+SUMIFS($F$3:F3267,$D$3:D3267,D3267,$C$3:C3267,"Coin Deposit",$E$3:E3267,"")</f>
        <v>0</v>
      </c>
      <c r="AD3267" s="131">
        <f>SUMIFS('Deductions and Deposits'!$D:$D,'Deductions and Deposits'!$C:$C,D3267)+SUMIFS($F:$F,$D:$D,D3267,$C:$C,"Coin Deduction")</f>
        <v>0</v>
      </c>
      <c r="AE3267" s="131">
        <f>Table5[[#This Row],[Column4]]+Table5[[#This Row],[Column14]]+Table5[[#This Row],[Column19]]+Table5[[#This Row],[Column12]]</f>
        <v>0</v>
      </c>
      <c r="AF3267" s="131">
        <f>Table5[[#This Row],[Column5]]+Table5[[#This Row],[Column13]]+Table5[[#This Row],[Column21]]+Table5[[#This Row],[Column18]]</f>
        <v>0</v>
      </c>
      <c r="AG3267" s="131">
        <f t="shared" ref="AG3267:AG3330" si="568">IF(AND((AC3267+Y3267+AA3267)&gt;AF3267,OR(C3267="buy",AND(C3267="Coin Deposit",E3267&lt;&gt;""))),(AC3267+Y3267+AA3267)-AF3267,0)</f>
        <v>0</v>
      </c>
      <c r="AH3267" s="131">
        <f t="shared" ref="AH3267:AH3330" si="569">IF(AND(AE3267&gt;AF3267,OR(C3267="buy",AND(C3267="Coin Deposit",E3267&lt;&gt;""))),AE3267-AF3267,0)</f>
        <v>0</v>
      </c>
      <c r="AI3267" s="131">
        <f>Table5[[#This Row],[Column17]]-Table5[[#This Row],[Column20]]</f>
        <v>0</v>
      </c>
      <c r="AJ3267" s="131">
        <f t="shared" ref="AJ3267:AJ3330" si="570">IF(AI3267&gt;F3267,F3267,AI3267)</f>
        <v>0</v>
      </c>
      <c r="AK3267" s="131">
        <f t="shared" si="563"/>
        <v>0</v>
      </c>
      <c r="AL3267" s="131">
        <f t="shared" ref="AL3267:AL3330" si="571">IFERROR(SUMIFS($AK:$AK,$D:$D,D3267)/SUMIFS($AJ:$AJ,$D:$D,D3267),0)</f>
        <v>0</v>
      </c>
      <c r="AM3267" s="131" t="str">
        <f t="shared" ref="AM3267:AM3330" si="572">C3267&amp;D3267</f>
        <v/>
      </c>
      <c r="AN3267" s="131" t="str">
        <f t="shared" ref="AN3267:AN3330" ca="1" si="573">OFFSET(AM3267,COUNTA($AM:$AM)-ROW()-(ROW()-ROW($AN$2)-1),)</f>
        <v/>
      </c>
    </row>
    <row r="3268" spans="1:40" ht="20.25" customHeight="1" x14ac:dyDescent="0.3">
      <c r="A3268" s="127"/>
      <c r="B3268" s="164"/>
      <c r="C3268" s="139"/>
      <c r="D3268" s="140"/>
      <c r="E3268" s="139"/>
      <c r="F3268" s="139"/>
      <c r="G3268" s="140"/>
      <c r="H3268" s="139"/>
      <c r="I3268" s="129"/>
      <c r="L3268" s="128"/>
      <c r="M3268" s="128"/>
      <c r="N3268" s="128"/>
      <c r="O3268" s="128"/>
      <c r="P3268" s="128"/>
      <c r="Q3268" s="128"/>
      <c r="R3268" s="128"/>
      <c r="S3268" s="128"/>
      <c r="T3268" s="120">
        <f t="shared" si="564"/>
        <v>0</v>
      </c>
      <c r="U3268" s="131"/>
      <c r="V3268" s="131"/>
      <c r="W3268" s="131">
        <f>SUMIFS($F$3:F3268,$D$3:D3268,D3268,$C$3:C3268,"Buy")+SUMIFS($F$3:F3268,$D$3:D3268,D3268,$C$3:C3268,"Coin Deposit",$E$3:E3268,"&lt;&gt;")</f>
        <v>0</v>
      </c>
      <c r="X3268" s="131">
        <f t="shared" si="565"/>
        <v>0</v>
      </c>
      <c r="Y3268" s="131">
        <f>IF($D3268=Y$1,SUMIFS($H$3:$H3268,$G$3:$G3268,Y$1,$C$3:$C3268,"Sell"),0)</f>
        <v>0</v>
      </c>
      <c r="Z3268" s="131">
        <f t="shared" si="566"/>
        <v>0</v>
      </c>
      <c r="AA3268" s="131">
        <f>IF($D3268=AA$1,SUMIFS($H$3:$H3268,$G$3:$G3268,AA$1,$C$3:$C3268,"Sell"),0)</f>
        <v>0</v>
      </c>
      <c r="AB3268" s="131">
        <f t="shared" si="567"/>
        <v>0</v>
      </c>
      <c r="AC3268" s="131">
        <f>SUMIFS('Deductions and Deposits'!$H:$H,'Deductions and Deposits'!$G:$G,D3268,'Deductions and Deposits'!$F:$F,"&lt;="&amp;B3268)+SUMIFS($F$3:F3268,$D$3:D3268,D3268,$C$3:C3268,"Coin Deposit",$E$3:E3268,"")</f>
        <v>0</v>
      </c>
      <c r="AD3268" s="131">
        <f>SUMIFS('Deductions and Deposits'!$D:$D,'Deductions and Deposits'!$C:$C,D3268)+SUMIFS($F:$F,$D:$D,D3268,$C:$C,"Coin Deduction")</f>
        <v>0</v>
      </c>
      <c r="AE3268" s="131">
        <f>Table5[[#This Row],[Column4]]+Table5[[#This Row],[Column14]]+Table5[[#This Row],[Column19]]+Table5[[#This Row],[Column12]]</f>
        <v>0</v>
      </c>
      <c r="AF3268" s="131">
        <f>Table5[[#This Row],[Column5]]+Table5[[#This Row],[Column13]]+Table5[[#This Row],[Column21]]+Table5[[#This Row],[Column18]]</f>
        <v>0</v>
      </c>
      <c r="AG3268" s="131">
        <f t="shared" si="568"/>
        <v>0</v>
      </c>
      <c r="AH3268" s="131">
        <f t="shared" si="569"/>
        <v>0</v>
      </c>
      <c r="AI3268" s="131">
        <f>Table5[[#This Row],[Column17]]-Table5[[#This Row],[Column20]]</f>
        <v>0</v>
      </c>
      <c r="AJ3268" s="131">
        <f t="shared" si="570"/>
        <v>0</v>
      </c>
      <c r="AK3268" s="131">
        <f t="shared" si="563"/>
        <v>0</v>
      </c>
      <c r="AL3268" s="131">
        <f t="shared" si="571"/>
        <v>0</v>
      </c>
      <c r="AM3268" s="131" t="str">
        <f t="shared" si="572"/>
        <v/>
      </c>
      <c r="AN3268" s="131" t="str">
        <f t="shared" ca="1" si="573"/>
        <v/>
      </c>
    </row>
    <row r="3269" spans="1:40" ht="20.25" customHeight="1" x14ac:dyDescent="0.3">
      <c r="A3269" s="127"/>
      <c r="B3269" s="164"/>
      <c r="C3269" s="139"/>
      <c r="D3269" s="140"/>
      <c r="E3269" s="139"/>
      <c r="F3269" s="139"/>
      <c r="G3269" s="140"/>
      <c r="H3269" s="139"/>
      <c r="I3269" s="129"/>
      <c r="L3269" s="128"/>
      <c r="M3269" s="128"/>
      <c r="N3269" s="128"/>
      <c r="O3269" s="128"/>
      <c r="P3269" s="128"/>
      <c r="Q3269" s="128"/>
      <c r="R3269" s="128"/>
      <c r="S3269" s="128"/>
      <c r="T3269" s="120">
        <f t="shared" si="564"/>
        <v>0</v>
      </c>
      <c r="U3269" s="131"/>
      <c r="V3269" s="131"/>
      <c r="W3269" s="131">
        <f>SUMIFS($F$3:F3269,$D$3:D3269,D3269,$C$3:C3269,"Buy")+SUMIFS($F$3:F3269,$D$3:D3269,D3269,$C$3:C3269,"Coin Deposit",$E$3:E3269,"&lt;&gt;")</f>
        <v>0</v>
      </c>
      <c r="X3269" s="131">
        <f t="shared" si="565"/>
        <v>0</v>
      </c>
      <c r="Y3269" s="131">
        <f>IF($D3269=Y$1,SUMIFS($H$3:$H3269,$G$3:$G3269,Y$1,$C$3:$C3269,"Sell"),0)</f>
        <v>0</v>
      </c>
      <c r="Z3269" s="131">
        <f t="shared" si="566"/>
        <v>0</v>
      </c>
      <c r="AA3269" s="131">
        <f>IF($D3269=AA$1,SUMIFS($H$3:$H3269,$G$3:$G3269,AA$1,$C$3:$C3269,"Sell"),0)</f>
        <v>0</v>
      </c>
      <c r="AB3269" s="131">
        <f t="shared" si="567"/>
        <v>0</v>
      </c>
      <c r="AC3269" s="131">
        <f>SUMIFS('Deductions and Deposits'!$H:$H,'Deductions and Deposits'!$G:$G,D3269,'Deductions and Deposits'!$F:$F,"&lt;="&amp;B3269)+SUMIFS($F$3:F3269,$D$3:D3269,D3269,$C$3:C3269,"Coin Deposit",$E$3:E3269,"")</f>
        <v>0</v>
      </c>
      <c r="AD3269" s="131">
        <f>SUMIFS('Deductions and Deposits'!$D:$D,'Deductions and Deposits'!$C:$C,D3269)+SUMIFS($F:$F,$D:$D,D3269,$C:$C,"Coin Deduction")</f>
        <v>0</v>
      </c>
      <c r="AE3269" s="131">
        <f>Table5[[#This Row],[Column4]]+Table5[[#This Row],[Column14]]+Table5[[#This Row],[Column19]]+Table5[[#This Row],[Column12]]</f>
        <v>0</v>
      </c>
      <c r="AF3269" s="131">
        <f>Table5[[#This Row],[Column5]]+Table5[[#This Row],[Column13]]+Table5[[#This Row],[Column21]]+Table5[[#This Row],[Column18]]</f>
        <v>0</v>
      </c>
      <c r="AG3269" s="131">
        <f t="shared" si="568"/>
        <v>0</v>
      </c>
      <c r="AH3269" s="131">
        <f t="shared" si="569"/>
        <v>0</v>
      </c>
      <c r="AI3269" s="131">
        <f>Table5[[#This Row],[Column17]]-Table5[[#This Row],[Column20]]</f>
        <v>0</v>
      </c>
      <c r="AJ3269" s="131">
        <f t="shared" si="570"/>
        <v>0</v>
      </c>
      <c r="AK3269" s="131">
        <f t="shared" si="563"/>
        <v>0</v>
      </c>
      <c r="AL3269" s="131">
        <f t="shared" si="571"/>
        <v>0</v>
      </c>
      <c r="AM3269" s="131" t="str">
        <f t="shared" si="572"/>
        <v/>
      </c>
      <c r="AN3269" s="131" t="str">
        <f t="shared" ca="1" si="573"/>
        <v/>
      </c>
    </row>
    <row r="3270" spans="1:40" ht="20.25" customHeight="1" x14ac:dyDescent="0.3">
      <c r="A3270" s="127"/>
      <c r="B3270" s="164"/>
      <c r="C3270" s="139"/>
      <c r="D3270" s="140"/>
      <c r="E3270" s="139"/>
      <c r="F3270" s="139"/>
      <c r="G3270" s="140"/>
      <c r="H3270" s="139"/>
      <c r="I3270" s="129"/>
      <c r="L3270" s="128"/>
      <c r="M3270" s="128"/>
      <c r="N3270" s="128"/>
      <c r="O3270" s="128"/>
      <c r="P3270" s="128"/>
      <c r="Q3270" s="128"/>
      <c r="R3270" s="128"/>
      <c r="S3270" s="128"/>
      <c r="T3270" s="120">
        <f t="shared" si="564"/>
        <v>0</v>
      </c>
      <c r="U3270" s="131"/>
      <c r="V3270" s="131"/>
      <c r="W3270" s="131">
        <f>SUMIFS($F$3:F3270,$D$3:D3270,D3270,$C$3:C3270,"Buy")+SUMIFS($F$3:F3270,$D$3:D3270,D3270,$C$3:C3270,"Coin Deposit",$E$3:E3270,"&lt;&gt;")</f>
        <v>0</v>
      </c>
      <c r="X3270" s="131">
        <f t="shared" si="565"/>
        <v>0</v>
      </c>
      <c r="Y3270" s="131">
        <f>IF($D3270=Y$1,SUMIFS($H$3:$H3270,$G$3:$G3270,Y$1,$C$3:$C3270,"Sell"),0)</f>
        <v>0</v>
      </c>
      <c r="Z3270" s="131">
        <f t="shared" si="566"/>
        <v>0</v>
      </c>
      <c r="AA3270" s="131">
        <f>IF($D3270=AA$1,SUMIFS($H$3:$H3270,$G$3:$G3270,AA$1,$C$3:$C3270,"Sell"),0)</f>
        <v>0</v>
      </c>
      <c r="AB3270" s="131">
        <f t="shared" si="567"/>
        <v>0</v>
      </c>
      <c r="AC3270" s="131">
        <f>SUMIFS('Deductions and Deposits'!$H:$H,'Deductions and Deposits'!$G:$G,D3270,'Deductions and Deposits'!$F:$F,"&lt;="&amp;B3270)+SUMIFS($F$3:F3270,$D$3:D3270,D3270,$C$3:C3270,"Coin Deposit",$E$3:E3270,"")</f>
        <v>0</v>
      </c>
      <c r="AD3270" s="131">
        <f>SUMIFS('Deductions and Deposits'!$D:$D,'Deductions and Deposits'!$C:$C,D3270)+SUMIFS($F:$F,$D:$D,D3270,$C:$C,"Coin Deduction")</f>
        <v>0</v>
      </c>
      <c r="AE3270" s="131">
        <f>Table5[[#This Row],[Column4]]+Table5[[#This Row],[Column14]]+Table5[[#This Row],[Column19]]+Table5[[#This Row],[Column12]]</f>
        <v>0</v>
      </c>
      <c r="AF3270" s="131">
        <f>Table5[[#This Row],[Column5]]+Table5[[#This Row],[Column13]]+Table5[[#This Row],[Column21]]+Table5[[#This Row],[Column18]]</f>
        <v>0</v>
      </c>
      <c r="AG3270" s="131">
        <f t="shared" si="568"/>
        <v>0</v>
      </c>
      <c r="AH3270" s="131">
        <f t="shared" si="569"/>
        <v>0</v>
      </c>
      <c r="AI3270" s="131">
        <f>Table5[[#This Row],[Column17]]-Table5[[#This Row],[Column20]]</f>
        <v>0</v>
      </c>
      <c r="AJ3270" s="131">
        <f t="shared" si="570"/>
        <v>0</v>
      </c>
      <c r="AK3270" s="131">
        <f t="shared" si="563"/>
        <v>0</v>
      </c>
      <c r="AL3270" s="131">
        <f t="shared" si="571"/>
        <v>0</v>
      </c>
      <c r="AM3270" s="131" t="str">
        <f t="shared" si="572"/>
        <v/>
      </c>
      <c r="AN3270" s="131" t="str">
        <f t="shared" ca="1" si="573"/>
        <v/>
      </c>
    </row>
    <row r="3271" spans="1:40" ht="20.25" customHeight="1" x14ac:dyDescent="0.3">
      <c r="A3271" s="127"/>
      <c r="B3271" s="164"/>
      <c r="C3271" s="139"/>
      <c r="D3271" s="140"/>
      <c r="E3271" s="139"/>
      <c r="F3271" s="139"/>
      <c r="G3271" s="140"/>
      <c r="H3271" s="139"/>
      <c r="I3271" s="129"/>
      <c r="L3271" s="128"/>
      <c r="M3271" s="128"/>
      <c r="N3271" s="128"/>
      <c r="O3271" s="128"/>
      <c r="P3271" s="128"/>
      <c r="Q3271" s="128"/>
      <c r="R3271" s="128"/>
      <c r="S3271" s="128"/>
      <c r="T3271" s="120">
        <f t="shared" si="564"/>
        <v>0</v>
      </c>
      <c r="U3271" s="131"/>
      <c r="V3271" s="131"/>
      <c r="W3271" s="131">
        <f>SUMIFS($F$3:F3271,$D$3:D3271,D3271,$C$3:C3271,"Buy")+SUMIFS($F$3:F3271,$D$3:D3271,D3271,$C$3:C3271,"Coin Deposit",$E$3:E3271,"&lt;&gt;")</f>
        <v>0</v>
      </c>
      <c r="X3271" s="131">
        <f t="shared" si="565"/>
        <v>0</v>
      </c>
      <c r="Y3271" s="131">
        <f>IF($D3271=Y$1,SUMIFS($H$3:$H3271,$G$3:$G3271,Y$1,$C$3:$C3271,"Sell"),0)</f>
        <v>0</v>
      </c>
      <c r="Z3271" s="131">
        <f t="shared" si="566"/>
        <v>0</v>
      </c>
      <c r="AA3271" s="131">
        <f>IF($D3271=AA$1,SUMIFS($H$3:$H3271,$G$3:$G3271,AA$1,$C$3:$C3271,"Sell"),0)</f>
        <v>0</v>
      </c>
      <c r="AB3271" s="131">
        <f t="shared" si="567"/>
        <v>0</v>
      </c>
      <c r="AC3271" s="131">
        <f>SUMIFS('Deductions and Deposits'!$H:$H,'Deductions and Deposits'!$G:$G,D3271,'Deductions and Deposits'!$F:$F,"&lt;="&amp;B3271)+SUMIFS($F$3:F3271,$D$3:D3271,D3271,$C$3:C3271,"Coin Deposit",$E$3:E3271,"")</f>
        <v>0</v>
      </c>
      <c r="AD3271" s="131">
        <f>SUMIFS('Deductions and Deposits'!$D:$D,'Deductions and Deposits'!$C:$C,D3271)+SUMIFS($F:$F,$D:$D,D3271,$C:$C,"Coin Deduction")</f>
        <v>0</v>
      </c>
      <c r="AE3271" s="131">
        <f>Table5[[#This Row],[Column4]]+Table5[[#This Row],[Column14]]+Table5[[#This Row],[Column19]]+Table5[[#This Row],[Column12]]</f>
        <v>0</v>
      </c>
      <c r="AF3271" s="131">
        <f>Table5[[#This Row],[Column5]]+Table5[[#This Row],[Column13]]+Table5[[#This Row],[Column21]]+Table5[[#This Row],[Column18]]</f>
        <v>0</v>
      </c>
      <c r="AG3271" s="131">
        <f t="shared" si="568"/>
        <v>0</v>
      </c>
      <c r="AH3271" s="131">
        <f t="shared" si="569"/>
        <v>0</v>
      </c>
      <c r="AI3271" s="131">
        <f>Table5[[#This Row],[Column17]]-Table5[[#This Row],[Column20]]</f>
        <v>0</v>
      </c>
      <c r="AJ3271" s="131">
        <f t="shared" si="570"/>
        <v>0</v>
      </c>
      <c r="AK3271" s="131">
        <f t="shared" si="563"/>
        <v>0</v>
      </c>
      <c r="AL3271" s="131">
        <f t="shared" si="571"/>
        <v>0</v>
      </c>
      <c r="AM3271" s="131" t="str">
        <f t="shared" si="572"/>
        <v/>
      </c>
      <c r="AN3271" s="131" t="str">
        <f t="shared" ca="1" si="573"/>
        <v/>
      </c>
    </row>
    <row r="3272" spans="1:40" ht="20.25" customHeight="1" x14ac:dyDescent="0.3">
      <c r="A3272" s="127"/>
      <c r="B3272" s="164"/>
      <c r="C3272" s="139"/>
      <c r="D3272" s="140"/>
      <c r="E3272" s="139"/>
      <c r="F3272" s="139"/>
      <c r="G3272" s="140"/>
      <c r="H3272" s="139"/>
      <c r="I3272" s="129"/>
      <c r="L3272" s="128"/>
      <c r="M3272" s="128"/>
      <c r="N3272" s="128"/>
      <c r="O3272" s="128"/>
      <c r="P3272" s="128"/>
      <c r="Q3272" s="128"/>
      <c r="R3272" s="128"/>
      <c r="S3272" s="128"/>
      <c r="T3272" s="120">
        <f t="shared" si="564"/>
        <v>0</v>
      </c>
      <c r="U3272" s="131"/>
      <c r="V3272" s="131"/>
      <c r="W3272" s="131">
        <f>SUMIFS($F$3:F3272,$D$3:D3272,D3272,$C$3:C3272,"Buy")+SUMIFS($F$3:F3272,$D$3:D3272,D3272,$C$3:C3272,"Coin Deposit",$E$3:E3272,"&lt;&gt;")</f>
        <v>0</v>
      </c>
      <c r="X3272" s="131">
        <f t="shared" si="565"/>
        <v>0</v>
      </c>
      <c r="Y3272" s="131">
        <f>IF($D3272=Y$1,SUMIFS($H$3:$H3272,$G$3:$G3272,Y$1,$C$3:$C3272,"Sell"),0)</f>
        <v>0</v>
      </c>
      <c r="Z3272" s="131">
        <f t="shared" si="566"/>
        <v>0</v>
      </c>
      <c r="AA3272" s="131">
        <f>IF($D3272=AA$1,SUMIFS($H$3:$H3272,$G$3:$G3272,AA$1,$C$3:$C3272,"Sell"),0)</f>
        <v>0</v>
      </c>
      <c r="AB3272" s="131">
        <f t="shared" si="567"/>
        <v>0</v>
      </c>
      <c r="AC3272" s="131">
        <f>SUMIFS('Deductions and Deposits'!$H:$H,'Deductions and Deposits'!$G:$G,D3272,'Deductions and Deposits'!$F:$F,"&lt;="&amp;B3272)+SUMIFS($F$3:F3272,$D$3:D3272,D3272,$C$3:C3272,"Coin Deposit",$E$3:E3272,"")</f>
        <v>0</v>
      </c>
      <c r="AD3272" s="131">
        <f>SUMIFS('Deductions and Deposits'!$D:$D,'Deductions and Deposits'!$C:$C,D3272)+SUMIFS($F:$F,$D:$D,D3272,$C:$C,"Coin Deduction")</f>
        <v>0</v>
      </c>
      <c r="AE3272" s="131">
        <f>Table5[[#This Row],[Column4]]+Table5[[#This Row],[Column14]]+Table5[[#This Row],[Column19]]+Table5[[#This Row],[Column12]]</f>
        <v>0</v>
      </c>
      <c r="AF3272" s="131">
        <f>Table5[[#This Row],[Column5]]+Table5[[#This Row],[Column13]]+Table5[[#This Row],[Column21]]+Table5[[#This Row],[Column18]]</f>
        <v>0</v>
      </c>
      <c r="AG3272" s="131">
        <f t="shared" si="568"/>
        <v>0</v>
      </c>
      <c r="AH3272" s="131">
        <f t="shared" si="569"/>
        <v>0</v>
      </c>
      <c r="AI3272" s="131">
        <f>Table5[[#This Row],[Column17]]-Table5[[#This Row],[Column20]]</f>
        <v>0</v>
      </c>
      <c r="AJ3272" s="131">
        <f t="shared" si="570"/>
        <v>0</v>
      </c>
      <c r="AK3272" s="131">
        <f t="shared" si="563"/>
        <v>0</v>
      </c>
      <c r="AL3272" s="131">
        <f t="shared" si="571"/>
        <v>0</v>
      </c>
      <c r="AM3272" s="131" t="str">
        <f t="shared" si="572"/>
        <v/>
      </c>
      <c r="AN3272" s="131" t="str">
        <f t="shared" ca="1" si="573"/>
        <v/>
      </c>
    </row>
    <row r="3273" spans="1:40" ht="20.25" customHeight="1" x14ac:dyDescent="0.3">
      <c r="A3273" s="127"/>
      <c r="B3273" s="164"/>
      <c r="C3273" s="139"/>
      <c r="D3273" s="140"/>
      <c r="E3273" s="139"/>
      <c r="F3273" s="139"/>
      <c r="G3273" s="140"/>
      <c r="H3273" s="139"/>
      <c r="I3273" s="129"/>
      <c r="L3273" s="128"/>
      <c r="M3273" s="128"/>
      <c r="N3273" s="128"/>
      <c r="O3273" s="128"/>
      <c r="P3273" s="128"/>
      <c r="Q3273" s="128"/>
      <c r="R3273" s="128"/>
      <c r="S3273" s="128"/>
      <c r="T3273" s="120">
        <f t="shared" si="564"/>
        <v>0</v>
      </c>
      <c r="U3273" s="131"/>
      <c r="V3273" s="131"/>
      <c r="W3273" s="131">
        <f>SUMIFS($F$3:F3273,$D$3:D3273,D3273,$C$3:C3273,"Buy")+SUMIFS($F$3:F3273,$D$3:D3273,D3273,$C$3:C3273,"Coin Deposit",$E$3:E3273,"&lt;&gt;")</f>
        <v>0</v>
      </c>
      <c r="X3273" s="131">
        <f t="shared" si="565"/>
        <v>0</v>
      </c>
      <c r="Y3273" s="131">
        <f>IF($D3273=Y$1,SUMIFS($H$3:$H3273,$G$3:$G3273,Y$1,$C$3:$C3273,"Sell"),0)</f>
        <v>0</v>
      </c>
      <c r="Z3273" s="131">
        <f t="shared" si="566"/>
        <v>0</v>
      </c>
      <c r="AA3273" s="131">
        <f>IF($D3273=AA$1,SUMIFS($H$3:$H3273,$G$3:$G3273,AA$1,$C$3:$C3273,"Sell"),0)</f>
        <v>0</v>
      </c>
      <c r="AB3273" s="131">
        <f t="shared" si="567"/>
        <v>0</v>
      </c>
      <c r="AC3273" s="131">
        <f>SUMIFS('Deductions and Deposits'!$H:$H,'Deductions and Deposits'!$G:$G,D3273,'Deductions and Deposits'!$F:$F,"&lt;="&amp;B3273)+SUMIFS($F$3:F3273,$D$3:D3273,D3273,$C$3:C3273,"Coin Deposit",$E$3:E3273,"")</f>
        <v>0</v>
      </c>
      <c r="AD3273" s="131">
        <f>SUMIFS('Deductions and Deposits'!$D:$D,'Deductions and Deposits'!$C:$C,D3273)+SUMIFS($F:$F,$D:$D,D3273,$C:$C,"Coin Deduction")</f>
        <v>0</v>
      </c>
      <c r="AE3273" s="131">
        <f>Table5[[#This Row],[Column4]]+Table5[[#This Row],[Column14]]+Table5[[#This Row],[Column19]]+Table5[[#This Row],[Column12]]</f>
        <v>0</v>
      </c>
      <c r="AF3273" s="131">
        <f>Table5[[#This Row],[Column5]]+Table5[[#This Row],[Column13]]+Table5[[#This Row],[Column21]]+Table5[[#This Row],[Column18]]</f>
        <v>0</v>
      </c>
      <c r="AG3273" s="131">
        <f t="shared" si="568"/>
        <v>0</v>
      </c>
      <c r="AH3273" s="131">
        <f t="shared" si="569"/>
        <v>0</v>
      </c>
      <c r="AI3273" s="131">
        <f>Table5[[#This Row],[Column17]]-Table5[[#This Row],[Column20]]</f>
        <v>0</v>
      </c>
      <c r="AJ3273" s="131">
        <f t="shared" si="570"/>
        <v>0</v>
      </c>
      <c r="AK3273" s="131">
        <f t="shared" si="563"/>
        <v>0</v>
      </c>
      <c r="AL3273" s="131">
        <f t="shared" si="571"/>
        <v>0</v>
      </c>
      <c r="AM3273" s="131" t="str">
        <f t="shared" si="572"/>
        <v/>
      </c>
      <c r="AN3273" s="131" t="str">
        <f t="shared" ca="1" si="573"/>
        <v/>
      </c>
    </row>
    <row r="3274" spans="1:40" ht="20.25" customHeight="1" x14ac:dyDescent="0.3">
      <c r="A3274" s="127"/>
      <c r="B3274" s="164"/>
      <c r="C3274" s="139"/>
      <c r="D3274" s="140"/>
      <c r="E3274" s="139"/>
      <c r="F3274" s="139"/>
      <c r="G3274" s="140"/>
      <c r="H3274" s="139"/>
      <c r="I3274" s="129"/>
      <c r="L3274" s="128"/>
      <c r="M3274" s="128"/>
      <c r="N3274" s="128"/>
      <c r="O3274" s="128"/>
      <c r="P3274" s="128"/>
      <c r="Q3274" s="128"/>
      <c r="R3274" s="128"/>
      <c r="S3274" s="128"/>
      <c r="T3274" s="120">
        <f t="shared" si="564"/>
        <v>0</v>
      </c>
      <c r="U3274" s="131"/>
      <c r="V3274" s="131"/>
      <c r="W3274" s="131">
        <f>SUMIFS($F$3:F3274,$D$3:D3274,D3274,$C$3:C3274,"Buy")+SUMIFS($F$3:F3274,$D$3:D3274,D3274,$C$3:C3274,"Coin Deposit",$E$3:E3274,"&lt;&gt;")</f>
        <v>0</v>
      </c>
      <c r="X3274" s="131">
        <f t="shared" si="565"/>
        <v>0</v>
      </c>
      <c r="Y3274" s="131">
        <f>IF($D3274=Y$1,SUMIFS($H$3:$H3274,$G$3:$G3274,Y$1,$C$3:$C3274,"Sell"),0)</f>
        <v>0</v>
      </c>
      <c r="Z3274" s="131">
        <f t="shared" si="566"/>
        <v>0</v>
      </c>
      <c r="AA3274" s="131">
        <f>IF($D3274=AA$1,SUMIFS($H$3:$H3274,$G$3:$G3274,AA$1,$C$3:$C3274,"Sell"),0)</f>
        <v>0</v>
      </c>
      <c r="AB3274" s="131">
        <f t="shared" si="567"/>
        <v>0</v>
      </c>
      <c r="AC3274" s="131">
        <f>SUMIFS('Deductions and Deposits'!$H:$H,'Deductions and Deposits'!$G:$G,D3274,'Deductions and Deposits'!$F:$F,"&lt;="&amp;B3274)+SUMIFS($F$3:F3274,$D$3:D3274,D3274,$C$3:C3274,"Coin Deposit",$E$3:E3274,"")</f>
        <v>0</v>
      </c>
      <c r="AD3274" s="131">
        <f>SUMIFS('Deductions and Deposits'!$D:$D,'Deductions and Deposits'!$C:$C,D3274)+SUMIFS($F:$F,$D:$D,D3274,$C:$C,"Coin Deduction")</f>
        <v>0</v>
      </c>
      <c r="AE3274" s="131">
        <f>Table5[[#This Row],[Column4]]+Table5[[#This Row],[Column14]]+Table5[[#This Row],[Column19]]+Table5[[#This Row],[Column12]]</f>
        <v>0</v>
      </c>
      <c r="AF3274" s="131">
        <f>Table5[[#This Row],[Column5]]+Table5[[#This Row],[Column13]]+Table5[[#This Row],[Column21]]+Table5[[#This Row],[Column18]]</f>
        <v>0</v>
      </c>
      <c r="AG3274" s="131">
        <f t="shared" si="568"/>
        <v>0</v>
      </c>
      <c r="AH3274" s="131">
        <f t="shared" si="569"/>
        <v>0</v>
      </c>
      <c r="AI3274" s="131">
        <f>Table5[[#This Row],[Column17]]-Table5[[#This Row],[Column20]]</f>
        <v>0</v>
      </c>
      <c r="AJ3274" s="131">
        <f t="shared" si="570"/>
        <v>0</v>
      </c>
      <c r="AK3274" s="131">
        <f t="shared" si="563"/>
        <v>0</v>
      </c>
      <c r="AL3274" s="131">
        <f t="shared" si="571"/>
        <v>0</v>
      </c>
      <c r="AM3274" s="131" t="str">
        <f t="shared" si="572"/>
        <v/>
      </c>
      <c r="AN3274" s="131" t="str">
        <f t="shared" ca="1" si="573"/>
        <v/>
      </c>
    </row>
    <row r="3275" spans="1:40" ht="20.25" customHeight="1" x14ac:dyDescent="0.3">
      <c r="A3275" s="127"/>
      <c r="B3275" s="164"/>
      <c r="C3275" s="139"/>
      <c r="D3275" s="140"/>
      <c r="E3275" s="139"/>
      <c r="F3275" s="139"/>
      <c r="G3275" s="140"/>
      <c r="H3275" s="139"/>
      <c r="I3275" s="129"/>
      <c r="L3275" s="128"/>
      <c r="M3275" s="128"/>
      <c r="N3275" s="128"/>
      <c r="O3275" s="128"/>
      <c r="P3275" s="128"/>
      <c r="Q3275" s="128"/>
      <c r="R3275" s="128"/>
      <c r="S3275" s="128"/>
      <c r="T3275" s="120">
        <f t="shared" si="564"/>
        <v>0</v>
      </c>
      <c r="U3275" s="131"/>
      <c r="V3275" s="131"/>
      <c r="W3275" s="131">
        <f>SUMIFS($F$3:F3275,$D$3:D3275,D3275,$C$3:C3275,"Buy")+SUMIFS($F$3:F3275,$D$3:D3275,D3275,$C$3:C3275,"Coin Deposit",$E$3:E3275,"&lt;&gt;")</f>
        <v>0</v>
      </c>
      <c r="X3275" s="131">
        <f t="shared" si="565"/>
        <v>0</v>
      </c>
      <c r="Y3275" s="131">
        <f>IF($D3275=Y$1,SUMIFS($H$3:$H3275,$G$3:$G3275,Y$1,$C$3:$C3275,"Sell"),0)</f>
        <v>0</v>
      </c>
      <c r="Z3275" s="131">
        <f t="shared" si="566"/>
        <v>0</v>
      </c>
      <c r="AA3275" s="131">
        <f>IF($D3275=AA$1,SUMIFS($H$3:$H3275,$G$3:$G3275,AA$1,$C$3:$C3275,"Sell"),0)</f>
        <v>0</v>
      </c>
      <c r="AB3275" s="131">
        <f t="shared" si="567"/>
        <v>0</v>
      </c>
      <c r="AC3275" s="131">
        <f>SUMIFS('Deductions and Deposits'!$H:$H,'Deductions and Deposits'!$G:$G,D3275,'Deductions and Deposits'!$F:$F,"&lt;="&amp;B3275)+SUMIFS($F$3:F3275,$D$3:D3275,D3275,$C$3:C3275,"Coin Deposit",$E$3:E3275,"")</f>
        <v>0</v>
      </c>
      <c r="AD3275" s="131">
        <f>SUMIFS('Deductions and Deposits'!$D:$D,'Deductions and Deposits'!$C:$C,D3275)+SUMIFS($F:$F,$D:$D,D3275,$C:$C,"Coin Deduction")</f>
        <v>0</v>
      </c>
      <c r="AE3275" s="131">
        <f>Table5[[#This Row],[Column4]]+Table5[[#This Row],[Column14]]+Table5[[#This Row],[Column19]]+Table5[[#This Row],[Column12]]</f>
        <v>0</v>
      </c>
      <c r="AF3275" s="131">
        <f>Table5[[#This Row],[Column5]]+Table5[[#This Row],[Column13]]+Table5[[#This Row],[Column21]]+Table5[[#This Row],[Column18]]</f>
        <v>0</v>
      </c>
      <c r="AG3275" s="131">
        <f t="shared" si="568"/>
        <v>0</v>
      </c>
      <c r="AH3275" s="131">
        <f t="shared" si="569"/>
        <v>0</v>
      </c>
      <c r="AI3275" s="131">
        <f>Table5[[#This Row],[Column17]]-Table5[[#This Row],[Column20]]</f>
        <v>0</v>
      </c>
      <c r="AJ3275" s="131">
        <f t="shared" si="570"/>
        <v>0</v>
      </c>
      <c r="AK3275" s="131">
        <f t="shared" si="563"/>
        <v>0</v>
      </c>
      <c r="AL3275" s="131">
        <f t="shared" si="571"/>
        <v>0</v>
      </c>
      <c r="AM3275" s="131" t="str">
        <f t="shared" si="572"/>
        <v/>
      </c>
      <c r="AN3275" s="131" t="str">
        <f t="shared" ca="1" si="573"/>
        <v/>
      </c>
    </row>
    <row r="3276" spans="1:40" ht="20.25" customHeight="1" x14ac:dyDescent="0.3">
      <c r="A3276" s="127"/>
      <c r="B3276" s="164"/>
      <c r="C3276" s="139"/>
      <c r="D3276" s="140"/>
      <c r="E3276" s="139"/>
      <c r="F3276" s="139"/>
      <c r="G3276" s="140"/>
      <c r="H3276" s="139"/>
      <c r="I3276" s="129"/>
      <c r="L3276" s="128"/>
      <c r="M3276" s="128"/>
      <c r="N3276" s="128"/>
      <c r="O3276" s="128"/>
      <c r="P3276" s="128"/>
      <c r="Q3276" s="128"/>
      <c r="R3276" s="128"/>
      <c r="S3276" s="128"/>
      <c r="T3276" s="120">
        <f t="shared" si="564"/>
        <v>0</v>
      </c>
      <c r="U3276" s="131"/>
      <c r="V3276" s="131"/>
      <c r="W3276" s="131">
        <f>SUMIFS($F$3:F3276,$D$3:D3276,D3276,$C$3:C3276,"Buy")+SUMIFS($F$3:F3276,$D$3:D3276,D3276,$C$3:C3276,"Coin Deposit",$E$3:E3276,"&lt;&gt;")</f>
        <v>0</v>
      </c>
      <c r="X3276" s="131">
        <f t="shared" si="565"/>
        <v>0</v>
      </c>
      <c r="Y3276" s="131">
        <f>IF($D3276=Y$1,SUMIFS($H$3:$H3276,$G$3:$G3276,Y$1,$C$3:$C3276,"Sell"),0)</f>
        <v>0</v>
      </c>
      <c r="Z3276" s="131">
        <f t="shared" si="566"/>
        <v>0</v>
      </c>
      <c r="AA3276" s="131">
        <f>IF($D3276=AA$1,SUMIFS($H$3:$H3276,$G$3:$G3276,AA$1,$C$3:$C3276,"Sell"),0)</f>
        <v>0</v>
      </c>
      <c r="AB3276" s="131">
        <f t="shared" si="567"/>
        <v>0</v>
      </c>
      <c r="AC3276" s="131">
        <f>SUMIFS('Deductions and Deposits'!$H:$H,'Deductions and Deposits'!$G:$G,D3276,'Deductions and Deposits'!$F:$F,"&lt;="&amp;B3276)+SUMIFS($F$3:F3276,$D$3:D3276,D3276,$C$3:C3276,"Coin Deposit",$E$3:E3276,"")</f>
        <v>0</v>
      </c>
      <c r="AD3276" s="131">
        <f>SUMIFS('Deductions and Deposits'!$D:$D,'Deductions and Deposits'!$C:$C,D3276)+SUMIFS($F:$F,$D:$D,D3276,$C:$C,"Coin Deduction")</f>
        <v>0</v>
      </c>
      <c r="AE3276" s="131">
        <f>Table5[[#This Row],[Column4]]+Table5[[#This Row],[Column14]]+Table5[[#This Row],[Column19]]+Table5[[#This Row],[Column12]]</f>
        <v>0</v>
      </c>
      <c r="AF3276" s="131">
        <f>Table5[[#This Row],[Column5]]+Table5[[#This Row],[Column13]]+Table5[[#This Row],[Column21]]+Table5[[#This Row],[Column18]]</f>
        <v>0</v>
      </c>
      <c r="AG3276" s="131">
        <f t="shared" si="568"/>
        <v>0</v>
      </c>
      <c r="AH3276" s="131">
        <f t="shared" si="569"/>
        <v>0</v>
      </c>
      <c r="AI3276" s="131">
        <f>Table5[[#This Row],[Column17]]-Table5[[#This Row],[Column20]]</f>
        <v>0</v>
      </c>
      <c r="AJ3276" s="131">
        <f t="shared" si="570"/>
        <v>0</v>
      </c>
      <c r="AK3276" s="131">
        <f t="shared" si="563"/>
        <v>0</v>
      </c>
      <c r="AL3276" s="131">
        <f t="shared" si="571"/>
        <v>0</v>
      </c>
      <c r="AM3276" s="131" t="str">
        <f t="shared" si="572"/>
        <v/>
      </c>
      <c r="AN3276" s="131" t="str">
        <f t="shared" ca="1" si="573"/>
        <v/>
      </c>
    </row>
    <row r="3277" spans="1:40" ht="20.25" customHeight="1" x14ac:dyDescent="0.3">
      <c r="A3277" s="127"/>
      <c r="B3277" s="164"/>
      <c r="C3277" s="139"/>
      <c r="D3277" s="140"/>
      <c r="E3277" s="139"/>
      <c r="F3277" s="139"/>
      <c r="G3277" s="140"/>
      <c r="H3277" s="139"/>
      <c r="I3277" s="129"/>
      <c r="L3277" s="128"/>
      <c r="M3277" s="128"/>
      <c r="N3277" s="128"/>
      <c r="O3277" s="128"/>
      <c r="P3277" s="128"/>
      <c r="Q3277" s="128"/>
      <c r="R3277" s="128"/>
      <c r="S3277" s="128"/>
      <c r="T3277" s="120">
        <f t="shared" si="564"/>
        <v>0</v>
      </c>
      <c r="U3277" s="131"/>
      <c r="V3277" s="131"/>
      <c r="W3277" s="131">
        <f>SUMIFS($F$3:F3277,$D$3:D3277,D3277,$C$3:C3277,"Buy")+SUMIFS($F$3:F3277,$D$3:D3277,D3277,$C$3:C3277,"Coin Deposit",$E$3:E3277,"&lt;&gt;")</f>
        <v>0</v>
      </c>
      <c r="X3277" s="131">
        <f t="shared" si="565"/>
        <v>0</v>
      </c>
      <c r="Y3277" s="131">
        <f>IF($D3277=Y$1,SUMIFS($H$3:$H3277,$G$3:$G3277,Y$1,$C$3:$C3277,"Sell"),0)</f>
        <v>0</v>
      </c>
      <c r="Z3277" s="131">
        <f t="shared" si="566"/>
        <v>0</v>
      </c>
      <c r="AA3277" s="131">
        <f>IF($D3277=AA$1,SUMIFS($H$3:$H3277,$G$3:$G3277,AA$1,$C$3:$C3277,"Sell"),0)</f>
        <v>0</v>
      </c>
      <c r="AB3277" s="131">
        <f t="shared" si="567"/>
        <v>0</v>
      </c>
      <c r="AC3277" s="131">
        <f>SUMIFS('Deductions and Deposits'!$H:$H,'Deductions and Deposits'!$G:$G,D3277,'Deductions and Deposits'!$F:$F,"&lt;="&amp;B3277)+SUMIFS($F$3:F3277,$D$3:D3277,D3277,$C$3:C3277,"Coin Deposit",$E$3:E3277,"")</f>
        <v>0</v>
      </c>
      <c r="AD3277" s="131">
        <f>SUMIFS('Deductions and Deposits'!$D:$D,'Deductions and Deposits'!$C:$C,D3277)+SUMIFS($F:$F,$D:$D,D3277,$C:$C,"Coin Deduction")</f>
        <v>0</v>
      </c>
      <c r="AE3277" s="131">
        <f>Table5[[#This Row],[Column4]]+Table5[[#This Row],[Column14]]+Table5[[#This Row],[Column19]]+Table5[[#This Row],[Column12]]</f>
        <v>0</v>
      </c>
      <c r="AF3277" s="131">
        <f>Table5[[#This Row],[Column5]]+Table5[[#This Row],[Column13]]+Table5[[#This Row],[Column21]]+Table5[[#This Row],[Column18]]</f>
        <v>0</v>
      </c>
      <c r="AG3277" s="131">
        <f t="shared" si="568"/>
        <v>0</v>
      </c>
      <c r="AH3277" s="131">
        <f t="shared" si="569"/>
        <v>0</v>
      </c>
      <c r="AI3277" s="131">
        <f>Table5[[#This Row],[Column17]]-Table5[[#This Row],[Column20]]</f>
        <v>0</v>
      </c>
      <c r="AJ3277" s="131">
        <f t="shared" si="570"/>
        <v>0</v>
      </c>
      <c r="AK3277" s="131">
        <f t="shared" si="563"/>
        <v>0</v>
      </c>
      <c r="AL3277" s="131">
        <f t="shared" si="571"/>
        <v>0</v>
      </c>
      <c r="AM3277" s="131" t="str">
        <f t="shared" si="572"/>
        <v/>
      </c>
      <c r="AN3277" s="131" t="str">
        <f t="shared" ca="1" si="573"/>
        <v/>
      </c>
    </row>
    <row r="3278" spans="1:40" ht="20.25" customHeight="1" x14ac:dyDescent="0.3">
      <c r="A3278" s="127"/>
      <c r="B3278" s="164"/>
      <c r="C3278" s="139"/>
      <c r="D3278" s="140"/>
      <c r="E3278" s="139"/>
      <c r="F3278" s="139"/>
      <c r="G3278" s="140"/>
      <c r="H3278" s="139"/>
      <c r="I3278" s="129"/>
      <c r="L3278" s="128"/>
      <c r="M3278" s="128"/>
      <c r="N3278" s="128"/>
      <c r="O3278" s="128"/>
      <c r="P3278" s="128"/>
      <c r="Q3278" s="128"/>
      <c r="R3278" s="128"/>
      <c r="S3278" s="128"/>
      <c r="T3278" s="120">
        <f t="shared" si="564"/>
        <v>0</v>
      </c>
      <c r="U3278" s="131"/>
      <c r="V3278" s="131"/>
      <c r="W3278" s="131">
        <f>SUMIFS($F$3:F3278,$D$3:D3278,D3278,$C$3:C3278,"Buy")+SUMIFS($F$3:F3278,$D$3:D3278,D3278,$C$3:C3278,"Coin Deposit",$E$3:E3278,"&lt;&gt;")</f>
        <v>0</v>
      </c>
      <c r="X3278" s="131">
        <f t="shared" si="565"/>
        <v>0</v>
      </c>
      <c r="Y3278" s="131">
        <f>IF($D3278=Y$1,SUMIFS($H$3:$H3278,$G$3:$G3278,Y$1,$C$3:$C3278,"Sell"),0)</f>
        <v>0</v>
      </c>
      <c r="Z3278" s="131">
        <f t="shared" si="566"/>
        <v>0</v>
      </c>
      <c r="AA3278" s="131">
        <f>IF($D3278=AA$1,SUMIFS($H$3:$H3278,$G$3:$G3278,AA$1,$C$3:$C3278,"Sell"),0)</f>
        <v>0</v>
      </c>
      <c r="AB3278" s="131">
        <f t="shared" si="567"/>
        <v>0</v>
      </c>
      <c r="AC3278" s="131">
        <f>SUMIFS('Deductions and Deposits'!$H:$H,'Deductions and Deposits'!$G:$G,D3278,'Deductions and Deposits'!$F:$F,"&lt;="&amp;B3278)+SUMIFS($F$3:F3278,$D$3:D3278,D3278,$C$3:C3278,"Coin Deposit",$E$3:E3278,"")</f>
        <v>0</v>
      </c>
      <c r="AD3278" s="131">
        <f>SUMIFS('Deductions and Deposits'!$D:$D,'Deductions and Deposits'!$C:$C,D3278)+SUMIFS($F:$F,$D:$D,D3278,$C:$C,"Coin Deduction")</f>
        <v>0</v>
      </c>
      <c r="AE3278" s="131">
        <f>Table5[[#This Row],[Column4]]+Table5[[#This Row],[Column14]]+Table5[[#This Row],[Column19]]+Table5[[#This Row],[Column12]]</f>
        <v>0</v>
      </c>
      <c r="AF3278" s="131">
        <f>Table5[[#This Row],[Column5]]+Table5[[#This Row],[Column13]]+Table5[[#This Row],[Column21]]+Table5[[#This Row],[Column18]]</f>
        <v>0</v>
      </c>
      <c r="AG3278" s="131">
        <f t="shared" si="568"/>
        <v>0</v>
      </c>
      <c r="AH3278" s="131">
        <f t="shared" si="569"/>
        <v>0</v>
      </c>
      <c r="AI3278" s="131">
        <f>Table5[[#This Row],[Column17]]-Table5[[#This Row],[Column20]]</f>
        <v>0</v>
      </c>
      <c r="AJ3278" s="131">
        <f t="shared" si="570"/>
        <v>0</v>
      </c>
      <c r="AK3278" s="131">
        <f t="shared" si="563"/>
        <v>0</v>
      </c>
      <c r="AL3278" s="131">
        <f t="shared" si="571"/>
        <v>0</v>
      </c>
      <c r="AM3278" s="131" t="str">
        <f t="shared" si="572"/>
        <v/>
      </c>
      <c r="AN3278" s="131" t="str">
        <f t="shared" ca="1" si="573"/>
        <v/>
      </c>
    </row>
    <row r="3279" spans="1:40" ht="20.25" customHeight="1" x14ac:dyDescent="0.3">
      <c r="A3279" s="127"/>
      <c r="B3279" s="164"/>
      <c r="C3279" s="139"/>
      <c r="D3279" s="140"/>
      <c r="E3279" s="139"/>
      <c r="F3279" s="139"/>
      <c r="G3279" s="140"/>
      <c r="H3279" s="139"/>
      <c r="I3279" s="129"/>
      <c r="L3279" s="128"/>
      <c r="M3279" s="128"/>
      <c r="N3279" s="128"/>
      <c r="O3279" s="128"/>
      <c r="P3279" s="128"/>
      <c r="Q3279" s="128"/>
      <c r="R3279" s="128"/>
      <c r="S3279" s="128"/>
      <c r="T3279" s="120">
        <f t="shared" si="564"/>
        <v>0</v>
      </c>
      <c r="U3279" s="131"/>
      <c r="V3279" s="131"/>
      <c r="W3279" s="131">
        <f>SUMIFS($F$3:F3279,$D$3:D3279,D3279,$C$3:C3279,"Buy")+SUMIFS($F$3:F3279,$D$3:D3279,D3279,$C$3:C3279,"Coin Deposit",$E$3:E3279,"&lt;&gt;")</f>
        <v>0</v>
      </c>
      <c r="X3279" s="131">
        <f t="shared" si="565"/>
        <v>0</v>
      </c>
      <c r="Y3279" s="131">
        <f>IF($D3279=Y$1,SUMIFS($H$3:$H3279,$G$3:$G3279,Y$1,$C$3:$C3279,"Sell"),0)</f>
        <v>0</v>
      </c>
      <c r="Z3279" s="131">
        <f t="shared" si="566"/>
        <v>0</v>
      </c>
      <c r="AA3279" s="131">
        <f>IF($D3279=AA$1,SUMIFS($H$3:$H3279,$G$3:$G3279,AA$1,$C$3:$C3279,"Sell"),0)</f>
        <v>0</v>
      </c>
      <c r="AB3279" s="131">
        <f t="shared" si="567"/>
        <v>0</v>
      </c>
      <c r="AC3279" s="131">
        <f>SUMIFS('Deductions and Deposits'!$H:$H,'Deductions and Deposits'!$G:$G,D3279,'Deductions and Deposits'!$F:$F,"&lt;="&amp;B3279)+SUMIFS($F$3:F3279,$D$3:D3279,D3279,$C$3:C3279,"Coin Deposit",$E$3:E3279,"")</f>
        <v>0</v>
      </c>
      <c r="AD3279" s="131">
        <f>SUMIFS('Deductions and Deposits'!$D:$D,'Deductions and Deposits'!$C:$C,D3279)+SUMIFS($F:$F,$D:$D,D3279,$C:$C,"Coin Deduction")</f>
        <v>0</v>
      </c>
      <c r="AE3279" s="131">
        <f>Table5[[#This Row],[Column4]]+Table5[[#This Row],[Column14]]+Table5[[#This Row],[Column19]]+Table5[[#This Row],[Column12]]</f>
        <v>0</v>
      </c>
      <c r="AF3279" s="131">
        <f>Table5[[#This Row],[Column5]]+Table5[[#This Row],[Column13]]+Table5[[#This Row],[Column21]]+Table5[[#This Row],[Column18]]</f>
        <v>0</v>
      </c>
      <c r="AG3279" s="131">
        <f t="shared" si="568"/>
        <v>0</v>
      </c>
      <c r="AH3279" s="131">
        <f t="shared" si="569"/>
        <v>0</v>
      </c>
      <c r="AI3279" s="131">
        <f>Table5[[#This Row],[Column17]]-Table5[[#This Row],[Column20]]</f>
        <v>0</v>
      </c>
      <c r="AJ3279" s="131">
        <f t="shared" si="570"/>
        <v>0</v>
      </c>
      <c r="AK3279" s="131">
        <f t="shared" si="563"/>
        <v>0</v>
      </c>
      <c r="AL3279" s="131">
        <f t="shared" si="571"/>
        <v>0</v>
      </c>
      <c r="AM3279" s="131" t="str">
        <f t="shared" si="572"/>
        <v/>
      </c>
      <c r="AN3279" s="131" t="str">
        <f t="shared" ca="1" si="573"/>
        <v/>
      </c>
    </row>
    <row r="3280" spans="1:40" ht="20.25" customHeight="1" x14ac:dyDescent="0.3">
      <c r="A3280" s="127"/>
      <c r="B3280" s="164"/>
      <c r="C3280" s="139"/>
      <c r="D3280" s="140"/>
      <c r="E3280" s="139"/>
      <c r="F3280" s="139"/>
      <c r="G3280" s="140"/>
      <c r="H3280" s="139"/>
      <c r="I3280" s="129"/>
      <c r="L3280" s="128"/>
      <c r="M3280" s="128"/>
      <c r="N3280" s="128"/>
      <c r="O3280" s="128"/>
      <c r="P3280" s="128"/>
      <c r="Q3280" s="128"/>
      <c r="R3280" s="128"/>
      <c r="S3280" s="128"/>
      <c r="T3280" s="120">
        <f t="shared" si="564"/>
        <v>0</v>
      </c>
      <c r="U3280" s="131"/>
      <c r="V3280" s="131"/>
      <c r="W3280" s="131">
        <f>SUMIFS($F$3:F3280,$D$3:D3280,D3280,$C$3:C3280,"Buy")+SUMIFS($F$3:F3280,$D$3:D3280,D3280,$C$3:C3280,"Coin Deposit",$E$3:E3280,"&lt;&gt;")</f>
        <v>0</v>
      </c>
      <c r="X3280" s="131">
        <f t="shared" si="565"/>
        <v>0</v>
      </c>
      <c r="Y3280" s="131">
        <f>IF($D3280=Y$1,SUMIFS($H$3:$H3280,$G$3:$G3280,Y$1,$C$3:$C3280,"Sell"),0)</f>
        <v>0</v>
      </c>
      <c r="Z3280" s="131">
        <f t="shared" si="566"/>
        <v>0</v>
      </c>
      <c r="AA3280" s="131">
        <f>IF($D3280=AA$1,SUMIFS($H$3:$H3280,$G$3:$G3280,AA$1,$C$3:$C3280,"Sell"),0)</f>
        <v>0</v>
      </c>
      <c r="AB3280" s="131">
        <f t="shared" si="567"/>
        <v>0</v>
      </c>
      <c r="AC3280" s="131">
        <f>SUMIFS('Deductions and Deposits'!$H:$H,'Deductions and Deposits'!$G:$G,D3280,'Deductions and Deposits'!$F:$F,"&lt;="&amp;B3280)+SUMIFS($F$3:F3280,$D$3:D3280,D3280,$C$3:C3280,"Coin Deposit",$E$3:E3280,"")</f>
        <v>0</v>
      </c>
      <c r="AD3280" s="131">
        <f>SUMIFS('Deductions and Deposits'!$D:$D,'Deductions and Deposits'!$C:$C,D3280)+SUMIFS($F:$F,$D:$D,D3280,$C:$C,"Coin Deduction")</f>
        <v>0</v>
      </c>
      <c r="AE3280" s="131">
        <f>Table5[[#This Row],[Column4]]+Table5[[#This Row],[Column14]]+Table5[[#This Row],[Column19]]+Table5[[#This Row],[Column12]]</f>
        <v>0</v>
      </c>
      <c r="AF3280" s="131">
        <f>Table5[[#This Row],[Column5]]+Table5[[#This Row],[Column13]]+Table5[[#This Row],[Column21]]+Table5[[#This Row],[Column18]]</f>
        <v>0</v>
      </c>
      <c r="AG3280" s="131">
        <f t="shared" si="568"/>
        <v>0</v>
      </c>
      <c r="AH3280" s="131">
        <f t="shared" si="569"/>
        <v>0</v>
      </c>
      <c r="AI3280" s="131">
        <f>Table5[[#This Row],[Column17]]-Table5[[#This Row],[Column20]]</f>
        <v>0</v>
      </c>
      <c r="AJ3280" s="131">
        <f t="shared" si="570"/>
        <v>0</v>
      </c>
      <c r="AK3280" s="131">
        <f t="shared" si="563"/>
        <v>0</v>
      </c>
      <c r="AL3280" s="131">
        <f t="shared" si="571"/>
        <v>0</v>
      </c>
      <c r="AM3280" s="131" t="str">
        <f t="shared" si="572"/>
        <v/>
      </c>
      <c r="AN3280" s="131" t="str">
        <f t="shared" ca="1" si="573"/>
        <v/>
      </c>
    </row>
    <row r="3281" spans="1:40" ht="20.25" customHeight="1" x14ac:dyDescent="0.3">
      <c r="A3281" s="127"/>
      <c r="B3281" s="164"/>
      <c r="C3281" s="139"/>
      <c r="D3281" s="140"/>
      <c r="E3281" s="139"/>
      <c r="F3281" s="139"/>
      <c r="G3281" s="140"/>
      <c r="H3281" s="139"/>
      <c r="I3281" s="129"/>
      <c r="L3281" s="128"/>
      <c r="M3281" s="128"/>
      <c r="N3281" s="128"/>
      <c r="O3281" s="128"/>
      <c r="P3281" s="128"/>
      <c r="Q3281" s="128"/>
      <c r="R3281" s="128"/>
      <c r="S3281" s="128"/>
      <c r="T3281" s="120">
        <f t="shared" si="564"/>
        <v>0</v>
      </c>
      <c r="U3281" s="131"/>
      <c r="V3281" s="131"/>
      <c r="W3281" s="131">
        <f>SUMIFS($F$3:F3281,$D$3:D3281,D3281,$C$3:C3281,"Buy")+SUMIFS($F$3:F3281,$D$3:D3281,D3281,$C$3:C3281,"Coin Deposit",$E$3:E3281,"&lt;&gt;")</f>
        <v>0</v>
      </c>
      <c r="X3281" s="131">
        <f t="shared" si="565"/>
        <v>0</v>
      </c>
      <c r="Y3281" s="131">
        <f>IF($D3281=Y$1,SUMIFS($H$3:$H3281,$G$3:$G3281,Y$1,$C$3:$C3281,"Sell"),0)</f>
        <v>0</v>
      </c>
      <c r="Z3281" s="131">
        <f t="shared" si="566"/>
        <v>0</v>
      </c>
      <c r="AA3281" s="131">
        <f>IF($D3281=AA$1,SUMIFS($H$3:$H3281,$G$3:$G3281,AA$1,$C$3:$C3281,"Sell"),0)</f>
        <v>0</v>
      </c>
      <c r="AB3281" s="131">
        <f t="shared" si="567"/>
        <v>0</v>
      </c>
      <c r="AC3281" s="131">
        <f>SUMIFS('Deductions and Deposits'!$H:$H,'Deductions and Deposits'!$G:$G,D3281,'Deductions and Deposits'!$F:$F,"&lt;="&amp;B3281)+SUMIFS($F$3:F3281,$D$3:D3281,D3281,$C$3:C3281,"Coin Deposit",$E$3:E3281,"")</f>
        <v>0</v>
      </c>
      <c r="AD3281" s="131">
        <f>SUMIFS('Deductions and Deposits'!$D:$D,'Deductions and Deposits'!$C:$C,D3281)+SUMIFS($F:$F,$D:$D,D3281,$C:$C,"Coin Deduction")</f>
        <v>0</v>
      </c>
      <c r="AE3281" s="131">
        <f>Table5[[#This Row],[Column4]]+Table5[[#This Row],[Column14]]+Table5[[#This Row],[Column19]]+Table5[[#This Row],[Column12]]</f>
        <v>0</v>
      </c>
      <c r="AF3281" s="131">
        <f>Table5[[#This Row],[Column5]]+Table5[[#This Row],[Column13]]+Table5[[#This Row],[Column21]]+Table5[[#This Row],[Column18]]</f>
        <v>0</v>
      </c>
      <c r="AG3281" s="131">
        <f t="shared" si="568"/>
        <v>0</v>
      </c>
      <c r="AH3281" s="131">
        <f t="shared" si="569"/>
        <v>0</v>
      </c>
      <c r="AI3281" s="131">
        <f>Table5[[#This Row],[Column17]]-Table5[[#This Row],[Column20]]</f>
        <v>0</v>
      </c>
      <c r="AJ3281" s="131">
        <f t="shared" si="570"/>
        <v>0</v>
      </c>
      <c r="AK3281" s="131">
        <f t="shared" si="563"/>
        <v>0</v>
      </c>
      <c r="AL3281" s="131">
        <f t="shared" si="571"/>
        <v>0</v>
      </c>
      <c r="AM3281" s="131" t="str">
        <f t="shared" si="572"/>
        <v/>
      </c>
      <c r="AN3281" s="131" t="str">
        <f t="shared" ca="1" si="573"/>
        <v/>
      </c>
    </row>
    <row r="3282" spans="1:40" ht="20.25" customHeight="1" x14ac:dyDescent="0.3">
      <c r="A3282" s="127"/>
      <c r="B3282" s="164"/>
      <c r="C3282" s="139"/>
      <c r="D3282" s="140"/>
      <c r="E3282" s="139"/>
      <c r="F3282" s="139"/>
      <c r="G3282" s="140"/>
      <c r="H3282" s="139"/>
      <c r="I3282" s="129"/>
      <c r="L3282" s="128"/>
      <c r="M3282" s="128"/>
      <c r="N3282" s="128"/>
      <c r="O3282" s="128"/>
      <c r="P3282" s="128"/>
      <c r="Q3282" s="128"/>
      <c r="R3282" s="128"/>
      <c r="S3282" s="128"/>
      <c r="T3282" s="120">
        <f t="shared" si="564"/>
        <v>0</v>
      </c>
      <c r="U3282" s="131"/>
      <c r="V3282" s="131"/>
      <c r="W3282" s="131">
        <f>SUMIFS($F$3:F3282,$D$3:D3282,D3282,$C$3:C3282,"Buy")+SUMIFS($F$3:F3282,$D$3:D3282,D3282,$C$3:C3282,"Coin Deposit",$E$3:E3282,"&lt;&gt;")</f>
        <v>0</v>
      </c>
      <c r="X3282" s="131">
        <f t="shared" si="565"/>
        <v>0</v>
      </c>
      <c r="Y3282" s="131">
        <f>IF($D3282=Y$1,SUMIFS($H$3:$H3282,$G$3:$G3282,Y$1,$C$3:$C3282,"Sell"),0)</f>
        <v>0</v>
      </c>
      <c r="Z3282" s="131">
        <f t="shared" si="566"/>
        <v>0</v>
      </c>
      <c r="AA3282" s="131">
        <f>IF($D3282=AA$1,SUMIFS($H$3:$H3282,$G$3:$G3282,AA$1,$C$3:$C3282,"Sell"),0)</f>
        <v>0</v>
      </c>
      <c r="AB3282" s="131">
        <f t="shared" si="567"/>
        <v>0</v>
      </c>
      <c r="AC3282" s="131">
        <f>SUMIFS('Deductions and Deposits'!$H:$H,'Deductions and Deposits'!$G:$G,D3282,'Deductions and Deposits'!$F:$F,"&lt;="&amp;B3282)+SUMIFS($F$3:F3282,$D$3:D3282,D3282,$C$3:C3282,"Coin Deposit",$E$3:E3282,"")</f>
        <v>0</v>
      </c>
      <c r="AD3282" s="131">
        <f>SUMIFS('Deductions and Deposits'!$D:$D,'Deductions and Deposits'!$C:$C,D3282)+SUMIFS($F:$F,$D:$D,D3282,$C:$C,"Coin Deduction")</f>
        <v>0</v>
      </c>
      <c r="AE3282" s="131">
        <f>Table5[[#This Row],[Column4]]+Table5[[#This Row],[Column14]]+Table5[[#This Row],[Column19]]+Table5[[#This Row],[Column12]]</f>
        <v>0</v>
      </c>
      <c r="AF3282" s="131">
        <f>Table5[[#This Row],[Column5]]+Table5[[#This Row],[Column13]]+Table5[[#This Row],[Column21]]+Table5[[#This Row],[Column18]]</f>
        <v>0</v>
      </c>
      <c r="AG3282" s="131">
        <f t="shared" si="568"/>
        <v>0</v>
      </c>
      <c r="AH3282" s="131">
        <f t="shared" si="569"/>
        <v>0</v>
      </c>
      <c r="AI3282" s="131">
        <f>Table5[[#This Row],[Column17]]-Table5[[#This Row],[Column20]]</f>
        <v>0</v>
      </c>
      <c r="AJ3282" s="131">
        <f t="shared" si="570"/>
        <v>0</v>
      </c>
      <c r="AK3282" s="131">
        <f t="shared" si="563"/>
        <v>0</v>
      </c>
      <c r="AL3282" s="131">
        <f t="shared" si="571"/>
        <v>0</v>
      </c>
      <c r="AM3282" s="131" t="str">
        <f t="shared" si="572"/>
        <v/>
      </c>
      <c r="AN3282" s="131" t="str">
        <f t="shared" ca="1" si="573"/>
        <v/>
      </c>
    </row>
    <row r="3283" spans="1:40" ht="20.25" customHeight="1" x14ac:dyDescent="0.3">
      <c r="A3283" s="127"/>
      <c r="B3283" s="164"/>
      <c r="C3283" s="139"/>
      <c r="D3283" s="140"/>
      <c r="E3283" s="139"/>
      <c r="F3283" s="139"/>
      <c r="G3283" s="140"/>
      <c r="H3283" s="139"/>
      <c r="I3283" s="129"/>
      <c r="L3283" s="128"/>
      <c r="M3283" s="128"/>
      <c r="N3283" s="128"/>
      <c r="O3283" s="128"/>
      <c r="P3283" s="128"/>
      <c r="Q3283" s="128"/>
      <c r="R3283" s="128"/>
      <c r="S3283" s="128"/>
      <c r="T3283" s="120">
        <f t="shared" si="564"/>
        <v>0</v>
      </c>
      <c r="U3283" s="131"/>
      <c r="V3283" s="131"/>
      <c r="W3283" s="131">
        <f>SUMIFS($F$3:F3283,$D$3:D3283,D3283,$C$3:C3283,"Buy")+SUMIFS($F$3:F3283,$D$3:D3283,D3283,$C$3:C3283,"Coin Deposit",$E$3:E3283,"&lt;&gt;")</f>
        <v>0</v>
      </c>
      <c r="X3283" s="131">
        <f t="shared" si="565"/>
        <v>0</v>
      </c>
      <c r="Y3283" s="131">
        <f>IF($D3283=Y$1,SUMIFS($H$3:$H3283,$G$3:$G3283,Y$1,$C$3:$C3283,"Sell"),0)</f>
        <v>0</v>
      </c>
      <c r="Z3283" s="131">
        <f t="shared" si="566"/>
        <v>0</v>
      </c>
      <c r="AA3283" s="131">
        <f>IF($D3283=AA$1,SUMIFS($H$3:$H3283,$G$3:$G3283,AA$1,$C$3:$C3283,"Sell"),0)</f>
        <v>0</v>
      </c>
      <c r="AB3283" s="131">
        <f t="shared" si="567"/>
        <v>0</v>
      </c>
      <c r="AC3283" s="131">
        <f>SUMIFS('Deductions and Deposits'!$H:$H,'Deductions and Deposits'!$G:$G,D3283,'Deductions and Deposits'!$F:$F,"&lt;="&amp;B3283)+SUMIFS($F$3:F3283,$D$3:D3283,D3283,$C$3:C3283,"Coin Deposit",$E$3:E3283,"")</f>
        <v>0</v>
      </c>
      <c r="AD3283" s="131">
        <f>SUMIFS('Deductions and Deposits'!$D:$D,'Deductions and Deposits'!$C:$C,D3283)+SUMIFS($F:$F,$D:$D,D3283,$C:$C,"Coin Deduction")</f>
        <v>0</v>
      </c>
      <c r="AE3283" s="131">
        <f>Table5[[#This Row],[Column4]]+Table5[[#This Row],[Column14]]+Table5[[#This Row],[Column19]]+Table5[[#This Row],[Column12]]</f>
        <v>0</v>
      </c>
      <c r="AF3283" s="131">
        <f>Table5[[#This Row],[Column5]]+Table5[[#This Row],[Column13]]+Table5[[#This Row],[Column21]]+Table5[[#This Row],[Column18]]</f>
        <v>0</v>
      </c>
      <c r="AG3283" s="131">
        <f t="shared" si="568"/>
        <v>0</v>
      </c>
      <c r="AH3283" s="131">
        <f t="shared" si="569"/>
        <v>0</v>
      </c>
      <c r="AI3283" s="131">
        <f>Table5[[#This Row],[Column17]]-Table5[[#This Row],[Column20]]</f>
        <v>0</v>
      </c>
      <c r="AJ3283" s="131">
        <f t="shared" si="570"/>
        <v>0</v>
      </c>
      <c r="AK3283" s="131">
        <f t="shared" si="563"/>
        <v>0</v>
      </c>
      <c r="AL3283" s="131">
        <f t="shared" si="571"/>
        <v>0</v>
      </c>
      <c r="AM3283" s="131" t="str">
        <f t="shared" si="572"/>
        <v/>
      </c>
      <c r="AN3283" s="131" t="str">
        <f t="shared" ca="1" si="573"/>
        <v/>
      </c>
    </row>
    <row r="3284" spans="1:40" ht="20.25" customHeight="1" x14ac:dyDescent="0.3">
      <c r="A3284" s="127"/>
      <c r="B3284" s="164"/>
      <c r="C3284" s="139"/>
      <c r="D3284" s="140"/>
      <c r="E3284" s="139"/>
      <c r="F3284" s="139"/>
      <c r="G3284" s="140"/>
      <c r="H3284" s="139"/>
      <c r="I3284" s="129"/>
      <c r="L3284" s="128"/>
      <c r="M3284" s="128"/>
      <c r="N3284" s="128"/>
      <c r="O3284" s="128"/>
      <c r="P3284" s="128"/>
      <c r="Q3284" s="128"/>
      <c r="R3284" s="128"/>
      <c r="S3284" s="128"/>
      <c r="T3284" s="120">
        <f t="shared" si="564"/>
        <v>0</v>
      </c>
      <c r="U3284" s="131"/>
      <c r="V3284" s="131"/>
      <c r="W3284" s="131">
        <f>SUMIFS($F$3:F3284,$D$3:D3284,D3284,$C$3:C3284,"Buy")+SUMIFS($F$3:F3284,$D$3:D3284,D3284,$C$3:C3284,"Coin Deposit",$E$3:E3284,"&lt;&gt;")</f>
        <v>0</v>
      </c>
      <c r="X3284" s="131">
        <f t="shared" si="565"/>
        <v>0</v>
      </c>
      <c r="Y3284" s="131">
        <f>IF($D3284=Y$1,SUMIFS($H$3:$H3284,$G$3:$G3284,Y$1,$C$3:$C3284,"Sell"),0)</f>
        <v>0</v>
      </c>
      <c r="Z3284" s="131">
        <f t="shared" si="566"/>
        <v>0</v>
      </c>
      <c r="AA3284" s="131">
        <f>IF($D3284=AA$1,SUMIFS($H$3:$H3284,$G$3:$G3284,AA$1,$C$3:$C3284,"Sell"),0)</f>
        <v>0</v>
      </c>
      <c r="AB3284" s="131">
        <f t="shared" si="567"/>
        <v>0</v>
      </c>
      <c r="AC3284" s="131">
        <f>SUMIFS('Deductions and Deposits'!$H:$H,'Deductions and Deposits'!$G:$G,D3284,'Deductions and Deposits'!$F:$F,"&lt;="&amp;B3284)+SUMIFS($F$3:F3284,$D$3:D3284,D3284,$C$3:C3284,"Coin Deposit",$E$3:E3284,"")</f>
        <v>0</v>
      </c>
      <c r="AD3284" s="131">
        <f>SUMIFS('Deductions and Deposits'!$D:$D,'Deductions and Deposits'!$C:$C,D3284)+SUMIFS($F:$F,$D:$D,D3284,$C:$C,"Coin Deduction")</f>
        <v>0</v>
      </c>
      <c r="AE3284" s="131">
        <f>Table5[[#This Row],[Column4]]+Table5[[#This Row],[Column14]]+Table5[[#This Row],[Column19]]+Table5[[#This Row],[Column12]]</f>
        <v>0</v>
      </c>
      <c r="AF3284" s="131">
        <f>Table5[[#This Row],[Column5]]+Table5[[#This Row],[Column13]]+Table5[[#This Row],[Column21]]+Table5[[#This Row],[Column18]]</f>
        <v>0</v>
      </c>
      <c r="AG3284" s="131">
        <f t="shared" si="568"/>
        <v>0</v>
      </c>
      <c r="AH3284" s="131">
        <f t="shared" si="569"/>
        <v>0</v>
      </c>
      <c r="AI3284" s="131">
        <f>Table5[[#This Row],[Column17]]-Table5[[#This Row],[Column20]]</f>
        <v>0</v>
      </c>
      <c r="AJ3284" s="131">
        <f t="shared" si="570"/>
        <v>0</v>
      </c>
      <c r="AK3284" s="131">
        <f t="shared" si="563"/>
        <v>0</v>
      </c>
      <c r="AL3284" s="131">
        <f t="shared" si="571"/>
        <v>0</v>
      </c>
      <c r="AM3284" s="131" t="str">
        <f t="shared" si="572"/>
        <v/>
      </c>
      <c r="AN3284" s="131" t="str">
        <f t="shared" ca="1" si="573"/>
        <v/>
      </c>
    </row>
    <row r="3285" spans="1:40" ht="20.25" customHeight="1" x14ac:dyDescent="0.3">
      <c r="A3285" s="127"/>
      <c r="B3285" s="164"/>
      <c r="C3285" s="139"/>
      <c r="D3285" s="140"/>
      <c r="E3285" s="139"/>
      <c r="F3285" s="139"/>
      <c r="G3285" s="140"/>
      <c r="H3285" s="139"/>
      <c r="I3285" s="129"/>
      <c r="L3285" s="128"/>
      <c r="M3285" s="128"/>
      <c r="N3285" s="128"/>
      <c r="O3285" s="128"/>
      <c r="P3285" s="128"/>
      <c r="Q3285" s="128"/>
      <c r="R3285" s="128"/>
      <c r="S3285" s="128"/>
      <c r="T3285" s="120">
        <f t="shared" si="564"/>
        <v>0</v>
      </c>
      <c r="U3285" s="131"/>
      <c r="V3285" s="131"/>
      <c r="W3285" s="131">
        <f>SUMIFS($F$3:F3285,$D$3:D3285,D3285,$C$3:C3285,"Buy")+SUMIFS($F$3:F3285,$D$3:D3285,D3285,$C$3:C3285,"Coin Deposit",$E$3:E3285,"&lt;&gt;")</f>
        <v>0</v>
      </c>
      <c r="X3285" s="131">
        <f t="shared" si="565"/>
        <v>0</v>
      </c>
      <c r="Y3285" s="131">
        <f>IF($D3285=Y$1,SUMIFS($H$3:$H3285,$G$3:$G3285,Y$1,$C$3:$C3285,"Sell"),0)</f>
        <v>0</v>
      </c>
      <c r="Z3285" s="131">
        <f t="shared" si="566"/>
        <v>0</v>
      </c>
      <c r="AA3285" s="131">
        <f>IF($D3285=AA$1,SUMIFS($H$3:$H3285,$G$3:$G3285,AA$1,$C$3:$C3285,"Sell"),0)</f>
        <v>0</v>
      </c>
      <c r="AB3285" s="131">
        <f t="shared" si="567"/>
        <v>0</v>
      </c>
      <c r="AC3285" s="131">
        <f>SUMIFS('Deductions and Deposits'!$H:$H,'Deductions and Deposits'!$G:$G,D3285,'Deductions and Deposits'!$F:$F,"&lt;="&amp;B3285)+SUMIFS($F$3:F3285,$D$3:D3285,D3285,$C$3:C3285,"Coin Deposit",$E$3:E3285,"")</f>
        <v>0</v>
      </c>
      <c r="AD3285" s="131">
        <f>SUMIFS('Deductions and Deposits'!$D:$D,'Deductions and Deposits'!$C:$C,D3285)+SUMIFS($F:$F,$D:$D,D3285,$C:$C,"Coin Deduction")</f>
        <v>0</v>
      </c>
      <c r="AE3285" s="131">
        <f>Table5[[#This Row],[Column4]]+Table5[[#This Row],[Column14]]+Table5[[#This Row],[Column19]]+Table5[[#This Row],[Column12]]</f>
        <v>0</v>
      </c>
      <c r="AF3285" s="131">
        <f>Table5[[#This Row],[Column5]]+Table5[[#This Row],[Column13]]+Table5[[#This Row],[Column21]]+Table5[[#This Row],[Column18]]</f>
        <v>0</v>
      </c>
      <c r="AG3285" s="131">
        <f t="shared" si="568"/>
        <v>0</v>
      </c>
      <c r="AH3285" s="131">
        <f t="shared" si="569"/>
        <v>0</v>
      </c>
      <c r="AI3285" s="131">
        <f>Table5[[#This Row],[Column17]]-Table5[[#This Row],[Column20]]</f>
        <v>0</v>
      </c>
      <c r="AJ3285" s="131">
        <f t="shared" si="570"/>
        <v>0</v>
      </c>
      <c r="AK3285" s="131">
        <f t="shared" si="563"/>
        <v>0</v>
      </c>
      <c r="AL3285" s="131">
        <f t="shared" si="571"/>
        <v>0</v>
      </c>
      <c r="AM3285" s="131" t="str">
        <f t="shared" si="572"/>
        <v/>
      </c>
      <c r="AN3285" s="131" t="str">
        <f t="shared" ca="1" si="573"/>
        <v/>
      </c>
    </row>
    <row r="3286" spans="1:40" ht="20.25" customHeight="1" x14ac:dyDescent="0.3">
      <c r="A3286" s="127"/>
      <c r="B3286" s="164"/>
      <c r="C3286" s="139"/>
      <c r="D3286" s="140"/>
      <c r="E3286" s="139"/>
      <c r="F3286" s="139"/>
      <c r="G3286" s="140"/>
      <c r="H3286" s="139"/>
      <c r="I3286" s="129"/>
      <c r="L3286" s="128"/>
      <c r="M3286" s="128"/>
      <c r="N3286" s="128"/>
      <c r="O3286" s="128"/>
      <c r="P3286" s="128"/>
      <c r="Q3286" s="128"/>
      <c r="R3286" s="128"/>
      <c r="S3286" s="128"/>
      <c r="T3286" s="120">
        <f t="shared" si="564"/>
        <v>0</v>
      </c>
      <c r="U3286" s="131"/>
      <c r="V3286" s="131"/>
      <c r="W3286" s="131">
        <f>SUMIFS($F$3:F3286,$D$3:D3286,D3286,$C$3:C3286,"Buy")+SUMIFS($F$3:F3286,$D$3:D3286,D3286,$C$3:C3286,"Coin Deposit",$E$3:E3286,"&lt;&gt;")</f>
        <v>0</v>
      </c>
      <c r="X3286" s="131">
        <f t="shared" si="565"/>
        <v>0</v>
      </c>
      <c r="Y3286" s="131">
        <f>IF($D3286=Y$1,SUMIFS($H$3:$H3286,$G$3:$G3286,Y$1,$C$3:$C3286,"Sell"),0)</f>
        <v>0</v>
      </c>
      <c r="Z3286" s="131">
        <f t="shared" si="566"/>
        <v>0</v>
      </c>
      <c r="AA3286" s="131">
        <f>IF($D3286=AA$1,SUMIFS($H$3:$H3286,$G$3:$G3286,AA$1,$C$3:$C3286,"Sell"),0)</f>
        <v>0</v>
      </c>
      <c r="AB3286" s="131">
        <f t="shared" si="567"/>
        <v>0</v>
      </c>
      <c r="AC3286" s="131">
        <f>SUMIFS('Deductions and Deposits'!$H:$H,'Deductions and Deposits'!$G:$G,D3286,'Deductions and Deposits'!$F:$F,"&lt;="&amp;B3286)+SUMIFS($F$3:F3286,$D$3:D3286,D3286,$C$3:C3286,"Coin Deposit",$E$3:E3286,"")</f>
        <v>0</v>
      </c>
      <c r="AD3286" s="131">
        <f>SUMIFS('Deductions and Deposits'!$D:$D,'Deductions and Deposits'!$C:$C,D3286)+SUMIFS($F:$F,$D:$D,D3286,$C:$C,"Coin Deduction")</f>
        <v>0</v>
      </c>
      <c r="AE3286" s="131">
        <f>Table5[[#This Row],[Column4]]+Table5[[#This Row],[Column14]]+Table5[[#This Row],[Column19]]+Table5[[#This Row],[Column12]]</f>
        <v>0</v>
      </c>
      <c r="AF3286" s="131">
        <f>Table5[[#This Row],[Column5]]+Table5[[#This Row],[Column13]]+Table5[[#This Row],[Column21]]+Table5[[#This Row],[Column18]]</f>
        <v>0</v>
      </c>
      <c r="AG3286" s="131">
        <f t="shared" si="568"/>
        <v>0</v>
      </c>
      <c r="AH3286" s="131">
        <f t="shared" si="569"/>
        <v>0</v>
      </c>
      <c r="AI3286" s="131">
        <f>Table5[[#This Row],[Column17]]-Table5[[#This Row],[Column20]]</f>
        <v>0</v>
      </c>
      <c r="AJ3286" s="131">
        <f t="shared" si="570"/>
        <v>0</v>
      </c>
      <c r="AK3286" s="131">
        <f t="shared" si="563"/>
        <v>0</v>
      </c>
      <c r="AL3286" s="131">
        <f t="shared" si="571"/>
        <v>0</v>
      </c>
      <c r="AM3286" s="131" t="str">
        <f t="shared" si="572"/>
        <v/>
      </c>
      <c r="AN3286" s="131" t="str">
        <f t="shared" ca="1" si="573"/>
        <v/>
      </c>
    </row>
    <row r="3287" spans="1:40" ht="20.25" customHeight="1" x14ac:dyDescent="0.3">
      <c r="A3287" s="127"/>
      <c r="B3287" s="164"/>
      <c r="C3287" s="139"/>
      <c r="D3287" s="140"/>
      <c r="E3287" s="139"/>
      <c r="F3287" s="139"/>
      <c r="G3287" s="140"/>
      <c r="H3287" s="139"/>
      <c r="I3287" s="129"/>
      <c r="L3287" s="128"/>
      <c r="M3287" s="128"/>
      <c r="N3287" s="128"/>
      <c r="O3287" s="128"/>
      <c r="P3287" s="128"/>
      <c r="Q3287" s="128"/>
      <c r="R3287" s="128"/>
      <c r="S3287" s="128"/>
      <c r="T3287" s="120">
        <f t="shared" si="564"/>
        <v>0</v>
      </c>
      <c r="U3287" s="131"/>
      <c r="V3287" s="131"/>
      <c r="W3287" s="131">
        <f>SUMIFS($F$3:F3287,$D$3:D3287,D3287,$C$3:C3287,"Buy")+SUMIFS($F$3:F3287,$D$3:D3287,D3287,$C$3:C3287,"Coin Deposit",$E$3:E3287,"&lt;&gt;")</f>
        <v>0</v>
      </c>
      <c r="X3287" s="131">
        <f t="shared" si="565"/>
        <v>0</v>
      </c>
      <c r="Y3287" s="131">
        <f>IF($D3287=Y$1,SUMIFS($H$3:$H3287,$G$3:$G3287,Y$1,$C$3:$C3287,"Sell"),0)</f>
        <v>0</v>
      </c>
      <c r="Z3287" s="131">
        <f t="shared" si="566"/>
        <v>0</v>
      </c>
      <c r="AA3287" s="131">
        <f>IF($D3287=AA$1,SUMIFS($H$3:$H3287,$G$3:$G3287,AA$1,$C$3:$C3287,"Sell"),0)</f>
        <v>0</v>
      </c>
      <c r="AB3287" s="131">
        <f t="shared" si="567"/>
        <v>0</v>
      </c>
      <c r="AC3287" s="131">
        <f>SUMIFS('Deductions and Deposits'!$H:$H,'Deductions and Deposits'!$G:$G,D3287,'Deductions and Deposits'!$F:$F,"&lt;="&amp;B3287)+SUMIFS($F$3:F3287,$D$3:D3287,D3287,$C$3:C3287,"Coin Deposit",$E$3:E3287,"")</f>
        <v>0</v>
      </c>
      <c r="AD3287" s="131">
        <f>SUMIFS('Deductions and Deposits'!$D:$D,'Deductions and Deposits'!$C:$C,D3287)+SUMIFS($F:$F,$D:$D,D3287,$C:$C,"Coin Deduction")</f>
        <v>0</v>
      </c>
      <c r="AE3287" s="131">
        <f>Table5[[#This Row],[Column4]]+Table5[[#This Row],[Column14]]+Table5[[#This Row],[Column19]]+Table5[[#This Row],[Column12]]</f>
        <v>0</v>
      </c>
      <c r="AF3287" s="131">
        <f>Table5[[#This Row],[Column5]]+Table5[[#This Row],[Column13]]+Table5[[#This Row],[Column21]]+Table5[[#This Row],[Column18]]</f>
        <v>0</v>
      </c>
      <c r="AG3287" s="131">
        <f t="shared" si="568"/>
        <v>0</v>
      </c>
      <c r="AH3287" s="131">
        <f t="shared" si="569"/>
        <v>0</v>
      </c>
      <c r="AI3287" s="131">
        <f>Table5[[#This Row],[Column17]]-Table5[[#This Row],[Column20]]</f>
        <v>0</v>
      </c>
      <c r="AJ3287" s="131">
        <f t="shared" si="570"/>
        <v>0</v>
      </c>
      <c r="AK3287" s="131">
        <f t="shared" si="563"/>
        <v>0</v>
      </c>
      <c r="AL3287" s="131">
        <f t="shared" si="571"/>
        <v>0</v>
      </c>
      <c r="AM3287" s="131" t="str">
        <f t="shared" si="572"/>
        <v/>
      </c>
      <c r="AN3287" s="131" t="str">
        <f t="shared" ca="1" si="573"/>
        <v/>
      </c>
    </row>
    <row r="3288" spans="1:40" ht="20.25" customHeight="1" x14ac:dyDescent="0.3">
      <c r="A3288" s="127"/>
      <c r="B3288" s="164"/>
      <c r="C3288" s="139"/>
      <c r="D3288" s="140"/>
      <c r="E3288" s="139"/>
      <c r="F3288" s="139"/>
      <c r="G3288" s="140"/>
      <c r="H3288" s="139"/>
      <c r="I3288" s="129"/>
      <c r="L3288" s="128"/>
      <c r="M3288" s="128"/>
      <c r="N3288" s="128"/>
      <c r="O3288" s="128"/>
      <c r="P3288" s="128"/>
      <c r="Q3288" s="128"/>
      <c r="R3288" s="128"/>
      <c r="S3288" s="128"/>
      <c r="T3288" s="120">
        <f t="shared" si="564"/>
        <v>0</v>
      </c>
      <c r="U3288" s="131"/>
      <c r="V3288" s="131"/>
      <c r="W3288" s="131">
        <f>SUMIFS($F$3:F3288,$D$3:D3288,D3288,$C$3:C3288,"Buy")+SUMIFS($F$3:F3288,$D$3:D3288,D3288,$C$3:C3288,"Coin Deposit",$E$3:E3288,"&lt;&gt;")</f>
        <v>0</v>
      </c>
      <c r="X3288" s="131">
        <f t="shared" si="565"/>
        <v>0</v>
      </c>
      <c r="Y3288" s="131">
        <f>IF($D3288=Y$1,SUMIFS($H$3:$H3288,$G$3:$G3288,Y$1,$C$3:$C3288,"Sell"),0)</f>
        <v>0</v>
      </c>
      <c r="Z3288" s="131">
        <f t="shared" si="566"/>
        <v>0</v>
      </c>
      <c r="AA3288" s="131">
        <f>IF($D3288=AA$1,SUMIFS($H$3:$H3288,$G$3:$G3288,AA$1,$C$3:$C3288,"Sell"),0)</f>
        <v>0</v>
      </c>
      <c r="AB3288" s="131">
        <f t="shared" si="567"/>
        <v>0</v>
      </c>
      <c r="AC3288" s="131">
        <f>SUMIFS('Deductions and Deposits'!$H:$H,'Deductions and Deposits'!$G:$G,D3288,'Deductions and Deposits'!$F:$F,"&lt;="&amp;B3288)+SUMIFS($F$3:F3288,$D$3:D3288,D3288,$C$3:C3288,"Coin Deposit",$E$3:E3288,"")</f>
        <v>0</v>
      </c>
      <c r="AD3288" s="131">
        <f>SUMIFS('Deductions and Deposits'!$D:$D,'Deductions and Deposits'!$C:$C,D3288)+SUMIFS($F:$F,$D:$D,D3288,$C:$C,"Coin Deduction")</f>
        <v>0</v>
      </c>
      <c r="AE3288" s="131">
        <f>Table5[[#This Row],[Column4]]+Table5[[#This Row],[Column14]]+Table5[[#This Row],[Column19]]+Table5[[#This Row],[Column12]]</f>
        <v>0</v>
      </c>
      <c r="AF3288" s="131">
        <f>Table5[[#This Row],[Column5]]+Table5[[#This Row],[Column13]]+Table5[[#This Row],[Column21]]+Table5[[#This Row],[Column18]]</f>
        <v>0</v>
      </c>
      <c r="AG3288" s="131">
        <f t="shared" si="568"/>
        <v>0</v>
      </c>
      <c r="AH3288" s="131">
        <f t="shared" si="569"/>
        <v>0</v>
      </c>
      <c r="AI3288" s="131">
        <f>Table5[[#This Row],[Column17]]-Table5[[#This Row],[Column20]]</f>
        <v>0</v>
      </c>
      <c r="AJ3288" s="131">
        <f t="shared" si="570"/>
        <v>0</v>
      </c>
      <c r="AK3288" s="131">
        <f t="shared" si="563"/>
        <v>0</v>
      </c>
      <c r="AL3288" s="131">
        <f t="shared" si="571"/>
        <v>0</v>
      </c>
      <c r="AM3288" s="131" t="str">
        <f t="shared" si="572"/>
        <v/>
      </c>
      <c r="AN3288" s="131" t="str">
        <f t="shared" ca="1" si="573"/>
        <v/>
      </c>
    </row>
    <row r="3289" spans="1:40" ht="20.25" customHeight="1" x14ac:dyDescent="0.3">
      <c r="A3289" s="127"/>
      <c r="B3289" s="164"/>
      <c r="C3289" s="139"/>
      <c r="D3289" s="140"/>
      <c r="E3289" s="139"/>
      <c r="F3289" s="139"/>
      <c r="G3289" s="140"/>
      <c r="H3289" s="139"/>
      <c r="I3289" s="129"/>
      <c r="L3289" s="128"/>
      <c r="M3289" s="128"/>
      <c r="N3289" s="128"/>
      <c r="O3289" s="128"/>
      <c r="P3289" s="128"/>
      <c r="Q3289" s="128"/>
      <c r="R3289" s="128"/>
      <c r="S3289" s="128"/>
      <c r="T3289" s="120">
        <f t="shared" si="564"/>
        <v>0</v>
      </c>
      <c r="U3289" s="131"/>
      <c r="V3289" s="131"/>
      <c r="W3289" s="131">
        <f>SUMIFS($F$3:F3289,$D$3:D3289,D3289,$C$3:C3289,"Buy")+SUMIFS($F$3:F3289,$D$3:D3289,D3289,$C$3:C3289,"Coin Deposit",$E$3:E3289,"&lt;&gt;")</f>
        <v>0</v>
      </c>
      <c r="X3289" s="131">
        <f t="shared" si="565"/>
        <v>0</v>
      </c>
      <c r="Y3289" s="131">
        <f>IF($D3289=Y$1,SUMIFS($H$3:$H3289,$G$3:$G3289,Y$1,$C$3:$C3289,"Sell"),0)</f>
        <v>0</v>
      </c>
      <c r="Z3289" s="131">
        <f t="shared" si="566"/>
        <v>0</v>
      </c>
      <c r="AA3289" s="131">
        <f>IF($D3289=AA$1,SUMIFS($H$3:$H3289,$G$3:$G3289,AA$1,$C$3:$C3289,"Sell"),0)</f>
        <v>0</v>
      </c>
      <c r="AB3289" s="131">
        <f t="shared" si="567"/>
        <v>0</v>
      </c>
      <c r="AC3289" s="131">
        <f>SUMIFS('Deductions and Deposits'!$H:$H,'Deductions and Deposits'!$G:$G,D3289,'Deductions and Deposits'!$F:$F,"&lt;="&amp;B3289)+SUMIFS($F$3:F3289,$D$3:D3289,D3289,$C$3:C3289,"Coin Deposit",$E$3:E3289,"")</f>
        <v>0</v>
      </c>
      <c r="AD3289" s="131">
        <f>SUMIFS('Deductions and Deposits'!$D:$D,'Deductions and Deposits'!$C:$C,D3289)+SUMIFS($F:$F,$D:$D,D3289,$C:$C,"Coin Deduction")</f>
        <v>0</v>
      </c>
      <c r="AE3289" s="131">
        <f>Table5[[#This Row],[Column4]]+Table5[[#This Row],[Column14]]+Table5[[#This Row],[Column19]]+Table5[[#This Row],[Column12]]</f>
        <v>0</v>
      </c>
      <c r="AF3289" s="131">
        <f>Table5[[#This Row],[Column5]]+Table5[[#This Row],[Column13]]+Table5[[#This Row],[Column21]]+Table5[[#This Row],[Column18]]</f>
        <v>0</v>
      </c>
      <c r="AG3289" s="131">
        <f t="shared" si="568"/>
        <v>0</v>
      </c>
      <c r="AH3289" s="131">
        <f t="shared" si="569"/>
        <v>0</v>
      </c>
      <c r="AI3289" s="131">
        <f>Table5[[#This Row],[Column17]]-Table5[[#This Row],[Column20]]</f>
        <v>0</v>
      </c>
      <c r="AJ3289" s="131">
        <f t="shared" si="570"/>
        <v>0</v>
      </c>
      <c r="AK3289" s="131">
        <f t="shared" si="563"/>
        <v>0</v>
      </c>
      <c r="AL3289" s="131">
        <f t="shared" si="571"/>
        <v>0</v>
      </c>
      <c r="AM3289" s="131" t="str">
        <f t="shared" si="572"/>
        <v/>
      </c>
      <c r="AN3289" s="131" t="str">
        <f t="shared" ca="1" si="573"/>
        <v/>
      </c>
    </row>
    <row r="3290" spans="1:40" ht="20.25" customHeight="1" x14ac:dyDescent="0.3">
      <c r="A3290" s="127"/>
      <c r="B3290" s="164"/>
      <c r="C3290" s="139"/>
      <c r="D3290" s="140"/>
      <c r="E3290" s="139"/>
      <c r="F3290" s="139"/>
      <c r="G3290" s="140"/>
      <c r="H3290" s="139"/>
      <c r="I3290" s="129"/>
      <c r="L3290" s="128"/>
      <c r="M3290" s="128"/>
      <c r="N3290" s="128"/>
      <c r="O3290" s="128"/>
      <c r="P3290" s="128"/>
      <c r="Q3290" s="128"/>
      <c r="R3290" s="128"/>
      <c r="S3290" s="128"/>
      <c r="T3290" s="120">
        <f t="shared" si="564"/>
        <v>0</v>
      </c>
      <c r="U3290" s="131"/>
      <c r="V3290" s="131"/>
      <c r="W3290" s="131">
        <f>SUMIFS($F$3:F3290,$D$3:D3290,D3290,$C$3:C3290,"Buy")+SUMIFS($F$3:F3290,$D$3:D3290,D3290,$C$3:C3290,"Coin Deposit",$E$3:E3290,"&lt;&gt;")</f>
        <v>0</v>
      </c>
      <c r="X3290" s="131">
        <f t="shared" si="565"/>
        <v>0</v>
      </c>
      <c r="Y3290" s="131">
        <f>IF($D3290=Y$1,SUMIFS($H$3:$H3290,$G$3:$G3290,Y$1,$C$3:$C3290,"Sell"),0)</f>
        <v>0</v>
      </c>
      <c r="Z3290" s="131">
        <f t="shared" si="566"/>
        <v>0</v>
      </c>
      <c r="AA3290" s="131">
        <f>IF($D3290=AA$1,SUMIFS($H$3:$H3290,$G$3:$G3290,AA$1,$C$3:$C3290,"Sell"),0)</f>
        <v>0</v>
      </c>
      <c r="AB3290" s="131">
        <f t="shared" si="567"/>
        <v>0</v>
      </c>
      <c r="AC3290" s="131">
        <f>SUMIFS('Deductions and Deposits'!$H:$H,'Deductions and Deposits'!$G:$G,D3290,'Deductions and Deposits'!$F:$F,"&lt;="&amp;B3290)+SUMIFS($F$3:F3290,$D$3:D3290,D3290,$C$3:C3290,"Coin Deposit",$E$3:E3290,"")</f>
        <v>0</v>
      </c>
      <c r="AD3290" s="131">
        <f>SUMIFS('Deductions and Deposits'!$D:$D,'Deductions and Deposits'!$C:$C,D3290)+SUMIFS($F:$F,$D:$D,D3290,$C:$C,"Coin Deduction")</f>
        <v>0</v>
      </c>
      <c r="AE3290" s="131">
        <f>Table5[[#This Row],[Column4]]+Table5[[#This Row],[Column14]]+Table5[[#This Row],[Column19]]+Table5[[#This Row],[Column12]]</f>
        <v>0</v>
      </c>
      <c r="AF3290" s="131">
        <f>Table5[[#This Row],[Column5]]+Table5[[#This Row],[Column13]]+Table5[[#This Row],[Column21]]+Table5[[#This Row],[Column18]]</f>
        <v>0</v>
      </c>
      <c r="AG3290" s="131">
        <f t="shared" si="568"/>
        <v>0</v>
      </c>
      <c r="AH3290" s="131">
        <f t="shared" si="569"/>
        <v>0</v>
      </c>
      <c r="AI3290" s="131">
        <f>Table5[[#This Row],[Column17]]-Table5[[#This Row],[Column20]]</f>
        <v>0</v>
      </c>
      <c r="AJ3290" s="131">
        <f t="shared" si="570"/>
        <v>0</v>
      </c>
      <c r="AK3290" s="131">
        <f t="shared" si="563"/>
        <v>0</v>
      </c>
      <c r="AL3290" s="131">
        <f t="shared" si="571"/>
        <v>0</v>
      </c>
      <c r="AM3290" s="131" t="str">
        <f t="shared" si="572"/>
        <v/>
      </c>
      <c r="AN3290" s="131" t="str">
        <f t="shared" ca="1" si="573"/>
        <v/>
      </c>
    </row>
    <row r="3291" spans="1:40" ht="20.25" customHeight="1" x14ac:dyDescent="0.3">
      <c r="A3291" s="127"/>
      <c r="B3291" s="164"/>
      <c r="C3291" s="139"/>
      <c r="D3291" s="140"/>
      <c r="E3291" s="139"/>
      <c r="F3291" s="139"/>
      <c r="G3291" s="140"/>
      <c r="H3291" s="139"/>
      <c r="I3291" s="129"/>
      <c r="L3291" s="128"/>
      <c r="M3291" s="128"/>
      <c r="N3291" s="128"/>
      <c r="O3291" s="128"/>
      <c r="P3291" s="128"/>
      <c r="Q3291" s="128"/>
      <c r="R3291" s="128"/>
      <c r="S3291" s="128"/>
      <c r="T3291" s="120">
        <f t="shared" si="564"/>
        <v>0</v>
      </c>
      <c r="U3291" s="131"/>
      <c r="V3291" s="131"/>
      <c r="W3291" s="131">
        <f>SUMIFS($F$3:F3291,$D$3:D3291,D3291,$C$3:C3291,"Buy")+SUMIFS($F$3:F3291,$D$3:D3291,D3291,$C$3:C3291,"Coin Deposit",$E$3:E3291,"&lt;&gt;")</f>
        <v>0</v>
      </c>
      <c r="X3291" s="131">
        <f t="shared" si="565"/>
        <v>0</v>
      </c>
      <c r="Y3291" s="131">
        <f>IF($D3291=Y$1,SUMIFS($H$3:$H3291,$G$3:$G3291,Y$1,$C$3:$C3291,"Sell"),0)</f>
        <v>0</v>
      </c>
      <c r="Z3291" s="131">
        <f t="shared" si="566"/>
        <v>0</v>
      </c>
      <c r="AA3291" s="131">
        <f>IF($D3291=AA$1,SUMIFS($H$3:$H3291,$G$3:$G3291,AA$1,$C$3:$C3291,"Sell"),0)</f>
        <v>0</v>
      </c>
      <c r="AB3291" s="131">
        <f t="shared" si="567"/>
        <v>0</v>
      </c>
      <c r="AC3291" s="131">
        <f>SUMIFS('Deductions and Deposits'!$H:$H,'Deductions and Deposits'!$G:$G,D3291,'Deductions and Deposits'!$F:$F,"&lt;="&amp;B3291)+SUMIFS($F$3:F3291,$D$3:D3291,D3291,$C$3:C3291,"Coin Deposit",$E$3:E3291,"")</f>
        <v>0</v>
      </c>
      <c r="AD3291" s="131">
        <f>SUMIFS('Deductions and Deposits'!$D:$D,'Deductions and Deposits'!$C:$C,D3291)+SUMIFS($F:$F,$D:$D,D3291,$C:$C,"Coin Deduction")</f>
        <v>0</v>
      </c>
      <c r="AE3291" s="131">
        <f>Table5[[#This Row],[Column4]]+Table5[[#This Row],[Column14]]+Table5[[#This Row],[Column19]]+Table5[[#This Row],[Column12]]</f>
        <v>0</v>
      </c>
      <c r="AF3291" s="131">
        <f>Table5[[#This Row],[Column5]]+Table5[[#This Row],[Column13]]+Table5[[#This Row],[Column21]]+Table5[[#This Row],[Column18]]</f>
        <v>0</v>
      </c>
      <c r="AG3291" s="131">
        <f t="shared" si="568"/>
        <v>0</v>
      </c>
      <c r="AH3291" s="131">
        <f t="shared" si="569"/>
        <v>0</v>
      </c>
      <c r="AI3291" s="131">
        <f>Table5[[#This Row],[Column17]]-Table5[[#This Row],[Column20]]</f>
        <v>0</v>
      </c>
      <c r="AJ3291" s="131">
        <f t="shared" si="570"/>
        <v>0</v>
      </c>
      <c r="AK3291" s="131">
        <f t="shared" si="563"/>
        <v>0</v>
      </c>
      <c r="AL3291" s="131">
        <f t="shared" si="571"/>
        <v>0</v>
      </c>
      <c r="AM3291" s="131" t="str">
        <f t="shared" si="572"/>
        <v/>
      </c>
      <c r="AN3291" s="131" t="str">
        <f t="shared" ca="1" si="573"/>
        <v/>
      </c>
    </row>
    <row r="3292" spans="1:40" ht="20.25" customHeight="1" x14ac:dyDescent="0.3">
      <c r="A3292" s="127"/>
      <c r="B3292" s="164"/>
      <c r="C3292" s="139"/>
      <c r="D3292" s="140"/>
      <c r="E3292" s="139"/>
      <c r="F3292" s="139"/>
      <c r="G3292" s="140"/>
      <c r="H3292" s="139"/>
      <c r="I3292" s="129"/>
      <c r="L3292" s="128"/>
      <c r="M3292" s="128"/>
      <c r="N3292" s="128"/>
      <c r="O3292" s="128"/>
      <c r="P3292" s="128"/>
      <c r="Q3292" s="128"/>
      <c r="R3292" s="128"/>
      <c r="S3292" s="128"/>
      <c r="T3292" s="120">
        <f t="shared" si="564"/>
        <v>0</v>
      </c>
      <c r="U3292" s="131"/>
      <c r="V3292" s="131"/>
      <c r="W3292" s="131">
        <f>SUMIFS($F$3:F3292,$D$3:D3292,D3292,$C$3:C3292,"Buy")+SUMIFS($F$3:F3292,$D$3:D3292,D3292,$C$3:C3292,"Coin Deposit",$E$3:E3292,"&lt;&gt;")</f>
        <v>0</v>
      </c>
      <c r="X3292" s="131">
        <f t="shared" si="565"/>
        <v>0</v>
      </c>
      <c r="Y3292" s="131">
        <f>IF($D3292=Y$1,SUMIFS($H$3:$H3292,$G$3:$G3292,Y$1,$C$3:$C3292,"Sell"),0)</f>
        <v>0</v>
      </c>
      <c r="Z3292" s="131">
        <f t="shared" si="566"/>
        <v>0</v>
      </c>
      <c r="AA3292" s="131">
        <f>IF($D3292=AA$1,SUMIFS($H$3:$H3292,$G$3:$G3292,AA$1,$C$3:$C3292,"Sell"),0)</f>
        <v>0</v>
      </c>
      <c r="AB3292" s="131">
        <f t="shared" si="567"/>
        <v>0</v>
      </c>
      <c r="AC3292" s="131">
        <f>SUMIFS('Deductions and Deposits'!$H:$H,'Deductions and Deposits'!$G:$G,D3292,'Deductions and Deposits'!$F:$F,"&lt;="&amp;B3292)+SUMIFS($F$3:F3292,$D$3:D3292,D3292,$C$3:C3292,"Coin Deposit",$E$3:E3292,"")</f>
        <v>0</v>
      </c>
      <c r="AD3292" s="131">
        <f>SUMIFS('Deductions and Deposits'!$D:$D,'Deductions and Deposits'!$C:$C,D3292)+SUMIFS($F:$F,$D:$D,D3292,$C:$C,"Coin Deduction")</f>
        <v>0</v>
      </c>
      <c r="AE3292" s="131">
        <f>Table5[[#This Row],[Column4]]+Table5[[#This Row],[Column14]]+Table5[[#This Row],[Column19]]+Table5[[#This Row],[Column12]]</f>
        <v>0</v>
      </c>
      <c r="AF3292" s="131">
        <f>Table5[[#This Row],[Column5]]+Table5[[#This Row],[Column13]]+Table5[[#This Row],[Column21]]+Table5[[#This Row],[Column18]]</f>
        <v>0</v>
      </c>
      <c r="AG3292" s="131">
        <f t="shared" si="568"/>
        <v>0</v>
      </c>
      <c r="AH3292" s="131">
        <f t="shared" si="569"/>
        <v>0</v>
      </c>
      <c r="AI3292" s="131">
        <f>Table5[[#This Row],[Column17]]-Table5[[#This Row],[Column20]]</f>
        <v>0</v>
      </c>
      <c r="AJ3292" s="131">
        <f t="shared" si="570"/>
        <v>0</v>
      </c>
      <c r="AK3292" s="131">
        <f t="shared" si="563"/>
        <v>0</v>
      </c>
      <c r="AL3292" s="131">
        <f t="shared" si="571"/>
        <v>0</v>
      </c>
      <c r="AM3292" s="131" t="str">
        <f t="shared" si="572"/>
        <v/>
      </c>
      <c r="AN3292" s="131" t="str">
        <f t="shared" ca="1" si="573"/>
        <v/>
      </c>
    </row>
    <row r="3293" spans="1:40" ht="20.25" customHeight="1" x14ac:dyDescent="0.3">
      <c r="A3293" s="127"/>
      <c r="B3293" s="164"/>
      <c r="C3293" s="139"/>
      <c r="D3293" s="140"/>
      <c r="E3293" s="139"/>
      <c r="F3293" s="139"/>
      <c r="G3293" s="140"/>
      <c r="H3293" s="139"/>
      <c r="I3293" s="129"/>
      <c r="L3293" s="128"/>
      <c r="M3293" s="128"/>
      <c r="N3293" s="128"/>
      <c r="O3293" s="128"/>
      <c r="P3293" s="128"/>
      <c r="Q3293" s="128"/>
      <c r="R3293" s="128"/>
      <c r="S3293" s="128"/>
      <c r="T3293" s="120">
        <f t="shared" si="564"/>
        <v>0</v>
      </c>
      <c r="U3293" s="131"/>
      <c r="V3293" s="131"/>
      <c r="W3293" s="131">
        <f>SUMIFS($F$3:F3293,$D$3:D3293,D3293,$C$3:C3293,"Buy")+SUMIFS($F$3:F3293,$D$3:D3293,D3293,$C$3:C3293,"Coin Deposit",$E$3:E3293,"&lt;&gt;")</f>
        <v>0</v>
      </c>
      <c r="X3293" s="131">
        <f t="shared" si="565"/>
        <v>0</v>
      </c>
      <c r="Y3293" s="131">
        <f>IF($D3293=Y$1,SUMIFS($H$3:$H3293,$G$3:$G3293,Y$1,$C$3:$C3293,"Sell"),0)</f>
        <v>0</v>
      </c>
      <c r="Z3293" s="131">
        <f t="shared" si="566"/>
        <v>0</v>
      </c>
      <c r="AA3293" s="131">
        <f>IF($D3293=AA$1,SUMIFS($H$3:$H3293,$G$3:$G3293,AA$1,$C$3:$C3293,"Sell"),0)</f>
        <v>0</v>
      </c>
      <c r="AB3293" s="131">
        <f t="shared" si="567"/>
        <v>0</v>
      </c>
      <c r="AC3293" s="131">
        <f>SUMIFS('Deductions and Deposits'!$H:$H,'Deductions and Deposits'!$G:$G,D3293,'Deductions and Deposits'!$F:$F,"&lt;="&amp;B3293)+SUMIFS($F$3:F3293,$D$3:D3293,D3293,$C$3:C3293,"Coin Deposit",$E$3:E3293,"")</f>
        <v>0</v>
      </c>
      <c r="AD3293" s="131">
        <f>SUMIFS('Deductions and Deposits'!$D:$D,'Deductions and Deposits'!$C:$C,D3293)+SUMIFS($F:$F,$D:$D,D3293,$C:$C,"Coin Deduction")</f>
        <v>0</v>
      </c>
      <c r="AE3293" s="131">
        <f>Table5[[#This Row],[Column4]]+Table5[[#This Row],[Column14]]+Table5[[#This Row],[Column19]]+Table5[[#This Row],[Column12]]</f>
        <v>0</v>
      </c>
      <c r="AF3293" s="131">
        <f>Table5[[#This Row],[Column5]]+Table5[[#This Row],[Column13]]+Table5[[#This Row],[Column21]]+Table5[[#This Row],[Column18]]</f>
        <v>0</v>
      </c>
      <c r="AG3293" s="131">
        <f t="shared" si="568"/>
        <v>0</v>
      </c>
      <c r="AH3293" s="131">
        <f t="shared" si="569"/>
        <v>0</v>
      </c>
      <c r="AI3293" s="131">
        <f>Table5[[#This Row],[Column17]]-Table5[[#This Row],[Column20]]</f>
        <v>0</v>
      </c>
      <c r="AJ3293" s="131">
        <f t="shared" si="570"/>
        <v>0</v>
      </c>
      <c r="AK3293" s="131">
        <f t="shared" si="563"/>
        <v>0</v>
      </c>
      <c r="AL3293" s="131">
        <f t="shared" si="571"/>
        <v>0</v>
      </c>
      <c r="AM3293" s="131" t="str">
        <f t="shared" si="572"/>
        <v/>
      </c>
      <c r="AN3293" s="131" t="str">
        <f t="shared" ca="1" si="573"/>
        <v/>
      </c>
    </row>
    <row r="3294" spans="1:40" ht="20.25" customHeight="1" x14ac:dyDescent="0.3">
      <c r="A3294" s="127"/>
      <c r="B3294" s="164"/>
      <c r="C3294" s="139"/>
      <c r="D3294" s="140"/>
      <c r="E3294" s="139"/>
      <c r="F3294" s="139"/>
      <c r="G3294" s="140"/>
      <c r="H3294" s="139"/>
      <c r="I3294" s="129"/>
      <c r="L3294" s="128"/>
      <c r="M3294" s="128"/>
      <c r="N3294" s="128"/>
      <c r="O3294" s="128"/>
      <c r="P3294" s="128"/>
      <c r="Q3294" s="128"/>
      <c r="R3294" s="128"/>
      <c r="S3294" s="128"/>
      <c r="T3294" s="120">
        <f t="shared" si="564"/>
        <v>0</v>
      </c>
      <c r="U3294" s="131"/>
      <c r="V3294" s="131"/>
      <c r="W3294" s="131">
        <f>SUMIFS($F$3:F3294,$D$3:D3294,D3294,$C$3:C3294,"Buy")+SUMIFS($F$3:F3294,$D$3:D3294,D3294,$C$3:C3294,"Coin Deposit",$E$3:E3294,"&lt;&gt;")</f>
        <v>0</v>
      </c>
      <c r="X3294" s="131">
        <f t="shared" si="565"/>
        <v>0</v>
      </c>
      <c r="Y3294" s="131">
        <f>IF($D3294=Y$1,SUMIFS($H$3:$H3294,$G$3:$G3294,Y$1,$C$3:$C3294,"Sell"),0)</f>
        <v>0</v>
      </c>
      <c r="Z3294" s="131">
        <f t="shared" si="566"/>
        <v>0</v>
      </c>
      <c r="AA3294" s="131">
        <f>IF($D3294=AA$1,SUMIFS($H$3:$H3294,$G$3:$G3294,AA$1,$C$3:$C3294,"Sell"),0)</f>
        <v>0</v>
      </c>
      <c r="AB3294" s="131">
        <f t="shared" si="567"/>
        <v>0</v>
      </c>
      <c r="AC3294" s="131">
        <f>SUMIFS('Deductions and Deposits'!$H:$H,'Deductions and Deposits'!$G:$G,D3294,'Deductions and Deposits'!$F:$F,"&lt;="&amp;B3294)+SUMIFS($F$3:F3294,$D$3:D3294,D3294,$C$3:C3294,"Coin Deposit",$E$3:E3294,"")</f>
        <v>0</v>
      </c>
      <c r="AD3294" s="131">
        <f>SUMIFS('Deductions and Deposits'!$D:$D,'Deductions and Deposits'!$C:$C,D3294)+SUMIFS($F:$F,$D:$D,D3294,$C:$C,"Coin Deduction")</f>
        <v>0</v>
      </c>
      <c r="AE3294" s="131">
        <f>Table5[[#This Row],[Column4]]+Table5[[#This Row],[Column14]]+Table5[[#This Row],[Column19]]+Table5[[#This Row],[Column12]]</f>
        <v>0</v>
      </c>
      <c r="AF3294" s="131">
        <f>Table5[[#This Row],[Column5]]+Table5[[#This Row],[Column13]]+Table5[[#This Row],[Column21]]+Table5[[#This Row],[Column18]]</f>
        <v>0</v>
      </c>
      <c r="AG3294" s="131">
        <f t="shared" si="568"/>
        <v>0</v>
      </c>
      <c r="AH3294" s="131">
        <f t="shared" si="569"/>
        <v>0</v>
      </c>
      <c r="AI3294" s="131">
        <f>Table5[[#This Row],[Column17]]-Table5[[#This Row],[Column20]]</f>
        <v>0</v>
      </c>
      <c r="AJ3294" s="131">
        <f t="shared" si="570"/>
        <v>0</v>
      </c>
      <c r="AK3294" s="131">
        <f t="shared" si="563"/>
        <v>0</v>
      </c>
      <c r="AL3294" s="131">
        <f t="shared" si="571"/>
        <v>0</v>
      </c>
      <c r="AM3294" s="131" t="str">
        <f t="shared" si="572"/>
        <v/>
      </c>
      <c r="AN3294" s="131" t="str">
        <f t="shared" ca="1" si="573"/>
        <v/>
      </c>
    </row>
    <row r="3295" spans="1:40" ht="20.25" customHeight="1" x14ac:dyDescent="0.3">
      <c r="A3295" s="127"/>
      <c r="B3295" s="164"/>
      <c r="C3295" s="139"/>
      <c r="D3295" s="140"/>
      <c r="E3295" s="139"/>
      <c r="F3295" s="139"/>
      <c r="G3295" s="140"/>
      <c r="H3295" s="139"/>
      <c r="I3295" s="129"/>
      <c r="L3295" s="128"/>
      <c r="M3295" s="128"/>
      <c r="N3295" s="128"/>
      <c r="O3295" s="128"/>
      <c r="P3295" s="128"/>
      <c r="Q3295" s="128"/>
      <c r="R3295" s="128"/>
      <c r="S3295" s="128"/>
      <c r="T3295" s="120">
        <f t="shared" si="564"/>
        <v>0</v>
      </c>
      <c r="U3295" s="131"/>
      <c r="V3295" s="131"/>
      <c r="W3295" s="131">
        <f>SUMIFS($F$3:F3295,$D$3:D3295,D3295,$C$3:C3295,"Buy")+SUMIFS($F$3:F3295,$D$3:D3295,D3295,$C$3:C3295,"Coin Deposit",$E$3:E3295,"&lt;&gt;")</f>
        <v>0</v>
      </c>
      <c r="X3295" s="131">
        <f t="shared" si="565"/>
        <v>0</v>
      </c>
      <c r="Y3295" s="131">
        <f>IF($D3295=Y$1,SUMIFS($H$3:$H3295,$G$3:$G3295,Y$1,$C$3:$C3295,"Sell"),0)</f>
        <v>0</v>
      </c>
      <c r="Z3295" s="131">
        <f t="shared" si="566"/>
        <v>0</v>
      </c>
      <c r="AA3295" s="131">
        <f>IF($D3295=AA$1,SUMIFS($H$3:$H3295,$G$3:$G3295,AA$1,$C$3:$C3295,"Sell"),0)</f>
        <v>0</v>
      </c>
      <c r="AB3295" s="131">
        <f t="shared" si="567"/>
        <v>0</v>
      </c>
      <c r="AC3295" s="131">
        <f>SUMIFS('Deductions and Deposits'!$H:$H,'Deductions and Deposits'!$G:$G,D3295,'Deductions and Deposits'!$F:$F,"&lt;="&amp;B3295)+SUMIFS($F$3:F3295,$D$3:D3295,D3295,$C$3:C3295,"Coin Deposit",$E$3:E3295,"")</f>
        <v>0</v>
      </c>
      <c r="AD3295" s="131">
        <f>SUMIFS('Deductions and Deposits'!$D:$D,'Deductions and Deposits'!$C:$C,D3295)+SUMIFS($F:$F,$D:$D,D3295,$C:$C,"Coin Deduction")</f>
        <v>0</v>
      </c>
      <c r="AE3295" s="131">
        <f>Table5[[#This Row],[Column4]]+Table5[[#This Row],[Column14]]+Table5[[#This Row],[Column19]]+Table5[[#This Row],[Column12]]</f>
        <v>0</v>
      </c>
      <c r="AF3295" s="131">
        <f>Table5[[#This Row],[Column5]]+Table5[[#This Row],[Column13]]+Table5[[#This Row],[Column21]]+Table5[[#This Row],[Column18]]</f>
        <v>0</v>
      </c>
      <c r="AG3295" s="131">
        <f t="shared" si="568"/>
        <v>0</v>
      </c>
      <c r="AH3295" s="131">
        <f t="shared" si="569"/>
        <v>0</v>
      </c>
      <c r="AI3295" s="131">
        <f>Table5[[#This Row],[Column17]]-Table5[[#This Row],[Column20]]</f>
        <v>0</v>
      </c>
      <c r="AJ3295" s="131">
        <f t="shared" si="570"/>
        <v>0</v>
      </c>
      <c r="AK3295" s="131">
        <f t="shared" si="563"/>
        <v>0</v>
      </c>
      <c r="AL3295" s="131">
        <f t="shared" si="571"/>
        <v>0</v>
      </c>
      <c r="AM3295" s="131" t="str">
        <f t="shared" si="572"/>
        <v/>
      </c>
      <c r="AN3295" s="131" t="str">
        <f t="shared" ca="1" si="573"/>
        <v/>
      </c>
    </row>
    <row r="3296" spans="1:40" ht="20.25" customHeight="1" x14ac:dyDescent="0.3">
      <c r="A3296" s="127"/>
      <c r="B3296" s="164"/>
      <c r="C3296" s="139"/>
      <c r="D3296" s="140"/>
      <c r="E3296" s="139"/>
      <c r="F3296" s="139"/>
      <c r="G3296" s="140"/>
      <c r="H3296" s="139"/>
      <c r="I3296" s="129"/>
      <c r="L3296" s="128"/>
      <c r="M3296" s="128"/>
      <c r="N3296" s="128"/>
      <c r="O3296" s="128"/>
      <c r="P3296" s="128"/>
      <c r="Q3296" s="128"/>
      <c r="R3296" s="128"/>
      <c r="S3296" s="128"/>
      <c r="T3296" s="120">
        <f t="shared" si="564"/>
        <v>0</v>
      </c>
      <c r="U3296" s="131"/>
      <c r="V3296" s="131"/>
      <c r="W3296" s="131">
        <f>SUMIFS($F$3:F3296,$D$3:D3296,D3296,$C$3:C3296,"Buy")+SUMIFS($F$3:F3296,$D$3:D3296,D3296,$C$3:C3296,"Coin Deposit",$E$3:E3296,"&lt;&gt;")</f>
        <v>0</v>
      </c>
      <c r="X3296" s="131">
        <f t="shared" si="565"/>
        <v>0</v>
      </c>
      <c r="Y3296" s="131">
        <f>IF($D3296=Y$1,SUMIFS($H$3:$H3296,$G$3:$G3296,Y$1,$C$3:$C3296,"Sell"),0)</f>
        <v>0</v>
      </c>
      <c r="Z3296" s="131">
        <f t="shared" si="566"/>
        <v>0</v>
      </c>
      <c r="AA3296" s="131">
        <f>IF($D3296=AA$1,SUMIFS($H$3:$H3296,$G$3:$G3296,AA$1,$C$3:$C3296,"Sell"),0)</f>
        <v>0</v>
      </c>
      <c r="AB3296" s="131">
        <f t="shared" si="567"/>
        <v>0</v>
      </c>
      <c r="AC3296" s="131">
        <f>SUMIFS('Deductions and Deposits'!$H:$H,'Deductions and Deposits'!$G:$G,D3296,'Deductions and Deposits'!$F:$F,"&lt;="&amp;B3296)+SUMIFS($F$3:F3296,$D$3:D3296,D3296,$C$3:C3296,"Coin Deposit",$E$3:E3296,"")</f>
        <v>0</v>
      </c>
      <c r="AD3296" s="131">
        <f>SUMIFS('Deductions and Deposits'!$D:$D,'Deductions and Deposits'!$C:$C,D3296)+SUMIFS($F:$F,$D:$D,D3296,$C:$C,"Coin Deduction")</f>
        <v>0</v>
      </c>
      <c r="AE3296" s="131">
        <f>Table5[[#This Row],[Column4]]+Table5[[#This Row],[Column14]]+Table5[[#This Row],[Column19]]+Table5[[#This Row],[Column12]]</f>
        <v>0</v>
      </c>
      <c r="AF3296" s="131">
        <f>Table5[[#This Row],[Column5]]+Table5[[#This Row],[Column13]]+Table5[[#This Row],[Column21]]+Table5[[#This Row],[Column18]]</f>
        <v>0</v>
      </c>
      <c r="AG3296" s="131">
        <f t="shared" si="568"/>
        <v>0</v>
      </c>
      <c r="AH3296" s="131">
        <f t="shared" si="569"/>
        <v>0</v>
      </c>
      <c r="AI3296" s="131">
        <f>Table5[[#This Row],[Column17]]-Table5[[#This Row],[Column20]]</f>
        <v>0</v>
      </c>
      <c r="AJ3296" s="131">
        <f t="shared" si="570"/>
        <v>0</v>
      </c>
      <c r="AK3296" s="131">
        <f t="shared" si="563"/>
        <v>0</v>
      </c>
      <c r="AL3296" s="131">
        <f t="shared" si="571"/>
        <v>0</v>
      </c>
      <c r="AM3296" s="131" t="str">
        <f t="shared" si="572"/>
        <v/>
      </c>
      <c r="AN3296" s="131" t="str">
        <f t="shared" ca="1" si="573"/>
        <v/>
      </c>
    </row>
    <row r="3297" spans="1:40" ht="20.25" customHeight="1" x14ac:dyDescent="0.3">
      <c r="A3297" s="127"/>
      <c r="B3297" s="164"/>
      <c r="C3297" s="139"/>
      <c r="D3297" s="140"/>
      <c r="E3297" s="139"/>
      <c r="F3297" s="139"/>
      <c r="G3297" s="140"/>
      <c r="H3297" s="139"/>
      <c r="I3297" s="129"/>
      <c r="L3297" s="128"/>
      <c r="M3297" s="128"/>
      <c r="N3297" s="128"/>
      <c r="O3297" s="128"/>
      <c r="P3297" s="128"/>
      <c r="Q3297" s="128"/>
      <c r="R3297" s="128"/>
      <c r="S3297" s="128"/>
      <c r="T3297" s="120">
        <f t="shared" si="564"/>
        <v>0</v>
      </c>
      <c r="U3297" s="131"/>
      <c r="V3297" s="131"/>
      <c r="W3297" s="131">
        <f>SUMIFS($F$3:F3297,$D$3:D3297,D3297,$C$3:C3297,"Buy")+SUMIFS($F$3:F3297,$D$3:D3297,D3297,$C$3:C3297,"Coin Deposit",$E$3:E3297,"&lt;&gt;")</f>
        <v>0</v>
      </c>
      <c r="X3297" s="131">
        <f t="shared" si="565"/>
        <v>0</v>
      </c>
      <c r="Y3297" s="131">
        <f>IF($D3297=Y$1,SUMIFS($H$3:$H3297,$G$3:$G3297,Y$1,$C$3:$C3297,"Sell"),0)</f>
        <v>0</v>
      </c>
      <c r="Z3297" s="131">
        <f t="shared" si="566"/>
        <v>0</v>
      </c>
      <c r="AA3297" s="131">
        <f>IF($D3297=AA$1,SUMIFS($H$3:$H3297,$G$3:$G3297,AA$1,$C$3:$C3297,"Sell"),0)</f>
        <v>0</v>
      </c>
      <c r="AB3297" s="131">
        <f t="shared" si="567"/>
        <v>0</v>
      </c>
      <c r="AC3297" s="131">
        <f>SUMIFS('Deductions and Deposits'!$H:$H,'Deductions and Deposits'!$G:$G,D3297,'Deductions and Deposits'!$F:$F,"&lt;="&amp;B3297)+SUMIFS($F$3:F3297,$D$3:D3297,D3297,$C$3:C3297,"Coin Deposit",$E$3:E3297,"")</f>
        <v>0</v>
      </c>
      <c r="AD3297" s="131">
        <f>SUMIFS('Deductions and Deposits'!$D:$D,'Deductions and Deposits'!$C:$C,D3297)+SUMIFS($F:$F,$D:$D,D3297,$C:$C,"Coin Deduction")</f>
        <v>0</v>
      </c>
      <c r="AE3297" s="131">
        <f>Table5[[#This Row],[Column4]]+Table5[[#This Row],[Column14]]+Table5[[#This Row],[Column19]]+Table5[[#This Row],[Column12]]</f>
        <v>0</v>
      </c>
      <c r="AF3297" s="131">
        <f>Table5[[#This Row],[Column5]]+Table5[[#This Row],[Column13]]+Table5[[#This Row],[Column21]]+Table5[[#This Row],[Column18]]</f>
        <v>0</v>
      </c>
      <c r="AG3297" s="131">
        <f t="shared" si="568"/>
        <v>0</v>
      </c>
      <c r="AH3297" s="131">
        <f t="shared" si="569"/>
        <v>0</v>
      </c>
      <c r="AI3297" s="131">
        <f>Table5[[#This Row],[Column17]]-Table5[[#This Row],[Column20]]</f>
        <v>0</v>
      </c>
      <c r="AJ3297" s="131">
        <f t="shared" si="570"/>
        <v>0</v>
      </c>
      <c r="AK3297" s="131">
        <f t="shared" si="563"/>
        <v>0</v>
      </c>
      <c r="AL3297" s="131">
        <f t="shared" si="571"/>
        <v>0</v>
      </c>
      <c r="AM3297" s="131" t="str">
        <f t="shared" si="572"/>
        <v/>
      </c>
      <c r="AN3297" s="131" t="str">
        <f t="shared" ca="1" si="573"/>
        <v/>
      </c>
    </row>
    <row r="3298" spans="1:40" ht="20.25" customHeight="1" x14ac:dyDescent="0.3">
      <c r="A3298" s="127"/>
      <c r="B3298" s="164"/>
      <c r="C3298" s="139"/>
      <c r="D3298" s="140"/>
      <c r="E3298" s="139"/>
      <c r="F3298" s="139"/>
      <c r="G3298" s="140"/>
      <c r="H3298" s="139"/>
      <c r="I3298" s="129"/>
      <c r="L3298" s="128"/>
      <c r="M3298" s="128"/>
      <c r="N3298" s="128"/>
      <c r="O3298" s="128"/>
      <c r="P3298" s="128"/>
      <c r="Q3298" s="128"/>
      <c r="R3298" s="128"/>
      <c r="S3298" s="128"/>
      <c r="T3298" s="120">
        <f t="shared" si="564"/>
        <v>0</v>
      </c>
      <c r="U3298" s="131"/>
      <c r="V3298" s="131"/>
      <c r="W3298" s="131">
        <f>SUMIFS($F$3:F3298,$D$3:D3298,D3298,$C$3:C3298,"Buy")+SUMIFS($F$3:F3298,$D$3:D3298,D3298,$C$3:C3298,"Coin Deposit",$E$3:E3298,"&lt;&gt;")</f>
        <v>0</v>
      </c>
      <c r="X3298" s="131">
        <f t="shared" si="565"/>
        <v>0</v>
      </c>
      <c r="Y3298" s="131">
        <f>IF($D3298=Y$1,SUMIFS($H$3:$H3298,$G$3:$G3298,Y$1,$C$3:$C3298,"Sell"),0)</f>
        <v>0</v>
      </c>
      <c r="Z3298" s="131">
        <f t="shared" si="566"/>
        <v>0</v>
      </c>
      <c r="AA3298" s="131">
        <f>IF($D3298=AA$1,SUMIFS($H$3:$H3298,$G$3:$G3298,AA$1,$C$3:$C3298,"Sell"),0)</f>
        <v>0</v>
      </c>
      <c r="AB3298" s="131">
        <f t="shared" si="567"/>
        <v>0</v>
      </c>
      <c r="AC3298" s="131">
        <f>SUMIFS('Deductions and Deposits'!$H:$H,'Deductions and Deposits'!$G:$G,D3298,'Deductions and Deposits'!$F:$F,"&lt;="&amp;B3298)+SUMIFS($F$3:F3298,$D$3:D3298,D3298,$C$3:C3298,"Coin Deposit",$E$3:E3298,"")</f>
        <v>0</v>
      </c>
      <c r="AD3298" s="131">
        <f>SUMIFS('Deductions and Deposits'!$D:$D,'Deductions and Deposits'!$C:$C,D3298)+SUMIFS($F:$F,$D:$D,D3298,$C:$C,"Coin Deduction")</f>
        <v>0</v>
      </c>
      <c r="AE3298" s="131">
        <f>Table5[[#This Row],[Column4]]+Table5[[#This Row],[Column14]]+Table5[[#This Row],[Column19]]+Table5[[#This Row],[Column12]]</f>
        <v>0</v>
      </c>
      <c r="AF3298" s="131">
        <f>Table5[[#This Row],[Column5]]+Table5[[#This Row],[Column13]]+Table5[[#This Row],[Column21]]+Table5[[#This Row],[Column18]]</f>
        <v>0</v>
      </c>
      <c r="AG3298" s="131">
        <f t="shared" si="568"/>
        <v>0</v>
      </c>
      <c r="AH3298" s="131">
        <f t="shared" si="569"/>
        <v>0</v>
      </c>
      <c r="AI3298" s="131">
        <f>Table5[[#This Row],[Column17]]-Table5[[#This Row],[Column20]]</f>
        <v>0</v>
      </c>
      <c r="AJ3298" s="131">
        <f t="shared" si="570"/>
        <v>0</v>
      </c>
      <c r="AK3298" s="131">
        <f t="shared" si="563"/>
        <v>0</v>
      </c>
      <c r="AL3298" s="131">
        <f t="shared" si="571"/>
        <v>0</v>
      </c>
      <c r="AM3298" s="131" t="str">
        <f t="shared" si="572"/>
        <v/>
      </c>
      <c r="AN3298" s="131" t="str">
        <f t="shared" ca="1" si="573"/>
        <v/>
      </c>
    </row>
    <row r="3299" spans="1:40" ht="20.25" customHeight="1" x14ac:dyDescent="0.3">
      <c r="A3299" s="127"/>
      <c r="B3299" s="164"/>
      <c r="C3299" s="139"/>
      <c r="D3299" s="140"/>
      <c r="E3299" s="139"/>
      <c r="F3299" s="139"/>
      <c r="G3299" s="140"/>
      <c r="H3299" s="139"/>
      <c r="I3299" s="129"/>
      <c r="L3299" s="128"/>
      <c r="M3299" s="128"/>
      <c r="N3299" s="128"/>
      <c r="O3299" s="128"/>
      <c r="P3299" s="128"/>
      <c r="Q3299" s="128"/>
      <c r="R3299" s="128"/>
      <c r="S3299" s="128"/>
      <c r="T3299" s="120">
        <f t="shared" si="564"/>
        <v>0</v>
      </c>
      <c r="U3299" s="131"/>
      <c r="V3299" s="131"/>
      <c r="W3299" s="131">
        <f>SUMIFS($F$3:F3299,$D$3:D3299,D3299,$C$3:C3299,"Buy")+SUMIFS($F$3:F3299,$D$3:D3299,D3299,$C$3:C3299,"Coin Deposit",$E$3:E3299,"&lt;&gt;")</f>
        <v>0</v>
      </c>
      <c r="X3299" s="131">
        <f t="shared" si="565"/>
        <v>0</v>
      </c>
      <c r="Y3299" s="131">
        <f>IF($D3299=Y$1,SUMIFS($H$3:$H3299,$G$3:$G3299,Y$1,$C$3:$C3299,"Sell"),0)</f>
        <v>0</v>
      </c>
      <c r="Z3299" s="131">
        <f t="shared" si="566"/>
        <v>0</v>
      </c>
      <c r="AA3299" s="131">
        <f>IF($D3299=AA$1,SUMIFS($H$3:$H3299,$G$3:$G3299,AA$1,$C$3:$C3299,"Sell"),0)</f>
        <v>0</v>
      </c>
      <c r="AB3299" s="131">
        <f t="shared" si="567"/>
        <v>0</v>
      </c>
      <c r="AC3299" s="131">
        <f>SUMIFS('Deductions and Deposits'!$H:$H,'Deductions and Deposits'!$G:$G,D3299,'Deductions and Deposits'!$F:$F,"&lt;="&amp;B3299)+SUMIFS($F$3:F3299,$D$3:D3299,D3299,$C$3:C3299,"Coin Deposit",$E$3:E3299,"")</f>
        <v>0</v>
      </c>
      <c r="AD3299" s="131">
        <f>SUMIFS('Deductions and Deposits'!$D:$D,'Deductions and Deposits'!$C:$C,D3299)+SUMIFS($F:$F,$D:$D,D3299,$C:$C,"Coin Deduction")</f>
        <v>0</v>
      </c>
      <c r="AE3299" s="131">
        <f>Table5[[#This Row],[Column4]]+Table5[[#This Row],[Column14]]+Table5[[#This Row],[Column19]]+Table5[[#This Row],[Column12]]</f>
        <v>0</v>
      </c>
      <c r="AF3299" s="131">
        <f>Table5[[#This Row],[Column5]]+Table5[[#This Row],[Column13]]+Table5[[#This Row],[Column21]]+Table5[[#This Row],[Column18]]</f>
        <v>0</v>
      </c>
      <c r="AG3299" s="131">
        <f t="shared" si="568"/>
        <v>0</v>
      </c>
      <c r="AH3299" s="131">
        <f t="shared" si="569"/>
        <v>0</v>
      </c>
      <c r="AI3299" s="131">
        <f>Table5[[#This Row],[Column17]]-Table5[[#This Row],[Column20]]</f>
        <v>0</v>
      </c>
      <c r="AJ3299" s="131">
        <f t="shared" si="570"/>
        <v>0</v>
      </c>
      <c r="AK3299" s="131">
        <f t="shared" si="563"/>
        <v>0</v>
      </c>
      <c r="AL3299" s="131">
        <f t="shared" si="571"/>
        <v>0</v>
      </c>
      <c r="AM3299" s="131" t="str">
        <f t="shared" si="572"/>
        <v/>
      </c>
      <c r="AN3299" s="131" t="str">
        <f t="shared" ca="1" si="573"/>
        <v/>
      </c>
    </row>
    <row r="3300" spans="1:40" ht="20.25" customHeight="1" x14ac:dyDescent="0.3">
      <c r="A3300" s="127"/>
      <c r="B3300" s="164"/>
      <c r="C3300" s="139"/>
      <c r="D3300" s="140"/>
      <c r="E3300" s="139"/>
      <c r="F3300" s="139"/>
      <c r="G3300" s="140"/>
      <c r="H3300" s="139"/>
      <c r="I3300" s="129"/>
      <c r="L3300" s="128"/>
      <c r="M3300" s="128"/>
      <c r="N3300" s="128"/>
      <c r="O3300" s="128"/>
      <c r="P3300" s="128"/>
      <c r="Q3300" s="128"/>
      <c r="R3300" s="128"/>
      <c r="S3300" s="128"/>
      <c r="T3300" s="120">
        <f t="shared" si="564"/>
        <v>0</v>
      </c>
      <c r="U3300" s="131"/>
      <c r="V3300" s="131"/>
      <c r="W3300" s="131">
        <f>SUMIFS($F$3:F3300,$D$3:D3300,D3300,$C$3:C3300,"Buy")+SUMIFS($F$3:F3300,$D$3:D3300,D3300,$C$3:C3300,"Coin Deposit",$E$3:E3300,"&lt;&gt;")</f>
        <v>0</v>
      </c>
      <c r="X3300" s="131">
        <f t="shared" si="565"/>
        <v>0</v>
      </c>
      <c r="Y3300" s="131">
        <f>IF($D3300=Y$1,SUMIFS($H$3:$H3300,$G$3:$G3300,Y$1,$C$3:$C3300,"Sell"),0)</f>
        <v>0</v>
      </c>
      <c r="Z3300" s="131">
        <f t="shared" si="566"/>
        <v>0</v>
      </c>
      <c r="AA3300" s="131">
        <f>IF($D3300=AA$1,SUMIFS($H$3:$H3300,$G$3:$G3300,AA$1,$C$3:$C3300,"Sell"),0)</f>
        <v>0</v>
      </c>
      <c r="AB3300" s="131">
        <f t="shared" si="567"/>
        <v>0</v>
      </c>
      <c r="AC3300" s="131">
        <f>SUMIFS('Deductions and Deposits'!$H:$H,'Deductions and Deposits'!$G:$G,D3300,'Deductions and Deposits'!$F:$F,"&lt;="&amp;B3300)+SUMIFS($F$3:F3300,$D$3:D3300,D3300,$C$3:C3300,"Coin Deposit",$E$3:E3300,"")</f>
        <v>0</v>
      </c>
      <c r="AD3300" s="131">
        <f>SUMIFS('Deductions and Deposits'!$D:$D,'Deductions and Deposits'!$C:$C,D3300)+SUMIFS($F:$F,$D:$D,D3300,$C:$C,"Coin Deduction")</f>
        <v>0</v>
      </c>
      <c r="AE3300" s="131">
        <f>Table5[[#This Row],[Column4]]+Table5[[#This Row],[Column14]]+Table5[[#This Row],[Column19]]+Table5[[#This Row],[Column12]]</f>
        <v>0</v>
      </c>
      <c r="AF3300" s="131">
        <f>Table5[[#This Row],[Column5]]+Table5[[#This Row],[Column13]]+Table5[[#This Row],[Column21]]+Table5[[#This Row],[Column18]]</f>
        <v>0</v>
      </c>
      <c r="AG3300" s="131">
        <f t="shared" si="568"/>
        <v>0</v>
      </c>
      <c r="AH3300" s="131">
        <f t="shared" si="569"/>
        <v>0</v>
      </c>
      <c r="AI3300" s="131">
        <f>Table5[[#This Row],[Column17]]-Table5[[#This Row],[Column20]]</f>
        <v>0</v>
      </c>
      <c r="AJ3300" s="131">
        <f t="shared" si="570"/>
        <v>0</v>
      </c>
      <c r="AK3300" s="131">
        <f t="shared" si="563"/>
        <v>0</v>
      </c>
      <c r="AL3300" s="131">
        <f t="shared" si="571"/>
        <v>0</v>
      </c>
      <c r="AM3300" s="131" t="str">
        <f t="shared" si="572"/>
        <v/>
      </c>
      <c r="AN3300" s="131" t="str">
        <f t="shared" ca="1" si="573"/>
        <v/>
      </c>
    </row>
    <row r="3301" spans="1:40" ht="20.25" customHeight="1" x14ac:dyDescent="0.3">
      <c r="A3301" s="127"/>
      <c r="B3301" s="164"/>
      <c r="C3301" s="139"/>
      <c r="D3301" s="140"/>
      <c r="E3301" s="139"/>
      <c r="F3301" s="139"/>
      <c r="G3301" s="140"/>
      <c r="H3301" s="139"/>
      <c r="I3301" s="129"/>
      <c r="L3301" s="128"/>
      <c r="M3301" s="128"/>
      <c r="N3301" s="128"/>
      <c r="O3301" s="128"/>
      <c r="P3301" s="128"/>
      <c r="Q3301" s="128"/>
      <c r="R3301" s="128"/>
      <c r="S3301" s="128"/>
      <c r="T3301" s="120">
        <f t="shared" si="564"/>
        <v>0</v>
      </c>
      <c r="U3301" s="131"/>
      <c r="V3301" s="131"/>
      <c r="W3301" s="131">
        <f>SUMIFS($F$3:F3301,$D$3:D3301,D3301,$C$3:C3301,"Buy")+SUMIFS($F$3:F3301,$D$3:D3301,D3301,$C$3:C3301,"Coin Deposit",$E$3:E3301,"&lt;&gt;")</f>
        <v>0</v>
      </c>
      <c r="X3301" s="131">
        <f t="shared" si="565"/>
        <v>0</v>
      </c>
      <c r="Y3301" s="131">
        <f>IF($D3301=Y$1,SUMIFS($H$3:$H3301,$G$3:$G3301,Y$1,$C$3:$C3301,"Sell"),0)</f>
        <v>0</v>
      </c>
      <c r="Z3301" s="131">
        <f t="shared" si="566"/>
        <v>0</v>
      </c>
      <c r="AA3301" s="131">
        <f>IF($D3301=AA$1,SUMIFS($H$3:$H3301,$G$3:$G3301,AA$1,$C$3:$C3301,"Sell"),0)</f>
        <v>0</v>
      </c>
      <c r="AB3301" s="131">
        <f t="shared" si="567"/>
        <v>0</v>
      </c>
      <c r="AC3301" s="131">
        <f>SUMIFS('Deductions and Deposits'!$H:$H,'Deductions and Deposits'!$G:$G,D3301,'Deductions and Deposits'!$F:$F,"&lt;="&amp;B3301)+SUMIFS($F$3:F3301,$D$3:D3301,D3301,$C$3:C3301,"Coin Deposit",$E$3:E3301,"")</f>
        <v>0</v>
      </c>
      <c r="AD3301" s="131">
        <f>SUMIFS('Deductions and Deposits'!$D:$D,'Deductions and Deposits'!$C:$C,D3301)+SUMIFS($F:$F,$D:$D,D3301,$C:$C,"Coin Deduction")</f>
        <v>0</v>
      </c>
      <c r="AE3301" s="131">
        <f>Table5[[#This Row],[Column4]]+Table5[[#This Row],[Column14]]+Table5[[#This Row],[Column19]]+Table5[[#This Row],[Column12]]</f>
        <v>0</v>
      </c>
      <c r="AF3301" s="131">
        <f>Table5[[#This Row],[Column5]]+Table5[[#This Row],[Column13]]+Table5[[#This Row],[Column21]]+Table5[[#This Row],[Column18]]</f>
        <v>0</v>
      </c>
      <c r="AG3301" s="131">
        <f t="shared" si="568"/>
        <v>0</v>
      </c>
      <c r="AH3301" s="131">
        <f t="shared" si="569"/>
        <v>0</v>
      </c>
      <c r="AI3301" s="131">
        <f>Table5[[#This Row],[Column17]]-Table5[[#This Row],[Column20]]</f>
        <v>0</v>
      </c>
      <c r="AJ3301" s="131">
        <f t="shared" si="570"/>
        <v>0</v>
      </c>
      <c r="AK3301" s="131">
        <f t="shared" si="563"/>
        <v>0</v>
      </c>
      <c r="AL3301" s="131">
        <f t="shared" si="571"/>
        <v>0</v>
      </c>
      <c r="AM3301" s="131" t="str">
        <f t="shared" si="572"/>
        <v/>
      </c>
      <c r="AN3301" s="131" t="str">
        <f t="shared" ca="1" si="573"/>
        <v/>
      </c>
    </row>
    <row r="3302" spans="1:40" ht="20.25" customHeight="1" x14ac:dyDescent="0.3">
      <c r="A3302" s="127"/>
      <c r="B3302" s="164"/>
      <c r="C3302" s="139"/>
      <c r="D3302" s="140"/>
      <c r="E3302" s="139"/>
      <c r="F3302" s="139"/>
      <c r="G3302" s="140"/>
      <c r="H3302" s="139"/>
      <c r="I3302" s="129"/>
      <c r="L3302" s="128"/>
      <c r="M3302" s="128"/>
      <c r="N3302" s="128"/>
      <c r="O3302" s="128"/>
      <c r="P3302" s="128"/>
      <c r="Q3302" s="128"/>
      <c r="R3302" s="128"/>
      <c r="S3302" s="128"/>
      <c r="T3302" s="120">
        <f t="shared" si="564"/>
        <v>0</v>
      </c>
      <c r="U3302" s="131"/>
      <c r="V3302" s="131"/>
      <c r="W3302" s="131">
        <f>SUMIFS($F$3:F3302,$D$3:D3302,D3302,$C$3:C3302,"Buy")+SUMIFS($F$3:F3302,$D$3:D3302,D3302,$C$3:C3302,"Coin Deposit",$E$3:E3302,"&lt;&gt;")</f>
        <v>0</v>
      </c>
      <c r="X3302" s="131">
        <f t="shared" si="565"/>
        <v>0</v>
      </c>
      <c r="Y3302" s="131">
        <f>IF($D3302=Y$1,SUMIFS($H$3:$H3302,$G$3:$G3302,Y$1,$C$3:$C3302,"Sell"),0)</f>
        <v>0</v>
      </c>
      <c r="Z3302" s="131">
        <f t="shared" si="566"/>
        <v>0</v>
      </c>
      <c r="AA3302" s="131">
        <f>IF($D3302=AA$1,SUMIFS($H$3:$H3302,$G$3:$G3302,AA$1,$C$3:$C3302,"Sell"),0)</f>
        <v>0</v>
      </c>
      <c r="AB3302" s="131">
        <f t="shared" si="567"/>
        <v>0</v>
      </c>
      <c r="AC3302" s="131">
        <f>SUMIFS('Deductions and Deposits'!$H:$H,'Deductions and Deposits'!$G:$G,D3302,'Deductions and Deposits'!$F:$F,"&lt;="&amp;B3302)+SUMIFS($F$3:F3302,$D$3:D3302,D3302,$C$3:C3302,"Coin Deposit",$E$3:E3302,"")</f>
        <v>0</v>
      </c>
      <c r="AD3302" s="131">
        <f>SUMIFS('Deductions and Deposits'!$D:$D,'Deductions and Deposits'!$C:$C,D3302)+SUMIFS($F:$F,$D:$D,D3302,$C:$C,"Coin Deduction")</f>
        <v>0</v>
      </c>
      <c r="AE3302" s="131">
        <f>Table5[[#This Row],[Column4]]+Table5[[#This Row],[Column14]]+Table5[[#This Row],[Column19]]+Table5[[#This Row],[Column12]]</f>
        <v>0</v>
      </c>
      <c r="AF3302" s="131">
        <f>Table5[[#This Row],[Column5]]+Table5[[#This Row],[Column13]]+Table5[[#This Row],[Column21]]+Table5[[#This Row],[Column18]]</f>
        <v>0</v>
      </c>
      <c r="AG3302" s="131">
        <f t="shared" si="568"/>
        <v>0</v>
      </c>
      <c r="AH3302" s="131">
        <f t="shared" si="569"/>
        <v>0</v>
      </c>
      <c r="AI3302" s="131">
        <f>Table5[[#This Row],[Column17]]-Table5[[#This Row],[Column20]]</f>
        <v>0</v>
      </c>
      <c r="AJ3302" s="131">
        <f t="shared" si="570"/>
        <v>0</v>
      </c>
      <c r="AK3302" s="131">
        <f t="shared" si="563"/>
        <v>0</v>
      </c>
      <c r="AL3302" s="131">
        <f t="shared" si="571"/>
        <v>0</v>
      </c>
      <c r="AM3302" s="131" t="str">
        <f t="shared" si="572"/>
        <v/>
      </c>
      <c r="AN3302" s="131" t="str">
        <f t="shared" ca="1" si="573"/>
        <v/>
      </c>
    </row>
    <row r="3303" spans="1:40" ht="20.25" customHeight="1" x14ac:dyDescent="0.3">
      <c r="A3303" s="127"/>
      <c r="B3303" s="164"/>
      <c r="C3303" s="139"/>
      <c r="D3303" s="140"/>
      <c r="E3303" s="139"/>
      <c r="F3303" s="139"/>
      <c r="G3303" s="140"/>
      <c r="H3303" s="139"/>
      <c r="I3303" s="129"/>
      <c r="L3303" s="128"/>
      <c r="M3303" s="128"/>
      <c r="N3303" s="128"/>
      <c r="O3303" s="128"/>
      <c r="P3303" s="128"/>
      <c r="Q3303" s="128"/>
      <c r="R3303" s="128"/>
      <c r="S3303" s="128"/>
      <c r="T3303" s="120">
        <f t="shared" si="564"/>
        <v>0</v>
      </c>
      <c r="U3303" s="131"/>
      <c r="V3303" s="131"/>
      <c r="W3303" s="131">
        <f>SUMIFS($F$3:F3303,$D$3:D3303,D3303,$C$3:C3303,"Buy")+SUMIFS($F$3:F3303,$D$3:D3303,D3303,$C$3:C3303,"Coin Deposit",$E$3:E3303,"&lt;&gt;")</f>
        <v>0</v>
      </c>
      <c r="X3303" s="131">
        <f t="shared" si="565"/>
        <v>0</v>
      </c>
      <c r="Y3303" s="131">
        <f>IF($D3303=Y$1,SUMIFS($H$3:$H3303,$G$3:$G3303,Y$1,$C$3:$C3303,"Sell"),0)</f>
        <v>0</v>
      </c>
      <c r="Z3303" s="131">
        <f t="shared" si="566"/>
        <v>0</v>
      </c>
      <c r="AA3303" s="131">
        <f>IF($D3303=AA$1,SUMIFS($H$3:$H3303,$G$3:$G3303,AA$1,$C$3:$C3303,"Sell"),0)</f>
        <v>0</v>
      </c>
      <c r="AB3303" s="131">
        <f t="shared" si="567"/>
        <v>0</v>
      </c>
      <c r="AC3303" s="131">
        <f>SUMIFS('Deductions and Deposits'!$H:$H,'Deductions and Deposits'!$G:$G,D3303,'Deductions and Deposits'!$F:$F,"&lt;="&amp;B3303)+SUMIFS($F$3:F3303,$D$3:D3303,D3303,$C$3:C3303,"Coin Deposit",$E$3:E3303,"")</f>
        <v>0</v>
      </c>
      <c r="AD3303" s="131">
        <f>SUMIFS('Deductions and Deposits'!$D:$D,'Deductions and Deposits'!$C:$C,D3303)+SUMIFS($F:$F,$D:$D,D3303,$C:$C,"Coin Deduction")</f>
        <v>0</v>
      </c>
      <c r="AE3303" s="131">
        <f>Table5[[#This Row],[Column4]]+Table5[[#This Row],[Column14]]+Table5[[#This Row],[Column19]]+Table5[[#This Row],[Column12]]</f>
        <v>0</v>
      </c>
      <c r="AF3303" s="131">
        <f>Table5[[#This Row],[Column5]]+Table5[[#This Row],[Column13]]+Table5[[#This Row],[Column21]]+Table5[[#This Row],[Column18]]</f>
        <v>0</v>
      </c>
      <c r="AG3303" s="131">
        <f t="shared" si="568"/>
        <v>0</v>
      </c>
      <c r="AH3303" s="131">
        <f t="shared" si="569"/>
        <v>0</v>
      </c>
      <c r="AI3303" s="131">
        <f>Table5[[#This Row],[Column17]]-Table5[[#This Row],[Column20]]</f>
        <v>0</v>
      </c>
      <c r="AJ3303" s="131">
        <f t="shared" si="570"/>
        <v>0</v>
      </c>
      <c r="AK3303" s="131">
        <f t="shared" si="563"/>
        <v>0</v>
      </c>
      <c r="AL3303" s="131">
        <f t="shared" si="571"/>
        <v>0</v>
      </c>
      <c r="AM3303" s="131" t="str">
        <f t="shared" si="572"/>
        <v/>
      </c>
      <c r="AN3303" s="131" t="str">
        <f t="shared" ca="1" si="573"/>
        <v/>
      </c>
    </row>
    <row r="3304" spans="1:40" ht="20.25" customHeight="1" x14ac:dyDescent="0.3">
      <c r="A3304" s="127"/>
      <c r="B3304" s="164"/>
      <c r="C3304" s="139"/>
      <c r="D3304" s="140"/>
      <c r="E3304" s="139"/>
      <c r="F3304" s="139"/>
      <c r="G3304" s="140"/>
      <c r="H3304" s="139"/>
      <c r="I3304" s="129"/>
      <c r="L3304" s="128"/>
      <c r="M3304" s="128"/>
      <c r="N3304" s="128"/>
      <c r="O3304" s="128"/>
      <c r="P3304" s="128"/>
      <c r="Q3304" s="128"/>
      <c r="R3304" s="128"/>
      <c r="S3304" s="128"/>
      <c r="T3304" s="120">
        <f t="shared" si="564"/>
        <v>0</v>
      </c>
      <c r="U3304" s="131"/>
      <c r="V3304" s="131"/>
      <c r="W3304" s="131">
        <f>SUMIFS($F$3:F3304,$D$3:D3304,D3304,$C$3:C3304,"Buy")+SUMIFS($F$3:F3304,$D$3:D3304,D3304,$C$3:C3304,"Coin Deposit",$E$3:E3304,"&lt;&gt;")</f>
        <v>0</v>
      </c>
      <c r="X3304" s="131">
        <f t="shared" si="565"/>
        <v>0</v>
      </c>
      <c r="Y3304" s="131">
        <f>IF($D3304=Y$1,SUMIFS($H$3:$H3304,$G$3:$G3304,Y$1,$C$3:$C3304,"Sell"),0)</f>
        <v>0</v>
      </c>
      <c r="Z3304" s="131">
        <f t="shared" si="566"/>
        <v>0</v>
      </c>
      <c r="AA3304" s="131">
        <f>IF($D3304=AA$1,SUMIFS($H$3:$H3304,$G$3:$G3304,AA$1,$C$3:$C3304,"Sell"),0)</f>
        <v>0</v>
      </c>
      <c r="AB3304" s="131">
        <f t="shared" si="567"/>
        <v>0</v>
      </c>
      <c r="AC3304" s="131">
        <f>SUMIFS('Deductions and Deposits'!$H:$H,'Deductions and Deposits'!$G:$G,D3304,'Deductions and Deposits'!$F:$F,"&lt;="&amp;B3304)+SUMIFS($F$3:F3304,$D$3:D3304,D3304,$C$3:C3304,"Coin Deposit",$E$3:E3304,"")</f>
        <v>0</v>
      </c>
      <c r="AD3304" s="131">
        <f>SUMIFS('Deductions and Deposits'!$D:$D,'Deductions and Deposits'!$C:$C,D3304)+SUMIFS($F:$F,$D:$D,D3304,$C:$C,"Coin Deduction")</f>
        <v>0</v>
      </c>
      <c r="AE3304" s="131">
        <f>Table5[[#This Row],[Column4]]+Table5[[#This Row],[Column14]]+Table5[[#This Row],[Column19]]+Table5[[#This Row],[Column12]]</f>
        <v>0</v>
      </c>
      <c r="AF3304" s="131">
        <f>Table5[[#This Row],[Column5]]+Table5[[#This Row],[Column13]]+Table5[[#This Row],[Column21]]+Table5[[#This Row],[Column18]]</f>
        <v>0</v>
      </c>
      <c r="AG3304" s="131">
        <f t="shared" si="568"/>
        <v>0</v>
      </c>
      <c r="AH3304" s="131">
        <f t="shared" si="569"/>
        <v>0</v>
      </c>
      <c r="AI3304" s="131">
        <f>Table5[[#This Row],[Column17]]-Table5[[#This Row],[Column20]]</f>
        <v>0</v>
      </c>
      <c r="AJ3304" s="131">
        <f t="shared" si="570"/>
        <v>0</v>
      </c>
      <c r="AK3304" s="131">
        <f t="shared" si="563"/>
        <v>0</v>
      </c>
      <c r="AL3304" s="131">
        <f t="shared" si="571"/>
        <v>0</v>
      </c>
      <c r="AM3304" s="131" t="str">
        <f t="shared" si="572"/>
        <v/>
      </c>
      <c r="AN3304" s="131" t="str">
        <f t="shared" ca="1" si="573"/>
        <v/>
      </c>
    </row>
    <row r="3305" spans="1:40" ht="20.25" customHeight="1" x14ac:dyDescent="0.3">
      <c r="A3305" s="127"/>
      <c r="B3305" s="164"/>
      <c r="C3305" s="139"/>
      <c r="D3305" s="140"/>
      <c r="E3305" s="139"/>
      <c r="F3305" s="139"/>
      <c r="G3305" s="140"/>
      <c r="H3305" s="139"/>
      <c r="I3305" s="129"/>
      <c r="L3305" s="128"/>
      <c r="M3305" s="128"/>
      <c r="N3305" s="128"/>
      <c r="O3305" s="128"/>
      <c r="P3305" s="128"/>
      <c r="Q3305" s="128"/>
      <c r="R3305" s="128"/>
      <c r="S3305" s="128"/>
      <c r="T3305" s="120">
        <f t="shared" si="564"/>
        <v>0</v>
      </c>
      <c r="U3305" s="131"/>
      <c r="V3305" s="131"/>
      <c r="W3305" s="131">
        <f>SUMIFS($F$3:F3305,$D$3:D3305,D3305,$C$3:C3305,"Buy")+SUMIFS($F$3:F3305,$D$3:D3305,D3305,$C$3:C3305,"Coin Deposit",$E$3:E3305,"&lt;&gt;")</f>
        <v>0</v>
      </c>
      <c r="X3305" s="131">
        <f t="shared" si="565"/>
        <v>0</v>
      </c>
      <c r="Y3305" s="131">
        <f>IF($D3305=Y$1,SUMIFS($H$3:$H3305,$G$3:$G3305,Y$1,$C$3:$C3305,"Sell"),0)</f>
        <v>0</v>
      </c>
      <c r="Z3305" s="131">
        <f t="shared" si="566"/>
        <v>0</v>
      </c>
      <c r="AA3305" s="131">
        <f>IF($D3305=AA$1,SUMIFS($H$3:$H3305,$G$3:$G3305,AA$1,$C$3:$C3305,"Sell"),0)</f>
        <v>0</v>
      </c>
      <c r="AB3305" s="131">
        <f t="shared" si="567"/>
        <v>0</v>
      </c>
      <c r="AC3305" s="131">
        <f>SUMIFS('Deductions and Deposits'!$H:$H,'Deductions and Deposits'!$G:$G,D3305,'Deductions and Deposits'!$F:$F,"&lt;="&amp;B3305)+SUMIFS($F$3:F3305,$D$3:D3305,D3305,$C$3:C3305,"Coin Deposit",$E$3:E3305,"")</f>
        <v>0</v>
      </c>
      <c r="AD3305" s="131">
        <f>SUMIFS('Deductions and Deposits'!$D:$D,'Deductions and Deposits'!$C:$C,D3305)+SUMIFS($F:$F,$D:$D,D3305,$C:$C,"Coin Deduction")</f>
        <v>0</v>
      </c>
      <c r="AE3305" s="131">
        <f>Table5[[#This Row],[Column4]]+Table5[[#This Row],[Column14]]+Table5[[#This Row],[Column19]]+Table5[[#This Row],[Column12]]</f>
        <v>0</v>
      </c>
      <c r="AF3305" s="131">
        <f>Table5[[#This Row],[Column5]]+Table5[[#This Row],[Column13]]+Table5[[#This Row],[Column21]]+Table5[[#This Row],[Column18]]</f>
        <v>0</v>
      </c>
      <c r="AG3305" s="131">
        <f t="shared" si="568"/>
        <v>0</v>
      </c>
      <c r="AH3305" s="131">
        <f t="shared" si="569"/>
        <v>0</v>
      </c>
      <c r="AI3305" s="131">
        <f>Table5[[#This Row],[Column17]]-Table5[[#This Row],[Column20]]</f>
        <v>0</v>
      </c>
      <c r="AJ3305" s="131">
        <f t="shared" si="570"/>
        <v>0</v>
      </c>
      <c r="AK3305" s="131">
        <f t="shared" si="563"/>
        <v>0</v>
      </c>
      <c r="AL3305" s="131">
        <f t="shared" si="571"/>
        <v>0</v>
      </c>
      <c r="AM3305" s="131" t="str">
        <f t="shared" si="572"/>
        <v/>
      </c>
      <c r="AN3305" s="131" t="str">
        <f t="shared" ca="1" si="573"/>
        <v/>
      </c>
    </row>
    <row r="3306" spans="1:40" ht="20.25" customHeight="1" x14ac:dyDescent="0.3">
      <c r="A3306" s="127"/>
      <c r="B3306" s="164"/>
      <c r="C3306" s="139"/>
      <c r="D3306" s="140"/>
      <c r="E3306" s="139"/>
      <c r="F3306" s="139"/>
      <c r="G3306" s="140"/>
      <c r="H3306" s="139"/>
      <c r="I3306" s="129"/>
      <c r="L3306" s="128"/>
      <c r="M3306" s="128"/>
      <c r="N3306" s="128"/>
      <c r="O3306" s="128"/>
      <c r="P3306" s="128"/>
      <c r="Q3306" s="128"/>
      <c r="R3306" s="128"/>
      <c r="S3306" s="128"/>
      <c r="T3306" s="120">
        <f t="shared" si="564"/>
        <v>0</v>
      </c>
      <c r="U3306" s="131"/>
      <c r="V3306" s="131"/>
      <c r="W3306" s="131">
        <f>SUMIFS($F$3:F3306,$D$3:D3306,D3306,$C$3:C3306,"Buy")+SUMIFS($F$3:F3306,$D$3:D3306,D3306,$C$3:C3306,"Coin Deposit",$E$3:E3306,"&lt;&gt;")</f>
        <v>0</v>
      </c>
      <c r="X3306" s="131">
        <f t="shared" si="565"/>
        <v>0</v>
      </c>
      <c r="Y3306" s="131">
        <f>IF($D3306=Y$1,SUMIFS($H$3:$H3306,$G$3:$G3306,Y$1,$C$3:$C3306,"Sell"),0)</f>
        <v>0</v>
      </c>
      <c r="Z3306" s="131">
        <f t="shared" si="566"/>
        <v>0</v>
      </c>
      <c r="AA3306" s="131">
        <f>IF($D3306=AA$1,SUMIFS($H$3:$H3306,$G$3:$G3306,AA$1,$C$3:$C3306,"Sell"),0)</f>
        <v>0</v>
      </c>
      <c r="AB3306" s="131">
        <f t="shared" si="567"/>
        <v>0</v>
      </c>
      <c r="AC3306" s="131">
        <f>SUMIFS('Deductions and Deposits'!$H:$H,'Deductions and Deposits'!$G:$G,D3306,'Deductions and Deposits'!$F:$F,"&lt;="&amp;B3306)+SUMIFS($F$3:F3306,$D$3:D3306,D3306,$C$3:C3306,"Coin Deposit",$E$3:E3306,"")</f>
        <v>0</v>
      </c>
      <c r="AD3306" s="131">
        <f>SUMIFS('Deductions and Deposits'!$D:$D,'Deductions and Deposits'!$C:$C,D3306)+SUMIFS($F:$F,$D:$D,D3306,$C:$C,"Coin Deduction")</f>
        <v>0</v>
      </c>
      <c r="AE3306" s="131">
        <f>Table5[[#This Row],[Column4]]+Table5[[#This Row],[Column14]]+Table5[[#This Row],[Column19]]+Table5[[#This Row],[Column12]]</f>
        <v>0</v>
      </c>
      <c r="AF3306" s="131">
        <f>Table5[[#This Row],[Column5]]+Table5[[#This Row],[Column13]]+Table5[[#This Row],[Column21]]+Table5[[#This Row],[Column18]]</f>
        <v>0</v>
      </c>
      <c r="AG3306" s="131">
        <f t="shared" si="568"/>
        <v>0</v>
      </c>
      <c r="AH3306" s="131">
        <f t="shared" si="569"/>
        <v>0</v>
      </c>
      <c r="AI3306" s="131">
        <f>Table5[[#This Row],[Column17]]-Table5[[#This Row],[Column20]]</f>
        <v>0</v>
      </c>
      <c r="AJ3306" s="131">
        <f t="shared" si="570"/>
        <v>0</v>
      </c>
      <c r="AK3306" s="131">
        <f t="shared" si="563"/>
        <v>0</v>
      </c>
      <c r="AL3306" s="131">
        <f t="shared" si="571"/>
        <v>0</v>
      </c>
      <c r="AM3306" s="131" t="str">
        <f t="shared" si="572"/>
        <v/>
      </c>
      <c r="AN3306" s="131" t="str">
        <f t="shared" ca="1" si="573"/>
        <v/>
      </c>
    </row>
    <row r="3307" spans="1:40" ht="20.25" customHeight="1" x14ac:dyDescent="0.3">
      <c r="A3307" s="127"/>
      <c r="B3307" s="164"/>
      <c r="C3307" s="139"/>
      <c r="D3307" s="140"/>
      <c r="E3307" s="139"/>
      <c r="F3307" s="139"/>
      <c r="G3307" s="140"/>
      <c r="H3307" s="139"/>
      <c r="I3307" s="129"/>
      <c r="L3307" s="128"/>
      <c r="M3307" s="128"/>
      <c r="N3307" s="128"/>
      <c r="O3307" s="128"/>
      <c r="P3307" s="128"/>
      <c r="Q3307" s="128"/>
      <c r="R3307" s="128"/>
      <c r="S3307" s="128"/>
      <c r="T3307" s="120">
        <f t="shared" si="564"/>
        <v>0</v>
      </c>
      <c r="U3307" s="131"/>
      <c r="V3307" s="131"/>
      <c r="W3307" s="131">
        <f>SUMIFS($F$3:F3307,$D$3:D3307,D3307,$C$3:C3307,"Buy")+SUMIFS($F$3:F3307,$D$3:D3307,D3307,$C$3:C3307,"Coin Deposit",$E$3:E3307,"&lt;&gt;")</f>
        <v>0</v>
      </c>
      <c r="X3307" s="131">
        <f t="shared" si="565"/>
        <v>0</v>
      </c>
      <c r="Y3307" s="131">
        <f>IF($D3307=Y$1,SUMIFS($H$3:$H3307,$G$3:$G3307,Y$1,$C$3:$C3307,"Sell"),0)</f>
        <v>0</v>
      </c>
      <c r="Z3307" s="131">
        <f t="shared" si="566"/>
        <v>0</v>
      </c>
      <c r="AA3307" s="131">
        <f>IF($D3307=AA$1,SUMIFS($H$3:$H3307,$G$3:$G3307,AA$1,$C$3:$C3307,"Sell"),0)</f>
        <v>0</v>
      </c>
      <c r="AB3307" s="131">
        <f t="shared" si="567"/>
        <v>0</v>
      </c>
      <c r="AC3307" s="131">
        <f>SUMIFS('Deductions and Deposits'!$H:$H,'Deductions and Deposits'!$G:$G,D3307,'Deductions and Deposits'!$F:$F,"&lt;="&amp;B3307)+SUMIFS($F$3:F3307,$D$3:D3307,D3307,$C$3:C3307,"Coin Deposit",$E$3:E3307,"")</f>
        <v>0</v>
      </c>
      <c r="AD3307" s="131">
        <f>SUMIFS('Deductions and Deposits'!$D:$D,'Deductions and Deposits'!$C:$C,D3307)+SUMIFS($F:$F,$D:$D,D3307,$C:$C,"Coin Deduction")</f>
        <v>0</v>
      </c>
      <c r="AE3307" s="131">
        <f>Table5[[#This Row],[Column4]]+Table5[[#This Row],[Column14]]+Table5[[#This Row],[Column19]]+Table5[[#This Row],[Column12]]</f>
        <v>0</v>
      </c>
      <c r="AF3307" s="131">
        <f>Table5[[#This Row],[Column5]]+Table5[[#This Row],[Column13]]+Table5[[#This Row],[Column21]]+Table5[[#This Row],[Column18]]</f>
        <v>0</v>
      </c>
      <c r="AG3307" s="131">
        <f t="shared" si="568"/>
        <v>0</v>
      </c>
      <c r="AH3307" s="131">
        <f t="shared" si="569"/>
        <v>0</v>
      </c>
      <c r="AI3307" s="131">
        <f>Table5[[#This Row],[Column17]]-Table5[[#This Row],[Column20]]</f>
        <v>0</v>
      </c>
      <c r="AJ3307" s="131">
        <f t="shared" si="570"/>
        <v>0</v>
      </c>
      <c r="AK3307" s="131">
        <f t="shared" si="563"/>
        <v>0</v>
      </c>
      <c r="AL3307" s="131">
        <f t="shared" si="571"/>
        <v>0</v>
      </c>
      <c r="AM3307" s="131" t="str">
        <f t="shared" si="572"/>
        <v/>
      </c>
      <c r="AN3307" s="131" t="str">
        <f t="shared" ca="1" si="573"/>
        <v/>
      </c>
    </row>
    <row r="3308" spans="1:40" ht="20.25" customHeight="1" x14ac:dyDescent="0.3">
      <c r="A3308" s="127"/>
      <c r="B3308" s="164"/>
      <c r="C3308" s="139"/>
      <c r="D3308" s="140"/>
      <c r="E3308" s="139"/>
      <c r="F3308" s="139"/>
      <c r="G3308" s="140"/>
      <c r="H3308" s="139"/>
      <c r="I3308" s="129"/>
      <c r="L3308" s="128"/>
      <c r="M3308" s="128"/>
      <c r="N3308" s="128"/>
      <c r="O3308" s="128"/>
      <c r="P3308" s="128"/>
      <c r="Q3308" s="128"/>
      <c r="R3308" s="128"/>
      <c r="S3308" s="128"/>
      <c r="T3308" s="120">
        <f t="shared" si="564"/>
        <v>0</v>
      </c>
      <c r="U3308" s="131"/>
      <c r="V3308" s="131"/>
      <c r="W3308" s="131">
        <f>SUMIFS($F$3:F3308,$D$3:D3308,D3308,$C$3:C3308,"Buy")+SUMIFS($F$3:F3308,$D$3:D3308,D3308,$C$3:C3308,"Coin Deposit",$E$3:E3308,"&lt;&gt;")</f>
        <v>0</v>
      </c>
      <c r="X3308" s="131">
        <f t="shared" si="565"/>
        <v>0</v>
      </c>
      <c r="Y3308" s="131">
        <f>IF($D3308=Y$1,SUMIFS($H$3:$H3308,$G$3:$G3308,Y$1,$C$3:$C3308,"Sell"),0)</f>
        <v>0</v>
      </c>
      <c r="Z3308" s="131">
        <f t="shared" si="566"/>
        <v>0</v>
      </c>
      <c r="AA3308" s="131">
        <f>IF($D3308=AA$1,SUMIFS($H$3:$H3308,$G$3:$G3308,AA$1,$C$3:$C3308,"Sell"),0)</f>
        <v>0</v>
      </c>
      <c r="AB3308" s="131">
        <f t="shared" si="567"/>
        <v>0</v>
      </c>
      <c r="AC3308" s="131">
        <f>SUMIFS('Deductions and Deposits'!$H:$H,'Deductions and Deposits'!$G:$G,D3308,'Deductions and Deposits'!$F:$F,"&lt;="&amp;B3308)+SUMIFS($F$3:F3308,$D$3:D3308,D3308,$C$3:C3308,"Coin Deposit",$E$3:E3308,"")</f>
        <v>0</v>
      </c>
      <c r="AD3308" s="131">
        <f>SUMIFS('Deductions and Deposits'!$D:$D,'Deductions and Deposits'!$C:$C,D3308)+SUMIFS($F:$F,$D:$D,D3308,$C:$C,"Coin Deduction")</f>
        <v>0</v>
      </c>
      <c r="AE3308" s="131">
        <f>Table5[[#This Row],[Column4]]+Table5[[#This Row],[Column14]]+Table5[[#This Row],[Column19]]+Table5[[#This Row],[Column12]]</f>
        <v>0</v>
      </c>
      <c r="AF3308" s="131">
        <f>Table5[[#This Row],[Column5]]+Table5[[#This Row],[Column13]]+Table5[[#This Row],[Column21]]+Table5[[#This Row],[Column18]]</f>
        <v>0</v>
      </c>
      <c r="AG3308" s="131">
        <f t="shared" si="568"/>
        <v>0</v>
      </c>
      <c r="AH3308" s="131">
        <f t="shared" si="569"/>
        <v>0</v>
      </c>
      <c r="AI3308" s="131">
        <f>Table5[[#This Row],[Column17]]-Table5[[#This Row],[Column20]]</f>
        <v>0</v>
      </c>
      <c r="AJ3308" s="131">
        <f t="shared" si="570"/>
        <v>0</v>
      </c>
      <c r="AK3308" s="131">
        <f t="shared" si="563"/>
        <v>0</v>
      </c>
      <c r="AL3308" s="131">
        <f t="shared" si="571"/>
        <v>0</v>
      </c>
      <c r="AM3308" s="131" t="str">
        <f t="shared" si="572"/>
        <v/>
      </c>
      <c r="AN3308" s="131" t="str">
        <f t="shared" ca="1" si="573"/>
        <v/>
      </c>
    </row>
    <row r="3309" spans="1:40" ht="20.25" customHeight="1" x14ac:dyDescent="0.3">
      <c r="A3309" s="127"/>
      <c r="B3309" s="164"/>
      <c r="C3309" s="139"/>
      <c r="D3309" s="140"/>
      <c r="E3309" s="139"/>
      <c r="F3309" s="139"/>
      <c r="G3309" s="140"/>
      <c r="H3309" s="139"/>
      <c r="I3309" s="129"/>
      <c r="L3309" s="128"/>
      <c r="M3309" s="128"/>
      <c r="N3309" s="128"/>
      <c r="O3309" s="128"/>
      <c r="P3309" s="128"/>
      <c r="Q3309" s="128"/>
      <c r="R3309" s="128"/>
      <c r="S3309" s="128"/>
      <c r="T3309" s="120">
        <f t="shared" si="564"/>
        <v>0</v>
      </c>
      <c r="U3309" s="131"/>
      <c r="V3309" s="131"/>
      <c r="W3309" s="131">
        <f>SUMIFS($F$3:F3309,$D$3:D3309,D3309,$C$3:C3309,"Buy")+SUMIFS($F$3:F3309,$D$3:D3309,D3309,$C$3:C3309,"Coin Deposit",$E$3:E3309,"&lt;&gt;")</f>
        <v>0</v>
      </c>
      <c r="X3309" s="131">
        <f t="shared" si="565"/>
        <v>0</v>
      </c>
      <c r="Y3309" s="131">
        <f>IF($D3309=Y$1,SUMIFS($H$3:$H3309,$G$3:$G3309,Y$1,$C$3:$C3309,"Sell"),0)</f>
        <v>0</v>
      </c>
      <c r="Z3309" s="131">
        <f t="shared" si="566"/>
        <v>0</v>
      </c>
      <c r="AA3309" s="131">
        <f>IF($D3309=AA$1,SUMIFS($H$3:$H3309,$G$3:$G3309,AA$1,$C$3:$C3309,"Sell"),0)</f>
        <v>0</v>
      </c>
      <c r="AB3309" s="131">
        <f t="shared" si="567"/>
        <v>0</v>
      </c>
      <c r="AC3309" s="131">
        <f>SUMIFS('Deductions and Deposits'!$H:$H,'Deductions and Deposits'!$G:$G,D3309,'Deductions and Deposits'!$F:$F,"&lt;="&amp;B3309)+SUMIFS($F$3:F3309,$D$3:D3309,D3309,$C$3:C3309,"Coin Deposit",$E$3:E3309,"")</f>
        <v>0</v>
      </c>
      <c r="AD3309" s="131">
        <f>SUMIFS('Deductions and Deposits'!$D:$D,'Deductions and Deposits'!$C:$C,D3309)+SUMIFS($F:$F,$D:$D,D3309,$C:$C,"Coin Deduction")</f>
        <v>0</v>
      </c>
      <c r="AE3309" s="131">
        <f>Table5[[#This Row],[Column4]]+Table5[[#This Row],[Column14]]+Table5[[#This Row],[Column19]]+Table5[[#This Row],[Column12]]</f>
        <v>0</v>
      </c>
      <c r="AF3309" s="131">
        <f>Table5[[#This Row],[Column5]]+Table5[[#This Row],[Column13]]+Table5[[#This Row],[Column21]]+Table5[[#This Row],[Column18]]</f>
        <v>0</v>
      </c>
      <c r="AG3309" s="131">
        <f t="shared" si="568"/>
        <v>0</v>
      </c>
      <c r="AH3309" s="131">
        <f t="shared" si="569"/>
        <v>0</v>
      </c>
      <c r="AI3309" s="131">
        <f>Table5[[#This Row],[Column17]]-Table5[[#This Row],[Column20]]</f>
        <v>0</v>
      </c>
      <c r="AJ3309" s="131">
        <f t="shared" si="570"/>
        <v>0</v>
      </c>
      <c r="AK3309" s="131">
        <f t="shared" si="563"/>
        <v>0</v>
      </c>
      <c r="AL3309" s="131">
        <f t="shared" si="571"/>
        <v>0</v>
      </c>
      <c r="AM3309" s="131" t="str">
        <f t="shared" si="572"/>
        <v/>
      </c>
      <c r="AN3309" s="131" t="str">
        <f t="shared" ca="1" si="573"/>
        <v/>
      </c>
    </row>
    <row r="3310" spans="1:40" ht="20.25" customHeight="1" x14ac:dyDescent="0.3">
      <c r="A3310" s="127"/>
      <c r="B3310" s="164"/>
      <c r="C3310" s="139"/>
      <c r="D3310" s="140"/>
      <c r="E3310" s="139"/>
      <c r="F3310" s="139"/>
      <c r="G3310" s="140"/>
      <c r="H3310" s="139"/>
      <c r="I3310" s="129"/>
      <c r="L3310" s="128"/>
      <c r="M3310" s="128"/>
      <c r="N3310" s="128"/>
      <c r="O3310" s="128"/>
      <c r="P3310" s="128"/>
      <c r="Q3310" s="128"/>
      <c r="R3310" s="128"/>
      <c r="S3310" s="128"/>
      <c r="T3310" s="120">
        <f t="shared" si="564"/>
        <v>0</v>
      </c>
      <c r="U3310" s="131"/>
      <c r="V3310" s="131"/>
      <c r="W3310" s="131">
        <f>SUMIFS($F$3:F3310,$D$3:D3310,D3310,$C$3:C3310,"Buy")+SUMIFS($F$3:F3310,$D$3:D3310,D3310,$C$3:C3310,"Coin Deposit",$E$3:E3310,"&lt;&gt;")</f>
        <v>0</v>
      </c>
      <c r="X3310" s="131">
        <f t="shared" si="565"/>
        <v>0</v>
      </c>
      <c r="Y3310" s="131">
        <f>IF($D3310=Y$1,SUMIFS($H$3:$H3310,$G$3:$G3310,Y$1,$C$3:$C3310,"Sell"),0)</f>
        <v>0</v>
      </c>
      <c r="Z3310" s="131">
        <f t="shared" si="566"/>
        <v>0</v>
      </c>
      <c r="AA3310" s="131">
        <f>IF($D3310=AA$1,SUMIFS($H$3:$H3310,$G$3:$G3310,AA$1,$C$3:$C3310,"Sell"),0)</f>
        <v>0</v>
      </c>
      <c r="AB3310" s="131">
        <f t="shared" si="567"/>
        <v>0</v>
      </c>
      <c r="AC3310" s="131">
        <f>SUMIFS('Deductions and Deposits'!$H:$H,'Deductions and Deposits'!$G:$G,D3310,'Deductions and Deposits'!$F:$F,"&lt;="&amp;B3310)+SUMIFS($F$3:F3310,$D$3:D3310,D3310,$C$3:C3310,"Coin Deposit",$E$3:E3310,"")</f>
        <v>0</v>
      </c>
      <c r="AD3310" s="131">
        <f>SUMIFS('Deductions and Deposits'!$D:$D,'Deductions and Deposits'!$C:$C,D3310)+SUMIFS($F:$F,$D:$D,D3310,$C:$C,"Coin Deduction")</f>
        <v>0</v>
      </c>
      <c r="AE3310" s="131">
        <f>Table5[[#This Row],[Column4]]+Table5[[#This Row],[Column14]]+Table5[[#This Row],[Column19]]+Table5[[#This Row],[Column12]]</f>
        <v>0</v>
      </c>
      <c r="AF3310" s="131">
        <f>Table5[[#This Row],[Column5]]+Table5[[#This Row],[Column13]]+Table5[[#This Row],[Column21]]+Table5[[#This Row],[Column18]]</f>
        <v>0</v>
      </c>
      <c r="AG3310" s="131">
        <f t="shared" si="568"/>
        <v>0</v>
      </c>
      <c r="AH3310" s="131">
        <f t="shared" si="569"/>
        <v>0</v>
      </c>
      <c r="AI3310" s="131">
        <f>Table5[[#This Row],[Column17]]-Table5[[#This Row],[Column20]]</f>
        <v>0</v>
      </c>
      <c r="AJ3310" s="131">
        <f t="shared" si="570"/>
        <v>0</v>
      </c>
      <c r="AK3310" s="131">
        <f t="shared" si="563"/>
        <v>0</v>
      </c>
      <c r="AL3310" s="131">
        <f t="shared" si="571"/>
        <v>0</v>
      </c>
      <c r="AM3310" s="131" t="str">
        <f t="shared" si="572"/>
        <v/>
      </c>
      <c r="AN3310" s="131" t="str">
        <f t="shared" ca="1" si="573"/>
        <v/>
      </c>
    </row>
    <row r="3311" spans="1:40" ht="20.25" customHeight="1" x14ac:dyDescent="0.3">
      <c r="A3311" s="127"/>
      <c r="B3311" s="164"/>
      <c r="C3311" s="139"/>
      <c r="D3311" s="140"/>
      <c r="E3311" s="139"/>
      <c r="F3311" s="139"/>
      <c r="G3311" s="140"/>
      <c r="H3311" s="139"/>
      <c r="I3311" s="129"/>
      <c r="L3311" s="128"/>
      <c r="M3311" s="128"/>
      <c r="N3311" s="128"/>
      <c r="O3311" s="128"/>
      <c r="P3311" s="128"/>
      <c r="Q3311" s="128"/>
      <c r="R3311" s="128"/>
      <c r="S3311" s="128"/>
      <c r="T3311" s="120">
        <f t="shared" si="564"/>
        <v>0</v>
      </c>
      <c r="U3311" s="131"/>
      <c r="V3311" s="131"/>
      <c r="W3311" s="131">
        <f>SUMIFS($F$3:F3311,$D$3:D3311,D3311,$C$3:C3311,"Buy")+SUMIFS($F$3:F3311,$D$3:D3311,D3311,$C$3:C3311,"Coin Deposit",$E$3:E3311,"&lt;&gt;")</f>
        <v>0</v>
      </c>
      <c r="X3311" s="131">
        <f t="shared" si="565"/>
        <v>0</v>
      </c>
      <c r="Y3311" s="131">
        <f>IF($D3311=Y$1,SUMIFS($H$3:$H3311,$G$3:$G3311,Y$1,$C$3:$C3311,"Sell"),0)</f>
        <v>0</v>
      </c>
      <c r="Z3311" s="131">
        <f t="shared" si="566"/>
        <v>0</v>
      </c>
      <c r="AA3311" s="131">
        <f>IF($D3311=AA$1,SUMIFS($H$3:$H3311,$G$3:$G3311,AA$1,$C$3:$C3311,"Sell"),0)</f>
        <v>0</v>
      </c>
      <c r="AB3311" s="131">
        <f t="shared" si="567"/>
        <v>0</v>
      </c>
      <c r="AC3311" s="131">
        <f>SUMIFS('Deductions and Deposits'!$H:$H,'Deductions and Deposits'!$G:$G,D3311,'Deductions and Deposits'!$F:$F,"&lt;="&amp;B3311)+SUMIFS($F$3:F3311,$D$3:D3311,D3311,$C$3:C3311,"Coin Deposit",$E$3:E3311,"")</f>
        <v>0</v>
      </c>
      <c r="AD3311" s="131">
        <f>SUMIFS('Deductions and Deposits'!$D:$D,'Deductions and Deposits'!$C:$C,D3311)+SUMIFS($F:$F,$D:$D,D3311,$C:$C,"Coin Deduction")</f>
        <v>0</v>
      </c>
      <c r="AE3311" s="131">
        <f>Table5[[#This Row],[Column4]]+Table5[[#This Row],[Column14]]+Table5[[#This Row],[Column19]]+Table5[[#This Row],[Column12]]</f>
        <v>0</v>
      </c>
      <c r="AF3311" s="131">
        <f>Table5[[#This Row],[Column5]]+Table5[[#This Row],[Column13]]+Table5[[#This Row],[Column21]]+Table5[[#This Row],[Column18]]</f>
        <v>0</v>
      </c>
      <c r="AG3311" s="131">
        <f t="shared" si="568"/>
        <v>0</v>
      </c>
      <c r="AH3311" s="131">
        <f t="shared" si="569"/>
        <v>0</v>
      </c>
      <c r="AI3311" s="131">
        <f>Table5[[#This Row],[Column17]]-Table5[[#This Row],[Column20]]</f>
        <v>0</v>
      </c>
      <c r="AJ3311" s="131">
        <f t="shared" si="570"/>
        <v>0</v>
      </c>
      <c r="AK3311" s="131">
        <f t="shared" si="563"/>
        <v>0</v>
      </c>
      <c r="AL3311" s="131">
        <f t="shared" si="571"/>
        <v>0</v>
      </c>
      <c r="AM3311" s="131" t="str">
        <f t="shared" si="572"/>
        <v/>
      </c>
      <c r="AN3311" s="131" t="str">
        <f t="shared" ca="1" si="573"/>
        <v/>
      </c>
    </row>
    <row r="3312" spans="1:40" ht="20.25" customHeight="1" x14ac:dyDescent="0.3">
      <c r="A3312" s="127"/>
      <c r="B3312" s="164"/>
      <c r="C3312" s="139"/>
      <c r="D3312" s="140"/>
      <c r="E3312" s="139"/>
      <c r="F3312" s="139"/>
      <c r="G3312" s="140"/>
      <c r="H3312" s="139"/>
      <c r="I3312" s="129"/>
      <c r="L3312" s="128"/>
      <c r="M3312" s="128"/>
      <c r="N3312" s="128"/>
      <c r="O3312" s="128"/>
      <c r="P3312" s="128"/>
      <c r="Q3312" s="128"/>
      <c r="R3312" s="128"/>
      <c r="S3312" s="128"/>
      <c r="T3312" s="120">
        <f t="shared" si="564"/>
        <v>0</v>
      </c>
      <c r="U3312" s="131"/>
      <c r="V3312" s="131"/>
      <c r="W3312" s="131">
        <f>SUMIFS($F$3:F3312,$D$3:D3312,D3312,$C$3:C3312,"Buy")+SUMIFS($F$3:F3312,$D$3:D3312,D3312,$C$3:C3312,"Coin Deposit",$E$3:E3312,"&lt;&gt;")</f>
        <v>0</v>
      </c>
      <c r="X3312" s="131">
        <f t="shared" si="565"/>
        <v>0</v>
      </c>
      <c r="Y3312" s="131">
        <f>IF($D3312=Y$1,SUMIFS($H$3:$H3312,$G$3:$G3312,Y$1,$C$3:$C3312,"Sell"),0)</f>
        <v>0</v>
      </c>
      <c r="Z3312" s="131">
        <f t="shared" si="566"/>
        <v>0</v>
      </c>
      <c r="AA3312" s="131">
        <f>IF($D3312=AA$1,SUMIFS($H$3:$H3312,$G$3:$G3312,AA$1,$C$3:$C3312,"Sell"),0)</f>
        <v>0</v>
      </c>
      <c r="AB3312" s="131">
        <f t="shared" si="567"/>
        <v>0</v>
      </c>
      <c r="AC3312" s="131">
        <f>SUMIFS('Deductions and Deposits'!$H:$H,'Deductions and Deposits'!$G:$G,D3312,'Deductions and Deposits'!$F:$F,"&lt;="&amp;B3312)+SUMIFS($F$3:F3312,$D$3:D3312,D3312,$C$3:C3312,"Coin Deposit",$E$3:E3312,"")</f>
        <v>0</v>
      </c>
      <c r="AD3312" s="131">
        <f>SUMIFS('Deductions and Deposits'!$D:$D,'Deductions and Deposits'!$C:$C,D3312)+SUMIFS($F:$F,$D:$D,D3312,$C:$C,"Coin Deduction")</f>
        <v>0</v>
      </c>
      <c r="AE3312" s="131">
        <f>Table5[[#This Row],[Column4]]+Table5[[#This Row],[Column14]]+Table5[[#This Row],[Column19]]+Table5[[#This Row],[Column12]]</f>
        <v>0</v>
      </c>
      <c r="AF3312" s="131">
        <f>Table5[[#This Row],[Column5]]+Table5[[#This Row],[Column13]]+Table5[[#This Row],[Column21]]+Table5[[#This Row],[Column18]]</f>
        <v>0</v>
      </c>
      <c r="AG3312" s="131">
        <f t="shared" si="568"/>
        <v>0</v>
      </c>
      <c r="AH3312" s="131">
        <f t="shared" si="569"/>
        <v>0</v>
      </c>
      <c r="AI3312" s="131">
        <f>Table5[[#This Row],[Column17]]-Table5[[#This Row],[Column20]]</f>
        <v>0</v>
      </c>
      <c r="AJ3312" s="131">
        <f t="shared" si="570"/>
        <v>0</v>
      </c>
      <c r="AK3312" s="131">
        <f t="shared" si="563"/>
        <v>0</v>
      </c>
      <c r="AL3312" s="131">
        <f t="shared" si="571"/>
        <v>0</v>
      </c>
      <c r="AM3312" s="131" t="str">
        <f t="shared" si="572"/>
        <v/>
      </c>
      <c r="AN3312" s="131" t="str">
        <f t="shared" ca="1" si="573"/>
        <v/>
      </c>
    </row>
    <row r="3313" spans="1:40" ht="20.25" customHeight="1" x14ac:dyDescent="0.3">
      <c r="A3313" s="127"/>
      <c r="B3313" s="164"/>
      <c r="C3313" s="139"/>
      <c r="D3313" s="140"/>
      <c r="E3313" s="139"/>
      <c r="F3313" s="139"/>
      <c r="G3313" s="140"/>
      <c r="H3313" s="139"/>
      <c r="I3313" s="129"/>
      <c r="L3313" s="128"/>
      <c r="M3313" s="128"/>
      <c r="N3313" s="128"/>
      <c r="O3313" s="128"/>
      <c r="P3313" s="128"/>
      <c r="Q3313" s="128"/>
      <c r="R3313" s="128"/>
      <c r="S3313" s="128"/>
      <c r="T3313" s="120">
        <f t="shared" si="564"/>
        <v>0</v>
      </c>
      <c r="U3313" s="131"/>
      <c r="V3313" s="131"/>
      <c r="W3313" s="131">
        <f>SUMIFS($F$3:F3313,$D$3:D3313,D3313,$C$3:C3313,"Buy")+SUMIFS($F$3:F3313,$D$3:D3313,D3313,$C$3:C3313,"Coin Deposit",$E$3:E3313,"&lt;&gt;")</f>
        <v>0</v>
      </c>
      <c r="X3313" s="131">
        <f t="shared" si="565"/>
        <v>0</v>
      </c>
      <c r="Y3313" s="131">
        <f>IF($D3313=Y$1,SUMIFS($H$3:$H3313,$G$3:$G3313,Y$1,$C$3:$C3313,"Sell"),0)</f>
        <v>0</v>
      </c>
      <c r="Z3313" s="131">
        <f t="shared" si="566"/>
        <v>0</v>
      </c>
      <c r="AA3313" s="131">
        <f>IF($D3313=AA$1,SUMIFS($H$3:$H3313,$G$3:$G3313,AA$1,$C$3:$C3313,"Sell"),0)</f>
        <v>0</v>
      </c>
      <c r="AB3313" s="131">
        <f t="shared" si="567"/>
        <v>0</v>
      </c>
      <c r="AC3313" s="131">
        <f>SUMIFS('Deductions and Deposits'!$H:$H,'Deductions and Deposits'!$G:$G,D3313,'Deductions and Deposits'!$F:$F,"&lt;="&amp;B3313)+SUMIFS($F$3:F3313,$D$3:D3313,D3313,$C$3:C3313,"Coin Deposit",$E$3:E3313,"")</f>
        <v>0</v>
      </c>
      <c r="AD3313" s="131">
        <f>SUMIFS('Deductions and Deposits'!$D:$D,'Deductions and Deposits'!$C:$C,D3313)+SUMIFS($F:$F,$D:$D,D3313,$C:$C,"Coin Deduction")</f>
        <v>0</v>
      </c>
      <c r="AE3313" s="131">
        <f>Table5[[#This Row],[Column4]]+Table5[[#This Row],[Column14]]+Table5[[#This Row],[Column19]]+Table5[[#This Row],[Column12]]</f>
        <v>0</v>
      </c>
      <c r="AF3313" s="131">
        <f>Table5[[#This Row],[Column5]]+Table5[[#This Row],[Column13]]+Table5[[#This Row],[Column21]]+Table5[[#This Row],[Column18]]</f>
        <v>0</v>
      </c>
      <c r="AG3313" s="131">
        <f t="shared" si="568"/>
        <v>0</v>
      </c>
      <c r="AH3313" s="131">
        <f t="shared" si="569"/>
        <v>0</v>
      </c>
      <c r="AI3313" s="131">
        <f>Table5[[#This Row],[Column17]]-Table5[[#This Row],[Column20]]</f>
        <v>0</v>
      </c>
      <c r="AJ3313" s="131">
        <f t="shared" si="570"/>
        <v>0</v>
      </c>
      <c r="AK3313" s="131">
        <f t="shared" si="563"/>
        <v>0</v>
      </c>
      <c r="AL3313" s="131">
        <f t="shared" si="571"/>
        <v>0</v>
      </c>
      <c r="AM3313" s="131" t="str">
        <f t="shared" si="572"/>
        <v/>
      </c>
      <c r="AN3313" s="131" t="str">
        <f t="shared" ca="1" si="573"/>
        <v/>
      </c>
    </row>
    <row r="3314" spans="1:40" ht="20.25" customHeight="1" x14ac:dyDescent="0.3">
      <c r="A3314" s="127"/>
      <c r="B3314" s="164"/>
      <c r="C3314" s="139"/>
      <c r="D3314" s="140"/>
      <c r="E3314" s="139"/>
      <c r="F3314" s="139"/>
      <c r="G3314" s="140"/>
      <c r="H3314" s="139"/>
      <c r="I3314" s="129"/>
      <c r="L3314" s="128"/>
      <c r="M3314" s="128"/>
      <c r="N3314" s="128"/>
      <c r="O3314" s="128"/>
      <c r="P3314" s="128"/>
      <c r="Q3314" s="128"/>
      <c r="R3314" s="128"/>
      <c r="S3314" s="128"/>
      <c r="T3314" s="120">
        <f t="shared" si="564"/>
        <v>0</v>
      </c>
      <c r="U3314" s="131"/>
      <c r="V3314" s="131"/>
      <c r="W3314" s="131">
        <f>SUMIFS($F$3:F3314,$D$3:D3314,D3314,$C$3:C3314,"Buy")+SUMIFS($F$3:F3314,$D$3:D3314,D3314,$C$3:C3314,"Coin Deposit",$E$3:E3314,"&lt;&gt;")</f>
        <v>0</v>
      </c>
      <c r="X3314" s="131">
        <f t="shared" si="565"/>
        <v>0</v>
      </c>
      <c r="Y3314" s="131">
        <f>IF($D3314=Y$1,SUMIFS($H$3:$H3314,$G$3:$G3314,Y$1,$C$3:$C3314,"Sell"),0)</f>
        <v>0</v>
      </c>
      <c r="Z3314" s="131">
        <f t="shared" si="566"/>
        <v>0</v>
      </c>
      <c r="AA3314" s="131">
        <f>IF($D3314=AA$1,SUMIFS($H$3:$H3314,$G$3:$G3314,AA$1,$C$3:$C3314,"Sell"),0)</f>
        <v>0</v>
      </c>
      <c r="AB3314" s="131">
        <f t="shared" si="567"/>
        <v>0</v>
      </c>
      <c r="AC3314" s="131">
        <f>SUMIFS('Deductions and Deposits'!$H:$H,'Deductions and Deposits'!$G:$G,D3314,'Deductions and Deposits'!$F:$F,"&lt;="&amp;B3314)+SUMIFS($F$3:F3314,$D$3:D3314,D3314,$C$3:C3314,"Coin Deposit",$E$3:E3314,"")</f>
        <v>0</v>
      </c>
      <c r="AD3314" s="131">
        <f>SUMIFS('Deductions and Deposits'!$D:$D,'Deductions and Deposits'!$C:$C,D3314)+SUMIFS($F:$F,$D:$D,D3314,$C:$C,"Coin Deduction")</f>
        <v>0</v>
      </c>
      <c r="AE3314" s="131">
        <f>Table5[[#This Row],[Column4]]+Table5[[#This Row],[Column14]]+Table5[[#This Row],[Column19]]+Table5[[#This Row],[Column12]]</f>
        <v>0</v>
      </c>
      <c r="AF3314" s="131">
        <f>Table5[[#This Row],[Column5]]+Table5[[#This Row],[Column13]]+Table5[[#This Row],[Column21]]+Table5[[#This Row],[Column18]]</f>
        <v>0</v>
      </c>
      <c r="AG3314" s="131">
        <f t="shared" si="568"/>
        <v>0</v>
      </c>
      <c r="AH3314" s="131">
        <f t="shared" si="569"/>
        <v>0</v>
      </c>
      <c r="AI3314" s="131">
        <f>Table5[[#This Row],[Column17]]-Table5[[#This Row],[Column20]]</f>
        <v>0</v>
      </c>
      <c r="AJ3314" s="131">
        <f t="shared" si="570"/>
        <v>0</v>
      </c>
      <c r="AK3314" s="131">
        <f t="shared" si="563"/>
        <v>0</v>
      </c>
      <c r="AL3314" s="131">
        <f t="shared" si="571"/>
        <v>0</v>
      </c>
      <c r="AM3314" s="131" t="str">
        <f t="shared" si="572"/>
        <v/>
      </c>
      <c r="AN3314" s="131" t="str">
        <f t="shared" ca="1" si="573"/>
        <v/>
      </c>
    </row>
    <row r="3315" spans="1:40" ht="20.25" customHeight="1" x14ac:dyDescent="0.3">
      <c r="A3315" s="127"/>
      <c r="B3315" s="164"/>
      <c r="C3315" s="139"/>
      <c r="D3315" s="140"/>
      <c r="E3315" s="139"/>
      <c r="F3315" s="139"/>
      <c r="G3315" s="140"/>
      <c r="H3315" s="139"/>
      <c r="I3315" s="129"/>
      <c r="L3315" s="128"/>
      <c r="M3315" s="128"/>
      <c r="N3315" s="128"/>
      <c r="O3315" s="128"/>
      <c r="P3315" s="128"/>
      <c r="Q3315" s="128"/>
      <c r="R3315" s="128"/>
      <c r="S3315" s="128"/>
      <c r="T3315" s="120">
        <f t="shared" si="564"/>
        <v>0</v>
      </c>
      <c r="U3315" s="131"/>
      <c r="V3315" s="131"/>
      <c r="W3315" s="131">
        <f>SUMIFS($F$3:F3315,$D$3:D3315,D3315,$C$3:C3315,"Buy")+SUMIFS($F$3:F3315,$D$3:D3315,D3315,$C$3:C3315,"Coin Deposit",$E$3:E3315,"&lt;&gt;")</f>
        <v>0</v>
      </c>
      <c r="X3315" s="131">
        <f t="shared" si="565"/>
        <v>0</v>
      </c>
      <c r="Y3315" s="131">
        <f>IF($D3315=Y$1,SUMIFS($H$3:$H3315,$G$3:$G3315,Y$1,$C$3:$C3315,"Sell"),0)</f>
        <v>0</v>
      </c>
      <c r="Z3315" s="131">
        <f t="shared" si="566"/>
        <v>0</v>
      </c>
      <c r="AA3315" s="131">
        <f>IF($D3315=AA$1,SUMIFS($H$3:$H3315,$G$3:$G3315,AA$1,$C$3:$C3315,"Sell"),0)</f>
        <v>0</v>
      </c>
      <c r="AB3315" s="131">
        <f t="shared" si="567"/>
        <v>0</v>
      </c>
      <c r="AC3315" s="131">
        <f>SUMIFS('Deductions and Deposits'!$H:$H,'Deductions and Deposits'!$G:$G,D3315,'Deductions and Deposits'!$F:$F,"&lt;="&amp;B3315)+SUMIFS($F$3:F3315,$D$3:D3315,D3315,$C$3:C3315,"Coin Deposit",$E$3:E3315,"")</f>
        <v>0</v>
      </c>
      <c r="AD3315" s="131">
        <f>SUMIFS('Deductions and Deposits'!$D:$D,'Deductions and Deposits'!$C:$C,D3315)+SUMIFS($F:$F,$D:$D,D3315,$C:$C,"Coin Deduction")</f>
        <v>0</v>
      </c>
      <c r="AE3315" s="131">
        <f>Table5[[#This Row],[Column4]]+Table5[[#This Row],[Column14]]+Table5[[#This Row],[Column19]]+Table5[[#This Row],[Column12]]</f>
        <v>0</v>
      </c>
      <c r="AF3315" s="131">
        <f>Table5[[#This Row],[Column5]]+Table5[[#This Row],[Column13]]+Table5[[#This Row],[Column21]]+Table5[[#This Row],[Column18]]</f>
        <v>0</v>
      </c>
      <c r="AG3315" s="131">
        <f t="shared" si="568"/>
        <v>0</v>
      </c>
      <c r="AH3315" s="131">
        <f t="shared" si="569"/>
        <v>0</v>
      </c>
      <c r="AI3315" s="131">
        <f>Table5[[#This Row],[Column17]]-Table5[[#This Row],[Column20]]</f>
        <v>0</v>
      </c>
      <c r="AJ3315" s="131">
        <f t="shared" si="570"/>
        <v>0</v>
      </c>
      <c r="AK3315" s="131">
        <f t="shared" si="563"/>
        <v>0</v>
      </c>
      <c r="AL3315" s="131">
        <f t="shared" si="571"/>
        <v>0</v>
      </c>
      <c r="AM3315" s="131" t="str">
        <f t="shared" si="572"/>
        <v/>
      </c>
      <c r="AN3315" s="131" t="str">
        <f t="shared" ca="1" si="573"/>
        <v/>
      </c>
    </row>
    <row r="3316" spans="1:40" ht="20.25" customHeight="1" x14ac:dyDescent="0.3">
      <c r="A3316" s="127"/>
      <c r="B3316" s="164"/>
      <c r="C3316" s="139"/>
      <c r="D3316" s="140"/>
      <c r="E3316" s="139"/>
      <c r="F3316" s="139"/>
      <c r="G3316" s="140"/>
      <c r="H3316" s="139"/>
      <c r="I3316" s="129"/>
      <c r="L3316" s="128"/>
      <c r="M3316" s="128"/>
      <c r="N3316" s="128"/>
      <c r="O3316" s="128"/>
      <c r="P3316" s="128"/>
      <c r="Q3316" s="128"/>
      <c r="R3316" s="128"/>
      <c r="S3316" s="128"/>
      <c r="T3316" s="120">
        <f t="shared" si="564"/>
        <v>0</v>
      </c>
      <c r="U3316" s="131"/>
      <c r="V3316" s="131"/>
      <c r="W3316" s="131">
        <f>SUMIFS($F$3:F3316,$D$3:D3316,D3316,$C$3:C3316,"Buy")+SUMIFS($F$3:F3316,$D$3:D3316,D3316,$C$3:C3316,"Coin Deposit",$E$3:E3316,"&lt;&gt;")</f>
        <v>0</v>
      </c>
      <c r="X3316" s="131">
        <f t="shared" si="565"/>
        <v>0</v>
      </c>
      <c r="Y3316" s="131">
        <f>IF($D3316=Y$1,SUMIFS($H$3:$H3316,$G$3:$G3316,Y$1,$C$3:$C3316,"Sell"),0)</f>
        <v>0</v>
      </c>
      <c r="Z3316" s="131">
        <f t="shared" si="566"/>
        <v>0</v>
      </c>
      <c r="AA3316" s="131">
        <f>IF($D3316=AA$1,SUMIFS($H$3:$H3316,$G$3:$G3316,AA$1,$C$3:$C3316,"Sell"),0)</f>
        <v>0</v>
      </c>
      <c r="AB3316" s="131">
        <f t="shared" si="567"/>
        <v>0</v>
      </c>
      <c r="AC3316" s="131">
        <f>SUMIFS('Deductions and Deposits'!$H:$H,'Deductions and Deposits'!$G:$G,D3316,'Deductions and Deposits'!$F:$F,"&lt;="&amp;B3316)+SUMIFS($F$3:F3316,$D$3:D3316,D3316,$C$3:C3316,"Coin Deposit",$E$3:E3316,"")</f>
        <v>0</v>
      </c>
      <c r="AD3316" s="131">
        <f>SUMIFS('Deductions and Deposits'!$D:$D,'Deductions and Deposits'!$C:$C,D3316)+SUMIFS($F:$F,$D:$D,D3316,$C:$C,"Coin Deduction")</f>
        <v>0</v>
      </c>
      <c r="AE3316" s="131">
        <f>Table5[[#This Row],[Column4]]+Table5[[#This Row],[Column14]]+Table5[[#This Row],[Column19]]+Table5[[#This Row],[Column12]]</f>
        <v>0</v>
      </c>
      <c r="AF3316" s="131">
        <f>Table5[[#This Row],[Column5]]+Table5[[#This Row],[Column13]]+Table5[[#This Row],[Column21]]+Table5[[#This Row],[Column18]]</f>
        <v>0</v>
      </c>
      <c r="AG3316" s="131">
        <f t="shared" si="568"/>
        <v>0</v>
      </c>
      <c r="AH3316" s="131">
        <f t="shared" si="569"/>
        <v>0</v>
      </c>
      <c r="AI3316" s="131">
        <f>Table5[[#This Row],[Column17]]-Table5[[#This Row],[Column20]]</f>
        <v>0</v>
      </c>
      <c r="AJ3316" s="131">
        <f t="shared" si="570"/>
        <v>0</v>
      </c>
      <c r="AK3316" s="131">
        <f t="shared" si="563"/>
        <v>0</v>
      </c>
      <c r="AL3316" s="131">
        <f t="shared" si="571"/>
        <v>0</v>
      </c>
      <c r="AM3316" s="131" t="str">
        <f t="shared" si="572"/>
        <v/>
      </c>
      <c r="AN3316" s="131" t="str">
        <f t="shared" ca="1" si="573"/>
        <v/>
      </c>
    </row>
    <row r="3317" spans="1:40" ht="20.25" customHeight="1" x14ac:dyDescent="0.3">
      <c r="A3317" s="127"/>
      <c r="B3317" s="164"/>
      <c r="C3317" s="139"/>
      <c r="D3317" s="140"/>
      <c r="E3317" s="139"/>
      <c r="F3317" s="139"/>
      <c r="G3317" s="140"/>
      <c r="H3317" s="139"/>
      <c r="I3317" s="129"/>
      <c r="L3317" s="128"/>
      <c r="M3317" s="128"/>
      <c r="N3317" s="128"/>
      <c r="O3317" s="128"/>
      <c r="P3317" s="128"/>
      <c r="Q3317" s="128"/>
      <c r="R3317" s="128"/>
      <c r="S3317" s="128"/>
      <c r="T3317" s="120">
        <f t="shared" si="564"/>
        <v>0</v>
      </c>
      <c r="U3317" s="131"/>
      <c r="V3317" s="131"/>
      <c r="W3317" s="131">
        <f>SUMIFS($F$3:F3317,$D$3:D3317,D3317,$C$3:C3317,"Buy")+SUMIFS($F$3:F3317,$D$3:D3317,D3317,$C$3:C3317,"Coin Deposit",$E$3:E3317,"&lt;&gt;")</f>
        <v>0</v>
      </c>
      <c r="X3317" s="131">
        <f t="shared" si="565"/>
        <v>0</v>
      </c>
      <c r="Y3317" s="131">
        <f>IF($D3317=Y$1,SUMIFS($H$3:$H3317,$G$3:$G3317,Y$1,$C$3:$C3317,"Sell"),0)</f>
        <v>0</v>
      </c>
      <c r="Z3317" s="131">
        <f t="shared" si="566"/>
        <v>0</v>
      </c>
      <c r="AA3317" s="131">
        <f>IF($D3317=AA$1,SUMIFS($H$3:$H3317,$G$3:$G3317,AA$1,$C$3:$C3317,"Sell"),0)</f>
        <v>0</v>
      </c>
      <c r="AB3317" s="131">
        <f t="shared" si="567"/>
        <v>0</v>
      </c>
      <c r="AC3317" s="131">
        <f>SUMIFS('Deductions and Deposits'!$H:$H,'Deductions and Deposits'!$G:$G,D3317,'Deductions and Deposits'!$F:$F,"&lt;="&amp;B3317)+SUMIFS($F$3:F3317,$D$3:D3317,D3317,$C$3:C3317,"Coin Deposit",$E$3:E3317,"")</f>
        <v>0</v>
      </c>
      <c r="AD3317" s="131">
        <f>SUMIFS('Deductions and Deposits'!$D:$D,'Deductions and Deposits'!$C:$C,D3317)+SUMIFS($F:$F,$D:$D,D3317,$C:$C,"Coin Deduction")</f>
        <v>0</v>
      </c>
      <c r="AE3317" s="131">
        <f>Table5[[#This Row],[Column4]]+Table5[[#This Row],[Column14]]+Table5[[#This Row],[Column19]]+Table5[[#This Row],[Column12]]</f>
        <v>0</v>
      </c>
      <c r="AF3317" s="131">
        <f>Table5[[#This Row],[Column5]]+Table5[[#This Row],[Column13]]+Table5[[#This Row],[Column21]]+Table5[[#This Row],[Column18]]</f>
        <v>0</v>
      </c>
      <c r="AG3317" s="131">
        <f t="shared" si="568"/>
        <v>0</v>
      </c>
      <c r="AH3317" s="131">
        <f t="shared" si="569"/>
        <v>0</v>
      </c>
      <c r="AI3317" s="131">
        <f>Table5[[#This Row],[Column17]]-Table5[[#This Row],[Column20]]</f>
        <v>0</v>
      </c>
      <c r="AJ3317" s="131">
        <f t="shared" si="570"/>
        <v>0</v>
      </c>
      <c r="AK3317" s="131">
        <f t="shared" si="563"/>
        <v>0</v>
      </c>
      <c r="AL3317" s="131">
        <f t="shared" si="571"/>
        <v>0</v>
      </c>
      <c r="AM3317" s="131" t="str">
        <f t="shared" si="572"/>
        <v/>
      </c>
      <c r="AN3317" s="131" t="str">
        <f t="shared" ca="1" si="573"/>
        <v/>
      </c>
    </row>
    <row r="3318" spans="1:40" ht="20.25" customHeight="1" x14ac:dyDescent="0.3">
      <c r="A3318" s="127"/>
      <c r="B3318" s="164"/>
      <c r="C3318" s="139"/>
      <c r="D3318" s="140"/>
      <c r="E3318" s="139"/>
      <c r="F3318" s="139"/>
      <c r="G3318" s="140"/>
      <c r="H3318" s="139"/>
      <c r="I3318" s="129"/>
      <c r="L3318" s="128"/>
      <c r="M3318" s="128"/>
      <c r="N3318" s="128"/>
      <c r="O3318" s="128"/>
      <c r="P3318" s="128"/>
      <c r="Q3318" s="128"/>
      <c r="R3318" s="128"/>
      <c r="S3318" s="128"/>
      <c r="T3318" s="120">
        <f t="shared" si="564"/>
        <v>0</v>
      </c>
      <c r="U3318" s="131"/>
      <c r="V3318" s="131"/>
      <c r="W3318" s="131">
        <f>SUMIFS($F$3:F3318,$D$3:D3318,D3318,$C$3:C3318,"Buy")+SUMIFS($F$3:F3318,$D$3:D3318,D3318,$C$3:C3318,"Coin Deposit",$E$3:E3318,"&lt;&gt;")</f>
        <v>0</v>
      </c>
      <c r="X3318" s="131">
        <f t="shared" si="565"/>
        <v>0</v>
      </c>
      <c r="Y3318" s="131">
        <f>IF($D3318=Y$1,SUMIFS($H$3:$H3318,$G$3:$G3318,Y$1,$C$3:$C3318,"Sell"),0)</f>
        <v>0</v>
      </c>
      <c r="Z3318" s="131">
        <f t="shared" si="566"/>
        <v>0</v>
      </c>
      <c r="AA3318" s="131">
        <f>IF($D3318=AA$1,SUMIFS($H$3:$H3318,$G$3:$G3318,AA$1,$C$3:$C3318,"Sell"),0)</f>
        <v>0</v>
      </c>
      <c r="AB3318" s="131">
        <f t="shared" si="567"/>
        <v>0</v>
      </c>
      <c r="AC3318" s="131">
        <f>SUMIFS('Deductions and Deposits'!$H:$H,'Deductions and Deposits'!$G:$G,D3318,'Deductions and Deposits'!$F:$F,"&lt;="&amp;B3318)+SUMIFS($F$3:F3318,$D$3:D3318,D3318,$C$3:C3318,"Coin Deposit",$E$3:E3318,"")</f>
        <v>0</v>
      </c>
      <c r="AD3318" s="131">
        <f>SUMIFS('Deductions and Deposits'!$D:$D,'Deductions and Deposits'!$C:$C,D3318)+SUMIFS($F:$F,$D:$D,D3318,$C:$C,"Coin Deduction")</f>
        <v>0</v>
      </c>
      <c r="AE3318" s="131">
        <f>Table5[[#This Row],[Column4]]+Table5[[#This Row],[Column14]]+Table5[[#This Row],[Column19]]+Table5[[#This Row],[Column12]]</f>
        <v>0</v>
      </c>
      <c r="AF3318" s="131">
        <f>Table5[[#This Row],[Column5]]+Table5[[#This Row],[Column13]]+Table5[[#This Row],[Column21]]+Table5[[#This Row],[Column18]]</f>
        <v>0</v>
      </c>
      <c r="AG3318" s="131">
        <f t="shared" si="568"/>
        <v>0</v>
      </c>
      <c r="AH3318" s="131">
        <f t="shared" si="569"/>
        <v>0</v>
      </c>
      <c r="AI3318" s="131">
        <f>Table5[[#This Row],[Column17]]-Table5[[#This Row],[Column20]]</f>
        <v>0</v>
      </c>
      <c r="AJ3318" s="131">
        <f t="shared" si="570"/>
        <v>0</v>
      </c>
      <c r="AK3318" s="131">
        <f t="shared" ref="AK3318:AK3381" si="574">AJ3318*T3318</f>
        <v>0</v>
      </c>
      <c r="AL3318" s="131">
        <f t="shared" si="571"/>
        <v>0</v>
      </c>
      <c r="AM3318" s="131" t="str">
        <f t="shared" si="572"/>
        <v/>
      </c>
      <c r="AN3318" s="131" t="str">
        <f t="shared" ca="1" si="573"/>
        <v/>
      </c>
    </row>
    <row r="3319" spans="1:40" ht="20.25" customHeight="1" x14ac:dyDescent="0.3">
      <c r="A3319" s="127"/>
      <c r="B3319" s="164"/>
      <c r="C3319" s="139"/>
      <c r="D3319" s="140"/>
      <c r="E3319" s="139"/>
      <c r="F3319" s="139"/>
      <c r="G3319" s="140"/>
      <c r="H3319" s="139"/>
      <c r="I3319" s="129"/>
      <c r="L3319" s="128"/>
      <c r="M3319" s="128"/>
      <c r="N3319" s="128"/>
      <c r="O3319" s="128"/>
      <c r="P3319" s="128"/>
      <c r="Q3319" s="128"/>
      <c r="R3319" s="128"/>
      <c r="S3319" s="128"/>
      <c r="T3319" s="120">
        <f t="shared" si="564"/>
        <v>0</v>
      </c>
      <c r="U3319" s="131"/>
      <c r="V3319" s="131"/>
      <c r="W3319" s="131">
        <f>SUMIFS($F$3:F3319,$D$3:D3319,D3319,$C$3:C3319,"Buy")+SUMIFS($F$3:F3319,$D$3:D3319,D3319,$C$3:C3319,"Coin Deposit",$E$3:E3319,"&lt;&gt;")</f>
        <v>0</v>
      </c>
      <c r="X3319" s="131">
        <f t="shared" si="565"/>
        <v>0</v>
      </c>
      <c r="Y3319" s="131">
        <f>IF($D3319=Y$1,SUMIFS($H$3:$H3319,$G$3:$G3319,Y$1,$C$3:$C3319,"Sell"),0)</f>
        <v>0</v>
      </c>
      <c r="Z3319" s="131">
        <f t="shared" si="566"/>
        <v>0</v>
      </c>
      <c r="AA3319" s="131">
        <f>IF($D3319=AA$1,SUMIFS($H$3:$H3319,$G$3:$G3319,AA$1,$C$3:$C3319,"Sell"),0)</f>
        <v>0</v>
      </c>
      <c r="AB3319" s="131">
        <f t="shared" si="567"/>
        <v>0</v>
      </c>
      <c r="AC3319" s="131">
        <f>SUMIFS('Deductions and Deposits'!$H:$H,'Deductions and Deposits'!$G:$G,D3319,'Deductions and Deposits'!$F:$F,"&lt;="&amp;B3319)+SUMIFS($F$3:F3319,$D$3:D3319,D3319,$C$3:C3319,"Coin Deposit",$E$3:E3319,"")</f>
        <v>0</v>
      </c>
      <c r="AD3319" s="131">
        <f>SUMIFS('Deductions and Deposits'!$D:$D,'Deductions and Deposits'!$C:$C,D3319)+SUMIFS($F:$F,$D:$D,D3319,$C:$C,"Coin Deduction")</f>
        <v>0</v>
      </c>
      <c r="AE3319" s="131">
        <f>Table5[[#This Row],[Column4]]+Table5[[#This Row],[Column14]]+Table5[[#This Row],[Column19]]+Table5[[#This Row],[Column12]]</f>
        <v>0</v>
      </c>
      <c r="AF3319" s="131">
        <f>Table5[[#This Row],[Column5]]+Table5[[#This Row],[Column13]]+Table5[[#This Row],[Column21]]+Table5[[#This Row],[Column18]]</f>
        <v>0</v>
      </c>
      <c r="AG3319" s="131">
        <f t="shared" si="568"/>
        <v>0</v>
      </c>
      <c r="AH3319" s="131">
        <f t="shared" si="569"/>
        <v>0</v>
      </c>
      <c r="AI3319" s="131">
        <f>Table5[[#This Row],[Column17]]-Table5[[#This Row],[Column20]]</f>
        <v>0</v>
      </c>
      <c r="AJ3319" s="131">
        <f t="shared" si="570"/>
        <v>0</v>
      </c>
      <c r="AK3319" s="131">
        <f t="shared" si="574"/>
        <v>0</v>
      </c>
      <c r="AL3319" s="131">
        <f t="shared" si="571"/>
        <v>0</v>
      </c>
      <c r="AM3319" s="131" t="str">
        <f t="shared" si="572"/>
        <v/>
      </c>
      <c r="AN3319" s="131" t="str">
        <f t="shared" ca="1" si="573"/>
        <v/>
      </c>
    </row>
    <row r="3320" spans="1:40" ht="20.25" customHeight="1" x14ac:dyDescent="0.3">
      <c r="A3320" s="127"/>
      <c r="B3320" s="164"/>
      <c r="C3320" s="139"/>
      <c r="D3320" s="140"/>
      <c r="E3320" s="139"/>
      <c r="F3320" s="139"/>
      <c r="G3320" s="140"/>
      <c r="H3320" s="139"/>
      <c r="I3320" s="129"/>
      <c r="L3320" s="128"/>
      <c r="M3320" s="128"/>
      <c r="N3320" s="128"/>
      <c r="O3320" s="128"/>
      <c r="P3320" s="128"/>
      <c r="Q3320" s="128"/>
      <c r="R3320" s="128"/>
      <c r="S3320" s="128"/>
      <c r="T3320" s="120">
        <f t="shared" si="564"/>
        <v>0</v>
      </c>
      <c r="U3320" s="131"/>
      <c r="V3320" s="131"/>
      <c r="W3320" s="131">
        <f>SUMIFS($F$3:F3320,$D$3:D3320,D3320,$C$3:C3320,"Buy")+SUMIFS($F$3:F3320,$D$3:D3320,D3320,$C$3:C3320,"Coin Deposit",$E$3:E3320,"&lt;&gt;")</f>
        <v>0</v>
      </c>
      <c r="X3320" s="131">
        <f t="shared" si="565"/>
        <v>0</v>
      </c>
      <c r="Y3320" s="131">
        <f>IF($D3320=Y$1,SUMIFS($H$3:$H3320,$G$3:$G3320,Y$1,$C$3:$C3320,"Sell"),0)</f>
        <v>0</v>
      </c>
      <c r="Z3320" s="131">
        <f t="shared" si="566"/>
        <v>0</v>
      </c>
      <c r="AA3320" s="131">
        <f>IF($D3320=AA$1,SUMIFS($H$3:$H3320,$G$3:$G3320,AA$1,$C$3:$C3320,"Sell"),0)</f>
        <v>0</v>
      </c>
      <c r="AB3320" s="131">
        <f t="shared" si="567"/>
        <v>0</v>
      </c>
      <c r="AC3320" s="131">
        <f>SUMIFS('Deductions and Deposits'!$H:$H,'Deductions and Deposits'!$G:$G,D3320,'Deductions and Deposits'!$F:$F,"&lt;="&amp;B3320)+SUMIFS($F$3:F3320,$D$3:D3320,D3320,$C$3:C3320,"Coin Deposit",$E$3:E3320,"")</f>
        <v>0</v>
      </c>
      <c r="AD3320" s="131">
        <f>SUMIFS('Deductions and Deposits'!$D:$D,'Deductions and Deposits'!$C:$C,D3320)+SUMIFS($F:$F,$D:$D,D3320,$C:$C,"Coin Deduction")</f>
        <v>0</v>
      </c>
      <c r="AE3320" s="131">
        <f>Table5[[#This Row],[Column4]]+Table5[[#This Row],[Column14]]+Table5[[#This Row],[Column19]]+Table5[[#This Row],[Column12]]</f>
        <v>0</v>
      </c>
      <c r="AF3320" s="131">
        <f>Table5[[#This Row],[Column5]]+Table5[[#This Row],[Column13]]+Table5[[#This Row],[Column21]]+Table5[[#This Row],[Column18]]</f>
        <v>0</v>
      </c>
      <c r="AG3320" s="131">
        <f t="shared" si="568"/>
        <v>0</v>
      </c>
      <c r="AH3320" s="131">
        <f t="shared" si="569"/>
        <v>0</v>
      </c>
      <c r="AI3320" s="131">
        <f>Table5[[#This Row],[Column17]]-Table5[[#This Row],[Column20]]</f>
        <v>0</v>
      </c>
      <c r="AJ3320" s="131">
        <f t="shared" si="570"/>
        <v>0</v>
      </c>
      <c r="AK3320" s="131">
        <f t="shared" si="574"/>
        <v>0</v>
      </c>
      <c r="AL3320" s="131">
        <f t="shared" si="571"/>
        <v>0</v>
      </c>
      <c r="AM3320" s="131" t="str">
        <f t="shared" si="572"/>
        <v/>
      </c>
      <c r="AN3320" s="131" t="str">
        <f t="shared" ca="1" si="573"/>
        <v/>
      </c>
    </row>
    <row r="3321" spans="1:40" ht="20.25" customHeight="1" x14ac:dyDescent="0.3">
      <c r="A3321" s="127"/>
      <c r="B3321" s="164"/>
      <c r="C3321" s="139"/>
      <c r="D3321" s="140"/>
      <c r="E3321" s="139"/>
      <c r="F3321" s="139"/>
      <c r="G3321" s="140"/>
      <c r="H3321" s="139"/>
      <c r="I3321" s="129"/>
      <c r="L3321" s="128"/>
      <c r="M3321" s="128"/>
      <c r="N3321" s="128"/>
      <c r="O3321" s="128"/>
      <c r="P3321" s="128"/>
      <c r="Q3321" s="128"/>
      <c r="R3321" s="128"/>
      <c r="S3321" s="128"/>
      <c r="T3321" s="120">
        <f t="shared" si="564"/>
        <v>0</v>
      </c>
      <c r="U3321" s="131"/>
      <c r="V3321" s="131"/>
      <c r="W3321" s="131">
        <f>SUMIFS($F$3:F3321,$D$3:D3321,D3321,$C$3:C3321,"Buy")+SUMIFS($F$3:F3321,$D$3:D3321,D3321,$C$3:C3321,"Coin Deposit",$E$3:E3321,"&lt;&gt;")</f>
        <v>0</v>
      </c>
      <c r="X3321" s="131">
        <f t="shared" si="565"/>
        <v>0</v>
      </c>
      <c r="Y3321" s="131">
        <f>IF($D3321=Y$1,SUMIFS($H$3:$H3321,$G$3:$G3321,Y$1,$C$3:$C3321,"Sell"),0)</f>
        <v>0</v>
      </c>
      <c r="Z3321" s="131">
        <f t="shared" si="566"/>
        <v>0</v>
      </c>
      <c r="AA3321" s="131">
        <f>IF($D3321=AA$1,SUMIFS($H$3:$H3321,$G$3:$G3321,AA$1,$C$3:$C3321,"Sell"),0)</f>
        <v>0</v>
      </c>
      <c r="AB3321" s="131">
        <f t="shared" si="567"/>
        <v>0</v>
      </c>
      <c r="AC3321" s="131">
        <f>SUMIFS('Deductions and Deposits'!$H:$H,'Deductions and Deposits'!$G:$G,D3321,'Deductions and Deposits'!$F:$F,"&lt;="&amp;B3321)+SUMIFS($F$3:F3321,$D$3:D3321,D3321,$C$3:C3321,"Coin Deposit",$E$3:E3321,"")</f>
        <v>0</v>
      </c>
      <c r="AD3321" s="131">
        <f>SUMIFS('Deductions and Deposits'!$D:$D,'Deductions and Deposits'!$C:$C,D3321)+SUMIFS($F:$F,$D:$D,D3321,$C:$C,"Coin Deduction")</f>
        <v>0</v>
      </c>
      <c r="AE3321" s="131">
        <f>Table5[[#This Row],[Column4]]+Table5[[#This Row],[Column14]]+Table5[[#This Row],[Column19]]+Table5[[#This Row],[Column12]]</f>
        <v>0</v>
      </c>
      <c r="AF3321" s="131">
        <f>Table5[[#This Row],[Column5]]+Table5[[#This Row],[Column13]]+Table5[[#This Row],[Column21]]+Table5[[#This Row],[Column18]]</f>
        <v>0</v>
      </c>
      <c r="AG3321" s="131">
        <f t="shared" si="568"/>
        <v>0</v>
      </c>
      <c r="AH3321" s="131">
        <f t="shared" si="569"/>
        <v>0</v>
      </c>
      <c r="AI3321" s="131">
        <f>Table5[[#This Row],[Column17]]-Table5[[#This Row],[Column20]]</f>
        <v>0</v>
      </c>
      <c r="AJ3321" s="131">
        <f t="shared" si="570"/>
        <v>0</v>
      </c>
      <c r="AK3321" s="131">
        <f t="shared" si="574"/>
        <v>0</v>
      </c>
      <c r="AL3321" s="131">
        <f t="shared" si="571"/>
        <v>0</v>
      </c>
      <c r="AM3321" s="131" t="str">
        <f t="shared" si="572"/>
        <v/>
      </c>
      <c r="AN3321" s="131" t="str">
        <f t="shared" ca="1" si="573"/>
        <v/>
      </c>
    </row>
    <row r="3322" spans="1:40" ht="20.25" customHeight="1" x14ac:dyDescent="0.3">
      <c r="A3322" s="127"/>
      <c r="B3322" s="164"/>
      <c r="C3322" s="139"/>
      <c r="D3322" s="140"/>
      <c r="E3322" s="139"/>
      <c r="F3322" s="139"/>
      <c r="G3322" s="140"/>
      <c r="H3322" s="139"/>
      <c r="I3322" s="129"/>
      <c r="L3322" s="128"/>
      <c r="M3322" s="128"/>
      <c r="N3322" s="128"/>
      <c r="O3322" s="128"/>
      <c r="P3322" s="128"/>
      <c r="Q3322" s="128"/>
      <c r="R3322" s="128"/>
      <c r="S3322" s="128"/>
      <c r="T3322" s="120">
        <f t="shared" si="564"/>
        <v>0</v>
      </c>
      <c r="U3322" s="131"/>
      <c r="V3322" s="131"/>
      <c r="W3322" s="131">
        <f>SUMIFS($F$3:F3322,$D$3:D3322,D3322,$C$3:C3322,"Buy")+SUMIFS($F$3:F3322,$D$3:D3322,D3322,$C$3:C3322,"Coin Deposit",$E$3:E3322,"&lt;&gt;")</f>
        <v>0</v>
      </c>
      <c r="X3322" s="131">
        <f t="shared" si="565"/>
        <v>0</v>
      </c>
      <c r="Y3322" s="131">
        <f>IF($D3322=Y$1,SUMIFS($H$3:$H3322,$G$3:$G3322,Y$1,$C$3:$C3322,"Sell"),0)</f>
        <v>0</v>
      </c>
      <c r="Z3322" s="131">
        <f t="shared" si="566"/>
        <v>0</v>
      </c>
      <c r="AA3322" s="131">
        <f>IF($D3322=AA$1,SUMIFS($H$3:$H3322,$G$3:$G3322,AA$1,$C$3:$C3322,"Sell"),0)</f>
        <v>0</v>
      </c>
      <c r="AB3322" s="131">
        <f t="shared" si="567"/>
        <v>0</v>
      </c>
      <c r="AC3322" s="131">
        <f>SUMIFS('Deductions and Deposits'!$H:$H,'Deductions and Deposits'!$G:$G,D3322,'Deductions and Deposits'!$F:$F,"&lt;="&amp;B3322)+SUMIFS($F$3:F3322,$D$3:D3322,D3322,$C$3:C3322,"Coin Deposit",$E$3:E3322,"")</f>
        <v>0</v>
      </c>
      <c r="AD3322" s="131">
        <f>SUMIFS('Deductions and Deposits'!$D:$D,'Deductions and Deposits'!$C:$C,D3322)+SUMIFS($F:$F,$D:$D,D3322,$C:$C,"Coin Deduction")</f>
        <v>0</v>
      </c>
      <c r="AE3322" s="131">
        <f>Table5[[#This Row],[Column4]]+Table5[[#This Row],[Column14]]+Table5[[#This Row],[Column19]]+Table5[[#This Row],[Column12]]</f>
        <v>0</v>
      </c>
      <c r="AF3322" s="131">
        <f>Table5[[#This Row],[Column5]]+Table5[[#This Row],[Column13]]+Table5[[#This Row],[Column21]]+Table5[[#This Row],[Column18]]</f>
        <v>0</v>
      </c>
      <c r="AG3322" s="131">
        <f t="shared" si="568"/>
        <v>0</v>
      </c>
      <c r="AH3322" s="131">
        <f t="shared" si="569"/>
        <v>0</v>
      </c>
      <c r="AI3322" s="131">
        <f>Table5[[#This Row],[Column17]]-Table5[[#This Row],[Column20]]</f>
        <v>0</v>
      </c>
      <c r="AJ3322" s="131">
        <f t="shared" si="570"/>
        <v>0</v>
      </c>
      <c r="AK3322" s="131">
        <f t="shared" si="574"/>
        <v>0</v>
      </c>
      <c r="AL3322" s="131">
        <f t="shared" si="571"/>
        <v>0</v>
      </c>
      <c r="AM3322" s="131" t="str">
        <f t="shared" si="572"/>
        <v/>
      </c>
      <c r="AN3322" s="131" t="str">
        <f t="shared" ca="1" si="573"/>
        <v/>
      </c>
    </row>
    <row r="3323" spans="1:40" ht="20.25" customHeight="1" x14ac:dyDescent="0.3">
      <c r="A3323" s="127"/>
      <c r="B3323" s="164"/>
      <c r="C3323" s="139"/>
      <c r="D3323" s="140"/>
      <c r="E3323" s="139"/>
      <c r="F3323" s="139"/>
      <c r="G3323" s="140"/>
      <c r="H3323" s="139"/>
      <c r="I3323" s="129"/>
      <c r="L3323" s="128"/>
      <c r="M3323" s="128"/>
      <c r="N3323" s="128"/>
      <c r="O3323" s="128"/>
      <c r="P3323" s="128"/>
      <c r="Q3323" s="128"/>
      <c r="R3323" s="128"/>
      <c r="S3323" s="128"/>
      <c r="T3323" s="120">
        <f t="shared" si="564"/>
        <v>0</v>
      </c>
      <c r="U3323" s="131"/>
      <c r="V3323" s="131"/>
      <c r="W3323" s="131">
        <f>SUMIFS($F$3:F3323,$D$3:D3323,D3323,$C$3:C3323,"Buy")+SUMIFS($F$3:F3323,$D$3:D3323,D3323,$C$3:C3323,"Coin Deposit",$E$3:E3323,"&lt;&gt;")</f>
        <v>0</v>
      </c>
      <c r="X3323" s="131">
        <f t="shared" si="565"/>
        <v>0</v>
      </c>
      <c r="Y3323" s="131">
        <f>IF($D3323=Y$1,SUMIFS($H$3:$H3323,$G$3:$G3323,Y$1,$C$3:$C3323,"Sell"),0)</f>
        <v>0</v>
      </c>
      <c r="Z3323" s="131">
        <f t="shared" si="566"/>
        <v>0</v>
      </c>
      <c r="AA3323" s="131">
        <f>IF($D3323=AA$1,SUMIFS($H$3:$H3323,$G$3:$G3323,AA$1,$C$3:$C3323,"Sell"),0)</f>
        <v>0</v>
      </c>
      <c r="AB3323" s="131">
        <f t="shared" si="567"/>
        <v>0</v>
      </c>
      <c r="AC3323" s="131">
        <f>SUMIFS('Deductions and Deposits'!$H:$H,'Deductions and Deposits'!$G:$G,D3323,'Deductions and Deposits'!$F:$F,"&lt;="&amp;B3323)+SUMIFS($F$3:F3323,$D$3:D3323,D3323,$C$3:C3323,"Coin Deposit",$E$3:E3323,"")</f>
        <v>0</v>
      </c>
      <c r="AD3323" s="131">
        <f>SUMIFS('Deductions and Deposits'!$D:$D,'Deductions and Deposits'!$C:$C,D3323)+SUMIFS($F:$F,$D:$D,D3323,$C:$C,"Coin Deduction")</f>
        <v>0</v>
      </c>
      <c r="AE3323" s="131">
        <f>Table5[[#This Row],[Column4]]+Table5[[#This Row],[Column14]]+Table5[[#This Row],[Column19]]+Table5[[#This Row],[Column12]]</f>
        <v>0</v>
      </c>
      <c r="AF3323" s="131">
        <f>Table5[[#This Row],[Column5]]+Table5[[#This Row],[Column13]]+Table5[[#This Row],[Column21]]+Table5[[#This Row],[Column18]]</f>
        <v>0</v>
      </c>
      <c r="AG3323" s="131">
        <f t="shared" si="568"/>
        <v>0</v>
      </c>
      <c r="AH3323" s="131">
        <f t="shared" si="569"/>
        <v>0</v>
      </c>
      <c r="AI3323" s="131">
        <f>Table5[[#This Row],[Column17]]-Table5[[#This Row],[Column20]]</f>
        <v>0</v>
      </c>
      <c r="AJ3323" s="131">
        <f t="shared" si="570"/>
        <v>0</v>
      </c>
      <c r="AK3323" s="131">
        <f t="shared" si="574"/>
        <v>0</v>
      </c>
      <c r="AL3323" s="131">
        <f t="shared" si="571"/>
        <v>0</v>
      </c>
      <c r="AM3323" s="131" t="str">
        <f t="shared" si="572"/>
        <v/>
      </c>
      <c r="AN3323" s="131" t="str">
        <f t="shared" ca="1" si="573"/>
        <v/>
      </c>
    </row>
    <row r="3324" spans="1:40" ht="20.25" customHeight="1" x14ac:dyDescent="0.3">
      <c r="A3324" s="127"/>
      <c r="B3324" s="164"/>
      <c r="C3324" s="139"/>
      <c r="D3324" s="140"/>
      <c r="E3324" s="139"/>
      <c r="F3324" s="139"/>
      <c r="G3324" s="140"/>
      <c r="H3324" s="139"/>
      <c r="I3324" s="129"/>
      <c r="L3324" s="128"/>
      <c r="M3324" s="128"/>
      <c r="N3324" s="128"/>
      <c r="O3324" s="128"/>
      <c r="P3324" s="128"/>
      <c r="Q3324" s="128"/>
      <c r="R3324" s="128"/>
      <c r="S3324" s="128"/>
      <c r="T3324" s="120">
        <f t="shared" si="564"/>
        <v>0</v>
      </c>
      <c r="U3324" s="131"/>
      <c r="V3324" s="131"/>
      <c r="W3324" s="131">
        <f>SUMIFS($F$3:F3324,$D$3:D3324,D3324,$C$3:C3324,"Buy")+SUMIFS($F$3:F3324,$D$3:D3324,D3324,$C$3:C3324,"Coin Deposit",$E$3:E3324,"&lt;&gt;")</f>
        <v>0</v>
      </c>
      <c r="X3324" s="131">
        <f t="shared" si="565"/>
        <v>0</v>
      </c>
      <c r="Y3324" s="131">
        <f>IF($D3324=Y$1,SUMIFS($H$3:$H3324,$G$3:$G3324,Y$1,$C$3:$C3324,"Sell"),0)</f>
        <v>0</v>
      </c>
      <c r="Z3324" s="131">
        <f t="shared" si="566"/>
        <v>0</v>
      </c>
      <c r="AA3324" s="131">
        <f>IF($D3324=AA$1,SUMIFS($H$3:$H3324,$G$3:$G3324,AA$1,$C$3:$C3324,"Sell"),0)</f>
        <v>0</v>
      </c>
      <c r="AB3324" s="131">
        <f t="shared" si="567"/>
        <v>0</v>
      </c>
      <c r="AC3324" s="131">
        <f>SUMIFS('Deductions and Deposits'!$H:$H,'Deductions and Deposits'!$G:$G,D3324,'Deductions and Deposits'!$F:$F,"&lt;="&amp;B3324)+SUMIFS($F$3:F3324,$D$3:D3324,D3324,$C$3:C3324,"Coin Deposit",$E$3:E3324,"")</f>
        <v>0</v>
      </c>
      <c r="AD3324" s="131">
        <f>SUMIFS('Deductions and Deposits'!$D:$D,'Deductions and Deposits'!$C:$C,D3324)+SUMIFS($F:$F,$D:$D,D3324,$C:$C,"Coin Deduction")</f>
        <v>0</v>
      </c>
      <c r="AE3324" s="131">
        <f>Table5[[#This Row],[Column4]]+Table5[[#This Row],[Column14]]+Table5[[#This Row],[Column19]]+Table5[[#This Row],[Column12]]</f>
        <v>0</v>
      </c>
      <c r="AF3324" s="131">
        <f>Table5[[#This Row],[Column5]]+Table5[[#This Row],[Column13]]+Table5[[#This Row],[Column21]]+Table5[[#This Row],[Column18]]</f>
        <v>0</v>
      </c>
      <c r="AG3324" s="131">
        <f t="shared" si="568"/>
        <v>0</v>
      </c>
      <c r="AH3324" s="131">
        <f t="shared" si="569"/>
        <v>0</v>
      </c>
      <c r="AI3324" s="131">
        <f>Table5[[#This Row],[Column17]]-Table5[[#This Row],[Column20]]</f>
        <v>0</v>
      </c>
      <c r="AJ3324" s="131">
        <f t="shared" si="570"/>
        <v>0</v>
      </c>
      <c r="AK3324" s="131">
        <f t="shared" si="574"/>
        <v>0</v>
      </c>
      <c r="AL3324" s="131">
        <f t="shared" si="571"/>
        <v>0</v>
      </c>
      <c r="AM3324" s="131" t="str">
        <f t="shared" si="572"/>
        <v/>
      </c>
      <c r="AN3324" s="131" t="str">
        <f t="shared" ca="1" si="573"/>
        <v/>
      </c>
    </row>
    <row r="3325" spans="1:40" ht="20.25" customHeight="1" x14ac:dyDescent="0.3">
      <c r="A3325" s="127"/>
      <c r="B3325" s="164"/>
      <c r="C3325" s="139"/>
      <c r="D3325" s="140"/>
      <c r="E3325" s="139"/>
      <c r="F3325" s="139"/>
      <c r="G3325" s="140"/>
      <c r="H3325" s="139"/>
      <c r="I3325" s="129"/>
      <c r="L3325" s="128"/>
      <c r="M3325" s="128"/>
      <c r="N3325" s="128"/>
      <c r="O3325" s="128"/>
      <c r="P3325" s="128"/>
      <c r="Q3325" s="128"/>
      <c r="R3325" s="128"/>
      <c r="S3325" s="128"/>
      <c r="T3325" s="120">
        <f t="shared" si="564"/>
        <v>0</v>
      </c>
      <c r="U3325" s="131"/>
      <c r="V3325" s="131"/>
      <c r="W3325" s="131">
        <f>SUMIFS($F$3:F3325,$D$3:D3325,D3325,$C$3:C3325,"Buy")+SUMIFS($F$3:F3325,$D$3:D3325,D3325,$C$3:C3325,"Coin Deposit",$E$3:E3325,"&lt;&gt;")</f>
        <v>0</v>
      </c>
      <c r="X3325" s="131">
        <f t="shared" si="565"/>
        <v>0</v>
      </c>
      <c r="Y3325" s="131">
        <f>IF($D3325=Y$1,SUMIFS($H$3:$H3325,$G$3:$G3325,Y$1,$C$3:$C3325,"Sell"),0)</f>
        <v>0</v>
      </c>
      <c r="Z3325" s="131">
        <f t="shared" si="566"/>
        <v>0</v>
      </c>
      <c r="AA3325" s="131">
        <f>IF($D3325=AA$1,SUMIFS($H$3:$H3325,$G$3:$G3325,AA$1,$C$3:$C3325,"Sell"),0)</f>
        <v>0</v>
      </c>
      <c r="AB3325" s="131">
        <f t="shared" si="567"/>
        <v>0</v>
      </c>
      <c r="AC3325" s="131">
        <f>SUMIFS('Deductions and Deposits'!$H:$H,'Deductions and Deposits'!$G:$G,D3325,'Deductions and Deposits'!$F:$F,"&lt;="&amp;B3325)+SUMIFS($F$3:F3325,$D$3:D3325,D3325,$C$3:C3325,"Coin Deposit",$E$3:E3325,"")</f>
        <v>0</v>
      </c>
      <c r="AD3325" s="131">
        <f>SUMIFS('Deductions and Deposits'!$D:$D,'Deductions and Deposits'!$C:$C,D3325)+SUMIFS($F:$F,$D:$D,D3325,$C:$C,"Coin Deduction")</f>
        <v>0</v>
      </c>
      <c r="AE3325" s="131">
        <f>Table5[[#This Row],[Column4]]+Table5[[#This Row],[Column14]]+Table5[[#This Row],[Column19]]+Table5[[#This Row],[Column12]]</f>
        <v>0</v>
      </c>
      <c r="AF3325" s="131">
        <f>Table5[[#This Row],[Column5]]+Table5[[#This Row],[Column13]]+Table5[[#This Row],[Column21]]+Table5[[#This Row],[Column18]]</f>
        <v>0</v>
      </c>
      <c r="AG3325" s="131">
        <f t="shared" si="568"/>
        <v>0</v>
      </c>
      <c r="AH3325" s="131">
        <f t="shared" si="569"/>
        <v>0</v>
      </c>
      <c r="AI3325" s="131">
        <f>Table5[[#This Row],[Column17]]-Table5[[#This Row],[Column20]]</f>
        <v>0</v>
      </c>
      <c r="AJ3325" s="131">
        <f t="shared" si="570"/>
        <v>0</v>
      </c>
      <c r="AK3325" s="131">
        <f t="shared" si="574"/>
        <v>0</v>
      </c>
      <c r="AL3325" s="131">
        <f t="shared" si="571"/>
        <v>0</v>
      </c>
      <c r="AM3325" s="131" t="str">
        <f t="shared" si="572"/>
        <v/>
      </c>
      <c r="AN3325" s="131" t="str">
        <f t="shared" ca="1" si="573"/>
        <v/>
      </c>
    </row>
    <row r="3326" spans="1:40" ht="20.25" customHeight="1" x14ac:dyDescent="0.3">
      <c r="A3326" s="127"/>
      <c r="B3326" s="164"/>
      <c r="C3326" s="139"/>
      <c r="D3326" s="140"/>
      <c r="E3326" s="139"/>
      <c r="F3326" s="139"/>
      <c r="G3326" s="140"/>
      <c r="H3326" s="139"/>
      <c r="I3326" s="129"/>
      <c r="L3326" s="128"/>
      <c r="M3326" s="128"/>
      <c r="N3326" s="128"/>
      <c r="O3326" s="128"/>
      <c r="P3326" s="128"/>
      <c r="Q3326" s="128"/>
      <c r="R3326" s="128"/>
      <c r="S3326" s="128"/>
      <c r="T3326" s="120">
        <f t="shared" si="564"/>
        <v>0</v>
      </c>
      <c r="U3326" s="131"/>
      <c r="V3326" s="131"/>
      <c r="W3326" s="131">
        <f>SUMIFS($F$3:F3326,$D$3:D3326,D3326,$C$3:C3326,"Buy")+SUMIFS($F$3:F3326,$D$3:D3326,D3326,$C$3:C3326,"Coin Deposit",$E$3:E3326,"&lt;&gt;")</f>
        <v>0</v>
      </c>
      <c r="X3326" s="131">
        <f t="shared" si="565"/>
        <v>0</v>
      </c>
      <c r="Y3326" s="131">
        <f>IF($D3326=Y$1,SUMIFS($H$3:$H3326,$G$3:$G3326,Y$1,$C$3:$C3326,"Sell"),0)</f>
        <v>0</v>
      </c>
      <c r="Z3326" s="131">
        <f t="shared" si="566"/>
        <v>0</v>
      </c>
      <c r="AA3326" s="131">
        <f>IF($D3326=AA$1,SUMIFS($H$3:$H3326,$G$3:$G3326,AA$1,$C$3:$C3326,"Sell"),0)</f>
        <v>0</v>
      </c>
      <c r="AB3326" s="131">
        <f t="shared" si="567"/>
        <v>0</v>
      </c>
      <c r="AC3326" s="131">
        <f>SUMIFS('Deductions and Deposits'!$H:$H,'Deductions and Deposits'!$G:$G,D3326,'Deductions and Deposits'!$F:$F,"&lt;="&amp;B3326)+SUMIFS($F$3:F3326,$D$3:D3326,D3326,$C$3:C3326,"Coin Deposit",$E$3:E3326,"")</f>
        <v>0</v>
      </c>
      <c r="AD3326" s="131">
        <f>SUMIFS('Deductions and Deposits'!$D:$D,'Deductions and Deposits'!$C:$C,D3326)+SUMIFS($F:$F,$D:$D,D3326,$C:$C,"Coin Deduction")</f>
        <v>0</v>
      </c>
      <c r="AE3326" s="131">
        <f>Table5[[#This Row],[Column4]]+Table5[[#This Row],[Column14]]+Table5[[#This Row],[Column19]]+Table5[[#This Row],[Column12]]</f>
        <v>0</v>
      </c>
      <c r="AF3326" s="131">
        <f>Table5[[#This Row],[Column5]]+Table5[[#This Row],[Column13]]+Table5[[#This Row],[Column21]]+Table5[[#This Row],[Column18]]</f>
        <v>0</v>
      </c>
      <c r="AG3326" s="131">
        <f t="shared" si="568"/>
        <v>0</v>
      </c>
      <c r="AH3326" s="131">
        <f t="shared" si="569"/>
        <v>0</v>
      </c>
      <c r="AI3326" s="131">
        <f>Table5[[#This Row],[Column17]]-Table5[[#This Row],[Column20]]</f>
        <v>0</v>
      </c>
      <c r="AJ3326" s="131">
        <f t="shared" si="570"/>
        <v>0</v>
      </c>
      <c r="AK3326" s="131">
        <f t="shared" si="574"/>
        <v>0</v>
      </c>
      <c r="AL3326" s="131">
        <f t="shared" si="571"/>
        <v>0</v>
      </c>
      <c r="AM3326" s="131" t="str">
        <f t="shared" si="572"/>
        <v/>
      </c>
      <c r="AN3326" s="131" t="str">
        <f t="shared" ca="1" si="573"/>
        <v/>
      </c>
    </row>
    <row r="3327" spans="1:40" ht="20.25" customHeight="1" x14ac:dyDescent="0.3">
      <c r="A3327" s="127"/>
      <c r="B3327" s="164"/>
      <c r="C3327" s="139"/>
      <c r="D3327" s="140"/>
      <c r="E3327" s="139"/>
      <c r="F3327" s="139"/>
      <c r="G3327" s="140"/>
      <c r="H3327" s="139"/>
      <c r="I3327" s="129"/>
      <c r="L3327" s="128"/>
      <c r="M3327" s="128"/>
      <c r="N3327" s="128"/>
      <c r="O3327" s="128"/>
      <c r="P3327" s="128"/>
      <c r="Q3327" s="128"/>
      <c r="R3327" s="128"/>
      <c r="S3327" s="128"/>
      <c r="T3327" s="120">
        <f t="shared" si="564"/>
        <v>0</v>
      </c>
      <c r="U3327" s="131"/>
      <c r="V3327" s="131"/>
      <c r="W3327" s="131">
        <f>SUMIFS($F$3:F3327,$D$3:D3327,D3327,$C$3:C3327,"Buy")+SUMIFS($F$3:F3327,$D$3:D3327,D3327,$C$3:C3327,"Coin Deposit",$E$3:E3327,"&lt;&gt;")</f>
        <v>0</v>
      </c>
      <c r="X3327" s="131">
        <f t="shared" si="565"/>
        <v>0</v>
      </c>
      <c r="Y3327" s="131">
        <f>IF($D3327=Y$1,SUMIFS($H$3:$H3327,$G$3:$G3327,Y$1,$C$3:$C3327,"Sell"),0)</f>
        <v>0</v>
      </c>
      <c r="Z3327" s="131">
        <f t="shared" si="566"/>
        <v>0</v>
      </c>
      <c r="AA3327" s="131">
        <f>IF($D3327=AA$1,SUMIFS($H$3:$H3327,$G$3:$G3327,AA$1,$C$3:$C3327,"Sell"),0)</f>
        <v>0</v>
      </c>
      <c r="AB3327" s="131">
        <f t="shared" si="567"/>
        <v>0</v>
      </c>
      <c r="AC3327" s="131">
        <f>SUMIFS('Deductions and Deposits'!$H:$H,'Deductions and Deposits'!$G:$G,D3327,'Deductions and Deposits'!$F:$F,"&lt;="&amp;B3327)+SUMIFS($F$3:F3327,$D$3:D3327,D3327,$C$3:C3327,"Coin Deposit",$E$3:E3327,"")</f>
        <v>0</v>
      </c>
      <c r="AD3327" s="131">
        <f>SUMIFS('Deductions and Deposits'!$D:$D,'Deductions and Deposits'!$C:$C,D3327)+SUMIFS($F:$F,$D:$D,D3327,$C:$C,"Coin Deduction")</f>
        <v>0</v>
      </c>
      <c r="AE3327" s="131">
        <f>Table5[[#This Row],[Column4]]+Table5[[#This Row],[Column14]]+Table5[[#This Row],[Column19]]+Table5[[#This Row],[Column12]]</f>
        <v>0</v>
      </c>
      <c r="AF3327" s="131">
        <f>Table5[[#This Row],[Column5]]+Table5[[#This Row],[Column13]]+Table5[[#This Row],[Column21]]+Table5[[#This Row],[Column18]]</f>
        <v>0</v>
      </c>
      <c r="AG3327" s="131">
        <f t="shared" si="568"/>
        <v>0</v>
      </c>
      <c r="AH3327" s="131">
        <f t="shared" si="569"/>
        <v>0</v>
      </c>
      <c r="AI3327" s="131">
        <f>Table5[[#This Row],[Column17]]-Table5[[#This Row],[Column20]]</f>
        <v>0</v>
      </c>
      <c r="AJ3327" s="131">
        <f t="shared" si="570"/>
        <v>0</v>
      </c>
      <c r="AK3327" s="131">
        <f t="shared" si="574"/>
        <v>0</v>
      </c>
      <c r="AL3327" s="131">
        <f t="shared" si="571"/>
        <v>0</v>
      </c>
      <c r="AM3327" s="131" t="str">
        <f t="shared" si="572"/>
        <v/>
      </c>
      <c r="AN3327" s="131" t="str">
        <f t="shared" ca="1" si="573"/>
        <v/>
      </c>
    </row>
    <row r="3328" spans="1:40" ht="20.25" customHeight="1" x14ac:dyDescent="0.3">
      <c r="A3328" s="127"/>
      <c r="B3328" s="164"/>
      <c r="C3328" s="139"/>
      <c r="D3328" s="140"/>
      <c r="E3328" s="139"/>
      <c r="F3328" s="139"/>
      <c r="G3328" s="140"/>
      <c r="H3328" s="139"/>
      <c r="I3328" s="129"/>
      <c r="L3328" s="128"/>
      <c r="M3328" s="128"/>
      <c r="N3328" s="128"/>
      <c r="O3328" s="128"/>
      <c r="P3328" s="128"/>
      <c r="Q3328" s="128"/>
      <c r="R3328" s="128"/>
      <c r="S3328" s="128"/>
      <c r="T3328" s="120">
        <f t="shared" si="564"/>
        <v>0</v>
      </c>
      <c r="U3328" s="131"/>
      <c r="V3328" s="131"/>
      <c r="W3328" s="131">
        <f>SUMIFS($F$3:F3328,$D$3:D3328,D3328,$C$3:C3328,"Buy")+SUMIFS($F$3:F3328,$D$3:D3328,D3328,$C$3:C3328,"Coin Deposit",$E$3:E3328,"&lt;&gt;")</f>
        <v>0</v>
      </c>
      <c r="X3328" s="131">
        <f t="shared" si="565"/>
        <v>0</v>
      </c>
      <c r="Y3328" s="131">
        <f>IF($D3328=Y$1,SUMIFS($H$3:$H3328,$G$3:$G3328,Y$1,$C$3:$C3328,"Sell"),0)</f>
        <v>0</v>
      </c>
      <c r="Z3328" s="131">
        <f t="shared" si="566"/>
        <v>0</v>
      </c>
      <c r="AA3328" s="131">
        <f>IF($D3328=AA$1,SUMIFS($H$3:$H3328,$G$3:$G3328,AA$1,$C$3:$C3328,"Sell"),0)</f>
        <v>0</v>
      </c>
      <c r="AB3328" s="131">
        <f t="shared" si="567"/>
        <v>0</v>
      </c>
      <c r="AC3328" s="131">
        <f>SUMIFS('Deductions and Deposits'!$H:$H,'Deductions and Deposits'!$G:$G,D3328,'Deductions and Deposits'!$F:$F,"&lt;="&amp;B3328)+SUMIFS($F$3:F3328,$D$3:D3328,D3328,$C$3:C3328,"Coin Deposit",$E$3:E3328,"")</f>
        <v>0</v>
      </c>
      <c r="AD3328" s="131">
        <f>SUMIFS('Deductions and Deposits'!$D:$D,'Deductions and Deposits'!$C:$C,D3328)+SUMIFS($F:$F,$D:$D,D3328,$C:$C,"Coin Deduction")</f>
        <v>0</v>
      </c>
      <c r="AE3328" s="131">
        <f>Table5[[#This Row],[Column4]]+Table5[[#This Row],[Column14]]+Table5[[#This Row],[Column19]]+Table5[[#This Row],[Column12]]</f>
        <v>0</v>
      </c>
      <c r="AF3328" s="131">
        <f>Table5[[#This Row],[Column5]]+Table5[[#This Row],[Column13]]+Table5[[#This Row],[Column21]]+Table5[[#This Row],[Column18]]</f>
        <v>0</v>
      </c>
      <c r="AG3328" s="131">
        <f t="shared" si="568"/>
        <v>0</v>
      </c>
      <c r="AH3328" s="131">
        <f t="shared" si="569"/>
        <v>0</v>
      </c>
      <c r="AI3328" s="131">
        <f>Table5[[#This Row],[Column17]]-Table5[[#This Row],[Column20]]</f>
        <v>0</v>
      </c>
      <c r="AJ3328" s="131">
        <f t="shared" si="570"/>
        <v>0</v>
      </c>
      <c r="AK3328" s="131">
        <f t="shared" si="574"/>
        <v>0</v>
      </c>
      <c r="AL3328" s="131">
        <f t="shared" si="571"/>
        <v>0</v>
      </c>
      <c r="AM3328" s="131" t="str">
        <f t="shared" si="572"/>
        <v/>
      </c>
      <c r="AN3328" s="131" t="str">
        <f t="shared" ca="1" si="573"/>
        <v/>
      </c>
    </row>
    <row r="3329" spans="1:40" ht="20.25" customHeight="1" x14ac:dyDescent="0.3">
      <c r="A3329" s="127"/>
      <c r="B3329" s="164"/>
      <c r="C3329" s="139"/>
      <c r="D3329" s="140"/>
      <c r="E3329" s="139"/>
      <c r="F3329" s="139"/>
      <c r="G3329" s="140"/>
      <c r="H3329" s="139"/>
      <c r="I3329" s="129"/>
      <c r="L3329" s="128"/>
      <c r="M3329" s="128"/>
      <c r="N3329" s="128"/>
      <c r="O3329" s="128"/>
      <c r="P3329" s="128"/>
      <c r="Q3329" s="128"/>
      <c r="R3329" s="128"/>
      <c r="S3329" s="128"/>
      <c r="T3329" s="120">
        <f t="shared" si="564"/>
        <v>0</v>
      </c>
      <c r="U3329" s="131"/>
      <c r="V3329" s="131"/>
      <c r="W3329" s="131">
        <f>SUMIFS($F$3:F3329,$D$3:D3329,D3329,$C$3:C3329,"Buy")+SUMIFS($F$3:F3329,$D$3:D3329,D3329,$C$3:C3329,"Coin Deposit",$E$3:E3329,"&lt;&gt;")</f>
        <v>0</v>
      </c>
      <c r="X3329" s="131">
        <f t="shared" si="565"/>
        <v>0</v>
      </c>
      <c r="Y3329" s="131">
        <f>IF($D3329=Y$1,SUMIFS($H$3:$H3329,$G$3:$G3329,Y$1,$C$3:$C3329,"Sell"),0)</f>
        <v>0</v>
      </c>
      <c r="Z3329" s="131">
        <f t="shared" si="566"/>
        <v>0</v>
      </c>
      <c r="AA3329" s="131">
        <f>IF($D3329=AA$1,SUMIFS($H$3:$H3329,$G$3:$G3329,AA$1,$C$3:$C3329,"Sell"),0)</f>
        <v>0</v>
      </c>
      <c r="AB3329" s="131">
        <f t="shared" si="567"/>
        <v>0</v>
      </c>
      <c r="AC3329" s="131">
        <f>SUMIFS('Deductions and Deposits'!$H:$H,'Deductions and Deposits'!$G:$G,D3329,'Deductions and Deposits'!$F:$F,"&lt;="&amp;B3329)+SUMIFS($F$3:F3329,$D$3:D3329,D3329,$C$3:C3329,"Coin Deposit",$E$3:E3329,"")</f>
        <v>0</v>
      </c>
      <c r="AD3329" s="131">
        <f>SUMIFS('Deductions and Deposits'!$D:$D,'Deductions and Deposits'!$C:$C,D3329)+SUMIFS($F:$F,$D:$D,D3329,$C:$C,"Coin Deduction")</f>
        <v>0</v>
      </c>
      <c r="AE3329" s="131">
        <f>Table5[[#This Row],[Column4]]+Table5[[#This Row],[Column14]]+Table5[[#This Row],[Column19]]+Table5[[#This Row],[Column12]]</f>
        <v>0</v>
      </c>
      <c r="AF3329" s="131">
        <f>Table5[[#This Row],[Column5]]+Table5[[#This Row],[Column13]]+Table5[[#This Row],[Column21]]+Table5[[#This Row],[Column18]]</f>
        <v>0</v>
      </c>
      <c r="AG3329" s="131">
        <f t="shared" si="568"/>
        <v>0</v>
      </c>
      <c r="AH3329" s="131">
        <f t="shared" si="569"/>
        <v>0</v>
      </c>
      <c r="AI3329" s="131">
        <f>Table5[[#This Row],[Column17]]-Table5[[#This Row],[Column20]]</f>
        <v>0</v>
      </c>
      <c r="AJ3329" s="131">
        <f t="shared" si="570"/>
        <v>0</v>
      </c>
      <c r="AK3329" s="131">
        <f t="shared" si="574"/>
        <v>0</v>
      </c>
      <c r="AL3329" s="131">
        <f t="shared" si="571"/>
        <v>0</v>
      </c>
      <c r="AM3329" s="131" t="str">
        <f t="shared" si="572"/>
        <v/>
      </c>
      <c r="AN3329" s="131" t="str">
        <f t="shared" ca="1" si="573"/>
        <v/>
      </c>
    </row>
    <row r="3330" spans="1:40" ht="20.25" customHeight="1" x14ac:dyDescent="0.3">
      <c r="A3330" s="127"/>
      <c r="B3330" s="164"/>
      <c r="C3330" s="139"/>
      <c r="D3330" s="140"/>
      <c r="E3330" s="139"/>
      <c r="F3330" s="139"/>
      <c r="G3330" s="140"/>
      <c r="H3330" s="139"/>
      <c r="I3330" s="129"/>
      <c r="L3330" s="128"/>
      <c r="M3330" s="128"/>
      <c r="N3330" s="128"/>
      <c r="O3330" s="128"/>
      <c r="P3330" s="128"/>
      <c r="Q3330" s="128"/>
      <c r="R3330" s="128"/>
      <c r="S3330" s="128"/>
      <c r="T3330" s="120">
        <f t="shared" si="564"/>
        <v>0</v>
      </c>
      <c r="U3330" s="131"/>
      <c r="V3330" s="131"/>
      <c r="W3330" s="131">
        <f>SUMIFS($F$3:F3330,$D$3:D3330,D3330,$C$3:C3330,"Buy")+SUMIFS($F$3:F3330,$D$3:D3330,D3330,$C$3:C3330,"Coin Deposit",$E$3:E3330,"&lt;&gt;")</f>
        <v>0</v>
      </c>
      <c r="X3330" s="131">
        <f t="shared" si="565"/>
        <v>0</v>
      </c>
      <c r="Y3330" s="131">
        <f>IF($D3330=Y$1,SUMIFS($H$3:$H3330,$G$3:$G3330,Y$1,$C$3:$C3330,"Sell"),0)</f>
        <v>0</v>
      </c>
      <c r="Z3330" s="131">
        <f t="shared" si="566"/>
        <v>0</v>
      </c>
      <c r="AA3330" s="131">
        <f>IF($D3330=AA$1,SUMIFS($H$3:$H3330,$G$3:$G3330,AA$1,$C$3:$C3330,"Sell"),0)</f>
        <v>0</v>
      </c>
      <c r="AB3330" s="131">
        <f t="shared" si="567"/>
        <v>0</v>
      </c>
      <c r="AC3330" s="131">
        <f>SUMIFS('Deductions and Deposits'!$H:$H,'Deductions and Deposits'!$G:$G,D3330,'Deductions and Deposits'!$F:$F,"&lt;="&amp;B3330)+SUMIFS($F$3:F3330,$D$3:D3330,D3330,$C$3:C3330,"Coin Deposit",$E$3:E3330,"")</f>
        <v>0</v>
      </c>
      <c r="AD3330" s="131">
        <f>SUMIFS('Deductions and Deposits'!$D:$D,'Deductions and Deposits'!$C:$C,D3330)+SUMIFS($F:$F,$D:$D,D3330,$C:$C,"Coin Deduction")</f>
        <v>0</v>
      </c>
      <c r="AE3330" s="131">
        <f>Table5[[#This Row],[Column4]]+Table5[[#This Row],[Column14]]+Table5[[#This Row],[Column19]]+Table5[[#This Row],[Column12]]</f>
        <v>0</v>
      </c>
      <c r="AF3330" s="131">
        <f>Table5[[#This Row],[Column5]]+Table5[[#This Row],[Column13]]+Table5[[#This Row],[Column21]]+Table5[[#This Row],[Column18]]</f>
        <v>0</v>
      </c>
      <c r="AG3330" s="131">
        <f t="shared" si="568"/>
        <v>0</v>
      </c>
      <c r="AH3330" s="131">
        <f t="shared" si="569"/>
        <v>0</v>
      </c>
      <c r="AI3330" s="131">
        <f>Table5[[#This Row],[Column17]]-Table5[[#This Row],[Column20]]</f>
        <v>0</v>
      </c>
      <c r="AJ3330" s="131">
        <f t="shared" si="570"/>
        <v>0</v>
      </c>
      <c r="AK3330" s="131">
        <f t="shared" si="574"/>
        <v>0</v>
      </c>
      <c r="AL3330" s="131">
        <f t="shared" si="571"/>
        <v>0</v>
      </c>
      <c r="AM3330" s="131" t="str">
        <f t="shared" si="572"/>
        <v/>
      </c>
      <c r="AN3330" s="131" t="str">
        <f t="shared" ca="1" si="573"/>
        <v/>
      </c>
    </row>
    <row r="3331" spans="1:40" ht="20.25" customHeight="1" x14ac:dyDescent="0.3">
      <c r="A3331" s="127"/>
      <c r="B3331" s="164"/>
      <c r="C3331" s="139"/>
      <c r="D3331" s="140"/>
      <c r="E3331" s="139"/>
      <c r="F3331" s="139"/>
      <c r="G3331" s="140"/>
      <c r="H3331" s="139"/>
      <c r="I3331" s="129"/>
      <c r="L3331" s="128"/>
      <c r="M3331" s="128"/>
      <c r="N3331" s="128"/>
      <c r="O3331" s="128"/>
      <c r="P3331" s="128"/>
      <c r="Q3331" s="128"/>
      <c r="R3331" s="128"/>
      <c r="S3331" s="128"/>
      <c r="T3331" s="120">
        <f t="shared" ref="T3331:T3394" si="575">IF(E3331&lt;&gt;"",E3331,0)</f>
        <v>0</v>
      </c>
      <c r="U3331" s="131"/>
      <c r="V3331" s="131"/>
      <c r="W3331" s="131">
        <f>SUMIFS($F$3:F3331,$D$3:D3331,D3331,$C$3:C3331,"Buy")+SUMIFS($F$3:F3331,$D$3:D3331,D3331,$C$3:C3331,"Coin Deposit",$E$3:E3331,"&lt;&gt;")</f>
        <v>0</v>
      </c>
      <c r="X3331" s="131">
        <f t="shared" ref="X3331:X3394" si="576">IF(OR(C3331="buy",AND(C3331="Coin Deposit",E3331&lt;&gt;"")),SUMIFS($F:$F,$D:$D,D3331,$C:$C,"sell"),0)</f>
        <v>0</v>
      </c>
      <c r="Y3331" s="131">
        <f>IF($D3331=Y$1,SUMIFS($H$3:$H3331,$G$3:$G3331,Y$1,$C$3:$C3331,"Sell"),0)</f>
        <v>0</v>
      </c>
      <c r="Z3331" s="131">
        <f t="shared" ref="Z3331:Z3394" si="577">IF($D3331=Z$1,SUMIFS($H:$H,$G:$G,Z$1,$C:$C,"Buy")+SUMIFS($H:$H,$G:$G,Z$1,$C:$C,"Coin Deposit",$E:$E,"&lt;&gt;"),0)</f>
        <v>0</v>
      </c>
      <c r="AA3331" s="131">
        <f>IF($D3331=AA$1,SUMIFS($H$3:$H3331,$G$3:$G3331,AA$1,$C$3:$C3331,"Sell"),0)</f>
        <v>0</v>
      </c>
      <c r="AB3331" s="131">
        <f t="shared" ref="AB3331:AB3394" si="578">IF($D3331=AB$1,SUMIFS($H:$H,$G:$G,AB$1,$C:$C,"Buy")+SUMIFS($H:$H,$G:$G,AB$1,$C:$C,"Coin Deposit",$E:$E,"&lt;&gt;"),0)</f>
        <v>0</v>
      </c>
      <c r="AC3331" s="131">
        <f>SUMIFS('Deductions and Deposits'!$H:$H,'Deductions and Deposits'!$G:$G,D3331,'Deductions and Deposits'!$F:$F,"&lt;="&amp;B3331)+SUMIFS($F$3:F3331,$D$3:D3331,D3331,$C$3:C3331,"Coin Deposit",$E$3:E3331,"")</f>
        <v>0</v>
      </c>
      <c r="AD3331" s="131">
        <f>SUMIFS('Deductions and Deposits'!$D:$D,'Deductions and Deposits'!$C:$C,D3331)+SUMIFS($F:$F,$D:$D,D3331,$C:$C,"Coin Deduction")</f>
        <v>0</v>
      </c>
      <c r="AE3331" s="131">
        <f>Table5[[#This Row],[Column4]]+Table5[[#This Row],[Column14]]+Table5[[#This Row],[Column19]]+Table5[[#This Row],[Column12]]</f>
        <v>0</v>
      </c>
      <c r="AF3331" s="131">
        <f>Table5[[#This Row],[Column5]]+Table5[[#This Row],[Column13]]+Table5[[#This Row],[Column21]]+Table5[[#This Row],[Column18]]</f>
        <v>0</v>
      </c>
      <c r="AG3331" s="131">
        <f t="shared" ref="AG3331:AG3394" si="579">IF(AND((AC3331+Y3331+AA3331)&gt;AF3331,OR(C3331="buy",AND(C3331="Coin Deposit",E3331&lt;&gt;""))),(AC3331+Y3331+AA3331)-AF3331,0)</f>
        <v>0</v>
      </c>
      <c r="AH3331" s="131">
        <f t="shared" ref="AH3331:AH3394" si="580">IF(AND(AE3331&gt;AF3331,OR(C3331="buy",AND(C3331="Coin Deposit",E3331&lt;&gt;""))),AE3331-AF3331,0)</f>
        <v>0</v>
      </c>
      <c r="AI3331" s="131">
        <f>Table5[[#This Row],[Column17]]-Table5[[#This Row],[Column20]]</f>
        <v>0</v>
      </c>
      <c r="AJ3331" s="131">
        <f t="shared" ref="AJ3331:AJ3394" si="581">IF(AI3331&gt;F3331,F3331,AI3331)</f>
        <v>0</v>
      </c>
      <c r="AK3331" s="131">
        <f t="shared" si="574"/>
        <v>0</v>
      </c>
      <c r="AL3331" s="131">
        <f t="shared" ref="AL3331:AL3394" si="582">IFERROR(SUMIFS($AK:$AK,$D:$D,D3331)/SUMIFS($AJ:$AJ,$D:$D,D3331),0)</f>
        <v>0</v>
      </c>
      <c r="AM3331" s="131" t="str">
        <f t="shared" ref="AM3331:AM3394" si="583">C3331&amp;D3331</f>
        <v/>
      </c>
      <c r="AN3331" s="131" t="str">
        <f t="shared" ref="AN3331:AN3394" ca="1" si="584">OFFSET(AM3331,COUNTA($AM:$AM)-ROW()-(ROW()-ROW($AN$2)-1),)</f>
        <v/>
      </c>
    </row>
    <row r="3332" spans="1:40" ht="20.25" customHeight="1" x14ac:dyDescent="0.3">
      <c r="A3332" s="127"/>
      <c r="B3332" s="164"/>
      <c r="C3332" s="139"/>
      <c r="D3332" s="140"/>
      <c r="E3332" s="139"/>
      <c r="F3332" s="139"/>
      <c r="G3332" s="140"/>
      <c r="H3332" s="139"/>
      <c r="I3332" s="129"/>
      <c r="L3332" s="128"/>
      <c r="M3332" s="128"/>
      <c r="N3332" s="128"/>
      <c r="O3332" s="128"/>
      <c r="P3332" s="128"/>
      <c r="Q3332" s="128"/>
      <c r="R3332" s="128"/>
      <c r="S3332" s="128"/>
      <c r="T3332" s="120">
        <f t="shared" si="575"/>
        <v>0</v>
      </c>
      <c r="U3332" s="131"/>
      <c r="V3332" s="131"/>
      <c r="W3332" s="131">
        <f>SUMIFS($F$3:F3332,$D$3:D3332,D3332,$C$3:C3332,"Buy")+SUMIFS($F$3:F3332,$D$3:D3332,D3332,$C$3:C3332,"Coin Deposit",$E$3:E3332,"&lt;&gt;")</f>
        <v>0</v>
      </c>
      <c r="X3332" s="131">
        <f t="shared" si="576"/>
        <v>0</v>
      </c>
      <c r="Y3332" s="131">
        <f>IF($D3332=Y$1,SUMIFS($H$3:$H3332,$G$3:$G3332,Y$1,$C$3:$C3332,"Sell"),0)</f>
        <v>0</v>
      </c>
      <c r="Z3332" s="131">
        <f t="shared" si="577"/>
        <v>0</v>
      </c>
      <c r="AA3332" s="131">
        <f>IF($D3332=AA$1,SUMIFS($H$3:$H3332,$G$3:$G3332,AA$1,$C$3:$C3332,"Sell"),0)</f>
        <v>0</v>
      </c>
      <c r="AB3332" s="131">
        <f t="shared" si="578"/>
        <v>0</v>
      </c>
      <c r="AC3332" s="131">
        <f>SUMIFS('Deductions and Deposits'!$H:$H,'Deductions and Deposits'!$G:$G,D3332,'Deductions and Deposits'!$F:$F,"&lt;="&amp;B3332)+SUMIFS($F$3:F3332,$D$3:D3332,D3332,$C$3:C3332,"Coin Deposit",$E$3:E3332,"")</f>
        <v>0</v>
      </c>
      <c r="AD3332" s="131">
        <f>SUMIFS('Deductions and Deposits'!$D:$D,'Deductions and Deposits'!$C:$C,D3332)+SUMIFS($F:$F,$D:$D,D3332,$C:$C,"Coin Deduction")</f>
        <v>0</v>
      </c>
      <c r="AE3332" s="131">
        <f>Table5[[#This Row],[Column4]]+Table5[[#This Row],[Column14]]+Table5[[#This Row],[Column19]]+Table5[[#This Row],[Column12]]</f>
        <v>0</v>
      </c>
      <c r="AF3332" s="131">
        <f>Table5[[#This Row],[Column5]]+Table5[[#This Row],[Column13]]+Table5[[#This Row],[Column21]]+Table5[[#This Row],[Column18]]</f>
        <v>0</v>
      </c>
      <c r="AG3332" s="131">
        <f t="shared" si="579"/>
        <v>0</v>
      </c>
      <c r="AH3332" s="131">
        <f t="shared" si="580"/>
        <v>0</v>
      </c>
      <c r="AI3332" s="131">
        <f>Table5[[#This Row],[Column17]]-Table5[[#This Row],[Column20]]</f>
        <v>0</v>
      </c>
      <c r="AJ3332" s="131">
        <f t="shared" si="581"/>
        <v>0</v>
      </c>
      <c r="AK3332" s="131">
        <f t="shared" si="574"/>
        <v>0</v>
      </c>
      <c r="AL3332" s="131">
        <f t="shared" si="582"/>
        <v>0</v>
      </c>
      <c r="AM3332" s="131" t="str">
        <f t="shared" si="583"/>
        <v/>
      </c>
      <c r="AN3332" s="131" t="str">
        <f t="shared" ca="1" si="584"/>
        <v/>
      </c>
    </row>
    <row r="3333" spans="1:40" ht="20.25" customHeight="1" x14ac:dyDescent="0.3">
      <c r="A3333" s="127"/>
      <c r="B3333" s="164"/>
      <c r="C3333" s="139"/>
      <c r="D3333" s="140"/>
      <c r="E3333" s="139"/>
      <c r="F3333" s="139"/>
      <c r="G3333" s="140"/>
      <c r="H3333" s="139"/>
      <c r="I3333" s="129"/>
      <c r="L3333" s="128"/>
      <c r="M3333" s="128"/>
      <c r="N3333" s="128"/>
      <c r="O3333" s="128"/>
      <c r="P3333" s="128"/>
      <c r="Q3333" s="128"/>
      <c r="R3333" s="128"/>
      <c r="S3333" s="128"/>
      <c r="T3333" s="120">
        <f t="shared" si="575"/>
        <v>0</v>
      </c>
      <c r="U3333" s="131"/>
      <c r="V3333" s="131"/>
      <c r="W3333" s="131">
        <f>SUMIFS($F$3:F3333,$D$3:D3333,D3333,$C$3:C3333,"Buy")+SUMIFS($F$3:F3333,$D$3:D3333,D3333,$C$3:C3333,"Coin Deposit",$E$3:E3333,"&lt;&gt;")</f>
        <v>0</v>
      </c>
      <c r="X3333" s="131">
        <f t="shared" si="576"/>
        <v>0</v>
      </c>
      <c r="Y3333" s="131">
        <f>IF($D3333=Y$1,SUMIFS($H$3:$H3333,$G$3:$G3333,Y$1,$C$3:$C3333,"Sell"),0)</f>
        <v>0</v>
      </c>
      <c r="Z3333" s="131">
        <f t="shared" si="577"/>
        <v>0</v>
      </c>
      <c r="AA3333" s="131">
        <f>IF($D3333=AA$1,SUMIFS($H$3:$H3333,$G$3:$G3333,AA$1,$C$3:$C3333,"Sell"),0)</f>
        <v>0</v>
      </c>
      <c r="AB3333" s="131">
        <f t="shared" si="578"/>
        <v>0</v>
      </c>
      <c r="AC3333" s="131">
        <f>SUMIFS('Deductions and Deposits'!$H:$H,'Deductions and Deposits'!$G:$G,D3333,'Deductions and Deposits'!$F:$F,"&lt;="&amp;B3333)+SUMIFS($F$3:F3333,$D$3:D3333,D3333,$C$3:C3333,"Coin Deposit",$E$3:E3333,"")</f>
        <v>0</v>
      </c>
      <c r="AD3333" s="131">
        <f>SUMIFS('Deductions and Deposits'!$D:$D,'Deductions and Deposits'!$C:$C,D3333)+SUMIFS($F:$F,$D:$D,D3333,$C:$C,"Coin Deduction")</f>
        <v>0</v>
      </c>
      <c r="AE3333" s="131">
        <f>Table5[[#This Row],[Column4]]+Table5[[#This Row],[Column14]]+Table5[[#This Row],[Column19]]+Table5[[#This Row],[Column12]]</f>
        <v>0</v>
      </c>
      <c r="AF3333" s="131">
        <f>Table5[[#This Row],[Column5]]+Table5[[#This Row],[Column13]]+Table5[[#This Row],[Column21]]+Table5[[#This Row],[Column18]]</f>
        <v>0</v>
      </c>
      <c r="AG3333" s="131">
        <f t="shared" si="579"/>
        <v>0</v>
      </c>
      <c r="AH3333" s="131">
        <f t="shared" si="580"/>
        <v>0</v>
      </c>
      <c r="AI3333" s="131">
        <f>Table5[[#This Row],[Column17]]-Table5[[#This Row],[Column20]]</f>
        <v>0</v>
      </c>
      <c r="AJ3333" s="131">
        <f t="shared" si="581"/>
        <v>0</v>
      </c>
      <c r="AK3333" s="131">
        <f t="shared" si="574"/>
        <v>0</v>
      </c>
      <c r="AL3333" s="131">
        <f t="shared" si="582"/>
        <v>0</v>
      </c>
      <c r="AM3333" s="131" t="str">
        <f t="shared" si="583"/>
        <v/>
      </c>
      <c r="AN3333" s="131" t="str">
        <f t="shared" ca="1" si="584"/>
        <v/>
      </c>
    </row>
    <row r="3334" spans="1:40" ht="20.25" customHeight="1" x14ac:dyDescent="0.3">
      <c r="A3334" s="127"/>
      <c r="B3334" s="164"/>
      <c r="C3334" s="139"/>
      <c r="D3334" s="140"/>
      <c r="E3334" s="139"/>
      <c r="F3334" s="139"/>
      <c r="G3334" s="140"/>
      <c r="H3334" s="139"/>
      <c r="I3334" s="129"/>
      <c r="L3334" s="128"/>
      <c r="M3334" s="128"/>
      <c r="N3334" s="128"/>
      <c r="O3334" s="128"/>
      <c r="P3334" s="128"/>
      <c r="Q3334" s="128"/>
      <c r="R3334" s="128"/>
      <c r="S3334" s="128"/>
      <c r="T3334" s="120">
        <f t="shared" si="575"/>
        <v>0</v>
      </c>
      <c r="U3334" s="131"/>
      <c r="V3334" s="131"/>
      <c r="W3334" s="131">
        <f>SUMIFS($F$3:F3334,$D$3:D3334,D3334,$C$3:C3334,"Buy")+SUMIFS($F$3:F3334,$D$3:D3334,D3334,$C$3:C3334,"Coin Deposit",$E$3:E3334,"&lt;&gt;")</f>
        <v>0</v>
      </c>
      <c r="X3334" s="131">
        <f t="shared" si="576"/>
        <v>0</v>
      </c>
      <c r="Y3334" s="131">
        <f>IF($D3334=Y$1,SUMIFS($H$3:$H3334,$G$3:$G3334,Y$1,$C$3:$C3334,"Sell"),0)</f>
        <v>0</v>
      </c>
      <c r="Z3334" s="131">
        <f t="shared" si="577"/>
        <v>0</v>
      </c>
      <c r="AA3334" s="131">
        <f>IF($D3334=AA$1,SUMIFS($H$3:$H3334,$G$3:$G3334,AA$1,$C$3:$C3334,"Sell"),0)</f>
        <v>0</v>
      </c>
      <c r="AB3334" s="131">
        <f t="shared" si="578"/>
        <v>0</v>
      </c>
      <c r="AC3334" s="131">
        <f>SUMIFS('Deductions and Deposits'!$H:$H,'Deductions and Deposits'!$G:$G,D3334,'Deductions and Deposits'!$F:$F,"&lt;="&amp;B3334)+SUMIFS($F$3:F3334,$D$3:D3334,D3334,$C$3:C3334,"Coin Deposit",$E$3:E3334,"")</f>
        <v>0</v>
      </c>
      <c r="AD3334" s="131">
        <f>SUMIFS('Deductions and Deposits'!$D:$D,'Deductions and Deposits'!$C:$C,D3334)+SUMIFS($F:$F,$D:$D,D3334,$C:$C,"Coin Deduction")</f>
        <v>0</v>
      </c>
      <c r="AE3334" s="131">
        <f>Table5[[#This Row],[Column4]]+Table5[[#This Row],[Column14]]+Table5[[#This Row],[Column19]]+Table5[[#This Row],[Column12]]</f>
        <v>0</v>
      </c>
      <c r="AF3334" s="131">
        <f>Table5[[#This Row],[Column5]]+Table5[[#This Row],[Column13]]+Table5[[#This Row],[Column21]]+Table5[[#This Row],[Column18]]</f>
        <v>0</v>
      </c>
      <c r="AG3334" s="131">
        <f t="shared" si="579"/>
        <v>0</v>
      </c>
      <c r="AH3334" s="131">
        <f t="shared" si="580"/>
        <v>0</v>
      </c>
      <c r="AI3334" s="131">
        <f>Table5[[#This Row],[Column17]]-Table5[[#This Row],[Column20]]</f>
        <v>0</v>
      </c>
      <c r="AJ3334" s="131">
        <f t="shared" si="581"/>
        <v>0</v>
      </c>
      <c r="AK3334" s="131">
        <f t="shared" si="574"/>
        <v>0</v>
      </c>
      <c r="AL3334" s="131">
        <f t="shared" si="582"/>
        <v>0</v>
      </c>
      <c r="AM3334" s="131" t="str">
        <f t="shared" si="583"/>
        <v/>
      </c>
      <c r="AN3334" s="131" t="str">
        <f t="shared" ca="1" si="584"/>
        <v/>
      </c>
    </row>
    <row r="3335" spans="1:40" ht="20.25" customHeight="1" x14ac:dyDescent="0.3">
      <c r="A3335" s="127"/>
      <c r="B3335" s="164"/>
      <c r="C3335" s="139"/>
      <c r="D3335" s="140"/>
      <c r="E3335" s="139"/>
      <c r="F3335" s="139"/>
      <c r="G3335" s="140"/>
      <c r="H3335" s="139"/>
      <c r="I3335" s="129"/>
      <c r="L3335" s="128"/>
      <c r="M3335" s="128"/>
      <c r="N3335" s="128"/>
      <c r="O3335" s="128"/>
      <c r="P3335" s="128"/>
      <c r="Q3335" s="128"/>
      <c r="R3335" s="128"/>
      <c r="S3335" s="128"/>
      <c r="T3335" s="120">
        <f t="shared" si="575"/>
        <v>0</v>
      </c>
      <c r="U3335" s="131"/>
      <c r="V3335" s="131"/>
      <c r="W3335" s="131">
        <f>SUMIFS($F$3:F3335,$D$3:D3335,D3335,$C$3:C3335,"Buy")+SUMIFS($F$3:F3335,$D$3:D3335,D3335,$C$3:C3335,"Coin Deposit",$E$3:E3335,"&lt;&gt;")</f>
        <v>0</v>
      </c>
      <c r="X3335" s="131">
        <f t="shared" si="576"/>
        <v>0</v>
      </c>
      <c r="Y3335" s="131">
        <f>IF($D3335=Y$1,SUMIFS($H$3:$H3335,$G$3:$G3335,Y$1,$C$3:$C3335,"Sell"),0)</f>
        <v>0</v>
      </c>
      <c r="Z3335" s="131">
        <f t="shared" si="577"/>
        <v>0</v>
      </c>
      <c r="AA3335" s="131">
        <f>IF($D3335=AA$1,SUMIFS($H$3:$H3335,$G$3:$G3335,AA$1,$C$3:$C3335,"Sell"),0)</f>
        <v>0</v>
      </c>
      <c r="AB3335" s="131">
        <f t="shared" si="578"/>
        <v>0</v>
      </c>
      <c r="AC3335" s="131">
        <f>SUMIFS('Deductions and Deposits'!$H:$H,'Deductions and Deposits'!$G:$G,D3335,'Deductions and Deposits'!$F:$F,"&lt;="&amp;B3335)+SUMIFS($F$3:F3335,$D$3:D3335,D3335,$C$3:C3335,"Coin Deposit",$E$3:E3335,"")</f>
        <v>0</v>
      </c>
      <c r="AD3335" s="131">
        <f>SUMIFS('Deductions and Deposits'!$D:$D,'Deductions and Deposits'!$C:$C,D3335)+SUMIFS($F:$F,$D:$D,D3335,$C:$C,"Coin Deduction")</f>
        <v>0</v>
      </c>
      <c r="AE3335" s="131">
        <f>Table5[[#This Row],[Column4]]+Table5[[#This Row],[Column14]]+Table5[[#This Row],[Column19]]+Table5[[#This Row],[Column12]]</f>
        <v>0</v>
      </c>
      <c r="AF3335" s="131">
        <f>Table5[[#This Row],[Column5]]+Table5[[#This Row],[Column13]]+Table5[[#This Row],[Column21]]+Table5[[#This Row],[Column18]]</f>
        <v>0</v>
      </c>
      <c r="AG3335" s="131">
        <f t="shared" si="579"/>
        <v>0</v>
      </c>
      <c r="AH3335" s="131">
        <f t="shared" si="580"/>
        <v>0</v>
      </c>
      <c r="AI3335" s="131">
        <f>Table5[[#This Row],[Column17]]-Table5[[#This Row],[Column20]]</f>
        <v>0</v>
      </c>
      <c r="AJ3335" s="131">
        <f t="shared" si="581"/>
        <v>0</v>
      </c>
      <c r="AK3335" s="131">
        <f t="shared" si="574"/>
        <v>0</v>
      </c>
      <c r="AL3335" s="131">
        <f t="shared" si="582"/>
        <v>0</v>
      </c>
      <c r="AM3335" s="131" t="str">
        <f t="shared" si="583"/>
        <v/>
      </c>
      <c r="AN3335" s="131" t="str">
        <f t="shared" ca="1" si="584"/>
        <v/>
      </c>
    </row>
    <row r="3336" spans="1:40" ht="20.25" customHeight="1" x14ac:dyDescent="0.3">
      <c r="A3336" s="127"/>
      <c r="B3336" s="164"/>
      <c r="C3336" s="139"/>
      <c r="D3336" s="140"/>
      <c r="E3336" s="139"/>
      <c r="F3336" s="139"/>
      <c r="G3336" s="140"/>
      <c r="H3336" s="139"/>
      <c r="I3336" s="129"/>
      <c r="L3336" s="128"/>
      <c r="M3336" s="128"/>
      <c r="N3336" s="128"/>
      <c r="O3336" s="128"/>
      <c r="P3336" s="128"/>
      <c r="Q3336" s="128"/>
      <c r="R3336" s="128"/>
      <c r="S3336" s="128"/>
      <c r="T3336" s="120">
        <f t="shared" si="575"/>
        <v>0</v>
      </c>
      <c r="U3336" s="131"/>
      <c r="V3336" s="131"/>
      <c r="W3336" s="131">
        <f>SUMIFS($F$3:F3336,$D$3:D3336,D3336,$C$3:C3336,"Buy")+SUMIFS($F$3:F3336,$D$3:D3336,D3336,$C$3:C3336,"Coin Deposit",$E$3:E3336,"&lt;&gt;")</f>
        <v>0</v>
      </c>
      <c r="X3336" s="131">
        <f t="shared" si="576"/>
        <v>0</v>
      </c>
      <c r="Y3336" s="131">
        <f>IF($D3336=Y$1,SUMIFS($H$3:$H3336,$G$3:$G3336,Y$1,$C$3:$C3336,"Sell"),0)</f>
        <v>0</v>
      </c>
      <c r="Z3336" s="131">
        <f t="shared" si="577"/>
        <v>0</v>
      </c>
      <c r="AA3336" s="131">
        <f>IF($D3336=AA$1,SUMIFS($H$3:$H3336,$G$3:$G3336,AA$1,$C$3:$C3336,"Sell"),0)</f>
        <v>0</v>
      </c>
      <c r="AB3336" s="131">
        <f t="shared" si="578"/>
        <v>0</v>
      </c>
      <c r="AC3336" s="131">
        <f>SUMIFS('Deductions and Deposits'!$H:$H,'Deductions and Deposits'!$G:$G,D3336,'Deductions and Deposits'!$F:$F,"&lt;="&amp;B3336)+SUMIFS($F$3:F3336,$D$3:D3336,D3336,$C$3:C3336,"Coin Deposit",$E$3:E3336,"")</f>
        <v>0</v>
      </c>
      <c r="AD3336" s="131">
        <f>SUMIFS('Deductions and Deposits'!$D:$D,'Deductions and Deposits'!$C:$C,D3336)+SUMIFS($F:$F,$D:$D,D3336,$C:$C,"Coin Deduction")</f>
        <v>0</v>
      </c>
      <c r="AE3336" s="131">
        <f>Table5[[#This Row],[Column4]]+Table5[[#This Row],[Column14]]+Table5[[#This Row],[Column19]]+Table5[[#This Row],[Column12]]</f>
        <v>0</v>
      </c>
      <c r="AF3336" s="131">
        <f>Table5[[#This Row],[Column5]]+Table5[[#This Row],[Column13]]+Table5[[#This Row],[Column21]]+Table5[[#This Row],[Column18]]</f>
        <v>0</v>
      </c>
      <c r="AG3336" s="131">
        <f t="shared" si="579"/>
        <v>0</v>
      </c>
      <c r="AH3336" s="131">
        <f t="shared" si="580"/>
        <v>0</v>
      </c>
      <c r="AI3336" s="131">
        <f>Table5[[#This Row],[Column17]]-Table5[[#This Row],[Column20]]</f>
        <v>0</v>
      </c>
      <c r="AJ3336" s="131">
        <f t="shared" si="581"/>
        <v>0</v>
      </c>
      <c r="AK3336" s="131">
        <f t="shared" si="574"/>
        <v>0</v>
      </c>
      <c r="AL3336" s="131">
        <f t="shared" si="582"/>
        <v>0</v>
      </c>
      <c r="AM3336" s="131" t="str">
        <f t="shared" si="583"/>
        <v/>
      </c>
      <c r="AN3336" s="131" t="str">
        <f t="shared" ca="1" si="584"/>
        <v/>
      </c>
    </row>
    <row r="3337" spans="1:40" ht="20.25" customHeight="1" x14ac:dyDescent="0.3">
      <c r="A3337" s="127"/>
      <c r="B3337" s="164"/>
      <c r="C3337" s="139"/>
      <c r="D3337" s="140"/>
      <c r="E3337" s="139"/>
      <c r="F3337" s="139"/>
      <c r="G3337" s="140"/>
      <c r="H3337" s="139"/>
      <c r="I3337" s="129"/>
      <c r="L3337" s="128"/>
      <c r="M3337" s="128"/>
      <c r="N3337" s="128"/>
      <c r="O3337" s="128"/>
      <c r="P3337" s="128"/>
      <c r="Q3337" s="128"/>
      <c r="R3337" s="128"/>
      <c r="S3337" s="128"/>
      <c r="T3337" s="120">
        <f t="shared" si="575"/>
        <v>0</v>
      </c>
      <c r="U3337" s="131"/>
      <c r="V3337" s="131"/>
      <c r="W3337" s="131">
        <f>SUMIFS($F$3:F3337,$D$3:D3337,D3337,$C$3:C3337,"Buy")+SUMIFS($F$3:F3337,$D$3:D3337,D3337,$C$3:C3337,"Coin Deposit",$E$3:E3337,"&lt;&gt;")</f>
        <v>0</v>
      </c>
      <c r="X3337" s="131">
        <f t="shared" si="576"/>
        <v>0</v>
      </c>
      <c r="Y3337" s="131">
        <f>IF($D3337=Y$1,SUMIFS($H$3:$H3337,$G$3:$G3337,Y$1,$C$3:$C3337,"Sell"),0)</f>
        <v>0</v>
      </c>
      <c r="Z3337" s="131">
        <f t="shared" si="577"/>
        <v>0</v>
      </c>
      <c r="AA3337" s="131">
        <f>IF($D3337=AA$1,SUMIFS($H$3:$H3337,$G$3:$G3337,AA$1,$C$3:$C3337,"Sell"),0)</f>
        <v>0</v>
      </c>
      <c r="AB3337" s="131">
        <f t="shared" si="578"/>
        <v>0</v>
      </c>
      <c r="AC3337" s="131">
        <f>SUMIFS('Deductions and Deposits'!$H:$H,'Deductions and Deposits'!$G:$G,D3337,'Deductions and Deposits'!$F:$F,"&lt;="&amp;B3337)+SUMIFS($F$3:F3337,$D$3:D3337,D3337,$C$3:C3337,"Coin Deposit",$E$3:E3337,"")</f>
        <v>0</v>
      </c>
      <c r="AD3337" s="131">
        <f>SUMIFS('Deductions and Deposits'!$D:$D,'Deductions and Deposits'!$C:$C,D3337)+SUMIFS($F:$F,$D:$D,D3337,$C:$C,"Coin Deduction")</f>
        <v>0</v>
      </c>
      <c r="AE3337" s="131">
        <f>Table5[[#This Row],[Column4]]+Table5[[#This Row],[Column14]]+Table5[[#This Row],[Column19]]+Table5[[#This Row],[Column12]]</f>
        <v>0</v>
      </c>
      <c r="AF3337" s="131">
        <f>Table5[[#This Row],[Column5]]+Table5[[#This Row],[Column13]]+Table5[[#This Row],[Column21]]+Table5[[#This Row],[Column18]]</f>
        <v>0</v>
      </c>
      <c r="AG3337" s="131">
        <f t="shared" si="579"/>
        <v>0</v>
      </c>
      <c r="AH3337" s="131">
        <f t="shared" si="580"/>
        <v>0</v>
      </c>
      <c r="AI3337" s="131">
        <f>Table5[[#This Row],[Column17]]-Table5[[#This Row],[Column20]]</f>
        <v>0</v>
      </c>
      <c r="AJ3337" s="131">
        <f t="shared" si="581"/>
        <v>0</v>
      </c>
      <c r="AK3337" s="131">
        <f t="shared" si="574"/>
        <v>0</v>
      </c>
      <c r="AL3337" s="131">
        <f t="shared" si="582"/>
        <v>0</v>
      </c>
      <c r="AM3337" s="131" t="str">
        <f t="shared" si="583"/>
        <v/>
      </c>
      <c r="AN3337" s="131" t="str">
        <f t="shared" ca="1" si="584"/>
        <v/>
      </c>
    </row>
    <row r="3338" spans="1:40" ht="20.25" customHeight="1" x14ac:dyDescent="0.3">
      <c r="A3338" s="127"/>
      <c r="B3338" s="164"/>
      <c r="C3338" s="139"/>
      <c r="D3338" s="140"/>
      <c r="E3338" s="139"/>
      <c r="F3338" s="139"/>
      <c r="G3338" s="140"/>
      <c r="H3338" s="139"/>
      <c r="I3338" s="129"/>
      <c r="L3338" s="128"/>
      <c r="M3338" s="128"/>
      <c r="N3338" s="128"/>
      <c r="O3338" s="128"/>
      <c r="P3338" s="128"/>
      <c r="Q3338" s="128"/>
      <c r="R3338" s="128"/>
      <c r="S3338" s="128"/>
      <c r="T3338" s="120">
        <f t="shared" si="575"/>
        <v>0</v>
      </c>
      <c r="U3338" s="131"/>
      <c r="V3338" s="131"/>
      <c r="W3338" s="131">
        <f>SUMIFS($F$3:F3338,$D$3:D3338,D3338,$C$3:C3338,"Buy")+SUMIFS($F$3:F3338,$D$3:D3338,D3338,$C$3:C3338,"Coin Deposit",$E$3:E3338,"&lt;&gt;")</f>
        <v>0</v>
      </c>
      <c r="X3338" s="131">
        <f t="shared" si="576"/>
        <v>0</v>
      </c>
      <c r="Y3338" s="131">
        <f>IF($D3338=Y$1,SUMIFS($H$3:$H3338,$G$3:$G3338,Y$1,$C$3:$C3338,"Sell"),0)</f>
        <v>0</v>
      </c>
      <c r="Z3338" s="131">
        <f t="shared" si="577"/>
        <v>0</v>
      </c>
      <c r="AA3338" s="131">
        <f>IF($D3338=AA$1,SUMIFS($H$3:$H3338,$G$3:$G3338,AA$1,$C$3:$C3338,"Sell"),0)</f>
        <v>0</v>
      </c>
      <c r="AB3338" s="131">
        <f t="shared" si="578"/>
        <v>0</v>
      </c>
      <c r="AC3338" s="131">
        <f>SUMIFS('Deductions and Deposits'!$H:$H,'Deductions and Deposits'!$G:$G,D3338,'Deductions and Deposits'!$F:$F,"&lt;="&amp;B3338)+SUMIFS($F$3:F3338,$D$3:D3338,D3338,$C$3:C3338,"Coin Deposit",$E$3:E3338,"")</f>
        <v>0</v>
      </c>
      <c r="AD3338" s="131">
        <f>SUMIFS('Deductions and Deposits'!$D:$D,'Deductions and Deposits'!$C:$C,D3338)+SUMIFS($F:$F,$D:$D,D3338,$C:$C,"Coin Deduction")</f>
        <v>0</v>
      </c>
      <c r="AE3338" s="131">
        <f>Table5[[#This Row],[Column4]]+Table5[[#This Row],[Column14]]+Table5[[#This Row],[Column19]]+Table5[[#This Row],[Column12]]</f>
        <v>0</v>
      </c>
      <c r="AF3338" s="131">
        <f>Table5[[#This Row],[Column5]]+Table5[[#This Row],[Column13]]+Table5[[#This Row],[Column21]]+Table5[[#This Row],[Column18]]</f>
        <v>0</v>
      </c>
      <c r="AG3338" s="131">
        <f t="shared" si="579"/>
        <v>0</v>
      </c>
      <c r="AH3338" s="131">
        <f t="shared" si="580"/>
        <v>0</v>
      </c>
      <c r="AI3338" s="131">
        <f>Table5[[#This Row],[Column17]]-Table5[[#This Row],[Column20]]</f>
        <v>0</v>
      </c>
      <c r="AJ3338" s="131">
        <f t="shared" si="581"/>
        <v>0</v>
      </c>
      <c r="AK3338" s="131">
        <f t="shared" si="574"/>
        <v>0</v>
      </c>
      <c r="AL3338" s="131">
        <f t="shared" si="582"/>
        <v>0</v>
      </c>
      <c r="AM3338" s="131" t="str">
        <f t="shared" si="583"/>
        <v/>
      </c>
      <c r="AN3338" s="131" t="str">
        <f t="shared" ca="1" si="584"/>
        <v/>
      </c>
    </row>
    <row r="3339" spans="1:40" ht="20.25" customHeight="1" x14ac:dyDescent="0.3">
      <c r="A3339" s="127"/>
      <c r="B3339" s="164"/>
      <c r="C3339" s="139"/>
      <c r="D3339" s="140"/>
      <c r="E3339" s="139"/>
      <c r="F3339" s="139"/>
      <c r="G3339" s="140"/>
      <c r="H3339" s="139"/>
      <c r="I3339" s="129"/>
      <c r="L3339" s="128"/>
      <c r="M3339" s="128"/>
      <c r="N3339" s="128"/>
      <c r="O3339" s="128"/>
      <c r="P3339" s="128"/>
      <c r="Q3339" s="128"/>
      <c r="R3339" s="128"/>
      <c r="S3339" s="128"/>
      <c r="T3339" s="120">
        <f t="shared" si="575"/>
        <v>0</v>
      </c>
      <c r="U3339" s="131"/>
      <c r="V3339" s="131"/>
      <c r="W3339" s="131">
        <f>SUMIFS($F$3:F3339,$D$3:D3339,D3339,$C$3:C3339,"Buy")+SUMIFS($F$3:F3339,$D$3:D3339,D3339,$C$3:C3339,"Coin Deposit",$E$3:E3339,"&lt;&gt;")</f>
        <v>0</v>
      </c>
      <c r="X3339" s="131">
        <f t="shared" si="576"/>
        <v>0</v>
      </c>
      <c r="Y3339" s="131">
        <f>IF($D3339=Y$1,SUMIFS($H$3:$H3339,$G$3:$G3339,Y$1,$C$3:$C3339,"Sell"),0)</f>
        <v>0</v>
      </c>
      <c r="Z3339" s="131">
        <f t="shared" si="577"/>
        <v>0</v>
      </c>
      <c r="AA3339" s="131">
        <f>IF($D3339=AA$1,SUMIFS($H$3:$H3339,$G$3:$G3339,AA$1,$C$3:$C3339,"Sell"),0)</f>
        <v>0</v>
      </c>
      <c r="AB3339" s="131">
        <f t="shared" si="578"/>
        <v>0</v>
      </c>
      <c r="AC3339" s="131">
        <f>SUMIFS('Deductions and Deposits'!$H:$H,'Deductions and Deposits'!$G:$G,D3339,'Deductions and Deposits'!$F:$F,"&lt;="&amp;B3339)+SUMIFS($F$3:F3339,$D$3:D3339,D3339,$C$3:C3339,"Coin Deposit",$E$3:E3339,"")</f>
        <v>0</v>
      </c>
      <c r="AD3339" s="131">
        <f>SUMIFS('Deductions and Deposits'!$D:$D,'Deductions and Deposits'!$C:$C,D3339)+SUMIFS($F:$F,$D:$D,D3339,$C:$C,"Coin Deduction")</f>
        <v>0</v>
      </c>
      <c r="AE3339" s="131">
        <f>Table5[[#This Row],[Column4]]+Table5[[#This Row],[Column14]]+Table5[[#This Row],[Column19]]+Table5[[#This Row],[Column12]]</f>
        <v>0</v>
      </c>
      <c r="AF3339" s="131">
        <f>Table5[[#This Row],[Column5]]+Table5[[#This Row],[Column13]]+Table5[[#This Row],[Column21]]+Table5[[#This Row],[Column18]]</f>
        <v>0</v>
      </c>
      <c r="AG3339" s="131">
        <f t="shared" si="579"/>
        <v>0</v>
      </c>
      <c r="AH3339" s="131">
        <f t="shared" si="580"/>
        <v>0</v>
      </c>
      <c r="AI3339" s="131">
        <f>Table5[[#This Row],[Column17]]-Table5[[#This Row],[Column20]]</f>
        <v>0</v>
      </c>
      <c r="AJ3339" s="131">
        <f t="shared" si="581"/>
        <v>0</v>
      </c>
      <c r="AK3339" s="131">
        <f t="shared" si="574"/>
        <v>0</v>
      </c>
      <c r="AL3339" s="131">
        <f t="shared" si="582"/>
        <v>0</v>
      </c>
      <c r="AM3339" s="131" t="str">
        <f t="shared" si="583"/>
        <v/>
      </c>
      <c r="AN3339" s="131" t="str">
        <f t="shared" ca="1" si="584"/>
        <v/>
      </c>
    </row>
    <row r="3340" spans="1:40" ht="20.25" customHeight="1" x14ac:dyDescent="0.3">
      <c r="A3340" s="127"/>
      <c r="B3340" s="164"/>
      <c r="C3340" s="139"/>
      <c r="D3340" s="140"/>
      <c r="E3340" s="139"/>
      <c r="F3340" s="139"/>
      <c r="G3340" s="140"/>
      <c r="H3340" s="139"/>
      <c r="I3340" s="129"/>
      <c r="L3340" s="128"/>
      <c r="M3340" s="128"/>
      <c r="N3340" s="128"/>
      <c r="O3340" s="128"/>
      <c r="P3340" s="128"/>
      <c r="Q3340" s="128"/>
      <c r="R3340" s="128"/>
      <c r="S3340" s="128"/>
      <c r="T3340" s="120">
        <f t="shared" si="575"/>
        <v>0</v>
      </c>
      <c r="U3340" s="131"/>
      <c r="V3340" s="131"/>
      <c r="W3340" s="131">
        <f>SUMIFS($F$3:F3340,$D$3:D3340,D3340,$C$3:C3340,"Buy")+SUMIFS($F$3:F3340,$D$3:D3340,D3340,$C$3:C3340,"Coin Deposit",$E$3:E3340,"&lt;&gt;")</f>
        <v>0</v>
      </c>
      <c r="X3340" s="131">
        <f t="shared" si="576"/>
        <v>0</v>
      </c>
      <c r="Y3340" s="131">
        <f>IF($D3340=Y$1,SUMIFS($H$3:$H3340,$G$3:$G3340,Y$1,$C$3:$C3340,"Sell"),0)</f>
        <v>0</v>
      </c>
      <c r="Z3340" s="131">
        <f t="shared" si="577"/>
        <v>0</v>
      </c>
      <c r="AA3340" s="131">
        <f>IF($D3340=AA$1,SUMIFS($H$3:$H3340,$G$3:$G3340,AA$1,$C$3:$C3340,"Sell"),0)</f>
        <v>0</v>
      </c>
      <c r="AB3340" s="131">
        <f t="shared" si="578"/>
        <v>0</v>
      </c>
      <c r="AC3340" s="131">
        <f>SUMIFS('Deductions and Deposits'!$H:$H,'Deductions and Deposits'!$G:$G,D3340,'Deductions and Deposits'!$F:$F,"&lt;="&amp;B3340)+SUMIFS($F$3:F3340,$D$3:D3340,D3340,$C$3:C3340,"Coin Deposit",$E$3:E3340,"")</f>
        <v>0</v>
      </c>
      <c r="AD3340" s="131">
        <f>SUMIFS('Deductions and Deposits'!$D:$D,'Deductions and Deposits'!$C:$C,D3340)+SUMIFS($F:$F,$D:$D,D3340,$C:$C,"Coin Deduction")</f>
        <v>0</v>
      </c>
      <c r="AE3340" s="131">
        <f>Table5[[#This Row],[Column4]]+Table5[[#This Row],[Column14]]+Table5[[#This Row],[Column19]]+Table5[[#This Row],[Column12]]</f>
        <v>0</v>
      </c>
      <c r="AF3340" s="131">
        <f>Table5[[#This Row],[Column5]]+Table5[[#This Row],[Column13]]+Table5[[#This Row],[Column21]]+Table5[[#This Row],[Column18]]</f>
        <v>0</v>
      </c>
      <c r="AG3340" s="131">
        <f t="shared" si="579"/>
        <v>0</v>
      </c>
      <c r="AH3340" s="131">
        <f t="shared" si="580"/>
        <v>0</v>
      </c>
      <c r="AI3340" s="131">
        <f>Table5[[#This Row],[Column17]]-Table5[[#This Row],[Column20]]</f>
        <v>0</v>
      </c>
      <c r="AJ3340" s="131">
        <f t="shared" si="581"/>
        <v>0</v>
      </c>
      <c r="AK3340" s="131">
        <f t="shared" si="574"/>
        <v>0</v>
      </c>
      <c r="AL3340" s="131">
        <f t="shared" si="582"/>
        <v>0</v>
      </c>
      <c r="AM3340" s="131" t="str">
        <f t="shared" si="583"/>
        <v/>
      </c>
      <c r="AN3340" s="131" t="str">
        <f t="shared" ca="1" si="584"/>
        <v/>
      </c>
    </row>
    <row r="3341" spans="1:40" ht="20.25" customHeight="1" x14ac:dyDescent="0.3">
      <c r="A3341" s="127"/>
      <c r="B3341" s="164"/>
      <c r="C3341" s="139"/>
      <c r="D3341" s="140"/>
      <c r="E3341" s="139"/>
      <c r="F3341" s="139"/>
      <c r="G3341" s="140"/>
      <c r="H3341" s="139"/>
      <c r="I3341" s="129"/>
      <c r="L3341" s="128"/>
      <c r="M3341" s="128"/>
      <c r="N3341" s="128"/>
      <c r="O3341" s="128"/>
      <c r="P3341" s="128"/>
      <c r="Q3341" s="128"/>
      <c r="R3341" s="128"/>
      <c r="S3341" s="128"/>
      <c r="T3341" s="120">
        <f t="shared" si="575"/>
        <v>0</v>
      </c>
      <c r="U3341" s="131"/>
      <c r="V3341" s="131"/>
      <c r="W3341" s="131">
        <f>SUMIFS($F$3:F3341,$D$3:D3341,D3341,$C$3:C3341,"Buy")+SUMIFS($F$3:F3341,$D$3:D3341,D3341,$C$3:C3341,"Coin Deposit",$E$3:E3341,"&lt;&gt;")</f>
        <v>0</v>
      </c>
      <c r="X3341" s="131">
        <f t="shared" si="576"/>
        <v>0</v>
      </c>
      <c r="Y3341" s="131">
        <f>IF($D3341=Y$1,SUMIFS($H$3:$H3341,$G$3:$G3341,Y$1,$C$3:$C3341,"Sell"),0)</f>
        <v>0</v>
      </c>
      <c r="Z3341" s="131">
        <f t="shared" si="577"/>
        <v>0</v>
      </c>
      <c r="AA3341" s="131">
        <f>IF($D3341=AA$1,SUMIFS($H$3:$H3341,$G$3:$G3341,AA$1,$C$3:$C3341,"Sell"),0)</f>
        <v>0</v>
      </c>
      <c r="AB3341" s="131">
        <f t="shared" si="578"/>
        <v>0</v>
      </c>
      <c r="AC3341" s="131">
        <f>SUMIFS('Deductions and Deposits'!$H:$H,'Deductions and Deposits'!$G:$G,D3341,'Deductions and Deposits'!$F:$F,"&lt;="&amp;B3341)+SUMIFS($F$3:F3341,$D$3:D3341,D3341,$C$3:C3341,"Coin Deposit",$E$3:E3341,"")</f>
        <v>0</v>
      </c>
      <c r="AD3341" s="131">
        <f>SUMIFS('Deductions and Deposits'!$D:$D,'Deductions and Deposits'!$C:$C,D3341)+SUMIFS($F:$F,$D:$D,D3341,$C:$C,"Coin Deduction")</f>
        <v>0</v>
      </c>
      <c r="AE3341" s="131">
        <f>Table5[[#This Row],[Column4]]+Table5[[#This Row],[Column14]]+Table5[[#This Row],[Column19]]+Table5[[#This Row],[Column12]]</f>
        <v>0</v>
      </c>
      <c r="AF3341" s="131">
        <f>Table5[[#This Row],[Column5]]+Table5[[#This Row],[Column13]]+Table5[[#This Row],[Column21]]+Table5[[#This Row],[Column18]]</f>
        <v>0</v>
      </c>
      <c r="AG3341" s="131">
        <f t="shared" si="579"/>
        <v>0</v>
      </c>
      <c r="AH3341" s="131">
        <f t="shared" si="580"/>
        <v>0</v>
      </c>
      <c r="AI3341" s="131">
        <f>Table5[[#This Row],[Column17]]-Table5[[#This Row],[Column20]]</f>
        <v>0</v>
      </c>
      <c r="AJ3341" s="131">
        <f t="shared" si="581"/>
        <v>0</v>
      </c>
      <c r="AK3341" s="131">
        <f t="shared" si="574"/>
        <v>0</v>
      </c>
      <c r="AL3341" s="131">
        <f t="shared" si="582"/>
        <v>0</v>
      </c>
      <c r="AM3341" s="131" t="str">
        <f t="shared" si="583"/>
        <v/>
      </c>
      <c r="AN3341" s="131" t="str">
        <f t="shared" ca="1" si="584"/>
        <v/>
      </c>
    </row>
    <row r="3342" spans="1:40" ht="20.25" customHeight="1" x14ac:dyDescent="0.3">
      <c r="A3342" s="127"/>
      <c r="B3342" s="164"/>
      <c r="C3342" s="139"/>
      <c r="D3342" s="140"/>
      <c r="E3342" s="139"/>
      <c r="F3342" s="139"/>
      <c r="G3342" s="140"/>
      <c r="H3342" s="139"/>
      <c r="I3342" s="129"/>
      <c r="L3342" s="128"/>
      <c r="M3342" s="128"/>
      <c r="N3342" s="128"/>
      <c r="O3342" s="128"/>
      <c r="P3342" s="128"/>
      <c r="Q3342" s="128"/>
      <c r="R3342" s="128"/>
      <c r="S3342" s="128"/>
      <c r="T3342" s="120">
        <f t="shared" si="575"/>
        <v>0</v>
      </c>
      <c r="U3342" s="131"/>
      <c r="V3342" s="131"/>
      <c r="W3342" s="131">
        <f>SUMIFS($F$3:F3342,$D$3:D3342,D3342,$C$3:C3342,"Buy")+SUMIFS($F$3:F3342,$D$3:D3342,D3342,$C$3:C3342,"Coin Deposit",$E$3:E3342,"&lt;&gt;")</f>
        <v>0</v>
      </c>
      <c r="X3342" s="131">
        <f t="shared" si="576"/>
        <v>0</v>
      </c>
      <c r="Y3342" s="131">
        <f>IF($D3342=Y$1,SUMIFS($H$3:$H3342,$G$3:$G3342,Y$1,$C$3:$C3342,"Sell"),0)</f>
        <v>0</v>
      </c>
      <c r="Z3342" s="131">
        <f t="shared" si="577"/>
        <v>0</v>
      </c>
      <c r="AA3342" s="131">
        <f>IF($D3342=AA$1,SUMIFS($H$3:$H3342,$G$3:$G3342,AA$1,$C$3:$C3342,"Sell"),0)</f>
        <v>0</v>
      </c>
      <c r="AB3342" s="131">
        <f t="shared" si="578"/>
        <v>0</v>
      </c>
      <c r="AC3342" s="131">
        <f>SUMIFS('Deductions and Deposits'!$H:$H,'Deductions and Deposits'!$G:$G,D3342,'Deductions and Deposits'!$F:$F,"&lt;="&amp;B3342)+SUMIFS($F$3:F3342,$D$3:D3342,D3342,$C$3:C3342,"Coin Deposit",$E$3:E3342,"")</f>
        <v>0</v>
      </c>
      <c r="AD3342" s="131">
        <f>SUMIFS('Deductions and Deposits'!$D:$D,'Deductions and Deposits'!$C:$C,D3342)+SUMIFS($F:$F,$D:$D,D3342,$C:$C,"Coin Deduction")</f>
        <v>0</v>
      </c>
      <c r="AE3342" s="131">
        <f>Table5[[#This Row],[Column4]]+Table5[[#This Row],[Column14]]+Table5[[#This Row],[Column19]]+Table5[[#This Row],[Column12]]</f>
        <v>0</v>
      </c>
      <c r="AF3342" s="131">
        <f>Table5[[#This Row],[Column5]]+Table5[[#This Row],[Column13]]+Table5[[#This Row],[Column21]]+Table5[[#This Row],[Column18]]</f>
        <v>0</v>
      </c>
      <c r="AG3342" s="131">
        <f t="shared" si="579"/>
        <v>0</v>
      </c>
      <c r="AH3342" s="131">
        <f t="shared" si="580"/>
        <v>0</v>
      </c>
      <c r="AI3342" s="131">
        <f>Table5[[#This Row],[Column17]]-Table5[[#This Row],[Column20]]</f>
        <v>0</v>
      </c>
      <c r="AJ3342" s="131">
        <f t="shared" si="581"/>
        <v>0</v>
      </c>
      <c r="AK3342" s="131">
        <f t="shared" si="574"/>
        <v>0</v>
      </c>
      <c r="AL3342" s="131">
        <f t="shared" si="582"/>
        <v>0</v>
      </c>
      <c r="AM3342" s="131" t="str">
        <f t="shared" si="583"/>
        <v/>
      </c>
      <c r="AN3342" s="131" t="str">
        <f t="shared" ca="1" si="584"/>
        <v/>
      </c>
    </row>
    <row r="3343" spans="1:40" ht="20.25" customHeight="1" x14ac:dyDescent="0.3">
      <c r="A3343" s="127"/>
      <c r="B3343" s="164"/>
      <c r="C3343" s="139"/>
      <c r="D3343" s="140"/>
      <c r="E3343" s="139"/>
      <c r="F3343" s="139"/>
      <c r="G3343" s="140"/>
      <c r="H3343" s="139"/>
      <c r="I3343" s="129"/>
      <c r="L3343" s="128"/>
      <c r="M3343" s="128"/>
      <c r="N3343" s="128"/>
      <c r="O3343" s="128"/>
      <c r="P3343" s="128"/>
      <c r="Q3343" s="128"/>
      <c r="R3343" s="128"/>
      <c r="S3343" s="128"/>
      <c r="T3343" s="120">
        <f t="shared" si="575"/>
        <v>0</v>
      </c>
      <c r="U3343" s="131"/>
      <c r="V3343" s="131"/>
      <c r="W3343" s="131">
        <f>SUMIFS($F$3:F3343,$D$3:D3343,D3343,$C$3:C3343,"Buy")+SUMIFS($F$3:F3343,$D$3:D3343,D3343,$C$3:C3343,"Coin Deposit",$E$3:E3343,"&lt;&gt;")</f>
        <v>0</v>
      </c>
      <c r="X3343" s="131">
        <f t="shared" si="576"/>
        <v>0</v>
      </c>
      <c r="Y3343" s="131">
        <f>IF($D3343=Y$1,SUMIFS($H$3:$H3343,$G$3:$G3343,Y$1,$C$3:$C3343,"Sell"),0)</f>
        <v>0</v>
      </c>
      <c r="Z3343" s="131">
        <f t="shared" si="577"/>
        <v>0</v>
      </c>
      <c r="AA3343" s="131">
        <f>IF($D3343=AA$1,SUMIFS($H$3:$H3343,$G$3:$G3343,AA$1,$C$3:$C3343,"Sell"),0)</f>
        <v>0</v>
      </c>
      <c r="AB3343" s="131">
        <f t="shared" si="578"/>
        <v>0</v>
      </c>
      <c r="AC3343" s="131">
        <f>SUMIFS('Deductions and Deposits'!$H:$H,'Deductions and Deposits'!$G:$G,D3343,'Deductions and Deposits'!$F:$F,"&lt;="&amp;B3343)+SUMIFS($F$3:F3343,$D$3:D3343,D3343,$C$3:C3343,"Coin Deposit",$E$3:E3343,"")</f>
        <v>0</v>
      </c>
      <c r="AD3343" s="131">
        <f>SUMIFS('Deductions and Deposits'!$D:$D,'Deductions and Deposits'!$C:$C,D3343)+SUMIFS($F:$F,$D:$D,D3343,$C:$C,"Coin Deduction")</f>
        <v>0</v>
      </c>
      <c r="AE3343" s="131">
        <f>Table5[[#This Row],[Column4]]+Table5[[#This Row],[Column14]]+Table5[[#This Row],[Column19]]+Table5[[#This Row],[Column12]]</f>
        <v>0</v>
      </c>
      <c r="AF3343" s="131">
        <f>Table5[[#This Row],[Column5]]+Table5[[#This Row],[Column13]]+Table5[[#This Row],[Column21]]+Table5[[#This Row],[Column18]]</f>
        <v>0</v>
      </c>
      <c r="AG3343" s="131">
        <f t="shared" si="579"/>
        <v>0</v>
      </c>
      <c r="AH3343" s="131">
        <f t="shared" si="580"/>
        <v>0</v>
      </c>
      <c r="AI3343" s="131">
        <f>Table5[[#This Row],[Column17]]-Table5[[#This Row],[Column20]]</f>
        <v>0</v>
      </c>
      <c r="AJ3343" s="131">
        <f t="shared" si="581"/>
        <v>0</v>
      </c>
      <c r="AK3343" s="131">
        <f t="shared" si="574"/>
        <v>0</v>
      </c>
      <c r="AL3343" s="131">
        <f t="shared" si="582"/>
        <v>0</v>
      </c>
      <c r="AM3343" s="131" t="str">
        <f t="shared" si="583"/>
        <v/>
      </c>
      <c r="AN3343" s="131" t="str">
        <f t="shared" ca="1" si="584"/>
        <v/>
      </c>
    </row>
    <row r="3344" spans="1:40" ht="20.25" customHeight="1" x14ac:dyDescent="0.3">
      <c r="A3344" s="127"/>
      <c r="B3344" s="164"/>
      <c r="C3344" s="139"/>
      <c r="D3344" s="140"/>
      <c r="E3344" s="139"/>
      <c r="F3344" s="139"/>
      <c r="G3344" s="140"/>
      <c r="H3344" s="139"/>
      <c r="I3344" s="129"/>
      <c r="L3344" s="128"/>
      <c r="M3344" s="128"/>
      <c r="N3344" s="128"/>
      <c r="O3344" s="128"/>
      <c r="P3344" s="128"/>
      <c r="Q3344" s="128"/>
      <c r="R3344" s="128"/>
      <c r="S3344" s="128"/>
      <c r="T3344" s="120">
        <f t="shared" si="575"/>
        <v>0</v>
      </c>
      <c r="U3344" s="131"/>
      <c r="V3344" s="131"/>
      <c r="W3344" s="131">
        <f>SUMIFS($F$3:F3344,$D$3:D3344,D3344,$C$3:C3344,"Buy")+SUMIFS($F$3:F3344,$D$3:D3344,D3344,$C$3:C3344,"Coin Deposit",$E$3:E3344,"&lt;&gt;")</f>
        <v>0</v>
      </c>
      <c r="X3344" s="131">
        <f t="shared" si="576"/>
        <v>0</v>
      </c>
      <c r="Y3344" s="131">
        <f>IF($D3344=Y$1,SUMIFS($H$3:$H3344,$G$3:$G3344,Y$1,$C$3:$C3344,"Sell"),0)</f>
        <v>0</v>
      </c>
      <c r="Z3344" s="131">
        <f t="shared" si="577"/>
        <v>0</v>
      </c>
      <c r="AA3344" s="131">
        <f>IF($D3344=AA$1,SUMIFS($H$3:$H3344,$G$3:$G3344,AA$1,$C$3:$C3344,"Sell"),0)</f>
        <v>0</v>
      </c>
      <c r="AB3344" s="131">
        <f t="shared" si="578"/>
        <v>0</v>
      </c>
      <c r="AC3344" s="131">
        <f>SUMIFS('Deductions and Deposits'!$H:$H,'Deductions and Deposits'!$G:$G,D3344,'Deductions and Deposits'!$F:$F,"&lt;="&amp;B3344)+SUMIFS($F$3:F3344,$D$3:D3344,D3344,$C$3:C3344,"Coin Deposit",$E$3:E3344,"")</f>
        <v>0</v>
      </c>
      <c r="AD3344" s="131">
        <f>SUMIFS('Deductions and Deposits'!$D:$D,'Deductions and Deposits'!$C:$C,D3344)+SUMIFS($F:$F,$D:$D,D3344,$C:$C,"Coin Deduction")</f>
        <v>0</v>
      </c>
      <c r="AE3344" s="131">
        <f>Table5[[#This Row],[Column4]]+Table5[[#This Row],[Column14]]+Table5[[#This Row],[Column19]]+Table5[[#This Row],[Column12]]</f>
        <v>0</v>
      </c>
      <c r="AF3344" s="131">
        <f>Table5[[#This Row],[Column5]]+Table5[[#This Row],[Column13]]+Table5[[#This Row],[Column21]]+Table5[[#This Row],[Column18]]</f>
        <v>0</v>
      </c>
      <c r="AG3344" s="131">
        <f t="shared" si="579"/>
        <v>0</v>
      </c>
      <c r="AH3344" s="131">
        <f t="shared" si="580"/>
        <v>0</v>
      </c>
      <c r="AI3344" s="131">
        <f>Table5[[#This Row],[Column17]]-Table5[[#This Row],[Column20]]</f>
        <v>0</v>
      </c>
      <c r="AJ3344" s="131">
        <f t="shared" si="581"/>
        <v>0</v>
      </c>
      <c r="AK3344" s="131">
        <f t="shared" si="574"/>
        <v>0</v>
      </c>
      <c r="AL3344" s="131">
        <f t="shared" si="582"/>
        <v>0</v>
      </c>
      <c r="AM3344" s="131" t="str">
        <f t="shared" si="583"/>
        <v/>
      </c>
      <c r="AN3344" s="131" t="str">
        <f t="shared" ca="1" si="584"/>
        <v/>
      </c>
    </row>
    <row r="3345" spans="1:40" ht="20.25" customHeight="1" x14ac:dyDescent="0.3">
      <c r="A3345" s="127"/>
      <c r="B3345" s="164"/>
      <c r="C3345" s="139"/>
      <c r="D3345" s="140"/>
      <c r="E3345" s="139"/>
      <c r="F3345" s="139"/>
      <c r="G3345" s="140"/>
      <c r="H3345" s="139"/>
      <c r="I3345" s="129"/>
      <c r="L3345" s="128"/>
      <c r="M3345" s="128"/>
      <c r="N3345" s="128"/>
      <c r="O3345" s="128"/>
      <c r="P3345" s="128"/>
      <c r="Q3345" s="128"/>
      <c r="R3345" s="128"/>
      <c r="S3345" s="128"/>
      <c r="T3345" s="120">
        <f t="shared" si="575"/>
        <v>0</v>
      </c>
      <c r="U3345" s="131"/>
      <c r="V3345" s="131"/>
      <c r="W3345" s="131">
        <f>SUMIFS($F$3:F3345,$D$3:D3345,D3345,$C$3:C3345,"Buy")+SUMIFS($F$3:F3345,$D$3:D3345,D3345,$C$3:C3345,"Coin Deposit",$E$3:E3345,"&lt;&gt;")</f>
        <v>0</v>
      </c>
      <c r="X3345" s="131">
        <f t="shared" si="576"/>
        <v>0</v>
      </c>
      <c r="Y3345" s="131">
        <f>IF($D3345=Y$1,SUMIFS($H$3:$H3345,$G$3:$G3345,Y$1,$C$3:$C3345,"Sell"),0)</f>
        <v>0</v>
      </c>
      <c r="Z3345" s="131">
        <f t="shared" si="577"/>
        <v>0</v>
      </c>
      <c r="AA3345" s="131">
        <f>IF($D3345=AA$1,SUMIFS($H$3:$H3345,$G$3:$G3345,AA$1,$C$3:$C3345,"Sell"),0)</f>
        <v>0</v>
      </c>
      <c r="AB3345" s="131">
        <f t="shared" si="578"/>
        <v>0</v>
      </c>
      <c r="AC3345" s="131">
        <f>SUMIFS('Deductions and Deposits'!$H:$H,'Deductions and Deposits'!$G:$G,D3345,'Deductions and Deposits'!$F:$F,"&lt;="&amp;B3345)+SUMIFS($F$3:F3345,$D$3:D3345,D3345,$C$3:C3345,"Coin Deposit",$E$3:E3345,"")</f>
        <v>0</v>
      </c>
      <c r="AD3345" s="131">
        <f>SUMIFS('Deductions and Deposits'!$D:$D,'Deductions and Deposits'!$C:$C,D3345)+SUMIFS($F:$F,$D:$D,D3345,$C:$C,"Coin Deduction")</f>
        <v>0</v>
      </c>
      <c r="AE3345" s="131">
        <f>Table5[[#This Row],[Column4]]+Table5[[#This Row],[Column14]]+Table5[[#This Row],[Column19]]+Table5[[#This Row],[Column12]]</f>
        <v>0</v>
      </c>
      <c r="AF3345" s="131">
        <f>Table5[[#This Row],[Column5]]+Table5[[#This Row],[Column13]]+Table5[[#This Row],[Column21]]+Table5[[#This Row],[Column18]]</f>
        <v>0</v>
      </c>
      <c r="AG3345" s="131">
        <f t="shared" si="579"/>
        <v>0</v>
      </c>
      <c r="AH3345" s="131">
        <f t="shared" si="580"/>
        <v>0</v>
      </c>
      <c r="AI3345" s="131">
        <f>Table5[[#This Row],[Column17]]-Table5[[#This Row],[Column20]]</f>
        <v>0</v>
      </c>
      <c r="AJ3345" s="131">
        <f t="shared" si="581"/>
        <v>0</v>
      </c>
      <c r="AK3345" s="131">
        <f t="shared" si="574"/>
        <v>0</v>
      </c>
      <c r="AL3345" s="131">
        <f t="shared" si="582"/>
        <v>0</v>
      </c>
      <c r="AM3345" s="131" t="str">
        <f t="shared" si="583"/>
        <v/>
      </c>
      <c r="AN3345" s="131" t="str">
        <f t="shared" ca="1" si="584"/>
        <v/>
      </c>
    </row>
    <row r="3346" spans="1:40" ht="20.25" customHeight="1" x14ac:dyDescent="0.3">
      <c r="A3346" s="127"/>
      <c r="B3346" s="164"/>
      <c r="C3346" s="139"/>
      <c r="D3346" s="140"/>
      <c r="E3346" s="139"/>
      <c r="F3346" s="139"/>
      <c r="G3346" s="140"/>
      <c r="H3346" s="139"/>
      <c r="I3346" s="129"/>
      <c r="L3346" s="128"/>
      <c r="M3346" s="128"/>
      <c r="N3346" s="128"/>
      <c r="O3346" s="128"/>
      <c r="P3346" s="128"/>
      <c r="Q3346" s="128"/>
      <c r="R3346" s="128"/>
      <c r="S3346" s="128"/>
      <c r="T3346" s="120">
        <f t="shared" si="575"/>
        <v>0</v>
      </c>
      <c r="U3346" s="131"/>
      <c r="V3346" s="131"/>
      <c r="W3346" s="131">
        <f>SUMIFS($F$3:F3346,$D$3:D3346,D3346,$C$3:C3346,"Buy")+SUMIFS($F$3:F3346,$D$3:D3346,D3346,$C$3:C3346,"Coin Deposit",$E$3:E3346,"&lt;&gt;")</f>
        <v>0</v>
      </c>
      <c r="X3346" s="131">
        <f t="shared" si="576"/>
        <v>0</v>
      </c>
      <c r="Y3346" s="131">
        <f>IF($D3346=Y$1,SUMIFS($H$3:$H3346,$G$3:$G3346,Y$1,$C$3:$C3346,"Sell"),0)</f>
        <v>0</v>
      </c>
      <c r="Z3346" s="131">
        <f t="shared" si="577"/>
        <v>0</v>
      </c>
      <c r="AA3346" s="131">
        <f>IF($D3346=AA$1,SUMIFS($H$3:$H3346,$G$3:$G3346,AA$1,$C$3:$C3346,"Sell"),0)</f>
        <v>0</v>
      </c>
      <c r="AB3346" s="131">
        <f t="shared" si="578"/>
        <v>0</v>
      </c>
      <c r="AC3346" s="131">
        <f>SUMIFS('Deductions and Deposits'!$H:$H,'Deductions and Deposits'!$G:$G,D3346,'Deductions and Deposits'!$F:$F,"&lt;="&amp;B3346)+SUMIFS($F$3:F3346,$D$3:D3346,D3346,$C$3:C3346,"Coin Deposit",$E$3:E3346,"")</f>
        <v>0</v>
      </c>
      <c r="AD3346" s="131">
        <f>SUMIFS('Deductions and Deposits'!$D:$D,'Deductions and Deposits'!$C:$C,D3346)+SUMIFS($F:$F,$D:$D,D3346,$C:$C,"Coin Deduction")</f>
        <v>0</v>
      </c>
      <c r="AE3346" s="131">
        <f>Table5[[#This Row],[Column4]]+Table5[[#This Row],[Column14]]+Table5[[#This Row],[Column19]]+Table5[[#This Row],[Column12]]</f>
        <v>0</v>
      </c>
      <c r="AF3346" s="131">
        <f>Table5[[#This Row],[Column5]]+Table5[[#This Row],[Column13]]+Table5[[#This Row],[Column21]]+Table5[[#This Row],[Column18]]</f>
        <v>0</v>
      </c>
      <c r="AG3346" s="131">
        <f t="shared" si="579"/>
        <v>0</v>
      </c>
      <c r="AH3346" s="131">
        <f t="shared" si="580"/>
        <v>0</v>
      </c>
      <c r="AI3346" s="131">
        <f>Table5[[#This Row],[Column17]]-Table5[[#This Row],[Column20]]</f>
        <v>0</v>
      </c>
      <c r="AJ3346" s="131">
        <f t="shared" si="581"/>
        <v>0</v>
      </c>
      <c r="AK3346" s="131">
        <f t="shared" si="574"/>
        <v>0</v>
      </c>
      <c r="AL3346" s="131">
        <f t="shared" si="582"/>
        <v>0</v>
      </c>
      <c r="AM3346" s="131" t="str">
        <f t="shared" si="583"/>
        <v/>
      </c>
      <c r="AN3346" s="131" t="str">
        <f t="shared" ca="1" si="584"/>
        <v/>
      </c>
    </row>
    <row r="3347" spans="1:40" ht="20.25" customHeight="1" x14ac:dyDescent="0.3">
      <c r="A3347" s="127"/>
      <c r="B3347" s="164"/>
      <c r="C3347" s="139"/>
      <c r="D3347" s="140"/>
      <c r="E3347" s="139"/>
      <c r="F3347" s="139"/>
      <c r="G3347" s="140"/>
      <c r="H3347" s="139"/>
      <c r="I3347" s="129"/>
      <c r="L3347" s="128"/>
      <c r="M3347" s="128"/>
      <c r="N3347" s="128"/>
      <c r="O3347" s="128"/>
      <c r="P3347" s="128"/>
      <c r="Q3347" s="128"/>
      <c r="R3347" s="128"/>
      <c r="S3347" s="128"/>
      <c r="T3347" s="120">
        <f t="shared" si="575"/>
        <v>0</v>
      </c>
      <c r="U3347" s="131"/>
      <c r="V3347" s="131"/>
      <c r="W3347" s="131">
        <f>SUMIFS($F$3:F3347,$D$3:D3347,D3347,$C$3:C3347,"Buy")+SUMIFS($F$3:F3347,$D$3:D3347,D3347,$C$3:C3347,"Coin Deposit",$E$3:E3347,"&lt;&gt;")</f>
        <v>0</v>
      </c>
      <c r="X3347" s="131">
        <f t="shared" si="576"/>
        <v>0</v>
      </c>
      <c r="Y3347" s="131">
        <f>IF($D3347=Y$1,SUMIFS($H$3:$H3347,$G$3:$G3347,Y$1,$C$3:$C3347,"Sell"),0)</f>
        <v>0</v>
      </c>
      <c r="Z3347" s="131">
        <f t="shared" si="577"/>
        <v>0</v>
      </c>
      <c r="AA3347" s="131">
        <f>IF($D3347=AA$1,SUMIFS($H$3:$H3347,$G$3:$G3347,AA$1,$C$3:$C3347,"Sell"),0)</f>
        <v>0</v>
      </c>
      <c r="AB3347" s="131">
        <f t="shared" si="578"/>
        <v>0</v>
      </c>
      <c r="AC3347" s="131">
        <f>SUMIFS('Deductions and Deposits'!$H:$H,'Deductions and Deposits'!$G:$G,D3347,'Deductions and Deposits'!$F:$F,"&lt;="&amp;B3347)+SUMIFS($F$3:F3347,$D$3:D3347,D3347,$C$3:C3347,"Coin Deposit",$E$3:E3347,"")</f>
        <v>0</v>
      </c>
      <c r="AD3347" s="131">
        <f>SUMIFS('Deductions and Deposits'!$D:$D,'Deductions and Deposits'!$C:$C,D3347)+SUMIFS($F:$F,$D:$D,D3347,$C:$C,"Coin Deduction")</f>
        <v>0</v>
      </c>
      <c r="AE3347" s="131">
        <f>Table5[[#This Row],[Column4]]+Table5[[#This Row],[Column14]]+Table5[[#This Row],[Column19]]+Table5[[#This Row],[Column12]]</f>
        <v>0</v>
      </c>
      <c r="AF3347" s="131">
        <f>Table5[[#This Row],[Column5]]+Table5[[#This Row],[Column13]]+Table5[[#This Row],[Column21]]+Table5[[#This Row],[Column18]]</f>
        <v>0</v>
      </c>
      <c r="AG3347" s="131">
        <f t="shared" si="579"/>
        <v>0</v>
      </c>
      <c r="AH3347" s="131">
        <f t="shared" si="580"/>
        <v>0</v>
      </c>
      <c r="AI3347" s="131">
        <f>Table5[[#This Row],[Column17]]-Table5[[#This Row],[Column20]]</f>
        <v>0</v>
      </c>
      <c r="AJ3347" s="131">
        <f t="shared" si="581"/>
        <v>0</v>
      </c>
      <c r="AK3347" s="131">
        <f t="shared" si="574"/>
        <v>0</v>
      </c>
      <c r="AL3347" s="131">
        <f t="shared" si="582"/>
        <v>0</v>
      </c>
      <c r="AM3347" s="131" t="str">
        <f t="shared" si="583"/>
        <v/>
      </c>
      <c r="AN3347" s="131" t="str">
        <f t="shared" ca="1" si="584"/>
        <v/>
      </c>
    </row>
    <row r="3348" spans="1:40" ht="20.25" customHeight="1" x14ac:dyDescent="0.3">
      <c r="A3348" s="127"/>
      <c r="B3348" s="164"/>
      <c r="C3348" s="139"/>
      <c r="D3348" s="140"/>
      <c r="E3348" s="139"/>
      <c r="F3348" s="139"/>
      <c r="G3348" s="140"/>
      <c r="H3348" s="139"/>
      <c r="I3348" s="129"/>
      <c r="L3348" s="128"/>
      <c r="M3348" s="128"/>
      <c r="N3348" s="128"/>
      <c r="O3348" s="128"/>
      <c r="P3348" s="128"/>
      <c r="Q3348" s="128"/>
      <c r="R3348" s="128"/>
      <c r="S3348" s="128"/>
      <c r="T3348" s="120">
        <f t="shared" si="575"/>
        <v>0</v>
      </c>
      <c r="U3348" s="131"/>
      <c r="V3348" s="131"/>
      <c r="W3348" s="131">
        <f>SUMIFS($F$3:F3348,$D$3:D3348,D3348,$C$3:C3348,"Buy")+SUMIFS($F$3:F3348,$D$3:D3348,D3348,$C$3:C3348,"Coin Deposit",$E$3:E3348,"&lt;&gt;")</f>
        <v>0</v>
      </c>
      <c r="X3348" s="131">
        <f t="shared" si="576"/>
        <v>0</v>
      </c>
      <c r="Y3348" s="131">
        <f>IF($D3348=Y$1,SUMIFS($H$3:$H3348,$G$3:$G3348,Y$1,$C$3:$C3348,"Sell"),0)</f>
        <v>0</v>
      </c>
      <c r="Z3348" s="131">
        <f t="shared" si="577"/>
        <v>0</v>
      </c>
      <c r="AA3348" s="131">
        <f>IF($D3348=AA$1,SUMIFS($H$3:$H3348,$G$3:$G3348,AA$1,$C$3:$C3348,"Sell"),0)</f>
        <v>0</v>
      </c>
      <c r="AB3348" s="131">
        <f t="shared" si="578"/>
        <v>0</v>
      </c>
      <c r="AC3348" s="131">
        <f>SUMIFS('Deductions and Deposits'!$H:$H,'Deductions and Deposits'!$G:$G,D3348,'Deductions and Deposits'!$F:$F,"&lt;="&amp;B3348)+SUMIFS($F$3:F3348,$D$3:D3348,D3348,$C$3:C3348,"Coin Deposit",$E$3:E3348,"")</f>
        <v>0</v>
      </c>
      <c r="AD3348" s="131">
        <f>SUMIFS('Deductions and Deposits'!$D:$D,'Deductions and Deposits'!$C:$C,D3348)+SUMIFS($F:$F,$D:$D,D3348,$C:$C,"Coin Deduction")</f>
        <v>0</v>
      </c>
      <c r="AE3348" s="131">
        <f>Table5[[#This Row],[Column4]]+Table5[[#This Row],[Column14]]+Table5[[#This Row],[Column19]]+Table5[[#This Row],[Column12]]</f>
        <v>0</v>
      </c>
      <c r="AF3348" s="131">
        <f>Table5[[#This Row],[Column5]]+Table5[[#This Row],[Column13]]+Table5[[#This Row],[Column21]]+Table5[[#This Row],[Column18]]</f>
        <v>0</v>
      </c>
      <c r="AG3348" s="131">
        <f t="shared" si="579"/>
        <v>0</v>
      </c>
      <c r="AH3348" s="131">
        <f t="shared" si="580"/>
        <v>0</v>
      </c>
      <c r="AI3348" s="131">
        <f>Table5[[#This Row],[Column17]]-Table5[[#This Row],[Column20]]</f>
        <v>0</v>
      </c>
      <c r="AJ3348" s="131">
        <f t="shared" si="581"/>
        <v>0</v>
      </c>
      <c r="AK3348" s="131">
        <f t="shared" si="574"/>
        <v>0</v>
      </c>
      <c r="AL3348" s="131">
        <f t="shared" si="582"/>
        <v>0</v>
      </c>
      <c r="AM3348" s="131" t="str">
        <f t="shared" si="583"/>
        <v/>
      </c>
      <c r="AN3348" s="131" t="str">
        <f t="shared" ca="1" si="584"/>
        <v/>
      </c>
    </row>
    <row r="3349" spans="1:40" ht="20.25" customHeight="1" x14ac:dyDescent="0.3">
      <c r="A3349" s="127"/>
      <c r="B3349" s="164"/>
      <c r="C3349" s="139"/>
      <c r="D3349" s="140"/>
      <c r="E3349" s="139"/>
      <c r="F3349" s="139"/>
      <c r="G3349" s="140"/>
      <c r="H3349" s="139"/>
      <c r="I3349" s="129"/>
      <c r="L3349" s="128"/>
      <c r="M3349" s="128"/>
      <c r="N3349" s="128"/>
      <c r="O3349" s="128"/>
      <c r="P3349" s="128"/>
      <c r="Q3349" s="128"/>
      <c r="R3349" s="128"/>
      <c r="S3349" s="128"/>
      <c r="T3349" s="120">
        <f t="shared" si="575"/>
        <v>0</v>
      </c>
      <c r="U3349" s="131"/>
      <c r="V3349" s="131"/>
      <c r="W3349" s="131">
        <f>SUMIFS($F$3:F3349,$D$3:D3349,D3349,$C$3:C3349,"Buy")+SUMIFS($F$3:F3349,$D$3:D3349,D3349,$C$3:C3349,"Coin Deposit",$E$3:E3349,"&lt;&gt;")</f>
        <v>0</v>
      </c>
      <c r="X3349" s="131">
        <f t="shared" si="576"/>
        <v>0</v>
      </c>
      <c r="Y3349" s="131">
        <f>IF($D3349=Y$1,SUMIFS($H$3:$H3349,$G$3:$G3349,Y$1,$C$3:$C3349,"Sell"),0)</f>
        <v>0</v>
      </c>
      <c r="Z3349" s="131">
        <f t="shared" si="577"/>
        <v>0</v>
      </c>
      <c r="AA3349" s="131">
        <f>IF($D3349=AA$1,SUMIFS($H$3:$H3349,$G$3:$G3349,AA$1,$C$3:$C3349,"Sell"),0)</f>
        <v>0</v>
      </c>
      <c r="AB3349" s="131">
        <f t="shared" si="578"/>
        <v>0</v>
      </c>
      <c r="AC3349" s="131">
        <f>SUMIFS('Deductions and Deposits'!$H:$H,'Deductions and Deposits'!$G:$G,D3349,'Deductions and Deposits'!$F:$F,"&lt;="&amp;B3349)+SUMIFS($F$3:F3349,$D$3:D3349,D3349,$C$3:C3349,"Coin Deposit",$E$3:E3349,"")</f>
        <v>0</v>
      </c>
      <c r="AD3349" s="131">
        <f>SUMIFS('Deductions and Deposits'!$D:$D,'Deductions and Deposits'!$C:$C,D3349)+SUMIFS($F:$F,$D:$D,D3349,$C:$C,"Coin Deduction")</f>
        <v>0</v>
      </c>
      <c r="AE3349" s="131">
        <f>Table5[[#This Row],[Column4]]+Table5[[#This Row],[Column14]]+Table5[[#This Row],[Column19]]+Table5[[#This Row],[Column12]]</f>
        <v>0</v>
      </c>
      <c r="AF3349" s="131">
        <f>Table5[[#This Row],[Column5]]+Table5[[#This Row],[Column13]]+Table5[[#This Row],[Column21]]+Table5[[#This Row],[Column18]]</f>
        <v>0</v>
      </c>
      <c r="AG3349" s="131">
        <f t="shared" si="579"/>
        <v>0</v>
      </c>
      <c r="AH3349" s="131">
        <f t="shared" si="580"/>
        <v>0</v>
      </c>
      <c r="AI3349" s="131">
        <f>Table5[[#This Row],[Column17]]-Table5[[#This Row],[Column20]]</f>
        <v>0</v>
      </c>
      <c r="AJ3349" s="131">
        <f t="shared" si="581"/>
        <v>0</v>
      </c>
      <c r="AK3349" s="131">
        <f t="shared" si="574"/>
        <v>0</v>
      </c>
      <c r="AL3349" s="131">
        <f t="shared" si="582"/>
        <v>0</v>
      </c>
      <c r="AM3349" s="131" t="str">
        <f t="shared" si="583"/>
        <v/>
      </c>
      <c r="AN3349" s="131" t="str">
        <f t="shared" ca="1" si="584"/>
        <v/>
      </c>
    </row>
    <row r="3350" spans="1:40" ht="20.25" customHeight="1" x14ac:dyDescent="0.3">
      <c r="A3350" s="127"/>
      <c r="B3350" s="164"/>
      <c r="C3350" s="139"/>
      <c r="D3350" s="140"/>
      <c r="E3350" s="139"/>
      <c r="F3350" s="139"/>
      <c r="G3350" s="140"/>
      <c r="H3350" s="139"/>
      <c r="I3350" s="129"/>
      <c r="L3350" s="128"/>
      <c r="M3350" s="128"/>
      <c r="N3350" s="128"/>
      <c r="O3350" s="128"/>
      <c r="P3350" s="128"/>
      <c r="Q3350" s="128"/>
      <c r="R3350" s="128"/>
      <c r="S3350" s="128"/>
      <c r="T3350" s="120">
        <f t="shared" si="575"/>
        <v>0</v>
      </c>
      <c r="U3350" s="131"/>
      <c r="V3350" s="131"/>
      <c r="W3350" s="131">
        <f>SUMIFS($F$3:F3350,$D$3:D3350,D3350,$C$3:C3350,"Buy")+SUMIFS($F$3:F3350,$D$3:D3350,D3350,$C$3:C3350,"Coin Deposit",$E$3:E3350,"&lt;&gt;")</f>
        <v>0</v>
      </c>
      <c r="X3350" s="131">
        <f t="shared" si="576"/>
        <v>0</v>
      </c>
      <c r="Y3350" s="131">
        <f>IF($D3350=Y$1,SUMIFS($H$3:$H3350,$G$3:$G3350,Y$1,$C$3:$C3350,"Sell"),0)</f>
        <v>0</v>
      </c>
      <c r="Z3350" s="131">
        <f t="shared" si="577"/>
        <v>0</v>
      </c>
      <c r="AA3350" s="131">
        <f>IF($D3350=AA$1,SUMIFS($H$3:$H3350,$G$3:$G3350,AA$1,$C$3:$C3350,"Sell"),0)</f>
        <v>0</v>
      </c>
      <c r="AB3350" s="131">
        <f t="shared" si="578"/>
        <v>0</v>
      </c>
      <c r="AC3350" s="131">
        <f>SUMIFS('Deductions and Deposits'!$H:$H,'Deductions and Deposits'!$G:$G,D3350,'Deductions and Deposits'!$F:$F,"&lt;="&amp;B3350)+SUMIFS($F$3:F3350,$D$3:D3350,D3350,$C$3:C3350,"Coin Deposit",$E$3:E3350,"")</f>
        <v>0</v>
      </c>
      <c r="AD3350" s="131">
        <f>SUMIFS('Deductions and Deposits'!$D:$D,'Deductions and Deposits'!$C:$C,D3350)+SUMIFS($F:$F,$D:$D,D3350,$C:$C,"Coin Deduction")</f>
        <v>0</v>
      </c>
      <c r="AE3350" s="131">
        <f>Table5[[#This Row],[Column4]]+Table5[[#This Row],[Column14]]+Table5[[#This Row],[Column19]]+Table5[[#This Row],[Column12]]</f>
        <v>0</v>
      </c>
      <c r="AF3350" s="131">
        <f>Table5[[#This Row],[Column5]]+Table5[[#This Row],[Column13]]+Table5[[#This Row],[Column21]]+Table5[[#This Row],[Column18]]</f>
        <v>0</v>
      </c>
      <c r="AG3350" s="131">
        <f t="shared" si="579"/>
        <v>0</v>
      </c>
      <c r="AH3350" s="131">
        <f t="shared" si="580"/>
        <v>0</v>
      </c>
      <c r="AI3350" s="131">
        <f>Table5[[#This Row],[Column17]]-Table5[[#This Row],[Column20]]</f>
        <v>0</v>
      </c>
      <c r="AJ3350" s="131">
        <f t="shared" si="581"/>
        <v>0</v>
      </c>
      <c r="AK3350" s="131">
        <f t="shared" si="574"/>
        <v>0</v>
      </c>
      <c r="AL3350" s="131">
        <f t="shared" si="582"/>
        <v>0</v>
      </c>
      <c r="AM3350" s="131" t="str">
        <f t="shared" si="583"/>
        <v/>
      </c>
      <c r="AN3350" s="131" t="str">
        <f t="shared" ca="1" si="584"/>
        <v/>
      </c>
    </row>
    <row r="3351" spans="1:40" ht="20.25" customHeight="1" x14ac:dyDescent="0.3">
      <c r="A3351" s="127"/>
      <c r="B3351" s="164"/>
      <c r="C3351" s="139"/>
      <c r="D3351" s="140"/>
      <c r="E3351" s="139"/>
      <c r="F3351" s="139"/>
      <c r="G3351" s="140"/>
      <c r="H3351" s="139"/>
      <c r="I3351" s="129"/>
      <c r="L3351" s="128"/>
      <c r="M3351" s="128"/>
      <c r="N3351" s="128"/>
      <c r="O3351" s="128"/>
      <c r="P3351" s="128"/>
      <c r="Q3351" s="128"/>
      <c r="R3351" s="128"/>
      <c r="S3351" s="128"/>
      <c r="T3351" s="120">
        <f t="shared" si="575"/>
        <v>0</v>
      </c>
      <c r="U3351" s="131"/>
      <c r="V3351" s="131"/>
      <c r="W3351" s="131">
        <f>SUMIFS($F$3:F3351,$D$3:D3351,D3351,$C$3:C3351,"Buy")+SUMIFS($F$3:F3351,$D$3:D3351,D3351,$C$3:C3351,"Coin Deposit",$E$3:E3351,"&lt;&gt;")</f>
        <v>0</v>
      </c>
      <c r="X3351" s="131">
        <f t="shared" si="576"/>
        <v>0</v>
      </c>
      <c r="Y3351" s="131">
        <f>IF($D3351=Y$1,SUMIFS($H$3:$H3351,$G$3:$G3351,Y$1,$C$3:$C3351,"Sell"),0)</f>
        <v>0</v>
      </c>
      <c r="Z3351" s="131">
        <f t="shared" si="577"/>
        <v>0</v>
      </c>
      <c r="AA3351" s="131">
        <f>IF($D3351=AA$1,SUMIFS($H$3:$H3351,$G$3:$G3351,AA$1,$C$3:$C3351,"Sell"),0)</f>
        <v>0</v>
      </c>
      <c r="AB3351" s="131">
        <f t="shared" si="578"/>
        <v>0</v>
      </c>
      <c r="AC3351" s="131">
        <f>SUMIFS('Deductions and Deposits'!$H:$H,'Deductions and Deposits'!$G:$G,D3351,'Deductions and Deposits'!$F:$F,"&lt;="&amp;B3351)+SUMIFS($F$3:F3351,$D$3:D3351,D3351,$C$3:C3351,"Coin Deposit",$E$3:E3351,"")</f>
        <v>0</v>
      </c>
      <c r="AD3351" s="131">
        <f>SUMIFS('Deductions and Deposits'!$D:$D,'Deductions and Deposits'!$C:$C,D3351)+SUMIFS($F:$F,$D:$D,D3351,$C:$C,"Coin Deduction")</f>
        <v>0</v>
      </c>
      <c r="AE3351" s="131">
        <f>Table5[[#This Row],[Column4]]+Table5[[#This Row],[Column14]]+Table5[[#This Row],[Column19]]+Table5[[#This Row],[Column12]]</f>
        <v>0</v>
      </c>
      <c r="AF3351" s="131">
        <f>Table5[[#This Row],[Column5]]+Table5[[#This Row],[Column13]]+Table5[[#This Row],[Column21]]+Table5[[#This Row],[Column18]]</f>
        <v>0</v>
      </c>
      <c r="AG3351" s="131">
        <f t="shared" si="579"/>
        <v>0</v>
      </c>
      <c r="AH3351" s="131">
        <f t="shared" si="580"/>
        <v>0</v>
      </c>
      <c r="AI3351" s="131">
        <f>Table5[[#This Row],[Column17]]-Table5[[#This Row],[Column20]]</f>
        <v>0</v>
      </c>
      <c r="AJ3351" s="131">
        <f t="shared" si="581"/>
        <v>0</v>
      </c>
      <c r="AK3351" s="131">
        <f t="shared" si="574"/>
        <v>0</v>
      </c>
      <c r="AL3351" s="131">
        <f t="shared" si="582"/>
        <v>0</v>
      </c>
      <c r="AM3351" s="131" t="str">
        <f t="shared" si="583"/>
        <v/>
      </c>
      <c r="AN3351" s="131" t="str">
        <f t="shared" ca="1" si="584"/>
        <v/>
      </c>
    </row>
    <row r="3352" spans="1:40" ht="20.25" customHeight="1" x14ac:dyDescent="0.3">
      <c r="A3352" s="127"/>
      <c r="B3352" s="164"/>
      <c r="C3352" s="139"/>
      <c r="D3352" s="140"/>
      <c r="E3352" s="139"/>
      <c r="F3352" s="139"/>
      <c r="G3352" s="140"/>
      <c r="H3352" s="139"/>
      <c r="I3352" s="129"/>
      <c r="L3352" s="128"/>
      <c r="M3352" s="128"/>
      <c r="N3352" s="128"/>
      <c r="O3352" s="128"/>
      <c r="P3352" s="128"/>
      <c r="Q3352" s="128"/>
      <c r="R3352" s="128"/>
      <c r="S3352" s="128"/>
      <c r="T3352" s="120">
        <f t="shared" si="575"/>
        <v>0</v>
      </c>
      <c r="U3352" s="131"/>
      <c r="V3352" s="131"/>
      <c r="W3352" s="131">
        <f>SUMIFS($F$3:F3352,$D$3:D3352,D3352,$C$3:C3352,"Buy")+SUMIFS($F$3:F3352,$D$3:D3352,D3352,$C$3:C3352,"Coin Deposit",$E$3:E3352,"&lt;&gt;")</f>
        <v>0</v>
      </c>
      <c r="X3352" s="131">
        <f t="shared" si="576"/>
        <v>0</v>
      </c>
      <c r="Y3352" s="131">
        <f>IF($D3352=Y$1,SUMIFS($H$3:$H3352,$G$3:$G3352,Y$1,$C$3:$C3352,"Sell"),0)</f>
        <v>0</v>
      </c>
      <c r="Z3352" s="131">
        <f t="shared" si="577"/>
        <v>0</v>
      </c>
      <c r="AA3352" s="131">
        <f>IF($D3352=AA$1,SUMIFS($H$3:$H3352,$G$3:$G3352,AA$1,$C$3:$C3352,"Sell"),0)</f>
        <v>0</v>
      </c>
      <c r="AB3352" s="131">
        <f t="shared" si="578"/>
        <v>0</v>
      </c>
      <c r="AC3352" s="131">
        <f>SUMIFS('Deductions and Deposits'!$H:$H,'Deductions and Deposits'!$G:$G,D3352,'Deductions and Deposits'!$F:$F,"&lt;="&amp;B3352)+SUMIFS($F$3:F3352,$D$3:D3352,D3352,$C$3:C3352,"Coin Deposit",$E$3:E3352,"")</f>
        <v>0</v>
      </c>
      <c r="AD3352" s="131">
        <f>SUMIFS('Deductions and Deposits'!$D:$D,'Deductions and Deposits'!$C:$C,D3352)+SUMIFS($F:$F,$D:$D,D3352,$C:$C,"Coin Deduction")</f>
        <v>0</v>
      </c>
      <c r="AE3352" s="131">
        <f>Table5[[#This Row],[Column4]]+Table5[[#This Row],[Column14]]+Table5[[#This Row],[Column19]]+Table5[[#This Row],[Column12]]</f>
        <v>0</v>
      </c>
      <c r="AF3352" s="131">
        <f>Table5[[#This Row],[Column5]]+Table5[[#This Row],[Column13]]+Table5[[#This Row],[Column21]]+Table5[[#This Row],[Column18]]</f>
        <v>0</v>
      </c>
      <c r="AG3352" s="131">
        <f t="shared" si="579"/>
        <v>0</v>
      </c>
      <c r="AH3352" s="131">
        <f t="shared" si="580"/>
        <v>0</v>
      </c>
      <c r="AI3352" s="131">
        <f>Table5[[#This Row],[Column17]]-Table5[[#This Row],[Column20]]</f>
        <v>0</v>
      </c>
      <c r="AJ3352" s="131">
        <f t="shared" si="581"/>
        <v>0</v>
      </c>
      <c r="AK3352" s="131">
        <f t="shared" si="574"/>
        <v>0</v>
      </c>
      <c r="AL3352" s="131">
        <f t="shared" si="582"/>
        <v>0</v>
      </c>
      <c r="AM3352" s="131" t="str">
        <f t="shared" si="583"/>
        <v/>
      </c>
      <c r="AN3352" s="131" t="str">
        <f t="shared" ca="1" si="584"/>
        <v/>
      </c>
    </row>
    <row r="3353" spans="1:40" ht="20.25" customHeight="1" x14ac:dyDescent="0.3">
      <c r="A3353" s="127"/>
      <c r="B3353" s="164"/>
      <c r="C3353" s="139"/>
      <c r="D3353" s="140"/>
      <c r="E3353" s="139"/>
      <c r="F3353" s="139"/>
      <c r="G3353" s="140"/>
      <c r="H3353" s="139"/>
      <c r="I3353" s="129"/>
      <c r="L3353" s="128"/>
      <c r="M3353" s="128"/>
      <c r="N3353" s="128"/>
      <c r="O3353" s="128"/>
      <c r="P3353" s="128"/>
      <c r="Q3353" s="128"/>
      <c r="R3353" s="128"/>
      <c r="S3353" s="128"/>
      <c r="T3353" s="120">
        <f t="shared" si="575"/>
        <v>0</v>
      </c>
      <c r="U3353" s="131"/>
      <c r="V3353" s="131"/>
      <c r="W3353" s="131">
        <f>SUMIFS($F$3:F3353,$D$3:D3353,D3353,$C$3:C3353,"Buy")+SUMIFS($F$3:F3353,$D$3:D3353,D3353,$C$3:C3353,"Coin Deposit",$E$3:E3353,"&lt;&gt;")</f>
        <v>0</v>
      </c>
      <c r="X3353" s="131">
        <f t="shared" si="576"/>
        <v>0</v>
      </c>
      <c r="Y3353" s="131">
        <f>IF($D3353=Y$1,SUMIFS($H$3:$H3353,$G$3:$G3353,Y$1,$C$3:$C3353,"Sell"),0)</f>
        <v>0</v>
      </c>
      <c r="Z3353" s="131">
        <f t="shared" si="577"/>
        <v>0</v>
      </c>
      <c r="AA3353" s="131">
        <f>IF($D3353=AA$1,SUMIFS($H$3:$H3353,$G$3:$G3353,AA$1,$C$3:$C3353,"Sell"),0)</f>
        <v>0</v>
      </c>
      <c r="AB3353" s="131">
        <f t="shared" si="578"/>
        <v>0</v>
      </c>
      <c r="AC3353" s="131">
        <f>SUMIFS('Deductions and Deposits'!$H:$H,'Deductions and Deposits'!$G:$G,D3353,'Deductions and Deposits'!$F:$F,"&lt;="&amp;B3353)+SUMIFS($F$3:F3353,$D$3:D3353,D3353,$C$3:C3353,"Coin Deposit",$E$3:E3353,"")</f>
        <v>0</v>
      </c>
      <c r="AD3353" s="131">
        <f>SUMIFS('Deductions and Deposits'!$D:$D,'Deductions and Deposits'!$C:$C,D3353)+SUMIFS($F:$F,$D:$D,D3353,$C:$C,"Coin Deduction")</f>
        <v>0</v>
      </c>
      <c r="AE3353" s="131">
        <f>Table5[[#This Row],[Column4]]+Table5[[#This Row],[Column14]]+Table5[[#This Row],[Column19]]+Table5[[#This Row],[Column12]]</f>
        <v>0</v>
      </c>
      <c r="AF3353" s="131">
        <f>Table5[[#This Row],[Column5]]+Table5[[#This Row],[Column13]]+Table5[[#This Row],[Column21]]+Table5[[#This Row],[Column18]]</f>
        <v>0</v>
      </c>
      <c r="AG3353" s="131">
        <f t="shared" si="579"/>
        <v>0</v>
      </c>
      <c r="AH3353" s="131">
        <f t="shared" si="580"/>
        <v>0</v>
      </c>
      <c r="AI3353" s="131">
        <f>Table5[[#This Row],[Column17]]-Table5[[#This Row],[Column20]]</f>
        <v>0</v>
      </c>
      <c r="AJ3353" s="131">
        <f t="shared" si="581"/>
        <v>0</v>
      </c>
      <c r="AK3353" s="131">
        <f t="shared" si="574"/>
        <v>0</v>
      </c>
      <c r="AL3353" s="131">
        <f t="shared" si="582"/>
        <v>0</v>
      </c>
      <c r="AM3353" s="131" t="str">
        <f t="shared" si="583"/>
        <v/>
      </c>
      <c r="AN3353" s="131" t="str">
        <f t="shared" ca="1" si="584"/>
        <v/>
      </c>
    </row>
    <row r="3354" spans="1:40" ht="20.25" customHeight="1" x14ac:dyDescent="0.3">
      <c r="A3354" s="127"/>
      <c r="B3354" s="164"/>
      <c r="C3354" s="139"/>
      <c r="D3354" s="140"/>
      <c r="E3354" s="139"/>
      <c r="F3354" s="139"/>
      <c r="G3354" s="140"/>
      <c r="H3354" s="139"/>
      <c r="I3354" s="129"/>
      <c r="L3354" s="128"/>
      <c r="M3354" s="128"/>
      <c r="N3354" s="128"/>
      <c r="O3354" s="128"/>
      <c r="P3354" s="128"/>
      <c r="Q3354" s="128"/>
      <c r="R3354" s="128"/>
      <c r="S3354" s="128"/>
      <c r="T3354" s="120">
        <f t="shared" si="575"/>
        <v>0</v>
      </c>
      <c r="U3354" s="131"/>
      <c r="V3354" s="131"/>
      <c r="W3354" s="131">
        <f>SUMIFS($F$3:F3354,$D$3:D3354,D3354,$C$3:C3354,"Buy")+SUMIFS($F$3:F3354,$D$3:D3354,D3354,$C$3:C3354,"Coin Deposit",$E$3:E3354,"&lt;&gt;")</f>
        <v>0</v>
      </c>
      <c r="X3354" s="131">
        <f t="shared" si="576"/>
        <v>0</v>
      </c>
      <c r="Y3354" s="131">
        <f>IF($D3354=Y$1,SUMIFS($H$3:$H3354,$G$3:$G3354,Y$1,$C$3:$C3354,"Sell"),0)</f>
        <v>0</v>
      </c>
      <c r="Z3354" s="131">
        <f t="shared" si="577"/>
        <v>0</v>
      </c>
      <c r="AA3354" s="131">
        <f>IF($D3354=AA$1,SUMIFS($H$3:$H3354,$G$3:$G3354,AA$1,$C$3:$C3354,"Sell"),0)</f>
        <v>0</v>
      </c>
      <c r="AB3354" s="131">
        <f t="shared" si="578"/>
        <v>0</v>
      </c>
      <c r="AC3354" s="131">
        <f>SUMIFS('Deductions and Deposits'!$H:$H,'Deductions and Deposits'!$G:$G,D3354,'Deductions and Deposits'!$F:$F,"&lt;="&amp;B3354)+SUMIFS($F$3:F3354,$D$3:D3354,D3354,$C$3:C3354,"Coin Deposit",$E$3:E3354,"")</f>
        <v>0</v>
      </c>
      <c r="AD3354" s="131">
        <f>SUMIFS('Deductions and Deposits'!$D:$D,'Deductions and Deposits'!$C:$C,D3354)+SUMIFS($F:$F,$D:$D,D3354,$C:$C,"Coin Deduction")</f>
        <v>0</v>
      </c>
      <c r="AE3354" s="131">
        <f>Table5[[#This Row],[Column4]]+Table5[[#This Row],[Column14]]+Table5[[#This Row],[Column19]]+Table5[[#This Row],[Column12]]</f>
        <v>0</v>
      </c>
      <c r="AF3354" s="131">
        <f>Table5[[#This Row],[Column5]]+Table5[[#This Row],[Column13]]+Table5[[#This Row],[Column21]]+Table5[[#This Row],[Column18]]</f>
        <v>0</v>
      </c>
      <c r="AG3354" s="131">
        <f t="shared" si="579"/>
        <v>0</v>
      </c>
      <c r="AH3354" s="131">
        <f t="shared" si="580"/>
        <v>0</v>
      </c>
      <c r="AI3354" s="131">
        <f>Table5[[#This Row],[Column17]]-Table5[[#This Row],[Column20]]</f>
        <v>0</v>
      </c>
      <c r="AJ3354" s="131">
        <f t="shared" si="581"/>
        <v>0</v>
      </c>
      <c r="AK3354" s="131">
        <f t="shared" si="574"/>
        <v>0</v>
      </c>
      <c r="AL3354" s="131">
        <f t="shared" si="582"/>
        <v>0</v>
      </c>
      <c r="AM3354" s="131" t="str">
        <f t="shared" si="583"/>
        <v/>
      </c>
      <c r="AN3354" s="131" t="str">
        <f t="shared" ca="1" si="584"/>
        <v/>
      </c>
    </row>
    <row r="3355" spans="1:40" ht="20.25" customHeight="1" x14ac:dyDescent="0.3">
      <c r="A3355" s="127"/>
      <c r="B3355" s="164"/>
      <c r="C3355" s="139"/>
      <c r="D3355" s="140"/>
      <c r="E3355" s="139"/>
      <c r="F3355" s="139"/>
      <c r="G3355" s="140"/>
      <c r="H3355" s="139"/>
      <c r="I3355" s="129"/>
      <c r="L3355" s="128"/>
      <c r="M3355" s="128"/>
      <c r="N3355" s="128"/>
      <c r="O3355" s="128"/>
      <c r="P3355" s="128"/>
      <c r="Q3355" s="128"/>
      <c r="R3355" s="128"/>
      <c r="S3355" s="128"/>
      <c r="T3355" s="120">
        <f t="shared" si="575"/>
        <v>0</v>
      </c>
      <c r="U3355" s="131"/>
      <c r="V3355" s="131"/>
      <c r="W3355" s="131">
        <f>SUMIFS($F$3:F3355,$D$3:D3355,D3355,$C$3:C3355,"Buy")+SUMIFS($F$3:F3355,$D$3:D3355,D3355,$C$3:C3355,"Coin Deposit",$E$3:E3355,"&lt;&gt;")</f>
        <v>0</v>
      </c>
      <c r="X3355" s="131">
        <f t="shared" si="576"/>
        <v>0</v>
      </c>
      <c r="Y3355" s="131">
        <f>IF($D3355=Y$1,SUMIFS($H$3:$H3355,$G$3:$G3355,Y$1,$C$3:$C3355,"Sell"),0)</f>
        <v>0</v>
      </c>
      <c r="Z3355" s="131">
        <f t="shared" si="577"/>
        <v>0</v>
      </c>
      <c r="AA3355" s="131">
        <f>IF($D3355=AA$1,SUMIFS($H$3:$H3355,$G$3:$G3355,AA$1,$C$3:$C3355,"Sell"),0)</f>
        <v>0</v>
      </c>
      <c r="AB3355" s="131">
        <f t="shared" si="578"/>
        <v>0</v>
      </c>
      <c r="AC3355" s="131">
        <f>SUMIFS('Deductions and Deposits'!$H:$H,'Deductions and Deposits'!$G:$G,D3355,'Deductions and Deposits'!$F:$F,"&lt;="&amp;B3355)+SUMIFS($F$3:F3355,$D$3:D3355,D3355,$C$3:C3355,"Coin Deposit",$E$3:E3355,"")</f>
        <v>0</v>
      </c>
      <c r="AD3355" s="131">
        <f>SUMIFS('Deductions and Deposits'!$D:$D,'Deductions and Deposits'!$C:$C,D3355)+SUMIFS($F:$F,$D:$D,D3355,$C:$C,"Coin Deduction")</f>
        <v>0</v>
      </c>
      <c r="AE3355" s="131">
        <f>Table5[[#This Row],[Column4]]+Table5[[#This Row],[Column14]]+Table5[[#This Row],[Column19]]+Table5[[#This Row],[Column12]]</f>
        <v>0</v>
      </c>
      <c r="AF3355" s="131">
        <f>Table5[[#This Row],[Column5]]+Table5[[#This Row],[Column13]]+Table5[[#This Row],[Column21]]+Table5[[#This Row],[Column18]]</f>
        <v>0</v>
      </c>
      <c r="AG3355" s="131">
        <f t="shared" si="579"/>
        <v>0</v>
      </c>
      <c r="AH3355" s="131">
        <f t="shared" si="580"/>
        <v>0</v>
      </c>
      <c r="AI3355" s="131">
        <f>Table5[[#This Row],[Column17]]-Table5[[#This Row],[Column20]]</f>
        <v>0</v>
      </c>
      <c r="AJ3355" s="131">
        <f t="shared" si="581"/>
        <v>0</v>
      </c>
      <c r="AK3355" s="131">
        <f t="shared" si="574"/>
        <v>0</v>
      </c>
      <c r="AL3355" s="131">
        <f t="shared" si="582"/>
        <v>0</v>
      </c>
      <c r="AM3355" s="131" t="str">
        <f t="shared" si="583"/>
        <v/>
      </c>
      <c r="AN3355" s="131" t="str">
        <f t="shared" ca="1" si="584"/>
        <v/>
      </c>
    </row>
    <row r="3356" spans="1:40" ht="20.25" customHeight="1" x14ac:dyDescent="0.3">
      <c r="A3356" s="127"/>
      <c r="B3356" s="164"/>
      <c r="C3356" s="139"/>
      <c r="D3356" s="140"/>
      <c r="E3356" s="139"/>
      <c r="F3356" s="139"/>
      <c r="G3356" s="140"/>
      <c r="H3356" s="139"/>
      <c r="I3356" s="129"/>
      <c r="L3356" s="128"/>
      <c r="M3356" s="128"/>
      <c r="N3356" s="128"/>
      <c r="O3356" s="128"/>
      <c r="P3356" s="128"/>
      <c r="Q3356" s="128"/>
      <c r="R3356" s="128"/>
      <c r="S3356" s="128"/>
      <c r="T3356" s="120">
        <f t="shared" si="575"/>
        <v>0</v>
      </c>
      <c r="U3356" s="131"/>
      <c r="V3356" s="131"/>
      <c r="W3356" s="131">
        <f>SUMIFS($F$3:F3356,$D$3:D3356,D3356,$C$3:C3356,"Buy")+SUMIFS($F$3:F3356,$D$3:D3356,D3356,$C$3:C3356,"Coin Deposit",$E$3:E3356,"&lt;&gt;")</f>
        <v>0</v>
      </c>
      <c r="X3356" s="131">
        <f t="shared" si="576"/>
        <v>0</v>
      </c>
      <c r="Y3356" s="131">
        <f>IF($D3356=Y$1,SUMIFS($H$3:$H3356,$G$3:$G3356,Y$1,$C$3:$C3356,"Sell"),0)</f>
        <v>0</v>
      </c>
      <c r="Z3356" s="131">
        <f t="shared" si="577"/>
        <v>0</v>
      </c>
      <c r="AA3356" s="131">
        <f>IF($D3356=AA$1,SUMIFS($H$3:$H3356,$G$3:$G3356,AA$1,$C$3:$C3356,"Sell"),0)</f>
        <v>0</v>
      </c>
      <c r="AB3356" s="131">
        <f t="shared" si="578"/>
        <v>0</v>
      </c>
      <c r="AC3356" s="131">
        <f>SUMIFS('Deductions and Deposits'!$H:$H,'Deductions and Deposits'!$G:$G,D3356,'Deductions and Deposits'!$F:$F,"&lt;="&amp;B3356)+SUMIFS($F$3:F3356,$D$3:D3356,D3356,$C$3:C3356,"Coin Deposit",$E$3:E3356,"")</f>
        <v>0</v>
      </c>
      <c r="AD3356" s="131">
        <f>SUMIFS('Deductions and Deposits'!$D:$D,'Deductions and Deposits'!$C:$C,D3356)+SUMIFS($F:$F,$D:$D,D3356,$C:$C,"Coin Deduction")</f>
        <v>0</v>
      </c>
      <c r="AE3356" s="131">
        <f>Table5[[#This Row],[Column4]]+Table5[[#This Row],[Column14]]+Table5[[#This Row],[Column19]]+Table5[[#This Row],[Column12]]</f>
        <v>0</v>
      </c>
      <c r="AF3356" s="131">
        <f>Table5[[#This Row],[Column5]]+Table5[[#This Row],[Column13]]+Table5[[#This Row],[Column21]]+Table5[[#This Row],[Column18]]</f>
        <v>0</v>
      </c>
      <c r="AG3356" s="131">
        <f t="shared" si="579"/>
        <v>0</v>
      </c>
      <c r="AH3356" s="131">
        <f t="shared" si="580"/>
        <v>0</v>
      </c>
      <c r="AI3356" s="131">
        <f>Table5[[#This Row],[Column17]]-Table5[[#This Row],[Column20]]</f>
        <v>0</v>
      </c>
      <c r="AJ3356" s="131">
        <f t="shared" si="581"/>
        <v>0</v>
      </c>
      <c r="AK3356" s="131">
        <f t="shared" si="574"/>
        <v>0</v>
      </c>
      <c r="AL3356" s="131">
        <f t="shared" si="582"/>
        <v>0</v>
      </c>
      <c r="AM3356" s="131" t="str">
        <f t="shared" si="583"/>
        <v/>
      </c>
      <c r="AN3356" s="131" t="str">
        <f t="shared" ca="1" si="584"/>
        <v/>
      </c>
    </row>
    <row r="3357" spans="1:40" ht="20.25" customHeight="1" x14ac:dyDescent="0.3">
      <c r="A3357" s="127"/>
      <c r="B3357" s="164"/>
      <c r="C3357" s="139"/>
      <c r="D3357" s="140"/>
      <c r="E3357" s="139"/>
      <c r="F3357" s="139"/>
      <c r="G3357" s="140"/>
      <c r="H3357" s="139"/>
      <c r="I3357" s="129"/>
      <c r="L3357" s="128"/>
      <c r="M3357" s="128"/>
      <c r="N3357" s="128"/>
      <c r="O3357" s="128"/>
      <c r="P3357" s="128"/>
      <c r="Q3357" s="128"/>
      <c r="R3357" s="128"/>
      <c r="S3357" s="128"/>
      <c r="T3357" s="120">
        <f t="shared" si="575"/>
        <v>0</v>
      </c>
      <c r="U3357" s="131"/>
      <c r="V3357" s="131"/>
      <c r="W3357" s="131">
        <f>SUMIFS($F$3:F3357,$D$3:D3357,D3357,$C$3:C3357,"Buy")+SUMIFS($F$3:F3357,$D$3:D3357,D3357,$C$3:C3357,"Coin Deposit",$E$3:E3357,"&lt;&gt;")</f>
        <v>0</v>
      </c>
      <c r="X3357" s="131">
        <f t="shared" si="576"/>
        <v>0</v>
      </c>
      <c r="Y3357" s="131">
        <f>IF($D3357=Y$1,SUMIFS($H$3:$H3357,$G$3:$G3357,Y$1,$C$3:$C3357,"Sell"),0)</f>
        <v>0</v>
      </c>
      <c r="Z3357" s="131">
        <f t="shared" si="577"/>
        <v>0</v>
      </c>
      <c r="AA3357" s="131">
        <f>IF($D3357=AA$1,SUMIFS($H$3:$H3357,$G$3:$G3357,AA$1,$C$3:$C3357,"Sell"),0)</f>
        <v>0</v>
      </c>
      <c r="AB3357" s="131">
        <f t="shared" si="578"/>
        <v>0</v>
      </c>
      <c r="AC3357" s="131">
        <f>SUMIFS('Deductions and Deposits'!$H:$H,'Deductions and Deposits'!$G:$G,D3357,'Deductions and Deposits'!$F:$F,"&lt;="&amp;B3357)+SUMIFS($F$3:F3357,$D$3:D3357,D3357,$C$3:C3357,"Coin Deposit",$E$3:E3357,"")</f>
        <v>0</v>
      </c>
      <c r="AD3357" s="131">
        <f>SUMIFS('Deductions and Deposits'!$D:$D,'Deductions and Deposits'!$C:$C,D3357)+SUMIFS($F:$F,$D:$D,D3357,$C:$C,"Coin Deduction")</f>
        <v>0</v>
      </c>
      <c r="AE3357" s="131">
        <f>Table5[[#This Row],[Column4]]+Table5[[#This Row],[Column14]]+Table5[[#This Row],[Column19]]+Table5[[#This Row],[Column12]]</f>
        <v>0</v>
      </c>
      <c r="AF3357" s="131">
        <f>Table5[[#This Row],[Column5]]+Table5[[#This Row],[Column13]]+Table5[[#This Row],[Column21]]+Table5[[#This Row],[Column18]]</f>
        <v>0</v>
      </c>
      <c r="AG3357" s="131">
        <f t="shared" si="579"/>
        <v>0</v>
      </c>
      <c r="AH3357" s="131">
        <f t="shared" si="580"/>
        <v>0</v>
      </c>
      <c r="AI3357" s="131">
        <f>Table5[[#This Row],[Column17]]-Table5[[#This Row],[Column20]]</f>
        <v>0</v>
      </c>
      <c r="AJ3357" s="131">
        <f t="shared" si="581"/>
        <v>0</v>
      </c>
      <c r="AK3357" s="131">
        <f t="shared" si="574"/>
        <v>0</v>
      </c>
      <c r="AL3357" s="131">
        <f t="shared" si="582"/>
        <v>0</v>
      </c>
      <c r="AM3357" s="131" t="str">
        <f t="shared" si="583"/>
        <v/>
      </c>
      <c r="AN3357" s="131" t="str">
        <f t="shared" ca="1" si="584"/>
        <v/>
      </c>
    </row>
    <row r="3358" spans="1:40" ht="20.25" customHeight="1" x14ac:dyDescent="0.3">
      <c r="A3358" s="127"/>
      <c r="B3358" s="164"/>
      <c r="C3358" s="139"/>
      <c r="D3358" s="140"/>
      <c r="E3358" s="139"/>
      <c r="F3358" s="139"/>
      <c r="G3358" s="140"/>
      <c r="H3358" s="139"/>
      <c r="I3358" s="129"/>
      <c r="L3358" s="128"/>
      <c r="M3358" s="128"/>
      <c r="N3358" s="128"/>
      <c r="O3358" s="128"/>
      <c r="P3358" s="128"/>
      <c r="Q3358" s="128"/>
      <c r="R3358" s="128"/>
      <c r="S3358" s="128"/>
      <c r="T3358" s="120">
        <f t="shared" si="575"/>
        <v>0</v>
      </c>
      <c r="U3358" s="131"/>
      <c r="V3358" s="131"/>
      <c r="W3358" s="131">
        <f>SUMIFS($F$3:F3358,$D$3:D3358,D3358,$C$3:C3358,"Buy")+SUMIFS($F$3:F3358,$D$3:D3358,D3358,$C$3:C3358,"Coin Deposit",$E$3:E3358,"&lt;&gt;")</f>
        <v>0</v>
      </c>
      <c r="X3358" s="131">
        <f t="shared" si="576"/>
        <v>0</v>
      </c>
      <c r="Y3358" s="131">
        <f>IF($D3358=Y$1,SUMIFS($H$3:$H3358,$G$3:$G3358,Y$1,$C$3:$C3358,"Sell"),0)</f>
        <v>0</v>
      </c>
      <c r="Z3358" s="131">
        <f t="shared" si="577"/>
        <v>0</v>
      </c>
      <c r="AA3358" s="131">
        <f>IF($D3358=AA$1,SUMIFS($H$3:$H3358,$G$3:$G3358,AA$1,$C$3:$C3358,"Sell"),0)</f>
        <v>0</v>
      </c>
      <c r="AB3358" s="131">
        <f t="shared" si="578"/>
        <v>0</v>
      </c>
      <c r="AC3358" s="131">
        <f>SUMIFS('Deductions and Deposits'!$H:$H,'Deductions and Deposits'!$G:$G,D3358,'Deductions and Deposits'!$F:$F,"&lt;="&amp;B3358)+SUMIFS($F$3:F3358,$D$3:D3358,D3358,$C$3:C3358,"Coin Deposit",$E$3:E3358,"")</f>
        <v>0</v>
      </c>
      <c r="AD3358" s="131">
        <f>SUMIFS('Deductions and Deposits'!$D:$D,'Deductions and Deposits'!$C:$C,D3358)+SUMIFS($F:$F,$D:$D,D3358,$C:$C,"Coin Deduction")</f>
        <v>0</v>
      </c>
      <c r="AE3358" s="131">
        <f>Table5[[#This Row],[Column4]]+Table5[[#This Row],[Column14]]+Table5[[#This Row],[Column19]]+Table5[[#This Row],[Column12]]</f>
        <v>0</v>
      </c>
      <c r="AF3358" s="131">
        <f>Table5[[#This Row],[Column5]]+Table5[[#This Row],[Column13]]+Table5[[#This Row],[Column21]]+Table5[[#This Row],[Column18]]</f>
        <v>0</v>
      </c>
      <c r="AG3358" s="131">
        <f t="shared" si="579"/>
        <v>0</v>
      </c>
      <c r="AH3358" s="131">
        <f t="shared" si="580"/>
        <v>0</v>
      </c>
      <c r="AI3358" s="131">
        <f>Table5[[#This Row],[Column17]]-Table5[[#This Row],[Column20]]</f>
        <v>0</v>
      </c>
      <c r="AJ3358" s="131">
        <f t="shared" si="581"/>
        <v>0</v>
      </c>
      <c r="AK3358" s="131">
        <f t="shared" si="574"/>
        <v>0</v>
      </c>
      <c r="AL3358" s="131">
        <f t="shared" si="582"/>
        <v>0</v>
      </c>
      <c r="AM3358" s="131" t="str">
        <f t="shared" si="583"/>
        <v/>
      </c>
      <c r="AN3358" s="131" t="str">
        <f t="shared" ca="1" si="584"/>
        <v/>
      </c>
    </row>
    <row r="3359" spans="1:40" ht="20.25" customHeight="1" x14ac:dyDescent="0.3">
      <c r="A3359" s="127"/>
      <c r="B3359" s="164"/>
      <c r="C3359" s="139"/>
      <c r="D3359" s="140"/>
      <c r="E3359" s="139"/>
      <c r="F3359" s="139"/>
      <c r="G3359" s="140"/>
      <c r="H3359" s="139"/>
      <c r="I3359" s="129"/>
      <c r="L3359" s="128"/>
      <c r="M3359" s="128"/>
      <c r="N3359" s="128"/>
      <c r="O3359" s="128"/>
      <c r="P3359" s="128"/>
      <c r="Q3359" s="128"/>
      <c r="R3359" s="128"/>
      <c r="S3359" s="128"/>
      <c r="T3359" s="120">
        <f t="shared" si="575"/>
        <v>0</v>
      </c>
      <c r="U3359" s="131"/>
      <c r="V3359" s="131"/>
      <c r="W3359" s="131">
        <f>SUMIFS($F$3:F3359,$D$3:D3359,D3359,$C$3:C3359,"Buy")+SUMIFS($F$3:F3359,$D$3:D3359,D3359,$C$3:C3359,"Coin Deposit",$E$3:E3359,"&lt;&gt;")</f>
        <v>0</v>
      </c>
      <c r="X3359" s="131">
        <f t="shared" si="576"/>
        <v>0</v>
      </c>
      <c r="Y3359" s="131">
        <f>IF($D3359=Y$1,SUMIFS($H$3:$H3359,$G$3:$G3359,Y$1,$C$3:$C3359,"Sell"),0)</f>
        <v>0</v>
      </c>
      <c r="Z3359" s="131">
        <f t="shared" si="577"/>
        <v>0</v>
      </c>
      <c r="AA3359" s="131">
        <f>IF($D3359=AA$1,SUMIFS($H$3:$H3359,$G$3:$G3359,AA$1,$C$3:$C3359,"Sell"),0)</f>
        <v>0</v>
      </c>
      <c r="AB3359" s="131">
        <f t="shared" si="578"/>
        <v>0</v>
      </c>
      <c r="AC3359" s="131">
        <f>SUMIFS('Deductions and Deposits'!$H:$H,'Deductions and Deposits'!$G:$G,D3359,'Deductions and Deposits'!$F:$F,"&lt;="&amp;B3359)+SUMIFS($F$3:F3359,$D$3:D3359,D3359,$C$3:C3359,"Coin Deposit",$E$3:E3359,"")</f>
        <v>0</v>
      </c>
      <c r="AD3359" s="131">
        <f>SUMIFS('Deductions and Deposits'!$D:$D,'Deductions and Deposits'!$C:$C,D3359)+SUMIFS($F:$F,$D:$D,D3359,$C:$C,"Coin Deduction")</f>
        <v>0</v>
      </c>
      <c r="AE3359" s="131">
        <f>Table5[[#This Row],[Column4]]+Table5[[#This Row],[Column14]]+Table5[[#This Row],[Column19]]+Table5[[#This Row],[Column12]]</f>
        <v>0</v>
      </c>
      <c r="AF3359" s="131">
        <f>Table5[[#This Row],[Column5]]+Table5[[#This Row],[Column13]]+Table5[[#This Row],[Column21]]+Table5[[#This Row],[Column18]]</f>
        <v>0</v>
      </c>
      <c r="AG3359" s="131">
        <f t="shared" si="579"/>
        <v>0</v>
      </c>
      <c r="AH3359" s="131">
        <f t="shared" si="580"/>
        <v>0</v>
      </c>
      <c r="AI3359" s="131">
        <f>Table5[[#This Row],[Column17]]-Table5[[#This Row],[Column20]]</f>
        <v>0</v>
      </c>
      <c r="AJ3359" s="131">
        <f t="shared" si="581"/>
        <v>0</v>
      </c>
      <c r="AK3359" s="131">
        <f t="shared" si="574"/>
        <v>0</v>
      </c>
      <c r="AL3359" s="131">
        <f t="shared" si="582"/>
        <v>0</v>
      </c>
      <c r="AM3359" s="131" t="str">
        <f t="shared" si="583"/>
        <v/>
      </c>
      <c r="AN3359" s="131" t="str">
        <f t="shared" ca="1" si="584"/>
        <v/>
      </c>
    </row>
    <row r="3360" spans="1:40" ht="20.25" customHeight="1" x14ac:dyDescent="0.3">
      <c r="A3360" s="127"/>
      <c r="B3360" s="164"/>
      <c r="C3360" s="139"/>
      <c r="D3360" s="140"/>
      <c r="E3360" s="139"/>
      <c r="F3360" s="139"/>
      <c r="G3360" s="140"/>
      <c r="H3360" s="139"/>
      <c r="I3360" s="129"/>
      <c r="L3360" s="128"/>
      <c r="M3360" s="128"/>
      <c r="N3360" s="128"/>
      <c r="O3360" s="128"/>
      <c r="P3360" s="128"/>
      <c r="Q3360" s="128"/>
      <c r="R3360" s="128"/>
      <c r="S3360" s="128"/>
      <c r="T3360" s="120">
        <f t="shared" si="575"/>
        <v>0</v>
      </c>
      <c r="U3360" s="131"/>
      <c r="V3360" s="131"/>
      <c r="W3360" s="131">
        <f>SUMIFS($F$3:F3360,$D$3:D3360,D3360,$C$3:C3360,"Buy")+SUMIFS($F$3:F3360,$D$3:D3360,D3360,$C$3:C3360,"Coin Deposit",$E$3:E3360,"&lt;&gt;")</f>
        <v>0</v>
      </c>
      <c r="X3360" s="131">
        <f t="shared" si="576"/>
        <v>0</v>
      </c>
      <c r="Y3360" s="131">
        <f>IF($D3360=Y$1,SUMIFS($H$3:$H3360,$G$3:$G3360,Y$1,$C$3:$C3360,"Sell"),0)</f>
        <v>0</v>
      </c>
      <c r="Z3360" s="131">
        <f t="shared" si="577"/>
        <v>0</v>
      </c>
      <c r="AA3360" s="131">
        <f>IF($D3360=AA$1,SUMIFS($H$3:$H3360,$G$3:$G3360,AA$1,$C$3:$C3360,"Sell"),0)</f>
        <v>0</v>
      </c>
      <c r="AB3360" s="131">
        <f t="shared" si="578"/>
        <v>0</v>
      </c>
      <c r="AC3360" s="131">
        <f>SUMIFS('Deductions and Deposits'!$H:$H,'Deductions and Deposits'!$G:$G,D3360,'Deductions and Deposits'!$F:$F,"&lt;="&amp;B3360)+SUMIFS($F$3:F3360,$D$3:D3360,D3360,$C$3:C3360,"Coin Deposit",$E$3:E3360,"")</f>
        <v>0</v>
      </c>
      <c r="AD3360" s="131">
        <f>SUMIFS('Deductions and Deposits'!$D:$D,'Deductions and Deposits'!$C:$C,D3360)+SUMIFS($F:$F,$D:$D,D3360,$C:$C,"Coin Deduction")</f>
        <v>0</v>
      </c>
      <c r="AE3360" s="131">
        <f>Table5[[#This Row],[Column4]]+Table5[[#This Row],[Column14]]+Table5[[#This Row],[Column19]]+Table5[[#This Row],[Column12]]</f>
        <v>0</v>
      </c>
      <c r="AF3360" s="131">
        <f>Table5[[#This Row],[Column5]]+Table5[[#This Row],[Column13]]+Table5[[#This Row],[Column21]]+Table5[[#This Row],[Column18]]</f>
        <v>0</v>
      </c>
      <c r="AG3360" s="131">
        <f t="shared" si="579"/>
        <v>0</v>
      </c>
      <c r="AH3360" s="131">
        <f t="shared" si="580"/>
        <v>0</v>
      </c>
      <c r="AI3360" s="131">
        <f>Table5[[#This Row],[Column17]]-Table5[[#This Row],[Column20]]</f>
        <v>0</v>
      </c>
      <c r="AJ3360" s="131">
        <f t="shared" si="581"/>
        <v>0</v>
      </c>
      <c r="AK3360" s="131">
        <f t="shared" si="574"/>
        <v>0</v>
      </c>
      <c r="AL3360" s="131">
        <f t="shared" si="582"/>
        <v>0</v>
      </c>
      <c r="AM3360" s="131" t="str">
        <f t="shared" si="583"/>
        <v/>
      </c>
      <c r="AN3360" s="131" t="str">
        <f t="shared" ca="1" si="584"/>
        <v/>
      </c>
    </row>
    <row r="3361" spans="1:40" ht="20.25" customHeight="1" x14ac:dyDescent="0.3">
      <c r="A3361" s="127"/>
      <c r="B3361" s="164"/>
      <c r="C3361" s="139"/>
      <c r="D3361" s="140"/>
      <c r="E3361" s="139"/>
      <c r="F3361" s="139"/>
      <c r="G3361" s="140"/>
      <c r="H3361" s="139"/>
      <c r="I3361" s="129"/>
      <c r="L3361" s="128"/>
      <c r="M3361" s="128"/>
      <c r="N3361" s="128"/>
      <c r="O3361" s="128"/>
      <c r="P3361" s="128"/>
      <c r="Q3361" s="128"/>
      <c r="R3361" s="128"/>
      <c r="S3361" s="128"/>
      <c r="T3361" s="120">
        <f t="shared" si="575"/>
        <v>0</v>
      </c>
      <c r="U3361" s="131"/>
      <c r="V3361" s="131"/>
      <c r="W3361" s="131">
        <f>SUMIFS($F$3:F3361,$D$3:D3361,D3361,$C$3:C3361,"Buy")+SUMIFS($F$3:F3361,$D$3:D3361,D3361,$C$3:C3361,"Coin Deposit",$E$3:E3361,"&lt;&gt;")</f>
        <v>0</v>
      </c>
      <c r="X3361" s="131">
        <f t="shared" si="576"/>
        <v>0</v>
      </c>
      <c r="Y3361" s="131">
        <f>IF($D3361=Y$1,SUMIFS($H$3:$H3361,$G$3:$G3361,Y$1,$C$3:$C3361,"Sell"),0)</f>
        <v>0</v>
      </c>
      <c r="Z3361" s="131">
        <f t="shared" si="577"/>
        <v>0</v>
      </c>
      <c r="AA3361" s="131">
        <f>IF($D3361=AA$1,SUMIFS($H$3:$H3361,$G$3:$G3361,AA$1,$C$3:$C3361,"Sell"),0)</f>
        <v>0</v>
      </c>
      <c r="AB3361" s="131">
        <f t="shared" si="578"/>
        <v>0</v>
      </c>
      <c r="AC3361" s="131">
        <f>SUMIFS('Deductions and Deposits'!$H:$H,'Deductions and Deposits'!$G:$G,D3361,'Deductions and Deposits'!$F:$F,"&lt;="&amp;B3361)+SUMIFS($F$3:F3361,$D$3:D3361,D3361,$C$3:C3361,"Coin Deposit",$E$3:E3361,"")</f>
        <v>0</v>
      </c>
      <c r="AD3361" s="131">
        <f>SUMIFS('Deductions and Deposits'!$D:$D,'Deductions and Deposits'!$C:$C,D3361)+SUMIFS($F:$F,$D:$D,D3361,$C:$C,"Coin Deduction")</f>
        <v>0</v>
      </c>
      <c r="AE3361" s="131">
        <f>Table5[[#This Row],[Column4]]+Table5[[#This Row],[Column14]]+Table5[[#This Row],[Column19]]+Table5[[#This Row],[Column12]]</f>
        <v>0</v>
      </c>
      <c r="AF3361" s="131">
        <f>Table5[[#This Row],[Column5]]+Table5[[#This Row],[Column13]]+Table5[[#This Row],[Column21]]+Table5[[#This Row],[Column18]]</f>
        <v>0</v>
      </c>
      <c r="AG3361" s="131">
        <f t="shared" si="579"/>
        <v>0</v>
      </c>
      <c r="AH3361" s="131">
        <f t="shared" si="580"/>
        <v>0</v>
      </c>
      <c r="AI3361" s="131">
        <f>Table5[[#This Row],[Column17]]-Table5[[#This Row],[Column20]]</f>
        <v>0</v>
      </c>
      <c r="AJ3361" s="131">
        <f t="shared" si="581"/>
        <v>0</v>
      </c>
      <c r="AK3361" s="131">
        <f t="shared" si="574"/>
        <v>0</v>
      </c>
      <c r="AL3361" s="131">
        <f t="shared" si="582"/>
        <v>0</v>
      </c>
      <c r="AM3361" s="131" t="str">
        <f t="shared" si="583"/>
        <v/>
      </c>
      <c r="AN3361" s="131" t="str">
        <f t="shared" ca="1" si="584"/>
        <v/>
      </c>
    </row>
    <row r="3362" spans="1:40" ht="20.25" customHeight="1" x14ac:dyDescent="0.3">
      <c r="A3362" s="127"/>
      <c r="B3362" s="164"/>
      <c r="C3362" s="139"/>
      <c r="D3362" s="140"/>
      <c r="E3362" s="139"/>
      <c r="F3362" s="139"/>
      <c r="G3362" s="140"/>
      <c r="H3362" s="139"/>
      <c r="I3362" s="129"/>
      <c r="L3362" s="128"/>
      <c r="M3362" s="128"/>
      <c r="N3362" s="128"/>
      <c r="O3362" s="128"/>
      <c r="P3362" s="128"/>
      <c r="Q3362" s="128"/>
      <c r="R3362" s="128"/>
      <c r="S3362" s="128"/>
      <c r="T3362" s="120">
        <f t="shared" si="575"/>
        <v>0</v>
      </c>
      <c r="U3362" s="131"/>
      <c r="V3362" s="131"/>
      <c r="W3362" s="131">
        <f>SUMIFS($F$3:F3362,$D$3:D3362,D3362,$C$3:C3362,"Buy")+SUMIFS($F$3:F3362,$D$3:D3362,D3362,$C$3:C3362,"Coin Deposit",$E$3:E3362,"&lt;&gt;")</f>
        <v>0</v>
      </c>
      <c r="X3362" s="131">
        <f t="shared" si="576"/>
        <v>0</v>
      </c>
      <c r="Y3362" s="131">
        <f>IF($D3362=Y$1,SUMIFS($H$3:$H3362,$G$3:$G3362,Y$1,$C$3:$C3362,"Sell"),0)</f>
        <v>0</v>
      </c>
      <c r="Z3362" s="131">
        <f t="shared" si="577"/>
        <v>0</v>
      </c>
      <c r="AA3362" s="131">
        <f>IF($D3362=AA$1,SUMIFS($H$3:$H3362,$G$3:$G3362,AA$1,$C$3:$C3362,"Sell"),0)</f>
        <v>0</v>
      </c>
      <c r="AB3362" s="131">
        <f t="shared" si="578"/>
        <v>0</v>
      </c>
      <c r="AC3362" s="131">
        <f>SUMIFS('Deductions and Deposits'!$H:$H,'Deductions and Deposits'!$G:$G,D3362,'Deductions and Deposits'!$F:$F,"&lt;="&amp;B3362)+SUMIFS($F$3:F3362,$D$3:D3362,D3362,$C$3:C3362,"Coin Deposit",$E$3:E3362,"")</f>
        <v>0</v>
      </c>
      <c r="AD3362" s="131">
        <f>SUMIFS('Deductions and Deposits'!$D:$D,'Deductions and Deposits'!$C:$C,D3362)+SUMIFS($F:$F,$D:$D,D3362,$C:$C,"Coin Deduction")</f>
        <v>0</v>
      </c>
      <c r="AE3362" s="131">
        <f>Table5[[#This Row],[Column4]]+Table5[[#This Row],[Column14]]+Table5[[#This Row],[Column19]]+Table5[[#This Row],[Column12]]</f>
        <v>0</v>
      </c>
      <c r="AF3362" s="131">
        <f>Table5[[#This Row],[Column5]]+Table5[[#This Row],[Column13]]+Table5[[#This Row],[Column21]]+Table5[[#This Row],[Column18]]</f>
        <v>0</v>
      </c>
      <c r="AG3362" s="131">
        <f t="shared" si="579"/>
        <v>0</v>
      </c>
      <c r="AH3362" s="131">
        <f t="shared" si="580"/>
        <v>0</v>
      </c>
      <c r="AI3362" s="131">
        <f>Table5[[#This Row],[Column17]]-Table5[[#This Row],[Column20]]</f>
        <v>0</v>
      </c>
      <c r="AJ3362" s="131">
        <f t="shared" si="581"/>
        <v>0</v>
      </c>
      <c r="AK3362" s="131">
        <f t="shared" si="574"/>
        <v>0</v>
      </c>
      <c r="AL3362" s="131">
        <f t="shared" si="582"/>
        <v>0</v>
      </c>
      <c r="AM3362" s="131" t="str">
        <f t="shared" si="583"/>
        <v/>
      </c>
      <c r="AN3362" s="131" t="str">
        <f t="shared" ca="1" si="584"/>
        <v/>
      </c>
    </row>
    <row r="3363" spans="1:40" ht="20.25" customHeight="1" x14ac:dyDescent="0.3">
      <c r="A3363" s="127"/>
      <c r="B3363" s="164"/>
      <c r="C3363" s="139"/>
      <c r="D3363" s="140"/>
      <c r="E3363" s="139"/>
      <c r="F3363" s="139"/>
      <c r="G3363" s="140"/>
      <c r="H3363" s="139"/>
      <c r="I3363" s="129"/>
      <c r="L3363" s="128"/>
      <c r="M3363" s="128"/>
      <c r="N3363" s="128"/>
      <c r="O3363" s="128"/>
      <c r="P3363" s="128"/>
      <c r="Q3363" s="128"/>
      <c r="R3363" s="128"/>
      <c r="S3363" s="128"/>
      <c r="T3363" s="120">
        <f t="shared" si="575"/>
        <v>0</v>
      </c>
      <c r="U3363" s="131"/>
      <c r="V3363" s="131"/>
      <c r="W3363" s="131">
        <f>SUMIFS($F$3:F3363,$D$3:D3363,D3363,$C$3:C3363,"Buy")+SUMIFS($F$3:F3363,$D$3:D3363,D3363,$C$3:C3363,"Coin Deposit",$E$3:E3363,"&lt;&gt;")</f>
        <v>0</v>
      </c>
      <c r="X3363" s="131">
        <f t="shared" si="576"/>
        <v>0</v>
      </c>
      <c r="Y3363" s="131">
        <f>IF($D3363=Y$1,SUMIFS($H$3:$H3363,$G$3:$G3363,Y$1,$C$3:$C3363,"Sell"),0)</f>
        <v>0</v>
      </c>
      <c r="Z3363" s="131">
        <f t="shared" si="577"/>
        <v>0</v>
      </c>
      <c r="AA3363" s="131">
        <f>IF($D3363=AA$1,SUMIFS($H$3:$H3363,$G$3:$G3363,AA$1,$C$3:$C3363,"Sell"),0)</f>
        <v>0</v>
      </c>
      <c r="AB3363" s="131">
        <f t="shared" si="578"/>
        <v>0</v>
      </c>
      <c r="AC3363" s="131">
        <f>SUMIFS('Deductions and Deposits'!$H:$H,'Deductions and Deposits'!$G:$G,D3363,'Deductions and Deposits'!$F:$F,"&lt;="&amp;B3363)+SUMIFS($F$3:F3363,$D$3:D3363,D3363,$C$3:C3363,"Coin Deposit",$E$3:E3363,"")</f>
        <v>0</v>
      </c>
      <c r="AD3363" s="131">
        <f>SUMIFS('Deductions and Deposits'!$D:$D,'Deductions and Deposits'!$C:$C,D3363)+SUMIFS($F:$F,$D:$D,D3363,$C:$C,"Coin Deduction")</f>
        <v>0</v>
      </c>
      <c r="AE3363" s="131">
        <f>Table5[[#This Row],[Column4]]+Table5[[#This Row],[Column14]]+Table5[[#This Row],[Column19]]+Table5[[#This Row],[Column12]]</f>
        <v>0</v>
      </c>
      <c r="AF3363" s="131">
        <f>Table5[[#This Row],[Column5]]+Table5[[#This Row],[Column13]]+Table5[[#This Row],[Column21]]+Table5[[#This Row],[Column18]]</f>
        <v>0</v>
      </c>
      <c r="AG3363" s="131">
        <f t="shared" si="579"/>
        <v>0</v>
      </c>
      <c r="AH3363" s="131">
        <f t="shared" si="580"/>
        <v>0</v>
      </c>
      <c r="AI3363" s="131">
        <f>Table5[[#This Row],[Column17]]-Table5[[#This Row],[Column20]]</f>
        <v>0</v>
      </c>
      <c r="AJ3363" s="131">
        <f t="shared" si="581"/>
        <v>0</v>
      </c>
      <c r="AK3363" s="131">
        <f t="shared" si="574"/>
        <v>0</v>
      </c>
      <c r="AL3363" s="131">
        <f t="shared" si="582"/>
        <v>0</v>
      </c>
      <c r="AM3363" s="131" t="str">
        <f t="shared" si="583"/>
        <v/>
      </c>
      <c r="AN3363" s="131" t="str">
        <f t="shared" ca="1" si="584"/>
        <v/>
      </c>
    </row>
    <row r="3364" spans="1:40" ht="20.25" customHeight="1" x14ac:dyDescent="0.3">
      <c r="A3364" s="127"/>
      <c r="B3364" s="164"/>
      <c r="C3364" s="139"/>
      <c r="D3364" s="140"/>
      <c r="E3364" s="139"/>
      <c r="F3364" s="139"/>
      <c r="G3364" s="140"/>
      <c r="H3364" s="139"/>
      <c r="I3364" s="129"/>
      <c r="L3364" s="128"/>
      <c r="M3364" s="128"/>
      <c r="N3364" s="128"/>
      <c r="O3364" s="128"/>
      <c r="P3364" s="128"/>
      <c r="Q3364" s="128"/>
      <c r="R3364" s="128"/>
      <c r="S3364" s="128"/>
      <c r="T3364" s="120">
        <f t="shared" si="575"/>
        <v>0</v>
      </c>
      <c r="U3364" s="131"/>
      <c r="V3364" s="131"/>
      <c r="W3364" s="131">
        <f>SUMIFS($F$3:F3364,$D$3:D3364,D3364,$C$3:C3364,"Buy")+SUMIFS($F$3:F3364,$D$3:D3364,D3364,$C$3:C3364,"Coin Deposit",$E$3:E3364,"&lt;&gt;")</f>
        <v>0</v>
      </c>
      <c r="X3364" s="131">
        <f t="shared" si="576"/>
        <v>0</v>
      </c>
      <c r="Y3364" s="131">
        <f>IF($D3364=Y$1,SUMIFS($H$3:$H3364,$G$3:$G3364,Y$1,$C$3:$C3364,"Sell"),0)</f>
        <v>0</v>
      </c>
      <c r="Z3364" s="131">
        <f t="shared" si="577"/>
        <v>0</v>
      </c>
      <c r="AA3364" s="131">
        <f>IF($D3364=AA$1,SUMIFS($H$3:$H3364,$G$3:$G3364,AA$1,$C$3:$C3364,"Sell"),0)</f>
        <v>0</v>
      </c>
      <c r="AB3364" s="131">
        <f t="shared" si="578"/>
        <v>0</v>
      </c>
      <c r="AC3364" s="131">
        <f>SUMIFS('Deductions and Deposits'!$H:$H,'Deductions and Deposits'!$G:$G,D3364,'Deductions and Deposits'!$F:$F,"&lt;="&amp;B3364)+SUMIFS($F$3:F3364,$D$3:D3364,D3364,$C$3:C3364,"Coin Deposit",$E$3:E3364,"")</f>
        <v>0</v>
      </c>
      <c r="AD3364" s="131">
        <f>SUMIFS('Deductions and Deposits'!$D:$D,'Deductions and Deposits'!$C:$C,D3364)+SUMIFS($F:$F,$D:$D,D3364,$C:$C,"Coin Deduction")</f>
        <v>0</v>
      </c>
      <c r="AE3364" s="131">
        <f>Table5[[#This Row],[Column4]]+Table5[[#This Row],[Column14]]+Table5[[#This Row],[Column19]]+Table5[[#This Row],[Column12]]</f>
        <v>0</v>
      </c>
      <c r="AF3364" s="131">
        <f>Table5[[#This Row],[Column5]]+Table5[[#This Row],[Column13]]+Table5[[#This Row],[Column21]]+Table5[[#This Row],[Column18]]</f>
        <v>0</v>
      </c>
      <c r="AG3364" s="131">
        <f t="shared" si="579"/>
        <v>0</v>
      </c>
      <c r="AH3364" s="131">
        <f t="shared" si="580"/>
        <v>0</v>
      </c>
      <c r="AI3364" s="131">
        <f>Table5[[#This Row],[Column17]]-Table5[[#This Row],[Column20]]</f>
        <v>0</v>
      </c>
      <c r="AJ3364" s="131">
        <f t="shared" si="581"/>
        <v>0</v>
      </c>
      <c r="AK3364" s="131">
        <f t="shared" si="574"/>
        <v>0</v>
      </c>
      <c r="AL3364" s="131">
        <f t="shared" si="582"/>
        <v>0</v>
      </c>
      <c r="AM3364" s="131" t="str">
        <f t="shared" si="583"/>
        <v/>
      </c>
      <c r="AN3364" s="131" t="str">
        <f t="shared" ca="1" si="584"/>
        <v/>
      </c>
    </row>
    <row r="3365" spans="1:40" ht="20.25" customHeight="1" x14ac:dyDescent="0.3">
      <c r="A3365" s="127"/>
      <c r="B3365" s="164"/>
      <c r="C3365" s="139"/>
      <c r="D3365" s="140"/>
      <c r="E3365" s="139"/>
      <c r="F3365" s="139"/>
      <c r="G3365" s="140"/>
      <c r="H3365" s="139"/>
      <c r="I3365" s="129"/>
      <c r="L3365" s="128"/>
      <c r="M3365" s="128"/>
      <c r="N3365" s="128"/>
      <c r="O3365" s="128"/>
      <c r="P3365" s="128"/>
      <c r="Q3365" s="128"/>
      <c r="R3365" s="128"/>
      <c r="S3365" s="128"/>
      <c r="T3365" s="120">
        <f t="shared" si="575"/>
        <v>0</v>
      </c>
      <c r="U3365" s="131"/>
      <c r="V3365" s="131"/>
      <c r="W3365" s="131">
        <f>SUMIFS($F$3:F3365,$D$3:D3365,D3365,$C$3:C3365,"Buy")+SUMIFS($F$3:F3365,$D$3:D3365,D3365,$C$3:C3365,"Coin Deposit",$E$3:E3365,"&lt;&gt;")</f>
        <v>0</v>
      </c>
      <c r="X3365" s="131">
        <f t="shared" si="576"/>
        <v>0</v>
      </c>
      <c r="Y3365" s="131">
        <f>IF($D3365=Y$1,SUMIFS($H$3:$H3365,$G$3:$G3365,Y$1,$C$3:$C3365,"Sell"),0)</f>
        <v>0</v>
      </c>
      <c r="Z3365" s="131">
        <f t="shared" si="577"/>
        <v>0</v>
      </c>
      <c r="AA3365" s="131">
        <f>IF($D3365=AA$1,SUMIFS($H$3:$H3365,$G$3:$G3365,AA$1,$C$3:$C3365,"Sell"),0)</f>
        <v>0</v>
      </c>
      <c r="AB3365" s="131">
        <f t="shared" si="578"/>
        <v>0</v>
      </c>
      <c r="AC3365" s="131">
        <f>SUMIFS('Deductions and Deposits'!$H:$H,'Deductions and Deposits'!$G:$G,D3365,'Deductions and Deposits'!$F:$F,"&lt;="&amp;B3365)+SUMIFS($F$3:F3365,$D$3:D3365,D3365,$C$3:C3365,"Coin Deposit",$E$3:E3365,"")</f>
        <v>0</v>
      </c>
      <c r="AD3365" s="131">
        <f>SUMIFS('Deductions and Deposits'!$D:$D,'Deductions and Deposits'!$C:$C,D3365)+SUMIFS($F:$F,$D:$D,D3365,$C:$C,"Coin Deduction")</f>
        <v>0</v>
      </c>
      <c r="AE3365" s="131">
        <f>Table5[[#This Row],[Column4]]+Table5[[#This Row],[Column14]]+Table5[[#This Row],[Column19]]+Table5[[#This Row],[Column12]]</f>
        <v>0</v>
      </c>
      <c r="AF3365" s="131">
        <f>Table5[[#This Row],[Column5]]+Table5[[#This Row],[Column13]]+Table5[[#This Row],[Column21]]+Table5[[#This Row],[Column18]]</f>
        <v>0</v>
      </c>
      <c r="AG3365" s="131">
        <f t="shared" si="579"/>
        <v>0</v>
      </c>
      <c r="AH3365" s="131">
        <f t="shared" si="580"/>
        <v>0</v>
      </c>
      <c r="AI3365" s="131">
        <f>Table5[[#This Row],[Column17]]-Table5[[#This Row],[Column20]]</f>
        <v>0</v>
      </c>
      <c r="AJ3365" s="131">
        <f t="shared" si="581"/>
        <v>0</v>
      </c>
      <c r="AK3365" s="131">
        <f t="shared" si="574"/>
        <v>0</v>
      </c>
      <c r="AL3365" s="131">
        <f t="shared" si="582"/>
        <v>0</v>
      </c>
      <c r="AM3365" s="131" t="str">
        <f t="shared" si="583"/>
        <v/>
      </c>
      <c r="AN3365" s="131" t="str">
        <f t="shared" ca="1" si="584"/>
        <v/>
      </c>
    </row>
    <row r="3366" spans="1:40" ht="20.25" customHeight="1" x14ac:dyDescent="0.3">
      <c r="A3366" s="127"/>
      <c r="B3366" s="164"/>
      <c r="C3366" s="139"/>
      <c r="D3366" s="140"/>
      <c r="E3366" s="139"/>
      <c r="F3366" s="139"/>
      <c r="G3366" s="140"/>
      <c r="H3366" s="139"/>
      <c r="I3366" s="129"/>
      <c r="L3366" s="128"/>
      <c r="M3366" s="128"/>
      <c r="N3366" s="128"/>
      <c r="O3366" s="128"/>
      <c r="P3366" s="128"/>
      <c r="Q3366" s="128"/>
      <c r="R3366" s="128"/>
      <c r="S3366" s="128"/>
      <c r="T3366" s="120">
        <f t="shared" si="575"/>
        <v>0</v>
      </c>
      <c r="U3366" s="131"/>
      <c r="V3366" s="131"/>
      <c r="W3366" s="131">
        <f>SUMIFS($F$3:F3366,$D$3:D3366,D3366,$C$3:C3366,"Buy")+SUMIFS($F$3:F3366,$D$3:D3366,D3366,$C$3:C3366,"Coin Deposit",$E$3:E3366,"&lt;&gt;")</f>
        <v>0</v>
      </c>
      <c r="X3366" s="131">
        <f t="shared" si="576"/>
        <v>0</v>
      </c>
      <c r="Y3366" s="131">
        <f>IF($D3366=Y$1,SUMIFS($H$3:$H3366,$G$3:$G3366,Y$1,$C$3:$C3366,"Sell"),0)</f>
        <v>0</v>
      </c>
      <c r="Z3366" s="131">
        <f t="shared" si="577"/>
        <v>0</v>
      </c>
      <c r="AA3366" s="131">
        <f>IF($D3366=AA$1,SUMIFS($H$3:$H3366,$G$3:$G3366,AA$1,$C$3:$C3366,"Sell"),0)</f>
        <v>0</v>
      </c>
      <c r="AB3366" s="131">
        <f t="shared" si="578"/>
        <v>0</v>
      </c>
      <c r="AC3366" s="131">
        <f>SUMIFS('Deductions and Deposits'!$H:$H,'Deductions and Deposits'!$G:$G,D3366,'Deductions and Deposits'!$F:$F,"&lt;="&amp;B3366)+SUMIFS($F$3:F3366,$D$3:D3366,D3366,$C$3:C3366,"Coin Deposit",$E$3:E3366,"")</f>
        <v>0</v>
      </c>
      <c r="AD3366" s="131">
        <f>SUMIFS('Deductions and Deposits'!$D:$D,'Deductions and Deposits'!$C:$C,D3366)+SUMIFS($F:$F,$D:$D,D3366,$C:$C,"Coin Deduction")</f>
        <v>0</v>
      </c>
      <c r="AE3366" s="131">
        <f>Table5[[#This Row],[Column4]]+Table5[[#This Row],[Column14]]+Table5[[#This Row],[Column19]]+Table5[[#This Row],[Column12]]</f>
        <v>0</v>
      </c>
      <c r="AF3366" s="131">
        <f>Table5[[#This Row],[Column5]]+Table5[[#This Row],[Column13]]+Table5[[#This Row],[Column21]]+Table5[[#This Row],[Column18]]</f>
        <v>0</v>
      </c>
      <c r="AG3366" s="131">
        <f t="shared" si="579"/>
        <v>0</v>
      </c>
      <c r="AH3366" s="131">
        <f t="shared" si="580"/>
        <v>0</v>
      </c>
      <c r="AI3366" s="131">
        <f>Table5[[#This Row],[Column17]]-Table5[[#This Row],[Column20]]</f>
        <v>0</v>
      </c>
      <c r="AJ3366" s="131">
        <f t="shared" si="581"/>
        <v>0</v>
      </c>
      <c r="AK3366" s="131">
        <f t="shared" si="574"/>
        <v>0</v>
      </c>
      <c r="AL3366" s="131">
        <f t="shared" si="582"/>
        <v>0</v>
      </c>
      <c r="AM3366" s="131" t="str">
        <f t="shared" si="583"/>
        <v/>
      </c>
      <c r="AN3366" s="131" t="str">
        <f t="shared" ca="1" si="584"/>
        <v/>
      </c>
    </row>
    <row r="3367" spans="1:40" ht="20.25" customHeight="1" x14ac:dyDescent="0.3">
      <c r="A3367" s="127"/>
      <c r="B3367" s="164"/>
      <c r="C3367" s="139"/>
      <c r="D3367" s="140"/>
      <c r="E3367" s="139"/>
      <c r="F3367" s="139"/>
      <c r="G3367" s="140"/>
      <c r="H3367" s="139"/>
      <c r="I3367" s="129"/>
      <c r="L3367" s="128"/>
      <c r="M3367" s="128"/>
      <c r="N3367" s="128"/>
      <c r="O3367" s="128"/>
      <c r="P3367" s="128"/>
      <c r="Q3367" s="128"/>
      <c r="R3367" s="128"/>
      <c r="S3367" s="128"/>
      <c r="T3367" s="120">
        <f t="shared" si="575"/>
        <v>0</v>
      </c>
      <c r="U3367" s="131"/>
      <c r="V3367" s="131"/>
      <c r="W3367" s="131">
        <f>SUMIFS($F$3:F3367,$D$3:D3367,D3367,$C$3:C3367,"Buy")+SUMIFS($F$3:F3367,$D$3:D3367,D3367,$C$3:C3367,"Coin Deposit",$E$3:E3367,"&lt;&gt;")</f>
        <v>0</v>
      </c>
      <c r="X3367" s="131">
        <f t="shared" si="576"/>
        <v>0</v>
      </c>
      <c r="Y3367" s="131">
        <f>IF($D3367=Y$1,SUMIFS($H$3:$H3367,$G$3:$G3367,Y$1,$C$3:$C3367,"Sell"),0)</f>
        <v>0</v>
      </c>
      <c r="Z3367" s="131">
        <f t="shared" si="577"/>
        <v>0</v>
      </c>
      <c r="AA3367" s="131">
        <f>IF($D3367=AA$1,SUMIFS($H$3:$H3367,$G$3:$G3367,AA$1,$C$3:$C3367,"Sell"),0)</f>
        <v>0</v>
      </c>
      <c r="AB3367" s="131">
        <f t="shared" si="578"/>
        <v>0</v>
      </c>
      <c r="AC3367" s="131">
        <f>SUMIFS('Deductions and Deposits'!$H:$H,'Deductions and Deposits'!$G:$G,D3367,'Deductions and Deposits'!$F:$F,"&lt;="&amp;B3367)+SUMIFS($F$3:F3367,$D$3:D3367,D3367,$C$3:C3367,"Coin Deposit",$E$3:E3367,"")</f>
        <v>0</v>
      </c>
      <c r="AD3367" s="131">
        <f>SUMIFS('Deductions and Deposits'!$D:$D,'Deductions and Deposits'!$C:$C,D3367)+SUMIFS($F:$F,$D:$D,D3367,$C:$C,"Coin Deduction")</f>
        <v>0</v>
      </c>
      <c r="AE3367" s="131">
        <f>Table5[[#This Row],[Column4]]+Table5[[#This Row],[Column14]]+Table5[[#This Row],[Column19]]+Table5[[#This Row],[Column12]]</f>
        <v>0</v>
      </c>
      <c r="AF3367" s="131">
        <f>Table5[[#This Row],[Column5]]+Table5[[#This Row],[Column13]]+Table5[[#This Row],[Column21]]+Table5[[#This Row],[Column18]]</f>
        <v>0</v>
      </c>
      <c r="AG3367" s="131">
        <f t="shared" si="579"/>
        <v>0</v>
      </c>
      <c r="AH3367" s="131">
        <f t="shared" si="580"/>
        <v>0</v>
      </c>
      <c r="AI3367" s="131">
        <f>Table5[[#This Row],[Column17]]-Table5[[#This Row],[Column20]]</f>
        <v>0</v>
      </c>
      <c r="AJ3367" s="131">
        <f t="shared" si="581"/>
        <v>0</v>
      </c>
      <c r="AK3367" s="131">
        <f t="shared" si="574"/>
        <v>0</v>
      </c>
      <c r="AL3367" s="131">
        <f t="shared" si="582"/>
        <v>0</v>
      </c>
      <c r="AM3367" s="131" t="str">
        <f t="shared" si="583"/>
        <v/>
      </c>
      <c r="AN3367" s="131" t="str">
        <f t="shared" ca="1" si="584"/>
        <v/>
      </c>
    </row>
    <row r="3368" spans="1:40" ht="20.25" customHeight="1" x14ac:dyDescent="0.3">
      <c r="A3368" s="127"/>
      <c r="B3368" s="164"/>
      <c r="C3368" s="139"/>
      <c r="D3368" s="140"/>
      <c r="E3368" s="139"/>
      <c r="F3368" s="139"/>
      <c r="G3368" s="140"/>
      <c r="H3368" s="139"/>
      <c r="I3368" s="129"/>
      <c r="L3368" s="128"/>
      <c r="M3368" s="128"/>
      <c r="N3368" s="128"/>
      <c r="O3368" s="128"/>
      <c r="P3368" s="128"/>
      <c r="Q3368" s="128"/>
      <c r="R3368" s="128"/>
      <c r="S3368" s="128"/>
      <c r="T3368" s="120">
        <f t="shared" si="575"/>
        <v>0</v>
      </c>
      <c r="U3368" s="131"/>
      <c r="V3368" s="131"/>
      <c r="W3368" s="131">
        <f>SUMIFS($F$3:F3368,$D$3:D3368,D3368,$C$3:C3368,"Buy")+SUMIFS($F$3:F3368,$D$3:D3368,D3368,$C$3:C3368,"Coin Deposit",$E$3:E3368,"&lt;&gt;")</f>
        <v>0</v>
      </c>
      <c r="X3368" s="131">
        <f t="shared" si="576"/>
        <v>0</v>
      </c>
      <c r="Y3368" s="131">
        <f>IF($D3368=Y$1,SUMIFS($H$3:$H3368,$G$3:$G3368,Y$1,$C$3:$C3368,"Sell"),0)</f>
        <v>0</v>
      </c>
      <c r="Z3368" s="131">
        <f t="shared" si="577"/>
        <v>0</v>
      </c>
      <c r="AA3368" s="131">
        <f>IF($D3368=AA$1,SUMIFS($H$3:$H3368,$G$3:$G3368,AA$1,$C$3:$C3368,"Sell"),0)</f>
        <v>0</v>
      </c>
      <c r="AB3368" s="131">
        <f t="shared" si="578"/>
        <v>0</v>
      </c>
      <c r="AC3368" s="131">
        <f>SUMIFS('Deductions and Deposits'!$H:$H,'Deductions and Deposits'!$G:$G,D3368,'Deductions and Deposits'!$F:$F,"&lt;="&amp;B3368)+SUMIFS($F$3:F3368,$D$3:D3368,D3368,$C$3:C3368,"Coin Deposit",$E$3:E3368,"")</f>
        <v>0</v>
      </c>
      <c r="AD3368" s="131">
        <f>SUMIFS('Deductions and Deposits'!$D:$D,'Deductions and Deposits'!$C:$C,D3368)+SUMIFS($F:$F,$D:$D,D3368,$C:$C,"Coin Deduction")</f>
        <v>0</v>
      </c>
      <c r="AE3368" s="131">
        <f>Table5[[#This Row],[Column4]]+Table5[[#This Row],[Column14]]+Table5[[#This Row],[Column19]]+Table5[[#This Row],[Column12]]</f>
        <v>0</v>
      </c>
      <c r="AF3368" s="131">
        <f>Table5[[#This Row],[Column5]]+Table5[[#This Row],[Column13]]+Table5[[#This Row],[Column21]]+Table5[[#This Row],[Column18]]</f>
        <v>0</v>
      </c>
      <c r="AG3368" s="131">
        <f t="shared" si="579"/>
        <v>0</v>
      </c>
      <c r="AH3368" s="131">
        <f t="shared" si="580"/>
        <v>0</v>
      </c>
      <c r="AI3368" s="131">
        <f>Table5[[#This Row],[Column17]]-Table5[[#This Row],[Column20]]</f>
        <v>0</v>
      </c>
      <c r="AJ3368" s="131">
        <f t="shared" si="581"/>
        <v>0</v>
      </c>
      <c r="AK3368" s="131">
        <f t="shared" si="574"/>
        <v>0</v>
      </c>
      <c r="AL3368" s="131">
        <f t="shared" si="582"/>
        <v>0</v>
      </c>
      <c r="AM3368" s="131" t="str">
        <f t="shared" si="583"/>
        <v/>
      </c>
      <c r="AN3368" s="131" t="str">
        <f t="shared" ca="1" si="584"/>
        <v/>
      </c>
    </row>
    <row r="3369" spans="1:40" ht="20.25" customHeight="1" x14ac:dyDescent="0.3">
      <c r="A3369" s="127"/>
      <c r="B3369" s="164"/>
      <c r="C3369" s="139"/>
      <c r="D3369" s="140"/>
      <c r="E3369" s="139"/>
      <c r="F3369" s="139"/>
      <c r="G3369" s="140"/>
      <c r="H3369" s="139"/>
      <c r="I3369" s="129"/>
      <c r="L3369" s="128"/>
      <c r="M3369" s="128"/>
      <c r="N3369" s="128"/>
      <c r="O3369" s="128"/>
      <c r="P3369" s="128"/>
      <c r="Q3369" s="128"/>
      <c r="R3369" s="128"/>
      <c r="S3369" s="128"/>
      <c r="T3369" s="120">
        <f t="shared" si="575"/>
        <v>0</v>
      </c>
      <c r="U3369" s="131"/>
      <c r="V3369" s="131"/>
      <c r="W3369" s="131">
        <f>SUMIFS($F$3:F3369,$D$3:D3369,D3369,$C$3:C3369,"Buy")+SUMIFS($F$3:F3369,$D$3:D3369,D3369,$C$3:C3369,"Coin Deposit",$E$3:E3369,"&lt;&gt;")</f>
        <v>0</v>
      </c>
      <c r="X3369" s="131">
        <f t="shared" si="576"/>
        <v>0</v>
      </c>
      <c r="Y3369" s="131">
        <f>IF($D3369=Y$1,SUMIFS($H$3:$H3369,$G$3:$G3369,Y$1,$C$3:$C3369,"Sell"),0)</f>
        <v>0</v>
      </c>
      <c r="Z3369" s="131">
        <f t="shared" si="577"/>
        <v>0</v>
      </c>
      <c r="AA3369" s="131">
        <f>IF($D3369=AA$1,SUMIFS($H$3:$H3369,$G$3:$G3369,AA$1,$C$3:$C3369,"Sell"),0)</f>
        <v>0</v>
      </c>
      <c r="AB3369" s="131">
        <f t="shared" si="578"/>
        <v>0</v>
      </c>
      <c r="AC3369" s="131">
        <f>SUMIFS('Deductions and Deposits'!$H:$H,'Deductions and Deposits'!$G:$G,D3369,'Deductions and Deposits'!$F:$F,"&lt;="&amp;B3369)+SUMIFS($F$3:F3369,$D$3:D3369,D3369,$C$3:C3369,"Coin Deposit",$E$3:E3369,"")</f>
        <v>0</v>
      </c>
      <c r="AD3369" s="131">
        <f>SUMIFS('Deductions and Deposits'!$D:$D,'Deductions and Deposits'!$C:$C,D3369)+SUMIFS($F:$F,$D:$D,D3369,$C:$C,"Coin Deduction")</f>
        <v>0</v>
      </c>
      <c r="AE3369" s="131">
        <f>Table5[[#This Row],[Column4]]+Table5[[#This Row],[Column14]]+Table5[[#This Row],[Column19]]+Table5[[#This Row],[Column12]]</f>
        <v>0</v>
      </c>
      <c r="AF3369" s="131">
        <f>Table5[[#This Row],[Column5]]+Table5[[#This Row],[Column13]]+Table5[[#This Row],[Column21]]+Table5[[#This Row],[Column18]]</f>
        <v>0</v>
      </c>
      <c r="AG3369" s="131">
        <f t="shared" si="579"/>
        <v>0</v>
      </c>
      <c r="AH3369" s="131">
        <f t="shared" si="580"/>
        <v>0</v>
      </c>
      <c r="AI3369" s="131">
        <f>Table5[[#This Row],[Column17]]-Table5[[#This Row],[Column20]]</f>
        <v>0</v>
      </c>
      <c r="AJ3369" s="131">
        <f t="shared" si="581"/>
        <v>0</v>
      </c>
      <c r="AK3369" s="131">
        <f t="shared" si="574"/>
        <v>0</v>
      </c>
      <c r="AL3369" s="131">
        <f t="shared" si="582"/>
        <v>0</v>
      </c>
      <c r="AM3369" s="131" t="str">
        <f t="shared" si="583"/>
        <v/>
      </c>
      <c r="AN3369" s="131" t="str">
        <f t="shared" ca="1" si="584"/>
        <v/>
      </c>
    </row>
    <row r="3370" spans="1:40" ht="20.25" customHeight="1" x14ac:dyDescent="0.3">
      <c r="A3370" s="127"/>
      <c r="B3370" s="164"/>
      <c r="C3370" s="139"/>
      <c r="D3370" s="140"/>
      <c r="E3370" s="139"/>
      <c r="F3370" s="139"/>
      <c r="G3370" s="140"/>
      <c r="H3370" s="139"/>
      <c r="I3370" s="129"/>
      <c r="L3370" s="128"/>
      <c r="M3370" s="128"/>
      <c r="N3370" s="128"/>
      <c r="O3370" s="128"/>
      <c r="P3370" s="128"/>
      <c r="Q3370" s="128"/>
      <c r="R3370" s="128"/>
      <c r="S3370" s="128"/>
      <c r="T3370" s="120">
        <f t="shared" si="575"/>
        <v>0</v>
      </c>
      <c r="U3370" s="131"/>
      <c r="V3370" s="131"/>
      <c r="W3370" s="131">
        <f>SUMIFS($F$3:F3370,$D$3:D3370,D3370,$C$3:C3370,"Buy")+SUMIFS($F$3:F3370,$D$3:D3370,D3370,$C$3:C3370,"Coin Deposit",$E$3:E3370,"&lt;&gt;")</f>
        <v>0</v>
      </c>
      <c r="X3370" s="131">
        <f t="shared" si="576"/>
        <v>0</v>
      </c>
      <c r="Y3370" s="131">
        <f>IF($D3370=Y$1,SUMIFS($H$3:$H3370,$G$3:$G3370,Y$1,$C$3:$C3370,"Sell"),0)</f>
        <v>0</v>
      </c>
      <c r="Z3370" s="131">
        <f t="shared" si="577"/>
        <v>0</v>
      </c>
      <c r="AA3370" s="131">
        <f>IF($D3370=AA$1,SUMIFS($H$3:$H3370,$G$3:$G3370,AA$1,$C$3:$C3370,"Sell"),0)</f>
        <v>0</v>
      </c>
      <c r="AB3370" s="131">
        <f t="shared" si="578"/>
        <v>0</v>
      </c>
      <c r="AC3370" s="131">
        <f>SUMIFS('Deductions and Deposits'!$H:$H,'Deductions and Deposits'!$G:$G,D3370,'Deductions and Deposits'!$F:$F,"&lt;="&amp;B3370)+SUMIFS($F$3:F3370,$D$3:D3370,D3370,$C$3:C3370,"Coin Deposit",$E$3:E3370,"")</f>
        <v>0</v>
      </c>
      <c r="AD3370" s="131">
        <f>SUMIFS('Deductions and Deposits'!$D:$D,'Deductions and Deposits'!$C:$C,D3370)+SUMIFS($F:$F,$D:$D,D3370,$C:$C,"Coin Deduction")</f>
        <v>0</v>
      </c>
      <c r="AE3370" s="131">
        <f>Table5[[#This Row],[Column4]]+Table5[[#This Row],[Column14]]+Table5[[#This Row],[Column19]]+Table5[[#This Row],[Column12]]</f>
        <v>0</v>
      </c>
      <c r="AF3370" s="131">
        <f>Table5[[#This Row],[Column5]]+Table5[[#This Row],[Column13]]+Table5[[#This Row],[Column21]]+Table5[[#This Row],[Column18]]</f>
        <v>0</v>
      </c>
      <c r="AG3370" s="131">
        <f t="shared" si="579"/>
        <v>0</v>
      </c>
      <c r="AH3370" s="131">
        <f t="shared" si="580"/>
        <v>0</v>
      </c>
      <c r="AI3370" s="131">
        <f>Table5[[#This Row],[Column17]]-Table5[[#This Row],[Column20]]</f>
        <v>0</v>
      </c>
      <c r="AJ3370" s="131">
        <f t="shared" si="581"/>
        <v>0</v>
      </c>
      <c r="AK3370" s="131">
        <f t="shared" si="574"/>
        <v>0</v>
      </c>
      <c r="AL3370" s="131">
        <f t="shared" si="582"/>
        <v>0</v>
      </c>
      <c r="AM3370" s="131" t="str">
        <f t="shared" si="583"/>
        <v/>
      </c>
      <c r="AN3370" s="131" t="str">
        <f t="shared" ca="1" si="584"/>
        <v/>
      </c>
    </row>
    <row r="3371" spans="1:40" ht="20.25" customHeight="1" x14ac:dyDescent="0.3">
      <c r="A3371" s="127"/>
      <c r="B3371" s="164"/>
      <c r="C3371" s="139"/>
      <c r="D3371" s="140"/>
      <c r="E3371" s="139"/>
      <c r="F3371" s="139"/>
      <c r="G3371" s="140"/>
      <c r="H3371" s="139"/>
      <c r="I3371" s="129"/>
      <c r="L3371" s="128"/>
      <c r="M3371" s="128"/>
      <c r="N3371" s="128"/>
      <c r="O3371" s="128"/>
      <c r="P3371" s="128"/>
      <c r="Q3371" s="128"/>
      <c r="R3371" s="128"/>
      <c r="S3371" s="128"/>
      <c r="T3371" s="120">
        <f t="shared" si="575"/>
        <v>0</v>
      </c>
      <c r="U3371" s="131"/>
      <c r="V3371" s="131"/>
      <c r="W3371" s="131">
        <f>SUMIFS($F$3:F3371,$D$3:D3371,D3371,$C$3:C3371,"Buy")+SUMIFS($F$3:F3371,$D$3:D3371,D3371,$C$3:C3371,"Coin Deposit",$E$3:E3371,"&lt;&gt;")</f>
        <v>0</v>
      </c>
      <c r="X3371" s="131">
        <f t="shared" si="576"/>
        <v>0</v>
      </c>
      <c r="Y3371" s="131">
        <f>IF($D3371=Y$1,SUMIFS($H$3:$H3371,$G$3:$G3371,Y$1,$C$3:$C3371,"Sell"),0)</f>
        <v>0</v>
      </c>
      <c r="Z3371" s="131">
        <f t="shared" si="577"/>
        <v>0</v>
      </c>
      <c r="AA3371" s="131">
        <f>IF($D3371=AA$1,SUMIFS($H$3:$H3371,$G$3:$G3371,AA$1,$C$3:$C3371,"Sell"),0)</f>
        <v>0</v>
      </c>
      <c r="AB3371" s="131">
        <f t="shared" si="578"/>
        <v>0</v>
      </c>
      <c r="AC3371" s="131">
        <f>SUMIFS('Deductions and Deposits'!$H:$H,'Deductions and Deposits'!$G:$G,D3371,'Deductions and Deposits'!$F:$F,"&lt;="&amp;B3371)+SUMIFS($F$3:F3371,$D$3:D3371,D3371,$C$3:C3371,"Coin Deposit",$E$3:E3371,"")</f>
        <v>0</v>
      </c>
      <c r="AD3371" s="131">
        <f>SUMIFS('Deductions and Deposits'!$D:$D,'Deductions and Deposits'!$C:$C,D3371)+SUMIFS($F:$F,$D:$D,D3371,$C:$C,"Coin Deduction")</f>
        <v>0</v>
      </c>
      <c r="AE3371" s="131">
        <f>Table5[[#This Row],[Column4]]+Table5[[#This Row],[Column14]]+Table5[[#This Row],[Column19]]+Table5[[#This Row],[Column12]]</f>
        <v>0</v>
      </c>
      <c r="AF3371" s="131">
        <f>Table5[[#This Row],[Column5]]+Table5[[#This Row],[Column13]]+Table5[[#This Row],[Column21]]+Table5[[#This Row],[Column18]]</f>
        <v>0</v>
      </c>
      <c r="AG3371" s="131">
        <f t="shared" si="579"/>
        <v>0</v>
      </c>
      <c r="AH3371" s="131">
        <f t="shared" si="580"/>
        <v>0</v>
      </c>
      <c r="AI3371" s="131">
        <f>Table5[[#This Row],[Column17]]-Table5[[#This Row],[Column20]]</f>
        <v>0</v>
      </c>
      <c r="AJ3371" s="131">
        <f t="shared" si="581"/>
        <v>0</v>
      </c>
      <c r="AK3371" s="131">
        <f t="shared" si="574"/>
        <v>0</v>
      </c>
      <c r="AL3371" s="131">
        <f t="shared" si="582"/>
        <v>0</v>
      </c>
      <c r="AM3371" s="131" t="str">
        <f t="shared" si="583"/>
        <v/>
      </c>
      <c r="AN3371" s="131" t="str">
        <f t="shared" ca="1" si="584"/>
        <v/>
      </c>
    </row>
    <row r="3372" spans="1:40" ht="20.25" customHeight="1" x14ac:dyDescent="0.3">
      <c r="A3372" s="127"/>
      <c r="B3372" s="164"/>
      <c r="C3372" s="139"/>
      <c r="D3372" s="140"/>
      <c r="E3372" s="139"/>
      <c r="F3372" s="139"/>
      <c r="G3372" s="140"/>
      <c r="H3372" s="139"/>
      <c r="I3372" s="129"/>
      <c r="L3372" s="128"/>
      <c r="M3372" s="128"/>
      <c r="N3372" s="128"/>
      <c r="O3372" s="128"/>
      <c r="P3372" s="128"/>
      <c r="Q3372" s="128"/>
      <c r="R3372" s="128"/>
      <c r="S3372" s="128"/>
      <c r="T3372" s="120">
        <f t="shared" si="575"/>
        <v>0</v>
      </c>
      <c r="U3372" s="131"/>
      <c r="V3372" s="131"/>
      <c r="W3372" s="131">
        <f>SUMIFS($F$3:F3372,$D$3:D3372,D3372,$C$3:C3372,"Buy")+SUMIFS($F$3:F3372,$D$3:D3372,D3372,$C$3:C3372,"Coin Deposit",$E$3:E3372,"&lt;&gt;")</f>
        <v>0</v>
      </c>
      <c r="X3372" s="131">
        <f t="shared" si="576"/>
        <v>0</v>
      </c>
      <c r="Y3372" s="131">
        <f>IF($D3372=Y$1,SUMIFS($H$3:$H3372,$G$3:$G3372,Y$1,$C$3:$C3372,"Sell"),0)</f>
        <v>0</v>
      </c>
      <c r="Z3372" s="131">
        <f t="shared" si="577"/>
        <v>0</v>
      </c>
      <c r="AA3372" s="131">
        <f>IF($D3372=AA$1,SUMIFS($H$3:$H3372,$G$3:$G3372,AA$1,$C$3:$C3372,"Sell"),0)</f>
        <v>0</v>
      </c>
      <c r="AB3372" s="131">
        <f t="shared" si="578"/>
        <v>0</v>
      </c>
      <c r="AC3372" s="131">
        <f>SUMIFS('Deductions and Deposits'!$H:$H,'Deductions and Deposits'!$G:$G,D3372,'Deductions and Deposits'!$F:$F,"&lt;="&amp;B3372)+SUMIFS($F$3:F3372,$D$3:D3372,D3372,$C$3:C3372,"Coin Deposit",$E$3:E3372,"")</f>
        <v>0</v>
      </c>
      <c r="AD3372" s="131">
        <f>SUMIFS('Deductions and Deposits'!$D:$D,'Deductions and Deposits'!$C:$C,D3372)+SUMIFS($F:$F,$D:$D,D3372,$C:$C,"Coin Deduction")</f>
        <v>0</v>
      </c>
      <c r="AE3372" s="131">
        <f>Table5[[#This Row],[Column4]]+Table5[[#This Row],[Column14]]+Table5[[#This Row],[Column19]]+Table5[[#This Row],[Column12]]</f>
        <v>0</v>
      </c>
      <c r="AF3372" s="131">
        <f>Table5[[#This Row],[Column5]]+Table5[[#This Row],[Column13]]+Table5[[#This Row],[Column21]]+Table5[[#This Row],[Column18]]</f>
        <v>0</v>
      </c>
      <c r="AG3372" s="131">
        <f t="shared" si="579"/>
        <v>0</v>
      </c>
      <c r="AH3372" s="131">
        <f t="shared" si="580"/>
        <v>0</v>
      </c>
      <c r="AI3372" s="131">
        <f>Table5[[#This Row],[Column17]]-Table5[[#This Row],[Column20]]</f>
        <v>0</v>
      </c>
      <c r="AJ3372" s="131">
        <f t="shared" si="581"/>
        <v>0</v>
      </c>
      <c r="AK3372" s="131">
        <f t="shared" si="574"/>
        <v>0</v>
      </c>
      <c r="AL3372" s="131">
        <f t="shared" si="582"/>
        <v>0</v>
      </c>
      <c r="AM3372" s="131" t="str">
        <f t="shared" si="583"/>
        <v/>
      </c>
      <c r="AN3372" s="131" t="str">
        <f t="shared" ca="1" si="584"/>
        <v/>
      </c>
    </row>
    <row r="3373" spans="1:40" ht="20.25" customHeight="1" x14ac:dyDescent="0.3">
      <c r="A3373" s="127"/>
      <c r="B3373" s="164"/>
      <c r="C3373" s="139"/>
      <c r="D3373" s="140"/>
      <c r="E3373" s="139"/>
      <c r="F3373" s="139"/>
      <c r="G3373" s="140"/>
      <c r="H3373" s="139"/>
      <c r="I3373" s="129"/>
      <c r="L3373" s="128"/>
      <c r="M3373" s="128"/>
      <c r="N3373" s="128"/>
      <c r="O3373" s="128"/>
      <c r="P3373" s="128"/>
      <c r="Q3373" s="128"/>
      <c r="R3373" s="128"/>
      <c r="S3373" s="128"/>
      <c r="T3373" s="120">
        <f t="shared" si="575"/>
        <v>0</v>
      </c>
      <c r="U3373" s="131"/>
      <c r="V3373" s="131"/>
      <c r="W3373" s="131">
        <f>SUMIFS($F$3:F3373,$D$3:D3373,D3373,$C$3:C3373,"Buy")+SUMIFS($F$3:F3373,$D$3:D3373,D3373,$C$3:C3373,"Coin Deposit",$E$3:E3373,"&lt;&gt;")</f>
        <v>0</v>
      </c>
      <c r="X3373" s="131">
        <f t="shared" si="576"/>
        <v>0</v>
      </c>
      <c r="Y3373" s="131">
        <f>IF($D3373=Y$1,SUMIFS($H$3:$H3373,$G$3:$G3373,Y$1,$C$3:$C3373,"Sell"),0)</f>
        <v>0</v>
      </c>
      <c r="Z3373" s="131">
        <f t="shared" si="577"/>
        <v>0</v>
      </c>
      <c r="AA3373" s="131">
        <f>IF($D3373=AA$1,SUMIFS($H$3:$H3373,$G$3:$G3373,AA$1,$C$3:$C3373,"Sell"),0)</f>
        <v>0</v>
      </c>
      <c r="AB3373" s="131">
        <f t="shared" si="578"/>
        <v>0</v>
      </c>
      <c r="AC3373" s="131">
        <f>SUMIFS('Deductions and Deposits'!$H:$H,'Deductions and Deposits'!$G:$G,D3373,'Deductions and Deposits'!$F:$F,"&lt;="&amp;B3373)+SUMIFS($F$3:F3373,$D$3:D3373,D3373,$C$3:C3373,"Coin Deposit",$E$3:E3373,"")</f>
        <v>0</v>
      </c>
      <c r="AD3373" s="131">
        <f>SUMIFS('Deductions and Deposits'!$D:$D,'Deductions and Deposits'!$C:$C,D3373)+SUMIFS($F:$F,$D:$D,D3373,$C:$C,"Coin Deduction")</f>
        <v>0</v>
      </c>
      <c r="AE3373" s="131">
        <f>Table5[[#This Row],[Column4]]+Table5[[#This Row],[Column14]]+Table5[[#This Row],[Column19]]+Table5[[#This Row],[Column12]]</f>
        <v>0</v>
      </c>
      <c r="AF3373" s="131">
        <f>Table5[[#This Row],[Column5]]+Table5[[#This Row],[Column13]]+Table5[[#This Row],[Column21]]+Table5[[#This Row],[Column18]]</f>
        <v>0</v>
      </c>
      <c r="AG3373" s="131">
        <f t="shared" si="579"/>
        <v>0</v>
      </c>
      <c r="AH3373" s="131">
        <f t="shared" si="580"/>
        <v>0</v>
      </c>
      <c r="AI3373" s="131">
        <f>Table5[[#This Row],[Column17]]-Table5[[#This Row],[Column20]]</f>
        <v>0</v>
      </c>
      <c r="AJ3373" s="131">
        <f t="shared" si="581"/>
        <v>0</v>
      </c>
      <c r="AK3373" s="131">
        <f t="shared" si="574"/>
        <v>0</v>
      </c>
      <c r="AL3373" s="131">
        <f t="shared" si="582"/>
        <v>0</v>
      </c>
      <c r="AM3373" s="131" t="str">
        <f t="shared" si="583"/>
        <v/>
      </c>
      <c r="AN3373" s="131" t="str">
        <f t="shared" ca="1" si="584"/>
        <v/>
      </c>
    </row>
    <row r="3374" spans="1:40" ht="20.25" customHeight="1" x14ac:dyDescent="0.3">
      <c r="A3374" s="127"/>
      <c r="B3374" s="164"/>
      <c r="C3374" s="139"/>
      <c r="D3374" s="140"/>
      <c r="E3374" s="139"/>
      <c r="F3374" s="139"/>
      <c r="G3374" s="140"/>
      <c r="H3374" s="139"/>
      <c r="I3374" s="129"/>
      <c r="L3374" s="128"/>
      <c r="M3374" s="128"/>
      <c r="N3374" s="128"/>
      <c r="O3374" s="128"/>
      <c r="P3374" s="128"/>
      <c r="Q3374" s="128"/>
      <c r="R3374" s="128"/>
      <c r="S3374" s="128"/>
      <c r="T3374" s="120">
        <f t="shared" si="575"/>
        <v>0</v>
      </c>
      <c r="U3374" s="131"/>
      <c r="V3374" s="131"/>
      <c r="W3374" s="131">
        <f>SUMIFS($F$3:F3374,$D$3:D3374,D3374,$C$3:C3374,"Buy")+SUMIFS($F$3:F3374,$D$3:D3374,D3374,$C$3:C3374,"Coin Deposit",$E$3:E3374,"&lt;&gt;")</f>
        <v>0</v>
      </c>
      <c r="X3374" s="131">
        <f t="shared" si="576"/>
        <v>0</v>
      </c>
      <c r="Y3374" s="131">
        <f>IF($D3374=Y$1,SUMIFS($H$3:$H3374,$G$3:$G3374,Y$1,$C$3:$C3374,"Sell"),0)</f>
        <v>0</v>
      </c>
      <c r="Z3374" s="131">
        <f t="shared" si="577"/>
        <v>0</v>
      </c>
      <c r="AA3374" s="131">
        <f>IF($D3374=AA$1,SUMIFS($H$3:$H3374,$G$3:$G3374,AA$1,$C$3:$C3374,"Sell"),0)</f>
        <v>0</v>
      </c>
      <c r="AB3374" s="131">
        <f t="shared" si="578"/>
        <v>0</v>
      </c>
      <c r="AC3374" s="131">
        <f>SUMIFS('Deductions and Deposits'!$H:$H,'Deductions and Deposits'!$G:$G,D3374,'Deductions and Deposits'!$F:$F,"&lt;="&amp;B3374)+SUMIFS($F$3:F3374,$D$3:D3374,D3374,$C$3:C3374,"Coin Deposit",$E$3:E3374,"")</f>
        <v>0</v>
      </c>
      <c r="AD3374" s="131">
        <f>SUMIFS('Deductions and Deposits'!$D:$D,'Deductions and Deposits'!$C:$C,D3374)+SUMIFS($F:$F,$D:$D,D3374,$C:$C,"Coin Deduction")</f>
        <v>0</v>
      </c>
      <c r="AE3374" s="131">
        <f>Table5[[#This Row],[Column4]]+Table5[[#This Row],[Column14]]+Table5[[#This Row],[Column19]]+Table5[[#This Row],[Column12]]</f>
        <v>0</v>
      </c>
      <c r="AF3374" s="131">
        <f>Table5[[#This Row],[Column5]]+Table5[[#This Row],[Column13]]+Table5[[#This Row],[Column21]]+Table5[[#This Row],[Column18]]</f>
        <v>0</v>
      </c>
      <c r="AG3374" s="131">
        <f t="shared" si="579"/>
        <v>0</v>
      </c>
      <c r="AH3374" s="131">
        <f t="shared" si="580"/>
        <v>0</v>
      </c>
      <c r="AI3374" s="131">
        <f>Table5[[#This Row],[Column17]]-Table5[[#This Row],[Column20]]</f>
        <v>0</v>
      </c>
      <c r="AJ3374" s="131">
        <f t="shared" si="581"/>
        <v>0</v>
      </c>
      <c r="AK3374" s="131">
        <f t="shared" si="574"/>
        <v>0</v>
      </c>
      <c r="AL3374" s="131">
        <f t="shared" si="582"/>
        <v>0</v>
      </c>
      <c r="AM3374" s="131" t="str">
        <f t="shared" si="583"/>
        <v/>
      </c>
      <c r="AN3374" s="131" t="str">
        <f t="shared" ca="1" si="584"/>
        <v/>
      </c>
    </row>
    <row r="3375" spans="1:40" ht="20.25" customHeight="1" x14ac:dyDescent="0.3">
      <c r="A3375" s="127"/>
      <c r="B3375" s="164"/>
      <c r="C3375" s="139"/>
      <c r="D3375" s="140"/>
      <c r="E3375" s="139"/>
      <c r="F3375" s="139"/>
      <c r="G3375" s="140"/>
      <c r="H3375" s="139"/>
      <c r="I3375" s="129"/>
      <c r="L3375" s="128"/>
      <c r="M3375" s="128"/>
      <c r="N3375" s="128"/>
      <c r="O3375" s="128"/>
      <c r="P3375" s="128"/>
      <c r="Q3375" s="128"/>
      <c r="R3375" s="128"/>
      <c r="S3375" s="128"/>
      <c r="T3375" s="120">
        <f t="shared" si="575"/>
        <v>0</v>
      </c>
      <c r="U3375" s="131"/>
      <c r="V3375" s="131"/>
      <c r="W3375" s="131">
        <f>SUMIFS($F$3:F3375,$D$3:D3375,D3375,$C$3:C3375,"Buy")+SUMIFS($F$3:F3375,$D$3:D3375,D3375,$C$3:C3375,"Coin Deposit",$E$3:E3375,"&lt;&gt;")</f>
        <v>0</v>
      </c>
      <c r="X3375" s="131">
        <f t="shared" si="576"/>
        <v>0</v>
      </c>
      <c r="Y3375" s="131">
        <f>IF($D3375=Y$1,SUMIFS($H$3:$H3375,$G$3:$G3375,Y$1,$C$3:$C3375,"Sell"),0)</f>
        <v>0</v>
      </c>
      <c r="Z3375" s="131">
        <f t="shared" si="577"/>
        <v>0</v>
      </c>
      <c r="AA3375" s="131">
        <f>IF($D3375=AA$1,SUMIFS($H$3:$H3375,$G$3:$G3375,AA$1,$C$3:$C3375,"Sell"),0)</f>
        <v>0</v>
      </c>
      <c r="AB3375" s="131">
        <f t="shared" si="578"/>
        <v>0</v>
      </c>
      <c r="AC3375" s="131">
        <f>SUMIFS('Deductions and Deposits'!$H:$H,'Deductions and Deposits'!$G:$G,D3375,'Deductions and Deposits'!$F:$F,"&lt;="&amp;B3375)+SUMIFS($F$3:F3375,$D$3:D3375,D3375,$C$3:C3375,"Coin Deposit",$E$3:E3375,"")</f>
        <v>0</v>
      </c>
      <c r="AD3375" s="131">
        <f>SUMIFS('Deductions and Deposits'!$D:$D,'Deductions and Deposits'!$C:$C,D3375)+SUMIFS($F:$F,$D:$D,D3375,$C:$C,"Coin Deduction")</f>
        <v>0</v>
      </c>
      <c r="AE3375" s="131">
        <f>Table5[[#This Row],[Column4]]+Table5[[#This Row],[Column14]]+Table5[[#This Row],[Column19]]+Table5[[#This Row],[Column12]]</f>
        <v>0</v>
      </c>
      <c r="AF3375" s="131">
        <f>Table5[[#This Row],[Column5]]+Table5[[#This Row],[Column13]]+Table5[[#This Row],[Column21]]+Table5[[#This Row],[Column18]]</f>
        <v>0</v>
      </c>
      <c r="AG3375" s="131">
        <f t="shared" si="579"/>
        <v>0</v>
      </c>
      <c r="AH3375" s="131">
        <f t="shared" si="580"/>
        <v>0</v>
      </c>
      <c r="AI3375" s="131">
        <f>Table5[[#This Row],[Column17]]-Table5[[#This Row],[Column20]]</f>
        <v>0</v>
      </c>
      <c r="AJ3375" s="131">
        <f t="shared" si="581"/>
        <v>0</v>
      </c>
      <c r="AK3375" s="131">
        <f t="shared" si="574"/>
        <v>0</v>
      </c>
      <c r="AL3375" s="131">
        <f t="shared" si="582"/>
        <v>0</v>
      </c>
      <c r="AM3375" s="131" t="str">
        <f t="shared" si="583"/>
        <v/>
      </c>
      <c r="AN3375" s="131" t="str">
        <f t="shared" ca="1" si="584"/>
        <v/>
      </c>
    </row>
    <row r="3376" spans="1:40" ht="20.25" customHeight="1" x14ac:dyDescent="0.3">
      <c r="A3376" s="127"/>
      <c r="B3376" s="164"/>
      <c r="C3376" s="139"/>
      <c r="D3376" s="140"/>
      <c r="E3376" s="139"/>
      <c r="F3376" s="139"/>
      <c r="G3376" s="140"/>
      <c r="H3376" s="139"/>
      <c r="I3376" s="129"/>
      <c r="L3376" s="128"/>
      <c r="M3376" s="128"/>
      <c r="N3376" s="128"/>
      <c r="O3376" s="128"/>
      <c r="P3376" s="128"/>
      <c r="Q3376" s="128"/>
      <c r="R3376" s="128"/>
      <c r="S3376" s="128"/>
      <c r="T3376" s="120">
        <f t="shared" si="575"/>
        <v>0</v>
      </c>
      <c r="U3376" s="131"/>
      <c r="V3376" s="131"/>
      <c r="W3376" s="131">
        <f>SUMIFS($F$3:F3376,$D$3:D3376,D3376,$C$3:C3376,"Buy")+SUMIFS($F$3:F3376,$D$3:D3376,D3376,$C$3:C3376,"Coin Deposit",$E$3:E3376,"&lt;&gt;")</f>
        <v>0</v>
      </c>
      <c r="X3376" s="131">
        <f t="shared" si="576"/>
        <v>0</v>
      </c>
      <c r="Y3376" s="131">
        <f>IF($D3376=Y$1,SUMIFS($H$3:$H3376,$G$3:$G3376,Y$1,$C$3:$C3376,"Sell"),0)</f>
        <v>0</v>
      </c>
      <c r="Z3376" s="131">
        <f t="shared" si="577"/>
        <v>0</v>
      </c>
      <c r="AA3376" s="131">
        <f>IF($D3376=AA$1,SUMIFS($H$3:$H3376,$G$3:$G3376,AA$1,$C$3:$C3376,"Sell"),0)</f>
        <v>0</v>
      </c>
      <c r="AB3376" s="131">
        <f t="shared" si="578"/>
        <v>0</v>
      </c>
      <c r="AC3376" s="131">
        <f>SUMIFS('Deductions and Deposits'!$H:$H,'Deductions and Deposits'!$G:$G,D3376,'Deductions and Deposits'!$F:$F,"&lt;="&amp;B3376)+SUMIFS($F$3:F3376,$D$3:D3376,D3376,$C$3:C3376,"Coin Deposit",$E$3:E3376,"")</f>
        <v>0</v>
      </c>
      <c r="AD3376" s="131">
        <f>SUMIFS('Deductions and Deposits'!$D:$D,'Deductions and Deposits'!$C:$C,D3376)+SUMIFS($F:$F,$D:$D,D3376,$C:$C,"Coin Deduction")</f>
        <v>0</v>
      </c>
      <c r="AE3376" s="131">
        <f>Table5[[#This Row],[Column4]]+Table5[[#This Row],[Column14]]+Table5[[#This Row],[Column19]]+Table5[[#This Row],[Column12]]</f>
        <v>0</v>
      </c>
      <c r="AF3376" s="131">
        <f>Table5[[#This Row],[Column5]]+Table5[[#This Row],[Column13]]+Table5[[#This Row],[Column21]]+Table5[[#This Row],[Column18]]</f>
        <v>0</v>
      </c>
      <c r="AG3376" s="131">
        <f t="shared" si="579"/>
        <v>0</v>
      </c>
      <c r="AH3376" s="131">
        <f t="shared" si="580"/>
        <v>0</v>
      </c>
      <c r="AI3376" s="131">
        <f>Table5[[#This Row],[Column17]]-Table5[[#This Row],[Column20]]</f>
        <v>0</v>
      </c>
      <c r="AJ3376" s="131">
        <f t="shared" si="581"/>
        <v>0</v>
      </c>
      <c r="AK3376" s="131">
        <f t="shared" si="574"/>
        <v>0</v>
      </c>
      <c r="AL3376" s="131">
        <f t="shared" si="582"/>
        <v>0</v>
      </c>
      <c r="AM3376" s="131" t="str">
        <f t="shared" si="583"/>
        <v/>
      </c>
      <c r="AN3376" s="131" t="str">
        <f t="shared" ca="1" si="584"/>
        <v/>
      </c>
    </row>
    <row r="3377" spans="1:40" ht="20.25" customHeight="1" x14ac:dyDescent="0.3">
      <c r="A3377" s="127"/>
      <c r="B3377" s="164"/>
      <c r="C3377" s="139"/>
      <c r="D3377" s="140"/>
      <c r="E3377" s="139"/>
      <c r="F3377" s="139"/>
      <c r="G3377" s="140"/>
      <c r="H3377" s="139"/>
      <c r="I3377" s="129"/>
      <c r="L3377" s="128"/>
      <c r="M3377" s="128"/>
      <c r="N3377" s="128"/>
      <c r="O3377" s="128"/>
      <c r="P3377" s="128"/>
      <c r="Q3377" s="128"/>
      <c r="R3377" s="128"/>
      <c r="S3377" s="128"/>
      <c r="T3377" s="120">
        <f t="shared" si="575"/>
        <v>0</v>
      </c>
      <c r="U3377" s="131"/>
      <c r="V3377" s="131"/>
      <c r="W3377" s="131">
        <f>SUMIFS($F$3:F3377,$D$3:D3377,D3377,$C$3:C3377,"Buy")+SUMIFS($F$3:F3377,$D$3:D3377,D3377,$C$3:C3377,"Coin Deposit",$E$3:E3377,"&lt;&gt;")</f>
        <v>0</v>
      </c>
      <c r="X3377" s="131">
        <f t="shared" si="576"/>
        <v>0</v>
      </c>
      <c r="Y3377" s="131">
        <f>IF($D3377=Y$1,SUMIFS($H$3:$H3377,$G$3:$G3377,Y$1,$C$3:$C3377,"Sell"),0)</f>
        <v>0</v>
      </c>
      <c r="Z3377" s="131">
        <f t="shared" si="577"/>
        <v>0</v>
      </c>
      <c r="AA3377" s="131">
        <f>IF($D3377=AA$1,SUMIFS($H$3:$H3377,$G$3:$G3377,AA$1,$C$3:$C3377,"Sell"),0)</f>
        <v>0</v>
      </c>
      <c r="AB3377" s="131">
        <f t="shared" si="578"/>
        <v>0</v>
      </c>
      <c r="AC3377" s="131">
        <f>SUMIFS('Deductions and Deposits'!$H:$H,'Deductions and Deposits'!$G:$G,D3377,'Deductions and Deposits'!$F:$F,"&lt;="&amp;B3377)+SUMIFS($F$3:F3377,$D$3:D3377,D3377,$C$3:C3377,"Coin Deposit",$E$3:E3377,"")</f>
        <v>0</v>
      </c>
      <c r="AD3377" s="131">
        <f>SUMIFS('Deductions and Deposits'!$D:$D,'Deductions and Deposits'!$C:$C,D3377)+SUMIFS($F:$F,$D:$D,D3377,$C:$C,"Coin Deduction")</f>
        <v>0</v>
      </c>
      <c r="AE3377" s="131">
        <f>Table5[[#This Row],[Column4]]+Table5[[#This Row],[Column14]]+Table5[[#This Row],[Column19]]+Table5[[#This Row],[Column12]]</f>
        <v>0</v>
      </c>
      <c r="AF3377" s="131">
        <f>Table5[[#This Row],[Column5]]+Table5[[#This Row],[Column13]]+Table5[[#This Row],[Column21]]+Table5[[#This Row],[Column18]]</f>
        <v>0</v>
      </c>
      <c r="AG3377" s="131">
        <f t="shared" si="579"/>
        <v>0</v>
      </c>
      <c r="AH3377" s="131">
        <f t="shared" si="580"/>
        <v>0</v>
      </c>
      <c r="AI3377" s="131">
        <f>Table5[[#This Row],[Column17]]-Table5[[#This Row],[Column20]]</f>
        <v>0</v>
      </c>
      <c r="AJ3377" s="131">
        <f t="shared" si="581"/>
        <v>0</v>
      </c>
      <c r="AK3377" s="131">
        <f t="shared" si="574"/>
        <v>0</v>
      </c>
      <c r="AL3377" s="131">
        <f t="shared" si="582"/>
        <v>0</v>
      </c>
      <c r="AM3377" s="131" t="str">
        <f t="shared" si="583"/>
        <v/>
      </c>
      <c r="AN3377" s="131" t="str">
        <f t="shared" ca="1" si="584"/>
        <v/>
      </c>
    </row>
    <row r="3378" spans="1:40" ht="20.25" customHeight="1" x14ac:dyDescent="0.3">
      <c r="A3378" s="127"/>
      <c r="B3378" s="164"/>
      <c r="C3378" s="139"/>
      <c r="D3378" s="140"/>
      <c r="E3378" s="139"/>
      <c r="F3378" s="139"/>
      <c r="G3378" s="140"/>
      <c r="H3378" s="139"/>
      <c r="I3378" s="129"/>
      <c r="L3378" s="128"/>
      <c r="M3378" s="128"/>
      <c r="N3378" s="128"/>
      <c r="O3378" s="128"/>
      <c r="P3378" s="128"/>
      <c r="Q3378" s="128"/>
      <c r="R3378" s="128"/>
      <c r="S3378" s="128"/>
      <c r="T3378" s="120">
        <f t="shared" si="575"/>
        <v>0</v>
      </c>
      <c r="U3378" s="131"/>
      <c r="V3378" s="131"/>
      <c r="W3378" s="131">
        <f>SUMIFS($F$3:F3378,$D$3:D3378,D3378,$C$3:C3378,"Buy")+SUMIFS($F$3:F3378,$D$3:D3378,D3378,$C$3:C3378,"Coin Deposit",$E$3:E3378,"&lt;&gt;")</f>
        <v>0</v>
      </c>
      <c r="X3378" s="131">
        <f t="shared" si="576"/>
        <v>0</v>
      </c>
      <c r="Y3378" s="131">
        <f>IF($D3378=Y$1,SUMIFS($H$3:$H3378,$G$3:$G3378,Y$1,$C$3:$C3378,"Sell"),0)</f>
        <v>0</v>
      </c>
      <c r="Z3378" s="131">
        <f t="shared" si="577"/>
        <v>0</v>
      </c>
      <c r="AA3378" s="131">
        <f>IF($D3378=AA$1,SUMIFS($H$3:$H3378,$G$3:$G3378,AA$1,$C$3:$C3378,"Sell"),0)</f>
        <v>0</v>
      </c>
      <c r="AB3378" s="131">
        <f t="shared" si="578"/>
        <v>0</v>
      </c>
      <c r="AC3378" s="131">
        <f>SUMIFS('Deductions and Deposits'!$H:$H,'Deductions and Deposits'!$G:$G,D3378,'Deductions and Deposits'!$F:$F,"&lt;="&amp;B3378)+SUMIFS($F$3:F3378,$D$3:D3378,D3378,$C$3:C3378,"Coin Deposit",$E$3:E3378,"")</f>
        <v>0</v>
      </c>
      <c r="AD3378" s="131">
        <f>SUMIFS('Deductions and Deposits'!$D:$D,'Deductions and Deposits'!$C:$C,D3378)+SUMIFS($F:$F,$D:$D,D3378,$C:$C,"Coin Deduction")</f>
        <v>0</v>
      </c>
      <c r="AE3378" s="131">
        <f>Table5[[#This Row],[Column4]]+Table5[[#This Row],[Column14]]+Table5[[#This Row],[Column19]]+Table5[[#This Row],[Column12]]</f>
        <v>0</v>
      </c>
      <c r="AF3378" s="131">
        <f>Table5[[#This Row],[Column5]]+Table5[[#This Row],[Column13]]+Table5[[#This Row],[Column21]]+Table5[[#This Row],[Column18]]</f>
        <v>0</v>
      </c>
      <c r="AG3378" s="131">
        <f t="shared" si="579"/>
        <v>0</v>
      </c>
      <c r="AH3378" s="131">
        <f t="shared" si="580"/>
        <v>0</v>
      </c>
      <c r="AI3378" s="131">
        <f>Table5[[#This Row],[Column17]]-Table5[[#This Row],[Column20]]</f>
        <v>0</v>
      </c>
      <c r="AJ3378" s="131">
        <f t="shared" si="581"/>
        <v>0</v>
      </c>
      <c r="AK3378" s="131">
        <f t="shared" si="574"/>
        <v>0</v>
      </c>
      <c r="AL3378" s="131">
        <f t="shared" si="582"/>
        <v>0</v>
      </c>
      <c r="AM3378" s="131" t="str">
        <f t="shared" si="583"/>
        <v/>
      </c>
      <c r="AN3378" s="131" t="str">
        <f t="shared" ca="1" si="584"/>
        <v/>
      </c>
    </row>
    <row r="3379" spans="1:40" ht="20.25" customHeight="1" x14ac:dyDescent="0.3">
      <c r="A3379" s="127"/>
      <c r="B3379" s="164"/>
      <c r="C3379" s="139"/>
      <c r="D3379" s="140"/>
      <c r="E3379" s="139"/>
      <c r="F3379" s="139"/>
      <c r="G3379" s="140"/>
      <c r="H3379" s="139"/>
      <c r="I3379" s="129"/>
      <c r="L3379" s="128"/>
      <c r="M3379" s="128"/>
      <c r="N3379" s="128"/>
      <c r="O3379" s="128"/>
      <c r="P3379" s="128"/>
      <c r="Q3379" s="128"/>
      <c r="R3379" s="128"/>
      <c r="S3379" s="128"/>
      <c r="T3379" s="120">
        <f t="shared" si="575"/>
        <v>0</v>
      </c>
      <c r="U3379" s="131"/>
      <c r="V3379" s="131"/>
      <c r="W3379" s="131">
        <f>SUMIFS($F$3:F3379,$D$3:D3379,D3379,$C$3:C3379,"Buy")+SUMIFS($F$3:F3379,$D$3:D3379,D3379,$C$3:C3379,"Coin Deposit",$E$3:E3379,"&lt;&gt;")</f>
        <v>0</v>
      </c>
      <c r="X3379" s="131">
        <f t="shared" si="576"/>
        <v>0</v>
      </c>
      <c r="Y3379" s="131">
        <f>IF($D3379=Y$1,SUMIFS($H$3:$H3379,$G$3:$G3379,Y$1,$C$3:$C3379,"Sell"),0)</f>
        <v>0</v>
      </c>
      <c r="Z3379" s="131">
        <f t="shared" si="577"/>
        <v>0</v>
      </c>
      <c r="AA3379" s="131">
        <f>IF($D3379=AA$1,SUMIFS($H$3:$H3379,$G$3:$G3379,AA$1,$C$3:$C3379,"Sell"),0)</f>
        <v>0</v>
      </c>
      <c r="AB3379" s="131">
        <f t="shared" si="578"/>
        <v>0</v>
      </c>
      <c r="AC3379" s="131">
        <f>SUMIFS('Deductions and Deposits'!$H:$H,'Deductions and Deposits'!$G:$G,D3379,'Deductions and Deposits'!$F:$F,"&lt;="&amp;B3379)+SUMIFS($F$3:F3379,$D$3:D3379,D3379,$C$3:C3379,"Coin Deposit",$E$3:E3379,"")</f>
        <v>0</v>
      </c>
      <c r="AD3379" s="131">
        <f>SUMIFS('Deductions and Deposits'!$D:$D,'Deductions and Deposits'!$C:$C,D3379)+SUMIFS($F:$F,$D:$D,D3379,$C:$C,"Coin Deduction")</f>
        <v>0</v>
      </c>
      <c r="AE3379" s="131">
        <f>Table5[[#This Row],[Column4]]+Table5[[#This Row],[Column14]]+Table5[[#This Row],[Column19]]+Table5[[#This Row],[Column12]]</f>
        <v>0</v>
      </c>
      <c r="AF3379" s="131">
        <f>Table5[[#This Row],[Column5]]+Table5[[#This Row],[Column13]]+Table5[[#This Row],[Column21]]+Table5[[#This Row],[Column18]]</f>
        <v>0</v>
      </c>
      <c r="AG3379" s="131">
        <f t="shared" si="579"/>
        <v>0</v>
      </c>
      <c r="AH3379" s="131">
        <f t="shared" si="580"/>
        <v>0</v>
      </c>
      <c r="AI3379" s="131">
        <f>Table5[[#This Row],[Column17]]-Table5[[#This Row],[Column20]]</f>
        <v>0</v>
      </c>
      <c r="AJ3379" s="131">
        <f t="shared" si="581"/>
        <v>0</v>
      </c>
      <c r="AK3379" s="131">
        <f t="shared" si="574"/>
        <v>0</v>
      </c>
      <c r="AL3379" s="131">
        <f t="shared" si="582"/>
        <v>0</v>
      </c>
      <c r="AM3379" s="131" t="str">
        <f t="shared" si="583"/>
        <v/>
      </c>
      <c r="AN3379" s="131" t="str">
        <f t="shared" ca="1" si="584"/>
        <v/>
      </c>
    </row>
    <row r="3380" spans="1:40" ht="20.25" customHeight="1" x14ac:dyDescent="0.3">
      <c r="A3380" s="127"/>
      <c r="B3380" s="164"/>
      <c r="C3380" s="139"/>
      <c r="D3380" s="140"/>
      <c r="E3380" s="139"/>
      <c r="F3380" s="139"/>
      <c r="G3380" s="140"/>
      <c r="H3380" s="139"/>
      <c r="I3380" s="129"/>
      <c r="L3380" s="128"/>
      <c r="M3380" s="128"/>
      <c r="N3380" s="128"/>
      <c r="O3380" s="128"/>
      <c r="P3380" s="128"/>
      <c r="Q3380" s="128"/>
      <c r="R3380" s="128"/>
      <c r="S3380" s="128"/>
      <c r="T3380" s="120">
        <f t="shared" si="575"/>
        <v>0</v>
      </c>
      <c r="U3380" s="131"/>
      <c r="V3380" s="131"/>
      <c r="W3380" s="131">
        <f>SUMIFS($F$3:F3380,$D$3:D3380,D3380,$C$3:C3380,"Buy")+SUMIFS($F$3:F3380,$D$3:D3380,D3380,$C$3:C3380,"Coin Deposit",$E$3:E3380,"&lt;&gt;")</f>
        <v>0</v>
      </c>
      <c r="X3380" s="131">
        <f t="shared" si="576"/>
        <v>0</v>
      </c>
      <c r="Y3380" s="131">
        <f>IF($D3380=Y$1,SUMIFS($H$3:$H3380,$G$3:$G3380,Y$1,$C$3:$C3380,"Sell"),0)</f>
        <v>0</v>
      </c>
      <c r="Z3380" s="131">
        <f t="shared" si="577"/>
        <v>0</v>
      </c>
      <c r="AA3380" s="131">
        <f>IF($D3380=AA$1,SUMIFS($H$3:$H3380,$G$3:$G3380,AA$1,$C$3:$C3380,"Sell"),0)</f>
        <v>0</v>
      </c>
      <c r="AB3380" s="131">
        <f t="shared" si="578"/>
        <v>0</v>
      </c>
      <c r="AC3380" s="131">
        <f>SUMIFS('Deductions and Deposits'!$H:$H,'Deductions and Deposits'!$G:$G,D3380,'Deductions and Deposits'!$F:$F,"&lt;="&amp;B3380)+SUMIFS($F$3:F3380,$D$3:D3380,D3380,$C$3:C3380,"Coin Deposit",$E$3:E3380,"")</f>
        <v>0</v>
      </c>
      <c r="AD3380" s="131">
        <f>SUMIFS('Deductions and Deposits'!$D:$D,'Deductions and Deposits'!$C:$C,D3380)+SUMIFS($F:$F,$D:$D,D3380,$C:$C,"Coin Deduction")</f>
        <v>0</v>
      </c>
      <c r="AE3380" s="131">
        <f>Table5[[#This Row],[Column4]]+Table5[[#This Row],[Column14]]+Table5[[#This Row],[Column19]]+Table5[[#This Row],[Column12]]</f>
        <v>0</v>
      </c>
      <c r="AF3380" s="131">
        <f>Table5[[#This Row],[Column5]]+Table5[[#This Row],[Column13]]+Table5[[#This Row],[Column21]]+Table5[[#This Row],[Column18]]</f>
        <v>0</v>
      </c>
      <c r="AG3380" s="131">
        <f t="shared" si="579"/>
        <v>0</v>
      </c>
      <c r="AH3380" s="131">
        <f t="shared" si="580"/>
        <v>0</v>
      </c>
      <c r="AI3380" s="131">
        <f>Table5[[#This Row],[Column17]]-Table5[[#This Row],[Column20]]</f>
        <v>0</v>
      </c>
      <c r="AJ3380" s="131">
        <f t="shared" si="581"/>
        <v>0</v>
      </c>
      <c r="AK3380" s="131">
        <f t="shared" si="574"/>
        <v>0</v>
      </c>
      <c r="AL3380" s="131">
        <f t="shared" si="582"/>
        <v>0</v>
      </c>
      <c r="AM3380" s="131" t="str">
        <f t="shared" si="583"/>
        <v/>
      </c>
      <c r="AN3380" s="131" t="str">
        <f t="shared" ca="1" si="584"/>
        <v/>
      </c>
    </row>
    <row r="3381" spans="1:40" ht="20.25" customHeight="1" x14ac:dyDescent="0.3">
      <c r="A3381" s="127"/>
      <c r="B3381" s="164"/>
      <c r="C3381" s="139"/>
      <c r="D3381" s="140"/>
      <c r="E3381" s="139"/>
      <c r="F3381" s="139"/>
      <c r="G3381" s="140"/>
      <c r="H3381" s="139"/>
      <c r="I3381" s="129"/>
      <c r="L3381" s="128"/>
      <c r="M3381" s="128"/>
      <c r="N3381" s="128"/>
      <c r="O3381" s="128"/>
      <c r="P3381" s="128"/>
      <c r="Q3381" s="128"/>
      <c r="R3381" s="128"/>
      <c r="S3381" s="128"/>
      <c r="T3381" s="120">
        <f t="shared" si="575"/>
        <v>0</v>
      </c>
      <c r="U3381" s="131"/>
      <c r="V3381" s="131"/>
      <c r="W3381" s="131">
        <f>SUMIFS($F$3:F3381,$D$3:D3381,D3381,$C$3:C3381,"Buy")+SUMIFS($F$3:F3381,$D$3:D3381,D3381,$C$3:C3381,"Coin Deposit",$E$3:E3381,"&lt;&gt;")</f>
        <v>0</v>
      </c>
      <c r="X3381" s="131">
        <f t="shared" si="576"/>
        <v>0</v>
      </c>
      <c r="Y3381" s="131">
        <f>IF($D3381=Y$1,SUMIFS($H$3:$H3381,$G$3:$G3381,Y$1,$C$3:$C3381,"Sell"),0)</f>
        <v>0</v>
      </c>
      <c r="Z3381" s="131">
        <f t="shared" si="577"/>
        <v>0</v>
      </c>
      <c r="AA3381" s="131">
        <f>IF($D3381=AA$1,SUMIFS($H$3:$H3381,$G$3:$G3381,AA$1,$C$3:$C3381,"Sell"),0)</f>
        <v>0</v>
      </c>
      <c r="AB3381" s="131">
        <f t="shared" si="578"/>
        <v>0</v>
      </c>
      <c r="AC3381" s="131">
        <f>SUMIFS('Deductions and Deposits'!$H:$H,'Deductions and Deposits'!$G:$G,D3381,'Deductions and Deposits'!$F:$F,"&lt;="&amp;B3381)+SUMIFS($F$3:F3381,$D$3:D3381,D3381,$C$3:C3381,"Coin Deposit",$E$3:E3381,"")</f>
        <v>0</v>
      </c>
      <c r="AD3381" s="131">
        <f>SUMIFS('Deductions and Deposits'!$D:$D,'Deductions and Deposits'!$C:$C,D3381)+SUMIFS($F:$F,$D:$D,D3381,$C:$C,"Coin Deduction")</f>
        <v>0</v>
      </c>
      <c r="AE3381" s="131">
        <f>Table5[[#This Row],[Column4]]+Table5[[#This Row],[Column14]]+Table5[[#This Row],[Column19]]+Table5[[#This Row],[Column12]]</f>
        <v>0</v>
      </c>
      <c r="AF3381" s="131">
        <f>Table5[[#This Row],[Column5]]+Table5[[#This Row],[Column13]]+Table5[[#This Row],[Column21]]+Table5[[#This Row],[Column18]]</f>
        <v>0</v>
      </c>
      <c r="AG3381" s="131">
        <f t="shared" si="579"/>
        <v>0</v>
      </c>
      <c r="AH3381" s="131">
        <f t="shared" si="580"/>
        <v>0</v>
      </c>
      <c r="AI3381" s="131">
        <f>Table5[[#This Row],[Column17]]-Table5[[#This Row],[Column20]]</f>
        <v>0</v>
      </c>
      <c r="AJ3381" s="131">
        <f t="shared" si="581"/>
        <v>0</v>
      </c>
      <c r="AK3381" s="131">
        <f t="shared" si="574"/>
        <v>0</v>
      </c>
      <c r="AL3381" s="131">
        <f t="shared" si="582"/>
        <v>0</v>
      </c>
      <c r="AM3381" s="131" t="str">
        <f t="shared" si="583"/>
        <v/>
      </c>
      <c r="AN3381" s="131" t="str">
        <f t="shared" ca="1" si="584"/>
        <v/>
      </c>
    </row>
    <row r="3382" spans="1:40" ht="20.25" customHeight="1" x14ac:dyDescent="0.3">
      <c r="A3382" s="127"/>
      <c r="B3382" s="164"/>
      <c r="C3382" s="139"/>
      <c r="D3382" s="140"/>
      <c r="E3382" s="139"/>
      <c r="F3382" s="139"/>
      <c r="G3382" s="140"/>
      <c r="H3382" s="139"/>
      <c r="I3382" s="129"/>
      <c r="L3382" s="128"/>
      <c r="M3382" s="128"/>
      <c r="N3382" s="128"/>
      <c r="O3382" s="128"/>
      <c r="P3382" s="128"/>
      <c r="Q3382" s="128"/>
      <c r="R3382" s="128"/>
      <c r="S3382" s="128"/>
      <c r="T3382" s="120">
        <f t="shared" si="575"/>
        <v>0</v>
      </c>
      <c r="U3382" s="131"/>
      <c r="V3382" s="131"/>
      <c r="W3382" s="131">
        <f>SUMIFS($F$3:F3382,$D$3:D3382,D3382,$C$3:C3382,"Buy")+SUMIFS($F$3:F3382,$D$3:D3382,D3382,$C$3:C3382,"Coin Deposit",$E$3:E3382,"&lt;&gt;")</f>
        <v>0</v>
      </c>
      <c r="X3382" s="131">
        <f t="shared" si="576"/>
        <v>0</v>
      </c>
      <c r="Y3382" s="131">
        <f>IF($D3382=Y$1,SUMIFS($H$3:$H3382,$G$3:$G3382,Y$1,$C$3:$C3382,"Sell"),0)</f>
        <v>0</v>
      </c>
      <c r="Z3382" s="131">
        <f t="shared" si="577"/>
        <v>0</v>
      </c>
      <c r="AA3382" s="131">
        <f>IF($D3382=AA$1,SUMIFS($H$3:$H3382,$G$3:$G3382,AA$1,$C$3:$C3382,"Sell"),0)</f>
        <v>0</v>
      </c>
      <c r="AB3382" s="131">
        <f t="shared" si="578"/>
        <v>0</v>
      </c>
      <c r="AC3382" s="131">
        <f>SUMIFS('Deductions and Deposits'!$H:$H,'Deductions and Deposits'!$G:$G,D3382,'Deductions and Deposits'!$F:$F,"&lt;="&amp;B3382)+SUMIFS($F$3:F3382,$D$3:D3382,D3382,$C$3:C3382,"Coin Deposit",$E$3:E3382,"")</f>
        <v>0</v>
      </c>
      <c r="AD3382" s="131">
        <f>SUMIFS('Deductions and Deposits'!$D:$D,'Deductions and Deposits'!$C:$C,D3382)+SUMIFS($F:$F,$D:$D,D3382,$C:$C,"Coin Deduction")</f>
        <v>0</v>
      </c>
      <c r="AE3382" s="131">
        <f>Table5[[#This Row],[Column4]]+Table5[[#This Row],[Column14]]+Table5[[#This Row],[Column19]]+Table5[[#This Row],[Column12]]</f>
        <v>0</v>
      </c>
      <c r="AF3382" s="131">
        <f>Table5[[#This Row],[Column5]]+Table5[[#This Row],[Column13]]+Table5[[#This Row],[Column21]]+Table5[[#This Row],[Column18]]</f>
        <v>0</v>
      </c>
      <c r="AG3382" s="131">
        <f t="shared" si="579"/>
        <v>0</v>
      </c>
      <c r="AH3382" s="131">
        <f t="shared" si="580"/>
        <v>0</v>
      </c>
      <c r="AI3382" s="131">
        <f>Table5[[#This Row],[Column17]]-Table5[[#This Row],[Column20]]</f>
        <v>0</v>
      </c>
      <c r="AJ3382" s="131">
        <f t="shared" si="581"/>
        <v>0</v>
      </c>
      <c r="AK3382" s="131">
        <f t="shared" ref="AK3382:AK3445" si="585">AJ3382*T3382</f>
        <v>0</v>
      </c>
      <c r="AL3382" s="131">
        <f t="shared" si="582"/>
        <v>0</v>
      </c>
      <c r="AM3382" s="131" t="str">
        <f t="shared" si="583"/>
        <v/>
      </c>
      <c r="AN3382" s="131" t="str">
        <f t="shared" ca="1" si="584"/>
        <v/>
      </c>
    </row>
    <row r="3383" spans="1:40" ht="20.25" customHeight="1" x14ac:dyDescent="0.3">
      <c r="A3383" s="127"/>
      <c r="B3383" s="164"/>
      <c r="C3383" s="139"/>
      <c r="D3383" s="140"/>
      <c r="E3383" s="139"/>
      <c r="F3383" s="139"/>
      <c r="G3383" s="140"/>
      <c r="H3383" s="139"/>
      <c r="I3383" s="129"/>
      <c r="L3383" s="128"/>
      <c r="M3383" s="128"/>
      <c r="N3383" s="128"/>
      <c r="O3383" s="128"/>
      <c r="P3383" s="128"/>
      <c r="Q3383" s="128"/>
      <c r="R3383" s="128"/>
      <c r="S3383" s="128"/>
      <c r="T3383" s="120">
        <f t="shared" si="575"/>
        <v>0</v>
      </c>
      <c r="U3383" s="131"/>
      <c r="V3383" s="131"/>
      <c r="W3383" s="131">
        <f>SUMIFS($F$3:F3383,$D$3:D3383,D3383,$C$3:C3383,"Buy")+SUMIFS($F$3:F3383,$D$3:D3383,D3383,$C$3:C3383,"Coin Deposit",$E$3:E3383,"&lt;&gt;")</f>
        <v>0</v>
      </c>
      <c r="X3383" s="131">
        <f t="shared" si="576"/>
        <v>0</v>
      </c>
      <c r="Y3383" s="131">
        <f>IF($D3383=Y$1,SUMIFS($H$3:$H3383,$G$3:$G3383,Y$1,$C$3:$C3383,"Sell"),0)</f>
        <v>0</v>
      </c>
      <c r="Z3383" s="131">
        <f t="shared" si="577"/>
        <v>0</v>
      </c>
      <c r="AA3383" s="131">
        <f>IF($D3383=AA$1,SUMIFS($H$3:$H3383,$G$3:$G3383,AA$1,$C$3:$C3383,"Sell"),0)</f>
        <v>0</v>
      </c>
      <c r="AB3383" s="131">
        <f t="shared" si="578"/>
        <v>0</v>
      </c>
      <c r="AC3383" s="131">
        <f>SUMIFS('Deductions and Deposits'!$H:$H,'Deductions and Deposits'!$G:$G,D3383,'Deductions and Deposits'!$F:$F,"&lt;="&amp;B3383)+SUMIFS($F$3:F3383,$D$3:D3383,D3383,$C$3:C3383,"Coin Deposit",$E$3:E3383,"")</f>
        <v>0</v>
      </c>
      <c r="AD3383" s="131">
        <f>SUMIFS('Deductions and Deposits'!$D:$D,'Deductions and Deposits'!$C:$C,D3383)+SUMIFS($F:$F,$D:$D,D3383,$C:$C,"Coin Deduction")</f>
        <v>0</v>
      </c>
      <c r="AE3383" s="131">
        <f>Table5[[#This Row],[Column4]]+Table5[[#This Row],[Column14]]+Table5[[#This Row],[Column19]]+Table5[[#This Row],[Column12]]</f>
        <v>0</v>
      </c>
      <c r="AF3383" s="131">
        <f>Table5[[#This Row],[Column5]]+Table5[[#This Row],[Column13]]+Table5[[#This Row],[Column21]]+Table5[[#This Row],[Column18]]</f>
        <v>0</v>
      </c>
      <c r="AG3383" s="131">
        <f t="shared" si="579"/>
        <v>0</v>
      </c>
      <c r="AH3383" s="131">
        <f t="shared" si="580"/>
        <v>0</v>
      </c>
      <c r="AI3383" s="131">
        <f>Table5[[#This Row],[Column17]]-Table5[[#This Row],[Column20]]</f>
        <v>0</v>
      </c>
      <c r="AJ3383" s="131">
        <f t="shared" si="581"/>
        <v>0</v>
      </c>
      <c r="AK3383" s="131">
        <f t="shared" si="585"/>
        <v>0</v>
      </c>
      <c r="AL3383" s="131">
        <f t="shared" si="582"/>
        <v>0</v>
      </c>
      <c r="AM3383" s="131" t="str">
        <f t="shared" si="583"/>
        <v/>
      </c>
      <c r="AN3383" s="131" t="str">
        <f t="shared" ca="1" si="584"/>
        <v/>
      </c>
    </row>
    <row r="3384" spans="1:40" ht="20.25" customHeight="1" x14ac:dyDescent="0.3">
      <c r="A3384" s="127"/>
      <c r="B3384" s="164"/>
      <c r="C3384" s="139"/>
      <c r="D3384" s="140"/>
      <c r="E3384" s="139"/>
      <c r="F3384" s="139"/>
      <c r="G3384" s="140"/>
      <c r="H3384" s="139"/>
      <c r="I3384" s="129"/>
      <c r="L3384" s="128"/>
      <c r="M3384" s="128"/>
      <c r="N3384" s="128"/>
      <c r="O3384" s="128"/>
      <c r="P3384" s="128"/>
      <c r="Q3384" s="128"/>
      <c r="R3384" s="128"/>
      <c r="S3384" s="128"/>
      <c r="T3384" s="120">
        <f t="shared" si="575"/>
        <v>0</v>
      </c>
      <c r="U3384" s="131"/>
      <c r="V3384" s="131"/>
      <c r="W3384" s="131">
        <f>SUMIFS($F$3:F3384,$D$3:D3384,D3384,$C$3:C3384,"Buy")+SUMIFS($F$3:F3384,$D$3:D3384,D3384,$C$3:C3384,"Coin Deposit",$E$3:E3384,"&lt;&gt;")</f>
        <v>0</v>
      </c>
      <c r="X3384" s="131">
        <f t="shared" si="576"/>
        <v>0</v>
      </c>
      <c r="Y3384" s="131">
        <f>IF($D3384=Y$1,SUMIFS($H$3:$H3384,$G$3:$G3384,Y$1,$C$3:$C3384,"Sell"),0)</f>
        <v>0</v>
      </c>
      <c r="Z3384" s="131">
        <f t="shared" si="577"/>
        <v>0</v>
      </c>
      <c r="AA3384" s="131">
        <f>IF($D3384=AA$1,SUMIFS($H$3:$H3384,$G$3:$G3384,AA$1,$C$3:$C3384,"Sell"),0)</f>
        <v>0</v>
      </c>
      <c r="AB3384" s="131">
        <f t="shared" si="578"/>
        <v>0</v>
      </c>
      <c r="AC3384" s="131">
        <f>SUMIFS('Deductions and Deposits'!$H:$H,'Deductions and Deposits'!$G:$G,D3384,'Deductions and Deposits'!$F:$F,"&lt;="&amp;B3384)+SUMIFS($F$3:F3384,$D$3:D3384,D3384,$C$3:C3384,"Coin Deposit",$E$3:E3384,"")</f>
        <v>0</v>
      </c>
      <c r="AD3384" s="131">
        <f>SUMIFS('Deductions and Deposits'!$D:$D,'Deductions and Deposits'!$C:$C,D3384)+SUMIFS($F:$F,$D:$D,D3384,$C:$C,"Coin Deduction")</f>
        <v>0</v>
      </c>
      <c r="AE3384" s="131">
        <f>Table5[[#This Row],[Column4]]+Table5[[#This Row],[Column14]]+Table5[[#This Row],[Column19]]+Table5[[#This Row],[Column12]]</f>
        <v>0</v>
      </c>
      <c r="AF3384" s="131">
        <f>Table5[[#This Row],[Column5]]+Table5[[#This Row],[Column13]]+Table5[[#This Row],[Column21]]+Table5[[#This Row],[Column18]]</f>
        <v>0</v>
      </c>
      <c r="AG3384" s="131">
        <f t="shared" si="579"/>
        <v>0</v>
      </c>
      <c r="AH3384" s="131">
        <f t="shared" si="580"/>
        <v>0</v>
      </c>
      <c r="AI3384" s="131">
        <f>Table5[[#This Row],[Column17]]-Table5[[#This Row],[Column20]]</f>
        <v>0</v>
      </c>
      <c r="AJ3384" s="131">
        <f t="shared" si="581"/>
        <v>0</v>
      </c>
      <c r="AK3384" s="131">
        <f t="shared" si="585"/>
        <v>0</v>
      </c>
      <c r="AL3384" s="131">
        <f t="shared" si="582"/>
        <v>0</v>
      </c>
      <c r="AM3384" s="131" t="str">
        <f t="shared" si="583"/>
        <v/>
      </c>
      <c r="AN3384" s="131" t="str">
        <f t="shared" ca="1" si="584"/>
        <v/>
      </c>
    </row>
    <row r="3385" spans="1:40" ht="20.25" customHeight="1" x14ac:dyDescent="0.3">
      <c r="A3385" s="127"/>
      <c r="B3385" s="164"/>
      <c r="C3385" s="139"/>
      <c r="D3385" s="140"/>
      <c r="E3385" s="139"/>
      <c r="F3385" s="139"/>
      <c r="G3385" s="140"/>
      <c r="H3385" s="139"/>
      <c r="I3385" s="129"/>
      <c r="L3385" s="128"/>
      <c r="M3385" s="128"/>
      <c r="N3385" s="128"/>
      <c r="O3385" s="128"/>
      <c r="P3385" s="128"/>
      <c r="Q3385" s="128"/>
      <c r="R3385" s="128"/>
      <c r="S3385" s="128"/>
      <c r="T3385" s="120">
        <f t="shared" si="575"/>
        <v>0</v>
      </c>
      <c r="U3385" s="131"/>
      <c r="V3385" s="131"/>
      <c r="W3385" s="131">
        <f>SUMIFS($F$3:F3385,$D$3:D3385,D3385,$C$3:C3385,"Buy")+SUMIFS($F$3:F3385,$D$3:D3385,D3385,$C$3:C3385,"Coin Deposit",$E$3:E3385,"&lt;&gt;")</f>
        <v>0</v>
      </c>
      <c r="X3385" s="131">
        <f t="shared" si="576"/>
        <v>0</v>
      </c>
      <c r="Y3385" s="131">
        <f>IF($D3385=Y$1,SUMIFS($H$3:$H3385,$G$3:$G3385,Y$1,$C$3:$C3385,"Sell"),0)</f>
        <v>0</v>
      </c>
      <c r="Z3385" s="131">
        <f t="shared" si="577"/>
        <v>0</v>
      </c>
      <c r="AA3385" s="131">
        <f>IF($D3385=AA$1,SUMIFS($H$3:$H3385,$G$3:$G3385,AA$1,$C$3:$C3385,"Sell"),0)</f>
        <v>0</v>
      </c>
      <c r="AB3385" s="131">
        <f t="shared" si="578"/>
        <v>0</v>
      </c>
      <c r="AC3385" s="131">
        <f>SUMIFS('Deductions and Deposits'!$H:$H,'Deductions and Deposits'!$G:$G,D3385,'Deductions and Deposits'!$F:$F,"&lt;="&amp;B3385)+SUMIFS($F$3:F3385,$D$3:D3385,D3385,$C$3:C3385,"Coin Deposit",$E$3:E3385,"")</f>
        <v>0</v>
      </c>
      <c r="AD3385" s="131">
        <f>SUMIFS('Deductions and Deposits'!$D:$D,'Deductions and Deposits'!$C:$C,D3385)+SUMIFS($F:$F,$D:$D,D3385,$C:$C,"Coin Deduction")</f>
        <v>0</v>
      </c>
      <c r="AE3385" s="131">
        <f>Table5[[#This Row],[Column4]]+Table5[[#This Row],[Column14]]+Table5[[#This Row],[Column19]]+Table5[[#This Row],[Column12]]</f>
        <v>0</v>
      </c>
      <c r="AF3385" s="131">
        <f>Table5[[#This Row],[Column5]]+Table5[[#This Row],[Column13]]+Table5[[#This Row],[Column21]]+Table5[[#This Row],[Column18]]</f>
        <v>0</v>
      </c>
      <c r="AG3385" s="131">
        <f t="shared" si="579"/>
        <v>0</v>
      </c>
      <c r="AH3385" s="131">
        <f t="shared" si="580"/>
        <v>0</v>
      </c>
      <c r="AI3385" s="131">
        <f>Table5[[#This Row],[Column17]]-Table5[[#This Row],[Column20]]</f>
        <v>0</v>
      </c>
      <c r="AJ3385" s="131">
        <f t="shared" si="581"/>
        <v>0</v>
      </c>
      <c r="AK3385" s="131">
        <f t="shared" si="585"/>
        <v>0</v>
      </c>
      <c r="AL3385" s="131">
        <f t="shared" si="582"/>
        <v>0</v>
      </c>
      <c r="AM3385" s="131" t="str">
        <f t="shared" si="583"/>
        <v/>
      </c>
      <c r="AN3385" s="131" t="str">
        <f t="shared" ca="1" si="584"/>
        <v/>
      </c>
    </row>
    <row r="3386" spans="1:40" ht="20.25" customHeight="1" x14ac:dyDescent="0.3">
      <c r="A3386" s="127"/>
      <c r="B3386" s="164"/>
      <c r="C3386" s="139"/>
      <c r="D3386" s="140"/>
      <c r="E3386" s="139"/>
      <c r="F3386" s="139"/>
      <c r="G3386" s="140"/>
      <c r="H3386" s="139"/>
      <c r="I3386" s="129"/>
      <c r="L3386" s="128"/>
      <c r="M3386" s="128"/>
      <c r="N3386" s="128"/>
      <c r="O3386" s="128"/>
      <c r="P3386" s="128"/>
      <c r="Q3386" s="128"/>
      <c r="R3386" s="128"/>
      <c r="S3386" s="128"/>
      <c r="T3386" s="120">
        <f t="shared" si="575"/>
        <v>0</v>
      </c>
      <c r="U3386" s="131"/>
      <c r="V3386" s="131"/>
      <c r="W3386" s="131">
        <f>SUMIFS($F$3:F3386,$D$3:D3386,D3386,$C$3:C3386,"Buy")+SUMIFS($F$3:F3386,$D$3:D3386,D3386,$C$3:C3386,"Coin Deposit",$E$3:E3386,"&lt;&gt;")</f>
        <v>0</v>
      </c>
      <c r="X3386" s="131">
        <f t="shared" si="576"/>
        <v>0</v>
      </c>
      <c r="Y3386" s="131">
        <f>IF($D3386=Y$1,SUMIFS($H$3:$H3386,$G$3:$G3386,Y$1,$C$3:$C3386,"Sell"),0)</f>
        <v>0</v>
      </c>
      <c r="Z3386" s="131">
        <f t="shared" si="577"/>
        <v>0</v>
      </c>
      <c r="AA3386" s="131">
        <f>IF($D3386=AA$1,SUMIFS($H$3:$H3386,$G$3:$G3386,AA$1,$C$3:$C3386,"Sell"),0)</f>
        <v>0</v>
      </c>
      <c r="AB3386" s="131">
        <f t="shared" si="578"/>
        <v>0</v>
      </c>
      <c r="AC3386" s="131">
        <f>SUMIFS('Deductions and Deposits'!$H:$H,'Deductions and Deposits'!$G:$G,D3386,'Deductions and Deposits'!$F:$F,"&lt;="&amp;B3386)+SUMIFS($F$3:F3386,$D$3:D3386,D3386,$C$3:C3386,"Coin Deposit",$E$3:E3386,"")</f>
        <v>0</v>
      </c>
      <c r="AD3386" s="131">
        <f>SUMIFS('Deductions and Deposits'!$D:$D,'Deductions and Deposits'!$C:$C,D3386)+SUMIFS($F:$F,$D:$D,D3386,$C:$C,"Coin Deduction")</f>
        <v>0</v>
      </c>
      <c r="AE3386" s="131">
        <f>Table5[[#This Row],[Column4]]+Table5[[#This Row],[Column14]]+Table5[[#This Row],[Column19]]+Table5[[#This Row],[Column12]]</f>
        <v>0</v>
      </c>
      <c r="AF3386" s="131">
        <f>Table5[[#This Row],[Column5]]+Table5[[#This Row],[Column13]]+Table5[[#This Row],[Column21]]+Table5[[#This Row],[Column18]]</f>
        <v>0</v>
      </c>
      <c r="AG3386" s="131">
        <f t="shared" si="579"/>
        <v>0</v>
      </c>
      <c r="AH3386" s="131">
        <f t="shared" si="580"/>
        <v>0</v>
      </c>
      <c r="AI3386" s="131">
        <f>Table5[[#This Row],[Column17]]-Table5[[#This Row],[Column20]]</f>
        <v>0</v>
      </c>
      <c r="AJ3386" s="131">
        <f t="shared" si="581"/>
        <v>0</v>
      </c>
      <c r="AK3386" s="131">
        <f t="shared" si="585"/>
        <v>0</v>
      </c>
      <c r="AL3386" s="131">
        <f t="shared" si="582"/>
        <v>0</v>
      </c>
      <c r="AM3386" s="131" t="str">
        <f t="shared" si="583"/>
        <v/>
      </c>
      <c r="AN3386" s="131" t="str">
        <f t="shared" ca="1" si="584"/>
        <v/>
      </c>
    </row>
    <row r="3387" spans="1:40" ht="20.25" customHeight="1" x14ac:dyDescent="0.3">
      <c r="A3387" s="127"/>
      <c r="B3387" s="164"/>
      <c r="C3387" s="139"/>
      <c r="D3387" s="140"/>
      <c r="E3387" s="139"/>
      <c r="F3387" s="139"/>
      <c r="G3387" s="140"/>
      <c r="H3387" s="139"/>
      <c r="I3387" s="129"/>
      <c r="L3387" s="128"/>
      <c r="M3387" s="128"/>
      <c r="N3387" s="128"/>
      <c r="O3387" s="128"/>
      <c r="P3387" s="128"/>
      <c r="Q3387" s="128"/>
      <c r="R3387" s="128"/>
      <c r="S3387" s="128"/>
      <c r="T3387" s="120">
        <f t="shared" si="575"/>
        <v>0</v>
      </c>
      <c r="U3387" s="131"/>
      <c r="V3387" s="131"/>
      <c r="W3387" s="131">
        <f>SUMIFS($F$3:F3387,$D$3:D3387,D3387,$C$3:C3387,"Buy")+SUMIFS($F$3:F3387,$D$3:D3387,D3387,$C$3:C3387,"Coin Deposit",$E$3:E3387,"&lt;&gt;")</f>
        <v>0</v>
      </c>
      <c r="X3387" s="131">
        <f t="shared" si="576"/>
        <v>0</v>
      </c>
      <c r="Y3387" s="131">
        <f>IF($D3387=Y$1,SUMIFS($H$3:$H3387,$G$3:$G3387,Y$1,$C$3:$C3387,"Sell"),0)</f>
        <v>0</v>
      </c>
      <c r="Z3387" s="131">
        <f t="shared" si="577"/>
        <v>0</v>
      </c>
      <c r="AA3387" s="131">
        <f>IF($D3387=AA$1,SUMIFS($H$3:$H3387,$G$3:$G3387,AA$1,$C$3:$C3387,"Sell"),0)</f>
        <v>0</v>
      </c>
      <c r="AB3387" s="131">
        <f t="shared" si="578"/>
        <v>0</v>
      </c>
      <c r="AC3387" s="131">
        <f>SUMIFS('Deductions and Deposits'!$H:$H,'Deductions and Deposits'!$G:$G,D3387,'Deductions and Deposits'!$F:$F,"&lt;="&amp;B3387)+SUMIFS($F$3:F3387,$D$3:D3387,D3387,$C$3:C3387,"Coin Deposit",$E$3:E3387,"")</f>
        <v>0</v>
      </c>
      <c r="AD3387" s="131">
        <f>SUMIFS('Deductions and Deposits'!$D:$D,'Deductions and Deposits'!$C:$C,D3387)+SUMIFS($F:$F,$D:$D,D3387,$C:$C,"Coin Deduction")</f>
        <v>0</v>
      </c>
      <c r="AE3387" s="131">
        <f>Table5[[#This Row],[Column4]]+Table5[[#This Row],[Column14]]+Table5[[#This Row],[Column19]]+Table5[[#This Row],[Column12]]</f>
        <v>0</v>
      </c>
      <c r="AF3387" s="131">
        <f>Table5[[#This Row],[Column5]]+Table5[[#This Row],[Column13]]+Table5[[#This Row],[Column21]]+Table5[[#This Row],[Column18]]</f>
        <v>0</v>
      </c>
      <c r="AG3387" s="131">
        <f t="shared" si="579"/>
        <v>0</v>
      </c>
      <c r="AH3387" s="131">
        <f t="shared" si="580"/>
        <v>0</v>
      </c>
      <c r="AI3387" s="131">
        <f>Table5[[#This Row],[Column17]]-Table5[[#This Row],[Column20]]</f>
        <v>0</v>
      </c>
      <c r="AJ3387" s="131">
        <f t="shared" si="581"/>
        <v>0</v>
      </c>
      <c r="AK3387" s="131">
        <f t="shared" si="585"/>
        <v>0</v>
      </c>
      <c r="AL3387" s="131">
        <f t="shared" si="582"/>
        <v>0</v>
      </c>
      <c r="AM3387" s="131" t="str">
        <f t="shared" si="583"/>
        <v/>
      </c>
      <c r="AN3387" s="131" t="str">
        <f t="shared" ca="1" si="584"/>
        <v/>
      </c>
    </row>
    <row r="3388" spans="1:40" ht="20.25" customHeight="1" x14ac:dyDescent="0.3">
      <c r="A3388" s="127"/>
      <c r="B3388" s="164"/>
      <c r="C3388" s="139"/>
      <c r="D3388" s="140"/>
      <c r="E3388" s="139"/>
      <c r="F3388" s="139"/>
      <c r="G3388" s="140"/>
      <c r="H3388" s="139"/>
      <c r="I3388" s="129"/>
      <c r="L3388" s="128"/>
      <c r="M3388" s="128"/>
      <c r="N3388" s="128"/>
      <c r="O3388" s="128"/>
      <c r="P3388" s="128"/>
      <c r="Q3388" s="128"/>
      <c r="R3388" s="128"/>
      <c r="S3388" s="128"/>
      <c r="T3388" s="120">
        <f t="shared" si="575"/>
        <v>0</v>
      </c>
      <c r="U3388" s="131"/>
      <c r="V3388" s="131"/>
      <c r="W3388" s="131">
        <f>SUMIFS($F$3:F3388,$D$3:D3388,D3388,$C$3:C3388,"Buy")+SUMIFS($F$3:F3388,$D$3:D3388,D3388,$C$3:C3388,"Coin Deposit",$E$3:E3388,"&lt;&gt;")</f>
        <v>0</v>
      </c>
      <c r="X3388" s="131">
        <f t="shared" si="576"/>
        <v>0</v>
      </c>
      <c r="Y3388" s="131">
        <f>IF($D3388=Y$1,SUMIFS($H$3:$H3388,$G$3:$G3388,Y$1,$C$3:$C3388,"Sell"),0)</f>
        <v>0</v>
      </c>
      <c r="Z3388" s="131">
        <f t="shared" si="577"/>
        <v>0</v>
      </c>
      <c r="AA3388" s="131">
        <f>IF($D3388=AA$1,SUMIFS($H$3:$H3388,$G$3:$G3388,AA$1,$C$3:$C3388,"Sell"),0)</f>
        <v>0</v>
      </c>
      <c r="AB3388" s="131">
        <f t="shared" si="578"/>
        <v>0</v>
      </c>
      <c r="AC3388" s="131">
        <f>SUMIFS('Deductions and Deposits'!$H:$H,'Deductions and Deposits'!$G:$G,D3388,'Deductions and Deposits'!$F:$F,"&lt;="&amp;B3388)+SUMIFS($F$3:F3388,$D$3:D3388,D3388,$C$3:C3388,"Coin Deposit",$E$3:E3388,"")</f>
        <v>0</v>
      </c>
      <c r="AD3388" s="131">
        <f>SUMIFS('Deductions and Deposits'!$D:$D,'Deductions and Deposits'!$C:$C,D3388)+SUMIFS($F:$F,$D:$D,D3388,$C:$C,"Coin Deduction")</f>
        <v>0</v>
      </c>
      <c r="AE3388" s="131">
        <f>Table5[[#This Row],[Column4]]+Table5[[#This Row],[Column14]]+Table5[[#This Row],[Column19]]+Table5[[#This Row],[Column12]]</f>
        <v>0</v>
      </c>
      <c r="AF3388" s="131">
        <f>Table5[[#This Row],[Column5]]+Table5[[#This Row],[Column13]]+Table5[[#This Row],[Column21]]+Table5[[#This Row],[Column18]]</f>
        <v>0</v>
      </c>
      <c r="AG3388" s="131">
        <f t="shared" si="579"/>
        <v>0</v>
      </c>
      <c r="AH3388" s="131">
        <f t="shared" si="580"/>
        <v>0</v>
      </c>
      <c r="AI3388" s="131">
        <f>Table5[[#This Row],[Column17]]-Table5[[#This Row],[Column20]]</f>
        <v>0</v>
      </c>
      <c r="AJ3388" s="131">
        <f t="shared" si="581"/>
        <v>0</v>
      </c>
      <c r="AK3388" s="131">
        <f t="shared" si="585"/>
        <v>0</v>
      </c>
      <c r="AL3388" s="131">
        <f t="shared" si="582"/>
        <v>0</v>
      </c>
      <c r="AM3388" s="131" t="str">
        <f t="shared" si="583"/>
        <v/>
      </c>
      <c r="AN3388" s="131" t="str">
        <f t="shared" ca="1" si="584"/>
        <v/>
      </c>
    </row>
    <row r="3389" spans="1:40" ht="20.25" customHeight="1" x14ac:dyDescent="0.3">
      <c r="A3389" s="127"/>
      <c r="B3389" s="164"/>
      <c r="C3389" s="139"/>
      <c r="D3389" s="140"/>
      <c r="E3389" s="139"/>
      <c r="F3389" s="139"/>
      <c r="G3389" s="140"/>
      <c r="H3389" s="139"/>
      <c r="I3389" s="129"/>
      <c r="L3389" s="128"/>
      <c r="M3389" s="128"/>
      <c r="N3389" s="128"/>
      <c r="O3389" s="128"/>
      <c r="P3389" s="128"/>
      <c r="Q3389" s="128"/>
      <c r="R3389" s="128"/>
      <c r="S3389" s="128"/>
      <c r="T3389" s="120">
        <f t="shared" si="575"/>
        <v>0</v>
      </c>
      <c r="U3389" s="131"/>
      <c r="V3389" s="131"/>
      <c r="W3389" s="131">
        <f>SUMIFS($F$3:F3389,$D$3:D3389,D3389,$C$3:C3389,"Buy")+SUMIFS($F$3:F3389,$D$3:D3389,D3389,$C$3:C3389,"Coin Deposit",$E$3:E3389,"&lt;&gt;")</f>
        <v>0</v>
      </c>
      <c r="X3389" s="131">
        <f t="shared" si="576"/>
        <v>0</v>
      </c>
      <c r="Y3389" s="131">
        <f>IF($D3389=Y$1,SUMIFS($H$3:$H3389,$G$3:$G3389,Y$1,$C$3:$C3389,"Sell"),0)</f>
        <v>0</v>
      </c>
      <c r="Z3389" s="131">
        <f t="shared" si="577"/>
        <v>0</v>
      </c>
      <c r="AA3389" s="131">
        <f>IF($D3389=AA$1,SUMIFS($H$3:$H3389,$G$3:$G3389,AA$1,$C$3:$C3389,"Sell"),0)</f>
        <v>0</v>
      </c>
      <c r="AB3389" s="131">
        <f t="shared" si="578"/>
        <v>0</v>
      </c>
      <c r="AC3389" s="131">
        <f>SUMIFS('Deductions and Deposits'!$H:$H,'Deductions and Deposits'!$G:$G,D3389,'Deductions and Deposits'!$F:$F,"&lt;="&amp;B3389)+SUMIFS($F$3:F3389,$D$3:D3389,D3389,$C$3:C3389,"Coin Deposit",$E$3:E3389,"")</f>
        <v>0</v>
      </c>
      <c r="AD3389" s="131">
        <f>SUMIFS('Deductions and Deposits'!$D:$D,'Deductions and Deposits'!$C:$C,D3389)+SUMIFS($F:$F,$D:$D,D3389,$C:$C,"Coin Deduction")</f>
        <v>0</v>
      </c>
      <c r="AE3389" s="131">
        <f>Table5[[#This Row],[Column4]]+Table5[[#This Row],[Column14]]+Table5[[#This Row],[Column19]]+Table5[[#This Row],[Column12]]</f>
        <v>0</v>
      </c>
      <c r="AF3389" s="131">
        <f>Table5[[#This Row],[Column5]]+Table5[[#This Row],[Column13]]+Table5[[#This Row],[Column21]]+Table5[[#This Row],[Column18]]</f>
        <v>0</v>
      </c>
      <c r="AG3389" s="131">
        <f t="shared" si="579"/>
        <v>0</v>
      </c>
      <c r="AH3389" s="131">
        <f t="shared" si="580"/>
        <v>0</v>
      </c>
      <c r="AI3389" s="131">
        <f>Table5[[#This Row],[Column17]]-Table5[[#This Row],[Column20]]</f>
        <v>0</v>
      </c>
      <c r="AJ3389" s="131">
        <f t="shared" si="581"/>
        <v>0</v>
      </c>
      <c r="AK3389" s="131">
        <f t="shared" si="585"/>
        <v>0</v>
      </c>
      <c r="AL3389" s="131">
        <f t="shared" si="582"/>
        <v>0</v>
      </c>
      <c r="AM3389" s="131" t="str">
        <f t="shared" si="583"/>
        <v/>
      </c>
      <c r="AN3389" s="131" t="str">
        <f t="shared" ca="1" si="584"/>
        <v/>
      </c>
    </row>
    <row r="3390" spans="1:40" ht="20.25" customHeight="1" x14ac:dyDescent="0.3">
      <c r="A3390" s="127"/>
      <c r="B3390" s="164"/>
      <c r="C3390" s="139"/>
      <c r="D3390" s="140"/>
      <c r="E3390" s="139"/>
      <c r="F3390" s="139"/>
      <c r="G3390" s="140"/>
      <c r="H3390" s="139"/>
      <c r="I3390" s="129"/>
      <c r="L3390" s="128"/>
      <c r="M3390" s="128"/>
      <c r="N3390" s="128"/>
      <c r="O3390" s="128"/>
      <c r="P3390" s="128"/>
      <c r="Q3390" s="128"/>
      <c r="R3390" s="128"/>
      <c r="S3390" s="128"/>
      <c r="T3390" s="120">
        <f t="shared" si="575"/>
        <v>0</v>
      </c>
      <c r="U3390" s="131"/>
      <c r="V3390" s="131"/>
      <c r="W3390" s="131">
        <f>SUMIFS($F$3:F3390,$D$3:D3390,D3390,$C$3:C3390,"Buy")+SUMIFS($F$3:F3390,$D$3:D3390,D3390,$C$3:C3390,"Coin Deposit",$E$3:E3390,"&lt;&gt;")</f>
        <v>0</v>
      </c>
      <c r="X3390" s="131">
        <f t="shared" si="576"/>
        <v>0</v>
      </c>
      <c r="Y3390" s="131">
        <f>IF($D3390=Y$1,SUMIFS($H$3:$H3390,$G$3:$G3390,Y$1,$C$3:$C3390,"Sell"),0)</f>
        <v>0</v>
      </c>
      <c r="Z3390" s="131">
        <f t="shared" si="577"/>
        <v>0</v>
      </c>
      <c r="AA3390" s="131">
        <f>IF($D3390=AA$1,SUMIFS($H$3:$H3390,$G$3:$G3390,AA$1,$C$3:$C3390,"Sell"),0)</f>
        <v>0</v>
      </c>
      <c r="AB3390" s="131">
        <f t="shared" si="578"/>
        <v>0</v>
      </c>
      <c r="AC3390" s="131">
        <f>SUMIFS('Deductions and Deposits'!$H:$H,'Deductions and Deposits'!$G:$G,D3390,'Deductions and Deposits'!$F:$F,"&lt;="&amp;B3390)+SUMIFS($F$3:F3390,$D$3:D3390,D3390,$C$3:C3390,"Coin Deposit",$E$3:E3390,"")</f>
        <v>0</v>
      </c>
      <c r="AD3390" s="131">
        <f>SUMIFS('Deductions and Deposits'!$D:$D,'Deductions and Deposits'!$C:$C,D3390)+SUMIFS($F:$F,$D:$D,D3390,$C:$C,"Coin Deduction")</f>
        <v>0</v>
      </c>
      <c r="AE3390" s="131">
        <f>Table5[[#This Row],[Column4]]+Table5[[#This Row],[Column14]]+Table5[[#This Row],[Column19]]+Table5[[#This Row],[Column12]]</f>
        <v>0</v>
      </c>
      <c r="AF3390" s="131">
        <f>Table5[[#This Row],[Column5]]+Table5[[#This Row],[Column13]]+Table5[[#This Row],[Column21]]+Table5[[#This Row],[Column18]]</f>
        <v>0</v>
      </c>
      <c r="AG3390" s="131">
        <f t="shared" si="579"/>
        <v>0</v>
      </c>
      <c r="AH3390" s="131">
        <f t="shared" si="580"/>
        <v>0</v>
      </c>
      <c r="AI3390" s="131">
        <f>Table5[[#This Row],[Column17]]-Table5[[#This Row],[Column20]]</f>
        <v>0</v>
      </c>
      <c r="AJ3390" s="131">
        <f t="shared" si="581"/>
        <v>0</v>
      </c>
      <c r="AK3390" s="131">
        <f t="shared" si="585"/>
        <v>0</v>
      </c>
      <c r="AL3390" s="131">
        <f t="shared" si="582"/>
        <v>0</v>
      </c>
      <c r="AM3390" s="131" t="str">
        <f t="shared" si="583"/>
        <v/>
      </c>
      <c r="AN3390" s="131" t="str">
        <f t="shared" ca="1" si="584"/>
        <v/>
      </c>
    </row>
    <row r="3391" spans="1:40" ht="20.25" customHeight="1" x14ac:dyDescent="0.3">
      <c r="A3391" s="127"/>
      <c r="B3391" s="164"/>
      <c r="C3391" s="139"/>
      <c r="D3391" s="140"/>
      <c r="E3391" s="139"/>
      <c r="F3391" s="139"/>
      <c r="G3391" s="140"/>
      <c r="H3391" s="139"/>
      <c r="I3391" s="129"/>
      <c r="L3391" s="128"/>
      <c r="M3391" s="128"/>
      <c r="N3391" s="128"/>
      <c r="O3391" s="128"/>
      <c r="P3391" s="128"/>
      <c r="Q3391" s="128"/>
      <c r="R3391" s="128"/>
      <c r="S3391" s="128"/>
      <c r="T3391" s="120">
        <f t="shared" si="575"/>
        <v>0</v>
      </c>
      <c r="U3391" s="131"/>
      <c r="V3391" s="131"/>
      <c r="W3391" s="131">
        <f>SUMIFS($F$3:F3391,$D$3:D3391,D3391,$C$3:C3391,"Buy")+SUMIFS($F$3:F3391,$D$3:D3391,D3391,$C$3:C3391,"Coin Deposit",$E$3:E3391,"&lt;&gt;")</f>
        <v>0</v>
      </c>
      <c r="X3391" s="131">
        <f t="shared" si="576"/>
        <v>0</v>
      </c>
      <c r="Y3391" s="131">
        <f>IF($D3391=Y$1,SUMIFS($H$3:$H3391,$G$3:$G3391,Y$1,$C$3:$C3391,"Sell"),0)</f>
        <v>0</v>
      </c>
      <c r="Z3391" s="131">
        <f t="shared" si="577"/>
        <v>0</v>
      </c>
      <c r="AA3391" s="131">
        <f>IF($D3391=AA$1,SUMIFS($H$3:$H3391,$G$3:$G3391,AA$1,$C$3:$C3391,"Sell"),0)</f>
        <v>0</v>
      </c>
      <c r="AB3391" s="131">
        <f t="shared" si="578"/>
        <v>0</v>
      </c>
      <c r="AC3391" s="131">
        <f>SUMIFS('Deductions and Deposits'!$H:$H,'Deductions and Deposits'!$G:$G,D3391,'Deductions and Deposits'!$F:$F,"&lt;="&amp;B3391)+SUMIFS($F$3:F3391,$D$3:D3391,D3391,$C$3:C3391,"Coin Deposit",$E$3:E3391,"")</f>
        <v>0</v>
      </c>
      <c r="AD3391" s="131">
        <f>SUMIFS('Deductions and Deposits'!$D:$D,'Deductions and Deposits'!$C:$C,D3391)+SUMIFS($F:$F,$D:$D,D3391,$C:$C,"Coin Deduction")</f>
        <v>0</v>
      </c>
      <c r="AE3391" s="131">
        <f>Table5[[#This Row],[Column4]]+Table5[[#This Row],[Column14]]+Table5[[#This Row],[Column19]]+Table5[[#This Row],[Column12]]</f>
        <v>0</v>
      </c>
      <c r="AF3391" s="131">
        <f>Table5[[#This Row],[Column5]]+Table5[[#This Row],[Column13]]+Table5[[#This Row],[Column21]]+Table5[[#This Row],[Column18]]</f>
        <v>0</v>
      </c>
      <c r="AG3391" s="131">
        <f t="shared" si="579"/>
        <v>0</v>
      </c>
      <c r="AH3391" s="131">
        <f t="shared" si="580"/>
        <v>0</v>
      </c>
      <c r="AI3391" s="131">
        <f>Table5[[#This Row],[Column17]]-Table5[[#This Row],[Column20]]</f>
        <v>0</v>
      </c>
      <c r="AJ3391" s="131">
        <f t="shared" si="581"/>
        <v>0</v>
      </c>
      <c r="AK3391" s="131">
        <f t="shared" si="585"/>
        <v>0</v>
      </c>
      <c r="AL3391" s="131">
        <f t="shared" si="582"/>
        <v>0</v>
      </c>
      <c r="AM3391" s="131" t="str">
        <f t="shared" si="583"/>
        <v/>
      </c>
      <c r="AN3391" s="131" t="str">
        <f t="shared" ca="1" si="584"/>
        <v/>
      </c>
    </row>
    <row r="3392" spans="1:40" ht="20.25" customHeight="1" x14ac:dyDescent="0.3">
      <c r="A3392" s="127"/>
      <c r="B3392" s="164"/>
      <c r="C3392" s="139"/>
      <c r="D3392" s="140"/>
      <c r="E3392" s="139"/>
      <c r="F3392" s="139"/>
      <c r="G3392" s="140"/>
      <c r="H3392" s="139"/>
      <c r="I3392" s="129"/>
      <c r="L3392" s="128"/>
      <c r="M3392" s="128"/>
      <c r="N3392" s="128"/>
      <c r="O3392" s="128"/>
      <c r="P3392" s="128"/>
      <c r="Q3392" s="128"/>
      <c r="R3392" s="128"/>
      <c r="S3392" s="128"/>
      <c r="T3392" s="120">
        <f t="shared" si="575"/>
        <v>0</v>
      </c>
      <c r="U3392" s="131"/>
      <c r="V3392" s="131"/>
      <c r="W3392" s="131">
        <f>SUMIFS($F$3:F3392,$D$3:D3392,D3392,$C$3:C3392,"Buy")+SUMIFS($F$3:F3392,$D$3:D3392,D3392,$C$3:C3392,"Coin Deposit",$E$3:E3392,"&lt;&gt;")</f>
        <v>0</v>
      </c>
      <c r="X3392" s="131">
        <f t="shared" si="576"/>
        <v>0</v>
      </c>
      <c r="Y3392" s="131">
        <f>IF($D3392=Y$1,SUMIFS($H$3:$H3392,$G$3:$G3392,Y$1,$C$3:$C3392,"Sell"),0)</f>
        <v>0</v>
      </c>
      <c r="Z3392" s="131">
        <f t="shared" si="577"/>
        <v>0</v>
      </c>
      <c r="AA3392" s="131">
        <f>IF($D3392=AA$1,SUMIFS($H$3:$H3392,$G$3:$G3392,AA$1,$C$3:$C3392,"Sell"),0)</f>
        <v>0</v>
      </c>
      <c r="AB3392" s="131">
        <f t="shared" si="578"/>
        <v>0</v>
      </c>
      <c r="AC3392" s="131">
        <f>SUMIFS('Deductions and Deposits'!$H:$H,'Deductions and Deposits'!$G:$G,D3392,'Deductions and Deposits'!$F:$F,"&lt;="&amp;B3392)+SUMIFS($F$3:F3392,$D$3:D3392,D3392,$C$3:C3392,"Coin Deposit",$E$3:E3392,"")</f>
        <v>0</v>
      </c>
      <c r="AD3392" s="131">
        <f>SUMIFS('Deductions and Deposits'!$D:$D,'Deductions and Deposits'!$C:$C,D3392)+SUMIFS($F:$F,$D:$D,D3392,$C:$C,"Coin Deduction")</f>
        <v>0</v>
      </c>
      <c r="AE3392" s="131">
        <f>Table5[[#This Row],[Column4]]+Table5[[#This Row],[Column14]]+Table5[[#This Row],[Column19]]+Table5[[#This Row],[Column12]]</f>
        <v>0</v>
      </c>
      <c r="AF3392" s="131">
        <f>Table5[[#This Row],[Column5]]+Table5[[#This Row],[Column13]]+Table5[[#This Row],[Column21]]+Table5[[#This Row],[Column18]]</f>
        <v>0</v>
      </c>
      <c r="AG3392" s="131">
        <f t="shared" si="579"/>
        <v>0</v>
      </c>
      <c r="AH3392" s="131">
        <f t="shared" si="580"/>
        <v>0</v>
      </c>
      <c r="AI3392" s="131">
        <f>Table5[[#This Row],[Column17]]-Table5[[#This Row],[Column20]]</f>
        <v>0</v>
      </c>
      <c r="AJ3392" s="131">
        <f t="shared" si="581"/>
        <v>0</v>
      </c>
      <c r="AK3392" s="131">
        <f t="shared" si="585"/>
        <v>0</v>
      </c>
      <c r="AL3392" s="131">
        <f t="shared" si="582"/>
        <v>0</v>
      </c>
      <c r="AM3392" s="131" t="str">
        <f t="shared" si="583"/>
        <v/>
      </c>
      <c r="AN3392" s="131" t="str">
        <f t="shared" ca="1" si="584"/>
        <v/>
      </c>
    </row>
    <row r="3393" spans="1:40" ht="20.25" customHeight="1" x14ac:dyDescent="0.3">
      <c r="A3393" s="127"/>
      <c r="B3393" s="164"/>
      <c r="C3393" s="139"/>
      <c r="D3393" s="140"/>
      <c r="E3393" s="139"/>
      <c r="F3393" s="139"/>
      <c r="G3393" s="140"/>
      <c r="H3393" s="139"/>
      <c r="I3393" s="129"/>
      <c r="L3393" s="128"/>
      <c r="M3393" s="128"/>
      <c r="N3393" s="128"/>
      <c r="O3393" s="128"/>
      <c r="P3393" s="128"/>
      <c r="Q3393" s="128"/>
      <c r="R3393" s="128"/>
      <c r="S3393" s="128"/>
      <c r="T3393" s="120">
        <f t="shared" si="575"/>
        <v>0</v>
      </c>
      <c r="U3393" s="131"/>
      <c r="V3393" s="131"/>
      <c r="W3393" s="131">
        <f>SUMIFS($F$3:F3393,$D$3:D3393,D3393,$C$3:C3393,"Buy")+SUMIFS($F$3:F3393,$D$3:D3393,D3393,$C$3:C3393,"Coin Deposit",$E$3:E3393,"&lt;&gt;")</f>
        <v>0</v>
      </c>
      <c r="X3393" s="131">
        <f t="shared" si="576"/>
        <v>0</v>
      </c>
      <c r="Y3393" s="131">
        <f>IF($D3393=Y$1,SUMIFS($H$3:$H3393,$G$3:$G3393,Y$1,$C$3:$C3393,"Sell"),0)</f>
        <v>0</v>
      </c>
      <c r="Z3393" s="131">
        <f t="shared" si="577"/>
        <v>0</v>
      </c>
      <c r="AA3393" s="131">
        <f>IF($D3393=AA$1,SUMIFS($H$3:$H3393,$G$3:$G3393,AA$1,$C$3:$C3393,"Sell"),0)</f>
        <v>0</v>
      </c>
      <c r="AB3393" s="131">
        <f t="shared" si="578"/>
        <v>0</v>
      </c>
      <c r="AC3393" s="131">
        <f>SUMIFS('Deductions and Deposits'!$H:$H,'Deductions and Deposits'!$G:$G,D3393,'Deductions and Deposits'!$F:$F,"&lt;="&amp;B3393)+SUMIFS($F$3:F3393,$D$3:D3393,D3393,$C$3:C3393,"Coin Deposit",$E$3:E3393,"")</f>
        <v>0</v>
      </c>
      <c r="AD3393" s="131">
        <f>SUMIFS('Deductions and Deposits'!$D:$D,'Deductions and Deposits'!$C:$C,D3393)+SUMIFS($F:$F,$D:$D,D3393,$C:$C,"Coin Deduction")</f>
        <v>0</v>
      </c>
      <c r="AE3393" s="131">
        <f>Table5[[#This Row],[Column4]]+Table5[[#This Row],[Column14]]+Table5[[#This Row],[Column19]]+Table5[[#This Row],[Column12]]</f>
        <v>0</v>
      </c>
      <c r="AF3393" s="131">
        <f>Table5[[#This Row],[Column5]]+Table5[[#This Row],[Column13]]+Table5[[#This Row],[Column21]]+Table5[[#This Row],[Column18]]</f>
        <v>0</v>
      </c>
      <c r="AG3393" s="131">
        <f t="shared" si="579"/>
        <v>0</v>
      </c>
      <c r="AH3393" s="131">
        <f t="shared" si="580"/>
        <v>0</v>
      </c>
      <c r="AI3393" s="131">
        <f>Table5[[#This Row],[Column17]]-Table5[[#This Row],[Column20]]</f>
        <v>0</v>
      </c>
      <c r="AJ3393" s="131">
        <f t="shared" si="581"/>
        <v>0</v>
      </c>
      <c r="AK3393" s="131">
        <f t="shared" si="585"/>
        <v>0</v>
      </c>
      <c r="AL3393" s="131">
        <f t="shared" si="582"/>
        <v>0</v>
      </c>
      <c r="AM3393" s="131" t="str">
        <f t="shared" si="583"/>
        <v/>
      </c>
      <c r="AN3393" s="131" t="str">
        <f t="shared" ca="1" si="584"/>
        <v/>
      </c>
    </row>
    <row r="3394" spans="1:40" ht="20.25" customHeight="1" x14ac:dyDescent="0.3">
      <c r="A3394" s="127"/>
      <c r="B3394" s="164"/>
      <c r="C3394" s="139"/>
      <c r="D3394" s="140"/>
      <c r="E3394" s="139"/>
      <c r="F3394" s="139"/>
      <c r="G3394" s="140"/>
      <c r="H3394" s="139"/>
      <c r="I3394" s="129"/>
      <c r="L3394" s="128"/>
      <c r="M3394" s="128"/>
      <c r="N3394" s="128"/>
      <c r="O3394" s="128"/>
      <c r="P3394" s="128"/>
      <c r="Q3394" s="128"/>
      <c r="R3394" s="128"/>
      <c r="S3394" s="128"/>
      <c r="T3394" s="120">
        <f t="shared" si="575"/>
        <v>0</v>
      </c>
      <c r="U3394" s="131"/>
      <c r="V3394" s="131"/>
      <c r="W3394" s="131">
        <f>SUMIFS($F$3:F3394,$D$3:D3394,D3394,$C$3:C3394,"Buy")+SUMIFS($F$3:F3394,$D$3:D3394,D3394,$C$3:C3394,"Coin Deposit",$E$3:E3394,"&lt;&gt;")</f>
        <v>0</v>
      </c>
      <c r="X3394" s="131">
        <f t="shared" si="576"/>
        <v>0</v>
      </c>
      <c r="Y3394" s="131">
        <f>IF($D3394=Y$1,SUMIFS($H$3:$H3394,$G$3:$G3394,Y$1,$C$3:$C3394,"Sell"),0)</f>
        <v>0</v>
      </c>
      <c r="Z3394" s="131">
        <f t="shared" si="577"/>
        <v>0</v>
      </c>
      <c r="AA3394" s="131">
        <f>IF($D3394=AA$1,SUMIFS($H$3:$H3394,$G$3:$G3394,AA$1,$C$3:$C3394,"Sell"),0)</f>
        <v>0</v>
      </c>
      <c r="AB3394" s="131">
        <f t="shared" si="578"/>
        <v>0</v>
      </c>
      <c r="AC3394" s="131">
        <f>SUMIFS('Deductions and Deposits'!$H:$H,'Deductions and Deposits'!$G:$G,D3394,'Deductions and Deposits'!$F:$F,"&lt;="&amp;B3394)+SUMIFS($F$3:F3394,$D$3:D3394,D3394,$C$3:C3394,"Coin Deposit",$E$3:E3394,"")</f>
        <v>0</v>
      </c>
      <c r="AD3394" s="131">
        <f>SUMIFS('Deductions and Deposits'!$D:$D,'Deductions and Deposits'!$C:$C,D3394)+SUMIFS($F:$F,$D:$D,D3394,$C:$C,"Coin Deduction")</f>
        <v>0</v>
      </c>
      <c r="AE3394" s="131">
        <f>Table5[[#This Row],[Column4]]+Table5[[#This Row],[Column14]]+Table5[[#This Row],[Column19]]+Table5[[#This Row],[Column12]]</f>
        <v>0</v>
      </c>
      <c r="AF3394" s="131">
        <f>Table5[[#This Row],[Column5]]+Table5[[#This Row],[Column13]]+Table5[[#This Row],[Column21]]+Table5[[#This Row],[Column18]]</f>
        <v>0</v>
      </c>
      <c r="AG3394" s="131">
        <f t="shared" si="579"/>
        <v>0</v>
      </c>
      <c r="AH3394" s="131">
        <f t="shared" si="580"/>
        <v>0</v>
      </c>
      <c r="AI3394" s="131">
        <f>Table5[[#This Row],[Column17]]-Table5[[#This Row],[Column20]]</f>
        <v>0</v>
      </c>
      <c r="AJ3394" s="131">
        <f t="shared" si="581"/>
        <v>0</v>
      </c>
      <c r="AK3394" s="131">
        <f t="shared" si="585"/>
        <v>0</v>
      </c>
      <c r="AL3394" s="131">
        <f t="shared" si="582"/>
        <v>0</v>
      </c>
      <c r="AM3394" s="131" t="str">
        <f t="shared" si="583"/>
        <v/>
      </c>
      <c r="AN3394" s="131" t="str">
        <f t="shared" ca="1" si="584"/>
        <v/>
      </c>
    </row>
    <row r="3395" spans="1:40" ht="20.25" customHeight="1" x14ac:dyDescent="0.3">
      <c r="A3395" s="127"/>
      <c r="B3395" s="164"/>
      <c r="C3395" s="139"/>
      <c r="D3395" s="140"/>
      <c r="E3395" s="139"/>
      <c r="F3395" s="139"/>
      <c r="G3395" s="140"/>
      <c r="H3395" s="139"/>
      <c r="I3395" s="129"/>
      <c r="L3395" s="128"/>
      <c r="M3395" s="128"/>
      <c r="N3395" s="128"/>
      <c r="O3395" s="128"/>
      <c r="P3395" s="128"/>
      <c r="Q3395" s="128"/>
      <c r="R3395" s="128"/>
      <c r="S3395" s="128"/>
      <c r="T3395" s="120">
        <f t="shared" ref="T3395:T3458" si="586">IF(E3395&lt;&gt;"",E3395,0)</f>
        <v>0</v>
      </c>
      <c r="U3395" s="131"/>
      <c r="V3395" s="131"/>
      <c r="W3395" s="131">
        <f>SUMIFS($F$3:F3395,$D$3:D3395,D3395,$C$3:C3395,"Buy")+SUMIFS($F$3:F3395,$D$3:D3395,D3395,$C$3:C3395,"Coin Deposit",$E$3:E3395,"&lt;&gt;")</f>
        <v>0</v>
      </c>
      <c r="X3395" s="131">
        <f t="shared" ref="X3395:X3458" si="587">IF(OR(C3395="buy",AND(C3395="Coin Deposit",E3395&lt;&gt;"")),SUMIFS($F:$F,$D:$D,D3395,$C:$C,"sell"),0)</f>
        <v>0</v>
      </c>
      <c r="Y3395" s="131">
        <f>IF($D3395=Y$1,SUMIFS($H$3:$H3395,$G$3:$G3395,Y$1,$C$3:$C3395,"Sell"),0)</f>
        <v>0</v>
      </c>
      <c r="Z3395" s="131">
        <f t="shared" ref="Z3395:Z3458" si="588">IF($D3395=Z$1,SUMIFS($H:$H,$G:$G,Z$1,$C:$C,"Buy")+SUMIFS($H:$H,$G:$G,Z$1,$C:$C,"Coin Deposit",$E:$E,"&lt;&gt;"),0)</f>
        <v>0</v>
      </c>
      <c r="AA3395" s="131">
        <f>IF($D3395=AA$1,SUMIFS($H$3:$H3395,$G$3:$G3395,AA$1,$C$3:$C3395,"Sell"),0)</f>
        <v>0</v>
      </c>
      <c r="AB3395" s="131">
        <f t="shared" ref="AB3395:AB3458" si="589">IF($D3395=AB$1,SUMIFS($H:$H,$G:$G,AB$1,$C:$C,"Buy")+SUMIFS($H:$H,$G:$G,AB$1,$C:$C,"Coin Deposit",$E:$E,"&lt;&gt;"),0)</f>
        <v>0</v>
      </c>
      <c r="AC3395" s="131">
        <f>SUMIFS('Deductions and Deposits'!$H:$H,'Deductions and Deposits'!$G:$G,D3395,'Deductions and Deposits'!$F:$F,"&lt;="&amp;B3395)+SUMIFS($F$3:F3395,$D$3:D3395,D3395,$C$3:C3395,"Coin Deposit",$E$3:E3395,"")</f>
        <v>0</v>
      </c>
      <c r="AD3395" s="131">
        <f>SUMIFS('Deductions and Deposits'!$D:$D,'Deductions and Deposits'!$C:$C,D3395)+SUMIFS($F:$F,$D:$D,D3395,$C:$C,"Coin Deduction")</f>
        <v>0</v>
      </c>
      <c r="AE3395" s="131">
        <f>Table5[[#This Row],[Column4]]+Table5[[#This Row],[Column14]]+Table5[[#This Row],[Column19]]+Table5[[#This Row],[Column12]]</f>
        <v>0</v>
      </c>
      <c r="AF3395" s="131">
        <f>Table5[[#This Row],[Column5]]+Table5[[#This Row],[Column13]]+Table5[[#This Row],[Column21]]+Table5[[#This Row],[Column18]]</f>
        <v>0</v>
      </c>
      <c r="AG3395" s="131">
        <f t="shared" ref="AG3395:AG3458" si="590">IF(AND((AC3395+Y3395+AA3395)&gt;AF3395,OR(C3395="buy",AND(C3395="Coin Deposit",E3395&lt;&gt;""))),(AC3395+Y3395+AA3395)-AF3395,0)</f>
        <v>0</v>
      </c>
      <c r="AH3395" s="131">
        <f t="shared" ref="AH3395:AH3458" si="591">IF(AND(AE3395&gt;AF3395,OR(C3395="buy",AND(C3395="Coin Deposit",E3395&lt;&gt;""))),AE3395-AF3395,0)</f>
        <v>0</v>
      </c>
      <c r="AI3395" s="131">
        <f>Table5[[#This Row],[Column17]]-Table5[[#This Row],[Column20]]</f>
        <v>0</v>
      </c>
      <c r="AJ3395" s="131">
        <f t="shared" ref="AJ3395:AJ3458" si="592">IF(AI3395&gt;F3395,F3395,AI3395)</f>
        <v>0</v>
      </c>
      <c r="AK3395" s="131">
        <f t="shared" si="585"/>
        <v>0</v>
      </c>
      <c r="AL3395" s="131">
        <f t="shared" ref="AL3395:AL3458" si="593">IFERROR(SUMIFS($AK:$AK,$D:$D,D3395)/SUMIFS($AJ:$AJ,$D:$D,D3395),0)</f>
        <v>0</v>
      </c>
      <c r="AM3395" s="131" t="str">
        <f t="shared" ref="AM3395:AM3458" si="594">C3395&amp;D3395</f>
        <v/>
      </c>
      <c r="AN3395" s="131" t="str">
        <f t="shared" ref="AN3395:AN3458" ca="1" si="595">OFFSET(AM3395,COUNTA($AM:$AM)-ROW()-(ROW()-ROW($AN$2)-1),)</f>
        <v/>
      </c>
    </row>
    <row r="3396" spans="1:40" ht="20.25" customHeight="1" x14ac:dyDescent="0.3">
      <c r="A3396" s="127"/>
      <c r="B3396" s="164"/>
      <c r="C3396" s="139"/>
      <c r="D3396" s="140"/>
      <c r="E3396" s="139"/>
      <c r="F3396" s="139"/>
      <c r="G3396" s="140"/>
      <c r="H3396" s="139"/>
      <c r="I3396" s="129"/>
      <c r="L3396" s="128"/>
      <c r="M3396" s="128"/>
      <c r="N3396" s="128"/>
      <c r="O3396" s="128"/>
      <c r="P3396" s="128"/>
      <c r="Q3396" s="128"/>
      <c r="R3396" s="128"/>
      <c r="S3396" s="128"/>
      <c r="T3396" s="120">
        <f t="shared" si="586"/>
        <v>0</v>
      </c>
      <c r="U3396" s="131"/>
      <c r="V3396" s="131"/>
      <c r="W3396" s="131">
        <f>SUMIFS($F$3:F3396,$D$3:D3396,D3396,$C$3:C3396,"Buy")+SUMIFS($F$3:F3396,$D$3:D3396,D3396,$C$3:C3396,"Coin Deposit",$E$3:E3396,"&lt;&gt;")</f>
        <v>0</v>
      </c>
      <c r="X3396" s="131">
        <f t="shared" si="587"/>
        <v>0</v>
      </c>
      <c r="Y3396" s="131">
        <f>IF($D3396=Y$1,SUMIFS($H$3:$H3396,$G$3:$G3396,Y$1,$C$3:$C3396,"Sell"),0)</f>
        <v>0</v>
      </c>
      <c r="Z3396" s="131">
        <f t="shared" si="588"/>
        <v>0</v>
      </c>
      <c r="AA3396" s="131">
        <f>IF($D3396=AA$1,SUMIFS($H$3:$H3396,$G$3:$G3396,AA$1,$C$3:$C3396,"Sell"),0)</f>
        <v>0</v>
      </c>
      <c r="AB3396" s="131">
        <f t="shared" si="589"/>
        <v>0</v>
      </c>
      <c r="AC3396" s="131">
        <f>SUMIFS('Deductions and Deposits'!$H:$H,'Deductions and Deposits'!$G:$G,D3396,'Deductions and Deposits'!$F:$F,"&lt;="&amp;B3396)+SUMIFS($F$3:F3396,$D$3:D3396,D3396,$C$3:C3396,"Coin Deposit",$E$3:E3396,"")</f>
        <v>0</v>
      </c>
      <c r="AD3396" s="131">
        <f>SUMIFS('Deductions and Deposits'!$D:$D,'Deductions and Deposits'!$C:$C,D3396)+SUMIFS($F:$F,$D:$D,D3396,$C:$C,"Coin Deduction")</f>
        <v>0</v>
      </c>
      <c r="AE3396" s="131">
        <f>Table5[[#This Row],[Column4]]+Table5[[#This Row],[Column14]]+Table5[[#This Row],[Column19]]+Table5[[#This Row],[Column12]]</f>
        <v>0</v>
      </c>
      <c r="AF3396" s="131">
        <f>Table5[[#This Row],[Column5]]+Table5[[#This Row],[Column13]]+Table5[[#This Row],[Column21]]+Table5[[#This Row],[Column18]]</f>
        <v>0</v>
      </c>
      <c r="AG3396" s="131">
        <f t="shared" si="590"/>
        <v>0</v>
      </c>
      <c r="AH3396" s="131">
        <f t="shared" si="591"/>
        <v>0</v>
      </c>
      <c r="AI3396" s="131">
        <f>Table5[[#This Row],[Column17]]-Table5[[#This Row],[Column20]]</f>
        <v>0</v>
      </c>
      <c r="AJ3396" s="131">
        <f t="shared" si="592"/>
        <v>0</v>
      </c>
      <c r="AK3396" s="131">
        <f t="shared" si="585"/>
        <v>0</v>
      </c>
      <c r="AL3396" s="131">
        <f t="shared" si="593"/>
        <v>0</v>
      </c>
      <c r="AM3396" s="131" t="str">
        <f t="shared" si="594"/>
        <v/>
      </c>
      <c r="AN3396" s="131" t="str">
        <f t="shared" ca="1" si="595"/>
        <v/>
      </c>
    </row>
    <row r="3397" spans="1:40" ht="20.25" customHeight="1" x14ac:dyDescent="0.3">
      <c r="A3397" s="127"/>
      <c r="B3397" s="164"/>
      <c r="C3397" s="139"/>
      <c r="D3397" s="140"/>
      <c r="E3397" s="139"/>
      <c r="F3397" s="139"/>
      <c r="G3397" s="140"/>
      <c r="H3397" s="139"/>
      <c r="I3397" s="129"/>
      <c r="L3397" s="128"/>
      <c r="M3397" s="128"/>
      <c r="N3397" s="128"/>
      <c r="O3397" s="128"/>
      <c r="P3397" s="128"/>
      <c r="Q3397" s="128"/>
      <c r="R3397" s="128"/>
      <c r="S3397" s="128"/>
      <c r="T3397" s="120">
        <f t="shared" si="586"/>
        <v>0</v>
      </c>
      <c r="U3397" s="131"/>
      <c r="V3397" s="131"/>
      <c r="W3397" s="131">
        <f>SUMIFS($F$3:F3397,$D$3:D3397,D3397,$C$3:C3397,"Buy")+SUMIFS($F$3:F3397,$D$3:D3397,D3397,$C$3:C3397,"Coin Deposit",$E$3:E3397,"&lt;&gt;")</f>
        <v>0</v>
      </c>
      <c r="X3397" s="131">
        <f t="shared" si="587"/>
        <v>0</v>
      </c>
      <c r="Y3397" s="131">
        <f>IF($D3397=Y$1,SUMIFS($H$3:$H3397,$G$3:$G3397,Y$1,$C$3:$C3397,"Sell"),0)</f>
        <v>0</v>
      </c>
      <c r="Z3397" s="131">
        <f t="shared" si="588"/>
        <v>0</v>
      </c>
      <c r="AA3397" s="131">
        <f>IF($D3397=AA$1,SUMIFS($H$3:$H3397,$G$3:$G3397,AA$1,$C$3:$C3397,"Sell"),0)</f>
        <v>0</v>
      </c>
      <c r="AB3397" s="131">
        <f t="shared" si="589"/>
        <v>0</v>
      </c>
      <c r="AC3397" s="131">
        <f>SUMIFS('Deductions and Deposits'!$H:$H,'Deductions and Deposits'!$G:$G,D3397,'Deductions and Deposits'!$F:$F,"&lt;="&amp;B3397)+SUMIFS($F$3:F3397,$D$3:D3397,D3397,$C$3:C3397,"Coin Deposit",$E$3:E3397,"")</f>
        <v>0</v>
      </c>
      <c r="AD3397" s="131">
        <f>SUMIFS('Deductions and Deposits'!$D:$D,'Deductions and Deposits'!$C:$C,D3397)+SUMIFS($F:$F,$D:$D,D3397,$C:$C,"Coin Deduction")</f>
        <v>0</v>
      </c>
      <c r="AE3397" s="131">
        <f>Table5[[#This Row],[Column4]]+Table5[[#This Row],[Column14]]+Table5[[#This Row],[Column19]]+Table5[[#This Row],[Column12]]</f>
        <v>0</v>
      </c>
      <c r="AF3397" s="131">
        <f>Table5[[#This Row],[Column5]]+Table5[[#This Row],[Column13]]+Table5[[#This Row],[Column21]]+Table5[[#This Row],[Column18]]</f>
        <v>0</v>
      </c>
      <c r="AG3397" s="131">
        <f t="shared" si="590"/>
        <v>0</v>
      </c>
      <c r="AH3397" s="131">
        <f t="shared" si="591"/>
        <v>0</v>
      </c>
      <c r="AI3397" s="131">
        <f>Table5[[#This Row],[Column17]]-Table5[[#This Row],[Column20]]</f>
        <v>0</v>
      </c>
      <c r="AJ3397" s="131">
        <f t="shared" si="592"/>
        <v>0</v>
      </c>
      <c r="AK3397" s="131">
        <f t="shared" si="585"/>
        <v>0</v>
      </c>
      <c r="AL3397" s="131">
        <f t="shared" si="593"/>
        <v>0</v>
      </c>
      <c r="AM3397" s="131" t="str">
        <f t="shared" si="594"/>
        <v/>
      </c>
      <c r="AN3397" s="131" t="str">
        <f t="shared" ca="1" si="595"/>
        <v/>
      </c>
    </row>
    <row r="3398" spans="1:40" ht="20.25" customHeight="1" x14ac:dyDescent="0.3">
      <c r="A3398" s="127"/>
      <c r="B3398" s="164"/>
      <c r="C3398" s="139"/>
      <c r="D3398" s="140"/>
      <c r="E3398" s="139"/>
      <c r="F3398" s="139"/>
      <c r="G3398" s="140"/>
      <c r="H3398" s="139"/>
      <c r="I3398" s="129"/>
      <c r="L3398" s="128"/>
      <c r="M3398" s="128"/>
      <c r="N3398" s="128"/>
      <c r="O3398" s="128"/>
      <c r="P3398" s="128"/>
      <c r="Q3398" s="128"/>
      <c r="R3398" s="128"/>
      <c r="S3398" s="128"/>
      <c r="T3398" s="120">
        <f t="shared" si="586"/>
        <v>0</v>
      </c>
      <c r="U3398" s="131"/>
      <c r="V3398" s="131"/>
      <c r="W3398" s="131">
        <f>SUMIFS($F$3:F3398,$D$3:D3398,D3398,$C$3:C3398,"Buy")+SUMIFS($F$3:F3398,$D$3:D3398,D3398,$C$3:C3398,"Coin Deposit",$E$3:E3398,"&lt;&gt;")</f>
        <v>0</v>
      </c>
      <c r="X3398" s="131">
        <f t="shared" si="587"/>
        <v>0</v>
      </c>
      <c r="Y3398" s="131">
        <f>IF($D3398=Y$1,SUMIFS($H$3:$H3398,$G$3:$G3398,Y$1,$C$3:$C3398,"Sell"),0)</f>
        <v>0</v>
      </c>
      <c r="Z3398" s="131">
        <f t="shared" si="588"/>
        <v>0</v>
      </c>
      <c r="AA3398" s="131">
        <f>IF($D3398=AA$1,SUMIFS($H$3:$H3398,$G$3:$G3398,AA$1,$C$3:$C3398,"Sell"),0)</f>
        <v>0</v>
      </c>
      <c r="AB3398" s="131">
        <f t="shared" si="589"/>
        <v>0</v>
      </c>
      <c r="AC3398" s="131">
        <f>SUMIFS('Deductions and Deposits'!$H:$H,'Deductions and Deposits'!$G:$G,D3398,'Deductions and Deposits'!$F:$F,"&lt;="&amp;B3398)+SUMIFS($F$3:F3398,$D$3:D3398,D3398,$C$3:C3398,"Coin Deposit",$E$3:E3398,"")</f>
        <v>0</v>
      </c>
      <c r="AD3398" s="131">
        <f>SUMIFS('Deductions and Deposits'!$D:$D,'Deductions and Deposits'!$C:$C,D3398)+SUMIFS($F:$F,$D:$D,D3398,$C:$C,"Coin Deduction")</f>
        <v>0</v>
      </c>
      <c r="AE3398" s="131">
        <f>Table5[[#This Row],[Column4]]+Table5[[#This Row],[Column14]]+Table5[[#This Row],[Column19]]+Table5[[#This Row],[Column12]]</f>
        <v>0</v>
      </c>
      <c r="AF3398" s="131">
        <f>Table5[[#This Row],[Column5]]+Table5[[#This Row],[Column13]]+Table5[[#This Row],[Column21]]+Table5[[#This Row],[Column18]]</f>
        <v>0</v>
      </c>
      <c r="AG3398" s="131">
        <f t="shared" si="590"/>
        <v>0</v>
      </c>
      <c r="AH3398" s="131">
        <f t="shared" si="591"/>
        <v>0</v>
      </c>
      <c r="AI3398" s="131">
        <f>Table5[[#This Row],[Column17]]-Table5[[#This Row],[Column20]]</f>
        <v>0</v>
      </c>
      <c r="AJ3398" s="131">
        <f t="shared" si="592"/>
        <v>0</v>
      </c>
      <c r="AK3398" s="131">
        <f t="shared" si="585"/>
        <v>0</v>
      </c>
      <c r="AL3398" s="131">
        <f t="shared" si="593"/>
        <v>0</v>
      </c>
      <c r="AM3398" s="131" t="str">
        <f t="shared" si="594"/>
        <v/>
      </c>
      <c r="AN3398" s="131" t="str">
        <f t="shared" ca="1" si="595"/>
        <v/>
      </c>
    </row>
    <row r="3399" spans="1:40" ht="20.25" customHeight="1" x14ac:dyDescent="0.3">
      <c r="A3399" s="127"/>
      <c r="B3399" s="164"/>
      <c r="C3399" s="139"/>
      <c r="D3399" s="140"/>
      <c r="E3399" s="139"/>
      <c r="F3399" s="139"/>
      <c r="G3399" s="140"/>
      <c r="H3399" s="139"/>
      <c r="I3399" s="129"/>
      <c r="L3399" s="128"/>
      <c r="M3399" s="128"/>
      <c r="N3399" s="128"/>
      <c r="O3399" s="128"/>
      <c r="P3399" s="128"/>
      <c r="Q3399" s="128"/>
      <c r="R3399" s="128"/>
      <c r="S3399" s="128"/>
      <c r="T3399" s="120">
        <f t="shared" si="586"/>
        <v>0</v>
      </c>
      <c r="U3399" s="131"/>
      <c r="V3399" s="131"/>
      <c r="W3399" s="131">
        <f>SUMIFS($F$3:F3399,$D$3:D3399,D3399,$C$3:C3399,"Buy")+SUMIFS($F$3:F3399,$D$3:D3399,D3399,$C$3:C3399,"Coin Deposit",$E$3:E3399,"&lt;&gt;")</f>
        <v>0</v>
      </c>
      <c r="X3399" s="131">
        <f t="shared" si="587"/>
        <v>0</v>
      </c>
      <c r="Y3399" s="131">
        <f>IF($D3399=Y$1,SUMIFS($H$3:$H3399,$G$3:$G3399,Y$1,$C$3:$C3399,"Sell"),0)</f>
        <v>0</v>
      </c>
      <c r="Z3399" s="131">
        <f t="shared" si="588"/>
        <v>0</v>
      </c>
      <c r="AA3399" s="131">
        <f>IF($D3399=AA$1,SUMIFS($H$3:$H3399,$G$3:$G3399,AA$1,$C$3:$C3399,"Sell"),0)</f>
        <v>0</v>
      </c>
      <c r="AB3399" s="131">
        <f t="shared" si="589"/>
        <v>0</v>
      </c>
      <c r="AC3399" s="131">
        <f>SUMIFS('Deductions and Deposits'!$H:$H,'Deductions and Deposits'!$G:$G,D3399,'Deductions and Deposits'!$F:$F,"&lt;="&amp;B3399)+SUMIFS($F$3:F3399,$D$3:D3399,D3399,$C$3:C3399,"Coin Deposit",$E$3:E3399,"")</f>
        <v>0</v>
      </c>
      <c r="AD3399" s="131">
        <f>SUMIFS('Deductions and Deposits'!$D:$D,'Deductions and Deposits'!$C:$C,D3399)+SUMIFS($F:$F,$D:$D,D3399,$C:$C,"Coin Deduction")</f>
        <v>0</v>
      </c>
      <c r="AE3399" s="131">
        <f>Table5[[#This Row],[Column4]]+Table5[[#This Row],[Column14]]+Table5[[#This Row],[Column19]]+Table5[[#This Row],[Column12]]</f>
        <v>0</v>
      </c>
      <c r="AF3399" s="131">
        <f>Table5[[#This Row],[Column5]]+Table5[[#This Row],[Column13]]+Table5[[#This Row],[Column21]]+Table5[[#This Row],[Column18]]</f>
        <v>0</v>
      </c>
      <c r="AG3399" s="131">
        <f t="shared" si="590"/>
        <v>0</v>
      </c>
      <c r="AH3399" s="131">
        <f t="shared" si="591"/>
        <v>0</v>
      </c>
      <c r="AI3399" s="131">
        <f>Table5[[#This Row],[Column17]]-Table5[[#This Row],[Column20]]</f>
        <v>0</v>
      </c>
      <c r="AJ3399" s="131">
        <f t="shared" si="592"/>
        <v>0</v>
      </c>
      <c r="AK3399" s="131">
        <f t="shared" si="585"/>
        <v>0</v>
      </c>
      <c r="AL3399" s="131">
        <f t="shared" si="593"/>
        <v>0</v>
      </c>
      <c r="AM3399" s="131" t="str">
        <f t="shared" si="594"/>
        <v/>
      </c>
      <c r="AN3399" s="131" t="str">
        <f t="shared" ca="1" si="595"/>
        <v/>
      </c>
    </row>
    <row r="3400" spans="1:40" ht="20.25" customHeight="1" x14ac:dyDescent="0.3">
      <c r="A3400" s="127"/>
      <c r="B3400" s="164"/>
      <c r="C3400" s="139"/>
      <c r="D3400" s="140"/>
      <c r="E3400" s="139"/>
      <c r="F3400" s="139"/>
      <c r="G3400" s="140"/>
      <c r="H3400" s="139"/>
      <c r="I3400" s="129"/>
      <c r="L3400" s="128"/>
      <c r="M3400" s="128"/>
      <c r="N3400" s="128"/>
      <c r="O3400" s="128"/>
      <c r="P3400" s="128"/>
      <c r="Q3400" s="128"/>
      <c r="R3400" s="128"/>
      <c r="S3400" s="128"/>
      <c r="T3400" s="120">
        <f t="shared" si="586"/>
        <v>0</v>
      </c>
      <c r="U3400" s="131"/>
      <c r="V3400" s="131"/>
      <c r="W3400" s="131">
        <f>SUMIFS($F$3:F3400,$D$3:D3400,D3400,$C$3:C3400,"Buy")+SUMIFS($F$3:F3400,$D$3:D3400,D3400,$C$3:C3400,"Coin Deposit",$E$3:E3400,"&lt;&gt;")</f>
        <v>0</v>
      </c>
      <c r="X3400" s="131">
        <f t="shared" si="587"/>
        <v>0</v>
      </c>
      <c r="Y3400" s="131">
        <f>IF($D3400=Y$1,SUMIFS($H$3:$H3400,$G$3:$G3400,Y$1,$C$3:$C3400,"Sell"),0)</f>
        <v>0</v>
      </c>
      <c r="Z3400" s="131">
        <f t="shared" si="588"/>
        <v>0</v>
      </c>
      <c r="AA3400" s="131">
        <f>IF($D3400=AA$1,SUMIFS($H$3:$H3400,$G$3:$G3400,AA$1,$C$3:$C3400,"Sell"),0)</f>
        <v>0</v>
      </c>
      <c r="AB3400" s="131">
        <f t="shared" si="589"/>
        <v>0</v>
      </c>
      <c r="AC3400" s="131">
        <f>SUMIFS('Deductions and Deposits'!$H:$H,'Deductions and Deposits'!$G:$G,D3400,'Deductions and Deposits'!$F:$F,"&lt;="&amp;B3400)+SUMIFS($F$3:F3400,$D$3:D3400,D3400,$C$3:C3400,"Coin Deposit",$E$3:E3400,"")</f>
        <v>0</v>
      </c>
      <c r="AD3400" s="131">
        <f>SUMIFS('Deductions and Deposits'!$D:$D,'Deductions and Deposits'!$C:$C,D3400)+SUMIFS($F:$F,$D:$D,D3400,$C:$C,"Coin Deduction")</f>
        <v>0</v>
      </c>
      <c r="AE3400" s="131">
        <f>Table5[[#This Row],[Column4]]+Table5[[#This Row],[Column14]]+Table5[[#This Row],[Column19]]+Table5[[#This Row],[Column12]]</f>
        <v>0</v>
      </c>
      <c r="AF3400" s="131">
        <f>Table5[[#This Row],[Column5]]+Table5[[#This Row],[Column13]]+Table5[[#This Row],[Column21]]+Table5[[#This Row],[Column18]]</f>
        <v>0</v>
      </c>
      <c r="AG3400" s="131">
        <f t="shared" si="590"/>
        <v>0</v>
      </c>
      <c r="AH3400" s="131">
        <f t="shared" si="591"/>
        <v>0</v>
      </c>
      <c r="AI3400" s="131">
        <f>Table5[[#This Row],[Column17]]-Table5[[#This Row],[Column20]]</f>
        <v>0</v>
      </c>
      <c r="AJ3400" s="131">
        <f t="shared" si="592"/>
        <v>0</v>
      </c>
      <c r="AK3400" s="131">
        <f t="shared" si="585"/>
        <v>0</v>
      </c>
      <c r="AL3400" s="131">
        <f t="shared" si="593"/>
        <v>0</v>
      </c>
      <c r="AM3400" s="131" t="str">
        <f t="shared" si="594"/>
        <v/>
      </c>
      <c r="AN3400" s="131" t="str">
        <f t="shared" ca="1" si="595"/>
        <v/>
      </c>
    </row>
    <row r="3401" spans="1:40" ht="20.25" customHeight="1" x14ac:dyDescent="0.3">
      <c r="A3401" s="127"/>
      <c r="B3401" s="164"/>
      <c r="C3401" s="139"/>
      <c r="D3401" s="140"/>
      <c r="E3401" s="139"/>
      <c r="F3401" s="139"/>
      <c r="G3401" s="140"/>
      <c r="H3401" s="139"/>
      <c r="I3401" s="129"/>
      <c r="L3401" s="128"/>
      <c r="M3401" s="128"/>
      <c r="N3401" s="128"/>
      <c r="O3401" s="128"/>
      <c r="P3401" s="128"/>
      <c r="Q3401" s="128"/>
      <c r="R3401" s="128"/>
      <c r="S3401" s="128"/>
      <c r="T3401" s="120">
        <f t="shared" si="586"/>
        <v>0</v>
      </c>
      <c r="U3401" s="131"/>
      <c r="V3401" s="131"/>
      <c r="W3401" s="131">
        <f>SUMIFS($F$3:F3401,$D$3:D3401,D3401,$C$3:C3401,"Buy")+SUMIFS($F$3:F3401,$D$3:D3401,D3401,$C$3:C3401,"Coin Deposit",$E$3:E3401,"&lt;&gt;")</f>
        <v>0</v>
      </c>
      <c r="X3401" s="131">
        <f t="shared" si="587"/>
        <v>0</v>
      </c>
      <c r="Y3401" s="131">
        <f>IF($D3401=Y$1,SUMIFS($H$3:$H3401,$G$3:$G3401,Y$1,$C$3:$C3401,"Sell"),0)</f>
        <v>0</v>
      </c>
      <c r="Z3401" s="131">
        <f t="shared" si="588"/>
        <v>0</v>
      </c>
      <c r="AA3401" s="131">
        <f>IF($D3401=AA$1,SUMIFS($H$3:$H3401,$G$3:$G3401,AA$1,$C$3:$C3401,"Sell"),0)</f>
        <v>0</v>
      </c>
      <c r="AB3401" s="131">
        <f t="shared" si="589"/>
        <v>0</v>
      </c>
      <c r="AC3401" s="131">
        <f>SUMIFS('Deductions and Deposits'!$H:$H,'Deductions and Deposits'!$G:$G,D3401,'Deductions and Deposits'!$F:$F,"&lt;="&amp;B3401)+SUMIFS($F$3:F3401,$D$3:D3401,D3401,$C$3:C3401,"Coin Deposit",$E$3:E3401,"")</f>
        <v>0</v>
      </c>
      <c r="AD3401" s="131">
        <f>SUMIFS('Deductions and Deposits'!$D:$D,'Deductions and Deposits'!$C:$C,D3401)+SUMIFS($F:$F,$D:$D,D3401,$C:$C,"Coin Deduction")</f>
        <v>0</v>
      </c>
      <c r="AE3401" s="131">
        <f>Table5[[#This Row],[Column4]]+Table5[[#This Row],[Column14]]+Table5[[#This Row],[Column19]]+Table5[[#This Row],[Column12]]</f>
        <v>0</v>
      </c>
      <c r="AF3401" s="131">
        <f>Table5[[#This Row],[Column5]]+Table5[[#This Row],[Column13]]+Table5[[#This Row],[Column21]]+Table5[[#This Row],[Column18]]</f>
        <v>0</v>
      </c>
      <c r="AG3401" s="131">
        <f t="shared" si="590"/>
        <v>0</v>
      </c>
      <c r="AH3401" s="131">
        <f t="shared" si="591"/>
        <v>0</v>
      </c>
      <c r="AI3401" s="131">
        <f>Table5[[#This Row],[Column17]]-Table5[[#This Row],[Column20]]</f>
        <v>0</v>
      </c>
      <c r="AJ3401" s="131">
        <f t="shared" si="592"/>
        <v>0</v>
      </c>
      <c r="AK3401" s="131">
        <f t="shared" si="585"/>
        <v>0</v>
      </c>
      <c r="AL3401" s="131">
        <f t="shared" si="593"/>
        <v>0</v>
      </c>
      <c r="AM3401" s="131" t="str">
        <f t="shared" si="594"/>
        <v/>
      </c>
      <c r="AN3401" s="131" t="str">
        <f t="shared" ca="1" si="595"/>
        <v/>
      </c>
    </row>
    <row r="3402" spans="1:40" ht="20.25" customHeight="1" x14ac:dyDescent="0.3">
      <c r="A3402" s="127"/>
      <c r="B3402" s="164"/>
      <c r="C3402" s="139"/>
      <c r="D3402" s="140"/>
      <c r="E3402" s="139"/>
      <c r="F3402" s="139"/>
      <c r="G3402" s="140"/>
      <c r="H3402" s="139"/>
      <c r="I3402" s="129"/>
      <c r="L3402" s="128"/>
      <c r="M3402" s="128"/>
      <c r="N3402" s="128"/>
      <c r="O3402" s="128"/>
      <c r="P3402" s="128"/>
      <c r="Q3402" s="128"/>
      <c r="R3402" s="128"/>
      <c r="S3402" s="128"/>
      <c r="T3402" s="120">
        <f t="shared" si="586"/>
        <v>0</v>
      </c>
      <c r="U3402" s="131"/>
      <c r="V3402" s="131"/>
      <c r="W3402" s="131">
        <f>SUMIFS($F$3:F3402,$D$3:D3402,D3402,$C$3:C3402,"Buy")+SUMIFS($F$3:F3402,$D$3:D3402,D3402,$C$3:C3402,"Coin Deposit",$E$3:E3402,"&lt;&gt;")</f>
        <v>0</v>
      </c>
      <c r="X3402" s="131">
        <f t="shared" si="587"/>
        <v>0</v>
      </c>
      <c r="Y3402" s="131">
        <f>IF($D3402=Y$1,SUMIFS($H$3:$H3402,$G$3:$G3402,Y$1,$C$3:$C3402,"Sell"),0)</f>
        <v>0</v>
      </c>
      <c r="Z3402" s="131">
        <f t="shared" si="588"/>
        <v>0</v>
      </c>
      <c r="AA3402" s="131">
        <f>IF($D3402=AA$1,SUMIFS($H$3:$H3402,$G$3:$G3402,AA$1,$C$3:$C3402,"Sell"),0)</f>
        <v>0</v>
      </c>
      <c r="AB3402" s="131">
        <f t="shared" si="589"/>
        <v>0</v>
      </c>
      <c r="AC3402" s="131">
        <f>SUMIFS('Deductions and Deposits'!$H:$H,'Deductions and Deposits'!$G:$G,D3402,'Deductions and Deposits'!$F:$F,"&lt;="&amp;B3402)+SUMIFS($F$3:F3402,$D$3:D3402,D3402,$C$3:C3402,"Coin Deposit",$E$3:E3402,"")</f>
        <v>0</v>
      </c>
      <c r="AD3402" s="131">
        <f>SUMIFS('Deductions and Deposits'!$D:$D,'Deductions and Deposits'!$C:$C,D3402)+SUMIFS($F:$F,$D:$D,D3402,$C:$C,"Coin Deduction")</f>
        <v>0</v>
      </c>
      <c r="AE3402" s="131">
        <f>Table5[[#This Row],[Column4]]+Table5[[#This Row],[Column14]]+Table5[[#This Row],[Column19]]+Table5[[#This Row],[Column12]]</f>
        <v>0</v>
      </c>
      <c r="AF3402" s="131">
        <f>Table5[[#This Row],[Column5]]+Table5[[#This Row],[Column13]]+Table5[[#This Row],[Column21]]+Table5[[#This Row],[Column18]]</f>
        <v>0</v>
      </c>
      <c r="AG3402" s="131">
        <f t="shared" si="590"/>
        <v>0</v>
      </c>
      <c r="AH3402" s="131">
        <f t="shared" si="591"/>
        <v>0</v>
      </c>
      <c r="AI3402" s="131">
        <f>Table5[[#This Row],[Column17]]-Table5[[#This Row],[Column20]]</f>
        <v>0</v>
      </c>
      <c r="AJ3402" s="131">
        <f t="shared" si="592"/>
        <v>0</v>
      </c>
      <c r="AK3402" s="131">
        <f t="shared" si="585"/>
        <v>0</v>
      </c>
      <c r="AL3402" s="131">
        <f t="shared" si="593"/>
        <v>0</v>
      </c>
      <c r="AM3402" s="131" t="str">
        <f t="shared" si="594"/>
        <v/>
      </c>
      <c r="AN3402" s="131" t="str">
        <f t="shared" ca="1" si="595"/>
        <v/>
      </c>
    </row>
    <row r="3403" spans="1:40" ht="20.25" customHeight="1" x14ac:dyDescent="0.3">
      <c r="A3403" s="127"/>
      <c r="B3403" s="164"/>
      <c r="C3403" s="139"/>
      <c r="D3403" s="140"/>
      <c r="E3403" s="139"/>
      <c r="F3403" s="139"/>
      <c r="G3403" s="140"/>
      <c r="H3403" s="139"/>
      <c r="I3403" s="129"/>
      <c r="L3403" s="128"/>
      <c r="M3403" s="128"/>
      <c r="N3403" s="128"/>
      <c r="O3403" s="128"/>
      <c r="P3403" s="128"/>
      <c r="Q3403" s="128"/>
      <c r="R3403" s="128"/>
      <c r="S3403" s="128"/>
      <c r="T3403" s="120">
        <f t="shared" si="586"/>
        <v>0</v>
      </c>
      <c r="U3403" s="131"/>
      <c r="V3403" s="131"/>
      <c r="W3403" s="131">
        <f>SUMIFS($F$3:F3403,$D$3:D3403,D3403,$C$3:C3403,"Buy")+SUMIFS($F$3:F3403,$D$3:D3403,D3403,$C$3:C3403,"Coin Deposit",$E$3:E3403,"&lt;&gt;")</f>
        <v>0</v>
      </c>
      <c r="X3403" s="131">
        <f t="shared" si="587"/>
        <v>0</v>
      </c>
      <c r="Y3403" s="131">
        <f>IF($D3403=Y$1,SUMIFS($H$3:$H3403,$G$3:$G3403,Y$1,$C$3:$C3403,"Sell"),0)</f>
        <v>0</v>
      </c>
      <c r="Z3403" s="131">
        <f t="shared" si="588"/>
        <v>0</v>
      </c>
      <c r="AA3403" s="131">
        <f>IF($D3403=AA$1,SUMIFS($H$3:$H3403,$G$3:$G3403,AA$1,$C$3:$C3403,"Sell"),0)</f>
        <v>0</v>
      </c>
      <c r="AB3403" s="131">
        <f t="shared" si="589"/>
        <v>0</v>
      </c>
      <c r="AC3403" s="131">
        <f>SUMIFS('Deductions and Deposits'!$H:$H,'Deductions and Deposits'!$G:$G,D3403,'Deductions and Deposits'!$F:$F,"&lt;="&amp;B3403)+SUMIFS($F$3:F3403,$D$3:D3403,D3403,$C$3:C3403,"Coin Deposit",$E$3:E3403,"")</f>
        <v>0</v>
      </c>
      <c r="AD3403" s="131">
        <f>SUMIFS('Deductions and Deposits'!$D:$D,'Deductions and Deposits'!$C:$C,D3403)+SUMIFS($F:$F,$D:$D,D3403,$C:$C,"Coin Deduction")</f>
        <v>0</v>
      </c>
      <c r="AE3403" s="131">
        <f>Table5[[#This Row],[Column4]]+Table5[[#This Row],[Column14]]+Table5[[#This Row],[Column19]]+Table5[[#This Row],[Column12]]</f>
        <v>0</v>
      </c>
      <c r="AF3403" s="131">
        <f>Table5[[#This Row],[Column5]]+Table5[[#This Row],[Column13]]+Table5[[#This Row],[Column21]]+Table5[[#This Row],[Column18]]</f>
        <v>0</v>
      </c>
      <c r="AG3403" s="131">
        <f t="shared" si="590"/>
        <v>0</v>
      </c>
      <c r="AH3403" s="131">
        <f t="shared" si="591"/>
        <v>0</v>
      </c>
      <c r="AI3403" s="131">
        <f>Table5[[#This Row],[Column17]]-Table5[[#This Row],[Column20]]</f>
        <v>0</v>
      </c>
      <c r="AJ3403" s="131">
        <f t="shared" si="592"/>
        <v>0</v>
      </c>
      <c r="AK3403" s="131">
        <f t="shared" si="585"/>
        <v>0</v>
      </c>
      <c r="AL3403" s="131">
        <f t="shared" si="593"/>
        <v>0</v>
      </c>
      <c r="AM3403" s="131" t="str">
        <f t="shared" si="594"/>
        <v/>
      </c>
      <c r="AN3403" s="131" t="str">
        <f t="shared" ca="1" si="595"/>
        <v/>
      </c>
    </row>
    <row r="3404" spans="1:40" ht="20.25" customHeight="1" x14ac:dyDescent="0.3">
      <c r="A3404" s="127"/>
      <c r="B3404" s="164"/>
      <c r="C3404" s="139"/>
      <c r="D3404" s="140"/>
      <c r="E3404" s="139"/>
      <c r="F3404" s="139"/>
      <c r="G3404" s="140"/>
      <c r="H3404" s="139"/>
      <c r="I3404" s="129"/>
      <c r="L3404" s="128"/>
      <c r="M3404" s="128"/>
      <c r="N3404" s="128"/>
      <c r="O3404" s="128"/>
      <c r="P3404" s="128"/>
      <c r="Q3404" s="128"/>
      <c r="R3404" s="128"/>
      <c r="S3404" s="128"/>
      <c r="T3404" s="120">
        <f t="shared" si="586"/>
        <v>0</v>
      </c>
      <c r="U3404" s="131"/>
      <c r="V3404" s="131"/>
      <c r="W3404" s="131">
        <f>SUMIFS($F$3:F3404,$D$3:D3404,D3404,$C$3:C3404,"Buy")+SUMIFS($F$3:F3404,$D$3:D3404,D3404,$C$3:C3404,"Coin Deposit",$E$3:E3404,"&lt;&gt;")</f>
        <v>0</v>
      </c>
      <c r="X3404" s="131">
        <f t="shared" si="587"/>
        <v>0</v>
      </c>
      <c r="Y3404" s="131">
        <f>IF($D3404=Y$1,SUMIFS($H$3:$H3404,$G$3:$G3404,Y$1,$C$3:$C3404,"Sell"),0)</f>
        <v>0</v>
      </c>
      <c r="Z3404" s="131">
        <f t="shared" si="588"/>
        <v>0</v>
      </c>
      <c r="AA3404" s="131">
        <f>IF($D3404=AA$1,SUMIFS($H$3:$H3404,$G$3:$G3404,AA$1,$C$3:$C3404,"Sell"),0)</f>
        <v>0</v>
      </c>
      <c r="AB3404" s="131">
        <f t="shared" si="589"/>
        <v>0</v>
      </c>
      <c r="AC3404" s="131">
        <f>SUMIFS('Deductions and Deposits'!$H:$H,'Deductions and Deposits'!$G:$G,D3404,'Deductions and Deposits'!$F:$F,"&lt;="&amp;B3404)+SUMIFS($F$3:F3404,$D$3:D3404,D3404,$C$3:C3404,"Coin Deposit",$E$3:E3404,"")</f>
        <v>0</v>
      </c>
      <c r="AD3404" s="131">
        <f>SUMIFS('Deductions and Deposits'!$D:$D,'Deductions and Deposits'!$C:$C,D3404)+SUMIFS($F:$F,$D:$D,D3404,$C:$C,"Coin Deduction")</f>
        <v>0</v>
      </c>
      <c r="AE3404" s="131">
        <f>Table5[[#This Row],[Column4]]+Table5[[#This Row],[Column14]]+Table5[[#This Row],[Column19]]+Table5[[#This Row],[Column12]]</f>
        <v>0</v>
      </c>
      <c r="AF3404" s="131">
        <f>Table5[[#This Row],[Column5]]+Table5[[#This Row],[Column13]]+Table5[[#This Row],[Column21]]+Table5[[#This Row],[Column18]]</f>
        <v>0</v>
      </c>
      <c r="AG3404" s="131">
        <f t="shared" si="590"/>
        <v>0</v>
      </c>
      <c r="AH3404" s="131">
        <f t="shared" si="591"/>
        <v>0</v>
      </c>
      <c r="AI3404" s="131">
        <f>Table5[[#This Row],[Column17]]-Table5[[#This Row],[Column20]]</f>
        <v>0</v>
      </c>
      <c r="AJ3404" s="131">
        <f t="shared" si="592"/>
        <v>0</v>
      </c>
      <c r="AK3404" s="131">
        <f t="shared" si="585"/>
        <v>0</v>
      </c>
      <c r="AL3404" s="131">
        <f t="shared" si="593"/>
        <v>0</v>
      </c>
      <c r="AM3404" s="131" t="str">
        <f t="shared" si="594"/>
        <v/>
      </c>
      <c r="AN3404" s="131" t="str">
        <f t="shared" ca="1" si="595"/>
        <v/>
      </c>
    </row>
    <row r="3405" spans="1:40" ht="20.25" customHeight="1" x14ac:dyDescent="0.3">
      <c r="A3405" s="127"/>
      <c r="B3405" s="164"/>
      <c r="C3405" s="139"/>
      <c r="D3405" s="140"/>
      <c r="E3405" s="139"/>
      <c r="F3405" s="139"/>
      <c r="G3405" s="140"/>
      <c r="H3405" s="139"/>
      <c r="I3405" s="129"/>
      <c r="L3405" s="128"/>
      <c r="M3405" s="128"/>
      <c r="N3405" s="128"/>
      <c r="O3405" s="128"/>
      <c r="P3405" s="128"/>
      <c r="Q3405" s="128"/>
      <c r="R3405" s="128"/>
      <c r="S3405" s="128"/>
      <c r="T3405" s="120">
        <f t="shared" si="586"/>
        <v>0</v>
      </c>
      <c r="U3405" s="131"/>
      <c r="V3405" s="131"/>
      <c r="W3405" s="131">
        <f>SUMIFS($F$3:F3405,$D$3:D3405,D3405,$C$3:C3405,"Buy")+SUMIFS($F$3:F3405,$D$3:D3405,D3405,$C$3:C3405,"Coin Deposit",$E$3:E3405,"&lt;&gt;")</f>
        <v>0</v>
      </c>
      <c r="X3405" s="131">
        <f t="shared" si="587"/>
        <v>0</v>
      </c>
      <c r="Y3405" s="131">
        <f>IF($D3405=Y$1,SUMIFS($H$3:$H3405,$G$3:$G3405,Y$1,$C$3:$C3405,"Sell"),0)</f>
        <v>0</v>
      </c>
      <c r="Z3405" s="131">
        <f t="shared" si="588"/>
        <v>0</v>
      </c>
      <c r="AA3405" s="131">
        <f>IF($D3405=AA$1,SUMIFS($H$3:$H3405,$G$3:$G3405,AA$1,$C$3:$C3405,"Sell"),0)</f>
        <v>0</v>
      </c>
      <c r="AB3405" s="131">
        <f t="shared" si="589"/>
        <v>0</v>
      </c>
      <c r="AC3405" s="131">
        <f>SUMIFS('Deductions and Deposits'!$H:$H,'Deductions and Deposits'!$G:$G,D3405,'Deductions and Deposits'!$F:$F,"&lt;="&amp;B3405)+SUMIFS($F$3:F3405,$D$3:D3405,D3405,$C$3:C3405,"Coin Deposit",$E$3:E3405,"")</f>
        <v>0</v>
      </c>
      <c r="AD3405" s="131">
        <f>SUMIFS('Deductions and Deposits'!$D:$D,'Deductions and Deposits'!$C:$C,D3405)+SUMIFS($F:$F,$D:$D,D3405,$C:$C,"Coin Deduction")</f>
        <v>0</v>
      </c>
      <c r="AE3405" s="131">
        <f>Table5[[#This Row],[Column4]]+Table5[[#This Row],[Column14]]+Table5[[#This Row],[Column19]]+Table5[[#This Row],[Column12]]</f>
        <v>0</v>
      </c>
      <c r="AF3405" s="131">
        <f>Table5[[#This Row],[Column5]]+Table5[[#This Row],[Column13]]+Table5[[#This Row],[Column21]]+Table5[[#This Row],[Column18]]</f>
        <v>0</v>
      </c>
      <c r="AG3405" s="131">
        <f t="shared" si="590"/>
        <v>0</v>
      </c>
      <c r="AH3405" s="131">
        <f t="shared" si="591"/>
        <v>0</v>
      </c>
      <c r="AI3405" s="131">
        <f>Table5[[#This Row],[Column17]]-Table5[[#This Row],[Column20]]</f>
        <v>0</v>
      </c>
      <c r="AJ3405" s="131">
        <f t="shared" si="592"/>
        <v>0</v>
      </c>
      <c r="AK3405" s="131">
        <f t="shared" si="585"/>
        <v>0</v>
      </c>
      <c r="AL3405" s="131">
        <f t="shared" si="593"/>
        <v>0</v>
      </c>
      <c r="AM3405" s="131" t="str">
        <f t="shared" si="594"/>
        <v/>
      </c>
      <c r="AN3405" s="131" t="str">
        <f t="shared" ca="1" si="595"/>
        <v/>
      </c>
    </row>
    <row r="3406" spans="1:40" ht="20.25" customHeight="1" x14ac:dyDescent="0.3">
      <c r="A3406" s="127"/>
      <c r="B3406" s="164"/>
      <c r="C3406" s="139"/>
      <c r="D3406" s="140"/>
      <c r="E3406" s="139"/>
      <c r="F3406" s="139"/>
      <c r="G3406" s="140"/>
      <c r="H3406" s="139"/>
      <c r="I3406" s="129"/>
      <c r="L3406" s="128"/>
      <c r="M3406" s="128"/>
      <c r="N3406" s="128"/>
      <c r="O3406" s="128"/>
      <c r="P3406" s="128"/>
      <c r="Q3406" s="128"/>
      <c r="R3406" s="128"/>
      <c r="S3406" s="128"/>
      <c r="T3406" s="120">
        <f t="shared" si="586"/>
        <v>0</v>
      </c>
      <c r="U3406" s="131"/>
      <c r="V3406" s="131"/>
      <c r="W3406" s="131">
        <f>SUMIFS($F$3:F3406,$D$3:D3406,D3406,$C$3:C3406,"Buy")+SUMIFS($F$3:F3406,$D$3:D3406,D3406,$C$3:C3406,"Coin Deposit",$E$3:E3406,"&lt;&gt;")</f>
        <v>0</v>
      </c>
      <c r="X3406" s="131">
        <f t="shared" si="587"/>
        <v>0</v>
      </c>
      <c r="Y3406" s="131">
        <f>IF($D3406=Y$1,SUMIFS($H$3:$H3406,$G$3:$G3406,Y$1,$C$3:$C3406,"Sell"),0)</f>
        <v>0</v>
      </c>
      <c r="Z3406" s="131">
        <f t="shared" si="588"/>
        <v>0</v>
      </c>
      <c r="AA3406" s="131">
        <f>IF($D3406=AA$1,SUMIFS($H$3:$H3406,$G$3:$G3406,AA$1,$C$3:$C3406,"Sell"),0)</f>
        <v>0</v>
      </c>
      <c r="AB3406" s="131">
        <f t="shared" si="589"/>
        <v>0</v>
      </c>
      <c r="AC3406" s="131">
        <f>SUMIFS('Deductions and Deposits'!$H:$H,'Deductions and Deposits'!$G:$G,D3406,'Deductions and Deposits'!$F:$F,"&lt;="&amp;B3406)+SUMIFS($F$3:F3406,$D$3:D3406,D3406,$C$3:C3406,"Coin Deposit",$E$3:E3406,"")</f>
        <v>0</v>
      </c>
      <c r="AD3406" s="131">
        <f>SUMIFS('Deductions and Deposits'!$D:$D,'Deductions and Deposits'!$C:$C,D3406)+SUMIFS($F:$F,$D:$D,D3406,$C:$C,"Coin Deduction")</f>
        <v>0</v>
      </c>
      <c r="AE3406" s="131">
        <f>Table5[[#This Row],[Column4]]+Table5[[#This Row],[Column14]]+Table5[[#This Row],[Column19]]+Table5[[#This Row],[Column12]]</f>
        <v>0</v>
      </c>
      <c r="AF3406" s="131">
        <f>Table5[[#This Row],[Column5]]+Table5[[#This Row],[Column13]]+Table5[[#This Row],[Column21]]+Table5[[#This Row],[Column18]]</f>
        <v>0</v>
      </c>
      <c r="AG3406" s="131">
        <f t="shared" si="590"/>
        <v>0</v>
      </c>
      <c r="AH3406" s="131">
        <f t="shared" si="591"/>
        <v>0</v>
      </c>
      <c r="AI3406" s="131">
        <f>Table5[[#This Row],[Column17]]-Table5[[#This Row],[Column20]]</f>
        <v>0</v>
      </c>
      <c r="AJ3406" s="131">
        <f t="shared" si="592"/>
        <v>0</v>
      </c>
      <c r="AK3406" s="131">
        <f t="shared" si="585"/>
        <v>0</v>
      </c>
      <c r="AL3406" s="131">
        <f t="shared" si="593"/>
        <v>0</v>
      </c>
      <c r="AM3406" s="131" t="str">
        <f t="shared" si="594"/>
        <v/>
      </c>
      <c r="AN3406" s="131" t="str">
        <f t="shared" ca="1" si="595"/>
        <v/>
      </c>
    </row>
    <row r="3407" spans="1:40" ht="20.25" customHeight="1" x14ac:dyDescent="0.3">
      <c r="A3407" s="127"/>
      <c r="B3407" s="164"/>
      <c r="C3407" s="139"/>
      <c r="D3407" s="140"/>
      <c r="E3407" s="139"/>
      <c r="F3407" s="139"/>
      <c r="G3407" s="140"/>
      <c r="H3407" s="139"/>
      <c r="I3407" s="129"/>
      <c r="L3407" s="128"/>
      <c r="M3407" s="128"/>
      <c r="N3407" s="128"/>
      <c r="O3407" s="128"/>
      <c r="P3407" s="128"/>
      <c r="Q3407" s="128"/>
      <c r="R3407" s="128"/>
      <c r="S3407" s="128"/>
      <c r="T3407" s="120">
        <f t="shared" si="586"/>
        <v>0</v>
      </c>
      <c r="U3407" s="131"/>
      <c r="V3407" s="131"/>
      <c r="W3407" s="131">
        <f>SUMIFS($F$3:F3407,$D$3:D3407,D3407,$C$3:C3407,"Buy")+SUMIFS($F$3:F3407,$D$3:D3407,D3407,$C$3:C3407,"Coin Deposit",$E$3:E3407,"&lt;&gt;")</f>
        <v>0</v>
      </c>
      <c r="X3407" s="131">
        <f t="shared" si="587"/>
        <v>0</v>
      </c>
      <c r="Y3407" s="131">
        <f>IF($D3407=Y$1,SUMIFS($H$3:$H3407,$G$3:$G3407,Y$1,$C$3:$C3407,"Sell"),0)</f>
        <v>0</v>
      </c>
      <c r="Z3407" s="131">
        <f t="shared" si="588"/>
        <v>0</v>
      </c>
      <c r="AA3407" s="131">
        <f>IF($D3407=AA$1,SUMIFS($H$3:$H3407,$G$3:$G3407,AA$1,$C$3:$C3407,"Sell"),0)</f>
        <v>0</v>
      </c>
      <c r="AB3407" s="131">
        <f t="shared" si="589"/>
        <v>0</v>
      </c>
      <c r="AC3407" s="131">
        <f>SUMIFS('Deductions and Deposits'!$H:$H,'Deductions and Deposits'!$G:$G,D3407,'Deductions and Deposits'!$F:$F,"&lt;="&amp;B3407)+SUMIFS($F$3:F3407,$D$3:D3407,D3407,$C$3:C3407,"Coin Deposit",$E$3:E3407,"")</f>
        <v>0</v>
      </c>
      <c r="AD3407" s="131">
        <f>SUMIFS('Deductions and Deposits'!$D:$D,'Deductions and Deposits'!$C:$C,D3407)+SUMIFS($F:$F,$D:$D,D3407,$C:$C,"Coin Deduction")</f>
        <v>0</v>
      </c>
      <c r="AE3407" s="131">
        <f>Table5[[#This Row],[Column4]]+Table5[[#This Row],[Column14]]+Table5[[#This Row],[Column19]]+Table5[[#This Row],[Column12]]</f>
        <v>0</v>
      </c>
      <c r="AF3407" s="131">
        <f>Table5[[#This Row],[Column5]]+Table5[[#This Row],[Column13]]+Table5[[#This Row],[Column21]]+Table5[[#This Row],[Column18]]</f>
        <v>0</v>
      </c>
      <c r="AG3407" s="131">
        <f t="shared" si="590"/>
        <v>0</v>
      </c>
      <c r="AH3407" s="131">
        <f t="shared" si="591"/>
        <v>0</v>
      </c>
      <c r="AI3407" s="131">
        <f>Table5[[#This Row],[Column17]]-Table5[[#This Row],[Column20]]</f>
        <v>0</v>
      </c>
      <c r="AJ3407" s="131">
        <f t="shared" si="592"/>
        <v>0</v>
      </c>
      <c r="AK3407" s="131">
        <f t="shared" si="585"/>
        <v>0</v>
      </c>
      <c r="AL3407" s="131">
        <f t="shared" si="593"/>
        <v>0</v>
      </c>
      <c r="AM3407" s="131" t="str">
        <f t="shared" si="594"/>
        <v/>
      </c>
      <c r="AN3407" s="131" t="str">
        <f t="shared" ca="1" si="595"/>
        <v/>
      </c>
    </row>
    <row r="3408" spans="1:40" ht="20.25" customHeight="1" x14ac:dyDescent="0.3">
      <c r="A3408" s="127"/>
      <c r="B3408" s="164"/>
      <c r="C3408" s="139"/>
      <c r="D3408" s="140"/>
      <c r="E3408" s="139"/>
      <c r="F3408" s="139"/>
      <c r="G3408" s="140"/>
      <c r="H3408" s="139"/>
      <c r="I3408" s="129"/>
      <c r="L3408" s="128"/>
      <c r="M3408" s="128"/>
      <c r="N3408" s="128"/>
      <c r="O3408" s="128"/>
      <c r="P3408" s="128"/>
      <c r="Q3408" s="128"/>
      <c r="R3408" s="128"/>
      <c r="S3408" s="128"/>
      <c r="T3408" s="120">
        <f t="shared" si="586"/>
        <v>0</v>
      </c>
      <c r="U3408" s="131"/>
      <c r="V3408" s="131"/>
      <c r="W3408" s="131">
        <f>SUMIFS($F$3:F3408,$D$3:D3408,D3408,$C$3:C3408,"Buy")+SUMIFS($F$3:F3408,$D$3:D3408,D3408,$C$3:C3408,"Coin Deposit",$E$3:E3408,"&lt;&gt;")</f>
        <v>0</v>
      </c>
      <c r="X3408" s="131">
        <f t="shared" si="587"/>
        <v>0</v>
      </c>
      <c r="Y3408" s="131">
        <f>IF($D3408=Y$1,SUMIFS($H$3:$H3408,$G$3:$G3408,Y$1,$C$3:$C3408,"Sell"),0)</f>
        <v>0</v>
      </c>
      <c r="Z3408" s="131">
        <f t="shared" si="588"/>
        <v>0</v>
      </c>
      <c r="AA3408" s="131">
        <f>IF($D3408=AA$1,SUMIFS($H$3:$H3408,$G$3:$G3408,AA$1,$C$3:$C3408,"Sell"),0)</f>
        <v>0</v>
      </c>
      <c r="AB3408" s="131">
        <f t="shared" si="589"/>
        <v>0</v>
      </c>
      <c r="AC3408" s="131">
        <f>SUMIFS('Deductions and Deposits'!$H:$H,'Deductions and Deposits'!$G:$G,D3408,'Deductions and Deposits'!$F:$F,"&lt;="&amp;B3408)+SUMIFS($F$3:F3408,$D$3:D3408,D3408,$C$3:C3408,"Coin Deposit",$E$3:E3408,"")</f>
        <v>0</v>
      </c>
      <c r="AD3408" s="131">
        <f>SUMIFS('Deductions and Deposits'!$D:$D,'Deductions and Deposits'!$C:$C,D3408)+SUMIFS($F:$F,$D:$D,D3408,$C:$C,"Coin Deduction")</f>
        <v>0</v>
      </c>
      <c r="AE3408" s="131">
        <f>Table5[[#This Row],[Column4]]+Table5[[#This Row],[Column14]]+Table5[[#This Row],[Column19]]+Table5[[#This Row],[Column12]]</f>
        <v>0</v>
      </c>
      <c r="AF3408" s="131">
        <f>Table5[[#This Row],[Column5]]+Table5[[#This Row],[Column13]]+Table5[[#This Row],[Column21]]+Table5[[#This Row],[Column18]]</f>
        <v>0</v>
      </c>
      <c r="AG3408" s="131">
        <f t="shared" si="590"/>
        <v>0</v>
      </c>
      <c r="AH3408" s="131">
        <f t="shared" si="591"/>
        <v>0</v>
      </c>
      <c r="AI3408" s="131">
        <f>Table5[[#This Row],[Column17]]-Table5[[#This Row],[Column20]]</f>
        <v>0</v>
      </c>
      <c r="AJ3408" s="131">
        <f t="shared" si="592"/>
        <v>0</v>
      </c>
      <c r="AK3408" s="131">
        <f t="shared" si="585"/>
        <v>0</v>
      </c>
      <c r="AL3408" s="131">
        <f t="shared" si="593"/>
        <v>0</v>
      </c>
      <c r="AM3408" s="131" t="str">
        <f t="shared" si="594"/>
        <v/>
      </c>
      <c r="AN3408" s="131" t="str">
        <f t="shared" ca="1" si="595"/>
        <v/>
      </c>
    </row>
    <row r="3409" spans="1:40" ht="20.25" customHeight="1" x14ac:dyDescent="0.3">
      <c r="A3409" s="127"/>
      <c r="B3409" s="164"/>
      <c r="C3409" s="139"/>
      <c r="D3409" s="140"/>
      <c r="E3409" s="139"/>
      <c r="F3409" s="139"/>
      <c r="G3409" s="140"/>
      <c r="H3409" s="139"/>
      <c r="I3409" s="129"/>
      <c r="L3409" s="128"/>
      <c r="M3409" s="128"/>
      <c r="N3409" s="128"/>
      <c r="O3409" s="128"/>
      <c r="P3409" s="128"/>
      <c r="Q3409" s="128"/>
      <c r="R3409" s="128"/>
      <c r="S3409" s="128"/>
      <c r="T3409" s="120">
        <f t="shared" si="586"/>
        <v>0</v>
      </c>
      <c r="U3409" s="131"/>
      <c r="V3409" s="131"/>
      <c r="W3409" s="131">
        <f>SUMIFS($F$3:F3409,$D$3:D3409,D3409,$C$3:C3409,"Buy")+SUMIFS($F$3:F3409,$D$3:D3409,D3409,$C$3:C3409,"Coin Deposit",$E$3:E3409,"&lt;&gt;")</f>
        <v>0</v>
      </c>
      <c r="X3409" s="131">
        <f t="shared" si="587"/>
        <v>0</v>
      </c>
      <c r="Y3409" s="131">
        <f>IF($D3409=Y$1,SUMIFS($H$3:$H3409,$G$3:$G3409,Y$1,$C$3:$C3409,"Sell"),0)</f>
        <v>0</v>
      </c>
      <c r="Z3409" s="131">
        <f t="shared" si="588"/>
        <v>0</v>
      </c>
      <c r="AA3409" s="131">
        <f>IF($D3409=AA$1,SUMIFS($H$3:$H3409,$G$3:$G3409,AA$1,$C$3:$C3409,"Sell"),0)</f>
        <v>0</v>
      </c>
      <c r="AB3409" s="131">
        <f t="shared" si="589"/>
        <v>0</v>
      </c>
      <c r="AC3409" s="131">
        <f>SUMIFS('Deductions and Deposits'!$H:$H,'Deductions and Deposits'!$G:$G,D3409,'Deductions and Deposits'!$F:$F,"&lt;="&amp;B3409)+SUMIFS($F$3:F3409,$D$3:D3409,D3409,$C$3:C3409,"Coin Deposit",$E$3:E3409,"")</f>
        <v>0</v>
      </c>
      <c r="AD3409" s="131">
        <f>SUMIFS('Deductions and Deposits'!$D:$D,'Deductions and Deposits'!$C:$C,D3409)+SUMIFS($F:$F,$D:$D,D3409,$C:$C,"Coin Deduction")</f>
        <v>0</v>
      </c>
      <c r="AE3409" s="131">
        <f>Table5[[#This Row],[Column4]]+Table5[[#This Row],[Column14]]+Table5[[#This Row],[Column19]]+Table5[[#This Row],[Column12]]</f>
        <v>0</v>
      </c>
      <c r="AF3409" s="131">
        <f>Table5[[#This Row],[Column5]]+Table5[[#This Row],[Column13]]+Table5[[#This Row],[Column21]]+Table5[[#This Row],[Column18]]</f>
        <v>0</v>
      </c>
      <c r="AG3409" s="131">
        <f t="shared" si="590"/>
        <v>0</v>
      </c>
      <c r="AH3409" s="131">
        <f t="shared" si="591"/>
        <v>0</v>
      </c>
      <c r="AI3409" s="131">
        <f>Table5[[#This Row],[Column17]]-Table5[[#This Row],[Column20]]</f>
        <v>0</v>
      </c>
      <c r="AJ3409" s="131">
        <f t="shared" si="592"/>
        <v>0</v>
      </c>
      <c r="AK3409" s="131">
        <f t="shared" si="585"/>
        <v>0</v>
      </c>
      <c r="AL3409" s="131">
        <f t="shared" si="593"/>
        <v>0</v>
      </c>
      <c r="AM3409" s="131" t="str">
        <f t="shared" si="594"/>
        <v/>
      </c>
      <c r="AN3409" s="131" t="str">
        <f t="shared" ca="1" si="595"/>
        <v/>
      </c>
    </row>
    <row r="3410" spans="1:40" ht="20.25" customHeight="1" x14ac:dyDescent="0.3">
      <c r="A3410" s="127"/>
      <c r="B3410" s="164"/>
      <c r="C3410" s="139"/>
      <c r="D3410" s="140"/>
      <c r="E3410" s="139"/>
      <c r="F3410" s="139"/>
      <c r="G3410" s="140"/>
      <c r="H3410" s="139"/>
      <c r="I3410" s="129"/>
      <c r="L3410" s="128"/>
      <c r="M3410" s="128"/>
      <c r="N3410" s="128"/>
      <c r="O3410" s="128"/>
      <c r="P3410" s="128"/>
      <c r="Q3410" s="128"/>
      <c r="R3410" s="128"/>
      <c r="S3410" s="128"/>
      <c r="T3410" s="120">
        <f t="shared" si="586"/>
        <v>0</v>
      </c>
      <c r="U3410" s="131"/>
      <c r="V3410" s="131"/>
      <c r="W3410" s="131">
        <f>SUMIFS($F$3:F3410,$D$3:D3410,D3410,$C$3:C3410,"Buy")+SUMIFS($F$3:F3410,$D$3:D3410,D3410,$C$3:C3410,"Coin Deposit",$E$3:E3410,"&lt;&gt;")</f>
        <v>0</v>
      </c>
      <c r="X3410" s="131">
        <f t="shared" si="587"/>
        <v>0</v>
      </c>
      <c r="Y3410" s="131">
        <f>IF($D3410=Y$1,SUMIFS($H$3:$H3410,$G$3:$G3410,Y$1,$C$3:$C3410,"Sell"),0)</f>
        <v>0</v>
      </c>
      <c r="Z3410" s="131">
        <f t="shared" si="588"/>
        <v>0</v>
      </c>
      <c r="AA3410" s="131">
        <f>IF($D3410=AA$1,SUMIFS($H$3:$H3410,$G$3:$G3410,AA$1,$C$3:$C3410,"Sell"),0)</f>
        <v>0</v>
      </c>
      <c r="AB3410" s="131">
        <f t="shared" si="589"/>
        <v>0</v>
      </c>
      <c r="AC3410" s="131">
        <f>SUMIFS('Deductions and Deposits'!$H:$H,'Deductions and Deposits'!$G:$G,D3410,'Deductions and Deposits'!$F:$F,"&lt;="&amp;B3410)+SUMIFS($F$3:F3410,$D$3:D3410,D3410,$C$3:C3410,"Coin Deposit",$E$3:E3410,"")</f>
        <v>0</v>
      </c>
      <c r="AD3410" s="131">
        <f>SUMIFS('Deductions and Deposits'!$D:$D,'Deductions and Deposits'!$C:$C,D3410)+SUMIFS($F:$F,$D:$D,D3410,$C:$C,"Coin Deduction")</f>
        <v>0</v>
      </c>
      <c r="AE3410" s="131">
        <f>Table5[[#This Row],[Column4]]+Table5[[#This Row],[Column14]]+Table5[[#This Row],[Column19]]+Table5[[#This Row],[Column12]]</f>
        <v>0</v>
      </c>
      <c r="AF3410" s="131">
        <f>Table5[[#This Row],[Column5]]+Table5[[#This Row],[Column13]]+Table5[[#This Row],[Column21]]+Table5[[#This Row],[Column18]]</f>
        <v>0</v>
      </c>
      <c r="AG3410" s="131">
        <f t="shared" si="590"/>
        <v>0</v>
      </c>
      <c r="AH3410" s="131">
        <f t="shared" si="591"/>
        <v>0</v>
      </c>
      <c r="AI3410" s="131">
        <f>Table5[[#This Row],[Column17]]-Table5[[#This Row],[Column20]]</f>
        <v>0</v>
      </c>
      <c r="AJ3410" s="131">
        <f t="shared" si="592"/>
        <v>0</v>
      </c>
      <c r="AK3410" s="131">
        <f t="shared" si="585"/>
        <v>0</v>
      </c>
      <c r="AL3410" s="131">
        <f t="shared" si="593"/>
        <v>0</v>
      </c>
      <c r="AM3410" s="131" t="str">
        <f t="shared" si="594"/>
        <v/>
      </c>
      <c r="AN3410" s="131" t="str">
        <f t="shared" ca="1" si="595"/>
        <v/>
      </c>
    </row>
    <row r="3411" spans="1:40" ht="20.25" customHeight="1" x14ac:dyDescent="0.3">
      <c r="A3411" s="127"/>
      <c r="B3411" s="164"/>
      <c r="C3411" s="139"/>
      <c r="D3411" s="140"/>
      <c r="E3411" s="139"/>
      <c r="F3411" s="139"/>
      <c r="G3411" s="140"/>
      <c r="H3411" s="139"/>
      <c r="I3411" s="129"/>
      <c r="L3411" s="128"/>
      <c r="M3411" s="128"/>
      <c r="N3411" s="128"/>
      <c r="O3411" s="128"/>
      <c r="P3411" s="128"/>
      <c r="Q3411" s="128"/>
      <c r="R3411" s="128"/>
      <c r="S3411" s="128"/>
      <c r="T3411" s="120">
        <f t="shared" si="586"/>
        <v>0</v>
      </c>
      <c r="U3411" s="131"/>
      <c r="V3411" s="131"/>
      <c r="W3411" s="131">
        <f>SUMIFS($F$3:F3411,$D$3:D3411,D3411,$C$3:C3411,"Buy")+SUMIFS($F$3:F3411,$D$3:D3411,D3411,$C$3:C3411,"Coin Deposit",$E$3:E3411,"&lt;&gt;")</f>
        <v>0</v>
      </c>
      <c r="X3411" s="131">
        <f t="shared" si="587"/>
        <v>0</v>
      </c>
      <c r="Y3411" s="131">
        <f>IF($D3411=Y$1,SUMIFS($H$3:$H3411,$G$3:$G3411,Y$1,$C$3:$C3411,"Sell"),0)</f>
        <v>0</v>
      </c>
      <c r="Z3411" s="131">
        <f t="shared" si="588"/>
        <v>0</v>
      </c>
      <c r="AA3411" s="131">
        <f>IF($D3411=AA$1,SUMIFS($H$3:$H3411,$G$3:$G3411,AA$1,$C$3:$C3411,"Sell"),0)</f>
        <v>0</v>
      </c>
      <c r="AB3411" s="131">
        <f t="shared" si="589"/>
        <v>0</v>
      </c>
      <c r="AC3411" s="131">
        <f>SUMIFS('Deductions and Deposits'!$H:$H,'Deductions and Deposits'!$G:$G,D3411,'Deductions and Deposits'!$F:$F,"&lt;="&amp;B3411)+SUMIFS($F$3:F3411,$D$3:D3411,D3411,$C$3:C3411,"Coin Deposit",$E$3:E3411,"")</f>
        <v>0</v>
      </c>
      <c r="AD3411" s="131">
        <f>SUMIFS('Deductions and Deposits'!$D:$D,'Deductions and Deposits'!$C:$C,D3411)+SUMIFS($F:$F,$D:$D,D3411,$C:$C,"Coin Deduction")</f>
        <v>0</v>
      </c>
      <c r="AE3411" s="131">
        <f>Table5[[#This Row],[Column4]]+Table5[[#This Row],[Column14]]+Table5[[#This Row],[Column19]]+Table5[[#This Row],[Column12]]</f>
        <v>0</v>
      </c>
      <c r="AF3411" s="131">
        <f>Table5[[#This Row],[Column5]]+Table5[[#This Row],[Column13]]+Table5[[#This Row],[Column21]]+Table5[[#This Row],[Column18]]</f>
        <v>0</v>
      </c>
      <c r="AG3411" s="131">
        <f t="shared" si="590"/>
        <v>0</v>
      </c>
      <c r="AH3411" s="131">
        <f t="shared" si="591"/>
        <v>0</v>
      </c>
      <c r="AI3411" s="131">
        <f>Table5[[#This Row],[Column17]]-Table5[[#This Row],[Column20]]</f>
        <v>0</v>
      </c>
      <c r="AJ3411" s="131">
        <f t="shared" si="592"/>
        <v>0</v>
      </c>
      <c r="AK3411" s="131">
        <f t="shared" si="585"/>
        <v>0</v>
      </c>
      <c r="AL3411" s="131">
        <f t="shared" si="593"/>
        <v>0</v>
      </c>
      <c r="AM3411" s="131" t="str">
        <f t="shared" si="594"/>
        <v/>
      </c>
      <c r="AN3411" s="131" t="str">
        <f t="shared" ca="1" si="595"/>
        <v/>
      </c>
    </row>
    <row r="3412" spans="1:40" ht="20.25" customHeight="1" x14ac:dyDescent="0.3">
      <c r="A3412" s="127"/>
      <c r="B3412" s="164"/>
      <c r="C3412" s="139"/>
      <c r="D3412" s="140"/>
      <c r="E3412" s="139"/>
      <c r="F3412" s="139"/>
      <c r="G3412" s="140"/>
      <c r="H3412" s="139"/>
      <c r="I3412" s="129"/>
      <c r="L3412" s="128"/>
      <c r="M3412" s="128"/>
      <c r="N3412" s="128"/>
      <c r="O3412" s="128"/>
      <c r="P3412" s="128"/>
      <c r="Q3412" s="128"/>
      <c r="R3412" s="128"/>
      <c r="S3412" s="128"/>
      <c r="T3412" s="120">
        <f t="shared" si="586"/>
        <v>0</v>
      </c>
      <c r="U3412" s="131"/>
      <c r="V3412" s="131"/>
      <c r="W3412" s="131">
        <f>SUMIFS($F$3:F3412,$D$3:D3412,D3412,$C$3:C3412,"Buy")+SUMIFS($F$3:F3412,$D$3:D3412,D3412,$C$3:C3412,"Coin Deposit",$E$3:E3412,"&lt;&gt;")</f>
        <v>0</v>
      </c>
      <c r="X3412" s="131">
        <f t="shared" si="587"/>
        <v>0</v>
      </c>
      <c r="Y3412" s="131">
        <f>IF($D3412=Y$1,SUMIFS($H$3:$H3412,$G$3:$G3412,Y$1,$C$3:$C3412,"Sell"),0)</f>
        <v>0</v>
      </c>
      <c r="Z3412" s="131">
        <f t="shared" si="588"/>
        <v>0</v>
      </c>
      <c r="AA3412" s="131">
        <f>IF($D3412=AA$1,SUMIFS($H$3:$H3412,$G$3:$G3412,AA$1,$C$3:$C3412,"Sell"),0)</f>
        <v>0</v>
      </c>
      <c r="AB3412" s="131">
        <f t="shared" si="589"/>
        <v>0</v>
      </c>
      <c r="AC3412" s="131">
        <f>SUMIFS('Deductions and Deposits'!$H:$H,'Deductions and Deposits'!$G:$G,D3412,'Deductions and Deposits'!$F:$F,"&lt;="&amp;B3412)+SUMIFS($F$3:F3412,$D$3:D3412,D3412,$C$3:C3412,"Coin Deposit",$E$3:E3412,"")</f>
        <v>0</v>
      </c>
      <c r="AD3412" s="131">
        <f>SUMIFS('Deductions and Deposits'!$D:$D,'Deductions and Deposits'!$C:$C,D3412)+SUMIFS($F:$F,$D:$D,D3412,$C:$C,"Coin Deduction")</f>
        <v>0</v>
      </c>
      <c r="AE3412" s="131">
        <f>Table5[[#This Row],[Column4]]+Table5[[#This Row],[Column14]]+Table5[[#This Row],[Column19]]+Table5[[#This Row],[Column12]]</f>
        <v>0</v>
      </c>
      <c r="AF3412" s="131">
        <f>Table5[[#This Row],[Column5]]+Table5[[#This Row],[Column13]]+Table5[[#This Row],[Column21]]+Table5[[#This Row],[Column18]]</f>
        <v>0</v>
      </c>
      <c r="AG3412" s="131">
        <f t="shared" si="590"/>
        <v>0</v>
      </c>
      <c r="AH3412" s="131">
        <f t="shared" si="591"/>
        <v>0</v>
      </c>
      <c r="AI3412" s="131">
        <f>Table5[[#This Row],[Column17]]-Table5[[#This Row],[Column20]]</f>
        <v>0</v>
      </c>
      <c r="AJ3412" s="131">
        <f t="shared" si="592"/>
        <v>0</v>
      </c>
      <c r="AK3412" s="131">
        <f t="shared" si="585"/>
        <v>0</v>
      </c>
      <c r="AL3412" s="131">
        <f t="shared" si="593"/>
        <v>0</v>
      </c>
      <c r="AM3412" s="131" t="str">
        <f t="shared" si="594"/>
        <v/>
      </c>
      <c r="AN3412" s="131" t="str">
        <f t="shared" ca="1" si="595"/>
        <v/>
      </c>
    </row>
    <row r="3413" spans="1:40" ht="20.25" customHeight="1" x14ac:dyDescent="0.3">
      <c r="A3413" s="127"/>
      <c r="B3413" s="164"/>
      <c r="C3413" s="139"/>
      <c r="D3413" s="140"/>
      <c r="E3413" s="139"/>
      <c r="F3413" s="139"/>
      <c r="G3413" s="140"/>
      <c r="H3413" s="139"/>
      <c r="I3413" s="129"/>
      <c r="L3413" s="128"/>
      <c r="M3413" s="128"/>
      <c r="N3413" s="128"/>
      <c r="O3413" s="128"/>
      <c r="P3413" s="128"/>
      <c r="Q3413" s="128"/>
      <c r="R3413" s="128"/>
      <c r="S3413" s="128"/>
      <c r="T3413" s="120">
        <f t="shared" si="586"/>
        <v>0</v>
      </c>
      <c r="U3413" s="131"/>
      <c r="V3413" s="131"/>
      <c r="W3413" s="131">
        <f>SUMIFS($F$3:F3413,$D$3:D3413,D3413,$C$3:C3413,"Buy")+SUMIFS($F$3:F3413,$D$3:D3413,D3413,$C$3:C3413,"Coin Deposit",$E$3:E3413,"&lt;&gt;")</f>
        <v>0</v>
      </c>
      <c r="X3413" s="131">
        <f t="shared" si="587"/>
        <v>0</v>
      </c>
      <c r="Y3413" s="131">
        <f>IF($D3413=Y$1,SUMIFS($H$3:$H3413,$G$3:$G3413,Y$1,$C$3:$C3413,"Sell"),0)</f>
        <v>0</v>
      </c>
      <c r="Z3413" s="131">
        <f t="shared" si="588"/>
        <v>0</v>
      </c>
      <c r="AA3413" s="131">
        <f>IF($D3413=AA$1,SUMIFS($H$3:$H3413,$G$3:$G3413,AA$1,$C$3:$C3413,"Sell"),0)</f>
        <v>0</v>
      </c>
      <c r="AB3413" s="131">
        <f t="shared" si="589"/>
        <v>0</v>
      </c>
      <c r="AC3413" s="131">
        <f>SUMIFS('Deductions and Deposits'!$H:$H,'Deductions and Deposits'!$G:$G,D3413,'Deductions and Deposits'!$F:$F,"&lt;="&amp;B3413)+SUMIFS($F$3:F3413,$D$3:D3413,D3413,$C$3:C3413,"Coin Deposit",$E$3:E3413,"")</f>
        <v>0</v>
      </c>
      <c r="AD3413" s="131">
        <f>SUMIFS('Deductions and Deposits'!$D:$D,'Deductions and Deposits'!$C:$C,D3413)+SUMIFS($F:$F,$D:$D,D3413,$C:$C,"Coin Deduction")</f>
        <v>0</v>
      </c>
      <c r="AE3413" s="131">
        <f>Table5[[#This Row],[Column4]]+Table5[[#This Row],[Column14]]+Table5[[#This Row],[Column19]]+Table5[[#This Row],[Column12]]</f>
        <v>0</v>
      </c>
      <c r="AF3413" s="131">
        <f>Table5[[#This Row],[Column5]]+Table5[[#This Row],[Column13]]+Table5[[#This Row],[Column21]]+Table5[[#This Row],[Column18]]</f>
        <v>0</v>
      </c>
      <c r="AG3413" s="131">
        <f t="shared" si="590"/>
        <v>0</v>
      </c>
      <c r="AH3413" s="131">
        <f t="shared" si="591"/>
        <v>0</v>
      </c>
      <c r="AI3413" s="131">
        <f>Table5[[#This Row],[Column17]]-Table5[[#This Row],[Column20]]</f>
        <v>0</v>
      </c>
      <c r="AJ3413" s="131">
        <f t="shared" si="592"/>
        <v>0</v>
      </c>
      <c r="AK3413" s="131">
        <f t="shared" si="585"/>
        <v>0</v>
      </c>
      <c r="AL3413" s="131">
        <f t="shared" si="593"/>
        <v>0</v>
      </c>
      <c r="AM3413" s="131" t="str">
        <f t="shared" si="594"/>
        <v/>
      </c>
      <c r="AN3413" s="131" t="str">
        <f t="shared" ca="1" si="595"/>
        <v/>
      </c>
    </row>
    <row r="3414" spans="1:40" ht="20.25" customHeight="1" x14ac:dyDescent="0.3">
      <c r="A3414" s="127"/>
      <c r="B3414" s="164"/>
      <c r="C3414" s="139"/>
      <c r="D3414" s="140"/>
      <c r="E3414" s="139"/>
      <c r="F3414" s="139"/>
      <c r="G3414" s="140"/>
      <c r="H3414" s="139"/>
      <c r="I3414" s="129"/>
      <c r="L3414" s="128"/>
      <c r="M3414" s="128"/>
      <c r="N3414" s="128"/>
      <c r="O3414" s="128"/>
      <c r="P3414" s="128"/>
      <c r="Q3414" s="128"/>
      <c r="R3414" s="128"/>
      <c r="S3414" s="128"/>
      <c r="T3414" s="120">
        <f t="shared" si="586"/>
        <v>0</v>
      </c>
      <c r="U3414" s="131"/>
      <c r="V3414" s="131"/>
      <c r="W3414" s="131">
        <f>SUMIFS($F$3:F3414,$D$3:D3414,D3414,$C$3:C3414,"Buy")+SUMIFS($F$3:F3414,$D$3:D3414,D3414,$C$3:C3414,"Coin Deposit",$E$3:E3414,"&lt;&gt;")</f>
        <v>0</v>
      </c>
      <c r="X3414" s="131">
        <f t="shared" si="587"/>
        <v>0</v>
      </c>
      <c r="Y3414" s="131">
        <f>IF($D3414=Y$1,SUMIFS($H$3:$H3414,$G$3:$G3414,Y$1,$C$3:$C3414,"Sell"),0)</f>
        <v>0</v>
      </c>
      <c r="Z3414" s="131">
        <f t="shared" si="588"/>
        <v>0</v>
      </c>
      <c r="AA3414" s="131">
        <f>IF($D3414=AA$1,SUMIFS($H$3:$H3414,$G$3:$G3414,AA$1,$C$3:$C3414,"Sell"),0)</f>
        <v>0</v>
      </c>
      <c r="AB3414" s="131">
        <f t="shared" si="589"/>
        <v>0</v>
      </c>
      <c r="AC3414" s="131">
        <f>SUMIFS('Deductions and Deposits'!$H:$H,'Deductions and Deposits'!$G:$G,D3414,'Deductions and Deposits'!$F:$F,"&lt;="&amp;B3414)+SUMIFS($F$3:F3414,$D$3:D3414,D3414,$C$3:C3414,"Coin Deposit",$E$3:E3414,"")</f>
        <v>0</v>
      </c>
      <c r="AD3414" s="131">
        <f>SUMIFS('Deductions and Deposits'!$D:$D,'Deductions and Deposits'!$C:$C,D3414)+SUMIFS($F:$F,$D:$D,D3414,$C:$C,"Coin Deduction")</f>
        <v>0</v>
      </c>
      <c r="AE3414" s="131">
        <f>Table5[[#This Row],[Column4]]+Table5[[#This Row],[Column14]]+Table5[[#This Row],[Column19]]+Table5[[#This Row],[Column12]]</f>
        <v>0</v>
      </c>
      <c r="AF3414" s="131">
        <f>Table5[[#This Row],[Column5]]+Table5[[#This Row],[Column13]]+Table5[[#This Row],[Column21]]+Table5[[#This Row],[Column18]]</f>
        <v>0</v>
      </c>
      <c r="AG3414" s="131">
        <f t="shared" si="590"/>
        <v>0</v>
      </c>
      <c r="AH3414" s="131">
        <f t="shared" si="591"/>
        <v>0</v>
      </c>
      <c r="AI3414" s="131">
        <f>Table5[[#This Row],[Column17]]-Table5[[#This Row],[Column20]]</f>
        <v>0</v>
      </c>
      <c r="AJ3414" s="131">
        <f t="shared" si="592"/>
        <v>0</v>
      </c>
      <c r="AK3414" s="131">
        <f t="shared" si="585"/>
        <v>0</v>
      </c>
      <c r="AL3414" s="131">
        <f t="shared" si="593"/>
        <v>0</v>
      </c>
      <c r="AM3414" s="131" t="str">
        <f t="shared" si="594"/>
        <v/>
      </c>
      <c r="AN3414" s="131" t="str">
        <f t="shared" ca="1" si="595"/>
        <v/>
      </c>
    </row>
    <row r="3415" spans="1:40" ht="20.25" customHeight="1" x14ac:dyDescent="0.3">
      <c r="A3415" s="127"/>
      <c r="B3415" s="164"/>
      <c r="C3415" s="139"/>
      <c r="D3415" s="140"/>
      <c r="E3415" s="139"/>
      <c r="F3415" s="139"/>
      <c r="G3415" s="140"/>
      <c r="H3415" s="139"/>
      <c r="I3415" s="129"/>
      <c r="L3415" s="128"/>
      <c r="M3415" s="128"/>
      <c r="N3415" s="128"/>
      <c r="O3415" s="128"/>
      <c r="P3415" s="128"/>
      <c r="Q3415" s="128"/>
      <c r="R3415" s="128"/>
      <c r="S3415" s="128"/>
      <c r="T3415" s="120">
        <f t="shared" si="586"/>
        <v>0</v>
      </c>
      <c r="U3415" s="131"/>
      <c r="V3415" s="131"/>
      <c r="W3415" s="131">
        <f>SUMIFS($F$3:F3415,$D$3:D3415,D3415,$C$3:C3415,"Buy")+SUMIFS($F$3:F3415,$D$3:D3415,D3415,$C$3:C3415,"Coin Deposit",$E$3:E3415,"&lt;&gt;")</f>
        <v>0</v>
      </c>
      <c r="X3415" s="131">
        <f t="shared" si="587"/>
        <v>0</v>
      </c>
      <c r="Y3415" s="131">
        <f>IF($D3415=Y$1,SUMIFS($H$3:$H3415,$G$3:$G3415,Y$1,$C$3:$C3415,"Sell"),0)</f>
        <v>0</v>
      </c>
      <c r="Z3415" s="131">
        <f t="shared" si="588"/>
        <v>0</v>
      </c>
      <c r="AA3415" s="131">
        <f>IF($D3415=AA$1,SUMIFS($H$3:$H3415,$G$3:$G3415,AA$1,$C$3:$C3415,"Sell"),0)</f>
        <v>0</v>
      </c>
      <c r="AB3415" s="131">
        <f t="shared" si="589"/>
        <v>0</v>
      </c>
      <c r="AC3415" s="131">
        <f>SUMIFS('Deductions and Deposits'!$H:$H,'Deductions and Deposits'!$G:$G,D3415,'Deductions and Deposits'!$F:$F,"&lt;="&amp;B3415)+SUMIFS($F$3:F3415,$D$3:D3415,D3415,$C$3:C3415,"Coin Deposit",$E$3:E3415,"")</f>
        <v>0</v>
      </c>
      <c r="AD3415" s="131">
        <f>SUMIFS('Deductions and Deposits'!$D:$D,'Deductions and Deposits'!$C:$C,D3415)+SUMIFS($F:$F,$D:$D,D3415,$C:$C,"Coin Deduction")</f>
        <v>0</v>
      </c>
      <c r="AE3415" s="131">
        <f>Table5[[#This Row],[Column4]]+Table5[[#This Row],[Column14]]+Table5[[#This Row],[Column19]]+Table5[[#This Row],[Column12]]</f>
        <v>0</v>
      </c>
      <c r="AF3415" s="131">
        <f>Table5[[#This Row],[Column5]]+Table5[[#This Row],[Column13]]+Table5[[#This Row],[Column21]]+Table5[[#This Row],[Column18]]</f>
        <v>0</v>
      </c>
      <c r="AG3415" s="131">
        <f t="shared" si="590"/>
        <v>0</v>
      </c>
      <c r="AH3415" s="131">
        <f t="shared" si="591"/>
        <v>0</v>
      </c>
      <c r="AI3415" s="131">
        <f>Table5[[#This Row],[Column17]]-Table5[[#This Row],[Column20]]</f>
        <v>0</v>
      </c>
      <c r="AJ3415" s="131">
        <f t="shared" si="592"/>
        <v>0</v>
      </c>
      <c r="AK3415" s="131">
        <f t="shared" si="585"/>
        <v>0</v>
      </c>
      <c r="AL3415" s="131">
        <f t="shared" si="593"/>
        <v>0</v>
      </c>
      <c r="AM3415" s="131" t="str">
        <f t="shared" si="594"/>
        <v/>
      </c>
      <c r="AN3415" s="131" t="str">
        <f t="shared" ca="1" si="595"/>
        <v/>
      </c>
    </row>
    <row r="3416" spans="1:40" ht="20.25" customHeight="1" x14ac:dyDescent="0.3">
      <c r="A3416" s="127"/>
      <c r="B3416" s="164"/>
      <c r="C3416" s="139"/>
      <c r="D3416" s="140"/>
      <c r="E3416" s="139"/>
      <c r="F3416" s="139"/>
      <c r="G3416" s="140"/>
      <c r="H3416" s="139"/>
      <c r="I3416" s="129"/>
      <c r="L3416" s="128"/>
      <c r="M3416" s="128"/>
      <c r="N3416" s="128"/>
      <c r="O3416" s="128"/>
      <c r="P3416" s="128"/>
      <c r="Q3416" s="128"/>
      <c r="R3416" s="128"/>
      <c r="S3416" s="128"/>
      <c r="T3416" s="120">
        <f t="shared" si="586"/>
        <v>0</v>
      </c>
      <c r="U3416" s="131"/>
      <c r="V3416" s="131"/>
      <c r="W3416" s="131">
        <f>SUMIFS($F$3:F3416,$D$3:D3416,D3416,$C$3:C3416,"Buy")+SUMIFS($F$3:F3416,$D$3:D3416,D3416,$C$3:C3416,"Coin Deposit",$E$3:E3416,"&lt;&gt;")</f>
        <v>0</v>
      </c>
      <c r="X3416" s="131">
        <f t="shared" si="587"/>
        <v>0</v>
      </c>
      <c r="Y3416" s="131">
        <f>IF($D3416=Y$1,SUMIFS($H$3:$H3416,$G$3:$G3416,Y$1,$C$3:$C3416,"Sell"),0)</f>
        <v>0</v>
      </c>
      <c r="Z3416" s="131">
        <f t="shared" si="588"/>
        <v>0</v>
      </c>
      <c r="AA3416" s="131">
        <f>IF($D3416=AA$1,SUMIFS($H$3:$H3416,$G$3:$G3416,AA$1,$C$3:$C3416,"Sell"),0)</f>
        <v>0</v>
      </c>
      <c r="AB3416" s="131">
        <f t="shared" si="589"/>
        <v>0</v>
      </c>
      <c r="AC3416" s="131">
        <f>SUMIFS('Deductions and Deposits'!$H:$H,'Deductions and Deposits'!$G:$G,D3416,'Deductions and Deposits'!$F:$F,"&lt;="&amp;B3416)+SUMIFS($F$3:F3416,$D$3:D3416,D3416,$C$3:C3416,"Coin Deposit",$E$3:E3416,"")</f>
        <v>0</v>
      </c>
      <c r="AD3416" s="131">
        <f>SUMIFS('Deductions and Deposits'!$D:$D,'Deductions and Deposits'!$C:$C,D3416)+SUMIFS($F:$F,$D:$D,D3416,$C:$C,"Coin Deduction")</f>
        <v>0</v>
      </c>
      <c r="AE3416" s="131">
        <f>Table5[[#This Row],[Column4]]+Table5[[#This Row],[Column14]]+Table5[[#This Row],[Column19]]+Table5[[#This Row],[Column12]]</f>
        <v>0</v>
      </c>
      <c r="AF3416" s="131">
        <f>Table5[[#This Row],[Column5]]+Table5[[#This Row],[Column13]]+Table5[[#This Row],[Column21]]+Table5[[#This Row],[Column18]]</f>
        <v>0</v>
      </c>
      <c r="AG3416" s="131">
        <f t="shared" si="590"/>
        <v>0</v>
      </c>
      <c r="AH3416" s="131">
        <f t="shared" si="591"/>
        <v>0</v>
      </c>
      <c r="AI3416" s="131">
        <f>Table5[[#This Row],[Column17]]-Table5[[#This Row],[Column20]]</f>
        <v>0</v>
      </c>
      <c r="AJ3416" s="131">
        <f t="shared" si="592"/>
        <v>0</v>
      </c>
      <c r="AK3416" s="131">
        <f t="shared" si="585"/>
        <v>0</v>
      </c>
      <c r="AL3416" s="131">
        <f t="shared" si="593"/>
        <v>0</v>
      </c>
      <c r="AM3416" s="131" t="str">
        <f t="shared" si="594"/>
        <v/>
      </c>
      <c r="AN3416" s="131" t="str">
        <f t="shared" ca="1" si="595"/>
        <v/>
      </c>
    </row>
    <row r="3417" spans="1:40" ht="20.25" customHeight="1" x14ac:dyDescent="0.3">
      <c r="A3417" s="127"/>
      <c r="B3417" s="164"/>
      <c r="C3417" s="139"/>
      <c r="D3417" s="140"/>
      <c r="E3417" s="139"/>
      <c r="F3417" s="139"/>
      <c r="G3417" s="140"/>
      <c r="H3417" s="139"/>
      <c r="I3417" s="129"/>
      <c r="L3417" s="128"/>
      <c r="M3417" s="128"/>
      <c r="N3417" s="128"/>
      <c r="O3417" s="128"/>
      <c r="P3417" s="128"/>
      <c r="Q3417" s="128"/>
      <c r="R3417" s="128"/>
      <c r="S3417" s="128"/>
      <c r="T3417" s="120">
        <f t="shared" si="586"/>
        <v>0</v>
      </c>
      <c r="U3417" s="131"/>
      <c r="V3417" s="131"/>
      <c r="W3417" s="131">
        <f>SUMIFS($F$3:F3417,$D$3:D3417,D3417,$C$3:C3417,"Buy")+SUMIFS($F$3:F3417,$D$3:D3417,D3417,$C$3:C3417,"Coin Deposit",$E$3:E3417,"&lt;&gt;")</f>
        <v>0</v>
      </c>
      <c r="X3417" s="131">
        <f t="shared" si="587"/>
        <v>0</v>
      </c>
      <c r="Y3417" s="131">
        <f>IF($D3417=Y$1,SUMIFS($H$3:$H3417,$G$3:$G3417,Y$1,$C$3:$C3417,"Sell"),0)</f>
        <v>0</v>
      </c>
      <c r="Z3417" s="131">
        <f t="shared" si="588"/>
        <v>0</v>
      </c>
      <c r="AA3417" s="131">
        <f>IF($D3417=AA$1,SUMIFS($H$3:$H3417,$G$3:$G3417,AA$1,$C$3:$C3417,"Sell"),0)</f>
        <v>0</v>
      </c>
      <c r="AB3417" s="131">
        <f t="shared" si="589"/>
        <v>0</v>
      </c>
      <c r="AC3417" s="131">
        <f>SUMIFS('Deductions and Deposits'!$H:$H,'Deductions and Deposits'!$G:$G,D3417,'Deductions and Deposits'!$F:$F,"&lt;="&amp;B3417)+SUMIFS($F$3:F3417,$D$3:D3417,D3417,$C$3:C3417,"Coin Deposit",$E$3:E3417,"")</f>
        <v>0</v>
      </c>
      <c r="AD3417" s="131">
        <f>SUMIFS('Deductions and Deposits'!$D:$D,'Deductions and Deposits'!$C:$C,D3417)+SUMIFS($F:$F,$D:$D,D3417,$C:$C,"Coin Deduction")</f>
        <v>0</v>
      </c>
      <c r="AE3417" s="131">
        <f>Table5[[#This Row],[Column4]]+Table5[[#This Row],[Column14]]+Table5[[#This Row],[Column19]]+Table5[[#This Row],[Column12]]</f>
        <v>0</v>
      </c>
      <c r="AF3417" s="131">
        <f>Table5[[#This Row],[Column5]]+Table5[[#This Row],[Column13]]+Table5[[#This Row],[Column21]]+Table5[[#This Row],[Column18]]</f>
        <v>0</v>
      </c>
      <c r="AG3417" s="131">
        <f t="shared" si="590"/>
        <v>0</v>
      </c>
      <c r="AH3417" s="131">
        <f t="shared" si="591"/>
        <v>0</v>
      </c>
      <c r="AI3417" s="131">
        <f>Table5[[#This Row],[Column17]]-Table5[[#This Row],[Column20]]</f>
        <v>0</v>
      </c>
      <c r="AJ3417" s="131">
        <f t="shared" si="592"/>
        <v>0</v>
      </c>
      <c r="AK3417" s="131">
        <f t="shared" si="585"/>
        <v>0</v>
      </c>
      <c r="AL3417" s="131">
        <f t="shared" si="593"/>
        <v>0</v>
      </c>
      <c r="AM3417" s="131" t="str">
        <f t="shared" si="594"/>
        <v/>
      </c>
      <c r="AN3417" s="131" t="str">
        <f t="shared" ca="1" si="595"/>
        <v/>
      </c>
    </row>
    <row r="3418" spans="1:40" ht="20.25" customHeight="1" x14ac:dyDescent="0.3">
      <c r="A3418" s="127"/>
      <c r="B3418" s="164"/>
      <c r="C3418" s="139"/>
      <c r="D3418" s="140"/>
      <c r="E3418" s="139"/>
      <c r="F3418" s="139"/>
      <c r="G3418" s="140"/>
      <c r="H3418" s="139"/>
      <c r="I3418" s="129"/>
      <c r="L3418" s="128"/>
      <c r="M3418" s="128"/>
      <c r="N3418" s="128"/>
      <c r="O3418" s="128"/>
      <c r="P3418" s="128"/>
      <c r="Q3418" s="128"/>
      <c r="R3418" s="128"/>
      <c r="S3418" s="128"/>
      <c r="T3418" s="120">
        <f t="shared" si="586"/>
        <v>0</v>
      </c>
      <c r="U3418" s="131"/>
      <c r="V3418" s="131"/>
      <c r="W3418" s="131">
        <f>SUMIFS($F$3:F3418,$D$3:D3418,D3418,$C$3:C3418,"Buy")+SUMIFS($F$3:F3418,$D$3:D3418,D3418,$C$3:C3418,"Coin Deposit",$E$3:E3418,"&lt;&gt;")</f>
        <v>0</v>
      </c>
      <c r="X3418" s="131">
        <f t="shared" si="587"/>
        <v>0</v>
      </c>
      <c r="Y3418" s="131">
        <f>IF($D3418=Y$1,SUMIFS($H$3:$H3418,$G$3:$G3418,Y$1,$C$3:$C3418,"Sell"),0)</f>
        <v>0</v>
      </c>
      <c r="Z3418" s="131">
        <f t="shared" si="588"/>
        <v>0</v>
      </c>
      <c r="AA3418" s="131">
        <f>IF($D3418=AA$1,SUMIFS($H$3:$H3418,$G$3:$G3418,AA$1,$C$3:$C3418,"Sell"),0)</f>
        <v>0</v>
      </c>
      <c r="AB3418" s="131">
        <f t="shared" si="589"/>
        <v>0</v>
      </c>
      <c r="AC3418" s="131">
        <f>SUMIFS('Deductions and Deposits'!$H:$H,'Deductions and Deposits'!$G:$G,D3418,'Deductions and Deposits'!$F:$F,"&lt;="&amp;B3418)+SUMIFS($F$3:F3418,$D$3:D3418,D3418,$C$3:C3418,"Coin Deposit",$E$3:E3418,"")</f>
        <v>0</v>
      </c>
      <c r="AD3418" s="131">
        <f>SUMIFS('Deductions and Deposits'!$D:$D,'Deductions and Deposits'!$C:$C,D3418)+SUMIFS($F:$F,$D:$D,D3418,$C:$C,"Coin Deduction")</f>
        <v>0</v>
      </c>
      <c r="AE3418" s="131">
        <f>Table5[[#This Row],[Column4]]+Table5[[#This Row],[Column14]]+Table5[[#This Row],[Column19]]+Table5[[#This Row],[Column12]]</f>
        <v>0</v>
      </c>
      <c r="AF3418" s="131">
        <f>Table5[[#This Row],[Column5]]+Table5[[#This Row],[Column13]]+Table5[[#This Row],[Column21]]+Table5[[#This Row],[Column18]]</f>
        <v>0</v>
      </c>
      <c r="AG3418" s="131">
        <f t="shared" si="590"/>
        <v>0</v>
      </c>
      <c r="AH3418" s="131">
        <f t="shared" si="591"/>
        <v>0</v>
      </c>
      <c r="AI3418" s="131">
        <f>Table5[[#This Row],[Column17]]-Table5[[#This Row],[Column20]]</f>
        <v>0</v>
      </c>
      <c r="AJ3418" s="131">
        <f t="shared" si="592"/>
        <v>0</v>
      </c>
      <c r="AK3418" s="131">
        <f t="shared" si="585"/>
        <v>0</v>
      </c>
      <c r="AL3418" s="131">
        <f t="shared" si="593"/>
        <v>0</v>
      </c>
      <c r="AM3418" s="131" t="str">
        <f t="shared" si="594"/>
        <v/>
      </c>
      <c r="AN3418" s="131" t="str">
        <f t="shared" ca="1" si="595"/>
        <v/>
      </c>
    </row>
    <row r="3419" spans="1:40" ht="20.25" customHeight="1" x14ac:dyDescent="0.3">
      <c r="A3419" s="127"/>
      <c r="B3419" s="164"/>
      <c r="C3419" s="139"/>
      <c r="D3419" s="140"/>
      <c r="E3419" s="139"/>
      <c r="F3419" s="139"/>
      <c r="G3419" s="140"/>
      <c r="H3419" s="139"/>
      <c r="I3419" s="129"/>
      <c r="L3419" s="128"/>
      <c r="M3419" s="128"/>
      <c r="N3419" s="128"/>
      <c r="O3419" s="128"/>
      <c r="P3419" s="128"/>
      <c r="Q3419" s="128"/>
      <c r="R3419" s="128"/>
      <c r="S3419" s="128"/>
      <c r="T3419" s="120">
        <f t="shared" si="586"/>
        <v>0</v>
      </c>
      <c r="U3419" s="131"/>
      <c r="V3419" s="131"/>
      <c r="W3419" s="131">
        <f>SUMIFS($F$3:F3419,$D$3:D3419,D3419,$C$3:C3419,"Buy")+SUMIFS($F$3:F3419,$D$3:D3419,D3419,$C$3:C3419,"Coin Deposit",$E$3:E3419,"&lt;&gt;")</f>
        <v>0</v>
      </c>
      <c r="X3419" s="131">
        <f t="shared" si="587"/>
        <v>0</v>
      </c>
      <c r="Y3419" s="131">
        <f>IF($D3419=Y$1,SUMIFS($H$3:$H3419,$G$3:$G3419,Y$1,$C$3:$C3419,"Sell"),0)</f>
        <v>0</v>
      </c>
      <c r="Z3419" s="131">
        <f t="shared" si="588"/>
        <v>0</v>
      </c>
      <c r="AA3419" s="131">
        <f>IF($D3419=AA$1,SUMIFS($H$3:$H3419,$G$3:$G3419,AA$1,$C$3:$C3419,"Sell"),0)</f>
        <v>0</v>
      </c>
      <c r="AB3419" s="131">
        <f t="shared" si="589"/>
        <v>0</v>
      </c>
      <c r="AC3419" s="131">
        <f>SUMIFS('Deductions and Deposits'!$H:$H,'Deductions and Deposits'!$G:$G,D3419,'Deductions and Deposits'!$F:$F,"&lt;="&amp;B3419)+SUMIFS($F$3:F3419,$D$3:D3419,D3419,$C$3:C3419,"Coin Deposit",$E$3:E3419,"")</f>
        <v>0</v>
      </c>
      <c r="AD3419" s="131">
        <f>SUMIFS('Deductions and Deposits'!$D:$D,'Deductions and Deposits'!$C:$C,D3419)+SUMIFS($F:$F,$D:$D,D3419,$C:$C,"Coin Deduction")</f>
        <v>0</v>
      </c>
      <c r="AE3419" s="131">
        <f>Table5[[#This Row],[Column4]]+Table5[[#This Row],[Column14]]+Table5[[#This Row],[Column19]]+Table5[[#This Row],[Column12]]</f>
        <v>0</v>
      </c>
      <c r="AF3419" s="131">
        <f>Table5[[#This Row],[Column5]]+Table5[[#This Row],[Column13]]+Table5[[#This Row],[Column21]]+Table5[[#This Row],[Column18]]</f>
        <v>0</v>
      </c>
      <c r="AG3419" s="131">
        <f t="shared" si="590"/>
        <v>0</v>
      </c>
      <c r="AH3419" s="131">
        <f t="shared" si="591"/>
        <v>0</v>
      </c>
      <c r="AI3419" s="131">
        <f>Table5[[#This Row],[Column17]]-Table5[[#This Row],[Column20]]</f>
        <v>0</v>
      </c>
      <c r="AJ3419" s="131">
        <f t="shared" si="592"/>
        <v>0</v>
      </c>
      <c r="AK3419" s="131">
        <f t="shared" si="585"/>
        <v>0</v>
      </c>
      <c r="AL3419" s="131">
        <f t="shared" si="593"/>
        <v>0</v>
      </c>
      <c r="AM3419" s="131" t="str">
        <f t="shared" si="594"/>
        <v/>
      </c>
      <c r="AN3419" s="131" t="str">
        <f t="shared" ca="1" si="595"/>
        <v/>
      </c>
    </row>
    <row r="3420" spans="1:40" ht="20.25" customHeight="1" x14ac:dyDescent="0.3">
      <c r="A3420" s="127"/>
      <c r="B3420" s="164"/>
      <c r="C3420" s="139"/>
      <c r="D3420" s="140"/>
      <c r="E3420" s="139"/>
      <c r="F3420" s="139"/>
      <c r="G3420" s="140"/>
      <c r="H3420" s="139"/>
      <c r="I3420" s="129"/>
      <c r="L3420" s="128"/>
      <c r="M3420" s="128"/>
      <c r="N3420" s="128"/>
      <c r="O3420" s="128"/>
      <c r="P3420" s="128"/>
      <c r="Q3420" s="128"/>
      <c r="R3420" s="128"/>
      <c r="S3420" s="128"/>
      <c r="T3420" s="120">
        <f t="shared" si="586"/>
        <v>0</v>
      </c>
      <c r="U3420" s="131"/>
      <c r="V3420" s="131"/>
      <c r="W3420" s="131">
        <f>SUMIFS($F$3:F3420,$D$3:D3420,D3420,$C$3:C3420,"Buy")+SUMIFS($F$3:F3420,$D$3:D3420,D3420,$C$3:C3420,"Coin Deposit",$E$3:E3420,"&lt;&gt;")</f>
        <v>0</v>
      </c>
      <c r="X3420" s="131">
        <f t="shared" si="587"/>
        <v>0</v>
      </c>
      <c r="Y3420" s="131">
        <f>IF($D3420=Y$1,SUMIFS($H$3:$H3420,$G$3:$G3420,Y$1,$C$3:$C3420,"Sell"),0)</f>
        <v>0</v>
      </c>
      <c r="Z3420" s="131">
        <f t="shared" si="588"/>
        <v>0</v>
      </c>
      <c r="AA3420" s="131">
        <f>IF($D3420=AA$1,SUMIFS($H$3:$H3420,$G$3:$G3420,AA$1,$C$3:$C3420,"Sell"),0)</f>
        <v>0</v>
      </c>
      <c r="AB3420" s="131">
        <f t="shared" si="589"/>
        <v>0</v>
      </c>
      <c r="AC3420" s="131">
        <f>SUMIFS('Deductions and Deposits'!$H:$H,'Deductions and Deposits'!$G:$G,D3420,'Deductions and Deposits'!$F:$F,"&lt;="&amp;B3420)+SUMIFS($F$3:F3420,$D$3:D3420,D3420,$C$3:C3420,"Coin Deposit",$E$3:E3420,"")</f>
        <v>0</v>
      </c>
      <c r="AD3420" s="131">
        <f>SUMIFS('Deductions and Deposits'!$D:$D,'Deductions and Deposits'!$C:$C,D3420)+SUMIFS($F:$F,$D:$D,D3420,$C:$C,"Coin Deduction")</f>
        <v>0</v>
      </c>
      <c r="AE3420" s="131">
        <f>Table5[[#This Row],[Column4]]+Table5[[#This Row],[Column14]]+Table5[[#This Row],[Column19]]+Table5[[#This Row],[Column12]]</f>
        <v>0</v>
      </c>
      <c r="AF3420" s="131">
        <f>Table5[[#This Row],[Column5]]+Table5[[#This Row],[Column13]]+Table5[[#This Row],[Column21]]+Table5[[#This Row],[Column18]]</f>
        <v>0</v>
      </c>
      <c r="AG3420" s="131">
        <f t="shared" si="590"/>
        <v>0</v>
      </c>
      <c r="AH3420" s="131">
        <f t="shared" si="591"/>
        <v>0</v>
      </c>
      <c r="AI3420" s="131">
        <f>Table5[[#This Row],[Column17]]-Table5[[#This Row],[Column20]]</f>
        <v>0</v>
      </c>
      <c r="AJ3420" s="131">
        <f t="shared" si="592"/>
        <v>0</v>
      </c>
      <c r="AK3420" s="131">
        <f t="shared" si="585"/>
        <v>0</v>
      </c>
      <c r="AL3420" s="131">
        <f t="shared" si="593"/>
        <v>0</v>
      </c>
      <c r="AM3420" s="131" t="str">
        <f t="shared" si="594"/>
        <v/>
      </c>
      <c r="AN3420" s="131" t="str">
        <f t="shared" ca="1" si="595"/>
        <v/>
      </c>
    </row>
    <row r="3421" spans="1:40" ht="20.25" customHeight="1" x14ac:dyDescent="0.3">
      <c r="A3421" s="127"/>
      <c r="B3421" s="164"/>
      <c r="C3421" s="139"/>
      <c r="D3421" s="140"/>
      <c r="E3421" s="139"/>
      <c r="F3421" s="139"/>
      <c r="G3421" s="140"/>
      <c r="H3421" s="139"/>
      <c r="I3421" s="129"/>
      <c r="L3421" s="128"/>
      <c r="M3421" s="128"/>
      <c r="N3421" s="128"/>
      <c r="O3421" s="128"/>
      <c r="P3421" s="128"/>
      <c r="Q3421" s="128"/>
      <c r="R3421" s="128"/>
      <c r="S3421" s="128"/>
      <c r="T3421" s="120">
        <f t="shared" si="586"/>
        <v>0</v>
      </c>
      <c r="U3421" s="131"/>
      <c r="V3421" s="131"/>
      <c r="W3421" s="131">
        <f>SUMIFS($F$3:F3421,$D$3:D3421,D3421,$C$3:C3421,"Buy")+SUMIFS($F$3:F3421,$D$3:D3421,D3421,$C$3:C3421,"Coin Deposit",$E$3:E3421,"&lt;&gt;")</f>
        <v>0</v>
      </c>
      <c r="X3421" s="131">
        <f t="shared" si="587"/>
        <v>0</v>
      </c>
      <c r="Y3421" s="131">
        <f>IF($D3421=Y$1,SUMIFS($H$3:$H3421,$G$3:$G3421,Y$1,$C$3:$C3421,"Sell"),0)</f>
        <v>0</v>
      </c>
      <c r="Z3421" s="131">
        <f t="shared" si="588"/>
        <v>0</v>
      </c>
      <c r="AA3421" s="131">
        <f>IF($D3421=AA$1,SUMIFS($H$3:$H3421,$G$3:$G3421,AA$1,$C$3:$C3421,"Sell"),0)</f>
        <v>0</v>
      </c>
      <c r="AB3421" s="131">
        <f t="shared" si="589"/>
        <v>0</v>
      </c>
      <c r="AC3421" s="131">
        <f>SUMIFS('Deductions and Deposits'!$H:$H,'Deductions and Deposits'!$G:$G,D3421,'Deductions and Deposits'!$F:$F,"&lt;="&amp;B3421)+SUMIFS($F$3:F3421,$D$3:D3421,D3421,$C$3:C3421,"Coin Deposit",$E$3:E3421,"")</f>
        <v>0</v>
      </c>
      <c r="AD3421" s="131">
        <f>SUMIFS('Deductions and Deposits'!$D:$D,'Deductions and Deposits'!$C:$C,D3421)+SUMIFS($F:$F,$D:$D,D3421,$C:$C,"Coin Deduction")</f>
        <v>0</v>
      </c>
      <c r="AE3421" s="131">
        <f>Table5[[#This Row],[Column4]]+Table5[[#This Row],[Column14]]+Table5[[#This Row],[Column19]]+Table5[[#This Row],[Column12]]</f>
        <v>0</v>
      </c>
      <c r="AF3421" s="131">
        <f>Table5[[#This Row],[Column5]]+Table5[[#This Row],[Column13]]+Table5[[#This Row],[Column21]]+Table5[[#This Row],[Column18]]</f>
        <v>0</v>
      </c>
      <c r="AG3421" s="131">
        <f t="shared" si="590"/>
        <v>0</v>
      </c>
      <c r="AH3421" s="131">
        <f t="shared" si="591"/>
        <v>0</v>
      </c>
      <c r="AI3421" s="131">
        <f>Table5[[#This Row],[Column17]]-Table5[[#This Row],[Column20]]</f>
        <v>0</v>
      </c>
      <c r="AJ3421" s="131">
        <f t="shared" si="592"/>
        <v>0</v>
      </c>
      <c r="AK3421" s="131">
        <f t="shared" si="585"/>
        <v>0</v>
      </c>
      <c r="AL3421" s="131">
        <f t="shared" si="593"/>
        <v>0</v>
      </c>
      <c r="AM3421" s="131" t="str">
        <f t="shared" si="594"/>
        <v/>
      </c>
      <c r="AN3421" s="131" t="str">
        <f t="shared" ca="1" si="595"/>
        <v/>
      </c>
    </row>
    <row r="3422" spans="1:40" ht="20.25" customHeight="1" x14ac:dyDescent="0.3">
      <c r="A3422" s="127"/>
      <c r="B3422" s="164"/>
      <c r="C3422" s="139"/>
      <c r="D3422" s="140"/>
      <c r="E3422" s="139"/>
      <c r="F3422" s="139"/>
      <c r="G3422" s="140"/>
      <c r="H3422" s="139"/>
      <c r="I3422" s="129"/>
      <c r="L3422" s="128"/>
      <c r="M3422" s="128"/>
      <c r="N3422" s="128"/>
      <c r="O3422" s="128"/>
      <c r="P3422" s="128"/>
      <c r="Q3422" s="128"/>
      <c r="R3422" s="128"/>
      <c r="S3422" s="128"/>
      <c r="T3422" s="120">
        <f t="shared" si="586"/>
        <v>0</v>
      </c>
      <c r="U3422" s="131"/>
      <c r="V3422" s="131"/>
      <c r="W3422" s="131">
        <f>SUMIFS($F$3:F3422,$D$3:D3422,D3422,$C$3:C3422,"Buy")+SUMIFS($F$3:F3422,$D$3:D3422,D3422,$C$3:C3422,"Coin Deposit",$E$3:E3422,"&lt;&gt;")</f>
        <v>0</v>
      </c>
      <c r="X3422" s="131">
        <f t="shared" si="587"/>
        <v>0</v>
      </c>
      <c r="Y3422" s="131">
        <f>IF($D3422=Y$1,SUMIFS($H$3:$H3422,$G$3:$G3422,Y$1,$C$3:$C3422,"Sell"),0)</f>
        <v>0</v>
      </c>
      <c r="Z3422" s="131">
        <f t="shared" si="588"/>
        <v>0</v>
      </c>
      <c r="AA3422" s="131">
        <f>IF($D3422=AA$1,SUMIFS($H$3:$H3422,$G$3:$G3422,AA$1,$C$3:$C3422,"Sell"),0)</f>
        <v>0</v>
      </c>
      <c r="AB3422" s="131">
        <f t="shared" si="589"/>
        <v>0</v>
      </c>
      <c r="AC3422" s="131">
        <f>SUMIFS('Deductions and Deposits'!$H:$H,'Deductions and Deposits'!$G:$G,D3422,'Deductions and Deposits'!$F:$F,"&lt;="&amp;B3422)+SUMIFS($F$3:F3422,$D$3:D3422,D3422,$C$3:C3422,"Coin Deposit",$E$3:E3422,"")</f>
        <v>0</v>
      </c>
      <c r="AD3422" s="131">
        <f>SUMIFS('Deductions and Deposits'!$D:$D,'Deductions and Deposits'!$C:$C,D3422)+SUMIFS($F:$F,$D:$D,D3422,$C:$C,"Coin Deduction")</f>
        <v>0</v>
      </c>
      <c r="AE3422" s="131">
        <f>Table5[[#This Row],[Column4]]+Table5[[#This Row],[Column14]]+Table5[[#This Row],[Column19]]+Table5[[#This Row],[Column12]]</f>
        <v>0</v>
      </c>
      <c r="AF3422" s="131">
        <f>Table5[[#This Row],[Column5]]+Table5[[#This Row],[Column13]]+Table5[[#This Row],[Column21]]+Table5[[#This Row],[Column18]]</f>
        <v>0</v>
      </c>
      <c r="AG3422" s="131">
        <f t="shared" si="590"/>
        <v>0</v>
      </c>
      <c r="AH3422" s="131">
        <f t="shared" si="591"/>
        <v>0</v>
      </c>
      <c r="AI3422" s="131">
        <f>Table5[[#This Row],[Column17]]-Table5[[#This Row],[Column20]]</f>
        <v>0</v>
      </c>
      <c r="AJ3422" s="131">
        <f t="shared" si="592"/>
        <v>0</v>
      </c>
      <c r="AK3422" s="131">
        <f t="shared" si="585"/>
        <v>0</v>
      </c>
      <c r="AL3422" s="131">
        <f t="shared" si="593"/>
        <v>0</v>
      </c>
      <c r="AM3422" s="131" t="str">
        <f t="shared" si="594"/>
        <v/>
      </c>
      <c r="AN3422" s="131" t="str">
        <f t="shared" ca="1" si="595"/>
        <v/>
      </c>
    </row>
    <row r="3423" spans="1:40" ht="20.25" customHeight="1" x14ac:dyDescent="0.3">
      <c r="A3423" s="127"/>
      <c r="B3423" s="164"/>
      <c r="C3423" s="139"/>
      <c r="D3423" s="140"/>
      <c r="E3423" s="139"/>
      <c r="F3423" s="139"/>
      <c r="G3423" s="140"/>
      <c r="H3423" s="139"/>
      <c r="I3423" s="129"/>
      <c r="L3423" s="128"/>
      <c r="M3423" s="128"/>
      <c r="N3423" s="128"/>
      <c r="O3423" s="128"/>
      <c r="P3423" s="128"/>
      <c r="Q3423" s="128"/>
      <c r="R3423" s="128"/>
      <c r="S3423" s="128"/>
      <c r="T3423" s="120">
        <f t="shared" si="586"/>
        <v>0</v>
      </c>
      <c r="U3423" s="131"/>
      <c r="V3423" s="131"/>
      <c r="W3423" s="131">
        <f>SUMIFS($F$3:F3423,$D$3:D3423,D3423,$C$3:C3423,"Buy")+SUMIFS($F$3:F3423,$D$3:D3423,D3423,$C$3:C3423,"Coin Deposit",$E$3:E3423,"&lt;&gt;")</f>
        <v>0</v>
      </c>
      <c r="X3423" s="131">
        <f t="shared" si="587"/>
        <v>0</v>
      </c>
      <c r="Y3423" s="131">
        <f>IF($D3423=Y$1,SUMIFS($H$3:$H3423,$G$3:$G3423,Y$1,$C$3:$C3423,"Sell"),0)</f>
        <v>0</v>
      </c>
      <c r="Z3423" s="131">
        <f t="shared" si="588"/>
        <v>0</v>
      </c>
      <c r="AA3423" s="131">
        <f>IF($D3423=AA$1,SUMIFS($H$3:$H3423,$G$3:$G3423,AA$1,$C$3:$C3423,"Sell"),0)</f>
        <v>0</v>
      </c>
      <c r="AB3423" s="131">
        <f t="shared" si="589"/>
        <v>0</v>
      </c>
      <c r="AC3423" s="131">
        <f>SUMIFS('Deductions and Deposits'!$H:$H,'Deductions and Deposits'!$G:$G,D3423,'Deductions and Deposits'!$F:$F,"&lt;="&amp;B3423)+SUMIFS($F$3:F3423,$D$3:D3423,D3423,$C$3:C3423,"Coin Deposit",$E$3:E3423,"")</f>
        <v>0</v>
      </c>
      <c r="AD3423" s="131">
        <f>SUMIFS('Deductions and Deposits'!$D:$D,'Deductions and Deposits'!$C:$C,D3423)+SUMIFS($F:$F,$D:$D,D3423,$C:$C,"Coin Deduction")</f>
        <v>0</v>
      </c>
      <c r="AE3423" s="131">
        <f>Table5[[#This Row],[Column4]]+Table5[[#This Row],[Column14]]+Table5[[#This Row],[Column19]]+Table5[[#This Row],[Column12]]</f>
        <v>0</v>
      </c>
      <c r="AF3423" s="131">
        <f>Table5[[#This Row],[Column5]]+Table5[[#This Row],[Column13]]+Table5[[#This Row],[Column21]]+Table5[[#This Row],[Column18]]</f>
        <v>0</v>
      </c>
      <c r="AG3423" s="131">
        <f t="shared" si="590"/>
        <v>0</v>
      </c>
      <c r="AH3423" s="131">
        <f t="shared" si="591"/>
        <v>0</v>
      </c>
      <c r="AI3423" s="131">
        <f>Table5[[#This Row],[Column17]]-Table5[[#This Row],[Column20]]</f>
        <v>0</v>
      </c>
      <c r="AJ3423" s="131">
        <f t="shared" si="592"/>
        <v>0</v>
      </c>
      <c r="AK3423" s="131">
        <f t="shared" si="585"/>
        <v>0</v>
      </c>
      <c r="AL3423" s="131">
        <f t="shared" si="593"/>
        <v>0</v>
      </c>
      <c r="AM3423" s="131" t="str">
        <f t="shared" si="594"/>
        <v/>
      </c>
      <c r="AN3423" s="131" t="str">
        <f t="shared" ca="1" si="595"/>
        <v/>
      </c>
    </row>
    <row r="3424" spans="1:40" ht="20.25" customHeight="1" x14ac:dyDescent="0.3">
      <c r="A3424" s="127"/>
      <c r="B3424" s="164"/>
      <c r="C3424" s="139"/>
      <c r="D3424" s="140"/>
      <c r="E3424" s="139"/>
      <c r="F3424" s="139"/>
      <c r="G3424" s="140"/>
      <c r="H3424" s="139"/>
      <c r="I3424" s="129"/>
      <c r="L3424" s="128"/>
      <c r="M3424" s="128"/>
      <c r="N3424" s="128"/>
      <c r="O3424" s="128"/>
      <c r="P3424" s="128"/>
      <c r="Q3424" s="128"/>
      <c r="R3424" s="128"/>
      <c r="S3424" s="128"/>
      <c r="T3424" s="120">
        <f t="shared" si="586"/>
        <v>0</v>
      </c>
      <c r="U3424" s="131"/>
      <c r="V3424" s="131"/>
      <c r="W3424" s="131">
        <f>SUMIFS($F$3:F3424,$D$3:D3424,D3424,$C$3:C3424,"Buy")+SUMIFS($F$3:F3424,$D$3:D3424,D3424,$C$3:C3424,"Coin Deposit",$E$3:E3424,"&lt;&gt;")</f>
        <v>0</v>
      </c>
      <c r="X3424" s="131">
        <f t="shared" si="587"/>
        <v>0</v>
      </c>
      <c r="Y3424" s="131">
        <f>IF($D3424=Y$1,SUMIFS($H$3:$H3424,$G$3:$G3424,Y$1,$C$3:$C3424,"Sell"),0)</f>
        <v>0</v>
      </c>
      <c r="Z3424" s="131">
        <f t="shared" si="588"/>
        <v>0</v>
      </c>
      <c r="AA3424" s="131">
        <f>IF($D3424=AA$1,SUMIFS($H$3:$H3424,$G$3:$G3424,AA$1,$C$3:$C3424,"Sell"),0)</f>
        <v>0</v>
      </c>
      <c r="AB3424" s="131">
        <f t="shared" si="589"/>
        <v>0</v>
      </c>
      <c r="AC3424" s="131">
        <f>SUMIFS('Deductions and Deposits'!$H:$H,'Deductions and Deposits'!$G:$G,D3424,'Deductions and Deposits'!$F:$F,"&lt;="&amp;B3424)+SUMIFS($F$3:F3424,$D$3:D3424,D3424,$C$3:C3424,"Coin Deposit",$E$3:E3424,"")</f>
        <v>0</v>
      </c>
      <c r="AD3424" s="131">
        <f>SUMIFS('Deductions and Deposits'!$D:$D,'Deductions and Deposits'!$C:$C,D3424)+SUMIFS($F:$F,$D:$D,D3424,$C:$C,"Coin Deduction")</f>
        <v>0</v>
      </c>
      <c r="AE3424" s="131">
        <f>Table5[[#This Row],[Column4]]+Table5[[#This Row],[Column14]]+Table5[[#This Row],[Column19]]+Table5[[#This Row],[Column12]]</f>
        <v>0</v>
      </c>
      <c r="AF3424" s="131">
        <f>Table5[[#This Row],[Column5]]+Table5[[#This Row],[Column13]]+Table5[[#This Row],[Column21]]+Table5[[#This Row],[Column18]]</f>
        <v>0</v>
      </c>
      <c r="AG3424" s="131">
        <f t="shared" si="590"/>
        <v>0</v>
      </c>
      <c r="AH3424" s="131">
        <f t="shared" si="591"/>
        <v>0</v>
      </c>
      <c r="AI3424" s="131">
        <f>Table5[[#This Row],[Column17]]-Table5[[#This Row],[Column20]]</f>
        <v>0</v>
      </c>
      <c r="AJ3424" s="131">
        <f t="shared" si="592"/>
        <v>0</v>
      </c>
      <c r="AK3424" s="131">
        <f t="shared" si="585"/>
        <v>0</v>
      </c>
      <c r="AL3424" s="131">
        <f t="shared" si="593"/>
        <v>0</v>
      </c>
      <c r="AM3424" s="131" t="str">
        <f t="shared" si="594"/>
        <v/>
      </c>
      <c r="AN3424" s="131" t="str">
        <f t="shared" ca="1" si="595"/>
        <v/>
      </c>
    </row>
    <row r="3425" spans="1:40" ht="20.25" customHeight="1" x14ac:dyDescent="0.3">
      <c r="A3425" s="127"/>
      <c r="B3425" s="164"/>
      <c r="C3425" s="139"/>
      <c r="D3425" s="140"/>
      <c r="E3425" s="139"/>
      <c r="F3425" s="139"/>
      <c r="G3425" s="140"/>
      <c r="H3425" s="139"/>
      <c r="I3425" s="129"/>
      <c r="L3425" s="128"/>
      <c r="M3425" s="128"/>
      <c r="N3425" s="128"/>
      <c r="O3425" s="128"/>
      <c r="P3425" s="128"/>
      <c r="Q3425" s="128"/>
      <c r="R3425" s="128"/>
      <c r="S3425" s="128"/>
      <c r="T3425" s="120">
        <f t="shared" si="586"/>
        <v>0</v>
      </c>
      <c r="U3425" s="131"/>
      <c r="V3425" s="131"/>
      <c r="W3425" s="131">
        <f>SUMIFS($F$3:F3425,$D$3:D3425,D3425,$C$3:C3425,"Buy")+SUMIFS($F$3:F3425,$D$3:D3425,D3425,$C$3:C3425,"Coin Deposit",$E$3:E3425,"&lt;&gt;")</f>
        <v>0</v>
      </c>
      <c r="X3425" s="131">
        <f t="shared" si="587"/>
        <v>0</v>
      </c>
      <c r="Y3425" s="131">
        <f>IF($D3425=Y$1,SUMIFS($H$3:$H3425,$G$3:$G3425,Y$1,$C$3:$C3425,"Sell"),0)</f>
        <v>0</v>
      </c>
      <c r="Z3425" s="131">
        <f t="shared" si="588"/>
        <v>0</v>
      </c>
      <c r="AA3425" s="131">
        <f>IF($D3425=AA$1,SUMIFS($H$3:$H3425,$G$3:$G3425,AA$1,$C$3:$C3425,"Sell"),0)</f>
        <v>0</v>
      </c>
      <c r="AB3425" s="131">
        <f t="shared" si="589"/>
        <v>0</v>
      </c>
      <c r="AC3425" s="131">
        <f>SUMIFS('Deductions and Deposits'!$H:$H,'Deductions and Deposits'!$G:$G,D3425,'Deductions and Deposits'!$F:$F,"&lt;="&amp;B3425)+SUMIFS($F$3:F3425,$D$3:D3425,D3425,$C$3:C3425,"Coin Deposit",$E$3:E3425,"")</f>
        <v>0</v>
      </c>
      <c r="AD3425" s="131">
        <f>SUMIFS('Deductions and Deposits'!$D:$D,'Deductions and Deposits'!$C:$C,D3425)+SUMIFS($F:$F,$D:$D,D3425,$C:$C,"Coin Deduction")</f>
        <v>0</v>
      </c>
      <c r="AE3425" s="131">
        <f>Table5[[#This Row],[Column4]]+Table5[[#This Row],[Column14]]+Table5[[#This Row],[Column19]]+Table5[[#This Row],[Column12]]</f>
        <v>0</v>
      </c>
      <c r="AF3425" s="131">
        <f>Table5[[#This Row],[Column5]]+Table5[[#This Row],[Column13]]+Table5[[#This Row],[Column21]]+Table5[[#This Row],[Column18]]</f>
        <v>0</v>
      </c>
      <c r="AG3425" s="131">
        <f t="shared" si="590"/>
        <v>0</v>
      </c>
      <c r="AH3425" s="131">
        <f t="shared" si="591"/>
        <v>0</v>
      </c>
      <c r="AI3425" s="131">
        <f>Table5[[#This Row],[Column17]]-Table5[[#This Row],[Column20]]</f>
        <v>0</v>
      </c>
      <c r="AJ3425" s="131">
        <f t="shared" si="592"/>
        <v>0</v>
      </c>
      <c r="AK3425" s="131">
        <f t="shared" si="585"/>
        <v>0</v>
      </c>
      <c r="AL3425" s="131">
        <f t="shared" si="593"/>
        <v>0</v>
      </c>
      <c r="AM3425" s="131" t="str">
        <f t="shared" si="594"/>
        <v/>
      </c>
      <c r="AN3425" s="131" t="str">
        <f t="shared" ca="1" si="595"/>
        <v/>
      </c>
    </row>
    <row r="3426" spans="1:40" ht="20.25" customHeight="1" x14ac:dyDescent="0.3">
      <c r="A3426" s="127"/>
      <c r="B3426" s="164"/>
      <c r="C3426" s="139"/>
      <c r="D3426" s="140"/>
      <c r="E3426" s="139"/>
      <c r="F3426" s="139"/>
      <c r="G3426" s="140"/>
      <c r="H3426" s="139"/>
      <c r="I3426" s="129"/>
      <c r="L3426" s="128"/>
      <c r="M3426" s="128"/>
      <c r="N3426" s="128"/>
      <c r="O3426" s="128"/>
      <c r="P3426" s="128"/>
      <c r="Q3426" s="128"/>
      <c r="R3426" s="128"/>
      <c r="S3426" s="128"/>
      <c r="T3426" s="120">
        <f t="shared" si="586"/>
        <v>0</v>
      </c>
      <c r="U3426" s="131"/>
      <c r="V3426" s="131"/>
      <c r="W3426" s="131">
        <f>SUMIFS($F$3:F3426,$D$3:D3426,D3426,$C$3:C3426,"Buy")+SUMIFS($F$3:F3426,$D$3:D3426,D3426,$C$3:C3426,"Coin Deposit",$E$3:E3426,"&lt;&gt;")</f>
        <v>0</v>
      </c>
      <c r="X3426" s="131">
        <f t="shared" si="587"/>
        <v>0</v>
      </c>
      <c r="Y3426" s="131">
        <f>IF($D3426=Y$1,SUMIFS($H$3:$H3426,$G$3:$G3426,Y$1,$C$3:$C3426,"Sell"),0)</f>
        <v>0</v>
      </c>
      <c r="Z3426" s="131">
        <f t="shared" si="588"/>
        <v>0</v>
      </c>
      <c r="AA3426" s="131">
        <f>IF($D3426=AA$1,SUMIFS($H$3:$H3426,$G$3:$G3426,AA$1,$C$3:$C3426,"Sell"),0)</f>
        <v>0</v>
      </c>
      <c r="AB3426" s="131">
        <f t="shared" si="589"/>
        <v>0</v>
      </c>
      <c r="AC3426" s="131">
        <f>SUMIFS('Deductions and Deposits'!$H:$H,'Deductions and Deposits'!$G:$G,D3426,'Deductions and Deposits'!$F:$F,"&lt;="&amp;B3426)+SUMIFS($F$3:F3426,$D$3:D3426,D3426,$C$3:C3426,"Coin Deposit",$E$3:E3426,"")</f>
        <v>0</v>
      </c>
      <c r="AD3426" s="131">
        <f>SUMIFS('Deductions and Deposits'!$D:$D,'Deductions and Deposits'!$C:$C,D3426)+SUMIFS($F:$F,$D:$D,D3426,$C:$C,"Coin Deduction")</f>
        <v>0</v>
      </c>
      <c r="AE3426" s="131">
        <f>Table5[[#This Row],[Column4]]+Table5[[#This Row],[Column14]]+Table5[[#This Row],[Column19]]+Table5[[#This Row],[Column12]]</f>
        <v>0</v>
      </c>
      <c r="AF3426" s="131">
        <f>Table5[[#This Row],[Column5]]+Table5[[#This Row],[Column13]]+Table5[[#This Row],[Column21]]+Table5[[#This Row],[Column18]]</f>
        <v>0</v>
      </c>
      <c r="AG3426" s="131">
        <f t="shared" si="590"/>
        <v>0</v>
      </c>
      <c r="AH3426" s="131">
        <f t="shared" si="591"/>
        <v>0</v>
      </c>
      <c r="AI3426" s="131">
        <f>Table5[[#This Row],[Column17]]-Table5[[#This Row],[Column20]]</f>
        <v>0</v>
      </c>
      <c r="AJ3426" s="131">
        <f t="shared" si="592"/>
        <v>0</v>
      </c>
      <c r="AK3426" s="131">
        <f t="shared" si="585"/>
        <v>0</v>
      </c>
      <c r="AL3426" s="131">
        <f t="shared" si="593"/>
        <v>0</v>
      </c>
      <c r="AM3426" s="131" t="str">
        <f t="shared" si="594"/>
        <v/>
      </c>
      <c r="AN3426" s="131" t="str">
        <f t="shared" ca="1" si="595"/>
        <v/>
      </c>
    </row>
    <row r="3427" spans="1:40" ht="20.25" customHeight="1" x14ac:dyDescent="0.3">
      <c r="A3427" s="127"/>
      <c r="B3427" s="164"/>
      <c r="C3427" s="139"/>
      <c r="D3427" s="140"/>
      <c r="E3427" s="139"/>
      <c r="F3427" s="139"/>
      <c r="G3427" s="140"/>
      <c r="H3427" s="139"/>
      <c r="I3427" s="129"/>
      <c r="L3427" s="128"/>
      <c r="M3427" s="128"/>
      <c r="N3427" s="128"/>
      <c r="O3427" s="128"/>
      <c r="P3427" s="128"/>
      <c r="Q3427" s="128"/>
      <c r="R3427" s="128"/>
      <c r="S3427" s="128"/>
      <c r="T3427" s="120">
        <f t="shared" si="586"/>
        <v>0</v>
      </c>
      <c r="U3427" s="131"/>
      <c r="V3427" s="131"/>
      <c r="W3427" s="131">
        <f>SUMIFS($F$3:F3427,$D$3:D3427,D3427,$C$3:C3427,"Buy")+SUMIFS($F$3:F3427,$D$3:D3427,D3427,$C$3:C3427,"Coin Deposit",$E$3:E3427,"&lt;&gt;")</f>
        <v>0</v>
      </c>
      <c r="X3427" s="131">
        <f t="shared" si="587"/>
        <v>0</v>
      </c>
      <c r="Y3427" s="131">
        <f>IF($D3427=Y$1,SUMIFS($H$3:$H3427,$G$3:$G3427,Y$1,$C$3:$C3427,"Sell"),0)</f>
        <v>0</v>
      </c>
      <c r="Z3427" s="131">
        <f t="shared" si="588"/>
        <v>0</v>
      </c>
      <c r="AA3427" s="131">
        <f>IF($D3427=AA$1,SUMIFS($H$3:$H3427,$G$3:$G3427,AA$1,$C$3:$C3427,"Sell"),0)</f>
        <v>0</v>
      </c>
      <c r="AB3427" s="131">
        <f t="shared" si="589"/>
        <v>0</v>
      </c>
      <c r="AC3427" s="131">
        <f>SUMIFS('Deductions and Deposits'!$H:$H,'Deductions and Deposits'!$G:$G,D3427,'Deductions and Deposits'!$F:$F,"&lt;="&amp;B3427)+SUMIFS($F$3:F3427,$D$3:D3427,D3427,$C$3:C3427,"Coin Deposit",$E$3:E3427,"")</f>
        <v>0</v>
      </c>
      <c r="AD3427" s="131">
        <f>SUMIFS('Deductions and Deposits'!$D:$D,'Deductions and Deposits'!$C:$C,D3427)+SUMIFS($F:$F,$D:$D,D3427,$C:$C,"Coin Deduction")</f>
        <v>0</v>
      </c>
      <c r="AE3427" s="131">
        <f>Table5[[#This Row],[Column4]]+Table5[[#This Row],[Column14]]+Table5[[#This Row],[Column19]]+Table5[[#This Row],[Column12]]</f>
        <v>0</v>
      </c>
      <c r="AF3427" s="131">
        <f>Table5[[#This Row],[Column5]]+Table5[[#This Row],[Column13]]+Table5[[#This Row],[Column21]]+Table5[[#This Row],[Column18]]</f>
        <v>0</v>
      </c>
      <c r="AG3427" s="131">
        <f t="shared" si="590"/>
        <v>0</v>
      </c>
      <c r="AH3427" s="131">
        <f t="shared" si="591"/>
        <v>0</v>
      </c>
      <c r="AI3427" s="131">
        <f>Table5[[#This Row],[Column17]]-Table5[[#This Row],[Column20]]</f>
        <v>0</v>
      </c>
      <c r="AJ3427" s="131">
        <f t="shared" si="592"/>
        <v>0</v>
      </c>
      <c r="AK3427" s="131">
        <f t="shared" si="585"/>
        <v>0</v>
      </c>
      <c r="AL3427" s="131">
        <f t="shared" si="593"/>
        <v>0</v>
      </c>
      <c r="AM3427" s="131" t="str">
        <f t="shared" si="594"/>
        <v/>
      </c>
      <c r="AN3427" s="131" t="str">
        <f t="shared" ca="1" si="595"/>
        <v/>
      </c>
    </row>
    <row r="3428" spans="1:40" ht="20.25" customHeight="1" x14ac:dyDescent="0.3">
      <c r="A3428" s="127"/>
      <c r="B3428" s="164"/>
      <c r="C3428" s="139"/>
      <c r="D3428" s="140"/>
      <c r="E3428" s="139"/>
      <c r="F3428" s="139"/>
      <c r="G3428" s="140"/>
      <c r="H3428" s="139"/>
      <c r="I3428" s="129"/>
      <c r="L3428" s="128"/>
      <c r="M3428" s="128"/>
      <c r="N3428" s="128"/>
      <c r="O3428" s="128"/>
      <c r="P3428" s="128"/>
      <c r="Q3428" s="128"/>
      <c r="R3428" s="128"/>
      <c r="S3428" s="128"/>
      <c r="T3428" s="120">
        <f t="shared" si="586"/>
        <v>0</v>
      </c>
      <c r="U3428" s="131"/>
      <c r="V3428" s="131"/>
      <c r="W3428" s="131">
        <f>SUMIFS($F$3:F3428,$D$3:D3428,D3428,$C$3:C3428,"Buy")+SUMIFS($F$3:F3428,$D$3:D3428,D3428,$C$3:C3428,"Coin Deposit",$E$3:E3428,"&lt;&gt;")</f>
        <v>0</v>
      </c>
      <c r="X3428" s="131">
        <f t="shared" si="587"/>
        <v>0</v>
      </c>
      <c r="Y3428" s="131">
        <f>IF($D3428=Y$1,SUMIFS($H$3:$H3428,$G$3:$G3428,Y$1,$C$3:$C3428,"Sell"),0)</f>
        <v>0</v>
      </c>
      <c r="Z3428" s="131">
        <f t="shared" si="588"/>
        <v>0</v>
      </c>
      <c r="AA3428" s="131">
        <f>IF($D3428=AA$1,SUMIFS($H$3:$H3428,$G$3:$G3428,AA$1,$C$3:$C3428,"Sell"),0)</f>
        <v>0</v>
      </c>
      <c r="AB3428" s="131">
        <f t="shared" si="589"/>
        <v>0</v>
      </c>
      <c r="AC3428" s="131">
        <f>SUMIFS('Deductions and Deposits'!$H:$H,'Deductions and Deposits'!$G:$G,D3428,'Deductions and Deposits'!$F:$F,"&lt;="&amp;B3428)+SUMIFS($F$3:F3428,$D$3:D3428,D3428,$C$3:C3428,"Coin Deposit",$E$3:E3428,"")</f>
        <v>0</v>
      </c>
      <c r="AD3428" s="131">
        <f>SUMIFS('Deductions and Deposits'!$D:$D,'Deductions and Deposits'!$C:$C,D3428)+SUMIFS($F:$F,$D:$D,D3428,$C:$C,"Coin Deduction")</f>
        <v>0</v>
      </c>
      <c r="AE3428" s="131">
        <f>Table5[[#This Row],[Column4]]+Table5[[#This Row],[Column14]]+Table5[[#This Row],[Column19]]+Table5[[#This Row],[Column12]]</f>
        <v>0</v>
      </c>
      <c r="AF3428" s="131">
        <f>Table5[[#This Row],[Column5]]+Table5[[#This Row],[Column13]]+Table5[[#This Row],[Column21]]+Table5[[#This Row],[Column18]]</f>
        <v>0</v>
      </c>
      <c r="AG3428" s="131">
        <f t="shared" si="590"/>
        <v>0</v>
      </c>
      <c r="AH3428" s="131">
        <f t="shared" si="591"/>
        <v>0</v>
      </c>
      <c r="AI3428" s="131">
        <f>Table5[[#This Row],[Column17]]-Table5[[#This Row],[Column20]]</f>
        <v>0</v>
      </c>
      <c r="AJ3428" s="131">
        <f t="shared" si="592"/>
        <v>0</v>
      </c>
      <c r="AK3428" s="131">
        <f t="shared" si="585"/>
        <v>0</v>
      </c>
      <c r="AL3428" s="131">
        <f t="shared" si="593"/>
        <v>0</v>
      </c>
      <c r="AM3428" s="131" t="str">
        <f t="shared" si="594"/>
        <v/>
      </c>
      <c r="AN3428" s="131" t="str">
        <f t="shared" ca="1" si="595"/>
        <v/>
      </c>
    </row>
    <row r="3429" spans="1:40" ht="20.25" customHeight="1" x14ac:dyDescent="0.3">
      <c r="A3429" s="127"/>
      <c r="B3429" s="164"/>
      <c r="C3429" s="139"/>
      <c r="D3429" s="140"/>
      <c r="E3429" s="139"/>
      <c r="F3429" s="139"/>
      <c r="G3429" s="140"/>
      <c r="H3429" s="139"/>
      <c r="I3429" s="129"/>
      <c r="L3429" s="128"/>
      <c r="M3429" s="128"/>
      <c r="N3429" s="128"/>
      <c r="O3429" s="128"/>
      <c r="P3429" s="128"/>
      <c r="Q3429" s="128"/>
      <c r="R3429" s="128"/>
      <c r="S3429" s="128"/>
      <c r="T3429" s="120">
        <f t="shared" si="586"/>
        <v>0</v>
      </c>
      <c r="U3429" s="131"/>
      <c r="V3429" s="131"/>
      <c r="W3429" s="131">
        <f>SUMIFS($F$3:F3429,$D$3:D3429,D3429,$C$3:C3429,"Buy")+SUMIFS($F$3:F3429,$D$3:D3429,D3429,$C$3:C3429,"Coin Deposit",$E$3:E3429,"&lt;&gt;")</f>
        <v>0</v>
      </c>
      <c r="X3429" s="131">
        <f t="shared" si="587"/>
        <v>0</v>
      </c>
      <c r="Y3429" s="131">
        <f>IF($D3429=Y$1,SUMIFS($H$3:$H3429,$G$3:$G3429,Y$1,$C$3:$C3429,"Sell"),0)</f>
        <v>0</v>
      </c>
      <c r="Z3429" s="131">
        <f t="shared" si="588"/>
        <v>0</v>
      </c>
      <c r="AA3429" s="131">
        <f>IF($D3429=AA$1,SUMIFS($H$3:$H3429,$G$3:$G3429,AA$1,$C$3:$C3429,"Sell"),0)</f>
        <v>0</v>
      </c>
      <c r="AB3429" s="131">
        <f t="shared" si="589"/>
        <v>0</v>
      </c>
      <c r="AC3429" s="131">
        <f>SUMIFS('Deductions and Deposits'!$H:$H,'Deductions and Deposits'!$G:$G,D3429,'Deductions and Deposits'!$F:$F,"&lt;="&amp;B3429)+SUMIFS($F$3:F3429,$D$3:D3429,D3429,$C$3:C3429,"Coin Deposit",$E$3:E3429,"")</f>
        <v>0</v>
      </c>
      <c r="AD3429" s="131">
        <f>SUMIFS('Deductions and Deposits'!$D:$D,'Deductions and Deposits'!$C:$C,D3429)+SUMIFS($F:$F,$D:$D,D3429,$C:$C,"Coin Deduction")</f>
        <v>0</v>
      </c>
      <c r="AE3429" s="131">
        <f>Table5[[#This Row],[Column4]]+Table5[[#This Row],[Column14]]+Table5[[#This Row],[Column19]]+Table5[[#This Row],[Column12]]</f>
        <v>0</v>
      </c>
      <c r="AF3429" s="131">
        <f>Table5[[#This Row],[Column5]]+Table5[[#This Row],[Column13]]+Table5[[#This Row],[Column21]]+Table5[[#This Row],[Column18]]</f>
        <v>0</v>
      </c>
      <c r="AG3429" s="131">
        <f t="shared" si="590"/>
        <v>0</v>
      </c>
      <c r="AH3429" s="131">
        <f t="shared" si="591"/>
        <v>0</v>
      </c>
      <c r="AI3429" s="131">
        <f>Table5[[#This Row],[Column17]]-Table5[[#This Row],[Column20]]</f>
        <v>0</v>
      </c>
      <c r="AJ3429" s="131">
        <f t="shared" si="592"/>
        <v>0</v>
      </c>
      <c r="AK3429" s="131">
        <f t="shared" si="585"/>
        <v>0</v>
      </c>
      <c r="AL3429" s="131">
        <f t="shared" si="593"/>
        <v>0</v>
      </c>
      <c r="AM3429" s="131" t="str">
        <f t="shared" si="594"/>
        <v/>
      </c>
      <c r="AN3429" s="131" t="str">
        <f t="shared" ca="1" si="595"/>
        <v/>
      </c>
    </row>
    <row r="3430" spans="1:40" ht="20.25" customHeight="1" x14ac:dyDescent="0.3">
      <c r="A3430" s="127"/>
      <c r="B3430" s="164"/>
      <c r="C3430" s="139"/>
      <c r="D3430" s="140"/>
      <c r="E3430" s="139"/>
      <c r="F3430" s="139"/>
      <c r="G3430" s="140"/>
      <c r="H3430" s="139"/>
      <c r="I3430" s="129"/>
      <c r="L3430" s="128"/>
      <c r="M3430" s="128"/>
      <c r="N3430" s="128"/>
      <c r="O3430" s="128"/>
      <c r="P3430" s="128"/>
      <c r="Q3430" s="128"/>
      <c r="R3430" s="128"/>
      <c r="S3430" s="128"/>
      <c r="T3430" s="120">
        <f t="shared" si="586"/>
        <v>0</v>
      </c>
      <c r="U3430" s="131"/>
      <c r="V3430" s="131"/>
      <c r="W3430" s="131">
        <f>SUMIFS($F$3:F3430,$D$3:D3430,D3430,$C$3:C3430,"Buy")+SUMIFS($F$3:F3430,$D$3:D3430,D3430,$C$3:C3430,"Coin Deposit",$E$3:E3430,"&lt;&gt;")</f>
        <v>0</v>
      </c>
      <c r="X3430" s="131">
        <f t="shared" si="587"/>
        <v>0</v>
      </c>
      <c r="Y3430" s="131">
        <f>IF($D3430=Y$1,SUMIFS($H$3:$H3430,$G$3:$G3430,Y$1,$C$3:$C3430,"Sell"),0)</f>
        <v>0</v>
      </c>
      <c r="Z3430" s="131">
        <f t="shared" si="588"/>
        <v>0</v>
      </c>
      <c r="AA3430" s="131">
        <f>IF($D3430=AA$1,SUMIFS($H$3:$H3430,$G$3:$G3430,AA$1,$C$3:$C3430,"Sell"),0)</f>
        <v>0</v>
      </c>
      <c r="AB3430" s="131">
        <f t="shared" si="589"/>
        <v>0</v>
      </c>
      <c r="AC3430" s="131">
        <f>SUMIFS('Deductions and Deposits'!$H:$H,'Deductions and Deposits'!$G:$G,D3430,'Deductions and Deposits'!$F:$F,"&lt;="&amp;B3430)+SUMIFS($F$3:F3430,$D$3:D3430,D3430,$C$3:C3430,"Coin Deposit",$E$3:E3430,"")</f>
        <v>0</v>
      </c>
      <c r="AD3430" s="131">
        <f>SUMIFS('Deductions and Deposits'!$D:$D,'Deductions and Deposits'!$C:$C,D3430)+SUMIFS($F:$F,$D:$D,D3430,$C:$C,"Coin Deduction")</f>
        <v>0</v>
      </c>
      <c r="AE3430" s="131">
        <f>Table5[[#This Row],[Column4]]+Table5[[#This Row],[Column14]]+Table5[[#This Row],[Column19]]+Table5[[#This Row],[Column12]]</f>
        <v>0</v>
      </c>
      <c r="AF3430" s="131">
        <f>Table5[[#This Row],[Column5]]+Table5[[#This Row],[Column13]]+Table5[[#This Row],[Column21]]+Table5[[#This Row],[Column18]]</f>
        <v>0</v>
      </c>
      <c r="AG3430" s="131">
        <f t="shared" si="590"/>
        <v>0</v>
      </c>
      <c r="AH3430" s="131">
        <f t="shared" si="591"/>
        <v>0</v>
      </c>
      <c r="AI3430" s="131">
        <f>Table5[[#This Row],[Column17]]-Table5[[#This Row],[Column20]]</f>
        <v>0</v>
      </c>
      <c r="AJ3430" s="131">
        <f t="shared" si="592"/>
        <v>0</v>
      </c>
      <c r="AK3430" s="131">
        <f t="shared" si="585"/>
        <v>0</v>
      </c>
      <c r="AL3430" s="131">
        <f t="shared" si="593"/>
        <v>0</v>
      </c>
      <c r="AM3430" s="131" t="str">
        <f t="shared" si="594"/>
        <v/>
      </c>
      <c r="AN3430" s="131" t="str">
        <f t="shared" ca="1" si="595"/>
        <v/>
      </c>
    </row>
    <row r="3431" spans="1:40" ht="20.25" customHeight="1" x14ac:dyDescent="0.3">
      <c r="A3431" s="127"/>
      <c r="B3431" s="164"/>
      <c r="C3431" s="139"/>
      <c r="D3431" s="140"/>
      <c r="E3431" s="139"/>
      <c r="F3431" s="139"/>
      <c r="G3431" s="140"/>
      <c r="H3431" s="139"/>
      <c r="I3431" s="129"/>
      <c r="L3431" s="128"/>
      <c r="M3431" s="128"/>
      <c r="N3431" s="128"/>
      <c r="O3431" s="128"/>
      <c r="P3431" s="128"/>
      <c r="Q3431" s="128"/>
      <c r="R3431" s="128"/>
      <c r="S3431" s="128"/>
      <c r="T3431" s="120">
        <f t="shared" si="586"/>
        <v>0</v>
      </c>
      <c r="U3431" s="131"/>
      <c r="V3431" s="131"/>
      <c r="W3431" s="131">
        <f>SUMIFS($F$3:F3431,$D$3:D3431,D3431,$C$3:C3431,"Buy")+SUMIFS($F$3:F3431,$D$3:D3431,D3431,$C$3:C3431,"Coin Deposit",$E$3:E3431,"&lt;&gt;")</f>
        <v>0</v>
      </c>
      <c r="X3431" s="131">
        <f t="shared" si="587"/>
        <v>0</v>
      </c>
      <c r="Y3431" s="131">
        <f>IF($D3431=Y$1,SUMIFS($H$3:$H3431,$G$3:$G3431,Y$1,$C$3:$C3431,"Sell"),0)</f>
        <v>0</v>
      </c>
      <c r="Z3431" s="131">
        <f t="shared" si="588"/>
        <v>0</v>
      </c>
      <c r="AA3431" s="131">
        <f>IF($D3431=AA$1,SUMIFS($H$3:$H3431,$G$3:$G3431,AA$1,$C$3:$C3431,"Sell"),0)</f>
        <v>0</v>
      </c>
      <c r="AB3431" s="131">
        <f t="shared" si="589"/>
        <v>0</v>
      </c>
      <c r="AC3431" s="131">
        <f>SUMIFS('Deductions and Deposits'!$H:$H,'Deductions and Deposits'!$G:$G,D3431,'Deductions and Deposits'!$F:$F,"&lt;="&amp;B3431)+SUMIFS($F$3:F3431,$D$3:D3431,D3431,$C$3:C3431,"Coin Deposit",$E$3:E3431,"")</f>
        <v>0</v>
      </c>
      <c r="AD3431" s="131">
        <f>SUMIFS('Deductions and Deposits'!$D:$D,'Deductions and Deposits'!$C:$C,D3431)+SUMIFS($F:$F,$D:$D,D3431,$C:$C,"Coin Deduction")</f>
        <v>0</v>
      </c>
      <c r="AE3431" s="131">
        <f>Table5[[#This Row],[Column4]]+Table5[[#This Row],[Column14]]+Table5[[#This Row],[Column19]]+Table5[[#This Row],[Column12]]</f>
        <v>0</v>
      </c>
      <c r="AF3431" s="131">
        <f>Table5[[#This Row],[Column5]]+Table5[[#This Row],[Column13]]+Table5[[#This Row],[Column21]]+Table5[[#This Row],[Column18]]</f>
        <v>0</v>
      </c>
      <c r="AG3431" s="131">
        <f t="shared" si="590"/>
        <v>0</v>
      </c>
      <c r="AH3431" s="131">
        <f t="shared" si="591"/>
        <v>0</v>
      </c>
      <c r="AI3431" s="131">
        <f>Table5[[#This Row],[Column17]]-Table5[[#This Row],[Column20]]</f>
        <v>0</v>
      </c>
      <c r="AJ3431" s="131">
        <f t="shared" si="592"/>
        <v>0</v>
      </c>
      <c r="AK3431" s="131">
        <f t="shared" si="585"/>
        <v>0</v>
      </c>
      <c r="AL3431" s="131">
        <f t="shared" si="593"/>
        <v>0</v>
      </c>
      <c r="AM3431" s="131" t="str">
        <f t="shared" si="594"/>
        <v/>
      </c>
      <c r="AN3431" s="131" t="str">
        <f t="shared" ca="1" si="595"/>
        <v/>
      </c>
    </row>
    <row r="3432" spans="1:40" ht="20.25" customHeight="1" x14ac:dyDescent="0.3">
      <c r="A3432" s="127"/>
      <c r="B3432" s="164"/>
      <c r="C3432" s="139"/>
      <c r="D3432" s="140"/>
      <c r="E3432" s="139"/>
      <c r="F3432" s="139"/>
      <c r="G3432" s="140"/>
      <c r="H3432" s="139"/>
      <c r="I3432" s="129"/>
      <c r="L3432" s="128"/>
      <c r="M3432" s="128"/>
      <c r="N3432" s="128"/>
      <c r="O3432" s="128"/>
      <c r="P3432" s="128"/>
      <c r="Q3432" s="128"/>
      <c r="R3432" s="128"/>
      <c r="S3432" s="128"/>
      <c r="T3432" s="120">
        <f t="shared" si="586"/>
        <v>0</v>
      </c>
      <c r="U3432" s="131"/>
      <c r="V3432" s="131"/>
      <c r="W3432" s="131">
        <f>SUMIFS($F$3:F3432,$D$3:D3432,D3432,$C$3:C3432,"Buy")+SUMIFS($F$3:F3432,$D$3:D3432,D3432,$C$3:C3432,"Coin Deposit",$E$3:E3432,"&lt;&gt;")</f>
        <v>0</v>
      </c>
      <c r="X3432" s="131">
        <f t="shared" si="587"/>
        <v>0</v>
      </c>
      <c r="Y3432" s="131">
        <f>IF($D3432=Y$1,SUMIFS($H$3:$H3432,$G$3:$G3432,Y$1,$C$3:$C3432,"Sell"),0)</f>
        <v>0</v>
      </c>
      <c r="Z3432" s="131">
        <f t="shared" si="588"/>
        <v>0</v>
      </c>
      <c r="AA3432" s="131">
        <f>IF($D3432=AA$1,SUMIFS($H$3:$H3432,$G$3:$G3432,AA$1,$C$3:$C3432,"Sell"),0)</f>
        <v>0</v>
      </c>
      <c r="AB3432" s="131">
        <f t="shared" si="589"/>
        <v>0</v>
      </c>
      <c r="AC3432" s="131">
        <f>SUMIFS('Deductions and Deposits'!$H:$H,'Deductions and Deposits'!$G:$G,D3432,'Deductions and Deposits'!$F:$F,"&lt;="&amp;B3432)+SUMIFS($F$3:F3432,$D$3:D3432,D3432,$C$3:C3432,"Coin Deposit",$E$3:E3432,"")</f>
        <v>0</v>
      </c>
      <c r="AD3432" s="131">
        <f>SUMIFS('Deductions and Deposits'!$D:$D,'Deductions and Deposits'!$C:$C,D3432)+SUMIFS($F:$F,$D:$D,D3432,$C:$C,"Coin Deduction")</f>
        <v>0</v>
      </c>
      <c r="AE3432" s="131">
        <f>Table5[[#This Row],[Column4]]+Table5[[#This Row],[Column14]]+Table5[[#This Row],[Column19]]+Table5[[#This Row],[Column12]]</f>
        <v>0</v>
      </c>
      <c r="AF3432" s="131">
        <f>Table5[[#This Row],[Column5]]+Table5[[#This Row],[Column13]]+Table5[[#This Row],[Column21]]+Table5[[#This Row],[Column18]]</f>
        <v>0</v>
      </c>
      <c r="AG3432" s="131">
        <f t="shared" si="590"/>
        <v>0</v>
      </c>
      <c r="AH3432" s="131">
        <f t="shared" si="591"/>
        <v>0</v>
      </c>
      <c r="AI3432" s="131">
        <f>Table5[[#This Row],[Column17]]-Table5[[#This Row],[Column20]]</f>
        <v>0</v>
      </c>
      <c r="AJ3432" s="131">
        <f t="shared" si="592"/>
        <v>0</v>
      </c>
      <c r="AK3432" s="131">
        <f t="shared" si="585"/>
        <v>0</v>
      </c>
      <c r="AL3432" s="131">
        <f t="shared" si="593"/>
        <v>0</v>
      </c>
      <c r="AM3432" s="131" t="str">
        <f t="shared" si="594"/>
        <v/>
      </c>
      <c r="AN3432" s="131" t="str">
        <f t="shared" ca="1" si="595"/>
        <v/>
      </c>
    </row>
    <row r="3433" spans="1:40" ht="20.25" customHeight="1" x14ac:dyDescent="0.3">
      <c r="A3433" s="127"/>
      <c r="B3433" s="164"/>
      <c r="C3433" s="139"/>
      <c r="D3433" s="140"/>
      <c r="E3433" s="139"/>
      <c r="F3433" s="139"/>
      <c r="G3433" s="140"/>
      <c r="H3433" s="139"/>
      <c r="I3433" s="129"/>
      <c r="L3433" s="128"/>
      <c r="M3433" s="128"/>
      <c r="N3433" s="128"/>
      <c r="O3433" s="128"/>
      <c r="P3433" s="128"/>
      <c r="Q3433" s="128"/>
      <c r="R3433" s="128"/>
      <c r="S3433" s="128"/>
      <c r="T3433" s="120">
        <f t="shared" si="586"/>
        <v>0</v>
      </c>
      <c r="U3433" s="131"/>
      <c r="V3433" s="131"/>
      <c r="W3433" s="131">
        <f>SUMIFS($F$3:F3433,$D$3:D3433,D3433,$C$3:C3433,"Buy")+SUMIFS($F$3:F3433,$D$3:D3433,D3433,$C$3:C3433,"Coin Deposit",$E$3:E3433,"&lt;&gt;")</f>
        <v>0</v>
      </c>
      <c r="X3433" s="131">
        <f t="shared" si="587"/>
        <v>0</v>
      </c>
      <c r="Y3433" s="131">
        <f>IF($D3433=Y$1,SUMIFS($H$3:$H3433,$G$3:$G3433,Y$1,$C$3:$C3433,"Sell"),0)</f>
        <v>0</v>
      </c>
      <c r="Z3433" s="131">
        <f t="shared" si="588"/>
        <v>0</v>
      </c>
      <c r="AA3433" s="131">
        <f>IF($D3433=AA$1,SUMIFS($H$3:$H3433,$G$3:$G3433,AA$1,$C$3:$C3433,"Sell"),0)</f>
        <v>0</v>
      </c>
      <c r="AB3433" s="131">
        <f t="shared" si="589"/>
        <v>0</v>
      </c>
      <c r="AC3433" s="131">
        <f>SUMIFS('Deductions and Deposits'!$H:$H,'Deductions and Deposits'!$G:$G,D3433,'Deductions and Deposits'!$F:$F,"&lt;="&amp;B3433)+SUMIFS($F$3:F3433,$D$3:D3433,D3433,$C$3:C3433,"Coin Deposit",$E$3:E3433,"")</f>
        <v>0</v>
      </c>
      <c r="AD3433" s="131">
        <f>SUMIFS('Deductions and Deposits'!$D:$D,'Deductions and Deposits'!$C:$C,D3433)+SUMIFS($F:$F,$D:$D,D3433,$C:$C,"Coin Deduction")</f>
        <v>0</v>
      </c>
      <c r="AE3433" s="131">
        <f>Table5[[#This Row],[Column4]]+Table5[[#This Row],[Column14]]+Table5[[#This Row],[Column19]]+Table5[[#This Row],[Column12]]</f>
        <v>0</v>
      </c>
      <c r="AF3433" s="131">
        <f>Table5[[#This Row],[Column5]]+Table5[[#This Row],[Column13]]+Table5[[#This Row],[Column21]]+Table5[[#This Row],[Column18]]</f>
        <v>0</v>
      </c>
      <c r="AG3433" s="131">
        <f t="shared" si="590"/>
        <v>0</v>
      </c>
      <c r="AH3433" s="131">
        <f t="shared" si="591"/>
        <v>0</v>
      </c>
      <c r="AI3433" s="131">
        <f>Table5[[#This Row],[Column17]]-Table5[[#This Row],[Column20]]</f>
        <v>0</v>
      </c>
      <c r="AJ3433" s="131">
        <f t="shared" si="592"/>
        <v>0</v>
      </c>
      <c r="AK3433" s="131">
        <f t="shared" si="585"/>
        <v>0</v>
      </c>
      <c r="AL3433" s="131">
        <f t="shared" si="593"/>
        <v>0</v>
      </c>
      <c r="AM3433" s="131" t="str">
        <f t="shared" si="594"/>
        <v/>
      </c>
      <c r="AN3433" s="131" t="str">
        <f t="shared" ca="1" si="595"/>
        <v/>
      </c>
    </row>
    <row r="3434" spans="1:40" ht="20.25" customHeight="1" x14ac:dyDescent="0.3">
      <c r="A3434" s="127"/>
      <c r="B3434" s="164"/>
      <c r="C3434" s="139"/>
      <c r="D3434" s="140"/>
      <c r="E3434" s="139"/>
      <c r="F3434" s="139"/>
      <c r="G3434" s="140"/>
      <c r="H3434" s="139"/>
      <c r="I3434" s="129"/>
      <c r="L3434" s="128"/>
      <c r="M3434" s="128"/>
      <c r="N3434" s="128"/>
      <c r="O3434" s="128"/>
      <c r="P3434" s="128"/>
      <c r="Q3434" s="128"/>
      <c r="R3434" s="128"/>
      <c r="S3434" s="128"/>
      <c r="T3434" s="120">
        <f t="shared" si="586"/>
        <v>0</v>
      </c>
      <c r="U3434" s="131"/>
      <c r="V3434" s="131"/>
      <c r="W3434" s="131">
        <f>SUMIFS($F$3:F3434,$D$3:D3434,D3434,$C$3:C3434,"Buy")+SUMIFS($F$3:F3434,$D$3:D3434,D3434,$C$3:C3434,"Coin Deposit",$E$3:E3434,"&lt;&gt;")</f>
        <v>0</v>
      </c>
      <c r="X3434" s="131">
        <f t="shared" si="587"/>
        <v>0</v>
      </c>
      <c r="Y3434" s="131">
        <f>IF($D3434=Y$1,SUMIFS($H$3:$H3434,$G$3:$G3434,Y$1,$C$3:$C3434,"Sell"),0)</f>
        <v>0</v>
      </c>
      <c r="Z3434" s="131">
        <f t="shared" si="588"/>
        <v>0</v>
      </c>
      <c r="AA3434" s="131">
        <f>IF($D3434=AA$1,SUMIFS($H$3:$H3434,$G$3:$G3434,AA$1,$C$3:$C3434,"Sell"),0)</f>
        <v>0</v>
      </c>
      <c r="AB3434" s="131">
        <f t="shared" si="589"/>
        <v>0</v>
      </c>
      <c r="AC3434" s="131">
        <f>SUMIFS('Deductions and Deposits'!$H:$H,'Deductions and Deposits'!$G:$G,D3434,'Deductions and Deposits'!$F:$F,"&lt;="&amp;B3434)+SUMIFS($F$3:F3434,$D$3:D3434,D3434,$C$3:C3434,"Coin Deposit",$E$3:E3434,"")</f>
        <v>0</v>
      </c>
      <c r="AD3434" s="131">
        <f>SUMIFS('Deductions and Deposits'!$D:$D,'Deductions and Deposits'!$C:$C,D3434)+SUMIFS($F:$F,$D:$D,D3434,$C:$C,"Coin Deduction")</f>
        <v>0</v>
      </c>
      <c r="AE3434" s="131">
        <f>Table5[[#This Row],[Column4]]+Table5[[#This Row],[Column14]]+Table5[[#This Row],[Column19]]+Table5[[#This Row],[Column12]]</f>
        <v>0</v>
      </c>
      <c r="AF3434" s="131">
        <f>Table5[[#This Row],[Column5]]+Table5[[#This Row],[Column13]]+Table5[[#This Row],[Column21]]+Table5[[#This Row],[Column18]]</f>
        <v>0</v>
      </c>
      <c r="AG3434" s="131">
        <f t="shared" si="590"/>
        <v>0</v>
      </c>
      <c r="AH3434" s="131">
        <f t="shared" si="591"/>
        <v>0</v>
      </c>
      <c r="AI3434" s="131">
        <f>Table5[[#This Row],[Column17]]-Table5[[#This Row],[Column20]]</f>
        <v>0</v>
      </c>
      <c r="AJ3434" s="131">
        <f t="shared" si="592"/>
        <v>0</v>
      </c>
      <c r="AK3434" s="131">
        <f t="shared" si="585"/>
        <v>0</v>
      </c>
      <c r="AL3434" s="131">
        <f t="shared" si="593"/>
        <v>0</v>
      </c>
      <c r="AM3434" s="131" t="str">
        <f t="shared" si="594"/>
        <v/>
      </c>
      <c r="AN3434" s="131" t="str">
        <f t="shared" ca="1" si="595"/>
        <v/>
      </c>
    </row>
    <row r="3435" spans="1:40" ht="20.25" customHeight="1" x14ac:dyDescent="0.3">
      <c r="A3435" s="127"/>
      <c r="B3435" s="164"/>
      <c r="C3435" s="139"/>
      <c r="D3435" s="140"/>
      <c r="E3435" s="139"/>
      <c r="F3435" s="139"/>
      <c r="G3435" s="140"/>
      <c r="H3435" s="139"/>
      <c r="I3435" s="129"/>
      <c r="L3435" s="128"/>
      <c r="M3435" s="128"/>
      <c r="N3435" s="128"/>
      <c r="O3435" s="128"/>
      <c r="P3435" s="128"/>
      <c r="Q3435" s="128"/>
      <c r="R3435" s="128"/>
      <c r="S3435" s="128"/>
      <c r="T3435" s="120">
        <f t="shared" si="586"/>
        <v>0</v>
      </c>
      <c r="U3435" s="131"/>
      <c r="V3435" s="131"/>
      <c r="W3435" s="131">
        <f>SUMIFS($F$3:F3435,$D$3:D3435,D3435,$C$3:C3435,"Buy")+SUMIFS($F$3:F3435,$D$3:D3435,D3435,$C$3:C3435,"Coin Deposit",$E$3:E3435,"&lt;&gt;")</f>
        <v>0</v>
      </c>
      <c r="X3435" s="131">
        <f t="shared" si="587"/>
        <v>0</v>
      </c>
      <c r="Y3435" s="131">
        <f>IF($D3435=Y$1,SUMIFS($H$3:$H3435,$G$3:$G3435,Y$1,$C$3:$C3435,"Sell"),0)</f>
        <v>0</v>
      </c>
      <c r="Z3435" s="131">
        <f t="shared" si="588"/>
        <v>0</v>
      </c>
      <c r="AA3435" s="131">
        <f>IF($D3435=AA$1,SUMIFS($H$3:$H3435,$G$3:$G3435,AA$1,$C$3:$C3435,"Sell"),0)</f>
        <v>0</v>
      </c>
      <c r="AB3435" s="131">
        <f t="shared" si="589"/>
        <v>0</v>
      </c>
      <c r="AC3435" s="131">
        <f>SUMIFS('Deductions and Deposits'!$H:$H,'Deductions and Deposits'!$G:$G,D3435,'Deductions and Deposits'!$F:$F,"&lt;="&amp;B3435)+SUMIFS($F$3:F3435,$D$3:D3435,D3435,$C$3:C3435,"Coin Deposit",$E$3:E3435,"")</f>
        <v>0</v>
      </c>
      <c r="AD3435" s="131">
        <f>SUMIFS('Deductions and Deposits'!$D:$D,'Deductions and Deposits'!$C:$C,D3435)+SUMIFS($F:$F,$D:$D,D3435,$C:$C,"Coin Deduction")</f>
        <v>0</v>
      </c>
      <c r="AE3435" s="131">
        <f>Table5[[#This Row],[Column4]]+Table5[[#This Row],[Column14]]+Table5[[#This Row],[Column19]]+Table5[[#This Row],[Column12]]</f>
        <v>0</v>
      </c>
      <c r="AF3435" s="131">
        <f>Table5[[#This Row],[Column5]]+Table5[[#This Row],[Column13]]+Table5[[#This Row],[Column21]]+Table5[[#This Row],[Column18]]</f>
        <v>0</v>
      </c>
      <c r="AG3435" s="131">
        <f t="shared" si="590"/>
        <v>0</v>
      </c>
      <c r="AH3435" s="131">
        <f t="shared" si="591"/>
        <v>0</v>
      </c>
      <c r="AI3435" s="131">
        <f>Table5[[#This Row],[Column17]]-Table5[[#This Row],[Column20]]</f>
        <v>0</v>
      </c>
      <c r="AJ3435" s="131">
        <f t="shared" si="592"/>
        <v>0</v>
      </c>
      <c r="AK3435" s="131">
        <f t="shared" si="585"/>
        <v>0</v>
      </c>
      <c r="AL3435" s="131">
        <f t="shared" si="593"/>
        <v>0</v>
      </c>
      <c r="AM3435" s="131" t="str">
        <f t="shared" si="594"/>
        <v/>
      </c>
      <c r="AN3435" s="131" t="str">
        <f t="shared" ca="1" si="595"/>
        <v/>
      </c>
    </row>
    <row r="3436" spans="1:40" ht="20.25" customHeight="1" x14ac:dyDescent="0.3">
      <c r="A3436" s="127"/>
      <c r="B3436" s="164"/>
      <c r="C3436" s="139"/>
      <c r="D3436" s="140"/>
      <c r="E3436" s="139"/>
      <c r="F3436" s="139"/>
      <c r="G3436" s="140"/>
      <c r="H3436" s="139"/>
      <c r="I3436" s="129"/>
      <c r="L3436" s="128"/>
      <c r="M3436" s="128"/>
      <c r="N3436" s="128"/>
      <c r="O3436" s="128"/>
      <c r="P3436" s="128"/>
      <c r="Q3436" s="128"/>
      <c r="R3436" s="128"/>
      <c r="S3436" s="128"/>
      <c r="T3436" s="120">
        <f t="shared" si="586"/>
        <v>0</v>
      </c>
      <c r="U3436" s="131"/>
      <c r="V3436" s="131"/>
      <c r="W3436" s="131">
        <f>SUMIFS($F$3:F3436,$D$3:D3436,D3436,$C$3:C3436,"Buy")+SUMIFS($F$3:F3436,$D$3:D3436,D3436,$C$3:C3436,"Coin Deposit",$E$3:E3436,"&lt;&gt;")</f>
        <v>0</v>
      </c>
      <c r="X3436" s="131">
        <f t="shared" si="587"/>
        <v>0</v>
      </c>
      <c r="Y3436" s="131">
        <f>IF($D3436=Y$1,SUMIFS($H$3:$H3436,$G$3:$G3436,Y$1,$C$3:$C3436,"Sell"),0)</f>
        <v>0</v>
      </c>
      <c r="Z3436" s="131">
        <f t="shared" si="588"/>
        <v>0</v>
      </c>
      <c r="AA3436" s="131">
        <f>IF($D3436=AA$1,SUMIFS($H$3:$H3436,$G$3:$G3436,AA$1,$C$3:$C3436,"Sell"),0)</f>
        <v>0</v>
      </c>
      <c r="AB3436" s="131">
        <f t="shared" si="589"/>
        <v>0</v>
      </c>
      <c r="AC3436" s="131">
        <f>SUMIFS('Deductions and Deposits'!$H:$H,'Deductions and Deposits'!$G:$G,D3436,'Deductions and Deposits'!$F:$F,"&lt;="&amp;B3436)+SUMIFS($F$3:F3436,$D$3:D3436,D3436,$C$3:C3436,"Coin Deposit",$E$3:E3436,"")</f>
        <v>0</v>
      </c>
      <c r="AD3436" s="131">
        <f>SUMIFS('Deductions and Deposits'!$D:$D,'Deductions and Deposits'!$C:$C,D3436)+SUMIFS($F:$F,$D:$D,D3436,$C:$C,"Coin Deduction")</f>
        <v>0</v>
      </c>
      <c r="AE3436" s="131">
        <f>Table5[[#This Row],[Column4]]+Table5[[#This Row],[Column14]]+Table5[[#This Row],[Column19]]+Table5[[#This Row],[Column12]]</f>
        <v>0</v>
      </c>
      <c r="AF3436" s="131">
        <f>Table5[[#This Row],[Column5]]+Table5[[#This Row],[Column13]]+Table5[[#This Row],[Column21]]+Table5[[#This Row],[Column18]]</f>
        <v>0</v>
      </c>
      <c r="AG3436" s="131">
        <f t="shared" si="590"/>
        <v>0</v>
      </c>
      <c r="AH3436" s="131">
        <f t="shared" si="591"/>
        <v>0</v>
      </c>
      <c r="AI3436" s="131">
        <f>Table5[[#This Row],[Column17]]-Table5[[#This Row],[Column20]]</f>
        <v>0</v>
      </c>
      <c r="AJ3436" s="131">
        <f t="shared" si="592"/>
        <v>0</v>
      </c>
      <c r="AK3436" s="131">
        <f t="shared" si="585"/>
        <v>0</v>
      </c>
      <c r="AL3436" s="131">
        <f t="shared" si="593"/>
        <v>0</v>
      </c>
      <c r="AM3436" s="131" t="str">
        <f t="shared" si="594"/>
        <v/>
      </c>
      <c r="AN3436" s="131" t="str">
        <f t="shared" ca="1" si="595"/>
        <v/>
      </c>
    </row>
    <row r="3437" spans="1:40" ht="20.25" customHeight="1" x14ac:dyDescent="0.3">
      <c r="A3437" s="127"/>
      <c r="B3437" s="164"/>
      <c r="C3437" s="139"/>
      <c r="D3437" s="140"/>
      <c r="E3437" s="139"/>
      <c r="F3437" s="139"/>
      <c r="G3437" s="140"/>
      <c r="H3437" s="139"/>
      <c r="I3437" s="129"/>
      <c r="L3437" s="128"/>
      <c r="M3437" s="128"/>
      <c r="N3437" s="128"/>
      <c r="O3437" s="128"/>
      <c r="P3437" s="128"/>
      <c r="Q3437" s="128"/>
      <c r="R3437" s="128"/>
      <c r="S3437" s="128"/>
      <c r="T3437" s="120">
        <f t="shared" si="586"/>
        <v>0</v>
      </c>
      <c r="U3437" s="131"/>
      <c r="V3437" s="131"/>
      <c r="W3437" s="131">
        <f>SUMIFS($F$3:F3437,$D$3:D3437,D3437,$C$3:C3437,"Buy")+SUMIFS($F$3:F3437,$D$3:D3437,D3437,$C$3:C3437,"Coin Deposit",$E$3:E3437,"&lt;&gt;")</f>
        <v>0</v>
      </c>
      <c r="X3437" s="131">
        <f t="shared" si="587"/>
        <v>0</v>
      </c>
      <c r="Y3437" s="131">
        <f>IF($D3437=Y$1,SUMIFS($H$3:$H3437,$G$3:$G3437,Y$1,$C$3:$C3437,"Sell"),0)</f>
        <v>0</v>
      </c>
      <c r="Z3437" s="131">
        <f t="shared" si="588"/>
        <v>0</v>
      </c>
      <c r="AA3437" s="131">
        <f>IF($D3437=AA$1,SUMIFS($H$3:$H3437,$G$3:$G3437,AA$1,$C$3:$C3437,"Sell"),0)</f>
        <v>0</v>
      </c>
      <c r="AB3437" s="131">
        <f t="shared" si="589"/>
        <v>0</v>
      </c>
      <c r="AC3437" s="131">
        <f>SUMIFS('Deductions and Deposits'!$H:$H,'Deductions and Deposits'!$G:$G,D3437,'Deductions and Deposits'!$F:$F,"&lt;="&amp;B3437)+SUMIFS($F$3:F3437,$D$3:D3437,D3437,$C$3:C3437,"Coin Deposit",$E$3:E3437,"")</f>
        <v>0</v>
      </c>
      <c r="AD3437" s="131">
        <f>SUMIFS('Deductions and Deposits'!$D:$D,'Deductions and Deposits'!$C:$C,D3437)+SUMIFS($F:$F,$D:$D,D3437,$C:$C,"Coin Deduction")</f>
        <v>0</v>
      </c>
      <c r="AE3437" s="131">
        <f>Table5[[#This Row],[Column4]]+Table5[[#This Row],[Column14]]+Table5[[#This Row],[Column19]]+Table5[[#This Row],[Column12]]</f>
        <v>0</v>
      </c>
      <c r="AF3437" s="131">
        <f>Table5[[#This Row],[Column5]]+Table5[[#This Row],[Column13]]+Table5[[#This Row],[Column21]]+Table5[[#This Row],[Column18]]</f>
        <v>0</v>
      </c>
      <c r="AG3437" s="131">
        <f t="shared" si="590"/>
        <v>0</v>
      </c>
      <c r="AH3437" s="131">
        <f t="shared" si="591"/>
        <v>0</v>
      </c>
      <c r="AI3437" s="131">
        <f>Table5[[#This Row],[Column17]]-Table5[[#This Row],[Column20]]</f>
        <v>0</v>
      </c>
      <c r="AJ3437" s="131">
        <f t="shared" si="592"/>
        <v>0</v>
      </c>
      <c r="AK3437" s="131">
        <f t="shared" si="585"/>
        <v>0</v>
      </c>
      <c r="AL3437" s="131">
        <f t="shared" si="593"/>
        <v>0</v>
      </c>
      <c r="AM3437" s="131" t="str">
        <f t="shared" si="594"/>
        <v/>
      </c>
      <c r="AN3437" s="131" t="str">
        <f t="shared" ca="1" si="595"/>
        <v/>
      </c>
    </row>
    <row r="3438" spans="1:40" ht="20.25" customHeight="1" x14ac:dyDescent="0.3">
      <c r="A3438" s="127"/>
      <c r="B3438" s="164"/>
      <c r="C3438" s="139"/>
      <c r="D3438" s="140"/>
      <c r="E3438" s="139"/>
      <c r="F3438" s="139"/>
      <c r="G3438" s="140"/>
      <c r="H3438" s="139"/>
      <c r="I3438" s="129"/>
      <c r="L3438" s="128"/>
      <c r="M3438" s="128"/>
      <c r="N3438" s="128"/>
      <c r="O3438" s="128"/>
      <c r="P3438" s="128"/>
      <c r="Q3438" s="128"/>
      <c r="R3438" s="128"/>
      <c r="S3438" s="128"/>
      <c r="T3438" s="120">
        <f t="shared" si="586"/>
        <v>0</v>
      </c>
      <c r="U3438" s="131"/>
      <c r="V3438" s="131"/>
      <c r="W3438" s="131">
        <f>SUMIFS($F$3:F3438,$D$3:D3438,D3438,$C$3:C3438,"Buy")+SUMIFS($F$3:F3438,$D$3:D3438,D3438,$C$3:C3438,"Coin Deposit",$E$3:E3438,"&lt;&gt;")</f>
        <v>0</v>
      </c>
      <c r="X3438" s="131">
        <f t="shared" si="587"/>
        <v>0</v>
      </c>
      <c r="Y3438" s="131">
        <f>IF($D3438=Y$1,SUMIFS($H$3:$H3438,$G$3:$G3438,Y$1,$C$3:$C3438,"Sell"),0)</f>
        <v>0</v>
      </c>
      <c r="Z3438" s="131">
        <f t="shared" si="588"/>
        <v>0</v>
      </c>
      <c r="AA3438" s="131">
        <f>IF($D3438=AA$1,SUMIFS($H$3:$H3438,$G$3:$G3438,AA$1,$C$3:$C3438,"Sell"),0)</f>
        <v>0</v>
      </c>
      <c r="AB3438" s="131">
        <f t="shared" si="589"/>
        <v>0</v>
      </c>
      <c r="AC3438" s="131">
        <f>SUMIFS('Deductions and Deposits'!$H:$H,'Deductions and Deposits'!$G:$G,D3438,'Deductions and Deposits'!$F:$F,"&lt;="&amp;B3438)+SUMIFS($F$3:F3438,$D$3:D3438,D3438,$C$3:C3438,"Coin Deposit",$E$3:E3438,"")</f>
        <v>0</v>
      </c>
      <c r="AD3438" s="131">
        <f>SUMIFS('Deductions and Deposits'!$D:$D,'Deductions and Deposits'!$C:$C,D3438)+SUMIFS($F:$F,$D:$D,D3438,$C:$C,"Coin Deduction")</f>
        <v>0</v>
      </c>
      <c r="AE3438" s="131">
        <f>Table5[[#This Row],[Column4]]+Table5[[#This Row],[Column14]]+Table5[[#This Row],[Column19]]+Table5[[#This Row],[Column12]]</f>
        <v>0</v>
      </c>
      <c r="AF3438" s="131">
        <f>Table5[[#This Row],[Column5]]+Table5[[#This Row],[Column13]]+Table5[[#This Row],[Column21]]+Table5[[#This Row],[Column18]]</f>
        <v>0</v>
      </c>
      <c r="AG3438" s="131">
        <f t="shared" si="590"/>
        <v>0</v>
      </c>
      <c r="AH3438" s="131">
        <f t="shared" si="591"/>
        <v>0</v>
      </c>
      <c r="AI3438" s="131">
        <f>Table5[[#This Row],[Column17]]-Table5[[#This Row],[Column20]]</f>
        <v>0</v>
      </c>
      <c r="AJ3438" s="131">
        <f t="shared" si="592"/>
        <v>0</v>
      </c>
      <c r="AK3438" s="131">
        <f t="shared" si="585"/>
        <v>0</v>
      </c>
      <c r="AL3438" s="131">
        <f t="shared" si="593"/>
        <v>0</v>
      </c>
      <c r="AM3438" s="131" t="str">
        <f t="shared" si="594"/>
        <v/>
      </c>
      <c r="AN3438" s="131" t="str">
        <f t="shared" ca="1" si="595"/>
        <v/>
      </c>
    </row>
    <row r="3439" spans="1:40" ht="20.25" customHeight="1" x14ac:dyDescent="0.3">
      <c r="A3439" s="127"/>
      <c r="B3439" s="164"/>
      <c r="C3439" s="139"/>
      <c r="D3439" s="140"/>
      <c r="E3439" s="139"/>
      <c r="F3439" s="139"/>
      <c r="G3439" s="140"/>
      <c r="H3439" s="139"/>
      <c r="I3439" s="129"/>
      <c r="L3439" s="128"/>
      <c r="M3439" s="128"/>
      <c r="N3439" s="128"/>
      <c r="O3439" s="128"/>
      <c r="P3439" s="128"/>
      <c r="Q3439" s="128"/>
      <c r="R3439" s="128"/>
      <c r="S3439" s="128"/>
      <c r="T3439" s="120">
        <f t="shared" si="586"/>
        <v>0</v>
      </c>
      <c r="U3439" s="131"/>
      <c r="V3439" s="131"/>
      <c r="W3439" s="131">
        <f>SUMIFS($F$3:F3439,$D$3:D3439,D3439,$C$3:C3439,"Buy")+SUMIFS($F$3:F3439,$D$3:D3439,D3439,$C$3:C3439,"Coin Deposit",$E$3:E3439,"&lt;&gt;")</f>
        <v>0</v>
      </c>
      <c r="X3439" s="131">
        <f t="shared" si="587"/>
        <v>0</v>
      </c>
      <c r="Y3439" s="131">
        <f>IF($D3439=Y$1,SUMIFS($H$3:$H3439,$G$3:$G3439,Y$1,$C$3:$C3439,"Sell"),0)</f>
        <v>0</v>
      </c>
      <c r="Z3439" s="131">
        <f t="shared" si="588"/>
        <v>0</v>
      </c>
      <c r="AA3439" s="131">
        <f>IF($D3439=AA$1,SUMIFS($H$3:$H3439,$G$3:$G3439,AA$1,$C$3:$C3439,"Sell"),0)</f>
        <v>0</v>
      </c>
      <c r="AB3439" s="131">
        <f t="shared" si="589"/>
        <v>0</v>
      </c>
      <c r="AC3439" s="131">
        <f>SUMIFS('Deductions and Deposits'!$H:$H,'Deductions and Deposits'!$G:$G,D3439,'Deductions and Deposits'!$F:$F,"&lt;="&amp;B3439)+SUMIFS($F$3:F3439,$D$3:D3439,D3439,$C$3:C3439,"Coin Deposit",$E$3:E3439,"")</f>
        <v>0</v>
      </c>
      <c r="AD3439" s="131">
        <f>SUMIFS('Deductions and Deposits'!$D:$D,'Deductions and Deposits'!$C:$C,D3439)+SUMIFS($F:$F,$D:$D,D3439,$C:$C,"Coin Deduction")</f>
        <v>0</v>
      </c>
      <c r="AE3439" s="131">
        <f>Table5[[#This Row],[Column4]]+Table5[[#This Row],[Column14]]+Table5[[#This Row],[Column19]]+Table5[[#This Row],[Column12]]</f>
        <v>0</v>
      </c>
      <c r="AF3439" s="131">
        <f>Table5[[#This Row],[Column5]]+Table5[[#This Row],[Column13]]+Table5[[#This Row],[Column21]]+Table5[[#This Row],[Column18]]</f>
        <v>0</v>
      </c>
      <c r="AG3439" s="131">
        <f t="shared" si="590"/>
        <v>0</v>
      </c>
      <c r="AH3439" s="131">
        <f t="shared" si="591"/>
        <v>0</v>
      </c>
      <c r="AI3439" s="131">
        <f>Table5[[#This Row],[Column17]]-Table5[[#This Row],[Column20]]</f>
        <v>0</v>
      </c>
      <c r="AJ3439" s="131">
        <f t="shared" si="592"/>
        <v>0</v>
      </c>
      <c r="AK3439" s="131">
        <f t="shared" si="585"/>
        <v>0</v>
      </c>
      <c r="AL3439" s="131">
        <f t="shared" si="593"/>
        <v>0</v>
      </c>
      <c r="AM3439" s="131" t="str">
        <f t="shared" si="594"/>
        <v/>
      </c>
      <c r="AN3439" s="131" t="str">
        <f t="shared" ca="1" si="595"/>
        <v/>
      </c>
    </row>
    <row r="3440" spans="1:40" ht="20.25" customHeight="1" x14ac:dyDescent="0.3">
      <c r="A3440" s="127"/>
      <c r="B3440" s="164"/>
      <c r="C3440" s="139"/>
      <c r="D3440" s="140"/>
      <c r="E3440" s="139"/>
      <c r="F3440" s="139"/>
      <c r="G3440" s="140"/>
      <c r="H3440" s="139"/>
      <c r="I3440" s="129"/>
      <c r="L3440" s="128"/>
      <c r="M3440" s="128"/>
      <c r="N3440" s="128"/>
      <c r="O3440" s="128"/>
      <c r="P3440" s="128"/>
      <c r="Q3440" s="128"/>
      <c r="R3440" s="128"/>
      <c r="S3440" s="128"/>
      <c r="T3440" s="120">
        <f t="shared" si="586"/>
        <v>0</v>
      </c>
      <c r="U3440" s="131"/>
      <c r="V3440" s="131"/>
      <c r="W3440" s="131">
        <f>SUMIFS($F$3:F3440,$D$3:D3440,D3440,$C$3:C3440,"Buy")+SUMIFS($F$3:F3440,$D$3:D3440,D3440,$C$3:C3440,"Coin Deposit",$E$3:E3440,"&lt;&gt;")</f>
        <v>0</v>
      </c>
      <c r="X3440" s="131">
        <f t="shared" si="587"/>
        <v>0</v>
      </c>
      <c r="Y3440" s="131">
        <f>IF($D3440=Y$1,SUMIFS($H$3:$H3440,$G$3:$G3440,Y$1,$C$3:$C3440,"Sell"),0)</f>
        <v>0</v>
      </c>
      <c r="Z3440" s="131">
        <f t="shared" si="588"/>
        <v>0</v>
      </c>
      <c r="AA3440" s="131">
        <f>IF($D3440=AA$1,SUMIFS($H$3:$H3440,$G$3:$G3440,AA$1,$C$3:$C3440,"Sell"),0)</f>
        <v>0</v>
      </c>
      <c r="AB3440" s="131">
        <f t="shared" si="589"/>
        <v>0</v>
      </c>
      <c r="AC3440" s="131">
        <f>SUMIFS('Deductions and Deposits'!$H:$H,'Deductions and Deposits'!$G:$G,D3440,'Deductions and Deposits'!$F:$F,"&lt;="&amp;B3440)+SUMIFS($F$3:F3440,$D$3:D3440,D3440,$C$3:C3440,"Coin Deposit",$E$3:E3440,"")</f>
        <v>0</v>
      </c>
      <c r="AD3440" s="131">
        <f>SUMIFS('Deductions and Deposits'!$D:$D,'Deductions and Deposits'!$C:$C,D3440)+SUMIFS($F:$F,$D:$D,D3440,$C:$C,"Coin Deduction")</f>
        <v>0</v>
      </c>
      <c r="AE3440" s="131">
        <f>Table5[[#This Row],[Column4]]+Table5[[#This Row],[Column14]]+Table5[[#This Row],[Column19]]+Table5[[#This Row],[Column12]]</f>
        <v>0</v>
      </c>
      <c r="AF3440" s="131">
        <f>Table5[[#This Row],[Column5]]+Table5[[#This Row],[Column13]]+Table5[[#This Row],[Column21]]+Table5[[#This Row],[Column18]]</f>
        <v>0</v>
      </c>
      <c r="AG3440" s="131">
        <f t="shared" si="590"/>
        <v>0</v>
      </c>
      <c r="AH3440" s="131">
        <f t="shared" si="591"/>
        <v>0</v>
      </c>
      <c r="AI3440" s="131">
        <f>Table5[[#This Row],[Column17]]-Table5[[#This Row],[Column20]]</f>
        <v>0</v>
      </c>
      <c r="AJ3440" s="131">
        <f t="shared" si="592"/>
        <v>0</v>
      </c>
      <c r="AK3440" s="131">
        <f t="shared" si="585"/>
        <v>0</v>
      </c>
      <c r="AL3440" s="131">
        <f t="shared" si="593"/>
        <v>0</v>
      </c>
      <c r="AM3440" s="131" t="str">
        <f t="shared" si="594"/>
        <v/>
      </c>
      <c r="AN3440" s="131" t="str">
        <f t="shared" ca="1" si="595"/>
        <v/>
      </c>
    </row>
    <row r="3441" spans="1:40" ht="20.25" customHeight="1" x14ac:dyDescent="0.3">
      <c r="A3441" s="127"/>
      <c r="B3441" s="164"/>
      <c r="C3441" s="139"/>
      <c r="D3441" s="140"/>
      <c r="E3441" s="139"/>
      <c r="F3441" s="139"/>
      <c r="G3441" s="140"/>
      <c r="H3441" s="139"/>
      <c r="I3441" s="129"/>
      <c r="L3441" s="128"/>
      <c r="M3441" s="128"/>
      <c r="N3441" s="128"/>
      <c r="O3441" s="128"/>
      <c r="P3441" s="128"/>
      <c r="Q3441" s="128"/>
      <c r="R3441" s="128"/>
      <c r="S3441" s="128"/>
      <c r="T3441" s="120">
        <f t="shared" si="586"/>
        <v>0</v>
      </c>
      <c r="U3441" s="131"/>
      <c r="V3441" s="131"/>
      <c r="W3441" s="131">
        <f>SUMIFS($F$3:F3441,$D$3:D3441,D3441,$C$3:C3441,"Buy")+SUMIFS($F$3:F3441,$D$3:D3441,D3441,$C$3:C3441,"Coin Deposit",$E$3:E3441,"&lt;&gt;")</f>
        <v>0</v>
      </c>
      <c r="X3441" s="131">
        <f t="shared" si="587"/>
        <v>0</v>
      </c>
      <c r="Y3441" s="131">
        <f>IF($D3441=Y$1,SUMIFS($H$3:$H3441,$G$3:$G3441,Y$1,$C$3:$C3441,"Sell"),0)</f>
        <v>0</v>
      </c>
      <c r="Z3441" s="131">
        <f t="shared" si="588"/>
        <v>0</v>
      </c>
      <c r="AA3441" s="131">
        <f>IF($D3441=AA$1,SUMIFS($H$3:$H3441,$G$3:$G3441,AA$1,$C$3:$C3441,"Sell"),0)</f>
        <v>0</v>
      </c>
      <c r="AB3441" s="131">
        <f t="shared" si="589"/>
        <v>0</v>
      </c>
      <c r="AC3441" s="131">
        <f>SUMIFS('Deductions and Deposits'!$H:$H,'Deductions and Deposits'!$G:$G,D3441,'Deductions and Deposits'!$F:$F,"&lt;="&amp;B3441)+SUMIFS($F$3:F3441,$D$3:D3441,D3441,$C$3:C3441,"Coin Deposit",$E$3:E3441,"")</f>
        <v>0</v>
      </c>
      <c r="AD3441" s="131">
        <f>SUMIFS('Deductions and Deposits'!$D:$D,'Deductions and Deposits'!$C:$C,D3441)+SUMIFS($F:$F,$D:$D,D3441,$C:$C,"Coin Deduction")</f>
        <v>0</v>
      </c>
      <c r="AE3441" s="131">
        <f>Table5[[#This Row],[Column4]]+Table5[[#This Row],[Column14]]+Table5[[#This Row],[Column19]]+Table5[[#This Row],[Column12]]</f>
        <v>0</v>
      </c>
      <c r="AF3441" s="131">
        <f>Table5[[#This Row],[Column5]]+Table5[[#This Row],[Column13]]+Table5[[#This Row],[Column21]]+Table5[[#This Row],[Column18]]</f>
        <v>0</v>
      </c>
      <c r="AG3441" s="131">
        <f t="shared" si="590"/>
        <v>0</v>
      </c>
      <c r="AH3441" s="131">
        <f t="shared" si="591"/>
        <v>0</v>
      </c>
      <c r="AI3441" s="131">
        <f>Table5[[#This Row],[Column17]]-Table5[[#This Row],[Column20]]</f>
        <v>0</v>
      </c>
      <c r="AJ3441" s="131">
        <f t="shared" si="592"/>
        <v>0</v>
      </c>
      <c r="AK3441" s="131">
        <f t="shared" si="585"/>
        <v>0</v>
      </c>
      <c r="AL3441" s="131">
        <f t="shared" si="593"/>
        <v>0</v>
      </c>
      <c r="AM3441" s="131" t="str">
        <f t="shared" si="594"/>
        <v/>
      </c>
      <c r="AN3441" s="131" t="str">
        <f t="shared" ca="1" si="595"/>
        <v/>
      </c>
    </row>
    <row r="3442" spans="1:40" ht="20.25" customHeight="1" x14ac:dyDescent="0.3">
      <c r="A3442" s="127"/>
      <c r="B3442" s="164"/>
      <c r="C3442" s="139"/>
      <c r="D3442" s="140"/>
      <c r="E3442" s="139"/>
      <c r="F3442" s="139"/>
      <c r="G3442" s="140"/>
      <c r="H3442" s="139"/>
      <c r="I3442" s="129"/>
      <c r="L3442" s="128"/>
      <c r="M3442" s="128"/>
      <c r="N3442" s="128"/>
      <c r="O3442" s="128"/>
      <c r="P3442" s="128"/>
      <c r="Q3442" s="128"/>
      <c r="R3442" s="128"/>
      <c r="S3442" s="128"/>
      <c r="T3442" s="120">
        <f t="shared" si="586"/>
        <v>0</v>
      </c>
      <c r="U3442" s="131"/>
      <c r="V3442" s="131"/>
      <c r="W3442" s="131">
        <f>SUMIFS($F$3:F3442,$D$3:D3442,D3442,$C$3:C3442,"Buy")+SUMIFS($F$3:F3442,$D$3:D3442,D3442,$C$3:C3442,"Coin Deposit",$E$3:E3442,"&lt;&gt;")</f>
        <v>0</v>
      </c>
      <c r="X3442" s="131">
        <f t="shared" si="587"/>
        <v>0</v>
      </c>
      <c r="Y3442" s="131">
        <f>IF($D3442=Y$1,SUMIFS($H$3:$H3442,$G$3:$G3442,Y$1,$C$3:$C3442,"Sell"),0)</f>
        <v>0</v>
      </c>
      <c r="Z3442" s="131">
        <f t="shared" si="588"/>
        <v>0</v>
      </c>
      <c r="AA3442" s="131">
        <f>IF($D3442=AA$1,SUMIFS($H$3:$H3442,$G$3:$G3442,AA$1,$C$3:$C3442,"Sell"),0)</f>
        <v>0</v>
      </c>
      <c r="AB3442" s="131">
        <f t="shared" si="589"/>
        <v>0</v>
      </c>
      <c r="AC3442" s="131">
        <f>SUMIFS('Deductions and Deposits'!$H:$H,'Deductions and Deposits'!$G:$G,D3442,'Deductions and Deposits'!$F:$F,"&lt;="&amp;B3442)+SUMIFS($F$3:F3442,$D$3:D3442,D3442,$C$3:C3442,"Coin Deposit",$E$3:E3442,"")</f>
        <v>0</v>
      </c>
      <c r="AD3442" s="131">
        <f>SUMIFS('Deductions and Deposits'!$D:$D,'Deductions and Deposits'!$C:$C,D3442)+SUMIFS($F:$F,$D:$D,D3442,$C:$C,"Coin Deduction")</f>
        <v>0</v>
      </c>
      <c r="AE3442" s="131">
        <f>Table5[[#This Row],[Column4]]+Table5[[#This Row],[Column14]]+Table5[[#This Row],[Column19]]+Table5[[#This Row],[Column12]]</f>
        <v>0</v>
      </c>
      <c r="AF3442" s="131">
        <f>Table5[[#This Row],[Column5]]+Table5[[#This Row],[Column13]]+Table5[[#This Row],[Column21]]+Table5[[#This Row],[Column18]]</f>
        <v>0</v>
      </c>
      <c r="AG3442" s="131">
        <f t="shared" si="590"/>
        <v>0</v>
      </c>
      <c r="AH3442" s="131">
        <f t="shared" si="591"/>
        <v>0</v>
      </c>
      <c r="AI3442" s="131">
        <f>Table5[[#This Row],[Column17]]-Table5[[#This Row],[Column20]]</f>
        <v>0</v>
      </c>
      <c r="AJ3442" s="131">
        <f t="shared" si="592"/>
        <v>0</v>
      </c>
      <c r="AK3442" s="131">
        <f t="shared" si="585"/>
        <v>0</v>
      </c>
      <c r="AL3442" s="131">
        <f t="shared" si="593"/>
        <v>0</v>
      </c>
      <c r="AM3442" s="131" t="str">
        <f t="shared" si="594"/>
        <v/>
      </c>
      <c r="AN3442" s="131" t="str">
        <f t="shared" ca="1" si="595"/>
        <v/>
      </c>
    </row>
    <row r="3443" spans="1:40" ht="20.25" customHeight="1" x14ac:dyDescent="0.3">
      <c r="A3443" s="127"/>
      <c r="B3443" s="164"/>
      <c r="C3443" s="139"/>
      <c r="D3443" s="140"/>
      <c r="E3443" s="139"/>
      <c r="F3443" s="139"/>
      <c r="G3443" s="140"/>
      <c r="H3443" s="139"/>
      <c r="I3443" s="129"/>
      <c r="L3443" s="128"/>
      <c r="M3443" s="128"/>
      <c r="N3443" s="128"/>
      <c r="O3443" s="128"/>
      <c r="P3443" s="128"/>
      <c r="Q3443" s="128"/>
      <c r="R3443" s="128"/>
      <c r="S3443" s="128"/>
      <c r="T3443" s="120">
        <f t="shared" si="586"/>
        <v>0</v>
      </c>
      <c r="U3443" s="131"/>
      <c r="V3443" s="131"/>
      <c r="W3443" s="131">
        <f>SUMIFS($F$3:F3443,$D$3:D3443,D3443,$C$3:C3443,"Buy")+SUMIFS($F$3:F3443,$D$3:D3443,D3443,$C$3:C3443,"Coin Deposit",$E$3:E3443,"&lt;&gt;")</f>
        <v>0</v>
      </c>
      <c r="X3443" s="131">
        <f t="shared" si="587"/>
        <v>0</v>
      </c>
      <c r="Y3443" s="131">
        <f>IF($D3443=Y$1,SUMIFS($H$3:$H3443,$G$3:$G3443,Y$1,$C$3:$C3443,"Sell"),0)</f>
        <v>0</v>
      </c>
      <c r="Z3443" s="131">
        <f t="shared" si="588"/>
        <v>0</v>
      </c>
      <c r="AA3443" s="131">
        <f>IF($D3443=AA$1,SUMIFS($H$3:$H3443,$G$3:$G3443,AA$1,$C$3:$C3443,"Sell"),0)</f>
        <v>0</v>
      </c>
      <c r="AB3443" s="131">
        <f t="shared" si="589"/>
        <v>0</v>
      </c>
      <c r="AC3443" s="131">
        <f>SUMIFS('Deductions and Deposits'!$H:$H,'Deductions and Deposits'!$G:$G,D3443,'Deductions and Deposits'!$F:$F,"&lt;="&amp;B3443)+SUMIFS($F$3:F3443,$D$3:D3443,D3443,$C$3:C3443,"Coin Deposit",$E$3:E3443,"")</f>
        <v>0</v>
      </c>
      <c r="AD3443" s="131">
        <f>SUMIFS('Deductions and Deposits'!$D:$D,'Deductions and Deposits'!$C:$C,D3443)+SUMIFS($F:$F,$D:$D,D3443,$C:$C,"Coin Deduction")</f>
        <v>0</v>
      </c>
      <c r="AE3443" s="131">
        <f>Table5[[#This Row],[Column4]]+Table5[[#This Row],[Column14]]+Table5[[#This Row],[Column19]]+Table5[[#This Row],[Column12]]</f>
        <v>0</v>
      </c>
      <c r="AF3443" s="131">
        <f>Table5[[#This Row],[Column5]]+Table5[[#This Row],[Column13]]+Table5[[#This Row],[Column21]]+Table5[[#This Row],[Column18]]</f>
        <v>0</v>
      </c>
      <c r="AG3443" s="131">
        <f t="shared" si="590"/>
        <v>0</v>
      </c>
      <c r="AH3443" s="131">
        <f t="shared" si="591"/>
        <v>0</v>
      </c>
      <c r="AI3443" s="131">
        <f>Table5[[#This Row],[Column17]]-Table5[[#This Row],[Column20]]</f>
        <v>0</v>
      </c>
      <c r="AJ3443" s="131">
        <f t="shared" si="592"/>
        <v>0</v>
      </c>
      <c r="AK3443" s="131">
        <f t="shared" si="585"/>
        <v>0</v>
      </c>
      <c r="AL3443" s="131">
        <f t="shared" si="593"/>
        <v>0</v>
      </c>
      <c r="AM3443" s="131" t="str">
        <f t="shared" si="594"/>
        <v/>
      </c>
      <c r="AN3443" s="131" t="str">
        <f t="shared" ca="1" si="595"/>
        <v/>
      </c>
    </row>
    <row r="3444" spans="1:40" ht="20.25" customHeight="1" x14ac:dyDescent="0.3">
      <c r="A3444" s="127"/>
      <c r="B3444" s="164"/>
      <c r="C3444" s="139"/>
      <c r="D3444" s="140"/>
      <c r="E3444" s="139"/>
      <c r="F3444" s="139"/>
      <c r="G3444" s="140"/>
      <c r="H3444" s="139"/>
      <c r="I3444" s="129"/>
      <c r="L3444" s="128"/>
      <c r="M3444" s="128"/>
      <c r="N3444" s="128"/>
      <c r="O3444" s="128"/>
      <c r="P3444" s="128"/>
      <c r="Q3444" s="128"/>
      <c r="R3444" s="128"/>
      <c r="S3444" s="128"/>
      <c r="T3444" s="120">
        <f t="shared" si="586"/>
        <v>0</v>
      </c>
      <c r="U3444" s="131"/>
      <c r="V3444" s="131"/>
      <c r="W3444" s="131">
        <f>SUMIFS($F$3:F3444,$D$3:D3444,D3444,$C$3:C3444,"Buy")+SUMIFS($F$3:F3444,$D$3:D3444,D3444,$C$3:C3444,"Coin Deposit",$E$3:E3444,"&lt;&gt;")</f>
        <v>0</v>
      </c>
      <c r="X3444" s="131">
        <f t="shared" si="587"/>
        <v>0</v>
      </c>
      <c r="Y3444" s="131">
        <f>IF($D3444=Y$1,SUMIFS($H$3:$H3444,$G$3:$G3444,Y$1,$C$3:$C3444,"Sell"),0)</f>
        <v>0</v>
      </c>
      <c r="Z3444" s="131">
        <f t="shared" si="588"/>
        <v>0</v>
      </c>
      <c r="AA3444" s="131">
        <f>IF($D3444=AA$1,SUMIFS($H$3:$H3444,$G$3:$G3444,AA$1,$C$3:$C3444,"Sell"),0)</f>
        <v>0</v>
      </c>
      <c r="AB3444" s="131">
        <f t="shared" si="589"/>
        <v>0</v>
      </c>
      <c r="AC3444" s="131">
        <f>SUMIFS('Deductions and Deposits'!$H:$H,'Deductions and Deposits'!$G:$G,D3444,'Deductions and Deposits'!$F:$F,"&lt;="&amp;B3444)+SUMIFS($F$3:F3444,$D$3:D3444,D3444,$C$3:C3444,"Coin Deposit",$E$3:E3444,"")</f>
        <v>0</v>
      </c>
      <c r="AD3444" s="131">
        <f>SUMIFS('Deductions and Deposits'!$D:$D,'Deductions and Deposits'!$C:$C,D3444)+SUMIFS($F:$F,$D:$D,D3444,$C:$C,"Coin Deduction")</f>
        <v>0</v>
      </c>
      <c r="AE3444" s="131">
        <f>Table5[[#This Row],[Column4]]+Table5[[#This Row],[Column14]]+Table5[[#This Row],[Column19]]+Table5[[#This Row],[Column12]]</f>
        <v>0</v>
      </c>
      <c r="AF3444" s="131">
        <f>Table5[[#This Row],[Column5]]+Table5[[#This Row],[Column13]]+Table5[[#This Row],[Column21]]+Table5[[#This Row],[Column18]]</f>
        <v>0</v>
      </c>
      <c r="AG3444" s="131">
        <f t="shared" si="590"/>
        <v>0</v>
      </c>
      <c r="AH3444" s="131">
        <f t="shared" si="591"/>
        <v>0</v>
      </c>
      <c r="AI3444" s="131">
        <f>Table5[[#This Row],[Column17]]-Table5[[#This Row],[Column20]]</f>
        <v>0</v>
      </c>
      <c r="AJ3444" s="131">
        <f t="shared" si="592"/>
        <v>0</v>
      </c>
      <c r="AK3444" s="131">
        <f t="shared" si="585"/>
        <v>0</v>
      </c>
      <c r="AL3444" s="131">
        <f t="shared" si="593"/>
        <v>0</v>
      </c>
      <c r="AM3444" s="131" t="str">
        <f t="shared" si="594"/>
        <v/>
      </c>
      <c r="AN3444" s="131" t="str">
        <f t="shared" ca="1" si="595"/>
        <v/>
      </c>
    </row>
    <row r="3445" spans="1:40" ht="20.25" customHeight="1" x14ac:dyDescent="0.3">
      <c r="A3445" s="127"/>
      <c r="B3445" s="164"/>
      <c r="C3445" s="139"/>
      <c r="D3445" s="140"/>
      <c r="E3445" s="139"/>
      <c r="F3445" s="139"/>
      <c r="G3445" s="140"/>
      <c r="H3445" s="139"/>
      <c r="I3445" s="129"/>
      <c r="L3445" s="128"/>
      <c r="M3445" s="128"/>
      <c r="N3445" s="128"/>
      <c r="O3445" s="128"/>
      <c r="P3445" s="128"/>
      <c r="Q3445" s="128"/>
      <c r="R3445" s="128"/>
      <c r="S3445" s="128"/>
      <c r="T3445" s="120">
        <f t="shared" si="586"/>
        <v>0</v>
      </c>
      <c r="U3445" s="131"/>
      <c r="V3445" s="131"/>
      <c r="W3445" s="131">
        <f>SUMIFS($F$3:F3445,$D$3:D3445,D3445,$C$3:C3445,"Buy")+SUMIFS($F$3:F3445,$D$3:D3445,D3445,$C$3:C3445,"Coin Deposit",$E$3:E3445,"&lt;&gt;")</f>
        <v>0</v>
      </c>
      <c r="X3445" s="131">
        <f t="shared" si="587"/>
        <v>0</v>
      </c>
      <c r="Y3445" s="131">
        <f>IF($D3445=Y$1,SUMIFS($H$3:$H3445,$G$3:$G3445,Y$1,$C$3:$C3445,"Sell"),0)</f>
        <v>0</v>
      </c>
      <c r="Z3445" s="131">
        <f t="shared" si="588"/>
        <v>0</v>
      </c>
      <c r="AA3445" s="131">
        <f>IF($D3445=AA$1,SUMIFS($H$3:$H3445,$G$3:$G3445,AA$1,$C$3:$C3445,"Sell"),0)</f>
        <v>0</v>
      </c>
      <c r="AB3445" s="131">
        <f t="shared" si="589"/>
        <v>0</v>
      </c>
      <c r="AC3445" s="131">
        <f>SUMIFS('Deductions and Deposits'!$H:$H,'Deductions and Deposits'!$G:$G,D3445,'Deductions and Deposits'!$F:$F,"&lt;="&amp;B3445)+SUMIFS($F$3:F3445,$D$3:D3445,D3445,$C$3:C3445,"Coin Deposit",$E$3:E3445,"")</f>
        <v>0</v>
      </c>
      <c r="AD3445" s="131">
        <f>SUMIFS('Deductions and Deposits'!$D:$D,'Deductions and Deposits'!$C:$C,D3445)+SUMIFS($F:$F,$D:$D,D3445,$C:$C,"Coin Deduction")</f>
        <v>0</v>
      </c>
      <c r="AE3445" s="131">
        <f>Table5[[#This Row],[Column4]]+Table5[[#This Row],[Column14]]+Table5[[#This Row],[Column19]]+Table5[[#This Row],[Column12]]</f>
        <v>0</v>
      </c>
      <c r="AF3445" s="131">
        <f>Table5[[#This Row],[Column5]]+Table5[[#This Row],[Column13]]+Table5[[#This Row],[Column21]]+Table5[[#This Row],[Column18]]</f>
        <v>0</v>
      </c>
      <c r="AG3445" s="131">
        <f t="shared" si="590"/>
        <v>0</v>
      </c>
      <c r="AH3445" s="131">
        <f t="shared" si="591"/>
        <v>0</v>
      </c>
      <c r="AI3445" s="131">
        <f>Table5[[#This Row],[Column17]]-Table5[[#This Row],[Column20]]</f>
        <v>0</v>
      </c>
      <c r="AJ3445" s="131">
        <f t="shared" si="592"/>
        <v>0</v>
      </c>
      <c r="AK3445" s="131">
        <f t="shared" si="585"/>
        <v>0</v>
      </c>
      <c r="AL3445" s="131">
        <f t="shared" si="593"/>
        <v>0</v>
      </c>
      <c r="AM3445" s="131" t="str">
        <f t="shared" si="594"/>
        <v/>
      </c>
      <c r="AN3445" s="131" t="str">
        <f t="shared" ca="1" si="595"/>
        <v/>
      </c>
    </row>
    <row r="3446" spans="1:40" ht="20.25" customHeight="1" x14ac:dyDescent="0.3">
      <c r="A3446" s="127"/>
      <c r="B3446" s="164"/>
      <c r="C3446" s="139"/>
      <c r="D3446" s="140"/>
      <c r="E3446" s="139"/>
      <c r="F3446" s="139"/>
      <c r="G3446" s="140"/>
      <c r="H3446" s="139"/>
      <c r="I3446" s="129"/>
      <c r="L3446" s="128"/>
      <c r="M3446" s="128"/>
      <c r="N3446" s="128"/>
      <c r="O3446" s="128"/>
      <c r="P3446" s="128"/>
      <c r="Q3446" s="128"/>
      <c r="R3446" s="128"/>
      <c r="S3446" s="128"/>
      <c r="T3446" s="120">
        <f t="shared" si="586"/>
        <v>0</v>
      </c>
      <c r="U3446" s="131"/>
      <c r="V3446" s="131"/>
      <c r="W3446" s="131">
        <f>SUMIFS($F$3:F3446,$D$3:D3446,D3446,$C$3:C3446,"Buy")+SUMIFS($F$3:F3446,$D$3:D3446,D3446,$C$3:C3446,"Coin Deposit",$E$3:E3446,"&lt;&gt;")</f>
        <v>0</v>
      </c>
      <c r="X3446" s="131">
        <f t="shared" si="587"/>
        <v>0</v>
      </c>
      <c r="Y3446" s="131">
        <f>IF($D3446=Y$1,SUMIFS($H$3:$H3446,$G$3:$G3446,Y$1,$C$3:$C3446,"Sell"),0)</f>
        <v>0</v>
      </c>
      <c r="Z3446" s="131">
        <f t="shared" si="588"/>
        <v>0</v>
      </c>
      <c r="AA3446" s="131">
        <f>IF($D3446=AA$1,SUMIFS($H$3:$H3446,$G$3:$G3446,AA$1,$C$3:$C3446,"Sell"),0)</f>
        <v>0</v>
      </c>
      <c r="AB3446" s="131">
        <f t="shared" si="589"/>
        <v>0</v>
      </c>
      <c r="AC3446" s="131">
        <f>SUMIFS('Deductions and Deposits'!$H:$H,'Deductions and Deposits'!$G:$G,D3446,'Deductions and Deposits'!$F:$F,"&lt;="&amp;B3446)+SUMIFS($F$3:F3446,$D$3:D3446,D3446,$C$3:C3446,"Coin Deposit",$E$3:E3446,"")</f>
        <v>0</v>
      </c>
      <c r="AD3446" s="131">
        <f>SUMIFS('Deductions and Deposits'!$D:$D,'Deductions and Deposits'!$C:$C,D3446)+SUMIFS($F:$F,$D:$D,D3446,$C:$C,"Coin Deduction")</f>
        <v>0</v>
      </c>
      <c r="AE3446" s="131">
        <f>Table5[[#This Row],[Column4]]+Table5[[#This Row],[Column14]]+Table5[[#This Row],[Column19]]+Table5[[#This Row],[Column12]]</f>
        <v>0</v>
      </c>
      <c r="AF3446" s="131">
        <f>Table5[[#This Row],[Column5]]+Table5[[#This Row],[Column13]]+Table5[[#This Row],[Column21]]+Table5[[#This Row],[Column18]]</f>
        <v>0</v>
      </c>
      <c r="AG3446" s="131">
        <f t="shared" si="590"/>
        <v>0</v>
      </c>
      <c r="AH3446" s="131">
        <f t="shared" si="591"/>
        <v>0</v>
      </c>
      <c r="AI3446" s="131">
        <f>Table5[[#This Row],[Column17]]-Table5[[#This Row],[Column20]]</f>
        <v>0</v>
      </c>
      <c r="AJ3446" s="131">
        <f t="shared" si="592"/>
        <v>0</v>
      </c>
      <c r="AK3446" s="131">
        <f t="shared" ref="AK3446:AK3509" si="596">AJ3446*T3446</f>
        <v>0</v>
      </c>
      <c r="AL3446" s="131">
        <f t="shared" si="593"/>
        <v>0</v>
      </c>
      <c r="AM3446" s="131" t="str">
        <f t="shared" si="594"/>
        <v/>
      </c>
      <c r="AN3446" s="131" t="str">
        <f t="shared" ca="1" si="595"/>
        <v/>
      </c>
    </row>
    <row r="3447" spans="1:40" ht="20.25" customHeight="1" x14ac:dyDescent="0.3">
      <c r="A3447" s="127"/>
      <c r="B3447" s="164"/>
      <c r="C3447" s="139"/>
      <c r="D3447" s="140"/>
      <c r="E3447" s="139"/>
      <c r="F3447" s="139"/>
      <c r="G3447" s="140"/>
      <c r="H3447" s="139"/>
      <c r="I3447" s="129"/>
      <c r="L3447" s="128"/>
      <c r="M3447" s="128"/>
      <c r="N3447" s="128"/>
      <c r="O3447" s="128"/>
      <c r="P3447" s="128"/>
      <c r="Q3447" s="128"/>
      <c r="R3447" s="128"/>
      <c r="S3447" s="128"/>
      <c r="T3447" s="120">
        <f t="shared" si="586"/>
        <v>0</v>
      </c>
      <c r="U3447" s="131"/>
      <c r="V3447" s="131"/>
      <c r="W3447" s="131">
        <f>SUMIFS($F$3:F3447,$D$3:D3447,D3447,$C$3:C3447,"Buy")+SUMIFS($F$3:F3447,$D$3:D3447,D3447,$C$3:C3447,"Coin Deposit",$E$3:E3447,"&lt;&gt;")</f>
        <v>0</v>
      </c>
      <c r="X3447" s="131">
        <f t="shared" si="587"/>
        <v>0</v>
      </c>
      <c r="Y3447" s="131">
        <f>IF($D3447=Y$1,SUMIFS($H$3:$H3447,$G$3:$G3447,Y$1,$C$3:$C3447,"Sell"),0)</f>
        <v>0</v>
      </c>
      <c r="Z3447" s="131">
        <f t="shared" si="588"/>
        <v>0</v>
      </c>
      <c r="AA3447" s="131">
        <f>IF($D3447=AA$1,SUMIFS($H$3:$H3447,$G$3:$G3447,AA$1,$C$3:$C3447,"Sell"),0)</f>
        <v>0</v>
      </c>
      <c r="AB3447" s="131">
        <f t="shared" si="589"/>
        <v>0</v>
      </c>
      <c r="AC3447" s="131">
        <f>SUMIFS('Deductions and Deposits'!$H:$H,'Deductions and Deposits'!$G:$G,D3447,'Deductions and Deposits'!$F:$F,"&lt;="&amp;B3447)+SUMIFS($F$3:F3447,$D$3:D3447,D3447,$C$3:C3447,"Coin Deposit",$E$3:E3447,"")</f>
        <v>0</v>
      </c>
      <c r="AD3447" s="131">
        <f>SUMIFS('Deductions and Deposits'!$D:$D,'Deductions and Deposits'!$C:$C,D3447)+SUMIFS($F:$F,$D:$D,D3447,$C:$C,"Coin Deduction")</f>
        <v>0</v>
      </c>
      <c r="AE3447" s="131">
        <f>Table5[[#This Row],[Column4]]+Table5[[#This Row],[Column14]]+Table5[[#This Row],[Column19]]+Table5[[#This Row],[Column12]]</f>
        <v>0</v>
      </c>
      <c r="AF3447" s="131">
        <f>Table5[[#This Row],[Column5]]+Table5[[#This Row],[Column13]]+Table5[[#This Row],[Column21]]+Table5[[#This Row],[Column18]]</f>
        <v>0</v>
      </c>
      <c r="AG3447" s="131">
        <f t="shared" si="590"/>
        <v>0</v>
      </c>
      <c r="AH3447" s="131">
        <f t="shared" si="591"/>
        <v>0</v>
      </c>
      <c r="AI3447" s="131">
        <f>Table5[[#This Row],[Column17]]-Table5[[#This Row],[Column20]]</f>
        <v>0</v>
      </c>
      <c r="AJ3447" s="131">
        <f t="shared" si="592"/>
        <v>0</v>
      </c>
      <c r="AK3447" s="131">
        <f t="shared" si="596"/>
        <v>0</v>
      </c>
      <c r="AL3447" s="131">
        <f t="shared" si="593"/>
        <v>0</v>
      </c>
      <c r="AM3447" s="131" t="str">
        <f t="shared" si="594"/>
        <v/>
      </c>
      <c r="AN3447" s="131" t="str">
        <f t="shared" ca="1" si="595"/>
        <v/>
      </c>
    </row>
    <row r="3448" spans="1:40" ht="20.25" customHeight="1" x14ac:dyDescent="0.3">
      <c r="A3448" s="127"/>
      <c r="B3448" s="164"/>
      <c r="C3448" s="139"/>
      <c r="D3448" s="140"/>
      <c r="E3448" s="139"/>
      <c r="F3448" s="139"/>
      <c r="G3448" s="140"/>
      <c r="H3448" s="139"/>
      <c r="I3448" s="129"/>
      <c r="L3448" s="128"/>
      <c r="M3448" s="128"/>
      <c r="N3448" s="128"/>
      <c r="O3448" s="128"/>
      <c r="P3448" s="128"/>
      <c r="Q3448" s="128"/>
      <c r="R3448" s="128"/>
      <c r="S3448" s="128"/>
      <c r="T3448" s="120">
        <f t="shared" si="586"/>
        <v>0</v>
      </c>
      <c r="U3448" s="131"/>
      <c r="V3448" s="131"/>
      <c r="W3448" s="131">
        <f>SUMIFS($F$3:F3448,$D$3:D3448,D3448,$C$3:C3448,"Buy")+SUMIFS($F$3:F3448,$D$3:D3448,D3448,$C$3:C3448,"Coin Deposit",$E$3:E3448,"&lt;&gt;")</f>
        <v>0</v>
      </c>
      <c r="X3448" s="131">
        <f t="shared" si="587"/>
        <v>0</v>
      </c>
      <c r="Y3448" s="131">
        <f>IF($D3448=Y$1,SUMIFS($H$3:$H3448,$G$3:$G3448,Y$1,$C$3:$C3448,"Sell"),0)</f>
        <v>0</v>
      </c>
      <c r="Z3448" s="131">
        <f t="shared" si="588"/>
        <v>0</v>
      </c>
      <c r="AA3448" s="131">
        <f>IF($D3448=AA$1,SUMIFS($H$3:$H3448,$G$3:$G3448,AA$1,$C$3:$C3448,"Sell"),0)</f>
        <v>0</v>
      </c>
      <c r="AB3448" s="131">
        <f t="shared" si="589"/>
        <v>0</v>
      </c>
      <c r="AC3448" s="131">
        <f>SUMIFS('Deductions and Deposits'!$H:$H,'Deductions and Deposits'!$G:$G,D3448,'Deductions and Deposits'!$F:$F,"&lt;="&amp;B3448)+SUMIFS($F$3:F3448,$D$3:D3448,D3448,$C$3:C3448,"Coin Deposit",$E$3:E3448,"")</f>
        <v>0</v>
      </c>
      <c r="AD3448" s="131">
        <f>SUMIFS('Deductions and Deposits'!$D:$D,'Deductions and Deposits'!$C:$C,D3448)+SUMIFS($F:$F,$D:$D,D3448,$C:$C,"Coin Deduction")</f>
        <v>0</v>
      </c>
      <c r="AE3448" s="131">
        <f>Table5[[#This Row],[Column4]]+Table5[[#This Row],[Column14]]+Table5[[#This Row],[Column19]]+Table5[[#This Row],[Column12]]</f>
        <v>0</v>
      </c>
      <c r="AF3448" s="131">
        <f>Table5[[#This Row],[Column5]]+Table5[[#This Row],[Column13]]+Table5[[#This Row],[Column21]]+Table5[[#This Row],[Column18]]</f>
        <v>0</v>
      </c>
      <c r="AG3448" s="131">
        <f t="shared" si="590"/>
        <v>0</v>
      </c>
      <c r="AH3448" s="131">
        <f t="shared" si="591"/>
        <v>0</v>
      </c>
      <c r="AI3448" s="131">
        <f>Table5[[#This Row],[Column17]]-Table5[[#This Row],[Column20]]</f>
        <v>0</v>
      </c>
      <c r="AJ3448" s="131">
        <f t="shared" si="592"/>
        <v>0</v>
      </c>
      <c r="AK3448" s="131">
        <f t="shared" si="596"/>
        <v>0</v>
      </c>
      <c r="AL3448" s="131">
        <f t="shared" si="593"/>
        <v>0</v>
      </c>
      <c r="AM3448" s="131" t="str">
        <f t="shared" si="594"/>
        <v/>
      </c>
      <c r="AN3448" s="131" t="str">
        <f t="shared" ca="1" si="595"/>
        <v/>
      </c>
    </row>
    <row r="3449" spans="1:40" ht="20.25" customHeight="1" x14ac:dyDescent="0.3">
      <c r="A3449" s="127"/>
      <c r="B3449" s="164"/>
      <c r="C3449" s="139"/>
      <c r="D3449" s="140"/>
      <c r="E3449" s="139"/>
      <c r="F3449" s="139"/>
      <c r="G3449" s="140"/>
      <c r="H3449" s="139"/>
      <c r="I3449" s="129"/>
      <c r="L3449" s="128"/>
      <c r="M3449" s="128"/>
      <c r="N3449" s="128"/>
      <c r="O3449" s="128"/>
      <c r="P3449" s="128"/>
      <c r="Q3449" s="128"/>
      <c r="R3449" s="128"/>
      <c r="S3449" s="128"/>
      <c r="T3449" s="120">
        <f t="shared" si="586"/>
        <v>0</v>
      </c>
      <c r="U3449" s="131"/>
      <c r="V3449" s="131"/>
      <c r="W3449" s="131">
        <f>SUMIFS($F$3:F3449,$D$3:D3449,D3449,$C$3:C3449,"Buy")+SUMIFS($F$3:F3449,$D$3:D3449,D3449,$C$3:C3449,"Coin Deposit",$E$3:E3449,"&lt;&gt;")</f>
        <v>0</v>
      </c>
      <c r="X3449" s="131">
        <f t="shared" si="587"/>
        <v>0</v>
      </c>
      <c r="Y3449" s="131">
        <f>IF($D3449=Y$1,SUMIFS($H$3:$H3449,$G$3:$G3449,Y$1,$C$3:$C3449,"Sell"),0)</f>
        <v>0</v>
      </c>
      <c r="Z3449" s="131">
        <f t="shared" si="588"/>
        <v>0</v>
      </c>
      <c r="AA3449" s="131">
        <f>IF($D3449=AA$1,SUMIFS($H$3:$H3449,$G$3:$G3449,AA$1,$C$3:$C3449,"Sell"),0)</f>
        <v>0</v>
      </c>
      <c r="AB3449" s="131">
        <f t="shared" si="589"/>
        <v>0</v>
      </c>
      <c r="AC3449" s="131">
        <f>SUMIFS('Deductions and Deposits'!$H:$H,'Deductions and Deposits'!$G:$G,D3449,'Deductions and Deposits'!$F:$F,"&lt;="&amp;B3449)+SUMIFS($F$3:F3449,$D$3:D3449,D3449,$C$3:C3449,"Coin Deposit",$E$3:E3449,"")</f>
        <v>0</v>
      </c>
      <c r="AD3449" s="131">
        <f>SUMIFS('Deductions and Deposits'!$D:$D,'Deductions and Deposits'!$C:$C,D3449)+SUMIFS($F:$F,$D:$D,D3449,$C:$C,"Coin Deduction")</f>
        <v>0</v>
      </c>
      <c r="AE3449" s="131">
        <f>Table5[[#This Row],[Column4]]+Table5[[#This Row],[Column14]]+Table5[[#This Row],[Column19]]+Table5[[#This Row],[Column12]]</f>
        <v>0</v>
      </c>
      <c r="AF3449" s="131">
        <f>Table5[[#This Row],[Column5]]+Table5[[#This Row],[Column13]]+Table5[[#This Row],[Column21]]+Table5[[#This Row],[Column18]]</f>
        <v>0</v>
      </c>
      <c r="AG3449" s="131">
        <f t="shared" si="590"/>
        <v>0</v>
      </c>
      <c r="AH3449" s="131">
        <f t="shared" si="591"/>
        <v>0</v>
      </c>
      <c r="AI3449" s="131">
        <f>Table5[[#This Row],[Column17]]-Table5[[#This Row],[Column20]]</f>
        <v>0</v>
      </c>
      <c r="AJ3449" s="131">
        <f t="shared" si="592"/>
        <v>0</v>
      </c>
      <c r="AK3449" s="131">
        <f t="shared" si="596"/>
        <v>0</v>
      </c>
      <c r="AL3449" s="131">
        <f t="shared" si="593"/>
        <v>0</v>
      </c>
      <c r="AM3449" s="131" t="str">
        <f t="shared" si="594"/>
        <v/>
      </c>
      <c r="AN3449" s="131" t="str">
        <f t="shared" ca="1" si="595"/>
        <v/>
      </c>
    </row>
    <row r="3450" spans="1:40" ht="20.25" customHeight="1" x14ac:dyDescent="0.3">
      <c r="A3450" s="127"/>
      <c r="B3450" s="164"/>
      <c r="C3450" s="139"/>
      <c r="D3450" s="140"/>
      <c r="E3450" s="139"/>
      <c r="F3450" s="139"/>
      <c r="G3450" s="140"/>
      <c r="H3450" s="139"/>
      <c r="I3450" s="129"/>
      <c r="L3450" s="128"/>
      <c r="M3450" s="128"/>
      <c r="N3450" s="128"/>
      <c r="O3450" s="128"/>
      <c r="P3450" s="128"/>
      <c r="Q3450" s="128"/>
      <c r="R3450" s="128"/>
      <c r="S3450" s="128"/>
      <c r="T3450" s="120">
        <f t="shared" si="586"/>
        <v>0</v>
      </c>
      <c r="U3450" s="131"/>
      <c r="V3450" s="131"/>
      <c r="W3450" s="131">
        <f>SUMIFS($F$3:F3450,$D$3:D3450,D3450,$C$3:C3450,"Buy")+SUMIFS($F$3:F3450,$D$3:D3450,D3450,$C$3:C3450,"Coin Deposit",$E$3:E3450,"&lt;&gt;")</f>
        <v>0</v>
      </c>
      <c r="X3450" s="131">
        <f t="shared" si="587"/>
        <v>0</v>
      </c>
      <c r="Y3450" s="131">
        <f>IF($D3450=Y$1,SUMIFS($H$3:$H3450,$G$3:$G3450,Y$1,$C$3:$C3450,"Sell"),0)</f>
        <v>0</v>
      </c>
      <c r="Z3450" s="131">
        <f t="shared" si="588"/>
        <v>0</v>
      </c>
      <c r="AA3450" s="131">
        <f>IF($D3450=AA$1,SUMIFS($H$3:$H3450,$G$3:$G3450,AA$1,$C$3:$C3450,"Sell"),0)</f>
        <v>0</v>
      </c>
      <c r="AB3450" s="131">
        <f t="shared" si="589"/>
        <v>0</v>
      </c>
      <c r="AC3450" s="131">
        <f>SUMIFS('Deductions and Deposits'!$H:$H,'Deductions and Deposits'!$G:$G,D3450,'Deductions and Deposits'!$F:$F,"&lt;="&amp;B3450)+SUMIFS($F$3:F3450,$D$3:D3450,D3450,$C$3:C3450,"Coin Deposit",$E$3:E3450,"")</f>
        <v>0</v>
      </c>
      <c r="AD3450" s="131">
        <f>SUMIFS('Deductions and Deposits'!$D:$D,'Deductions and Deposits'!$C:$C,D3450)+SUMIFS($F:$F,$D:$D,D3450,$C:$C,"Coin Deduction")</f>
        <v>0</v>
      </c>
      <c r="AE3450" s="131">
        <f>Table5[[#This Row],[Column4]]+Table5[[#This Row],[Column14]]+Table5[[#This Row],[Column19]]+Table5[[#This Row],[Column12]]</f>
        <v>0</v>
      </c>
      <c r="AF3450" s="131">
        <f>Table5[[#This Row],[Column5]]+Table5[[#This Row],[Column13]]+Table5[[#This Row],[Column21]]+Table5[[#This Row],[Column18]]</f>
        <v>0</v>
      </c>
      <c r="AG3450" s="131">
        <f t="shared" si="590"/>
        <v>0</v>
      </c>
      <c r="AH3450" s="131">
        <f t="shared" si="591"/>
        <v>0</v>
      </c>
      <c r="AI3450" s="131">
        <f>Table5[[#This Row],[Column17]]-Table5[[#This Row],[Column20]]</f>
        <v>0</v>
      </c>
      <c r="AJ3450" s="131">
        <f t="shared" si="592"/>
        <v>0</v>
      </c>
      <c r="AK3450" s="131">
        <f t="shared" si="596"/>
        <v>0</v>
      </c>
      <c r="AL3450" s="131">
        <f t="shared" si="593"/>
        <v>0</v>
      </c>
      <c r="AM3450" s="131" t="str">
        <f t="shared" si="594"/>
        <v/>
      </c>
      <c r="AN3450" s="131" t="str">
        <f t="shared" ca="1" si="595"/>
        <v/>
      </c>
    </row>
    <row r="3451" spans="1:40" ht="20.25" customHeight="1" x14ac:dyDescent="0.3">
      <c r="A3451" s="127"/>
      <c r="B3451" s="164"/>
      <c r="C3451" s="139"/>
      <c r="D3451" s="140"/>
      <c r="E3451" s="139"/>
      <c r="F3451" s="139"/>
      <c r="G3451" s="140"/>
      <c r="H3451" s="139"/>
      <c r="I3451" s="129"/>
      <c r="L3451" s="128"/>
      <c r="M3451" s="128"/>
      <c r="N3451" s="128"/>
      <c r="O3451" s="128"/>
      <c r="P3451" s="128"/>
      <c r="Q3451" s="128"/>
      <c r="R3451" s="128"/>
      <c r="S3451" s="128"/>
      <c r="T3451" s="120">
        <f t="shared" si="586"/>
        <v>0</v>
      </c>
      <c r="U3451" s="131"/>
      <c r="V3451" s="131"/>
      <c r="W3451" s="131">
        <f>SUMIFS($F$3:F3451,$D$3:D3451,D3451,$C$3:C3451,"Buy")+SUMIFS($F$3:F3451,$D$3:D3451,D3451,$C$3:C3451,"Coin Deposit",$E$3:E3451,"&lt;&gt;")</f>
        <v>0</v>
      </c>
      <c r="X3451" s="131">
        <f t="shared" si="587"/>
        <v>0</v>
      </c>
      <c r="Y3451" s="131">
        <f>IF($D3451=Y$1,SUMIFS($H$3:$H3451,$G$3:$G3451,Y$1,$C$3:$C3451,"Sell"),0)</f>
        <v>0</v>
      </c>
      <c r="Z3451" s="131">
        <f t="shared" si="588"/>
        <v>0</v>
      </c>
      <c r="AA3451" s="131">
        <f>IF($D3451=AA$1,SUMIFS($H$3:$H3451,$G$3:$G3451,AA$1,$C$3:$C3451,"Sell"),0)</f>
        <v>0</v>
      </c>
      <c r="AB3451" s="131">
        <f t="shared" si="589"/>
        <v>0</v>
      </c>
      <c r="AC3451" s="131">
        <f>SUMIFS('Deductions and Deposits'!$H:$H,'Deductions and Deposits'!$G:$G,D3451,'Deductions and Deposits'!$F:$F,"&lt;="&amp;B3451)+SUMIFS($F$3:F3451,$D$3:D3451,D3451,$C$3:C3451,"Coin Deposit",$E$3:E3451,"")</f>
        <v>0</v>
      </c>
      <c r="AD3451" s="131">
        <f>SUMIFS('Deductions and Deposits'!$D:$D,'Deductions and Deposits'!$C:$C,D3451)+SUMIFS($F:$F,$D:$D,D3451,$C:$C,"Coin Deduction")</f>
        <v>0</v>
      </c>
      <c r="AE3451" s="131">
        <f>Table5[[#This Row],[Column4]]+Table5[[#This Row],[Column14]]+Table5[[#This Row],[Column19]]+Table5[[#This Row],[Column12]]</f>
        <v>0</v>
      </c>
      <c r="AF3451" s="131">
        <f>Table5[[#This Row],[Column5]]+Table5[[#This Row],[Column13]]+Table5[[#This Row],[Column21]]+Table5[[#This Row],[Column18]]</f>
        <v>0</v>
      </c>
      <c r="AG3451" s="131">
        <f t="shared" si="590"/>
        <v>0</v>
      </c>
      <c r="AH3451" s="131">
        <f t="shared" si="591"/>
        <v>0</v>
      </c>
      <c r="AI3451" s="131">
        <f>Table5[[#This Row],[Column17]]-Table5[[#This Row],[Column20]]</f>
        <v>0</v>
      </c>
      <c r="AJ3451" s="131">
        <f t="shared" si="592"/>
        <v>0</v>
      </c>
      <c r="AK3451" s="131">
        <f t="shared" si="596"/>
        <v>0</v>
      </c>
      <c r="AL3451" s="131">
        <f t="shared" si="593"/>
        <v>0</v>
      </c>
      <c r="AM3451" s="131" t="str">
        <f t="shared" si="594"/>
        <v/>
      </c>
      <c r="AN3451" s="131" t="str">
        <f t="shared" ca="1" si="595"/>
        <v/>
      </c>
    </row>
    <row r="3452" spans="1:40" ht="20.25" customHeight="1" x14ac:dyDescent="0.3">
      <c r="A3452" s="127"/>
      <c r="B3452" s="164"/>
      <c r="C3452" s="139"/>
      <c r="D3452" s="140"/>
      <c r="E3452" s="139"/>
      <c r="F3452" s="139"/>
      <c r="G3452" s="140"/>
      <c r="H3452" s="139"/>
      <c r="I3452" s="129"/>
      <c r="L3452" s="128"/>
      <c r="M3452" s="128"/>
      <c r="N3452" s="128"/>
      <c r="O3452" s="128"/>
      <c r="P3452" s="128"/>
      <c r="Q3452" s="128"/>
      <c r="R3452" s="128"/>
      <c r="S3452" s="128"/>
      <c r="T3452" s="120">
        <f t="shared" si="586"/>
        <v>0</v>
      </c>
      <c r="U3452" s="131"/>
      <c r="V3452" s="131"/>
      <c r="W3452" s="131">
        <f>SUMIFS($F$3:F3452,$D$3:D3452,D3452,$C$3:C3452,"Buy")+SUMIFS($F$3:F3452,$D$3:D3452,D3452,$C$3:C3452,"Coin Deposit",$E$3:E3452,"&lt;&gt;")</f>
        <v>0</v>
      </c>
      <c r="X3452" s="131">
        <f t="shared" si="587"/>
        <v>0</v>
      </c>
      <c r="Y3452" s="131">
        <f>IF($D3452=Y$1,SUMIFS($H$3:$H3452,$G$3:$G3452,Y$1,$C$3:$C3452,"Sell"),0)</f>
        <v>0</v>
      </c>
      <c r="Z3452" s="131">
        <f t="shared" si="588"/>
        <v>0</v>
      </c>
      <c r="AA3452" s="131">
        <f>IF($D3452=AA$1,SUMIFS($H$3:$H3452,$G$3:$G3452,AA$1,$C$3:$C3452,"Sell"),0)</f>
        <v>0</v>
      </c>
      <c r="AB3452" s="131">
        <f t="shared" si="589"/>
        <v>0</v>
      </c>
      <c r="AC3452" s="131">
        <f>SUMIFS('Deductions and Deposits'!$H:$H,'Deductions and Deposits'!$G:$G,D3452,'Deductions and Deposits'!$F:$F,"&lt;="&amp;B3452)+SUMIFS($F$3:F3452,$D$3:D3452,D3452,$C$3:C3452,"Coin Deposit",$E$3:E3452,"")</f>
        <v>0</v>
      </c>
      <c r="AD3452" s="131">
        <f>SUMIFS('Deductions and Deposits'!$D:$D,'Deductions and Deposits'!$C:$C,D3452)+SUMIFS($F:$F,$D:$D,D3452,$C:$C,"Coin Deduction")</f>
        <v>0</v>
      </c>
      <c r="AE3452" s="131">
        <f>Table5[[#This Row],[Column4]]+Table5[[#This Row],[Column14]]+Table5[[#This Row],[Column19]]+Table5[[#This Row],[Column12]]</f>
        <v>0</v>
      </c>
      <c r="AF3452" s="131">
        <f>Table5[[#This Row],[Column5]]+Table5[[#This Row],[Column13]]+Table5[[#This Row],[Column21]]+Table5[[#This Row],[Column18]]</f>
        <v>0</v>
      </c>
      <c r="AG3452" s="131">
        <f t="shared" si="590"/>
        <v>0</v>
      </c>
      <c r="AH3452" s="131">
        <f t="shared" si="591"/>
        <v>0</v>
      </c>
      <c r="AI3452" s="131">
        <f>Table5[[#This Row],[Column17]]-Table5[[#This Row],[Column20]]</f>
        <v>0</v>
      </c>
      <c r="AJ3452" s="131">
        <f t="shared" si="592"/>
        <v>0</v>
      </c>
      <c r="AK3452" s="131">
        <f t="shared" si="596"/>
        <v>0</v>
      </c>
      <c r="AL3452" s="131">
        <f t="shared" si="593"/>
        <v>0</v>
      </c>
      <c r="AM3452" s="131" t="str">
        <f t="shared" si="594"/>
        <v/>
      </c>
      <c r="AN3452" s="131" t="str">
        <f t="shared" ca="1" si="595"/>
        <v/>
      </c>
    </row>
    <row r="3453" spans="1:40" ht="20.25" customHeight="1" x14ac:dyDescent="0.3">
      <c r="A3453" s="127"/>
      <c r="B3453" s="164"/>
      <c r="C3453" s="139"/>
      <c r="D3453" s="140"/>
      <c r="E3453" s="139"/>
      <c r="F3453" s="139"/>
      <c r="G3453" s="140"/>
      <c r="H3453" s="139"/>
      <c r="I3453" s="129"/>
      <c r="L3453" s="128"/>
      <c r="M3453" s="128"/>
      <c r="N3453" s="128"/>
      <c r="O3453" s="128"/>
      <c r="P3453" s="128"/>
      <c r="Q3453" s="128"/>
      <c r="R3453" s="128"/>
      <c r="S3453" s="128"/>
      <c r="T3453" s="120">
        <f t="shared" si="586"/>
        <v>0</v>
      </c>
      <c r="U3453" s="131"/>
      <c r="V3453" s="131"/>
      <c r="W3453" s="131">
        <f>SUMIFS($F$3:F3453,$D$3:D3453,D3453,$C$3:C3453,"Buy")+SUMIFS($F$3:F3453,$D$3:D3453,D3453,$C$3:C3453,"Coin Deposit",$E$3:E3453,"&lt;&gt;")</f>
        <v>0</v>
      </c>
      <c r="X3453" s="131">
        <f t="shared" si="587"/>
        <v>0</v>
      </c>
      <c r="Y3453" s="131">
        <f>IF($D3453=Y$1,SUMIFS($H$3:$H3453,$G$3:$G3453,Y$1,$C$3:$C3453,"Sell"),0)</f>
        <v>0</v>
      </c>
      <c r="Z3453" s="131">
        <f t="shared" si="588"/>
        <v>0</v>
      </c>
      <c r="AA3453" s="131">
        <f>IF($D3453=AA$1,SUMIFS($H$3:$H3453,$G$3:$G3453,AA$1,$C$3:$C3453,"Sell"),0)</f>
        <v>0</v>
      </c>
      <c r="AB3453" s="131">
        <f t="shared" si="589"/>
        <v>0</v>
      </c>
      <c r="AC3453" s="131">
        <f>SUMIFS('Deductions and Deposits'!$H:$H,'Deductions and Deposits'!$G:$G,D3453,'Deductions and Deposits'!$F:$F,"&lt;="&amp;B3453)+SUMIFS($F$3:F3453,$D$3:D3453,D3453,$C$3:C3453,"Coin Deposit",$E$3:E3453,"")</f>
        <v>0</v>
      </c>
      <c r="AD3453" s="131">
        <f>SUMIFS('Deductions and Deposits'!$D:$D,'Deductions and Deposits'!$C:$C,D3453)+SUMIFS($F:$F,$D:$D,D3453,$C:$C,"Coin Deduction")</f>
        <v>0</v>
      </c>
      <c r="AE3453" s="131">
        <f>Table5[[#This Row],[Column4]]+Table5[[#This Row],[Column14]]+Table5[[#This Row],[Column19]]+Table5[[#This Row],[Column12]]</f>
        <v>0</v>
      </c>
      <c r="AF3453" s="131">
        <f>Table5[[#This Row],[Column5]]+Table5[[#This Row],[Column13]]+Table5[[#This Row],[Column21]]+Table5[[#This Row],[Column18]]</f>
        <v>0</v>
      </c>
      <c r="AG3453" s="131">
        <f t="shared" si="590"/>
        <v>0</v>
      </c>
      <c r="AH3453" s="131">
        <f t="shared" si="591"/>
        <v>0</v>
      </c>
      <c r="AI3453" s="131">
        <f>Table5[[#This Row],[Column17]]-Table5[[#This Row],[Column20]]</f>
        <v>0</v>
      </c>
      <c r="AJ3453" s="131">
        <f t="shared" si="592"/>
        <v>0</v>
      </c>
      <c r="AK3453" s="131">
        <f t="shared" si="596"/>
        <v>0</v>
      </c>
      <c r="AL3453" s="131">
        <f t="shared" si="593"/>
        <v>0</v>
      </c>
      <c r="AM3453" s="131" t="str">
        <f t="shared" si="594"/>
        <v/>
      </c>
      <c r="AN3453" s="131" t="str">
        <f t="shared" ca="1" si="595"/>
        <v/>
      </c>
    </row>
    <row r="3454" spans="1:40" ht="20.25" customHeight="1" x14ac:dyDescent="0.3">
      <c r="A3454" s="127"/>
      <c r="B3454" s="164"/>
      <c r="C3454" s="139"/>
      <c r="D3454" s="140"/>
      <c r="E3454" s="139"/>
      <c r="F3454" s="139"/>
      <c r="G3454" s="140"/>
      <c r="H3454" s="139"/>
      <c r="I3454" s="129"/>
      <c r="L3454" s="128"/>
      <c r="M3454" s="128"/>
      <c r="N3454" s="128"/>
      <c r="O3454" s="128"/>
      <c r="P3454" s="128"/>
      <c r="Q3454" s="128"/>
      <c r="R3454" s="128"/>
      <c r="S3454" s="128"/>
      <c r="T3454" s="120">
        <f t="shared" si="586"/>
        <v>0</v>
      </c>
      <c r="U3454" s="131"/>
      <c r="V3454" s="131"/>
      <c r="W3454" s="131">
        <f>SUMIFS($F$3:F3454,$D$3:D3454,D3454,$C$3:C3454,"Buy")+SUMIFS($F$3:F3454,$D$3:D3454,D3454,$C$3:C3454,"Coin Deposit",$E$3:E3454,"&lt;&gt;")</f>
        <v>0</v>
      </c>
      <c r="X3454" s="131">
        <f t="shared" si="587"/>
        <v>0</v>
      </c>
      <c r="Y3454" s="131">
        <f>IF($D3454=Y$1,SUMIFS($H$3:$H3454,$G$3:$G3454,Y$1,$C$3:$C3454,"Sell"),0)</f>
        <v>0</v>
      </c>
      <c r="Z3454" s="131">
        <f t="shared" si="588"/>
        <v>0</v>
      </c>
      <c r="AA3454" s="131">
        <f>IF($D3454=AA$1,SUMIFS($H$3:$H3454,$G$3:$G3454,AA$1,$C$3:$C3454,"Sell"),0)</f>
        <v>0</v>
      </c>
      <c r="AB3454" s="131">
        <f t="shared" si="589"/>
        <v>0</v>
      </c>
      <c r="AC3454" s="131">
        <f>SUMIFS('Deductions and Deposits'!$H:$H,'Deductions and Deposits'!$G:$G,D3454,'Deductions and Deposits'!$F:$F,"&lt;="&amp;B3454)+SUMIFS($F$3:F3454,$D$3:D3454,D3454,$C$3:C3454,"Coin Deposit",$E$3:E3454,"")</f>
        <v>0</v>
      </c>
      <c r="AD3454" s="131">
        <f>SUMIFS('Deductions and Deposits'!$D:$D,'Deductions and Deposits'!$C:$C,D3454)+SUMIFS($F:$F,$D:$D,D3454,$C:$C,"Coin Deduction")</f>
        <v>0</v>
      </c>
      <c r="AE3454" s="131">
        <f>Table5[[#This Row],[Column4]]+Table5[[#This Row],[Column14]]+Table5[[#This Row],[Column19]]+Table5[[#This Row],[Column12]]</f>
        <v>0</v>
      </c>
      <c r="AF3454" s="131">
        <f>Table5[[#This Row],[Column5]]+Table5[[#This Row],[Column13]]+Table5[[#This Row],[Column21]]+Table5[[#This Row],[Column18]]</f>
        <v>0</v>
      </c>
      <c r="AG3454" s="131">
        <f t="shared" si="590"/>
        <v>0</v>
      </c>
      <c r="AH3454" s="131">
        <f t="shared" si="591"/>
        <v>0</v>
      </c>
      <c r="AI3454" s="131">
        <f>Table5[[#This Row],[Column17]]-Table5[[#This Row],[Column20]]</f>
        <v>0</v>
      </c>
      <c r="AJ3454" s="131">
        <f t="shared" si="592"/>
        <v>0</v>
      </c>
      <c r="AK3454" s="131">
        <f t="shared" si="596"/>
        <v>0</v>
      </c>
      <c r="AL3454" s="131">
        <f t="shared" si="593"/>
        <v>0</v>
      </c>
      <c r="AM3454" s="131" t="str">
        <f t="shared" si="594"/>
        <v/>
      </c>
      <c r="AN3454" s="131" t="str">
        <f t="shared" ca="1" si="595"/>
        <v/>
      </c>
    </row>
    <row r="3455" spans="1:40" ht="20.25" customHeight="1" x14ac:dyDescent="0.3">
      <c r="A3455" s="127"/>
      <c r="B3455" s="164"/>
      <c r="C3455" s="139"/>
      <c r="D3455" s="140"/>
      <c r="E3455" s="139"/>
      <c r="F3455" s="139"/>
      <c r="G3455" s="140"/>
      <c r="H3455" s="139"/>
      <c r="I3455" s="129"/>
      <c r="L3455" s="128"/>
      <c r="M3455" s="128"/>
      <c r="N3455" s="128"/>
      <c r="O3455" s="128"/>
      <c r="P3455" s="128"/>
      <c r="Q3455" s="128"/>
      <c r="R3455" s="128"/>
      <c r="S3455" s="128"/>
      <c r="T3455" s="120">
        <f t="shared" si="586"/>
        <v>0</v>
      </c>
      <c r="U3455" s="131"/>
      <c r="V3455" s="131"/>
      <c r="W3455" s="131">
        <f>SUMIFS($F$3:F3455,$D$3:D3455,D3455,$C$3:C3455,"Buy")+SUMIFS($F$3:F3455,$D$3:D3455,D3455,$C$3:C3455,"Coin Deposit",$E$3:E3455,"&lt;&gt;")</f>
        <v>0</v>
      </c>
      <c r="X3455" s="131">
        <f t="shared" si="587"/>
        <v>0</v>
      </c>
      <c r="Y3455" s="131">
        <f>IF($D3455=Y$1,SUMIFS($H$3:$H3455,$G$3:$G3455,Y$1,$C$3:$C3455,"Sell"),0)</f>
        <v>0</v>
      </c>
      <c r="Z3455" s="131">
        <f t="shared" si="588"/>
        <v>0</v>
      </c>
      <c r="AA3455" s="131">
        <f>IF($D3455=AA$1,SUMIFS($H$3:$H3455,$G$3:$G3455,AA$1,$C$3:$C3455,"Sell"),0)</f>
        <v>0</v>
      </c>
      <c r="AB3455" s="131">
        <f t="shared" si="589"/>
        <v>0</v>
      </c>
      <c r="AC3455" s="131">
        <f>SUMIFS('Deductions and Deposits'!$H:$H,'Deductions and Deposits'!$G:$G,D3455,'Deductions and Deposits'!$F:$F,"&lt;="&amp;B3455)+SUMIFS($F$3:F3455,$D$3:D3455,D3455,$C$3:C3455,"Coin Deposit",$E$3:E3455,"")</f>
        <v>0</v>
      </c>
      <c r="AD3455" s="131">
        <f>SUMIFS('Deductions and Deposits'!$D:$D,'Deductions and Deposits'!$C:$C,D3455)+SUMIFS($F:$F,$D:$D,D3455,$C:$C,"Coin Deduction")</f>
        <v>0</v>
      </c>
      <c r="AE3455" s="131">
        <f>Table5[[#This Row],[Column4]]+Table5[[#This Row],[Column14]]+Table5[[#This Row],[Column19]]+Table5[[#This Row],[Column12]]</f>
        <v>0</v>
      </c>
      <c r="AF3455" s="131">
        <f>Table5[[#This Row],[Column5]]+Table5[[#This Row],[Column13]]+Table5[[#This Row],[Column21]]+Table5[[#This Row],[Column18]]</f>
        <v>0</v>
      </c>
      <c r="AG3455" s="131">
        <f t="shared" si="590"/>
        <v>0</v>
      </c>
      <c r="AH3455" s="131">
        <f t="shared" si="591"/>
        <v>0</v>
      </c>
      <c r="AI3455" s="131">
        <f>Table5[[#This Row],[Column17]]-Table5[[#This Row],[Column20]]</f>
        <v>0</v>
      </c>
      <c r="AJ3455" s="131">
        <f t="shared" si="592"/>
        <v>0</v>
      </c>
      <c r="AK3455" s="131">
        <f t="shared" si="596"/>
        <v>0</v>
      </c>
      <c r="AL3455" s="131">
        <f t="shared" si="593"/>
        <v>0</v>
      </c>
      <c r="AM3455" s="131" t="str">
        <f t="shared" si="594"/>
        <v/>
      </c>
      <c r="AN3455" s="131" t="str">
        <f t="shared" ca="1" si="595"/>
        <v/>
      </c>
    </row>
    <row r="3456" spans="1:40" ht="20.25" customHeight="1" x14ac:dyDescent="0.3">
      <c r="A3456" s="127"/>
      <c r="B3456" s="164"/>
      <c r="C3456" s="139"/>
      <c r="D3456" s="140"/>
      <c r="E3456" s="139"/>
      <c r="F3456" s="139"/>
      <c r="G3456" s="140"/>
      <c r="H3456" s="139"/>
      <c r="I3456" s="129"/>
      <c r="L3456" s="128"/>
      <c r="M3456" s="128"/>
      <c r="N3456" s="128"/>
      <c r="O3456" s="128"/>
      <c r="P3456" s="128"/>
      <c r="Q3456" s="128"/>
      <c r="R3456" s="128"/>
      <c r="S3456" s="128"/>
      <c r="T3456" s="120">
        <f t="shared" si="586"/>
        <v>0</v>
      </c>
      <c r="U3456" s="131"/>
      <c r="V3456" s="131"/>
      <c r="W3456" s="131">
        <f>SUMIFS($F$3:F3456,$D$3:D3456,D3456,$C$3:C3456,"Buy")+SUMIFS($F$3:F3456,$D$3:D3456,D3456,$C$3:C3456,"Coin Deposit",$E$3:E3456,"&lt;&gt;")</f>
        <v>0</v>
      </c>
      <c r="X3456" s="131">
        <f t="shared" si="587"/>
        <v>0</v>
      </c>
      <c r="Y3456" s="131">
        <f>IF($D3456=Y$1,SUMIFS($H$3:$H3456,$G$3:$G3456,Y$1,$C$3:$C3456,"Sell"),0)</f>
        <v>0</v>
      </c>
      <c r="Z3456" s="131">
        <f t="shared" si="588"/>
        <v>0</v>
      </c>
      <c r="AA3456" s="131">
        <f>IF($D3456=AA$1,SUMIFS($H$3:$H3456,$G$3:$G3456,AA$1,$C$3:$C3456,"Sell"),0)</f>
        <v>0</v>
      </c>
      <c r="AB3456" s="131">
        <f t="shared" si="589"/>
        <v>0</v>
      </c>
      <c r="AC3456" s="131">
        <f>SUMIFS('Deductions and Deposits'!$H:$H,'Deductions and Deposits'!$G:$G,D3456,'Deductions and Deposits'!$F:$F,"&lt;="&amp;B3456)+SUMIFS($F$3:F3456,$D$3:D3456,D3456,$C$3:C3456,"Coin Deposit",$E$3:E3456,"")</f>
        <v>0</v>
      </c>
      <c r="AD3456" s="131">
        <f>SUMIFS('Deductions and Deposits'!$D:$D,'Deductions and Deposits'!$C:$C,D3456)+SUMIFS($F:$F,$D:$D,D3456,$C:$C,"Coin Deduction")</f>
        <v>0</v>
      </c>
      <c r="AE3456" s="131">
        <f>Table5[[#This Row],[Column4]]+Table5[[#This Row],[Column14]]+Table5[[#This Row],[Column19]]+Table5[[#This Row],[Column12]]</f>
        <v>0</v>
      </c>
      <c r="AF3456" s="131">
        <f>Table5[[#This Row],[Column5]]+Table5[[#This Row],[Column13]]+Table5[[#This Row],[Column21]]+Table5[[#This Row],[Column18]]</f>
        <v>0</v>
      </c>
      <c r="AG3456" s="131">
        <f t="shared" si="590"/>
        <v>0</v>
      </c>
      <c r="AH3456" s="131">
        <f t="shared" si="591"/>
        <v>0</v>
      </c>
      <c r="AI3456" s="131">
        <f>Table5[[#This Row],[Column17]]-Table5[[#This Row],[Column20]]</f>
        <v>0</v>
      </c>
      <c r="AJ3456" s="131">
        <f t="shared" si="592"/>
        <v>0</v>
      </c>
      <c r="AK3456" s="131">
        <f t="shared" si="596"/>
        <v>0</v>
      </c>
      <c r="AL3456" s="131">
        <f t="shared" si="593"/>
        <v>0</v>
      </c>
      <c r="AM3456" s="131" t="str">
        <f t="shared" si="594"/>
        <v/>
      </c>
      <c r="AN3456" s="131" t="str">
        <f t="shared" ca="1" si="595"/>
        <v/>
      </c>
    </row>
    <row r="3457" spans="1:40" ht="20.25" customHeight="1" x14ac:dyDescent="0.3">
      <c r="A3457" s="127"/>
      <c r="B3457" s="164"/>
      <c r="C3457" s="139"/>
      <c r="D3457" s="140"/>
      <c r="E3457" s="139"/>
      <c r="F3457" s="139"/>
      <c r="G3457" s="140"/>
      <c r="H3457" s="139"/>
      <c r="I3457" s="129"/>
      <c r="L3457" s="128"/>
      <c r="M3457" s="128"/>
      <c r="N3457" s="128"/>
      <c r="O3457" s="128"/>
      <c r="P3457" s="128"/>
      <c r="Q3457" s="128"/>
      <c r="R3457" s="128"/>
      <c r="S3457" s="128"/>
      <c r="T3457" s="120">
        <f t="shared" si="586"/>
        <v>0</v>
      </c>
      <c r="U3457" s="131"/>
      <c r="V3457" s="131"/>
      <c r="W3457" s="131">
        <f>SUMIFS($F$3:F3457,$D$3:D3457,D3457,$C$3:C3457,"Buy")+SUMIFS($F$3:F3457,$D$3:D3457,D3457,$C$3:C3457,"Coin Deposit",$E$3:E3457,"&lt;&gt;")</f>
        <v>0</v>
      </c>
      <c r="X3457" s="131">
        <f t="shared" si="587"/>
        <v>0</v>
      </c>
      <c r="Y3457" s="131">
        <f>IF($D3457=Y$1,SUMIFS($H$3:$H3457,$G$3:$G3457,Y$1,$C$3:$C3457,"Sell"),0)</f>
        <v>0</v>
      </c>
      <c r="Z3457" s="131">
        <f t="shared" si="588"/>
        <v>0</v>
      </c>
      <c r="AA3457" s="131">
        <f>IF($D3457=AA$1,SUMIFS($H$3:$H3457,$G$3:$G3457,AA$1,$C$3:$C3457,"Sell"),0)</f>
        <v>0</v>
      </c>
      <c r="AB3457" s="131">
        <f t="shared" si="589"/>
        <v>0</v>
      </c>
      <c r="AC3457" s="131">
        <f>SUMIFS('Deductions and Deposits'!$H:$H,'Deductions and Deposits'!$G:$G,D3457,'Deductions and Deposits'!$F:$F,"&lt;="&amp;B3457)+SUMIFS($F$3:F3457,$D$3:D3457,D3457,$C$3:C3457,"Coin Deposit",$E$3:E3457,"")</f>
        <v>0</v>
      </c>
      <c r="AD3457" s="131">
        <f>SUMIFS('Deductions and Deposits'!$D:$D,'Deductions and Deposits'!$C:$C,D3457)+SUMIFS($F:$F,$D:$D,D3457,$C:$C,"Coin Deduction")</f>
        <v>0</v>
      </c>
      <c r="AE3457" s="131">
        <f>Table5[[#This Row],[Column4]]+Table5[[#This Row],[Column14]]+Table5[[#This Row],[Column19]]+Table5[[#This Row],[Column12]]</f>
        <v>0</v>
      </c>
      <c r="AF3457" s="131">
        <f>Table5[[#This Row],[Column5]]+Table5[[#This Row],[Column13]]+Table5[[#This Row],[Column21]]+Table5[[#This Row],[Column18]]</f>
        <v>0</v>
      </c>
      <c r="AG3457" s="131">
        <f t="shared" si="590"/>
        <v>0</v>
      </c>
      <c r="AH3457" s="131">
        <f t="shared" si="591"/>
        <v>0</v>
      </c>
      <c r="AI3457" s="131">
        <f>Table5[[#This Row],[Column17]]-Table5[[#This Row],[Column20]]</f>
        <v>0</v>
      </c>
      <c r="AJ3457" s="131">
        <f t="shared" si="592"/>
        <v>0</v>
      </c>
      <c r="AK3457" s="131">
        <f t="shared" si="596"/>
        <v>0</v>
      </c>
      <c r="AL3457" s="131">
        <f t="shared" si="593"/>
        <v>0</v>
      </c>
      <c r="AM3457" s="131" t="str">
        <f t="shared" si="594"/>
        <v/>
      </c>
      <c r="AN3457" s="131" t="str">
        <f t="shared" ca="1" si="595"/>
        <v/>
      </c>
    </row>
    <row r="3458" spans="1:40" ht="20.25" customHeight="1" x14ac:dyDescent="0.3">
      <c r="A3458" s="127"/>
      <c r="B3458" s="164"/>
      <c r="C3458" s="139"/>
      <c r="D3458" s="140"/>
      <c r="E3458" s="139"/>
      <c r="F3458" s="139"/>
      <c r="G3458" s="140"/>
      <c r="H3458" s="139"/>
      <c r="I3458" s="129"/>
      <c r="L3458" s="128"/>
      <c r="M3458" s="128"/>
      <c r="N3458" s="128"/>
      <c r="O3458" s="128"/>
      <c r="P3458" s="128"/>
      <c r="Q3458" s="128"/>
      <c r="R3458" s="128"/>
      <c r="S3458" s="128"/>
      <c r="T3458" s="120">
        <f t="shared" si="586"/>
        <v>0</v>
      </c>
      <c r="U3458" s="131"/>
      <c r="V3458" s="131"/>
      <c r="W3458" s="131">
        <f>SUMIFS($F$3:F3458,$D$3:D3458,D3458,$C$3:C3458,"Buy")+SUMIFS($F$3:F3458,$D$3:D3458,D3458,$C$3:C3458,"Coin Deposit",$E$3:E3458,"&lt;&gt;")</f>
        <v>0</v>
      </c>
      <c r="X3458" s="131">
        <f t="shared" si="587"/>
        <v>0</v>
      </c>
      <c r="Y3458" s="131">
        <f>IF($D3458=Y$1,SUMIFS($H$3:$H3458,$G$3:$G3458,Y$1,$C$3:$C3458,"Sell"),0)</f>
        <v>0</v>
      </c>
      <c r="Z3458" s="131">
        <f t="shared" si="588"/>
        <v>0</v>
      </c>
      <c r="AA3458" s="131">
        <f>IF($D3458=AA$1,SUMIFS($H$3:$H3458,$G$3:$G3458,AA$1,$C$3:$C3458,"Sell"),0)</f>
        <v>0</v>
      </c>
      <c r="AB3458" s="131">
        <f t="shared" si="589"/>
        <v>0</v>
      </c>
      <c r="AC3458" s="131">
        <f>SUMIFS('Deductions and Deposits'!$H:$H,'Deductions and Deposits'!$G:$G,D3458,'Deductions and Deposits'!$F:$F,"&lt;="&amp;B3458)+SUMIFS($F$3:F3458,$D$3:D3458,D3458,$C$3:C3458,"Coin Deposit",$E$3:E3458,"")</f>
        <v>0</v>
      </c>
      <c r="AD3458" s="131">
        <f>SUMIFS('Deductions and Deposits'!$D:$D,'Deductions and Deposits'!$C:$C,D3458)+SUMIFS($F:$F,$D:$D,D3458,$C:$C,"Coin Deduction")</f>
        <v>0</v>
      </c>
      <c r="AE3458" s="131">
        <f>Table5[[#This Row],[Column4]]+Table5[[#This Row],[Column14]]+Table5[[#This Row],[Column19]]+Table5[[#This Row],[Column12]]</f>
        <v>0</v>
      </c>
      <c r="AF3458" s="131">
        <f>Table5[[#This Row],[Column5]]+Table5[[#This Row],[Column13]]+Table5[[#This Row],[Column21]]+Table5[[#This Row],[Column18]]</f>
        <v>0</v>
      </c>
      <c r="AG3458" s="131">
        <f t="shared" si="590"/>
        <v>0</v>
      </c>
      <c r="AH3458" s="131">
        <f t="shared" si="591"/>
        <v>0</v>
      </c>
      <c r="AI3458" s="131">
        <f>Table5[[#This Row],[Column17]]-Table5[[#This Row],[Column20]]</f>
        <v>0</v>
      </c>
      <c r="AJ3458" s="131">
        <f t="shared" si="592"/>
        <v>0</v>
      </c>
      <c r="AK3458" s="131">
        <f t="shared" si="596"/>
        <v>0</v>
      </c>
      <c r="AL3458" s="131">
        <f t="shared" si="593"/>
        <v>0</v>
      </c>
      <c r="AM3458" s="131" t="str">
        <f t="shared" si="594"/>
        <v/>
      </c>
      <c r="AN3458" s="131" t="str">
        <f t="shared" ca="1" si="595"/>
        <v/>
      </c>
    </row>
    <row r="3459" spans="1:40" ht="20.25" customHeight="1" x14ac:dyDescent="0.3">
      <c r="A3459" s="127"/>
      <c r="B3459" s="164"/>
      <c r="C3459" s="139"/>
      <c r="D3459" s="140"/>
      <c r="E3459" s="139"/>
      <c r="F3459" s="139"/>
      <c r="G3459" s="140"/>
      <c r="H3459" s="139"/>
      <c r="I3459" s="129"/>
      <c r="L3459" s="128"/>
      <c r="M3459" s="128"/>
      <c r="N3459" s="128"/>
      <c r="O3459" s="128"/>
      <c r="P3459" s="128"/>
      <c r="Q3459" s="128"/>
      <c r="R3459" s="128"/>
      <c r="S3459" s="128"/>
      <c r="T3459" s="120">
        <f t="shared" ref="T3459:T3522" si="597">IF(E3459&lt;&gt;"",E3459,0)</f>
        <v>0</v>
      </c>
      <c r="U3459" s="131"/>
      <c r="V3459" s="131"/>
      <c r="W3459" s="131">
        <f>SUMIFS($F$3:F3459,$D$3:D3459,D3459,$C$3:C3459,"Buy")+SUMIFS($F$3:F3459,$D$3:D3459,D3459,$C$3:C3459,"Coin Deposit",$E$3:E3459,"&lt;&gt;")</f>
        <v>0</v>
      </c>
      <c r="X3459" s="131">
        <f t="shared" ref="X3459:X3522" si="598">IF(OR(C3459="buy",AND(C3459="Coin Deposit",E3459&lt;&gt;"")),SUMIFS($F:$F,$D:$D,D3459,$C:$C,"sell"),0)</f>
        <v>0</v>
      </c>
      <c r="Y3459" s="131">
        <f>IF($D3459=Y$1,SUMIFS($H$3:$H3459,$G$3:$G3459,Y$1,$C$3:$C3459,"Sell"),0)</f>
        <v>0</v>
      </c>
      <c r="Z3459" s="131">
        <f t="shared" ref="Z3459:Z3522" si="599">IF($D3459=Z$1,SUMIFS($H:$H,$G:$G,Z$1,$C:$C,"Buy")+SUMIFS($H:$H,$G:$G,Z$1,$C:$C,"Coin Deposit",$E:$E,"&lt;&gt;"),0)</f>
        <v>0</v>
      </c>
      <c r="AA3459" s="131">
        <f>IF($D3459=AA$1,SUMIFS($H$3:$H3459,$G$3:$G3459,AA$1,$C$3:$C3459,"Sell"),0)</f>
        <v>0</v>
      </c>
      <c r="AB3459" s="131">
        <f t="shared" ref="AB3459:AB3522" si="600">IF($D3459=AB$1,SUMIFS($H:$H,$G:$G,AB$1,$C:$C,"Buy")+SUMIFS($H:$H,$G:$G,AB$1,$C:$C,"Coin Deposit",$E:$E,"&lt;&gt;"),0)</f>
        <v>0</v>
      </c>
      <c r="AC3459" s="131">
        <f>SUMIFS('Deductions and Deposits'!$H:$H,'Deductions and Deposits'!$G:$G,D3459,'Deductions and Deposits'!$F:$F,"&lt;="&amp;B3459)+SUMIFS($F$3:F3459,$D$3:D3459,D3459,$C$3:C3459,"Coin Deposit",$E$3:E3459,"")</f>
        <v>0</v>
      </c>
      <c r="AD3459" s="131">
        <f>SUMIFS('Deductions and Deposits'!$D:$D,'Deductions and Deposits'!$C:$C,D3459)+SUMIFS($F:$F,$D:$D,D3459,$C:$C,"Coin Deduction")</f>
        <v>0</v>
      </c>
      <c r="AE3459" s="131">
        <f>Table5[[#This Row],[Column4]]+Table5[[#This Row],[Column14]]+Table5[[#This Row],[Column19]]+Table5[[#This Row],[Column12]]</f>
        <v>0</v>
      </c>
      <c r="AF3459" s="131">
        <f>Table5[[#This Row],[Column5]]+Table5[[#This Row],[Column13]]+Table5[[#This Row],[Column21]]+Table5[[#This Row],[Column18]]</f>
        <v>0</v>
      </c>
      <c r="AG3459" s="131">
        <f t="shared" ref="AG3459:AG3522" si="601">IF(AND((AC3459+Y3459+AA3459)&gt;AF3459,OR(C3459="buy",AND(C3459="Coin Deposit",E3459&lt;&gt;""))),(AC3459+Y3459+AA3459)-AF3459,0)</f>
        <v>0</v>
      </c>
      <c r="AH3459" s="131">
        <f t="shared" ref="AH3459:AH3522" si="602">IF(AND(AE3459&gt;AF3459,OR(C3459="buy",AND(C3459="Coin Deposit",E3459&lt;&gt;""))),AE3459-AF3459,0)</f>
        <v>0</v>
      </c>
      <c r="AI3459" s="131">
        <f>Table5[[#This Row],[Column17]]-Table5[[#This Row],[Column20]]</f>
        <v>0</v>
      </c>
      <c r="AJ3459" s="131">
        <f t="shared" ref="AJ3459:AJ3522" si="603">IF(AI3459&gt;F3459,F3459,AI3459)</f>
        <v>0</v>
      </c>
      <c r="AK3459" s="131">
        <f t="shared" si="596"/>
        <v>0</v>
      </c>
      <c r="AL3459" s="131">
        <f t="shared" ref="AL3459:AL3522" si="604">IFERROR(SUMIFS($AK:$AK,$D:$D,D3459)/SUMIFS($AJ:$AJ,$D:$D,D3459),0)</f>
        <v>0</v>
      </c>
      <c r="AM3459" s="131" t="str">
        <f t="shared" ref="AM3459:AM3522" si="605">C3459&amp;D3459</f>
        <v/>
      </c>
      <c r="AN3459" s="131" t="str">
        <f t="shared" ref="AN3459:AN3522" ca="1" si="606">OFFSET(AM3459,COUNTA($AM:$AM)-ROW()-(ROW()-ROW($AN$2)-1),)</f>
        <v/>
      </c>
    </row>
    <row r="3460" spans="1:40" ht="20.25" customHeight="1" x14ac:dyDescent="0.3">
      <c r="A3460" s="127"/>
      <c r="B3460" s="164"/>
      <c r="C3460" s="139"/>
      <c r="D3460" s="140"/>
      <c r="E3460" s="139"/>
      <c r="F3460" s="139"/>
      <c r="G3460" s="140"/>
      <c r="H3460" s="139"/>
      <c r="I3460" s="129"/>
      <c r="L3460" s="128"/>
      <c r="M3460" s="128"/>
      <c r="N3460" s="128"/>
      <c r="O3460" s="128"/>
      <c r="P3460" s="128"/>
      <c r="Q3460" s="128"/>
      <c r="R3460" s="128"/>
      <c r="S3460" s="128"/>
      <c r="T3460" s="120">
        <f t="shared" si="597"/>
        <v>0</v>
      </c>
      <c r="U3460" s="131"/>
      <c r="V3460" s="131"/>
      <c r="W3460" s="131">
        <f>SUMIFS($F$3:F3460,$D$3:D3460,D3460,$C$3:C3460,"Buy")+SUMIFS($F$3:F3460,$D$3:D3460,D3460,$C$3:C3460,"Coin Deposit",$E$3:E3460,"&lt;&gt;")</f>
        <v>0</v>
      </c>
      <c r="X3460" s="131">
        <f t="shared" si="598"/>
        <v>0</v>
      </c>
      <c r="Y3460" s="131">
        <f>IF($D3460=Y$1,SUMIFS($H$3:$H3460,$G$3:$G3460,Y$1,$C$3:$C3460,"Sell"),0)</f>
        <v>0</v>
      </c>
      <c r="Z3460" s="131">
        <f t="shared" si="599"/>
        <v>0</v>
      </c>
      <c r="AA3460" s="131">
        <f>IF($D3460=AA$1,SUMIFS($H$3:$H3460,$G$3:$G3460,AA$1,$C$3:$C3460,"Sell"),0)</f>
        <v>0</v>
      </c>
      <c r="AB3460" s="131">
        <f t="shared" si="600"/>
        <v>0</v>
      </c>
      <c r="AC3460" s="131">
        <f>SUMIFS('Deductions and Deposits'!$H:$H,'Deductions and Deposits'!$G:$G,D3460,'Deductions and Deposits'!$F:$F,"&lt;="&amp;B3460)+SUMIFS($F$3:F3460,$D$3:D3460,D3460,$C$3:C3460,"Coin Deposit",$E$3:E3460,"")</f>
        <v>0</v>
      </c>
      <c r="AD3460" s="131">
        <f>SUMIFS('Deductions and Deposits'!$D:$D,'Deductions and Deposits'!$C:$C,D3460)+SUMIFS($F:$F,$D:$D,D3460,$C:$C,"Coin Deduction")</f>
        <v>0</v>
      </c>
      <c r="AE3460" s="131">
        <f>Table5[[#This Row],[Column4]]+Table5[[#This Row],[Column14]]+Table5[[#This Row],[Column19]]+Table5[[#This Row],[Column12]]</f>
        <v>0</v>
      </c>
      <c r="AF3460" s="131">
        <f>Table5[[#This Row],[Column5]]+Table5[[#This Row],[Column13]]+Table5[[#This Row],[Column21]]+Table5[[#This Row],[Column18]]</f>
        <v>0</v>
      </c>
      <c r="AG3460" s="131">
        <f t="shared" si="601"/>
        <v>0</v>
      </c>
      <c r="AH3460" s="131">
        <f t="shared" si="602"/>
        <v>0</v>
      </c>
      <c r="AI3460" s="131">
        <f>Table5[[#This Row],[Column17]]-Table5[[#This Row],[Column20]]</f>
        <v>0</v>
      </c>
      <c r="AJ3460" s="131">
        <f t="shared" si="603"/>
        <v>0</v>
      </c>
      <c r="AK3460" s="131">
        <f t="shared" si="596"/>
        <v>0</v>
      </c>
      <c r="AL3460" s="131">
        <f t="shared" si="604"/>
        <v>0</v>
      </c>
      <c r="AM3460" s="131" t="str">
        <f t="shared" si="605"/>
        <v/>
      </c>
      <c r="AN3460" s="131" t="str">
        <f t="shared" ca="1" si="606"/>
        <v/>
      </c>
    </row>
    <row r="3461" spans="1:40" ht="20.25" customHeight="1" x14ac:dyDescent="0.3">
      <c r="A3461" s="127"/>
      <c r="B3461" s="164"/>
      <c r="C3461" s="139"/>
      <c r="D3461" s="140"/>
      <c r="E3461" s="139"/>
      <c r="F3461" s="139"/>
      <c r="G3461" s="140"/>
      <c r="H3461" s="139"/>
      <c r="I3461" s="129"/>
      <c r="L3461" s="128"/>
      <c r="M3461" s="128"/>
      <c r="N3461" s="128"/>
      <c r="O3461" s="128"/>
      <c r="P3461" s="128"/>
      <c r="Q3461" s="128"/>
      <c r="R3461" s="128"/>
      <c r="S3461" s="128"/>
      <c r="T3461" s="120">
        <f t="shared" si="597"/>
        <v>0</v>
      </c>
      <c r="U3461" s="131"/>
      <c r="V3461" s="131"/>
      <c r="W3461" s="131">
        <f>SUMIFS($F$3:F3461,$D$3:D3461,D3461,$C$3:C3461,"Buy")+SUMIFS($F$3:F3461,$D$3:D3461,D3461,$C$3:C3461,"Coin Deposit",$E$3:E3461,"&lt;&gt;")</f>
        <v>0</v>
      </c>
      <c r="X3461" s="131">
        <f t="shared" si="598"/>
        <v>0</v>
      </c>
      <c r="Y3461" s="131">
        <f>IF($D3461=Y$1,SUMIFS($H$3:$H3461,$G$3:$G3461,Y$1,$C$3:$C3461,"Sell"),0)</f>
        <v>0</v>
      </c>
      <c r="Z3461" s="131">
        <f t="shared" si="599"/>
        <v>0</v>
      </c>
      <c r="AA3461" s="131">
        <f>IF($D3461=AA$1,SUMIFS($H$3:$H3461,$G$3:$G3461,AA$1,$C$3:$C3461,"Sell"),0)</f>
        <v>0</v>
      </c>
      <c r="AB3461" s="131">
        <f t="shared" si="600"/>
        <v>0</v>
      </c>
      <c r="AC3461" s="131">
        <f>SUMIFS('Deductions and Deposits'!$H:$H,'Deductions and Deposits'!$G:$G,D3461,'Deductions and Deposits'!$F:$F,"&lt;="&amp;B3461)+SUMIFS($F$3:F3461,$D$3:D3461,D3461,$C$3:C3461,"Coin Deposit",$E$3:E3461,"")</f>
        <v>0</v>
      </c>
      <c r="AD3461" s="131">
        <f>SUMIFS('Deductions and Deposits'!$D:$D,'Deductions and Deposits'!$C:$C,D3461)+SUMIFS($F:$F,$D:$D,D3461,$C:$C,"Coin Deduction")</f>
        <v>0</v>
      </c>
      <c r="AE3461" s="131">
        <f>Table5[[#This Row],[Column4]]+Table5[[#This Row],[Column14]]+Table5[[#This Row],[Column19]]+Table5[[#This Row],[Column12]]</f>
        <v>0</v>
      </c>
      <c r="AF3461" s="131">
        <f>Table5[[#This Row],[Column5]]+Table5[[#This Row],[Column13]]+Table5[[#This Row],[Column21]]+Table5[[#This Row],[Column18]]</f>
        <v>0</v>
      </c>
      <c r="AG3461" s="131">
        <f t="shared" si="601"/>
        <v>0</v>
      </c>
      <c r="AH3461" s="131">
        <f t="shared" si="602"/>
        <v>0</v>
      </c>
      <c r="AI3461" s="131">
        <f>Table5[[#This Row],[Column17]]-Table5[[#This Row],[Column20]]</f>
        <v>0</v>
      </c>
      <c r="AJ3461" s="131">
        <f t="shared" si="603"/>
        <v>0</v>
      </c>
      <c r="AK3461" s="131">
        <f t="shared" si="596"/>
        <v>0</v>
      </c>
      <c r="AL3461" s="131">
        <f t="shared" si="604"/>
        <v>0</v>
      </c>
      <c r="AM3461" s="131" t="str">
        <f t="shared" si="605"/>
        <v/>
      </c>
      <c r="AN3461" s="131" t="str">
        <f t="shared" ca="1" si="606"/>
        <v/>
      </c>
    </row>
    <row r="3462" spans="1:40" ht="20.25" customHeight="1" x14ac:dyDescent="0.3">
      <c r="A3462" s="127"/>
      <c r="B3462" s="164"/>
      <c r="C3462" s="139"/>
      <c r="D3462" s="140"/>
      <c r="E3462" s="139"/>
      <c r="F3462" s="139"/>
      <c r="G3462" s="140"/>
      <c r="H3462" s="139"/>
      <c r="I3462" s="129"/>
      <c r="L3462" s="128"/>
      <c r="M3462" s="128"/>
      <c r="N3462" s="128"/>
      <c r="O3462" s="128"/>
      <c r="P3462" s="128"/>
      <c r="Q3462" s="128"/>
      <c r="R3462" s="128"/>
      <c r="S3462" s="128"/>
      <c r="T3462" s="120">
        <f t="shared" si="597"/>
        <v>0</v>
      </c>
      <c r="U3462" s="131"/>
      <c r="V3462" s="131"/>
      <c r="W3462" s="131">
        <f>SUMIFS($F$3:F3462,$D$3:D3462,D3462,$C$3:C3462,"Buy")+SUMIFS($F$3:F3462,$D$3:D3462,D3462,$C$3:C3462,"Coin Deposit",$E$3:E3462,"&lt;&gt;")</f>
        <v>0</v>
      </c>
      <c r="X3462" s="131">
        <f t="shared" si="598"/>
        <v>0</v>
      </c>
      <c r="Y3462" s="131">
        <f>IF($D3462=Y$1,SUMIFS($H$3:$H3462,$G$3:$G3462,Y$1,$C$3:$C3462,"Sell"),0)</f>
        <v>0</v>
      </c>
      <c r="Z3462" s="131">
        <f t="shared" si="599"/>
        <v>0</v>
      </c>
      <c r="AA3462" s="131">
        <f>IF($D3462=AA$1,SUMIFS($H$3:$H3462,$G$3:$G3462,AA$1,$C$3:$C3462,"Sell"),0)</f>
        <v>0</v>
      </c>
      <c r="AB3462" s="131">
        <f t="shared" si="600"/>
        <v>0</v>
      </c>
      <c r="AC3462" s="131">
        <f>SUMIFS('Deductions and Deposits'!$H:$H,'Deductions and Deposits'!$G:$G,D3462,'Deductions and Deposits'!$F:$F,"&lt;="&amp;B3462)+SUMIFS($F$3:F3462,$D$3:D3462,D3462,$C$3:C3462,"Coin Deposit",$E$3:E3462,"")</f>
        <v>0</v>
      </c>
      <c r="AD3462" s="131">
        <f>SUMIFS('Deductions and Deposits'!$D:$D,'Deductions and Deposits'!$C:$C,D3462)+SUMIFS($F:$F,$D:$D,D3462,$C:$C,"Coin Deduction")</f>
        <v>0</v>
      </c>
      <c r="AE3462" s="131">
        <f>Table5[[#This Row],[Column4]]+Table5[[#This Row],[Column14]]+Table5[[#This Row],[Column19]]+Table5[[#This Row],[Column12]]</f>
        <v>0</v>
      </c>
      <c r="AF3462" s="131">
        <f>Table5[[#This Row],[Column5]]+Table5[[#This Row],[Column13]]+Table5[[#This Row],[Column21]]+Table5[[#This Row],[Column18]]</f>
        <v>0</v>
      </c>
      <c r="AG3462" s="131">
        <f t="shared" si="601"/>
        <v>0</v>
      </c>
      <c r="AH3462" s="131">
        <f t="shared" si="602"/>
        <v>0</v>
      </c>
      <c r="AI3462" s="131">
        <f>Table5[[#This Row],[Column17]]-Table5[[#This Row],[Column20]]</f>
        <v>0</v>
      </c>
      <c r="AJ3462" s="131">
        <f t="shared" si="603"/>
        <v>0</v>
      </c>
      <c r="AK3462" s="131">
        <f t="shared" si="596"/>
        <v>0</v>
      </c>
      <c r="AL3462" s="131">
        <f t="shared" si="604"/>
        <v>0</v>
      </c>
      <c r="AM3462" s="131" t="str">
        <f t="shared" si="605"/>
        <v/>
      </c>
      <c r="AN3462" s="131" t="str">
        <f t="shared" ca="1" si="606"/>
        <v/>
      </c>
    </row>
    <row r="3463" spans="1:40" ht="20.25" customHeight="1" x14ac:dyDescent="0.3">
      <c r="A3463" s="127"/>
      <c r="B3463" s="164"/>
      <c r="C3463" s="139"/>
      <c r="D3463" s="140"/>
      <c r="E3463" s="139"/>
      <c r="F3463" s="139"/>
      <c r="G3463" s="140"/>
      <c r="H3463" s="139"/>
      <c r="I3463" s="129"/>
      <c r="L3463" s="128"/>
      <c r="M3463" s="128"/>
      <c r="N3463" s="128"/>
      <c r="O3463" s="128"/>
      <c r="P3463" s="128"/>
      <c r="Q3463" s="128"/>
      <c r="R3463" s="128"/>
      <c r="S3463" s="128"/>
      <c r="T3463" s="120">
        <f t="shared" si="597"/>
        <v>0</v>
      </c>
      <c r="U3463" s="131"/>
      <c r="V3463" s="131"/>
      <c r="W3463" s="131">
        <f>SUMIFS($F$3:F3463,$D$3:D3463,D3463,$C$3:C3463,"Buy")+SUMIFS($F$3:F3463,$D$3:D3463,D3463,$C$3:C3463,"Coin Deposit",$E$3:E3463,"&lt;&gt;")</f>
        <v>0</v>
      </c>
      <c r="X3463" s="131">
        <f t="shared" si="598"/>
        <v>0</v>
      </c>
      <c r="Y3463" s="131">
        <f>IF($D3463=Y$1,SUMIFS($H$3:$H3463,$G$3:$G3463,Y$1,$C$3:$C3463,"Sell"),0)</f>
        <v>0</v>
      </c>
      <c r="Z3463" s="131">
        <f t="shared" si="599"/>
        <v>0</v>
      </c>
      <c r="AA3463" s="131">
        <f>IF($D3463=AA$1,SUMIFS($H$3:$H3463,$G$3:$G3463,AA$1,$C$3:$C3463,"Sell"),0)</f>
        <v>0</v>
      </c>
      <c r="AB3463" s="131">
        <f t="shared" si="600"/>
        <v>0</v>
      </c>
      <c r="AC3463" s="131">
        <f>SUMIFS('Deductions and Deposits'!$H:$H,'Deductions and Deposits'!$G:$G,D3463,'Deductions and Deposits'!$F:$F,"&lt;="&amp;B3463)+SUMIFS($F$3:F3463,$D$3:D3463,D3463,$C$3:C3463,"Coin Deposit",$E$3:E3463,"")</f>
        <v>0</v>
      </c>
      <c r="AD3463" s="131">
        <f>SUMIFS('Deductions and Deposits'!$D:$D,'Deductions and Deposits'!$C:$C,D3463)+SUMIFS($F:$F,$D:$D,D3463,$C:$C,"Coin Deduction")</f>
        <v>0</v>
      </c>
      <c r="AE3463" s="131">
        <f>Table5[[#This Row],[Column4]]+Table5[[#This Row],[Column14]]+Table5[[#This Row],[Column19]]+Table5[[#This Row],[Column12]]</f>
        <v>0</v>
      </c>
      <c r="AF3463" s="131">
        <f>Table5[[#This Row],[Column5]]+Table5[[#This Row],[Column13]]+Table5[[#This Row],[Column21]]+Table5[[#This Row],[Column18]]</f>
        <v>0</v>
      </c>
      <c r="AG3463" s="131">
        <f t="shared" si="601"/>
        <v>0</v>
      </c>
      <c r="AH3463" s="131">
        <f t="shared" si="602"/>
        <v>0</v>
      </c>
      <c r="AI3463" s="131">
        <f>Table5[[#This Row],[Column17]]-Table5[[#This Row],[Column20]]</f>
        <v>0</v>
      </c>
      <c r="AJ3463" s="131">
        <f t="shared" si="603"/>
        <v>0</v>
      </c>
      <c r="AK3463" s="131">
        <f t="shared" si="596"/>
        <v>0</v>
      </c>
      <c r="AL3463" s="131">
        <f t="shared" si="604"/>
        <v>0</v>
      </c>
      <c r="AM3463" s="131" t="str">
        <f t="shared" si="605"/>
        <v/>
      </c>
      <c r="AN3463" s="131" t="str">
        <f t="shared" ca="1" si="606"/>
        <v/>
      </c>
    </row>
    <row r="3464" spans="1:40" ht="20.25" customHeight="1" x14ac:dyDescent="0.3">
      <c r="A3464" s="127"/>
      <c r="B3464" s="164"/>
      <c r="C3464" s="139"/>
      <c r="D3464" s="140"/>
      <c r="E3464" s="139"/>
      <c r="F3464" s="139"/>
      <c r="G3464" s="140"/>
      <c r="H3464" s="139"/>
      <c r="I3464" s="129"/>
      <c r="L3464" s="128"/>
      <c r="M3464" s="128"/>
      <c r="N3464" s="128"/>
      <c r="O3464" s="128"/>
      <c r="P3464" s="128"/>
      <c r="Q3464" s="128"/>
      <c r="R3464" s="128"/>
      <c r="S3464" s="128"/>
      <c r="T3464" s="120">
        <f t="shared" si="597"/>
        <v>0</v>
      </c>
      <c r="U3464" s="131"/>
      <c r="V3464" s="131"/>
      <c r="W3464" s="131">
        <f>SUMIFS($F$3:F3464,$D$3:D3464,D3464,$C$3:C3464,"Buy")+SUMIFS($F$3:F3464,$D$3:D3464,D3464,$C$3:C3464,"Coin Deposit",$E$3:E3464,"&lt;&gt;")</f>
        <v>0</v>
      </c>
      <c r="X3464" s="131">
        <f t="shared" si="598"/>
        <v>0</v>
      </c>
      <c r="Y3464" s="131">
        <f>IF($D3464=Y$1,SUMIFS($H$3:$H3464,$G$3:$G3464,Y$1,$C$3:$C3464,"Sell"),0)</f>
        <v>0</v>
      </c>
      <c r="Z3464" s="131">
        <f t="shared" si="599"/>
        <v>0</v>
      </c>
      <c r="AA3464" s="131">
        <f>IF($D3464=AA$1,SUMIFS($H$3:$H3464,$G$3:$G3464,AA$1,$C$3:$C3464,"Sell"),0)</f>
        <v>0</v>
      </c>
      <c r="AB3464" s="131">
        <f t="shared" si="600"/>
        <v>0</v>
      </c>
      <c r="AC3464" s="131">
        <f>SUMIFS('Deductions and Deposits'!$H:$H,'Deductions and Deposits'!$G:$G,D3464,'Deductions and Deposits'!$F:$F,"&lt;="&amp;B3464)+SUMIFS($F$3:F3464,$D$3:D3464,D3464,$C$3:C3464,"Coin Deposit",$E$3:E3464,"")</f>
        <v>0</v>
      </c>
      <c r="AD3464" s="131">
        <f>SUMIFS('Deductions and Deposits'!$D:$D,'Deductions and Deposits'!$C:$C,D3464)+SUMIFS($F:$F,$D:$D,D3464,$C:$C,"Coin Deduction")</f>
        <v>0</v>
      </c>
      <c r="AE3464" s="131">
        <f>Table5[[#This Row],[Column4]]+Table5[[#This Row],[Column14]]+Table5[[#This Row],[Column19]]+Table5[[#This Row],[Column12]]</f>
        <v>0</v>
      </c>
      <c r="AF3464" s="131">
        <f>Table5[[#This Row],[Column5]]+Table5[[#This Row],[Column13]]+Table5[[#This Row],[Column21]]+Table5[[#This Row],[Column18]]</f>
        <v>0</v>
      </c>
      <c r="AG3464" s="131">
        <f t="shared" si="601"/>
        <v>0</v>
      </c>
      <c r="AH3464" s="131">
        <f t="shared" si="602"/>
        <v>0</v>
      </c>
      <c r="AI3464" s="131">
        <f>Table5[[#This Row],[Column17]]-Table5[[#This Row],[Column20]]</f>
        <v>0</v>
      </c>
      <c r="AJ3464" s="131">
        <f t="shared" si="603"/>
        <v>0</v>
      </c>
      <c r="AK3464" s="131">
        <f t="shared" si="596"/>
        <v>0</v>
      </c>
      <c r="AL3464" s="131">
        <f t="shared" si="604"/>
        <v>0</v>
      </c>
      <c r="AM3464" s="131" t="str">
        <f t="shared" si="605"/>
        <v/>
      </c>
      <c r="AN3464" s="131" t="str">
        <f t="shared" ca="1" si="606"/>
        <v/>
      </c>
    </row>
    <row r="3465" spans="1:40" ht="20.25" customHeight="1" x14ac:dyDescent="0.3">
      <c r="A3465" s="127"/>
      <c r="B3465" s="164"/>
      <c r="C3465" s="139"/>
      <c r="D3465" s="140"/>
      <c r="E3465" s="139"/>
      <c r="F3465" s="139"/>
      <c r="G3465" s="140"/>
      <c r="H3465" s="139"/>
      <c r="I3465" s="129"/>
      <c r="L3465" s="128"/>
      <c r="M3465" s="128"/>
      <c r="N3465" s="128"/>
      <c r="O3465" s="128"/>
      <c r="P3465" s="128"/>
      <c r="Q3465" s="128"/>
      <c r="R3465" s="128"/>
      <c r="S3465" s="128"/>
      <c r="T3465" s="120">
        <f t="shared" si="597"/>
        <v>0</v>
      </c>
      <c r="U3465" s="131"/>
      <c r="V3465" s="131"/>
      <c r="W3465" s="131">
        <f>SUMIFS($F$3:F3465,$D$3:D3465,D3465,$C$3:C3465,"Buy")+SUMIFS($F$3:F3465,$D$3:D3465,D3465,$C$3:C3465,"Coin Deposit",$E$3:E3465,"&lt;&gt;")</f>
        <v>0</v>
      </c>
      <c r="X3465" s="131">
        <f t="shared" si="598"/>
        <v>0</v>
      </c>
      <c r="Y3465" s="131">
        <f>IF($D3465=Y$1,SUMIFS($H$3:$H3465,$G$3:$G3465,Y$1,$C$3:$C3465,"Sell"),0)</f>
        <v>0</v>
      </c>
      <c r="Z3465" s="131">
        <f t="shared" si="599"/>
        <v>0</v>
      </c>
      <c r="AA3465" s="131">
        <f>IF($D3465=AA$1,SUMIFS($H$3:$H3465,$G$3:$G3465,AA$1,$C$3:$C3465,"Sell"),0)</f>
        <v>0</v>
      </c>
      <c r="AB3465" s="131">
        <f t="shared" si="600"/>
        <v>0</v>
      </c>
      <c r="AC3465" s="131">
        <f>SUMIFS('Deductions and Deposits'!$H:$H,'Deductions and Deposits'!$G:$G,D3465,'Deductions and Deposits'!$F:$F,"&lt;="&amp;B3465)+SUMIFS($F$3:F3465,$D$3:D3465,D3465,$C$3:C3465,"Coin Deposit",$E$3:E3465,"")</f>
        <v>0</v>
      </c>
      <c r="AD3465" s="131">
        <f>SUMIFS('Deductions and Deposits'!$D:$D,'Deductions and Deposits'!$C:$C,D3465)+SUMIFS($F:$F,$D:$D,D3465,$C:$C,"Coin Deduction")</f>
        <v>0</v>
      </c>
      <c r="AE3465" s="131">
        <f>Table5[[#This Row],[Column4]]+Table5[[#This Row],[Column14]]+Table5[[#This Row],[Column19]]+Table5[[#This Row],[Column12]]</f>
        <v>0</v>
      </c>
      <c r="AF3465" s="131">
        <f>Table5[[#This Row],[Column5]]+Table5[[#This Row],[Column13]]+Table5[[#This Row],[Column21]]+Table5[[#This Row],[Column18]]</f>
        <v>0</v>
      </c>
      <c r="AG3465" s="131">
        <f t="shared" si="601"/>
        <v>0</v>
      </c>
      <c r="AH3465" s="131">
        <f t="shared" si="602"/>
        <v>0</v>
      </c>
      <c r="AI3465" s="131">
        <f>Table5[[#This Row],[Column17]]-Table5[[#This Row],[Column20]]</f>
        <v>0</v>
      </c>
      <c r="AJ3465" s="131">
        <f t="shared" si="603"/>
        <v>0</v>
      </c>
      <c r="AK3465" s="131">
        <f t="shared" si="596"/>
        <v>0</v>
      </c>
      <c r="AL3465" s="131">
        <f t="shared" si="604"/>
        <v>0</v>
      </c>
      <c r="AM3465" s="131" t="str">
        <f t="shared" si="605"/>
        <v/>
      </c>
      <c r="AN3465" s="131" t="str">
        <f t="shared" ca="1" si="606"/>
        <v/>
      </c>
    </row>
    <row r="3466" spans="1:40" ht="20.25" customHeight="1" x14ac:dyDescent="0.3">
      <c r="A3466" s="127"/>
      <c r="B3466" s="164"/>
      <c r="C3466" s="139"/>
      <c r="D3466" s="140"/>
      <c r="E3466" s="139"/>
      <c r="F3466" s="139"/>
      <c r="G3466" s="140"/>
      <c r="H3466" s="139"/>
      <c r="I3466" s="129"/>
      <c r="L3466" s="128"/>
      <c r="M3466" s="128"/>
      <c r="N3466" s="128"/>
      <c r="O3466" s="128"/>
      <c r="P3466" s="128"/>
      <c r="Q3466" s="128"/>
      <c r="R3466" s="128"/>
      <c r="S3466" s="128"/>
      <c r="T3466" s="120">
        <f t="shared" si="597"/>
        <v>0</v>
      </c>
      <c r="U3466" s="131"/>
      <c r="V3466" s="131"/>
      <c r="W3466" s="131">
        <f>SUMIFS($F$3:F3466,$D$3:D3466,D3466,$C$3:C3466,"Buy")+SUMIFS($F$3:F3466,$D$3:D3466,D3466,$C$3:C3466,"Coin Deposit",$E$3:E3466,"&lt;&gt;")</f>
        <v>0</v>
      </c>
      <c r="X3466" s="131">
        <f t="shared" si="598"/>
        <v>0</v>
      </c>
      <c r="Y3466" s="131">
        <f>IF($D3466=Y$1,SUMIFS($H$3:$H3466,$G$3:$G3466,Y$1,$C$3:$C3466,"Sell"),0)</f>
        <v>0</v>
      </c>
      <c r="Z3466" s="131">
        <f t="shared" si="599"/>
        <v>0</v>
      </c>
      <c r="AA3466" s="131">
        <f>IF($D3466=AA$1,SUMIFS($H$3:$H3466,$G$3:$G3466,AA$1,$C$3:$C3466,"Sell"),0)</f>
        <v>0</v>
      </c>
      <c r="AB3466" s="131">
        <f t="shared" si="600"/>
        <v>0</v>
      </c>
      <c r="AC3466" s="131">
        <f>SUMIFS('Deductions and Deposits'!$H:$H,'Deductions and Deposits'!$G:$G,D3466,'Deductions and Deposits'!$F:$F,"&lt;="&amp;B3466)+SUMIFS($F$3:F3466,$D$3:D3466,D3466,$C$3:C3466,"Coin Deposit",$E$3:E3466,"")</f>
        <v>0</v>
      </c>
      <c r="AD3466" s="131">
        <f>SUMIFS('Deductions and Deposits'!$D:$D,'Deductions and Deposits'!$C:$C,D3466)+SUMIFS($F:$F,$D:$D,D3466,$C:$C,"Coin Deduction")</f>
        <v>0</v>
      </c>
      <c r="AE3466" s="131">
        <f>Table5[[#This Row],[Column4]]+Table5[[#This Row],[Column14]]+Table5[[#This Row],[Column19]]+Table5[[#This Row],[Column12]]</f>
        <v>0</v>
      </c>
      <c r="AF3466" s="131">
        <f>Table5[[#This Row],[Column5]]+Table5[[#This Row],[Column13]]+Table5[[#This Row],[Column21]]+Table5[[#This Row],[Column18]]</f>
        <v>0</v>
      </c>
      <c r="AG3466" s="131">
        <f t="shared" si="601"/>
        <v>0</v>
      </c>
      <c r="AH3466" s="131">
        <f t="shared" si="602"/>
        <v>0</v>
      </c>
      <c r="AI3466" s="131">
        <f>Table5[[#This Row],[Column17]]-Table5[[#This Row],[Column20]]</f>
        <v>0</v>
      </c>
      <c r="AJ3466" s="131">
        <f t="shared" si="603"/>
        <v>0</v>
      </c>
      <c r="AK3466" s="131">
        <f t="shared" si="596"/>
        <v>0</v>
      </c>
      <c r="AL3466" s="131">
        <f t="shared" si="604"/>
        <v>0</v>
      </c>
      <c r="AM3466" s="131" t="str">
        <f t="shared" si="605"/>
        <v/>
      </c>
      <c r="AN3466" s="131" t="str">
        <f t="shared" ca="1" si="606"/>
        <v/>
      </c>
    </row>
    <row r="3467" spans="1:40" ht="20.25" customHeight="1" x14ac:dyDescent="0.3">
      <c r="A3467" s="127"/>
      <c r="B3467" s="164"/>
      <c r="C3467" s="139"/>
      <c r="D3467" s="140"/>
      <c r="E3467" s="139"/>
      <c r="F3467" s="139"/>
      <c r="G3467" s="140"/>
      <c r="H3467" s="139"/>
      <c r="I3467" s="129"/>
      <c r="L3467" s="128"/>
      <c r="M3467" s="128"/>
      <c r="N3467" s="128"/>
      <c r="O3467" s="128"/>
      <c r="P3467" s="128"/>
      <c r="Q3467" s="128"/>
      <c r="R3467" s="128"/>
      <c r="S3467" s="128"/>
      <c r="T3467" s="120">
        <f t="shared" si="597"/>
        <v>0</v>
      </c>
      <c r="U3467" s="131"/>
      <c r="V3467" s="131"/>
      <c r="W3467" s="131">
        <f>SUMIFS($F$3:F3467,$D$3:D3467,D3467,$C$3:C3467,"Buy")+SUMIFS($F$3:F3467,$D$3:D3467,D3467,$C$3:C3467,"Coin Deposit",$E$3:E3467,"&lt;&gt;")</f>
        <v>0</v>
      </c>
      <c r="X3467" s="131">
        <f t="shared" si="598"/>
        <v>0</v>
      </c>
      <c r="Y3467" s="131">
        <f>IF($D3467=Y$1,SUMIFS($H$3:$H3467,$G$3:$G3467,Y$1,$C$3:$C3467,"Sell"),0)</f>
        <v>0</v>
      </c>
      <c r="Z3467" s="131">
        <f t="shared" si="599"/>
        <v>0</v>
      </c>
      <c r="AA3467" s="131">
        <f>IF($D3467=AA$1,SUMIFS($H$3:$H3467,$G$3:$G3467,AA$1,$C$3:$C3467,"Sell"),0)</f>
        <v>0</v>
      </c>
      <c r="AB3467" s="131">
        <f t="shared" si="600"/>
        <v>0</v>
      </c>
      <c r="AC3467" s="131">
        <f>SUMIFS('Deductions and Deposits'!$H:$H,'Deductions and Deposits'!$G:$G,D3467,'Deductions and Deposits'!$F:$F,"&lt;="&amp;B3467)+SUMIFS($F$3:F3467,$D$3:D3467,D3467,$C$3:C3467,"Coin Deposit",$E$3:E3467,"")</f>
        <v>0</v>
      </c>
      <c r="AD3467" s="131">
        <f>SUMIFS('Deductions and Deposits'!$D:$D,'Deductions and Deposits'!$C:$C,D3467)+SUMIFS($F:$F,$D:$D,D3467,$C:$C,"Coin Deduction")</f>
        <v>0</v>
      </c>
      <c r="AE3467" s="131">
        <f>Table5[[#This Row],[Column4]]+Table5[[#This Row],[Column14]]+Table5[[#This Row],[Column19]]+Table5[[#This Row],[Column12]]</f>
        <v>0</v>
      </c>
      <c r="AF3467" s="131">
        <f>Table5[[#This Row],[Column5]]+Table5[[#This Row],[Column13]]+Table5[[#This Row],[Column21]]+Table5[[#This Row],[Column18]]</f>
        <v>0</v>
      </c>
      <c r="AG3467" s="131">
        <f t="shared" si="601"/>
        <v>0</v>
      </c>
      <c r="AH3467" s="131">
        <f t="shared" si="602"/>
        <v>0</v>
      </c>
      <c r="AI3467" s="131">
        <f>Table5[[#This Row],[Column17]]-Table5[[#This Row],[Column20]]</f>
        <v>0</v>
      </c>
      <c r="AJ3467" s="131">
        <f t="shared" si="603"/>
        <v>0</v>
      </c>
      <c r="AK3467" s="131">
        <f t="shared" si="596"/>
        <v>0</v>
      </c>
      <c r="AL3467" s="131">
        <f t="shared" si="604"/>
        <v>0</v>
      </c>
      <c r="AM3467" s="131" t="str">
        <f t="shared" si="605"/>
        <v/>
      </c>
      <c r="AN3467" s="131" t="str">
        <f t="shared" ca="1" si="606"/>
        <v/>
      </c>
    </row>
    <row r="3468" spans="1:40" ht="20.25" customHeight="1" x14ac:dyDescent="0.3">
      <c r="A3468" s="127"/>
      <c r="B3468" s="164"/>
      <c r="C3468" s="139"/>
      <c r="D3468" s="140"/>
      <c r="E3468" s="139"/>
      <c r="F3468" s="139"/>
      <c r="G3468" s="140"/>
      <c r="H3468" s="139"/>
      <c r="I3468" s="129"/>
      <c r="L3468" s="128"/>
      <c r="M3468" s="128"/>
      <c r="N3468" s="128"/>
      <c r="O3468" s="128"/>
      <c r="P3468" s="128"/>
      <c r="Q3468" s="128"/>
      <c r="R3468" s="128"/>
      <c r="S3468" s="128"/>
      <c r="T3468" s="120">
        <f t="shared" si="597"/>
        <v>0</v>
      </c>
      <c r="U3468" s="131"/>
      <c r="V3468" s="131"/>
      <c r="W3468" s="131">
        <f>SUMIFS($F$3:F3468,$D$3:D3468,D3468,$C$3:C3468,"Buy")+SUMIFS($F$3:F3468,$D$3:D3468,D3468,$C$3:C3468,"Coin Deposit",$E$3:E3468,"&lt;&gt;")</f>
        <v>0</v>
      </c>
      <c r="X3468" s="131">
        <f t="shared" si="598"/>
        <v>0</v>
      </c>
      <c r="Y3468" s="131">
        <f>IF($D3468=Y$1,SUMIFS($H$3:$H3468,$G$3:$G3468,Y$1,$C$3:$C3468,"Sell"),0)</f>
        <v>0</v>
      </c>
      <c r="Z3468" s="131">
        <f t="shared" si="599"/>
        <v>0</v>
      </c>
      <c r="AA3468" s="131">
        <f>IF($D3468=AA$1,SUMIFS($H$3:$H3468,$G$3:$G3468,AA$1,$C$3:$C3468,"Sell"),0)</f>
        <v>0</v>
      </c>
      <c r="AB3468" s="131">
        <f t="shared" si="600"/>
        <v>0</v>
      </c>
      <c r="AC3468" s="131">
        <f>SUMIFS('Deductions and Deposits'!$H:$H,'Deductions and Deposits'!$G:$G,D3468,'Deductions and Deposits'!$F:$F,"&lt;="&amp;B3468)+SUMIFS($F$3:F3468,$D$3:D3468,D3468,$C$3:C3468,"Coin Deposit",$E$3:E3468,"")</f>
        <v>0</v>
      </c>
      <c r="AD3468" s="131">
        <f>SUMIFS('Deductions and Deposits'!$D:$D,'Deductions and Deposits'!$C:$C,D3468)+SUMIFS($F:$F,$D:$D,D3468,$C:$C,"Coin Deduction")</f>
        <v>0</v>
      </c>
      <c r="AE3468" s="131">
        <f>Table5[[#This Row],[Column4]]+Table5[[#This Row],[Column14]]+Table5[[#This Row],[Column19]]+Table5[[#This Row],[Column12]]</f>
        <v>0</v>
      </c>
      <c r="AF3468" s="131">
        <f>Table5[[#This Row],[Column5]]+Table5[[#This Row],[Column13]]+Table5[[#This Row],[Column21]]+Table5[[#This Row],[Column18]]</f>
        <v>0</v>
      </c>
      <c r="AG3468" s="131">
        <f t="shared" si="601"/>
        <v>0</v>
      </c>
      <c r="AH3468" s="131">
        <f t="shared" si="602"/>
        <v>0</v>
      </c>
      <c r="AI3468" s="131">
        <f>Table5[[#This Row],[Column17]]-Table5[[#This Row],[Column20]]</f>
        <v>0</v>
      </c>
      <c r="AJ3468" s="131">
        <f t="shared" si="603"/>
        <v>0</v>
      </c>
      <c r="AK3468" s="131">
        <f t="shared" si="596"/>
        <v>0</v>
      </c>
      <c r="AL3468" s="131">
        <f t="shared" si="604"/>
        <v>0</v>
      </c>
      <c r="AM3468" s="131" t="str">
        <f t="shared" si="605"/>
        <v/>
      </c>
      <c r="AN3468" s="131" t="str">
        <f t="shared" ca="1" si="606"/>
        <v/>
      </c>
    </row>
    <row r="3469" spans="1:40" ht="20.25" customHeight="1" x14ac:dyDescent="0.3">
      <c r="A3469" s="127"/>
      <c r="B3469" s="164"/>
      <c r="C3469" s="139"/>
      <c r="D3469" s="140"/>
      <c r="E3469" s="139"/>
      <c r="F3469" s="139"/>
      <c r="G3469" s="140"/>
      <c r="H3469" s="139"/>
      <c r="I3469" s="129"/>
      <c r="L3469" s="128"/>
      <c r="M3469" s="128"/>
      <c r="N3469" s="128"/>
      <c r="O3469" s="128"/>
      <c r="P3469" s="128"/>
      <c r="Q3469" s="128"/>
      <c r="R3469" s="128"/>
      <c r="S3469" s="128"/>
      <c r="T3469" s="120">
        <f t="shared" si="597"/>
        <v>0</v>
      </c>
      <c r="U3469" s="131"/>
      <c r="V3469" s="131"/>
      <c r="W3469" s="131">
        <f>SUMIFS($F$3:F3469,$D$3:D3469,D3469,$C$3:C3469,"Buy")+SUMIFS($F$3:F3469,$D$3:D3469,D3469,$C$3:C3469,"Coin Deposit",$E$3:E3469,"&lt;&gt;")</f>
        <v>0</v>
      </c>
      <c r="X3469" s="131">
        <f t="shared" si="598"/>
        <v>0</v>
      </c>
      <c r="Y3469" s="131">
        <f>IF($D3469=Y$1,SUMIFS($H$3:$H3469,$G$3:$G3469,Y$1,$C$3:$C3469,"Sell"),0)</f>
        <v>0</v>
      </c>
      <c r="Z3469" s="131">
        <f t="shared" si="599"/>
        <v>0</v>
      </c>
      <c r="AA3469" s="131">
        <f>IF($D3469=AA$1,SUMIFS($H$3:$H3469,$G$3:$G3469,AA$1,$C$3:$C3469,"Sell"),0)</f>
        <v>0</v>
      </c>
      <c r="AB3469" s="131">
        <f t="shared" si="600"/>
        <v>0</v>
      </c>
      <c r="AC3469" s="131">
        <f>SUMIFS('Deductions and Deposits'!$H:$H,'Deductions and Deposits'!$G:$G,D3469,'Deductions and Deposits'!$F:$F,"&lt;="&amp;B3469)+SUMIFS($F$3:F3469,$D$3:D3469,D3469,$C$3:C3469,"Coin Deposit",$E$3:E3469,"")</f>
        <v>0</v>
      </c>
      <c r="AD3469" s="131">
        <f>SUMIFS('Deductions and Deposits'!$D:$D,'Deductions and Deposits'!$C:$C,D3469)+SUMIFS($F:$F,$D:$D,D3469,$C:$C,"Coin Deduction")</f>
        <v>0</v>
      </c>
      <c r="AE3469" s="131">
        <f>Table5[[#This Row],[Column4]]+Table5[[#This Row],[Column14]]+Table5[[#This Row],[Column19]]+Table5[[#This Row],[Column12]]</f>
        <v>0</v>
      </c>
      <c r="AF3469" s="131">
        <f>Table5[[#This Row],[Column5]]+Table5[[#This Row],[Column13]]+Table5[[#This Row],[Column21]]+Table5[[#This Row],[Column18]]</f>
        <v>0</v>
      </c>
      <c r="AG3469" s="131">
        <f t="shared" si="601"/>
        <v>0</v>
      </c>
      <c r="AH3469" s="131">
        <f t="shared" si="602"/>
        <v>0</v>
      </c>
      <c r="AI3469" s="131">
        <f>Table5[[#This Row],[Column17]]-Table5[[#This Row],[Column20]]</f>
        <v>0</v>
      </c>
      <c r="AJ3469" s="131">
        <f t="shared" si="603"/>
        <v>0</v>
      </c>
      <c r="AK3469" s="131">
        <f t="shared" si="596"/>
        <v>0</v>
      </c>
      <c r="AL3469" s="131">
        <f t="shared" si="604"/>
        <v>0</v>
      </c>
      <c r="AM3469" s="131" t="str">
        <f t="shared" si="605"/>
        <v/>
      </c>
      <c r="AN3469" s="131" t="str">
        <f t="shared" ca="1" si="606"/>
        <v/>
      </c>
    </row>
    <row r="3470" spans="1:40" ht="20.25" customHeight="1" x14ac:dyDescent="0.3">
      <c r="A3470" s="127"/>
      <c r="B3470" s="164"/>
      <c r="C3470" s="139"/>
      <c r="D3470" s="140"/>
      <c r="E3470" s="139"/>
      <c r="F3470" s="139"/>
      <c r="G3470" s="140"/>
      <c r="H3470" s="139"/>
      <c r="I3470" s="129"/>
      <c r="L3470" s="128"/>
      <c r="M3470" s="128"/>
      <c r="N3470" s="128"/>
      <c r="O3470" s="128"/>
      <c r="P3470" s="128"/>
      <c r="Q3470" s="128"/>
      <c r="R3470" s="128"/>
      <c r="S3470" s="128"/>
      <c r="T3470" s="120">
        <f t="shared" si="597"/>
        <v>0</v>
      </c>
      <c r="U3470" s="131"/>
      <c r="V3470" s="131"/>
      <c r="W3470" s="131">
        <f>SUMIFS($F$3:F3470,$D$3:D3470,D3470,$C$3:C3470,"Buy")+SUMIFS($F$3:F3470,$D$3:D3470,D3470,$C$3:C3470,"Coin Deposit",$E$3:E3470,"&lt;&gt;")</f>
        <v>0</v>
      </c>
      <c r="X3470" s="131">
        <f t="shared" si="598"/>
        <v>0</v>
      </c>
      <c r="Y3470" s="131">
        <f>IF($D3470=Y$1,SUMIFS($H$3:$H3470,$G$3:$G3470,Y$1,$C$3:$C3470,"Sell"),0)</f>
        <v>0</v>
      </c>
      <c r="Z3470" s="131">
        <f t="shared" si="599"/>
        <v>0</v>
      </c>
      <c r="AA3470" s="131">
        <f>IF($D3470=AA$1,SUMIFS($H$3:$H3470,$G$3:$G3470,AA$1,$C$3:$C3470,"Sell"),0)</f>
        <v>0</v>
      </c>
      <c r="AB3470" s="131">
        <f t="shared" si="600"/>
        <v>0</v>
      </c>
      <c r="AC3470" s="131">
        <f>SUMIFS('Deductions and Deposits'!$H:$H,'Deductions and Deposits'!$G:$G,D3470,'Deductions and Deposits'!$F:$F,"&lt;="&amp;B3470)+SUMIFS($F$3:F3470,$D$3:D3470,D3470,$C$3:C3470,"Coin Deposit",$E$3:E3470,"")</f>
        <v>0</v>
      </c>
      <c r="AD3470" s="131">
        <f>SUMIFS('Deductions and Deposits'!$D:$D,'Deductions and Deposits'!$C:$C,D3470)+SUMIFS($F:$F,$D:$D,D3470,$C:$C,"Coin Deduction")</f>
        <v>0</v>
      </c>
      <c r="AE3470" s="131">
        <f>Table5[[#This Row],[Column4]]+Table5[[#This Row],[Column14]]+Table5[[#This Row],[Column19]]+Table5[[#This Row],[Column12]]</f>
        <v>0</v>
      </c>
      <c r="AF3470" s="131">
        <f>Table5[[#This Row],[Column5]]+Table5[[#This Row],[Column13]]+Table5[[#This Row],[Column21]]+Table5[[#This Row],[Column18]]</f>
        <v>0</v>
      </c>
      <c r="AG3470" s="131">
        <f t="shared" si="601"/>
        <v>0</v>
      </c>
      <c r="AH3470" s="131">
        <f t="shared" si="602"/>
        <v>0</v>
      </c>
      <c r="AI3470" s="131">
        <f>Table5[[#This Row],[Column17]]-Table5[[#This Row],[Column20]]</f>
        <v>0</v>
      </c>
      <c r="AJ3470" s="131">
        <f t="shared" si="603"/>
        <v>0</v>
      </c>
      <c r="AK3470" s="131">
        <f t="shared" si="596"/>
        <v>0</v>
      </c>
      <c r="AL3470" s="131">
        <f t="shared" si="604"/>
        <v>0</v>
      </c>
      <c r="AM3470" s="131" t="str">
        <f t="shared" si="605"/>
        <v/>
      </c>
      <c r="AN3470" s="131" t="str">
        <f t="shared" ca="1" si="606"/>
        <v/>
      </c>
    </row>
    <row r="3471" spans="1:40" ht="20.25" customHeight="1" x14ac:dyDescent="0.3">
      <c r="A3471" s="127"/>
      <c r="B3471" s="164"/>
      <c r="C3471" s="139"/>
      <c r="D3471" s="140"/>
      <c r="E3471" s="139"/>
      <c r="F3471" s="139"/>
      <c r="G3471" s="140"/>
      <c r="H3471" s="139"/>
      <c r="I3471" s="129"/>
      <c r="L3471" s="128"/>
      <c r="M3471" s="128"/>
      <c r="N3471" s="128"/>
      <c r="O3471" s="128"/>
      <c r="P3471" s="128"/>
      <c r="Q3471" s="128"/>
      <c r="R3471" s="128"/>
      <c r="S3471" s="128"/>
      <c r="T3471" s="120">
        <f t="shared" si="597"/>
        <v>0</v>
      </c>
      <c r="U3471" s="131"/>
      <c r="V3471" s="131"/>
      <c r="W3471" s="131">
        <f>SUMIFS($F$3:F3471,$D$3:D3471,D3471,$C$3:C3471,"Buy")+SUMIFS($F$3:F3471,$D$3:D3471,D3471,$C$3:C3471,"Coin Deposit",$E$3:E3471,"&lt;&gt;")</f>
        <v>0</v>
      </c>
      <c r="X3471" s="131">
        <f t="shared" si="598"/>
        <v>0</v>
      </c>
      <c r="Y3471" s="131">
        <f>IF($D3471=Y$1,SUMIFS($H$3:$H3471,$G$3:$G3471,Y$1,$C$3:$C3471,"Sell"),0)</f>
        <v>0</v>
      </c>
      <c r="Z3471" s="131">
        <f t="shared" si="599"/>
        <v>0</v>
      </c>
      <c r="AA3471" s="131">
        <f>IF($D3471=AA$1,SUMIFS($H$3:$H3471,$G$3:$G3471,AA$1,$C$3:$C3471,"Sell"),0)</f>
        <v>0</v>
      </c>
      <c r="AB3471" s="131">
        <f t="shared" si="600"/>
        <v>0</v>
      </c>
      <c r="AC3471" s="131">
        <f>SUMIFS('Deductions and Deposits'!$H:$H,'Deductions and Deposits'!$G:$G,D3471,'Deductions and Deposits'!$F:$F,"&lt;="&amp;B3471)+SUMIFS($F$3:F3471,$D$3:D3471,D3471,$C$3:C3471,"Coin Deposit",$E$3:E3471,"")</f>
        <v>0</v>
      </c>
      <c r="AD3471" s="131">
        <f>SUMIFS('Deductions and Deposits'!$D:$D,'Deductions and Deposits'!$C:$C,D3471)+SUMIFS($F:$F,$D:$D,D3471,$C:$C,"Coin Deduction")</f>
        <v>0</v>
      </c>
      <c r="AE3471" s="131">
        <f>Table5[[#This Row],[Column4]]+Table5[[#This Row],[Column14]]+Table5[[#This Row],[Column19]]+Table5[[#This Row],[Column12]]</f>
        <v>0</v>
      </c>
      <c r="AF3471" s="131">
        <f>Table5[[#This Row],[Column5]]+Table5[[#This Row],[Column13]]+Table5[[#This Row],[Column21]]+Table5[[#This Row],[Column18]]</f>
        <v>0</v>
      </c>
      <c r="AG3471" s="131">
        <f t="shared" si="601"/>
        <v>0</v>
      </c>
      <c r="AH3471" s="131">
        <f t="shared" si="602"/>
        <v>0</v>
      </c>
      <c r="AI3471" s="131">
        <f>Table5[[#This Row],[Column17]]-Table5[[#This Row],[Column20]]</f>
        <v>0</v>
      </c>
      <c r="AJ3471" s="131">
        <f t="shared" si="603"/>
        <v>0</v>
      </c>
      <c r="AK3471" s="131">
        <f t="shared" si="596"/>
        <v>0</v>
      </c>
      <c r="AL3471" s="131">
        <f t="shared" si="604"/>
        <v>0</v>
      </c>
      <c r="AM3471" s="131" t="str">
        <f t="shared" si="605"/>
        <v/>
      </c>
      <c r="AN3471" s="131" t="str">
        <f t="shared" ca="1" si="606"/>
        <v/>
      </c>
    </row>
    <row r="3472" spans="1:40" ht="20.25" customHeight="1" x14ac:dyDescent="0.3">
      <c r="A3472" s="127"/>
      <c r="B3472" s="164"/>
      <c r="C3472" s="139"/>
      <c r="D3472" s="140"/>
      <c r="E3472" s="139"/>
      <c r="F3472" s="139"/>
      <c r="G3472" s="140"/>
      <c r="H3472" s="139"/>
      <c r="I3472" s="129"/>
      <c r="L3472" s="128"/>
      <c r="M3472" s="128"/>
      <c r="N3472" s="128"/>
      <c r="O3472" s="128"/>
      <c r="P3472" s="128"/>
      <c r="Q3472" s="128"/>
      <c r="R3472" s="128"/>
      <c r="S3472" s="128"/>
      <c r="T3472" s="120">
        <f t="shared" si="597"/>
        <v>0</v>
      </c>
      <c r="U3472" s="131"/>
      <c r="V3472" s="131"/>
      <c r="W3472" s="131">
        <f>SUMIFS($F$3:F3472,$D$3:D3472,D3472,$C$3:C3472,"Buy")+SUMIFS($F$3:F3472,$D$3:D3472,D3472,$C$3:C3472,"Coin Deposit",$E$3:E3472,"&lt;&gt;")</f>
        <v>0</v>
      </c>
      <c r="X3472" s="131">
        <f t="shared" si="598"/>
        <v>0</v>
      </c>
      <c r="Y3472" s="131">
        <f>IF($D3472=Y$1,SUMIFS($H$3:$H3472,$G$3:$G3472,Y$1,$C$3:$C3472,"Sell"),0)</f>
        <v>0</v>
      </c>
      <c r="Z3472" s="131">
        <f t="shared" si="599"/>
        <v>0</v>
      </c>
      <c r="AA3472" s="131">
        <f>IF($D3472=AA$1,SUMIFS($H$3:$H3472,$G$3:$G3472,AA$1,$C$3:$C3472,"Sell"),0)</f>
        <v>0</v>
      </c>
      <c r="AB3472" s="131">
        <f t="shared" si="600"/>
        <v>0</v>
      </c>
      <c r="AC3472" s="131">
        <f>SUMIFS('Deductions and Deposits'!$H:$H,'Deductions and Deposits'!$G:$G,D3472,'Deductions and Deposits'!$F:$F,"&lt;="&amp;B3472)+SUMIFS($F$3:F3472,$D$3:D3472,D3472,$C$3:C3472,"Coin Deposit",$E$3:E3472,"")</f>
        <v>0</v>
      </c>
      <c r="AD3472" s="131">
        <f>SUMIFS('Deductions and Deposits'!$D:$D,'Deductions and Deposits'!$C:$C,D3472)+SUMIFS($F:$F,$D:$D,D3472,$C:$C,"Coin Deduction")</f>
        <v>0</v>
      </c>
      <c r="AE3472" s="131">
        <f>Table5[[#This Row],[Column4]]+Table5[[#This Row],[Column14]]+Table5[[#This Row],[Column19]]+Table5[[#This Row],[Column12]]</f>
        <v>0</v>
      </c>
      <c r="AF3472" s="131">
        <f>Table5[[#This Row],[Column5]]+Table5[[#This Row],[Column13]]+Table5[[#This Row],[Column21]]+Table5[[#This Row],[Column18]]</f>
        <v>0</v>
      </c>
      <c r="AG3472" s="131">
        <f t="shared" si="601"/>
        <v>0</v>
      </c>
      <c r="AH3472" s="131">
        <f t="shared" si="602"/>
        <v>0</v>
      </c>
      <c r="AI3472" s="131">
        <f>Table5[[#This Row],[Column17]]-Table5[[#This Row],[Column20]]</f>
        <v>0</v>
      </c>
      <c r="AJ3472" s="131">
        <f t="shared" si="603"/>
        <v>0</v>
      </c>
      <c r="AK3472" s="131">
        <f t="shared" si="596"/>
        <v>0</v>
      </c>
      <c r="AL3472" s="131">
        <f t="shared" si="604"/>
        <v>0</v>
      </c>
      <c r="AM3472" s="131" t="str">
        <f t="shared" si="605"/>
        <v/>
      </c>
      <c r="AN3472" s="131" t="str">
        <f t="shared" ca="1" si="606"/>
        <v/>
      </c>
    </row>
    <row r="3473" spans="1:40" ht="20.25" customHeight="1" x14ac:dyDescent="0.3">
      <c r="A3473" s="127"/>
      <c r="B3473" s="164"/>
      <c r="C3473" s="139"/>
      <c r="D3473" s="140"/>
      <c r="E3473" s="139"/>
      <c r="F3473" s="139"/>
      <c r="G3473" s="140"/>
      <c r="H3473" s="139"/>
      <c r="I3473" s="129"/>
      <c r="L3473" s="128"/>
      <c r="M3473" s="128"/>
      <c r="N3473" s="128"/>
      <c r="O3473" s="128"/>
      <c r="P3473" s="128"/>
      <c r="Q3473" s="128"/>
      <c r="R3473" s="128"/>
      <c r="S3473" s="128"/>
      <c r="T3473" s="120">
        <f t="shared" si="597"/>
        <v>0</v>
      </c>
      <c r="U3473" s="131"/>
      <c r="V3473" s="131"/>
      <c r="W3473" s="131">
        <f>SUMIFS($F$3:F3473,$D$3:D3473,D3473,$C$3:C3473,"Buy")+SUMIFS($F$3:F3473,$D$3:D3473,D3473,$C$3:C3473,"Coin Deposit",$E$3:E3473,"&lt;&gt;")</f>
        <v>0</v>
      </c>
      <c r="X3473" s="131">
        <f t="shared" si="598"/>
        <v>0</v>
      </c>
      <c r="Y3473" s="131">
        <f>IF($D3473=Y$1,SUMIFS($H$3:$H3473,$G$3:$G3473,Y$1,$C$3:$C3473,"Sell"),0)</f>
        <v>0</v>
      </c>
      <c r="Z3473" s="131">
        <f t="shared" si="599"/>
        <v>0</v>
      </c>
      <c r="AA3473" s="131">
        <f>IF($D3473=AA$1,SUMIFS($H$3:$H3473,$G$3:$G3473,AA$1,$C$3:$C3473,"Sell"),0)</f>
        <v>0</v>
      </c>
      <c r="AB3473" s="131">
        <f t="shared" si="600"/>
        <v>0</v>
      </c>
      <c r="AC3473" s="131">
        <f>SUMIFS('Deductions and Deposits'!$H:$H,'Deductions and Deposits'!$G:$G,D3473,'Deductions and Deposits'!$F:$F,"&lt;="&amp;B3473)+SUMIFS($F$3:F3473,$D$3:D3473,D3473,$C$3:C3473,"Coin Deposit",$E$3:E3473,"")</f>
        <v>0</v>
      </c>
      <c r="AD3473" s="131">
        <f>SUMIFS('Deductions and Deposits'!$D:$D,'Deductions and Deposits'!$C:$C,D3473)+SUMIFS($F:$F,$D:$D,D3473,$C:$C,"Coin Deduction")</f>
        <v>0</v>
      </c>
      <c r="AE3473" s="131">
        <f>Table5[[#This Row],[Column4]]+Table5[[#This Row],[Column14]]+Table5[[#This Row],[Column19]]+Table5[[#This Row],[Column12]]</f>
        <v>0</v>
      </c>
      <c r="AF3473" s="131">
        <f>Table5[[#This Row],[Column5]]+Table5[[#This Row],[Column13]]+Table5[[#This Row],[Column21]]+Table5[[#This Row],[Column18]]</f>
        <v>0</v>
      </c>
      <c r="AG3473" s="131">
        <f t="shared" si="601"/>
        <v>0</v>
      </c>
      <c r="AH3473" s="131">
        <f t="shared" si="602"/>
        <v>0</v>
      </c>
      <c r="AI3473" s="131">
        <f>Table5[[#This Row],[Column17]]-Table5[[#This Row],[Column20]]</f>
        <v>0</v>
      </c>
      <c r="AJ3473" s="131">
        <f t="shared" si="603"/>
        <v>0</v>
      </c>
      <c r="AK3473" s="131">
        <f t="shared" si="596"/>
        <v>0</v>
      </c>
      <c r="AL3473" s="131">
        <f t="shared" si="604"/>
        <v>0</v>
      </c>
      <c r="AM3473" s="131" t="str">
        <f t="shared" si="605"/>
        <v/>
      </c>
      <c r="AN3473" s="131" t="str">
        <f t="shared" ca="1" si="606"/>
        <v/>
      </c>
    </row>
    <row r="3474" spans="1:40" ht="20.25" customHeight="1" x14ac:dyDescent="0.3">
      <c r="A3474" s="127"/>
      <c r="B3474" s="164"/>
      <c r="C3474" s="139"/>
      <c r="D3474" s="140"/>
      <c r="E3474" s="139"/>
      <c r="F3474" s="139"/>
      <c r="G3474" s="140"/>
      <c r="H3474" s="139"/>
      <c r="I3474" s="129"/>
      <c r="L3474" s="128"/>
      <c r="M3474" s="128"/>
      <c r="N3474" s="128"/>
      <c r="O3474" s="128"/>
      <c r="P3474" s="128"/>
      <c r="Q3474" s="128"/>
      <c r="R3474" s="128"/>
      <c r="S3474" s="128"/>
      <c r="T3474" s="120">
        <f t="shared" si="597"/>
        <v>0</v>
      </c>
      <c r="U3474" s="131"/>
      <c r="V3474" s="131"/>
      <c r="W3474" s="131">
        <f>SUMIFS($F$3:F3474,$D$3:D3474,D3474,$C$3:C3474,"Buy")+SUMIFS($F$3:F3474,$D$3:D3474,D3474,$C$3:C3474,"Coin Deposit",$E$3:E3474,"&lt;&gt;")</f>
        <v>0</v>
      </c>
      <c r="X3474" s="131">
        <f t="shared" si="598"/>
        <v>0</v>
      </c>
      <c r="Y3474" s="131">
        <f>IF($D3474=Y$1,SUMIFS($H$3:$H3474,$G$3:$G3474,Y$1,$C$3:$C3474,"Sell"),0)</f>
        <v>0</v>
      </c>
      <c r="Z3474" s="131">
        <f t="shared" si="599"/>
        <v>0</v>
      </c>
      <c r="AA3474" s="131">
        <f>IF($D3474=AA$1,SUMIFS($H$3:$H3474,$G$3:$G3474,AA$1,$C$3:$C3474,"Sell"),0)</f>
        <v>0</v>
      </c>
      <c r="AB3474" s="131">
        <f t="shared" si="600"/>
        <v>0</v>
      </c>
      <c r="AC3474" s="131">
        <f>SUMIFS('Deductions and Deposits'!$H:$H,'Deductions and Deposits'!$G:$G,D3474,'Deductions and Deposits'!$F:$F,"&lt;="&amp;B3474)+SUMIFS($F$3:F3474,$D$3:D3474,D3474,$C$3:C3474,"Coin Deposit",$E$3:E3474,"")</f>
        <v>0</v>
      </c>
      <c r="AD3474" s="131">
        <f>SUMIFS('Deductions and Deposits'!$D:$D,'Deductions and Deposits'!$C:$C,D3474)+SUMIFS($F:$F,$D:$D,D3474,$C:$C,"Coin Deduction")</f>
        <v>0</v>
      </c>
      <c r="AE3474" s="131">
        <f>Table5[[#This Row],[Column4]]+Table5[[#This Row],[Column14]]+Table5[[#This Row],[Column19]]+Table5[[#This Row],[Column12]]</f>
        <v>0</v>
      </c>
      <c r="AF3474" s="131">
        <f>Table5[[#This Row],[Column5]]+Table5[[#This Row],[Column13]]+Table5[[#This Row],[Column21]]+Table5[[#This Row],[Column18]]</f>
        <v>0</v>
      </c>
      <c r="AG3474" s="131">
        <f t="shared" si="601"/>
        <v>0</v>
      </c>
      <c r="AH3474" s="131">
        <f t="shared" si="602"/>
        <v>0</v>
      </c>
      <c r="AI3474" s="131">
        <f>Table5[[#This Row],[Column17]]-Table5[[#This Row],[Column20]]</f>
        <v>0</v>
      </c>
      <c r="AJ3474" s="131">
        <f t="shared" si="603"/>
        <v>0</v>
      </c>
      <c r="AK3474" s="131">
        <f t="shared" si="596"/>
        <v>0</v>
      </c>
      <c r="AL3474" s="131">
        <f t="shared" si="604"/>
        <v>0</v>
      </c>
      <c r="AM3474" s="131" t="str">
        <f t="shared" si="605"/>
        <v/>
      </c>
      <c r="AN3474" s="131" t="str">
        <f t="shared" ca="1" si="606"/>
        <v/>
      </c>
    </row>
    <row r="3475" spans="1:40" ht="20.25" customHeight="1" x14ac:dyDescent="0.3">
      <c r="A3475" s="127"/>
      <c r="B3475" s="164"/>
      <c r="C3475" s="139"/>
      <c r="D3475" s="140"/>
      <c r="E3475" s="139"/>
      <c r="F3475" s="139"/>
      <c r="G3475" s="140"/>
      <c r="H3475" s="139"/>
      <c r="I3475" s="129"/>
      <c r="L3475" s="128"/>
      <c r="M3475" s="128"/>
      <c r="N3475" s="128"/>
      <c r="O3475" s="128"/>
      <c r="P3475" s="128"/>
      <c r="Q3475" s="128"/>
      <c r="R3475" s="128"/>
      <c r="S3475" s="128"/>
      <c r="T3475" s="120">
        <f t="shared" si="597"/>
        <v>0</v>
      </c>
      <c r="U3475" s="131"/>
      <c r="V3475" s="131"/>
      <c r="W3475" s="131">
        <f>SUMIFS($F$3:F3475,$D$3:D3475,D3475,$C$3:C3475,"Buy")+SUMIFS($F$3:F3475,$D$3:D3475,D3475,$C$3:C3475,"Coin Deposit",$E$3:E3475,"&lt;&gt;")</f>
        <v>0</v>
      </c>
      <c r="X3475" s="131">
        <f t="shared" si="598"/>
        <v>0</v>
      </c>
      <c r="Y3475" s="131">
        <f>IF($D3475=Y$1,SUMIFS($H$3:$H3475,$G$3:$G3475,Y$1,$C$3:$C3475,"Sell"),0)</f>
        <v>0</v>
      </c>
      <c r="Z3475" s="131">
        <f t="shared" si="599"/>
        <v>0</v>
      </c>
      <c r="AA3475" s="131">
        <f>IF($D3475=AA$1,SUMIFS($H$3:$H3475,$G$3:$G3475,AA$1,$C$3:$C3475,"Sell"),0)</f>
        <v>0</v>
      </c>
      <c r="AB3475" s="131">
        <f t="shared" si="600"/>
        <v>0</v>
      </c>
      <c r="AC3475" s="131">
        <f>SUMIFS('Deductions and Deposits'!$H:$H,'Deductions and Deposits'!$G:$G,D3475,'Deductions and Deposits'!$F:$F,"&lt;="&amp;B3475)+SUMIFS($F$3:F3475,$D$3:D3475,D3475,$C$3:C3475,"Coin Deposit",$E$3:E3475,"")</f>
        <v>0</v>
      </c>
      <c r="AD3475" s="131">
        <f>SUMIFS('Deductions and Deposits'!$D:$D,'Deductions and Deposits'!$C:$C,D3475)+SUMIFS($F:$F,$D:$D,D3475,$C:$C,"Coin Deduction")</f>
        <v>0</v>
      </c>
      <c r="AE3475" s="131">
        <f>Table5[[#This Row],[Column4]]+Table5[[#This Row],[Column14]]+Table5[[#This Row],[Column19]]+Table5[[#This Row],[Column12]]</f>
        <v>0</v>
      </c>
      <c r="AF3475" s="131">
        <f>Table5[[#This Row],[Column5]]+Table5[[#This Row],[Column13]]+Table5[[#This Row],[Column21]]+Table5[[#This Row],[Column18]]</f>
        <v>0</v>
      </c>
      <c r="AG3475" s="131">
        <f t="shared" si="601"/>
        <v>0</v>
      </c>
      <c r="AH3475" s="131">
        <f t="shared" si="602"/>
        <v>0</v>
      </c>
      <c r="AI3475" s="131">
        <f>Table5[[#This Row],[Column17]]-Table5[[#This Row],[Column20]]</f>
        <v>0</v>
      </c>
      <c r="AJ3475" s="131">
        <f t="shared" si="603"/>
        <v>0</v>
      </c>
      <c r="AK3475" s="131">
        <f t="shared" si="596"/>
        <v>0</v>
      </c>
      <c r="AL3475" s="131">
        <f t="shared" si="604"/>
        <v>0</v>
      </c>
      <c r="AM3475" s="131" t="str">
        <f t="shared" si="605"/>
        <v/>
      </c>
      <c r="AN3475" s="131" t="str">
        <f t="shared" ca="1" si="606"/>
        <v/>
      </c>
    </row>
    <row r="3476" spans="1:40" ht="20.25" customHeight="1" x14ac:dyDescent="0.3">
      <c r="A3476" s="127"/>
      <c r="B3476" s="164"/>
      <c r="C3476" s="139"/>
      <c r="D3476" s="140"/>
      <c r="E3476" s="139"/>
      <c r="F3476" s="139"/>
      <c r="G3476" s="140"/>
      <c r="H3476" s="139"/>
      <c r="I3476" s="129"/>
      <c r="L3476" s="128"/>
      <c r="M3476" s="128"/>
      <c r="N3476" s="128"/>
      <c r="O3476" s="128"/>
      <c r="P3476" s="128"/>
      <c r="Q3476" s="128"/>
      <c r="R3476" s="128"/>
      <c r="S3476" s="128"/>
      <c r="T3476" s="120">
        <f t="shared" si="597"/>
        <v>0</v>
      </c>
      <c r="U3476" s="131"/>
      <c r="V3476" s="131"/>
      <c r="W3476" s="131">
        <f>SUMIFS($F$3:F3476,$D$3:D3476,D3476,$C$3:C3476,"Buy")+SUMIFS($F$3:F3476,$D$3:D3476,D3476,$C$3:C3476,"Coin Deposit",$E$3:E3476,"&lt;&gt;")</f>
        <v>0</v>
      </c>
      <c r="X3476" s="131">
        <f t="shared" si="598"/>
        <v>0</v>
      </c>
      <c r="Y3476" s="131">
        <f>IF($D3476=Y$1,SUMIFS($H$3:$H3476,$G$3:$G3476,Y$1,$C$3:$C3476,"Sell"),0)</f>
        <v>0</v>
      </c>
      <c r="Z3476" s="131">
        <f t="shared" si="599"/>
        <v>0</v>
      </c>
      <c r="AA3476" s="131">
        <f>IF($D3476=AA$1,SUMIFS($H$3:$H3476,$G$3:$G3476,AA$1,$C$3:$C3476,"Sell"),0)</f>
        <v>0</v>
      </c>
      <c r="AB3476" s="131">
        <f t="shared" si="600"/>
        <v>0</v>
      </c>
      <c r="AC3476" s="131">
        <f>SUMIFS('Deductions and Deposits'!$H:$H,'Deductions and Deposits'!$G:$G,D3476,'Deductions and Deposits'!$F:$F,"&lt;="&amp;B3476)+SUMIFS($F$3:F3476,$D$3:D3476,D3476,$C$3:C3476,"Coin Deposit",$E$3:E3476,"")</f>
        <v>0</v>
      </c>
      <c r="AD3476" s="131">
        <f>SUMIFS('Deductions and Deposits'!$D:$D,'Deductions and Deposits'!$C:$C,D3476)+SUMIFS($F:$F,$D:$D,D3476,$C:$C,"Coin Deduction")</f>
        <v>0</v>
      </c>
      <c r="AE3476" s="131">
        <f>Table5[[#This Row],[Column4]]+Table5[[#This Row],[Column14]]+Table5[[#This Row],[Column19]]+Table5[[#This Row],[Column12]]</f>
        <v>0</v>
      </c>
      <c r="AF3476" s="131">
        <f>Table5[[#This Row],[Column5]]+Table5[[#This Row],[Column13]]+Table5[[#This Row],[Column21]]+Table5[[#This Row],[Column18]]</f>
        <v>0</v>
      </c>
      <c r="AG3476" s="131">
        <f t="shared" si="601"/>
        <v>0</v>
      </c>
      <c r="AH3476" s="131">
        <f t="shared" si="602"/>
        <v>0</v>
      </c>
      <c r="AI3476" s="131">
        <f>Table5[[#This Row],[Column17]]-Table5[[#This Row],[Column20]]</f>
        <v>0</v>
      </c>
      <c r="AJ3476" s="131">
        <f t="shared" si="603"/>
        <v>0</v>
      </c>
      <c r="AK3476" s="131">
        <f t="shared" si="596"/>
        <v>0</v>
      </c>
      <c r="AL3476" s="131">
        <f t="shared" si="604"/>
        <v>0</v>
      </c>
      <c r="AM3476" s="131" t="str">
        <f t="shared" si="605"/>
        <v/>
      </c>
      <c r="AN3476" s="131" t="str">
        <f t="shared" ca="1" si="606"/>
        <v/>
      </c>
    </row>
    <row r="3477" spans="1:40" ht="20.25" customHeight="1" x14ac:dyDescent="0.3">
      <c r="A3477" s="127"/>
      <c r="B3477" s="164"/>
      <c r="C3477" s="139"/>
      <c r="D3477" s="140"/>
      <c r="E3477" s="139"/>
      <c r="F3477" s="139"/>
      <c r="G3477" s="140"/>
      <c r="H3477" s="139"/>
      <c r="I3477" s="129"/>
      <c r="L3477" s="128"/>
      <c r="M3477" s="128"/>
      <c r="N3477" s="128"/>
      <c r="O3477" s="128"/>
      <c r="P3477" s="128"/>
      <c r="Q3477" s="128"/>
      <c r="R3477" s="128"/>
      <c r="S3477" s="128"/>
      <c r="T3477" s="120">
        <f t="shared" si="597"/>
        <v>0</v>
      </c>
      <c r="U3477" s="131"/>
      <c r="V3477" s="131"/>
      <c r="W3477" s="131">
        <f>SUMIFS($F$3:F3477,$D$3:D3477,D3477,$C$3:C3477,"Buy")+SUMIFS($F$3:F3477,$D$3:D3477,D3477,$C$3:C3477,"Coin Deposit",$E$3:E3477,"&lt;&gt;")</f>
        <v>0</v>
      </c>
      <c r="X3477" s="131">
        <f t="shared" si="598"/>
        <v>0</v>
      </c>
      <c r="Y3477" s="131">
        <f>IF($D3477=Y$1,SUMIFS($H$3:$H3477,$G$3:$G3477,Y$1,$C$3:$C3477,"Sell"),0)</f>
        <v>0</v>
      </c>
      <c r="Z3477" s="131">
        <f t="shared" si="599"/>
        <v>0</v>
      </c>
      <c r="AA3477" s="131">
        <f>IF($D3477=AA$1,SUMIFS($H$3:$H3477,$G$3:$G3477,AA$1,$C$3:$C3477,"Sell"),0)</f>
        <v>0</v>
      </c>
      <c r="AB3477" s="131">
        <f t="shared" si="600"/>
        <v>0</v>
      </c>
      <c r="AC3477" s="131">
        <f>SUMIFS('Deductions and Deposits'!$H:$H,'Deductions and Deposits'!$G:$G,D3477,'Deductions and Deposits'!$F:$F,"&lt;="&amp;B3477)+SUMIFS($F$3:F3477,$D$3:D3477,D3477,$C$3:C3477,"Coin Deposit",$E$3:E3477,"")</f>
        <v>0</v>
      </c>
      <c r="AD3477" s="131">
        <f>SUMIFS('Deductions and Deposits'!$D:$D,'Deductions and Deposits'!$C:$C,D3477)+SUMIFS($F:$F,$D:$D,D3477,$C:$C,"Coin Deduction")</f>
        <v>0</v>
      </c>
      <c r="AE3477" s="131">
        <f>Table5[[#This Row],[Column4]]+Table5[[#This Row],[Column14]]+Table5[[#This Row],[Column19]]+Table5[[#This Row],[Column12]]</f>
        <v>0</v>
      </c>
      <c r="AF3477" s="131">
        <f>Table5[[#This Row],[Column5]]+Table5[[#This Row],[Column13]]+Table5[[#This Row],[Column21]]+Table5[[#This Row],[Column18]]</f>
        <v>0</v>
      </c>
      <c r="AG3477" s="131">
        <f t="shared" si="601"/>
        <v>0</v>
      </c>
      <c r="AH3477" s="131">
        <f t="shared" si="602"/>
        <v>0</v>
      </c>
      <c r="AI3477" s="131">
        <f>Table5[[#This Row],[Column17]]-Table5[[#This Row],[Column20]]</f>
        <v>0</v>
      </c>
      <c r="AJ3477" s="131">
        <f t="shared" si="603"/>
        <v>0</v>
      </c>
      <c r="AK3477" s="131">
        <f t="shared" si="596"/>
        <v>0</v>
      </c>
      <c r="AL3477" s="131">
        <f t="shared" si="604"/>
        <v>0</v>
      </c>
      <c r="AM3477" s="131" t="str">
        <f t="shared" si="605"/>
        <v/>
      </c>
      <c r="AN3477" s="131" t="str">
        <f t="shared" ca="1" si="606"/>
        <v/>
      </c>
    </row>
    <row r="3478" spans="1:40" ht="20.25" customHeight="1" x14ac:dyDescent="0.3">
      <c r="A3478" s="127"/>
      <c r="B3478" s="164"/>
      <c r="C3478" s="139"/>
      <c r="D3478" s="140"/>
      <c r="E3478" s="139"/>
      <c r="F3478" s="139"/>
      <c r="G3478" s="140"/>
      <c r="H3478" s="139"/>
      <c r="I3478" s="129"/>
      <c r="L3478" s="128"/>
      <c r="M3478" s="128"/>
      <c r="N3478" s="128"/>
      <c r="O3478" s="128"/>
      <c r="P3478" s="128"/>
      <c r="Q3478" s="128"/>
      <c r="R3478" s="128"/>
      <c r="S3478" s="128"/>
      <c r="T3478" s="120">
        <f t="shared" si="597"/>
        <v>0</v>
      </c>
      <c r="U3478" s="131"/>
      <c r="V3478" s="131"/>
      <c r="W3478" s="131">
        <f>SUMIFS($F$3:F3478,$D$3:D3478,D3478,$C$3:C3478,"Buy")+SUMIFS($F$3:F3478,$D$3:D3478,D3478,$C$3:C3478,"Coin Deposit",$E$3:E3478,"&lt;&gt;")</f>
        <v>0</v>
      </c>
      <c r="X3478" s="131">
        <f t="shared" si="598"/>
        <v>0</v>
      </c>
      <c r="Y3478" s="131">
        <f>IF($D3478=Y$1,SUMIFS($H$3:$H3478,$G$3:$G3478,Y$1,$C$3:$C3478,"Sell"),0)</f>
        <v>0</v>
      </c>
      <c r="Z3478" s="131">
        <f t="shared" si="599"/>
        <v>0</v>
      </c>
      <c r="AA3478" s="131">
        <f>IF($D3478=AA$1,SUMIFS($H$3:$H3478,$G$3:$G3478,AA$1,$C$3:$C3478,"Sell"),0)</f>
        <v>0</v>
      </c>
      <c r="AB3478" s="131">
        <f t="shared" si="600"/>
        <v>0</v>
      </c>
      <c r="AC3478" s="131">
        <f>SUMIFS('Deductions and Deposits'!$H:$H,'Deductions and Deposits'!$G:$G,D3478,'Deductions and Deposits'!$F:$F,"&lt;="&amp;B3478)+SUMIFS($F$3:F3478,$D$3:D3478,D3478,$C$3:C3478,"Coin Deposit",$E$3:E3478,"")</f>
        <v>0</v>
      </c>
      <c r="AD3478" s="131">
        <f>SUMIFS('Deductions and Deposits'!$D:$D,'Deductions and Deposits'!$C:$C,D3478)+SUMIFS($F:$F,$D:$D,D3478,$C:$C,"Coin Deduction")</f>
        <v>0</v>
      </c>
      <c r="AE3478" s="131">
        <f>Table5[[#This Row],[Column4]]+Table5[[#This Row],[Column14]]+Table5[[#This Row],[Column19]]+Table5[[#This Row],[Column12]]</f>
        <v>0</v>
      </c>
      <c r="AF3478" s="131">
        <f>Table5[[#This Row],[Column5]]+Table5[[#This Row],[Column13]]+Table5[[#This Row],[Column21]]+Table5[[#This Row],[Column18]]</f>
        <v>0</v>
      </c>
      <c r="AG3478" s="131">
        <f t="shared" si="601"/>
        <v>0</v>
      </c>
      <c r="AH3478" s="131">
        <f t="shared" si="602"/>
        <v>0</v>
      </c>
      <c r="AI3478" s="131">
        <f>Table5[[#This Row],[Column17]]-Table5[[#This Row],[Column20]]</f>
        <v>0</v>
      </c>
      <c r="AJ3478" s="131">
        <f t="shared" si="603"/>
        <v>0</v>
      </c>
      <c r="AK3478" s="131">
        <f t="shared" si="596"/>
        <v>0</v>
      </c>
      <c r="AL3478" s="131">
        <f t="shared" si="604"/>
        <v>0</v>
      </c>
      <c r="AM3478" s="131" t="str">
        <f t="shared" si="605"/>
        <v/>
      </c>
      <c r="AN3478" s="131" t="str">
        <f t="shared" ca="1" si="606"/>
        <v/>
      </c>
    </row>
    <row r="3479" spans="1:40" ht="20.25" customHeight="1" x14ac:dyDescent="0.3">
      <c r="A3479" s="127"/>
      <c r="B3479" s="164"/>
      <c r="C3479" s="139"/>
      <c r="D3479" s="140"/>
      <c r="E3479" s="139"/>
      <c r="F3479" s="139"/>
      <c r="G3479" s="140"/>
      <c r="H3479" s="139"/>
      <c r="I3479" s="129"/>
      <c r="L3479" s="128"/>
      <c r="M3479" s="128"/>
      <c r="N3479" s="128"/>
      <c r="O3479" s="128"/>
      <c r="P3479" s="128"/>
      <c r="Q3479" s="128"/>
      <c r="R3479" s="128"/>
      <c r="S3479" s="128"/>
      <c r="T3479" s="120">
        <f t="shared" si="597"/>
        <v>0</v>
      </c>
      <c r="U3479" s="131"/>
      <c r="V3479" s="131"/>
      <c r="W3479" s="131">
        <f>SUMIFS($F$3:F3479,$D$3:D3479,D3479,$C$3:C3479,"Buy")+SUMIFS($F$3:F3479,$D$3:D3479,D3479,$C$3:C3479,"Coin Deposit",$E$3:E3479,"&lt;&gt;")</f>
        <v>0</v>
      </c>
      <c r="X3479" s="131">
        <f t="shared" si="598"/>
        <v>0</v>
      </c>
      <c r="Y3479" s="131">
        <f>IF($D3479=Y$1,SUMIFS($H$3:$H3479,$G$3:$G3479,Y$1,$C$3:$C3479,"Sell"),0)</f>
        <v>0</v>
      </c>
      <c r="Z3479" s="131">
        <f t="shared" si="599"/>
        <v>0</v>
      </c>
      <c r="AA3479" s="131">
        <f>IF($D3479=AA$1,SUMIFS($H$3:$H3479,$G$3:$G3479,AA$1,$C$3:$C3479,"Sell"),0)</f>
        <v>0</v>
      </c>
      <c r="AB3479" s="131">
        <f t="shared" si="600"/>
        <v>0</v>
      </c>
      <c r="AC3479" s="131">
        <f>SUMIFS('Deductions and Deposits'!$H:$H,'Deductions and Deposits'!$G:$G,D3479,'Deductions and Deposits'!$F:$F,"&lt;="&amp;B3479)+SUMIFS($F$3:F3479,$D$3:D3479,D3479,$C$3:C3479,"Coin Deposit",$E$3:E3479,"")</f>
        <v>0</v>
      </c>
      <c r="AD3479" s="131">
        <f>SUMIFS('Deductions and Deposits'!$D:$D,'Deductions and Deposits'!$C:$C,D3479)+SUMIFS($F:$F,$D:$D,D3479,$C:$C,"Coin Deduction")</f>
        <v>0</v>
      </c>
      <c r="AE3479" s="131">
        <f>Table5[[#This Row],[Column4]]+Table5[[#This Row],[Column14]]+Table5[[#This Row],[Column19]]+Table5[[#This Row],[Column12]]</f>
        <v>0</v>
      </c>
      <c r="AF3479" s="131">
        <f>Table5[[#This Row],[Column5]]+Table5[[#This Row],[Column13]]+Table5[[#This Row],[Column21]]+Table5[[#This Row],[Column18]]</f>
        <v>0</v>
      </c>
      <c r="AG3479" s="131">
        <f t="shared" si="601"/>
        <v>0</v>
      </c>
      <c r="AH3479" s="131">
        <f t="shared" si="602"/>
        <v>0</v>
      </c>
      <c r="AI3479" s="131">
        <f>Table5[[#This Row],[Column17]]-Table5[[#This Row],[Column20]]</f>
        <v>0</v>
      </c>
      <c r="AJ3479" s="131">
        <f t="shared" si="603"/>
        <v>0</v>
      </c>
      <c r="AK3479" s="131">
        <f t="shared" si="596"/>
        <v>0</v>
      </c>
      <c r="AL3479" s="131">
        <f t="shared" si="604"/>
        <v>0</v>
      </c>
      <c r="AM3479" s="131" t="str">
        <f t="shared" si="605"/>
        <v/>
      </c>
      <c r="AN3479" s="131" t="str">
        <f t="shared" ca="1" si="606"/>
        <v/>
      </c>
    </row>
    <row r="3480" spans="1:40" ht="20.25" customHeight="1" x14ac:dyDescent="0.3">
      <c r="A3480" s="127"/>
      <c r="B3480" s="164"/>
      <c r="C3480" s="139"/>
      <c r="D3480" s="140"/>
      <c r="E3480" s="139"/>
      <c r="F3480" s="139"/>
      <c r="G3480" s="140"/>
      <c r="H3480" s="139"/>
      <c r="I3480" s="129"/>
      <c r="L3480" s="128"/>
      <c r="M3480" s="128"/>
      <c r="N3480" s="128"/>
      <c r="O3480" s="128"/>
      <c r="P3480" s="128"/>
      <c r="Q3480" s="128"/>
      <c r="R3480" s="128"/>
      <c r="S3480" s="128"/>
      <c r="T3480" s="120">
        <f t="shared" si="597"/>
        <v>0</v>
      </c>
      <c r="U3480" s="131"/>
      <c r="V3480" s="131"/>
      <c r="W3480" s="131">
        <f>SUMIFS($F$3:F3480,$D$3:D3480,D3480,$C$3:C3480,"Buy")+SUMIFS($F$3:F3480,$D$3:D3480,D3480,$C$3:C3480,"Coin Deposit",$E$3:E3480,"&lt;&gt;")</f>
        <v>0</v>
      </c>
      <c r="X3480" s="131">
        <f t="shared" si="598"/>
        <v>0</v>
      </c>
      <c r="Y3480" s="131">
        <f>IF($D3480=Y$1,SUMIFS($H$3:$H3480,$G$3:$G3480,Y$1,$C$3:$C3480,"Sell"),0)</f>
        <v>0</v>
      </c>
      <c r="Z3480" s="131">
        <f t="shared" si="599"/>
        <v>0</v>
      </c>
      <c r="AA3480" s="131">
        <f>IF($D3480=AA$1,SUMIFS($H$3:$H3480,$G$3:$G3480,AA$1,$C$3:$C3480,"Sell"),0)</f>
        <v>0</v>
      </c>
      <c r="AB3480" s="131">
        <f t="shared" si="600"/>
        <v>0</v>
      </c>
      <c r="AC3480" s="131">
        <f>SUMIFS('Deductions and Deposits'!$H:$H,'Deductions and Deposits'!$G:$G,D3480,'Deductions and Deposits'!$F:$F,"&lt;="&amp;B3480)+SUMIFS($F$3:F3480,$D$3:D3480,D3480,$C$3:C3480,"Coin Deposit",$E$3:E3480,"")</f>
        <v>0</v>
      </c>
      <c r="AD3480" s="131">
        <f>SUMIFS('Deductions and Deposits'!$D:$D,'Deductions and Deposits'!$C:$C,D3480)+SUMIFS($F:$F,$D:$D,D3480,$C:$C,"Coin Deduction")</f>
        <v>0</v>
      </c>
      <c r="AE3480" s="131">
        <f>Table5[[#This Row],[Column4]]+Table5[[#This Row],[Column14]]+Table5[[#This Row],[Column19]]+Table5[[#This Row],[Column12]]</f>
        <v>0</v>
      </c>
      <c r="AF3480" s="131">
        <f>Table5[[#This Row],[Column5]]+Table5[[#This Row],[Column13]]+Table5[[#This Row],[Column21]]+Table5[[#This Row],[Column18]]</f>
        <v>0</v>
      </c>
      <c r="AG3480" s="131">
        <f t="shared" si="601"/>
        <v>0</v>
      </c>
      <c r="AH3480" s="131">
        <f t="shared" si="602"/>
        <v>0</v>
      </c>
      <c r="AI3480" s="131">
        <f>Table5[[#This Row],[Column17]]-Table5[[#This Row],[Column20]]</f>
        <v>0</v>
      </c>
      <c r="AJ3480" s="131">
        <f t="shared" si="603"/>
        <v>0</v>
      </c>
      <c r="AK3480" s="131">
        <f t="shared" si="596"/>
        <v>0</v>
      </c>
      <c r="AL3480" s="131">
        <f t="shared" si="604"/>
        <v>0</v>
      </c>
      <c r="AM3480" s="131" t="str">
        <f t="shared" si="605"/>
        <v/>
      </c>
      <c r="AN3480" s="131" t="str">
        <f t="shared" ca="1" si="606"/>
        <v/>
      </c>
    </row>
    <row r="3481" spans="1:40" ht="20.25" customHeight="1" x14ac:dyDescent="0.3">
      <c r="A3481" s="127"/>
      <c r="B3481" s="164"/>
      <c r="C3481" s="139"/>
      <c r="D3481" s="140"/>
      <c r="E3481" s="139"/>
      <c r="F3481" s="139"/>
      <c r="G3481" s="140"/>
      <c r="H3481" s="139"/>
      <c r="I3481" s="129"/>
      <c r="L3481" s="128"/>
      <c r="M3481" s="128"/>
      <c r="N3481" s="128"/>
      <c r="O3481" s="128"/>
      <c r="P3481" s="128"/>
      <c r="Q3481" s="128"/>
      <c r="R3481" s="128"/>
      <c r="S3481" s="128"/>
      <c r="T3481" s="120">
        <f t="shared" si="597"/>
        <v>0</v>
      </c>
      <c r="U3481" s="131"/>
      <c r="V3481" s="131"/>
      <c r="W3481" s="131">
        <f>SUMIFS($F$3:F3481,$D$3:D3481,D3481,$C$3:C3481,"Buy")+SUMIFS($F$3:F3481,$D$3:D3481,D3481,$C$3:C3481,"Coin Deposit",$E$3:E3481,"&lt;&gt;")</f>
        <v>0</v>
      </c>
      <c r="X3481" s="131">
        <f t="shared" si="598"/>
        <v>0</v>
      </c>
      <c r="Y3481" s="131">
        <f>IF($D3481=Y$1,SUMIFS($H$3:$H3481,$G$3:$G3481,Y$1,$C$3:$C3481,"Sell"),0)</f>
        <v>0</v>
      </c>
      <c r="Z3481" s="131">
        <f t="shared" si="599"/>
        <v>0</v>
      </c>
      <c r="AA3481" s="131">
        <f>IF($D3481=AA$1,SUMIFS($H$3:$H3481,$G$3:$G3481,AA$1,$C$3:$C3481,"Sell"),0)</f>
        <v>0</v>
      </c>
      <c r="AB3481" s="131">
        <f t="shared" si="600"/>
        <v>0</v>
      </c>
      <c r="AC3481" s="131">
        <f>SUMIFS('Deductions and Deposits'!$H:$H,'Deductions and Deposits'!$G:$G,D3481,'Deductions and Deposits'!$F:$F,"&lt;="&amp;B3481)+SUMIFS($F$3:F3481,$D$3:D3481,D3481,$C$3:C3481,"Coin Deposit",$E$3:E3481,"")</f>
        <v>0</v>
      </c>
      <c r="AD3481" s="131">
        <f>SUMIFS('Deductions and Deposits'!$D:$D,'Deductions and Deposits'!$C:$C,D3481)+SUMIFS($F:$F,$D:$D,D3481,$C:$C,"Coin Deduction")</f>
        <v>0</v>
      </c>
      <c r="AE3481" s="131">
        <f>Table5[[#This Row],[Column4]]+Table5[[#This Row],[Column14]]+Table5[[#This Row],[Column19]]+Table5[[#This Row],[Column12]]</f>
        <v>0</v>
      </c>
      <c r="AF3481" s="131">
        <f>Table5[[#This Row],[Column5]]+Table5[[#This Row],[Column13]]+Table5[[#This Row],[Column21]]+Table5[[#This Row],[Column18]]</f>
        <v>0</v>
      </c>
      <c r="AG3481" s="131">
        <f t="shared" si="601"/>
        <v>0</v>
      </c>
      <c r="AH3481" s="131">
        <f t="shared" si="602"/>
        <v>0</v>
      </c>
      <c r="AI3481" s="131">
        <f>Table5[[#This Row],[Column17]]-Table5[[#This Row],[Column20]]</f>
        <v>0</v>
      </c>
      <c r="AJ3481" s="131">
        <f t="shared" si="603"/>
        <v>0</v>
      </c>
      <c r="AK3481" s="131">
        <f t="shared" si="596"/>
        <v>0</v>
      </c>
      <c r="AL3481" s="131">
        <f t="shared" si="604"/>
        <v>0</v>
      </c>
      <c r="AM3481" s="131" t="str">
        <f t="shared" si="605"/>
        <v/>
      </c>
      <c r="AN3481" s="131" t="str">
        <f t="shared" ca="1" si="606"/>
        <v/>
      </c>
    </row>
    <row r="3482" spans="1:40" ht="20.25" customHeight="1" x14ac:dyDescent="0.3">
      <c r="A3482" s="127"/>
      <c r="B3482" s="164"/>
      <c r="C3482" s="139"/>
      <c r="D3482" s="140"/>
      <c r="E3482" s="139"/>
      <c r="F3482" s="139"/>
      <c r="G3482" s="140"/>
      <c r="H3482" s="139"/>
      <c r="I3482" s="129"/>
      <c r="L3482" s="128"/>
      <c r="M3482" s="128"/>
      <c r="N3482" s="128"/>
      <c r="O3482" s="128"/>
      <c r="P3482" s="128"/>
      <c r="Q3482" s="128"/>
      <c r="R3482" s="128"/>
      <c r="S3482" s="128"/>
      <c r="T3482" s="120">
        <f t="shared" si="597"/>
        <v>0</v>
      </c>
      <c r="U3482" s="131"/>
      <c r="V3482" s="131"/>
      <c r="W3482" s="131">
        <f>SUMIFS($F$3:F3482,$D$3:D3482,D3482,$C$3:C3482,"Buy")+SUMIFS($F$3:F3482,$D$3:D3482,D3482,$C$3:C3482,"Coin Deposit",$E$3:E3482,"&lt;&gt;")</f>
        <v>0</v>
      </c>
      <c r="X3482" s="131">
        <f t="shared" si="598"/>
        <v>0</v>
      </c>
      <c r="Y3482" s="131">
        <f>IF($D3482=Y$1,SUMIFS($H$3:$H3482,$G$3:$G3482,Y$1,$C$3:$C3482,"Sell"),0)</f>
        <v>0</v>
      </c>
      <c r="Z3482" s="131">
        <f t="shared" si="599"/>
        <v>0</v>
      </c>
      <c r="AA3482" s="131">
        <f>IF($D3482=AA$1,SUMIFS($H$3:$H3482,$G$3:$G3482,AA$1,$C$3:$C3482,"Sell"),0)</f>
        <v>0</v>
      </c>
      <c r="AB3482" s="131">
        <f t="shared" si="600"/>
        <v>0</v>
      </c>
      <c r="AC3482" s="131">
        <f>SUMIFS('Deductions and Deposits'!$H:$H,'Deductions and Deposits'!$G:$G,D3482,'Deductions and Deposits'!$F:$F,"&lt;="&amp;B3482)+SUMIFS($F$3:F3482,$D$3:D3482,D3482,$C$3:C3482,"Coin Deposit",$E$3:E3482,"")</f>
        <v>0</v>
      </c>
      <c r="AD3482" s="131">
        <f>SUMIFS('Deductions and Deposits'!$D:$D,'Deductions and Deposits'!$C:$C,D3482)+SUMIFS($F:$F,$D:$D,D3482,$C:$C,"Coin Deduction")</f>
        <v>0</v>
      </c>
      <c r="AE3482" s="131">
        <f>Table5[[#This Row],[Column4]]+Table5[[#This Row],[Column14]]+Table5[[#This Row],[Column19]]+Table5[[#This Row],[Column12]]</f>
        <v>0</v>
      </c>
      <c r="AF3482" s="131">
        <f>Table5[[#This Row],[Column5]]+Table5[[#This Row],[Column13]]+Table5[[#This Row],[Column21]]+Table5[[#This Row],[Column18]]</f>
        <v>0</v>
      </c>
      <c r="AG3482" s="131">
        <f t="shared" si="601"/>
        <v>0</v>
      </c>
      <c r="AH3482" s="131">
        <f t="shared" si="602"/>
        <v>0</v>
      </c>
      <c r="AI3482" s="131">
        <f>Table5[[#This Row],[Column17]]-Table5[[#This Row],[Column20]]</f>
        <v>0</v>
      </c>
      <c r="AJ3482" s="131">
        <f t="shared" si="603"/>
        <v>0</v>
      </c>
      <c r="AK3482" s="131">
        <f t="shared" si="596"/>
        <v>0</v>
      </c>
      <c r="AL3482" s="131">
        <f t="shared" si="604"/>
        <v>0</v>
      </c>
      <c r="AM3482" s="131" t="str">
        <f t="shared" si="605"/>
        <v/>
      </c>
      <c r="AN3482" s="131" t="str">
        <f t="shared" ca="1" si="606"/>
        <v/>
      </c>
    </row>
    <row r="3483" spans="1:40" ht="20.25" customHeight="1" x14ac:dyDescent="0.3">
      <c r="A3483" s="127"/>
      <c r="B3483" s="164"/>
      <c r="C3483" s="139"/>
      <c r="D3483" s="140"/>
      <c r="E3483" s="139"/>
      <c r="F3483" s="139"/>
      <c r="G3483" s="140"/>
      <c r="H3483" s="139"/>
      <c r="I3483" s="129"/>
      <c r="L3483" s="128"/>
      <c r="M3483" s="128"/>
      <c r="N3483" s="128"/>
      <c r="O3483" s="128"/>
      <c r="P3483" s="128"/>
      <c r="Q3483" s="128"/>
      <c r="R3483" s="128"/>
      <c r="S3483" s="128"/>
      <c r="T3483" s="120">
        <f t="shared" si="597"/>
        <v>0</v>
      </c>
      <c r="U3483" s="131"/>
      <c r="V3483" s="131"/>
      <c r="W3483" s="131">
        <f>SUMIFS($F$3:F3483,$D$3:D3483,D3483,$C$3:C3483,"Buy")+SUMIFS($F$3:F3483,$D$3:D3483,D3483,$C$3:C3483,"Coin Deposit",$E$3:E3483,"&lt;&gt;")</f>
        <v>0</v>
      </c>
      <c r="X3483" s="131">
        <f t="shared" si="598"/>
        <v>0</v>
      </c>
      <c r="Y3483" s="131">
        <f>IF($D3483=Y$1,SUMIFS($H$3:$H3483,$G$3:$G3483,Y$1,$C$3:$C3483,"Sell"),0)</f>
        <v>0</v>
      </c>
      <c r="Z3483" s="131">
        <f t="shared" si="599"/>
        <v>0</v>
      </c>
      <c r="AA3483" s="131">
        <f>IF($D3483=AA$1,SUMIFS($H$3:$H3483,$G$3:$G3483,AA$1,$C$3:$C3483,"Sell"),0)</f>
        <v>0</v>
      </c>
      <c r="AB3483" s="131">
        <f t="shared" si="600"/>
        <v>0</v>
      </c>
      <c r="AC3483" s="131">
        <f>SUMIFS('Deductions and Deposits'!$H:$H,'Deductions and Deposits'!$G:$G,D3483,'Deductions and Deposits'!$F:$F,"&lt;="&amp;B3483)+SUMIFS($F$3:F3483,$D$3:D3483,D3483,$C$3:C3483,"Coin Deposit",$E$3:E3483,"")</f>
        <v>0</v>
      </c>
      <c r="AD3483" s="131">
        <f>SUMIFS('Deductions and Deposits'!$D:$D,'Deductions and Deposits'!$C:$C,D3483)+SUMIFS($F:$F,$D:$D,D3483,$C:$C,"Coin Deduction")</f>
        <v>0</v>
      </c>
      <c r="AE3483" s="131">
        <f>Table5[[#This Row],[Column4]]+Table5[[#This Row],[Column14]]+Table5[[#This Row],[Column19]]+Table5[[#This Row],[Column12]]</f>
        <v>0</v>
      </c>
      <c r="AF3483" s="131">
        <f>Table5[[#This Row],[Column5]]+Table5[[#This Row],[Column13]]+Table5[[#This Row],[Column21]]+Table5[[#This Row],[Column18]]</f>
        <v>0</v>
      </c>
      <c r="AG3483" s="131">
        <f t="shared" si="601"/>
        <v>0</v>
      </c>
      <c r="AH3483" s="131">
        <f t="shared" si="602"/>
        <v>0</v>
      </c>
      <c r="AI3483" s="131">
        <f>Table5[[#This Row],[Column17]]-Table5[[#This Row],[Column20]]</f>
        <v>0</v>
      </c>
      <c r="AJ3483" s="131">
        <f t="shared" si="603"/>
        <v>0</v>
      </c>
      <c r="AK3483" s="131">
        <f t="shared" si="596"/>
        <v>0</v>
      </c>
      <c r="AL3483" s="131">
        <f t="shared" si="604"/>
        <v>0</v>
      </c>
      <c r="AM3483" s="131" t="str">
        <f t="shared" si="605"/>
        <v/>
      </c>
      <c r="AN3483" s="131" t="str">
        <f t="shared" ca="1" si="606"/>
        <v/>
      </c>
    </row>
    <row r="3484" spans="1:40" ht="20.25" customHeight="1" x14ac:dyDescent="0.3">
      <c r="A3484" s="127"/>
      <c r="B3484" s="164"/>
      <c r="C3484" s="139"/>
      <c r="D3484" s="140"/>
      <c r="E3484" s="139"/>
      <c r="F3484" s="139"/>
      <c r="G3484" s="140"/>
      <c r="H3484" s="139"/>
      <c r="I3484" s="129"/>
      <c r="L3484" s="128"/>
      <c r="M3484" s="128"/>
      <c r="N3484" s="128"/>
      <c r="O3484" s="128"/>
      <c r="P3484" s="128"/>
      <c r="Q3484" s="128"/>
      <c r="R3484" s="128"/>
      <c r="S3484" s="128"/>
      <c r="T3484" s="120">
        <f t="shared" si="597"/>
        <v>0</v>
      </c>
      <c r="U3484" s="131"/>
      <c r="V3484" s="131"/>
      <c r="W3484" s="131">
        <f>SUMIFS($F$3:F3484,$D$3:D3484,D3484,$C$3:C3484,"Buy")+SUMIFS($F$3:F3484,$D$3:D3484,D3484,$C$3:C3484,"Coin Deposit",$E$3:E3484,"&lt;&gt;")</f>
        <v>0</v>
      </c>
      <c r="X3484" s="131">
        <f t="shared" si="598"/>
        <v>0</v>
      </c>
      <c r="Y3484" s="131">
        <f>IF($D3484=Y$1,SUMIFS($H$3:$H3484,$G$3:$G3484,Y$1,$C$3:$C3484,"Sell"),0)</f>
        <v>0</v>
      </c>
      <c r="Z3484" s="131">
        <f t="shared" si="599"/>
        <v>0</v>
      </c>
      <c r="AA3484" s="131">
        <f>IF($D3484=AA$1,SUMIFS($H$3:$H3484,$G$3:$G3484,AA$1,$C$3:$C3484,"Sell"),0)</f>
        <v>0</v>
      </c>
      <c r="AB3484" s="131">
        <f t="shared" si="600"/>
        <v>0</v>
      </c>
      <c r="AC3484" s="131">
        <f>SUMIFS('Deductions and Deposits'!$H:$H,'Deductions and Deposits'!$G:$G,D3484,'Deductions and Deposits'!$F:$F,"&lt;="&amp;B3484)+SUMIFS($F$3:F3484,$D$3:D3484,D3484,$C$3:C3484,"Coin Deposit",$E$3:E3484,"")</f>
        <v>0</v>
      </c>
      <c r="AD3484" s="131">
        <f>SUMIFS('Deductions and Deposits'!$D:$D,'Deductions and Deposits'!$C:$C,D3484)+SUMIFS($F:$F,$D:$D,D3484,$C:$C,"Coin Deduction")</f>
        <v>0</v>
      </c>
      <c r="AE3484" s="131">
        <f>Table5[[#This Row],[Column4]]+Table5[[#This Row],[Column14]]+Table5[[#This Row],[Column19]]+Table5[[#This Row],[Column12]]</f>
        <v>0</v>
      </c>
      <c r="AF3484" s="131">
        <f>Table5[[#This Row],[Column5]]+Table5[[#This Row],[Column13]]+Table5[[#This Row],[Column21]]+Table5[[#This Row],[Column18]]</f>
        <v>0</v>
      </c>
      <c r="AG3484" s="131">
        <f t="shared" si="601"/>
        <v>0</v>
      </c>
      <c r="AH3484" s="131">
        <f t="shared" si="602"/>
        <v>0</v>
      </c>
      <c r="AI3484" s="131">
        <f>Table5[[#This Row],[Column17]]-Table5[[#This Row],[Column20]]</f>
        <v>0</v>
      </c>
      <c r="AJ3484" s="131">
        <f t="shared" si="603"/>
        <v>0</v>
      </c>
      <c r="AK3484" s="131">
        <f t="shared" si="596"/>
        <v>0</v>
      </c>
      <c r="AL3484" s="131">
        <f t="shared" si="604"/>
        <v>0</v>
      </c>
      <c r="AM3484" s="131" t="str">
        <f t="shared" si="605"/>
        <v/>
      </c>
      <c r="AN3484" s="131" t="str">
        <f t="shared" ca="1" si="606"/>
        <v/>
      </c>
    </row>
    <row r="3485" spans="1:40" ht="20.25" customHeight="1" x14ac:dyDescent="0.3">
      <c r="A3485" s="127"/>
      <c r="B3485" s="164"/>
      <c r="C3485" s="139"/>
      <c r="D3485" s="140"/>
      <c r="E3485" s="139"/>
      <c r="F3485" s="139"/>
      <c r="G3485" s="140"/>
      <c r="H3485" s="139"/>
      <c r="I3485" s="129"/>
      <c r="L3485" s="128"/>
      <c r="M3485" s="128"/>
      <c r="N3485" s="128"/>
      <c r="O3485" s="128"/>
      <c r="P3485" s="128"/>
      <c r="Q3485" s="128"/>
      <c r="R3485" s="128"/>
      <c r="S3485" s="128"/>
      <c r="T3485" s="120">
        <f t="shared" si="597"/>
        <v>0</v>
      </c>
      <c r="U3485" s="131"/>
      <c r="V3485" s="131"/>
      <c r="W3485" s="131">
        <f>SUMIFS($F$3:F3485,$D$3:D3485,D3485,$C$3:C3485,"Buy")+SUMIFS($F$3:F3485,$D$3:D3485,D3485,$C$3:C3485,"Coin Deposit",$E$3:E3485,"&lt;&gt;")</f>
        <v>0</v>
      </c>
      <c r="X3485" s="131">
        <f t="shared" si="598"/>
        <v>0</v>
      </c>
      <c r="Y3485" s="131">
        <f>IF($D3485=Y$1,SUMIFS($H$3:$H3485,$G$3:$G3485,Y$1,$C$3:$C3485,"Sell"),0)</f>
        <v>0</v>
      </c>
      <c r="Z3485" s="131">
        <f t="shared" si="599"/>
        <v>0</v>
      </c>
      <c r="AA3485" s="131">
        <f>IF($D3485=AA$1,SUMIFS($H$3:$H3485,$G$3:$G3485,AA$1,$C$3:$C3485,"Sell"),0)</f>
        <v>0</v>
      </c>
      <c r="AB3485" s="131">
        <f t="shared" si="600"/>
        <v>0</v>
      </c>
      <c r="AC3485" s="131">
        <f>SUMIFS('Deductions and Deposits'!$H:$H,'Deductions and Deposits'!$G:$G,D3485,'Deductions and Deposits'!$F:$F,"&lt;="&amp;B3485)+SUMIFS($F$3:F3485,$D$3:D3485,D3485,$C$3:C3485,"Coin Deposit",$E$3:E3485,"")</f>
        <v>0</v>
      </c>
      <c r="AD3485" s="131">
        <f>SUMIFS('Deductions and Deposits'!$D:$D,'Deductions and Deposits'!$C:$C,D3485)+SUMIFS($F:$F,$D:$D,D3485,$C:$C,"Coin Deduction")</f>
        <v>0</v>
      </c>
      <c r="AE3485" s="131">
        <f>Table5[[#This Row],[Column4]]+Table5[[#This Row],[Column14]]+Table5[[#This Row],[Column19]]+Table5[[#This Row],[Column12]]</f>
        <v>0</v>
      </c>
      <c r="AF3485" s="131">
        <f>Table5[[#This Row],[Column5]]+Table5[[#This Row],[Column13]]+Table5[[#This Row],[Column21]]+Table5[[#This Row],[Column18]]</f>
        <v>0</v>
      </c>
      <c r="AG3485" s="131">
        <f t="shared" si="601"/>
        <v>0</v>
      </c>
      <c r="AH3485" s="131">
        <f t="shared" si="602"/>
        <v>0</v>
      </c>
      <c r="AI3485" s="131">
        <f>Table5[[#This Row],[Column17]]-Table5[[#This Row],[Column20]]</f>
        <v>0</v>
      </c>
      <c r="AJ3485" s="131">
        <f t="shared" si="603"/>
        <v>0</v>
      </c>
      <c r="AK3485" s="131">
        <f t="shared" si="596"/>
        <v>0</v>
      </c>
      <c r="AL3485" s="131">
        <f t="shared" si="604"/>
        <v>0</v>
      </c>
      <c r="AM3485" s="131" t="str">
        <f t="shared" si="605"/>
        <v/>
      </c>
      <c r="AN3485" s="131" t="str">
        <f t="shared" ca="1" si="606"/>
        <v/>
      </c>
    </row>
    <row r="3486" spans="1:40" ht="20.25" customHeight="1" x14ac:dyDescent="0.3">
      <c r="A3486" s="127"/>
      <c r="B3486" s="164"/>
      <c r="C3486" s="139"/>
      <c r="D3486" s="140"/>
      <c r="E3486" s="139"/>
      <c r="F3486" s="139"/>
      <c r="G3486" s="140"/>
      <c r="H3486" s="139"/>
      <c r="I3486" s="129"/>
      <c r="L3486" s="128"/>
      <c r="M3486" s="128"/>
      <c r="N3486" s="128"/>
      <c r="O3486" s="128"/>
      <c r="P3486" s="128"/>
      <c r="Q3486" s="128"/>
      <c r="R3486" s="128"/>
      <c r="S3486" s="128"/>
      <c r="T3486" s="120">
        <f t="shared" si="597"/>
        <v>0</v>
      </c>
      <c r="U3486" s="131"/>
      <c r="V3486" s="131"/>
      <c r="W3486" s="131">
        <f>SUMIFS($F$3:F3486,$D$3:D3486,D3486,$C$3:C3486,"Buy")+SUMIFS($F$3:F3486,$D$3:D3486,D3486,$C$3:C3486,"Coin Deposit",$E$3:E3486,"&lt;&gt;")</f>
        <v>0</v>
      </c>
      <c r="X3486" s="131">
        <f t="shared" si="598"/>
        <v>0</v>
      </c>
      <c r="Y3486" s="131">
        <f>IF($D3486=Y$1,SUMIFS($H$3:$H3486,$G$3:$G3486,Y$1,$C$3:$C3486,"Sell"),0)</f>
        <v>0</v>
      </c>
      <c r="Z3486" s="131">
        <f t="shared" si="599"/>
        <v>0</v>
      </c>
      <c r="AA3486" s="131">
        <f>IF($D3486=AA$1,SUMIFS($H$3:$H3486,$G$3:$G3486,AA$1,$C$3:$C3486,"Sell"),0)</f>
        <v>0</v>
      </c>
      <c r="AB3486" s="131">
        <f t="shared" si="600"/>
        <v>0</v>
      </c>
      <c r="AC3486" s="131">
        <f>SUMIFS('Deductions and Deposits'!$H:$H,'Deductions and Deposits'!$G:$G,D3486,'Deductions and Deposits'!$F:$F,"&lt;="&amp;B3486)+SUMIFS($F$3:F3486,$D$3:D3486,D3486,$C$3:C3486,"Coin Deposit",$E$3:E3486,"")</f>
        <v>0</v>
      </c>
      <c r="AD3486" s="131">
        <f>SUMIFS('Deductions and Deposits'!$D:$D,'Deductions and Deposits'!$C:$C,D3486)+SUMIFS($F:$F,$D:$D,D3486,$C:$C,"Coin Deduction")</f>
        <v>0</v>
      </c>
      <c r="AE3486" s="131">
        <f>Table5[[#This Row],[Column4]]+Table5[[#This Row],[Column14]]+Table5[[#This Row],[Column19]]+Table5[[#This Row],[Column12]]</f>
        <v>0</v>
      </c>
      <c r="AF3486" s="131">
        <f>Table5[[#This Row],[Column5]]+Table5[[#This Row],[Column13]]+Table5[[#This Row],[Column21]]+Table5[[#This Row],[Column18]]</f>
        <v>0</v>
      </c>
      <c r="AG3486" s="131">
        <f t="shared" si="601"/>
        <v>0</v>
      </c>
      <c r="AH3486" s="131">
        <f t="shared" si="602"/>
        <v>0</v>
      </c>
      <c r="AI3486" s="131">
        <f>Table5[[#This Row],[Column17]]-Table5[[#This Row],[Column20]]</f>
        <v>0</v>
      </c>
      <c r="AJ3486" s="131">
        <f t="shared" si="603"/>
        <v>0</v>
      </c>
      <c r="AK3486" s="131">
        <f t="shared" si="596"/>
        <v>0</v>
      </c>
      <c r="AL3486" s="131">
        <f t="shared" si="604"/>
        <v>0</v>
      </c>
      <c r="AM3486" s="131" t="str">
        <f t="shared" si="605"/>
        <v/>
      </c>
      <c r="AN3486" s="131" t="str">
        <f t="shared" ca="1" si="606"/>
        <v/>
      </c>
    </row>
    <row r="3487" spans="1:40" ht="20.25" customHeight="1" x14ac:dyDescent="0.3">
      <c r="A3487" s="127"/>
      <c r="B3487" s="164"/>
      <c r="C3487" s="139"/>
      <c r="D3487" s="140"/>
      <c r="E3487" s="139"/>
      <c r="F3487" s="139"/>
      <c r="G3487" s="140"/>
      <c r="H3487" s="139"/>
      <c r="I3487" s="129"/>
      <c r="L3487" s="128"/>
      <c r="M3487" s="128"/>
      <c r="N3487" s="128"/>
      <c r="O3487" s="128"/>
      <c r="P3487" s="128"/>
      <c r="Q3487" s="128"/>
      <c r="R3487" s="128"/>
      <c r="S3487" s="128"/>
      <c r="T3487" s="120">
        <f t="shared" si="597"/>
        <v>0</v>
      </c>
      <c r="U3487" s="131"/>
      <c r="V3487" s="131"/>
      <c r="W3487" s="131">
        <f>SUMIFS($F$3:F3487,$D$3:D3487,D3487,$C$3:C3487,"Buy")+SUMIFS($F$3:F3487,$D$3:D3487,D3487,$C$3:C3487,"Coin Deposit",$E$3:E3487,"&lt;&gt;")</f>
        <v>0</v>
      </c>
      <c r="X3487" s="131">
        <f t="shared" si="598"/>
        <v>0</v>
      </c>
      <c r="Y3487" s="131">
        <f>IF($D3487=Y$1,SUMIFS($H$3:$H3487,$G$3:$G3487,Y$1,$C$3:$C3487,"Sell"),0)</f>
        <v>0</v>
      </c>
      <c r="Z3487" s="131">
        <f t="shared" si="599"/>
        <v>0</v>
      </c>
      <c r="AA3487" s="131">
        <f>IF($D3487=AA$1,SUMIFS($H$3:$H3487,$G$3:$G3487,AA$1,$C$3:$C3487,"Sell"),0)</f>
        <v>0</v>
      </c>
      <c r="AB3487" s="131">
        <f t="shared" si="600"/>
        <v>0</v>
      </c>
      <c r="AC3487" s="131">
        <f>SUMIFS('Deductions and Deposits'!$H:$H,'Deductions and Deposits'!$G:$G,D3487,'Deductions and Deposits'!$F:$F,"&lt;="&amp;B3487)+SUMIFS($F$3:F3487,$D$3:D3487,D3487,$C$3:C3487,"Coin Deposit",$E$3:E3487,"")</f>
        <v>0</v>
      </c>
      <c r="AD3487" s="131">
        <f>SUMIFS('Deductions and Deposits'!$D:$D,'Deductions and Deposits'!$C:$C,D3487)+SUMIFS($F:$F,$D:$D,D3487,$C:$C,"Coin Deduction")</f>
        <v>0</v>
      </c>
      <c r="AE3487" s="131">
        <f>Table5[[#This Row],[Column4]]+Table5[[#This Row],[Column14]]+Table5[[#This Row],[Column19]]+Table5[[#This Row],[Column12]]</f>
        <v>0</v>
      </c>
      <c r="AF3487" s="131">
        <f>Table5[[#This Row],[Column5]]+Table5[[#This Row],[Column13]]+Table5[[#This Row],[Column21]]+Table5[[#This Row],[Column18]]</f>
        <v>0</v>
      </c>
      <c r="AG3487" s="131">
        <f t="shared" si="601"/>
        <v>0</v>
      </c>
      <c r="AH3487" s="131">
        <f t="shared" si="602"/>
        <v>0</v>
      </c>
      <c r="AI3487" s="131">
        <f>Table5[[#This Row],[Column17]]-Table5[[#This Row],[Column20]]</f>
        <v>0</v>
      </c>
      <c r="AJ3487" s="131">
        <f t="shared" si="603"/>
        <v>0</v>
      </c>
      <c r="AK3487" s="131">
        <f t="shared" si="596"/>
        <v>0</v>
      </c>
      <c r="AL3487" s="131">
        <f t="shared" si="604"/>
        <v>0</v>
      </c>
      <c r="AM3487" s="131" t="str">
        <f t="shared" si="605"/>
        <v/>
      </c>
      <c r="AN3487" s="131" t="str">
        <f t="shared" ca="1" si="606"/>
        <v/>
      </c>
    </row>
    <row r="3488" spans="1:40" ht="20.25" customHeight="1" x14ac:dyDescent="0.3">
      <c r="A3488" s="127"/>
      <c r="B3488" s="164"/>
      <c r="C3488" s="139"/>
      <c r="D3488" s="140"/>
      <c r="E3488" s="139"/>
      <c r="F3488" s="139"/>
      <c r="G3488" s="140"/>
      <c r="H3488" s="139"/>
      <c r="I3488" s="129"/>
      <c r="L3488" s="128"/>
      <c r="M3488" s="128"/>
      <c r="N3488" s="128"/>
      <c r="O3488" s="128"/>
      <c r="P3488" s="128"/>
      <c r="Q3488" s="128"/>
      <c r="R3488" s="128"/>
      <c r="S3488" s="128"/>
      <c r="T3488" s="120">
        <f t="shared" si="597"/>
        <v>0</v>
      </c>
      <c r="U3488" s="131"/>
      <c r="V3488" s="131"/>
      <c r="W3488" s="131">
        <f>SUMIFS($F$3:F3488,$D$3:D3488,D3488,$C$3:C3488,"Buy")+SUMIFS($F$3:F3488,$D$3:D3488,D3488,$C$3:C3488,"Coin Deposit",$E$3:E3488,"&lt;&gt;")</f>
        <v>0</v>
      </c>
      <c r="X3488" s="131">
        <f t="shared" si="598"/>
        <v>0</v>
      </c>
      <c r="Y3488" s="131">
        <f>IF($D3488=Y$1,SUMIFS($H$3:$H3488,$G$3:$G3488,Y$1,$C$3:$C3488,"Sell"),0)</f>
        <v>0</v>
      </c>
      <c r="Z3488" s="131">
        <f t="shared" si="599"/>
        <v>0</v>
      </c>
      <c r="AA3488" s="131">
        <f>IF($D3488=AA$1,SUMIFS($H$3:$H3488,$G$3:$G3488,AA$1,$C$3:$C3488,"Sell"),0)</f>
        <v>0</v>
      </c>
      <c r="AB3488" s="131">
        <f t="shared" si="600"/>
        <v>0</v>
      </c>
      <c r="AC3488" s="131">
        <f>SUMIFS('Deductions and Deposits'!$H:$H,'Deductions and Deposits'!$G:$G,D3488,'Deductions and Deposits'!$F:$F,"&lt;="&amp;B3488)+SUMIFS($F$3:F3488,$D$3:D3488,D3488,$C$3:C3488,"Coin Deposit",$E$3:E3488,"")</f>
        <v>0</v>
      </c>
      <c r="AD3488" s="131">
        <f>SUMIFS('Deductions and Deposits'!$D:$D,'Deductions and Deposits'!$C:$C,D3488)+SUMIFS($F:$F,$D:$D,D3488,$C:$C,"Coin Deduction")</f>
        <v>0</v>
      </c>
      <c r="AE3488" s="131">
        <f>Table5[[#This Row],[Column4]]+Table5[[#This Row],[Column14]]+Table5[[#This Row],[Column19]]+Table5[[#This Row],[Column12]]</f>
        <v>0</v>
      </c>
      <c r="AF3488" s="131">
        <f>Table5[[#This Row],[Column5]]+Table5[[#This Row],[Column13]]+Table5[[#This Row],[Column21]]+Table5[[#This Row],[Column18]]</f>
        <v>0</v>
      </c>
      <c r="AG3488" s="131">
        <f t="shared" si="601"/>
        <v>0</v>
      </c>
      <c r="AH3488" s="131">
        <f t="shared" si="602"/>
        <v>0</v>
      </c>
      <c r="AI3488" s="131">
        <f>Table5[[#This Row],[Column17]]-Table5[[#This Row],[Column20]]</f>
        <v>0</v>
      </c>
      <c r="AJ3488" s="131">
        <f t="shared" si="603"/>
        <v>0</v>
      </c>
      <c r="AK3488" s="131">
        <f t="shared" si="596"/>
        <v>0</v>
      </c>
      <c r="AL3488" s="131">
        <f t="shared" si="604"/>
        <v>0</v>
      </c>
      <c r="AM3488" s="131" t="str">
        <f t="shared" si="605"/>
        <v/>
      </c>
      <c r="AN3488" s="131" t="str">
        <f t="shared" ca="1" si="606"/>
        <v/>
      </c>
    </row>
    <row r="3489" spans="1:40" ht="20.25" customHeight="1" x14ac:dyDescent="0.3">
      <c r="A3489" s="127"/>
      <c r="B3489" s="164"/>
      <c r="C3489" s="139"/>
      <c r="D3489" s="140"/>
      <c r="E3489" s="139"/>
      <c r="F3489" s="139"/>
      <c r="G3489" s="140"/>
      <c r="H3489" s="139"/>
      <c r="I3489" s="129"/>
      <c r="L3489" s="128"/>
      <c r="M3489" s="128"/>
      <c r="N3489" s="128"/>
      <c r="O3489" s="128"/>
      <c r="P3489" s="128"/>
      <c r="Q3489" s="128"/>
      <c r="R3489" s="128"/>
      <c r="S3489" s="128"/>
      <c r="T3489" s="120">
        <f t="shared" si="597"/>
        <v>0</v>
      </c>
      <c r="U3489" s="131"/>
      <c r="V3489" s="131"/>
      <c r="W3489" s="131">
        <f>SUMIFS($F$3:F3489,$D$3:D3489,D3489,$C$3:C3489,"Buy")+SUMIFS($F$3:F3489,$D$3:D3489,D3489,$C$3:C3489,"Coin Deposit",$E$3:E3489,"&lt;&gt;")</f>
        <v>0</v>
      </c>
      <c r="X3489" s="131">
        <f t="shared" si="598"/>
        <v>0</v>
      </c>
      <c r="Y3489" s="131">
        <f>IF($D3489=Y$1,SUMIFS($H$3:$H3489,$G$3:$G3489,Y$1,$C$3:$C3489,"Sell"),0)</f>
        <v>0</v>
      </c>
      <c r="Z3489" s="131">
        <f t="shared" si="599"/>
        <v>0</v>
      </c>
      <c r="AA3489" s="131">
        <f>IF($D3489=AA$1,SUMIFS($H$3:$H3489,$G$3:$G3489,AA$1,$C$3:$C3489,"Sell"),0)</f>
        <v>0</v>
      </c>
      <c r="AB3489" s="131">
        <f t="shared" si="600"/>
        <v>0</v>
      </c>
      <c r="AC3489" s="131">
        <f>SUMIFS('Deductions and Deposits'!$H:$H,'Deductions and Deposits'!$G:$G,D3489,'Deductions and Deposits'!$F:$F,"&lt;="&amp;B3489)+SUMIFS($F$3:F3489,$D$3:D3489,D3489,$C$3:C3489,"Coin Deposit",$E$3:E3489,"")</f>
        <v>0</v>
      </c>
      <c r="AD3489" s="131">
        <f>SUMIFS('Deductions and Deposits'!$D:$D,'Deductions and Deposits'!$C:$C,D3489)+SUMIFS($F:$F,$D:$D,D3489,$C:$C,"Coin Deduction")</f>
        <v>0</v>
      </c>
      <c r="AE3489" s="131">
        <f>Table5[[#This Row],[Column4]]+Table5[[#This Row],[Column14]]+Table5[[#This Row],[Column19]]+Table5[[#This Row],[Column12]]</f>
        <v>0</v>
      </c>
      <c r="AF3489" s="131">
        <f>Table5[[#This Row],[Column5]]+Table5[[#This Row],[Column13]]+Table5[[#This Row],[Column21]]+Table5[[#This Row],[Column18]]</f>
        <v>0</v>
      </c>
      <c r="AG3489" s="131">
        <f t="shared" si="601"/>
        <v>0</v>
      </c>
      <c r="AH3489" s="131">
        <f t="shared" si="602"/>
        <v>0</v>
      </c>
      <c r="AI3489" s="131">
        <f>Table5[[#This Row],[Column17]]-Table5[[#This Row],[Column20]]</f>
        <v>0</v>
      </c>
      <c r="AJ3489" s="131">
        <f t="shared" si="603"/>
        <v>0</v>
      </c>
      <c r="AK3489" s="131">
        <f t="shared" si="596"/>
        <v>0</v>
      </c>
      <c r="AL3489" s="131">
        <f t="shared" si="604"/>
        <v>0</v>
      </c>
      <c r="AM3489" s="131" t="str">
        <f t="shared" si="605"/>
        <v/>
      </c>
      <c r="AN3489" s="131" t="str">
        <f t="shared" ca="1" si="606"/>
        <v/>
      </c>
    </row>
    <row r="3490" spans="1:40" ht="20.25" customHeight="1" x14ac:dyDescent="0.3">
      <c r="A3490" s="127"/>
      <c r="B3490" s="164"/>
      <c r="C3490" s="139"/>
      <c r="D3490" s="140"/>
      <c r="E3490" s="139"/>
      <c r="F3490" s="139"/>
      <c r="G3490" s="140"/>
      <c r="H3490" s="139"/>
      <c r="I3490" s="129"/>
      <c r="L3490" s="128"/>
      <c r="M3490" s="128"/>
      <c r="N3490" s="128"/>
      <c r="O3490" s="128"/>
      <c r="P3490" s="128"/>
      <c r="Q3490" s="128"/>
      <c r="R3490" s="128"/>
      <c r="S3490" s="128"/>
      <c r="T3490" s="120">
        <f t="shared" si="597"/>
        <v>0</v>
      </c>
      <c r="U3490" s="131"/>
      <c r="V3490" s="131"/>
      <c r="W3490" s="131">
        <f>SUMIFS($F$3:F3490,$D$3:D3490,D3490,$C$3:C3490,"Buy")+SUMIFS($F$3:F3490,$D$3:D3490,D3490,$C$3:C3490,"Coin Deposit",$E$3:E3490,"&lt;&gt;")</f>
        <v>0</v>
      </c>
      <c r="X3490" s="131">
        <f t="shared" si="598"/>
        <v>0</v>
      </c>
      <c r="Y3490" s="131">
        <f>IF($D3490=Y$1,SUMIFS($H$3:$H3490,$G$3:$G3490,Y$1,$C$3:$C3490,"Sell"),0)</f>
        <v>0</v>
      </c>
      <c r="Z3490" s="131">
        <f t="shared" si="599"/>
        <v>0</v>
      </c>
      <c r="AA3490" s="131">
        <f>IF($D3490=AA$1,SUMIFS($H$3:$H3490,$G$3:$G3490,AA$1,$C$3:$C3490,"Sell"),0)</f>
        <v>0</v>
      </c>
      <c r="AB3490" s="131">
        <f t="shared" si="600"/>
        <v>0</v>
      </c>
      <c r="AC3490" s="131">
        <f>SUMIFS('Deductions and Deposits'!$H:$H,'Deductions and Deposits'!$G:$G,D3490,'Deductions and Deposits'!$F:$F,"&lt;="&amp;B3490)+SUMIFS($F$3:F3490,$D$3:D3490,D3490,$C$3:C3490,"Coin Deposit",$E$3:E3490,"")</f>
        <v>0</v>
      </c>
      <c r="AD3490" s="131">
        <f>SUMIFS('Deductions and Deposits'!$D:$D,'Deductions and Deposits'!$C:$C,D3490)+SUMIFS($F:$F,$D:$D,D3490,$C:$C,"Coin Deduction")</f>
        <v>0</v>
      </c>
      <c r="AE3490" s="131">
        <f>Table5[[#This Row],[Column4]]+Table5[[#This Row],[Column14]]+Table5[[#This Row],[Column19]]+Table5[[#This Row],[Column12]]</f>
        <v>0</v>
      </c>
      <c r="AF3490" s="131">
        <f>Table5[[#This Row],[Column5]]+Table5[[#This Row],[Column13]]+Table5[[#This Row],[Column21]]+Table5[[#This Row],[Column18]]</f>
        <v>0</v>
      </c>
      <c r="AG3490" s="131">
        <f t="shared" si="601"/>
        <v>0</v>
      </c>
      <c r="AH3490" s="131">
        <f t="shared" si="602"/>
        <v>0</v>
      </c>
      <c r="AI3490" s="131">
        <f>Table5[[#This Row],[Column17]]-Table5[[#This Row],[Column20]]</f>
        <v>0</v>
      </c>
      <c r="AJ3490" s="131">
        <f t="shared" si="603"/>
        <v>0</v>
      </c>
      <c r="AK3490" s="131">
        <f t="shared" si="596"/>
        <v>0</v>
      </c>
      <c r="AL3490" s="131">
        <f t="shared" si="604"/>
        <v>0</v>
      </c>
      <c r="AM3490" s="131" t="str">
        <f t="shared" si="605"/>
        <v/>
      </c>
      <c r="AN3490" s="131" t="str">
        <f t="shared" ca="1" si="606"/>
        <v/>
      </c>
    </row>
    <row r="3491" spans="1:40" ht="20.25" customHeight="1" x14ac:dyDescent="0.3">
      <c r="A3491" s="127"/>
      <c r="B3491" s="164"/>
      <c r="C3491" s="139"/>
      <c r="D3491" s="140"/>
      <c r="E3491" s="139"/>
      <c r="F3491" s="139"/>
      <c r="G3491" s="140"/>
      <c r="H3491" s="139"/>
      <c r="I3491" s="129"/>
      <c r="L3491" s="128"/>
      <c r="M3491" s="128"/>
      <c r="N3491" s="128"/>
      <c r="O3491" s="128"/>
      <c r="P3491" s="128"/>
      <c r="Q3491" s="128"/>
      <c r="R3491" s="128"/>
      <c r="S3491" s="128"/>
      <c r="T3491" s="120">
        <f t="shared" si="597"/>
        <v>0</v>
      </c>
      <c r="U3491" s="131"/>
      <c r="V3491" s="131"/>
      <c r="W3491" s="131">
        <f>SUMIFS($F$3:F3491,$D$3:D3491,D3491,$C$3:C3491,"Buy")+SUMIFS($F$3:F3491,$D$3:D3491,D3491,$C$3:C3491,"Coin Deposit",$E$3:E3491,"&lt;&gt;")</f>
        <v>0</v>
      </c>
      <c r="X3491" s="131">
        <f t="shared" si="598"/>
        <v>0</v>
      </c>
      <c r="Y3491" s="131">
        <f>IF($D3491=Y$1,SUMIFS($H$3:$H3491,$G$3:$G3491,Y$1,$C$3:$C3491,"Sell"),0)</f>
        <v>0</v>
      </c>
      <c r="Z3491" s="131">
        <f t="shared" si="599"/>
        <v>0</v>
      </c>
      <c r="AA3491" s="131">
        <f>IF($D3491=AA$1,SUMIFS($H$3:$H3491,$G$3:$G3491,AA$1,$C$3:$C3491,"Sell"),0)</f>
        <v>0</v>
      </c>
      <c r="AB3491" s="131">
        <f t="shared" si="600"/>
        <v>0</v>
      </c>
      <c r="AC3491" s="131">
        <f>SUMIFS('Deductions and Deposits'!$H:$H,'Deductions and Deposits'!$G:$G,D3491,'Deductions and Deposits'!$F:$F,"&lt;="&amp;B3491)+SUMIFS($F$3:F3491,$D$3:D3491,D3491,$C$3:C3491,"Coin Deposit",$E$3:E3491,"")</f>
        <v>0</v>
      </c>
      <c r="AD3491" s="131">
        <f>SUMIFS('Deductions and Deposits'!$D:$D,'Deductions and Deposits'!$C:$C,D3491)+SUMIFS($F:$F,$D:$D,D3491,$C:$C,"Coin Deduction")</f>
        <v>0</v>
      </c>
      <c r="AE3491" s="131">
        <f>Table5[[#This Row],[Column4]]+Table5[[#This Row],[Column14]]+Table5[[#This Row],[Column19]]+Table5[[#This Row],[Column12]]</f>
        <v>0</v>
      </c>
      <c r="AF3491" s="131">
        <f>Table5[[#This Row],[Column5]]+Table5[[#This Row],[Column13]]+Table5[[#This Row],[Column21]]+Table5[[#This Row],[Column18]]</f>
        <v>0</v>
      </c>
      <c r="AG3491" s="131">
        <f t="shared" si="601"/>
        <v>0</v>
      </c>
      <c r="AH3491" s="131">
        <f t="shared" si="602"/>
        <v>0</v>
      </c>
      <c r="AI3491" s="131">
        <f>Table5[[#This Row],[Column17]]-Table5[[#This Row],[Column20]]</f>
        <v>0</v>
      </c>
      <c r="AJ3491" s="131">
        <f t="shared" si="603"/>
        <v>0</v>
      </c>
      <c r="AK3491" s="131">
        <f t="shared" si="596"/>
        <v>0</v>
      </c>
      <c r="AL3491" s="131">
        <f t="shared" si="604"/>
        <v>0</v>
      </c>
      <c r="AM3491" s="131" t="str">
        <f t="shared" si="605"/>
        <v/>
      </c>
      <c r="AN3491" s="131" t="str">
        <f t="shared" ca="1" si="606"/>
        <v/>
      </c>
    </row>
    <row r="3492" spans="1:40" ht="20.25" customHeight="1" x14ac:dyDescent="0.3">
      <c r="A3492" s="127"/>
      <c r="B3492" s="164"/>
      <c r="C3492" s="139"/>
      <c r="D3492" s="140"/>
      <c r="E3492" s="139"/>
      <c r="F3492" s="139"/>
      <c r="G3492" s="140"/>
      <c r="H3492" s="139"/>
      <c r="I3492" s="129"/>
      <c r="L3492" s="128"/>
      <c r="M3492" s="128"/>
      <c r="N3492" s="128"/>
      <c r="O3492" s="128"/>
      <c r="P3492" s="128"/>
      <c r="Q3492" s="128"/>
      <c r="R3492" s="128"/>
      <c r="S3492" s="128"/>
      <c r="T3492" s="120">
        <f t="shared" si="597"/>
        <v>0</v>
      </c>
      <c r="U3492" s="131"/>
      <c r="V3492" s="131"/>
      <c r="W3492" s="131">
        <f>SUMIFS($F$3:F3492,$D$3:D3492,D3492,$C$3:C3492,"Buy")+SUMIFS($F$3:F3492,$D$3:D3492,D3492,$C$3:C3492,"Coin Deposit",$E$3:E3492,"&lt;&gt;")</f>
        <v>0</v>
      </c>
      <c r="X3492" s="131">
        <f t="shared" si="598"/>
        <v>0</v>
      </c>
      <c r="Y3492" s="131">
        <f>IF($D3492=Y$1,SUMIFS($H$3:$H3492,$G$3:$G3492,Y$1,$C$3:$C3492,"Sell"),0)</f>
        <v>0</v>
      </c>
      <c r="Z3492" s="131">
        <f t="shared" si="599"/>
        <v>0</v>
      </c>
      <c r="AA3492" s="131">
        <f>IF($D3492=AA$1,SUMIFS($H$3:$H3492,$G$3:$G3492,AA$1,$C$3:$C3492,"Sell"),0)</f>
        <v>0</v>
      </c>
      <c r="AB3492" s="131">
        <f t="shared" si="600"/>
        <v>0</v>
      </c>
      <c r="AC3492" s="131">
        <f>SUMIFS('Deductions and Deposits'!$H:$H,'Deductions and Deposits'!$G:$G,D3492,'Deductions and Deposits'!$F:$F,"&lt;="&amp;B3492)+SUMIFS($F$3:F3492,$D$3:D3492,D3492,$C$3:C3492,"Coin Deposit",$E$3:E3492,"")</f>
        <v>0</v>
      </c>
      <c r="AD3492" s="131">
        <f>SUMIFS('Deductions and Deposits'!$D:$D,'Deductions and Deposits'!$C:$C,D3492)+SUMIFS($F:$F,$D:$D,D3492,$C:$C,"Coin Deduction")</f>
        <v>0</v>
      </c>
      <c r="AE3492" s="131">
        <f>Table5[[#This Row],[Column4]]+Table5[[#This Row],[Column14]]+Table5[[#This Row],[Column19]]+Table5[[#This Row],[Column12]]</f>
        <v>0</v>
      </c>
      <c r="AF3492" s="131">
        <f>Table5[[#This Row],[Column5]]+Table5[[#This Row],[Column13]]+Table5[[#This Row],[Column21]]+Table5[[#This Row],[Column18]]</f>
        <v>0</v>
      </c>
      <c r="AG3492" s="131">
        <f t="shared" si="601"/>
        <v>0</v>
      </c>
      <c r="AH3492" s="131">
        <f t="shared" si="602"/>
        <v>0</v>
      </c>
      <c r="AI3492" s="131">
        <f>Table5[[#This Row],[Column17]]-Table5[[#This Row],[Column20]]</f>
        <v>0</v>
      </c>
      <c r="AJ3492" s="131">
        <f t="shared" si="603"/>
        <v>0</v>
      </c>
      <c r="AK3492" s="131">
        <f t="shared" si="596"/>
        <v>0</v>
      </c>
      <c r="AL3492" s="131">
        <f t="shared" si="604"/>
        <v>0</v>
      </c>
      <c r="AM3492" s="131" t="str">
        <f t="shared" si="605"/>
        <v/>
      </c>
      <c r="AN3492" s="131" t="str">
        <f t="shared" ca="1" si="606"/>
        <v/>
      </c>
    </row>
    <row r="3493" spans="1:40" ht="20.25" customHeight="1" x14ac:dyDescent="0.3">
      <c r="A3493" s="127"/>
      <c r="B3493" s="164"/>
      <c r="C3493" s="139"/>
      <c r="D3493" s="140"/>
      <c r="E3493" s="139"/>
      <c r="F3493" s="139"/>
      <c r="G3493" s="140"/>
      <c r="H3493" s="139"/>
      <c r="I3493" s="129"/>
      <c r="L3493" s="128"/>
      <c r="M3493" s="128"/>
      <c r="N3493" s="128"/>
      <c r="O3493" s="128"/>
      <c r="P3493" s="128"/>
      <c r="Q3493" s="128"/>
      <c r="R3493" s="128"/>
      <c r="S3493" s="128"/>
      <c r="T3493" s="120">
        <f t="shared" si="597"/>
        <v>0</v>
      </c>
      <c r="U3493" s="131"/>
      <c r="V3493" s="131"/>
      <c r="W3493" s="131">
        <f>SUMIFS($F$3:F3493,$D$3:D3493,D3493,$C$3:C3493,"Buy")+SUMIFS($F$3:F3493,$D$3:D3493,D3493,$C$3:C3493,"Coin Deposit",$E$3:E3493,"&lt;&gt;")</f>
        <v>0</v>
      </c>
      <c r="X3493" s="131">
        <f t="shared" si="598"/>
        <v>0</v>
      </c>
      <c r="Y3493" s="131">
        <f>IF($D3493=Y$1,SUMIFS($H$3:$H3493,$G$3:$G3493,Y$1,$C$3:$C3493,"Sell"),0)</f>
        <v>0</v>
      </c>
      <c r="Z3493" s="131">
        <f t="shared" si="599"/>
        <v>0</v>
      </c>
      <c r="AA3493" s="131">
        <f>IF($D3493=AA$1,SUMIFS($H$3:$H3493,$G$3:$G3493,AA$1,$C$3:$C3493,"Sell"),0)</f>
        <v>0</v>
      </c>
      <c r="AB3493" s="131">
        <f t="shared" si="600"/>
        <v>0</v>
      </c>
      <c r="AC3493" s="131">
        <f>SUMIFS('Deductions and Deposits'!$H:$H,'Deductions and Deposits'!$G:$G,D3493,'Deductions and Deposits'!$F:$F,"&lt;="&amp;B3493)+SUMIFS($F$3:F3493,$D$3:D3493,D3493,$C$3:C3493,"Coin Deposit",$E$3:E3493,"")</f>
        <v>0</v>
      </c>
      <c r="AD3493" s="131">
        <f>SUMIFS('Deductions and Deposits'!$D:$D,'Deductions and Deposits'!$C:$C,D3493)+SUMIFS($F:$F,$D:$D,D3493,$C:$C,"Coin Deduction")</f>
        <v>0</v>
      </c>
      <c r="AE3493" s="131">
        <f>Table5[[#This Row],[Column4]]+Table5[[#This Row],[Column14]]+Table5[[#This Row],[Column19]]+Table5[[#This Row],[Column12]]</f>
        <v>0</v>
      </c>
      <c r="AF3493" s="131">
        <f>Table5[[#This Row],[Column5]]+Table5[[#This Row],[Column13]]+Table5[[#This Row],[Column21]]+Table5[[#This Row],[Column18]]</f>
        <v>0</v>
      </c>
      <c r="AG3493" s="131">
        <f t="shared" si="601"/>
        <v>0</v>
      </c>
      <c r="AH3493" s="131">
        <f t="shared" si="602"/>
        <v>0</v>
      </c>
      <c r="AI3493" s="131">
        <f>Table5[[#This Row],[Column17]]-Table5[[#This Row],[Column20]]</f>
        <v>0</v>
      </c>
      <c r="AJ3493" s="131">
        <f t="shared" si="603"/>
        <v>0</v>
      </c>
      <c r="AK3493" s="131">
        <f t="shared" si="596"/>
        <v>0</v>
      </c>
      <c r="AL3493" s="131">
        <f t="shared" si="604"/>
        <v>0</v>
      </c>
      <c r="AM3493" s="131" t="str">
        <f t="shared" si="605"/>
        <v/>
      </c>
      <c r="AN3493" s="131" t="str">
        <f t="shared" ca="1" si="606"/>
        <v/>
      </c>
    </row>
    <row r="3494" spans="1:40" ht="20.25" customHeight="1" x14ac:dyDescent="0.3">
      <c r="A3494" s="127"/>
      <c r="B3494" s="164"/>
      <c r="C3494" s="139"/>
      <c r="D3494" s="140"/>
      <c r="E3494" s="139"/>
      <c r="F3494" s="139"/>
      <c r="G3494" s="140"/>
      <c r="H3494" s="139"/>
      <c r="I3494" s="129"/>
      <c r="L3494" s="128"/>
      <c r="M3494" s="128"/>
      <c r="N3494" s="128"/>
      <c r="O3494" s="128"/>
      <c r="P3494" s="128"/>
      <c r="Q3494" s="128"/>
      <c r="R3494" s="128"/>
      <c r="S3494" s="128"/>
      <c r="T3494" s="120">
        <f t="shared" si="597"/>
        <v>0</v>
      </c>
      <c r="U3494" s="131"/>
      <c r="V3494" s="131"/>
      <c r="W3494" s="131">
        <f>SUMIFS($F$3:F3494,$D$3:D3494,D3494,$C$3:C3494,"Buy")+SUMIFS($F$3:F3494,$D$3:D3494,D3494,$C$3:C3494,"Coin Deposit",$E$3:E3494,"&lt;&gt;")</f>
        <v>0</v>
      </c>
      <c r="X3494" s="131">
        <f t="shared" si="598"/>
        <v>0</v>
      </c>
      <c r="Y3494" s="131">
        <f>IF($D3494=Y$1,SUMIFS($H$3:$H3494,$G$3:$G3494,Y$1,$C$3:$C3494,"Sell"),0)</f>
        <v>0</v>
      </c>
      <c r="Z3494" s="131">
        <f t="shared" si="599"/>
        <v>0</v>
      </c>
      <c r="AA3494" s="131">
        <f>IF($D3494=AA$1,SUMIFS($H$3:$H3494,$G$3:$G3494,AA$1,$C$3:$C3494,"Sell"),0)</f>
        <v>0</v>
      </c>
      <c r="AB3494" s="131">
        <f t="shared" si="600"/>
        <v>0</v>
      </c>
      <c r="AC3494" s="131">
        <f>SUMIFS('Deductions and Deposits'!$H:$H,'Deductions and Deposits'!$G:$G,D3494,'Deductions and Deposits'!$F:$F,"&lt;="&amp;B3494)+SUMIFS($F$3:F3494,$D$3:D3494,D3494,$C$3:C3494,"Coin Deposit",$E$3:E3494,"")</f>
        <v>0</v>
      </c>
      <c r="AD3494" s="131">
        <f>SUMIFS('Deductions and Deposits'!$D:$D,'Deductions and Deposits'!$C:$C,D3494)+SUMIFS($F:$F,$D:$D,D3494,$C:$C,"Coin Deduction")</f>
        <v>0</v>
      </c>
      <c r="AE3494" s="131">
        <f>Table5[[#This Row],[Column4]]+Table5[[#This Row],[Column14]]+Table5[[#This Row],[Column19]]+Table5[[#This Row],[Column12]]</f>
        <v>0</v>
      </c>
      <c r="AF3494" s="131">
        <f>Table5[[#This Row],[Column5]]+Table5[[#This Row],[Column13]]+Table5[[#This Row],[Column21]]+Table5[[#This Row],[Column18]]</f>
        <v>0</v>
      </c>
      <c r="AG3494" s="131">
        <f t="shared" si="601"/>
        <v>0</v>
      </c>
      <c r="AH3494" s="131">
        <f t="shared" si="602"/>
        <v>0</v>
      </c>
      <c r="AI3494" s="131">
        <f>Table5[[#This Row],[Column17]]-Table5[[#This Row],[Column20]]</f>
        <v>0</v>
      </c>
      <c r="AJ3494" s="131">
        <f t="shared" si="603"/>
        <v>0</v>
      </c>
      <c r="AK3494" s="131">
        <f t="shared" si="596"/>
        <v>0</v>
      </c>
      <c r="AL3494" s="131">
        <f t="shared" si="604"/>
        <v>0</v>
      </c>
      <c r="AM3494" s="131" t="str">
        <f t="shared" si="605"/>
        <v/>
      </c>
      <c r="AN3494" s="131" t="str">
        <f t="shared" ca="1" si="606"/>
        <v/>
      </c>
    </row>
    <row r="3495" spans="1:40" ht="20.25" customHeight="1" x14ac:dyDescent="0.3">
      <c r="A3495" s="127"/>
      <c r="B3495" s="164"/>
      <c r="C3495" s="139"/>
      <c r="D3495" s="140"/>
      <c r="E3495" s="139"/>
      <c r="F3495" s="139"/>
      <c r="G3495" s="140"/>
      <c r="H3495" s="139"/>
      <c r="I3495" s="129"/>
      <c r="L3495" s="128"/>
      <c r="M3495" s="128"/>
      <c r="N3495" s="128"/>
      <c r="O3495" s="128"/>
      <c r="P3495" s="128"/>
      <c r="Q3495" s="128"/>
      <c r="R3495" s="128"/>
      <c r="S3495" s="128"/>
      <c r="T3495" s="120">
        <f t="shared" si="597"/>
        <v>0</v>
      </c>
      <c r="U3495" s="131"/>
      <c r="V3495" s="131"/>
      <c r="W3495" s="131">
        <f>SUMIFS($F$3:F3495,$D$3:D3495,D3495,$C$3:C3495,"Buy")+SUMIFS($F$3:F3495,$D$3:D3495,D3495,$C$3:C3495,"Coin Deposit",$E$3:E3495,"&lt;&gt;")</f>
        <v>0</v>
      </c>
      <c r="X3495" s="131">
        <f t="shared" si="598"/>
        <v>0</v>
      </c>
      <c r="Y3495" s="131">
        <f>IF($D3495=Y$1,SUMIFS($H$3:$H3495,$G$3:$G3495,Y$1,$C$3:$C3495,"Sell"),0)</f>
        <v>0</v>
      </c>
      <c r="Z3495" s="131">
        <f t="shared" si="599"/>
        <v>0</v>
      </c>
      <c r="AA3495" s="131">
        <f>IF($D3495=AA$1,SUMIFS($H$3:$H3495,$G$3:$G3495,AA$1,$C$3:$C3495,"Sell"),0)</f>
        <v>0</v>
      </c>
      <c r="AB3495" s="131">
        <f t="shared" si="600"/>
        <v>0</v>
      </c>
      <c r="AC3495" s="131">
        <f>SUMIFS('Deductions and Deposits'!$H:$H,'Deductions and Deposits'!$G:$G,D3495,'Deductions and Deposits'!$F:$F,"&lt;="&amp;B3495)+SUMIFS($F$3:F3495,$D$3:D3495,D3495,$C$3:C3495,"Coin Deposit",$E$3:E3495,"")</f>
        <v>0</v>
      </c>
      <c r="AD3495" s="131">
        <f>SUMIFS('Deductions and Deposits'!$D:$D,'Deductions and Deposits'!$C:$C,D3495)+SUMIFS($F:$F,$D:$D,D3495,$C:$C,"Coin Deduction")</f>
        <v>0</v>
      </c>
      <c r="AE3495" s="131">
        <f>Table5[[#This Row],[Column4]]+Table5[[#This Row],[Column14]]+Table5[[#This Row],[Column19]]+Table5[[#This Row],[Column12]]</f>
        <v>0</v>
      </c>
      <c r="AF3495" s="131">
        <f>Table5[[#This Row],[Column5]]+Table5[[#This Row],[Column13]]+Table5[[#This Row],[Column21]]+Table5[[#This Row],[Column18]]</f>
        <v>0</v>
      </c>
      <c r="AG3495" s="131">
        <f t="shared" si="601"/>
        <v>0</v>
      </c>
      <c r="AH3495" s="131">
        <f t="shared" si="602"/>
        <v>0</v>
      </c>
      <c r="AI3495" s="131">
        <f>Table5[[#This Row],[Column17]]-Table5[[#This Row],[Column20]]</f>
        <v>0</v>
      </c>
      <c r="AJ3495" s="131">
        <f t="shared" si="603"/>
        <v>0</v>
      </c>
      <c r="AK3495" s="131">
        <f t="shared" si="596"/>
        <v>0</v>
      </c>
      <c r="AL3495" s="131">
        <f t="shared" si="604"/>
        <v>0</v>
      </c>
      <c r="AM3495" s="131" t="str">
        <f t="shared" si="605"/>
        <v/>
      </c>
      <c r="AN3495" s="131" t="str">
        <f t="shared" ca="1" si="606"/>
        <v/>
      </c>
    </row>
    <row r="3496" spans="1:40" ht="20.25" customHeight="1" x14ac:dyDescent="0.3">
      <c r="A3496" s="127"/>
      <c r="B3496" s="164"/>
      <c r="C3496" s="139"/>
      <c r="D3496" s="140"/>
      <c r="E3496" s="139"/>
      <c r="F3496" s="139"/>
      <c r="G3496" s="140"/>
      <c r="H3496" s="139"/>
      <c r="I3496" s="129"/>
      <c r="L3496" s="128"/>
      <c r="M3496" s="128"/>
      <c r="N3496" s="128"/>
      <c r="O3496" s="128"/>
      <c r="P3496" s="128"/>
      <c r="Q3496" s="128"/>
      <c r="R3496" s="128"/>
      <c r="S3496" s="128"/>
      <c r="T3496" s="120">
        <f t="shared" si="597"/>
        <v>0</v>
      </c>
      <c r="U3496" s="131"/>
      <c r="V3496" s="131"/>
      <c r="W3496" s="131">
        <f>SUMIFS($F$3:F3496,$D$3:D3496,D3496,$C$3:C3496,"Buy")+SUMIFS($F$3:F3496,$D$3:D3496,D3496,$C$3:C3496,"Coin Deposit",$E$3:E3496,"&lt;&gt;")</f>
        <v>0</v>
      </c>
      <c r="X3496" s="131">
        <f t="shared" si="598"/>
        <v>0</v>
      </c>
      <c r="Y3496" s="131">
        <f>IF($D3496=Y$1,SUMIFS($H$3:$H3496,$G$3:$G3496,Y$1,$C$3:$C3496,"Sell"),0)</f>
        <v>0</v>
      </c>
      <c r="Z3496" s="131">
        <f t="shared" si="599"/>
        <v>0</v>
      </c>
      <c r="AA3496" s="131">
        <f>IF($D3496=AA$1,SUMIFS($H$3:$H3496,$G$3:$G3496,AA$1,$C$3:$C3496,"Sell"),0)</f>
        <v>0</v>
      </c>
      <c r="AB3496" s="131">
        <f t="shared" si="600"/>
        <v>0</v>
      </c>
      <c r="AC3496" s="131">
        <f>SUMIFS('Deductions and Deposits'!$H:$H,'Deductions and Deposits'!$G:$G,D3496,'Deductions and Deposits'!$F:$F,"&lt;="&amp;B3496)+SUMIFS($F$3:F3496,$D$3:D3496,D3496,$C$3:C3496,"Coin Deposit",$E$3:E3496,"")</f>
        <v>0</v>
      </c>
      <c r="AD3496" s="131">
        <f>SUMIFS('Deductions and Deposits'!$D:$D,'Deductions and Deposits'!$C:$C,D3496)+SUMIFS($F:$F,$D:$D,D3496,$C:$C,"Coin Deduction")</f>
        <v>0</v>
      </c>
      <c r="AE3496" s="131">
        <f>Table5[[#This Row],[Column4]]+Table5[[#This Row],[Column14]]+Table5[[#This Row],[Column19]]+Table5[[#This Row],[Column12]]</f>
        <v>0</v>
      </c>
      <c r="AF3496" s="131">
        <f>Table5[[#This Row],[Column5]]+Table5[[#This Row],[Column13]]+Table5[[#This Row],[Column21]]+Table5[[#This Row],[Column18]]</f>
        <v>0</v>
      </c>
      <c r="AG3496" s="131">
        <f t="shared" si="601"/>
        <v>0</v>
      </c>
      <c r="AH3496" s="131">
        <f t="shared" si="602"/>
        <v>0</v>
      </c>
      <c r="AI3496" s="131">
        <f>Table5[[#This Row],[Column17]]-Table5[[#This Row],[Column20]]</f>
        <v>0</v>
      </c>
      <c r="AJ3496" s="131">
        <f t="shared" si="603"/>
        <v>0</v>
      </c>
      <c r="AK3496" s="131">
        <f t="shared" si="596"/>
        <v>0</v>
      </c>
      <c r="AL3496" s="131">
        <f t="shared" si="604"/>
        <v>0</v>
      </c>
      <c r="AM3496" s="131" t="str">
        <f t="shared" si="605"/>
        <v/>
      </c>
      <c r="AN3496" s="131" t="str">
        <f t="shared" ca="1" si="606"/>
        <v/>
      </c>
    </row>
    <row r="3497" spans="1:40" ht="20.25" customHeight="1" x14ac:dyDescent="0.3">
      <c r="A3497" s="127"/>
      <c r="B3497" s="164"/>
      <c r="C3497" s="139"/>
      <c r="D3497" s="140"/>
      <c r="E3497" s="139"/>
      <c r="F3497" s="139"/>
      <c r="G3497" s="140"/>
      <c r="H3497" s="139"/>
      <c r="I3497" s="129"/>
      <c r="L3497" s="128"/>
      <c r="M3497" s="128"/>
      <c r="N3497" s="128"/>
      <c r="O3497" s="128"/>
      <c r="P3497" s="128"/>
      <c r="Q3497" s="128"/>
      <c r="R3497" s="128"/>
      <c r="S3497" s="128"/>
      <c r="T3497" s="120">
        <f t="shared" si="597"/>
        <v>0</v>
      </c>
      <c r="U3497" s="131"/>
      <c r="V3497" s="131"/>
      <c r="W3497" s="131">
        <f>SUMIFS($F$3:F3497,$D$3:D3497,D3497,$C$3:C3497,"Buy")+SUMIFS($F$3:F3497,$D$3:D3497,D3497,$C$3:C3497,"Coin Deposit",$E$3:E3497,"&lt;&gt;")</f>
        <v>0</v>
      </c>
      <c r="X3497" s="131">
        <f t="shared" si="598"/>
        <v>0</v>
      </c>
      <c r="Y3497" s="131">
        <f>IF($D3497=Y$1,SUMIFS($H$3:$H3497,$G$3:$G3497,Y$1,$C$3:$C3497,"Sell"),0)</f>
        <v>0</v>
      </c>
      <c r="Z3497" s="131">
        <f t="shared" si="599"/>
        <v>0</v>
      </c>
      <c r="AA3497" s="131">
        <f>IF($D3497=AA$1,SUMIFS($H$3:$H3497,$G$3:$G3497,AA$1,$C$3:$C3497,"Sell"),0)</f>
        <v>0</v>
      </c>
      <c r="AB3497" s="131">
        <f t="shared" si="600"/>
        <v>0</v>
      </c>
      <c r="AC3497" s="131">
        <f>SUMIFS('Deductions and Deposits'!$H:$H,'Deductions and Deposits'!$G:$G,D3497,'Deductions and Deposits'!$F:$F,"&lt;="&amp;B3497)+SUMIFS($F$3:F3497,$D$3:D3497,D3497,$C$3:C3497,"Coin Deposit",$E$3:E3497,"")</f>
        <v>0</v>
      </c>
      <c r="AD3497" s="131">
        <f>SUMIFS('Deductions and Deposits'!$D:$D,'Deductions and Deposits'!$C:$C,D3497)+SUMIFS($F:$F,$D:$D,D3497,$C:$C,"Coin Deduction")</f>
        <v>0</v>
      </c>
      <c r="AE3497" s="131">
        <f>Table5[[#This Row],[Column4]]+Table5[[#This Row],[Column14]]+Table5[[#This Row],[Column19]]+Table5[[#This Row],[Column12]]</f>
        <v>0</v>
      </c>
      <c r="AF3497" s="131">
        <f>Table5[[#This Row],[Column5]]+Table5[[#This Row],[Column13]]+Table5[[#This Row],[Column21]]+Table5[[#This Row],[Column18]]</f>
        <v>0</v>
      </c>
      <c r="AG3497" s="131">
        <f t="shared" si="601"/>
        <v>0</v>
      </c>
      <c r="AH3497" s="131">
        <f t="shared" si="602"/>
        <v>0</v>
      </c>
      <c r="AI3497" s="131">
        <f>Table5[[#This Row],[Column17]]-Table5[[#This Row],[Column20]]</f>
        <v>0</v>
      </c>
      <c r="AJ3497" s="131">
        <f t="shared" si="603"/>
        <v>0</v>
      </c>
      <c r="AK3497" s="131">
        <f t="shared" si="596"/>
        <v>0</v>
      </c>
      <c r="AL3497" s="131">
        <f t="shared" si="604"/>
        <v>0</v>
      </c>
      <c r="AM3497" s="131" t="str">
        <f t="shared" si="605"/>
        <v/>
      </c>
      <c r="AN3497" s="131" t="str">
        <f t="shared" ca="1" si="606"/>
        <v/>
      </c>
    </row>
    <row r="3498" spans="1:40" ht="20.25" customHeight="1" x14ac:dyDescent="0.3">
      <c r="A3498" s="127"/>
      <c r="B3498" s="164"/>
      <c r="C3498" s="139"/>
      <c r="D3498" s="140"/>
      <c r="E3498" s="139"/>
      <c r="F3498" s="139"/>
      <c r="G3498" s="140"/>
      <c r="H3498" s="139"/>
      <c r="I3498" s="129"/>
      <c r="L3498" s="128"/>
      <c r="M3498" s="128"/>
      <c r="N3498" s="128"/>
      <c r="O3498" s="128"/>
      <c r="P3498" s="128"/>
      <c r="Q3498" s="128"/>
      <c r="R3498" s="128"/>
      <c r="S3498" s="128"/>
      <c r="T3498" s="120">
        <f t="shared" si="597"/>
        <v>0</v>
      </c>
      <c r="U3498" s="131"/>
      <c r="V3498" s="131"/>
      <c r="W3498" s="131">
        <f>SUMIFS($F$3:F3498,$D$3:D3498,D3498,$C$3:C3498,"Buy")+SUMIFS($F$3:F3498,$D$3:D3498,D3498,$C$3:C3498,"Coin Deposit",$E$3:E3498,"&lt;&gt;")</f>
        <v>0</v>
      </c>
      <c r="X3498" s="131">
        <f t="shared" si="598"/>
        <v>0</v>
      </c>
      <c r="Y3498" s="131">
        <f>IF($D3498=Y$1,SUMIFS($H$3:$H3498,$G$3:$G3498,Y$1,$C$3:$C3498,"Sell"),0)</f>
        <v>0</v>
      </c>
      <c r="Z3498" s="131">
        <f t="shared" si="599"/>
        <v>0</v>
      </c>
      <c r="AA3498" s="131">
        <f>IF($D3498=AA$1,SUMIFS($H$3:$H3498,$G$3:$G3498,AA$1,$C$3:$C3498,"Sell"),0)</f>
        <v>0</v>
      </c>
      <c r="AB3498" s="131">
        <f t="shared" si="600"/>
        <v>0</v>
      </c>
      <c r="AC3498" s="131">
        <f>SUMIFS('Deductions and Deposits'!$H:$H,'Deductions and Deposits'!$G:$G,D3498,'Deductions and Deposits'!$F:$F,"&lt;="&amp;B3498)+SUMIFS($F$3:F3498,$D$3:D3498,D3498,$C$3:C3498,"Coin Deposit",$E$3:E3498,"")</f>
        <v>0</v>
      </c>
      <c r="AD3498" s="131">
        <f>SUMIFS('Deductions and Deposits'!$D:$D,'Deductions and Deposits'!$C:$C,D3498)+SUMIFS($F:$F,$D:$D,D3498,$C:$C,"Coin Deduction")</f>
        <v>0</v>
      </c>
      <c r="AE3498" s="131">
        <f>Table5[[#This Row],[Column4]]+Table5[[#This Row],[Column14]]+Table5[[#This Row],[Column19]]+Table5[[#This Row],[Column12]]</f>
        <v>0</v>
      </c>
      <c r="AF3498" s="131">
        <f>Table5[[#This Row],[Column5]]+Table5[[#This Row],[Column13]]+Table5[[#This Row],[Column21]]+Table5[[#This Row],[Column18]]</f>
        <v>0</v>
      </c>
      <c r="AG3498" s="131">
        <f t="shared" si="601"/>
        <v>0</v>
      </c>
      <c r="AH3498" s="131">
        <f t="shared" si="602"/>
        <v>0</v>
      </c>
      <c r="AI3498" s="131">
        <f>Table5[[#This Row],[Column17]]-Table5[[#This Row],[Column20]]</f>
        <v>0</v>
      </c>
      <c r="AJ3498" s="131">
        <f t="shared" si="603"/>
        <v>0</v>
      </c>
      <c r="AK3498" s="131">
        <f t="shared" si="596"/>
        <v>0</v>
      </c>
      <c r="AL3498" s="131">
        <f t="shared" si="604"/>
        <v>0</v>
      </c>
      <c r="AM3498" s="131" t="str">
        <f t="shared" si="605"/>
        <v/>
      </c>
      <c r="AN3498" s="131" t="str">
        <f t="shared" ca="1" si="606"/>
        <v/>
      </c>
    </row>
    <row r="3499" spans="1:40" ht="20.25" customHeight="1" x14ac:dyDescent="0.3">
      <c r="A3499" s="127"/>
      <c r="B3499" s="164"/>
      <c r="C3499" s="139"/>
      <c r="D3499" s="140"/>
      <c r="E3499" s="139"/>
      <c r="F3499" s="139"/>
      <c r="G3499" s="140"/>
      <c r="H3499" s="139"/>
      <c r="I3499" s="129"/>
      <c r="L3499" s="128"/>
      <c r="M3499" s="128"/>
      <c r="N3499" s="128"/>
      <c r="O3499" s="128"/>
      <c r="P3499" s="128"/>
      <c r="Q3499" s="128"/>
      <c r="R3499" s="128"/>
      <c r="S3499" s="128"/>
      <c r="T3499" s="120">
        <f t="shared" si="597"/>
        <v>0</v>
      </c>
      <c r="U3499" s="131"/>
      <c r="V3499" s="131"/>
      <c r="W3499" s="131">
        <f>SUMIFS($F$3:F3499,$D$3:D3499,D3499,$C$3:C3499,"Buy")+SUMIFS($F$3:F3499,$D$3:D3499,D3499,$C$3:C3499,"Coin Deposit",$E$3:E3499,"&lt;&gt;")</f>
        <v>0</v>
      </c>
      <c r="X3499" s="131">
        <f t="shared" si="598"/>
        <v>0</v>
      </c>
      <c r="Y3499" s="131">
        <f>IF($D3499=Y$1,SUMIFS($H$3:$H3499,$G$3:$G3499,Y$1,$C$3:$C3499,"Sell"),0)</f>
        <v>0</v>
      </c>
      <c r="Z3499" s="131">
        <f t="shared" si="599"/>
        <v>0</v>
      </c>
      <c r="AA3499" s="131">
        <f>IF($D3499=AA$1,SUMIFS($H$3:$H3499,$G$3:$G3499,AA$1,$C$3:$C3499,"Sell"),0)</f>
        <v>0</v>
      </c>
      <c r="AB3499" s="131">
        <f t="shared" si="600"/>
        <v>0</v>
      </c>
      <c r="AC3499" s="131">
        <f>SUMIFS('Deductions and Deposits'!$H:$H,'Deductions and Deposits'!$G:$G,D3499,'Deductions and Deposits'!$F:$F,"&lt;="&amp;B3499)+SUMIFS($F$3:F3499,$D$3:D3499,D3499,$C$3:C3499,"Coin Deposit",$E$3:E3499,"")</f>
        <v>0</v>
      </c>
      <c r="AD3499" s="131">
        <f>SUMIFS('Deductions and Deposits'!$D:$D,'Deductions and Deposits'!$C:$C,D3499)+SUMIFS($F:$F,$D:$D,D3499,$C:$C,"Coin Deduction")</f>
        <v>0</v>
      </c>
      <c r="AE3499" s="131">
        <f>Table5[[#This Row],[Column4]]+Table5[[#This Row],[Column14]]+Table5[[#This Row],[Column19]]+Table5[[#This Row],[Column12]]</f>
        <v>0</v>
      </c>
      <c r="AF3499" s="131">
        <f>Table5[[#This Row],[Column5]]+Table5[[#This Row],[Column13]]+Table5[[#This Row],[Column21]]+Table5[[#This Row],[Column18]]</f>
        <v>0</v>
      </c>
      <c r="AG3499" s="131">
        <f t="shared" si="601"/>
        <v>0</v>
      </c>
      <c r="AH3499" s="131">
        <f t="shared" si="602"/>
        <v>0</v>
      </c>
      <c r="AI3499" s="131">
        <f>Table5[[#This Row],[Column17]]-Table5[[#This Row],[Column20]]</f>
        <v>0</v>
      </c>
      <c r="AJ3499" s="131">
        <f t="shared" si="603"/>
        <v>0</v>
      </c>
      <c r="AK3499" s="131">
        <f t="shared" si="596"/>
        <v>0</v>
      </c>
      <c r="AL3499" s="131">
        <f t="shared" si="604"/>
        <v>0</v>
      </c>
      <c r="AM3499" s="131" t="str">
        <f t="shared" si="605"/>
        <v/>
      </c>
      <c r="AN3499" s="131" t="str">
        <f t="shared" ca="1" si="606"/>
        <v/>
      </c>
    </row>
    <row r="3500" spans="1:40" ht="20.25" customHeight="1" x14ac:dyDescent="0.3">
      <c r="A3500" s="127"/>
      <c r="B3500" s="164"/>
      <c r="C3500" s="139"/>
      <c r="D3500" s="140"/>
      <c r="E3500" s="139"/>
      <c r="F3500" s="139"/>
      <c r="G3500" s="140"/>
      <c r="H3500" s="139"/>
      <c r="I3500" s="129"/>
      <c r="L3500" s="128"/>
      <c r="M3500" s="128"/>
      <c r="N3500" s="128"/>
      <c r="O3500" s="128"/>
      <c r="P3500" s="128"/>
      <c r="Q3500" s="128"/>
      <c r="R3500" s="128"/>
      <c r="S3500" s="128"/>
      <c r="T3500" s="120">
        <f t="shared" si="597"/>
        <v>0</v>
      </c>
      <c r="U3500" s="131"/>
      <c r="V3500" s="131"/>
      <c r="W3500" s="131">
        <f>SUMIFS($F$3:F3500,$D$3:D3500,D3500,$C$3:C3500,"Buy")+SUMIFS($F$3:F3500,$D$3:D3500,D3500,$C$3:C3500,"Coin Deposit",$E$3:E3500,"&lt;&gt;")</f>
        <v>0</v>
      </c>
      <c r="X3500" s="131">
        <f t="shared" si="598"/>
        <v>0</v>
      </c>
      <c r="Y3500" s="131">
        <f>IF($D3500=Y$1,SUMIFS($H$3:$H3500,$G$3:$G3500,Y$1,$C$3:$C3500,"Sell"),0)</f>
        <v>0</v>
      </c>
      <c r="Z3500" s="131">
        <f t="shared" si="599"/>
        <v>0</v>
      </c>
      <c r="AA3500" s="131">
        <f>IF($D3500=AA$1,SUMIFS($H$3:$H3500,$G$3:$G3500,AA$1,$C$3:$C3500,"Sell"),0)</f>
        <v>0</v>
      </c>
      <c r="AB3500" s="131">
        <f t="shared" si="600"/>
        <v>0</v>
      </c>
      <c r="AC3500" s="131">
        <f>SUMIFS('Deductions and Deposits'!$H:$H,'Deductions and Deposits'!$G:$G,D3500,'Deductions and Deposits'!$F:$F,"&lt;="&amp;B3500)+SUMIFS($F$3:F3500,$D$3:D3500,D3500,$C$3:C3500,"Coin Deposit",$E$3:E3500,"")</f>
        <v>0</v>
      </c>
      <c r="AD3500" s="131">
        <f>SUMIFS('Deductions and Deposits'!$D:$D,'Deductions and Deposits'!$C:$C,D3500)+SUMIFS($F:$F,$D:$D,D3500,$C:$C,"Coin Deduction")</f>
        <v>0</v>
      </c>
      <c r="AE3500" s="131">
        <f>Table5[[#This Row],[Column4]]+Table5[[#This Row],[Column14]]+Table5[[#This Row],[Column19]]+Table5[[#This Row],[Column12]]</f>
        <v>0</v>
      </c>
      <c r="AF3500" s="131">
        <f>Table5[[#This Row],[Column5]]+Table5[[#This Row],[Column13]]+Table5[[#This Row],[Column21]]+Table5[[#This Row],[Column18]]</f>
        <v>0</v>
      </c>
      <c r="AG3500" s="131">
        <f t="shared" si="601"/>
        <v>0</v>
      </c>
      <c r="AH3500" s="131">
        <f t="shared" si="602"/>
        <v>0</v>
      </c>
      <c r="AI3500" s="131">
        <f>Table5[[#This Row],[Column17]]-Table5[[#This Row],[Column20]]</f>
        <v>0</v>
      </c>
      <c r="AJ3500" s="131">
        <f t="shared" si="603"/>
        <v>0</v>
      </c>
      <c r="AK3500" s="131">
        <f t="shared" si="596"/>
        <v>0</v>
      </c>
      <c r="AL3500" s="131">
        <f t="shared" si="604"/>
        <v>0</v>
      </c>
      <c r="AM3500" s="131" t="str">
        <f t="shared" si="605"/>
        <v/>
      </c>
      <c r="AN3500" s="131" t="str">
        <f t="shared" ca="1" si="606"/>
        <v/>
      </c>
    </row>
    <row r="3501" spans="1:40" ht="20.25" customHeight="1" x14ac:dyDescent="0.3">
      <c r="A3501" s="127"/>
      <c r="B3501" s="164"/>
      <c r="C3501" s="139"/>
      <c r="D3501" s="140"/>
      <c r="E3501" s="139"/>
      <c r="F3501" s="139"/>
      <c r="G3501" s="140"/>
      <c r="H3501" s="139"/>
      <c r="I3501" s="129"/>
      <c r="L3501" s="128"/>
      <c r="M3501" s="128"/>
      <c r="N3501" s="128"/>
      <c r="O3501" s="128"/>
      <c r="P3501" s="128"/>
      <c r="Q3501" s="128"/>
      <c r="R3501" s="128"/>
      <c r="S3501" s="128"/>
      <c r="T3501" s="120">
        <f t="shared" si="597"/>
        <v>0</v>
      </c>
      <c r="U3501" s="131"/>
      <c r="V3501" s="131"/>
      <c r="W3501" s="131">
        <f>SUMIFS($F$3:F3501,$D$3:D3501,D3501,$C$3:C3501,"Buy")+SUMIFS($F$3:F3501,$D$3:D3501,D3501,$C$3:C3501,"Coin Deposit",$E$3:E3501,"&lt;&gt;")</f>
        <v>0</v>
      </c>
      <c r="X3501" s="131">
        <f t="shared" si="598"/>
        <v>0</v>
      </c>
      <c r="Y3501" s="131">
        <f>IF($D3501=Y$1,SUMIFS($H$3:$H3501,$G$3:$G3501,Y$1,$C$3:$C3501,"Sell"),0)</f>
        <v>0</v>
      </c>
      <c r="Z3501" s="131">
        <f t="shared" si="599"/>
        <v>0</v>
      </c>
      <c r="AA3501" s="131">
        <f>IF($D3501=AA$1,SUMIFS($H$3:$H3501,$G$3:$G3501,AA$1,$C$3:$C3501,"Sell"),0)</f>
        <v>0</v>
      </c>
      <c r="AB3501" s="131">
        <f t="shared" si="600"/>
        <v>0</v>
      </c>
      <c r="AC3501" s="131">
        <f>SUMIFS('Deductions and Deposits'!$H:$H,'Deductions and Deposits'!$G:$G,D3501,'Deductions and Deposits'!$F:$F,"&lt;="&amp;B3501)+SUMIFS($F$3:F3501,$D$3:D3501,D3501,$C$3:C3501,"Coin Deposit",$E$3:E3501,"")</f>
        <v>0</v>
      </c>
      <c r="AD3501" s="131">
        <f>SUMIFS('Deductions and Deposits'!$D:$D,'Deductions and Deposits'!$C:$C,D3501)+SUMIFS($F:$F,$D:$D,D3501,$C:$C,"Coin Deduction")</f>
        <v>0</v>
      </c>
      <c r="AE3501" s="131">
        <f>Table5[[#This Row],[Column4]]+Table5[[#This Row],[Column14]]+Table5[[#This Row],[Column19]]+Table5[[#This Row],[Column12]]</f>
        <v>0</v>
      </c>
      <c r="AF3501" s="131">
        <f>Table5[[#This Row],[Column5]]+Table5[[#This Row],[Column13]]+Table5[[#This Row],[Column21]]+Table5[[#This Row],[Column18]]</f>
        <v>0</v>
      </c>
      <c r="AG3501" s="131">
        <f t="shared" si="601"/>
        <v>0</v>
      </c>
      <c r="AH3501" s="131">
        <f t="shared" si="602"/>
        <v>0</v>
      </c>
      <c r="AI3501" s="131">
        <f>Table5[[#This Row],[Column17]]-Table5[[#This Row],[Column20]]</f>
        <v>0</v>
      </c>
      <c r="AJ3501" s="131">
        <f t="shared" si="603"/>
        <v>0</v>
      </c>
      <c r="AK3501" s="131">
        <f t="shared" si="596"/>
        <v>0</v>
      </c>
      <c r="AL3501" s="131">
        <f t="shared" si="604"/>
        <v>0</v>
      </c>
      <c r="AM3501" s="131" t="str">
        <f t="shared" si="605"/>
        <v/>
      </c>
      <c r="AN3501" s="131" t="str">
        <f t="shared" ca="1" si="606"/>
        <v/>
      </c>
    </row>
    <row r="3502" spans="1:40" ht="20.25" customHeight="1" x14ac:dyDescent="0.3">
      <c r="A3502" s="127"/>
      <c r="B3502" s="164"/>
      <c r="C3502" s="139"/>
      <c r="D3502" s="140"/>
      <c r="E3502" s="139"/>
      <c r="F3502" s="139"/>
      <c r="G3502" s="140"/>
      <c r="H3502" s="139"/>
      <c r="I3502" s="129"/>
      <c r="L3502" s="128"/>
      <c r="M3502" s="128"/>
      <c r="N3502" s="128"/>
      <c r="O3502" s="128"/>
      <c r="P3502" s="128"/>
      <c r="Q3502" s="128"/>
      <c r="R3502" s="128"/>
      <c r="S3502" s="128"/>
      <c r="T3502" s="120">
        <f t="shared" si="597"/>
        <v>0</v>
      </c>
      <c r="U3502" s="131"/>
      <c r="V3502" s="131"/>
      <c r="W3502" s="131">
        <f>SUMIFS($F$3:F3502,$D$3:D3502,D3502,$C$3:C3502,"Buy")+SUMIFS($F$3:F3502,$D$3:D3502,D3502,$C$3:C3502,"Coin Deposit",$E$3:E3502,"&lt;&gt;")</f>
        <v>0</v>
      </c>
      <c r="X3502" s="131">
        <f t="shared" si="598"/>
        <v>0</v>
      </c>
      <c r="Y3502" s="131">
        <f>IF($D3502=Y$1,SUMIFS($H$3:$H3502,$G$3:$G3502,Y$1,$C$3:$C3502,"Sell"),0)</f>
        <v>0</v>
      </c>
      <c r="Z3502" s="131">
        <f t="shared" si="599"/>
        <v>0</v>
      </c>
      <c r="AA3502" s="131">
        <f>IF($D3502=AA$1,SUMIFS($H$3:$H3502,$G$3:$G3502,AA$1,$C$3:$C3502,"Sell"),0)</f>
        <v>0</v>
      </c>
      <c r="AB3502" s="131">
        <f t="shared" si="600"/>
        <v>0</v>
      </c>
      <c r="AC3502" s="131">
        <f>SUMIFS('Deductions and Deposits'!$H:$H,'Deductions and Deposits'!$G:$G,D3502,'Deductions and Deposits'!$F:$F,"&lt;="&amp;B3502)+SUMIFS($F$3:F3502,$D$3:D3502,D3502,$C$3:C3502,"Coin Deposit",$E$3:E3502,"")</f>
        <v>0</v>
      </c>
      <c r="AD3502" s="131">
        <f>SUMIFS('Deductions and Deposits'!$D:$D,'Deductions and Deposits'!$C:$C,D3502)+SUMIFS($F:$F,$D:$D,D3502,$C:$C,"Coin Deduction")</f>
        <v>0</v>
      </c>
      <c r="AE3502" s="131">
        <f>Table5[[#This Row],[Column4]]+Table5[[#This Row],[Column14]]+Table5[[#This Row],[Column19]]+Table5[[#This Row],[Column12]]</f>
        <v>0</v>
      </c>
      <c r="AF3502" s="131">
        <f>Table5[[#This Row],[Column5]]+Table5[[#This Row],[Column13]]+Table5[[#This Row],[Column21]]+Table5[[#This Row],[Column18]]</f>
        <v>0</v>
      </c>
      <c r="AG3502" s="131">
        <f t="shared" si="601"/>
        <v>0</v>
      </c>
      <c r="AH3502" s="131">
        <f t="shared" si="602"/>
        <v>0</v>
      </c>
      <c r="AI3502" s="131">
        <f>Table5[[#This Row],[Column17]]-Table5[[#This Row],[Column20]]</f>
        <v>0</v>
      </c>
      <c r="AJ3502" s="131">
        <f t="shared" si="603"/>
        <v>0</v>
      </c>
      <c r="AK3502" s="131">
        <f t="shared" si="596"/>
        <v>0</v>
      </c>
      <c r="AL3502" s="131">
        <f t="shared" si="604"/>
        <v>0</v>
      </c>
      <c r="AM3502" s="131" t="str">
        <f t="shared" si="605"/>
        <v/>
      </c>
      <c r="AN3502" s="131" t="str">
        <f t="shared" ca="1" si="606"/>
        <v/>
      </c>
    </row>
    <row r="3503" spans="1:40" ht="20.25" customHeight="1" x14ac:dyDescent="0.3">
      <c r="A3503" s="127"/>
      <c r="B3503" s="164"/>
      <c r="C3503" s="139"/>
      <c r="D3503" s="140"/>
      <c r="E3503" s="139"/>
      <c r="F3503" s="139"/>
      <c r="G3503" s="140"/>
      <c r="H3503" s="139"/>
      <c r="I3503" s="129"/>
      <c r="L3503" s="128"/>
      <c r="M3503" s="128"/>
      <c r="N3503" s="128"/>
      <c r="O3503" s="128"/>
      <c r="P3503" s="128"/>
      <c r="Q3503" s="128"/>
      <c r="R3503" s="128"/>
      <c r="S3503" s="128"/>
      <c r="T3503" s="120">
        <f t="shared" si="597"/>
        <v>0</v>
      </c>
      <c r="U3503" s="131"/>
      <c r="V3503" s="131"/>
      <c r="W3503" s="131">
        <f>SUMIFS($F$3:F3503,$D$3:D3503,D3503,$C$3:C3503,"Buy")+SUMIFS($F$3:F3503,$D$3:D3503,D3503,$C$3:C3503,"Coin Deposit",$E$3:E3503,"&lt;&gt;")</f>
        <v>0</v>
      </c>
      <c r="X3503" s="131">
        <f t="shared" si="598"/>
        <v>0</v>
      </c>
      <c r="Y3503" s="131">
        <f>IF($D3503=Y$1,SUMIFS($H$3:$H3503,$G$3:$G3503,Y$1,$C$3:$C3503,"Sell"),0)</f>
        <v>0</v>
      </c>
      <c r="Z3503" s="131">
        <f t="shared" si="599"/>
        <v>0</v>
      </c>
      <c r="AA3503" s="131">
        <f>IF($D3503=AA$1,SUMIFS($H$3:$H3503,$G$3:$G3503,AA$1,$C$3:$C3503,"Sell"),0)</f>
        <v>0</v>
      </c>
      <c r="AB3503" s="131">
        <f t="shared" si="600"/>
        <v>0</v>
      </c>
      <c r="AC3503" s="131">
        <f>SUMIFS('Deductions and Deposits'!$H:$H,'Deductions and Deposits'!$G:$G,D3503,'Deductions and Deposits'!$F:$F,"&lt;="&amp;B3503)+SUMIFS($F$3:F3503,$D$3:D3503,D3503,$C$3:C3503,"Coin Deposit",$E$3:E3503,"")</f>
        <v>0</v>
      </c>
      <c r="AD3503" s="131">
        <f>SUMIFS('Deductions and Deposits'!$D:$D,'Deductions and Deposits'!$C:$C,D3503)+SUMIFS($F:$F,$D:$D,D3503,$C:$C,"Coin Deduction")</f>
        <v>0</v>
      </c>
      <c r="AE3503" s="131">
        <f>Table5[[#This Row],[Column4]]+Table5[[#This Row],[Column14]]+Table5[[#This Row],[Column19]]+Table5[[#This Row],[Column12]]</f>
        <v>0</v>
      </c>
      <c r="AF3503" s="131">
        <f>Table5[[#This Row],[Column5]]+Table5[[#This Row],[Column13]]+Table5[[#This Row],[Column21]]+Table5[[#This Row],[Column18]]</f>
        <v>0</v>
      </c>
      <c r="AG3503" s="131">
        <f t="shared" si="601"/>
        <v>0</v>
      </c>
      <c r="AH3503" s="131">
        <f t="shared" si="602"/>
        <v>0</v>
      </c>
      <c r="AI3503" s="131">
        <f>Table5[[#This Row],[Column17]]-Table5[[#This Row],[Column20]]</f>
        <v>0</v>
      </c>
      <c r="AJ3503" s="131">
        <f t="shared" si="603"/>
        <v>0</v>
      </c>
      <c r="AK3503" s="131">
        <f t="shared" si="596"/>
        <v>0</v>
      </c>
      <c r="AL3503" s="131">
        <f t="shared" si="604"/>
        <v>0</v>
      </c>
      <c r="AM3503" s="131" t="str">
        <f t="shared" si="605"/>
        <v/>
      </c>
      <c r="AN3503" s="131" t="str">
        <f t="shared" ca="1" si="606"/>
        <v/>
      </c>
    </row>
    <row r="3504" spans="1:40" ht="20.25" customHeight="1" x14ac:dyDescent="0.3">
      <c r="A3504" s="127"/>
      <c r="B3504" s="164"/>
      <c r="C3504" s="139"/>
      <c r="D3504" s="140"/>
      <c r="E3504" s="139"/>
      <c r="F3504" s="139"/>
      <c r="G3504" s="140"/>
      <c r="H3504" s="139"/>
      <c r="I3504" s="129"/>
      <c r="L3504" s="128"/>
      <c r="M3504" s="128"/>
      <c r="N3504" s="128"/>
      <c r="O3504" s="128"/>
      <c r="P3504" s="128"/>
      <c r="Q3504" s="128"/>
      <c r="R3504" s="128"/>
      <c r="S3504" s="128"/>
      <c r="T3504" s="120">
        <f t="shared" si="597"/>
        <v>0</v>
      </c>
      <c r="U3504" s="131"/>
      <c r="V3504" s="131"/>
      <c r="W3504" s="131">
        <f>SUMIFS($F$3:F3504,$D$3:D3504,D3504,$C$3:C3504,"Buy")+SUMIFS($F$3:F3504,$D$3:D3504,D3504,$C$3:C3504,"Coin Deposit",$E$3:E3504,"&lt;&gt;")</f>
        <v>0</v>
      </c>
      <c r="X3504" s="131">
        <f t="shared" si="598"/>
        <v>0</v>
      </c>
      <c r="Y3504" s="131">
        <f>IF($D3504=Y$1,SUMIFS($H$3:$H3504,$G$3:$G3504,Y$1,$C$3:$C3504,"Sell"),0)</f>
        <v>0</v>
      </c>
      <c r="Z3504" s="131">
        <f t="shared" si="599"/>
        <v>0</v>
      </c>
      <c r="AA3504" s="131">
        <f>IF($D3504=AA$1,SUMIFS($H$3:$H3504,$G$3:$G3504,AA$1,$C$3:$C3504,"Sell"),0)</f>
        <v>0</v>
      </c>
      <c r="AB3504" s="131">
        <f t="shared" si="600"/>
        <v>0</v>
      </c>
      <c r="AC3504" s="131">
        <f>SUMIFS('Deductions and Deposits'!$H:$H,'Deductions and Deposits'!$G:$G,D3504,'Deductions and Deposits'!$F:$F,"&lt;="&amp;B3504)+SUMIFS($F$3:F3504,$D$3:D3504,D3504,$C$3:C3504,"Coin Deposit",$E$3:E3504,"")</f>
        <v>0</v>
      </c>
      <c r="AD3504" s="131">
        <f>SUMIFS('Deductions and Deposits'!$D:$D,'Deductions and Deposits'!$C:$C,D3504)+SUMIFS($F:$F,$D:$D,D3504,$C:$C,"Coin Deduction")</f>
        <v>0</v>
      </c>
      <c r="AE3504" s="131">
        <f>Table5[[#This Row],[Column4]]+Table5[[#This Row],[Column14]]+Table5[[#This Row],[Column19]]+Table5[[#This Row],[Column12]]</f>
        <v>0</v>
      </c>
      <c r="AF3504" s="131">
        <f>Table5[[#This Row],[Column5]]+Table5[[#This Row],[Column13]]+Table5[[#This Row],[Column21]]+Table5[[#This Row],[Column18]]</f>
        <v>0</v>
      </c>
      <c r="AG3504" s="131">
        <f t="shared" si="601"/>
        <v>0</v>
      </c>
      <c r="AH3504" s="131">
        <f t="shared" si="602"/>
        <v>0</v>
      </c>
      <c r="AI3504" s="131">
        <f>Table5[[#This Row],[Column17]]-Table5[[#This Row],[Column20]]</f>
        <v>0</v>
      </c>
      <c r="AJ3504" s="131">
        <f t="shared" si="603"/>
        <v>0</v>
      </c>
      <c r="AK3504" s="131">
        <f t="shared" si="596"/>
        <v>0</v>
      </c>
      <c r="AL3504" s="131">
        <f t="shared" si="604"/>
        <v>0</v>
      </c>
      <c r="AM3504" s="131" t="str">
        <f t="shared" si="605"/>
        <v/>
      </c>
      <c r="AN3504" s="131" t="str">
        <f t="shared" ca="1" si="606"/>
        <v/>
      </c>
    </row>
    <row r="3505" spans="1:40" ht="20.25" customHeight="1" x14ac:dyDescent="0.3">
      <c r="A3505" s="127"/>
      <c r="B3505" s="164"/>
      <c r="C3505" s="139"/>
      <c r="D3505" s="140"/>
      <c r="E3505" s="139"/>
      <c r="F3505" s="139"/>
      <c r="G3505" s="140"/>
      <c r="H3505" s="139"/>
      <c r="I3505" s="129"/>
      <c r="L3505" s="128"/>
      <c r="M3505" s="128"/>
      <c r="N3505" s="128"/>
      <c r="O3505" s="128"/>
      <c r="P3505" s="128"/>
      <c r="Q3505" s="128"/>
      <c r="R3505" s="128"/>
      <c r="S3505" s="128"/>
      <c r="T3505" s="120">
        <f t="shared" si="597"/>
        <v>0</v>
      </c>
      <c r="U3505" s="131"/>
      <c r="V3505" s="131"/>
      <c r="W3505" s="131">
        <f>SUMIFS($F$3:F3505,$D$3:D3505,D3505,$C$3:C3505,"Buy")+SUMIFS($F$3:F3505,$D$3:D3505,D3505,$C$3:C3505,"Coin Deposit",$E$3:E3505,"&lt;&gt;")</f>
        <v>0</v>
      </c>
      <c r="X3505" s="131">
        <f t="shared" si="598"/>
        <v>0</v>
      </c>
      <c r="Y3505" s="131">
        <f>IF($D3505=Y$1,SUMIFS($H$3:$H3505,$G$3:$G3505,Y$1,$C$3:$C3505,"Sell"),0)</f>
        <v>0</v>
      </c>
      <c r="Z3505" s="131">
        <f t="shared" si="599"/>
        <v>0</v>
      </c>
      <c r="AA3505" s="131">
        <f>IF($D3505=AA$1,SUMIFS($H$3:$H3505,$G$3:$G3505,AA$1,$C$3:$C3505,"Sell"),0)</f>
        <v>0</v>
      </c>
      <c r="AB3505" s="131">
        <f t="shared" si="600"/>
        <v>0</v>
      </c>
      <c r="AC3505" s="131">
        <f>SUMIFS('Deductions and Deposits'!$H:$H,'Deductions and Deposits'!$G:$G,D3505,'Deductions and Deposits'!$F:$F,"&lt;="&amp;B3505)+SUMIFS($F$3:F3505,$D$3:D3505,D3505,$C$3:C3505,"Coin Deposit",$E$3:E3505,"")</f>
        <v>0</v>
      </c>
      <c r="AD3505" s="131">
        <f>SUMIFS('Deductions and Deposits'!$D:$D,'Deductions and Deposits'!$C:$C,D3505)+SUMIFS($F:$F,$D:$D,D3505,$C:$C,"Coin Deduction")</f>
        <v>0</v>
      </c>
      <c r="AE3505" s="131">
        <f>Table5[[#This Row],[Column4]]+Table5[[#This Row],[Column14]]+Table5[[#This Row],[Column19]]+Table5[[#This Row],[Column12]]</f>
        <v>0</v>
      </c>
      <c r="AF3505" s="131">
        <f>Table5[[#This Row],[Column5]]+Table5[[#This Row],[Column13]]+Table5[[#This Row],[Column21]]+Table5[[#This Row],[Column18]]</f>
        <v>0</v>
      </c>
      <c r="AG3505" s="131">
        <f t="shared" si="601"/>
        <v>0</v>
      </c>
      <c r="AH3505" s="131">
        <f t="shared" si="602"/>
        <v>0</v>
      </c>
      <c r="AI3505" s="131">
        <f>Table5[[#This Row],[Column17]]-Table5[[#This Row],[Column20]]</f>
        <v>0</v>
      </c>
      <c r="AJ3505" s="131">
        <f t="shared" si="603"/>
        <v>0</v>
      </c>
      <c r="AK3505" s="131">
        <f t="shared" si="596"/>
        <v>0</v>
      </c>
      <c r="AL3505" s="131">
        <f t="shared" si="604"/>
        <v>0</v>
      </c>
      <c r="AM3505" s="131" t="str">
        <f t="shared" si="605"/>
        <v/>
      </c>
      <c r="AN3505" s="131" t="str">
        <f t="shared" ca="1" si="606"/>
        <v/>
      </c>
    </row>
    <row r="3506" spans="1:40" ht="20.25" customHeight="1" x14ac:dyDescent="0.3">
      <c r="A3506" s="127"/>
      <c r="B3506" s="164"/>
      <c r="C3506" s="139"/>
      <c r="D3506" s="140"/>
      <c r="E3506" s="139"/>
      <c r="F3506" s="139"/>
      <c r="G3506" s="140"/>
      <c r="H3506" s="139"/>
      <c r="I3506" s="129"/>
      <c r="L3506" s="128"/>
      <c r="M3506" s="128"/>
      <c r="N3506" s="128"/>
      <c r="O3506" s="128"/>
      <c r="P3506" s="128"/>
      <c r="Q3506" s="128"/>
      <c r="R3506" s="128"/>
      <c r="S3506" s="128"/>
      <c r="T3506" s="120">
        <f t="shared" si="597"/>
        <v>0</v>
      </c>
      <c r="U3506" s="131"/>
      <c r="V3506" s="131"/>
      <c r="W3506" s="131">
        <f>SUMIFS($F$3:F3506,$D$3:D3506,D3506,$C$3:C3506,"Buy")+SUMIFS($F$3:F3506,$D$3:D3506,D3506,$C$3:C3506,"Coin Deposit",$E$3:E3506,"&lt;&gt;")</f>
        <v>0</v>
      </c>
      <c r="X3506" s="131">
        <f t="shared" si="598"/>
        <v>0</v>
      </c>
      <c r="Y3506" s="131">
        <f>IF($D3506=Y$1,SUMIFS($H$3:$H3506,$G$3:$G3506,Y$1,$C$3:$C3506,"Sell"),0)</f>
        <v>0</v>
      </c>
      <c r="Z3506" s="131">
        <f t="shared" si="599"/>
        <v>0</v>
      </c>
      <c r="AA3506" s="131">
        <f>IF($D3506=AA$1,SUMIFS($H$3:$H3506,$G$3:$G3506,AA$1,$C$3:$C3506,"Sell"),0)</f>
        <v>0</v>
      </c>
      <c r="AB3506" s="131">
        <f t="shared" si="600"/>
        <v>0</v>
      </c>
      <c r="AC3506" s="131">
        <f>SUMIFS('Deductions and Deposits'!$H:$H,'Deductions and Deposits'!$G:$G,D3506,'Deductions and Deposits'!$F:$F,"&lt;="&amp;B3506)+SUMIFS($F$3:F3506,$D$3:D3506,D3506,$C$3:C3506,"Coin Deposit",$E$3:E3506,"")</f>
        <v>0</v>
      </c>
      <c r="AD3506" s="131">
        <f>SUMIFS('Deductions and Deposits'!$D:$D,'Deductions and Deposits'!$C:$C,D3506)+SUMIFS($F:$F,$D:$D,D3506,$C:$C,"Coin Deduction")</f>
        <v>0</v>
      </c>
      <c r="AE3506" s="131">
        <f>Table5[[#This Row],[Column4]]+Table5[[#This Row],[Column14]]+Table5[[#This Row],[Column19]]+Table5[[#This Row],[Column12]]</f>
        <v>0</v>
      </c>
      <c r="AF3506" s="131">
        <f>Table5[[#This Row],[Column5]]+Table5[[#This Row],[Column13]]+Table5[[#This Row],[Column21]]+Table5[[#This Row],[Column18]]</f>
        <v>0</v>
      </c>
      <c r="AG3506" s="131">
        <f t="shared" si="601"/>
        <v>0</v>
      </c>
      <c r="AH3506" s="131">
        <f t="shared" si="602"/>
        <v>0</v>
      </c>
      <c r="AI3506" s="131">
        <f>Table5[[#This Row],[Column17]]-Table5[[#This Row],[Column20]]</f>
        <v>0</v>
      </c>
      <c r="AJ3506" s="131">
        <f t="shared" si="603"/>
        <v>0</v>
      </c>
      <c r="AK3506" s="131">
        <f t="shared" si="596"/>
        <v>0</v>
      </c>
      <c r="AL3506" s="131">
        <f t="shared" si="604"/>
        <v>0</v>
      </c>
      <c r="AM3506" s="131" t="str">
        <f t="shared" si="605"/>
        <v/>
      </c>
      <c r="AN3506" s="131" t="str">
        <f t="shared" ca="1" si="606"/>
        <v/>
      </c>
    </row>
    <row r="3507" spans="1:40" ht="20.25" customHeight="1" x14ac:dyDescent="0.3">
      <c r="A3507" s="127"/>
      <c r="B3507" s="164"/>
      <c r="C3507" s="139"/>
      <c r="D3507" s="140"/>
      <c r="E3507" s="139"/>
      <c r="F3507" s="139"/>
      <c r="G3507" s="140"/>
      <c r="H3507" s="139"/>
      <c r="I3507" s="129"/>
      <c r="L3507" s="128"/>
      <c r="M3507" s="128"/>
      <c r="N3507" s="128"/>
      <c r="O3507" s="128"/>
      <c r="P3507" s="128"/>
      <c r="Q3507" s="128"/>
      <c r="R3507" s="128"/>
      <c r="S3507" s="128"/>
      <c r="T3507" s="120">
        <f t="shared" si="597"/>
        <v>0</v>
      </c>
      <c r="U3507" s="131"/>
      <c r="V3507" s="131"/>
      <c r="W3507" s="131">
        <f>SUMIFS($F$3:F3507,$D$3:D3507,D3507,$C$3:C3507,"Buy")+SUMIFS($F$3:F3507,$D$3:D3507,D3507,$C$3:C3507,"Coin Deposit",$E$3:E3507,"&lt;&gt;")</f>
        <v>0</v>
      </c>
      <c r="X3507" s="131">
        <f t="shared" si="598"/>
        <v>0</v>
      </c>
      <c r="Y3507" s="131">
        <f>IF($D3507=Y$1,SUMIFS($H$3:$H3507,$G$3:$G3507,Y$1,$C$3:$C3507,"Sell"),0)</f>
        <v>0</v>
      </c>
      <c r="Z3507" s="131">
        <f t="shared" si="599"/>
        <v>0</v>
      </c>
      <c r="AA3507" s="131">
        <f>IF($D3507=AA$1,SUMIFS($H$3:$H3507,$G$3:$G3507,AA$1,$C$3:$C3507,"Sell"),0)</f>
        <v>0</v>
      </c>
      <c r="AB3507" s="131">
        <f t="shared" si="600"/>
        <v>0</v>
      </c>
      <c r="AC3507" s="131">
        <f>SUMIFS('Deductions and Deposits'!$H:$H,'Deductions and Deposits'!$G:$G,D3507,'Deductions and Deposits'!$F:$F,"&lt;="&amp;B3507)+SUMIFS($F$3:F3507,$D$3:D3507,D3507,$C$3:C3507,"Coin Deposit",$E$3:E3507,"")</f>
        <v>0</v>
      </c>
      <c r="AD3507" s="131">
        <f>SUMIFS('Deductions and Deposits'!$D:$D,'Deductions and Deposits'!$C:$C,D3507)+SUMIFS($F:$F,$D:$D,D3507,$C:$C,"Coin Deduction")</f>
        <v>0</v>
      </c>
      <c r="AE3507" s="131">
        <f>Table5[[#This Row],[Column4]]+Table5[[#This Row],[Column14]]+Table5[[#This Row],[Column19]]+Table5[[#This Row],[Column12]]</f>
        <v>0</v>
      </c>
      <c r="AF3507" s="131">
        <f>Table5[[#This Row],[Column5]]+Table5[[#This Row],[Column13]]+Table5[[#This Row],[Column21]]+Table5[[#This Row],[Column18]]</f>
        <v>0</v>
      </c>
      <c r="AG3507" s="131">
        <f t="shared" si="601"/>
        <v>0</v>
      </c>
      <c r="AH3507" s="131">
        <f t="shared" si="602"/>
        <v>0</v>
      </c>
      <c r="AI3507" s="131">
        <f>Table5[[#This Row],[Column17]]-Table5[[#This Row],[Column20]]</f>
        <v>0</v>
      </c>
      <c r="AJ3507" s="131">
        <f t="shared" si="603"/>
        <v>0</v>
      </c>
      <c r="AK3507" s="131">
        <f t="shared" si="596"/>
        <v>0</v>
      </c>
      <c r="AL3507" s="131">
        <f t="shared" si="604"/>
        <v>0</v>
      </c>
      <c r="AM3507" s="131" t="str">
        <f t="shared" si="605"/>
        <v/>
      </c>
      <c r="AN3507" s="131" t="str">
        <f t="shared" ca="1" si="606"/>
        <v/>
      </c>
    </row>
    <row r="3508" spans="1:40" ht="20.25" customHeight="1" x14ac:dyDescent="0.3">
      <c r="A3508" s="127"/>
      <c r="B3508" s="164"/>
      <c r="C3508" s="139"/>
      <c r="D3508" s="140"/>
      <c r="E3508" s="139"/>
      <c r="F3508" s="139"/>
      <c r="G3508" s="140"/>
      <c r="H3508" s="139"/>
      <c r="I3508" s="129"/>
      <c r="L3508" s="128"/>
      <c r="M3508" s="128"/>
      <c r="N3508" s="128"/>
      <c r="O3508" s="128"/>
      <c r="P3508" s="128"/>
      <c r="Q3508" s="128"/>
      <c r="R3508" s="128"/>
      <c r="S3508" s="128"/>
      <c r="T3508" s="120">
        <f t="shared" si="597"/>
        <v>0</v>
      </c>
      <c r="U3508" s="131"/>
      <c r="V3508" s="131"/>
      <c r="W3508" s="131">
        <f>SUMIFS($F$3:F3508,$D$3:D3508,D3508,$C$3:C3508,"Buy")+SUMIFS($F$3:F3508,$D$3:D3508,D3508,$C$3:C3508,"Coin Deposit",$E$3:E3508,"&lt;&gt;")</f>
        <v>0</v>
      </c>
      <c r="X3508" s="131">
        <f t="shared" si="598"/>
        <v>0</v>
      </c>
      <c r="Y3508" s="131">
        <f>IF($D3508=Y$1,SUMIFS($H$3:$H3508,$G$3:$G3508,Y$1,$C$3:$C3508,"Sell"),0)</f>
        <v>0</v>
      </c>
      <c r="Z3508" s="131">
        <f t="shared" si="599"/>
        <v>0</v>
      </c>
      <c r="AA3508" s="131">
        <f>IF($D3508=AA$1,SUMIFS($H$3:$H3508,$G$3:$G3508,AA$1,$C$3:$C3508,"Sell"),0)</f>
        <v>0</v>
      </c>
      <c r="AB3508" s="131">
        <f t="shared" si="600"/>
        <v>0</v>
      </c>
      <c r="AC3508" s="131">
        <f>SUMIFS('Deductions and Deposits'!$H:$H,'Deductions and Deposits'!$G:$G,D3508,'Deductions and Deposits'!$F:$F,"&lt;="&amp;B3508)+SUMIFS($F$3:F3508,$D$3:D3508,D3508,$C$3:C3508,"Coin Deposit",$E$3:E3508,"")</f>
        <v>0</v>
      </c>
      <c r="AD3508" s="131">
        <f>SUMIFS('Deductions and Deposits'!$D:$D,'Deductions and Deposits'!$C:$C,D3508)+SUMIFS($F:$F,$D:$D,D3508,$C:$C,"Coin Deduction")</f>
        <v>0</v>
      </c>
      <c r="AE3508" s="131">
        <f>Table5[[#This Row],[Column4]]+Table5[[#This Row],[Column14]]+Table5[[#This Row],[Column19]]+Table5[[#This Row],[Column12]]</f>
        <v>0</v>
      </c>
      <c r="AF3508" s="131">
        <f>Table5[[#This Row],[Column5]]+Table5[[#This Row],[Column13]]+Table5[[#This Row],[Column21]]+Table5[[#This Row],[Column18]]</f>
        <v>0</v>
      </c>
      <c r="AG3508" s="131">
        <f t="shared" si="601"/>
        <v>0</v>
      </c>
      <c r="AH3508" s="131">
        <f t="shared" si="602"/>
        <v>0</v>
      </c>
      <c r="AI3508" s="131">
        <f>Table5[[#This Row],[Column17]]-Table5[[#This Row],[Column20]]</f>
        <v>0</v>
      </c>
      <c r="AJ3508" s="131">
        <f t="shared" si="603"/>
        <v>0</v>
      </c>
      <c r="AK3508" s="131">
        <f t="shared" si="596"/>
        <v>0</v>
      </c>
      <c r="AL3508" s="131">
        <f t="shared" si="604"/>
        <v>0</v>
      </c>
      <c r="AM3508" s="131" t="str">
        <f t="shared" si="605"/>
        <v/>
      </c>
      <c r="AN3508" s="131" t="str">
        <f t="shared" ca="1" si="606"/>
        <v/>
      </c>
    </row>
    <row r="3509" spans="1:40" ht="20.25" customHeight="1" x14ac:dyDescent="0.3">
      <c r="A3509" s="127"/>
      <c r="B3509" s="164"/>
      <c r="C3509" s="139"/>
      <c r="D3509" s="140"/>
      <c r="E3509" s="139"/>
      <c r="F3509" s="139"/>
      <c r="G3509" s="140"/>
      <c r="H3509" s="139"/>
      <c r="I3509" s="129"/>
      <c r="L3509" s="128"/>
      <c r="M3509" s="128"/>
      <c r="N3509" s="128"/>
      <c r="O3509" s="128"/>
      <c r="P3509" s="128"/>
      <c r="Q3509" s="128"/>
      <c r="R3509" s="128"/>
      <c r="S3509" s="128"/>
      <c r="T3509" s="120">
        <f t="shared" si="597"/>
        <v>0</v>
      </c>
      <c r="U3509" s="131"/>
      <c r="V3509" s="131"/>
      <c r="W3509" s="131">
        <f>SUMIFS($F$3:F3509,$D$3:D3509,D3509,$C$3:C3509,"Buy")+SUMIFS($F$3:F3509,$D$3:D3509,D3509,$C$3:C3509,"Coin Deposit",$E$3:E3509,"&lt;&gt;")</f>
        <v>0</v>
      </c>
      <c r="X3509" s="131">
        <f t="shared" si="598"/>
        <v>0</v>
      </c>
      <c r="Y3509" s="131">
        <f>IF($D3509=Y$1,SUMIFS($H$3:$H3509,$G$3:$G3509,Y$1,$C$3:$C3509,"Sell"),0)</f>
        <v>0</v>
      </c>
      <c r="Z3509" s="131">
        <f t="shared" si="599"/>
        <v>0</v>
      </c>
      <c r="AA3509" s="131">
        <f>IF($D3509=AA$1,SUMIFS($H$3:$H3509,$G$3:$G3509,AA$1,$C$3:$C3509,"Sell"),0)</f>
        <v>0</v>
      </c>
      <c r="AB3509" s="131">
        <f t="shared" si="600"/>
        <v>0</v>
      </c>
      <c r="AC3509" s="131">
        <f>SUMIFS('Deductions and Deposits'!$H:$H,'Deductions and Deposits'!$G:$G,D3509,'Deductions and Deposits'!$F:$F,"&lt;="&amp;B3509)+SUMIFS($F$3:F3509,$D$3:D3509,D3509,$C$3:C3509,"Coin Deposit",$E$3:E3509,"")</f>
        <v>0</v>
      </c>
      <c r="AD3509" s="131">
        <f>SUMIFS('Deductions and Deposits'!$D:$D,'Deductions and Deposits'!$C:$C,D3509)+SUMIFS($F:$F,$D:$D,D3509,$C:$C,"Coin Deduction")</f>
        <v>0</v>
      </c>
      <c r="AE3509" s="131">
        <f>Table5[[#This Row],[Column4]]+Table5[[#This Row],[Column14]]+Table5[[#This Row],[Column19]]+Table5[[#This Row],[Column12]]</f>
        <v>0</v>
      </c>
      <c r="AF3509" s="131">
        <f>Table5[[#This Row],[Column5]]+Table5[[#This Row],[Column13]]+Table5[[#This Row],[Column21]]+Table5[[#This Row],[Column18]]</f>
        <v>0</v>
      </c>
      <c r="AG3509" s="131">
        <f t="shared" si="601"/>
        <v>0</v>
      </c>
      <c r="AH3509" s="131">
        <f t="shared" si="602"/>
        <v>0</v>
      </c>
      <c r="AI3509" s="131">
        <f>Table5[[#This Row],[Column17]]-Table5[[#This Row],[Column20]]</f>
        <v>0</v>
      </c>
      <c r="AJ3509" s="131">
        <f t="shared" si="603"/>
        <v>0</v>
      </c>
      <c r="AK3509" s="131">
        <f t="shared" si="596"/>
        <v>0</v>
      </c>
      <c r="AL3509" s="131">
        <f t="shared" si="604"/>
        <v>0</v>
      </c>
      <c r="AM3509" s="131" t="str">
        <f t="shared" si="605"/>
        <v/>
      </c>
      <c r="AN3509" s="131" t="str">
        <f t="shared" ca="1" si="606"/>
        <v/>
      </c>
    </row>
    <row r="3510" spans="1:40" ht="20.25" customHeight="1" x14ac:dyDescent="0.3">
      <c r="A3510" s="127"/>
      <c r="B3510" s="164"/>
      <c r="C3510" s="139"/>
      <c r="D3510" s="140"/>
      <c r="E3510" s="139"/>
      <c r="F3510" s="139"/>
      <c r="G3510" s="140"/>
      <c r="H3510" s="139"/>
      <c r="I3510" s="129"/>
      <c r="L3510" s="128"/>
      <c r="M3510" s="128"/>
      <c r="N3510" s="128"/>
      <c r="O3510" s="128"/>
      <c r="P3510" s="128"/>
      <c r="Q3510" s="128"/>
      <c r="R3510" s="128"/>
      <c r="S3510" s="128"/>
      <c r="T3510" s="120">
        <f t="shared" si="597"/>
        <v>0</v>
      </c>
      <c r="U3510" s="131"/>
      <c r="V3510" s="131"/>
      <c r="W3510" s="131">
        <f>SUMIFS($F$3:F3510,$D$3:D3510,D3510,$C$3:C3510,"Buy")+SUMIFS($F$3:F3510,$D$3:D3510,D3510,$C$3:C3510,"Coin Deposit",$E$3:E3510,"&lt;&gt;")</f>
        <v>0</v>
      </c>
      <c r="X3510" s="131">
        <f t="shared" si="598"/>
        <v>0</v>
      </c>
      <c r="Y3510" s="131">
        <f>IF($D3510=Y$1,SUMIFS($H$3:$H3510,$G$3:$G3510,Y$1,$C$3:$C3510,"Sell"),0)</f>
        <v>0</v>
      </c>
      <c r="Z3510" s="131">
        <f t="shared" si="599"/>
        <v>0</v>
      </c>
      <c r="AA3510" s="131">
        <f>IF($D3510=AA$1,SUMIFS($H$3:$H3510,$G$3:$G3510,AA$1,$C$3:$C3510,"Sell"),0)</f>
        <v>0</v>
      </c>
      <c r="AB3510" s="131">
        <f t="shared" si="600"/>
        <v>0</v>
      </c>
      <c r="AC3510" s="131">
        <f>SUMIFS('Deductions and Deposits'!$H:$H,'Deductions and Deposits'!$G:$G,D3510,'Deductions and Deposits'!$F:$F,"&lt;="&amp;B3510)+SUMIFS($F$3:F3510,$D$3:D3510,D3510,$C$3:C3510,"Coin Deposit",$E$3:E3510,"")</f>
        <v>0</v>
      </c>
      <c r="AD3510" s="131">
        <f>SUMIFS('Deductions and Deposits'!$D:$D,'Deductions and Deposits'!$C:$C,D3510)+SUMIFS($F:$F,$D:$D,D3510,$C:$C,"Coin Deduction")</f>
        <v>0</v>
      </c>
      <c r="AE3510" s="131">
        <f>Table5[[#This Row],[Column4]]+Table5[[#This Row],[Column14]]+Table5[[#This Row],[Column19]]+Table5[[#This Row],[Column12]]</f>
        <v>0</v>
      </c>
      <c r="AF3510" s="131">
        <f>Table5[[#This Row],[Column5]]+Table5[[#This Row],[Column13]]+Table5[[#This Row],[Column21]]+Table5[[#This Row],[Column18]]</f>
        <v>0</v>
      </c>
      <c r="AG3510" s="131">
        <f t="shared" si="601"/>
        <v>0</v>
      </c>
      <c r="AH3510" s="131">
        <f t="shared" si="602"/>
        <v>0</v>
      </c>
      <c r="AI3510" s="131">
        <f>Table5[[#This Row],[Column17]]-Table5[[#This Row],[Column20]]</f>
        <v>0</v>
      </c>
      <c r="AJ3510" s="131">
        <f t="shared" si="603"/>
        <v>0</v>
      </c>
      <c r="AK3510" s="131">
        <f t="shared" ref="AK3510:AK3573" si="607">AJ3510*T3510</f>
        <v>0</v>
      </c>
      <c r="AL3510" s="131">
        <f t="shared" si="604"/>
        <v>0</v>
      </c>
      <c r="AM3510" s="131" t="str">
        <f t="shared" si="605"/>
        <v/>
      </c>
      <c r="AN3510" s="131" t="str">
        <f t="shared" ca="1" si="606"/>
        <v/>
      </c>
    </row>
    <row r="3511" spans="1:40" ht="20.25" customHeight="1" x14ac:dyDescent="0.3">
      <c r="A3511" s="127"/>
      <c r="B3511" s="164"/>
      <c r="C3511" s="139"/>
      <c r="D3511" s="140"/>
      <c r="E3511" s="139"/>
      <c r="F3511" s="139"/>
      <c r="G3511" s="140"/>
      <c r="H3511" s="139"/>
      <c r="I3511" s="129"/>
      <c r="L3511" s="128"/>
      <c r="M3511" s="128"/>
      <c r="N3511" s="128"/>
      <c r="O3511" s="128"/>
      <c r="P3511" s="128"/>
      <c r="Q3511" s="128"/>
      <c r="R3511" s="128"/>
      <c r="S3511" s="128"/>
      <c r="T3511" s="120">
        <f t="shared" si="597"/>
        <v>0</v>
      </c>
      <c r="U3511" s="131"/>
      <c r="V3511" s="131"/>
      <c r="W3511" s="131">
        <f>SUMIFS($F$3:F3511,$D$3:D3511,D3511,$C$3:C3511,"Buy")+SUMIFS($F$3:F3511,$D$3:D3511,D3511,$C$3:C3511,"Coin Deposit",$E$3:E3511,"&lt;&gt;")</f>
        <v>0</v>
      </c>
      <c r="X3511" s="131">
        <f t="shared" si="598"/>
        <v>0</v>
      </c>
      <c r="Y3511" s="131">
        <f>IF($D3511=Y$1,SUMIFS($H$3:$H3511,$G$3:$G3511,Y$1,$C$3:$C3511,"Sell"),0)</f>
        <v>0</v>
      </c>
      <c r="Z3511" s="131">
        <f t="shared" si="599"/>
        <v>0</v>
      </c>
      <c r="AA3511" s="131">
        <f>IF($D3511=AA$1,SUMIFS($H$3:$H3511,$G$3:$G3511,AA$1,$C$3:$C3511,"Sell"),0)</f>
        <v>0</v>
      </c>
      <c r="AB3511" s="131">
        <f t="shared" si="600"/>
        <v>0</v>
      </c>
      <c r="AC3511" s="131">
        <f>SUMIFS('Deductions and Deposits'!$H:$H,'Deductions and Deposits'!$G:$G,D3511,'Deductions and Deposits'!$F:$F,"&lt;="&amp;B3511)+SUMIFS($F$3:F3511,$D$3:D3511,D3511,$C$3:C3511,"Coin Deposit",$E$3:E3511,"")</f>
        <v>0</v>
      </c>
      <c r="AD3511" s="131">
        <f>SUMIFS('Deductions and Deposits'!$D:$D,'Deductions and Deposits'!$C:$C,D3511)+SUMIFS($F:$F,$D:$D,D3511,$C:$C,"Coin Deduction")</f>
        <v>0</v>
      </c>
      <c r="AE3511" s="131">
        <f>Table5[[#This Row],[Column4]]+Table5[[#This Row],[Column14]]+Table5[[#This Row],[Column19]]+Table5[[#This Row],[Column12]]</f>
        <v>0</v>
      </c>
      <c r="AF3511" s="131">
        <f>Table5[[#This Row],[Column5]]+Table5[[#This Row],[Column13]]+Table5[[#This Row],[Column21]]+Table5[[#This Row],[Column18]]</f>
        <v>0</v>
      </c>
      <c r="AG3511" s="131">
        <f t="shared" si="601"/>
        <v>0</v>
      </c>
      <c r="AH3511" s="131">
        <f t="shared" si="602"/>
        <v>0</v>
      </c>
      <c r="AI3511" s="131">
        <f>Table5[[#This Row],[Column17]]-Table5[[#This Row],[Column20]]</f>
        <v>0</v>
      </c>
      <c r="AJ3511" s="131">
        <f t="shared" si="603"/>
        <v>0</v>
      </c>
      <c r="AK3511" s="131">
        <f t="shared" si="607"/>
        <v>0</v>
      </c>
      <c r="AL3511" s="131">
        <f t="shared" si="604"/>
        <v>0</v>
      </c>
      <c r="AM3511" s="131" t="str">
        <f t="shared" si="605"/>
        <v/>
      </c>
      <c r="AN3511" s="131" t="str">
        <f t="shared" ca="1" si="606"/>
        <v/>
      </c>
    </row>
    <row r="3512" spans="1:40" ht="20.25" customHeight="1" x14ac:dyDescent="0.3">
      <c r="A3512" s="127"/>
      <c r="B3512" s="164"/>
      <c r="C3512" s="139"/>
      <c r="D3512" s="140"/>
      <c r="E3512" s="139"/>
      <c r="F3512" s="139"/>
      <c r="G3512" s="140"/>
      <c r="H3512" s="139"/>
      <c r="I3512" s="129"/>
      <c r="L3512" s="128"/>
      <c r="M3512" s="128"/>
      <c r="N3512" s="128"/>
      <c r="O3512" s="128"/>
      <c r="P3512" s="128"/>
      <c r="Q3512" s="128"/>
      <c r="R3512" s="128"/>
      <c r="S3512" s="128"/>
      <c r="T3512" s="120">
        <f t="shared" si="597"/>
        <v>0</v>
      </c>
      <c r="U3512" s="131"/>
      <c r="V3512" s="131"/>
      <c r="W3512" s="131">
        <f>SUMIFS($F$3:F3512,$D$3:D3512,D3512,$C$3:C3512,"Buy")+SUMIFS($F$3:F3512,$D$3:D3512,D3512,$C$3:C3512,"Coin Deposit",$E$3:E3512,"&lt;&gt;")</f>
        <v>0</v>
      </c>
      <c r="X3512" s="131">
        <f t="shared" si="598"/>
        <v>0</v>
      </c>
      <c r="Y3512" s="131">
        <f>IF($D3512=Y$1,SUMIFS($H$3:$H3512,$G$3:$G3512,Y$1,$C$3:$C3512,"Sell"),0)</f>
        <v>0</v>
      </c>
      <c r="Z3512" s="131">
        <f t="shared" si="599"/>
        <v>0</v>
      </c>
      <c r="AA3512" s="131">
        <f>IF($D3512=AA$1,SUMIFS($H$3:$H3512,$G$3:$G3512,AA$1,$C$3:$C3512,"Sell"),0)</f>
        <v>0</v>
      </c>
      <c r="AB3512" s="131">
        <f t="shared" si="600"/>
        <v>0</v>
      </c>
      <c r="AC3512" s="131">
        <f>SUMIFS('Deductions and Deposits'!$H:$H,'Deductions and Deposits'!$G:$G,D3512,'Deductions and Deposits'!$F:$F,"&lt;="&amp;B3512)+SUMIFS($F$3:F3512,$D$3:D3512,D3512,$C$3:C3512,"Coin Deposit",$E$3:E3512,"")</f>
        <v>0</v>
      </c>
      <c r="AD3512" s="131">
        <f>SUMIFS('Deductions and Deposits'!$D:$D,'Deductions and Deposits'!$C:$C,D3512)+SUMIFS($F:$F,$D:$D,D3512,$C:$C,"Coin Deduction")</f>
        <v>0</v>
      </c>
      <c r="AE3512" s="131">
        <f>Table5[[#This Row],[Column4]]+Table5[[#This Row],[Column14]]+Table5[[#This Row],[Column19]]+Table5[[#This Row],[Column12]]</f>
        <v>0</v>
      </c>
      <c r="AF3512" s="131">
        <f>Table5[[#This Row],[Column5]]+Table5[[#This Row],[Column13]]+Table5[[#This Row],[Column21]]+Table5[[#This Row],[Column18]]</f>
        <v>0</v>
      </c>
      <c r="AG3512" s="131">
        <f t="shared" si="601"/>
        <v>0</v>
      </c>
      <c r="AH3512" s="131">
        <f t="shared" si="602"/>
        <v>0</v>
      </c>
      <c r="AI3512" s="131">
        <f>Table5[[#This Row],[Column17]]-Table5[[#This Row],[Column20]]</f>
        <v>0</v>
      </c>
      <c r="AJ3512" s="131">
        <f t="shared" si="603"/>
        <v>0</v>
      </c>
      <c r="AK3512" s="131">
        <f t="shared" si="607"/>
        <v>0</v>
      </c>
      <c r="AL3512" s="131">
        <f t="shared" si="604"/>
        <v>0</v>
      </c>
      <c r="AM3512" s="131" t="str">
        <f t="shared" si="605"/>
        <v/>
      </c>
      <c r="AN3512" s="131" t="str">
        <f t="shared" ca="1" si="606"/>
        <v/>
      </c>
    </row>
    <row r="3513" spans="1:40" ht="20.25" customHeight="1" x14ac:dyDescent="0.3">
      <c r="A3513" s="127"/>
      <c r="B3513" s="164"/>
      <c r="C3513" s="139"/>
      <c r="D3513" s="140"/>
      <c r="E3513" s="139"/>
      <c r="F3513" s="139"/>
      <c r="G3513" s="140"/>
      <c r="H3513" s="139"/>
      <c r="I3513" s="129"/>
      <c r="L3513" s="128"/>
      <c r="M3513" s="128"/>
      <c r="N3513" s="128"/>
      <c r="O3513" s="128"/>
      <c r="P3513" s="128"/>
      <c r="Q3513" s="128"/>
      <c r="R3513" s="128"/>
      <c r="S3513" s="128"/>
      <c r="T3513" s="120">
        <f t="shared" si="597"/>
        <v>0</v>
      </c>
      <c r="U3513" s="131"/>
      <c r="V3513" s="131"/>
      <c r="W3513" s="131">
        <f>SUMIFS($F$3:F3513,$D$3:D3513,D3513,$C$3:C3513,"Buy")+SUMIFS($F$3:F3513,$D$3:D3513,D3513,$C$3:C3513,"Coin Deposit",$E$3:E3513,"&lt;&gt;")</f>
        <v>0</v>
      </c>
      <c r="X3513" s="131">
        <f t="shared" si="598"/>
        <v>0</v>
      </c>
      <c r="Y3513" s="131">
        <f>IF($D3513=Y$1,SUMIFS($H$3:$H3513,$G$3:$G3513,Y$1,$C$3:$C3513,"Sell"),0)</f>
        <v>0</v>
      </c>
      <c r="Z3513" s="131">
        <f t="shared" si="599"/>
        <v>0</v>
      </c>
      <c r="AA3513" s="131">
        <f>IF($D3513=AA$1,SUMIFS($H$3:$H3513,$G$3:$G3513,AA$1,$C$3:$C3513,"Sell"),0)</f>
        <v>0</v>
      </c>
      <c r="AB3513" s="131">
        <f t="shared" si="600"/>
        <v>0</v>
      </c>
      <c r="AC3513" s="131">
        <f>SUMIFS('Deductions and Deposits'!$H:$H,'Deductions and Deposits'!$G:$G,D3513,'Deductions and Deposits'!$F:$F,"&lt;="&amp;B3513)+SUMIFS($F$3:F3513,$D$3:D3513,D3513,$C$3:C3513,"Coin Deposit",$E$3:E3513,"")</f>
        <v>0</v>
      </c>
      <c r="AD3513" s="131">
        <f>SUMIFS('Deductions and Deposits'!$D:$D,'Deductions and Deposits'!$C:$C,D3513)+SUMIFS($F:$F,$D:$D,D3513,$C:$C,"Coin Deduction")</f>
        <v>0</v>
      </c>
      <c r="AE3513" s="131">
        <f>Table5[[#This Row],[Column4]]+Table5[[#This Row],[Column14]]+Table5[[#This Row],[Column19]]+Table5[[#This Row],[Column12]]</f>
        <v>0</v>
      </c>
      <c r="AF3513" s="131">
        <f>Table5[[#This Row],[Column5]]+Table5[[#This Row],[Column13]]+Table5[[#This Row],[Column21]]+Table5[[#This Row],[Column18]]</f>
        <v>0</v>
      </c>
      <c r="AG3513" s="131">
        <f t="shared" si="601"/>
        <v>0</v>
      </c>
      <c r="AH3513" s="131">
        <f t="shared" si="602"/>
        <v>0</v>
      </c>
      <c r="AI3513" s="131">
        <f>Table5[[#This Row],[Column17]]-Table5[[#This Row],[Column20]]</f>
        <v>0</v>
      </c>
      <c r="AJ3513" s="131">
        <f t="shared" si="603"/>
        <v>0</v>
      </c>
      <c r="AK3513" s="131">
        <f t="shared" si="607"/>
        <v>0</v>
      </c>
      <c r="AL3513" s="131">
        <f t="shared" si="604"/>
        <v>0</v>
      </c>
      <c r="AM3513" s="131" t="str">
        <f t="shared" si="605"/>
        <v/>
      </c>
      <c r="AN3513" s="131" t="str">
        <f t="shared" ca="1" si="606"/>
        <v/>
      </c>
    </row>
    <row r="3514" spans="1:40" ht="20.25" customHeight="1" x14ac:dyDescent="0.3">
      <c r="A3514" s="127"/>
      <c r="B3514" s="164"/>
      <c r="C3514" s="139"/>
      <c r="D3514" s="140"/>
      <c r="E3514" s="139"/>
      <c r="F3514" s="139"/>
      <c r="G3514" s="140"/>
      <c r="H3514" s="139"/>
      <c r="I3514" s="129"/>
      <c r="L3514" s="128"/>
      <c r="M3514" s="128"/>
      <c r="N3514" s="128"/>
      <c r="O3514" s="128"/>
      <c r="P3514" s="128"/>
      <c r="Q3514" s="128"/>
      <c r="R3514" s="128"/>
      <c r="S3514" s="128"/>
      <c r="T3514" s="120">
        <f t="shared" si="597"/>
        <v>0</v>
      </c>
      <c r="U3514" s="131"/>
      <c r="V3514" s="131"/>
      <c r="W3514" s="131">
        <f>SUMIFS($F$3:F3514,$D$3:D3514,D3514,$C$3:C3514,"Buy")+SUMIFS($F$3:F3514,$D$3:D3514,D3514,$C$3:C3514,"Coin Deposit",$E$3:E3514,"&lt;&gt;")</f>
        <v>0</v>
      </c>
      <c r="X3514" s="131">
        <f t="shared" si="598"/>
        <v>0</v>
      </c>
      <c r="Y3514" s="131">
        <f>IF($D3514=Y$1,SUMIFS($H$3:$H3514,$G$3:$G3514,Y$1,$C$3:$C3514,"Sell"),0)</f>
        <v>0</v>
      </c>
      <c r="Z3514" s="131">
        <f t="shared" si="599"/>
        <v>0</v>
      </c>
      <c r="AA3514" s="131">
        <f>IF($D3514=AA$1,SUMIFS($H$3:$H3514,$G$3:$G3514,AA$1,$C$3:$C3514,"Sell"),0)</f>
        <v>0</v>
      </c>
      <c r="AB3514" s="131">
        <f t="shared" si="600"/>
        <v>0</v>
      </c>
      <c r="AC3514" s="131">
        <f>SUMIFS('Deductions and Deposits'!$H:$H,'Deductions and Deposits'!$G:$G,D3514,'Deductions and Deposits'!$F:$F,"&lt;="&amp;B3514)+SUMIFS($F$3:F3514,$D$3:D3514,D3514,$C$3:C3514,"Coin Deposit",$E$3:E3514,"")</f>
        <v>0</v>
      </c>
      <c r="AD3514" s="131">
        <f>SUMIFS('Deductions and Deposits'!$D:$D,'Deductions and Deposits'!$C:$C,D3514)+SUMIFS($F:$F,$D:$D,D3514,$C:$C,"Coin Deduction")</f>
        <v>0</v>
      </c>
      <c r="AE3514" s="131">
        <f>Table5[[#This Row],[Column4]]+Table5[[#This Row],[Column14]]+Table5[[#This Row],[Column19]]+Table5[[#This Row],[Column12]]</f>
        <v>0</v>
      </c>
      <c r="AF3514" s="131">
        <f>Table5[[#This Row],[Column5]]+Table5[[#This Row],[Column13]]+Table5[[#This Row],[Column21]]+Table5[[#This Row],[Column18]]</f>
        <v>0</v>
      </c>
      <c r="AG3514" s="131">
        <f t="shared" si="601"/>
        <v>0</v>
      </c>
      <c r="AH3514" s="131">
        <f t="shared" si="602"/>
        <v>0</v>
      </c>
      <c r="AI3514" s="131">
        <f>Table5[[#This Row],[Column17]]-Table5[[#This Row],[Column20]]</f>
        <v>0</v>
      </c>
      <c r="AJ3514" s="131">
        <f t="shared" si="603"/>
        <v>0</v>
      </c>
      <c r="AK3514" s="131">
        <f t="shared" si="607"/>
        <v>0</v>
      </c>
      <c r="AL3514" s="131">
        <f t="shared" si="604"/>
        <v>0</v>
      </c>
      <c r="AM3514" s="131" t="str">
        <f t="shared" si="605"/>
        <v/>
      </c>
      <c r="AN3514" s="131" t="str">
        <f t="shared" ca="1" si="606"/>
        <v/>
      </c>
    </row>
    <row r="3515" spans="1:40" ht="20.25" customHeight="1" x14ac:dyDescent="0.3">
      <c r="A3515" s="127"/>
      <c r="B3515" s="164"/>
      <c r="C3515" s="139"/>
      <c r="D3515" s="140"/>
      <c r="E3515" s="139"/>
      <c r="F3515" s="139"/>
      <c r="G3515" s="140"/>
      <c r="H3515" s="139"/>
      <c r="I3515" s="129"/>
      <c r="L3515" s="128"/>
      <c r="M3515" s="128"/>
      <c r="N3515" s="128"/>
      <c r="O3515" s="128"/>
      <c r="P3515" s="128"/>
      <c r="Q3515" s="128"/>
      <c r="R3515" s="128"/>
      <c r="S3515" s="128"/>
      <c r="T3515" s="120">
        <f t="shared" si="597"/>
        <v>0</v>
      </c>
      <c r="U3515" s="131"/>
      <c r="V3515" s="131"/>
      <c r="W3515" s="131">
        <f>SUMIFS($F$3:F3515,$D$3:D3515,D3515,$C$3:C3515,"Buy")+SUMIFS($F$3:F3515,$D$3:D3515,D3515,$C$3:C3515,"Coin Deposit",$E$3:E3515,"&lt;&gt;")</f>
        <v>0</v>
      </c>
      <c r="X3515" s="131">
        <f t="shared" si="598"/>
        <v>0</v>
      </c>
      <c r="Y3515" s="131">
        <f>IF($D3515=Y$1,SUMIFS($H$3:$H3515,$G$3:$G3515,Y$1,$C$3:$C3515,"Sell"),0)</f>
        <v>0</v>
      </c>
      <c r="Z3515" s="131">
        <f t="shared" si="599"/>
        <v>0</v>
      </c>
      <c r="AA3515" s="131">
        <f>IF($D3515=AA$1,SUMIFS($H$3:$H3515,$G$3:$G3515,AA$1,$C$3:$C3515,"Sell"),0)</f>
        <v>0</v>
      </c>
      <c r="AB3515" s="131">
        <f t="shared" si="600"/>
        <v>0</v>
      </c>
      <c r="AC3515" s="131">
        <f>SUMIFS('Deductions and Deposits'!$H:$H,'Deductions and Deposits'!$G:$G,D3515,'Deductions and Deposits'!$F:$F,"&lt;="&amp;B3515)+SUMIFS($F$3:F3515,$D$3:D3515,D3515,$C$3:C3515,"Coin Deposit",$E$3:E3515,"")</f>
        <v>0</v>
      </c>
      <c r="AD3515" s="131">
        <f>SUMIFS('Deductions and Deposits'!$D:$D,'Deductions and Deposits'!$C:$C,D3515)+SUMIFS($F:$F,$D:$D,D3515,$C:$C,"Coin Deduction")</f>
        <v>0</v>
      </c>
      <c r="AE3515" s="131">
        <f>Table5[[#This Row],[Column4]]+Table5[[#This Row],[Column14]]+Table5[[#This Row],[Column19]]+Table5[[#This Row],[Column12]]</f>
        <v>0</v>
      </c>
      <c r="AF3515" s="131">
        <f>Table5[[#This Row],[Column5]]+Table5[[#This Row],[Column13]]+Table5[[#This Row],[Column21]]+Table5[[#This Row],[Column18]]</f>
        <v>0</v>
      </c>
      <c r="AG3515" s="131">
        <f t="shared" si="601"/>
        <v>0</v>
      </c>
      <c r="AH3515" s="131">
        <f t="shared" si="602"/>
        <v>0</v>
      </c>
      <c r="AI3515" s="131">
        <f>Table5[[#This Row],[Column17]]-Table5[[#This Row],[Column20]]</f>
        <v>0</v>
      </c>
      <c r="AJ3515" s="131">
        <f t="shared" si="603"/>
        <v>0</v>
      </c>
      <c r="AK3515" s="131">
        <f t="shared" si="607"/>
        <v>0</v>
      </c>
      <c r="AL3515" s="131">
        <f t="shared" si="604"/>
        <v>0</v>
      </c>
      <c r="AM3515" s="131" t="str">
        <f t="shared" si="605"/>
        <v/>
      </c>
      <c r="AN3515" s="131" t="str">
        <f t="shared" ca="1" si="606"/>
        <v/>
      </c>
    </row>
    <row r="3516" spans="1:40" ht="20.25" customHeight="1" x14ac:dyDescent="0.3">
      <c r="A3516" s="127"/>
      <c r="B3516" s="164"/>
      <c r="C3516" s="139"/>
      <c r="D3516" s="140"/>
      <c r="E3516" s="139"/>
      <c r="F3516" s="139"/>
      <c r="G3516" s="140"/>
      <c r="H3516" s="139"/>
      <c r="I3516" s="129"/>
      <c r="L3516" s="128"/>
      <c r="M3516" s="128"/>
      <c r="N3516" s="128"/>
      <c r="O3516" s="128"/>
      <c r="P3516" s="128"/>
      <c r="Q3516" s="128"/>
      <c r="R3516" s="128"/>
      <c r="S3516" s="128"/>
      <c r="T3516" s="120">
        <f t="shared" si="597"/>
        <v>0</v>
      </c>
      <c r="U3516" s="131"/>
      <c r="V3516" s="131"/>
      <c r="W3516" s="131">
        <f>SUMIFS($F$3:F3516,$D$3:D3516,D3516,$C$3:C3516,"Buy")+SUMIFS($F$3:F3516,$D$3:D3516,D3516,$C$3:C3516,"Coin Deposit",$E$3:E3516,"&lt;&gt;")</f>
        <v>0</v>
      </c>
      <c r="X3516" s="131">
        <f t="shared" si="598"/>
        <v>0</v>
      </c>
      <c r="Y3516" s="131">
        <f>IF($D3516=Y$1,SUMIFS($H$3:$H3516,$G$3:$G3516,Y$1,$C$3:$C3516,"Sell"),0)</f>
        <v>0</v>
      </c>
      <c r="Z3516" s="131">
        <f t="shared" si="599"/>
        <v>0</v>
      </c>
      <c r="AA3516" s="131">
        <f>IF($D3516=AA$1,SUMIFS($H$3:$H3516,$G$3:$G3516,AA$1,$C$3:$C3516,"Sell"),0)</f>
        <v>0</v>
      </c>
      <c r="AB3516" s="131">
        <f t="shared" si="600"/>
        <v>0</v>
      </c>
      <c r="AC3516" s="131">
        <f>SUMIFS('Deductions and Deposits'!$H:$H,'Deductions and Deposits'!$G:$G,D3516,'Deductions and Deposits'!$F:$F,"&lt;="&amp;B3516)+SUMIFS($F$3:F3516,$D$3:D3516,D3516,$C$3:C3516,"Coin Deposit",$E$3:E3516,"")</f>
        <v>0</v>
      </c>
      <c r="AD3516" s="131">
        <f>SUMIFS('Deductions and Deposits'!$D:$D,'Deductions and Deposits'!$C:$C,D3516)+SUMIFS($F:$F,$D:$D,D3516,$C:$C,"Coin Deduction")</f>
        <v>0</v>
      </c>
      <c r="AE3516" s="131">
        <f>Table5[[#This Row],[Column4]]+Table5[[#This Row],[Column14]]+Table5[[#This Row],[Column19]]+Table5[[#This Row],[Column12]]</f>
        <v>0</v>
      </c>
      <c r="AF3516" s="131">
        <f>Table5[[#This Row],[Column5]]+Table5[[#This Row],[Column13]]+Table5[[#This Row],[Column21]]+Table5[[#This Row],[Column18]]</f>
        <v>0</v>
      </c>
      <c r="AG3516" s="131">
        <f t="shared" si="601"/>
        <v>0</v>
      </c>
      <c r="AH3516" s="131">
        <f t="shared" si="602"/>
        <v>0</v>
      </c>
      <c r="AI3516" s="131">
        <f>Table5[[#This Row],[Column17]]-Table5[[#This Row],[Column20]]</f>
        <v>0</v>
      </c>
      <c r="AJ3516" s="131">
        <f t="shared" si="603"/>
        <v>0</v>
      </c>
      <c r="AK3516" s="131">
        <f t="shared" si="607"/>
        <v>0</v>
      </c>
      <c r="AL3516" s="131">
        <f t="shared" si="604"/>
        <v>0</v>
      </c>
      <c r="AM3516" s="131" t="str">
        <f t="shared" si="605"/>
        <v/>
      </c>
      <c r="AN3516" s="131" t="str">
        <f t="shared" ca="1" si="606"/>
        <v/>
      </c>
    </row>
    <row r="3517" spans="1:40" ht="20.25" customHeight="1" x14ac:dyDescent="0.3">
      <c r="A3517" s="127"/>
      <c r="B3517" s="164"/>
      <c r="C3517" s="139"/>
      <c r="D3517" s="140"/>
      <c r="E3517" s="139"/>
      <c r="F3517" s="139"/>
      <c r="G3517" s="140"/>
      <c r="H3517" s="139"/>
      <c r="I3517" s="129"/>
      <c r="L3517" s="128"/>
      <c r="M3517" s="128"/>
      <c r="N3517" s="128"/>
      <c r="O3517" s="128"/>
      <c r="P3517" s="128"/>
      <c r="Q3517" s="128"/>
      <c r="R3517" s="128"/>
      <c r="S3517" s="128"/>
      <c r="T3517" s="120">
        <f t="shared" si="597"/>
        <v>0</v>
      </c>
      <c r="U3517" s="131"/>
      <c r="V3517" s="131"/>
      <c r="W3517" s="131">
        <f>SUMIFS($F$3:F3517,$D$3:D3517,D3517,$C$3:C3517,"Buy")+SUMIFS($F$3:F3517,$D$3:D3517,D3517,$C$3:C3517,"Coin Deposit",$E$3:E3517,"&lt;&gt;")</f>
        <v>0</v>
      </c>
      <c r="X3517" s="131">
        <f t="shared" si="598"/>
        <v>0</v>
      </c>
      <c r="Y3517" s="131">
        <f>IF($D3517=Y$1,SUMIFS($H$3:$H3517,$G$3:$G3517,Y$1,$C$3:$C3517,"Sell"),0)</f>
        <v>0</v>
      </c>
      <c r="Z3517" s="131">
        <f t="shared" si="599"/>
        <v>0</v>
      </c>
      <c r="AA3517" s="131">
        <f>IF($D3517=AA$1,SUMIFS($H$3:$H3517,$G$3:$G3517,AA$1,$C$3:$C3517,"Sell"),0)</f>
        <v>0</v>
      </c>
      <c r="AB3517" s="131">
        <f t="shared" si="600"/>
        <v>0</v>
      </c>
      <c r="AC3517" s="131">
        <f>SUMIFS('Deductions and Deposits'!$H:$H,'Deductions and Deposits'!$G:$G,D3517,'Deductions and Deposits'!$F:$F,"&lt;="&amp;B3517)+SUMIFS($F$3:F3517,$D$3:D3517,D3517,$C$3:C3517,"Coin Deposit",$E$3:E3517,"")</f>
        <v>0</v>
      </c>
      <c r="AD3517" s="131">
        <f>SUMIFS('Deductions and Deposits'!$D:$D,'Deductions and Deposits'!$C:$C,D3517)+SUMIFS($F:$F,$D:$D,D3517,$C:$C,"Coin Deduction")</f>
        <v>0</v>
      </c>
      <c r="AE3517" s="131">
        <f>Table5[[#This Row],[Column4]]+Table5[[#This Row],[Column14]]+Table5[[#This Row],[Column19]]+Table5[[#This Row],[Column12]]</f>
        <v>0</v>
      </c>
      <c r="AF3517" s="131">
        <f>Table5[[#This Row],[Column5]]+Table5[[#This Row],[Column13]]+Table5[[#This Row],[Column21]]+Table5[[#This Row],[Column18]]</f>
        <v>0</v>
      </c>
      <c r="AG3517" s="131">
        <f t="shared" si="601"/>
        <v>0</v>
      </c>
      <c r="AH3517" s="131">
        <f t="shared" si="602"/>
        <v>0</v>
      </c>
      <c r="AI3517" s="131">
        <f>Table5[[#This Row],[Column17]]-Table5[[#This Row],[Column20]]</f>
        <v>0</v>
      </c>
      <c r="AJ3517" s="131">
        <f t="shared" si="603"/>
        <v>0</v>
      </c>
      <c r="AK3517" s="131">
        <f t="shared" si="607"/>
        <v>0</v>
      </c>
      <c r="AL3517" s="131">
        <f t="shared" si="604"/>
        <v>0</v>
      </c>
      <c r="AM3517" s="131" t="str">
        <f t="shared" si="605"/>
        <v/>
      </c>
      <c r="AN3517" s="131" t="str">
        <f t="shared" ca="1" si="606"/>
        <v/>
      </c>
    </row>
    <row r="3518" spans="1:40" ht="20.25" customHeight="1" x14ac:dyDescent="0.3">
      <c r="A3518" s="127"/>
      <c r="B3518" s="164"/>
      <c r="C3518" s="139"/>
      <c r="D3518" s="140"/>
      <c r="E3518" s="139"/>
      <c r="F3518" s="139"/>
      <c r="G3518" s="140"/>
      <c r="H3518" s="139"/>
      <c r="I3518" s="129"/>
      <c r="L3518" s="128"/>
      <c r="M3518" s="128"/>
      <c r="N3518" s="128"/>
      <c r="O3518" s="128"/>
      <c r="P3518" s="128"/>
      <c r="Q3518" s="128"/>
      <c r="R3518" s="128"/>
      <c r="S3518" s="128"/>
      <c r="T3518" s="120">
        <f t="shared" si="597"/>
        <v>0</v>
      </c>
      <c r="U3518" s="131"/>
      <c r="V3518" s="131"/>
      <c r="W3518" s="131">
        <f>SUMIFS($F$3:F3518,$D$3:D3518,D3518,$C$3:C3518,"Buy")+SUMIFS($F$3:F3518,$D$3:D3518,D3518,$C$3:C3518,"Coin Deposit",$E$3:E3518,"&lt;&gt;")</f>
        <v>0</v>
      </c>
      <c r="X3518" s="131">
        <f t="shared" si="598"/>
        <v>0</v>
      </c>
      <c r="Y3518" s="131">
        <f>IF($D3518=Y$1,SUMIFS($H$3:$H3518,$G$3:$G3518,Y$1,$C$3:$C3518,"Sell"),0)</f>
        <v>0</v>
      </c>
      <c r="Z3518" s="131">
        <f t="shared" si="599"/>
        <v>0</v>
      </c>
      <c r="AA3518" s="131">
        <f>IF($D3518=AA$1,SUMIFS($H$3:$H3518,$G$3:$G3518,AA$1,$C$3:$C3518,"Sell"),0)</f>
        <v>0</v>
      </c>
      <c r="AB3518" s="131">
        <f t="shared" si="600"/>
        <v>0</v>
      </c>
      <c r="AC3518" s="131">
        <f>SUMIFS('Deductions and Deposits'!$H:$H,'Deductions and Deposits'!$G:$G,D3518,'Deductions and Deposits'!$F:$F,"&lt;="&amp;B3518)+SUMIFS($F$3:F3518,$D$3:D3518,D3518,$C$3:C3518,"Coin Deposit",$E$3:E3518,"")</f>
        <v>0</v>
      </c>
      <c r="AD3518" s="131">
        <f>SUMIFS('Deductions and Deposits'!$D:$D,'Deductions and Deposits'!$C:$C,D3518)+SUMIFS($F:$F,$D:$D,D3518,$C:$C,"Coin Deduction")</f>
        <v>0</v>
      </c>
      <c r="AE3518" s="131">
        <f>Table5[[#This Row],[Column4]]+Table5[[#This Row],[Column14]]+Table5[[#This Row],[Column19]]+Table5[[#This Row],[Column12]]</f>
        <v>0</v>
      </c>
      <c r="AF3518" s="131">
        <f>Table5[[#This Row],[Column5]]+Table5[[#This Row],[Column13]]+Table5[[#This Row],[Column21]]+Table5[[#This Row],[Column18]]</f>
        <v>0</v>
      </c>
      <c r="AG3518" s="131">
        <f t="shared" si="601"/>
        <v>0</v>
      </c>
      <c r="AH3518" s="131">
        <f t="shared" si="602"/>
        <v>0</v>
      </c>
      <c r="AI3518" s="131">
        <f>Table5[[#This Row],[Column17]]-Table5[[#This Row],[Column20]]</f>
        <v>0</v>
      </c>
      <c r="AJ3518" s="131">
        <f t="shared" si="603"/>
        <v>0</v>
      </c>
      <c r="AK3518" s="131">
        <f t="shared" si="607"/>
        <v>0</v>
      </c>
      <c r="AL3518" s="131">
        <f t="shared" si="604"/>
        <v>0</v>
      </c>
      <c r="AM3518" s="131" t="str">
        <f t="shared" si="605"/>
        <v/>
      </c>
      <c r="AN3518" s="131" t="str">
        <f t="shared" ca="1" si="606"/>
        <v/>
      </c>
    </row>
    <row r="3519" spans="1:40" ht="20.25" customHeight="1" x14ac:dyDescent="0.3">
      <c r="A3519" s="127"/>
      <c r="B3519" s="164"/>
      <c r="C3519" s="139"/>
      <c r="D3519" s="140"/>
      <c r="E3519" s="139"/>
      <c r="F3519" s="139"/>
      <c r="G3519" s="140"/>
      <c r="H3519" s="139"/>
      <c r="I3519" s="129"/>
      <c r="L3519" s="128"/>
      <c r="M3519" s="128"/>
      <c r="N3519" s="128"/>
      <c r="O3519" s="128"/>
      <c r="P3519" s="128"/>
      <c r="Q3519" s="128"/>
      <c r="R3519" s="128"/>
      <c r="S3519" s="128"/>
      <c r="T3519" s="120">
        <f t="shared" si="597"/>
        <v>0</v>
      </c>
      <c r="U3519" s="131"/>
      <c r="V3519" s="131"/>
      <c r="W3519" s="131">
        <f>SUMIFS($F$3:F3519,$D$3:D3519,D3519,$C$3:C3519,"Buy")+SUMIFS($F$3:F3519,$D$3:D3519,D3519,$C$3:C3519,"Coin Deposit",$E$3:E3519,"&lt;&gt;")</f>
        <v>0</v>
      </c>
      <c r="X3519" s="131">
        <f t="shared" si="598"/>
        <v>0</v>
      </c>
      <c r="Y3519" s="131">
        <f>IF($D3519=Y$1,SUMIFS($H$3:$H3519,$G$3:$G3519,Y$1,$C$3:$C3519,"Sell"),0)</f>
        <v>0</v>
      </c>
      <c r="Z3519" s="131">
        <f t="shared" si="599"/>
        <v>0</v>
      </c>
      <c r="AA3519" s="131">
        <f>IF($D3519=AA$1,SUMIFS($H$3:$H3519,$G$3:$G3519,AA$1,$C$3:$C3519,"Sell"),0)</f>
        <v>0</v>
      </c>
      <c r="AB3519" s="131">
        <f t="shared" si="600"/>
        <v>0</v>
      </c>
      <c r="AC3519" s="131">
        <f>SUMIFS('Deductions and Deposits'!$H:$H,'Deductions and Deposits'!$G:$G,D3519,'Deductions and Deposits'!$F:$F,"&lt;="&amp;B3519)+SUMIFS($F$3:F3519,$D$3:D3519,D3519,$C$3:C3519,"Coin Deposit",$E$3:E3519,"")</f>
        <v>0</v>
      </c>
      <c r="AD3519" s="131">
        <f>SUMIFS('Deductions and Deposits'!$D:$D,'Deductions and Deposits'!$C:$C,D3519)+SUMIFS($F:$F,$D:$D,D3519,$C:$C,"Coin Deduction")</f>
        <v>0</v>
      </c>
      <c r="AE3519" s="131">
        <f>Table5[[#This Row],[Column4]]+Table5[[#This Row],[Column14]]+Table5[[#This Row],[Column19]]+Table5[[#This Row],[Column12]]</f>
        <v>0</v>
      </c>
      <c r="AF3519" s="131">
        <f>Table5[[#This Row],[Column5]]+Table5[[#This Row],[Column13]]+Table5[[#This Row],[Column21]]+Table5[[#This Row],[Column18]]</f>
        <v>0</v>
      </c>
      <c r="AG3519" s="131">
        <f t="shared" si="601"/>
        <v>0</v>
      </c>
      <c r="AH3519" s="131">
        <f t="shared" si="602"/>
        <v>0</v>
      </c>
      <c r="AI3519" s="131">
        <f>Table5[[#This Row],[Column17]]-Table5[[#This Row],[Column20]]</f>
        <v>0</v>
      </c>
      <c r="AJ3519" s="131">
        <f t="shared" si="603"/>
        <v>0</v>
      </c>
      <c r="AK3519" s="131">
        <f t="shared" si="607"/>
        <v>0</v>
      </c>
      <c r="AL3519" s="131">
        <f t="shared" si="604"/>
        <v>0</v>
      </c>
      <c r="AM3519" s="131" t="str">
        <f t="shared" si="605"/>
        <v/>
      </c>
      <c r="AN3519" s="131" t="str">
        <f t="shared" ca="1" si="606"/>
        <v/>
      </c>
    </row>
    <row r="3520" spans="1:40" ht="20.25" customHeight="1" x14ac:dyDescent="0.3">
      <c r="A3520" s="127"/>
      <c r="B3520" s="164"/>
      <c r="C3520" s="139"/>
      <c r="D3520" s="140"/>
      <c r="E3520" s="139"/>
      <c r="F3520" s="139"/>
      <c r="G3520" s="140"/>
      <c r="H3520" s="139"/>
      <c r="I3520" s="129"/>
      <c r="L3520" s="128"/>
      <c r="M3520" s="128"/>
      <c r="N3520" s="128"/>
      <c r="O3520" s="128"/>
      <c r="P3520" s="128"/>
      <c r="Q3520" s="128"/>
      <c r="R3520" s="128"/>
      <c r="S3520" s="128"/>
      <c r="T3520" s="120">
        <f t="shared" si="597"/>
        <v>0</v>
      </c>
      <c r="U3520" s="131"/>
      <c r="V3520" s="131"/>
      <c r="W3520" s="131">
        <f>SUMIFS($F$3:F3520,$D$3:D3520,D3520,$C$3:C3520,"Buy")+SUMIFS($F$3:F3520,$D$3:D3520,D3520,$C$3:C3520,"Coin Deposit",$E$3:E3520,"&lt;&gt;")</f>
        <v>0</v>
      </c>
      <c r="X3520" s="131">
        <f t="shared" si="598"/>
        <v>0</v>
      </c>
      <c r="Y3520" s="131">
        <f>IF($D3520=Y$1,SUMIFS($H$3:$H3520,$G$3:$G3520,Y$1,$C$3:$C3520,"Sell"),0)</f>
        <v>0</v>
      </c>
      <c r="Z3520" s="131">
        <f t="shared" si="599"/>
        <v>0</v>
      </c>
      <c r="AA3520" s="131">
        <f>IF($D3520=AA$1,SUMIFS($H$3:$H3520,$G$3:$G3520,AA$1,$C$3:$C3520,"Sell"),0)</f>
        <v>0</v>
      </c>
      <c r="AB3520" s="131">
        <f t="shared" si="600"/>
        <v>0</v>
      </c>
      <c r="AC3520" s="131">
        <f>SUMIFS('Deductions and Deposits'!$H:$H,'Deductions and Deposits'!$G:$G,D3520,'Deductions and Deposits'!$F:$F,"&lt;="&amp;B3520)+SUMIFS($F$3:F3520,$D$3:D3520,D3520,$C$3:C3520,"Coin Deposit",$E$3:E3520,"")</f>
        <v>0</v>
      </c>
      <c r="AD3520" s="131">
        <f>SUMIFS('Deductions and Deposits'!$D:$D,'Deductions and Deposits'!$C:$C,D3520)+SUMIFS($F:$F,$D:$D,D3520,$C:$C,"Coin Deduction")</f>
        <v>0</v>
      </c>
      <c r="AE3520" s="131">
        <f>Table5[[#This Row],[Column4]]+Table5[[#This Row],[Column14]]+Table5[[#This Row],[Column19]]+Table5[[#This Row],[Column12]]</f>
        <v>0</v>
      </c>
      <c r="AF3520" s="131">
        <f>Table5[[#This Row],[Column5]]+Table5[[#This Row],[Column13]]+Table5[[#This Row],[Column21]]+Table5[[#This Row],[Column18]]</f>
        <v>0</v>
      </c>
      <c r="AG3520" s="131">
        <f t="shared" si="601"/>
        <v>0</v>
      </c>
      <c r="AH3520" s="131">
        <f t="shared" si="602"/>
        <v>0</v>
      </c>
      <c r="AI3520" s="131">
        <f>Table5[[#This Row],[Column17]]-Table5[[#This Row],[Column20]]</f>
        <v>0</v>
      </c>
      <c r="AJ3520" s="131">
        <f t="shared" si="603"/>
        <v>0</v>
      </c>
      <c r="AK3520" s="131">
        <f t="shared" si="607"/>
        <v>0</v>
      </c>
      <c r="AL3520" s="131">
        <f t="shared" si="604"/>
        <v>0</v>
      </c>
      <c r="AM3520" s="131" t="str">
        <f t="shared" si="605"/>
        <v/>
      </c>
      <c r="AN3520" s="131" t="str">
        <f t="shared" ca="1" si="606"/>
        <v/>
      </c>
    </row>
    <row r="3521" spans="1:40" ht="20.25" customHeight="1" x14ac:dyDescent="0.3">
      <c r="A3521" s="127"/>
      <c r="B3521" s="164"/>
      <c r="C3521" s="139"/>
      <c r="D3521" s="140"/>
      <c r="E3521" s="139"/>
      <c r="F3521" s="139"/>
      <c r="G3521" s="140"/>
      <c r="H3521" s="139"/>
      <c r="I3521" s="129"/>
      <c r="L3521" s="128"/>
      <c r="M3521" s="128"/>
      <c r="N3521" s="128"/>
      <c r="O3521" s="128"/>
      <c r="P3521" s="128"/>
      <c r="Q3521" s="128"/>
      <c r="R3521" s="128"/>
      <c r="S3521" s="128"/>
      <c r="T3521" s="120">
        <f t="shared" si="597"/>
        <v>0</v>
      </c>
      <c r="U3521" s="131"/>
      <c r="V3521" s="131"/>
      <c r="W3521" s="131">
        <f>SUMIFS($F$3:F3521,$D$3:D3521,D3521,$C$3:C3521,"Buy")+SUMIFS($F$3:F3521,$D$3:D3521,D3521,$C$3:C3521,"Coin Deposit",$E$3:E3521,"&lt;&gt;")</f>
        <v>0</v>
      </c>
      <c r="X3521" s="131">
        <f t="shared" si="598"/>
        <v>0</v>
      </c>
      <c r="Y3521" s="131">
        <f>IF($D3521=Y$1,SUMIFS($H$3:$H3521,$G$3:$G3521,Y$1,$C$3:$C3521,"Sell"),0)</f>
        <v>0</v>
      </c>
      <c r="Z3521" s="131">
        <f t="shared" si="599"/>
        <v>0</v>
      </c>
      <c r="AA3521" s="131">
        <f>IF($D3521=AA$1,SUMIFS($H$3:$H3521,$G$3:$G3521,AA$1,$C$3:$C3521,"Sell"),0)</f>
        <v>0</v>
      </c>
      <c r="AB3521" s="131">
        <f t="shared" si="600"/>
        <v>0</v>
      </c>
      <c r="AC3521" s="131">
        <f>SUMIFS('Deductions and Deposits'!$H:$H,'Deductions and Deposits'!$G:$G,D3521,'Deductions and Deposits'!$F:$F,"&lt;="&amp;B3521)+SUMIFS($F$3:F3521,$D$3:D3521,D3521,$C$3:C3521,"Coin Deposit",$E$3:E3521,"")</f>
        <v>0</v>
      </c>
      <c r="AD3521" s="131">
        <f>SUMIFS('Deductions and Deposits'!$D:$D,'Deductions and Deposits'!$C:$C,D3521)+SUMIFS($F:$F,$D:$D,D3521,$C:$C,"Coin Deduction")</f>
        <v>0</v>
      </c>
      <c r="AE3521" s="131">
        <f>Table5[[#This Row],[Column4]]+Table5[[#This Row],[Column14]]+Table5[[#This Row],[Column19]]+Table5[[#This Row],[Column12]]</f>
        <v>0</v>
      </c>
      <c r="AF3521" s="131">
        <f>Table5[[#This Row],[Column5]]+Table5[[#This Row],[Column13]]+Table5[[#This Row],[Column21]]+Table5[[#This Row],[Column18]]</f>
        <v>0</v>
      </c>
      <c r="AG3521" s="131">
        <f t="shared" si="601"/>
        <v>0</v>
      </c>
      <c r="AH3521" s="131">
        <f t="shared" si="602"/>
        <v>0</v>
      </c>
      <c r="AI3521" s="131">
        <f>Table5[[#This Row],[Column17]]-Table5[[#This Row],[Column20]]</f>
        <v>0</v>
      </c>
      <c r="AJ3521" s="131">
        <f t="shared" si="603"/>
        <v>0</v>
      </c>
      <c r="AK3521" s="131">
        <f t="shared" si="607"/>
        <v>0</v>
      </c>
      <c r="AL3521" s="131">
        <f t="shared" si="604"/>
        <v>0</v>
      </c>
      <c r="AM3521" s="131" t="str">
        <f t="shared" si="605"/>
        <v/>
      </c>
      <c r="AN3521" s="131" t="str">
        <f t="shared" ca="1" si="606"/>
        <v/>
      </c>
    </row>
    <row r="3522" spans="1:40" ht="20.25" customHeight="1" x14ac:dyDescent="0.3">
      <c r="A3522" s="127"/>
      <c r="B3522" s="164"/>
      <c r="C3522" s="139"/>
      <c r="D3522" s="140"/>
      <c r="E3522" s="139"/>
      <c r="F3522" s="139"/>
      <c r="G3522" s="140"/>
      <c r="H3522" s="139"/>
      <c r="I3522" s="129"/>
      <c r="L3522" s="128"/>
      <c r="M3522" s="128"/>
      <c r="N3522" s="128"/>
      <c r="O3522" s="128"/>
      <c r="P3522" s="128"/>
      <c r="Q3522" s="128"/>
      <c r="R3522" s="128"/>
      <c r="S3522" s="128"/>
      <c r="T3522" s="120">
        <f t="shared" si="597"/>
        <v>0</v>
      </c>
      <c r="U3522" s="131"/>
      <c r="V3522" s="131"/>
      <c r="W3522" s="131">
        <f>SUMIFS($F$3:F3522,$D$3:D3522,D3522,$C$3:C3522,"Buy")+SUMIFS($F$3:F3522,$D$3:D3522,D3522,$C$3:C3522,"Coin Deposit",$E$3:E3522,"&lt;&gt;")</f>
        <v>0</v>
      </c>
      <c r="X3522" s="131">
        <f t="shared" si="598"/>
        <v>0</v>
      </c>
      <c r="Y3522" s="131">
        <f>IF($D3522=Y$1,SUMIFS($H$3:$H3522,$G$3:$G3522,Y$1,$C$3:$C3522,"Sell"),0)</f>
        <v>0</v>
      </c>
      <c r="Z3522" s="131">
        <f t="shared" si="599"/>
        <v>0</v>
      </c>
      <c r="AA3522" s="131">
        <f>IF($D3522=AA$1,SUMIFS($H$3:$H3522,$G$3:$G3522,AA$1,$C$3:$C3522,"Sell"),0)</f>
        <v>0</v>
      </c>
      <c r="AB3522" s="131">
        <f t="shared" si="600"/>
        <v>0</v>
      </c>
      <c r="AC3522" s="131">
        <f>SUMIFS('Deductions and Deposits'!$H:$H,'Deductions and Deposits'!$G:$G,D3522,'Deductions and Deposits'!$F:$F,"&lt;="&amp;B3522)+SUMIFS($F$3:F3522,$D$3:D3522,D3522,$C$3:C3522,"Coin Deposit",$E$3:E3522,"")</f>
        <v>0</v>
      </c>
      <c r="AD3522" s="131">
        <f>SUMIFS('Deductions and Deposits'!$D:$D,'Deductions and Deposits'!$C:$C,D3522)+SUMIFS($F:$F,$D:$D,D3522,$C:$C,"Coin Deduction")</f>
        <v>0</v>
      </c>
      <c r="AE3522" s="131">
        <f>Table5[[#This Row],[Column4]]+Table5[[#This Row],[Column14]]+Table5[[#This Row],[Column19]]+Table5[[#This Row],[Column12]]</f>
        <v>0</v>
      </c>
      <c r="AF3522" s="131">
        <f>Table5[[#This Row],[Column5]]+Table5[[#This Row],[Column13]]+Table5[[#This Row],[Column21]]+Table5[[#This Row],[Column18]]</f>
        <v>0</v>
      </c>
      <c r="AG3522" s="131">
        <f t="shared" si="601"/>
        <v>0</v>
      </c>
      <c r="AH3522" s="131">
        <f t="shared" si="602"/>
        <v>0</v>
      </c>
      <c r="AI3522" s="131">
        <f>Table5[[#This Row],[Column17]]-Table5[[#This Row],[Column20]]</f>
        <v>0</v>
      </c>
      <c r="AJ3522" s="131">
        <f t="shared" si="603"/>
        <v>0</v>
      </c>
      <c r="AK3522" s="131">
        <f t="shared" si="607"/>
        <v>0</v>
      </c>
      <c r="AL3522" s="131">
        <f t="shared" si="604"/>
        <v>0</v>
      </c>
      <c r="AM3522" s="131" t="str">
        <f t="shared" si="605"/>
        <v/>
      </c>
      <c r="AN3522" s="131" t="str">
        <f t="shared" ca="1" si="606"/>
        <v/>
      </c>
    </row>
    <row r="3523" spans="1:40" ht="20.25" customHeight="1" x14ac:dyDescent="0.3">
      <c r="A3523" s="127"/>
      <c r="B3523" s="164"/>
      <c r="C3523" s="139"/>
      <c r="D3523" s="140"/>
      <c r="E3523" s="139"/>
      <c r="F3523" s="139"/>
      <c r="G3523" s="140"/>
      <c r="H3523" s="139"/>
      <c r="I3523" s="129"/>
      <c r="L3523" s="128"/>
      <c r="M3523" s="128"/>
      <c r="N3523" s="128"/>
      <c r="O3523" s="128"/>
      <c r="P3523" s="128"/>
      <c r="Q3523" s="128"/>
      <c r="R3523" s="128"/>
      <c r="S3523" s="128"/>
      <c r="T3523" s="120">
        <f t="shared" ref="T3523:T3586" si="608">IF(E3523&lt;&gt;"",E3523,0)</f>
        <v>0</v>
      </c>
      <c r="U3523" s="131"/>
      <c r="V3523" s="131"/>
      <c r="W3523" s="131">
        <f>SUMIFS($F$3:F3523,$D$3:D3523,D3523,$C$3:C3523,"Buy")+SUMIFS($F$3:F3523,$D$3:D3523,D3523,$C$3:C3523,"Coin Deposit",$E$3:E3523,"&lt;&gt;")</f>
        <v>0</v>
      </c>
      <c r="X3523" s="131">
        <f t="shared" ref="X3523:X3586" si="609">IF(OR(C3523="buy",AND(C3523="Coin Deposit",E3523&lt;&gt;"")),SUMIFS($F:$F,$D:$D,D3523,$C:$C,"sell"),0)</f>
        <v>0</v>
      </c>
      <c r="Y3523" s="131">
        <f>IF($D3523=Y$1,SUMIFS($H$3:$H3523,$G$3:$G3523,Y$1,$C$3:$C3523,"Sell"),0)</f>
        <v>0</v>
      </c>
      <c r="Z3523" s="131">
        <f t="shared" ref="Z3523:Z3586" si="610">IF($D3523=Z$1,SUMIFS($H:$H,$G:$G,Z$1,$C:$C,"Buy")+SUMIFS($H:$H,$G:$G,Z$1,$C:$C,"Coin Deposit",$E:$E,"&lt;&gt;"),0)</f>
        <v>0</v>
      </c>
      <c r="AA3523" s="131">
        <f>IF($D3523=AA$1,SUMIFS($H$3:$H3523,$G$3:$G3523,AA$1,$C$3:$C3523,"Sell"),0)</f>
        <v>0</v>
      </c>
      <c r="AB3523" s="131">
        <f t="shared" ref="AB3523:AB3586" si="611">IF($D3523=AB$1,SUMIFS($H:$H,$G:$G,AB$1,$C:$C,"Buy")+SUMIFS($H:$H,$G:$G,AB$1,$C:$C,"Coin Deposit",$E:$E,"&lt;&gt;"),0)</f>
        <v>0</v>
      </c>
      <c r="AC3523" s="131">
        <f>SUMIFS('Deductions and Deposits'!$H:$H,'Deductions and Deposits'!$G:$G,D3523,'Deductions and Deposits'!$F:$F,"&lt;="&amp;B3523)+SUMIFS($F$3:F3523,$D$3:D3523,D3523,$C$3:C3523,"Coin Deposit",$E$3:E3523,"")</f>
        <v>0</v>
      </c>
      <c r="AD3523" s="131">
        <f>SUMIFS('Deductions and Deposits'!$D:$D,'Deductions and Deposits'!$C:$C,D3523)+SUMIFS($F:$F,$D:$D,D3523,$C:$C,"Coin Deduction")</f>
        <v>0</v>
      </c>
      <c r="AE3523" s="131">
        <f>Table5[[#This Row],[Column4]]+Table5[[#This Row],[Column14]]+Table5[[#This Row],[Column19]]+Table5[[#This Row],[Column12]]</f>
        <v>0</v>
      </c>
      <c r="AF3523" s="131">
        <f>Table5[[#This Row],[Column5]]+Table5[[#This Row],[Column13]]+Table5[[#This Row],[Column21]]+Table5[[#This Row],[Column18]]</f>
        <v>0</v>
      </c>
      <c r="AG3523" s="131">
        <f t="shared" ref="AG3523:AG3586" si="612">IF(AND((AC3523+Y3523+AA3523)&gt;AF3523,OR(C3523="buy",AND(C3523="Coin Deposit",E3523&lt;&gt;""))),(AC3523+Y3523+AA3523)-AF3523,0)</f>
        <v>0</v>
      </c>
      <c r="AH3523" s="131">
        <f t="shared" ref="AH3523:AH3586" si="613">IF(AND(AE3523&gt;AF3523,OR(C3523="buy",AND(C3523="Coin Deposit",E3523&lt;&gt;""))),AE3523-AF3523,0)</f>
        <v>0</v>
      </c>
      <c r="AI3523" s="131">
        <f>Table5[[#This Row],[Column17]]-Table5[[#This Row],[Column20]]</f>
        <v>0</v>
      </c>
      <c r="AJ3523" s="131">
        <f t="shared" ref="AJ3523:AJ3586" si="614">IF(AI3523&gt;F3523,F3523,AI3523)</f>
        <v>0</v>
      </c>
      <c r="AK3523" s="131">
        <f t="shared" si="607"/>
        <v>0</v>
      </c>
      <c r="AL3523" s="131">
        <f t="shared" ref="AL3523:AL3586" si="615">IFERROR(SUMIFS($AK:$AK,$D:$D,D3523)/SUMIFS($AJ:$AJ,$D:$D,D3523),0)</f>
        <v>0</v>
      </c>
      <c r="AM3523" s="131" t="str">
        <f t="shared" ref="AM3523:AM3586" si="616">C3523&amp;D3523</f>
        <v/>
      </c>
      <c r="AN3523" s="131" t="str">
        <f t="shared" ref="AN3523:AN3586" ca="1" si="617">OFFSET(AM3523,COUNTA($AM:$AM)-ROW()-(ROW()-ROW($AN$2)-1),)</f>
        <v/>
      </c>
    </row>
    <row r="3524" spans="1:40" ht="20.25" customHeight="1" x14ac:dyDescent="0.3">
      <c r="A3524" s="127"/>
      <c r="B3524" s="164"/>
      <c r="C3524" s="139"/>
      <c r="D3524" s="140"/>
      <c r="E3524" s="139"/>
      <c r="F3524" s="139"/>
      <c r="G3524" s="140"/>
      <c r="H3524" s="139"/>
      <c r="I3524" s="129"/>
      <c r="L3524" s="128"/>
      <c r="M3524" s="128"/>
      <c r="N3524" s="128"/>
      <c r="O3524" s="128"/>
      <c r="P3524" s="128"/>
      <c r="Q3524" s="128"/>
      <c r="R3524" s="128"/>
      <c r="S3524" s="128"/>
      <c r="T3524" s="120">
        <f t="shared" si="608"/>
        <v>0</v>
      </c>
      <c r="U3524" s="131"/>
      <c r="V3524" s="131"/>
      <c r="W3524" s="131">
        <f>SUMIFS($F$3:F3524,$D$3:D3524,D3524,$C$3:C3524,"Buy")+SUMIFS($F$3:F3524,$D$3:D3524,D3524,$C$3:C3524,"Coin Deposit",$E$3:E3524,"&lt;&gt;")</f>
        <v>0</v>
      </c>
      <c r="X3524" s="131">
        <f t="shared" si="609"/>
        <v>0</v>
      </c>
      <c r="Y3524" s="131">
        <f>IF($D3524=Y$1,SUMIFS($H$3:$H3524,$G$3:$G3524,Y$1,$C$3:$C3524,"Sell"),0)</f>
        <v>0</v>
      </c>
      <c r="Z3524" s="131">
        <f t="shared" si="610"/>
        <v>0</v>
      </c>
      <c r="AA3524" s="131">
        <f>IF($D3524=AA$1,SUMIFS($H$3:$H3524,$G$3:$G3524,AA$1,$C$3:$C3524,"Sell"),0)</f>
        <v>0</v>
      </c>
      <c r="AB3524" s="131">
        <f t="shared" si="611"/>
        <v>0</v>
      </c>
      <c r="AC3524" s="131">
        <f>SUMIFS('Deductions and Deposits'!$H:$H,'Deductions and Deposits'!$G:$G,D3524,'Deductions and Deposits'!$F:$F,"&lt;="&amp;B3524)+SUMIFS($F$3:F3524,$D$3:D3524,D3524,$C$3:C3524,"Coin Deposit",$E$3:E3524,"")</f>
        <v>0</v>
      </c>
      <c r="AD3524" s="131">
        <f>SUMIFS('Deductions and Deposits'!$D:$D,'Deductions and Deposits'!$C:$C,D3524)+SUMIFS($F:$F,$D:$D,D3524,$C:$C,"Coin Deduction")</f>
        <v>0</v>
      </c>
      <c r="AE3524" s="131">
        <f>Table5[[#This Row],[Column4]]+Table5[[#This Row],[Column14]]+Table5[[#This Row],[Column19]]+Table5[[#This Row],[Column12]]</f>
        <v>0</v>
      </c>
      <c r="AF3524" s="131">
        <f>Table5[[#This Row],[Column5]]+Table5[[#This Row],[Column13]]+Table5[[#This Row],[Column21]]+Table5[[#This Row],[Column18]]</f>
        <v>0</v>
      </c>
      <c r="AG3524" s="131">
        <f t="shared" si="612"/>
        <v>0</v>
      </c>
      <c r="AH3524" s="131">
        <f t="shared" si="613"/>
        <v>0</v>
      </c>
      <c r="AI3524" s="131">
        <f>Table5[[#This Row],[Column17]]-Table5[[#This Row],[Column20]]</f>
        <v>0</v>
      </c>
      <c r="AJ3524" s="131">
        <f t="shared" si="614"/>
        <v>0</v>
      </c>
      <c r="AK3524" s="131">
        <f t="shared" si="607"/>
        <v>0</v>
      </c>
      <c r="AL3524" s="131">
        <f t="shared" si="615"/>
        <v>0</v>
      </c>
      <c r="AM3524" s="131" t="str">
        <f t="shared" si="616"/>
        <v/>
      </c>
      <c r="AN3524" s="131" t="str">
        <f t="shared" ca="1" si="617"/>
        <v/>
      </c>
    </row>
    <row r="3525" spans="1:40" ht="20.25" customHeight="1" x14ac:dyDescent="0.3">
      <c r="A3525" s="127"/>
      <c r="B3525" s="164"/>
      <c r="C3525" s="139"/>
      <c r="D3525" s="140"/>
      <c r="E3525" s="139"/>
      <c r="F3525" s="139"/>
      <c r="G3525" s="140"/>
      <c r="H3525" s="139"/>
      <c r="I3525" s="129"/>
      <c r="L3525" s="128"/>
      <c r="M3525" s="128"/>
      <c r="N3525" s="128"/>
      <c r="O3525" s="128"/>
      <c r="P3525" s="128"/>
      <c r="Q3525" s="128"/>
      <c r="R3525" s="128"/>
      <c r="S3525" s="128"/>
      <c r="T3525" s="120">
        <f t="shared" si="608"/>
        <v>0</v>
      </c>
      <c r="U3525" s="131"/>
      <c r="V3525" s="131"/>
      <c r="W3525" s="131">
        <f>SUMIFS($F$3:F3525,$D$3:D3525,D3525,$C$3:C3525,"Buy")+SUMIFS($F$3:F3525,$D$3:D3525,D3525,$C$3:C3525,"Coin Deposit",$E$3:E3525,"&lt;&gt;")</f>
        <v>0</v>
      </c>
      <c r="X3525" s="131">
        <f t="shared" si="609"/>
        <v>0</v>
      </c>
      <c r="Y3525" s="131">
        <f>IF($D3525=Y$1,SUMIFS($H$3:$H3525,$G$3:$G3525,Y$1,$C$3:$C3525,"Sell"),0)</f>
        <v>0</v>
      </c>
      <c r="Z3525" s="131">
        <f t="shared" si="610"/>
        <v>0</v>
      </c>
      <c r="AA3525" s="131">
        <f>IF($D3525=AA$1,SUMIFS($H$3:$H3525,$G$3:$G3525,AA$1,$C$3:$C3525,"Sell"),0)</f>
        <v>0</v>
      </c>
      <c r="AB3525" s="131">
        <f t="shared" si="611"/>
        <v>0</v>
      </c>
      <c r="AC3525" s="131">
        <f>SUMIFS('Deductions and Deposits'!$H:$H,'Deductions and Deposits'!$G:$G,D3525,'Deductions and Deposits'!$F:$F,"&lt;="&amp;B3525)+SUMIFS($F$3:F3525,$D$3:D3525,D3525,$C$3:C3525,"Coin Deposit",$E$3:E3525,"")</f>
        <v>0</v>
      </c>
      <c r="AD3525" s="131">
        <f>SUMIFS('Deductions and Deposits'!$D:$D,'Deductions and Deposits'!$C:$C,D3525)+SUMIFS($F:$F,$D:$D,D3525,$C:$C,"Coin Deduction")</f>
        <v>0</v>
      </c>
      <c r="AE3525" s="131">
        <f>Table5[[#This Row],[Column4]]+Table5[[#This Row],[Column14]]+Table5[[#This Row],[Column19]]+Table5[[#This Row],[Column12]]</f>
        <v>0</v>
      </c>
      <c r="AF3525" s="131">
        <f>Table5[[#This Row],[Column5]]+Table5[[#This Row],[Column13]]+Table5[[#This Row],[Column21]]+Table5[[#This Row],[Column18]]</f>
        <v>0</v>
      </c>
      <c r="AG3525" s="131">
        <f t="shared" si="612"/>
        <v>0</v>
      </c>
      <c r="AH3525" s="131">
        <f t="shared" si="613"/>
        <v>0</v>
      </c>
      <c r="AI3525" s="131">
        <f>Table5[[#This Row],[Column17]]-Table5[[#This Row],[Column20]]</f>
        <v>0</v>
      </c>
      <c r="AJ3525" s="131">
        <f t="shared" si="614"/>
        <v>0</v>
      </c>
      <c r="AK3525" s="131">
        <f t="shared" si="607"/>
        <v>0</v>
      </c>
      <c r="AL3525" s="131">
        <f t="shared" si="615"/>
        <v>0</v>
      </c>
      <c r="AM3525" s="131" t="str">
        <f t="shared" si="616"/>
        <v/>
      </c>
      <c r="AN3525" s="131" t="str">
        <f t="shared" ca="1" si="617"/>
        <v/>
      </c>
    </row>
    <row r="3526" spans="1:40" ht="20.25" customHeight="1" x14ac:dyDescent="0.3">
      <c r="A3526" s="127"/>
      <c r="B3526" s="164"/>
      <c r="C3526" s="139"/>
      <c r="D3526" s="140"/>
      <c r="E3526" s="139"/>
      <c r="F3526" s="139"/>
      <c r="G3526" s="140"/>
      <c r="H3526" s="139"/>
      <c r="I3526" s="129"/>
      <c r="L3526" s="128"/>
      <c r="M3526" s="128"/>
      <c r="N3526" s="128"/>
      <c r="O3526" s="128"/>
      <c r="P3526" s="128"/>
      <c r="Q3526" s="128"/>
      <c r="R3526" s="128"/>
      <c r="S3526" s="128"/>
      <c r="T3526" s="120">
        <f t="shared" si="608"/>
        <v>0</v>
      </c>
      <c r="U3526" s="131"/>
      <c r="V3526" s="131"/>
      <c r="W3526" s="131">
        <f>SUMIFS($F$3:F3526,$D$3:D3526,D3526,$C$3:C3526,"Buy")+SUMIFS($F$3:F3526,$D$3:D3526,D3526,$C$3:C3526,"Coin Deposit",$E$3:E3526,"&lt;&gt;")</f>
        <v>0</v>
      </c>
      <c r="X3526" s="131">
        <f t="shared" si="609"/>
        <v>0</v>
      </c>
      <c r="Y3526" s="131">
        <f>IF($D3526=Y$1,SUMIFS($H$3:$H3526,$G$3:$G3526,Y$1,$C$3:$C3526,"Sell"),0)</f>
        <v>0</v>
      </c>
      <c r="Z3526" s="131">
        <f t="shared" si="610"/>
        <v>0</v>
      </c>
      <c r="AA3526" s="131">
        <f>IF($D3526=AA$1,SUMIFS($H$3:$H3526,$G$3:$G3526,AA$1,$C$3:$C3526,"Sell"),0)</f>
        <v>0</v>
      </c>
      <c r="AB3526" s="131">
        <f t="shared" si="611"/>
        <v>0</v>
      </c>
      <c r="AC3526" s="131">
        <f>SUMIFS('Deductions and Deposits'!$H:$H,'Deductions and Deposits'!$G:$G,D3526,'Deductions and Deposits'!$F:$F,"&lt;="&amp;B3526)+SUMIFS($F$3:F3526,$D$3:D3526,D3526,$C$3:C3526,"Coin Deposit",$E$3:E3526,"")</f>
        <v>0</v>
      </c>
      <c r="AD3526" s="131">
        <f>SUMIFS('Deductions and Deposits'!$D:$D,'Deductions and Deposits'!$C:$C,D3526)+SUMIFS($F:$F,$D:$D,D3526,$C:$C,"Coin Deduction")</f>
        <v>0</v>
      </c>
      <c r="AE3526" s="131">
        <f>Table5[[#This Row],[Column4]]+Table5[[#This Row],[Column14]]+Table5[[#This Row],[Column19]]+Table5[[#This Row],[Column12]]</f>
        <v>0</v>
      </c>
      <c r="AF3526" s="131">
        <f>Table5[[#This Row],[Column5]]+Table5[[#This Row],[Column13]]+Table5[[#This Row],[Column21]]+Table5[[#This Row],[Column18]]</f>
        <v>0</v>
      </c>
      <c r="AG3526" s="131">
        <f t="shared" si="612"/>
        <v>0</v>
      </c>
      <c r="AH3526" s="131">
        <f t="shared" si="613"/>
        <v>0</v>
      </c>
      <c r="AI3526" s="131">
        <f>Table5[[#This Row],[Column17]]-Table5[[#This Row],[Column20]]</f>
        <v>0</v>
      </c>
      <c r="AJ3526" s="131">
        <f t="shared" si="614"/>
        <v>0</v>
      </c>
      <c r="AK3526" s="131">
        <f t="shared" si="607"/>
        <v>0</v>
      </c>
      <c r="AL3526" s="131">
        <f t="shared" si="615"/>
        <v>0</v>
      </c>
      <c r="AM3526" s="131" t="str">
        <f t="shared" si="616"/>
        <v/>
      </c>
      <c r="AN3526" s="131" t="str">
        <f t="shared" ca="1" si="617"/>
        <v/>
      </c>
    </row>
    <row r="3527" spans="1:40" ht="20.25" customHeight="1" x14ac:dyDescent="0.3">
      <c r="A3527" s="127"/>
      <c r="B3527" s="164"/>
      <c r="C3527" s="139"/>
      <c r="D3527" s="140"/>
      <c r="E3527" s="139"/>
      <c r="F3527" s="139"/>
      <c r="G3527" s="140"/>
      <c r="H3527" s="139"/>
      <c r="I3527" s="129"/>
      <c r="L3527" s="128"/>
      <c r="M3527" s="128"/>
      <c r="N3527" s="128"/>
      <c r="O3527" s="128"/>
      <c r="P3527" s="128"/>
      <c r="Q3527" s="128"/>
      <c r="R3527" s="128"/>
      <c r="S3527" s="128"/>
      <c r="T3527" s="120">
        <f t="shared" si="608"/>
        <v>0</v>
      </c>
      <c r="U3527" s="131"/>
      <c r="V3527" s="131"/>
      <c r="W3527" s="131">
        <f>SUMIFS($F$3:F3527,$D$3:D3527,D3527,$C$3:C3527,"Buy")+SUMIFS($F$3:F3527,$D$3:D3527,D3527,$C$3:C3527,"Coin Deposit",$E$3:E3527,"&lt;&gt;")</f>
        <v>0</v>
      </c>
      <c r="X3527" s="131">
        <f t="shared" si="609"/>
        <v>0</v>
      </c>
      <c r="Y3527" s="131">
        <f>IF($D3527=Y$1,SUMIFS($H$3:$H3527,$G$3:$G3527,Y$1,$C$3:$C3527,"Sell"),0)</f>
        <v>0</v>
      </c>
      <c r="Z3527" s="131">
        <f t="shared" si="610"/>
        <v>0</v>
      </c>
      <c r="AA3527" s="131">
        <f>IF($D3527=AA$1,SUMIFS($H$3:$H3527,$G$3:$G3527,AA$1,$C$3:$C3527,"Sell"),0)</f>
        <v>0</v>
      </c>
      <c r="AB3527" s="131">
        <f t="shared" si="611"/>
        <v>0</v>
      </c>
      <c r="AC3527" s="131">
        <f>SUMIFS('Deductions and Deposits'!$H:$H,'Deductions and Deposits'!$G:$G,D3527,'Deductions and Deposits'!$F:$F,"&lt;="&amp;B3527)+SUMIFS($F$3:F3527,$D$3:D3527,D3527,$C$3:C3527,"Coin Deposit",$E$3:E3527,"")</f>
        <v>0</v>
      </c>
      <c r="AD3527" s="131">
        <f>SUMIFS('Deductions and Deposits'!$D:$D,'Deductions and Deposits'!$C:$C,D3527)+SUMIFS($F:$F,$D:$D,D3527,$C:$C,"Coin Deduction")</f>
        <v>0</v>
      </c>
      <c r="AE3527" s="131">
        <f>Table5[[#This Row],[Column4]]+Table5[[#This Row],[Column14]]+Table5[[#This Row],[Column19]]+Table5[[#This Row],[Column12]]</f>
        <v>0</v>
      </c>
      <c r="AF3527" s="131">
        <f>Table5[[#This Row],[Column5]]+Table5[[#This Row],[Column13]]+Table5[[#This Row],[Column21]]+Table5[[#This Row],[Column18]]</f>
        <v>0</v>
      </c>
      <c r="AG3527" s="131">
        <f t="shared" si="612"/>
        <v>0</v>
      </c>
      <c r="AH3527" s="131">
        <f t="shared" si="613"/>
        <v>0</v>
      </c>
      <c r="AI3527" s="131">
        <f>Table5[[#This Row],[Column17]]-Table5[[#This Row],[Column20]]</f>
        <v>0</v>
      </c>
      <c r="AJ3527" s="131">
        <f t="shared" si="614"/>
        <v>0</v>
      </c>
      <c r="AK3527" s="131">
        <f t="shared" si="607"/>
        <v>0</v>
      </c>
      <c r="AL3527" s="131">
        <f t="shared" si="615"/>
        <v>0</v>
      </c>
      <c r="AM3527" s="131" t="str">
        <f t="shared" si="616"/>
        <v/>
      </c>
      <c r="AN3527" s="131" t="str">
        <f t="shared" ca="1" si="617"/>
        <v/>
      </c>
    </row>
    <row r="3528" spans="1:40" ht="20.25" customHeight="1" x14ac:dyDescent="0.3">
      <c r="A3528" s="127"/>
      <c r="B3528" s="164"/>
      <c r="C3528" s="139"/>
      <c r="D3528" s="140"/>
      <c r="E3528" s="139"/>
      <c r="F3528" s="139"/>
      <c r="G3528" s="140"/>
      <c r="H3528" s="139"/>
      <c r="I3528" s="129"/>
      <c r="L3528" s="128"/>
      <c r="M3528" s="128"/>
      <c r="N3528" s="128"/>
      <c r="O3528" s="128"/>
      <c r="P3528" s="128"/>
      <c r="Q3528" s="128"/>
      <c r="R3528" s="128"/>
      <c r="S3528" s="128"/>
      <c r="T3528" s="120">
        <f t="shared" si="608"/>
        <v>0</v>
      </c>
      <c r="U3528" s="131"/>
      <c r="V3528" s="131"/>
      <c r="W3528" s="131">
        <f>SUMIFS($F$3:F3528,$D$3:D3528,D3528,$C$3:C3528,"Buy")+SUMIFS($F$3:F3528,$D$3:D3528,D3528,$C$3:C3528,"Coin Deposit",$E$3:E3528,"&lt;&gt;")</f>
        <v>0</v>
      </c>
      <c r="X3528" s="131">
        <f t="shared" si="609"/>
        <v>0</v>
      </c>
      <c r="Y3528" s="131">
        <f>IF($D3528=Y$1,SUMIFS($H$3:$H3528,$G$3:$G3528,Y$1,$C$3:$C3528,"Sell"),0)</f>
        <v>0</v>
      </c>
      <c r="Z3528" s="131">
        <f t="shared" si="610"/>
        <v>0</v>
      </c>
      <c r="AA3528" s="131">
        <f>IF($D3528=AA$1,SUMIFS($H$3:$H3528,$G$3:$G3528,AA$1,$C$3:$C3528,"Sell"),0)</f>
        <v>0</v>
      </c>
      <c r="AB3528" s="131">
        <f t="shared" si="611"/>
        <v>0</v>
      </c>
      <c r="AC3528" s="131">
        <f>SUMIFS('Deductions and Deposits'!$H:$H,'Deductions and Deposits'!$G:$G,D3528,'Deductions and Deposits'!$F:$F,"&lt;="&amp;B3528)+SUMIFS($F$3:F3528,$D$3:D3528,D3528,$C$3:C3528,"Coin Deposit",$E$3:E3528,"")</f>
        <v>0</v>
      </c>
      <c r="AD3528" s="131">
        <f>SUMIFS('Deductions and Deposits'!$D:$D,'Deductions and Deposits'!$C:$C,D3528)+SUMIFS($F:$F,$D:$D,D3528,$C:$C,"Coin Deduction")</f>
        <v>0</v>
      </c>
      <c r="AE3528" s="131">
        <f>Table5[[#This Row],[Column4]]+Table5[[#This Row],[Column14]]+Table5[[#This Row],[Column19]]+Table5[[#This Row],[Column12]]</f>
        <v>0</v>
      </c>
      <c r="AF3528" s="131">
        <f>Table5[[#This Row],[Column5]]+Table5[[#This Row],[Column13]]+Table5[[#This Row],[Column21]]+Table5[[#This Row],[Column18]]</f>
        <v>0</v>
      </c>
      <c r="AG3528" s="131">
        <f t="shared" si="612"/>
        <v>0</v>
      </c>
      <c r="AH3528" s="131">
        <f t="shared" si="613"/>
        <v>0</v>
      </c>
      <c r="AI3528" s="131">
        <f>Table5[[#This Row],[Column17]]-Table5[[#This Row],[Column20]]</f>
        <v>0</v>
      </c>
      <c r="AJ3528" s="131">
        <f t="shared" si="614"/>
        <v>0</v>
      </c>
      <c r="AK3528" s="131">
        <f t="shared" si="607"/>
        <v>0</v>
      </c>
      <c r="AL3528" s="131">
        <f t="shared" si="615"/>
        <v>0</v>
      </c>
      <c r="AM3528" s="131" t="str">
        <f t="shared" si="616"/>
        <v/>
      </c>
      <c r="AN3528" s="131" t="str">
        <f t="shared" ca="1" si="617"/>
        <v/>
      </c>
    </row>
    <row r="3529" spans="1:40" ht="20.25" customHeight="1" x14ac:dyDescent="0.3">
      <c r="A3529" s="127"/>
      <c r="B3529" s="164"/>
      <c r="C3529" s="139"/>
      <c r="D3529" s="140"/>
      <c r="E3529" s="139"/>
      <c r="F3529" s="139"/>
      <c r="G3529" s="140"/>
      <c r="H3529" s="139"/>
      <c r="I3529" s="129"/>
      <c r="L3529" s="128"/>
      <c r="M3529" s="128"/>
      <c r="N3529" s="128"/>
      <c r="O3529" s="128"/>
      <c r="P3529" s="128"/>
      <c r="Q3529" s="128"/>
      <c r="R3529" s="128"/>
      <c r="S3529" s="128"/>
      <c r="T3529" s="120">
        <f t="shared" si="608"/>
        <v>0</v>
      </c>
      <c r="U3529" s="131"/>
      <c r="V3529" s="131"/>
      <c r="W3529" s="131">
        <f>SUMIFS($F$3:F3529,$D$3:D3529,D3529,$C$3:C3529,"Buy")+SUMIFS($F$3:F3529,$D$3:D3529,D3529,$C$3:C3529,"Coin Deposit",$E$3:E3529,"&lt;&gt;")</f>
        <v>0</v>
      </c>
      <c r="X3529" s="131">
        <f t="shared" si="609"/>
        <v>0</v>
      </c>
      <c r="Y3529" s="131">
        <f>IF($D3529=Y$1,SUMIFS($H$3:$H3529,$G$3:$G3529,Y$1,$C$3:$C3529,"Sell"),0)</f>
        <v>0</v>
      </c>
      <c r="Z3529" s="131">
        <f t="shared" si="610"/>
        <v>0</v>
      </c>
      <c r="AA3529" s="131">
        <f>IF($D3529=AA$1,SUMIFS($H$3:$H3529,$G$3:$G3529,AA$1,$C$3:$C3529,"Sell"),0)</f>
        <v>0</v>
      </c>
      <c r="AB3529" s="131">
        <f t="shared" si="611"/>
        <v>0</v>
      </c>
      <c r="AC3529" s="131">
        <f>SUMIFS('Deductions and Deposits'!$H:$H,'Deductions and Deposits'!$G:$G,D3529,'Deductions and Deposits'!$F:$F,"&lt;="&amp;B3529)+SUMIFS($F$3:F3529,$D$3:D3529,D3529,$C$3:C3529,"Coin Deposit",$E$3:E3529,"")</f>
        <v>0</v>
      </c>
      <c r="AD3529" s="131">
        <f>SUMIFS('Deductions and Deposits'!$D:$D,'Deductions and Deposits'!$C:$C,D3529)+SUMIFS($F:$F,$D:$D,D3529,$C:$C,"Coin Deduction")</f>
        <v>0</v>
      </c>
      <c r="AE3529" s="131">
        <f>Table5[[#This Row],[Column4]]+Table5[[#This Row],[Column14]]+Table5[[#This Row],[Column19]]+Table5[[#This Row],[Column12]]</f>
        <v>0</v>
      </c>
      <c r="AF3529" s="131">
        <f>Table5[[#This Row],[Column5]]+Table5[[#This Row],[Column13]]+Table5[[#This Row],[Column21]]+Table5[[#This Row],[Column18]]</f>
        <v>0</v>
      </c>
      <c r="AG3529" s="131">
        <f t="shared" si="612"/>
        <v>0</v>
      </c>
      <c r="AH3529" s="131">
        <f t="shared" si="613"/>
        <v>0</v>
      </c>
      <c r="AI3529" s="131">
        <f>Table5[[#This Row],[Column17]]-Table5[[#This Row],[Column20]]</f>
        <v>0</v>
      </c>
      <c r="AJ3529" s="131">
        <f t="shared" si="614"/>
        <v>0</v>
      </c>
      <c r="AK3529" s="131">
        <f t="shared" si="607"/>
        <v>0</v>
      </c>
      <c r="AL3529" s="131">
        <f t="shared" si="615"/>
        <v>0</v>
      </c>
      <c r="AM3529" s="131" t="str">
        <f t="shared" si="616"/>
        <v/>
      </c>
      <c r="AN3529" s="131" t="str">
        <f t="shared" ca="1" si="617"/>
        <v/>
      </c>
    </row>
    <row r="3530" spans="1:40" ht="20.25" customHeight="1" x14ac:dyDescent="0.3">
      <c r="A3530" s="127"/>
      <c r="B3530" s="164"/>
      <c r="C3530" s="139"/>
      <c r="D3530" s="140"/>
      <c r="E3530" s="139"/>
      <c r="F3530" s="139"/>
      <c r="G3530" s="140"/>
      <c r="H3530" s="139"/>
      <c r="I3530" s="129"/>
      <c r="L3530" s="128"/>
      <c r="M3530" s="128"/>
      <c r="N3530" s="128"/>
      <c r="O3530" s="128"/>
      <c r="P3530" s="128"/>
      <c r="Q3530" s="128"/>
      <c r="R3530" s="128"/>
      <c r="S3530" s="128"/>
      <c r="T3530" s="120">
        <f t="shared" si="608"/>
        <v>0</v>
      </c>
      <c r="U3530" s="131"/>
      <c r="V3530" s="131"/>
      <c r="W3530" s="131">
        <f>SUMIFS($F$3:F3530,$D$3:D3530,D3530,$C$3:C3530,"Buy")+SUMIFS($F$3:F3530,$D$3:D3530,D3530,$C$3:C3530,"Coin Deposit",$E$3:E3530,"&lt;&gt;")</f>
        <v>0</v>
      </c>
      <c r="X3530" s="131">
        <f t="shared" si="609"/>
        <v>0</v>
      </c>
      <c r="Y3530" s="131">
        <f>IF($D3530=Y$1,SUMIFS($H$3:$H3530,$G$3:$G3530,Y$1,$C$3:$C3530,"Sell"),0)</f>
        <v>0</v>
      </c>
      <c r="Z3530" s="131">
        <f t="shared" si="610"/>
        <v>0</v>
      </c>
      <c r="AA3530" s="131">
        <f>IF($D3530=AA$1,SUMIFS($H$3:$H3530,$G$3:$G3530,AA$1,$C$3:$C3530,"Sell"),0)</f>
        <v>0</v>
      </c>
      <c r="AB3530" s="131">
        <f t="shared" si="611"/>
        <v>0</v>
      </c>
      <c r="AC3530" s="131">
        <f>SUMIFS('Deductions and Deposits'!$H:$H,'Deductions and Deposits'!$G:$G,D3530,'Deductions and Deposits'!$F:$F,"&lt;="&amp;B3530)+SUMIFS($F$3:F3530,$D$3:D3530,D3530,$C$3:C3530,"Coin Deposit",$E$3:E3530,"")</f>
        <v>0</v>
      </c>
      <c r="AD3530" s="131">
        <f>SUMIFS('Deductions and Deposits'!$D:$D,'Deductions and Deposits'!$C:$C,D3530)+SUMIFS($F:$F,$D:$D,D3530,$C:$C,"Coin Deduction")</f>
        <v>0</v>
      </c>
      <c r="AE3530" s="131">
        <f>Table5[[#This Row],[Column4]]+Table5[[#This Row],[Column14]]+Table5[[#This Row],[Column19]]+Table5[[#This Row],[Column12]]</f>
        <v>0</v>
      </c>
      <c r="AF3530" s="131">
        <f>Table5[[#This Row],[Column5]]+Table5[[#This Row],[Column13]]+Table5[[#This Row],[Column21]]+Table5[[#This Row],[Column18]]</f>
        <v>0</v>
      </c>
      <c r="AG3530" s="131">
        <f t="shared" si="612"/>
        <v>0</v>
      </c>
      <c r="AH3530" s="131">
        <f t="shared" si="613"/>
        <v>0</v>
      </c>
      <c r="AI3530" s="131">
        <f>Table5[[#This Row],[Column17]]-Table5[[#This Row],[Column20]]</f>
        <v>0</v>
      </c>
      <c r="AJ3530" s="131">
        <f t="shared" si="614"/>
        <v>0</v>
      </c>
      <c r="AK3530" s="131">
        <f t="shared" si="607"/>
        <v>0</v>
      </c>
      <c r="AL3530" s="131">
        <f t="shared" si="615"/>
        <v>0</v>
      </c>
      <c r="AM3530" s="131" t="str">
        <f t="shared" si="616"/>
        <v/>
      </c>
      <c r="AN3530" s="131" t="str">
        <f t="shared" ca="1" si="617"/>
        <v/>
      </c>
    </row>
    <row r="3531" spans="1:40" ht="20.25" customHeight="1" x14ac:dyDescent="0.3">
      <c r="A3531" s="127"/>
      <c r="B3531" s="164"/>
      <c r="C3531" s="139"/>
      <c r="D3531" s="140"/>
      <c r="E3531" s="139"/>
      <c r="F3531" s="139"/>
      <c r="G3531" s="140"/>
      <c r="H3531" s="139"/>
      <c r="I3531" s="129"/>
      <c r="L3531" s="128"/>
      <c r="M3531" s="128"/>
      <c r="N3531" s="128"/>
      <c r="O3531" s="128"/>
      <c r="P3531" s="128"/>
      <c r="Q3531" s="128"/>
      <c r="R3531" s="128"/>
      <c r="S3531" s="128"/>
      <c r="T3531" s="120">
        <f t="shared" si="608"/>
        <v>0</v>
      </c>
      <c r="U3531" s="131"/>
      <c r="V3531" s="131"/>
      <c r="W3531" s="131">
        <f>SUMIFS($F$3:F3531,$D$3:D3531,D3531,$C$3:C3531,"Buy")+SUMIFS($F$3:F3531,$D$3:D3531,D3531,$C$3:C3531,"Coin Deposit",$E$3:E3531,"&lt;&gt;")</f>
        <v>0</v>
      </c>
      <c r="X3531" s="131">
        <f t="shared" si="609"/>
        <v>0</v>
      </c>
      <c r="Y3531" s="131">
        <f>IF($D3531=Y$1,SUMIFS($H$3:$H3531,$G$3:$G3531,Y$1,$C$3:$C3531,"Sell"),0)</f>
        <v>0</v>
      </c>
      <c r="Z3531" s="131">
        <f t="shared" si="610"/>
        <v>0</v>
      </c>
      <c r="AA3531" s="131">
        <f>IF($D3531=AA$1,SUMIFS($H$3:$H3531,$G$3:$G3531,AA$1,$C$3:$C3531,"Sell"),0)</f>
        <v>0</v>
      </c>
      <c r="AB3531" s="131">
        <f t="shared" si="611"/>
        <v>0</v>
      </c>
      <c r="AC3531" s="131">
        <f>SUMIFS('Deductions and Deposits'!$H:$H,'Deductions and Deposits'!$G:$G,D3531,'Deductions and Deposits'!$F:$F,"&lt;="&amp;B3531)+SUMIFS($F$3:F3531,$D$3:D3531,D3531,$C$3:C3531,"Coin Deposit",$E$3:E3531,"")</f>
        <v>0</v>
      </c>
      <c r="AD3531" s="131">
        <f>SUMIFS('Deductions and Deposits'!$D:$D,'Deductions and Deposits'!$C:$C,D3531)+SUMIFS($F:$F,$D:$D,D3531,$C:$C,"Coin Deduction")</f>
        <v>0</v>
      </c>
      <c r="AE3531" s="131">
        <f>Table5[[#This Row],[Column4]]+Table5[[#This Row],[Column14]]+Table5[[#This Row],[Column19]]+Table5[[#This Row],[Column12]]</f>
        <v>0</v>
      </c>
      <c r="AF3531" s="131">
        <f>Table5[[#This Row],[Column5]]+Table5[[#This Row],[Column13]]+Table5[[#This Row],[Column21]]+Table5[[#This Row],[Column18]]</f>
        <v>0</v>
      </c>
      <c r="AG3531" s="131">
        <f t="shared" si="612"/>
        <v>0</v>
      </c>
      <c r="AH3531" s="131">
        <f t="shared" si="613"/>
        <v>0</v>
      </c>
      <c r="AI3531" s="131">
        <f>Table5[[#This Row],[Column17]]-Table5[[#This Row],[Column20]]</f>
        <v>0</v>
      </c>
      <c r="AJ3531" s="131">
        <f t="shared" si="614"/>
        <v>0</v>
      </c>
      <c r="AK3531" s="131">
        <f t="shared" si="607"/>
        <v>0</v>
      </c>
      <c r="AL3531" s="131">
        <f t="shared" si="615"/>
        <v>0</v>
      </c>
      <c r="AM3531" s="131" t="str">
        <f t="shared" si="616"/>
        <v/>
      </c>
      <c r="AN3531" s="131" t="str">
        <f t="shared" ca="1" si="617"/>
        <v/>
      </c>
    </row>
    <row r="3532" spans="1:40" ht="20.25" customHeight="1" x14ac:dyDescent="0.3">
      <c r="A3532" s="127"/>
      <c r="B3532" s="164"/>
      <c r="C3532" s="139"/>
      <c r="D3532" s="140"/>
      <c r="E3532" s="139"/>
      <c r="F3532" s="139"/>
      <c r="G3532" s="140"/>
      <c r="H3532" s="139"/>
      <c r="I3532" s="129"/>
      <c r="L3532" s="128"/>
      <c r="M3532" s="128"/>
      <c r="N3532" s="128"/>
      <c r="O3532" s="128"/>
      <c r="P3532" s="128"/>
      <c r="Q3532" s="128"/>
      <c r="R3532" s="128"/>
      <c r="S3532" s="128"/>
      <c r="T3532" s="120">
        <f t="shared" si="608"/>
        <v>0</v>
      </c>
      <c r="U3532" s="131"/>
      <c r="V3532" s="131"/>
      <c r="W3532" s="131">
        <f>SUMIFS($F$3:F3532,$D$3:D3532,D3532,$C$3:C3532,"Buy")+SUMIFS($F$3:F3532,$D$3:D3532,D3532,$C$3:C3532,"Coin Deposit",$E$3:E3532,"&lt;&gt;")</f>
        <v>0</v>
      </c>
      <c r="X3532" s="131">
        <f t="shared" si="609"/>
        <v>0</v>
      </c>
      <c r="Y3532" s="131">
        <f>IF($D3532=Y$1,SUMIFS($H$3:$H3532,$G$3:$G3532,Y$1,$C$3:$C3532,"Sell"),0)</f>
        <v>0</v>
      </c>
      <c r="Z3532" s="131">
        <f t="shared" si="610"/>
        <v>0</v>
      </c>
      <c r="AA3532" s="131">
        <f>IF($D3532=AA$1,SUMIFS($H$3:$H3532,$G$3:$G3532,AA$1,$C$3:$C3532,"Sell"),0)</f>
        <v>0</v>
      </c>
      <c r="AB3532" s="131">
        <f t="shared" si="611"/>
        <v>0</v>
      </c>
      <c r="AC3532" s="131">
        <f>SUMIFS('Deductions and Deposits'!$H:$H,'Deductions and Deposits'!$G:$G,D3532,'Deductions and Deposits'!$F:$F,"&lt;="&amp;B3532)+SUMIFS($F$3:F3532,$D$3:D3532,D3532,$C$3:C3532,"Coin Deposit",$E$3:E3532,"")</f>
        <v>0</v>
      </c>
      <c r="AD3532" s="131">
        <f>SUMIFS('Deductions and Deposits'!$D:$D,'Deductions and Deposits'!$C:$C,D3532)+SUMIFS($F:$F,$D:$D,D3532,$C:$C,"Coin Deduction")</f>
        <v>0</v>
      </c>
      <c r="AE3532" s="131">
        <f>Table5[[#This Row],[Column4]]+Table5[[#This Row],[Column14]]+Table5[[#This Row],[Column19]]+Table5[[#This Row],[Column12]]</f>
        <v>0</v>
      </c>
      <c r="AF3532" s="131">
        <f>Table5[[#This Row],[Column5]]+Table5[[#This Row],[Column13]]+Table5[[#This Row],[Column21]]+Table5[[#This Row],[Column18]]</f>
        <v>0</v>
      </c>
      <c r="AG3532" s="131">
        <f t="shared" si="612"/>
        <v>0</v>
      </c>
      <c r="AH3532" s="131">
        <f t="shared" si="613"/>
        <v>0</v>
      </c>
      <c r="AI3532" s="131">
        <f>Table5[[#This Row],[Column17]]-Table5[[#This Row],[Column20]]</f>
        <v>0</v>
      </c>
      <c r="AJ3532" s="131">
        <f t="shared" si="614"/>
        <v>0</v>
      </c>
      <c r="AK3532" s="131">
        <f t="shared" si="607"/>
        <v>0</v>
      </c>
      <c r="AL3532" s="131">
        <f t="shared" si="615"/>
        <v>0</v>
      </c>
      <c r="AM3532" s="131" t="str">
        <f t="shared" si="616"/>
        <v/>
      </c>
      <c r="AN3532" s="131" t="str">
        <f t="shared" ca="1" si="617"/>
        <v/>
      </c>
    </row>
    <row r="3533" spans="1:40" ht="20.25" customHeight="1" x14ac:dyDescent="0.3">
      <c r="A3533" s="127"/>
      <c r="B3533" s="164"/>
      <c r="C3533" s="139"/>
      <c r="D3533" s="140"/>
      <c r="E3533" s="139"/>
      <c r="F3533" s="139"/>
      <c r="G3533" s="140"/>
      <c r="H3533" s="139"/>
      <c r="I3533" s="129"/>
      <c r="L3533" s="128"/>
      <c r="M3533" s="128"/>
      <c r="N3533" s="128"/>
      <c r="O3533" s="128"/>
      <c r="P3533" s="128"/>
      <c r="Q3533" s="128"/>
      <c r="R3533" s="128"/>
      <c r="S3533" s="128"/>
      <c r="T3533" s="120">
        <f t="shared" si="608"/>
        <v>0</v>
      </c>
      <c r="U3533" s="131"/>
      <c r="V3533" s="131"/>
      <c r="W3533" s="131">
        <f>SUMIFS($F$3:F3533,$D$3:D3533,D3533,$C$3:C3533,"Buy")+SUMIFS($F$3:F3533,$D$3:D3533,D3533,$C$3:C3533,"Coin Deposit",$E$3:E3533,"&lt;&gt;")</f>
        <v>0</v>
      </c>
      <c r="X3533" s="131">
        <f t="shared" si="609"/>
        <v>0</v>
      </c>
      <c r="Y3533" s="131">
        <f>IF($D3533=Y$1,SUMIFS($H$3:$H3533,$G$3:$G3533,Y$1,$C$3:$C3533,"Sell"),0)</f>
        <v>0</v>
      </c>
      <c r="Z3533" s="131">
        <f t="shared" si="610"/>
        <v>0</v>
      </c>
      <c r="AA3533" s="131">
        <f>IF($D3533=AA$1,SUMIFS($H$3:$H3533,$G$3:$G3533,AA$1,$C$3:$C3533,"Sell"),0)</f>
        <v>0</v>
      </c>
      <c r="AB3533" s="131">
        <f t="shared" si="611"/>
        <v>0</v>
      </c>
      <c r="AC3533" s="131">
        <f>SUMIFS('Deductions and Deposits'!$H:$H,'Deductions and Deposits'!$G:$G,D3533,'Deductions and Deposits'!$F:$F,"&lt;="&amp;B3533)+SUMIFS($F$3:F3533,$D$3:D3533,D3533,$C$3:C3533,"Coin Deposit",$E$3:E3533,"")</f>
        <v>0</v>
      </c>
      <c r="AD3533" s="131">
        <f>SUMIFS('Deductions and Deposits'!$D:$D,'Deductions and Deposits'!$C:$C,D3533)+SUMIFS($F:$F,$D:$D,D3533,$C:$C,"Coin Deduction")</f>
        <v>0</v>
      </c>
      <c r="AE3533" s="131">
        <f>Table5[[#This Row],[Column4]]+Table5[[#This Row],[Column14]]+Table5[[#This Row],[Column19]]+Table5[[#This Row],[Column12]]</f>
        <v>0</v>
      </c>
      <c r="AF3533" s="131">
        <f>Table5[[#This Row],[Column5]]+Table5[[#This Row],[Column13]]+Table5[[#This Row],[Column21]]+Table5[[#This Row],[Column18]]</f>
        <v>0</v>
      </c>
      <c r="AG3533" s="131">
        <f t="shared" si="612"/>
        <v>0</v>
      </c>
      <c r="AH3533" s="131">
        <f t="shared" si="613"/>
        <v>0</v>
      </c>
      <c r="AI3533" s="131">
        <f>Table5[[#This Row],[Column17]]-Table5[[#This Row],[Column20]]</f>
        <v>0</v>
      </c>
      <c r="AJ3533" s="131">
        <f t="shared" si="614"/>
        <v>0</v>
      </c>
      <c r="AK3533" s="131">
        <f t="shared" si="607"/>
        <v>0</v>
      </c>
      <c r="AL3533" s="131">
        <f t="shared" si="615"/>
        <v>0</v>
      </c>
      <c r="AM3533" s="131" t="str">
        <f t="shared" si="616"/>
        <v/>
      </c>
      <c r="AN3533" s="131" t="str">
        <f t="shared" ca="1" si="617"/>
        <v/>
      </c>
    </row>
    <row r="3534" spans="1:40" ht="20.25" customHeight="1" x14ac:dyDescent="0.3">
      <c r="A3534" s="127"/>
      <c r="B3534" s="164"/>
      <c r="C3534" s="139"/>
      <c r="D3534" s="140"/>
      <c r="E3534" s="139"/>
      <c r="F3534" s="139"/>
      <c r="G3534" s="140"/>
      <c r="H3534" s="139"/>
      <c r="I3534" s="129"/>
      <c r="L3534" s="128"/>
      <c r="M3534" s="128"/>
      <c r="N3534" s="128"/>
      <c r="O3534" s="128"/>
      <c r="P3534" s="128"/>
      <c r="Q3534" s="128"/>
      <c r="R3534" s="128"/>
      <c r="S3534" s="128"/>
      <c r="T3534" s="120">
        <f t="shared" si="608"/>
        <v>0</v>
      </c>
      <c r="U3534" s="131"/>
      <c r="V3534" s="131"/>
      <c r="W3534" s="131">
        <f>SUMIFS($F$3:F3534,$D$3:D3534,D3534,$C$3:C3534,"Buy")+SUMIFS($F$3:F3534,$D$3:D3534,D3534,$C$3:C3534,"Coin Deposit",$E$3:E3534,"&lt;&gt;")</f>
        <v>0</v>
      </c>
      <c r="X3534" s="131">
        <f t="shared" si="609"/>
        <v>0</v>
      </c>
      <c r="Y3534" s="131">
        <f>IF($D3534=Y$1,SUMIFS($H$3:$H3534,$G$3:$G3534,Y$1,$C$3:$C3534,"Sell"),0)</f>
        <v>0</v>
      </c>
      <c r="Z3534" s="131">
        <f t="shared" si="610"/>
        <v>0</v>
      </c>
      <c r="AA3534" s="131">
        <f>IF($D3534=AA$1,SUMIFS($H$3:$H3534,$G$3:$G3534,AA$1,$C$3:$C3534,"Sell"),0)</f>
        <v>0</v>
      </c>
      <c r="AB3534" s="131">
        <f t="shared" si="611"/>
        <v>0</v>
      </c>
      <c r="AC3534" s="131">
        <f>SUMIFS('Deductions and Deposits'!$H:$H,'Deductions and Deposits'!$G:$G,D3534,'Deductions and Deposits'!$F:$F,"&lt;="&amp;B3534)+SUMIFS($F$3:F3534,$D$3:D3534,D3534,$C$3:C3534,"Coin Deposit",$E$3:E3534,"")</f>
        <v>0</v>
      </c>
      <c r="AD3534" s="131">
        <f>SUMIFS('Deductions and Deposits'!$D:$D,'Deductions and Deposits'!$C:$C,D3534)+SUMIFS($F:$F,$D:$D,D3534,$C:$C,"Coin Deduction")</f>
        <v>0</v>
      </c>
      <c r="AE3534" s="131">
        <f>Table5[[#This Row],[Column4]]+Table5[[#This Row],[Column14]]+Table5[[#This Row],[Column19]]+Table5[[#This Row],[Column12]]</f>
        <v>0</v>
      </c>
      <c r="AF3534" s="131">
        <f>Table5[[#This Row],[Column5]]+Table5[[#This Row],[Column13]]+Table5[[#This Row],[Column21]]+Table5[[#This Row],[Column18]]</f>
        <v>0</v>
      </c>
      <c r="AG3534" s="131">
        <f t="shared" si="612"/>
        <v>0</v>
      </c>
      <c r="AH3534" s="131">
        <f t="shared" si="613"/>
        <v>0</v>
      </c>
      <c r="AI3534" s="131">
        <f>Table5[[#This Row],[Column17]]-Table5[[#This Row],[Column20]]</f>
        <v>0</v>
      </c>
      <c r="AJ3534" s="131">
        <f t="shared" si="614"/>
        <v>0</v>
      </c>
      <c r="AK3534" s="131">
        <f t="shared" si="607"/>
        <v>0</v>
      </c>
      <c r="AL3534" s="131">
        <f t="shared" si="615"/>
        <v>0</v>
      </c>
      <c r="AM3534" s="131" t="str">
        <f t="shared" si="616"/>
        <v/>
      </c>
      <c r="AN3534" s="131" t="str">
        <f t="shared" ca="1" si="617"/>
        <v/>
      </c>
    </row>
    <row r="3535" spans="1:40" ht="20.25" customHeight="1" x14ac:dyDescent="0.3">
      <c r="A3535" s="127"/>
      <c r="B3535" s="164"/>
      <c r="C3535" s="139"/>
      <c r="D3535" s="140"/>
      <c r="E3535" s="139"/>
      <c r="F3535" s="139"/>
      <c r="G3535" s="140"/>
      <c r="H3535" s="139"/>
      <c r="I3535" s="129"/>
      <c r="L3535" s="128"/>
      <c r="M3535" s="128"/>
      <c r="N3535" s="128"/>
      <c r="O3535" s="128"/>
      <c r="P3535" s="128"/>
      <c r="Q3535" s="128"/>
      <c r="R3535" s="128"/>
      <c r="S3535" s="128"/>
      <c r="T3535" s="120">
        <f t="shared" si="608"/>
        <v>0</v>
      </c>
      <c r="U3535" s="131"/>
      <c r="V3535" s="131"/>
      <c r="W3535" s="131">
        <f>SUMIFS($F$3:F3535,$D$3:D3535,D3535,$C$3:C3535,"Buy")+SUMIFS($F$3:F3535,$D$3:D3535,D3535,$C$3:C3535,"Coin Deposit",$E$3:E3535,"&lt;&gt;")</f>
        <v>0</v>
      </c>
      <c r="X3535" s="131">
        <f t="shared" si="609"/>
        <v>0</v>
      </c>
      <c r="Y3535" s="131">
        <f>IF($D3535=Y$1,SUMIFS($H$3:$H3535,$G$3:$G3535,Y$1,$C$3:$C3535,"Sell"),0)</f>
        <v>0</v>
      </c>
      <c r="Z3535" s="131">
        <f t="shared" si="610"/>
        <v>0</v>
      </c>
      <c r="AA3535" s="131">
        <f>IF($D3535=AA$1,SUMIFS($H$3:$H3535,$G$3:$G3535,AA$1,$C$3:$C3535,"Sell"),0)</f>
        <v>0</v>
      </c>
      <c r="AB3535" s="131">
        <f t="shared" si="611"/>
        <v>0</v>
      </c>
      <c r="AC3535" s="131">
        <f>SUMIFS('Deductions and Deposits'!$H:$H,'Deductions and Deposits'!$G:$G,D3535,'Deductions and Deposits'!$F:$F,"&lt;="&amp;B3535)+SUMIFS($F$3:F3535,$D$3:D3535,D3535,$C$3:C3535,"Coin Deposit",$E$3:E3535,"")</f>
        <v>0</v>
      </c>
      <c r="AD3535" s="131">
        <f>SUMIFS('Deductions and Deposits'!$D:$D,'Deductions and Deposits'!$C:$C,D3535)+SUMIFS($F:$F,$D:$D,D3535,$C:$C,"Coin Deduction")</f>
        <v>0</v>
      </c>
      <c r="AE3535" s="131">
        <f>Table5[[#This Row],[Column4]]+Table5[[#This Row],[Column14]]+Table5[[#This Row],[Column19]]+Table5[[#This Row],[Column12]]</f>
        <v>0</v>
      </c>
      <c r="AF3535" s="131">
        <f>Table5[[#This Row],[Column5]]+Table5[[#This Row],[Column13]]+Table5[[#This Row],[Column21]]+Table5[[#This Row],[Column18]]</f>
        <v>0</v>
      </c>
      <c r="AG3535" s="131">
        <f t="shared" si="612"/>
        <v>0</v>
      </c>
      <c r="AH3535" s="131">
        <f t="shared" si="613"/>
        <v>0</v>
      </c>
      <c r="AI3535" s="131">
        <f>Table5[[#This Row],[Column17]]-Table5[[#This Row],[Column20]]</f>
        <v>0</v>
      </c>
      <c r="AJ3535" s="131">
        <f t="shared" si="614"/>
        <v>0</v>
      </c>
      <c r="AK3535" s="131">
        <f t="shared" si="607"/>
        <v>0</v>
      </c>
      <c r="AL3535" s="131">
        <f t="shared" si="615"/>
        <v>0</v>
      </c>
      <c r="AM3535" s="131" t="str">
        <f t="shared" si="616"/>
        <v/>
      </c>
      <c r="AN3535" s="131" t="str">
        <f t="shared" ca="1" si="617"/>
        <v/>
      </c>
    </row>
    <row r="3536" spans="1:40" ht="20.25" customHeight="1" x14ac:dyDescent="0.3">
      <c r="A3536" s="127"/>
      <c r="B3536" s="164"/>
      <c r="C3536" s="139"/>
      <c r="D3536" s="140"/>
      <c r="E3536" s="139"/>
      <c r="F3536" s="139"/>
      <c r="G3536" s="140"/>
      <c r="H3536" s="139"/>
      <c r="I3536" s="129"/>
      <c r="L3536" s="128"/>
      <c r="M3536" s="128"/>
      <c r="N3536" s="128"/>
      <c r="O3536" s="128"/>
      <c r="P3536" s="128"/>
      <c r="Q3536" s="128"/>
      <c r="R3536" s="128"/>
      <c r="S3536" s="128"/>
      <c r="T3536" s="120">
        <f t="shared" si="608"/>
        <v>0</v>
      </c>
      <c r="U3536" s="131"/>
      <c r="V3536" s="131"/>
      <c r="W3536" s="131">
        <f>SUMIFS($F$3:F3536,$D$3:D3536,D3536,$C$3:C3536,"Buy")+SUMIFS($F$3:F3536,$D$3:D3536,D3536,$C$3:C3536,"Coin Deposit",$E$3:E3536,"&lt;&gt;")</f>
        <v>0</v>
      </c>
      <c r="X3536" s="131">
        <f t="shared" si="609"/>
        <v>0</v>
      </c>
      <c r="Y3536" s="131">
        <f>IF($D3536=Y$1,SUMIFS($H$3:$H3536,$G$3:$G3536,Y$1,$C$3:$C3536,"Sell"),0)</f>
        <v>0</v>
      </c>
      <c r="Z3536" s="131">
        <f t="shared" si="610"/>
        <v>0</v>
      </c>
      <c r="AA3536" s="131">
        <f>IF($D3536=AA$1,SUMIFS($H$3:$H3536,$G$3:$G3536,AA$1,$C$3:$C3536,"Sell"),0)</f>
        <v>0</v>
      </c>
      <c r="AB3536" s="131">
        <f t="shared" si="611"/>
        <v>0</v>
      </c>
      <c r="AC3536" s="131">
        <f>SUMIFS('Deductions and Deposits'!$H:$H,'Deductions and Deposits'!$G:$G,D3536,'Deductions and Deposits'!$F:$F,"&lt;="&amp;B3536)+SUMIFS($F$3:F3536,$D$3:D3536,D3536,$C$3:C3536,"Coin Deposit",$E$3:E3536,"")</f>
        <v>0</v>
      </c>
      <c r="AD3536" s="131">
        <f>SUMIFS('Deductions and Deposits'!$D:$D,'Deductions and Deposits'!$C:$C,D3536)+SUMIFS($F:$F,$D:$D,D3536,$C:$C,"Coin Deduction")</f>
        <v>0</v>
      </c>
      <c r="AE3536" s="131">
        <f>Table5[[#This Row],[Column4]]+Table5[[#This Row],[Column14]]+Table5[[#This Row],[Column19]]+Table5[[#This Row],[Column12]]</f>
        <v>0</v>
      </c>
      <c r="AF3536" s="131">
        <f>Table5[[#This Row],[Column5]]+Table5[[#This Row],[Column13]]+Table5[[#This Row],[Column21]]+Table5[[#This Row],[Column18]]</f>
        <v>0</v>
      </c>
      <c r="AG3536" s="131">
        <f t="shared" si="612"/>
        <v>0</v>
      </c>
      <c r="AH3536" s="131">
        <f t="shared" si="613"/>
        <v>0</v>
      </c>
      <c r="AI3536" s="131">
        <f>Table5[[#This Row],[Column17]]-Table5[[#This Row],[Column20]]</f>
        <v>0</v>
      </c>
      <c r="AJ3536" s="131">
        <f t="shared" si="614"/>
        <v>0</v>
      </c>
      <c r="AK3536" s="131">
        <f t="shared" si="607"/>
        <v>0</v>
      </c>
      <c r="AL3536" s="131">
        <f t="shared" si="615"/>
        <v>0</v>
      </c>
      <c r="AM3536" s="131" t="str">
        <f t="shared" si="616"/>
        <v/>
      </c>
      <c r="AN3536" s="131" t="str">
        <f t="shared" ca="1" si="617"/>
        <v/>
      </c>
    </row>
    <row r="3537" spans="1:40" ht="20.25" customHeight="1" x14ac:dyDescent="0.3">
      <c r="A3537" s="127"/>
      <c r="B3537" s="164"/>
      <c r="C3537" s="139"/>
      <c r="D3537" s="140"/>
      <c r="E3537" s="139"/>
      <c r="F3537" s="139"/>
      <c r="G3537" s="140"/>
      <c r="H3537" s="139"/>
      <c r="I3537" s="129"/>
      <c r="L3537" s="128"/>
      <c r="M3537" s="128"/>
      <c r="N3537" s="128"/>
      <c r="O3537" s="128"/>
      <c r="P3537" s="128"/>
      <c r="Q3537" s="128"/>
      <c r="R3537" s="128"/>
      <c r="S3537" s="128"/>
      <c r="T3537" s="120">
        <f t="shared" si="608"/>
        <v>0</v>
      </c>
      <c r="U3537" s="131"/>
      <c r="V3537" s="131"/>
      <c r="W3537" s="131">
        <f>SUMIFS($F$3:F3537,$D$3:D3537,D3537,$C$3:C3537,"Buy")+SUMIFS($F$3:F3537,$D$3:D3537,D3537,$C$3:C3537,"Coin Deposit",$E$3:E3537,"&lt;&gt;")</f>
        <v>0</v>
      </c>
      <c r="X3537" s="131">
        <f t="shared" si="609"/>
        <v>0</v>
      </c>
      <c r="Y3537" s="131">
        <f>IF($D3537=Y$1,SUMIFS($H$3:$H3537,$G$3:$G3537,Y$1,$C$3:$C3537,"Sell"),0)</f>
        <v>0</v>
      </c>
      <c r="Z3537" s="131">
        <f t="shared" si="610"/>
        <v>0</v>
      </c>
      <c r="AA3537" s="131">
        <f>IF($D3537=AA$1,SUMIFS($H$3:$H3537,$G$3:$G3537,AA$1,$C$3:$C3537,"Sell"),0)</f>
        <v>0</v>
      </c>
      <c r="AB3537" s="131">
        <f t="shared" si="611"/>
        <v>0</v>
      </c>
      <c r="AC3537" s="131">
        <f>SUMIFS('Deductions and Deposits'!$H:$H,'Deductions and Deposits'!$G:$G,D3537,'Deductions and Deposits'!$F:$F,"&lt;="&amp;B3537)+SUMIFS($F$3:F3537,$D$3:D3537,D3537,$C$3:C3537,"Coin Deposit",$E$3:E3537,"")</f>
        <v>0</v>
      </c>
      <c r="AD3537" s="131">
        <f>SUMIFS('Deductions and Deposits'!$D:$D,'Deductions and Deposits'!$C:$C,D3537)+SUMIFS($F:$F,$D:$D,D3537,$C:$C,"Coin Deduction")</f>
        <v>0</v>
      </c>
      <c r="AE3537" s="131">
        <f>Table5[[#This Row],[Column4]]+Table5[[#This Row],[Column14]]+Table5[[#This Row],[Column19]]+Table5[[#This Row],[Column12]]</f>
        <v>0</v>
      </c>
      <c r="AF3537" s="131">
        <f>Table5[[#This Row],[Column5]]+Table5[[#This Row],[Column13]]+Table5[[#This Row],[Column21]]+Table5[[#This Row],[Column18]]</f>
        <v>0</v>
      </c>
      <c r="AG3537" s="131">
        <f t="shared" si="612"/>
        <v>0</v>
      </c>
      <c r="AH3537" s="131">
        <f t="shared" si="613"/>
        <v>0</v>
      </c>
      <c r="AI3537" s="131">
        <f>Table5[[#This Row],[Column17]]-Table5[[#This Row],[Column20]]</f>
        <v>0</v>
      </c>
      <c r="AJ3537" s="131">
        <f t="shared" si="614"/>
        <v>0</v>
      </c>
      <c r="AK3537" s="131">
        <f t="shared" si="607"/>
        <v>0</v>
      </c>
      <c r="AL3537" s="131">
        <f t="shared" si="615"/>
        <v>0</v>
      </c>
      <c r="AM3537" s="131" t="str">
        <f t="shared" si="616"/>
        <v/>
      </c>
      <c r="AN3537" s="131" t="str">
        <f t="shared" ca="1" si="617"/>
        <v/>
      </c>
    </row>
    <row r="3538" spans="1:40" ht="20.25" customHeight="1" x14ac:dyDescent="0.3">
      <c r="A3538" s="127"/>
      <c r="B3538" s="164"/>
      <c r="C3538" s="139"/>
      <c r="D3538" s="140"/>
      <c r="E3538" s="139"/>
      <c r="F3538" s="139"/>
      <c r="G3538" s="140"/>
      <c r="H3538" s="139"/>
      <c r="I3538" s="129"/>
      <c r="L3538" s="128"/>
      <c r="M3538" s="128"/>
      <c r="N3538" s="128"/>
      <c r="O3538" s="128"/>
      <c r="P3538" s="128"/>
      <c r="Q3538" s="128"/>
      <c r="R3538" s="128"/>
      <c r="S3538" s="128"/>
      <c r="T3538" s="120">
        <f t="shared" si="608"/>
        <v>0</v>
      </c>
      <c r="U3538" s="131"/>
      <c r="V3538" s="131"/>
      <c r="W3538" s="131">
        <f>SUMIFS($F$3:F3538,$D$3:D3538,D3538,$C$3:C3538,"Buy")+SUMIFS($F$3:F3538,$D$3:D3538,D3538,$C$3:C3538,"Coin Deposit",$E$3:E3538,"&lt;&gt;")</f>
        <v>0</v>
      </c>
      <c r="X3538" s="131">
        <f t="shared" si="609"/>
        <v>0</v>
      </c>
      <c r="Y3538" s="131">
        <f>IF($D3538=Y$1,SUMIFS($H$3:$H3538,$G$3:$G3538,Y$1,$C$3:$C3538,"Sell"),0)</f>
        <v>0</v>
      </c>
      <c r="Z3538" s="131">
        <f t="shared" si="610"/>
        <v>0</v>
      </c>
      <c r="AA3538" s="131">
        <f>IF($D3538=AA$1,SUMIFS($H$3:$H3538,$G$3:$G3538,AA$1,$C$3:$C3538,"Sell"),0)</f>
        <v>0</v>
      </c>
      <c r="AB3538" s="131">
        <f t="shared" si="611"/>
        <v>0</v>
      </c>
      <c r="AC3538" s="131">
        <f>SUMIFS('Deductions and Deposits'!$H:$H,'Deductions and Deposits'!$G:$G,D3538,'Deductions and Deposits'!$F:$F,"&lt;="&amp;B3538)+SUMIFS($F$3:F3538,$D$3:D3538,D3538,$C$3:C3538,"Coin Deposit",$E$3:E3538,"")</f>
        <v>0</v>
      </c>
      <c r="AD3538" s="131">
        <f>SUMIFS('Deductions and Deposits'!$D:$D,'Deductions and Deposits'!$C:$C,D3538)+SUMIFS($F:$F,$D:$D,D3538,$C:$C,"Coin Deduction")</f>
        <v>0</v>
      </c>
      <c r="AE3538" s="131">
        <f>Table5[[#This Row],[Column4]]+Table5[[#This Row],[Column14]]+Table5[[#This Row],[Column19]]+Table5[[#This Row],[Column12]]</f>
        <v>0</v>
      </c>
      <c r="AF3538" s="131">
        <f>Table5[[#This Row],[Column5]]+Table5[[#This Row],[Column13]]+Table5[[#This Row],[Column21]]+Table5[[#This Row],[Column18]]</f>
        <v>0</v>
      </c>
      <c r="AG3538" s="131">
        <f t="shared" si="612"/>
        <v>0</v>
      </c>
      <c r="AH3538" s="131">
        <f t="shared" si="613"/>
        <v>0</v>
      </c>
      <c r="AI3538" s="131">
        <f>Table5[[#This Row],[Column17]]-Table5[[#This Row],[Column20]]</f>
        <v>0</v>
      </c>
      <c r="AJ3538" s="131">
        <f t="shared" si="614"/>
        <v>0</v>
      </c>
      <c r="AK3538" s="131">
        <f t="shared" si="607"/>
        <v>0</v>
      </c>
      <c r="AL3538" s="131">
        <f t="shared" si="615"/>
        <v>0</v>
      </c>
      <c r="AM3538" s="131" t="str">
        <f t="shared" si="616"/>
        <v/>
      </c>
      <c r="AN3538" s="131" t="str">
        <f t="shared" ca="1" si="617"/>
        <v/>
      </c>
    </row>
    <row r="3539" spans="1:40" ht="20.25" customHeight="1" x14ac:dyDescent="0.3">
      <c r="A3539" s="127"/>
      <c r="B3539" s="164"/>
      <c r="C3539" s="139"/>
      <c r="D3539" s="140"/>
      <c r="E3539" s="139"/>
      <c r="F3539" s="139"/>
      <c r="G3539" s="140"/>
      <c r="H3539" s="139"/>
      <c r="I3539" s="129"/>
      <c r="L3539" s="128"/>
      <c r="M3539" s="128"/>
      <c r="N3539" s="128"/>
      <c r="O3539" s="128"/>
      <c r="P3539" s="128"/>
      <c r="Q3539" s="128"/>
      <c r="R3539" s="128"/>
      <c r="S3539" s="128"/>
      <c r="T3539" s="120">
        <f t="shared" si="608"/>
        <v>0</v>
      </c>
      <c r="U3539" s="131"/>
      <c r="V3539" s="131"/>
      <c r="W3539" s="131">
        <f>SUMIFS($F$3:F3539,$D$3:D3539,D3539,$C$3:C3539,"Buy")+SUMIFS($F$3:F3539,$D$3:D3539,D3539,$C$3:C3539,"Coin Deposit",$E$3:E3539,"&lt;&gt;")</f>
        <v>0</v>
      </c>
      <c r="X3539" s="131">
        <f t="shared" si="609"/>
        <v>0</v>
      </c>
      <c r="Y3539" s="131">
        <f>IF($D3539=Y$1,SUMIFS($H$3:$H3539,$G$3:$G3539,Y$1,$C$3:$C3539,"Sell"),0)</f>
        <v>0</v>
      </c>
      <c r="Z3539" s="131">
        <f t="shared" si="610"/>
        <v>0</v>
      </c>
      <c r="AA3539" s="131">
        <f>IF($D3539=AA$1,SUMIFS($H$3:$H3539,$G$3:$G3539,AA$1,$C$3:$C3539,"Sell"),0)</f>
        <v>0</v>
      </c>
      <c r="AB3539" s="131">
        <f t="shared" si="611"/>
        <v>0</v>
      </c>
      <c r="AC3539" s="131">
        <f>SUMIFS('Deductions and Deposits'!$H:$H,'Deductions and Deposits'!$G:$G,D3539,'Deductions and Deposits'!$F:$F,"&lt;="&amp;B3539)+SUMIFS($F$3:F3539,$D$3:D3539,D3539,$C$3:C3539,"Coin Deposit",$E$3:E3539,"")</f>
        <v>0</v>
      </c>
      <c r="AD3539" s="131">
        <f>SUMIFS('Deductions and Deposits'!$D:$D,'Deductions and Deposits'!$C:$C,D3539)+SUMIFS($F:$F,$D:$D,D3539,$C:$C,"Coin Deduction")</f>
        <v>0</v>
      </c>
      <c r="AE3539" s="131">
        <f>Table5[[#This Row],[Column4]]+Table5[[#This Row],[Column14]]+Table5[[#This Row],[Column19]]+Table5[[#This Row],[Column12]]</f>
        <v>0</v>
      </c>
      <c r="AF3539" s="131">
        <f>Table5[[#This Row],[Column5]]+Table5[[#This Row],[Column13]]+Table5[[#This Row],[Column21]]+Table5[[#This Row],[Column18]]</f>
        <v>0</v>
      </c>
      <c r="AG3539" s="131">
        <f t="shared" si="612"/>
        <v>0</v>
      </c>
      <c r="AH3539" s="131">
        <f t="shared" si="613"/>
        <v>0</v>
      </c>
      <c r="AI3539" s="131">
        <f>Table5[[#This Row],[Column17]]-Table5[[#This Row],[Column20]]</f>
        <v>0</v>
      </c>
      <c r="AJ3539" s="131">
        <f t="shared" si="614"/>
        <v>0</v>
      </c>
      <c r="AK3539" s="131">
        <f t="shared" si="607"/>
        <v>0</v>
      </c>
      <c r="AL3539" s="131">
        <f t="shared" si="615"/>
        <v>0</v>
      </c>
      <c r="AM3539" s="131" t="str">
        <f t="shared" si="616"/>
        <v/>
      </c>
      <c r="AN3539" s="131" t="str">
        <f t="shared" ca="1" si="617"/>
        <v/>
      </c>
    </row>
    <row r="3540" spans="1:40" ht="20.25" customHeight="1" x14ac:dyDescent="0.3">
      <c r="A3540" s="127"/>
      <c r="B3540" s="164"/>
      <c r="C3540" s="139"/>
      <c r="D3540" s="140"/>
      <c r="E3540" s="139"/>
      <c r="F3540" s="139"/>
      <c r="G3540" s="140"/>
      <c r="H3540" s="139"/>
      <c r="I3540" s="129"/>
      <c r="L3540" s="128"/>
      <c r="M3540" s="128"/>
      <c r="N3540" s="128"/>
      <c r="O3540" s="128"/>
      <c r="P3540" s="128"/>
      <c r="Q3540" s="128"/>
      <c r="R3540" s="128"/>
      <c r="S3540" s="128"/>
      <c r="T3540" s="120">
        <f t="shared" si="608"/>
        <v>0</v>
      </c>
      <c r="U3540" s="131"/>
      <c r="V3540" s="131"/>
      <c r="W3540" s="131">
        <f>SUMIFS($F$3:F3540,$D$3:D3540,D3540,$C$3:C3540,"Buy")+SUMIFS($F$3:F3540,$D$3:D3540,D3540,$C$3:C3540,"Coin Deposit",$E$3:E3540,"&lt;&gt;")</f>
        <v>0</v>
      </c>
      <c r="X3540" s="131">
        <f t="shared" si="609"/>
        <v>0</v>
      </c>
      <c r="Y3540" s="131">
        <f>IF($D3540=Y$1,SUMIFS($H$3:$H3540,$G$3:$G3540,Y$1,$C$3:$C3540,"Sell"),0)</f>
        <v>0</v>
      </c>
      <c r="Z3540" s="131">
        <f t="shared" si="610"/>
        <v>0</v>
      </c>
      <c r="AA3540" s="131">
        <f>IF($D3540=AA$1,SUMIFS($H$3:$H3540,$G$3:$G3540,AA$1,$C$3:$C3540,"Sell"),0)</f>
        <v>0</v>
      </c>
      <c r="AB3540" s="131">
        <f t="shared" si="611"/>
        <v>0</v>
      </c>
      <c r="AC3540" s="131">
        <f>SUMIFS('Deductions and Deposits'!$H:$H,'Deductions and Deposits'!$G:$G,D3540,'Deductions and Deposits'!$F:$F,"&lt;="&amp;B3540)+SUMIFS($F$3:F3540,$D$3:D3540,D3540,$C$3:C3540,"Coin Deposit",$E$3:E3540,"")</f>
        <v>0</v>
      </c>
      <c r="AD3540" s="131">
        <f>SUMIFS('Deductions and Deposits'!$D:$D,'Deductions and Deposits'!$C:$C,D3540)+SUMIFS($F:$F,$D:$D,D3540,$C:$C,"Coin Deduction")</f>
        <v>0</v>
      </c>
      <c r="AE3540" s="131">
        <f>Table5[[#This Row],[Column4]]+Table5[[#This Row],[Column14]]+Table5[[#This Row],[Column19]]+Table5[[#This Row],[Column12]]</f>
        <v>0</v>
      </c>
      <c r="AF3540" s="131">
        <f>Table5[[#This Row],[Column5]]+Table5[[#This Row],[Column13]]+Table5[[#This Row],[Column21]]+Table5[[#This Row],[Column18]]</f>
        <v>0</v>
      </c>
      <c r="AG3540" s="131">
        <f t="shared" si="612"/>
        <v>0</v>
      </c>
      <c r="AH3540" s="131">
        <f t="shared" si="613"/>
        <v>0</v>
      </c>
      <c r="AI3540" s="131">
        <f>Table5[[#This Row],[Column17]]-Table5[[#This Row],[Column20]]</f>
        <v>0</v>
      </c>
      <c r="AJ3540" s="131">
        <f t="shared" si="614"/>
        <v>0</v>
      </c>
      <c r="AK3540" s="131">
        <f t="shared" si="607"/>
        <v>0</v>
      </c>
      <c r="AL3540" s="131">
        <f t="shared" si="615"/>
        <v>0</v>
      </c>
      <c r="AM3540" s="131" t="str">
        <f t="shared" si="616"/>
        <v/>
      </c>
      <c r="AN3540" s="131" t="str">
        <f t="shared" ca="1" si="617"/>
        <v/>
      </c>
    </row>
    <row r="3541" spans="1:40" ht="20.25" customHeight="1" x14ac:dyDescent="0.3">
      <c r="A3541" s="127"/>
      <c r="B3541" s="164"/>
      <c r="C3541" s="139"/>
      <c r="D3541" s="140"/>
      <c r="E3541" s="139"/>
      <c r="F3541" s="139"/>
      <c r="G3541" s="140"/>
      <c r="H3541" s="139"/>
      <c r="I3541" s="129"/>
      <c r="L3541" s="128"/>
      <c r="M3541" s="128"/>
      <c r="N3541" s="128"/>
      <c r="O3541" s="128"/>
      <c r="P3541" s="128"/>
      <c r="Q3541" s="128"/>
      <c r="R3541" s="128"/>
      <c r="S3541" s="128"/>
      <c r="T3541" s="120">
        <f t="shared" si="608"/>
        <v>0</v>
      </c>
      <c r="U3541" s="131"/>
      <c r="V3541" s="131"/>
      <c r="W3541" s="131">
        <f>SUMIFS($F$3:F3541,$D$3:D3541,D3541,$C$3:C3541,"Buy")+SUMIFS($F$3:F3541,$D$3:D3541,D3541,$C$3:C3541,"Coin Deposit",$E$3:E3541,"&lt;&gt;")</f>
        <v>0</v>
      </c>
      <c r="X3541" s="131">
        <f t="shared" si="609"/>
        <v>0</v>
      </c>
      <c r="Y3541" s="131">
        <f>IF($D3541=Y$1,SUMIFS($H$3:$H3541,$G$3:$G3541,Y$1,$C$3:$C3541,"Sell"),0)</f>
        <v>0</v>
      </c>
      <c r="Z3541" s="131">
        <f t="shared" si="610"/>
        <v>0</v>
      </c>
      <c r="AA3541" s="131">
        <f>IF($D3541=AA$1,SUMIFS($H$3:$H3541,$G$3:$G3541,AA$1,$C$3:$C3541,"Sell"),0)</f>
        <v>0</v>
      </c>
      <c r="AB3541" s="131">
        <f t="shared" si="611"/>
        <v>0</v>
      </c>
      <c r="AC3541" s="131">
        <f>SUMIFS('Deductions and Deposits'!$H:$H,'Deductions and Deposits'!$G:$G,D3541,'Deductions and Deposits'!$F:$F,"&lt;="&amp;B3541)+SUMIFS($F$3:F3541,$D$3:D3541,D3541,$C$3:C3541,"Coin Deposit",$E$3:E3541,"")</f>
        <v>0</v>
      </c>
      <c r="AD3541" s="131">
        <f>SUMIFS('Deductions and Deposits'!$D:$D,'Deductions and Deposits'!$C:$C,D3541)+SUMIFS($F:$F,$D:$D,D3541,$C:$C,"Coin Deduction")</f>
        <v>0</v>
      </c>
      <c r="AE3541" s="131">
        <f>Table5[[#This Row],[Column4]]+Table5[[#This Row],[Column14]]+Table5[[#This Row],[Column19]]+Table5[[#This Row],[Column12]]</f>
        <v>0</v>
      </c>
      <c r="AF3541" s="131">
        <f>Table5[[#This Row],[Column5]]+Table5[[#This Row],[Column13]]+Table5[[#This Row],[Column21]]+Table5[[#This Row],[Column18]]</f>
        <v>0</v>
      </c>
      <c r="AG3541" s="131">
        <f t="shared" si="612"/>
        <v>0</v>
      </c>
      <c r="AH3541" s="131">
        <f t="shared" si="613"/>
        <v>0</v>
      </c>
      <c r="AI3541" s="131">
        <f>Table5[[#This Row],[Column17]]-Table5[[#This Row],[Column20]]</f>
        <v>0</v>
      </c>
      <c r="AJ3541" s="131">
        <f t="shared" si="614"/>
        <v>0</v>
      </c>
      <c r="AK3541" s="131">
        <f t="shared" si="607"/>
        <v>0</v>
      </c>
      <c r="AL3541" s="131">
        <f t="shared" si="615"/>
        <v>0</v>
      </c>
      <c r="AM3541" s="131" t="str">
        <f t="shared" si="616"/>
        <v/>
      </c>
      <c r="AN3541" s="131" t="str">
        <f t="shared" ca="1" si="617"/>
        <v/>
      </c>
    </row>
    <row r="3542" spans="1:40" ht="20.25" customHeight="1" x14ac:dyDescent="0.3">
      <c r="A3542" s="127"/>
      <c r="B3542" s="164"/>
      <c r="C3542" s="139"/>
      <c r="D3542" s="140"/>
      <c r="E3542" s="139"/>
      <c r="F3542" s="139"/>
      <c r="G3542" s="140"/>
      <c r="H3542" s="139"/>
      <c r="I3542" s="129"/>
      <c r="L3542" s="128"/>
      <c r="M3542" s="128"/>
      <c r="N3542" s="128"/>
      <c r="O3542" s="128"/>
      <c r="P3542" s="128"/>
      <c r="Q3542" s="128"/>
      <c r="R3542" s="128"/>
      <c r="S3542" s="128"/>
      <c r="T3542" s="120">
        <f t="shared" si="608"/>
        <v>0</v>
      </c>
      <c r="U3542" s="131"/>
      <c r="V3542" s="131"/>
      <c r="W3542" s="131">
        <f>SUMIFS($F$3:F3542,$D$3:D3542,D3542,$C$3:C3542,"Buy")+SUMIFS($F$3:F3542,$D$3:D3542,D3542,$C$3:C3542,"Coin Deposit",$E$3:E3542,"&lt;&gt;")</f>
        <v>0</v>
      </c>
      <c r="X3542" s="131">
        <f t="shared" si="609"/>
        <v>0</v>
      </c>
      <c r="Y3542" s="131">
        <f>IF($D3542=Y$1,SUMIFS($H$3:$H3542,$G$3:$G3542,Y$1,$C$3:$C3542,"Sell"),0)</f>
        <v>0</v>
      </c>
      <c r="Z3542" s="131">
        <f t="shared" si="610"/>
        <v>0</v>
      </c>
      <c r="AA3542" s="131">
        <f>IF($D3542=AA$1,SUMIFS($H$3:$H3542,$G$3:$G3542,AA$1,$C$3:$C3542,"Sell"),0)</f>
        <v>0</v>
      </c>
      <c r="AB3542" s="131">
        <f t="shared" si="611"/>
        <v>0</v>
      </c>
      <c r="AC3542" s="131">
        <f>SUMIFS('Deductions and Deposits'!$H:$H,'Deductions and Deposits'!$G:$G,D3542,'Deductions and Deposits'!$F:$F,"&lt;="&amp;B3542)+SUMIFS($F$3:F3542,$D$3:D3542,D3542,$C$3:C3542,"Coin Deposit",$E$3:E3542,"")</f>
        <v>0</v>
      </c>
      <c r="AD3542" s="131">
        <f>SUMIFS('Deductions and Deposits'!$D:$D,'Deductions and Deposits'!$C:$C,D3542)+SUMIFS($F:$F,$D:$D,D3542,$C:$C,"Coin Deduction")</f>
        <v>0</v>
      </c>
      <c r="AE3542" s="131">
        <f>Table5[[#This Row],[Column4]]+Table5[[#This Row],[Column14]]+Table5[[#This Row],[Column19]]+Table5[[#This Row],[Column12]]</f>
        <v>0</v>
      </c>
      <c r="AF3542" s="131">
        <f>Table5[[#This Row],[Column5]]+Table5[[#This Row],[Column13]]+Table5[[#This Row],[Column21]]+Table5[[#This Row],[Column18]]</f>
        <v>0</v>
      </c>
      <c r="AG3542" s="131">
        <f t="shared" si="612"/>
        <v>0</v>
      </c>
      <c r="AH3542" s="131">
        <f t="shared" si="613"/>
        <v>0</v>
      </c>
      <c r="AI3542" s="131">
        <f>Table5[[#This Row],[Column17]]-Table5[[#This Row],[Column20]]</f>
        <v>0</v>
      </c>
      <c r="AJ3542" s="131">
        <f t="shared" si="614"/>
        <v>0</v>
      </c>
      <c r="AK3542" s="131">
        <f t="shared" si="607"/>
        <v>0</v>
      </c>
      <c r="AL3542" s="131">
        <f t="shared" si="615"/>
        <v>0</v>
      </c>
      <c r="AM3542" s="131" t="str">
        <f t="shared" si="616"/>
        <v/>
      </c>
      <c r="AN3542" s="131" t="str">
        <f t="shared" ca="1" si="617"/>
        <v/>
      </c>
    </row>
    <row r="3543" spans="1:40" ht="20.25" customHeight="1" x14ac:dyDescent="0.3">
      <c r="A3543" s="127"/>
      <c r="B3543" s="164"/>
      <c r="C3543" s="139"/>
      <c r="D3543" s="140"/>
      <c r="E3543" s="139"/>
      <c r="F3543" s="139"/>
      <c r="G3543" s="140"/>
      <c r="H3543" s="139"/>
      <c r="I3543" s="129"/>
      <c r="L3543" s="128"/>
      <c r="M3543" s="128"/>
      <c r="N3543" s="128"/>
      <c r="O3543" s="128"/>
      <c r="P3543" s="128"/>
      <c r="Q3543" s="128"/>
      <c r="R3543" s="128"/>
      <c r="S3543" s="128"/>
      <c r="T3543" s="120">
        <f t="shared" si="608"/>
        <v>0</v>
      </c>
      <c r="U3543" s="131"/>
      <c r="V3543" s="131"/>
      <c r="W3543" s="131">
        <f>SUMIFS($F$3:F3543,$D$3:D3543,D3543,$C$3:C3543,"Buy")+SUMIFS($F$3:F3543,$D$3:D3543,D3543,$C$3:C3543,"Coin Deposit",$E$3:E3543,"&lt;&gt;")</f>
        <v>0</v>
      </c>
      <c r="X3543" s="131">
        <f t="shared" si="609"/>
        <v>0</v>
      </c>
      <c r="Y3543" s="131">
        <f>IF($D3543=Y$1,SUMIFS($H$3:$H3543,$G$3:$G3543,Y$1,$C$3:$C3543,"Sell"),0)</f>
        <v>0</v>
      </c>
      <c r="Z3543" s="131">
        <f t="shared" si="610"/>
        <v>0</v>
      </c>
      <c r="AA3543" s="131">
        <f>IF($D3543=AA$1,SUMIFS($H$3:$H3543,$G$3:$G3543,AA$1,$C$3:$C3543,"Sell"),0)</f>
        <v>0</v>
      </c>
      <c r="AB3543" s="131">
        <f t="shared" si="611"/>
        <v>0</v>
      </c>
      <c r="AC3543" s="131">
        <f>SUMIFS('Deductions and Deposits'!$H:$H,'Deductions and Deposits'!$G:$G,D3543,'Deductions and Deposits'!$F:$F,"&lt;="&amp;B3543)+SUMIFS($F$3:F3543,$D$3:D3543,D3543,$C$3:C3543,"Coin Deposit",$E$3:E3543,"")</f>
        <v>0</v>
      </c>
      <c r="AD3543" s="131">
        <f>SUMIFS('Deductions and Deposits'!$D:$D,'Deductions and Deposits'!$C:$C,D3543)+SUMIFS($F:$F,$D:$D,D3543,$C:$C,"Coin Deduction")</f>
        <v>0</v>
      </c>
      <c r="AE3543" s="131">
        <f>Table5[[#This Row],[Column4]]+Table5[[#This Row],[Column14]]+Table5[[#This Row],[Column19]]+Table5[[#This Row],[Column12]]</f>
        <v>0</v>
      </c>
      <c r="AF3543" s="131">
        <f>Table5[[#This Row],[Column5]]+Table5[[#This Row],[Column13]]+Table5[[#This Row],[Column21]]+Table5[[#This Row],[Column18]]</f>
        <v>0</v>
      </c>
      <c r="AG3543" s="131">
        <f t="shared" si="612"/>
        <v>0</v>
      </c>
      <c r="AH3543" s="131">
        <f t="shared" si="613"/>
        <v>0</v>
      </c>
      <c r="AI3543" s="131">
        <f>Table5[[#This Row],[Column17]]-Table5[[#This Row],[Column20]]</f>
        <v>0</v>
      </c>
      <c r="AJ3543" s="131">
        <f t="shared" si="614"/>
        <v>0</v>
      </c>
      <c r="AK3543" s="131">
        <f t="shared" si="607"/>
        <v>0</v>
      </c>
      <c r="AL3543" s="131">
        <f t="shared" si="615"/>
        <v>0</v>
      </c>
      <c r="AM3543" s="131" t="str">
        <f t="shared" si="616"/>
        <v/>
      </c>
      <c r="AN3543" s="131" t="str">
        <f t="shared" ca="1" si="617"/>
        <v/>
      </c>
    </row>
    <row r="3544" spans="1:40" ht="20.25" customHeight="1" x14ac:dyDescent="0.3">
      <c r="A3544" s="127"/>
      <c r="B3544" s="164"/>
      <c r="C3544" s="139"/>
      <c r="D3544" s="140"/>
      <c r="E3544" s="139"/>
      <c r="F3544" s="139"/>
      <c r="G3544" s="140"/>
      <c r="H3544" s="139"/>
      <c r="I3544" s="129"/>
      <c r="L3544" s="128"/>
      <c r="M3544" s="128"/>
      <c r="N3544" s="128"/>
      <c r="O3544" s="128"/>
      <c r="P3544" s="128"/>
      <c r="Q3544" s="128"/>
      <c r="R3544" s="128"/>
      <c r="S3544" s="128"/>
      <c r="T3544" s="120">
        <f t="shared" si="608"/>
        <v>0</v>
      </c>
      <c r="U3544" s="131"/>
      <c r="V3544" s="131"/>
      <c r="W3544" s="131">
        <f>SUMIFS($F$3:F3544,$D$3:D3544,D3544,$C$3:C3544,"Buy")+SUMIFS($F$3:F3544,$D$3:D3544,D3544,$C$3:C3544,"Coin Deposit",$E$3:E3544,"&lt;&gt;")</f>
        <v>0</v>
      </c>
      <c r="X3544" s="131">
        <f t="shared" si="609"/>
        <v>0</v>
      </c>
      <c r="Y3544" s="131">
        <f>IF($D3544=Y$1,SUMIFS($H$3:$H3544,$G$3:$G3544,Y$1,$C$3:$C3544,"Sell"),0)</f>
        <v>0</v>
      </c>
      <c r="Z3544" s="131">
        <f t="shared" si="610"/>
        <v>0</v>
      </c>
      <c r="AA3544" s="131">
        <f>IF($D3544=AA$1,SUMIFS($H$3:$H3544,$G$3:$G3544,AA$1,$C$3:$C3544,"Sell"),0)</f>
        <v>0</v>
      </c>
      <c r="AB3544" s="131">
        <f t="shared" si="611"/>
        <v>0</v>
      </c>
      <c r="AC3544" s="131">
        <f>SUMIFS('Deductions and Deposits'!$H:$H,'Deductions and Deposits'!$G:$G,D3544,'Deductions and Deposits'!$F:$F,"&lt;="&amp;B3544)+SUMIFS($F$3:F3544,$D$3:D3544,D3544,$C$3:C3544,"Coin Deposit",$E$3:E3544,"")</f>
        <v>0</v>
      </c>
      <c r="AD3544" s="131">
        <f>SUMIFS('Deductions and Deposits'!$D:$D,'Deductions and Deposits'!$C:$C,D3544)+SUMIFS($F:$F,$D:$D,D3544,$C:$C,"Coin Deduction")</f>
        <v>0</v>
      </c>
      <c r="AE3544" s="131">
        <f>Table5[[#This Row],[Column4]]+Table5[[#This Row],[Column14]]+Table5[[#This Row],[Column19]]+Table5[[#This Row],[Column12]]</f>
        <v>0</v>
      </c>
      <c r="AF3544" s="131">
        <f>Table5[[#This Row],[Column5]]+Table5[[#This Row],[Column13]]+Table5[[#This Row],[Column21]]+Table5[[#This Row],[Column18]]</f>
        <v>0</v>
      </c>
      <c r="AG3544" s="131">
        <f t="shared" si="612"/>
        <v>0</v>
      </c>
      <c r="AH3544" s="131">
        <f t="shared" si="613"/>
        <v>0</v>
      </c>
      <c r="AI3544" s="131">
        <f>Table5[[#This Row],[Column17]]-Table5[[#This Row],[Column20]]</f>
        <v>0</v>
      </c>
      <c r="AJ3544" s="131">
        <f t="shared" si="614"/>
        <v>0</v>
      </c>
      <c r="AK3544" s="131">
        <f t="shared" si="607"/>
        <v>0</v>
      </c>
      <c r="AL3544" s="131">
        <f t="shared" si="615"/>
        <v>0</v>
      </c>
      <c r="AM3544" s="131" t="str">
        <f t="shared" si="616"/>
        <v/>
      </c>
      <c r="AN3544" s="131" t="str">
        <f t="shared" ca="1" si="617"/>
        <v/>
      </c>
    </row>
    <row r="3545" spans="1:40" ht="20.25" customHeight="1" x14ac:dyDescent="0.3">
      <c r="A3545" s="127"/>
      <c r="B3545" s="164"/>
      <c r="C3545" s="139"/>
      <c r="D3545" s="140"/>
      <c r="E3545" s="139"/>
      <c r="F3545" s="139"/>
      <c r="G3545" s="140"/>
      <c r="H3545" s="139"/>
      <c r="I3545" s="129"/>
      <c r="L3545" s="128"/>
      <c r="M3545" s="128"/>
      <c r="N3545" s="128"/>
      <c r="O3545" s="128"/>
      <c r="P3545" s="128"/>
      <c r="Q3545" s="128"/>
      <c r="R3545" s="128"/>
      <c r="S3545" s="128"/>
      <c r="T3545" s="120">
        <f t="shared" si="608"/>
        <v>0</v>
      </c>
      <c r="U3545" s="131"/>
      <c r="V3545" s="131"/>
      <c r="W3545" s="131">
        <f>SUMIFS($F$3:F3545,$D$3:D3545,D3545,$C$3:C3545,"Buy")+SUMIFS($F$3:F3545,$D$3:D3545,D3545,$C$3:C3545,"Coin Deposit",$E$3:E3545,"&lt;&gt;")</f>
        <v>0</v>
      </c>
      <c r="X3545" s="131">
        <f t="shared" si="609"/>
        <v>0</v>
      </c>
      <c r="Y3545" s="131">
        <f>IF($D3545=Y$1,SUMIFS($H$3:$H3545,$G$3:$G3545,Y$1,$C$3:$C3545,"Sell"),0)</f>
        <v>0</v>
      </c>
      <c r="Z3545" s="131">
        <f t="shared" si="610"/>
        <v>0</v>
      </c>
      <c r="AA3545" s="131">
        <f>IF($D3545=AA$1,SUMIFS($H$3:$H3545,$G$3:$G3545,AA$1,$C$3:$C3545,"Sell"),0)</f>
        <v>0</v>
      </c>
      <c r="AB3545" s="131">
        <f t="shared" si="611"/>
        <v>0</v>
      </c>
      <c r="AC3545" s="131">
        <f>SUMIFS('Deductions and Deposits'!$H:$H,'Deductions and Deposits'!$G:$G,D3545,'Deductions and Deposits'!$F:$F,"&lt;="&amp;B3545)+SUMIFS($F$3:F3545,$D$3:D3545,D3545,$C$3:C3545,"Coin Deposit",$E$3:E3545,"")</f>
        <v>0</v>
      </c>
      <c r="AD3545" s="131">
        <f>SUMIFS('Deductions and Deposits'!$D:$D,'Deductions and Deposits'!$C:$C,D3545)+SUMIFS($F:$F,$D:$D,D3545,$C:$C,"Coin Deduction")</f>
        <v>0</v>
      </c>
      <c r="AE3545" s="131">
        <f>Table5[[#This Row],[Column4]]+Table5[[#This Row],[Column14]]+Table5[[#This Row],[Column19]]+Table5[[#This Row],[Column12]]</f>
        <v>0</v>
      </c>
      <c r="AF3545" s="131">
        <f>Table5[[#This Row],[Column5]]+Table5[[#This Row],[Column13]]+Table5[[#This Row],[Column21]]+Table5[[#This Row],[Column18]]</f>
        <v>0</v>
      </c>
      <c r="AG3545" s="131">
        <f t="shared" si="612"/>
        <v>0</v>
      </c>
      <c r="AH3545" s="131">
        <f t="shared" si="613"/>
        <v>0</v>
      </c>
      <c r="AI3545" s="131">
        <f>Table5[[#This Row],[Column17]]-Table5[[#This Row],[Column20]]</f>
        <v>0</v>
      </c>
      <c r="AJ3545" s="131">
        <f t="shared" si="614"/>
        <v>0</v>
      </c>
      <c r="AK3545" s="131">
        <f t="shared" si="607"/>
        <v>0</v>
      </c>
      <c r="AL3545" s="131">
        <f t="shared" si="615"/>
        <v>0</v>
      </c>
      <c r="AM3545" s="131" t="str">
        <f t="shared" si="616"/>
        <v/>
      </c>
      <c r="AN3545" s="131" t="str">
        <f t="shared" ca="1" si="617"/>
        <v/>
      </c>
    </row>
    <row r="3546" spans="1:40" ht="20.25" customHeight="1" x14ac:dyDescent="0.3">
      <c r="A3546" s="127"/>
      <c r="B3546" s="164"/>
      <c r="C3546" s="139"/>
      <c r="D3546" s="140"/>
      <c r="E3546" s="139"/>
      <c r="F3546" s="139"/>
      <c r="G3546" s="140"/>
      <c r="H3546" s="139"/>
      <c r="I3546" s="129"/>
      <c r="L3546" s="128"/>
      <c r="M3546" s="128"/>
      <c r="N3546" s="128"/>
      <c r="O3546" s="128"/>
      <c r="P3546" s="128"/>
      <c r="Q3546" s="128"/>
      <c r="R3546" s="128"/>
      <c r="S3546" s="128"/>
      <c r="T3546" s="120">
        <f t="shared" si="608"/>
        <v>0</v>
      </c>
      <c r="U3546" s="131"/>
      <c r="V3546" s="131"/>
      <c r="W3546" s="131">
        <f>SUMIFS($F$3:F3546,$D$3:D3546,D3546,$C$3:C3546,"Buy")+SUMIFS($F$3:F3546,$D$3:D3546,D3546,$C$3:C3546,"Coin Deposit",$E$3:E3546,"&lt;&gt;")</f>
        <v>0</v>
      </c>
      <c r="X3546" s="131">
        <f t="shared" si="609"/>
        <v>0</v>
      </c>
      <c r="Y3546" s="131">
        <f>IF($D3546=Y$1,SUMIFS($H$3:$H3546,$G$3:$G3546,Y$1,$C$3:$C3546,"Sell"),0)</f>
        <v>0</v>
      </c>
      <c r="Z3546" s="131">
        <f t="shared" si="610"/>
        <v>0</v>
      </c>
      <c r="AA3546" s="131">
        <f>IF($D3546=AA$1,SUMIFS($H$3:$H3546,$G$3:$G3546,AA$1,$C$3:$C3546,"Sell"),0)</f>
        <v>0</v>
      </c>
      <c r="AB3546" s="131">
        <f t="shared" si="611"/>
        <v>0</v>
      </c>
      <c r="AC3546" s="131">
        <f>SUMIFS('Deductions and Deposits'!$H:$H,'Deductions and Deposits'!$G:$G,D3546,'Deductions and Deposits'!$F:$F,"&lt;="&amp;B3546)+SUMIFS($F$3:F3546,$D$3:D3546,D3546,$C$3:C3546,"Coin Deposit",$E$3:E3546,"")</f>
        <v>0</v>
      </c>
      <c r="AD3546" s="131">
        <f>SUMIFS('Deductions and Deposits'!$D:$D,'Deductions and Deposits'!$C:$C,D3546)+SUMIFS($F:$F,$D:$D,D3546,$C:$C,"Coin Deduction")</f>
        <v>0</v>
      </c>
      <c r="AE3546" s="131">
        <f>Table5[[#This Row],[Column4]]+Table5[[#This Row],[Column14]]+Table5[[#This Row],[Column19]]+Table5[[#This Row],[Column12]]</f>
        <v>0</v>
      </c>
      <c r="AF3546" s="131">
        <f>Table5[[#This Row],[Column5]]+Table5[[#This Row],[Column13]]+Table5[[#This Row],[Column21]]+Table5[[#This Row],[Column18]]</f>
        <v>0</v>
      </c>
      <c r="AG3546" s="131">
        <f t="shared" si="612"/>
        <v>0</v>
      </c>
      <c r="AH3546" s="131">
        <f t="shared" si="613"/>
        <v>0</v>
      </c>
      <c r="AI3546" s="131">
        <f>Table5[[#This Row],[Column17]]-Table5[[#This Row],[Column20]]</f>
        <v>0</v>
      </c>
      <c r="AJ3546" s="131">
        <f t="shared" si="614"/>
        <v>0</v>
      </c>
      <c r="AK3546" s="131">
        <f t="shared" si="607"/>
        <v>0</v>
      </c>
      <c r="AL3546" s="131">
        <f t="shared" si="615"/>
        <v>0</v>
      </c>
      <c r="AM3546" s="131" t="str">
        <f t="shared" si="616"/>
        <v/>
      </c>
      <c r="AN3546" s="131" t="str">
        <f t="shared" ca="1" si="617"/>
        <v/>
      </c>
    </row>
    <row r="3547" spans="1:40" ht="20.25" customHeight="1" x14ac:dyDescent="0.3">
      <c r="A3547" s="127"/>
      <c r="B3547" s="164"/>
      <c r="C3547" s="139"/>
      <c r="D3547" s="140"/>
      <c r="E3547" s="139"/>
      <c r="F3547" s="139"/>
      <c r="G3547" s="140"/>
      <c r="H3547" s="139"/>
      <c r="I3547" s="129"/>
      <c r="L3547" s="128"/>
      <c r="M3547" s="128"/>
      <c r="N3547" s="128"/>
      <c r="O3547" s="128"/>
      <c r="P3547" s="128"/>
      <c r="Q3547" s="128"/>
      <c r="R3547" s="128"/>
      <c r="S3547" s="128"/>
      <c r="T3547" s="120">
        <f t="shared" si="608"/>
        <v>0</v>
      </c>
      <c r="U3547" s="131"/>
      <c r="V3547" s="131"/>
      <c r="W3547" s="131">
        <f>SUMIFS($F$3:F3547,$D$3:D3547,D3547,$C$3:C3547,"Buy")+SUMIFS($F$3:F3547,$D$3:D3547,D3547,$C$3:C3547,"Coin Deposit",$E$3:E3547,"&lt;&gt;")</f>
        <v>0</v>
      </c>
      <c r="X3547" s="131">
        <f t="shared" si="609"/>
        <v>0</v>
      </c>
      <c r="Y3547" s="131">
        <f>IF($D3547=Y$1,SUMIFS($H$3:$H3547,$G$3:$G3547,Y$1,$C$3:$C3547,"Sell"),0)</f>
        <v>0</v>
      </c>
      <c r="Z3547" s="131">
        <f t="shared" si="610"/>
        <v>0</v>
      </c>
      <c r="AA3547" s="131">
        <f>IF($D3547=AA$1,SUMIFS($H$3:$H3547,$G$3:$G3547,AA$1,$C$3:$C3547,"Sell"),0)</f>
        <v>0</v>
      </c>
      <c r="AB3547" s="131">
        <f t="shared" si="611"/>
        <v>0</v>
      </c>
      <c r="AC3547" s="131">
        <f>SUMIFS('Deductions and Deposits'!$H:$H,'Deductions and Deposits'!$G:$G,D3547,'Deductions and Deposits'!$F:$F,"&lt;="&amp;B3547)+SUMIFS($F$3:F3547,$D$3:D3547,D3547,$C$3:C3547,"Coin Deposit",$E$3:E3547,"")</f>
        <v>0</v>
      </c>
      <c r="AD3547" s="131">
        <f>SUMIFS('Deductions and Deposits'!$D:$D,'Deductions and Deposits'!$C:$C,D3547)+SUMIFS($F:$F,$D:$D,D3547,$C:$C,"Coin Deduction")</f>
        <v>0</v>
      </c>
      <c r="AE3547" s="131">
        <f>Table5[[#This Row],[Column4]]+Table5[[#This Row],[Column14]]+Table5[[#This Row],[Column19]]+Table5[[#This Row],[Column12]]</f>
        <v>0</v>
      </c>
      <c r="AF3547" s="131">
        <f>Table5[[#This Row],[Column5]]+Table5[[#This Row],[Column13]]+Table5[[#This Row],[Column21]]+Table5[[#This Row],[Column18]]</f>
        <v>0</v>
      </c>
      <c r="AG3547" s="131">
        <f t="shared" si="612"/>
        <v>0</v>
      </c>
      <c r="AH3547" s="131">
        <f t="shared" si="613"/>
        <v>0</v>
      </c>
      <c r="AI3547" s="131">
        <f>Table5[[#This Row],[Column17]]-Table5[[#This Row],[Column20]]</f>
        <v>0</v>
      </c>
      <c r="AJ3547" s="131">
        <f t="shared" si="614"/>
        <v>0</v>
      </c>
      <c r="AK3547" s="131">
        <f t="shared" si="607"/>
        <v>0</v>
      </c>
      <c r="AL3547" s="131">
        <f t="shared" si="615"/>
        <v>0</v>
      </c>
      <c r="AM3547" s="131" t="str">
        <f t="shared" si="616"/>
        <v/>
      </c>
      <c r="AN3547" s="131" t="str">
        <f t="shared" ca="1" si="617"/>
        <v/>
      </c>
    </row>
    <row r="3548" spans="1:40" ht="20.25" customHeight="1" x14ac:dyDescent="0.3">
      <c r="A3548" s="127"/>
      <c r="B3548" s="164"/>
      <c r="C3548" s="139"/>
      <c r="D3548" s="140"/>
      <c r="E3548" s="139"/>
      <c r="F3548" s="139"/>
      <c r="G3548" s="140"/>
      <c r="H3548" s="139"/>
      <c r="I3548" s="129"/>
      <c r="L3548" s="128"/>
      <c r="M3548" s="128"/>
      <c r="N3548" s="128"/>
      <c r="O3548" s="128"/>
      <c r="P3548" s="128"/>
      <c r="Q3548" s="128"/>
      <c r="R3548" s="128"/>
      <c r="S3548" s="128"/>
      <c r="T3548" s="120">
        <f t="shared" si="608"/>
        <v>0</v>
      </c>
      <c r="U3548" s="131"/>
      <c r="V3548" s="131"/>
      <c r="W3548" s="131">
        <f>SUMIFS($F$3:F3548,$D$3:D3548,D3548,$C$3:C3548,"Buy")+SUMIFS($F$3:F3548,$D$3:D3548,D3548,$C$3:C3548,"Coin Deposit",$E$3:E3548,"&lt;&gt;")</f>
        <v>0</v>
      </c>
      <c r="X3548" s="131">
        <f t="shared" si="609"/>
        <v>0</v>
      </c>
      <c r="Y3548" s="131">
        <f>IF($D3548=Y$1,SUMIFS($H$3:$H3548,$G$3:$G3548,Y$1,$C$3:$C3548,"Sell"),0)</f>
        <v>0</v>
      </c>
      <c r="Z3548" s="131">
        <f t="shared" si="610"/>
        <v>0</v>
      </c>
      <c r="AA3548" s="131">
        <f>IF($D3548=AA$1,SUMIFS($H$3:$H3548,$G$3:$G3548,AA$1,$C$3:$C3548,"Sell"),0)</f>
        <v>0</v>
      </c>
      <c r="AB3548" s="131">
        <f t="shared" si="611"/>
        <v>0</v>
      </c>
      <c r="AC3548" s="131">
        <f>SUMIFS('Deductions and Deposits'!$H:$H,'Deductions and Deposits'!$G:$G,D3548,'Deductions and Deposits'!$F:$F,"&lt;="&amp;B3548)+SUMIFS($F$3:F3548,$D$3:D3548,D3548,$C$3:C3548,"Coin Deposit",$E$3:E3548,"")</f>
        <v>0</v>
      </c>
      <c r="AD3548" s="131">
        <f>SUMIFS('Deductions and Deposits'!$D:$D,'Deductions and Deposits'!$C:$C,D3548)+SUMIFS($F:$F,$D:$D,D3548,$C:$C,"Coin Deduction")</f>
        <v>0</v>
      </c>
      <c r="AE3548" s="131">
        <f>Table5[[#This Row],[Column4]]+Table5[[#This Row],[Column14]]+Table5[[#This Row],[Column19]]+Table5[[#This Row],[Column12]]</f>
        <v>0</v>
      </c>
      <c r="AF3548" s="131">
        <f>Table5[[#This Row],[Column5]]+Table5[[#This Row],[Column13]]+Table5[[#This Row],[Column21]]+Table5[[#This Row],[Column18]]</f>
        <v>0</v>
      </c>
      <c r="AG3548" s="131">
        <f t="shared" si="612"/>
        <v>0</v>
      </c>
      <c r="AH3548" s="131">
        <f t="shared" si="613"/>
        <v>0</v>
      </c>
      <c r="AI3548" s="131">
        <f>Table5[[#This Row],[Column17]]-Table5[[#This Row],[Column20]]</f>
        <v>0</v>
      </c>
      <c r="AJ3548" s="131">
        <f t="shared" si="614"/>
        <v>0</v>
      </c>
      <c r="AK3548" s="131">
        <f t="shared" si="607"/>
        <v>0</v>
      </c>
      <c r="AL3548" s="131">
        <f t="shared" si="615"/>
        <v>0</v>
      </c>
      <c r="AM3548" s="131" t="str">
        <f t="shared" si="616"/>
        <v/>
      </c>
      <c r="AN3548" s="131" t="str">
        <f t="shared" ca="1" si="617"/>
        <v/>
      </c>
    </row>
    <row r="3549" spans="1:40" ht="20.25" customHeight="1" x14ac:dyDescent="0.3">
      <c r="A3549" s="127"/>
      <c r="B3549" s="164"/>
      <c r="C3549" s="139"/>
      <c r="D3549" s="140"/>
      <c r="E3549" s="139"/>
      <c r="F3549" s="139"/>
      <c r="G3549" s="140"/>
      <c r="H3549" s="139"/>
      <c r="I3549" s="129"/>
      <c r="L3549" s="128"/>
      <c r="M3549" s="128"/>
      <c r="N3549" s="128"/>
      <c r="O3549" s="128"/>
      <c r="P3549" s="128"/>
      <c r="Q3549" s="128"/>
      <c r="R3549" s="128"/>
      <c r="S3549" s="128"/>
      <c r="T3549" s="120">
        <f t="shared" si="608"/>
        <v>0</v>
      </c>
      <c r="U3549" s="131"/>
      <c r="V3549" s="131"/>
      <c r="W3549" s="131">
        <f>SUMIFS($F$3:F3549,$D$3:D3549,D3549,$C$3:C3549,"Buy")+SUMIFS($F$3:F3549,$D$3:D3549,D3549,$C$3:C3549,"Coin Deposit",$E$3:E3549,"&lt;&gt;")</f>
        <v>0</v>
      </c>
      <c r="X3549" s="131">
        <f t="shared" si="609"/>
        <v>0</v>
      </c>
      <c r="Y3549" s="131">
        <f>IF($D3549=Y$1,SUMIFS($H$3:$H3549,$G$3:$G3549,Y$1,$C$3:$C3549,"Sell"),0)</f>
        <v>0</v>
      </c>
      <c r="Z3549" s="131">
        <f t="shared" si="610"/>
        <v>0</v>
      </c>
      <c r="AA3549" s="131">
        <f>IF($D3549=AA$1,SUMIFS($H$3:$H3549,$G$3:$G3549,AA$1,$C$3:$C3549,"Sell"),0)</f>
        <v>0</v>
      </c>
      <c r="AB3549" s="131">
        <f t="shared" si="611"/>
        <v>0</v>
      </c>
      <c r="AC3549" s="131">
        <f>SUMIFS('Deductions and Deposits'!$H:$H,'Deductions and Deposits'!$G:$G,D3549,'Deductions and Deposits'!$F:$F,"&lt;="&amp;B3549)+SUMIFS($F$3:F3549,$D$3:D3549,D3549,$C$3:C3549,"Coin Deposit",$E$3:E3549,"")</f>
        <v>0</v>
      </c>
      <c r="AD3549" s="131">
        <f>SUMIFS('Deductions and Deposits'!$D:$D,'Deductions and Deposits'!$C:$C,D3549)+SUMIFS($F:$F,$D:$D,D3549,$C:$C,"Coin Deduction")</f>
        <v>0</v>
      </c>
      <c r="AE3549" s="131">
        <f>Table5[[#This Row],[Column4]]+Table5[[#This Row],[Column14]]+Table5[[#This Row],[Column19]]+Table5[[#This Row],[Column12]]</f>
        <v>0</v>
      </c>
      <c r="AF3549" s="131">
        <f>Table5[[#This Row],[Column5]]+Table5[[#This Row],[Column13]]+Table5[[#This Row],[Column21]]+Table5[[#This Row],[Column18]]</f>
        <v>0</v>
      </c>
      <c r="AG3549" s="131">
        <f t="shared" si="612"/>
        <v>0</v>
      </c>
      <c r="AH3549" s="131">
        <f t="shared" si="613"/>
        <v>0</v>
      </c>
      <c r="AI3549" s="131">
        <f>Table5[[#This Row],[Column17]]-Table5[[#This Row],[Column20]]</f>
        <v>0</v>
      </c>
      <c r="AJ3549" s="131">
        <f t="shared" si="614"/>
        <v>0</v>
      </c>
      <c r="AK3549" s="131">
        <f t="shared" si="607"/>
        <v>0</v>
      </c>
      <c r="AL3549" s="131">
        <f t="shared" si="615"/>
        <v>0</v>
      </c>
      <c r="AM3549" s="131" t="str">
        <f t="shared" si="616"/>
        <v/>
      </c>
      <c r="AN3549" s="131" t="str">
        <f t="shared" ca="1" si="617"/>
        <v/>
      </c>
    </row>
    <row r="3550" spans="1:40" ht="20.25" customHeight="1" x14ac:dyDescent="0.3">
      <c r="A3550" s="127"/>
      <c r="B3550" s="164"/>
      <c r="C3550" s="139"/>
      <c r="D3550" s="140"/>
      <c r="E3550" s="139"/>
      <c r="F3550" s="139"/>
      <c r="G3550" s="140"/>
      <c r="H3550" s="139"/>
      <c r="I3550" s="129"/>
      <c r="L3550" s="128"/>
      <c r="M3550" s="128"/>
      <c r="N3550" s="128"/>
      <c r="O3550" s="128"/>
      <c r="P3550" s="128"/>
      <c r="Q3550" s="128"/>
      <c r="R3550" s="128"/>
      <c r="S3550" s="128"/>
      <c r="T3550" s="120">
        <f t="shared" si="608"/>
        <v>0</v>
      </c>
      <c r="U3550" s="131"/>
      <c r="V3550" s="131"/>
      <c r="W3550" s="131">
        <f>SUMIFS($F$3:F3550,$D$3:D3550,D3550,$C$3:C3550,"Buy")+SUMIFS($F$3:F3550,$D$3:D3550,D3550,$C$3:C3550,"Coin Deposit",$E$3:E3550,"&lt;&gt;")</f>
        <v>0</v>
      </c>
      <c r="X3550" s="131">
        <f t="shared" si="609"/>
        <v>0</v>
      </c>
      <c r="Y3550" s="131">
        <f>IF($D3550=Y$1,SUMIFS($H$3:$H3550,$G$3:$G3550,Y$1,$C$3:$C3550,"Sell"),0)</f>
        <v>0</v>
      </c>
      <c r="Z3550" s="131">
        <f t="shared" si="610"/>
        <v>0</v>
      </c>
      <c r="AA3550" s="131">
        <f>IF($D3550=AA$1,SUMIFS($H$3:$H3550,$G$3:$G3550,AA$1,$C$3:$C3550,"Sell"),0)</f>
        <v>0</v>
      </c>
      <c r="AB3550" s="131">
        <f t="shared" si="611"/>
        <v>0</v>
      </c>
      <c r="AC3550" s="131">
        <f>SUMIFS('Deductions and Deposits'!$H:$H,'Deductions and Deposits'!$G:$G,D3550,'Deductions and Deposits'!$F:$F,"&lt;="&amp;B3550)+SUMIFS($F$3:F3550,$D$3:D3550,D3550,$C$3:C3550,"Coin Deposit",$E$3:E3550,"")</f>
        <v>0</v>
      </c>
      <c r="AD3550" s="131">
        <f>SUMIFS('Deductions and Deposits'!$D:$D,'Deductions and Deposits'!$C:$C,D3550)+SUMIFS($F:$F,$D:$D,D3550,$C:$C,"Coin Deduction")</f>
        <v>0</v>
      </c>
      <c r="AE3550" s="131">
        <f>Table5[[#This Row],[Column4]]+Table5[[#This Row],[Column14]]+Table5[[#This Row],[Column19]]+Table5[[#This Row],[Column12]]</f>
        <v>0</v>
      </c>
      <c r="AF3550" s="131">
        <f>Table5[[#This Row],[Column5]]+Table5[[#This Row],[Column13]]+Table5[[#This Row],[Column21]]+Table5[[#This Row],[Column18]]</f>
        <v>0</v>
      </c>
      <c r="AG3550" s="131">
        <f t="shared" si="612"/>
        <v>0</v>
      </c>
      <c r="AH3550" s="131">
        <f t="shared" si="613"/>
        <v>0</v>
      </c>
      <c r="AI3550" s="131">
        <f>Table5[[#This Row],[Column17]]-Table5[[#This Row],[Column20]]</f>
        <v>0</v>
      </c>
      <c r="AJ3550" s="131">
        <f t="shared" si="614"/>
        <v>0</v>
      </c>
      <c r="AK3550" s="131">
        <f t="shared" si="607"/>
        <v>0</v>
      </c>
      <c r="AL3550" s="131">
        <f t="shared" si="615"/>
        <v>0</v>
      </c>
      <c r="AM3550" s="131" t="str">
        <f t="shared" si="616"/>
        <v/>
      </c>
      <c r="AN3550" s="131" t="str">
        <f t="shared" ca="1" si="617"/>
        <v/>
      </c>
    </row>
    <row r="3551" spans="1:40" ht="20.25" customHeight="1" x14ac:dyDescent="0.3">
      <c r="A3551" s="127"/>
      <c r="B3551" s="164"/>
      <c r="C3551" s="139"/>
      <c r="D3551" s="140"/>
      <c r="E3551" s="139"/>
      <c r="F3551" s="139"/>
      <c r="G3551" s="140"/>
      <c r="H3551" s="139"/>
      <c r="I3551" s="129"/>
      <c r="L3551" s="128"/>
      <c r="M3551" s="128"/>
      <c r="N3551" s="128"/>
      <c r="O3551" s="128"/>
      <c r="P3551" s="128"/>
      <c r="Q3551" s="128"/>
      <c r="R3551" s="128"/>
      <c r="S3551" s="128"/>
      <c r="T3551" s="120">
        <f t="shared" si="608"/>
        <v>0</v>
      </c>
      <c r="U3551" s="131"/>
      <c r="V3551" s="131"/>
      <c r="W3551" s="131">
        <f>SUMIFS($F$3:F3551,$D$3:D3551,D3551,$C$3:C3551,"Buy")+SUMIFS($F$3:F3551,$D$3:D3551,D3551,$C$3:C3551,"Coin Deposit",$E$3:E3551,"&lt;&gt;")</f>
        <v>0</v>
      </c>
      <c r="X3551" s="131">
        <f t="shared" si="609"/>
        <v>0</v>
      </c>
      <c r="Y3551" s="131">
        <f>IF($D3551=Y$1,SUMIFS($H$3:$H3551,$G$3:$G3551,Y$1,$C$3:$C3551,"Sell"),0)</f>
        <v>0</v>
      </c>
      <c r="Z3551" s="131">
        <f t="shared" si="610"/>
        <v>0</v>
      </c>
      <c r="AA3551" s="131">
        <f>IF($D3551=AA$1,SUMIFS($H$3:$H3551,$G$3:$G3551,AA$1,$C$3:$C3551,"Sell"),0)</f>
        <v>0</v>
      </c>
      <c r="AB3551" s="131">
        <f t="shared" si="611"/>
        <v>0</v>
      </c>
      <c r="AC3551" s="131">
        <f>SUMIFS('Deductions and Deposits'!$H:$H,'Deductions and Deposits'!$G:$G,D3551,'Deductions and Deposits'!$F:$F,"&lt;="&amp;B3551)+SUMIFS($F$3:F3551,$D$3:D3551,D3551,$C$3:C3551,"Coin Deposit",$E$3:E3551,"")</f>
        <v>0</v>
      </c>
      <c r="AD3551" s="131">
        <f>SUMIFS('Deductions and Deposits'!$D:$D,'Deductions and Deposits'!$C:$C,D3551)+SUMIFS($F:$F,$D:$D,D3551,$C:$C,"Coin Deduction")</f>
        <v>0</v>
      </c>
      <c r="AE3551" s="131">
        <f>Table5[[#This Row],[Column4]]+Table5[[#This Row],[Column14]]+Table5[[#This Row],[Column19]]+Table5[[#This Row],[Column12]]</f>
        <v>0</v>
      </c>
      <c r="AF3551" s="131">
        <f>Table5[[#This Row],[Column5]]+Table5[[#This Row],[Column13]]+Table5[[#This Row],[Column21]]+Table5[[#This Row],[Column18]]</f>
        <v>0</v>
      </c>
      <c r="AG3551" s="131">
        <f t="shared" si="612"/>
        <v>0</v>
      </c>
      <c r="AH3551" s="131">
        <f t="shared" si="613"/>
        <v>0</v>
      </c>
      <c r="AI3551" s="131">
        <f>Table5[[#This Row],[Column17]]-Table5[[#This Row],[Column20]]</f>
        <v>0</v>
      </c>
      <c r="AJ3551" s="131">
        <f t="shared" si="614"/>
        <v>0</v>
      </c>
      <c r="AK3551" s="131">
        <f t="shared" si="607"/>
        <v>0</v>
      </c>
      <c r="AL3551" s="131">
        <f t="shared" si="615"/>
        <v>0</v>
      </c>
      <c r="AM3551" s="131" t="str">
        <f t="shared" si="616"/>
        <v/>
      </c>
      <c r="AN3551" s="131" t="str">
        <f t="shared" ca="1" si="617"/>
        <v/>
      </c>
    </row>
    <row r="3552" spans="1:40" ht="20.25" customHeight="1" x14ac:dyDescent="0.3">
      <c r="A3552" s="127"/>
      <c r="B3552" s="164"/>
      <c r="C3552" s="139"/>
      <c r="D3552" s="140"/>
      <c r="E3552" s="139"/>
      <c r="F3552" s="139"/>
      <c r="G3552" s="140"/>
      <c r="H3552" s="139"/>
      <c r="I3552" s="129"/>
      <c r="L3552" s="128"/>
      <c r="M3552" s="128"/>
      <c r="N3552" s="128"/>
      <c r="O3552" s="128"/>
      <c r="P3552" s="128"/>
      <c r="Q3552" s="128"/>
      <c r="R3552" s="128"/>
      <c r="S3552" s="128"/>
      <c r="T3552" s="120">
        <f t="shared" si="608"/>
        <v>0</v>
      </c>
      <c r="U3552" s="131"/>
      <c r="V3552" s="131"/>
      <c r="W3552" s="131">
        <f>SUMIFS($F$3:F3552,$D$3:D3552,D3552,$C$3:C3552,"Buy")+SUMIFS($F$3:F3552,$D$3:D3552,D3552,$C$3:C3552,"Coin Deposit",$E$3:E3552,"&lt;&gt;")</f>
        <v>0</v>
      </c>
      <c r="X3552" s="131">
        <f t="shared" si="609"/>
        <v>0</v>
      </c>
      <c r="Y3552" s="131">
        <f>IF($D3552=Y$1,SUMIFS($H$3:$H3552,$G$3:$G3552,Y$1,$C$3:$C3552,"Sell"),0)</f>
        <v>0</v>
      </c>
      <c r="Z3552" s="131">
        <f t="shared" si="610"/>
        <v>0</v>
      </c>
      <c r="AA3552" s="131">
        <f>IF($D3552=AA$1,SUMIFS($H$3:$H3552,$G$3:$G3552,AA$1,$C$3:$C3552,"Sell"),0)</f>
        <v>0</v>
      </c>
      <c r="AB3552" s="131">
        <f t="shared" si="611"/>
        <v>0</v>
      </c>
      <c r="AC3552" s="131">
        <f>SUMIFS('Deductions and Deposits'!$H:$H,'Deductions and Deposits'!$G:$G,D3552,'Deductions and Deposits'!$F:$F,"&lt;="&amp;B3552)+SUMIFS($F$3:F3552,$D$3:D3552,D3552,$C$3:C3552,"Coin Deposit",$E$3:E3552,"")</f>
        <v>0</v>
      </c>
      <c r="AD3552" s="131">
        <f>SUMIFS('Deductions and Deposits'!$D:$D,'Deductions and Deposits'!$C:$C,D3552)+SUMIFS($F:$F,$D:$D,D3552,$C:$C,"Coin Deduction")</f>
        <v>0</v>
      </c>
      <c r="AE3552" s="131">
        <f>Table5[[#This Row],[Column4]]+Table5[[#This Row],[Column14]]+Table5[[#This Row],[Column19]]+Table5[[#This Row],[Column12]]</f>
        <v>0</v>
      </c>
      <c r="AF3552" s="131">
        <f>Table5[[#This Row],[Column5]]+Table5[[#This Row],[Column13]]+Table5[[#This Row],[Column21]]+Table5[[#This Row],[Column18]]</f>
        <v>0</v>
      </c>
      <c r="AG3552" s="131">
        <f t="shared" si="612"/>
        <v>0</v>
      </c>
      <c r="AH3552" s="131">
        <f t="shared" si="613"/>
        <v>0</v>
      </c>
      <c r="AI3552" s="131">
        <f>Table5[[#This Row],[Column17]]-Table5[[#This Row],[Column20]]</f>
        <v>0</v>
      </c>
      <c r="AJ3552" s="131">
        <f t="shared" si="614"/>
        <v>0</v>
      </c>
      <c r="AK3552" s="131">
        <f t="shared" si="607"/>
        <v>0</v>
      </c>
      <c r="AL3552" s="131">
        <f t="shared" si="615"/>
        <v>0</v>
      </c>
      <c r="AM3552" s="131" t="str">
        <f t="shared" si="616"/>
        <v/>
      </c>
      <c r="AN3552" s="131" t="str">
        <f t="shared" ca="1" si="617"/>
        <v/>
      </c>
    </row>
    <row r="3553" spans="1:40" ht="20.25" customHeight="1" x14ac:dyDescent="0.3">
      <c r="A3553" s="127"/>
      <c r="B3553" s="164"/>
      <c r="C3553" s="139"/>
      <c r="D3553" s="140"/>
      <c r="E3553" s="139"/>
      <c r="F3553" s="139"/>
      <c r="G3553" s="140"/>
      <c r="H3553" s="139"/>
      <c r="I3553" s="129"/>
      <c r="L3553" s="128"/>
      <c r="M3553" s="128"/>
      <c r="N3553" s="128"/>
      <c r="O3553" s="128"/>
      <c r="P3553" s="128"/>
      <c r="Q3553" s="128"/>
      <c r="R3553" s="128"/>
      <c r="S3553" s="128"/>
      <c r="T3553" s="120">
        <f t="shared" si="608"/>
        <v>0</v>
      </c>
      <c r="U3553" s="131"/>
      <c r="V3553" s="131"/>
      <c r="W3553" s="131">
        <f>SUMIFS($F$3:F3553,$D$3:D3553,D3553,$C$3:C3553,"Buy")+SUMIFS($F$3:F3553,$D$3:D3553,D3553,$C$3:C3553,"Coin Deposit",$E$3:E3553,"&lt;&gt;")</f>
        <v>0</v>
      </c>
      <c r="X3553" s="131">
        <f t="shared" si="609"/>
        <v>0</v>
      </c>
      <c r="Y3553" s="131">
        <f>IF($D3553=Y$1,SUMIFS($H$3:$H3553,$G$3:$G3553,Y$1,$C$3:$C3553,"Sell"),0)</f>
        <v>0</v>
      </c>
      <c r="Z3553" s="131">
        <f t="shared" si="610"/>
        <v>0</v>
      </c>
      <c r="AA3553" s="131">
        <f>IF($D3553=AA$1,SUMIFS($H$3:$H3553,$G$3:$G3553,AA$1,$C$3:$C3553,"Sell"),0)</f>
        <v>0</v>
      </c>
      <c r="AB3553" s="131">
        <f t="shared" si="611"/>
        <v>0</v>
      </c>
      <c r="AC3553" s="131">
        <f>SUMIFS('Deductions and Deposits'!$H:$H,'Deductions and Deposits'!$G:$G,D3553,'Deductions and Deposits'!$F:$F,"&lt;="&amp;B3553)+SUMIFS($F$3:F3553,$D$3:D3553,D3553,$C$3:C3553,"Coin Deposit",$E$3:E3553,"")</f>
        <v>0</v>
      </c>
      <c r="AD3553" s="131">
        <f>SUMIFS('Deductions and Deposits'!$D:$D,'Deductions and Deposits'!$C:$C,D3553)+SUMIFS($F:$F,$D:$D,D3553,$C:$C,"Coin Deduction")</f>
        <v>0</v>
      </c>
      <c r="AE3553" s="131">
        <f>Table5[[#This Row],[Column4]]+Table5[[#This Row],[Column14]]+Table5[[#This Row],[Column19]]+Table5[[#This Row],[Column12]]</f>
        <v>0</v>
      </c>
      <c r="AF3553" s="131">
        <f>Table5[[#This Row],[Column5]]+Table5[[#This Row],[Column13]]+Table5[[#This Row],[Column21]]+Table5[[#This Row],[Column18]]</f>
        <v>0</v>
      </c>
      <c r="AG3553" s="131">
        <f t="shared" si="612"/>
        <v>0</v>
      </c>
      <c r="AH3553" s="131">
        <f t="shared" si="613"/>
        <v>0</v>
      </c>
      <c r="AI3553" s="131">
        <f>Table5[[#This Row],[Column17]]-Table5[[#This Row],[Column20]]</f>
        <v>0</v>
      </c>
      <c r="AJ3553" s="131">
        <f t="shared" si="614"/>
        <v>0</v>
      </c>
      <c r="AK3553" s="131">
        <f t="shared" si="607"/>
        <v>0</v>
      </c>
      <c r="AL3553" s="131">
        <f t="shared" si="615"/>
        <v>0</v>
      </c>
      <c r="AM3553" s="131" t="str">
        <f t="shared" si="616"/>
        <v/>
      </c>
      <c r="AN3553" s="131" t="str">
        <f t="shared" ca="1" si="617"/>
        <v/>
      </c>
    </row>
    <row r="3554" spans="1:40" ht="20.25" customHeight="1" x14ac:dyDescent="0.3">
      <c r="A3554" s="127"/>
      <c r="B3554" s="164"/>
      <c r="C3554" s="139"/>
      <c r="D3554" s="140"/>
      <c r="E3554" s="139"/>
      <c r="F3554" s="139"/>
      <c r="G3554" s="140"/>
      <c r="H3554" s="139"/>
      <c r="I3554" s="129"/>
      <c r="L3554" s="128"/>
      <c r="M3554" s="128"/>
      <c r="N3554" s="128"/>
      <c r="O3554" s="128"/>
      <c r="P3554" s="128"/>
      <c r="Q3554" s="128"/>
      <c r="R3554" s="128"/>
      <c r="S3554" s="128"/>
      <c r="T3554" s="120">
        <f t="shared" si="608"/>
        <v>0</v>
      </c>
      <c r="U3554" s="131"/>
      <c r="V3554" s="131"/>
      <c r="W3554" s="131">
        <f>SUMIFS($F$3:F3554,$D$3:D3554,D3554,$C$3:C3554,"Buy")+SUMIFS($F$3:F3554,$D$3:D3554,D3554,$C$3:C3554,"Coin Deposit",$E$3:E3554,"&lt;&gt;")</f>
        <v>0</v>
      </c>
      <c r="X3554" s="131">
        <f t="shared" si="609"/>
        <v>0</v>
      </c>
      <c r="Y3554" s="131">
        <f>IF($D3554=Y$1,SUMIFS($H$3:$H3554,$G$3:$G3554,Y$1,$C$3:$C3554,"Sell"),0)</f>
        <v>0</v>
      </c>
      <c r="Z3554" s="131">
        <f t="shared" si="610"/>
        <v>0</v>
      </c>
      <c r="AA3554" s="131">
        <f>IF($D3554=AA$1,SUMIFS($H$3:$H3554,$G$3:$G3554,AA$1,$C$3:$C3554,"Sell"),0)</f>
        <v>0</v>
      </c>
      <c r="AB3554" s="131">
        <f t="shared" si="611"/>
        <v>0</v>
      </c>
      <c r="AC3554" s="131">
        <f>SUMIFS('Deductions and Deposits'!$H:$H,'Deductions and Deposits'!$G:$G,D3554,'Deductions and Deposits'!$F:$F,"&lt;="&amp;B3554)+SUMIFS($F$3:F3554,$D$3:D3554,D3554,$C$3:C3554,"Coin Deposit",$E$3:E3554,"")</f>
        <v>0</v>
      </c>
      <c r="AD3554" s="131">
        <f>SUMIFS('Deductions and Deposits'!$D:$D,'Deductions and Deposits'!$C:$C,D3554)+SUMIFS($F:$F,$D:$D,D3554,$C:$C,"Coin Deduction")</f>
        <v>0</v>
      </c>
      <c r="AE3554" s="131">
        <f>Table5[[#This Row],[Column4]]+Table5[[#This Row],[Column14]]+Table5[[#This Row],[Column19]]+Table5[[#This Row],[Column12]]</f>
        <v>0</v>
      </c>
      <c r="AF3554" s="131">
        <f>Table5[[#This Row],[Column5]]+Table5[[#This Row],[Column13]]+Table5[[#This Row],[Column21]]+Table5[[#This Row],[Column18]]</f>
        <v>0</v>
      </c>
      <c r="AG3554" s="131">
        <f t="shared" si="612"/>
        <v>0</v>
      </c>
      <c r="AH3554" s="131">
        <f t="shared" si="613"/>
        <v>0</v>
      </c>
      <c r="AI3554" s="131">
        <f>Table5[[#This Row],[Column17]]-Table5[[#This Row],[Column20]]</f>
        <v>0</v>
      </c>
      <c r="AJ3554" s="131">
        <f t="shared" si="614"/>
        <v>0</v>
      </c>
      <c r="AK3554" s="131">
        <f t="shared" si="607"/>
        <v>0</v>
      </c>
      <c r="AL3554" s="131">
        <f t="shared" si="615"/>
        <v>0</v>
      </c>
      <c r="AM3554" s="131" t="str">
        <f t="shared" si="616"/>
        <v/>
      </c>
      <c r="AN3554" s="131" t="str">
        <f t="shared" ca="1" si="617"/>
        <v/>
      </c>
    </row>
    <row r="3555" spans="1:40" ht="20.25" customHeight="1" x14ac:dyDescent="0.3">
      <c r="A3555" s="127"/>
      <c r="B3555" s="164"/>
      <c r="C3555" s="139"/>
      <c r="D3555" s="140"/>
      <c r="E3555" s="139"/>
      <c r="F3555" s="139"/>
      <c r="G3555" s="140"/>
      <c r="H3555" s="139"/>
      <c r="I3555" s="129"/>
      <c r="L3555" s="128"/>
      <c r="M3555" s="128"/>
      <c r="N3555" s="128"/>
      <c r="O3555" s="128"/>
      <c r="P3555" s="128"/>
      <c r="Q3555" s="128"/>
      <c r="R3555" s="128"/>
      <c r="S3555" s="128"/>
      <c r="T3555" s="120">
        <f t="shared" si="608"/>
        <v>0</v>
      </c>
      <c r="U3555" s="131"/>
      <c r="V3555" s="131"/>
      <c r="W3555" s="131">
        <f>SUMIFS($F$3:F3555,$D$3:D3555,D3555,$C$3:C3555,"Buy")+SUMIFS($F$3:F3555,$D$3:D3555,D3555,$C$3:C3555,"Coin Deposit",$E$3:E3555,"&lt;&gt;")</f>
        <v>0</v>
      </c>
      <c r="X3555" s="131">
        <f t="shared" si="609"/>
        <v>0</v>
      </c>
      <c r="Y3555" s="131">
        <f>IF($D3555=Y$1,SUMIFS($H$3:$H3555,$G$3:$G3555,Y$1,$C$3:$C3555,"Sell"),0)</f>
        <v>0</v>
      </c>
      <c r="Z3555" s="131">
        <f t="shared" si="610"/>
        <v>0</v>
      </c>
      <c r="AA3555" s="131">
        <f>IF($D3555=AA$1,SUMIFS($H$3:$H3555,$G$3:$G3555,AA$1,$C$3:$C3555,"Sell"),0)</f>
        <v>0</v>
      </c>
      <c r="AB3555" s="131">
        <f t="shared" si="611"/>
        <v>0</v>
      </c>
      <c r="AC3555" s="131">
        <f>SUMIFS('Deductions and Deposits'!$H:$H,'Deductions and Deposits'!$G:$G,D3555,'Deductions and Deposits'!$F:$F,"&lt;="&amp;B3555)+SUMIFS($F$3:F3555,$D$3:D3555,D3555,$C$3:C3555,"Coin Deposit",$E$3:E3555,"")</f>
        <v>0</v>
      </c>
      <c r="AD3555" s="131">
        <f>SUMIFS('Deductions and Deposits'!$D:$D,'Deductions and Deposits'!$C:$C,D3555)+SUMIFS($F:$F,$D:$D,D3555,$C:$C,"Coin Deduction")</f>
        <v>0</v>
      </c>
      <c r="AE3555" s="131">
        <f>Table5[[#This Row],[Column4]]+Table5[[#This Row],[Column14]]+Table5[[#This Row],[Column19]]+Table5[[#This Row],[Column12]]</f>
        <v>0</v>
      </c>
      <c r="AF3555" s="131">
        <f>Table5[[#This Row],[Column5]]+Table5[[#This Row],[Column13]]+Table5[[#This Row],[Column21]]+Table5[[#This Row],[Column18]]</f>
        <v>0</v>
      </c>
      <c r="AG3555" s="131">
        <f t="shared" si="612"/>
        <v>0</v>
      </c>
      <c r="AH3555" s="131">
        <f t="shared" si="613"/>
        <v>0</v>
      </c>
      <c r="AI3555" s="131">
        <f>Table5[[#This Row],[Column17]]-Table5[[#This Row],[Column20]]</f>
        <v>0</v>
      </c>
      <c r="AJ3555" s="131">
        <f t="shared" si="614"/>
        <v>0</v>
      </c>
      <c r="AK3555" s="131">
        <f t="shared" si="607"/>
        <v>0</v>
      </c>
      <c r="AL3555" s="131">
        <f t="shared" si="615"/>
        <v>0</v>
      </c>
      <c r="AM3555" s="131" t="str">
        <f t="shared" si="616"/>
        <v/>
      </c>
      <c r="AN3555" s="131" t="str">
        <f t="shared" ca="1" si="617"/>
        <v/>
      </c>
    </row>
    <row r="3556" spans="1:40" ht="20.25" customHeight="1" x14ac:dyDescent="0.3">
      <c r="A3556" s="127"/>
      <c r="B3556" s="164"/>
      <c r="C3556" s="139"/>
      <c r="D3556" s="140"/>
      <c r="E3556" s="139"/>
      <c r="F3556" s="139"/>
      <c r="G3556" s="140"/>
      <c r="H3556" s="139"/>
      <c r="I3556" s="129"/>
      <c r="L3556" s="128"/>
      <c r="M3556" s="128"/>
      <c r="N3556" s="128"/>
      <c r="O3556" s="128"/>
      <c r="P3556" s="128"/>
      <c r="Q3556" s="128"/>
      <c r="R3556" s="128"/>
      <c r="S3556" s="128"/>
      <c r="T3556" s="120">
        <f t="shared" si="608"/>
        <v>0</v>
      </c>
      <c r="U3556" s="131"/>
      <c r="V3556" s="131"/>
      <c r="W3556" s="131">
        <f>SUMIFS($F$3:F3556,$D$3:D3556,D3556,$C$3:C3556,"Buy")+SUMIFS($F$3:F3556,$D$3:D3556,D3556,$C$3:C3556,"Coin Deposit",$E$3:E3556,"&lt;&gt;")</f>
        <v>0</v>
      </c>
      <c r="X3556" s="131">
        <f t="shared" si="609"/>
        <v>0</v>
      </c>
      <c r="Y3556" s="131">
        <f>IF($D3556=Y$1,SUMIFS($H$3:$H3556,$G$3:$G3556,Y$1,$C$3:$C3556,"Sell"),0)</f>
        <v>0</v>
      </c>
      <c r="Z3556" s="131">
        <f t="shared" si="610"/>
        <v>0</v>
      </c>
      <c r="AA3556" s="131">
        <f>IF($D3556=AA$1,SUMIFS($H$3:$H3556,$G$3:$G3556,AA$1,$C$3:$C3556,"Sell"),0)</f>
        <v>0</v>
      </c>
      <c r="AB3556" s="131">
        <f t="shared" si="611"/>
        <v>0</v>
      </c>
      <c r="AC3556" s="131">
        <f>SUMIFS('Deductions and Deposits'!$H:$H,'Deductions and Deposits'!$G:$G,D3556,'Deductions and Deposits'!$F:$F,"&lt;="&amp;B3556)+SUMIFS($F$3:F3556,$D$3:D3556,D3556,$C$3:C3556,"Coin Deposit",$E$3:E3556,"")</f>
        <v>0</v>
      </c>
      <c r="AD3556" s="131">
        <f>SUMIFS('Deductions and Deposits'!$D:$D,'Deductions and Deposits'!$C:$C,D3556)+SUMIFS($F:$F,$D:$D,D3556,$C:$C,"Coin Deduction")</f>
        <v>0</v>
      </c>
      <c r="AE3556" s="131">
        <f>Table5[[#This Row],[Column4]]+Table5[[#This Row],[Column14]]+Table5[[#This Row],[Column19]]+Table5[[#This Row],[Column12]]</f>
        <v>0</v>
      </c>
      <c r="AF3556" s="131">
        <f>Table5[[#This Row],[Column5]]+Table5[[#This Row],[Column13]]+Table5[[#This Row],[Column21]]+Table5[[#This Row],[Column18]]</f>
        <v>0</v>
      </c>
      <c r="AG3556" s="131">
        <f t="shared" si="612"/>
        <v>0</v>
      </c>
      <c r="AH3556" s="131">
        <f t="shared" si="613"/>
        <v>0</v>
      </c>
      <c r="AI3556" s="131">
        <f>Table5[[#This Row],[Column17]]-Table5[[#This Row],[Column20]]</f>
        <v>0</v>
      </c>
      <c r="AJ3556" s="131">
        <f t="shared" si="614"/>
        <v>0</v>
      </c>
      <c r="AK3556" s="131">
        <f t="shared" si="607"/>
        <v>0</v>
      </c>
      <c r="AL3556" s="131">
        <f t="shared" si="615"/>
        <v>0</v>
      </c>
      <c r="AM3556" s="131" t="str">
        <f t="shared" si="616"/>
        <v/>
      </c>
      <c r="AN3556" s="131" t="str">
        <f t="shared" ca="1" si="617"/>
        <v/>
      </c>
    </row>
    <row r="3557" spans="1:40" ht="20.25" customHeight="1" x14ac:dyDescent="0.3">
      <c r="A3557" s="127"/>
      <c r="B3557" s="164"/>
      <c r="C3557" s="139"/>
      <c r="D3557" s="140"/>
      <c r="E3557" s="139"/>
      <c r="F3557" s="139"/>
      <c r="G3557" s="140"/>
      <c r="H3557" s="139"/>
      <c r="I3557" s="129"/>
      <c r="L3557" s="128"/>
      <c r="M3557" s="128"/>
      <c r="N3557" s="128"/>
      <c r="O3557" s="128"/>
      <c r="P3557" s="128"/>
      <c r="Q3557" s="128"/>
      <c r="R3557" s="128"/>
      <c r="S3557" s="128"/>
      <c r="T3557" s="120">
        <f t="shared" si="608"/>
        <v>0</v>
      </c>
      <c r="U3557" s="131"/>
      <c r="V3557" s="131"/>
      <c r="W3557" s="131">
        <f>SUMIFS($F$3:F3557,$D$3:D3557,D3557,$C$3:C3557,"Buy")+SUMIFS($F$3:F3557,$D$3:D3557,D3557,$C$3:C3557,"Coin Deposit",$E$3:E3557,"&lt;&gt;")</f>
        <v>0</v>
      </c>
      <c r="X3557" s="131">
        <f t="shared" si="609"/>
        <v>0</v>
      </c>
      <c r="Y3557" s="131">
        <f>IF($D3557=Y$1,SUMIFS($H$3:$H3557,$G$3:$G3557,Y$1,$C$3:$C3557,"Sell"),0)</f>
        <v>0</v>
      </c>
      <c r="Z3557" s="131">
        <f t="shared" si="610"/>
        <v>0</v>
      </c>
      <c r="AA3557" s="131">
        <f>IF($D3557=AA$1,SUMIFS($H$3:$H3557,$G$3:$G3557,AA$1,$C$3:$C3557,"Sell"),0)</f>
        <v>0</v>
      </c>
      <c r="AB3557" s="131">
        <f t="shared" si="611"/>
        <v>0</v>
      </c>
      <c r="AC3557" s="131">
        <f>SUMIFS('Deductions and Deposits'!$H:$H,'Deductions and Deposits'!$G:$G,D3557,'Deductions and Deposits'!$F:$F,"&lt;="&amp;B3557)+SUMIFS($F$3:F3557,$D$3:D3557,D3557,$C$3:C3557,"Coin Deposit",$E$3:E3557,"")</f>
        <v>0</v>
      </c>
      <c r="AD3557" s="131">
        <f>SUMIFS('Deductions and Deposits'!$D:$D,'Deductions and Deposits'!$C:$C,D3557)+SUMIFS($F:$F,$D:$D,D3557,$C:$C,"Coin Deduction")</f>
        <v>0</v>
      </c>
      <c r="AE3557" s="131">
        <f>Table5[[#This Row],[Column4]]+Table5[[#This Row],[Column14]]+Table5[[#This Row],[Column19]]+Table5[[#This Row],[Column12]]</f>
        <v>0</v>
      </c>
      <c r="AF3557" s="131">
        <f>Table5[[#This Row],[Column5]]+Table5[[#This Row],[Column13]]+Table5[[#This Row],[Column21]]+Table5[[#This Row],[Column18]]</f>
        <v>0</v>
      </c>
      <c r="AG3557" s="131">
        <f t="shared" si="612"/>
        <v>0</v>
      </c>
      <c r="AH3557" s="131">
        <f t="shared" si="613"/>
        <v>0</v>
      </c>
      <c r="AI3557" s="131">
        <f>Table5[[#This Row],[Column17]]-Table5[[#This Row],[Column20]]</f>
        <v>0</v>
      </c>
      <c r="AJ3557" s="131">
        <f t="shared" si="614"/>
        <v>0</v>
      </c>
      <c r="AK3557" s="131">
        <f t="shared" si="607"/>
        <v>0</v>
      </c>
      <c r="AL3557" s="131">
        <f t="shared" si="615"/>
        <v>0</v>
      </c>
      <c r="AM3557" s="131" t="str">
        <f t="shared" si="616"/>
        <v/>
      </c>
      <c r="AN3557" s="131" t="str">
        <f t="shared" ca="1" si="617"/>
        <v/>
      </c>
    </row>
    <row r="3558" spans="1:40" ht="20.25" customHeight="1" x14ac:dyDescent="0.3">
      <c r="A3558" s="127"/>
      <c r="B3558" s="164"/>
      <c r="C3558" s="139"/>
      <c r="D3558" s="140"/>
      <c r="E3558" s="139"/>
      <c r="F3558" s="139"/>
      <c r="G3558" s="140"/>
      <c r="H3558" s="139"/>
      <c r="I3558" s="129"/>
      <c r="L3558" s="128"/>
      <c r="M3558" s="128"/>
      <c r="N3558" s="128"/>
      <c r="O3558" s="128"/>
      <c r="P3558" s="128"/>
      <c r="Q3558" s="128"/>
      <c r="R3558" s="128"/>
      <c r="S3558" s="128"/>
      <c r="T3558" s="120">
        <f t="shared" si="608"/>
        <v>0</v>
      </c>
      <c r="U3558" s="131"/>
      <c r="V3558" s="131"/>
      <c r="W3558" s="131">
        <f>SUMIFS($F$3:F3558,$D$3:D3558,D3558,$C$3:C3558,"Buy")+SUMIFS($F$3:F3558,$D$3:D3558,D3558,$C$3:C3558,"Coin Deposit",$E$3:E3558,"&lt;&gt;")</f>
        <v>0</v>
      </c>
      <c r="X3558" s="131">
        <f t="shared" si="609"/>
        <v>0</v>
      </c>
      <c r="Y3558" s="131">
        <f>IF($D3558=Y$1,SUMIFS($H$3:$H3558,$G$3:$G3558,Y$1,$C$3:$C3558,"Sell"),0)</f>
        <v>0</v>
      </c>
      <c r="Z3558" s="131">
        <f t="shared" si="610"/>
        <v>0</v>
      </c>
      <c r="AA3558" s="131">
        <f>IF($D3558=AA$1,SUMIFS($H$3:$H3558,$G$3:$G3558,AA$1,$C$3:$C3558,"Sell"),0)</f>
        <v>0</v>
      </c>
      <c r="AB3558" s="131">
        <f t="shared" si="611"/>
        <v>0</v>
      </c>
      <c r="AC3558" s="131">
        <f>SUMIFS('Deductions and Deposits'!$H:$H,'Deductions and Deposits'!$G:$G,D3558,'Deductions and Deposits'!$F:$F,"&lt;="&amp;B3558)+SUMIFS($F$3:F3558,$D$3:D3558,D3558,$C$3:C3558,"Coin Deposit",$E$3:E3558,"")</f>
        <v>0</v>
      </c>
      <c r="AD3558" s="131">
        <f>SUMIFS('Deductions and Deposits'!$D:$D,'Deductions and Deposits'!$C:$C,D3558)+SUMIFS($F:$F,$D:$D,D3558,$C:$C,"Coin Deduction")</f>
        <v>0</v>
      </c>
      <c r="AE3558" s="131">
        <f>Table5[[#This Row],[Column4]]+Table5[[#This Row],[Column14]]+Table5[[#This Row],[Column19]]+Table5[[#This Row],[Column12]]</f>
        <v>0</v>
      </c>
      <c r="AF3558" s="131">
        <f>Table5[[#This Row],[Column5]]+Table5[[#This Row],[Column13]]+Table5[[#This Row],[Column21]]+Table5[[#This Row],[Column18]]</f>
        <v>0</v>
      </c>
      <c r="AG3558" s="131">
        <f t="shared" si="612"/>
        <v>0</v>
      </c>
      <c r="AH3558" s="131">
        <f t="shared" si="613"/>
        <v>0</v>
      </c>
      <c r="AI3558" s="131">
        <f>Table5[[#This Row],[Column17]]-Table5[[#This Row],[Column20]]</f>
        <v>0</v>
      </c>
      <c r="AJ3558" s="131">
        <f t="shared" si="614"/>
        <v>0</v>
      </c>
      <c r="AK3558" s="131">
        <f t="shared" si="607"/>
        <v>0</v>
      </c>
      <c r="AL3558" s="131">
        <f t="shared" si="615"/>
        <v>0</v>
      </c>
      <c r="AM3558" s="131" t="str">
        <f t="shared" si="616"/>
        <v/>
      </c>
      <c r="AN3558" s="131" t="str">
        <f t="shared" ca="1" si="617"/>
        <v/>
      </c>
    </row>
    <row r="3559" spans="1:40" ht="20.25" customHeight="1" x14ac:dyDescent="0.3">
      <c r="A3559" s="127"/>
      <c r="B3559" s="164"/>
      <c r="C3559" s="139"/>
      <c r="D3559" s="140"/>
      <c r="E3559" s="139"/>
      <c r="F3559" s="139"/>
      <c r="G3559" s="140"/>
      <c r="H3559" s="139"/>
      <c r="I3559" s="129"/>
      <c r="L3559" s="128"/>
      <c r="M3559" s="128"/>
      <c r="N3559" s="128"/>
      <c r="O3559" s="128"/>
      <c r="P3559" s="128"/>
      <c r="Q3559" s="128"/>
      <c r="R3559" s="128"/>
      <c r="S3559" s="128"/>
      <c r="T3559" s="120">
        <f t="shared" si="608"/>
        <v>0</v>
      </c>
      <c r="U3559" s="131"/>
      <c r="V3559" s="131"/>
      <c r="W3559" s="131">
        <f>SUMIFS($F$3:F3559,$D$3:D3559,D3559,$C$3:C3559,"Buy")+SUMIFS($F$3:F3559,$D$3:D3559,D3559,$C$3:C3559,"Coin Deposit",$E$3:E3559,"&lt;&gt;")</f>
        <v>0</v>
      </c>
      <c r="X3559" s="131">
        <f t="shared" si="609"/>
        <v>0</v>
      </c>
      <c r="Y3559" s="131">
        <f>IF($D3559=Y$1,SUMIFS($H$3:$H3559,$G$3:$G3559,Y$1,$C$3:$C3559,"Sell"),0)</f>
        <v>0</v>
      </c>
      <c r="Z3559" s="131">
        <f t="shared" si="610"/>
        <v>0</v>
      </c>
      <c r="AA3559" s="131">
        <f>IF($D3559=AA$1,SUMIFS($H$3:$H3559,$G$3:$G3559,AA$1,$C$3:$C3559,"Sell"),0)</f>
        <v>0</v>
      </c>
      <c r="AB3559" s="131">
        <f t="shared" si="611"/>
        <v>0</v>
      </c>
      <c r="AC3559" s="131">
        <f>SUMIFS('Deductions and Deposits'!$H:$H,'Deductions and Deposits'!$G:$G,D3559,'Deductions and Deposits'!$F:$F,"&lt;="&amp;B3559)+SUMIFS($F$3:F3559,$D$3:D3559,D3559,$C$3:C3559,"Coin Deposit",$E$3:E3559,"")</f>
        <v>0</v>
      </c>
      <c r="AD3559" s="131">
        <f>SUMIFS('Deductions and Deposits'!$D:$D,'Deductions and Deposits'!$C:$C,D3559)+SUMIFS($F:$F,$D:$D,D3559,$C:$C,"Coin Deduction")</f>
        <v>0</v>
      </c>
      <c r="AE3559" s="131">
        <f>Table5[[#This Row],[Column4]]+Table5[[#This Row],[Column14]]+Table5[[#This Row],[Column19]]+Table5[[#This Row],[Column12]]</f>
        <v>0</v>
      </c>
      <c r="AF3559" s="131">
        <f>Table5[[#This Row],[Column5]]+Table5[[#This Row],[Column13]]+Table5[[#This Row],[Column21]]+Table5[[#This Row],[Column18]]</f>
        <v>0</v>
      </c>
      <c r="AG3559" s="131">
        <f t="shared" si="612"/>
        <v>0</v>
      </c>
      <c r="AH3559" s="131">
        <f t="shared" si="613"/>
        <v>0</v>
      </c>
      <c r="AI3559" s="131">
        <f>Table5[[#This Row],[Column17]]-Table5[[#This Row],[Column20]]</f>
        <v>0</v>
      </c>
      <c r="AJ3559" s="131">
        <f t="shared" si="614"/>
        <v>0</v>
      </c>
      <c r="AK3559" s="131">
        <f t="shared" si="607"/>
        <v>0</v>
      </c>
      <c r="AL3559" s="131">
        <f t="shared" si="615"/>
        <v>0</v>
      </c>
      <c r="AM3559" s="131" t="str">
        <f t="shared" si="616"/>
        <v/>
      </c>
      <c r="AN3559" s="131" t="str">
        <f t="shared" ca="1" si="617"/>
        <v/>
      </c>
    </row>
    <row r="3560" spans="1:40" ht="20.25" customHeight="1" x14ac:dyDescent="0.3">
      <c r="A3560" s="127"/>
      <c r="B3560" s="164"/>
      <c r="C3560" s="139"/>
      <c r="D3560" s="140"/>
      <c r="E3560" s="139"/>
      <c r="F3560" s="139"/>
      <c r="G3560" s="140"/>
      <c r="H3560" s="139"/>
      <c r="I3560" s="129"/>
      <c r="L3560" s="128"/>
      <c r="M3560" s="128"/>
      <c r="N3560" s="128"/>
      <c r="O3560" s="128"/>
      <c r="P3560" s="128"/>
      <c r="Q3560" s="128"/>
      <c r="R3560" s="128"/>
      <c r="S3560" s="128"/>
      <c r="T3560" s="120">
        <f t="shared" si="608"/>
        <v>0</v>
      </c>
      <c r="U3560" s="131"/>
      <c r="V3560" s="131"/>
      <c r="W3560" s="131">
        <f>SUMIFS($F$3:F3560,$D$3:D3560,D3560,$C$3:C3560,"Buy")+SUMIFS($F$3:F3560,$D$3:D3560,D3560,$C$3:C3560,"Coin Deposit",$E$3:E3560,"&lt;&gt;")</f>
        <v>0</v>
      </c>
      <c r="X3560" s="131">
        <f t="shared" si="609"/>
        <v>0</v>
      </c>
      <c r="Y3560" s="131">
        <f>IF($D3560=Y$1,SUMIFS($H$3:$H3560,$G$3:$G3560,Y$1,$C$3:$C3560,"Sell"),0)</f>
        <v>0</v>
      </c>
      <c r="Z3560" s="131">
        <f t="shared" si="610"/>
        <v>0</v>
      </c>
      <c r="AA3560" s="131">
        <f>IF($D3560=AA$1,SUMIFS($H$3:$H3560,$G$3:$G3560,AA$1,$C$3:$C3560,"Sell"),0)</f>
        <v>0</v>
      </c>
      <c r="AB3560" s="131">
        <f t="shared" si="611"/>
        <v>0</v>
      </c>
      <c r="AC3560" s="131">
        <f>SUMIFS('Deductions and Deposits'!$H:$H,'Deductions and Deposits'!$G:$G,D3560,'Deductions and Deposits'!$F:$F,"&lt;="&amp;B3560)+SUMIFS($F$3:F3560,$D$3:D3560,D3560,$C$3:C3560,"Coin Deposit",$E$3:E3560,"")</f>
        <v>0</v>
      </c>
      <c r="AD3560" s="131">
        <f>SUMIFS('Deductions and Deposits'!$D:$D,'Deductions and Deposits'!$C:$C,D3560)+SUMIFS($F:$F,$D:$D,D3560,$C:$C,"Coin Deduction")</f>
        <v>0</v>
      </c>
      <c r="AE3560" s="131">
        <f>Table5[[#This Row],[Column4]]+Table5[[#This Row],[Column14]]+Table5[[#This Row],[Column19]]+Table5[[#This Row],[Column12]]</f>
        <v>0</v>
      </c>
      <c r="AF3560" s="131">
        <f>Table5[[#This Row],[Column5]]+Table5[[#This Row],[Column13]]+Table5[[#This Row],[Column21]]+Table5[[#This Row],[Column18]]</f>
        <v>0</v>
      </c>
      <c r="AG3560" s="131">
        <f t="shared" si="612"/>
        <v>0</v>
      </c>
      <c r="AH3560" s="131">
        <f t="shared" si="613"/>
        <v>0</v>
      </c>
      <c r="AI3560" s="131">
        <f>Table5[[#This Row],[Column17]]-Table5[[#This Row],[Column20]]</f>
        <v>0</v>
      </c>
      <c r="AJ3560" s="131">
        <f t="shared" si="614"/>
        <v>0</v>
      </c>
      <c r="AK3560" s="131">
        <f t="shared" si="607"/>
        <v>0</v>
      </c>
      <c r="AL3560" s="131">
        <f t="shared" si="615"/>
        <v>0</v>
      </c>
      <c r="AM3560" s="131" t="str">
        <f t="shared" si="616"/>
        <v/>
      </c>
      <c r="AN3560" s="131" t="str">
        <f t="shared" ca="1" si="617"/>
        <v/>
      </c>
    </row>
    <row r="3561" spans="1:40" ht="20.25" customHeight="1" x14ac:dyDescent="0.3">
      <c r="A3561" s="127"/>
      <c r="B3561" s="164"/>
      <c r="C3561" s="139"/>
      <c r="D3561" s="140"/>
      <c r="E3561" s="139"/>
      <c r="F3561" s="139"/>
      <c r="G3561" s="140"/>
      <c r="H3561" s="139"/>
      <c r="I3561" s="129"/>
      <c r="L3561" s="128"/>
      <c r="M3561" s="128"/>
      <c r="N3561" s="128"/>
      <c r="O3561" s="128"/>
      <c r="P3561" s="128"/>
      <c r="Q3561" s="128"/>
      <c r="R3561" s="128"/>
      <c r="S3561" s="128"/>
      <c r="T3561" s="120">
        <f t="shared" si="608"/>
        <v>0</v>
      </c>
      <c r="U3561" s="131"/>
      <c r="V3561" s="131"/>
      <c r="W3561" s="131">
        <f>SUMIFS($F$3:F3561,$D$3:D3561,D3561,$C$3:C3561,"Buy")+SUMIFS($F$3:F3561,$D$3:D3561,D3561,$C$3:C3561,"Coin Deposit",$E$3:E3561,"&lt;&gt;")</f>
        <v>0</v>
      </c>
      <c r="X3561" s="131">
        <f t="shared" si="609"/>
        <v>0</v>
      </c>
      <c r="Y3561" s="131">
        <f>IF($D3561=Y$1,SUMIFS($H$3:$H3561,$G$3:$G3561,Y$1,$C$3:$C3561,"Sell"),0)</f>
        <v>0</v>
      </c>
      <c r="Z3561" s="131">
        <f t="shared" si="610"/>
        <v>0</v>
      </c>
      <c r="AA3561" s="131">
        <f>IF($D3561=AA$1,SUMIFS($H$3:$H3561,$G$3:$G3561,AA$1,$C$3:$C3561,"Sell"),0)</f>
        <v>0</v>
      </c>
      <c r="AB3561" s="131">
        <f t="shared" si="611"/>
        <v>0</v>
      </c>
      <c r="AC3561" s="131">
        <f>SUMIFS('Deductions and Deposits'!$H:$H,'Deductions and Deposits'!$G:$G,D3561,'Deductions and Deposits'!$F:$F,"&lt;="&amp;B3561)+SUMIFS($F$3:F3561,$D$3:D3561,D3561,$C$3:C3561,"Coin Deposit",$E$3:E3561,"")</f>
        <v>0</v>
      </c>
      <c r="AD3561" s="131">
        <f>SUMIFS('Deductions and Deposits'!$D:$D,'Deductions and Deposits'!$C:$C,D3561)+SUMIFS($F:$F,$D:$D,D3561,$C:$C,"Coin Deduction")</f>
        <v>0</v>
      </c>
      <c r="AE3561" s="131">
        <f>Table5[[#This Row],[Column4]]+Table5[[#This Row],[Column14]]+Table5[[#This Row],[Column19]]+Table5[[#This Row],[Column12]]</f>
        <v>0</v>
      </c>
      <c r="AF3561" s="131">
        <f>Table5[[#This Row],[Column5]]+Table5[[#This Row],[Column13]]+Table5[[#This Row],[Column21]]+Table5[[#This Row],[Column18]]</f>
        <v>0</v>
      </c>
      <c r="AG3561" s="131">
        <f t="shared" si="612"/>
        <v>0</v>
      </c>
      <c r="AH3561" s="131">
        <f t="shared" si="613"/>
        <v>0</v>
      </c>
      <c r="AI3561" s="131">
        <f>Table5[[#This Row],[Column17]]-Table5[[#This Row],[Column20]]</f>
        <v>0</v>
      </c>
      <c r="AJ3561" s="131">
        <f t="shared" si="614"/>
        <v>0</v>
      </c>
      <c r="AK3561" s="131">
        <f t="shared" si="607"/>
        <v>0</v>
      </c>
      <c r="AL3561" s="131">
        <f t="shared" si="615"/>
        <v>0</v>
      </c>
      <c r="AM3561" s="131" t="str">
        <f t="shared" si="616"/>
        <v/>
      </c>
      <c r="AN3561" s="131" t="str">
        <f t="shared" ca="1" si="617"/>
        <v/>
      </c>
    </row>
    <row r="3562" spans="1:40" ht="20.25" customHeight="1" x14ac:dyDescent="0.3">
      <c r="A3562" s="127"/>
      <c r="B3562" s="164"/>
      <c r="C3562" s="139"/>
      <c r="D3562" s="140"/>
      <c r="E3562" s="139"/>
      <c r="F3562" s="139"/>
      <c r="G3562" s="140"/>
      <c r="H3562" s="139"/>
      <c r="I3562" s="129"/>
      <c r="L3562" s="128"/>
      <c r="M3562" s="128"/>
      <c r="N3562" s="128"/>
      <c r="O3562" s="128"/>
      <c r="P3562" s="128"/>
      <c r="Q3562" s="128"/>
      <c r="R3562" s="128"/>
      <c r="S3562" s="128"/>
      <c r="T3562" s="120">
        <f t="shared" si="608"/>
        <v>0</v>
      </c>
      <c r="U3562" s="131"/>
      <c r="V3562" s="131"/>
      <c r="W3562" s="131">
        <f>SUMIFS($F$3:F3562,$D$3:D3562,D3562,$C$3:C3562,"Buy")+SUMIFS($F$3:F3562,$D$3:D3562,D3562,$C$3:C3562,"Coin Deposit",$E$3:E3562,"&lt;&gt;")</f>
        <v>0</v>
      </c>
      <c r="X3562" s="131">
        <f t="shared" si="609"/>
        <v>0</v>
      </c>
      <c r="Y3562" s="131">
        <f>IF($D3562=Y$1,SUMIFS($H$3:$H3562,$G$3:$G3562,Y$1,$C$3:$C3562,"Sell"),0)</f>
        <v>0</v>
      </c>
      <c r="Z3562" s="131">
        <f t="shared" si="610"/>
        <v>0</v>
      </c>
      <c r="AA3562" s="131">
        <f>IF($D3562=AA$1,SUMIFS($H$3:$H3562,$G$3:$G3562,AA$1,$C$3:$C3562,"Sell"),0)</f>
        <v>0</v>
      </c>
      <c r="AB3562" s="131">
        <f t="shared" si="611"/>
        <v>0</v>
      </c>
      <c r="AC3562" s="131">
        <f>SUMIFS('Deductions and Deposits'!$H:$H,'Deductions and Deposits'!$G:$G,D3562,'Deductions and Deposits'!$F:$F,"&lt;="&amp;B3562)+SUMIFS($F$3:F3562,$D$3:D3562,D3562,$C$3:C3562,"Coin Deposit",$E$3:E3562,"")</f>
        <v>0</v>
      </c>
      <c r="AD3562" s="131">
        <f>SUMIFS('Deductions and Deposits'!$D:$D,'Deductions and Deposits'!$C:$C,D3562)+SUMIFS($F:$F,$D:$D,D3562,$C:$C,"Coin Deduction")</f>
        <v>0</v>
      </c>
      <c r="AE3562" s="131">
        <f>Table5[[#This Row],[Column4]]+Table5[[#This Row],[Column14]]+Table5[[#This Row],[Column19]]+Table5[[#This Row],[Column12]]</f>
        <v>0</v>
      </c>
      <c r="AF3562" s="131">
        <f>Table5[[#This Row],[Column5]]+Table5[[#This Row],[Column13]]+Table5[[#This Row],[Column21]]+Table5[[#This Row],[Column18]]</f>
        <v>0</v>
      </c>
      <c r="AG3562" s="131">
        <f t="shared" si="612"/>
        <v>0</v>
      </c>
      <c r="AH3562" s="131">
        <f t="shared" si="613"/>
        <v>0</v>
      </c>
      <c r="AI3562" s="131">
        <f>Table5[[#This Row],[Column17]]-Table5[[#This Row],[Column20]]</f>
        <v>0</v>
      </c>
      <c r="AJ3562" s="131">
        <f t="shared" si="614"/>
        <v>0</v>
      </c>
      <c r="AK3562" s="131">
        <f t="shared" si="607"/>
        <v>0</v>
      </c>
      <c r="AL3562" s="131">
        <f t="shared" si="615"/>
        <v>0</v>
      </c>
      <c r="AM3562" s="131" t="str">
        <f t="shared" si="616"/>
        <v/>
      </c>
      <c r="AN3562" s="131" t="str">
        <f t="shared" ca="1" si="617"/>
        <v/>
      </c>
    </row>
    <row r="3563" spans="1:40" ht="20.25" customHeight="1" x14ac:dyDescent="0.3">
      <c r="A3563" s="127"/>
      <c r="B3563" s="164"/>
      <c r="C3563" s="139"/>
      <c r="D3563" s="140"/>
      <c r="E3563" s="139"/>
      <c r="F3563" s="139"/>
      <c r="G3563" s="140"/>
      <c r="H3563" s="139"/>
      <c r="I3563" s="129"/>
      <c r="L3563" s="128"/>
      <c r="M3563" s="128"/>
      <c r="N3563" s="128"/>
      <c r="O3563" s="128"/>
      <c r="P3563" s="128"/>
      <c r="Q3563" s="128"/>
      <c r="R3563" s="128"/>
      <c r="S3563" s="128"/>
      <c r="T3563" s="120">
        <f t="shared" si="608"/>
        <v>0</v>
      </c>
      <c r="U3563" s="131"/>
      <c r="V3563" s="131"/>
      <c r="W3563" s="131">
        <f>SUMIFS($F$3:F3563,$D$3:D3563,D3563,$C$3:C3563,"Buy")+SUMIFS($F$3:F3563,$D$3:D3563,D3563,$C$3:C3563,"Coin Deposit",$E$3:E3563,"&lt;&gt;")</f>
        <v>0</v>
      </c>
      <c r="X3563" s="131">
        <f t="shared" si="609"/>
        <v>0</v>
      </c>
      <c r="Y3563" s="131">
        <f>IF($D3563=Y$1,SUMIFS($H$3:$H3563,$G$3:$G3563,Y$1,$C$3:$C3563,"Sell"),0)</f>
        <v>0</v>
      </c>
      <c r="Z3563" s="131">
        <f t="shared" si="610"/>
        <v>0</v>
      </c>
      <c r="AA3563" s="131">
        <f>IF($D3563=AA$1,SUMIFS($H$3:$H3563,$G$3:$G3563,AA$1,$C$3:$C3563,"Sell"),0)</f>
        <v>0</v>
      </c>
      <c r="AB3563" s="131">
        <f t="shared" si="611"/>
        <v>0</v>
      </c>
      <c r="AC3563" s="131">
        <f>SUMIFS('Deductions and Deposits'!$H:$H,'Deductions and Deposits'!$G:$G,D3563,'Deductions and Deposits'!$F:$F,"&lt;="&amp;B3563)+SUMIFS($F$3:F3563,$D$3:D3563,D3563,$C$3:C3563,"Coin Deposit",$E$3:E3563,"")</f>
        <v>0</v>
      </c>
      <c r="AD3563" s="131">
        <f>SUMIFS('Deductions and Deposits'!$D:$D,'Deductions and Deposits'!$C:$C,D3563)+SUMIFS($F:$F,$D:$D,D3563,$C:$C,"Coin Deduction")</f>
        <v>0</v>
      </c>
      <c r="AE3563" s="131">
        <f>Table5[[#This Row],[Column4]]+Table5[[#This Row],[Column14]]+Table5[[#This Row],[Column19]]+Table5[[#This Row],[Column12]]</f>
        <v>0</v>
      </c>
      <c r="AF3563" s="131">
        <f>Table5[[#This Row],[Column5]]+Table5[[#This Row],[Column13]]+Table5[[#This Row],[Column21]]+Table5[[#This Row],[Column18]]</f>
        <v>0</v>
      </c>
      <c r="AG3563" s="131">
        <f t="shared" si="612"/>
        <v>0</v>
      </c>
      <c r="AH3563" s="131">
        <f t="shared" si="613"/>
        <v>0</v>
      </c>
      <c r="AI3563" s="131">
        <f>Table5[[#This Row],[Column17]]-Table5[[#This Row],[Column20]]</f>
        <v>0</v>
      </c>
      <c r="AJ3563" s="131">
        <f t="shared" si="614"/>
        <v>0</v>
      </c>
      <c r="AK3563" s="131">
        <f t="shared" si="607"/>
        <v>0</v>
      </c>
      <c r="AL3563" s="131">
        <f t="shared" si="615"/>
        <v>0</v>
      </c>
      <c r="AM3563" s="131" t="str">
        <f t="shared" si="616"/>
        <v/>
      </c>
      <c r="AN3563" s="131" t="str">
        <f t="shared" ca="1" si="617"/>
        <v/>
      </c>
    </row>
    <row r="3564" spans="1:40" ht="20.25" customHeight="1" x14ac:dyDescent="0.3">
      <c r="A3564" s="127"/>
      <c r="B3564" s="164"/>
      <c r="C3564" s="139"/>
      <c r="D3564" s="140"/>
      <c r="E3564" s="139"/>
      <c r="F3564" s="139"/>
      <c r="G3564" s="140"/>
      <c r="H3564" s="139"/>
      <c r="I3564" s="129"/>
      <c r="L3564" s="128"/>
      <c r="M3564" s="128"/>
      <c r="N3564" s="128"/>
      <c r="O3564" s="128"/>
      <c r="P3564" s="128"/>
      <c r="Q3564" s="128"/>
      <c r="R3564" s="128"/>
      <c r="S3564" s="128"/>
      <c r="T3564" s="120">
        <f t="shared" si="608"/>
        <v>0</v>
      </c>
      <c r="U3564" s="131"/>
      <c r="V3564" s="131"/>
      <c r="W3564" s="131">
        <f>SUMIFS($F$3:F3564,$D$3:D3564,D3564,$C$3:C3564,"Buy")+SUMIFS($F$3:F3564,$D$3:D3564,D3564,$C$3:C3564,"Coin Deposit",$E$3:E3564,"&lt;&gt;")</f>
        <v>0</v>
      </c>
      <c r="X3564" s="131">
        <f t="shared" si="609"/>
        <v>0</v>
      </c>
      <c r="Y3564" s="131">
        <f>IF($D3564=Y$1,SUMIFS($H$3:$H3564,$G$3:$G3564,Y$1,$C$3:$C3564,"Sell"),0)</f>
        <v>0</v>
      </c>
      <c r="Z3564" s="131">
        <f t="shared" si="610"/>
        <v>0</v>
      </c>
      <c r="AA3564" s="131">
        <f>IF($D3564=AA$1,SUMIFS($H$3:$H3564,$G$3:$G3564,AA$1,$C$3:$C3564,"Sell"),0)</f>
        <v>0</v>
      </c>
      <c r="AB3564" s="131">
        <f t="shared" si="611"/>
        <v>0</v>
      </c>
      <c r="AC3564" s="131">
        <f>SUMIFS('Deductions and Deposits'!$H:$H,'Deductions and Deposits'!$G:$G,D3564,'Deductions and Deposits'!$F:$F,"&lt;="&amp;B3564)+SUMIFS($F$3:F3564,$D$3:D3564,D3564,$C$3:C3564,"Coin Deposit",$E$3:E3564,"")</f>
        <v>0</v>
      </c>
      <c r="AD3564" s="131">
        <f>SUMIFS('Deductions and Deposits'!$D:$D,'Deductions and Deposits'!$C:$C,D3564)+SUMIFS($F:$F,$D:$D,D3564,$C:$C,"Coin Deduction")</f>
        <v>0</v>
      </c>
      <c r="AE3564" s="131">
        <f>Table5[[#This Row],[Column4]]+Table5[[#This Row],[Column14]]+Table5[[#This Row],[Column19]]+Table5[[#This Row],[Column12]]</f>
        <v>0</v>
      </c>
      <c r="AF3564" s="131">
        <f>Table5[[#This Row],[Column5]]+Table5[[#This Row],[Column13]]+Table5[[#This Row],[Column21]]+Table5[[#This Row],[Column18]]</f>
        <v>0</v>
      </c>
      <c r="AG3564" s="131">
        <f t="shared" si="612"/>
        <v>0</v>
      </c>
      <c r="AH3564" s="131">
        <f t="shared" si="613"/>
        <v>0</v>
      </c>
      <c r="AI3564" s="131">
        <f>Table5[[#This Row],[Column17]]-Table5[[#This Row],[Column20]]</f>
        <v>0</v>
      </c>
      <c r="AJ3564" s="131">
        <f t="shared" si="614"/>
        <v>0</v>
      </c>
      <c r="AK3564" s="131">
        <f t="shared" si="607"/>
        <v>0</v>
      </c>
      <c r="AL3564" s="131">
        <f t="shared" si="615"/>
        <v>0</v>
      </c>
      <c r="AM3564" s="131" t="str">
        <f t="shared" si="616"/>
        <v/>
      </c>
      <c r="AN3564" s="131" t="str">
        <f t="shared" ca="1" si="617"/>
        <v/>
      </c>
    </row>
    <row r="3565" spans="1:40" ht="20.25" customHeight="1" x14ac:dyDescent="0.3">
      <c r="A3565" s="127"/>
      <c r="B3565" s="164"/>
      <c r="C3565" s="139"/>
      <c r="D3565" s="140"/>
      <c r="E3565" s="139"/>
      <c r="F3565" s="139"/>
      <c r="G3565" s="140"/>
      <c r="H3565" s="139"/>
      <c r="I3565" s="129"/>
      <c r="L3565" s="128"/>
      <c r="M3565" s="128"/>
      <c r="N3565" s="128"/>
      <c r="O3565" s="128"/>
      <c r="P3565" s="128"/>
      <c r="Q3565" s="128"/>
      <c r="R3565" s="128"/>
      <c r="S3565" s="128"/>
      <c r="T3565" s="120">
        <f t="shared" si="608"/>
        <v>0</v>
      </c>
      <c r="U3565" s="131"/>
      <c r="V3565" s="131"/>
      <c r="W3565" s="131">
        <f>SUMIFS($F$3:F3565,$D$3:D3565,D3565,$C$3:C3565,"Buy")+SUMIFS($F$3:F3565,$D$3:D3565,D3565,$C$3:C3565,"Coin Deposit",$E$3:E3565,"&lt;&gt;")</f>
        <v>0</v>
      </c>
      <c r="X3565" s="131">
        <f t="shared" si="609"/>
        <v>0</v>
      </c>
      <c r="Y3565" s="131">
        <f>IF($D3565=Y$1,SUMIFS($H$3:$H3565,$G$3:$G3565,Y$1,$C$3:$C3565,"Sell"),0)</f>
        <v>0</v>
      </c>
      <c r="Z3565" s="131">
        <f t="shared" si="610"/>
        <v>0</v>
      </c>
      <c r="AA3565" s="131">
        <f>IF($D3565=AA$1,SUMIFS($H$3:$H3565,$G$3:$G3565,AA$1,$C$3:$C3565,"Sell"),0)</f>
        <v>0</v>
      </c>
      <c r="AB3565" s="131">
        <f t="shared" si="611"/>
        <v>0</v>
      </c>
      <c r="AC3565" s="131">
        <f>SUMIFS('Deductions and Deposits'!$H:$H,'Deductions and Deposits'!$G:$G,D3565,'Deductions and Deposits'!$F:$F,"&lt;="&amp;B3565)+SUMIFS($F$3:F3565,$D$3:D3565,D3565,$C$3:C3565,"Coin Deposit",$E$3:E3565,"")</f>
        <v>0</v>
      </c>
      <c r="AD3565" s="131">
        <f>SUMIFS('Deductions and Deposits'!$D:$D,'Deductions and Deposits'!$C:$C,D3565)+SUMIFS($F:$F,$D:$D,D3565,$C:$C,"Coin Deduction")</f>
        <v>0</v>
      </c>
      <c r="AE3565" s="131">
        <f>Table5[[#This Row],[Column4]]+Table5[[#This Row],[Column14]]+Table5[[#This Row],[Column19]]+Table5[[#This Row],[Column12]]</f>
        <v>0</v>
      </c>
      <c r="AF3565" s="131">
        <f>Table5[[#This Row],[Column5]]+Table5[[#This Row],[Column13]]+Table5[[#This Row],[Column21]]+Table5[[#This Row],[Column18]]</f>
        <v>0</v>
      </c>
      <c r="AG3565" s="131">
        <f t="shared" si="612"/>
        <v>0</v>
      </c>
      <c r="AH3565" s="131">
        <f t="shared" si="613"/>
        <v>0</v>
      </c>
      <c r="AI3565" s="131">
        <f>Table5[[#This Row],[Column17]]-Table5[[#This Row],[Column20]]</f>
        <v>0</v>
      </c>
      <c r="AJ3565" s="131">
        <f t="shared" si="614"/>
        <v>0</v>
      </c>
      <c r="AK3565" s="131">
        <f t="shared" si="607"/>
        <v>0</v>
      </c>
      <c r="AL3565" s="131">
        <f t="shared" si="615"/>
        <v>0</v>
      </c>
      <c r="AM3565" s="131" t="str">
        <f t="shared" si="616"/>
        <v/>
      </c>
      <c r="AN3565" s="131" t="str">
        <f t="shared" ca="1" si="617"/>
        <v/>
      </c>
    </row>
    <row r="3566" spans="1:40" ht="20.25" customHeight="1" x14ac:dyDescent="0.3">
      <c r="A3566" s="127"/>
      <c r="B3566" s="164"/>
      <c r="C3566" s="139"/>
      <c r="D3566" s="140"/>
      <c r="E3566" s="139"/>
      <c r="F3566" s="139"/>
      <c r="G3566" s="140"/>
      <c r="H3566" s="139"/>
      <c r="I3566" s="129"/>
      <c r="L3566" s="128"/>
      <c r="M3566" s="128"/>
      <c r="N3566" s="128"/>
      <c r="O3566" s="128"/>
      <c r="P3566" s="128"/>
      <c r="Q3566" s="128"/>
      <c r="R3566" s="128"/>
      <c r="S3566" s="128"/>
      <c r="T3566" s="120">
        <f t="shared" si="608"/>
        <v>0</v>
      </c>
      <c r="U3566" s="131"/>
      <c r="V3566" s="131"/>
      <c r="W3566" s="131">
        <f>SUMIFS($F$3:F3566,$D$3:D3566,D3566,$C$3:C3566,"Buy")+SUMIFS($F$3:F3566,$D$3:D3566,D3566,$C$3:C3566,"Coin Deposit",$E$3:E3566,"&lt;&gt;")</f>
        <v>0</v>
      </c>
      <c r="X3566" s="131">
        <f t="shared" si="609"/>
        <v>0</v>
      </c>
      <c r="Y3566" s="131">
        <f>IF($D3566=Y$1,SUMIFS($H$3:$H3566,$G$3:$G3566,Y$1,$C$3:$C3566,"Sell"),0)</f>
        <v>0</v>
      </c>
      <c r="Z3566" s="131">
        <f t="shared" si="610"/>
        <v>0</v>
      </c>
      <c r="AA3566" s="131">
        <f>IF($D3566=AA$1,SUMIFS($H$3:$H3566,$G$3:$G3566,AA$1,$C$3:$C3566,"Sell"),0)</f>
        <v>0</v>
      </c>
      <c r="AB3566" s="131">
        <f t="shared" si="611"/>
        <v>0</v>
      </c>
      <c r="AC3566" s="131">
        <f>SUMIFS('Deductions and Deposits'!$H:$H,'Deductions and Deposits'!$G:$G,D3566,'Deductions and Deposits'!$F:$F,"&lt;="&amp;B3566)+SUMIFS($F$3:F3566,$D$3:D3566,D3566,$C$3:C3566,"Coin Deposit",$E$3:E3566,"")</f>
        <v>0</v>
      </c>
      <c r="AD3566" s="131">
        <f>SUMIFS('Deductions and Deposits'!$D:$D,'Deductions and Deposits'!$C:$C,D3566)+SUMIFS($F:$F,$D:$D,D3566,$C:$C,"Coin Deduction")</f>
        <v>0</v>
      </c>
      <c r="AE3566" s="131">
        <f>Table5[[#This Row],[Column4]]+Table5[[#This Row],[Column14]]+Table5[[#This Row],[Column19]]+Table5[[#This Row],[Column12]]</f>
        <v>0</v>
      </c>
      <c r="AF3566" s="131">
        <f>Table5[[#This Row],[Column5]]+Table5[[#This Row],[Column13]]+Table5[[#This Row],[Column21]]+Table5[[#This Row],[Column18]]</f>
        <v>0</v>
      </c>
      <c r="AG3566" s="131">
        <f t="shared" si="612"/>
        <v>0</v>
      </c>
      <c r="AH3566" s="131">
        <f t="shared" si="613"/>
        <v>0</v>
      </c>
      <c r="AI3566" s="131">
        <f>Table5[[#This Row],[Column17]]-Table5[[#This Row],[Column20]]</f>
        <v>0</v>
      </c>
      <c r="AJ3566" s="131">
        <f t="shared" si="614"/>
        <v>0</v>
      </c>
      <c r="AK3566" s="131">
        <f t="shared" si="607"/>
        <v>0</v>
      </c>
      <c r="AL3566" s="131">
        <f t="shared" si="615"/>
        <v>0</v>
      </c>
      <c r="AM3566" s="131" t="str">
        <f t="shared" si="616"/>
        <v/>
      </c>
      <c r="AN3566" s="131" t="str">
        <f t="shared" ca="1" si="617"/>
        <v/>
      </c>
    </row>
    <row r="3567" spans="1:40" ht="20.25" customHeight="1" x14ac:dyDescent="0.3">
      <c r="A3567" s="127"/>
      <c r="B3567" s="164"/>
      <c r="C3567" s="139"/>
      <c r="D3567" s="140"/>
      <c r="E3567" s="139"/>
      <c r="F3567" s="139"/>
      <c r="G3567" s="140"/>
      <c r="H3567" s="139"/>
      <c r="I3567" s="129"/>
      <c r="L3567" s="128"/>
      <c r="M3567" s="128"/>
      <c r="N3567" s="128"/>
      <c r="O3567" s="128"/>
      <c r="P3567" s="128"/>
      <c r="Q3567" s="128"/>
      <c r="R3567" s="128"/>
      <c r="S3567" s="128"/>
      <c r="T3567" s="120">
        <f t="shared" si="608"/>
        <v>0</v>
      </c>
      <c r="U3567" s="131"/>
      <c r="V3567" s="131"/>
      <c r="W3567" s="131">
        <f>SUMIFS($F$3:F3567,$D$3:D3567,D3567,$C$3:C3567,"Buy")+SUMIFS($F$3:F3567,$D$3:D3567,D3567,$C$3:C3567,"Coin Deposit",$E$3:E3567,"&lt;&gt;")</f>
        <v>0</v>
      </c>
      <c r="X3567" s="131">
        <f t="shared" si="609"/>
        <v>0</v>
      </c>
      <c r="Y3567" s="131">
        <f>IF($D3567=Y$1,SUMIFS($H$3:$H3567,$G$3:$G3567,Y$1,$C$3:$C3567,"Sell"),0)</f>
        <v>0</v>
      </c>
      <c r="Z3567" s="131">
        <f t="shared" si="610"/>
        <v>0</v>
      </c>
      <c r="AA3567" s="131">
        <f>IF($D3567=AA$1,SUMIFS($H$3:$H3567,$G$3:$G3567,AA$1,$C$3:$C3567,"Sell"),0)</f>
        <v>0</v>
      </c>
      <c r="AB3567" s="131">
        <f t="shared" si="611"/>
        <v>0</v>
      </c>
      <c r="AC3567" s="131">
        <f>SUMIFS('Deductions and Deposits'!$H:$H,'Deductions and Deposits'!$G:$G,D3567,'Deductions and Deposits'!$F:$F,"&lt;="&amp;B3567)+SUMIFS($F$3:F3567,$D$3:D3567,D3567,$C$3:C3567,"Coin Deposit",$E$3:E3567,"")</f>
        <v>0</v>
      </c>
      <c r="AD3567" s="131">
        <f>SUMIFS('Deductions and Deposits'!$D:$D,'Deductions and Deposits'!$C:$C,D3567)+SUMIFS($F:$F,$D:$D,D3567,$C:$C,"Coin Deduction")</f>
        <v>0</v>
      </c>
      <c r="AE3567" s="131">
        <f>Table5[[#This Row],[Column4]]+Table5[[#This Row],[Column14]]+Table5[[#This Row],[Column19]]+Table5[[#This Row],[Column12]]</f>
        <v>0</v>
      </c>
      <c r="AF3567" s="131">
        <f>Table5[[#This Row],[Column5]]+Table5[[#This Row],[Column13]]+Table5[[#This Row],[Column21]]+Table5[[#This Row],[Column18]]</f>
        <v>0</v>
      </c>
      <c r="AG3567" s="131">
        <f t="shared" si="612"/>
        <v>0</v>
      </c>
      <c r="AH3567" s="131">
        <f t="shared" si="613"/>
        <v>0</v>
      </c>
      <c r="AI3567" s="131">
        <f>Table5[[#This Row],[Column17]]-Table5[[#This Row],[Column20]]</f>
        <v>0</v>
      </c>
      <c r="AJ3567" s="131">
        <f t="shared" si="614"/>
        <v>0</v>
      </c>
      <c r="AK3567" s="131">
        <f t="shared" si="607"/>
        <v>0</v>
      </c>
      <c r="AL3567" s="131">
        <f t="shared" si="615"/>
        <v>0</v>
      </c>
      <c r="AM3567" s="131" t="str">
        <f t="shared" si="616"/>
        <v/>
      </c>
      <c r="AN3567" s="131" t="str">
        <f t="shared" ca="1" si="617"/>
        <v/>
      </c>
    </row>
    <row r="3568" spans="1:40" ht="20.25" customHeight="1" x14ac:dyDescent="0.3">
      <c r="A3568" s="127"/>
      <c r="B3568" s="164"/>
      <c r="C3568" s="139"/>
      <c r="D3568" s="140"/>
      <c r="E3568" s="139"/>
      <c r="F3568" s="139"/>
      <c r="G3568" s="140"/>
      <c r="H3568" s="139"/>
      <c r="I3568" s="129"/>
      <c r="L3568" s="128"/>
      <c r="M3568" s="128"/>
      <c r="N3568" s="128"/>
      <c r="O3568" s="128"/>
      <c r="P3568" s="128"/>
      <c r="Q3568" s="128"/>
      <c r="R3568" s="128"/>
      <c r="S3568" s="128"/>
      <c r="T3568" s="120">
        <f t="shared" si="608"/>
        <v>0</v>
      </c>
      <c r="U3568" s="131"/>
      <c r="V3568" s="131"/>
      <c r="W3568" s="131">
        <f>SUMIFS($F$3:F3568,$D$3:D3568,D3568,$C$3:C3568,"Buy")+SUMIFS($F$3:F3568,$D$3:D3568,D3568,$C$3:C3568,"Coin Deposit",$E$3:E3568,"&lt;&gt;")</f>
        <v>0</v>
      </c>
      <c r="X3568" s="131">
        <f t="shared" si="609"/>
        <v>0</v>
      </c>
      <c r="Y3568" s="131">
        <f>IF($D3568=Y$1,SUMIFS($H$3:$H3568,$G$3:$G3568,Y$1,$C$3:$C3568,"Sell"),0)</f>
        <v>0</v>
      </c>
      <c r="Z3568" s="131">
        <f t="shared" si="610"/>
        <v>0</v>
      </c>
      <c r="AA3568" s="131">
        <f>IF($D3568=AA$1,SUMIFS($H$3:$H3568,$G$3:$G3568,AA$1,$C$3:$C3568,"Sell"),0)</f>
        <v>0</v>
      </c>
      <c r="AB3568" s="131">
        <f t="shared" si="611"/>
        <v>0</v>
      </c>
      <c r="AC3568" s="131">
        <f>SUMIFS('Deductions and Deposits'!$H:$H,'Deductions and Deposits'!$G:$G,D3568,'Deductions and Deposits'!$F:$F,"&lt;="&amp;B3568)+SUMIFS($F$3:F3568,$D$3:D3568,D3568,$C$3:C3568,"Coin Deposit",$E$3:E3568,"")</f>
        <v>0</v>
      </c>
      <c r="AD3568" s="131">
        <f>SUMIFS('Deductions and Deposits'!$D:$D,'Deductions and Deposits'!$C:$C,D3568)+SUMIFS($F:$F,$D:$D,D3568,$C:$C,"Coin Deduction")</f>
        <v>0</v>
      </c>
      <c r="AE3568" s="131">
        <f>Table5[[#This Row],[Column4]]+Table5[[#This Row],[Column14]]+Table5[[#This Row],[Column19]]+Table5[[#This Row],[Column12]]</f>
        <v>0</v>
      </c>
      <c r="AF3568" s="131">
        <f>Table5[[#This Row],[Column5]]+Table5[[#This Row],[Column13]]+Table5[[#This Row],[Column21]]+Table5[[#This Row],[Column18]]</f>
        <v>0</v>
      </c>
      <c r="AG3568" s="131">
        <f t="shared" si="612"/>
        <v>0</v>
      </c>
      <c r="AH3568" s="131">
        <f t="shared" si="613"/>
        <v>0</v>
      </c>
      <c r="AI3568" s="131">
        <f>Table5[[#This Row],[Column17]]-Table5[[#This Row],[Column20]]</f>
        <v>0</v>
      </c>
      <c r="AJ3568" s="131">
        <f t="shared" si="614"/>
        <v>0</v>
      </c>
      <c r="AK3568" s="131">
        <f t="shared" si="607"/>
        <v>0</v>
      </c>
      <c r="AL3568" s="131">
        <f t="shared" si="615"/>
        <v>0</v>
      </c>
      <c r="AM3568" s="131" t="str">
        <f t="shared" si="616"/>
        <v/>
      </c>
      <c r="AN3568" s="131" t="str">
        <f t="shared" ca="1" si="617"/>
        <v/>
      </c>
    </row>
    <row r="3569" spans="1:40" ht="20.25" customHeight="1" x14ac:dyDescent="0.3">
      <c r="A3569" s="127"/>
      <c r="B3569" s="164"/>
      <c r="C3569" s="139"/>
      <c r="D3569" s="140"/>
      <c r="E3569" s="139"/>
      <c r="F3569" s="139"/>
      <c r="G3569" s="140"/>
      <c r="H3569" s="139"/>
      <c r="I3569" s="129"/>
      <c r="L3569" s="128"/>
      <c r="M3569" s="128"/>
      <c r="N3569" s="128"/>
      <c r="O3569" s="128"/>
      <c r="P3569" s="128"/>
      <c r="Q3569" s="128"/>
      <c r="R3569" s="128"/>
      <c r="S3569" s="128"/>
      <c r="T3569" s="120">
        <f t="shared" si="608"/>
        <v>0</v>
      </c>
      <c r="U3569" s="131"/>
      <c r="V3569" s="131"/>
      <c r="W3569" s="131">
        <f>SUMIFS($F$3:F3569,$D$3:D3569,D3569,$C$3:C3569,"Buy")+SUMIFS($F$3:F3569,$D$3:D3569,D3569,$C$3:C3569,"Coin Deposit",$E$3:E3569,"&lt;&gt;")</f>
        <v>0</v>
      </c>
      <c r="X3569" s="131">
        <f t="shared" si="609"/>
        <v>0</v>
      </c>
      <c r="Y3569" s="131">
        <f>IF($D3569=Y$1,SUMIFS($H$3:$H3569,$G$3:$G3569,Y$1,$C$3:$C3569,"Sell"),0)</f>
        <v>0</v>
      </c>
      <c r="Z3569" s="131">
        <f t="shared" si="610"/>
        <v>0</v>
      </c>
      <c r="AA3569" s="131">
        <f>IF($D3569=AA$1,SUMIFS($H$3:$H3569,$G$3:$G3569,AA$1,$C$3:$C3569,"Sell"),0)</f>
        <v>0</v>
      </c>
      <c r="AB3569" s="131">
        <f t="shared" si="611"/>
        <v>0</v>
      </c>
      <c r="AC3569" s="131">
        <f>SUMIFS('Deductions and Deposits'!$H:$H,'Deductions and Deposits'!$G:$G,D3569,'Deductions and Deposits'!$F:$F,"&lt;="&amp;B3569)+SUMIFS($F$3:F3569,$D$3:D3569,D3569,$C$3:C3569,"Coin Deposit",$E$3:E3569,"")</f>
        <v>0</v>
      </c>
      <c r="AD3569" s="131">
        <f>SUMIFS('Deductions and Deposits'!$D:$D,'Deductions and Deposits'!$C:$C,D3569)+SUMIFS($F:$F,$D:$D,D3569,$C:$C,"Coin Deduction")</f>
        <v>0</v>
      </c>
      <c r="AE3569" s="131">
        <f>Table5[[#This Row],[Column4]]+Table5[[#This Row],[Column14]]+Table5[[#This Row],[Column19]]+Table5[[#This Row],[Column12]]</f>
        <v>0</v>
      </c>
      <c r="AF3569" s="131">
        <f>Table5[[#This Row],[Column5]]+Table5[[#This Row],[Column13]]+Table5[[#This Row],[Column21]]+Table5[[#This Row],[Column18]]</f>
        <v>0</v>
      </c>
      <c r="AG3569" s="131">
        <f t="shared" si="612"/>
        <v>0</v>
      </c>
      <c r="AH3569" s="131">
        <f t="shared" si="613"/>
        <v>0</v>
      </c>
      <c r="AI3569" s="131">
        <f>Table5[[#This Row],[Column17]]-Table5[[#This Row],[Column20]]</f>
        <v>0</v>
      </c>
      <c r="AJ3569" s="131">
        <f t="shared" si="614"/>
        <v>0</v>
      </c>
      <c r="AK3569" s="131">
        <f t="shared" si="607"/>
        <v>0</v>
      </c>
      <c r="AL3569" s="131">
        <f t="shared" si="615"/>
        <v>0</v>
      </c>
      <c r="AM3569" s="131" t="str">
        <f t="shared" si="616"/>
        <v/>
      </c>
      <c r="AN3569" s="131" t="str">
        <f t="shared" ca="1" si="617"/>
        <v/>
      </c>
    </row>
    <row r="3570" spans="1:40" ht="20.25" customHeight="1" x14ac:dyDescent="0.3">
      <c r="A3570" s="127"/>
      <c r="B3570" s="164"/>
      <c r="C3570" s="139"/>
      <c r="D3570" s="140"/>
      <c r="E3570" s="139"/>
      <c r="F3570" s="139"/>
      <c r="G3570" s="140"/>
      <c r="H3570" s="139"/>
      <c r="I3570" s="129"/>
      <c r="L3570" s="128"/>
      <c r="M3570" s="128"/>
      <c r="N3570" s="128"/>
      <c r="O3570" s="128"/>
      <c r="P3570" s="128"/>
      <c r="Q3570" s="128"/>
      <c r="R3570" s="128"/>
      <c r="S3570" s="128"/>
      <c r="T3570" s="120">
        <f t="shared" si="608"/>
        <v>0</v>
      </c>
      <c r="U3570" s="131"/>
      <c r="V3570" s="131"/>
      <c r="W3570" s="131">
        <f>SUMIFS($F$3:F3570,$D$3:D3570,D3570,$C$3:C3570,"Buy")+SUMIFS($F$3:F3570,$D$3:D3570,D3570,$C$3:C3570,"Coin Deposit",$E$3:E3570,"&lt;&gt;")</f>
        <v>0</v>
      </c>
      <c r="X3570" s="131">
        <f t="shared" si="609"/>
        <v>0</v>
      </c>
      <c r="Y3570" s="131">
        <f>IF($D3570=Y$1,SUMIFS($H$3:$H3570,$G$3:$G3570,Y$1,$C$3:$C3570,"Sell"),0)</f>
        <v>0</v>
      </c>
      <c r="Z3570" s="131">
        <f t="shared" si="610"/>
        <v>0</v>
      </c>
      <c r="AA3570" s="131">
        <f>IF($D3570=AA$1,SUMIFS($H$3:$H3570,$G$3:$G3570,AA$1,$C$3:$C3570,"Sell"),0)</f>
        <v>0</v>
      </c>
      <c r="AB3570" s="131">
        <f t="shared" si="611"/>
        <v>0</v>
      </c>
      <c r="AC3570" s="131">
        <f>SUMIFS('Deductions and Deposits'!$H:$H,'Deductions and Deposits'!$G:$G,D3570,'Deductions and Deposits'!$F:$F,"&lt;="&amp;B3570)+SUMIFS($F$3:F3570,$D$3:D3570,D3570,$C$3:C3570,"Coin Deposit",$E$3:E3570,"")</f>
        <v>0</v>
      </c>
      <c r="AD3570" s="131">
        <f>SUMIFS('Deductions and Deposits'!$D:$D,'Deductions and Deposits'!$C:$C,D3570)+SUMIFS($F:$F,$D:$D,D3570,$C:$C,"Coin Deduction")</f>
        <v>0</v>
      </c>
      <c r="AE3570" s="131">
        <f>Table5[[#This Row],[Column4]]+Table5[[#This Row],[Column14]]+Table5[[#This Row],[Column19]]+Table5[[#This Row],[Column12]]</f>
        <v>0</v>
      </c>
      <c r="AF3570" s="131">
        <f>Table5[[#This Row],[Column5]]+Table5[[#This Row],[Column13]]+Table5[[#This Row],[Column21]]+Table5[[#This Row],[Column18]]</f>
        <v>0</v>
      </c>
      <c r="AG3570" s="131">
        <f t="shared" si="612"/>
        <v>0</v>
      </c>
      <c r="AH3570" s="131">
        <f t="shared" si="613"/>
        <v>0</v>
      </c>
      <c r="AI3570" s="131">
        <f>Table5[[#This Row],[Column17]]-Table5[[#This Row],[Column20]]</f>
        <v>0</v>
      </c>
      <c r="AJ3570" s="131">
        <f t="shared" si="614"/>
        <v>0</v>
      </c>
      <c r="AK3570" s="131">
        <f t="shared" si="607"/>
        <v>0</v>
      </c>
      <c r="AL3570" s="131">
        <f t="shared" si="615"/>
        <v>0</v>
      </c>
      <c r="AM3570" s="131" t="str">
        <f t="shared" si="616"/>
        <v/>
      </c>
      <c r="AN3570" s="131" t="str">
        <f t="shared" ca="1" si="617"/>
        <v/>
      </c>
    </row>
    <row r="3571" spans="1:40" ht="20.25" customHeight="1" x14ac:dyDescent="0.3">
      <c r="A3571" s="127"/>
      <c r="B3571" s="164"/>
      <c r="C3571" s="139"/>
      <c r="D3571" s="140"/>
      <c r="E3571" s="139"/>
      <c r="F3571" s="139"/>
      <c r="G3571" s="140"/>
      <c r="H3571" s="139"/>
      <c r="I3571" s="129"/>
      <c r="L3571" s="128"/>
      <c r="M3571" s="128"/>
      <c r="N3571" s="128"/>
      <c r="O3571" s="128"/>
      <c r="P3571" s="128"/>
      <c r="Q3571" s="128"/>
      <c r="R3571" s="128"/>
      <c r="S3571" s="128"/>
      <c r="T3571" s="120">
        <f t="shared" si="608"/>
        <v>0</v>
      </c>
      <c r="U3571" s="131"/>
      <c r="V3571" s="131"/>
      <c r="W3571" s="131">
        <f>SUMIFS($F$3:F3571,$D$3:D3571,D3571,$C$3:C3571,"Buy")+SUMIFS($F$3:F3571,$D$3:D3571,D3571,$C$3:C3571,"Coin Deposit",$E$3:E3571,"&lt;&gt;")</f>
        <v>0</v>
      </c>
      <c r="X3571" s="131">
        <f t="shared" si="609"/>
        <v>0</v>
      </c>
      <c r="Y3571" s="131">
        <f>IF($D3571=Y$1,SUMIFS($H$3:$H3571,$G$3:$G3571,Y$1,$C$3:$C3571,"Sell"),0)</f>
        <v>0</v>
      </c>
      <c r="Z3571" s="131">
        <f t="shared" si="610"/>
        <v>0</v>
      </c>
      <c r="AA3571" s="131">
        <f>IF($D3571=AA$1,SUMIFS($H$3:$H3571,$G$3:$G3571,AA$1,$C$3:$C3571,"Sell"),0)</f>
        <v>0</v>
      </c>
      <c r="AB3571" s="131">
        <f t="shared" si="611"/>
        <v>0</v>
      </c>
      <c r="AC3571" s="131">
        <f>SUMIFS('Deductions and Deposits'!$H:$H,'Deductions and Deposits'!$G:$G,D3571,'Deductions and Deposits'!$F:$F,"&lt;="&amp;B3571)+SUMIFS($F$3:F3571,$D$3:D3571,D3571,$C$3:C3571,"Coin Deposit",$E$3:E3571,"")</f>
        <v>0</v>
      </c>
      <c r="AD3571" s="131">
        <f>SUMIFS('Deductions and Deposits'!$D:$D,'Deductions and Deposits'!$C:$C,D3571)+SUMIFS($F:$F,$D:$D,D3571,$C:$C,"Coin Deduction")</f>
        <v>0</v>
      </c>
      <c r="AE3571" s="131">
        <f>Table5[[#This Row],[Column4]]+Table5[[#This Row],[Column14]]+Table5[[#This Row],[Column19]]+Table5[[#This Row],[Column12]]</f>
        <v>0</v>
      </c>
      <c r="AF3571" s="131">
        <f>Table5[[#This Row],[Column5]]+Table5[[#This Row],[Column13]]+Table5[[#This Row],[Column21]]+Table5[[#This Row],[Column18]]</f>
        <v>0</v>
      </c>
      <c r="AG3571" s="131">
        <f t="shared" si="612"/>
        <v>0</v>
      </c>
      <c r="AH3571" s="131">
        <f t="shared" si="613"/>
        <v>0</v>
      </c>
      <c r="AI3571" s="131">
        <f>Table5[[#This Row],[Column17]]-Table5[[#This Row],[Column20]]</f>
        <v>0</v>
      </c>
      <c r="AJ3571" s="131">
        <f t="shared" si="614"/>
        <v>0</v>
      </c>
      <c r="AK3571" s="131">
        <f t="shared" si="607"/>
        <v>0</v>
      </c>
      <c r="AL3571" s="131">
        <f t="shared" si="615"/>
        <v>0</v>
      </c>
      <c r="AM3571" s="131" t="str">
        <f t="shared" si="616"/>
        <v/>
      </c>
      <c r="AN3571" s="131" t="str">
        <f t="shared" ca="1" si="617"/>
        <v/>
      </c>
    </row>
    <row r="3572" spans="1:40" ht="20.25" customHeight="1" x14ac:dyDescent="0.3">
      <c r="A3572" s="127"/>
      <c r="B3572" s="164"/>
      <c r="C3572" s="139"/>
      <c r="D3572" s="140"/>
      <c r="E3572" s="139"/>
      <c r="F3572" s="139"/>
      <c r="G3572" s="140"/>
      <c r="H3572" s="139"/>
      <c r="I3572" s="129"/>
      <c r="L3572" s="128"/>
      <c r="M3572" s="128"/>
      <c r="N3572" s="128"/>
      <c r="O3572" s="128"/>
      <c r="P3572" s="128"/>
      <c r="Q3572" s="128"/>
      <c r="R3572" s="128"/>
      <c r="S3572" s="128"/>
      <c r="T3572" s="120">
        <f t="shared" si="608"/>
        <v>0</v>
      </c>
      <c r="U3572" s="131"/>
      <c r="V3572" s="131"/>
      <c r="W3572" s="131">
        <f>SUMIFS($F$3:F3572,$D$3:D3572,D3572,$C$3:C3572,"Buy")+SUMIFS($F$3:F3572,$D$3:D3572,D3572,$C$3:C3572,"Coin Deposit",$E$3:E3572,"&lt;&gt;")</f>
        <v>0</v>
      </c>
      <c r="X3572" s="131">
        <f t="shared" si="609"/>
        <v>0</v>
      </c>
      <c r="Y3572" s="131">
        <f>IF($D3572=Y$1,SUMIFS($H$3:$H3572,$G$3:$G3572,Y$1,$C$3:$C3572,"Sell"),0)</f>
        <v>0</v>
      </c>
      <c r="Z3572" s="131">
        <f t="shared" si="610"/>
        <v>0</v>
      </c>
      <c r="AA3572" s="131">
        <f>IF($D3572=AA$1,SUMIFS($H$3:$H3572,$G$3:$G3572,AA$1,$C$3:$C3572,"Sell"),0)</f>
        <v>0</v>
      </c>
      <c r="AB3572" s="131">
        <f t="shared" si="611"/>
        <v>0</v>
      </c>
      <c r="AC3572" s="131">
        <f>SUMIFS('Deductions and Deposits'!$H:$H,'Deductions and Deposits'!$G:$G,D3572,'Deductions and Deposits'!$F:$F,"&lt;="&amp;B3572)+SUMIFS($F$3:F3572,$D$3:D3572,D3572,$C$3:C3572,"Coin Deposit",$E$3:E3572,"")</f>
        <v>0</v>
      </c>
      <c r="AD3572" s="131">
        <f>SUMIFS('Deductions and Deposits'!$D:$D,'Deductions and Deposits'!$C:$C,D3572)+SUMIFS($F:$F,$D:$D,D3572,$C:$C,"Coin Deduction")</f>
        <v>0</v>
      </c>
      <c r="AE3572" s="131">
        <f>Table5[[#This Row],[Column4]]+Table5[[#This Row],[Column14]]+Table5[[#This Row],[Column19]]+Table5[[#This Row],[Column12]]</f>
        <v>0</v>
      </c>
      <c r="AF3572" s="131">
        <f>Table5[[#This Row],[Column5]]+Table5[[#This Row],[Column13]]+Table5[[#This Row],[Column21]]+Table5[[#This Row],[Column18]]</f>
        <v>0</v>
      </c>
      <c r="AG3572" s="131">
        <f t="shared" si="612"/>
        <v>0</v>
      </c>
      <c r="AH3572" s="131">
        <f t="shared" si="613"/>
        <v>0</v>
      </c>
      <c r="AI3572" s="131">
        <f>Table5[[#This Row],[Column17]]-Table5[[#This Row],[Column20]]</f>
        <v>0</v>
      </c>
      <c r="AJ3572" s="131">
        <f t="shared" si="614"/>
        <v>0</v>
      </c>
      <c r="AK3572" s="131">
        <f t="shared" si="607"/>
        <v>0</v>
      </c>
      <c r="AL3572" s="131">
        <f t="shared" si="615"/>
        <v>0</v>
      </c>
      <c r="AM3572" s="131" t="str">
        <f t="shared" si="616"/>
        <v/>
      </c>
      <c r="AN3572" s="131" t="str">
        <f t="shared" ca="1" si="617"/>
        <v/>
      </c>
    </row>
    <row r="3573" spans="1:40" ht="20.25" customHeight="1" x14ac:dyDescent="0.3">
      <c r="A3573" s="127"/>
      <c r="B3573" s="164"/>
      <c r="C3573" s="139"/>
      <c r="D3573" s="140"/>
      <c r="E3573" s="139"/>
      <c r="F3573" s="139"/>
      <c r="G3573" s="140"/>
      <c r="H3573" s="139"/>
      <c r="I3573" s="129"/>
      <c r="L3573" s="128"/>
      <c r="M3573" s="128"/>
      <c r="N3573" s="128"/>
      <c r="O3573" s="128"/>
      <c r="P3573" s="128"/>
      <c r="Q3573" s="128"/>
      <c r="R3573" s="128"/>
      <c r="S3573" s="128"/>
      <c r="T3573" s="120">
        <f t="shared" si="608"/>
        <v>0</v>
      </c>
      <c r="U3573" s="131"/>
      <c r="V3573" s="131"/>
      <c r="W3573" s="131">
        <f>SUMIFS($F$3:F3573,$D$3:D3573,D3573,$C$3:C3573,"Buy")+SUMIFS($F$3:F3573,$D$3:D3573,D3573,$C$3:C3573,"Coin Deposit",$E$3:E3573,"&lt;&gt;")</f>
        <v>0</v>
      </c>
      <c r="X3573" s="131">
        <f t="shared" si="609"/>
        <v>0</v>
      </c>
      <c r="Y3573" s="131">
        <f>IF($D3573=Y$1,SUMIFS($H$3:$H3573,$G$3:$G3573,Y$1,$C$3:$C3573,"Sell"),0)</f>
        <v>0</v>
      </c>
      <c r="Z3573" s="131">
        <f t="shared" si="610"/>
        <v>0</v>
      </c>
      <c r="AA3573" s="131">
        <f>IF($D3573=AA$1,SUMIFS($H$3:$H3573,$G$3:$G3573,AA$1,$C$3:$C3573,"Sell"),0)</f>
        <v>0</v>
      </c>
      <c r="AB3573" s="131">
        <f t="shared" si="611"/>
        <v>0</v>
      </c>
      <c r="AC3573" s="131">
        <f>SUMIFS('Deductions and Deposits'!$H:$H,'Deductions and Deposits'!$G:$G,D3573,'Deductions and Deposits'!$F:$F,"&lt;="&amp;B3573)+SUMIFS($F$3:F3573,$D$3:D3573,D3573,$C$3:C3573,"Coin Deposit",$E$3:E3573,"")</f>
        <v>0</v>
      </c>
      <c r="AD3573" s="131">
        <f>SUMIFS('Deductions and Deposits'!$D:$D,'Deductions and Deposits'!$C:$C,D3573)+SUMIFS($F:$F,$D:$D,D3573,$C:$C,"Coin Deduction")</f>
        <v>0</v>
      </c>
      <c r="AE3573" s="131">
        <f>Table5[[#This Row],[Column4]]+Table5[[#This Row],[Column14]]+Table5[[#This Row],[Column19]]+Table5[[#This Row],[Column12]]</f>
        <v>0</v>
      </c>
      <c r="AF3573" s="131">
        <f>Table5[[#This Row],[Column5]]+Table5[[#This Row],[Column13]]+Table5[[#This Row],[Column21]]+Table5[[#This Row],[Column18]]</f>
        <v>0</v>
      </c>
      <c r="AG3573" s="131">
        <f t="shared" si="612"/>
        <v>0</v>
      </c>
      <c r="AH3573" s="131">
        <f t="shared" si="613"/>
        <v>0</v>
      </c>
      <c r="AI3573" s="131">
        <f>Table5[[#This Row],[Column17]]-Table5[[#This Row],[Column20]]</f>
        <v>0</v>
      </c>
      <c r="AJ3573" s="131">
        <f t="shared" si="614"/>
        <v>0</v>
      </c>
      <c r="AK3573" s="131">
        <f t="shared" si="607"/>
        <v>0</v>
      </c>
      <c r="AL3573" s="131">
        <f t="shared" si="615"/>
        <v>0</v>
      </c>
      <c r="AM3573" s="131" t="str">
        <f t="shared" si="616"/>
        <v/>
      </c>
      <c r="AN3573" s="131" t="str">
        <f t="shared" ca="1" si="617"/>
        <v/>
      </c>
    </row>
    <row r="3574" spans="1:40" ht="20.25" customHeight="1" x14ac:dyDescent="0.3">
      <c r="A3574" s="127"/>
      <c r="B3574" s="164"/>
      <c r="C3574" s="139"/>
      <c r="D3574" s="140"/>
      <c r="E3574" s="139"/>
      <c r="F3574" s="139"/>
      <c r="G3574" s="140"/>
      <c r="H3574" s="139"/>
      <c r="I3574" s="129"/>
      <c r="L3574" s="128"/>
      <c r="M3574" s="128"/>
      <c r="N3574" s="128"/>
      <c r="O3574" s="128"/>
      <c r="P3574" s="128"/>
      <c r="Q3574" s="128"/>
      <c r="R3574" s="128"/>
      <c r="S3574" s="128"/>
      <c r="T3574" s="120">
        <f t="shared" si="608"/>
        <v>0</v>
      </c>
      <c r="U3574" s="131"/>
      <c r="V3574" s="131"/>
      <c r="W3574" s="131">
        <f>SUMIFS($F$3:F3574,$D$3:D3574,D3574,$C$3:C3574,"Buy")+SUMIFS($F$3:F3574,$D$3:D3574,D3574,$C$3:C3574,"Coin Deposit",$E$3:E3574,"&lt;&gt;")</f>
        <v>0</v>
      </c>
      <c r="X3574" s="131">
        <f t="shared" si="609"/>
        <v>0</v>
      </c>
      <c r="Y3574" s="131">
        <f>IF($D3574=Y$1,SUMIFS($H$3:$H3574,$G$3:$G3574,Y$1,$C$3:$C3574,"Sell"),0)</f>
        <v>0</v>
      </c>
      <c r="Z3574" s="131">
        <f t="shared" si="610"/>
        <v>0</v>
      </c>
      <c r="AA3574" s="131">
        <f>IF($D3574=AA$1,SUMIFS($H$3:$H3574,$G$3:$G3574,AA$1,$C$3:$C3574,"Sell"),0)</f>
        <v>0</v>
      </c>
      <c r="AB3574" s="131">
        <f t="shared" si="611"/>
        <v>0</v>
      </c>
      <c r="AC3574" s="131">
        <f>SUMIFS('Deductions and Deposits'!$H:$H,'Deductions and Deposits'!$G:$G,D3574,'Deductions and Deposits'!$F:$F,"&lt;="&amp;B3574)+SUMIFS($F$3:F3574,$D$3:D3574,D3574,$C$3:C3574,"Coin Deposit",$E$3:E3574,"")</f>
        <v>0</v>
      </c>
      <c r="AD3574" s="131">
        <f>SUMIFS('Deductions and Deposits'!$D:$D,'Deductions and Deposits'!$C:$C,D3574)+SUMIFS($F:$F,$D:$D,D3574,$C:$C,"Coin Deduction")</f>
        <v>0</v>
      </c>
      <c r="AE3574" s="131">
        <f>Table5[[#This Row],[Column4]]+Table5[[#This Row],[Column14]]+Table5[[#This Row],[Column19]]+Table5[[#This Row],[Column12]]</f>
        <v>0</v>
      </c>
      <c r="AF3574" s="131">
        <f>Table5[[#This Row],[Column5]]+Table5[[#This Row],[Column13]]+Table5[[#This Row],[Column21]]+Table5[[#This Row],[Column18]]</f>
        <v>0</v>
      </c>
      <c r="AG3574" s="131">
        <f t="shared" si="612"/>
        <v>0</v>
      </c>
      <c r="AH3574" s="131">
        <f t="shared" si="613"/>
        <v>0</v>
      </c>
      <c r="AI3574" s="131">
        <f>Table5[[#This Row],[Column17]]-Table5[[#This Row],[Column20]]</f>
        <v>0</v>
      </c>
      <c r="AJ3574" s="131">
        <f t="shared" si="614"/>
        <v>0</v>
      </c>
      <c r="AK3574" s="131">
        <f t="shared" ref="AK3574:AK3637" si="618">AJ3574*T3574</f>
        <v>0</v>
      </c>
      <c r="AL3574" s="131">
        <f t="shared" si="615"/>
        <v>0</v>
      </c>
      <c r="AM3574" s="131" t="str">
        <f t="shared" si="616"/>
        <v/>
      </c>
      <c r="AN3574" s="131" t="str">
        <f t="shared" ca="1" si="617"/>
        <v/>
      </c>
    </row>
    <row r="3575" spans="1:40" ht="20.25" customHeight="1" x14ac:dyDescent="0.3">
      <c r="A3575" s="127"/>
      <c r="B3575" s="164"/>
      <c r="C3575" s="139"/>
      <c r="D3575" s="140"/>
      <c r="E3575" s="139"/>
      <c r="F3575" s="139"/>
      <c r="G3575" s="140"/>
      <c r="H3575" s="139"/>
      <c r="I3575" s="129"/>
      <c r="L3575" s="128"/>
      <c r="M3575" s="128"/>
      <c r="N3575" s="128"/>
      <c r="O3575" s="128"/>
      <c r="P3575" s="128"/>
      <c r="Q3575" s="128"/>
      <c r="R3575" s="128"/>
      <c r="S3575" s="128"/>
      <c r="T3575" s="120">
        <f t="shared" si="608"/>
        <v>0</v>
      </c>
      <c r="U3575" s="131"/>
      <c r="V3575" s="131"/>
      <c r="W3575" s="131">
        <f>SUMIFS($F$3:F3575,$D$3:D3575,D3575,$C$3:C3575,"Buy")+SUMIFS($F$3:F3575,$D$3:D3575,D3575,$C$3:C3575,"Coin Deposit",$E$3:E3575,"&lt;&gt;")</f>
        <v>0</v>
      </c>
      <c r="X3575" s="131">
        <f t="shared" si="609"/>
        <v>0</v>
      </c>
      <c r="Y3575" s="131">
        <f>IF($D3575=Y$1,SUMIFS($H$3:$H3575,$G$3:$G3575,Y$1,$C$3:$C3575,"Sell"),0)</f>
        <v>0</v>
      </c>
      <c r="Z3575" s="131">
        <f t="shared" si="610"/>
        <v>0</v>
      </c>
      <c r="AA3575" s="131">
        <f>IF($D3575=AA$1,SUMIFS($H$3:$H3575,$G$3:$G3575,AA$1,$C$3:$C3575,"Sell"),0)</f>
        <v>0</v>
      </c>
      <c r="AB3575" s="131">
        <f t="shared" si="611"/>
        <v>0</v>
      </c>
      <c r="AC3575" s="131">
        <f>SUMIFS('Deductions and Deposits'!$H:$H,'Deductions and Deposits'!$G:$G,D3575,'Deductions and Deposits'!$F:$F,"&lt;="&amp;B3575)+SUMIFS($F$3:F3575,$D$3:D3575,D3575,$C$3:C3575,"Coin Deposit",$E$3:E3575,"")</f>
        <v>0</v>
      </c>
      <c r="AD3575" s="131">
        <f>SUMIFS('Deductions and Deposits'!$D:$D,'Deductions and Deposits'!$C:$C,D3575)+SUMIFS($F:$F,$D:$D,D3575,$C:$C,"Coin Deduction")</f>
        <v>0</v>
      </c>
      <c r="AE3575" s="131">
        <f>Table5[[#This Row],[Column4]]+Table5[[#This Row],[Column14]]+Table5[[#This Row],[Column19]]+Table5[[#This Row],[Column12]]</f>
        <v>0</v>
      </c>
      <c r="AF3575" s="131">
        <f>Table5[[#This Row],[Column5]]+Table5[[#This Row],[Column13]]+Table5[[#This Row],[Column21]]+Table5[[#This Row],[Column18]]</f>
        <v>0</v>
      </c>
      <c r="AG3575" s="131">
        <f t="shared" si="612"/>
        <v>0</v>
      </c>
      <c r="AH3575" s="131">
        <f t="shared" si="613"/>
        <v>0</v>
      </c>
      <c r="AI3575" s="131">
        <f>Table5[[#This Row],[Column17]]-Table5[[#This Row],[Column20]]</f>
        <v>0</v>
      </c>
      <c r="AJ3575" s="131">
        <f t="shared" si="614"/>
        <v>0</v>
      </c>
      <c r="AK3575" s="131">
        <f t="shared" si="618"/>
        <v>0</v>
      </c>
      <c r="AL3575" s="131">
        <f t="shared" si="615"/>
        <v>0</v>
      </c>
      <c r="AM3575" s="131" t="str">
        <f t="shared" si="616"/>
        <v/>
      </c>
      <c r="AN3575" s="131" t="str">
        <f t="shared" ca="1" si="617"/>
        <v/>
      </c>
    </row>
    <row r="3576" spans="1:40" ht="20.25" customHeight="1" x14ac:dyDescent="0.3">
      <c r="A3576" s="127"/>
      <c r="B3576" s="164"/>
      <c r="C3576" s="139"/>
      <c r="D3576" s="140"/>
      <c r="E3576" s="139"/>
      <c r="F3576" s="139"/>
      <c r="G3576" s="140"/>
      <c r="H3576" s="139"/>
      <c r="I3576" s="129"/>
      <c r="L3576" s="128"/>
      <c r="M3576" s="128"/>
      <c r="N3576" s="128"/>
      <c r="O3576" s="128"/>
      <c r="P3576" s="128"/>
      <c r="Q3576" s="128"/>
      <c r="R3576" s="128"/>
      <c r="S3576" s="128"/>
      <c r="T3576" s="120">
        <f t="shared" si="608"/>
        <v>0</v>
      </c>
      <c r="U3576" s="131"/>
      <c r="V3576" s="131"/>
      <c r="W3576" s="131">
        <f>SUMIFS($F$3:F3576,$D$3:D3576,D3576,$C$3:C3576,"Buy")+SUMIFS($F$3:F3576,$D$3:D3576,D3576,$C$3:C3576,"Coin Deposit",$E$3:E3576,"&lt;&gt;")</f>
        <v>0</v>
      </c>
      <c r="X3576" s="131">
        <f t="shared" si="609"/>
        <v>0</v>
      </c>
      <c r="Y3576" s="131">
        <f>IF($D3576=Y$1,SUMIFS($H$3:$H3576,$G$3:$G3576,Y$1,$C$3:$C3576,"Sell"),0)</f>
        <v>0</v>
      </c>
      <c r="Z3576" s="131">
        <f t="shared" si="610"/>
        <v>0</v>
      </c>
      <c r="AA3576" s="131">
        <f>IF($D3576=AA$1,SUMIFS($H$3:$H3576,$G$3:$G3576,AA$1,$C$3:$C3576,"Sell"),0)</f>
        <v>0</v>
      </c>
      <c r="AB3576" s="131">
        <f t="shared" si="611"/>
        <v>0</v>
      </c>
      <c r="AC3576" s="131">
        <f>SUMIFS('Deductions and Deposits'!$H:$H,'Deductions and Deposits'!$G:$G,D3576,'Deductions and Deposits'!$F:$F,"&lt;="&amp;B3576)+SUMIFS($F$3:F3576,$D$3:D3576,D3576,$C$3:C3576,"Coin Deposit",$E$3:E3576,"")</f>
        <v>0</v>
      </c>
      <c r="AD3576" s="131">
        <f>SUMIFS('Deductions and Deposits'!$D:$D,'Deductions and Deposits'!$C:$C,D3576)+SUMIFS($F:$F,$D:$D,D3576,$C:$C,"Coin Deduction")</f>
        <v>0</v>
      </c>
      <c r="AE3576" s="131">
        <f>Table5[[#This Row],[Column4]]+Table5[[#This Row],[Column14]]+Table5[[#This Row],[Column19]]+Table5[[#This Row],[Column12]]</f>
        <v>0</v>
      </c>
      <c r="AF3576" s="131">
        <f>Table5[[#This Row],[Column5]]+Table5[[#This Row],[Column13]]+Table5[[#This Row],[Column21]]+Table5[[#This Row],[Column18]]</f>
        <v>0</v>
      </c>
      <c r="AG3576" s="131">
        <f t="shared" si="612"/>
        <v>0</v>
      </c>
      <c r="AH3576" s="131">
        <f t="shared" si="613"/>
        <v>0</v>
      </c>
      <c r="AI3576" s="131">
        <f>Table5[[#This Row],[Column17]]-Table5[[#This Row],[Column20]]</f>
        <v>0</v>
      </c>
      <c r="AJ3576" s="131">
        <f t="shared" si="614"/>
        <v>0</v>
      </c>
      <c r="AK3576" s="131">
        <f t="shared" si="618"/>
        <v>0</v>
      </c>
      <c r="AL3576" s="131">
        <f t="shared" si="615"/>
        <v>0</v>
      </c>
      <c r="AM3576" s="131" t="str">
        <f t="shared" si="616"/>
        <v/>
      </c>
      <c r="AN3576" s="131" t="str">
        <f t="shared" ca="1" si="617"/>
        <v/>
      </c>
    </row>
    <row r="3577" spans="1:40" ht="20.25" customHeight="1" x14ac:dyDescent="0.3">
      <c r="A3577" s="127"/>
      <c r="B3577" s="164"/>
      <c r="C3577" s="139"/>
      <c r="D3577" s="140"/>
      <c r="E3577" s="139"/>
      <c r="F3577" s="139"/>
      <c r="G3577" s="140"/>
      <c r="H3577" s="139"/>
      <c r="I3577" s="129"/>
      <c r="L3577" s="128"/>
      <c r="M3577" s="128"/>
      <c r="N3577" s="128"/>
      <c r="O3577" s="128"/>
      <c r="P3577" s="128"/>
      <c r="Q3577" s="128"/>
      <c r="R3577" s="128"/>
      <c r="S3577" s="128"/>
      <c r="T3577" s="120">
        <f t="shared" si="608"/>
        <v>0</v>
      </c>
      <c r="U3577" s="131"/>
      <c r="V3577" s="131"/>
      <c r="W3577" s="131">
        <f>SUMIFS($F$3:F3577,$D$3:D3577,D3577,$C$3:C3577,"Buy")+SUMIFS($F$3:F3577,$D$3:D3577,D3577,$C$3:C3577,"Coin Deposit",$E$3:E3577,"&lt;&gt;")</f>
        <v>0</v>
      </c>
      <c r="X3577" s="131">
        <f t="shared" si="609"/>
        <v>0</v>
      </c>
      <c r="Y3577" s="131">
        <f>IF($D3577=Y$1,SUMIFS($H$3:$H3577,$G$3:$G3577,Y$1,$C$3:$C3577,"Sell"),0)</f>
        <v>0</v>
      </c>
      <c r="Z3577" s="131">
        <f t="shared" si="610"/>
        <v>0</v>
      </c>
      <c r="AA3577" s="131">
        <f>IF($D3577=AA$1,SUMIFS($H$3:$H3577,$G$3:$G3577,AA$1,$C$3:$C3577,"Sell"),0)</f>
        <v>0</v>
      </c>
      <c r="AB3577" s="131">
        <f t="shared" si="611"/>
        <v>0</v>
      </c>
      <c r="AC3577" s="131">
        <f>SUMIFS('Deductions and Deposits'!$H:$H,'Deductions and Deposits'!$G:$G,D3577,'Deductions and Deposits'!$F:$F,"&lt;="&amp;B3577)+SUMIFS($F$3:F3577,$D$3:D3577,D3577,$C$3:C3577,"Coin Deposit",$E$3:E3577,"")</f>
        <v>0</v>
      </c>
      <c r="AD3577" s="131">
        <f>SUMIFS('Deductions and Deposits'!$D:$D,'Deductions and Deposits'!$C:$C,D3577)+SUMIFS($F:$F,$D:$D,D3577,$C:$C,"Coin Deduction")</f>
        <v>0</v>
      </c>
      <c r="AE3577" s="131">
        <f>Table5[[#This Row],[Column4]]+Table5[[#This Row],[Column14]]+Table5[[#This Row],[Column19]]+Table5[[#This Row],[Column12]]</f>
        <v>0</v>
      </c>
      <c r="AF3577" s="131">
        <f>Table5[[#This Row],[Column5]]+Table5[[#This Row],[Column13]]+Table5[[#This Row],[Column21]]+Table5[[#This Row],[Column18]]</f>
        <v>0</v>
      </c>
      <c r="AG3577" s="131">
        <f t="shared" si="612"/>
        <v>0</v>
      </c>
      <c r="AH3577" s="131">
        <f t="shared" si="613"/>
        <v>0</v>
      </c>
      <c r="AI3577" s="131">
        <f>Table5[[#This Row],[Column17]]-Table5[[#This Row],[Column20]]</f>
        <v>0</v>
      </c>
      <c r="AJ3577" s="131">
        <f t="shared" si="614"/>
        <v>0</v>
      </c>
      <c r="AK3577" s="131">
        <f t="shared" si="618"/>
        <v>0</v>
      </c>
      <c r="AL3577" s="131">
        <f t="shared" si="615"/>
        <v>0</v>
      </c>
      <c r="AM3577" s="131" t="str">
        <f t="shared" si="616"/>
        <v/>
      </c>
      <c r="AN3577" s="131" t="str">
        <f t="shared" ca="1" si="617"/>
        <v/>
      </c>
    </row>
    <row r="3578" spans="1:40" ht="20.25" customHeight="1" x14ac:dyDescent="0.3">
      <c r="A3578" s="127"/>
      <c r="B3578" s="164"/>
      <c r="C3578" s="139"/>
      <c r="D3578" s="140"/>
      <c r="E3578" s="139"/>
      <c r="F3578" s="139"/>
      <c r="G3578" s="140"/>
      <c r="H3578" s="139"/>
      <c r="I3578" s="129"/>
      <c r="L3578" s="128"/>
      <c r="M3578" s="128"/>
      <c r="N3578" s="128"/>
      <c r="O3578" s="128"/>
      <c r="P3578" s="128"/>
      <c r="Q3578" s="128"/>
      <c r="R3578" s="128"/>
      <c r="S3578" s="128"/>
      <c r="T3578" s="120">
        <f t="shared" si="608"/>
        <v>0</v>
      </c>
      <c r="U3578" s="131"/>
      <c r="V3578" s="131"/>
      <c r="W3578" s="131">
        <f>SUMIFS($F$3:F3578,$D$3:D3578,D3578,$C$3:C3578,"Buy")+SUMIFS($F$3:F3578,$D$3:D3578,D3578,$C$3:C3578,"Coin Deposit",$E$3:E3578,"&lt;&gt;")</f>
        <v>0</v>
      </c>
      <c r="X3578" s="131">
        <f t="shared" si="609"/>
        <v>0</v>
      </c>
      <c r="Y3578" s="131">
        <f>IF($D3578=Y$1,SUMIFS($H$3:$H3578,$G$3:$G3578,Y$1,$C$3:$C3578,"Sell"),0)</f>
        <v>0</v>
      </c>
      <c r="Z3578" s="131">
        <f t="shared" si="610"/>
        <v>0</v>
      </c>
      <c r="AA3578" s="131">
        <f>IF($D3578=AA$1,SUMIFS($H$3:$H3578,$G$3:$G3578,AA$1,$C$3:$C3578,"Sell"),0)</f>
        <v>0</v>
      </c>
      <c r="AB3578" s="131">
        <f t="shared" si="611"/>
        <v>0</v>
      </c>
      <c r="AC3578" s="131">
        <f>SUMIFS('Deductions and Deposits'!$H:$H,'Deductions and Deposits'!$G:$G,D3578,'Deductions and Deposits'!$F:$F,"&lt;="&amp;B3578)+SUMIFS($F$3:F3578,$D$3:D3578,D3578,$C$3:C3578,"Coin Deposit",$E$3:E3578,"")</f>
        <v>0</v>
      </c>
      <c r="AD3578" s="131">
        <f>SUMIFS('Deductions and Deposits'!$D:$D,'Deductions and Deposits'!$C:$C,D3578)+SUMIFS($F:$F,$D:$D,D3578,$C:$C,"Coin Deduction")</f>
        <v>0</v>
      </c>
      <c r="AE3578" s="131">
        <f>Table5[[#This Row],[Column4]]+Table5[[#This Row],[Column14]]+Table5[[#This Row],[Column19]]+Table5[[#This Row],[Column12]]</f>
        <v>0</v>
      </c>
      <c r="AF3578" s="131">
        <f>Table5[[#This Row],[Column5]]+Table5[[#This Row],[Column13]]+Table5[[#This Row],[Column21]]+Table5[[#This Row],[Column18]]</f>
        <v>0</v>
      </c>
      <c r="AG3578" s="131">
        <f t="shared" si="612"/>
        <v>0</v>
      </c>
      <c r="AH3578" s="131">
        <f t="shared" si="613"/>
        <v>0</v>
      </c>
      <c r="AI3578" s="131">
        <f>Table5[[#This Row],[Column17]]-Table5[[#This Row],[Column20]]</f>
        <v>0</v>
      </c>
      <c r="AJ3578" s="131">
        <f t="shared" si="614"/>
        <v>0</v>
      </c>
      <c r="AK3578" s="131">
        <f t="shared" si="618"/>
        <v>0</v>
      </c>
      <c r="AL3578" s="131">
        <f t="shared" si="615"/>
        <v>0</v>
      </c>
      <c r="AM3578" s="131" t="str">
        <f t="shared" si="616"/>
        <v/>
      </c>
      <c r="AN3578" s="131" t="str">
        <f t="shared" ca="1" si="617"/>
        <v/>
      </c>
    </row>
    <row r="3579" spans="1:40" ht="20.25" customHeight="1" x14ac:dyDescent="0.3">
      <c r="A3579" s="127"/>
      <c r="B3579" s="164"/>
      <c r="C3579" s="139"/>
      <c r="D3579" s="140"/>
      <c r="E3579" s="139"/>
      <c r="F3579" s="139"/>
      <c r="G3579" s="140"/>
      <c r="H3579" s="139"/>
      <c r="I3579" s="129"/>
      <c r="L3579" s="128"/>
      <c r="M3579" s="128"/>
      <c r="N3579" s="128"/>
      <c r="O3579" s="128"/>
      <c r="P3579" s="128"/>
      <c r="Q3579" s="128"/>
      <c r="R3579" s="128"/>
      <c r="S3579" s="128"/>
      <c r="T3579" s="120">
        <f t="shared" si="608"/>
        <v>0</v>
      </c>
      <c r="U3579" s="131"/>
      <c r="V3579" s="131"/>
      <c r="W3579" s="131">
        <f>SUMIFS($F$3:F3579,$D$3:D3579,D3579,$C$3:C3579,"Buy")+SUMIFS($F$3:F3579,$D$3:D3579,D3579,$C$3:C3579,"Coin Deposit",$E$3:E3579,"&lt;&gt;")</f>
        <v>0</v>
      </c>
      <c r="X3579" s="131">
        <f t="shared" si="609"/>
        <v>0</v>
      </c>
      <c r="Y3579" s="131">
        <f>IF($D3579=Y$1,SUMIFS($H$3:$H3579,$G$3:$G3579,Y$1,$C$3:$C3579,"Sell"),0)</f>
        <v>0</v>
      </c>
      <c r="Z3579" s="131">
        <f t="shared" si="610"/>
        <v>0</v>
      </c>
      <c r="AA3579" s="131">
        <f>IF($D3579=AA$1,SUMIFS($H$3:$H3579,$G$3:$G3579,AA$1,$C$3:$C3579,"Sell"),0)</f>
        <v>0</v>
      </c>
      <c r="AB3579" s="131">
        <f t="shared" si="611"/>
        <v>0</v>
      </c>
      <c r="AC3579" s="131">
        <f>SUMIFS('Deductions and Deposits'!$H:$H,'Deductions and Deposits'!$G:$G,D3579,'Deductions and Deposits'!$F:$F,"&lt;="&amp;B3579)+SUMIFS($F$3:F3579,$D$3:D3579,D3579,$C$3:C3579,"Coin Deposit",$E$3:E3579,"")</f>
        <v>0</v>
      </c>
      <c r="AD3579" s="131">
        <f>SUMIFS('Deductions and Deposits'!$D:$D,'Deductions and Deposits'!$C:$C,D3579)+SUMIFS($F:$F,$D:$D,D3579,$C:$C,"Coin Deduction")</f>
        <v>0</v>
      </c>
      <c r="AE3579" s="131">
        <f>Table5[[#This Row],[Column4]]+Table5[[#This Row],[Column14]]+Table5[[#This Row],[Column19]]+Table5[[#This Row],[Column12]]</f>
        <v>0</v>
      </c>
      <c r="AF3579" s="131">
        <f>Table5[[#This Row],[Column5]]+Table5[[#This Row],[Column13]]+Table5[[#This Row],[Column21]]+Table5[[#This Row],[Column18]]</f>
        <v>0</v>
      </c>
      <c r="AG3579" s="131">
        <f t="shared" si="612"/>
        <v>0</v>
      </c>
      <c r="AH3579" s="131">
        <f t="shared" si="613"/>
        <v>0</v>
      </c>
      <c r="AI3579" s="131">
        <f>Table5[[#This Row],[Column17]]-Table5[[#This Row],[Column20]]</f>
        <v>0</v>
      </c>
      <c r="AJ3579" s="131">
        <f t="shared" si="614"/>
        <v>0</v>
      </c>
      <c r="AK3579" s="131">
        <f t="shared" si="618"/>
        <v>0</v>
      </c>
      <c r="AL3579" s="131">
        <f t="shared" si="615"/>
        <v>0</v>
      </c>
      <c r="AM3579" s="131" t="str">
        <f t="shared" si="616"/>
        <v/>
      </c>
      <c r="AN3579" s="131" t="str">
        <f t="shared" ca="1" si="617"/>
        <v/>
      </c>
    </row>
    <row r="3580" spans="1:40" ht="20.25" customHeight="1" x14ac:dyDescent="0.3">
      <c r="A3580" s="127"/>
      <c r="B3580" s="164"/>
      <c r="C3580" s="139"/>
      <c r="D3580" s="140"/>
      <c r="E3580" s="139"/>
      <c r="F3580" s="139"/>
      <c r="G3580" s="140"/>
      <c r="H3580" s="139"/>
      <c r="I3580" s="129"/>
      <c r="L3580" s="128"/>
      <c r="M3580" s="128"/>
      <c r="N3580" s="128"/>
      <c r="O3580" s="128"/>
      <c r="P3580" s="128"/>
      <c r="Q3580" s="128"/>
      <c r="R3580" s="128"/>
      <c r="S3580" s="128"/>
      <c r="T3580" s="120">
        <f t="shared" si="608"/>
        <v>0</v>
      </c>
      <c r="U3580" s="131"/>
      <c r="V3580" s="131"/>
      <c r="W3580" s="131">
        <f>SUMIFS($F$3:F3580,$D$3:D3580,D3580,$C$3:C3580,"Buy")+SUMIFS($F$3:F3580,$D$3:D3580,D3580,$C$3:C3580,"Coin Deposit",$E$3:E3580,"&lt;&gt;")</f>
        <v>0</v>
      </c>
      <c r="X3580" s="131">
        <f t="shared" si="609"/>
        <v>0</v>
      </c>
      <c r="Y3580" s="131">
        <f>IF($D3580=Y$1,SUMIFS($H$3:$H3580,$G$3:$G3580,Y$1,$C$3:$C3580,"Sell"),0)</f>
        <v>0</v>
      </c>
      <c r="Z3580" s="131">
        <f t="shared" si="610"/>
        <v>0</v>
      </c>
      <c r="AA3580" s="131">
        <f>IF($D3580=AA$1,SUMIFS($H$3:$H3580,$G$3:$G3580,AA$1,$C$3:$C3580,"Sell"),0)</f>
        <v>0</v>
      </c>
      <c r="AB3580" s="131">
        <f t="shared" si="611"/>
        <v>0</v>
      </c>
      <c r="AC3580" s="131">
        <f>SUMIFS('Deductions and Deposits'!$H:$H,'Deductions and Deposits'!$G:$G,D3580,'Deductions and Deposits'!$F:$F,"&lt;="&amp;B3580)+SUMIFS($F$3:F3580,$D$3:D3580,D3580,$C$3:C3580,"Coin Deposit",$E$3:E3580,"")</f>
        <v>0</v>
      </c>
      <c r="AD3580" s="131">
        <f>SUMIFS('Deductions and Deposits'!$D:$D,'Deductions and Deposits'!$C:$C,D3580)+SUMIFS($F:$F,$D:$D,D3580,$C:$C,"Coin Deduction")</f>
        <v>0</v>
      </c>
      <c r="AE3580" s="131">
        <f>Table5[[#This Row],[Column4]]+Table5[[#This Row],[Column14]]+Table5[[#This Row],[Column19]]+Table5[[#This Row],[Column12]]</f>
        <v>0</v>
      </c>
      <c r="AF3580" s="131">
        <f>Table5[[#This Row],[Column5]]+Table5[[#This Row],[Column13]]+Table5[[#This Row],[Column21]]+Table5[[#This Row],[Column18]]</f>
        <v>0</v>
      </c>
      <c r="AG3580" s="131">
        <f t="shared" si="612"/>
        <v>0</v>
      </c>
      <c r="AH3580" s="131">
        <f t="shared" si="613"/>
        <v>0</v>
      </c>
      <c r="AI3580" s="131">
        <f>Table5[[#This Row],[Column17]]-Table5[[#This Row],[Column20]]</f>
        <v>0</v>
      </c>
      <c r="AJ3580" s="131">
        <f t="shared" si="614"/>
        <v>0</v>
      </c>
      <c r="AK3580" s="131">
        <f t="shared" si="618"/>
        <v>0</v>
      </c>
      <c r="AL3580" s="131">
        <f t="shared" si="615"/>
        <v>0</v>
      </c>
      <c r="AM3580" s="131" t="str">
        <f t="shared" si="616"/>
        <v/>
      </c>
      <c r="AN3580" s="131" t="str">
        <f t="shared" ca="1" si="617"/>
        <v/>
      </c>
    </row>
    <row r="3581" spans="1:40" ht="20.25" customHeight="1" x14ac:dyDescent="0.3">
      <c r="A3581" s="127"/>
      <c r="B3581" s="164"/>
      <c r="C3581" s="139"/>
      <c r="D3581" s="140"/>
      <c r="E3581" s="139"/>
      <c r="F3581" s="139"/>
      <c r="G3581" s="140"/>
      <c r="H3581" s="139"/>
      <c r="I3581" s="129"/>
      <c r="L3581" s="128"/>
      <c r="M3581" s="128"/>
      <c r="N3581" s="128"/>
      <c r="O3581" s="128"/>
      <c r="P3581" s="128"/>
      <c r="Q3581" s="128"/>
      <c r="R3581" s="128"/>
      <c r="S3581" s="128"/>
      <c r="T3581" s="120">
        <f t="shared" si="608"/>
        <v>0</v>
      </c>
      <c r="U3581" s="131"/>
      <c r="V3581" s="131"/>
      <c r="W3581" s="131">
        <f>SUMIFS($F$3:F3581,$D$3:D3581,D3581,$C$3:C3581,"Buy")+SUMIFS($F$3:F3581,$D$3:D3581,D3581,$C$3:C3581,"Coin Deposit",$E$3:E3581,"&lt;&gt;")</f>
        <v>0</v>
      </c>
      <c r="X3581" s="131">
        <f t="shared" si="609"/>
        <v>0</v>
      </c>
      <c r="Y3581" s="131">
        <f>IF($D3581=Y$1,SUMIFS($H$3:$H3581,$G$3:$G3581,Y$1,$C$3:$C3581,"Sell"),0)</f>
        <v>0</v>
      </c>
      <c r="Z3581" s="131">
        <f t="shared" si="610"/>
        <v>0</v>
      </c>
      <c r="AA3581" s="131">
        <f>IF($D3581=AA$1,SUMIFS($H$3:$H3581,$G$3:$G3581,AA$1,$C$3:$C3581,"Sell"),0)</f>
        <v>0</v>
      </c>
      <c r="AB3581" s="131">
        <f t="shared" si="611"/>
        <v>0</v>
      </c>
      <c r="AC3581" s="131">
        <f>SUMIFS('Deductions and Deposits'!$H:$H,'Deductions and Deposits'!$G:$G,D3581,'Deductions and Deposits'!$F:$F,"&lt;="&amp;B3581)+SUMIFS($F$3:F3581,$D$3:D3581,D3581,$C$3:C3581,"Coin Deposit",$E$3:E3581,"")</f>
        <v>0</v>
      </c>
      <c r="AD3581" s="131">
        <f>SUMIFS('Deductions and Deposits'!$D:$D,'Deductions and Deposits'!$C:$C,D3581)+SUMIFS($F:$F,$D:$D,D3581,$C:$C,"Coin Deduction")</f>
        <v>0</v>
      </c>
      <c r="AE3581" s="131">
        <f>Table5[[#This Row],[Column4]]+Table5[[#This Row],[Column14]]+Table5[[#This Row],[Column19]]+Table5[[#This Row],[Column12]]</f>
        <v>0</v>
      </c>
      <c r="AF3581" s="131">
        <f>Table5[[#This Row],[Column5]]+Table5[[#This Row],[Column13]]+Table5[[#This Row],[Column21]]+Table5[[#This Row],[Column18]]</f>
        <v>0</v>
      </c>
      <c r="AG3581" s="131">
        <f t="shared" si="612"/>
        <v>0</v>
      </c>
      <c r="AH3581" s="131">
        <f t="shared" si="613"/>
        <v>0</v>
      </c>
      <c r="AI3581" s="131">
        <f>Table5[[#This Row],[Column17]]-Table5[[#This Row],[Column20]]</f>
        <v>0</v>
      </c>
      <c r="AJ3581" s="131">
        <f t="shared" si="614"/>
        <v>0</v>
      </c>
      <c r="AK3581" s="131">
        <f t="shared" si="618"/>
        <v>0</v>
      </c>
      <c r="AL3581" s="131">
        <f t="shared" si="615"/>
        <v>0</v>
      </c>
      <c r="AM3581" s="131" t="str">
        <f t="shared" si="616"/>
        <v/>
      </c>
      <c r="AN3581" s="131" t="str">
        <f t="shared" ca="1" si="617"/>
        <v/>
      </c>
    </row>
    <row r="3582" spans="1:40" ht="20.25" customHeight="1" x14ac:dyDescent="0.3">
      <c r="A3582" s="127"/>
      <c r="B3582" s="164"/>
      <c r="C3582" s="139"/>
      <c r="D3582" s="140"/>
      <c r="E3582" s="139"/>
      <c r="F3582" s="139"/>
      <c r="G3582" s="140"/>
      <c r="H3582" s="139"/>
      <c r="I3582" s="129"/>
      <c r="L3582" s="128"/>
      <c r="M3582" s="128"/>
      <c r="N3582" s="128"/>
      <c r="O3582" s="128"/>
      <c r="P3582" s="128"/>
      <c r="Q3582" s="128"/>
      <c r="R3582" s="128"/>
      <c r="S3582" s="128"/>
      <c r="T3582" s="120">
        <f t="shared" si="608"/>
        <v>0</v>
      </c>
      <c r="U3582" s="131"/>
      <c r="V3582" s="131"/>
      <c r="W3582" s="131">
        <f>SUMIFS($F$3:F3582,$D$3:D3582,D3582,$C$3:C3582,"Buy")+SUMIFS($F$3:F3582,$D$3:D3582,D3582,$C$3:C3582,"Coin Deposit",$E$3:E3582,"&lt;&gt;")</f>
        <v>0</v>
      </c>
      <c r="X3582" s="131">
        <f t="shared" si="609"/>
        <v>0</v>
      </c>
      <c r="Y3582" s="131">
        <f>IF($D3582=Y$1,SUMIFS($H$3:$H3582,$G$3:$G3582,Y$1,$C$3:$C3582,"Sell"),0)</f>
        <v>0</v>
      </c>
      <c r="Z3582" s="131">
        <f t="shared" si="610"/>
        <v>0</v>
      </c>
      <c r="AA3582" s="131">
        <f>IF($D3582=AA$1,SUMIFS($H$3:$H3582,$G$3:$G3582,AA$1,$C$3:$C3582,"Sell"),0)</f>
        <v>0</v>
      </c>
      <c r="AB3582" s="131">
        <f t="shared" si="611"/>
        <v>0</v>
      </c>
      <c r="AC3582" s="131">
        <f>SUMIFS('Deductions and Deposits'!$H:$H,'Deductions and Deposits'!$G:$G,D3582,'Deductions and Deposits'!$F:$F,"&lt;="&amp;B3582)+SUMIFS($F$3:F3582,$D$3:D3582,D3582,$C$3:C3582,"Coin Deposit",$E$3:E3582,"")</f>
        <v>0</v>
      </c>
      <c r="AD3582" s="131">
        <f>SUMIFS('Deductions and Deposits'!$D:$D,'Deductions and Deposits'!$C:$C,D3582)+SUMIFS($F:$F,$D:$D,D3582,$C:$C,"Coin Deduction")</f>
        <v>0</v>
      </c>
      <c r="AE3582" s="131">
        <f>Table5[[#This Row],[Column4]]+Table5[[#This Row],[Column14]]+Table5[[#This Row],[Column19]]+Table5[[#This Row],[Column12]]</f>
        <v>0</v>
      </c>
      <c r="AF3582" s="131">
        <f>Table5[[#This Row],[Column5]]+Table5[[#This Row],[Column13]]+Table5[[#This Row],[Column21]]+Table5[[#This Row],[Column18]]</f>
        <v>0</v>
      </c>
      <c r="AG3582" s="131">
        <f t="shared" si="612"/>
        <v>0</v>
      </c>
      <c r="AH3582" s="131">
        <f t="shared" si="613"/>
        <v>0</v>
      </c>
      <c r="AI3582" s="131">
        <f>Table5[[#This Row],[Column17]]-Table5[[#This Row],[Column20]]</f>
        <v>0</v>
      </c>
      <c r="AJ3582" s="131">
        <f t="shared" si="614"/>
        <v>0</v>
      </c>
      <c r="AK3582" s="131">
        <f t="shared" si="618"/>
        <v>0</v>
      </c>
      <c r="AL3582" s="131">
        <f t="shared" si="615"/>
        <v>0</v>
      </c>
      <c r="AM3582" s="131" t="str">
        <f t="shared" si="616"/>
        <v/>
      </c>
      <c r="AN3582" s="131" t="str">
        <f t="shared" ca="1" si="617"/>
        <v/>
      </c>
    </row>
    <row r="3583" spans="1:40" ht="20.25" customHeight="1" x14ac:dyDescent="0.3">
      <c r="A3583" s="127"/>
      <c r="B3583" s="164"/>
      <c r="C3583" s="139"/>
      <c r="D3583" s="140"/>
      <c r="E3583" s="139"/>
      <c r="F3583" s="139"/>
      <c r="G3583" s="140"/>
      <c r="H3583" s="139"/>
      <c r="I3583" s="129"/>
      <c r="L3583" s="128"/>
      <c r="M3583" s="128"/>
      <c r="N3583" s="128"/>
      <c r="O3583" s="128"/>
      <c r="P3583" s="128"/>
      <c r="Q3583" s="128"/>
      <c r="R3583" s="128"/>
      <c r="S3583" s="128"/>
      <c r="T3583" s="120">
        <f t="shared" si="608"/>
        <v>0</v>
      </c>
      <c r="U3583" s="131"/>
      <c r="V3583" s="131"/>
      <c r="W3583" s="131">
        <f>SUMIFS($F$3:F3583,$D$3:D3583,D3583,$C$3:C3583,"Buy")+SUMIFS($F$3:F3583,$D$3:D3583,D3583,$C$3:C3583,"Coin Deposit",$E$3:E3583,"&lt;&gt;")</f>
        <v>0</v>
      </c>
      <c r="X3583" s="131">
        <f t="shared" si="609"/>
        <v>0</v>
      </c>
      <c r="Y3583" s="131">
        <f>IF($D3583=Y$1,SUMIFS($H$3:$H3583,$G$3:$G3583,Y$1,$C$3:$C3583,"Sell"),0)</f>
        <v>0</v>
      </c>
      <c r="Z3583" s="131">
        <f t="shared" si="610"/>
        <v>0</v>
      </c>
      <c r="AA3583" s="131">
        <f>IF($D3583=AA$1,SUMIFS($H$3:$H3583,$G$3:$G3583,AA$1,$C$3:$C3583,"Sell"),0)</f>
        <v>0</v>
      </c>
      <c r="AB3583" s="131">
        <f t="shared" si="611"/>
        <v>0</v>
      </c>
      <c r="AC3583" s="131">
        <f>SUMIFS('Deductions and Deposits'!$H:$H,'Deductions and Deposits'!$G:$G,D3583,'Deductions and Deposits'!$F:$F,"&lt;="&amp;B3583)+SUMIFS($F$3:F3583,$D$3:D3583,D3583,$C$3:C3583,"Coin Deposit",$E$3:E3583,"")</f>
        <v>0</v>
      </c>
      <c r="AD3583" s="131">
        <f>SUMIFS('Deductions and Deposits'!$D:$D,'Deductions and Deposits'!$C:$C,D3583)+SUMIFS($F:$F,$D:$D,D3583,$C:$C,"Coin Deduction")</f>
        <v>0</v>
      </c>
      <c r="AE3583" s="131">
        <f>Table5[[#This Row],[Column4]]+Table5[[#This Row],[Column14]]+Table5[[#This Row],[Column19]]+Table5[[#This Row],[Column12]]</f>
        <v>0</v>
      </c>
      <c r="AF3583" s="131">
        <f>Table5[[#This Row],[Column5]]+Table5[[#This Row],[Column13]]+Table5[[#This Row],[Column21]]+Table5[[#This Row],[Column18]]</f>
        <v>0</v>
      </c>
      <c r="AG3583" s="131">
        <f t="shared" si="612"/>
        <v>0</v>
      </c>
      <c r="AH3583" s="131">
        <f t="shared" si="613"/>
        <v>0</v>
      </c>
      <c r="AI3583" s="131">
        <f>Table5[[#This Row],[Column17]]-Table5[[#This Row],[Column20]]</f>
        <v>0</v>
      </c>
      <c r="AJ3583" s="131">
        <f t="shared" si="614"/>
        <v>0</v>
      </c>
      <c r="AK3583" s="131">
        <f t="shared" si="618"/>
        <v>0</v>
      </c>
      <c r="AL3583" s="131">
        <f t="shared" si="615"/>
        <v>0</v>
      </c>
      <c r="AM3583" s="131" t="str">
        <f t="shared" si="616"/>
        <v/>
      </c>
      <c r="AN3583" s="131" t="str">
        <f t="shared" ca="1" si="617"/>
        <v/>
      </c>
    </row>
    <row r="3584" spans="1:40" ht="20.25" customHeight="1" x14ac:dyDescent="0.3">
      <c r="A3584" s="127"/>
      <c r="B3584" s="164"/>
      <c r="C3584" s="139"/>
      <c r="D3584" s="140"/>
      <c r="E3584" s="139"/>
      <c r="F3584" s="139"/>
      <c r="G3584" s="140"/>
      <c r="H3584" s="139"/>
      <c r="I3584" s="129"/>
      <c r="L3584" s="128"/>
      <c r="M3584" s="128"/>
      <c r="N3584" s="128"/>
      <c r="O3584" s="128"/>
      <c r="P3584" s="128"/>
      <c r="Q3584" s="128"/>
      <c r="R3584" s="128"/>
      <c r="S3584" s="128"/>
      <c r="T3584" s="120">
        <f t="shared" si="608"/>
        <v>0</v>
      </c>
      <c r="U3584" s="131"/>
      <c r="V3584" s="131"/>
      <c r="W3584" s="131">
        <f>SUMIFS($F$3:F3584,$D$3:D3584,D3584,$C$3:C3584,"Buy")+SUMIFS($F$3:F3584,$D$3:D3584,D3584,$C$3:C3584,"Coin Deposit",$E$3:E3584,"&lt;&gt;")</f>
        <v>0</v>
      </c>
      <c r="X3584" s="131">
        <f t="shared" si="609"/>
        <v>0</v>
      </c>
      <c r="Y3584" s="131">
        <f>IF($D3584=Y$1,SUMIFS($H$3:$H3584,$G$3:$G3584,Y$1,$C$3:$C3584,"Sell"),0)</f>
        <v>0</v>
      </c>
      <c r="Z3584" s="131">
        <f t="shared" si="610"/>
        <v>0</v>
      </c>
      <c r="AA3584" s="131">
        <f>IF($D3584=AA$1,SUMIFS($H$3:$H3584,$G$3:$G3584,AA$1,$C$3:$C3584,"Sell"),0)</f>
        <v>0</v>
      </c>
      <c r="AB3584" s="131">
        <f t="shared" si="611"/>
        <v>0</v>
      </c>
      <c r="AC3584" s="131">
        <f>SUMIFS('Deductions and Deposits'!$H:$H,'Deductions and Deposits'!$G:$G,D3584,'Deductions and Deposits'!$F:$F,"&lt;="&amp;B3584)+SUMIFS($F$3:F3584,$D$3:D3584,D3584,$C$3:C3584,"Coin Deposit",$E$3:E3584,"")</f>
        <v>0</v>
      </c>
      <c r="AD3584" s="131">
        <f>SUMIFS('Deductions and Deposits'!$D:$D,'Deductions and Deposits'!$C:$C,D3584)+SUMIFS($F:$F,$D:$D,D3584,$C:$C,"Coin Deduction")</f>
        <v>0</v>
      </c>
      <c r="AE3584" s="131">
        <f>Table5[[#This Row],[Column4]]+Table5[[#This Row],[Column14]]+Table5[[#This Row],[Column19]]+Table5[[#This Row],[Column12]]</f>
        <v>0</v>
      </c>
      <c r="AF3584" s="131">
        <f>Table5[[#This Row],[Column5]]+Table5[[#This Row],[Column13]]+Table5[[#This Row],[Column21]]+Table5[[#This Row],[Column18]]</f>
        <v>0</v>
      </c>
      <c r="AG3584" s="131">
        <f t="shared" si="612"/>
        <v>0</v>
      </c>
      <c r="AH3584" s="131">
        <f t="shared" si="613"/>
        <v>0</v>
      </c>
      <c r="AI3584" s="131">
        <f>Table5[[#This Row],[Column17]]-Table5[[#This Row],[Column20]]</f>
        <v>0</v>
      </c>
      <c r="AJ3584" s="131">
        <f t="shared" si="614"/>
        <v>0</v>
      </c>
      <c r="AK3584" s="131">
        <f t="shared" si="618"/>
        <v>0</v>
      </c>
      <c r="AL3584" s="131">
        <f t="shared" si="615"/>
        <v>0</v>
      </c>
      <c r="AM3584" s="131" t="str">
        <f t="shared" si="616"/>
        <v/>
      </c>
      <c r="AN3584" s="131" t="str">
        <f t="shared" ca="1" si="617"/>
        <v/>
      </c>
    </row>
    <row r="3585" spans="1:40" ht="20.25" customHeight="1" x14ac:dyDescent="0.3">
      <c r="A3585" s="127"/>
      <c r="B3585" s="164"/>
      <c r="C3585" s="139"/>
      <c r="D3585" s="140"/>
      <c r="E3585" s="139"/>
      <c r="F3585" s="139"/>
      <c r="G3585" s="140"/>
      <c r="H3585" s="139"/>
      <c r="I3585" s="129"/>
      <c r="L3585" s="128"/>
      <c r="M3585" s="128"/>
      <c r="N3585" s="128"/>
      <c r="O3585" s="128"/>
      <c r="P3585" s="128"/>
      <c r="Q3585" s="128"/>
      <c r="R3585" s="128"/>
      <c r="S3585" s="128"/>
      <c r="T3585" s="120">
        <f t="shared" si="608"/>
        <v>0</v>
      </c>
      <c r="U3585" s="131"/>
      <c r="V3585" s="131"/>
      <c r="W3585" s="131">
        <f>SUMIFS($F$3:F3585,$D$3:D3585,D3585,$C$3:C3585,"Buy")+SUMIFS($F$3:F3585,$D$3:D3585,D3585,$C$3:C3585,"Coin Deposit",$E$3:E3585,"&lt;&gt;")</f>
        <v>0</v>
      </c>
      <c r="X3585" s="131">
        <f t="shared" si="609"/>
        <v>0</v>
      </c>
      <c r="Y3585" s="131">
        <f>IF($D3585=Y$1,SUMIFS($H$3:$H3585,$G$3:$G3585,Y$1,$C$3:$C3585,"Sell"),0)</f>
        <v>0</v>
      </c>
      <c r="Z3585" s="131">
        <f t="shared" si="610"/>
        <v>0</v>
      </c>
      <c r="AA3585" s="131">
        <f>IF($D3585=AA$1,SUMIFS($H$3:$H3585,$G$3:$G3585,AA$1,$C$3:$C3585,"Sell"),0)</f>
        <v>0</v>
      </c>
      <c r="AB3585" s="131">
        <f t="shared" si="611"/>
        <v>0</v>
      </c>
      <c r="AC3585" s="131">
        <f>SUMIFS('Deductions and Deposits'!$H:$H,'Deductions and Deposits'!$G:$G,D3585,'Deductions and Deposits'!$F:$F,"&lt;="&amp;B3585)+SUMIFS($F$3:F3585,$D$3:D3585,D3585,$C$3:C3585,"Coin Deposit",$E$3:E3585,"")</f>
        <v>0</v>
      </c>
      <c r="AD3585" s="131">
        <f>SUMIFS('Deductions and Deposits'!$D:$D,'Deductions and Deposits'!$C:$C,D3585)+SUMIFS($F:$F,$D:$D,D3585,$C:$C,"Coin Deduction")</f>
        <v>0</v>
      </c>
      <c r="AE3585" s="131">
        <f>Table5[[#This Row],[Column4]]+Table5[[#This Row],[Column14]]+Table5[[#This Row],[Column19]]+Table5[[#This Row],[Column12]]</f>
        <v>0</v>
      </c>
      <c r="AF3585" s="131">
        <f>Table5[[#This Row],[Column5]]+Table5[[#This Row],[Column13]]+Table5[[#This Row],[Column21]]+Table5[[#This Row],[Column18]]</f>
        <v>0</v>
      </c>
      <c r="AG3585" s="131">
        <f t="shared" si="612"/>
        <v>0</v>
      </c>
      <c r="AH3585" s="131">
        <f t="shared" si="613"/>
        <v>0</v>
      </c>
      <c r="AI3585" s="131">
        <f>Table5[[#This Row],[Column17]]-Table5[[#This Row],[Column20]]</f>
        <v>0</v>
      </c>
      <c r="AJ3585" s="131">
        <f t="shared" si="614"/>
        <v>0</v>
      </c>
      <c r="AK3585" s="131">
        <f t="shared" si="618"/>
        <v>0</v>
      </c>
      <c r="AL3585" s="131">
        <f t="shared" si="615"/>
        <v>0</v>
      </c>
      <c r="AM3585" s="131" t="str">
        <f t="shared" si="616"/>
        <v/>
      </c>
      <c r="AN3585" s="131" t="str">
        <f t="shared" ca="1" si="617"/>
        <v/>
      </c>
    </row>
    <row r="3586" spans="1:40" ht="20.25" customHeight="1" x14ac:dyDescent="0.3">
      <c r="A3586" s="127"/>
      <c r="B3586" s="164"/>
      <c r="C3586" s="139"/>
      <c r="D3586" s="140"/>
      <c r="E3586" s="139"/>
      <c r="F3586" s="139"/>
      <c r="G3586" s="140"/>
      <c r="H3586" s="139"/>
      <c r="I3586" s="129"/>
      <c r="L3586" s="128"/>
      <c r="M3586" s="128"/>
      <c r="N3586" s="128"/>
      <c r="O3586" s="128"/>
      <c r="P3586" s="128"/>
      <c r="Q3586" s="128"/>
      <c r="R3586" s="128"/>
      <c r="S3586" s="128"/>
      <c r="T3586" s="120">
        <f t="shared" si="608"/>
        <v>0</v>
      </c>
      <c r="U3586" s="131"/>
      <c r="V3586" s="131"/>
      <c r="W3586" s="131">
        <f>SUMIFS($F$3:F3586,$D$3:D3586,D3586,$C$3:C3586,"Buy")+SUMIFS($F$3:F3586,$D$3:D3586,D3586,$C$3:C3586,"Coin Deposit",$E$3:E3586,"&lt;&gt;")</f>
        <v>0</v>
      </c>
      <c r="X3586" s="131">
        <f t="shared" si="609"/>
        <v>0</v>
      </c>
      <c r="Y3586" s="131">
        <f>IF($D3586=Y$1,SUMIFS($H$3:$H3586,$G$3:$G3586,Y$1,$C$3:$C3586,"Sell"),0)</f>
        <v>0</v>
      </c>
      <c r="Z3586" s="131">
        <f t="shared" si="610"/>
        <v>0</v>
      </c>
      <c r="AA3586" s="131">
        <f>IF($D3586=AA$1,SUMIFS($H$3:$H3586,$G$3:$G3586,AA$1,$C$3:$C3586,"Sell"),0)</f>
        <v>0</v>
      </c>
      <c r="AB3586" s="131">
        <f t="shared" si="611"/>
        <v>0</v>
      </c>
      <c r="AC3586" s="131">
        <f>SUMIFS('Deductions and Deposits'!$H:$H,'Deductions and Deposits'!$G:$G,D3586,'Deductions and Deposits'!$F:$F,"&lt;="&amp;B3586)+SUMIFS($F$3:F3586,$D$3:D3586,D3586,$C$3:C3586,"Coin Deposit",$E$3:E3586,"")</f>
        <v>0</v>
      </c>
      <c r="AD3586" s="131">
        <f>SUMIFS('Deductions and Deposits'!$D:$D,'Deductions and Deposits'!$C:$C,D3586)+SUMIFS($F:$F,$D:$D,D3586,$C:$C,"Coin Deduction")</f>
        <v>0</v>
      </c>
      <c r="AE3586" s="131">
        <f>Table5[[#This Row],[Column4]]+Table5[[#This Row],[Column14]]+Table5[[#This Row],[Column19]]+Table5[[#This Row],[Column12]]</f>
        <v>0</v>
      </c>
      <c r="AF3586" s="131">
        <f>Table5[[#This Row],[Column5]]+Table5[[#This Row],[Column13]]+Table5[[#This Row],[Column21]]+Table5[[#This Row],[Column18]]</f>
        <v>0</v>
      </c>
      <c r="AG3586" s="131">
        <f t="shared" si="612"/>
        <v>0</v>
      </c>
      <c r="AH3586" s="131">
        <f t="shared" si="613"/>
        <v>0</v>
      </c>
      <c r="AI3586" s="131">
        <f>Table5[[#This Row],[Column17]]-Table5[[#This Row],[Column20]]</f>
        <v>0</v>
      </c>
      <c r="AJ3586" s="131">
        <f t="shared" si="614"/>
        <v>0</v>
      </c>
      <c r="AK3586" s="131">
        <f t="shared" si="618"/>
        <v>0</v>
      </c>
      <c r="AL3586" s="131">
        <f t="shared" si="615"/>
        <v>0</v>
      </c>
      <c r="AM3586" s="131" t="str">
        <f t="shared" si="616"/>
        <v/>
      </c>
      <c r="AN3586" s="131" t="str">
        <f t="shared" ca="1" si="617"/>
        <v/>
      </c>
    </row>
    <row r="3587" spans="1:40" ht="20.25" customHeight="1" x14ac:dyDescent="0.3">
      <c r="A3587" s="127"/>
      <c r="B3587" s="164"/>
      <c r="C3587" s="139"/>
      <c r="D3587" s="140"/>
      <c r="E3587" s="139"/>
      <c r="F3587" s="139"/>
      <c r="G3587" s="140"/>
      <c r="H3587" s="139"/>
      <c r="I3587" s="129"/>
      <c r="L3587" s="128"/>
      <c r="M3587" s="128"/>
      <c r="N3587" s="128"/>
      <c r="O3587" s="128"/>
      <c r="P3587" s="128"/>
      <c r="Q3587" s="128"/>
      <c r="R3587" s="128"/>
      <c r="S3587" s="128"/>
      <c r="T3587" s="120">
        <f t="shared" ref="T3587:T3650" si="619">IF(E3587&lt;&gt;"",E3587,0)</f>
        <v>0</v>
      </c>
      <c r="U3587" s="131"/>
      <c r="V3587" s="131"/>
      <c r="W3587" s="131">
        <f>SUMIFS($F$3:F3587,$D$3:D3587,D3587,$C$3:C3587,"Buy")+SUMIFS($F$3:F3587,$D$3:D3587,D3587,$C$3:C3587,"Coin Deposit",$E$3:E3587,"&lt;&gt;")</f>
        <v>0</v>
      </c>
      <c r="X3587" s="131">
        <f t="shared" ref="X3587:X3650" si="620">IF(OR(C3587="buy",AND(C3587="Coin Deposit",E3587&lt;&gt;"")),SUMIFS($F:$F,$D:$D,D3587,$C:$C,"sell"),0)</f>
        <v>0</v>
      </c>
      <c r="Y3587" s="131">
        <f>IF($D3587=Y$1,SUMIFS($H$3:$H3587,$G$3:$G3587,Y$1,$C$3:$C3587,"Sell"),0)</f>
        <v>0</v>
      </c>
      <c r="Z3587" s="131">
        <f t="shared" ref="Z3587:Z3650" si="621">IF($D3587=Z$1,SUMIFS($H:$H,$G:$G,Z$1,$C:$C,"Buy")+SUMIFS($H:$H,$G:$G,Z$1,$C:$C,"Coin Deposit",$E:$E,"&lt;&gt;"),0)</f>
        <v>0</v>
      </c>
      <c r="AA3587" s="131">
        <f>IF($D3587=AA$1,SUMIFS($H$3:$H3587,$G$3:$G3587,AA$1,$C$3:$C3587,"Sell"),0)</f>
        <v>0</v>
      </c>
      <c r="AB3587" s="131">
        <f t="shared" ref="AB3587:AB3650" si="622">IF($D3587=AB$1,SUMIFS($H:$H,$G:$G,AB$1,$C:$C,"Buy")+SUMIFS($H:$H,$G:$G,AB$1,$C:$C,"Coin Deposit",$E:$E,"&lt;&gt;"),0)</f>
        <v>0</v>
      </c>
      <c r="AC3587" s="131">
        <f>SUMIFS('Deductions and Deposits'!$H:$H,'Deductions and Deposits'!$G:$G,D3587,'Deductions and Deposits'!$F:$F,"&lt;="&amp;B3587)+SUMIFS($F$3:F3587,$D$3:D3587,D3587,$C$3:C3587,"Coin Deposit",$E$3:E3587,"")</f>
        <v>0</v>
      </c>
      <c r="AD3587" s="131">
        <f>SUMIFS('Deductions and Deposits'!$D:$D,'Deductions and Deposits'!$C:$C,D3587)+SUMIFS($F:$F,$D:$D,D3587,$C:$C,"Coin Deduction")</f>
        <v>0</v>
      </c>
      <c r="AE3587" s="131">
        <f>Table5[[#This Row],[Column4]]+Table5[[#This Row],[Column14]]+Table5[[#This Row],[Column19]]+Table5[[#This Row],[Column12]]</f>
        <v>0</v>
      </c>
      <c r="AF3587" s="131">
        <f>Table5[[#This Row],[Column5]]+Table5[[#This Row],[Column13]]+Table5[[#This Row],[Column21]]+Table5[[#This Row],[Column18]]</f>
        <v>0</v>
      </c>
      <c r="AG3587" s="131">
        <f t="shared" ref="AG3587:AG3650" si="623">IF(AND((AC3587+Y3587+AA3587)&gt;AF3587,OR(C3587="buy",AND(C3587="Coin Deposit",E3587&lt;&gt;""))),(AC3587+Y3587+AA3587)-AF3587,0)</f>
        <v>0</v>
      </c>
      <c r="AH3587" s="131">
        <f t="shared" ref="AH3587:AH3650" si="624">IF(AND(AE3587&gt;AF3587,OR(C3587="buy",AND(C3587="Coin Deposit",E3587&lt;&gt;""))),AE3587-AF3587,0)</f>
        <v>0</v>
      </c>
      <c r="AI3587" s="131">
        <f>Table5[[#This Row],[Column17]]-Table5[[#This Row],[Column20]]</f>
        <v>0</v>
      </c>
      <c r="AJ3587" s="131">
        <f t="shared" ref="AJ3587:AJ3650" si="625">IF(AI3587&gt;F3587,F3587,AI3587)</f>
        <v>0</v>
      </c>
      <c r="AK3587" s="131">
        <f t="shared" si="618"/>
        <v>0</v>
      </c>
      <c r="AL3587" s="131">
        <f t="shared" ref="AL3587:AL3650" si="626">IFERROR(SUMIFS($AK:$AK,$D:$D,D3587)/SUMIFS($AJ:$AJ,$D:$D,D3587),0)</f>
        <v>0</v>
      </c>
      <c r="AM3587" s="131" t="str">
        <f t="shared" ref="AM3587:AM3650" si="627">C3587&amp;D3587</f>
        <v/>
      </c>
      <c r="AN3587" s="131" t="str">
        <f t="shared" ref="AN3587:AN3650" ca="1" si="628">OFFSET(AM3587,COUNTA($AM:$AM)-ROW()-(ROW()-ROW($AN$2)-1),)</f>
        <v/>
      </c>
    </row>
    <row r="3588" spans="1:40" ht="20.25" customHeight="1" x14ac:dyDescent="0.3">
      <c r="A3588" s="127"/>
      <c r="B3588" s="164"/>
      <c r="C3588" s="139"/>
      <c r="D3588" s="140"/>
      <c r="E3588" s="139"/>
      <c r="F3588" s="139"/>
      <c r="G3588" s="140"/>
      <c r="H3588" s="139"/>
      <c r="I3588" s="129"/>
      <c r="L3588" s="128"/>
      <c r="M3588" s="128"/>
      <c r="N3588" s="128"/>
      <c r="O3588" s="128"/>
      <c r="P3588" s="128"/>
      <c r="Q3588" s="128"/>
      <c r="R3588" s="128"/>
      <c r="S3588" s="128"/>
      <c r="T3588" s="120">
        <f t="shared" si="619"/>
        <v>0</v>
      </c>
      <c r="U3588" s="131"/>
      <c r="V3588" s="131"/>
      <c r="W3588" s="131">
        <f>SUMIFS($F$3:F3588,$D$3:D3588,D3588,$C$3:C3588,"Buy")+SUMIFS($F$3:F3588,$D$3:D3588,D3588,$C$3:C3588,"Coin Deposit",$E$3:E3588,"&lt;&gt;")</f>
        <v>0</v>
      </c>
      <c r="X3588" s="131">
        <f t="shared" si="620"/>
        <v>0</v>
      </c>
      <c r="Y3588" s="131">
        <f>IF($D3588=Y$1,SUMIFS($H$3:$H3588,$G$3:$G3588,Y$1,$C$3:$C3588,"Sell"),0)</f>
        <v>0</v>
      </c>
      <c r="Z3588" s="131">
        <f t="shared" si="621"/>
        <v>0</v>
      </c>
      <c r="AA3588" s="131">
        <f>IF($D3588=AA$1,SUMIFS($H$3:$H3588,$G$3:$G3588,AA$1,$C$3:$C3588,"Sell"),0)</f>
        <v>0</v>
      </c>
      <c r="AB3588" s="131">
        <f t="shared" si="622"/>
        <v>0</v>
      </c>
      <c r="AC3588" s="131">
        <f>SUMIFS('Deductions and Deposits'!$H:$H,'Deductions and Deposits'!$G:$G,D3588,'Deductions and Deposits'!$F:$F,"&lt;="&amp;B3588)+SUMIFS($F$3:F3588,$D$3:D3588,D3588,$C$3:C3588,"Coin Deposit",$E$3:E3588,"")</f>
        <v>0</v>
      </c>
      <c r="AD3588" s="131">
        <f>SUMIFS('Deductions and Deposits'!$D:$D,'Deductions and Deposits'!$C:$C,D3588)+SUMIFS($F:$F,$D:$D,D3588,$C:$C,"Coin Deduction")</f>
        <v>0</v>
      </c>
      <c r="AE3588" s="131">
        <f>Table5[[#This Row],[Column4]]+Table5[[#This Row],[Column14]]+Table5[[#This Row],[Column19]]+Table5[[#This Row],[Column12]]</f>
        <v>0</v>
      </c>
      <c r="AF3588" s="131">
        <f>Table5[[#This Row],[Column5]]+Table5[[#This Row],[Column13]]+Table5[[#This Row],[Column21]]+Table5[[#This Row],[Column18]]</f>
        <v>0</v>
      </c>
      <c r="AG3588" s="131">
        <f t="shared" si="623"/>
        <v>0</v>
      </c>
      <c r="AH3588" s="131">
        <f t="shared" si="624"/>
        <v>0</v>
      </c>
      <c r="AI3588" s="131">
        <f>Table5[[#This Row],[Column17]]-Table5[[#This Row],[Column20]]</f>
        <v>0</v>
      </c>
      <c r="AJ3588" s="131">
        <f t="shared" si="625"/>
        <v>0</v>
      </c>
      <c r="AK3588" s="131">
        <f t="shared" si="618"/>
        <v>0</v>
      </c>
      <c r="AL3588" s="131">
        <f t="shared" si="626"/>
        <v>0</v>
      </c>
      <c r="AM3588" s="131" t="str">
        <f t="shared" si="627"/>
        <v/>
      </c>
      <c r="AN3588" s="131" t="str">
        <f t="shared" ca="1" si="628"/>
        <v/>
      </c>
    </row>
    <row r="3589" spans="1:40" ht="20.25" customHeight="1" x14ac:dyDescent="0.3">
      <c r="A3589" s="127"/>
      <c r="B3589" s="164"/>
      <c r="C3589" s="139"/>
      <c r="D3589" s="140"/>
      <c r="E3589" s="139"/>
      <c r="F3589" s="139"/>
      <c r="G3589" s="140"/>
      <c r="H3589" s="139"/>
      <c r="I3589" s="129"/>
      <c r="L3589" s="128"/>
      <c r="M3589" s="128"/>
      <c r="N3589" s="128"/>
      <c r="O3589" s="128"/>
      <c r="P3589" s="128"/>
      <c r="Q3589" s="128"/>
      <c r="R3589" s="128"/>
      <c r="S3589" s="128"/>
      <c r="T3589" s="120">
        <f t="shared" si="619"/>
        <v>0</v>
      </c>
      <c r="U3589" s="131"/>
      <c r="V3589" s="131"/>
      <c r="W3589" s="131">
        <f>SUMIFS($F$3:F3589,$D$3:D3589,D3589,$C$3:C3589,"Buy")+SUMIFS($F$3:F3589,$D$3:D3589,D3589,$C$3:C3589,"Coin Deposit",$E$3:E3589,"&lt;&gt;")</f>
        <v>0</v>
      </c>
      <c r="X3589" s="131">
        <f t="shared" si="620"/>
        <v>0</v>
      </c>
      <c r="Y3589" s="131">
        <f>IF($D3589=Y$1,SUMIFS($H$3:$H3589,$G$3:$G3589,Y$1,$C$3:$C3589,"Sell"),0)</f>
        <v>0</v>
      </c>
      <c r="Z3589" s="131">
        <f t="shared" si="621"/>
        <v>0</v>
      </c>
      <c r="AA3589" s="131">
        <f>IF($D3589=AA$1,SUMIFS($H$3:$H3589,$G$3:$G3589,AA$1,$C$3:$C3589,"Sell"),0)</f>
        <v>0</v>
      </c>
      <c r="AB3589" s="131">
        <f t="shared" si="622"/>
        <v>0</v>
      </c>
      <c r="AC3589" s="131">
        <f>SUMIFS('Deductions and Deposits'!$H:$H,'Deductions and Deposits'!$G:$G,D3589,'Deductions and Deposits'!$F:$F,"&lt;="&amp;B3589)+SUMIFS($F$3:F3589,$D$3:D3589,D3589,$C$3:C3589,"Coin Deposit",$E$3:E3589,"")</f>
        <v>0</v>
      </c>
      <c r="AD3589" s="131">
        <f>SUMIFS('Deductions and Deposits'!$D:$D,'Deductions and Deposits'!$C:$C,D3589)+SUMIFS($F:$F,$D:$D,D3589,$C:$C,"Coin Deduction")</f>
        <v>0</v>
      </c>
      <c r="AE3589" s="131">
        <f>Table5[[#This Row],[Column4]]+Table5[[#This Row],[Column14]]+Table5[[#This Row],[Column19]]+Table5[[#This Row],[Column12]]</f>
        <v>0</v>
      </c>
      <c r="AF3589" s="131">
        <f>Table5[[#This Row],[Column5]]+Table5[[#This Row],[Column13]]+Table5[[#This Row],[Column21]]+Table5[[#This Row],[Column18]]</f>
        <v>0</v>
      </c>
      <c r="AG3589" s="131">
        <f t="shared" si="623"/>
        <v>0</v>
      </c>
      <c r="AH3589" s="131">
        <f t="shared" si="624"/>
        <v>0</v>
      </c>
      <c r="AI3589" s="131">
        <f>Table5[[#This Row],[Column17]]-Table5[[#This Row],[Column20]]</f>
        <v>0</v>
      </c>
      <c r="AJ3589" s="131">
        <f t="shared" si="625"/>
        <v>0</v>
      </c>
      <c r="AK3589" s="131">
        <f t="shared" si="618"/>
        <v>0</v>
      </c>
      <c r="AL3589" s="131">
        <f t="shared" si="626"/>
        <v>0</v>
      </c>
      <c r="AM3589" s="131" t="str">
        <f t="shared" si="627"/>
        <v/>
      </c>
      <c r="AN3589" s="131" t="str">
        <f t="shared" ca="1" si="628"/>
        <v/>
      </c>
    </row>
    <row r="3590" spans="1:40" ht="20.25" customHeight="1" x14ac:dyDescent="0.3">
      <c r="A3590" s="127"/>
      <c r="B3590" s="164"/>
      <c r="C3590" s="139"/>
      <c r="D3590" s="140"/>
      <c r="E3590" s="139"/>
      <c r="F3590" s="139"/>
      <c r="G3590" s="140"/>
      <c r="H3590" s="139"/>
      <c r="I3590" s="129"/>
      <c r="L3590" s="128"/>
      <c r="M3590" s="128"/>
      <c r="N3590" s="128"/>
      <c r="O3590" s="128"/>
      <c r="P3590" s="128"/>
      <c r="Q3590" s="128"/>
      <c r="R3590" s="128"/>
      <c r="S3590" s="128"/>
      <c r="T3590" s="120">
        <f t="shared" si="619"/>
        <v>0</v>
      </c>
      <c r="U3590" s="131"/>
      <c r="V3590" s="131"/>
      <c r="W3590" s="131">
        <f>SUMIFS($F$3:F3590,$D$3:D3590,D3590,$C$3:C3590,"Buy")+SUMIFS($F$3:F3590,$D$3:D3590,D3590,$C$3:C3590,"Coin Deposit",$E$3:E3590,"&lt;&gt;")</f>
        <v>0</v>
      </c>
      <c r="X3590" s="131">
        <f t="shared" si="620"/>
        <v>0</v>
      </c>
      <c r="Y3590" s="131">
        <f>IF($D3590=Y$1,SUMIFS($H$3:$H3590,$G$3:$G3590,Y$1,$C$3:$C3590,"Sell"),0)</f>
        <v>0</v>
      </c>
      <c r="Z3590" s="131">
        <f t="shared" si="621"/>
        <v>0</v>
      </c>
      <c r="AA3590" s="131">
        <f>IF($D3590=AA$1,SUMIFS($H$3:$H3590,$G$3:$G3590,AA$1,$C$3:$C3590,"Sell"),0)</f>
        <v>0</v>
      </c>
      <c r="AB3590" s="131">
        <f t="shared" si="622"/>
        <v>0</v>
      </c>
      <c r="AC3590" s="131">
        <f>SUMIFS('Deductions and Deposits'!$H:$H,'Deductions and Deposits'!$G:$G,D3590,'Deductions and Deposits'!$F:$F,"&lt;="&amp;B3590)+SUMIFS($F$3:F3590,$D$3:D3590,D3590,$C$3:C3590,"Coin Deposit",$E$3:E3590,"")</f>
        <v>0</v>
      </c>
      <c r="AD3590" s="131">
        <f>SUMIFS('Deductions and Deposits'!$D:$D,'Deductions and Deposits'!$C:$C,D3590)+SUMIFS($F:$F,$D:$D,D3590,$C:$C,"Coin Deduction")</f>
        <v>0</v>
      </c>
      <c r="AE3590" s="131">
        <f>Table5[[#This Row],[Column4]]+Table5[[#This Row],[Column14]]+Table5[[#This Row],[Column19]]+Table5[[#This Row],[Column12]]</f>
        <v>0</v>
      </c>
      <c r="AF3590" s="131">
        <f>Table5[[#This Row],[Column5]]+Table5[[#This Row],[Column13]]+Table5[[#This Row],[Column21]]+Table5[[#This Row],[Column18]]</f>
        <v>0</v>
      </c>
      <c r="AG3590" s="131">
        <f t="shared" si="623"/>
        <v>0</v>
      </c>
      <c r="AH3590" s="131">
        <f t="shared" si="624"/>
        <v>0</v>
      </c>
      <c r="AI3590" s="131">
        <f>Table5[[#This Row],[Column17]]-Table5[[#This Row],[Column20]]</f>
        <v>0</v>
      </c>
      <c r="AJ3590" s="131">
        <f t="shared" si="625"/>
        <v>0</v>
      </c>
      <c r="AK3590" s="131">
        <f t="shared" si="618"/>
        <v>0</v>
      </c>
      <c r="AL3590" s="131">
        <f t="shared" si="626"/>
        <v>0</v>
      </c>
      <c r="AM3590" s="131" t="str">
        <f t="shared" si="627"/>
        <v/>
      </c>
      <c r="AN3590" s="131" t="str">
        <f t="shared" ca="1" si="628"/>
        <v/>
      </c>
    </row>
    <row r="3591" spans="1:40" ht="20.25" customHeight="1" x14ac:dyDescent="0.3">
      <c r="A3591" s="127"/>
      <c r="B3591" s="164"/>
      <c r="C3591" s="139"/>
      <c r="D3591" s="140"/>
      <c r="E3591" s="139"/>
      <c r="F3591" s="139"/>
      <c r="G3591" s="140"/>
      <c r="H3591" s="139"/>
      <c r="I3591" s="129"/>
      <c r="L3591" s="128"/>
      <c r="M3591" s="128"/>
      <c r="N3591" s="128"/>
      <c r="O3591" s="128"/>
      <c r="P3591" s="128"/>
      <c r="Q3591" s="128"/>
      <c r="R3591" s="128"/>
      <c r="S3591" s="128"/>
      <c r="T3591" s="120">
        <f t="shared" si="619"/>
        <v>0</v>
      </c>
      <c r="U3591" s="131"/>
      <c r="V3591" s="131"/>
      <c r="W3591" s="131">
        <f>SUMIFS($F$3:F3591,$D$3:D3591,D3591,$C$3:C3591,"Buy")+SUMIFS($F$3:F3591,$D$3:D3591,D3591,$C$3:C3591,"Coin Deposit",$E$3:E3591,"&lt;&gt;")</f>
        <v>0</v>
      </c>
      <c r="X3591" s="131">
        <f t="shared" si="620"/>
        <v>0</v>
      </c>
      <c r="Y3591" s="131">
        <f>IF($D3591=Y$1,SUMIFS($H$3:$H3591,$G$3:$G3591,Y$1,$C$3:$C3591,"Sell"),0)</f>
        <v>0</v>
      </c>
      <c r="Z3591" s="131">
        <f t="shared" si="621"/>
        <v>0</v>
      </c>
      <c r="AA3591" s="131">
        <f>IF($D3591=AA$1,SUMIFS($H$3:$H3591,$G$3:$G3591,AA$1,$C$3:$C3591,"Sell"),0)</f>
        <v>0</v>
      </c>
      <c r="AB3591" s="131">
        <f t="shared" si="622"/>
        <v>0</v>
      </c>
      <c r="AC3591" s="131">
        <f>SUMIFS('Deductions and Deposits'!$H:$H,'Deductions and Deposits'!$G:$G,D3591,'Deductions and Deposits'!$F:$F,"&lt;="&amp;B3591)+SUMIFS($F$3:F3591,$D$3:D3591,D3591,$C$3:C3591,"Coin Deposit",$E$3:E3591,"")</f>
        <v>0</v>
      </c>
      <c r="AD3591" s="131">
        <f>SUMIFS('Deductions and Deposits'!$D:$D,'Deductions and Deposits'!$C:$C,D3591)+SUMIFS($F:$F,$D:$D,D3591,$C:$C,"Coin Deduction")</f>
        <v>0</v>
      </c>
      <c r="AE3591" s="131">
        <f>Table5[[#This Row],[Column4]]+Table5[[#This Row],[Column14]]+Table5[[#This Row],[Column19]]+Table5[[#This Row],[Column12]]</f>
        <v>0</v>
      </c>
      <c r="AF3591" s="131">
        <f>Table5[[#This Row],[Column5]]+Table5[[#This Row],[Column13]]+Table5[[#This Row],[Column21]]+Table5[[#This Row],[Column18]]</f>
        <v>0</v>
      </c>
      <c r="AG3591" s="131">
        <f t="shared" si="623"/>
        <v>0</v>
      </c>
      <c r="AH3591" s="131">
        <f t="shared" si="624"/>
        <v>0</v>
      </c>
      <c r="AI3591" s="131">
        <f>Table5[[#This Row],[Column17]]-Table5[[#This Row],[Column20]]</f>
        <v>0</v>
      </c>
      <c r="AJ3591" s="131">
        <f t="shared" si="625"/>
        <v>0</v>
      </c>
      <c r="AK3591" s="131">
        <f t="shared" si="618"/>
        <v>0</v>
      </c>
      <c r="AL3591" s="131">
        <f t="shared" si="626"/>
        <v>0</v>
      </c>
      <c r="AM3591" s="131" t="str">
        <f t="shared" si="627"/>
        <v/>
      </c>
      <c r="AN3591" s="131" t="str">
        <f t="shared" ca="1" si="628"/>
        <v/>
      </c>
    </row>
    <row r="3592" spans="1:40" ht="20.25" customHeight="1" x14ac:dyDescent="0.3">
      <c r="A3592" s="127"/>
      <c r="B3592" s="164"/>
      <c r="C3592" s="139"/>
      <c r="D3592" s="140"/>
      <c r="E3592" s="139"/>
      <c r="F3592" s="139"/>
      <c r="G3592" s="140"/>
      <c r="H3592" s="139"/>
      <c r="I3592" s="129"/>
      <c r="L3592" s="128"/>
      <c r="M3592" s="128"/>
      <c r="N3592" s="128"/>
      <c r="O3592" s="128"/>
      <c r="P3592" s="128"/>
      <c r="Q3592" s="128"/>
      <c r="R3592" s="128"/>
      <c r="S3592" s="128"/>
      <c r="T3592" s="120">
        <f t="shared" si="619"/>
        <v>0</v>
      </c>
      <c r="U3592" s="131"/>
      <c r="V3592" s="131"/>
      <c r="W3592" s="131">
        <f>SUMIFS($F$3:F3592,$D$3:D3592,D3592,$C$3:C3592,"Buy")+SUMIFS($F$3:F3592,$D$3:D3592,D3592,$C$3:C3592,"Coin Deposit",$E$3:E3592,"&lt;&gt;")</f>
        <v>0</v>
      </c>
      <c r="X3592" s="131">
        <f t="shared" si="620"/>
        <v>0</v>
      </c>
      <c r="Y3592" s="131">
        <f>IF($D3592=Y$1,SUMIFS($H$3:$H3592,$G$3:$G3592,Y$1,$C$3:$C3592,"Sell"),0)</f>
        <v>0</v>
      </c>
      <c r="Z3592" s="131">
        <f t="shared" si="621"/>
        <v>0</v>
      </c>
      <c r="AA3592" s="131">
        <f>IF($D3592=AA$1,SUMIFS($H$3:$H3592,$G$3:$G3592,AA$1,$C$3:$C3592,"Sell"),0)</f>
        <v>0</v>
      </c>
      <c r="AB3592" s="131">
        <f t="shared" si="622"/>
        <v>0</v>
      </c>
      <c r="AC3592" s="131">
        <f>SUMIFS('Deductions and Deposits'!$H:$H,'Deductions and Deposits'!$G:$G,D3592,'Deductions and Deposits'!$F:$F,"&lt;="&amp;B3592)+SUMIFS($F$3:F3592,$D$3:D3592,D3592,$C$3:C3592,"Coin Deposit",$E$3:E3592,"")</f>
        <v>0</v>
      </c>
      <c r="AD3592" s="131">
        <f>SUMIFS('Deductions and Deposits'!$D:$D,'Deductions and Deposits'!$C:$C,D3592)+SUMIFS($F:$F,$D:$D,D3592,$C:$C,"Coin Deduction")</f>
        <v>0</v>
      </c>
      <c r="AE3592" s="131">
        <f>Table5[[#This Row],[Column4]]+Table5[[#This Row],[Column14]]+Table5[[#This Row],[Column19]]+Table5[[#This Row],[Column12]]</f>
        <v>0</v>
      </c>
      <c r="AF3592" s="131">
        <f>Table5[[#This Row],[Column5]]+Table5[[#This Row],[Column13]]+Table5[[#This Row],[Column21]]+Table5[[#This Row],[Column18]]</f>
        <v>0</v>
      </c>
      <c r="AG3592" s="131">
        <f t="shared" si="623"/>
        <v>0</v>
      </c>
      <c r="AH3592" s="131">
        <f t="shared" si="624"/>
        <v>0</v>
      </c>
      <c r="AI3592" s="131">
        <f>Table5[[#This Row],[Column17]]-Table5[[#This Row],[Column20]]</f>
        <v>0</v>
      </c>
      <c r="AJ3592" s="131">
        <f t="shared" si="625"/>
        <v>0</v>
      </c>
      <c r="AK3592" s="131">
        <f t="shared" si="618"/>
        <v>0</v>
      </c>
      <c r="AL3592" s="131">
        <f t="shared" si="626"/>
        <v>0</v>
      </c>
      <c r="AM3592" s="131" t="str">
        <f t="shared" si="627"/>
        <v/>
      </c>
      <c r="AN3592" s="131" t="str">
        <f t="shared" ca="1" si="628"/>
        <v/>
      </c>
    </row>
    <row r="3593" spans="1:40" ht="20.25" customHeight="1" x14ac:dyDescent="0.3">
      <c r="A3593" s="127"/>
      <c r="B3593" s="164"/>
      <c r="C3593" s="139"/>
      <c r="D3593" s="140"/>
      <c r="E3593" s="139"/>
      <c r="F3593" s="139"/>
      <c r="G3593" s="140"/>
      <c r="H3593" s="139"/>
      <c r="I3593" s="129"/>
      <c r="L3593" s="128"/>
      <c r="M3593" s="128"/>
      <c r="N3593" s="128"/>
      <c r="O3593" s="128"/>
      <c r="P3593" s="128"/>
      <c r="Q3593" s="128"/>
      <c r="R3593" s="128"/>
      <c r="S3593" s="128"/>
      <c r="T3593" s="120">
        <f t="shared" si="619"/>
        <v>0</v>
      </c>
      <c r="U3593" s="131"/>
      <c r="V3593" s="131"/>
      <c r="W3593" s="131">
        <f>SUMIFS($F$3:F3593,$D$3:D3593,D3593,$C$3:C3593,"Buy")+SUMIFS($F$3:F3593,$D$3:D3593,D3593,$C$3:C3593,"Coin Deposit",$E$3:E3593,"&lt;&gt;")</f>
        <v>0</v>
      </c>
      <c r="X3593" s="131">
        <f t="shared" si="620"/>
        <v>0</v>
      </c>
      <c r="Y3593" s="131">
        <f>IF($D3593=Y$1,SUMIFS($H$3:$H3593,$G$3:$G3593,Y$1,$C$3:$C3593,"Sell"),0)</f>
        <v>0</v>
      </c>
      <c r="Z3593" s="131">
        <f t="shared" si="621"/>
        <v>0</v>
      </c>
      <c r="AA3593" s="131">
        <f>IF($D3593=AA$1,SUMIFS($H$3:$H3593,$G$3:$G3593,AA$1,$C$3:$C3593,"Sell"),0)</f>
        <v>0</v>
      </c>
      <c r="AB3593" s="131">
        <f t="shared" si="622"/>
        <v>0</v>
      </c>
      <c r="AC3593" s="131">
        <f>SUMIFS('Deductions and Deposits'!$H:$H,'Deductions and Deposits'!$G:$G,D3593,'Deductions and Deposits'!$F:$F,"&lt;="&amp;B3593)+SUMIFS($F$3:F3593,$D$3:D3593,D3593,$C$3:C3593,"Coin Deposit",$E$3:E3593,"")</f>
        <v>0</v>
      </c>
      <c r="AD3593" s="131">
        <f>SUMIFS('Deductions and Deposits'!$D:$D,'Deductions and Deposits'!$C:$C,D3593)+SUMIFS($F:$F,$D:$D,D3593,$C:$C,"Coin Deduction")</f>
        <v>0</v>
      </c>
      <c r="AE3593" s="131">
        <f>Table5[[#This Row],[Column4]]+Table5[[#This Row],[Column14]]+Table5[[#This Row],[Column19]]+Table5[[#This Row],[Column12]]</f>
        <v>0</v>
      </c>
      <c r="AF3593" s="131">
        <f>Table5[[#This Row],[Column5]]+Table5[[#This Row],[Column13]]+Table5[[#This Row],[Column21]]+Table5[[#This Row],[Column18]]</f>
        <v>0</v>
      </c>
      <c r="AG3593" s="131">
        <f t="shared" si="623"/>
        <v>0</v>
      </c>
      <c r="AH3593" s="131">
        <f t="shared" si="624"/>
        <v>0</v>
      </c>
      <c r="AI3593" s="131">
        <f>Table5[[#This Row],[Column17]]-Table5[[#This Row],[Column20]]</f>
        <v>0</v>
      </c>
      <c r="AJ3593" s="131">
        <f t="shared" si="625"/>
        <v>0</v>
      </c>
      <c r="AK3593" s="131">
        <f t="shared" si="618"/>
        <v>0</v>
      </c>
      <c r="AL3593" s="131">
        <f t="shared" si="626"/>
        <v>0</v>
      </c>
      <c r="AM3593" s="131" t="str">
        <f t="shared" si="627"/>
        <v/>
      </c>
      <c r="AN3593" s="131" t="str">
        <f t="shared" ca="1" si="628"/>
        <v/>
      </c>
    </row>
    <row r="3594" spans="1:40" ht="20.25" customHeight="1" x14ac:dyDescent="0.3">
      <c r="A3594" s="127"/>
      <c r="B3594" s="164"/>
      <c r="C3594" s="139"/>
      <c r="D3594" s="140"/>
      <c r="E3594" s="139"/>
      <c r="F3594" s="139"/>
      <c r="G3594" s="140"/>
      <c r="H3594" s="139"/>
      <c r="I3594" s="129"/>
      <c r="L3594" s="128"/>
      <c r="M3594" s="128"/>
      <c r="N3594" s="128"/>
      <c r="O3594" s="128"/>
      <c r="P3594" s="128"/>
      <c r="Q3594" s="128"/>
      <c r="R3594" s="128"/>
      <c r="S3594" s="128"/>
      <c r="T3594" s="120">
        <f t="shared" si="619"/>
        <v>0</v>
      </c>
      <c r="U3594" s="131"/>
      <c r="V3594" s="131"/>
      <c r="W3594" s="131">
        <f>SUMIFS($F$3:F3594,$D$3:D3594,D3594,$C$3:C3594,"Buy")+SUMIFS($F$3:F3594,$D$3:D3594,D3594,$C$3:C3594,"Coin Deposit",$E$3:E3594,"&lt;&gt;")</f>
        <v>0</v>
      </c>
      <c r="X3594" s="131">
        <f t="shared" si="620"/>
        <v>0</v>
      </c>
      <c r="Y3594" s="131">
        <f>IF($D3594=Y$1,SUMIFS($H$3:$H3594,$G$3:$G3594,Y$1,$C$3:$C3594,"Sell"),0)</f>
        <v>0</v>
      </c>
      <c r="Z3594" s="131">
        <f t="shared" si="621"/>
        <v>0</v>
      </c>
      <c r="AA3594" s="131">
        <f>IF($D3594=AA$1,SUMIFS($H$3:$H3594,$G$3:$G3594,AA$1,$C$3:$C3594,"Sell"),0)</f>
        <v>0</v>
      </c>
      <c r="AB3594" s="131">
        <f t="shared" si="622"/>
        <v>0</v>
      </c>
      <c r="AC3594" s="131">
        <f>SUMIFS('Deductions and Deposits'!$H:$H,'Deductions and Deposits'!$G:$G,D3594,'Deductions and Deposits'!$F:$F,"&lt;="&amp;B3594)+SUMIFS($F$3:F3594,$D$3:D3594,D3594,$C$3:C3594,"Coin Deposit",$E$3:E3594,"")</f>
        <v>0</v>
      </c>
      <c r="AD3594" s="131">
        <f>SUMIFS('Deductions and Deposits'!$D:$D,'Deductions and Deposits'!$C:$C,D3594)+SUMIFS($F:$F,$D:$D,D3594,$C:$C,"Coin Deduction")</f>
        <v>0</v>
      </c>
      <c r="AE3594" s="131">
        <f>Table5[[#This Row],[Column4]]+Table5[[#This Row],[Column14]]+Table5[[#This Row],[Column19]]+Table5[[#This Row],[Column12]]</f>
        <v>0</v>
      </c>
      <c r="AF3594" s="131">
        <f>Table5[[#This Row],[Column5]]+Table5[[#This Row],[Column13]]+Table5[[#This Row],[Column21]]+Table5[[#This Row],[Column18]]</f>
        <v>0</v>
      </c>
      <c r="AG3594" s="131">
        <f t="shared" si="623"/>
        <v>0</v>
      </c>
      <c r="AH3594" s="131">
        <f t="shared" si="624"/>
        <v>0</v>
      </c>
      <c r="AI3594" s="131">
        <f>Table5[[#This Row],[Column17]]-Table5[[#This Row],[Column20]]</f>
        <v>0</v>
      </c>
      <c r="AJ3594" s="131">
        <f t="shared" si="625"/>
        <v>0</v>
      </c>
      <c r="AK3594" s="131">
        <f t="shared" si="618"/>
        <v>0</v>
      </c>
      <c r="AL3594" s="131">
        <f t="shared" si="626"/>
        <v>0</v>
      </c>
      <c r="AM3594" s="131" t="str">
        <f t="shared" si="627"/>
        <v/>
      </c>
      <c r="AN3594" s="131" t="str">
        <f t="shared" ca="1" si="628"/>
        <v/>
      </c>
    </row>
    <row r="3595" spans="1:40" ht="20.25" customHeight="1" x14ac:dyDescent="0.3">
      <c r="A3595" s="127"/>
      <c r="B3595" s="164"/>
      <c r="C3595" s="139"/>
      <c r="D3595" s="140"/>
      <c r="E3595" s="139"/>
      <c r="F3595" s="139"/>
      <c r="G3595" s="140"/>
      <c r="H3595" s="139"/>
      <c r="I3595" s="129"/>
      <c r="L3595" s="128"/>
      <c r="M3595" s="128"/>
      <c r="N3595" s="128"/>
      <c r="O3595" s="128"/>
      <c r="P3595" s="128"/>
      <c r="Q3595" s="128"/>
      <c r="R3595" s="128"/>
      <c r="S3595" s="128"/>
      <c r="T3595" s="120">
        <f t="shared" si="619"/>
        <v>0</v>
      </c>
      <c r="U3595" s="131"/>
      <c r="V3595" s="131"/>
      <c r="W3595" s="131">
        <f>SUMIFS($F$3:F3595,$D$3:D3595,D3595,$C$3:C3595,"Buy")+SUMIFS($F$3:F3595,$D$3:D3595,D3595,$C$3:C3595,"Coin Deposit",$E$3:E3595,"&lt;&gt;")</f>
        <v>0</v>
      </c>
      <c r="X3595" s="131">
        <f t="shared" si="620"/>
        <v>0</v>
      </c>
      <c r="Y3595" s="131">
        <f>IF($D3595=Y$1,SUMIFS($H$3:$H3595,$G$3:$G3595,Y$1,$C$3:$C3595,"Sell"),0)</f>
        <v>0</v>
      </c>
      <c r="Z3595" s="131">
        <f t="shared" si="621"/>
        <v>0</v>
      </c>
      <c r="AA3595" s="131">
        <f>IF($D3595=AA$1,SUMIFS($H$3:$H3595,$G$3:$G3595,AA$1,$C$3:$C3595,"Sell"),0)</f>
        <v>0</v>
      </c>
      <c r="AB3595" s="131">
        <f t="shared" si="622"/>
        <v>0</v>
      </c>
      <c r="AC3595" s="131">
        <f>SUMIFS('Deductions and Deposits'!$H:$H,'Deductions and Deposits'!$G:$G,D3595,'Deductions and Deposits'!$F:$F,"&lt;="&amp;B3595)+SUMIFS($F$3:F3595,$D$3:D3595,D3595,$C$3:C3595,"Coin Deposit",$E$3:E3595,"")</f>
        <v>0</v>
      </c>
      <c r="AD3595" s="131">
        <f>SUMIFS('Deductions and Deposits'!$D:$D,'Deductions and Deposits'!$C:$C,D3595)+SUMIFS($F:$F,$D:$D,D3595,$C:$C,"Coin Deduction")</f>
        <v>0</v>
      </c>
      <c r="AE3595" s="131">
        <f>Table5[[#This Row],[Column4]]+Table5[[#This Row],[Column14]]+Table5[[#This Row],[Column19]]+Table5[[#This Row],[Column12]]</f>
        <v>0</v>
      </c>
      <c r="AF3595" s="131">
        <f>Table5[[#This Row],[Column5]]+Table5[[#This Row],[Column13]]+Table5[[#This Row],[Column21]]+Table5[[#This Row],[Column18]]</f>
        <v>0</v>
      </c>
      <c r="AG3595" s="131">
        <f t="shared" si="623"/>
        <v>0</v>
      </c>
      <c r="AH3595" s="131">
        <f t="shared" si="624"/>
        <v>0</v>
      </c>
      <c r="AI3595" s="131">
        <f>Table5[[#This Row],[Column17]]-Table5[[#This Row],[Column20]]</f>
        <v>0</v>
      </c>
      <c r="AJ3595" s="131">
        <f t="shared" si="625"/>
        <v>0</v>
      </c>
      <c r="AK3595" s="131">
        <f t="shared" si="618"/>
        <v>0</v>
      </c>
      <c r="AL3595" s="131">
        <f t="shared" si="626"/>
        <v>0</v>
      </c>
      <c r="AM3595" s="131" t="str">
        <f t="shared" si="627"/>
        <v/>
      </c>
      <c r="AN3595" s="131" t="str">
        <f t="shared" ca="1" si="628"/>
        <v/>
      </c>
    </row>
    <row r="3596" spans="1:40" ht="20.25" customHeight="1" x14ac:dyDescent="0.3">
      <c r="A3596" s="127"/>
      <c r="B3596" s="164"/>
      <c r="C3596" s="139"/>
      <c r="D3596" s="140"/>
      <c r="E3596" s="139"/>
      <c r="F3596" s="139"/>
      <c r="G3596" s="140"/>
      <c r="H3596" s="139"/>
      <c r="I3596" s="129"/>
      <c r="L3596" s="128"/>
      <c r="M3596" s="128"/>
      <c r="N3596" s="128"/>
      <c r="O3596" s="128"/>
      <c r="P3596" s="128"/>
      <c r="Q3596" s="128"/>
      <c r="R3596" s="128"/>
      <c r="S3596" s="128"/>
      <c r="T3596" s="120">
        <f t="shared" si="619"/>
        <v>0</v>
      </c>
      <c r="U3596" s="131"/>
      <c r="V3596" s="131"/>
      <c r="W3596" s="131">
        <f>SUMIFS($F$3:F3596,$D$3:D3596,D3596,$C$3:C3596,"Buy")+SUMIFS($F$3:F3596,$D$3:D3596,D3596,$C$3:C3596,"Coin Deposit",$E$3:E3596,"&lt;&gt;")</f>
        <v>0</v>
      </c>
      <c r="X3596" s="131">
        <f t="shared" si="620"/>
        <v>0</v>
      </c>
      <c r="Y3596" s="131">
        <f>IF($D3596=Y$1,SUMIFS($H$3:$H3596,$G$3:$G3596,Y$1,$C$3:$C3596,"Sell"),0)</f>
        <v>0</v>
      </c>
      <c r="Z3596" s="131">
        <f t="shared" si="621"/>
        <v>0</v>
      </c>
      <c r="AA3596" s="131">
        <f>IF($D3596=AA$1,SUMIFS($H$3:$H3596,$G$3:$G3596,AA$1,$C$3:$C3596,"Sell"),0)</f>
        <v>0</v>
      </c>
      <c r="AB3596" s="131">
        <f t="shared" si="622"/>
        <v>0</v>
      </c>
      <c r="AC3596" s="131">
        <f>SUMIFS('Deductions and Deposits'!$H:$H,'Deductions and Deposits'!$G:$G,D3596,'Deductions and Deposits'!$F:$F,"&lt;="&amp;B3596)+SUMIFS($F$3:F3596,$D$3:D3596,D3596,$C$3:C3596,"Coin Deposit",$E$3:E3596,"")</f>
        <v>0</v>
      </c>
      <c r="AD3596" s="131">
        <f>SUMIFS('Deductions and Deposits'!$D:$D,'Deductions and Deposits'!$C:$C,D3596)+SUMIFS($F:$F,$D:$D,D3596,$C:$C,"Coin Deduction")</f>
        <v>0</v>
      </c>
      <c r="AE3596" s="131">
        <f>Table5[[#This Row],[Column4]]+Table5[[#This Row],[Column14]]+Table5[[#This Row],[Column19]]+Table5[[#This Row],[Column12]]</f>
        <v>0</v>
      </c>
      <c r="AF3596" s="131">
        <f>Table5[[#This Row],[Column5]]+Table5[[#This Row],[Column13]]+Table5[[#This Row],[Column21]]+Table5[[#This Row],[Column18]]</f>
        <v>0</v>
      </c>
      <c r="AG3596" s="131">
        <f t="shared" si="623"/>
        <v>0</v>
      </c>
      <c r="AH3596" s="131">
        <f t="shared" si="624"/>
        <v>0</v>
      </c>
      <c r="AI3596" s="131">
        <f>Table5[[#This Row],[Column17]]-Table5[[#This Row],[Column20]]</f>
        <v>0</v>
      </c>
      <c r="AJ3596" s="131">
        <f t="shared" si="625"/>
        <v>0</v>
      </c>
      <c r="AK3596" s="131">
        <f t="shared" si="618"/>
        <v>0</v>
      </c>
      <c r="AL3596" s="131">
        <f t="shared" si="626"/>
        <v>0</v>
      </c>
      <c r="AM3596" s="131" t="str">
        <f t="shared" si="627"/>
        <v/>
      </c>
      <c r="AN3596" s="131" t="str">
        <f t="shared" ca="1" si="628"/>
        <v/>
      </c>
    </row>
    <row r="3597" spans="1:40" ht="20.25" customHeight="1" x14ac:dyDescent="0.3">
      <c r="A3597" s="127"/>
      <c r="B3597" s="164"/>
      <c r="C3597" s="139"/>
      <c r="D3597" s="140"/>
      <c r="E3597" s="139"/>
      <c r="F3597" s="139"/>
      <c r="G3597" s="140"/>
      <c r="H3597" s="139"/>
      <c r="I3597" s="129"/>
      <c r="L3597" s="128"/>
      <c r="M3597" s="128"/>
      <c r="N3597" s="128"/>
      <c r="O3597" s="128"/>
      <c r="P3597" s="128"/>
      <c r="Q3597" s="128"/>
      <c r="R3597" s="128"/>
      <c r="S3597" s="128"/>
      <c r="T3597" s="120">
        <f t="shared" si="619"/>
        <v>0</v>
      </c>
      <c r="U3597" s="131"/>
      <c r="V3597" s="131"/>
      <c r="W3597" s="131">
        <f>SUMIFS($F$3:F3597,$D$3:D3597,D3597,$C$3:C3597,"Buy")+SUMIFS($F$3:F3597,$D$3:D3597,D3597,$C$3:C3597,"Coin Deposit",$E$3:E3597,"&lt;&gt;")</f>
        <v>0</v>
      </c>
      <c r="X3597" s="131">
        <f t="shared" si="620"/>
        <v>0</v>
      </c>
      <c r="Y3597" s="131">
        <f>IF($D3597=Y$1,SUMIFS($H$3:$H3597,$G$3:$G3597,Y$1,$C$3:$C3597,"Sell"),0)</f>
        <v>0</v>
      </c>
      <c r="Z3597" s="131">
        <f t="shared" si="621"/>
        <v>0</v>
      </c>
      <c r="AA3597" s="131">
        <f>IF($D3597=AA$1,SUMIFS($H$3:$H3597,$G$3:$G3597,AA$1,$C$3:$C3597,"Sell"),0)</f>
        <v>0</v>
      </c>
      <c r="AB3597" s="131">
        <f t="shared" si="622"/>
        <v>0</v>
      </c>
      <c r="AC3597" s="131">
        <f>SUMIFS('Deductions and Deposits'!$H:$H,'Deductions and Deposits'!$G:$G,D3597,'Deductions and Deposits'!$F:$F,"&lt;="&amp;B3597)+SUMIFS($F$3:F3597,$D$3:D3597,D3597,$C$3:C3597,"Coin Deposit",$E$3:E3597,"")</f>
        <v>0</v>
      </c>
      <c r="AD3597" s="131">
        <f>SUMIFS('Deductions and Deposits'!$D:$D,'Deductions and Deposits'!$C:$C,D3597)+SUMIFS($F:$F,$D:$D,D3597,$C:$C,"Coin Deduction")</f>
        <v>0</v>
      </c>
      <c r="AE3597" s="131">
        <f>Table5[[#This Row],[Column4]]+Table5[[#This Row],[Column14]]+Table5[[#This Row],[Column19]]+Table5[[#This Row],[Column12]]</f>
        <v>0</v>
      </c>
      <c r="AF3597" s="131">
        <f>Table5[[#This Row],[Column5]]+Table5[[#This Row],[Column13]]+Table5[[#This Row],[Column21]]+Table5[[#This Row],[Column18]]</f>
        <v>0</v>
      </c>
      <c r="AG3597" s="131">
        <f t="shared" si="623"/>
        <v>0</v>
      </c>
      <c r="AH3597" s="131">
        <f t="shared" si="624"/>
        <v>0</v>
      </c>
      <c r="AI3597" s="131">
        <f>Table5[[#This Row],[Column17]]-Table5[[#This Row],[Column20]]</f>
        <v>0</v>
      </c>
      <c r="AJ3597" s="131">
        <f t="shared" si="625"/>
        <v>0</v>
      </c>
      <c r="AK3597" s="131">
        <f t="shared" si="618"/>
        <v>0</v>
      </c>
      <c r="AL3597" s="131">
        <f t="shared" si="626"/>
        <v>0</v>
      </c>
      <c r="AM3597" s="131" t="str">
        <f t="shared" si="627"/>
        <v/>
      </c>
      <c r="AN3597" s="131" t="str">
        <f t="shared" ca="1" si="628"/>
        <v/>
      </c>
    </row>
    <row r="3598" spans="1:40" ht="20.25" customHeight="1" x14ac:dyDescent="0.3">
      <c r="A3598" s="127"/>
      <c r="B3598" s="164"/>
      <c r="C3598" s="139"/>
      <c r="D3598" s="140"/>
      <c r="E3598" s="139"/>
      <c r="F3598" s="139"/>
      <c r="G3598" s="140"/>
      <c r="H3598" s="139"/>
      <c r="I3598" s="129"/>
      <c r="L3598" s="128"/>
      <c r="M3598" s="128"/>
      <c r="N3598" s="128"/>
      <c r="O3598" s="128"/>
      <c r="P3598" s="128"/>
      <c r="Q3598" s="128"/>
      <c r="R3598" s="128"/>
      <c r="S3598" s="128"/>
      <c r="T3598" s="120">
        <f t="shared" si="619"/>
        <v>0</v>
      </c>
      <c r="U3598" s="131"/>
      <c r="V3598" s="131"/>
      <c r="W3598" s="131">
        <f>SUMIFS($F$3:F3598,$D$3:D3598,D3598,$C$3:C3598,"Buy")+SUMIFS($F$3:F3598,$D$3:D3598,D3598,$C$3:C3598,"Coin Deposit",$E$3:E3598,"&lt;&gt;")</f>
        <v>0</v>
      </c>
      <c r="X3598" s="131">
        <f t="shared" si="620"/>
        <v>0</v>
      </c>
      <c r="Y3598" s="131">
        <f>IF($D3598=Y$1,SUMIFS($H$3:$H3598,$G$3:$G3598,Y$1,$C$3:$C3598,"Sell"),0)</f>
        <v>0</v>
      </c>
      <c r="Z3598" s="131">
        <f t="shared" si="621"/>
        <v>0</v>
      </c>
      <c r="AA3598" s="131">
        <f>IF($D3598=AA$1,SUMIFS($H$3:$H3598,$G$3:$G3598,AA$1,$C$3:$C3598,"Sell"),0)</f>
        <v>0</v>
      </c>
      <c r="AB3598" s="131">
        <f t="shared" si="622"/>
        <v>0</v>
      </c>
      <c r="AC3598" s="131">
        <f>SUMIFS('Deductions and Deposits'!$H:$H,'Deductions and Deposits'!$G:$G,D3598,'Deductions and Deposits'!$F:$F,"&lt;="&amp;B3598)+SUMIFS($F$3:F3598,$D$3:D3598,D3598,$C$3:C3598,"Coin Deposit",$E$3:E3598,"")</f>
        <v>0</v>
      </c>
      <c r="AD3598" s="131">
        <f>SUMIFS('Deductions and Deposits'!$D:$D,'Deductions and Deposits'!$C:$C,D3598)+SUMIFS($F:$F,$D:$D,D3598,$C:$C,"Coin Deduction")</f>
        <v>0</v>
      </c>
      <c r="AE3598" s="131">
        <f>Table5[[#This Row],[Column4]]+Table5[[#This Row],[Column14]]+Table5[[#This Row],[Column19]]+Table5[[#This Row],[Column12]]</f>
        <v>0</v>
      </c>
      <c r="AF3598" s="131">
        <f>Table5[[#This Row],[Column5]]+Table5[[#This Row],[Column13]]+Table5[[#This Row],[Column21]]+Table5[[#This Row],[Column18]]</f>
        <v>0</v>
      </c>
      <c r="AG3598" s="131">
        <f t="shared" si="623"/>
        <v>0</v>
      </c>
      <c r="AH3598" s="131">
        <f t="shared" si="624"/>
        <v>0</v>
      </c>
      <c r="AI3598" s="131">
        <f>Table5[[#This Row],[Column17]]-Table5[[#This Row],[Column20]]</f>
        <v>0</v>
      </c>
      <c r="AJ3598" s="131">
        <f t="shared" si="625"/>
        <v>0</v>
      </c>
      <c r="AK3598" s="131">
        <f t="shared" si="618"/>
        <v>0</v>
      </c>
      <c r="AL3598" s="131">
        <f t="shared" si="626"/>
        <v>0</v>
      </c>
      <c r="AM3598" s="131" t="str">
        <f t="shared" si="627"/>
        <v/>
      </c>
      <c r="AN3598" s="131" t="str">
        <f t="shared" ca="1" si="628"/>
        <v/>
      </c>
    </row>
    <row r="3599" spans="1:40" ht="20.25" customHeight="1" x14ac:dyDescent="0.3">
      <c r="A3599" s="127"/>
      <c r="B3599" s="164"/>
      <c r="C3599" s="139"/>
      <c r="D3599" s="140"/>
      <c r="E3599" s="139"/>
      <c r="F3599" s="139"/>
      <c r="G3599" s="140"/>
      <c r="H3599" s="139"/>
      <c r="I3599" s="129"/>
      <c r="L3599" s="128"/>
      <c r="M3599" s="128"/>
      <c r="N3599" s="128"/>
      <c r="O3599" s="128"/>
      <c r="P3599" s="128"/>
      <c r="Q3599" s="128"/>
      <c r="R3599" s="128"/>
      <c r="S3599" s="128"/>
      <c r="T3599" s="120">
        <f t="shared" si="619"/>
        <v>0</v>
      </c>
      <c r="U3599" s="131"/>
      <c r="V3599" s="131"/>
      <c r="W3599" s="131">
        <f>SUMIFS($F$3:F3599,$D$3:D3599,D3599,$C$3:C3599,"Buy")+SUMIFS($F$3:F3599,$D$3:D3599,D3599,$C$3:C3599,"Coin Deposit",$E$3:E3599,"&lt;&gt;")</f>
        <v>0</v>
      </c>
      <c r="X3599" s="131">
        <f t="shared" si="620"/>
        <v>0</v>
      </c>
      <c r="Y3599" s="131">
        <f>IF($D3599=Y$1,SUMIFS($H$3:$H3599,$G$3:$G3599,Y$1,$C$3:$C3599,"Sell"),0)</f>
        <v>0</v>
      </c>
      <c r="Z3599" s="131">
        <f t="shared" si="621"/>
        <v>0</v>
      </c>
      <c r="AA3599" s="131">
        <f>IF($D3599=AA$1,SUMIFS($H$3:$H3599,$G$3:$G3599,AA$1,$C$3:$C3599,"Sell"),0)</f>
        <v>0</v>
      </c>
      <c r="AB3599" s="131">
        <f t="shared" si="622"/>
        <v>0</v>
      </c>
      <c r="AC3599" s="131">
        <f>SUMIFS('Deductions and Deposits'!$H:$H,'Deductions and Deposits'!$G:$G,D3599,'Deductions and Deposits'!$F:$F,"&lt;="&amp;B3599)+SUMIFS($F$3:F3599,$D$3:D3599,D3599,$C$3:C3599,"Coin Deposit",$E$3:E3599,"")</f>
        <v>0</v>
      </c>
      <c r="AD3599" s="131">
        <f>SUMIFS('Deductions and Deposits'!$D:$D,'Deductions and Deposits'!$C:$C,D3599)+SUMIFS($F:$F,$D:$D,D3599,$C:$C,"Coin Deduction")</f>
        <v>0</v>
      </c>
      <c r="AE3599" s="131">
        <f>Table5[[#This Row],[Column4]]+Table5[[#This Row],[Column14]]+Table5[[#This Row],[Column19]]+Table5[[#This Row],[Column12]]</f>
        <v>0</v>
      </c>
      <c r="AF3599" s="131">
        <f>Table5[[#This Row],[Column5]]+Table5[[#This Row],[Column13]]+Table5[[#This Row],[Column21]]+Table5[[#This Row],[Column18]]</f>
        <v>0</v>
      </c>
      <c r="AG3599" s="131">
        <f t="shared" si="623"/>
        <v>0</v>
      </c>
      <c r="AH3599" s="131">
        <f t="shared" si="624"/>
        <v>0</v>
      </c>
      <c r="AI3599" s="131">
        <f>Table5[[#This Row],[Column17]]-Table5[[#This Row],[Column20]]</f>
        <v>0</v>
      </c>
      <c r="AJ3599" s="131">
        <f t="shared" si="625"/>
        <v>0</v>
      </c>
      <c r="AK3599" s="131">
        <f t="shared" si="618"/>
        <v>0</v>
      </c>
      <c r="AL3599" s="131">
        <f t="shared" si="626"/>
        <v>0</v>
      </c>
      <c r="AM3599" s="131" t="str">
        <f t="shared" si="627"/>
        <v/>
      </c>
      <c r="AN3599" s="131" t="str">
        <f t="shared" ca="1" si="628"/>
        <v/>
      </c>
    </row>
    <row r="3600" spans="1:40" ht="20.25" customHeight="1" x14ac:dyDescent="0.3">
      <c r="A3600" s="127"/>
      <c r="B3600" s="164"/>
      <c r="C3600" s="139"/>
      <c r="D3600" s="140"/>
      <c r="E3600" s="139"/>
      <c r="F3600" s="139"/>
      <c r="G3600" s="140"/>
      <c r="H3600" s="139"/>
      <c r="I3600" s="129"/>
      <c r="L3600" s="128"/>
      <c r="M3600" s="128"/>
      <c r="N3600" s="128"/>
      <c r="O3600" s="128"/>
      <c r="P3600" s="128"/>
      <c r="Q3600" s="128"/>
      <c r="R3600" s="128"/>
      <c r="S3600" s="128"/>
      <c r="T3600" s="120">
        <f t="shared" si="619"/>
        <v>0</v>
      </c>
      <c r="U3600" s="131"/>
      <c r="V3600" s="131"/>
      <c r="W3600" s="131">
        <f>SUMIFS($F$3:F3600,$D$3:D3600,D3600,$C$3:C3600,"Buy")+SUMIFS($F$3:F3600,$D$3:D3600,D3600,$C$3:C3600,"Coin Deposit",$E$3:E3600,"&lt;&gt;")</f>
        <v>0</v>
      </c>
      <c r="X3600" s="131">
        <f t="shared" si="620"/>
        <v>0</v>
      </c>
      <c r="Y3600" s="131">
        <f>IF($D3600=Y$1,SUMIFS($H$3:$H3600,$G$3:$G3600,Y$1,$C$3:$C3600,"Sell"),0)</f>
        <v>0</v>
      </c>
      <c r="Z3600" s="131">
        <f t="shared" si="621"/>
        <v>0</v>
      </c>
      <c r="AA3600" s="131">
        <f>IF($D3600=AA$1,SUMIFS($H$3:$H3600,$G$3:$G3600,AA$1,$C$3:$C3600,"Sell"),0)</f>
        <v>0</v>
      </c>
      <c r="AB3600" s="131">
        <f t="shared" si="622"/>
        <v>0</v>
      </c>
      <c r="AC3600" s="131">
        <f>SUMIFS('Deductions and Deposits'!$H:$H,'Deductions and Deposits'!$G:$G,D3600,'Deductions and Deposits'!$F:$F,"&lt;="&amp;B3600)+SUMIFS($F$3:F3600,$D$3:D3600,D3600,$C$3:C3600,"Coin Deposit",$E$3:E3600,"")</f>
        <v>0</v>
      </c>
      <c r="AD3600" s="131">
        <f>SUMIFS('Deductions and Deposits'!$D:$D,'Deductions and Deposits'!$C:$C,D3600)+SUMIFS($F:$F,$D:$D,D3600,$C:$C,"Coin Deduction")</f>
        <v>0</v>
      </c>
      <c r="AE3600" s="131">
        <f>Table5[[#This Row],[Column4]]+Table5[[#This Row],[Column14]]+Table5[[#This Row],[Column19]]+Table5[[#This Row],[Column12]]</f>
        <v>0</v>
      </c>
      <c r="AF3600" s="131">
        <f>Table5[[#This Row],[Column5]]+Table5[[#This Row],[Column13]]+Table5[[#This Row],[Column21]]+Table5[[#This Row],[Column18]]</f>
        <v>0</v>
      </c>
      <c r="AG3600" s="131">
        <f t="shared" si="623"/>
        <v>0</v>
      </c>
      <c r="AH3600" s="131">
        <f t="shared" si="624"/>
        <v>0</v>
      </c>
      <c r="AI3600" s="131">
        <f>Table5[[#This Row],[Column17]]-Table5[[#This Row],[Column20]]</f>
        <v>0</v>
      </c>
      <c r="AJ3600" s="131">
        <f t="shared" si="625"/>
        <v>0</v>
      </c>
      <c r="AK3600" s="131">
        <f t="shared" si="618"/>
        <v>0</v>
      </c>
      <c r="AL3600" s="131">
        <f t="shared" si="626"/>
        <v>0</v>
      </c>
      <c r="AM3600" s="131" t="str">
        <f t="shared" si="627"/>
        <v/>
      </c>
      <c r="AN3600" s="131" t="str">
        <f t="shared" ca="1" si="628"/>
        <v/>
      </c>
    </row>
    <row r="3601" spans="1:40" ht="20.25" customHeight="1" x14ac:dyDescent="0.3">
      <c r="A3601" s="127"/>
      <c r="B3601" s="164"/>
      <c r="C3601" s="139"/>
      <c r="D3601" s="140"/>
      <c r="E3601" s="139"/>
      <c r="F3601" s="139"/>
      <c r="G3601" s="140"/>
      <c r="H3601" s="139"/>
      <c r="I3601" s="129"/>
      <c r="L3601" s="128"/>
      <c r="M3601" s="128"/>
      <c r="N3601" s="128"/>
      <c r="O3601" s="128"/>
      <c r="P3601" s="128"/>
      <c r="Q3601" s="128"/>
      <c r="R3601" s="128"/>
      <c r="S3601" s="128"/>
      <c r="T3601" s="120">
        <f t="shared" si="619"/>
        <v>0</v>
      </c>
      <c r="U3601" s="131"/>
      <c r="V3601" s="131"/>
      <c r="W3601" s="131">
        <f>SUMIFS($F$3:F3601,$D$3:D3601,D3601,$C$3:C3601,"Buy")+SUMIFS($F$3:F3601,$D$3:D3601,D3601,$C$3:C3601,"Coin Deposit",$E$3:E3601,"&lt;&gt;")</f>
        <v>0</v>
      </c>
      <c r="X3601" s="131">
        <f t="shared" si="620"/>
        <v>0</v>
      </c>
      <c r="Y3601" s="131">
        <f>IF($D3601=Y$1,SUMIFS($H$3:$H3601,$G$3:$G3601,Y$1,$C$3:$C3601,"Sell"),0)</f>
        <v>0</v>
      </c>
      <c r="Z3601" s="131">
        <f t="shared" si="621"/>
        <v>0</v>
      </c>
      <c r="AA3601" s="131">
        <f>IF($D3601=AA$1,SUMIFS($H$3:$H3601,$G$3:$G3601,AA$1,$C$3:$C3601,"Sell"),0)</f>
        <v>0</v>
      </c>
      <c r="AB3601" s="131">
        <f t="shared" si="622"/>
        <v>0</v>
      </c>
      <c r="AC3601" s="131">
        <f>SUMIFS('Deductions and Deposits'!$H:$H,'Deductions and Deposits'!$G:$G,D3601,'Deductions and Deposits'!$F:$F,"&lt;="&amp;B3601)+SUMIFS($F$3:F3601,$D$3:D3601,D3601,$C$3:C3601,"Coin Deposit",$E$3:E3601,"")</f>
        <v>0</v>
      </c>
      <c r="AD3601" s="131">
        <f>SUMIFS('Deductions and Deposits'!$D:$D,'Deductions and Deposits'!$C:$C,D3601)+SUMIFS($F:$F,$D:$D,D3601,$C:$C,"Coin Deduction")</f>
        <v>0</v>
      </c>
      <c r="AE3601" s="131">
        <f>Table5[[#This Row],[Column4]]+Table5[[#This Row],[Column14]]+Table5[[#This Row],[Column19]]+Table5[[#This Row],[Column12]]</f>
        <v>0</v>
      </c>
      <c r="AF3601" s="131">
        <f>Table5[[#This Row],[Column5]]+Table5[[#This Row],[Column13]]+Table5[[#This Row],[Column21]]+Table5[[#This Row],[Column18]]</f>
        <v>0</v>
      </c>
      <c r="AG3601" s="131">
        <f t="shared" si="623"/>
        <v>0</v>
      </c>
      <c r="AH3601" s="131">
        <f t="shared" si="624"/>
        <v>0</v>
      </c>
      <c r="AI3601" s="131">
        <f>Table5[[#This Row],[Column17]]-Table5[[#This Row],[Column20]]</f>
        <v>0</v>
      </c>
      <c r="AJ3601" s="131">
        <f t="shared" si="625"/>
        <v>0</v>
      </c>
      <c r="AK3601" s="131">
        <f t="shared" si="618"/>
        <v>0</v>
      </c>
      <c r="AL3601" s="131">
        <f t="shared" si="626"/>
        <v>0</v>
      </c>
      <c r="AM3601" s="131" t="str">
        <f t="shared" si="627"/>
        <v/>
      </c>
      <c r="AN3601" s="131" t="str">
        <f t="shared" ca="1" si="628"/>
        <v/>
      </c>
    </row>
    <row r="3602" spans="1:40" ht="20.25" customHeight="1" x14ac:dyDescent="0.3">
      <c r="A3602" s="127"/>
      <c r="B3602" s="164"/>
      <c r="C3602" s="139"/>
      <c r="D3602" s="140"/>
      <c r="E3602" s="139"/>
      <c r="F3602" s="139"/>
      <c r="G3602" s="140"/>
      <c r="H3602" s="139"/>
      <c r="I3602" s="129"/>
      <c r="L3602" s="128"/>
      <c r="M3602" s="128"/>
      <c r="N3602" s="128"/>
      <c r="O3602" s="128"/>
      <c r="P3602" s="128"/>
      <c r="Q3602" s="128"/>
      <c r="R3602" s="128"/>
      <c r="S3602" s="128"/>
      <c r="T3602" s="120">
        <f t="shared" si="619"/>
        <v>0</v>
      </c>
      <c r="U3602" s="131"/>
      <c r="V3602" s="131"/>
      <c r="W3602" s="131">
        <f>SUMIFS($F$3:F3602,$D$3:D3602,D3602,$C$3:C3602,"Buy")+SUMIFS($F$3:F3602,$D$3:D3602,D3602,$C$3:C3602,"Coin Deposit",$E$3:E3602,"&lt;&gt;")</f>
        <v>0</v>
      </c>
      <c r="X3602" s="131">
        <f t="shared" si="620"/>
        <v>0</v>
      </c>
      <c r="Y3602" s="131">
        <f>IF($D3602=Y$1,SUMIFS($H$3:$H3602,$G$3:$G3602,Y$1,$C$3:$C3602,"Sell"),0)</f>
        <v>0</v>
      </c>
      <c r="Z3602" s="131">
        <f t="shared" si="621"/>
        <v>0</v>
      </c>
      <c r="AA3602" s="131">
        <f>IF($D3602=AA$1,SUMIFS($H$3:$H3602,$G$3:$G3602,AA$1,$C$3:$C3602,"Sell"),0)</f>
        <v>0</v>
      </c>
      <c r="AB3602" s="131">
        <f t="shared" si="622"/>
        <v>0</v>
      </c>
      <c r="AC3602" s="131">
        <f>SUMIFS('Deductions and Deposits'!$H:$H,'Deductions and Deposits'!$G:$G,D3602,'Deductions and Deposits'!$F:$F,"&lt;="&amp;B3602)+SUMIFS($F$3:F3602,$D$3:D3602,D3602,$C$3:C3602,"Coin Deposit",$E$3:E3602,"")</f>
        <v>0</v>
      </c>
      <c r="AD3602" s="131">
        <f>SUMIFS('Deductions and Deposits'!$D:$D,'Deductions and Deposits'!$C:$C,D3602)+SUMIFS($F:$F,$D:$D,D3602,$C:$C,"Coin Deduction")</f>
        <v>0</v>
      </c>
      <c r="AE3602" s="131">
        <f>Table5[[#This Row],[Column4]]+Table5[[#This Row],[Column14]]+Table5[[#This Row],[Column19]]+Table5[[#This Row],[Column12]]</f>
        <v>0</v>
      </c>
      <c r="AF3602" s="131">
        <f>Table5[[#This Row],[Column5]]+Table5[[#This Row],[Column13]]+Table5[[#This Row],[Column21]]+Table5[[#This Row],[Column18]]</f>
        <v>0</v>
      </c>
      <c r="AG3602" s="131">
        <f t="shared" si="623"/>
        <v>0</v>
      </c>
      <c r="AH3602" s="131">
        <f t="shared" si="624"/>
        <v>0</v>
      </c>
      <c r="AI3602" s="131">
        <f>Table5[[#This Row],[Column17]]-Table5[[#This Row],[Column20]]</f>
        <v>0</v>
      </c>
      <c r="AJ3602" s="131">
        <f t="shared" si="625"/>
        <v>0</v>
      </c>
      <c r="AK3602" s="131">
        <f t="shared" si="618"/>
        <v>0</v>
      </c>
      <c r="AL3602" s="131">
        <f t="shared" si="626"/>
        <v>0</v>
      </c>
      <c r="AM3602" s="131" t="str">
        <f t="shared" si="627"/>
        <v/>
      </c>
      <c r="AN3602" s="131" t="str">
        <f t="shared" ca="1" si="628"/>
        <v/>
      </c>
    </row>
    <row r="3603" spans="1:40" ht="20.25" customHeight="1" x14ac:dyDescent="0.3">
      <c r="A3603" s="127"/>
      <c r="B3603" s="164"/>
      <c r="C3603" s="139"/>
      <c r="D3603" s="140"/>
      <c r="E3603" s="139"/>
      <c r="F3603" s="139"/>
      <c r="G3603" s="140"/>
      <c r="H3603" s="139"/>
      <c r="I3603" s="129"/>
      <c r="L3603" s="128"/>
      <c r="M3603" s="128"/>
      <c r="N3603" s="128"/>
      <c r="O3603" s="128"/>
      <c r="P3603" s="128"/>
      <c r="Q3603" s="128"/>
      <c r="R3603" s="128"/>
      <c r="S3603" s="128"/>
      <c r="T3603" s="120">
        <f t="shared" si="619"/>
        <v>0</v>
      </c>
      <c r="U3603" s="131"/>
      <c r="V3603" s="131"/>
      <c r="W3603" s="131">
        <f>SUMIFS($F$3:F3603,$D$3:D3603,D3603,$C$3:C3603,"Buy")+SUMIFS($F$3:F3603,$D$3:D3603,D3603,$C$3:C3603,"Coin Deposit",$E$3:E3603,"&lt;&gt;")</f>
        <v>0</v>
      </c>
      <c r="X3603" s="131">
        <f t="shared" si="620"/>
        <v>0</v>
      </c>
      <c r="Y3603" s="131">
        <f>IF($D3603=Y$1,SUMIFS($H$3:$H3603,$G$3:$G3603,Y$1,$C$3:$C3603,"Sell"),0)</f>
        <v>0</v>
      </c>
      <c r="Z3603" s="131">
        <f t="shared" si="621"/>
        <v>0</v>
      </c>
      <c r="AA3603" s="131">
        <f>IF($D3603=AA$1,SUMIFS($H$3:$H3603,$G$3:$G3603,AA$1,$C$3:$C3603,"Sell"),0)</f>
        <v>0</v>
      </c>
      <c r="AB3603" s="131">
        <f t="shared" si="622"/>
        <v>0</v>
      </c>
      <c r="AC3603" s="131">
        <f>SUMIFS('Deductions and Deposits'!$H:$H,'Deductions and Deposits'!$G:$G,D3603,'Deductions and Deposits'!$F:$F,"&lt;="&amp;B3603)+SUMIFS($F$3:F3603,$D$3:D3603,D3603,$C$3:C3603,"Coin Deposit",$E$3:E3603,"")</f>
        <v>0</v>
      </c>
      <c r="AD3603" s="131">
        <f>SUMIFS('Deductions and Deposits'!$D:$D,'Deductions and Deposits'!$C:$C,D3603)+SUMIFS($F:$F,$D:$D,D3603,$C:$C,"Coin Deduction")</f>
        <v>0</v>
      </c>
      <c r="AE3603" s="131">
        <f>Table5[[#This Row],[Column4]]+Table5[[#This Row],[Column14]]+Table5[[#This Row],[Column19]]+Table5[[#This Row],[Column12]]</f>
        <v>0</v>
      </c>
      <c r="AF3603" s="131">
        <f>Table5[[#This Row],[Column5]]+Table5[[#This Row],[Column13]]+Table5[[#This Row],[Column21]]+Table5[[#This Row],[Column18]]</f>
        <v>0</v>
      </c>
      <c r="AG3603" s="131">
        <f t="shared" si="623"/>
        <v>0</v>
      </c>
      <c r="AH3603" s="131">
        <f t="shared" si="624"/>
        <v>0</v>
      </c>
      <c r="AI3603" s="131">
        <f>Table5[[#This Row],[Column17]]-Table5[[#This Row],[Column20]]</f>
        <v>0</v>
      </c>
      <c r="AJ3603" s="131">
        <f t="shared" si="625"/>
        <v>0</v>
      </c>
      <c r="AK3603" s="131">
        <f t="shared" si="618"/>
        <v>0</v>
      </c>
      <c r="AL3603" s="131">
        <f t="shared" si="626"/>
        <v>0</v>
      </c>
      <c r="AM3603" s="131" t="str">
        <f t="shared" si="627"/>
        <v/>
      </c>
      <c r="AN3603" s="131" t="str">
        <f t="shared" ca="1" si="628"/>
        <v/>
      </c>
    </row>
    <row r="3604" spans="1:40" ht="20.25" customHeight="1" x14ac:dyDescent="0.3">
      <c r="A3604" s="127"/>
      <c r="B3604" s="164"/>
      <c r="C3604" s="139"/>
      <c r="D3604" s="140"/>
      <c r="E3604" s="139"/>
      <c r="F3604" s="139"/>
      <c r="G3604" s="140"/>
      <c r="H3604" s="139"/>
      <c r="I3604" s="129"/>
      <c r="L3604" s="128"/>
      <c r="M3604" s="128"/>
      <c r="N3604" s="128"/>
      <c r="O3604" s="128"/>
      <c r="P3604" s="128"/>
      <c r="Q3604" s="128"/>
      <c r="R3604" s="128"/>
      <c r="S3604" s="128"/>
      <c r="T3604" s="120">
        <f t="shared" si="619"/>
        <v>0</v>
      </c>
      <c r="U3604" s="131"/>
      <c r="V3604" s="131"/>
      <c r="W3604" s="131">
        <f>SUMIFS($F$3:F3604,$D$3:D3604,D3604,$C$3:C3604,"Buy")+SUMIFS($F$3:F3604,$D$3:D3604,D3604,$C$3:C3604,"Coin Deposit",$E$3:E3604,"&lt;&gt;")</f>
        <v>0</v>
      </c>
      <c r="X3604" s="131">
        <f t="shared" si="620"/>
        <v>0</v>
      </c>
      <c r="Y3604" s="131">
        <f>IF($D3604=Y$1,SUMIFS($H$3:$H3604,$G$3:$G3604,Y$1,$C$3:$C3604,"Sell"),0)</f>
        <v>0</v>
      </c>
      <c r="Z3604" s="131">
        <f t="shared" si="621"/>
        <v>0</v>
      </c>
      <c r="AA3604" s="131">
        <f>IF($D3604=AA$1,SUMIFS($H$3:$H3604,$G$3:$G3604,AA$1,$C$3:$C3604,"Sell"),0)</f>
        <v>0</v>
      </c>
      <c r="AB3604" s="131">
        <f t="shared" si="622"/>
        <v>0</v>
      </c>
      <c r="AC3604" s="131">
        <f>SUMIFS('Deductions and Deposits'!$H:$H,'Deductions and Deposits'!$G:$G,D3604,'Deductions and Deposits'!$F:$F,"&lt;="&amp;B3604)+SUMIFS($F$3:F3604,$D$3:D3604,D3604,$C$3:C3604,"Coin Deposit",$E$3:E3604,"")</f>
        <v>0</v>
      </c>
      <c r="AD3604" s="131">
        <f>SUMIFS('Deductions and Deposits'!$D:$D,'Deductions and Deposits'!$C:$C,D3604)+SUMIFS($F:$F,$D:$D,D3604,$C:$C,"Coin Deduction")</f>
        <v>0</v>
      </c>
      <c r="AE3604" s="131">
        <f>Table5[[#This Row],[Column4]]+Table5[[#This Row],[Column14]]+Table5[[#This Row],[Column19]]+Table5[[#This Row],[Column12]]</f>
        <v>0</v>
      </c>
      <c r="AF3604" s="131">
        <f>Table5[[#This Row],[Column5]]+Table5[[#This Row],[Column13]]+Table5[[#This Row],[Column21]]+Table5[[#This Row],[Column18]]</f>
        <v>0</v>
      </c>
      <c r="AG3604" s="131">
        <f t="shared" si="623"/>
        <v>0</v>
      </c>
      <c r="AH3604" s="131">
        <f t="shared" si="624"/>
        <v>0</v>
      </c>
      <c r="AI3604" s="131">
        <f>Table5[[#This Row],[Column17]]-Table5[[#This Row],[Column20]]</f>
        <v>0</v>
      </c>
      <c r="AJ3604" s="131">
        <f t="shared" si="625"/>
        <v>0</v>
      </c>
      <c r="AK3604" s="131">
        <f t="shared" si="618"/>
        <v>0</v>
      </c>
      <c r="AL3604" s="131">
        <f t="shared" si="626"/>
        <v>0</v>
      </c>
      <c r="AM3604" s="131" t="str">
        <f t="shared" si="627"/>
        <v/>
      </c>
      <c r="AN3604" s="131" t="str">
        <f t="shared" ca="1" si="628"/>
        <v/>
      </c>
    </row>
    <row r="3605" spans="1:40" ht="20.25" customHeight="1" x14ac:dyDescent="0.3">
      <c r="A3605" s="127"/>
      <c r="B3605" s="164"/>
      <c r="C3605" s="139"/>
      <c r="D3605" s="140"/>
      <c r="E3605" s="139"/>
      <c r="F3605" s="139"/>
      <c r="G3605" s="140"/>
      <c r="H3605" s="139"/>
      <c r="I3605" s="129"/>
      <c r="L3605" s="128"/>
      <c r="M3605" s="128"/>
      <c r="N3605" s="128"/>
      <c r="O3605" s="128"/>
      <c r="P3605" s="128"/>
      <c r="Q3605" s="128"/>
      <c r="R3605" s="128"/>
      <c r="S3605" s="128"/>
      <c r="T3605" s="120">
        <f t="shared" si="619"/>
        <v>0</v>
      </c>
      <c r="U3605" s="131"/>
      <c r="V3605" s="131"/>
      <c r="W3605" s="131">
        <f>SUMIFS($F$3:F3605,$D$3:D3605,D3605,$C$3:C3605,"Buy")+SUMIFS($F$3:F3605,$D$3:D3605,D3605,$C$3:C3605,"Coin Deposit",$E$3:E3605,"&lt;&gt;")</f>
        <v>0</v>
      </c>
      <c r="X3605" s="131">
        <f t="shared" si="620"/>
        <v>0</v>
      </c>
      <c r="Y3605" s="131">
        <f>IF($D3605=Y$1,SUMIFS($H$3:$H3605,$G$3:$G3605,Y$1,$C$3:$C3605,"Sell"),0)</f>
        <v>0</v>
      </c>
      <c r="Z3605" s="131">
        <f t="shared" si="621"/>
        <v>0</v>
      </c>
      <c r="AA3605" s="131">
        <f>IF($D3605=AA$1,SUMIFS($H$3:$H3605,$G$3:$G3605,AA$1,$C$3:$C3605,"Sell"),0)</f>
        <v>0</v>
      </c>
      <c r="AB3605" s="131">
        <f t="shared" si="622"/>
        <v>0</v>
      </c>
      <c r="AC3605" s="131">
        <f>SUMIFS('Deductions and Deposits'!$H:$H,'Deductions and Deposits'!$G:$G,D3605,'Deductions and Deposits'!$F:$F,"&lt;="&amp;B3605)+SUMIFS($F$3:F3605,$D$3:D3605,D3605,$C$3:C3605,"Coin Deposit",$E$3:E3605,"")</f>
        <v>0</v>
      </c>
      <c r="AD3605" s="131">
        <f>SUMIFS('Deductions and Deposits'!$D:$D,'Deductions and Deposits'!$C:$C,D3605)+SUMIFS($F:$F,$D:$D,D3605,$C:$C,"Coin Deduction")</f>
        <v>0</v>
      </c>
      <c r="AE3605" s="131">
        <f>Table5[[#This Row],[Column4]]+Table5[[#This Row],[Column14]]+Table5[[#This Row],[Column19]]+Table5[[#This Row],[Column12]]</f>
        <v>0</v>
      </c>
      <c r="AF3605" s="131">
        <f>Table5[[#This Row],[Column5]]+Table5[[#This Row],[Column13]]+Table5[[#This Row],[Column21]]+Table5[[#This Row],[Column18]]</f>
        <v>0</v>
      </c>
      <c r="AG3605" s="131">
        <f t="shared" si="623"/>
        <v>0</v>
      </c>
      <c r="AH3605" s="131">
        <f t="shared" si="624"/>
        <v>0</v>
      </c>
      <c r="AI3605" s="131">
        <f>Table5[[#This Row],[Column17]]-Table5[[#This Row],[Column20]]</f>
        <v>0</v>
      </c>
      <c r="AJ3605" s="131">
        <f t="shared" si="625"/>
        <v>0</v>
      </c>
      <c r="AK3605" s="131">
        <f t="shared" si="618"/>
        <v>0</v>
      </c>
      <c r="AL3605" s="131">
        <f t="shared" si="626"/>
        <v>0</v>
      </c>
      <c r="AM3605" s="131" t="str">
        <f t="shared" si="627"/>
        <v/>
      </c>
      <c r="AN3605" s="131" t="str">
        <f t="shared" ca="1" si="628"/>
        <v/>
      </c>
    </row>
    <row r="3606" spans="1:40" ht="20.25" customHeight="1" x14ac:dyDescent="0.3">
      <c r="A3606" s="127"/>
      <c r="B3606" s="164"/>
      <c r="C3606" s="139"/>
      <c r="D3606" s="140"/>
      <c r="E3606" s="139"/>
      <c r="F3606" s="139"/>
      <c r="G3606" s="140"/>
      <c r="H3606" s="139"/>
      <c r="I3606" s="129"/>
      <c r="L3606" s="128"/>
      <c r="M3606" s="128"/>
      <c r="N3606" s="128"/>
      <c r="O3606" s="128"/>
      <c r="P3606" s="128"/>
      <c r="Q3606" s="128"/>
      <c r="R3606" s="128"/>
      <c r="S3606" s="128"/>
      <c r="T3606" s="120">
        <f t="shared" si="619"/>
        <v>0</v>
      </c>
      <c r="U3606" s="131"/>
      <c r="V3606" s="131"/>
      <c r="W3606" s="131">
        <f>SUMIFS($F$3:F3606,$D$3:D3606,D3606,$C$3:C3606,"Buy")+SUMIFS($F$3:F3606,$D$3:D3606,D3606,$C$3:C3606,"Coin Deposit",$E$3:E3606,"&lt;&gt;")</f>
        <v>0</v>
      </c>
      <c r="X3606" s="131">
        <f t="shared" si="620"/>
        <v>0</v>
      </c>
      <c r="Y3606" s="131">
        <f>IF($D3606=Y$1,SUMIFS($H$3:$H3606,$G$3:$G3606,Y$1,$C$3:$C3606,"Sell"),0)</f>
        <v>0</v>
      </c>
      <c r="Z3606" s="131">
        <f t="shared" si="621"/>
        <v>0</v>
      </c>
      <c r="AA3606" s="131">
        <f>IF($D3606=AA$1,SUMIFS($H$3:$H3606,$G$3:$G3606,AA$1,$C$3:$C3606,"Sell"),0)</f>
        <v>0</v>
      </c>
      <c r="AB3606" s="131">
        <f t="shared" si="622"/>
        <v>0</v>
      </c>
      <c r="AC3606" s="131">
        <f>SUMIFS('Deductions and Deposits'!$H:$H,'Deductions and Deposits'!$G:$G,D3606,'Deductions and Deposits'!$F:$F,"&lt;="&amp;B3606)+SUMIFS($F$3:F3606,$D$3:D3606,D3606,$C$3:C3606,"Coin Deposit",$E$3:E3606,"")</f>
        <v>0</v>
      </c>
      <c r="AD3606" s="131">
        <f>SUMIFS('Deductions and Deposits'!$D:$D,'Deductions and Deposits'!$C:$C,D3606)+SUMIFS($F:$F,$D:$D,D3606,$C:$C,"Coin Deduction")</f>
        <v>0</v>
      </c>
      <c r="AE3606" s="131">
        <f>Table5[[#This Row],[Column4]]+Table5[[#This Row],[Column14]]+Table5[[#This Row],[Column19]]+Table5[[#This Row],[Column12]]</f>
        <v>0</v>
      </c>
      <c r="AF3606" s="131">
        <f>Table5[[#This Row],[Column5]]+Table5[[#This Row],[Column13]]+Table5[[#This Row],[Column21]]+Table5[[#This Row],[Column18]]</f>
        <v>0</v>
      </c>
      <c r="AG3606" s="131">
        <f t="shared" si="623"/>
        <v>0</v>
      </c>
      <c r="AH3606" s="131">
        <f t="shared" si="624"/>
        <v>0</v>
      </c>
      <c r="AI3606" s="131">
        <f>Table5[[#This Row],[Column17]]-Table5[[#This Row],[Column20]]</f>
        <v>0</v>
      </c>
      <c r="AJ3606" s="131">
        <f t="shared" si="625"/>
        <v>0</v>
      </c>
      <c r="AK3606" s="131">
        <f t="shared" si="618"/>
        <v>0</v>
      </c>
      <c r="AL3606" s="131">
        <f t="shared" si="626"/>
        <v>0</v>
      </c>
      <c r="AM3606" s="131" t="str">
        <f t="shared" si="627"/>
        <v/>
      </c>
      <c r="AN3606" s="131" t="str">
        <f t="shared" ca="1" si="628"/>
        <v/>
      </c>
    </row>
    <row r="3607" spans="1:40" ht="20.25" customHeight="1" x14ac:dyDescent="0.3">
      <c r="A3607" s="127"/>
      <c r="B3607" s="164"/>
      <c r="C3607" s="139"/>
      <c r="D3607" s="140"/>
      <c r="E3607" s="139"/>
      <c r="F3607" s="139"/>
      <c r="G3607" s="140"/>
      <c r="H3607" s="139"/>
      <c r="I3607" s="129"/>
      <c r="L3607" s="128"/>
      <c r="M3607" s="128"/>
      <c r="N3607" s="128"/>
      <c r="O3607" s="128"/>
      <c r="P3607" s="128"/>
      <c r="Q3607" s="128"/>
      <c r="R3607" s="128"/>
      <c r="S3607" s="128"/>
      <c r="T3607" s="120">
        <f t="shared" si="619"/>
        <v>0</v>
      </c>
      <c r="U3607" s="131"/>
      <c r="V3607" s="131"/>
      <c r="W3607" s="131">
        <f>SUMIFS($F$3:F3607,$D$3:D3607,D3607,$C$3:C3607,"Buy")+SUMIFS($F$3:F3607,$D$3:D3607,D3607,$C$3:C3607,"Coin Deposit",$E$3:E3607,"&lt;&gt;")</f>
        <v>0</v>
      </c>
      <c r="X3607" s="131">
        <f t="shared" si="620"/>
        <v>0</v>
      </c>
      <c r="Y3607" s="131">
        <f>IF($D3607=Y$1,SUMIFS($H$3:$H3607,$G$3:$G3607,Y$1,$C$3:$C3607,"Sell"),0)</f>
        <v>0</v>
      </c>
      <c r="Z3607" s="131">
        <f t="shared" si="621"/>
        <v>0</v>
      </c>
      <c r="AA3607" s="131">
        <f>IF($D3607=AA$1,SUMIFS($H$3:$H3607,$G$3:$G3607,AA$1,$C$3:$C3607,"Sell"),0)</f>
        <v>0</v>
      </c>
      <c r="AB3607" s="131">
        <f t="shared" si="622"/>
        <v>0</v>
      </c>
      <c r="AC3607" s="131">
        <f>SUMIFS('Deductions and Deposits'!$H:$H,'Deductions and Deposits'!$G:$G,D3607,'Deductions and Deposits'!$F:$F,"&lt;="&amp;B3607)+SUMIFS($F$3:F3607,$D$3:D3607,D3607,$C$3:C3607,"Coin Deposit",$E$3:E3607,"")</f>
        <v>0</v>
      </c>
      <c r="AD3607" s="131">
        <f>SUMIFS('Deductions and Deposits'!$D:$D,'Deductions and Deposits'!$C:$C,D3607)+SUMIFS($F:$F,$D:$D,D3607,$C:$C,"Coin Deduction")</f>
        <v>0</v>
      </c>
      <c r="AE3607" s="131">
        <f>Table5[[#This Row],[Column4]]+Table5[[#This Row],[Column14]]+Table5[[#This Row],[Column19]]+Table5[[#This Row],[Column12]]</f>
        <v>0</v>
      </c>
      <c r="AF3607" s="131">
        <f>Table5[[#This Row],[Column5]]+Table5[[#This Row],[Column13]]+Table5[[#This Row],[Column21]]+Table5[[#This Row],[Column18]]</f>
        <v>0</v>
      </c>
      <c r="AG3607" s="131">
        <f t="shared" si="623"/>
        <v>0</v>
      </c>
      <c r="AH3607" s="131">
        <f t="shared" si="624"/>
        <v>0</v>
      </c>
      <c r="AI3607" s="131">
        <f>Table5[[#This Row],[Column17]]-Table5[[#This Row],[Column20]]</f>
        <v>0</v>
      </c>
      <c r="AJ3607" s="131">
        <f t="shared" si="625"/>
        <v>0</v>
      </c>
      <c r="AK3607" s="131">
        <f t="shared" si="618"/>
        <v>0</v>
      </c>
      <c r="AL3607" s="131">
        <f t="shared" si="626"/>
        <v>0</v>
      </c>
      <c r="AM3607" s="131" t="str">
        <f t="shared" si="627"/>
        <v/>
      </c>
      <c r="AN3607" s="131" t="str">
        <f t="shared" ca="1" si="628"/>
        <v/>
      </c>
    </row>
    <row r="3608" spans="1:40" ht="20.25" customHeight="1" x14ac:dyDescent="0.3">
      <c r="A3608" s="127"/>
      <c r="B3608" s="164"/>
      <c r="C3608" s="139"/>
      <c r="D3608" s="140"/>
      <c r="E3608" s="139"/>
      <c r="F3608" s="139"/>
      <c r="G3608" s="140"/>
      <c r="H3608" s="139"/>
      <c r="I3608" s="129"/>
      <c r="L3608" s="128"/>
      <c r="M3608" s="128"/>
      <c r="N3608" s="128"/>
      <c r="O3608" s="128"/>
      <c r="P3608" s="128"/>
      <c r="Q3608" s="128"/>
      <c r="R3608" s="128"/>
      <c r="S3608" s="128"/>
      <c r="T3608" s="120">
        <f t="shared" si="619"/>
        <v>0</v>
      </c>
      <c r="U3608" s="131"/>
      <c r="V3608" s="131"/>
      <c r="W3608" s="131">
        <f>SUMIFS($F$3:F3608,$D$3:D3608,D3608,$C$3:C3608,"Buy")+SUMIFS($F$3:F3608,$D$3:D3608,D3608,$C$3:C3608,"Coin Deposit",$E$3:E3608,"&lt;&gt;")</f>
        <v>0</v>
      </c>
      <c r="X3608" s="131">
        <f t="shared" si="620"/>
        <v>0</v>
      </c>
      <c r="Y3608" s="131">
        <f>IF($D3608=Y$1,SUMIFS($H$3:$H3608,$G$3:$G3608,Y$1,$C$3:$C3608,"Sell"),0)</f>
        <v>0</v>
      </c>
      <c r="Z3608" s="131">
        <f t="shared" si="621"/>
        <v>0</v>
      </c>
      <c r="AA3608" s="131">
        <f>IF($D3608=AA$1,SUMIFS($H$3:$H3608,$G$3:$G3608,AA$1,$C$3:$C3608,"Sell"),0)</f>
        <v>0</v>
      </c>
      <c r="AB3608" s="131">
        <f t="shared" si="622"/>
        <v>0</v>
      </c>
      <c r="AC3608" s="131">
        <f>SUMIFS('Deductions and Deposits'!$H:$H,'Deductions and Deposits'!$G:$G,D3608,'Deductions and Deposits'!$F:$F,"&lt;="&amp;B3608)+SUMIFS($F$3:F3608,$D$3:D3608,D3608,$C$3:C3608,"Coin Deposit",$E$3:E3608,"")</f>
        <v>0</v>
      </c>
      <c r="AD3608" s="131">
        <f>SUMIFS('Deductions and Deposits'!$D:$D,'Deductions and Deposits'!$C:$C,D3608)+SUMIFS($F:$F,$D:$D,D3608,$C:$C,"Coin Deduction")</f>
        <v>0</v>
      </c>
      <c r="AE3608" s="131">
        <f>Table5[[#This Row],[Column4]]+Table5[[#This Row],[Column14]]+Table5[[#This Row],[Column19]]+Table5[[#This Row],[Column12]]</f>
        <v>0</v>
      </c>
      <c r="AF3608" s="131">
        <f>Table5[[#This Row],[Column5]]+Table5[[#This Row],[Column13]]+Table5[[#This Row],[Column21]]+Table5[[#This Row],[Column18]]</f>
        <v>0</v>
      </c>
      <c r="AG3608" s="131">
        <f t="shared" si="623"/>
        <v>0</v>
      </c>
      <c r="AH3608" s="131">
        <f t="shared" si="624"/>
        <v>0</v>
      </c>
      <c r="AI3608" s="131">
        <f>Table5[[#This Row],[Column17]]-Table5[[#This Row],[Column20]]</f>
        <v>0</v>
      </c>
      <c r="AJ3608" s="131">
        <f t="shared" si="625"/>
        <v>0</v>
      </c>
      <c r="AK3608" s="131">
        <f t="shared" si="618"/>
        <v>0</v>
      </c>
      <c r="AL3608" s="131">
        <f t="shared" si="626"/>
        <v>0</v>
      </c>
      <c r="AM3608" s="131" t="str">
        <f t="shared" si="627"/>
        <v/>
      </c>
      <c r="AN3608" s="131" t="str">
        <f t="shared" ca="1" si="628"/>
        <v/>
      </c>
    </row>
    <row r="3609" spans="1:40" ht="20.25" customHeight="1" x14ac:dyDescent="0.3">
      <c r="A3609" s="127"/>
      <c r="B3609" s="164"/>
      <c r="C3609" s="139"/>
      <c r="D3609" s="140"/>
      <c r="E3609" s="139"/>
      <c r="F3609" s="139"/>
      <c r="G3609" s="140"/>
      <c r="H3609" s="139"/>
      <c r="I3609" s="129"/>
      <c r="L3609" s="128"/>
      <c r="M3609" s="128"/>
      <c r="N3609" s="128"/>
      <c r="O3609" s="128"/>
      <c r="P3609" s="128"/>
      <c r="Q3609" s="128"/>
      <c r="R3609" s="128"/>
      <c r="S3609" s="128"/>
      <c r="T3609" s="120">
        <f t="shared" si="619"/>
        <v>0</v>
      </c>
      <c r="U3609" s="131"/>
      <c r="V3609" s="131"/>
      <c r="W3609" s="131">
        <f>SUMIFS($F$3:F3609,$D$3:D3609,D3609,$C$3:C3609,"Buy")+SUMIFS($F$3:F3609,$D$3:D3609,D3609,$C$3:C3609,"Coin Deposit",$E$3:E3609,"&lt;&gt;")</f>
        <v>0</v>
      </c>
      <c r="X3609" s="131">
        <f t="shared" si="620"/>
        <v>0</v>
      </c>
      <c r="Y3609" s="131">
        <f>IF($D3609=Y$1,SUMIFS($H$3:$H3609,$G$3:$G3609,Y$1,$C$3:$C3609,"Sell"),0)</f>
        <v>0</v>
      </c>
      <c r="Z3609" s="131">
        <f t="shared" si="621"/>
        <v>0</v>
      </c>
      <c r="AA3609" s="131">
        <f>IF($D3609=AA$1,SUMIFS($H$3:$H3609,$G$3:$G3609,AA$1,$C$3:$C3609,"Sell"),0)</f>
        <v>0</v>
      </c>
      <c r="AB3609" s="131">
        <f t="shared" si="622"/>
        <v>0</v>
      </c>
      <c r="AC3609" s="131">
        <f>SUMIFS('Deductions and Deposits'!$H:$H,'Deductions and Deposits'!$G:$G,D3609,'Deductions and Deposits'!$F:$F,"&lt;="&amp;B3609)+SUMIFS($F$3:F3609,$D$3:D3609,D3609,$C$3:C3609,"Coin Deposit",$E$3:E3609,"")</f>
        <v>0</v>
      </c>
      <c r="AD3609" s="131">
        <f>SUMIFS('Deductions and Deposits'!$D:$D,'Deductions and Deposits'!$C:$C,D3609)+SUMIFS($F:$F,$D:$D,D3609,$C:$C,"Coin Deduction")</f>
        <v>0</v>
      </c>
      <c r="AE3609" s="131">
        <f>Table5[[#This Row],[Column4]]+Table5[[#This Row],[Column14]]+Table5[[#This Row],[Column19]]+Table5[[#This Row],[Column12]]</f>
        <v>0</v>
      </c>
      <c r="AF3609" s="131">
        <f>Table5[[#This Row],[Column5]]+Table5[[#This Row],[Column13]]+Table5[[#This Row],[Column21]]+Table5[[#This Row],[Column18]]</f>
        <v>0</v>
      </c>
      <c r="AG3609" s="131">
        <f t="shared" si="623"/>
        <v>0</v>
      </c>
      <c r="AH3609" s="131">
        <f t="shared" si="624"/>
        <v>0</v>
      </c>
      <c r="AI3609" s="131">
        <f>Table5[[#This Row],[Column17]]-Table5[[#This Row],[Column20]]</f>
        <v>0</v>
      </c>
      <c r="AJ3609" s="131">
        <f t="shared" si="625"/>
        <v>0</v>
      </c>
      <c r="AK3609" s="131">
        <f t="shared" si="618"/>
        <v>0</v>
      </c>
      <c r="AL3609" s="131">
        <f t="shared" si="626"/>
        <v>0</v>
      </c>
      <c r="AM3609" s="131" t="str">
        <f t="shared" si="627"/>
        <v/>
      </c>
      <c r="AN3609" s="131" t="str">
        <f t="shared" ca="1" si="628"/>
        <v/>
      </c>
    </row>
    <row r="3610" spans="1:40" ht="20.25" customHeight="1" x14ac:dyDescent="0.3">
      <c r="A3610" s="127"/>
      <c r="B3610" s="164"/>
      <c r="C3610" s="139"/>
      <c r="D3610" s="140"/>
      <c r="E3610" s="139"/>
      <c r="F3610" s="139"/>
      <c r="G3610" s="140"/>
      <c r="H3610" s="139"/>
      <c r="I3610" s="129"/>
      <c r="L3610" s="128"/>
      <c r="M3610" s="128"/>
      <c r="N3610" s="128"/>
      <c r="O3610" s="128"/>
      <c r="P3610" s="128"/>
      <c r="Q3610" s="128"/>
      <c r="R3610" s="128"/>
      <c r="S3610" s="128"/>
      <c r="T3610" s="120">
        <f t="shared" si="619"/>
        <v>0</v>
      </c>
      <c r="U3610" s="131"/>
      <c r="V3610" s="131"/>
      <c r="W3610" s="131">
        <f>SUMIFS($F$3:F3610,$D$3:D3610,D3610,$C$3:C3610,"Buy")+SUMIFS($F$3:F3610,$D$3:D3610,D3610,$C$3:C3610,"Coin Deposit",$E$3:E3610,"&lt;&gt;")</f>
        <v>0</v>
      </c>
      <c r="X3610" s="131">
        <f t="shared" si="620"/>
        <v>0</v>
      </c>
      <c r="Y3610" s="131">
        <f>IF($D3610=Y$1,SUMIFS($H$3:$H3610,$G$3:$G3610,Y$1,$C$3:$C3610,"Sell"),0)</f>
        <v>0</v>
      </c>
      <c r="Z3610" s="131">
        <f t="shared" si="621"/>
        <v>0</v>
      </c>
      <c r="AA3610" s="131">
        <f>IF($D3610=AA$1,SUMIFS($H$3:$H3610,$G$3:$G3610,AA$1,$C$3:$C3610,"Sell"),0)</f>
        <v>0</v>
      </c>
      <c r="AB3610" s="131">
        <f t="shared" si="622"/>
        <v>0</v>
      </c>
      <c r="AC3610" s="131">
        <f>SUMIFS('Deductions and Deposits'!$H:$H,'Deductions and Deposits'!$G:$G,D3610,'Deductions and Deposits'!$F:$F,"&lt;="&amp;B3610)+SUMIFS($F$3:F3610,$D$3:D3610,D3610,$C$3:C3610,"Coin Deposit",$E$3:E3610,"")</f>
        <v>0</v>
      </c>
      <c r="AD3610" s="131">
        <f>SUMIFS('Deductions and Deposits'!$D:$D,'Deductions and Deposits'!$C:$C,D3610)+SUMIFS($F:$F,$D:$D,D3610,$C:$C,"Coin Deduction")</f>
        <v>0</v>
      </c>
      <c r="AE3610" s="131">
        <f>Table5[[#This Row],[Column4]]+Table5[[#This Row],[Column14]]+Table5[[#This Row],[Column19]]+Table5[[#This Row],[Column12]]</f>
        <v>0</v>
      </c>
      <c r="AF3610" s="131">
        <f>Table5[[#This Row],[Column5]]+Table5[[#This Row],[Column13]]+Table5[[#This Row],[Column21]]+Table5[[#This Row],[Column18]]</f>
        <v>0</v>
      </c>
      <c r="AG3610" s="131">
        <f t="shared" si="623"/>
        <v>0</v>
      </c>
      <c r="AH3610" s="131">
        <f t="shared" si="624"/>
        <v>0</v>
      </c>
      <c r="AI3610" s="131">
        <f>Table5[[#This Row],[Column17]]-Table5[[#This Row],[Column20]]</f>
        <v>0</v>
      </c>
      <c r="AJ3610" s="131">
        <f t="shared" si="625"/>
        <v>0</v>
      </c>
      <c r="AK3610" s="131">
        <f t="shared" si="618"/>
        <v>0</v>
      </c>
      <c r="AL3610" s="131">
        <f t="shared" si="626"/>
        <v>0</v>
      </c>
      <c r="AM3610" s="131" t="str">
        <f t="shared" si="627"/>
        <v/>
      </c>
      <c r="AN3610" s="131" t="str">
        <f t="shared" ca="1" si="628"/>
        <v/>
      </c>
    </row>
    <row r="3611" spans="1:40" ht="20.25" customHeight="1" x14ac:dyDescent="0.3">
      <c r="A3611" s="127"/>
      <c r="B3611" s="164"/>
      <c r="C3611" s="139"/>
      <c r="D3611" s="140"/>
      <c r="E3611" s="139"/>
      <c r="F3611" s="139"/>
      <c r="G3611" s="140"/>
      <c r="H3611" s="139"/>
      <c r="I3611" s="129"/>
      <c r="L3611" s="128"/>
      <c r="M3611" s="128"/>
      <c r="N3611" s="128"/>
      <c r="O3611" s="128"/>
      <c r="P3611" s="128"/>
      <c r="Q3611" s="128"/>
      <c r="R3611" s="128"/>
      <c r="S3611" s="128"/>
      <c r="T3611" s="120">
        <f t="shared" si="619"/>
        <v>0</v>
      </c>
      <c r="U3611" s="131"/>
      <c r="V3611" s="131"/>
      <c r="W3611" s="131">
        <f>SUMIFS($F$3:F3611,$D$3:D3611,D3611,$C$3:C3611,"Buy")+SUMIFS($F$3:F3611,$D$3:D3611,D3611,$C$3:C3611,"Coin Deposit",$E$3:E3611,"&lt;&gt;")</f>
        <v>0</v>
      </c>
      <c r="X3611" s="131">
        <f t="shared" si="620"/>
        <v>0</v>
      </c>
      <c r="Y3611" s="131">
        <f>IF($D3611=Y$1,SUMIFS($H$3:$H3611,$G$3:$G3611,Y$1,$C$3:$C3611,"Sell"),0)</f>
        <v>0</v>
      </c>
      <c r="Z3611" s="131">
        <f t="shared" si="621"/>
        <v>0</v>
      </c>
      <c r="AA3611" s="131">
        <f>IF($D3611=AA$1,SUMIFS($H$3:$H3611,$G$3:$G3611,AA$1,$C$3:$C3611,"Sell"),0)</f>
        <v>0</v>
      </c>
      <c r="AB3611" s="131">
        <f t="shared" si="622"/>
        <v>0</v>
      </c>
      <c r="AC3611" s="131">
        <f>SUMIFS('Deductions and Deposits'!$H:$H,'Deductions and Deposits'!$G:$G,D3611,'Deductions and Deposits'!$F:$F,"&lt;="&amp;B3611)+SUMIFS($F$3:F3611,$D$3:D3611,D3611,$C$3:C3611,"Coin Deposit",$E$3:E3611,"")</f>
        <v>0</v>
      </c>
      <c r="AD3611" s="131">
        <f>SUMIFS('Deductions and Deposits'!$D:$D,'Deductions and Deposits'!$C:$C,D3611)+SUMIFS($F:$F,$D:$D,D3611,$C:$C,"Coin Deduction")</f>
        <v>0</v>
      </c>
      <c r="AE3611" s="131">
        <f>Table5[[#This Row],[Column4]]+Table5[[#This Row],[Column14]]+Table5[[#This Row],[Column19]]+Table5[[#This Row],[Column12]]</f>
        <v>0</v>
      </c>
      <c r="AF3611" s="131">
        <f>Table5[[#This Row],[Column5]]+Table5[[#This Row],[Column13]]+Table5[[#This Row],[Column21]]+Table5[[#This Row],[Column18]]</f>
        <v>0</v>
      </c>
      <c r="AG3611" s="131">
        <f t="shared" si="623"/>
        <v>0</v>
      </c>
      <c r="AH3611" s="131">
        <f t="shared" si="624"/>
        <v>0</v>
      </c>
      <c r="AI3611" s="131">
        <f>Table5[[#This Row],[Column17]]-Table5[[#This Row],[Column20]]</f>
        <v>0</v>
      </c>
      <c r="AJ3611" s="131">
        <f t="shared" si="625"/>
        <v>0</v>
      </c>
      <c r="AK3611" s="131">
        <f t="shared" si="618"/>
        <v>0</v>
      </c>
      <c r="AL3611" s="131">
        <f t="shared" si="626"/>
        <v>0</v>
      </c>
      <c r="AM3611" s="131" t="str">
        <f t="shared" si="627"/>
        <v/>
      </c>
      <c r="AN3611" s="131" t="str">
        <f t="shared" ca="1" si="628"/>
        <v/>
      </c>
    </row>
    <row r="3612" spans="1:40" ht="20.25" customHeight="1" x14ac:dyDescent="0.3">
      <c r="A3612" s="127"/>
      <c r="B3612" s="164"/>
      <c r="C3612" s="139"/>
      <c r="D3612" s="140"/>
      <c r="E3612" s="139"/>
      <c r="F3612" s="139"/>
      <c r="G3612" s="140"/>
      <c r="H3612" s="139"/>
      <c r="I3612" s="129"/>
      <c r="L3612" s="128"/>
      <c r="M3612" s="128"/>
      <c r="N3612" s="128"/>
      <c r="O3612" s="128"/>
      <c r="P3612" s="128"/>
      <c r="Q3612" s="128"/>
      <c r="R3612" s="128"/>
      <c r="S3612" s="128"/>
      <c r="T3612" s="120">
        <f t="shared" si="619"/>
        <v>0</v>
      </c>
      <c r="U3612" s="131"/>
      <c r="V3612" s="131"/>
      <c r="W3612" s="131">
        <f>SUMIFS($F$3:F3612,$D$3:D3612,D3612,$C$3:C3612,"Buy")+SUMIFS($F$3:F3612,$D$3:D3612,D3612,$C$3:C3612,"Coin Deposit",$E$3:E3612,"&lt;&gt;")</f>
        <v>0</v>
      </c>
      <c r="X3612" s="131">
        <f t="shared" si="620"/>
        <v>0</v>
      </c>
      <c r="Y3612" s="131">
        <f>IF($D3612=Y$1,SUMIFS($H$3:$H3612,$G$3:$G3612,Y$1,$C$3:$C3612,"Sell"),0)</f>
        <v>0</v>
      </c>
      <c r="Z3612" s="131">
        <f t="shared" si="621"/>
        <v>0</v>
      </c>
      <c r="AA3612" s="131">
        <f>IF($D3612=AA$1,SUMIFS($H$3:$H3612,$G$3:$G3612,AA$1,$C$3:$C3612,"Sell"),0)</f>
        <v>0</v>
      </c>
      <c r="AB3612" s="131">
        <f t="shared" si="622"/>
        <v>0</v>
      </c>
      <c r="AC3612" s="131">
        <f>SUMIFS('Deductions and Deposits'!$H:$H,'Deductions and Deposits'!$G:$G,D3612,'Deductions and Deposits'!$F:$F,"&lt;="&amp;B3612)+SUMIFS($F$3:F3612,$D$3:D3612,D3612,$C$3:C3612,"Coin Deposit",$E$3:E3612,"")</f>
        <v>0</v>
      </c>
      <c r="AD3612" s="131">
        <f>SUMIFS('Deductions and Deposits'!$D:$D,'Deductions and Deposits'!$C:$C,D3612)+SUMIFS($F:$F,$D:$D,D3612,$C:$C,"Coin Deduction")</f>
        <v>0</v>
      </c>
      <c r="AE3612" s="131">
        <f>Table5[[#This Row],[Column4]]+Table5[[#This Row],[Column14]]+Table5[[#This Row],[Column19]]+Table5[[#This Row],[Column12]]</f>
        <v>0</v>
      </c>
      <c r="AF3612" s="131">
        <f>Table5[[#This Row],[Column5]]+Table5[[#This Row],[Column13]]+Table5[[#This Row],[Column21]]+Table5[[#This Row],[Column18]]</f>
        <v>0</v>
      </c>
      <c r="AG3612" s="131">
        <f t="shared" si="623"/>
        <v>0</v>
      </c>
      <c r="AH3612" s="131">
        <f t="shared" si="624"/>
        <v>0</v>
      </c>
      <c r="AI3612" s="131">
        <f>Table5[[#This Row],[Column17]]-Table5[[#This Row],[Column20]]</f>
        <v>0</v>
      </c>
      <c r="AJ3612" s="131">
        <f t="shared" si="625"/>
        <v>0</v>
      </c>
      <c r="AK3612" s="131">
        <f t="shared" si="618"/>
        <v>0</v>
      </c>
      <c r="AL3612" s="131">
        <f t="shared" si="626"/>
        <v>0</v>
      </c>
      <c r="AM3612" s="131" t="str">
        <f t="shared" si="627"/>
        <v/>
      </c>
      <c r="AN3612" s="131" t="str">
        <f t="shared" ca="1" si="628"/>
        <v/>
      </c>
    </row>
    <row r="3613" spans="1:40" ht="20.25" customHeight="1" x14ac:dyDescent="0.3">
      <c r="A3613" s="127"/>
      <c r="B3613" s="164"/>
      <c r="C3613" s="139"/>
      <c r="D3613" s="140"/>
      <c r="E3613" s="139"/>
      <c r="F3613" s="139"/>
      <c r="G3613" s="140"/>
      <c r="H3613" s="139"/>
      <c r="I3613" s="129"/>
      <c r="L3613" s="128"/>
      <c r="M3613" s="128"/>
      <c r="N3613" s="128"/>
      <c r="O3613" s="128"/>
      <c r="P3613" s="128"/>
      <c r="Q3613" s="128"/>
      <c r="R3613" s="128"/>
      <c r="S3613" s="128"/>
      <c r="T3613" s="120">
        <f t="shared" si="619"/>
        <v>0</v>
      </c>
      <c r="U3613" s="131"/>
      <c r="V3613" s="131"/>
      <c r="W3613" s="131">
        <f>SUMIFS($F$3:F3613,$D$3:D3613,D3613,$C$3:C3613,"Buy")+SUMIFS($F$3:F3613,$D$3:D3613,D3613,$C$3:C3613,"Coin Deposit",$E$3:E3613,"&lt;&gt;")</f>
        <v>0</v>
      </c>
      <c r="X3613" s="131">
        <f t="shared" si="620"/>
        <v>0</v>
      </c>
      <c r="Y3613" s="131">
        <f>IF($D3613=Y$1,SUMIFS($H$3:$H3613,$G$3:$G3613,Y$1,$C$3:$C3613,"Sell"),0)</f>
        <v>0</v>
      </c>
      <c r="Z3613" s="131">
        <f t="shared" si="621"/>
        <v>0</v>
      </c>
      <c r="AA3613" s="131">
        <f>IF($D3613=AA$1,SUMIFS($H$3:$H3613,$G$3:$G3613,AA$1,$C$3:$C3613,"Sell"),0)</f>
        <v>0</v>
      </c>
      <c r="AB3613" s="131">
        <f t="shared" si="622"/>
        <v>0</v>
      </c>
      <c r="AC3613" s="131">
        <f>SUMIFS('Deductions and Deposits'!$H:$H,'Deductions and Deposits'!$G:$G,D3613,'Deductions and Deposits'!$F:$F,"&lt;="&amp;B3613)+SUMIFS($F$3:F3613,$D$3:D3613,D3613,$C$3:C3613,"Coin Deposit",$E$3:E3613,"")</f>
        <v>0</v>
      </c>
      <c r="AD3613" s="131">
        <f>SUMIFS('Deductions and Deposits'!$D:$D,'Deductions and Deposits'!$C:$C,D3613)+SUMIFS($F:$F,$D:$D,D3613,$C:$C,"Coin Deduction")</f>
        <v>0</v>
      </c>
      <c r="AE3613" s="131">
        <f>Table5[[#This Row],[Column4]]+Table5[[#This Row],[Column14]]+Table5[[#This Row],[Column19]]+Table5[[#This Row],[Column12]]</f>
        <v>0</v>
      </c>
      <c r="AF3613" s="131">
        <f>Table5[[#This Row],[Column5]]+Table5[[#This Row],[Column13]]+Table5[[#This Row],[Column21]]+Table5[[#This Row],[Column18]]</f>
        <v>0</v>
      </c>
      <c r="AG3613" s="131">
        <f t="shared" si="623"/>
        <v>0</v>
      </c>
      <c r="AH3613" s="131">
        <f t="shared" si="624"/>
        <v>0</v>
      </c>
      <c r="AI3613" s="131">
        <f>Table5[[#This Row],[Column17]]-Table5[[#This Row],[Column20]]</f>
        <v>0</v>
      </c>
      <c r="AJ3613" s="131">
        <f t="shared" si="625"/>
        <v>0</v>
      </c>
      <c r="AK3613" s="131">
        <f t="shared" si="618"/>
        <v>0</v>
      </c>
      <c r="AL3613" s="131">
        <f t="shared" si="626"/>
        <v>0</v>
      </c>
      <c r="AM3613" s="131" t="str">
        <f t="shared" si="627"/>
        <v/>
      </c>
      <c r="AN3613" s="131" t="str">
        <f t="shared" ca="1" si="628"/>
        <v/>
      </c>
    </row>
    <row r="3614" spans="1:40" ht="20.25" customHeight="1" x14ac:dyDescent="0.3">
      <c r="A3614" s="127"/>
      <c r="B3614" s="164"/>
      <c r="C3614" s="139"/>
      <c r="D3614" s="140"/>
      <c r="E3614" s="139"/>
      <c r="F3614" s="139"/>
      <c r="G3614" s="140"/>
      <c r="H3614" s="139"/>
      <c r="I3614" s="129"/>
      <c r="L3614" s="128"/>
      <c r="M3614" s="128"/>
      <c r="N3614" s="128"/>
      <c r="O3614" s="128"/>
      <c r="P3614" s="128"/>
      <c r="Q3614" s="128"/>
      <c r="R3614" s="128"/>
      <c r="S3614" s="128"/>
      <c r="T3614" s="120">
        <f t="shared" si="619"/>
        <v>0</v>
      </c>
      <c r="U3614" s="131"/>
      <c r="V3614" s="131"/>
      <c r="W3614" s="131">
        <f>SUMIFS($F$3:F3614,$D$3:D3614,D3614,$C$3:C3614,"Buy")+SUMIFS($F$3:F3614,$D$3:D3614,D3614,$C$3:C3614,"Coin Deposit",$E$3:E3614,"&lt;&gt;")</f>
        <v>0</v>
      </c>
      <c r="X3614" s="131">
        <f t="shared" si="620"/>
        <v>0</v>
      </c>
      <c r="Y3614" s="131">
        <f>IF($D3614=Y$1,SUMIFS($H$3:$H3614,$G$3:$G3614,Y$1,$C$3:$C3614,"Sell"),0)</f>
        <v>0</v>
      </c>
      <c r="Z3614" s="131">
        <f t="shared" si="621"/>
        <v>0</v>
      </c>
      <c r="AA3614" s="131">
        <f>IF($D3614=AA$1,SUMIFS($H$3:$H3614,$G$3:$G3614,AA$1,$C$3:$C3614,"Sell"),0)</f>
        <v>0</v>
      </c>
      <c r="AB3614" s="131">
        <f t="shared" si="622"/>
        <v>0</v>
      </c>
      <c r="AC3614" s="131">
        <f>SUMIFS('Deductions and Deposits'!$H:$H,'Deductions and Deposits'!$G:$G,D3614,'Deductions and Deposits'!$F:$F,"&lt;="&amp;B3614)+SUMIFS($F$3:F3614,$D$3:D3614,D3614,$C$3:C3614,"Coin Deposit",$E$3:E3614,"")</f>
        <v>0</v>
      </c>
      <c r="AD3614" s="131">
        <f>SUMIFS('Deductions and Deposits'!$D:$D,'Deductions and Deposits'!$C:$C,D3614)+SUMIFS($F:$F,$D:$D,D3614,$C:$C,"Coin Deduction")</f>
        <v>0</v>
      </c>
      <c r="AE3614" s="131">
        <f>Table5[[#This Row],[Column4]]+Table5[[#This Row],[Column14]]+Table5[[#This Row],[Column19]]+Table5[[#This Row],[Column12]]</f>
        <v>0</v>
      </c>
      <c r="AF3614" s="131">
        <f>Table5[[#This Row],[Column5]]+Table5[[#This Row],[Column13]]+Table5[[#This Row],[Column21]]+Table5[[#This Row],[Column18]]</f>
        <v>0</v>
      </c>
      <c r="AG3614" s="131">
        <f t="shared" si="623"/>
        <v>0</v>
      </c>
      <c r="AH3614" s="131">
        <f t="shared" si="624"/>
        <v>0</v>
      </c>
      <c r="AI3614" s="131">
        <f>Table5[[#This Row],[Column17]]-Table5[[#This Row],[Column20]]</f>
        <v>0</v>
      </c>
      <c r="AJ3614" s="131">
        <f t="shared" si="625"/>
        <v>0</v>
      </c>
      <c r="AK3614" s="131">
        <f t="shared" si="618"/>
        <v>0</v>
      </c>
      <c r="AL3614" s="131">
        <f t="shared" si="626"/>
        <v>0</v>
      </c>
      <c r="AM3614" s="131" t="str">
        <f t="shared" si="627"/>
        <v/>
      </c>
      <c r="AN3614" s="131" t="str">
        <f t="shared" ca="1" si="628"/>
        <v/>
      </c>
    </row>
    <row r="3615" spans="1:40" ht="20.25" customHeight="1" x14ac:dyDescent="0.3">
      <c r="A3615" s="127"/>
      <c r="B3615" s="164"/>
      <c r="C3615" s="139"/>
      <c r="D3615" s="140"/>
      <c r="E3615" s="139"/>
      <c r="F3615" s="139"/>
      <c r="G3615" s="140"/>
      <c r="H3615" s="139"/>
      <c r="I3615" s="129"/>
      <c r="L3615" s="128"/>
      <c r="M3615" s="128"/>
      <c r="N3615" s="128"/>
      <c r="O3615" s="128"/>
      <c r="P3615" s="128"/>
      <c r="Q3615" s="128"/>
      <c r="R3615" s="128"/>
      <c r="S3615" s="128"/>
      <c r="T3615" s="120">
        <f t="shared" si="619"/>
        <v>0</v>
      </c>
      <c r="U3615" s="131"/>
      <c r="V3615" s="131"/>
      <c r="W3615" s="131">
        <f>SUMIFS($F$3:F3615,$D$3:D3615,D3615,$C$3:C3615,"Buy")+SUMIFS($F$3:F3615,$D$3:D3615,D3615,$C$3:C3615,"Coin Deposit",$E$3:E3615,"&lt;&gt;")</f>
        <v>0</v>
      </c>
      <c r="X3615" s="131">
        <f t="shared" si="620"/>
        <v>0</v>
      </c>
      <c r="Y3615" s="131">
        <f>IF($D3615=Y$1,SUMIFS($H$3:$H3615,$G$3:$G3615,Y$1,$C$3:$C3615,"Sell"),0)</f>
        <v>0</v>
      </c>
      <c r="Z3615" s="131">
        <f t="shared" si="621"/>
        <v>0</v>
      </c>
      <c r="AA3615" s="131">
        <f>IF($D3615=AA$1,SUMIFS($H$3:$H3615,$G$3:$G3615,AA$1,$C$3:$C3615,"Sell"),0)</f>
        <v>0</v>
      </c>
      <c r="AB3615" s="131">
        <f t="shared" si="622"/>
        <v>0</v>
      </c>
      <c r="AC3615" s="131">
        <f>SUMIFS('Deductions and Deposits'!$H:$H,'Deductions and Deposits'!$G:$G,D3615,'Deductions and Deposits'!$F:$F,"&lt;="&amp;B3615)+SUMIFS($F$3:F3615,$D$3:D3615,D3615,$C$3:C3615,"Coin Deposit",$E$3:E3615,"")</f>
        <v>0</v>
      </c>
      <c r="AD3615" s="131">
        <f>SUMIFS('Deductions and Deposits'!$D:$D,'Deductions and Deposits'!$C:$C,D3615)+SUMIFS($F:$F,$D:$D,D3615,$C:$C,"Coin Deduction")</f>
        <v>0</v>
      </c>
      <c r="AE3615" s="131">
        <f>Table5[[#This Row],[Column4]]+Table5[[#This Row],[Column14]]+Table5[[#This Row],[Column19]]+Table5[[#This Row],[Column12]]</f>
        <v>0</v>
      </c>
      <c r="AF3615" s="131">
        <f>Table5[[#This Row],[Column5]]+Table5[[#This Row],[Column13]]+Table5[[#This Row],[Column21]]+Table5[[#This Row],[Column18]]</f>
        <v>0</v>
      </c>
      <c r="AG3615" s="131">
        <f t="shared" si="623"/>
        <v>0</v>
      </c>
      <c r="AH3615" s="131">
        <f t="shared" si="624"/>
        <v>0</v>
      </c>
      <c r="AI3615" s="131">
        <f>Table5[[#This Row],[Column17]]-Table5[[#This Row],[Column20]]</f>
        <v>0</v>
      </c>
      <c r="AJ3615" s="131">
        <f t="shared" si="625"/>
        <v>0</v>
      </c>
      <c r="AK3615" s="131">
        <f t="shared" si="618"/>
        <v>0</v>
      </c>
      <c r="AL3615" s="131">
        <f t="shared" si="626"/>
        <v>0</v>
      </c>
      <c r="AM3615" s="131" t="str">
        <f t="shared" si="627"/>
        <v/>
      </c>
      <c r="AN3615" s="131" t="str">
        <f t="shared" ca="1" si="628"/>
        <v/>
      </c>
    </row>
    <row r="3616" spans="1:40" ht="20.25" customHeight="1" x14ac:dyDescent="0.3">
      <c r="A3616" s="127"/>
      <c r="B3616" s="164"/>
      <c r="C3616" s="139"/>
      <c r="D3616" s="140"/>
      <c r="E3616" s="139"/>
      <c r="F3616" s="139"/>
      <c r="G3616" s="140"/>
      <c r="H3616" s="139"/>
      <c r="I3616" s="129"/>
      <c r="L3616" s="128"/>
      <c r="M3616" s="128"/>
      <c r="N3616" s="128"/>
      <c r="O3616" s="128"/>
      <c r="P3616" s="128"/>
      <c r="Q3616" s="128"/>
      <c r="R3616" s="128"/>
      <c r="S3616" s="128"/>
      <c r="T3616" s="120">
        <f t="shared" si="619"/>
        <v>0</v>
      </c>
      <c r="U3616" s="131"/>
      <c r="V3616" s="131"/>
      <c r="W3616" s="131">
        <f>SUMIFS($F$3:F3616,$D$3:D3616,D3616,$C$3:C3616,"Buy")+SUMIFS($F$3:F3616,$D$3:D3616,D3616,$C$3:C3616,"Coin Deposit",$E$3:E3616,"&lt;&gt;")</f>
        <v>0</v>
      </c>
      <c r="X3616" s="131">
        <f t="shared" si="620"/>
        <v>0</v>
      </c>
      <c r="Y3616" s="131">
        <f>IF($D3616=Y$1,SUMIFS($H$3:$H3616,$G$3:$G3616,Y$1,$C$3:$C3616,"Sell"),0)</f>
        <v>0</v>
      </c>
      <c r="Z3616" s="131">
        <f t="shared" si="621"/>
        <v>0</v>
      </c>
      <c r="AA3616" s="131">
        <f>IF($D3616=AA$1,SUMIFS($H$3:$H3616,$G$3:$G3616,AA$1,$C$3:$C3616,"Sell"),0)</f>
        <v>0</v>
      </c>
      <c r="AB3616" s="131">
        <f t="shared" si="622"/>
        <v>0</v>
      </c>
      <c r="AC3616" s="131">
        <f>SUMIFS('Deductions and Deposits'!$H:$H,'Deductions and Deposits'!$G:$G,D3616,'Deductions and Deposits'!$F:$F,"&lt;="&amp;B3616)+SUMIFS($F$3:F3616,$D$3:D3616,D3616,$C$3:C3616,"Coin Deposit",$E$3:E3616,"")</f>
        <v>0</v>
      </c>
      <c r="AD3616" s="131">
        <f>SUMIFS('Deductions and Deposits'!$D:$D,'Deductions and Deposits'!$C:$C,D3616)+SUMIFS($F:$F,$D:$D,D3616,$C:$C,"Coin Deduction")</f>
        <v>0</v>
      </c>
      <c r="AE3616" s="131">
        <f>Table5[[#This Row],[Column4]]+Table5[[#This Row],[Column14]]+Table5[[#This Row],[Column19]]+Table5[[#This Row],[Column12]]</f>
        <v>0</v>
      </c>
      <c r="AF3616" s="131">
        <f>Table5[[#This Row],[Column5]]+Table5[[#This Row],[Column13]]+Table5[[#This Row],[Column21]]+Table5[[#This Row],[Column18]]</f>
        <v>0</v>
      </c>
      <c r="AG3616" s="131">
        <f t="shared" si="623"/>
        <v>0</v>
      </c>
      <c r="AH3616" s="131">
        <f t="shared" si="624"/>
        <v>0</v>
      </c>
      <c r="AI3616" s="131">
        <f>Table5[[#This Row],[Column17]]-Table5[[#This Row],[Column20]]</f>
        <v>0</v>
      </c>
      <c r="AJ3616" s="131">
        <f t="shared" si="625"/>
        <v>0</v>
      </c>
      <c r="AK3616" s="131">
        <f t="shared" si="618"/>
        <v>0</v>
      </c>
      <c r="AL3616" s="131">
        <f t="shared" si="626"/>
        <v>0</v>
      </c>
      <c r="AM3616" s="131" t="str">
        <f t="shared" si="627"/>
        <v/>
      </c>
      <c r="AN3616" s="131" t="str">
        <f t="shared" ca="1" si="628"/>
        <v/>
      </c>
    </row>
    <row r="3617" spans="1:40" ht="20.25" customHeight="1" x14ac:dyDescent="0.3">
      <c r="A3617" s="127"/>
      <c r="B3617" s="164"/>
      <c r="C3617" s="139"/>
      <c r="D3617" s="140"/>
      <c r="E3617" s="139"/>
      <c r="F3617" s="139"/>
      <c r="G3617" s="140"/>
      <c r="H3617" s="139"/>
      <c r="I3617" s="129"/>
      <c r="L3617" s="128"/>
      <c r="M3617" s="128"/>
      <c r="N3617" s="128"/>
      <c r="O3617" s="128"/>
      <c r="P3617" s="128"/>
      <c r="Q3617" s="128"/>
      <c r="R3617" s="128"/>
      <c r="S3617" s="128"/>
      <c r="T3617" s="120">
        <f t="shared" si="619"/>
        <v>0</v>
      </c>
      <c r="U3617" s="131"/>
      <c r="V3617" s="131"/>
      <c r="W3617" s="131">
        <f>SUMIFS($F$3:F3617,$D$3:D3617,D3617,$C$3:C3617,"Buy")+SUMIFS($F$3:F3617,$D$3:D3617,D3617,$C$3:C3617,"Coin Deposit",$E$3:E3617,"&lt;&gt;")</f>
        <v>0</v>
      </c>
      <c r="X3617" s="131">
        <f t="shared" si="620"/>
        <v>0</v>
      </c>
      <c r="Y3617" s="131">
        <f>IF($D3617=Y$1,SUMIFS($H$3:$H3617,$G$3:$G3617,Y$1,$C$3:$C3617,"Sell"),0)</f>
        <v>0</v>
      </c>
      <c r="Z3617" s="131">
        <f t="shared" si="621"/>
        <v>0</v>
      </c>
      <c r="AA3617" s="131">
        <f>IF($D3617=AA$1,SUMIFS($H$3:$H3617,$G$3:$G3617,AA$1,$C$3:$C3617,"Sell"),0)</f>
        <v>0</v>
      </c>
      <c r="AB3617" s="131">
        <f t="shared" si="622"/>
        <v>0</v>
      </c>
      <c r="AC3617" s="131">
        <f>SUMIFS('Deductions and Deposits'!$H:$H,'Deductions and Deposits'!$G:$G,D3617,'Deductions and Deposits'!$F:$F,"&lt;="&amp;B3617)+SUMIFS($F$3:F3617,$D$3:D3617,D3617,$C$3:C3617,"Coin Deposit",$E$3:E3617,"")</f>
        <v>0</v>
      </c>
      <c r="AD3617" s="131">
        <f>SUMIFS('Deductions and Deposits'!$D:$D,'Deductions and Deposits'!$C:$C,D3617)+SUMIFS($F:$F,$D:$D,D3617,$C:$C,"Coin Deduction")</f>
        <v>0</v>
      </c>
      <c r="AE3617" s="131">
        <f>Table5[[#This Row],[Column4]]+Table5[[#This Row],[Column14]]+Table5[[#This Row],[Column19]]+Table5[[#This Row],[Column12]]</f>
        <v>0</v>
      </c>
      <c r="AF3617" s="131">
        <f>Table5[[#This Row],[Column5]]+Table5[[#This Row],[Column13]]+Table5[[#This Row],[Column21]]+Table5[[#This Row],[Column18]]</f>
        <v>0</v>
      </c>
      <c r="AG3617" s="131">
        <f t="shared" si="623"/>
        <v>0</v>
      </c>
      <c r="AH3617" s="131">
        <f t="shared" si="624"/>
        <v>0</v>
      </c>
      <c r="AI3617" s="131">
        <f>Table5[[#This Row],[Column17]]-Table5[[#This Row],[Column20]]</f>
        <v>0</v>
      </c>
      <c r="AJ3617" s="131">
        <f t="shared" si="625"/>
        <v>0</v>
      </c>
      <c r="AK3617" s="131">
        <f t="shared" si="618"/>
        <v>0</v>
      </c>
      <c r="AL3617" s="131">
        <f t="shared" si="626"/>
        <v>0</v>
      </c>
      <c r="AM3617" s="131" t="str">
        <f t="shared" si="627"/>
        <v/>
      </c>
      <c r="AN3617" s="131" t="str">
        <f t="shared" ca="1" si="628"/>
        <v/>
      </c>
    </row>
    <row r="3618" spans="1:40" ht="20.25" customHeight="1" x14ac:dyDescent="0.3">
      <c r="A3618" s="127"/>
      <c r="B3618" s="164"/>
      <c r="C3618" s="139"/>
      <c r="D3618" s="140"/>
      <c r="E3618" s="139"/>
      <c r="F3618" s="139"/>
      <c r="G3618" s="140"/>
      <c r="H3618" s="139"/>
      <c r="I3618" s="129"/>
      <c r="L3618" s="128"/>
      <c r="M3618" s="128"/>
      <c r="N3618" s="128"/>
      <c r="O3618" s="128"/>
      <c r="P3618" s="128"/>
      <c r="Q3618" s="128"/>
      <c r="R3618" s="128"/>
      <c r="S3618" s="128"/>
      <c r="T3618" s="120">
        <f t="shared" si="619"/>
        <v>0</v>
      </c>
      <c r="U3618" s="131"/>
      <c r="V3618" s="131"/>
      <c r="W3618" s="131">
        <f>SUMIFS($F$3:F3618,$D$3:D3618,D3618,$C$3:C3618,"Buy")+SUMIFS($F$3:F3618,$D$3:D3618,D3618,$C$3:C3618,"Coin Deposit",$E$3:E3618,"&lt;&gt;")</f>
        <v>0</v>
      </c>
      <c r="X3618" s="131">
        <f t="shared" si="620"/>
        <v>0</v>
      </c>
      <c r="Y3618" s="131">
        <f>IF($D3618=Y$1,SUMIFS($H$3:$H3618,$G$3:$G3618,Y$1,$C$3:$C3618,"Sell"),0)</f>
        <v>0</v>
      </c>
      <c r="Z3618" s="131">
        <f t="shared" si="621"/>
        <v>0</v>
      </c>
      <c r="AA3618" s="131">
        <f>IF($D3618=AA$1,SUMIFS($H$3:$H3618,$G$3:$G3618,AA$1,$C$3:$C3618,"Sell"),0)</f>
        <v>0</v>
      </c>
      <c r="AB3618" s="131">
        <f t="shared" si="622"/>
        <v>0</v>
      </c>
      <c r="AC3618" s="131">
        <f>SUMIFS('Deductions and Deposits'!$H:$H,'Deductions and Deposits'!$G:$G,D3618,'Deductions and Deposits'!$F:$F,"&lt;="&amp;B3618)+SUMIFS($F$3:F3618,$D$3:D3618,D3618,$C$3:C3618,"Coin Deposit",$E$3:E3618,"")</f>
        <v>0</v>
      </c>
      <c r="AD3618" s="131">
        <f>SUMIFS('Deductions and Deposits'!$D:$D,'Deductions and Deposits'!$C:$C,D3618)+SUMIFS($F:$F,$D:$D,D3618,$C:$C,"Coin Deduction")</f>
        <v>0</v>
      </c>
      <c r="AE3618" s="131">
        <f>Table5[[#This Row],[Column4]]+Table5[[#This Row],[Column14]]+Table5[[#This Row],[Column19]]+Table5[[#This Row],[Column12]]</f>
        <v>0</v>
      </c>
      <c r="AF3618" s="131">
        <f>Table5[[#This Row],[Column5]]+Table5[[#This Row],[Column13]]+Table5[[#This Row],[Column21]]+Table5[[#This Row],[Column18]]</f>
        <v>0</v>
      </c>
      <c r="AG3618" s="131">
        <f t="shared" si="623"/>
        <v>0</v>
      </c>
      <c r="AH3618" s="131">
        <f t="shared" si="624"/>
        <v>0</v>
      </c>
      <c r="AI3618" s="131">
        <f>Table5[[#This Row],[Column17]]-Table5[[#This Row],[Column20]]</f>
        <v>0</v>
      </c>
      <c r="AJ3618" s="131">
        <f t="shared" si="625"/>
        <v>0</v>
      </c>
      <c r="AK3618" s="131">
        <f t="shared" si="618"/>
        <v>0</v>
      </c>
      <c r="AL3618" s="131">
        <f t="shared" si="626"/>
        <v>0</v>
      </c>
      <c r="AM3618" s="131" t="str">
        <f t="shared" si="627"/>
        <v/>
      </c>
      <c r="AN3618" s="131" t="str">
        <f t="shared" ca="1" si="628"/>
        <v/>
      </c>
    </row>
    <row r="3619" spans="1:40" ht="20.25" customHeight="1" x14ac:dyDescent="0.3">
      <c r="A3619" s="127"/>
      <c r="B3619" s="164"/>
      <c r="C3619" s="139"/>
      <c r="D3619" s="140"/>
      <c r="E3619" s="139"/>
      <c r="F3619" s="139"/>
      <c r="G3619" s="140"/>
      <c r="H3619" s="139"/>
      <c r="I3619" s="129"/>
      <c r="L3619" s="128"/>
      <c r="M3619" s="128"/>
      <c r="N3619" s="128"/>
      <c r="O3619" s="128"/>
      <c r="P3619" s="128"/>
      <c r="Q3619" s="128"/>
      <c r="R3619" s="128"/>
      <c r="S3619" s="128"/>
      <c r="T3619" s="120">
        <f t="shared" si="619"/>
        <v>0</v>
      </c>
      <c r="U3619" s="131"/>
      <c r="V3619" s="131"/>
      <c r="W3619" s="131">
        <f>SUMIFS($F$3:F3619,$D$3:D3619,D3619,$C$3:C3619,"Buy")+SUMIFS($F$3:F3619,$D$3:D3619,D3619,$C$3:C3619,"Coin Deposit",$E$3:E3619,"&lt;&gt;")</f>
        <v>0</v>
      </c>
      <c r="X3619" s="131">
        <f t="shared" si="620"/>
        <v>0</v>
      </c>
      <c r="Y3619" s="131">
        <f>IF($D3619=Y$1,SUMIFS($H$3:$H3619,$G$3:$G3619,Y$1,$C$3:$C3619,"Sell"),0)</f>
        <v>0</v>
      </c>
      <c r="Z3619" s="131">
        <f t="shared" si="621"/>
        <v>0</v>
      </c>
      <c r="AA3619" s="131">
        <f>IF($D3619=AA$1,SUMIFS($H$3:$H3619,$G$3:$G3619,AA$1,$C$3:$C3619,"Sell"),0)</f>
        <v>0</v>
      </c>
      <c r="AB3619" s="131">
        <f t="shared" si="622"/>
        <v>0</v>
      </c>
      <c r="AC3619" s="131">
        <f>SUMIFS('Deductions and Deposits'!$H:$H,'Deductions and Deposits'!$G:$G,D3619,'Deductions and Deposits'!$F:$F,"&lt;="&amp;B3619)+SUMIFS($F$3:F3619,$D$3:D3619,D3619,$C$3:C3619,"Coin Deposit",$E$3:E3619,"")</f>
        <v>0</v>
      </c>
      <c r="AD3619" s="131">
        <f>SUMIFS('Deductions and Deposits'!$D:$D,'Deductions and Deposits'!$C:$C,D3619)+SUMIFS($F:$F,$D:$D,D3619,$C:$C,"Coin Deduction")</f>
        <v>0</v>
      </c>
      <c r="AE3619" s="131">
        <f>Table5[[#This Row],[Column4]]+Table5[[#This Row],[Column14]]+Table5[[#This Row],[Column19]]+Table5[[#This Row],[Column12]]</f>
        <v>0</v>
      </c>
      <c r="AF3619" s="131">
        <f>Table5[[#This Row],[Column5]]+Table5[[#This Row],[Column13]]+Table5[[#This Row],[Column21]]+Table5[[#This Row],[Column18]]</f>
        <v>0</v>
      </c>
      <c r="AG3619" s="131">
        <f t="shared" si="623"/>
        <v>0</v>
      </c>
      <c r="AH3619" s="131">
        <f t="shared" si="624"/>
        <v>0</v>
      </c>
      <c r="AI3619" s="131">
        <f>Table5[[#This Row],[Column17]]-Table5[[#This Row],[Column20]]</f>
        <v>0</v>
      </c>
      <c r="AJ3619" s="131">
        <f t="shared" si="625"/>
        <v>0</v>
      </c>
      <c r="AK3619" s="131">
        <f t="shared" si="618"/>
        <v>0</v>
      </c>
      <c r="AL3619" s="131">
        <f t="shared" si="626"/>
        <v>0</v>
      </c>
      <c r="AM3619" s="131" t="str">
        <f t="shared" si="627"/>
        <v/>
      </c>
      <c r="AN3619" s="131" t="str">
        <f t="shared" ca="1" si="628"/>
        <v/>
      </c>
    </row>
    <row r="3620" spans="1:40" ht="20.25" customHeight="1" x14ac:dyDescent="0.3">
      <c r="A3620" s="127"/>
      <c r="B3620" s="164"/>
      <c r="C3620" s="139"/>
      <c r="D3620" s="140"/>
      <c r="E3620" s="139"/>
      <c r="F3620" s="139"/>
      <c r="G3620" s="140"/>
      <c r="H3620" s="139"/>
      <c r="I3620" s="129"/>
      <c r="L3620" s="128"/>
      <c r="M3620" s="128"/>
      <c r="N3620" s="128"/>
      <c r="O3620" s="128"/>
      <c r="P3620" s="128"/>
      <c r="Q3620" s="128"/>
      <c r="R3620" s="128"/>
      <c r="S3620" s="128"/>
      <c r="T3620" s="120">
        <f t="shared" si="619"/>
        <v>0</v>
      </c>
      <c r="U3620" s="131"/>
      <c r="V3620" s="131"/>
      <c r="W3620" s="131">
        <f>SUMIFS($F$3:F3620,$D$3:D3620,D3620,$C$3:C3620,"Buy")+SUMIFS($F$3:F3620,$D$3:D3620,D3620,$C$3:C3620,"Coin Deposit",$E$3:E3620,"&lt;&gt;")</f>
        <v>0</v>
      </c>
      <c r="X3620" s="131">
        <f t="shared" si="620"/>
        <v>0</v>
      </c>
      <c r="Y3620" s="131">
        <f>IF($D3620=Y$1,SUMIFS($H$3:$H3620,$G$3:$G3620,Y$1,$C$3:$C3620,"Sell"),0)</f>
        <v>0</v>
      </c>
      <c r="Z3620" s="131">
        <f t="shared" si="621"/>
        <v>0</v>
      </c>
      <c r="AA3620" s="131">
        <f>IF($D3620=AA$1,SUMIFS($H$3:$H3620,$G$3:$G3620,AA$1,$C$3:$C3620,"Sell"),0)</f>
        <v>0</v>
      </c>
      <c r="AB3620" s="131">
        <f t="shared" si="622"/>
        <v>0</v>
      </c>
      <c r="AC3620" s="131">
        <f>SUMIFS('Deductions and Deposits'!$H:$H,'Deductions and Deposits'!$G:$G,D3620,'Deductions and Deposits'!$F:$F,"&lt;="&amp;B3620)+SUMIFS($F$3:F3620,$D$3:D3620,D3620,$C$3:C3620,"Coin Deposit",$E$3:E3620,"")</f>
        <v>0</v>
      </c>
      <c r="AD3620" s="131">
        <f>SUMIFS('Deductions and Deposits'!$D:$D,'Deductions and Deposits'!$C:$C,D3620)+SUMIFS($F:$F,$D:$D,D3620,$C:$C,"Coin Deduction")</f>
        <v>0</v>
      </c>
      <c r="AE3620" s="131">
        <f>Table5[[#This Row],[Column4]]+Table5[[#This Row],[Column14]]+Table5[[#This Row],[Column19]]+Table5[[#This Row],[Column12]]</f>
        <v>0</v>
      </c>
      <c r="AF3620" s="131">
        <f>Table5[[#This Row],[Column5]]+Table5[[#This Row],[Column13]]+Table5[[#This Row],[Column21]]+Table5[[#This Row],[Column18]]</f>
        <v>0</v>
      </c>
      <c r="AG3620" s="131">
        <f t="shared" si="623"/>
        <v>0</v>
      </c>
      <c r="AH3620" s="131">
        <f t="shared" si="624"/>
        <v>0</v>
      </c>
      <c r="AI3620" s="131">
        <f>Table5[[#This Row],[Column17]]-Table5[[#This Row],[Column20]]</f>
        <v>0</v>
      </c>
      <c r="AJ3620" s="131">
        <f t="shared" si="625"/>
        <v>0</v>
      </c>
      <c r="AK3620" s="131">
        <f t="shared" si="618"/>
        <v>0</v>
      </c>
      <c r="AL3620" s="131">
        <f t="shared" si="626"/>
        <v>0</v>
      </c>
      <c r="AM3620" s="131" t="str">
        <f t="shared" si="627"/>
        <v/>
      </c>
      <c r="AN3620" s="131" t="str">
        <f t="shared" ca="1" si="628"/>
        <v/>
      </c>
    </row>
    <row r="3621" spans="1:40" ht="20.25" customHeight="1" x14ac:dyDescent="0.3">
      <c r="A3621" s="127"/>
      <c r="B3621" s="164"/>
      <c r="C3621" s="139"/>
      <c r="D3621" s="140"/>
      <c r="E3621" s="139"/>
      <c r="F3621" s="139"/>
      <c r="G3621" s="140"/>
      <c r="H3621" s="139"/>
      <c r="I3621" s="129"/>
      <c r="L3621" s="128"/>
      <c r="M3621" s="128"/>
      <c r="N3621" s="128"/>
      <c r="O3621" s="128"/>
      <c r="P3621" s="128"/>
      <c r="Q3621" s="128"/>
      <c r="R3621" s="128"/>
      <c r="S3621" s="128"/>
      <c r="T3621" s="120">
        <f t="shared" si="619"/>
        <v>0</v>
      </c>
      <c r="U3621" s="131"/>
      <c r="V3621" s="131"/>
      <c r="W3621" s="131">
        <f>SUMIFS($F$3:F3621,$D$3:D3621,D3621,$C$3:C3621,"Buy")+SUMIFS($F$3:F3621,$D$3:D3621,D3621,$C$3:C3621,"Coin Deposit",$E$3:E3621,"&lt;&gt;")</f>
        <v>0</v>
      </c>
      <c r="X3621" s="131">
        <f t="shared" si="620"/>
        <v>0</v>
      </c>
      <c r="Y3621" s="131">
        <f>IF($D3621=Y$1,SUMIFS($H$3:$H3621,$G$3:$G3621,Y$1,$C$3:$C3621,"Sell"),0)</f>
        <v>0</v>
      </c>
      <c r="Z3621" s="131">
        <f t="shared" si="621"/>
        <v>0</v>
      </c>
      <c r="AA3621" s="131">
        <f>IF($D3621=AA$1,SUMIFS($H$3:$H3621,$G$3:$G3621,AA$1,$C$3:$C3621,"Sell"),0)</f>
        <v>0</v>
      </c>
      <c r="AB3621" s="131">
        <f t="shared" si="622"/>
        <v>0</v>
      </c>
      <c r="AC3621" s="131">
        <f>SUMIFS('Deductions and Deposits'!$H:$H,'Deductions and Deposits'!$G:$G,D3621,'Deductions and Deposits'!$F:$F,"&lt;="&amp;B3621)+SUMIFS($F$3:F3621,$D$3:D3621,D3621,$C$3:C3621,"Coin Deposit",$E$3:E3621,"")</f>
        <v>0</v>
      </c>
      <c r="AD3621" s="131">
        <f>SUMIFS('Deductions and Deposits'!$D:$D,'Deductions and Deposits'!$C:$C,D3621)+SUMIFS($F:$F,$D:$D,D3621,$C:$C,"Coin Deduction")</f>
        <v>0</v>
      </c>
      <c r="AE3621" s="131">
        <f>Table5[[#This Row],[Column4]]+Table5[[#This Row],[Column14]]+Table5[[#This Row],[Column19]]+Table5[[#This Row],[Column12]]</f>
        <v>0</v>
      </c>
      <c r="AF3621" s="131">
        <f>Table5[[#This Row],[Column5]]+Table5[[#This Row],[Column13]]+Table5[[#This Row],[Column21]]+Table5[[#This Row],[Column18]]</f>
        <v>0</v>
      </c>
      <c r="AG3621" s="131">
        <f t="shared" si="623"/>
        <v>0</v>
      </c>
      <c r="AH3621" s="131">
        <f t="shared" si="624"/>
        <v>0</v>
      </c>
      <c r="AI3621" s="131">
        <f>Table5[[#This Row],[Column17]]-Table5[[#This Row],[Column20]]</f>
        <v>0</v>
      </c>
      <c r="AJ3621" s="131">
        <f t="shared" si="625"/>
        <v>0</v>
      </c>
      <c r="AK3621" s="131">
        <f t="shared" si="618"/>
        <v>0</v>
      </c>
      <c r="AL3621" s="131">
        <f t="shared" si="626"/>
        <v>0</v>
      </c>
      <c r="AM3621" s="131" t="str">
        <f t="shared" si="627"/>
        <v/>
      </c>
      <c r="AN3621" s="131" t="str">
        <f t="shared" ca="1" si="628"/>
        <v/>
      </c>
    </row>
    <row r="3622" spans="1:40" ht="20.25" customHeight="1" x14ac:dyDescent="0.3">
      <c r="A3622" s="127"/>
      <c r="B3622" s="164"/>
      <c r="C3622" s="139"/>
      <c r="D3622" s="140"/>
      <c r="E3622" s="139"/>
      <c r="F3622" s="139"/>
      <c r="G3622" s="140"/>
      <c r="H3622" s="139"/>
      <c r="I3622" s="129"/>
      <c r="L3622" s="128"/>
      <c r="M3622" s="128"/>
      <c r="N3622" s="128"/>
      <c r="O3622" s="128"/>
      <c r="P3622" s="128"/>
      <c r="Q3622" s="128"/>
      <c r="R3622" s="128"/>
      <c r="S3622" s="128"/>
      <c r="T3622" s="120">
        <f t="shared" si="619"/>
        <v>0</v>
      </c>
      <c r="U3622" s="131"/>
      <c r="V3622" s="131"/>
      <c r="W3622" s="131">
        <f>SUMIFS($F$3:F3622,$D$3:D3622,D3622,$C$3:C3622,"Buy")+SUMIFS($F$3:F3622,$D$3:D3622,D3622,$C$3:C3622,"Coin Deposit",$E$3:E3622,"&lt;&gt;")</f>
        <v>0</v>
      </c>
      <c r="X3622" s="131">
        <f t="shared" si="620"/>
        <v>0</v>
      </c>
      <c r="Y3622" s="131">
        <f>IF($D3622=Y$1,SUMIFS($H$3:$H3622,$G$3:$G3622,Y$1,$C$3:$C3622,"Sell"),0)</f>
        <v>0</v>
      </c>
      <c r="Z3622" s="131">
        <f t="shared" si="621"/>
        <v>0</v>
      </c>
      <c r="AA3622" s="131">
        <f>IF($D3622=AA$1,SUMIFS($H$3:$H3622,$G$3:$G3622,AA$1,$C$3:$C3622,"Sell"),0)</f>
        <v>0</v>
      </c>
      <c r="AB3622" s="131">
        <f t="shared" si="622"/>
        <v>0</v>
      </c>
      <c r="AC3622" s="131">
        <f>SUMIFS('Deductions and Deposits'!$H:$H,'Deductions and Deposits'!$G:$G,D3622,'Deductions and Deposits'!$F:$F,"&lt;="&amp;B3622)+SUMIFS($F$3:F3622,$D$3:D3622,D3622,$C$3:C3622,"Coin Deposit",$E$3:E3622,"")</f>
        <v>0</v>
      </c>
      <c r="AD3622" s="131">
        <f>SUMIFS('Deductions and Deposits'!$D:$D,'Deductions and Deposits'!$C:$C,D3622)+SUMIFS($F:$F,$D:$D,D3622,$C:$C,"Coin Deduction")</f>
        <v>0</v>
      </c>
      <c r="AE3622" s="131">
        <f>Table5[[#This Row],[Column4]]+Table5[[#This Row],[Column14]]+Table5[[#This Row],[Column19]]+Table5[[#This Row],[Column12]]</f>
        <v>0</v>
      </c>
      <c r="AF3622" s="131">
        <f>Table5[[#This Row],[Column5]]+Table5[[#This Row],[Column13]]+Table5[[#This Row],[Column21]]+Table5[[#This Row],[Column18]]</f>
        <v>0</v>
      </c>
      <c r="AG3622" s="131">
        <f t="shared" si="623"/>
        <v>0</v>
      </c>
      <c r="AH3622" s="131">
        <f t="shared" si="624"/>
        <v>0</v>
      </c>
      <c r="AI3622" s="131">
        <f>Table5[[#This Row],[Column17]]-Table5[[#This Row],[Column20]]</f>
        <v>0</v>
      </c>
      <c r="AJ3622" s="131">
        <f t="shared" si="625"/>
        <v>0</v>
      </c>
      <c r="AK3622" s="131">
        <f t="shared" si="618"/>
        <v>0</v>
      </c>
      <c r="AL3622" s="131">
        <f t="shared" si="626"/>
        <v>0</v>
      </c>
      <c r="AM3622" s="131" t="str">
        <f t="shared" si="627"/>
        <v/>
      </c>
      <c r="AN3622" s="131" t="str">
        <f t="shared" ca="1" si="628"/>
        <v/>
      </c>
    </row>
    <row r="3623" spans="1:40" ht="20.25" customHeight="1" x14ac:dyDescent="0.3">
      <c r="A3623" s="127"/>
      <c r="B3623" s="164"/>
      <c r="C3623" s="139"/>
      <c r="D3623" s="140"/>
      <c r="E3623" s="139"/>
      <c r="F3623" s="139"/>
      <c r="G3623" s="140"/>
      <c r="H3623" s="139"/>
      <c r="I3623" s="129"/>
      <c r="L3623" s="128"/>
      <c r="M3623" s="128"/>
      <c r="N3623" s="128"/>
      <c r="O3623" s="128"/>
      <c r="P3623" s="128"/>
      <c r="Q3623" s="128"/>
      <c r="R3623" s="128"/>
      <c r="S3623" s="128"/>
      <c r="T3623" s="120">
        <f t="shared" si="619"/>
        <v>0</v>
      </c>
      <c r="U3623" s="131"/>
      <c r="V3623" s="131"/>
      <c r="W3623" s="131">
        <f>SUMIFS($F$3:F3623,$D$3:D3623,D3623,$C$3:C3623,"Buy")+SUMIFS($F$3:F3623,$D$3:D3623,D3623,$C$3:C3623,"Coin Deposit",$E$3:E3623,"&lt;&gt;")</f>
        <v>0</v>
      </c>
      <c r="X3623" s="131">
        <f t="shared" si="620"/>
        <v>0</v>
      </c>
      <c r="Y3623" s="131">
        <f>IF($D3623=Y$1,SUMIFS($H$3:$H3623,$G$3:$G3623,Y$1,$C$3:$C3623,"Sell"),0)</f>
        <v>0</v>
      </c>
      <c r="Z3623" s="131">
        <f t="shared" si="621"/>
        <v>0</v>
      </c>
      <c r="AA3623" s="131">
        <f>IF($D3623=AA$1,SUMIFS($H$3:$H3623,$G$3:$G3623,AA$1,$C$3:$C3623,"Sell"),0)</f>
        <v>0</v>
      </c>
      <c r="AB3623" s="131">
        <f t="shared" si="622"/>
        <v>0</v>
      </c>
      <c r="AC3623" s="131">
        <f>SUMIFS('Deductions and Deposits'!$H:$H,'Deductions and Deposits'!$G:$G,D3623,'Deductions and Deposits'!$F:$F,"&lt;="&amp;B3623)+SUMIFS($F$3:F3623,$D$3:D3623,D3623,$C$3:C3623,"Coin Deposit",$E$3:E3623,"")</f>
        <v>0</v>
      </c>
      <c r="AD3623" s="131">
        <f>SUMIFS('Deductions and Deposits'!$D:$D,'Deductions and Deposits'!$C:$C,D3623)+SUMIFS($F:$F,$D:$D,D3623,$C:$C,"Coin Deduction")</f>
        <v>0</v>
      </c>
      <c r="AE3623" s="131">
        <f>Table5[[#This Row],[Column4]]+Table5[[#This Row],[Column14]]+Table5[[#This Row],[Column19]]+Table5[[#This Row],[Column12]]</f>
        <v>0</v>
      </c>
      <c r="AF3623" s="131">
        <f>Table5[[#This Row],[Column5]]+Table5[[#This Row],[Column13]]+Table5[[#This Row],[Column21]]+Table5[[#This Row],[Column18]]</f>
        <v>0</v>
      </c>
      <c r="AG3623" s="131">
        <f t="shared" si="623"/>
        <v>0</v>
      </c>
      <c r="AH3623" s="131">
        <f t="shared" si="624"/>
        <v>0</v>
      </c>
      <c r="AI3623" s="131">
        <f>Table5[[#This Row],[Column17]]-Table5[[#This Row],[Column20]]</f>
        <v>0</v>
      </c>
      <c r="AJ3623" s="131">
        <f t="shared" si="625"/>
        <v>0</v>
      </c>
      <c r="AK3623" s="131">
        <f t="shared" si="618"/>
        <v>0</v>
      </c>
      <c r="AL3623" s="131">
        <f t="shared" si="626"/>
        <v>0</v>
      </c>
      <c r="AM3623" s="131" t="str">
        <f t="shared" si="627"/>
        <v/>
      </c>
      <c r="AN3623" s="131" t="str">
        <f t="shared" ca="1" si="628"/>
        <v/>
      </c>
    </row>
    <row r="3624" spans="1:40" ht="20.25" customHeight="1" x14ac:dyDescent="0.3">
      <c r="A3624" s="127"/>
      <c r="B3624" s="164"/>
      <c r="C3624" s="139"/>
      <c r="D3624" s="140"/>
      <c r="E3624" s="139"/>
      <c r="F3624" s="139"/>
      <c r="G3624" s="140"/>
      <c r="H3624" s="139"/>
      <c r="I3624" s="129"/>
      <c r="L3624" s="128"/>
      <c r="M3624" s="128"/>
      <c r="N3624" s="128"/>
      <c r="O3624" s="128"/>
      <c r="P3624" s="128"/>
      <c r="Q3624" s="128"/>
      <c r="R3624" s="128"/>
      <c r="S3624" s="128"/>
      <c r="T3624" s="120">
        <f t="shared" si="619"/>
        <v>0</v>
      </c>
      <c r="U3624" s="131"/>
      <c r="V3624" s="131"/>
      <c r="W3624" s="131">
        <f>SUMIFS($F$3:F3624,$D$3:D3624,D3624,$C$3:C3624,"Buy")+SUMIFS($F$3:F3624,$D$3:D3624,D3624,$C$3:C3624,"Coin Deposit",$E$3:E3624,"&lt;&gt;")</f>
        <v>0</v>
      </c>
      <c r="X3624" s="131">
        <f t="shared" si="620"/>
        <v>0</v>
      </c>
      <c r="Y3624" s="131">
        <f>IF($D3624=Y$1,SUMIFS($H$3:$H3624,$G$3:$G3624,Y$1,$C$3:$C3624,"Sell"),0)</f>
        <v>0</v>
      </c>
      <c r="Z3624" s="131">
        <f t="shared" si="621"/>
        <v>0</v>
      </c>
      <c r="AA3624" s="131">
        <f>IF($D3624=AA$1,SUMIFS($H$3:$H3624,$G$3:$G3624,AA$1,$C$3:$C3624,"Sell"),0)</f>
        <v>0</v>
      </c>
      <c r="AB3624" s="131">
        <f t="shared" si="622"/>
        <v>0</v>
      </c>
      <c r="AC3624" s="131">
        <f>SUMIFS('Deductions and Deposits'!$H:$H,'Deductions and Deposits'!$G:$G,D3624,'Deductions and Deposits'!$F:$F,"&lt;="&amp;B3624)+SUMIFS($F$3:F3624,$D$3:D3624,D3624,$C$3:C3624,"Coin Deposit",$E$3:E3624,"")</f>
        <v>0</v>
      </c>
      <c r="AD3624" s="131">
        <f>SUMIFS('Deductions and Deposits'!$D:$D,'Deductions and Deposits'!$C:$C,D3624)+SUMIFS($F:$F,$D:$D,D3624,$C:$C,"Coin Deduction")</f>
        <v>0</v>
      </c>
      <c r="AE3624" s="131">
        <f>Table5[[#This Row],[Column4]]+Table5[[#This Row],[Column14]]+Table5[[#This Row],[Column19]]+Table5[[#This Row],[Column12]]</f>
        <v>0</v>
      </c>
      <c r="AF3624" s="131">
        <f>Table5[[#This Row],[Column5]]+Table5[[#This Row],[Column13]]+Table5[[#This Row],[Column21]]+Table5[[#This Row],[Column18]]</f>
        <v>0</v>
      </c>
      <c r="AG3624" s="131">
        <f t="shared" si="623"/>
        <v>0</v>
      </c>
      <c r="AH3624" s="131">
        <f t="shared" si="624"/>
        <v>0</v>
      </c>
      <c r="AI3624" s="131">
        <f>Table5[[#This Row],[Column17]]-Table5[[#This Row],[Column20]]</f>
        <v>0</v>
      </c>
      <c r="AJ3624" s="131">
        <f t="shared" si="625"/>
        <v>0</v>
      </c>
      <c r="AK3624" s="131">
        <f t="shared" si="618"/>
        <v>0</v>
      </c>
      <c r="AL3624" s="131">
        <f t="shared" si="626"/>
        <v>0</v>
      </c>
      <c r="AM3624" s="131" t="str">
        <f t="shared" si="627"/>
        <v/>
      </c>
      <c r="AN3624" s="131" t="str">
        <f t="shared" ca="1" si="628"/>
        <v/>
      </c>
    </row>
    <row r="3625" spans="1:40" ht="20.25" customHeight="1" x14ac:dyDescent="0.3">
      <c r="A3625" s="127"/>
      <c r="B3625" s="164"/>
      <c r="C3625" s="139"/>
      <c r="D3625" s="140"/>
      <c r="E3625" s="139"/>
      <c r="F3625" s="139"/>
      <c r="G3625" s="140"/>
      <c r="H3625" s="139"/>
      <c r="I3625" s="129"/>
      <c r="L3625" s="128"/>
      <c r="M3625" s="128"/>
      <c r="N3625" s="128"/>
      <c r="O3625" s="128"/>
      <c r="P3625" s="128"/>
      <c r="Q3625" s="128"/>
      <c r="R3625" s="128"/>
      <c r="S3625" s="128"/>
      <c r="T3625" s="120">
        <f t="shared" si="619"/>
        <v>0</v>
      </c>
      <c r="U3625" s="131"/>
      <c r="V3625" s="131"/>
      <c r="W3625" s="131">
        <f>SUMIFS($F$3:F3625,$D$3:D3625,D3625,$C$3:C3625,"Buy")+SUMIFS($F$3:F3625,$D$3:D3625,D3625,$C$3:C3625,"Coin Deposit",$E$3:E3625,"&lt;&gt;")</f>
        <v>0</v>
      </c>
      <c r="X3625" s="131">
        <f t="shared" si="620"/>
        <v>0</v>
      </c>
      <c r="Y3625" s="131">
        <f>IF($D3625=Y$1,SUMIFS($H$3:$H3625,$G$3:$G3625,Y$1,$C$3:$C3625,"Sell"),0)</f>
        <v>0</v>
      </c>
      <c r="Z3625" s="131">
        <f t="shared" si="621"/>
        <v>0</v>
      </c>
      <c r="AA3625" s="131">
        <f>IF($D3625=AA$1,SUMIFS($H$3:$H3625,$G$3:$G3625,AA$1,$C$3:$C3625,"Sell"),0)</f>
        <v>0</v>
      </c>
      <c r="AB3625" s="131">
        <f t="shared" si="622"/>
        <v>0</v>
      </c>
      <c r="AC3625" s="131">
        <f>SUMIFS('Deductions and Deposits'!$H:$H,'Deductions and Deposits'!$G:$G,D3625,'Deductions and Deposits'!$F:$F,"&lt;="&amp;B3625)+SUMIFS($F$3:F3625,$D$3:D3625,D3625,$C$3:C3625,"Coin Deposit",$E$3:E3625,"")</f>
        <v>0</v>
      </c>
      <c r="AD3625" s="131">
        <f>SUMIFS('Deductions and Deposits'!$D:$D,'Deductions and Deposits'!$C:$C,D3625)+SUMIFS($F:$F,$D:$D,D3625,$C:$C,"Coin Deduction")</f>
        <v>0</v>
      </c>
      <c r="AE3625" s="131">
        <f>Table5[[#This Row],[Column4]]+Table5[[#This Row],[Column14]]+Table5[[#This Row],[Column19]]+Table5[[#This Row],[Column12]]</f>
        <v>0</v>
      </c>
      <c r="AF3625" s="131">
        <f>Table5[[#This Row],[Column5]]+Table5[[#This Row],[Column13]]+Table5[[#This Row],[Column21]]+Table5[[#This Row],[Column18]]</f>
        <v>0</v>
      </c>
      <c r="AG3625" s="131">
        <f t="shared" si="623"/>
        <v>0</v>
      </c>
      <c r="AH3625" s="131">
        <f t="shared" si="624"/>
        <v>0</v>
      </c>
      <c r="AI3625" s="131">
        <f>Table5[[#This Row],[Column17]]-Table5[[#This Row],[Column20]]</f>
        <v>0</v>
      </c>
      <c r="AJ3625" s="131">
        <f t="shared" si="625"/>
        <v>0</v>
      </c>
      <c r="AK3625" s="131">
        <f t="shared" si="618"/>
        <v>0</v>
      </c>
      <c r="AL3625" s="131">
        <f t="shared" si="626"/>
        <v>0</v>
      </c>
      <c r="AM3625" s="131" t="str">
        <f t="shared" si="627"/>
        <v/>
      </c>
      <c r="AN3625" s="131" t="str">
        <f t="shared" ca="1" si="628"/>
        <v/>
      </c>
    </row>
    <row r="3626" spans="1:40" ht="20.25" customHeight="1" x14ac:dyDescent="0.3">
      <c r="A3626" s="127"/>
      <c r="B3626" s="164"/>
      <c r="C3626" s="139"/>
      <c r="D3626" s="140"/>
      <c r="E3626" s="139"/>
      <c r="F3626" s="139"/>
      <c r="G3626" s="140"/>
      <c r="H3626" s="139"/>
      <c r="I3626" s="129"/>
      <c r="L3626" s="128"/>
      <c r="M3626" s="128"/>
      <c r="N3626" s="128"/>
      <c r="O3626" s="128"/>
      <c r="P3626" s="128"/>
      <c r="Q3626" s="128"/>
      <c r="R3626" s="128"/>
      <c r="S3626" s="128"/>
      <c r="T3626" s="120">
        <f t="shared" si="619"/>
        <v>0</v>
      </c>
      <c r="U3626" s="131"/>
      <c r="V3626" s="131"/>
      <c r="W3626" s="131">
        <f>SUMIFS($F$3:F3626,$D$3:D3626,D3626,$C$3:C3626,"Buy")+SUMIFS($F$3:F3626,$D$3:D3626,D3626,$C$3:C3626,"Coin Deposit",$E$3:E3626,"&lt;&gt;")</f>
        <v>0</v>
      </c>
      <c r="X3626" s="131">
        <f t="shared" si="620"/>
        <v>0</v>
      </c>
      <c r="Y3626" s="131">
        <f>IF($D3626=Y$1,SUMIFS($H$3:$H3626,$G$3:$G3626,Y$1,$C$3:$C3626,"Sell"),0)</f>
        <v>0</v>
      </c>
      <c r="Z3626" s="131">
        <f t="shared" si="621"/>
        <v>0</v>
      </c>
      <c r="AA3626" s="131">
        <f>IF($D3626=AA$1,SUMIFS($H$3:$H3626,$G$3:$G3626,AA$1,$C$3:$C3626,"Sell"),0)</f>
        <v>0</v>
      </c>
      <c r="AB3626" s="131">
        <f t="shared" si="622"/>
        <v>0</v>
      </c>
      <c r="AC3626" s="131">
        <f>SUMIFS('Deductions and Deposits'!$H:$H,'Deductions and Deposits'!$G:$G,D3626,'Deductions and Deposits'!$F:$F,"&lt;="&amp;B3626)+SUMIFS($F$3:F3626,$D$3:D3626,D3626,$C$3:C3626,"Coin Deposit",$E$3:E3626,"")</f>
        <v>0</v>
      </c>
      <c r="AD3626" s="131">
        <f>SUMIFS('Deductions and Deposits'!$D:$D,'Deductions and Deposits'!$C:$C,D3626)+SUMIFS($F:$F,$D:$D,D3626,$C:$C,"Coin Deduction")</f>
        <v>0</v>
      </c>
      <c r="AE3626" s="131">
        <f>Table5[[#This Row],[Column4]]+Table5[[#This Row],[Column14]]+Table5[[#This Row],[Column19]]+Table5[[#This Row],[Column12]]</f>
        <v>0</v>
      </c>
      <c r="AF3626" s="131">
        <f>Table5[[#This Row],[Column5]]+Table5[[#This Row],[Column13]]+Table5[[#This Row],[Column21]]+Table5[[#This Row],[Column18]]</f>
        <v>0</v>
      </c>
      <c r="AG3626" s="131">
        <f t="shared" si="623"/>
        <v>0</v>
      </c>
      <c r="AH3626" s="131">
        <f t="shared" si="624"/>
        <v>0</v>
      </c>
      <c r="AI3626" s="131">
        <f>Table5[[#This Row],[Column17]]-Table5[[#This Row],[Column20]]</f>
        <v>0</v>
      </c>
      <c r="AJ3626" s="131">
        <f t="shared" si="625"/>
        <v>0</v>
      </c>
      <c r="AK3626" s="131">
        <f t="shared" si="618"/>
        <v>0</v>
      </c>
      <c r="AL3626" s="131">
        <f t="shared" si="626"/>
        <v>0</v>
      </c>
      <c r="AM3626" s="131" t="str">
        <f t="shared" si="627"/>
        <v/>
      </c>
      <c r="AN3626" s="131" t="str">
        <f t="shared" ca="1" si="628"/>
        <v/>
      </c>
    </row>
    <row r="3627" spans="1:40" ht="20.25" customHeight="1" x14ac:dyDescent="0.3">
      <c r="A3627" s="127"/>
      <c r="B3627" s="164"/>
      <c r="C3627" s="139"/>
      <c r="D3627" s="140"/>
      <c r="E3627" s="139"/>
      <c r="F3627" s="139"/>
      <c r="G3627" s="140"/>
      <c r="H3627" s="139"/>
      <c r="I3627" s="129"/>
      <c r="L3627" s="128"/>
      <c r="M3627" s="128"/>
      <c r="N3627" s="128"/>
      <c r="O3627" s="128"/>
      <c r="P3627" s="128"/>
      <c r="Q3627" s="128"/>
      <c r="R3627" s="128"/>
      <c r="S3627" s="128"/>
      <c r="T3627" s="120">
        <f t="shared" si="619"/>
        <v>0</v>
      </c>
      <c r="U3627" s="131"/>
      <c r="V3627" s="131"/>
      <c r="W3627" s="131">
        <f>SUMIFS($F$3:F3627,$D$3:D3627,D3627,$C$3:C3627,"Buy")+SUMIFS($F$3:F3627,$D$3:D3627,D3627,$C$3:C3627,"Coin Deposit",$E$3:E3627,"&lt;&gt;")</f>
        <v>0</v>
      </c>
      <c r="X3627" s="131">
        <f t="shared" si="620"/>
        <v>0</v>
      </c>
      <c r="Y3627" s="131">
        <f>IF($D3627=Y$1,SUMIFS($H$3:$H3627,$G$3:$G3627,Y$1,$C$3:$C3627,"Sell"),0)</f>
        <v>0</v>
      </c>
      <c r="Z3627" s="131">
        <f t="shared" si="621"/>
        <v>0</v>
      </c>
      <c r="AA3627" s="131">
        <f>IF($D3627=AA$1,SUMIFS($H$3:$H3627,$G$3:$G3627,AA$1,$C$3:$C3627,"Sell"),0)</f>
        <v>0</v>
      </c>
      <c r="AB3627" s="131">
        <f t="shared" si="622"/>
        <v>0</v>
      </c>
      <c r="AC3627" s="131">
        <f>SUMIFS('Deductions and Deposits'!$H:$H,'Deductions and Deposits'!$G:$G,D3627,'Deductions and Deposits'!$F:$F,"&lt;="&amp;B3627)+SUMIFS($F$3:F3627,$D$3:D3627,D3627,$C$3:C3627,"Coin Deposit",$E$3:E3627,"")</f>
        <v>0</v>
      </c>
      <c r="AD3627" s="131">
        <f>SUMIFS('Deductions and Deposits'!$D:$D,'Deductions and Deposits'!$C:$C,D3627)+SUMIFS($F:$F,$D:$D,D3627,$C:$C,"Coin Deduction")</f>
        <v>0</v>
      </c>
      <c r="AE3627" s="131">
        <f>Table5[[#This Row],[Column4]]+Table5[[#This Row],[Column14]]+Table5[[#This Row],[Column19]]+Table5[[#This Row],[Column12]]</f>
        <v>0</v>
      </c>
      <c r="AF3627" s="131">
        <f>Table5[[#This Row],[Column5]]+Table5[[#This Row],[Column13]]+Table5[[#This Row],[Column21]]+Table5[[#This Row],[Column18]]</f>
        <v>0</v>
      </c>
      <c r="AG3627" s="131">
        <f t="shared" si="623"/>
        <v>0</v>
      </c>
      <c r="AH3627" s="131">
        <f t="shared" si="624"/>
        <v>0</v>
      </c>
      <c r="AI3627" s="131">
        <f>Table5[[#This Row],[Column17]]-Table5[[#This Row],[Column20]]</f>
        <v>0</v>
      </c>
      <c r="AJ3627" s="131">
        <f t="shared" si="625"/>
        <v>0</v>
      </c>
      <c r="AK3627" s="131">
        <f t="shared" si="618"/>
        <v>0</v>
      </c>
      <c r="AL3627" s="131">
        <f t="shared" si="626"/>
        <v>0</v>
      </c>
      <c r="AM3627" s="131" t="str">
        <f t="shared" si="627"/>
        <v/>
      </c>
      <c r="AN3627" s="131" t="str">
        <f t="shared" ca="1" si="628"/>
        <v/>
      </c>
    </row>
    <row r="3628" spans="1:40" ht="20.25" customHeight="1" x14ac:dyDescent="0.3">
      <c r="A3628" s="127"/>
      <c r="B3628" s="164"/>
      <c r="C3628" s="139"/>
      <c r="D3628" s="140"/>
      <c r="E3628" s="139"/>
      <c r="F3628" s="139"/>
      <c r="G3628" s="140"/>
      <c r="H3628" s="139"/>
      <c r="I3628" s="129"/>
      <c r="L3628" s="128"/>
      <c r="M3628" s="128"/>
      <c r="N3628" s="128"/>
      <c r="O3628" s="128"/>
      <c r="P3628" s="128"/>
      <c r="Q3628" s="128"/>
      <c r="R3628" s="128"/>
      <c r="S3628" s="128"/>
      <c r="T3628" s="120">
        <f t="shared" si="619"/>
        <v>0</v>
      </c>
      <c r="U3628" s="131"/>
      <c r="V3628" s="131"/>
      <c r="W3628" s="131">
        <f>SUMIFS($F$3:F3628,$D$3:D3628,D3628,$C$3:C3628,"Buy")+SUMIFS($F$3:F3628,$D$3:D3628,D3628,$C$3:C3628,"Coin Deposit",$E$3:E3628,"&lt;&gt;")</f>
        <v>0</v>
      </c>
      <c r="X3628" s="131">
        <f t="shared" si="620"/>
        <v>0</v>
      </c>
      <c r="Y3628" s="131">
        <f>IF($D3628=Y$1,SUMIFS($H$3:$H3628,$G$3:$G3628,Y$1,$C$3:$C3628,"Sell"),0)</f>
        <v>0</v>
      </c>
      <c r="Z3628" s="131">
        <f t="shared" si="621"/>
        <v>0</v>
      </c>
      <c r="AA3628" s="131">
        <f>IF($D3628=AA$1,SUMIFS($H$3:$H3628,$G$3:$G3628,AA$1,$C$3:$C3628,"Sell"),0)</f>
        <v>0</v>
      </c>
      <c r="AB3628" s="131">
        <f t="shared" si="622"/>
        <v>0</v>
      </c>
      <c r="AC3628" s="131">
        <f>SUMIFS('Deductions and Deposits'!$H:$H,'Deductions and Deposits'!$G:$G,D3628,'Deductions and Deposits'!$F:$F,"&lt;="&amp;B3628)+SUMIFS($F$3:F3628,$D$3:D3628,D3628,$C$3:C3628,"Coin Deposit",$E$3:E3628,"")</f>
        <v>0</v>
      </c>
      <c r="AD3628" s="131">
        <f>SUMIFS('Deductions and Deposits'!$D:$D,'Deductions and Deposits'!$C:$C,D3628)+SUMIFS($F:$F,$D:$D,D3628,$C:$C,"Coin Deduction")</f>
        <v>0</v>
      </c>
      <c r="AE3628" s="131">
        <f>Table5[[#This Row],[Column4]]+Table5[[#This Row],[Column14]]+Table5[[#This Row],[Column19]]+Table5[[#This Row],[Column12]]</f>
        <v>0</v>
      </c>
      <c r="AF3628" s="131">
        <f>Table5[[#This Row],[Column5]]+Table5[[#This Row],[Column13]]+Table5[[#This Row],[Column21]]+Table5[[#This Row],[Column18]]</f>
        <v>0</v>
      </c>
      <c r="AG3628" s="131">
        <f t="shared" si="623"/>
        <v>0</v>
      </c>
      <c r="AH3628" s="131">
        <f t="shared" si="624"/>
        <v>0</v>
      </c>
      <c r="AI3628" s="131">
        <f>Table5[[#This Row],[Column17]]-Table5[[#This Row],[Column20]]</f>
        <v>0</v>
      </c>
      <c r="AJ3628" s="131">
        <f t="shared" si="625"/>
        <v>0</v>
      </c>
      <c r="AK3628" s="131">
        <f t="shared" si="618"/>
        <v>0</v>
      </c>
      <c r="AL3628" s="131">
        <f t="shared" si="626"/>
        <v>0</v>
      </c>
      <c r="AM3628" s="131" t="str">
        <f t="shared" si="627"/>
        <v/>
      </c>
      <c r="AN3628" s="131" t="str">
        <f t="shared" ca="1" si="628"/>
        <v/>
      </c>
    </row>
    <row r="3629" spans="1:40" ht="20.25" customHeight="1" x14ac:dyDescent="0.3">
      <c r="A3629" s="127"/>
      <c r="B3629" s="164"/>
      <c r="C3629" s="139"/>
      <c r="D3629" s="140"/>
      <c r="E3629" s="139"/>
      <c r="F3629" s="139"/>
      <c r="G3629" s="140"/>
      <c r="H3629" s="139"/>
      <c r="I3629" s="129"/>
      <c r="L3629" s="128"/>
      <c r="M3629" s="128"/>
      <c r="N3629" s="128"/>
      <c r="O3629" s="128"/>
      <c r="P3629" s="128"/>
      <c r="Q3629" s="128"/>
      <c r="R3629" s="128"/>
      <c r="S3629" s="128"/>
      <c r="T3629" s="120">
        <f t="shared" si="619"/>
        <v>0</v>
      </c>
      <c r="U3629" s="131"/>
      <c r="V3629" s="131"/>
      <c r="W3629" s="131">
        <f>SUMIFS($F$3:F3629,$D$3:D3629,D3629,$C$3:C3629,"Buy")+SUMIFS($F$3:F3629,$D$3:D3629,D3629,$C$3:C3629,"Coin Deposit",$E$3:E3629,"&lt;&gt;")</f>
        <v>0</v>
      </c>
      <c r="X3629" s="131">
        <f t="shared" si="620"/>
        <v>0</v>
      </c>
      <c r="Y3629" s="131">
        <f>IF($D3629=Y$1,SUMIFS($H$3:$H3629,$G$3:$G3629,Y$1,$C$3:$C3629,"Sell"),0)</f>
        <v>0</v>
      </c>
      <c r="Z3629" s="131">
        <f t="shared" si="621"/>
        <v>0</v>
      </c>
      <c r="AA3629" s="131">
        <f>IF($D3629=AA$1,SUMIFS($H$3:$H3629,$G$3:$G3629,AA$1,$C$3:$C3629,"Sell"),0)</f>
        <v>0</v>
      </c>
      <c r="AB3629" s="131">
        <f t="shared" si="622"/>
        <v>0</v>
      </c>
      <c r="AC3629" s="131">
        <f>SUMIFS('Deductions and Deposits'!$H:$H,'Deductions and Deposits'!$G:$G,D3629,'Deductions and Deposits'!$F:$F,"&lt;="&amp;B3629)+SUMIFS($F$3:F3629,$D$3:D3629,D3629,$C$3:C3629,"Coin Deposit",$E$3:E3629,"")</f>
        <v>0</v>
      </c>
      <c r="AD3629" s="131">
        <f>SUMIFS('Deductions and Deposits'!$D:$D,'Deductions and Deposits'!$C:$C,D3629)+SUMIFS($F:$F,$D:$D,D3629,$C:$C,"Coin Deduction")</f>
        <v>0</v>
      </c>
      <c r="AE3629" s="131">
        <f>Table5[[#This Row],[Column4]]+Table5[[#This Row],[Column14]]+Table5[[#This Row],[Column19]]+Table5[[#This Row],[Column12]]</f>
        <v>0</v>
      </c>
      <c r="AF3629" s="131">
        <f>Table5[[#This Row],[Column5]]+Table5[[#This Row],[Column13]]+Table5[[#This Row],[Column21]]+Table5[[#This Row],[Column18]]</f>
        <v>0</v>
      </c>
      <c r="AG3629" s="131">
        <f t="shared" si="623"/>
        <v>0</v>
      </c>
      <c r="AH3629" s="131">
        <f t="shared" si="624"/>
        <v>0</v>
      </c>
      <c r="AI3629" s="131">
        <f>Table5[[#This Row],[Column17]]-Table5[[#This Row],[Column20]]</f>
        <v>0</v>
      </c>
      <c r="AJ3629" s="131">
        <f t="shared" si="625"/>
        <v>0</v>
      </c>
      <c r="AK3629" s="131">
        <f t="shared" si="618"/>
        <v>0</v>
      </c>
      <c r="AL3629" s="131">
        <f t="shared" si="626"/>
        <v>0</v>
      </c>
      <c r="AM3629" s="131" t="str">
        <f t="shared" si="627"/>
        <v/>
      </c>
      <c r="AN3629" s="131" t="str">
        <f t="shared" ca="1" si="628"/>
        <v/>
      </c>
    </row>
    <row r="3630" spans="1:40" ht="20.25" customHeight="1" x14ac:dyDescent="0.3">
      <c r="A3630" s="127"/>
      <c r="B3630" s="164"/>
      <c r="C3630" s="139"/>
      <c r="D3630" s="140"/>
      <c r="E3630" s="139"/>
      <c r="F3630" s="139"/>
      <c r="G3630" s="140"/>
      <c r="H3630" s="139"/>
      <c r="I3630" s="129"/>
      <c r="L3630" s="128"/>
      <c r="M3630" s="128"/>
      <c r="N3630" s="128"/>
      <c r="O3630" s="128"/>
      <c r="P3630" s="128"/>
      <c r="Q3630" s="128"/>
      <c r="R3630" s="128"/>
      <c r="S3630" s="128"/>
      <c r="T3630" s="120">
        <f t="shared" si="619"/>
        <v>0</v>
      </c>
      <c r="U3630" s="131"/>
      <c r="V3630" s="131"/>
      <c r="W3630" s="131">
        <f>SUMIFS($F$3:F3630,$D$3:D3630,D3630,$C$3:C3630,"Buy")+SUMIFS($F$3:F3630,$D$3:D3630,D3630,$C$3:C3630,"Coin Deposit",$E$3:E3630,"&lt;&gt;")</f>
        <v>0</v>
      </c>
      <c r="X3630" s="131">
        <f t="shared" si="620"/>
        <v>0</v>
      </c>
      <c r="Y3630" s="131">
        <f>IF($D3630=Y$1,SUMIFS($H$3:$H3630,$G$3:$G3630,Y$1,$C$3:$C3630,"Sell"),0)</f>
        <v>0</v>
      </c>
      <c r="Z3630" s="131">
        <f t="shared" si="621"/>
        <v>0</v>
      </c>
      <c r="AA3630" s="131">
        <f>IF($D3630=AA$1,SUMIFS($H$3:$H3630,$G$3:$G3630,AA$1,$C$3:$C3630,"Sell"),0)</f>
        <v>0</v>
      </c>
      <c r="AB3630" s="131">
        <f t="shared" si="622"/>
        <v>0</v>
      </c>
      <c r="AC3630" s="131">
        <f>SUMIFS('Deductions and Deposits'!$H:$H,'Deductions and Deposits'!$G:$G,D3630,'Deductions and Deposits'!$F:$F,"&lt;="&amp;B3630)+SUMIFS($F$3:F3630,$D$3:D3630,D3630,$C$3:C3630,"Coin Deposit",$E$3:E3630,"")</f>
        <v>0</v>
      </c>
      <c r="AD3630" s="131">
        <f>SUMIFS('Deductions and Deposits'!$D:$D,'Deductions and Deposits'!$C:$C,D3630)+SUMIFS($F:$F,$D:$D,D3630,$C:$C,"Coin Deduction")</f>
        <v>0</v>
      </c>
      <c r="AE3630" s="131">
        <f>Table5[[#This Row],[Column4]]+Table5[[#This Row],[Column14]]+Table5[[#This Row],[Column19]]+Table5[[#This Row],[Column12]]</f>
        <v>0</v>
      </c>
      <c r="AF3630" s="131">
        <f>Table5[[#This Row],[Column5]]+Table5[[#This Row],[Column13]]+Table5[[#This Row],[Column21]]+Table5[[#This Row],[Column18]]</f>
        <v>0</v>
      </c>
      <c r="AG3630" s="131">
        <f t="shared" si="623"/>
        <v>0</v>
      </c>
      <c r="AH3630" s="131">
        <f t="shared" si="624"/>
        <v>0</v>
      </c>
      <c r="AI3630" s="131">
        <f>Table5[[#This Row],[Column17]]-Table5[[#This Row],[Column20]]</f>
        <v>0</v>
      </c>
      <c r="AJ3630" s="131">
        <f t="shared" si="625"/>
        <v>0</v>
      </c>
      <c r="AK3630" s="131">
        <f t="shared" si="618"/>
        <v>0</v>
      </c>
      <c r="AL3630" s="131">
        <f t="shared" si="626"/>
        <v>0</v>
      </c>
      <c r="AM3630" s="131" t="str">
        <f t="shared" si="627"/>
        <v/>
      </c>
      <c r="AN3630" s="131" t="str">
        <f t="shared" ca="1" si="628"/>
        <v/>
      </c>
    </row>
    <row r="3631" spans="1:40" ht="20.25" customHeight="1" x14ac:dyDescent="0.3">
      <c r="A3631" s="127"/>
      <c r="B3631" s="164"/>
      <c r="C3631" s="139"/>
      <c r="D3631" s="140"/>
      <c r="E3631" s="139"/>
      <c r="F3631" s="139"/>
      <c r="G3631" s="140"/>
      <c r="H3631" s="139"/>
      <c r="I3631" s="129"/>
      <c r="L3631" s="128"/>
      <c r="M3631" s="128"/>
      <c r="N3631" s="128"/>
      <c r="O3631" s="128"/>
      <c r="P3631" s="128"/>
      <c r="Q3631" s="128"/>
      <c r="R3631" s="128"/>
      <c r="S3631" s="128"/>
      <c r="T3631" s="120">
        <f t="shared" si="619"/>
        <v>0</v>
      </c>
      <c r="U3631" s="131"/>
      <c r="V3631" s="131"/>
      <c r="W3631" s="131">
        <f>SUMIFS($F$3:F3631,$D$3:D3631,D3631,$C$3:C3631,"Buy")+SUMIFS($F$3:F3631,$D$3:D3631,D3631,$C$3:C3631,"Coin Deposit",$E$3:E3631,"&lt;&gt;")</f>
        <v>0</v>
      </c>
      <c r="X3631" s="131">
        <f t="shared" si="620"/>
        <v>0</v>
      </c>
      <c r="Y3631" s="131">
        <f>IF($D3631=Y$1,SUMIFS($H$3:$H3631,$G$3:$G3631,Y$1,$C$3:$C3631,"Sell"),0)</f>
        <v>0</v>
      </c>
      <c r="Z3631" s="131">
        <f t="shared" si="621"/>
        <v>0</v>
      </c>
      <c r="AA3631" s="131">
        <f>IF($D3631=AA$1,SUMIFS($H$3:$H3631,$G$3:$G3631,AA$1,$C$3:$C3631,"Sell"),0)</f>
        <v>0</v>
      </c>
      <c r="AB3631" s="131">
        <f t="shared" si="622"/>
        <v>0</v>
      </c>
      <c r="AC3631" s="131">
        <f>SUMIFS('Deductions and Deposits'!$H:$H,'Deductions and Deposits'!$G:$G,D3631,'Deductions and Deposits'!$F:$F,"&lt;="&amp;B3631)+SUMIFS($F$3:F3631,$D$3:D3631,D3631,$C$3:C3631,"Coin Deposit",$E$3:E3631,"")</f>
        <v>0</v>
      </c>
      <c r="AD3631" s="131">
        <f>SUMIFS('Deductions and Deposits'!$D:$D,'Deductions and Deposits'!$C:$C,D3631)+SUMIFS($F:$F,$D:$D,D3631,$C:$C,"Coin Deduction")</f>
        <v>0</v>
      </c>
      <c r="AE3631" s="131">
        <f>Table5[[#This Row],[Column4]]+Table5[[#This Row],[Column14]]+Table5[[#This Row],[Column19]]+Table5[[#This Row],[Column12]]</f>
        <v>0</v>
      </c>
      <c r="AF3631" s="131">
        <f>Table5[[#This Row],[Column5]]+Table5[[#This Row],[Column13]]+Table5[[#This Row],[Column21]]+Table5[[#This Row],[Column18]]</f>
        <v>0</v>
      </c>
      <c r="AG3631" s="131">
        <f t="shared" si="623"/>
        <v>0</v>
      </c>
      <c r="AH3631" s="131">
        <f t="shared" si="624"/>
        <v>0</v>
      </c>
      <c r="AI3631" s="131">
        <f>Table5[[#This Row],[Column17]]-Table5[[#This Row],[Column20]]</f>
        <v>0</v>
      </c>
      <c r="AJ3631" s="131">
        <f t="shared" si="625"/>
        <v>0</v>
      </c>
      <c r="AK3631" s="131">
        <f t="shared" si="618"/>
        <v>0</v>
      </c>
      <c r="AL3631" s="131">
        <f t="shared" si="626"/>
        <v>0</v>
      </c>
      <c r="AM3631" s="131" t="str">
        <f t="shared" si="627"/>
        <v/>
      </c>
      <c r="AN3631" s="131" t="str">
        <f t="shared" ca="1" si="628"/>
        <v/>
      </c>
    </row>
    <row r="3632" spans="1:40" ht="20.25" customHeight="1" x14ac:dyDescent="0.3">
      <c r="A3632" s="127"/>
      <c r="B3632" s="164"/>
      <c r="C3632" s="139"/>
      <c r="D3632" s="140"/>
      <c r="E3632" s="139"/>
      <c r="F3632" s="139"/>
      <c r="G3632" s="140"/>
      <c r="H3632" s="139"/>
      <c r="I3632" s="129"/>
      <c r="L3632" s="128"/>
      <c r="M3632" s="128"/>
      <c r="N3632" s="128"/>
      <c r="O3632" s="128"/>
      <c r="P3632" s="128"/>
      <c r="Q3632" s="128"/>
      <c r="R3632" s="128"/>
      <c r="S3632" s="128"/>
      <c r="T3632" s="120">
        <f t="shared" si="619"/>
        <v>0</v>
      </c>
      <c r="U3632" s="131"/>
      <c r="V3632" s="131"/>
      <c r="W3632" s="131">
        <f>SUMIFS($F$3:F3632,$D$3:D3632,D3632,$C$3:C3632,"Buy")+SUMIFS($F$3:F3632,$D$3:D3632,D3632,$C$3:C3632,"Coin Deposit",$E$3:E3632,"&lt;&gt;")</f>
        <v>0</v>
      </c>
      <c r="X3632" s="131">
        <f t="shared" si="620"/>
        <v>0</v>
      </c>
      <c r="Y3632" s="131">
        <f>IF($D3632=Y$1,SUMIFS($H$3:$H3632,$G$3:$G3632,Y$1,$C$3:$C3632,"Sell"),0)</f>
        <v>0</v>
      </c>
      <c r="Z3632" s="131">
        <f t="shared" si="621"/>
        <v>0</v>
      </c>
      <c r="AA3632" s="131">
        <f>IF($D3632=AA$1,SUMIFS($H$3:$H3632,$G$3:$G3632,AA$1,$C$3:$C3632,"Sell"),0)</f>
        <v>0</v>
      </c>
      <c r="AB3632" s="131">
        <f t="shared" si="622"/>
        <v>0</v>
      </c>
      <c r="AC3632" s="131">
        <f>SUMIFS('Deductions and Deposits'!$H:$H,'Deductions and Deposits'!$G:$G,D3632,'Deductions and Deposits'!$F:$F,"&lt;="&amp;B3632)+SUMIFS($F$3:F3632,$D$3:D3632,D3632,$C$3:C3632,"Coin Deposit",$E$3:E3632,"")</f>
        <v>0</v>
      </c>
      <c r="AD3632" s="131">
        <f>SUMIFS('Deductions and Deposits'!$D:$D,'Deductions and Deposits'!$C:$C,D3632)+SUMIFS($F:$F,$D:$D,D3632,$C:$C,"Coin Deduction")</f>
        <v>0</v>
      </c>
      <c r="AE3632" s="131">
        <f>Table5[[#This Row],[Column4]]+Table5[[#This Row],[Column14]]+Table5[[#This Row],[Column19]]+Table5[[#This Row],[Column12]]</f>
        <v>0</v>
      </c>
      <c r="AF3632" s="131">
        <f>Table5[[#This Row],[Column5]]+Table5[[#This Row],[Column13]]+Table5[[#This Row],[Column21]]+Table5[[#This Row],[Column18]]</f>
        <v>0</v>
      </c>
      <c r="AG3632" s="131">
        <f t="shared" si="623"/>
        <v>0</v>
      </c>
      <c r="AH3632" s="131">
        <f t="shared" si="624"/>
        <v>0</v>
      </c>
      <c r="AI3632" s="131">
        <f>Table5[[#This Row],[Column17]]-Table5[[#This Row],[Column20]]</f>
        <v>0</v>
      </c>
      <c r="AJ3632" s="131">
        <f t="shared" si="625"/>
        <v>0</v>
      </c>
      <c r="AK3632" s="131">
        <f t="shared" si="618"/>
        <v>0</v>
      </c>
      <c r="AL3632" s="131">
        <f t="shared" si="626"/>
        <v>0</v>
      </c>
      <c r="AM3632" s="131" t="str">
        <f t="shared" si="627"/>
        <v/>
      </c>
      <c r="AN3632" s="131" t="str">
        <f t="shared" ca="1" si="628"/>
        <v/>
      </c>
    </row>
    <row r="3633" spans="1:40" ht="20.25" customHeight="1" x14ac:dyDescent="0.3">
      <c r="A3633" s="127"/>
      <c r="B3633" s="164"/>
      <c r="C3633" s="139"/>
      <c r="D3633" s="140"/>
      <c r="E3633" s="139"/>
      <c r="F3633" s="139"/>
      <c r="G3633" s="140"/>
      <c r="H3633" s="139"/>
      <c r="I3633" s="129"/>
      <c r="L3633" s="128"/>
      <c r="M3633" s="128"/>
      <c r="N3633" s="128"/>
      <c r="O3633" s="128"/>
      <c r="P3633" s="128"/>
      <c r="Q3633" s="128"/>
      <c r="R3633" s="128"/>
      <c r="S3633" s="128"/>
      <c r="T3633" s="120">
        <f t="shared" si="619"/>
        <v>0</v>
      </c>
      <c r="U3633" s="131"/>
      <c r="V3633" s="131"/>
      <c r="W3633" s="131">
        <f>SUMIFS($F$3:F3633,$D$3:D3633,D3633,$C$3:C3633,"Buy")+SUMIFS($F$3:F3633,$D$3:D3633,D3633,$C$3:C3633,"Coin Deposit",$E$3:E3633,"&lt;&gt;")</f>
        <v>0</v>
      </c>
      <c r="X3633" s="131">
        <f t="shared" si="620"/>
        <v>0</v>
      </c>
      <c r="Y3633" s="131">
        <f>IF($D3633=Y$1,SUMIFS($H$3:$H3633,$G$3:$G3633,Y$1,$C$3:$C3633,"Sell"),0)</f>
        <v>0</v>
      </c>
      <c r="Z3633" s="131">
        <f t="shared" si="621"/>
        <v>0</v>
      </c>
      <c r="AA3633" s="131">
        <f>IF($D3633=AA$1,SUMIFS($H$3:$H3633,$G$3:$G3633,AA$1,$C$3:$C3633,"Sell"),0)</f>
        <v>0</v>
      </c>
      <c r="AB3633" s="131">
        <f t="shared" si="622"/>
        <v>0</v>
      </c>
      <c r="AC3633" s="131">
        <f>SUMIFS('Deductions and Deposits'!$H:$H,'Deductions and Deposits'!$G:$G,D3633,'Deductions and Deposits'!$F:$F,"&lt;="&amp;B3633)+SUMIFS($F$3:F3633,$D$3:D3633,D3633,$C$3:C3633,"Coin Deposit",$E$3:E3633,"")</f>
        <v>0</v>
      </c>
      <c r="AD3633" s="131">
        <f>SUMIFS('Deductions and Deposits'!$D:$D,'Deductions and Deposits'!$C:$C,D3633)+SUMIFS($F:$F,$D:$D,D3633,$C:$C,"Coin Deduction")</f>
        <v>0</v>
      </c>
      <c r="AE3633" s="131">
        <f>Table5[[#This Row],[Column4]]+Table5[[#This Row],[Column14]]+Table5[[#This Row],[Column19]]+Table5[[#This Row],[Column12]]</f>
        <v>0</v>
      </c>
      <c r="AF3633" s="131">
        <f>Table5[[#This Row],[Column5]]+Table5[[#This Row],[Column13]]+Table5[[#This Row],[Column21]]+Table5[[#This Row],[Column18]]</f>
        <v>0</v>
      </c>
      <c r="AG3633" s="131">
        <f t="shared" si="623"/>
        <v>0</v>
      </c>
      <c r="AH3633" s="131">
        <f t="shared" si="624"/>
        <v>0</v>
      </c>
      <c r="AI3633" s="131">
        <f>Table5[[#This Row],[Column17]]-Table5[[#This Row],[Column20]]</f>
        <v>0</v>
      </c>
      <c r="AJ3633" s="131">
        <f t="shared" si="625"/>
        <v>0</v>
      </c>
      <c r="AK3633" s="131">
        <f t="shared" si="618"/>
        <v>0</v>
      </c>
      <c r="AL3633" s="131">
        <f t="shared" si="626"/>
        <v>0</v>
      </c>
      <c r="AM3633" s="131" t="str">
        <f t="shared" si="627"/>
        <v/>
      </c>
      <c r="AN3633" s="131" t="str">
        <f t="shared" ca="1" si="628"/>
        <v/>
      </c>
    </row>
    <row r="3634" spans="1:40" ht="20.25" customHeight="1" x14ac:dyDescent="0.3">
      <c r="A3634" s="127"/>
      <c r="B3634" s="164"/>
      <c r="C3634" s="139"/>
      <c r="D3634" s="140"/>
      <c r="E3634" s="139"/>
      <c r="F3634" s="139"/>
      <c r="G3634" s="140"/>
      <c r="H3634" s="139"/>
      <c r="I3634" s="129"/>
      <c r="L3634" s="128"/>
      <c r="M3634" s="128"/>
      <c r="N3634" s="128"/>
      <c r="O3634" s="128"/>
      <c r="P3634" s="128"/>
      <c r="Q3634" s="128"/>
      <c r="R3634" s="128"/>
      <c r="S3634" s="128"/>
      <c r="T3634" s="120">
        <f t="shared" si="619"/>
        <v>0</v>
      </c>
      <c r="U3634" s="131"/>
      <c r="V3634" s="131"/>
      <c r="W3634" s="131">
        <f>SUMIFS($F$3:F3634,$D$3:D3634,D3634,$C$3:C3634,"Buy")+SUMIFS($F$3:F3634,$D$3:D3634,D3634,$C$3:C3634,"Coin Deposit",$E$3:E3634,"&lt;&gt;")</f>
        <v>0</v>
      </c>
      <c r="X3634" s="131">
        <f t="shared" si="620"/>
        <v>0</v>
      </c>
      <c r="Y3634" s="131">
        <f>IF($D3634=Y$1,SUMIFS($H$3:$H3634,$G$3:$G3634,Y$1,$C$3:$C3634,"Sell"),0)</f>
        <v>0</v>
      </c>
      <c r="Z3634" s="131">
        <f t="shared" si="621"/>
        <v>0</v>
      </c>
      <c r="AA3634" s="131">
        <f>IF($D3634=AA$1,SUMIFS($H$3:$H3634,$G$3:$G3634,AA$1,$C$3:$C3634,"Sell"),0)</f>
        <v>0</v>
      </c>
      <c r="AB3634" s="131">
        <f t="shared" si="622"/>
        <v>0</v>
      </c>
      <c r="AC3634" s="131">
        <f>SUMIFS('Deductions and Deposits'!$H:$H,'Deductions and Deposits'!$G:$G,D3634,'Deductions and Deposits'!$F:$F,"&lt;="&amp;B3634)+SUMIFS($F$3:F3634,$D$3:D3634,D3634,$C$3:C3634,"Coin Deposit",$E$3:E3634,"")</f>
        <v>0</v>
      </c>
      <c r="AD3634" s="131">
        <f>SUMIFS('Deductions and Deposits'!$D:$D,'Deductions and Deposits'!$C:$C,D3634)+SUMIFS($F:$F,$D:$D,D3634,$C:$C,"Coin Deduction")</f>
        <v>0</v>
      </c>
      <c r="AE3634" s="131">
        <f>Table5[[#This Row],[Column4]]+Table5[[#This Row],[Column14]]+Table5[[#This Row],[Column19]]+Table5[[#This Row],[Column12]]</f>
        <v>0</v>
      </c>
      <c r="AF3634" s="131">
        <f>Table5[[#This Row],[Column5]]+Table5[[#This Row],[Column13]]+Table5[[#This Row],[Column21]]+Table5[[#This Row],[Column18]]</f>
        <v>0</v>
      </c>
      <c r="AG3634" s="131">
        <f t="shared" si="623"/>
        <v>0</v>
      </c>
      <c r="AH3634" s="131">
        <f t="shared" si="624"/>
        <v>0</v>
      </c>
      <c r="AI3634" s="131">
        <f>Table5[[#This Row],[Column17]]-Table5[[#This Row],[Column20]]</f>
        <v>0</v>
      </c>
      <c r="AJ3634" s="131">
        <f t="shared" si="625"/>
        <v>0</v>
      </c>
      <c r="AK3634" s="131">
        <f t="shared" si="618"/>
        <v>0</v>
      </c>
      <c r="AL3634" s="131">
        <f t="shared" si="626"/>
        <v>0</v>
      </c>
      <c r="AM3634" s="131" t="str">
        <f t="shared" si="627"/>
        <v/>
      </c>
      <c r="AN3634" s="131" t="str">
        <f t="shared" ca="1" si="628"/>
        <v/>
      </c>
    </row>
    <row r="3635" spans="1:40" ht="20.25" customHeight="1" x14ac:dyDescent="0.3">
      <c r="A3635" s="127"/>
      <c r="B3635" s="164"/>
      <c r="C3635" s="139"/>
      <c r="D3635" s="140"/>
      <c r="E3635" s="139"/>
      <c r="F3635" s="139"/>
      <c r="G3635" s="140"/>
      <c r="H3635" s="139"/>
      <c r="I3635" s="129"/>
      <c r="L3635" s="128"/>
      <c r="M3635" s="128"/>
      <c r="N3635" s="128"/>
      <c r="O3635" s="128"/>
      <c r="P3635" s="128"/>
      <c r="Q3635" s="128"/>
      <c r="R3635" s="128"/>
      <c r="S3635" s="128"/>
      <c r="T3635" s="120">
        <f t="shared" si="619"/>
        <v>0</v>
      </c>
      <c r="U3635" s="131"/>
      <c r="V3635" s="131"/>
      <c r="W3635" s="131">
        <f>SUMIFS($F$3:F3635,$D$3:D3635,D3635,$C$3:C3635,"Buy")+SUMIFS($F$3:F3635,$D$3:D3635,D3635,$C$3:C3635,"Coin Deposit",$E$3:E3635,"&lt;&gt;")</f>
        <v>0</v>
      </c>
      <c r="X3635" s="131">
        <f t="shared" si="620"/>
        <v>0</v>
      </c>
      <c r="Y3635" s="131">
        <f>IF($D3635=Y$1,SUMIFS($H$3:$H3635,$G$3:$G3635,Y$1,$C$3:$C3635,"Sell"),0)</f>
        <v>0</v>
      </c>
      <c r="Z3635" s="131">
        <f t="shared" si="621"/>
        <v>0</v>
      </c>
      <c r="AA3635" s="131">
        <f>IF($D3635=AA$1,SUMIFS($H$3:$H3635,$G$3:$G3635,AA$1,$C$3:$C3635,"Sell"),0)</f>
        <v>0</v>
      </c>
      <c r="AB3635" s="131">
        <f t="shared" si="622"/>
        <v>0</v>
      </c>
      <c r="AC3635" s="131">
        <f>SUMIFS('Deductions and Deposits'!$H:$H,'Deductions and Deposits'!$G:$G,D3635,'Deductions and Deposits'!$F:$F,"&lt;="&amp;B3635)+SUMIFS($F$3:F3635,$D$3:D3635,D3635,$C$3:C3635,"Coin Deposit",$E$3:E3635,"")</f>
        <v>0</v>
      </c>
      <c r="AD3635" s="131">
        <f>SUMIFS('Deductions and Deposits'!$D:$D,'Deductions and Deposits'!$C:$C,D3635)+SUMIFS($F:$F,$D:$D,D3635,$C:$C,"Coin Deduction")</f>
        <v>0</v>
      </c>
      <c r="AE3635" s="131">
        <f>Table5[[#This Row],[Column4]]+Table5[[#This Row],[Column14]]+Table5[[#This Row],[Column19]]+Table5[[#This Row],[Column12]]</f>
        <v>0</v>
      </c>
      <c r="AF3635" s="131">
        <f>Table5[[#This Row],[Column5]]+Table5[[#This Row],[Column13]]+Table5[[#This Row],[Column21]]+Table5[[#This Row],[Column18]]</f>
        <v>0</v>
      </c>
      <c r="AG3635" s="131">
        <f t="shared" si="623"/>
        <v>0</v>
      </c>
      <c r="AH3635" s="131">
        <f t="shared" si="624"/>
        <v>0</v>
      </c>
      <c r="AI3635" s="131">
        <f>Table5[[#This Row],[Column17]]-Table5[[#This Row],[Column20]]</f>
        <v>0</v>
      </c>
      <c r="AJ3635" s="131">
        <f t="shared" si="625"/>
        <v>0</v>
      </c>
      <c r="AK3635" s="131">
        <f t="shared" si="618"/>
        <v>0</v>
      </c>
      <c r="AL3635" s="131">
        <f t="shared" si="626"/>
        <v>0</v>
      </c>
      <c r="AM3635" s="131" t="str">
        <f t="shared" si="627"/>
        <v/>
      </c>
      <c r="AN3635" s="131" t="str">
        <f t="shared" ca="1" si="628"/>
        <v/>
      </c>
    </row>
    <row r="3636" spans="1:40" ht="20.25" customHeight="1" x14ac:dyDescent="0.3">
      <c r="A3636" s="127"/>
      <c r="B3636" s="164"/>
      <c r="C3636" s="139"/>
      <c r="D3636" s="140"/>
      <c r="E3636" s="139"/>
      <c r="F3636" s="139"/>
      <c r="G3636" s="140"/>
      <c r="H3636" s="139"/>
      <c r="I3636" s="129"/>
      <c r="L3636" s="128"/>
      <c r="M3636" s="128"/>
      <c r="N3636" s="128"/>
      <c r="O3636" s="128"/>
      <c r="P3636" s="128"/>
      <c r="Q3636" s="128"/>
      <c r="R3636" s="128"/>
      <c r="S3636" s="128"/>
      <c r="T3636" s="120">
        <f t="shared" si="619"/>
        <v>0</v>
      </c>
      <c r="U3636" s="131"/>
      <c r="V3636" s="131"/>
      <c r="W3636" s="131">
        <f>SUMIFS($F$3:F3636,$D$3:D3636,D3636,$C$3:C3636,"Buy")+SUMIFS($F$3:F3636,$D$3:D3636,D3636,$C$3:C3636,"Coin Deposit",$E$3:E3636,"&lt;&gt;")</f>
        <v>0</v>
      </c>
      <c r="X3636" s="131">
        <f t="shared" si="620"/>
        <v>0</v>
      </c>
      <c r="Y3636" s="131">
        <f>IF($D3636=Y$1,SUMIFS($H$3:$H3636,$G$3:$G3636,Y$1,$C$3:$C3636,"Sell"),0)</f>
        <v>0</v>
      </c>
      <c r="Z3636" s="131">
        <f t="shared" si="621"/>
        <v>0</v>
      </c>
      <c r="AA3636" s="131">
        <f>IF($D3636=AA$1,SUMIFS($H$3:$H3636,$G$3:$G3636,AA$1,$C$3:$C3636,"Sell"),0)</f>
        <v>0</v>
      </c>
      <c r="AB3636" s="131">
        <f t="shared" si="622"/>
        <v>0</v>
      </c>
      <c r="AC3636" s="131">
        <f>SUMIFS('Deductions and Deposits'!$H:$H,'Deductions and Deposits'!$G:$G,D3636,'Deductions and Deposits'!$F:$F,"&lt;="&amp;B3636)+SUMIFS($F$3:F3636,$D$3:D3636,D3636,$C$3:C3636,"Coin Deposit",$E$3:E3636,"")</f>
        <v>0</v>
      </c>
      <c r="AD3636" s="131">
        <f>SUMIFS('Deductions and Deposits'!$D:$D,'Deductions and Deposits'!$C:$C,D3636)+SUMIFS($F:$F,$D:$D,D3636,$C:$C,"Coin Deduction")</f>
        <v>0</v>
      </c>
      <c r="AE3636" s="131">
        <f>Table5[[#This Row],[Column4]]+Table5[[#This Row],[Column14]]+Table5[[#This Row],[Column19]]+Table5[[#This Row],[Column12]]</f>
        <v>0</v>
      </c>
      <c r="AF3636" s="131">
        <f>Table5[[#This Row],[Column5]]+Table5[[#This Row],[Column13]]+Table5[[#This Row],[Column21]]+Table5[[#This Row],[Column18]]</f>
        <v>0</v>
      </c>
      <c r="AG3636" s="131">
        <f t="shared" si="623"/>
        <v>0</v>
      </c>
      <c r="AH3636" s="131">
        <f t="shared" si="624"/>
        <v>0</v>
      </c>
      <c r="AI3636" s="131">
        <f>Table5[[#This Row],[Column17]]-Table5[[#This Row],[Column20]]</f>
        <v>0</v>
      </c>
      <c r="AJ3636" s="131">
        <f t="shared" si="625"/>
        <v>0</v>
      </c>
      <c r="AK3636" s="131">
        <f t="shared" si="618"/>
        <v>0</v>
      </c>
      <c r="AL3636" s="131">
        <f t="shared" si="626"/>
        <v>0</v>
      </c>
      <c r="AM3636" s="131" t="str">
        <f t="shared" si="627"/>
        <v/>
      </c>
      <c r="AN3636" s="131" t="str">
        <f t="shared" ca="1" si="628"/>
        <v/>
      </c>
    </row>
    <row r="3637" spans="1:40" ht="20.25" customHeight="1" x14ac:dyDescent="0.3">
      <c r="A3637" s="127"/>
      <c r="B3637" s="164"/>
      <c r="C3637" s="139"/>
      <c r="D3637" s="140"/>
      <c r="E3637" s="139"/>
      <c r="F3637" s="139"/>
      <c r="G3637" s="140"/>
      <c r="H3637" s="139"/>
      <c r="I3637" s="129"/>
      <c r="L3637" s="128"/>
      <c r="M3637" s="128"/>
      <c r="N3637" s="128"/>
      <c r="O3637" s="128"/>
      <c r="P3637" s="128"/>
      <c r="Q3637" s="128"/>
      <c r="R3637" s="128"/>
      <c r="S3637" s="128"/>
      <c r="T3637" s="120">
        <f t="shared" si="619"/>
        <v>0</v>
      </c>
      <c r="U3637" s="131"/>
      <c r="V3637" s="131"/>
      <c r="W3637" s="131">
        <f>SUMIFS($F$3:F3637,$D$3:D3637,D3637,$C$3:C3637,"Buy")+SUMIFS($F$3:F3637,$D$3:D3637,D3637,$C$3:C3637,"Coin Deposit",$E$3:E3637,"&lt;&gt;")</f>
        <v>0</v>
      </c>
      <c r="X3637" s="131">
        <f t="shared" si="620"/>
        <v>0</v>
      </c>
      <c r="Y3637" s="131">
        <f>IF($D3637=Y$1,SUMIFS($H$3:$H3637,$G$3:$G3637,Y$1,$C$3:$C3637,"Sell"),0)</f>
        <v>0</v>
      </c>
      <c r="Z3637" s="131">
        <f t="shared" si="621"/>
        <v>0</v>
      </c>
      <c r="AA3637" s="131">
        <f>IF($D3637=AA$1,SUMIFS($H$3:$H3637,$G$3:$G3637,AA$1,$C$3:$C3637,"Sell"),0)</f>
        <v>0</v>
      </c>
      <c r="AB3637" s="131">
        <f t="shared" si="622"/>
        <v>0</v>
      </c>
      <c r="AC3637" s="131">
        <f>SUMIFS('Deductions and Deposits'!$H:$H,'Deductions and Deposits'!$G:$G,D3637,'Deductions and Deposits'!$F:$F,"&lt;="&amp;B3637)+SUMIFS($F$3:F3637,$D$3:D3637,D3637,$C$3:C3637,"Coin Deposit",$E$3:E3637,"")</f>
        <v>0</v>
      </c>
      <c r="AD3637" s="131">
        <f>SUMIFS('Deductions and Deposits'!$D:$D,'Deductions and Deposits'!$C:$C,D3637)+SUMIFS($F:$F,$D:$D,D3637,$C:$C,"Coin Deduction")</f>
        <v>0</v>
      </c>
      <c r="AE3637" s="131">
        <f>Table5[[#This Row],[Column4]]+Table5[[#This Row],[Column14]]+Table5[[#This Row],[Column19]]+Table5[[#This Row],[Column12]]</f>
        <v>0</v>
      </c>
      <c r="AF3637" s="131">
        <f>Table5[[#This Row],[Column5]]+Table5[[#This Row],[Column13]]+Table5[[#This Row],[Column21]]+Table5[[#This Row],[Column18]]</f>
        <v>0</v>
      </c>
      <c r="AG3637" s="131">
        <f t="shared" si="623"/>
        <v>0</v>
      </c>
      <c r="AH3637" s="131">
        <f t="shared" si="624"/>
        <v>0</v>
      </c>
      <c r="AI3637" s="131">
        <f>Table5[[#This Row],[Column17]]-Table5[[#This Row],[Column20]]</f>
        <v>0</v>
      </c>
      <c r="AJ3637" s="131">
        <f t="shared" si="625"/>
        <v>0</v>
      </c>
      <c r="AK3637" s="131">
        <f t="shared" si="618"/>
        <v>0</v>
      </c>
      <c r="AL3637" s="131">
        <f t="shared" si="626"/>
        <v>0</v>
      </c>
      <c r="AM3637" s="131" t="str">
        <f t="shared" si="627"/>
        <v/>
      </c>
      <c r="AN3637" s="131" t="str">
        <f t="shared" ca="1" si="628"/>
        <v/>
      </c>
    </row>
    <row r="3638" spans="1:40" ht="20.25" customHeight="1" x14ac:dyDescent="0.3">
      <c r="A3638" s="127"/>
      <c r="B3638" s="164"/>
      <c r="C3638" s="139"/>
      <c r="D3638" s="140"/>
      <c r="E3638" s="139"/>
      <c r="F3638" s="139"/>
      <c r="G3638" s="140"/>
      <c r="H3638" s="139"/>
      <c r="I3638" s="129"/>
      <c r="L3638" s="128"/>
      <c r="M3638" s="128"/>
      <c r="N3638" s="128"/>
      <c r="O3638" s="128"/>
      <c r="P3638" s="128"/>
      <c r="Q3638" s="128"/>
      <c r="R3638" s="128"/>
      <c r="S3638" s="128"/>
      <c r="T3638" s="120">
        <f t="shared" si="619"/>
        <v>0</v>
      </c>
      <c r="U3638" s="131"/>
      <c r="V3638" s="131"/>
      <c r="W3638" s="131">
        <f>SUMIFS($F$3:F3638,$D$3:D3638,D3638,$C$3:C3638,"Buy")+SUMIFS($F$3:F3638,$D$3:D3638,D3638,$C$3:C3638,"Coin Deposit",$E$3:E3638,"&lt;&gt;")</f>
        <v>0</v>
      </c>
      <c r="X3638" s="131">
        <f t="shared" si="620"/>
        <v>0</v>
      </c>
      <c r="Y3638" s="131">
        <f>IF($D3638=Y$1,SUMIFS($H$3:$H3638,$G$3:$G3638,Y$1,$C$3:$C3638,"Sell"),0)</f>
        <v>0</v>
      </c>
      <c r="Z3638" s="131">
        <f t="shared" si="621"/>
        <v>0</v>
      </c>
      <c r="AA3638" s="131">
        <f>IF($D3638=AA$1,SUMIFS($H$3:$H3638,$G$3:$G3638,AA$1,$C$3:$C3638,"Sell"),0)</f>
        <v>0</v>
      </c>
      <c r="AB3638" s="131">
        <f t="shared" si="622"/>
        <v>0</v>
      </c>
      <c r="AC3638" s="131">
        <f>SUMIFS('Deductions and Deposits'!$H:$H,'Deductions and Deposits'!$G:$G,D3638,'Deductions and Deposits'!$F:$F,"&lt;="&amp;B3638)+SUMIFS($F$3:F3638,$D$3:D3638,D3638,$C$3:C3638,"Coin Deposit",$E$3:E3638,"")</f>
        <v>0</v>
      </c>
      <c r="AD3638" s="131">
        <f>SUMIFS('Deductions and Deposits'!$D:$D,'Deductions and Deposits'!$C:$C,D3638)+SUMIFS($F:$F,$D:$D,D3638,$C:$C,"Coin Deduction")</f>
        <v>0</v>
      </c>
      <c r="AE3638" s="131">
        <f>Table5[[#This Row],[Column4]]+Table5[[#This Row],[Column14]]+Table5[[#This Row],[Column19]]+Table5[[#This Row],[Column12]]</f>
        <v>0</v>
      </c>
      <c r="AF3638" s="131">
        <f>Table5[[#This Row],[Column5]]+Table5[[#This Row],[Column13]]+Table5[[#This Row],[Column21]]+Table5[[#This Row],[Column18]]</f>
        <v>0</v>
      </c>
      <c r="AG3638" s="131">
        <f t="shared" si="623"/>
        <v>0</v>
      </c>
      <c r="AH3638" s="131">
        <f t="shared" si="624"/>
        <v>0</v>
      </c>
      <c r="AI3638" s="131">
        <f>Table5[[#This Row],[Column17]]-Table5[[#This Row],[Column20]]</f>
        <v>0</v>
      </c>
      <c r="AJ3638" s="131">
        <f t="shared" si="625"/>
        <v>0</v>
      </c>
      <c r="AK3638" s="131">
        <f t="shared" ref="AK3638:AK3685" si="629">AJ3638*T3638</f>
        <v>0</v>
      </c>
      <c r="AL3638" s="131">
        <f t="shared" si="626"/>
        <v>0</v>
      </c>
      <c r="AM3638" s="131" t="str">
        <f t="shared" si="627"/>
        <v/>
      </c>
      <c r="AN3638" s="131" t="str">
        <f t="shared" ca="1" si="628"/>
        <v/>
      </c>
    </row>
    <row r="3639" spans="1:40" ht="20.25" customHeight="1" x14ac:dyDescent="0.3">
      <c r="A3639" s="127"/>
      <c r="B3639" s="164"/>
      <c r="C3639" s="139"/>
      <c r="D3639" s="140"/>
      <c r="E3639" s="139"/>
      <c r="F3639" s="139"/>
      <c r="G3639" s="140"/>
      <c r="H3639" s="139"/>
      <c r="I3639" s="129"/>
      <c r="L3639" s="128"/>
      <c r="M3639" s="128"/>
      <c r="N3639" s="128"/>
      <c r="O3639" s="128"/>
      <c r="P3639" s="128"/>
      <c r="Q3639" s="128"/>
      <c r="R3639" s="128"/>
      <c r="S3639" s="128"/>
      <c r="T3639" s="120">
        <f t="shared" si="619"/>
        <v>0</v>
      </c>
      <c r="U3639" s="131"/>
      <c r="V3639" s="131"/>
      <c r="W3639" s="131">
        <f>SUMIFS($F$3:F3639,$D$3:D3639,D3639,$C$3:C3639,"Buy")+SUMIFS($F$3:F3639,$D$3:D3639,D3639,$C$3:C3639,"Coin Deposit",$E$3:E3639,"&lt;&gt;")</f>
        <v>0</v>
      </c>
      <c r="X3639" s="131">
        <f t="shared" si="620"/>
        <v>0</v>
      </c>
      <c r="Y3639" s="131">
        <f>IF($D3639=Y$1,SUMIFS($H$3:$H3639,$G$3:$G3639,Y$1,$C$3:$C3639,"Sell"),0)</f>
        <v>0</v>
      </c>
      <c r="Z3639" s="131">
        <f t="shared" si="621"/>
        <v>0</v>
      </c>
      <c r="AA3639" s="131">
        <f>IF($D3639=AA$1,SUMIFS($H$3:$H3639,$G$3:$G3639,AA$1,$C$3:$C3639,"Sell"),0)</f>
        <v>0</v>
      </c>
      <c r="AB3639" s="131">
        <f t="shared" si="622"/>
        <v>0</v>
      </c>
      <c r="AC3639" s="131">
        <f>SUMIFS('Deductions and Deposits'!$H:$H,'Deductions and Deposits'!$G:$G,D3639,'Deductions and Deposits'!$F:$F,"&lt;="&amp;B3639)+SUMIFS($F$3:F3639,$D$3:D3639,D3639,$C$3:C3639,"Coin Deposit",$E$3:E3639,"")</f>
        <v>0</v>
      </c>
      <c r="AD3639" s="131">
        <f>SUMIFS('Deductions and Deposits'!$D:$D,'Deductions and Deposits'!$C:$C,D3639)+SUMIFS($F:$F,$D:$D,D3639,$C:$C,"Coin Deduction")</f>
        <v>0</v>
      </c>
      <c r="AE3639" s="131">
        <f>Table5[[#This Row],[Column4]]+Table5[[#This Row],[Column14]]+Table5[[#This Row],[Column19]]+Table5[[#This Row],[Column12]]</f>
        <v>0</v>
      </c>
      <c r="AF3639" s="131">
        <f>Table5[[#This Row],[Column5]]+Table5[[#This Row],[Column13]]+Table5[[#This Row],[Column21]]+Table5[[#This Row],[Column18]]</f>
        <v>0</v>
      </c>
      <c r="AG3639" s="131">
        <f t="shared" si="623"/>
        <v>0</v>
      </c>
      <c r="AH3639" s="131">
        <f t="shared" si="624"/>
        <v>0</v>
      </c>
      <c r="AI3639" s="131">
        <f>Table5[[#This Row],[Column17]]-Table5[[#This Row],[Column20]]</f>
        <v>0</v>
      </c>
      <c r="AJ3639" s="131">
        <f t="shared" si="625"/>
        <v>0</v>
      </c>
      <c r="AK3639" s="131">
        <f t="shared" si="629"/>
        <v>0</v>
      </c>
      <c r="AL3639" s="131">
        <f t="shared" si="626"/>
        <v>0</v>
      </c>
      <c r="AM3639" s="131" t="str">
        <f t="shared" si="627"/>
        <v/>
      </c>
      <c r="AN3639" s="131" t="str">
        <f t="shared" ca="1" si="628"/>
        <v/>
      </c>
    </row>
    <row r="3640" spans="1:40" ht="20.25" customHeight="1" x14ac:dyDescent="0.3">
      <c r="A3640" s="127"/>
      <c r="B3640" s="164"/>
      <c r="C3640" s="139"/>
      <c r="D3640" s="140"/>
      <c r="E3640" s="139"/>
      <c r="F3640" s="139"/>
      <c r="G3640" s="140"/>
      <c r="H3640" s="139"/>
      <c r="I3640" s="129"/>
      <c r="L3640" s="128"/>
      <c r="M3640" s="128"/>
      <c r="N3640" s="128"/>
      <c r="O3640" s="128"/>
      <c r="P3640" s="128"/>
      <c r="Q3640" s="128"/>
      <c r="R3640" s="128"/>
      <c r="S3640" s="128"/>
      <c r="T3640" s="120">
        <f t="shared" si="619"/>
        <v>0</v>
      </c>
      <c r="U3640" s="131"/>
      <c r="V3640" s="131"/>
      <c r="W3640" s="131">
        <f>SUMIFS($F$3:F3640,$D$3:D3640,D3640,$C$3:C3640,"Buy")+SUMIFS($F$3:F3640,$D$3:D3640,D3640,$C$3:C3640,"Coin Deposit",$E$3:E3640,"&lt;&gt;")</f>
        <v>0</v>
      </c>
      <c r="X3640" s="131">
        <f t="shared" si="620"/>
        <v>0</v>
      </c>
      <c r="Y3640" s="131">
        <f>IF($D3640=Y$1,SUMIFS($H$3:$H3640,$G$3:$G3640,Y$1,$C$3:$C3640,"Sell"),0)</f>
        <v>0</v>
      </c>
      <c r="Z3640" s="131">
        <f t="shared" si="621"/>
        <v>0</v>
      </c>
      <c r="AA3640" s="131">
        <f>IF($D3640=AA$1,SUMIFS($H$3:$H3640,$G$3:$G3640,AA$1,$C$3:$C3640,"Sell"),0)</f>
        <v>0</v>
      </c>
      <c r="AB3640" s="131">
        <f t="shared" si="622"/>
        <v>0</v>
      </c>
      <c r="AC3640" s="131">
        <f>SUMIFS('Deductions and Deposits'!$H:$H,'Deductions and Deposits'!$G:$G,D3640,'Deductions and Deposits'!$F:$F,"&lt;="&amp;B3640)+SUMIFS($F$3:F3640,$D$3:D3640,D3640,$C$3:C3640,"Coin Deposit",$E$3:E3640,"")</f>
        <v>0</v>
      </c>
      <c r="AD3640" s="131">
        <f>SUMIFS('Deductions and Deposits'!$D:$D,'Deductions and Deposits'!$C:$C,D3640)+SUMIFS($F:$F,$D:$D,D3640,$C:$C,"Coin Deduction")</f>
        <v>0</v>
      </c>
      <c r="AE3640" s="131">
        <f>Table5[[#This Row],[Column4]]+Table5[[#This Row],[Column14]]+Table5[[#This Row],[Column19]]+Table5[[#This Row],[Column12]]</f>
        <v>0</v>
      </c>
      <c r="AF3640" s="131">
        <f>Table5[[#This Row],[Column5]]+Table5[[#This Row],[Column13]]+Table5[[#This Row],[Column21]]+Table5[[#This Row],[Column18]]</f>
        <v>0</v>
      </c>
      <c r="AG3640" s="131">
        <f t="shared" si="623"/>
        <v>0</v>
      </c>
      <c r="AH3640" s="131">
        <f t="shared" si="624"/>
        <v>0</v>
      </c>
      <c r="AI3640" s="131">
        <f>Table5[[#This Row],[Column17]]-Table5[[#This Row],[Column20]]</f>
        <v>0</v>
      </c>
      <c r="AJ3640" s="131">
        <f t="shared" si="625"/>
        <v>0</v>
      </c>
      <c r="AK3640" s="131">
        <f t="shared" si="629"/>
        <v>0</v>
      </c>
      <c r="AL3640" s="131">
        <f t="shared" si="626"/>
        <v>0</v>
      </c>
      <c r="AM3640" s="131" t="str">
        <f t="shared" si="627"/>
        <v/>
      </c>
      <c r="AN3640" s="131" t="str">
        <f t="shared" ca="1" si="628"/>
        <v/>
      </c>
    </row>
    <row r="3641" spans="1:40" ht="20.25" customHeight="1" x14ac:dyDescent="0.3">
      <c r="A3641" s="127"/>
      <c r="B3641" s="164"/>
      <c r="C3641" s="139"/>
      <c r="D3641" s="140"/>
      <c r="E3641" s="139"/>
      <c r="F3641" s="139"/>
      <c r="G3641" s="140"/>
      <c r="H3641" s="139"/>
      <c r="I3641" s="129"/>
      <c r="L3641" s="128"/>
      <c r="M3641" s="128"/>
      <c r="N3641" s="128"/>
      <c r="O3641" s="128"/>
      <c r="P3641" s="128"/>
      <c r="Q3641" s="128"/>
      <c r="R3641" s="128"/>
      <c r="S3641" s="128"/>
      <c r="T3641" s="120">
        <f t="shared" si="619"/>
        <v>0</v>
      </c>
      <c r="U3641" s="131"/>
      <c r="V3641" s="131"/>
      <c r="W3641" s="131">
        <f>SUMIFS($F$3:F3641,$D$3:D3641,D3641,$C$3:C3641,"Buy")+SUMIFS($F$3:F3641,$D$3:D3641,D3641,$C$3:C3641,"Coin Deposit",$E$3:E3641,"&lt;&gt;")</f>
        <v>0</v>
      </c>
      <c r="X3641" s="131">
        <f t="shared" si="620"/>
        <v>0</v>
      </c>
      <c r="Y3641" s="131">
        <f>IF($D3641=Y$1,SUMIFS($H$3:$H3641,$G$3:$G3641,Y$1,$C$3:$C3641,"Sell"),0)</f>
        <v>0</v>
      </c>
      <c r="Z3641" s="131">
        <f t="shared" si="621"/>
        <v>0</v>
      </c>
      <c r="AA3641" s="131">
        <f>IF($D3641=AA$1,SUMIFS($H$3:$H3641,$G$3:$G3641,AA$1,$C$3:$C3641,"Sell"),0)</f>
        <v>0</v>
      </c>
      <c r="AB3641" s="131">
        <f t="shared" si="622"/>
        <v>0</v>
      </c>
      <c r="AC3641" s="131">
        <f>SUMIFS('Deductions and Deposits'!$H:$H,'Deductions and Deposits'!$G:$G,D3641,'Deductions and Deposits'!$F:$F,"&lt;="&amp;B3641)+SUMIFS($F$3:F3641,$D$3:D3641,D3641,$C$3:C3641,"Coin Deposit",$E$3:E3641,"")</f>
        <v>0</v>
      </c>
      <c r="AD3641" s="131">
        <f>SUMIFS('Deductions and Deposits'!$D:$D,'Deductions and Deposits'!$C:$C,D3641)+SUMIFS($F:$F,$D:$D,D3641,$C:$C,"Coin Deduction")</f>
        <v>0</v>
      </c>
      <c r="AE3641" s="131">
        <f>Table5[[#This Row],[Column4]]+Table5[[#This Row],[Column14]]+Table5[[#This Row],[Column19]]+Table5[[#This Row],[Column12]]</f>
        <v>0</v>
      </c>
      <c r="AF3641" s="131">
        <f>Table5[[#This Row],[Column5]]+Table5[[#This Row],[Column13]]+Table5[[#This Row],[Column21]]+Table5[[#This Row],[Column18]]</f>
        <v>0</v>
      </c>
      <c r="AG3641" s="131">
        <f t="shared" si="623"/>
        <v>0</v>
      </c>
      <c r="AH3641" s="131">
        <f t="shared" si="624"/>
        <v>0</v>
      </c>
      <c r="AI3641" s="131">
        <f>Table5[[#This Row],[Column17]]-Table5[[#This Row],[Column20]]</f>
        <v>0</v>
      </c>
      <c r="AJ3641" s="131">
        <f t="shared" si="625"/>
        <v>0</v>
      </c>
      <c r="AK3641" s="131">
        <f t="shared" si="629"/>
        <v>0</v>
      </c>
      <c r="AL3641" s="131">
        <f t="shared" si="626"/>
        <v>0</v>
      </c>
      <c r="AM3641" s="131" t="str">
        <f t="shared" si="627"/>
        <v/>
      </c>
      <c r="AN3641" s="131" t="str">
        <f t="shared" ca="1" si="628"/>
        <v/>
      </c>
    </row>
    <row r="3642" spans="1:40" ht="20.25" customHeight="1" x14ac:dyDescent="0.3">
      <c r="A3642" s="127"/>
      <c r="B3642" s="164"/>
      <c r="C3642" s="139"/>
      <c r="D3642" s="140"/>
      <c r="E3642" s="139"/>
      <c r="F3642" s="139"/>
      <c r="G3642" s="140"/>
      <c r="H3642" s="139"/>
      <c r="I3642" s="129"/>
      <c r="L3642" s="128"/>
      <c r="M3642" s="128"/>
      <c r="N3642" s="128"/>
      <c r="O3642" s="128"/>
      <c r="P3642" s="128"/>
      <c r="Q3642" s="128"/>
      <c r="R3642" s="128"/>
      <c r="S3642" s="128"/>
      <c r="T3642" s="120">
        <f t="shared" si="619"/>
        <v>0</v>
      </c>
      <c r="U3642" s="131"/>
      <c r="V3642" s="131"/>
      <c r="W3642" s="131">
        <f>SUMIFS($F$3:F3642,$D$3:D3642,D3642,$C$3:C3642,"Buy")+SUMIFS($F$3:F3642,$D$3:D3642,D3642,$C$3:C3642,"Coin Deposit",$E$3:E3642,"&lt;&gt;")</f>
        <v>0</v>
      </c>
      <c r="X3642" s="131">
        <f t="shared" si="620"/>
        <v>0</v>
      </c>
      <c r="Y3642" s="131">
        <f>IF($D3642=Y$1,SUMIFS($H$3:$H3642,$G$3:$G3642,Y$1,$C$3:$C3642,"Sell"),0)</f>
        <v>0</v>
      </c>
      <c r="Z3642" s="131">
        <f t="shared" si="621"/>
        <v>0</v>
      </c>
      <c r="AA3642" s="131">
        <f>IF($D3642=AA$1,SUMIFS($H$3:$H3642,$G$3:$G3642,AA$1,$C$3:$C3642,"Sell"),0)</f>
        <v>0</v>
      </c>
      <c r="AB3642" s="131">
        <f t="shared" si="622"/>
        <v>0</v>
      </c>
      <c r="AC3642" s="131">
        <f>SUMIFS('Deductions and Deposits'!$H:$H,'Deductions and Deposits'!$G:$G,D3642,'Deductions and Deposits'!$F:$F,"&lt;="&amp;B3642)+SUMIFS($F$3:F3642,$D$3:D3642,D3642,$C$3:C3642,"Coin Deposit",$E$3:E3642,"")</f>
        <v>0</v>
      </c>
      <c r="AD3642" s="131">
        <f>SUMIFS('Deductions and Deposits'!$D:$D,'Deductions and Deposits'!$C:$C,D3642)+SUMIFS($F:$F,$D:$D,D3642,$C:$C,"Coin Deduction")</f>
        <v>0</v>
      </c>
      <c r="AE3642" s="131">
        <f>Table5[[#This Row],[Column4]]+Table5[[#This Row],[Column14]]+Table5[[#This Row],[Column19]]+Table5[[#This Row],[Column12]]</f>
        <v>0</v>
      </c>
      <c r="AF3642" s="131">
        <f>Table5[[#This Row],[Column5]]+Table5[[#This Row],[Column13]]+Table5[[#This Row],[Column21]]+Table5[[#This Row],[Column18]]</f>
        <v>0</v>
      </c>
      <c r="AG3642" s="131">
        <f t="shared" si="623"/>
        <v>0</v>
      </c>
      <c r="AH3642" s="131">
        <f t="shared" si="624"/>
        <v>0</v>
      </c>
      <c r="AI3642" s="131">
        <f>Table5[[#This Row],[Column17]]-Table5[[#This Row],[Column20]]</f>
        <v>0</v>
      </c>
      <c r="AJ3642" s="131">
        <f t="shared" si="625"/>
        <v>0</v>
      </c>
      <c r="AK3642" s="131">
        <f t="shared" si="629"/>
        <v>0</v>
      </c>
      <c r="AL3642" s="131">
        <f t="shared" si="626"/>
        <v>0</v>
      </c>
      <c r="AM3642" s="131" t="str">
        <f t="shared" si="627"/>
        <v/>
      </c>
      <c r="AN3642" s="131" t="str">
        <f t="shared" ca="1" si="628"/>
        <v/>
      </c>
    </row>
    <row r="3643" spans="1:40" ht="20.25" customHeight="1" x14ac:dyDescent="0.3">
      <c r="A3643" s="127"/>
      <c r="B3643" s="164"/>
      <c r="C3643" s="139"/>
      <c r="D3643" s="140"/>
      <c r="E3643" s="139"/>
      <c r="F3643" s="139"/>
      <c r="G3643" s="140"/>
      <c r="H3643" s="139"/>
      <c r="I3643" s="129"/>
      <c r="L3643" s="128"/>
      <c r="M3643" s="128"/>
      <c r="N3643" s="128"/>
      <c r="O3643" s="128"/>
      <c r="P3643" s="128"/>
      <c r="Q3643" s="128"/>
      <c r="R3643" s="128"/>
      <c r="S3643" s="128"/>
      <c r="T3643" s="120">
        <f t="shared" si="619"/>
        <v>0</v>
      </c>
      <c r="U3643" s="131"/>
      <c r="V3643" s="131"/>
      <c r="W3643" s="131">
        <f>SUMIFS($F$3:F3643,$D$3:D3643,D3643,$C$3:C3643,"Buy")+SUMIFS($F$3:F3643,$D$3:D3643,D3643,$C$3:C3643,"Coin Deposit",$E$3:E3643,"&lt;&gt;")</f>
        <v>0</v>
      </c>
      <c r="X3643" s="131">
        <f t="shared" si="620"/>
        <v>0</v>
      </c>
      <c r="Y3643" s="131">
        <f>IF($D3643=Y$1,SUMIFS($H$3:$H3643,$G$3:$G3643,Y$1,$C$3:$C3643,"Sell"),0)</f>
        <v>0</v>
      </c>
      <c r="Z3643" s="131">
        <f t="shared" si="621"/>
        <v>0</v>
      </c>
      <c r="AA3643" s="131">
        <f>IF($D3643=AA$1,SUMIFS($H$3:$H3643,$G$3:$G3643,AA$1,$C$3:$C3643,"Sell"),0)</f>
        <v>0</v>
      </c>
      <c r="AB3643" s="131">
        <f t="shared" si="622"/>
        <v>0</v>
      </c>
      <c r="AC3643" s="131">
        <f>SUMIFS('Deductions and Deposits'!$H:$H,'Deductions and Deposits'!$G:$G,D3643,'Deductions and Deposits'!$F:$F,"&lt;="&amp;B3643)+SUMIFS($F$3:F3643,$D$3:D3643,D3643,$C$3:C3643,"Coin Deposit",$E$3:E3643,"")</f>
        <v>0</v>
      </c>
      <c r="AD3643" s="131">
        <f>SUMIFS('Deductions and Deposits'!$D:$D,'Deductions and Deposits'!$C:$C,D3643)+SUMIFS($F:$F,$D:$D,D3643,$C:$C,"Coin Deduction")</f>
        <v>0</v>
      </c>
      <c r="AE3643" s="131">
        <f>Table5[[#This Row],[Column4]]+Table5[[#This Row],[Column14]]+Table5[[#This Row],[Column19]]+Table5[[#This Row],[Column12]]</f>
        <v>0</v>
      </c>
      <c r="AF3643" s="131">
        <f>Table5[[#This Row],[Column5]]+Table5[[#This Row],[Column13]]+Table5[[#This Row],[Column21]]+Table5[[#This Row],[Column18]]</f>
        <v>0</v>
      </c>
      <c r="AG3643" s="131">
        <f t="shared" si="623"/>
        <v>0</v>
      </c>
      <c r="AH3643" s="131">
        <f t="shared" si="624"/>
        <v>0</v>
      </c>
      <c r="AI3643" s="131">
        <f>Table5[[#This Row],[Column17]]-Table5[[#This Row],[Column20]]</f>
        <v>0</v>
      </c>
      <c r="AJ3643" s="131">
        <f t="shared" si="625"/>
        <v>0</v>
      </c>
      <c r="AK3643" s="131">
        <f t="shared" si="629"/>
        <v>0</v>
      </c>
      <c r="AL3643" s="131">
        <f t="shared" si="626"/>
        <v>0</v>
      </c>
      <c r="AM3643" s="131" t="str">
        <f t="shared" si="627"/>
        <v/>
      </c>
      <c r="AN3643" s="131" t="str">
        <f t="shared" ca="1" si="628"/>
        <v/>
      </c>
    </row>
    <row r="3644" spans="1:40" ht="20.25" customHeight="1" x14ac:dyDescent="0.3">
      <c r="A3644" s="127"/>
      <c r="B3644" s="164"/>
      <c r="C3644" s="139"/>
      <c r="D3644" s="140"/>
      <c r="E3644" s="139"/>
      <c r="F3644" s="139"/>
      <c r="G3644" s="140"/>
      <c r="H3644" s="139"/>
      <c r="I3644" s="129"/>
      <c r="L3644" s="128"/>
      <c r="M3644" s="128"/>
      <c r="N3644" s="128"/>
      <c r="O3644" s="128"/>
      <c r="P3644" s="128"/>
      <c r="Q3644" s="128"/>
      <c r="R3644" s="128"/>
      <c r="S3644" s="128"/>
      <c r="T3644" s="120">
        <f t="shared" si="619"/>
        <v>0</v>
      </c>
      <c r="U3644" s="131"/>
      <c r="V3644" s="131"/>
      <c r="W3644" s="131">
        <f>SUMIFS($F$3:F3644,$D$3:D3644,D3644,$C$3:C3644,"Buy")+SUMIFS($F$3:F3644,$D$3:D3644,D3644,$C$3:C3644,"Coin Deposit",$E$3:E3644,"&lt;&gt;")</f>
        <v>0</v>
      </c>
      <c r="X3644" s="131">
        <f t="shared" si="620"/>
        <v>0</v>
      </c>
      <c r="Y3644" s="131">
        <f>IF($D3644=Y$1,SUMIFS($H$3:$H3644,$G$3:$G3644,Y$1,$C$3:$C3644,"Sell"),0)</f>
        <v>0</v>
      </c>
      <c r="Z3644" s="131">
        <f t="shared" si="621"/>
        <v>0</v>
      </c>
      <c r="AA3644" s="131">
        <f>IF($D3644=AA$1,SUMIFS($H$3:$H3644,$G$3:$G3644,AA$1,$C$3:$C3644,"Sell"),0)</f>
        <v>0</v>
      </c>
      <c r="AB3644" s="131">
        <f t="shared" si="622"/>
        <v>0</v>
      </c>
      <c r="AC3644" s="131">
        <f>SUMIFS('Deductions and Deposits'!$H:$H,'Deductions and Deposits'!$G:$G,D3644,'Deductions and Deposits'!$F:$F,"&lt;="&amp;B3644)+SUMIFS($F$3:F3644,$D$3:D3644,D3644,$C$3:C3644,"Coin Deposit",$E$3:E3644,"")</f>
        <v>0</v>
      </c>
      <c r="AD3644" s="131">
        <f>SUMIFS('Deductions and Deposits'!$D:$D,'Deductions and Deposits'!$C:$C,D3644)+SUMIFS($F:$F,$D:$D,D3644,$C:$C,"Coin Deduction")</f>
        <v>0</v>
      </c>
      <c r="AE3644" s="131">
        <f>Table5[[#This Row],[Column4]]+Table5[[#This Row],[Column14]]+Table5[[#This Row],[Column19]]+Table5[[#This Row],[Column12]]</f>
        <v>0</v>
      </c>
      <c r="AF3644" s="131">
        <f>Table5[[#This Row],[Column5]]+Table5[[#This Row],[Column13]]+Table5[[#This Row],[Column21]]+Table5[[#This Row],[Column18]]</f>
        <v>0</v>
      </c>
      <c r="AG3644" s="131">
        <f t="shared" si="623"/>
        <v>0</v>
      </c>
      <c r="AH3644" s="131">
        <f t="shared" si="624"/>
        <v>0</v>
      </c>
      <c r="AI3644" s="131">
        <f>Table5[[#This Row],[Column17]]-Table5[[#This Row],[Column20]]</f>
        <v>0</v>
      </c>
      <c r="AJ3644" s="131">
        <f t="shared" si="625"/>
        <v>0</v>
      </c>
      <c r="AK3644" s="131">
        <f t="shared" si="629"/>
        <v>0</v>
      </c>
      <c r="AL3644" s="131">
        <f t="shared" si="626"/>
        <v>0</v>
      </c>
      <c r="AM3644" s="131" t="str">
        <f t="shared" si="627"/>
        <v/>
      </c>
      <c r="AN3644" s="131" t="str">
        <f t="shared" ca="1" si="628"/>
        <v/>
      </c>
    </row>
    <row r="3645" spans="1:40" ht="20.25" customHeight="1" x14ac:dyDescent="0.3">
      <c r="A3645" s="127"/>
      <c r="B3645" s="164"/>
      <c r="C3645" s="139"/>
      <c r="D3645" s="140"/>
      <c r="E3645" s="139"/>
      <c r="F3645" s="139"/>
      <c r="G3645" s="140"/>
      <c r="H3645" s="139"/>
      <c r="I3645" s="129"/>
      <c r="L3645" s="128"/>
      <c r="M3645" s="128"/>
      <c r="N3645" s="128"/>
      <c r="O3645" s="128"/>
      <c r="P3645" s="128"/>
      <c r="Q3645" s="128"/>
      <c r="R3645" s="128"/>
      <c r="S3645" s="128"/>
      <c r="T3645" s="120">
        <f t="shared" si="619"/>
        <v>0</v>
      </c>
      <c r="U3645" s="131"/>
      <c r="V3645" s="131"/>
      <c r="W3645" s="131">
        <f>SUMIFS($F$3:F3645,$D$3:D3645,D3645,$C$3:C3645,"Buy")+SUMIFS($F$3:F3645,$D$3:D3645,D3645,$C$3:C3645,"Coin Deposit",$E$3:E3645,"&lt;&gt;")</f>
        <v>0</v>
      </c>
      <c r="X3645" s="131">
        <f t="shared" si="620"/>
        <v>0</v>
      </c>
      <c r="Y3645" s="131">
        <f>IF($D3645=Y$1,SUMIFS($H$3:$H3645,$G$3:$G3645,Y$1,$C$3:$C3645,"Sell"),0)</f>
        <v>0</v>
      </c>
      <c r="Z3645" s="131">
        <f t="shared" si="621"/>
        <v>0</v>
      </c>
      <c r="AA3645" s="131">
        <f>IF($D3645=AA$1,SUMIFS($H$3:$H3645,$G$3:$G3645,AA$1,$C$3:$C3645,"Sell"),0)</f>
        <v>0</v>
      </c>
      <c r="AB3645" s="131">
        <f t="shared" si="622"/>
        <v>0</v>
      </c>
      <c r="AC3645" s="131">
        <f>SUMIFS('Deductions and Deposits'!$H:$H,'Deductions and Deposits'!$G:$G,D3645,'Deductions and Deposits'!$F:$F,"&lt;="&amp;B3645)+SUMIFS($F$3:F3645,$D$3:D3645,D3645,$C$3:C3645,"Coin Deposit",$E$3:E3645,"")</f>
        <v>0</v>
      </c>
      <c r="AD3645" s="131">
        <f>SUMIFS('Deductions and Deposits'!$D:$D,'Deductions and Deposits'!$C:$C,D3645)+SUMIFS($F:$F,$D:$D,D3645,$C:$C,"Coin Deduction")</f>
        <v>0</v>
      </c>
      <c r="AE3645" s="131">
        <f>Table5[[#This Row],[Column4]]+Table5[[#This Row],[Column14]]+Table5[[#This Row],[Column19]]+Table5[[#This Row],[Column12]]</f>
        <v>0</v>
      </c>
      <c r="AF3645" s="131">
        <f>Table5[[#This Row],[Column5]]+Table5[[#This Row],[Column13]]+Table5[[#This Row],[Column21]]+Table5[[#This Row],[Column18]]</f>
        <v>0</v>
      </c>
      <c r="AG3645" s="131">
        <f t="shared" si="623"/>
        <v>0</v>
      </c>
      <c r="AH3645" s="131">
        <f t="shared" si="624"/>
        <v>0</v>
      </c>
      <c r="AI3645" s="131">
        <f>Table5[[#This Row],[Column17]]-Table5[[#This Row],[Column20]]</f>
        <v>0</v>
      </c>
      <c r="AJ3645" s="131">
        <f t="shared" si="625"/>
        <v>0</v>
      </c>
      <c r="AK3645" s="131">
        <f t="shared" si="629"/>
        <v>0</v>
      </c>
      <c r="AL3645" s="131">
        <f t="shared" si="626"/>
        <v>0</v>
      </c>
      <c r="AM3645" s="131" t="str">
        <f t="shared" si="627"/>
        <v/>
      </c>
      <c r="AN3645" s="131" t="str">
        <f t="shared" ca="1" si="628"/>
        <v/>
      </c>
    </row>
    <row r="3646" spans="1:40" ht="20.25" customHeight="1" x14ac:dyDescent="0.3">
      <c r="A3646" s="127"/>
      <c r="B3646" s="164"/>
      <c r="C3646" s="139"/>
      <c r="D3646" s="140"/>
      <c r="E3646" s="139"/>
      <c r="F3646" s="139"/>
      <c r="G3646" s="140"/>
      <c r="H3646" s="139"/>
      <c r="I3646" s="129"/>
      <c r="L3646" s="128"/>
      <c r="M3646" s="128"/>
      <c r="N3646" s="128"/>
      <c r="O3646" s="128"/>
      <c r="P3646" s="128"/>
      <c r="Q3646" s="128"/>
      <c r="R3646" s="128"/>
      <c r="S3646" s="128"/>
      <c r="T3646" s="120">
        <f t="shared" si="619"/>
        <v>0</v>
      </c>
      <c r="U3646" s="131"/>
      <c r="V3646" s="131"/>
      <c r="W3646" s="131">
        <f>SUMIFS($F$3:F3646,$D$3:D3646,D3646,$C$3:C3646,"Buy")+SUMIFS($F$3:F3646,$D$3:D3646,D3646,$C$3:C3646,"Coin Deposit",$E$3:E3646,"&lt;&gt;")</f>
        <v>0</v>
      </c>
      <c r="X3646" s="131">
        <f t="shared" si="620"/>
        <v>0</v>
      </c>
      <c r="Y3646" s="131">
        <f>IF($D3646=Y$1,SUMIFS($H$3:$H3646,$G$3:$G3646,Y$1,$C$3:$C3646,"Sell"),0)</f>
        <v>0</v>
      </c>
      <c r="Z3646" s="131">
        <f t="shared" si="621"/>
        <v>0</v>
      </c>
      <c r="AA3646" s="131">
        <f>IF($D3646=AA$1,SUMIFS($H$3:$H3646,$G$3:$G3646,AA$1,$C$3:$C3646,"Sell"),0)</f>
        <v>0</v>
      </c>
      <c r="AB3646" s="131">
        <f t="shared" si="622"/>
        <v>0</v>
      </c>
      <c r="AC3646" s="131">
        <f>SUMIFS('Deductions and Deposits'!$H:$H,'Deductions and Deposits'!$G:$G,D3646,'Deductions and Deposits'!$F:$F,"&lt;="&amp;B3646)+SUMIFS($F$3:F3646,$D$3:D3646,D3646,$C$3:C3646,"Coin Deposit",$E$3:E3646,"")</f>
        <v>0</v>
      </c>
      <c r="AD3646" s="131">
        <f>SUMIFS('Deductions and Deposits'!$D:$D,'Deductions and Deposits'!$C:$C,D3646)+SUMIFS($F:$F,$D:$D,D3646,$C:$C,"Coin Deduction")</f>
        <v>0</v>
      </c>
      <c r="AE3646" s="131">
        <f>Table5[[#This Row],[Column4]]+Table5[[#This Row],[Column14]]+Table5[[#This Row],[Column19]]+Table5[[#This Row],[Column12]]</f>
        <v>0</v>
      </c>
      <c r="AF3646" s="131">
        <f>Table5[[#This Row],[Column5]]+Table5[[#This Row],[Column13]]+Table5[[#This Row],[Column21]]+Table5[[#This Row],[Column18]]</f>
        <v>0</v>
      </c>
      <c r="AG3646" s="131">
        <f t="shared" si="623"/>
        <v>0</v>
      </c>
      <c r="AH3646" s="131">
        <f t="shared" si="624"/>
        <v>0</v>
      </c>
      <c r="AI3646" s="131">
        <f>Table5[[#This Row],[Column17]]-Table5[[#This Row],[Column20]]</f>
        <v>0</v>
      </c>
      <c r="AJ3646" s="131">
        <f t="shared" si="625"/>
        <v>0</v>
      </c>
      <c r="AK3646" s="131">
        <f t="shared" si="629"/>
        <v>0</v>
      </c>
      <c r="AL3646" s="131">
        <f t="shared" si="626"/>
        <v>0</v>
      </c>
      <c r="AM3646" s="131" t="str">
        <f t="shared" si="627"/>
        <v/>
      </c>
      <c r="AN3646" s="131" t="str">
        <f t="shared" ca="1" si="628"/>
        <v/>
      </c>
    </row>
    <row r="3647" spans="1:40" ht="20.25" customHeight="1" x14ac:dyDescent="0.3">
      <c r="A3647" s="127"/>
      <c r="B3647" s="164"/>
      <c r="C3647" s="139"/>
      <c r="D3647" s="140"/>
      <c r="E3647" s="139"/>
      <c r="F3647" s="139"/>
      <c r="G3647" s="140"/>
      <c r="H3647" s="139"/>
      <c r="I3647" s="129"/>
      <c r="L3647" s="128"/>
      <c r="M3647" s="128"/>
      <c r="N3647" s="128"/>
      <c r="O3647" s="128"/>
      <c r="P3647" s="128"/>
      <c r="Q3647" s="128"/>
      <c r="R3647" s="128"/>
      <c r="S3647" s="128"/>
      <c r="T3647" s="120">
        <f t="shared" si="619"/>
        <v>0</v>
      </c>
      <c r="U3647" s="131"/>
      <c r="V3647" s="131"/>
      <c r="W3647" s="131">
        <f>SUMIFS($F$3:F3647,$D$3:D3647,D3647,$C$3:C3647,"Buy")+SUMIFS($F$3:F3647,$D$3:D3647,D3647,$C$3:C3647,"Coin Deposit",$E$3:E3647,"&lt;&gt;")</f>
        <v>0</v>
      </c>
      <c r="X3647" s="131">
        <f t="shared" si="620"/>
        <v>0</v>
      </c>
      <c r="Y3647" s="131">
        <f>IF($D3647=Y$1,SUMIFS($H$3:$H3647,$G$3:$G3647,Y$1,$C$3:$C3647,"Sell"),0)</f>
        <v>0</v>
      </c>
      <c r="Z3647" s="131">
        <f t="shared" si="621"/>
        <v>0</v>
      </c>
      <c r="AA3647" s="131">
        <f>IF($D3647=AA$1,SUMIFS($H$3:$H3647,$G$3:$G3647,AA$1,$C$3:$C3647,"Sell"),0)</f>
        <v>0</v>
      </c>
      <c r="AB3647" s="131">
        <f t="shared" si="622"/>
        <v>0</v>
      </c>
      <c r="AC3647" s="131">
        <f>SUMIFS('Deductions and Deposits'!$H:$H,'Deductions and Deposits'!$G:$G,D3647,'Deductions and Deposits'!$F:$F,"&lt;="&amp;B3647)+SUMIFS($F$3:F3647,$D$3:D3647,D3647,$C$3:C3647,"Coin Deposit",$E$3:E3647,"")</f>
        <v>0</v>
      </c>
      <c r="AD3647" s="131">
        <f>SUMIFS('Deductions and Deposits'!$D:$D,'Deductions and Deposits'!$C:$C,D3647)+SUMIFS($F:$F,$D:$D,D3647,$C:$C,"Coin Deduction")</f>
        <v>0</v>
      </c>
      <c r="AE3647" s="131">
        <f>Table5[[#This Row],[Column4]]+Table5[[#This Row],[Column14]]+Table5[[#This Row],[Column19]]+Table5[[#This Row],[Column12]]</f>
        <v>0</v>
      </c>
      <c r="AF3647" s="131">
        <f>Table5[[#This Row],[Column5]]+Table5[[#This Row],[Column13]]+Table5[[#This Row],[Column21]]+Table5[[#This Row],[Column18]]</f>
        <v>0</v>
      </c>
      <c r="AG3647" s="131">
        <f t="shared" si="623"/>
        <v>0</v>
      </c>
      <c r="AH3647" s="131">
        <f t="shared" si="624"/>
        <v>0</v>
      </c>
      <c r="AI3647" s="131">
        <f>Table5[[#This Row],[Column17]]-Table5[[#This Row],[Column20]]</f>
        <v>0</v>
      </c>
      <c r="AJ3647" s="131">
        <f t="shared" si="625"/>
        <v>0</v>
      </c>
      <c r="AK3647" s="131">
        <f t="shared" si="629"/>
        <v>0</v>
      </c>
      <c r="AL3647" s="131">
        <f t="shared" si="626"/>
        <v>0</v>
      </c>
      <c r="AM3647" s="131" t="str">
        <f t="shared" si="627"/>
        <v/>
      </c>
      <c r="AN3647" s="131" t="str">
        <f t="shared" ca="1" si="628"/>
        <v/>
      </c>
    </row>
    <row r="3648" spans="1:40" ht="20.25" customHeight="1" x14ac:dyDescent="0.3">
      <c r="A3648" s="127"/>
      <c r="B3648" s="164"/>
      <c r="C3648" s="139"/>
      <c r="D3648" s="140"/>
      <c r="E3648" s="139"/>
      <c r="F3648" s="139"/>
      <c r="G3648" s="140"/>
      <c r="H3648" s="139"/>
      <c r="I3648" s="129"/>
      <c r="L3648" s="128"/>
      <c r="M3648" s="128"/>
      <c r="N3648" s="128"/>
      <c r="O3648" s="128"/>
      <c r="P3648" s="128"/>
      <c r="Q3648" s="128"/>
      <c r="R3648" s="128"/>
      <c r="S3648" s="128"/>
      <c r="T3648" s="120">
        <f t="shared" si="619"/>
        <v>0</v>
      </c>
      <c r="U3648" s="131"/>
      <c r="V3648" s="131"/>
      <c r="W3648" s="131">
        <f>SUMIFS($F$3:F3648,$D$3:D3648,D3648,$C$3:C3648,"Buy")+SUMIFS($F$3:F3648,$D$3:D3648,D3648,$C$3:C3648,"Coin Deposit",$E$3:E3648,"&lt;&gt;")</f>
        <v>0</v>
      </c>
      <c r="X3648" s="131">
        <f t="shared" si="620"/>
        <v>0</v>
      </c>
      <c r="Y3648" s="131">
        <f>IF($D3648=Y$1,SUMIFS($H$3:$H3648,$G$3:$G3648,Y$1,$C$3:$C3648,"Sell"),0)</f>
        <v>0</v>
      </c>
      <c r="Z3648" s="131">
        <f t="shared" si="621"/>
        <v>0</v>
      </c>
      <c r="AA3648" s="131">
        <f>IF($D3648=AA$1,SUMIFS($H$3:$H3648,$G$3:$G3648,AA$1,$C$3:$C3648,"Sell"),0)</f>
        <v>0</v>
      </c>
      <c r="AB3648" s="131">
        <f t="shared" si="622"/>
        <v>0</v>
      </c>
      <c r="AC3648" s="131">
        <f>SUMIFS('Deductions and Deposits'!$H:$H,'Deductions and Deposits'!$G:$G,D3648,'Deductions and Deposits'!$F:$F,"&lt;="&amp;B3648)+SUMIFS($F$3:F3648,$D$3:D3648,D3648,$C$3:C3648,"Coin Deposit",$E$3:E3648,"")</f>
        <v>0</v>
      </c>
      <c r="AD3648" s="131">
        <f>SUMIFS('Deductions and Deposits'!$D:$D,'Deductions and Deposits'!$C:$C,D3648)+SUMIFS($F:$F,$D:$D,D3648,$C:$C,"Coin Deduction")</f>
        <v>0</v>
      </c>
      <c r="AE3648" s="131">
        <f>Table5[[#This Row],[Column4]]+Table5[[#This Row],[Column14]]+Table5[[#This Row],[Column19]]+Table5[[#This Row],[Column12]]</f>
        <v>0</v>
      </c>
      <c r="AF3648" s="131">
        <f>Table5[[#This Row],[Column5]]+Table5[[#This Row],[Column13]]+Table5[[#This Row],[Column21]]+Table5[[#This Row],[Column18]]</f>
        <v>0</v>
      </c>
      <c r="AG3648" s="131">
        <f t="shared" si="623"/>
        <v>0</v>
      </c>
      <c r="AH3648" s="131">
        <f t="shared" si="624"/>
        <v>0</v>
      </c>
      <c r="AI3648" s="131">
        <f>Table5[[#This Row],[Column17]]-Table5[[#This Row],[Column20]]</f>
        <v>0</v>
      </c>
      <c r="AJ3648" s="131">
        <f t="shared" si="625"/>
        <v>0</v>
      </c>
      <c r="AK3648" s="131">
        <f t="shared" si="629"/>
        <v>0</v>
      </c>
      <c r="AL3648" s="131">
        <f t="shared" si="626"/>
        <v>0</v>
      </c>
      <c r="AM3648" s="131" t="str">
        <f t="shared" si="627"/>
        <v/>
      </c>
      <c r="AN3648" s="131" t="str">
        <f t="shared" ca="1" si="628"/>
        <v/>
      </c>
    </row>
    <row r="3649" spans="1:40" ht="20.25" customHeight="1" x14ac:dyDescent="0.3">
      <c r="A3649" s="127"/>
      <c r="B3649" s="164"/>
      <c r="C3649" s="139"/>
      <c r="D3649" s="140"/>
      <c r="E3649" s="139"/>
      <c r="F3649" s="139"/>
      <c r="G3649" s="140"/>
      <c r="H3649" s="139"/>
      <c r="I3649" s="129"/>
      <c r="L3649" s="128"/>
      <c r="M3649" s="128"/>
      <c r="N3649" s="128"/>
      <c r="O3649" s="128"/>
      <c r="P3649" s="128"/>
      <c r="Q3649" s="128"/>
      <c r="R3649" s="128"/>
      <c r="S3649" s="128"/>
      <c r="T3649" s="120">
        <f t="shared" si="619"/>
        <v>0</v>
      </c>
      <c r="U3649" s="131"/>
      <c r="V3649" s="131"/>
      <c r="W3649" s="131">
        <f>SUMIFS($F$3:F3649,$D$3:D3649,D3649,$C$3:C3649,"Buy")+SUMIFS($F$3:F3649,$D$3:D3649,D3649,$C$3:C3649,"Coin Deposit",$E$3:E3649,"&lt;&gt;")</f>
        <v>0</v>
      </c>
      <c r="X3649" s="131">
        <f t="shared" si="620"/>
        <v>0</v>
      </c>
      <c r="Y3649" s="131">
        <f>IF($D3649=Y$1,SUMIFS($H$3:$H3649,$G$3:$G3649,Y$1,$C$3:$C3649,"Sell"),0)</f>
        <v>0</v>
      </c>
      <c r="Z3649" s="131">
        <f t="shared" si="621"/>
        <v>0</v>
      </c>
      <c r="AA3649" s="131">
        <f>IF($D3649=AA$1,SUMIFS($H$3:$H3649,$G$3:$G3649,AA$1,$C$3:$C3649,"Sell"),0)</f>
        <v>0</v>
      </c>
      <c r="AB3649" s="131">
        <f t="shared" si="622"/>
        <v>0</v>
      </c>
      <c r="AC3649" s="131">
        <f>SUMIFS('Deductions and Deposits'!$H:$H,'Deductions and Deposits'!$G:$G,D3649,'Deductions and Deposits'!$F:$F,"&lt;="&amp;B3649)+SUMIFS($F$3:F3649,$D$3:D3649,D3649,$C$3:C3649,"Coin Deposit",$E$3:E3649,"")</f>
        <v>0</v>
      </c>
      <c r="AD3649" s="131">
        <f>SUMIFS('Deductions and Deposits'!$D:$D,'Deductions and Deposits'!$C:$C,D3649)+SUMIFS($F:$F,$D:$D,D3649,$C:$C,"Coin Deduction")</f>
        <v>0</v>
      </c>
      <c r="AE3649" s="131">
        <f>Table5[[#This Row],[Column4]]+Table5[[#This Row],[Column14]]+Table5[[#This Row],[Column19]]+Table5[[#This Row],[Column12]]</f>
        <v>0</v>
      </c>
      <c r="AF3649" s="131">
        <f>Table5[[#This Row],[Column5]]+Table5[[#This Row],[Column13]]+Table5[[#This Row],[Column21]]+Table5[[#This Row],[Column18]]</f>
        <v>0</v>
      </c>
      <c r="AG3649" s="131">
        <f t="shared" si="623"/>
        <v>0</v>
      </c>
      <c r="AH3649" s="131">
        <f t="shared" si="624"/>
        <v>0</v>
      </c>
      <c r="AI3649" s="131">
        <f>Table5[[#This Row],[Column17]]-Table5[[#This Row],[Column20]]</f>
        <v>0</v>
      </c>
      <c r="AJ3649" s="131">
        <f t="shared" si="625"/>
        <v>0</v>
      </c>
      <c r="AK3649" s="131">
        <f t="shared" si="629"/>
        <v>0</v>
      </c>
      <c r="AL3649" s="131">
        <f t="shared" si="626"/>
        <v>0</v>
      </c>
      <c r="AM3649" s="131" t="str">
        <f t="shared" si="627"/>
        <v/>
      </c>
      <c r="AN3649" s="131" t="str">
        <f t="shared" ca="1" si="628"/>
        <v/>
      </c>
    </row>
    <row r="3650" spans="1:40" ht="20.25" customHeight="1" x14ac:dyDescent="0.3">
      <c r="A3650" s="127"/>
      <c r="B3650" s="164"/>
      <c r="C3650" s="139"/>
      <c r="D3650" s="140"/>
      <c r="E3650" s="139"/>
      <c r="F3650" s="139"/>
      <c r="G3650" s="140"/>
      <c r="H3650" s="139"/>
      <c r="I3650" s="129"/>
      <c r="L3650" s="128"/>
      <c r="M3650" s="128"/>
      <c r="N3650" s="128"/>
      <c r="O3650" s="128"/>
      <c r="P3650" s="128"/>
      <c r="Q3650" s="128"/>
      <c r="R3650" s="128"/>
      <c r="S3650" s="128"/>
      <c r="T3650" s="120">
        <f t="shared" si="619"/>
        <v>0</v>
      </c>
      <c r="U3650" s="131"/>
      <c r="V3650" s="131"/>
      <c r="W3650" s="131">
        <f>SUMIFS($F$3:F3650,$D$3:D3650,D3650,$C$3:C3650,"Buy")+SUMIFS($F$3:F3650,$D$3:D3650,D3650,$C$3:C3650,"Coin Deposit",$E$3:E3650,"&lt;&gt;")</f>
        <v>0</v>
      </c>
      <c r="X3650" s="131">
        <f t="shared" si="620"/>
        <v>0</v>
      </c>
      <c r="Y3650" s="131">
        <f>IF($D3650=Y$1,SUMIFS($H$3:$H3650,$G$3:$G3650,Y$1,$C$3:$C3650,"Sell"),0)</f>
        <v>0</v>
      </c>
      <c r="Z3650" s="131">
        <f t="shared" si="621"/>
        <v>0</v>
      </c>
      <c r="AA3650" s="131">
        <f>IF($D3650=AA$1,SUMIFS($H$3:$H3650,$G$3:$G3650,AA$1,$C$3:$C3650,"Sell"),0)</f>
        <v>0</v>
      </c>
      <c r="AB3650" s="131">
        <f t="shared" si="622"/>
        <v>0</v>
      </c>
      <c r="AC3650" s="131">
        <f>SUMIFS('Deductions and Deposits'!$H:$H,'Deductions and Deposits'!$G:$G,D3650,'Deductions and Deposits'!$F:$F,"&lt;="&amp;B3650)+SUMIFS($F$3:F3650,$D$3:D3650,D3650,$C$3:C3650,"Coin Deposit",$E$3:E3650,"")</f>
        <v>0</v>
      </c>
      <c r="AD3650" s="131">
        <f>SUMIFS('Deductions and Deposits'!$D:$D,'Deductions and Deposits'!$C:$C,D3650)+SUMIFS($F:$F,$D:$D,D3650,$C:$C,"Coin Deduction")</f>
        <v>0</v>
      </c>
      <c r="AE3650" s="131">
        <f>Table5[[#This Row],[Column4]]+Table5[[#This Row],[Column14]]+Table5[[#This Row],[Column19]]+Table5[[#This Row],[Column12]]</f>
        <v>0</v>
      </c>
      <c r="AF3650" s="131">
        <f>Table5[[#This Row],[Column5]]+Table5[[#This Row],[Column13]]+Table5[[#This Row],[Column21]]+Table5[[#This Row],[Column18]]</f>
        <v>0</v>
      </c>
      <c r="AG3650" s="131">
        <f t="shared" si="623"/>
        <v>0</v>
      </c>
      <c r="AH3650" s="131">
        <f t="shared" si="624"/>
        <v>0</v>
      </c>
      <c r="AI3650" s="131">
        <f>Table5[[#This Row],[Column17]]-Table5[[#This Row],[Column20]]</f>
        <v>0</v>
      </c>
      <c r="AJ3650" s="131">
        <f t="shared" si="625"/>
        <v>0</v>
      </c>
      <c r="AK3650" s="131">
        <f t="shared" si="629"/>
        <v>0</v>
      </c>
      <c r="AL3650" s="131">
        <f t="shared" si="626"/>
        <v>0</v>
      </c>
      <c r="AM3650" s="131" t="str">
        <f t="shared" si="627"/>
        <v/>
      </c>
      <c r="AN3650" s="131" t="str">
        <f t="shared" ca="1" si="628"/>
        <v/>
      </c>
    </row>
    <row r="3651" spans="1:40" ht="20.25" customHeight="1" x14ac:dyDescent="0.3">
      <c r="A3651" s="127"/>
      <c r="B3651" s="164"/>
      <c r="C3651" s="139"/>
      <c r="D3651" s="140"/>
      <c r="E3651" s="139"/>
      <c r="F3651" s="139"/>
      <c r="G3651" s="140"/>
      <c r="H3651" s="139"/>
      <c r="I3651" s="129"/>
      <c r="L3651" s="128"/>
      <c r="M3651" s="128"/>
      <c r="N3651" s="128"/>
      <c r="O3651" s="128"/>
      <c r="P3651" s="128"/>
      <c r="Q3651" s="128"/>
      <c r="R3651" s="128"/>
      <c r="S3651" s="128"/>
      <c r="T3651" s="120">
        <f t="shared" ref="T3651:T3714" si="630">IF(E3651&lt;&gt;"",E3651,0)</f>
        <v>0</v>
      </c>
      <c r="U3651" s="131"/>
      <c r="V3651" s="131"/>
      <c r="W3651" s="131">
        <f>SUMIFS($F$3:F3651,$D$3:D3651,D3651,$C$3:C3651,"Buy")+SUMIFS($F$3:F3651,$D$3:D3651,D3651,$C$3:C3651,"Coin Deposit",$E$3:E3651,"&lt;&gt;")</f>
        <v>0</v>
      </c>
      <c r="X3651" s="131">
        <f t="shared" ref="X3651:X3714" si="631">IF(OR(C3651="buy",AND(C3651="Coin Deposit",E3651&lt;&gt;"")),SUMIFS($F:$F,$D:$D,D3651,$C:$C,"sell"),0)</f>
        <v>0</v>
      </c>
      <c r="Y3651" s="131">
        <f>IF($D3651=Y$1,SUMIFS($H$3:$H3651,$G$3:$G3651,Y$1,$C$3:$C3651,"Sell"),0)</f>
        <v>0</v>
      </c>
      <c r="Z3651" s="131">
        <f t="shared" ref="Z3651:Z3714" si="632">IF($D3651=Z$1,SUMIFS($H:$H,$G:$G,Z$1,$C:$C,"Buy")+SUMIFS($H:$H,$G:$G,Z$1,$C:$C,"Coin Deposit",$E:$E,"&lt;&gt;"),0)</f>
        <v>0</v>
      </c>
      <c r="AA3651" s="131">
        <f>IF($D3651=AA$1,SUMIFS($H$3:$H3651,$G$3:$G3651,AA$1,$C$3:$C3651,"Sell"),0)</f>
        <v>0</v>
      </c>
      <c r="AB3651" s="131">
        <f t="shared" ref="AB3651:AB3714" si="633">IF($D3651=AB$1,SUMIFS($H:$H,$G:$G,AB$1,$C:$C,"Buy")+SUMIFS($H:$H,$G:$G,AB$1,$C:$C,"Coin Deposit",$E:$E,"&lt;&gt;"),0)</f>
        <v>0</v>
      </c>
      <c r="AC3651" s="131">
        <f>SUMIFS('Deductions and Deposits'!$H:$H,'Deductions and Deposits'!$G:$G,D3651,'Deductions and Deposits'!$F:$F,"&lt;="&amp;B3651)+SUMIFS($F$3:F3651,$D$3:D3651,D3651,$C$3:C3651,"Coin Deposit",$E$3:E3651,"")</f>
        <v>0</v>
      </c>
      <c r="AD3651" s="131">
        <f>SUMIFS('Deductions and Deposits'!$D:$D,'Deductions and Deposits'!$C:$C,D3651)+SUMIFS($F:$F,$D:$D,D3651,$C:$C,"Coin Deduction")</f>
        <v>0</v>
      </c>
      <c r="AE3651" s="131">
        <f>Table5[[#This Row],[Column4]]+Table5[[#This Row],[Column14]]+Table5[[#This Row],[Column19]]+Table5[[#This Row],[Column12]]</f>
        <v>0</v>
      </c>
      <c r="AF3651" s="131">
        <f>Table5[[#This Row],[Column5]]+Table5[[#This Row],[Column13]]+Table5[[#This Row],[Column21]]+Table5[[#This Row],[Column18]]</f>
        <v>0</v>
      </c>
      <c r="AG3651" s="131">
        <f t="shared" ref="AG3651:AG3714" si="634">IF(AND((AC3651+Y3651+AA3651)&gt;AF3651,OR(C3651="buy",AND(C3651="Coin Deposit",E3651&lt;&gt;""))),(AC3651+Y3651+AA3651)-AF3651,0)</f>
        <v>0</v>
      </c>
      <c r="AH3651" s="131">
        <f t="shared" ref="AH3651:AH3714" si="635">IF(AND(AE3651&gt;AF3651,OR(C3651="buy",AND(C3651="Coin Deposit",E3651&lt;&gt;""))),AE3651-AF3651,0)</f>
        <v>0</v>
      </c>
      <c r="AI3651" s="131">
        <f>Table5[[#This Row],[Column17]]-Table5[[#This Row],[Column20]]</f>
        <v>0</v>
      </c>
      <c r="AJ3651" s="131">
        <f t="shared" ref="AJ3651:AJ3714" si="636">IF(AI3651&gt;F3651,F3651,AI3651)</f>
        <v>0</v>
      </c>
      <c r="AK3651" s="131">
        <f t="shared" si="629"/>
        <v>0</v>
      </c>
      <c r="AL3651" s="131">
        <f t="shared" ref="AL3651:AL3714" si="637">IFERROR(SUMIFS($AK:$AK,$D:$D,D3651)/SUMIFS($AJ:$AJ,$D:$D,D3651),0)</f>
        <v>0</v>
      </c>
      <c r="AM3651" s="131" t="str">
        <f t="shared" ref="AM3651:AM3714" si="638">C3651&amp;D3651</f>
        <v/>
      </c>
      <c r="AN3651" s="131" t="str">
        <f t="shared" ref="AN3651:AN3714" ca="1" si="639">OFFSET(AM3651,COUNTA($AM:$AM)-ROW()-(ROW()-ROW($AN$2)-1),)</f>
        <v/>
      </c>
    </row>
    <row r="3652" spans="1:40" ht="20.25" customHeight="1" x14ac:dyDescent="0.3">
      <c r="A3652" s="127"/>
      <c r="B3652" s="164"/>
      <c r="C3652" s="139"/>
      <c r="D3652" s="140"/>
      <c r="E3652" s="139"/>
      <c r="F3652" s="139"/>
      <c r="G3652" s="140"/>
      <c r="H3652" s="139"/>
      <c r="I3652" s="129"/>
      <c r="L3652" s="128"/>
      <c r="M3652" s="128"/>
      <c r="N3652" s="128"/>
      <c r="O3652" s="128"/>
      <c r="P3652" s="128"/>
      <c r="Q3652" s="128"/>
      <c r="R3652" s="128"/>
      <c r="S3652" s="128"/>
      <c r="T3652" s="120">
        <f t="shared" si="630"/>
        <v>0</v>
      </c>
      <c r="U3652" s="131"/>
      <c r="V3652" s="131"/>
      <c r="W3652" s="131">
        <f>SUMIFS($F$3:F3652,$D$3:D3652,D3652,$C$3:C3652,"Buy")+SUMIFS($F$3:F3652,$D$3:D3652,D3652,$C$3:C3652,"Coin Deposit",$E$3:E3652,"&lt;&gt;")</f>
        <v>0</v>
      </c>
      <c r="X3652" s="131">
        <f t="shared" si="631"/>
        <v>0</v>
      </c>
      <c r="Y3652" s="131">
        <f>IF($D3652=Y$1,SUMIFS($H$3:$H3652,$G$3:$G3652,Y$1,$C$3:$C3652,"Sell"),0)</f>
        <v>0</v>
      </c>
      <c r="Z3652" s="131">
        <f t="shared" si="632"/>
        <v>0</v>
      </c>
      <c r="AA3652" s="131">
        <f>IF($D3652=AA$1,SUMIFS($H$3:$H3652,$G$3:$G3652,AA$1,$C$3:$C3652,"Sell"),0)</f>
        <v>0</v>
      </c>
      <c r="AB3652" s="131">
        <f t="shared" si="633"/>
        <v>0</v>
      </c>
      <c r="AC3652" s="131">
        <f>SUMIFS('Deductions and Deposits'!$H:$H,'Deductions and Deposits'!$G:$G,D3652,'Deductions and Deposits'!$F:$F,"&lt;="&amp;B3652)+SUMIFS($F$3:F3652,$D$3:D3652,D3652,$C$3:C3652,"Coin Deposit",$E$3:E3652,"")</f>
        <v>0</v>
      </c>
      <c r="AD3652" s="131">
        <f>SUMIFS('Deductions and Deposits'!$D:$D,'Deductions and Deposits'!$C:$C,D3652)+SUMIFS($F:$F,$D:$D,D3652,$C:$C,"Coin Deduction")</f>
        <v>0</v>
      </c>
      <c r="AE3652" s="131">
        <f>Table5[[#This Row],[Column4]]+Table5[[#This Row],[Column14]]+Table5[[#This Row],[Column19]]+Table5[[#This Row],[Column12]]</f>
        <v>0</v>
      </c>
      <c r="AF3652" s="131">
        <f>Table5[[#This Row],[Column5]]+Table5[[#This Row],[Column13]]+Table5[[#This Row],[Column21]]+Table5[[#This Row],[Column18]]</f>
        <v>0</v>
      </c>
      <c r="AG3652" s="131">
        <f t="shared" si="634"/>
        <v>0</v>
      </c>
      <c r="AH3652" s="131">
        <f t="shared" si="635"/>
        <v>0</v>
      </c>
      <c r="AI3652" s="131">
        <f>Table5[[#This Row],[Column17]]-Table5[[#This Row],[Column20]]</f>
        <v>0</v>
      </c>
      <c r="AJ3652" s="131">
        <f t="shared" si="636"/>
        <v>0</v>
      </c>
      <c r="AK3652" s="131">
        <f t="shared" si="629"/>
        <v>0</v>
      </c>
      <c r="AL3652" s="131">
        <f t="shared" si="637"/>
        <v>0</v>
      </c>
      <c r="AM3652" s="131" t="str">
        <f t="shared" si="638"/>
        <v/>
      </c>
      <c r="AN3652" s="131" t="str">
        <f t="shared" ca="1" si="639"/>
        <v/>
      </c>
    </row>
    <row r="3653" spans="1:40" ht="20.25" customHeight="1" x14ac:dyDescent="0.3">
      <c r="A3653" s="127"/>
      <c r="B3653" s="164"/>
      <c r="C3653" s="139"/>
      <c r="D3653" s="140"/>
      <c r="E3653" s="139"/>
      <c r="F3653" s="139"/>
      <c r="G3653" s="140"/>
      <c r="H3653" s="139"/>
      <c r="I3653" s="129"/>
      <c r="L3653" s="128"/>
      <c r="M3653" s="128"/>
      <c r="N3653" s="128"/>
      <c r="O3653" s="128"/>
      <c r="P3653" s="128"/>
      <c r="Q3653" s="128"/>
      <c r="R3653" s="128"/>
      <c r="S3653" s="128"/>
      <c r="T3653" s="120">
        <f t="shared" si="630"/>
        <v>0</v>
      </c>
      <c r="U3653" s="131"/>
      <c r="V3653" s="131"/>
      <c r="W3653" s="131">
        <f>SUMIFS($F$3:F3653,$D$3:D3653,D3653,$C$3:C3653,"Buy")+SUMIFS($F$3:F3653,$D$3:D3653,D3653,$C$3:C3653,"Coin Deposit",$E$3:E3653,"&lt;&gt;")</f>
        <v>0</v>
      </c>
      <c r="X3653" s="131">
        <f t="shared" si="631"/>
        <v>0</v>
      </c>
      <c r="Y3653" s="131">
        <f>IF($D3653=Y$1,SUMIFS($H$3:$H3653,$G$3:$G3653,Y$1,$C$3:$C3653,"Sell"),0)</f>
        <v>0</v>
      </c>
      <c r="Z3653" s="131">
        <f t="shared" si="632"/>
        <v>0</v>
      </c>
      <c r="AA3653" s="131">
        <f>IF($D3653=AA$1,SUMIFS($H$3:$H3653,$G$3:$G3653,AA$1,$C$3:$C3653,"Sell"),0)</f>
        <v>0</v>
      </c>
      <c r="AB3653" s="131">
        <f t="shared" si="633"/>
        <v>0</v>
      </c>
      <c r="AC3653" s="131">
        <f>SUMIFS('Deductions and Deposits'!$H:$H,'Deductions and Deposits'!$G:$G,D3653,'Deductions and Deposits'!$F:$F,"&lt;="&amp;B3653)+SUMIFS($F$3:F3653,$D$3:D3653,D3653,$C$3:C3653,"Coin Deposit",$E$3:E3653,"")</f>
        <v>0</v>
      </c>
      <c r="AD3653" s="131">
        <f>SUMIFS('Deductions and Deposits'!$D:$D,'Deductions and Deposits'!$C:$C,D3653)+SUMIFS($F:$F,$D:$D,D3653,$C:$C,"Coin Deduction")</f>
        <v>0</v>
      </c>
      <c r="AE3653" s="131">
        <f>Table5[[#This Row],[Column4]]+Table5[[#This Row],[Column14]]+Table5[[#This Row],[Column19]]+Table5[[#This Row],[Column12]]</f>
        <v>0</v>
      </c>
      <c r="AF3653" s="131">
        <f>Table5[[#This Row],[Column5]]+Table5[[#This Row],[Column13]]+Table5[[#This Row],[Column21]]+Table5[[#This Row],[Column18]]</f>
        <v>0</v>
      </c>
      <c r="AG3653" s="131">
        <f t="shared" si="634"/>
        <v>0</v>
      </c>
      <c r="AH3653" s="131">
        <f t="shared" si="635"/>
        <v>0</v>
      </c>
      <c r="AI3653" s="131">
        <f>Table5[[#This Row],[Column17]]-Table5[[#This Row],[Column20]]</f>
        <v>0</v>
      </c>
      <c r="AJ3653" s="131">
        <f t="shared" si="636"/>
        <v>0</v>
      </c>
      <c r="AK3653" s="131">
        <f t="shared" si="629"/>
        <v>0</v>
      </c>
      <c r="AL3653" s="131">
        <f t="shared" si="637"/>
        <v>0</v>
      </c>
      <c r="AM3653" s="131" t="str">
        <f t="shared" si="638"/>
        <v/>
      </c>
      <c r="AN3653" s="131" t="str">
        <f t="shared" ca="1" si="639"/>
        <v/>
      </c>
    </row>
    <row r="3654" spans="1:40" ht="20.25" customHeight="1" x14ac:dyDescent="0.3">
      <c r="A3654" s="127"/>
      <c r="B3654" s="164"/>
      <c r="C3654" s="139"/>
      <c r="D3654" s="140"/>
      <c r="E3654" s="139"/>
      <c r="F3654" s="139"/>
      <c r="G3654" s="140"/>
      <c r="H3654" s="139"/>
      <c r="I3654" s="129"/>
      <c r="L3654" s="128"/>
      <c r="M3654" s="128"/>
      <c r="N3654" s="128"/>
      <c r="O3654" s="128"/>
      <c r="P3654" s="128"/>
      <c r="Q3654" s="128"/>
      <c r="R3654" s="128"/>
      <c r="S3654" s="128"/>
      <c r="T3654" s="120">
        <f t="shared" si="630"/>
        <v>0</v>
      </c>
      <c r="U3654" s="131"/>
      <c r="V3654" s="131"/>
      <c r="W3654" s="131">
        <f>SUMIFS($F$3:F3654,$D$3:D3654,D3654,$C$3:C3654,"Buy")+SUMIFS($F$3:F3654,$D$3:D3654,D3654,$C$3:C3654,"Coin Deposit",$E$3:E3654,"&lt;&gt;")</f>
        <v>0</v>
      </c>
      <c r="X3654" s="131">
        <f t="shared" si="631"/>
        <v>0</v>
      </c>
      <c r="Y3654" s="131">
        <f>IF($D3654=Y$1,SUMIFS($H$3:$H3654,$G$3:$G3654,Y$1,$C$3:$C3654,"Sell"),0)</f>
        <v>0</v>
      </c>
      <c r="Z3654" s="131">
        <f t="shared" si="632"/>
        <v>0</v>
      </c>
      <c r="AA3654" s="131">
        <f>IF($D3654=AA$1,SUMIFS($H$3:$H3654,$G$3:$G3654,AA$1,$C$3:$C3654,"Sell"),0)</f>
        <v>0</v>
      </c>
      <c r="AB3654" s="131">
        <f t="shared" si="633"/>
        <v>0</v>
      </c>
      <c r="AC3654" s="131">
        <f>SUMIFS('Deductions and Deposits'!$H:$H,'Deductions and Deposits'!$G:$G,D3654,'Deductions and Deposits'!$F:$F,"&lt;="&amp;B3654)+SUMIFS($F$3:F3654,$D$3:D3654,D3654,$C$3:C3654,"Coin Deposit",$E$3:E3654,"")</f>
        <v>0</v>
      </c>
      <c r="AD3654" s="131">
        <f>SUMIFS('Deductions and Deposits'!$D:$D,'Deductions and Deposits'!$C:$C,D3654)+SUMIFS($F:$F,$D:$D,D3654,$C:$C,"Coin Deduction")</f>
        <v>0</v>
      </c>
      <c r="AE3654" s="131">
        <f>Table5[[#This Row],[Column4]]+Table5[[#This Row],[Column14]]+Table5[[#This Row],[Column19]]+Table5[[#This Row],[Column12]]</f>
        <v>0</v>
      </c>
      <c r="AF3654" s="131">
        <f>Table5[[#This Row],[Column5]]+Table5[[#This Row],[Column13]]+Table5[[#This Row],[Column21]]+Table5[[#This Row],[Column18]]</f>
        <v>0</v>
      </c>
      <c r="AG3654" s="131">
        <f t="shared" si="634"/>
        <v>0</v>
      </c>
      <c r="AH3654" s="131">
        <f t="shared" si="635"/>
        <v>0</v>
      </c>
      <c r="AI3654" s="131">
        <f>Table5[[#This Row],[Column17]]-Table5[[#This Row],[Column20]]</f>
        <v>0</v>
      </c>
      <c r="AJ3654" s="131">
        <f t="shared" si="636"/>
        <v>0</v>
      </c>
      <c r="AK3654" s="131">
        <f t="shared" si="629"/>
        <v>0</v>
      </c>
      <c r="AL3654" s="131">
        <f t="shared" si="637"/>
        <v>0</v>
      </c>
      <c r="AM3654" s="131" t="str">
        <f t="shared" si="638"/>
        <v/>
      </c>
      <c r="AN3654" s="131" t="str">
        <f t="shared" ca="1" si="639"/>
        <v/>
      </c>
    </row>
    <row r="3655" spans="1:40" ht="20.25" customHeight="1" x14ac:dyDescent="0.3">
      <c r="A3655" s="127"/>
      <c r="B3655" s="164"/>
      <c r="C3655" s="139"/>
      <c r="D3655" s="140"/>
      <c r="E3655" s="139"/>
      <c r="F3655" s="139"/>
      <c r="G3655" s="140"/>
      <c r="H3655" s="139"/>
      <c r="I3655" s="129"/>
      <c r="L3655" s="128"/>
      <c r="M3655" s="128"/>
      <c r="N3655" s="128"/>
      <c r="O3655" s="128"/>
      <c r="P3655" s="128"/>
      <c r="Q3655" s="128"/>
      <c r="R3655" s="128"/>
      <c r="S3655" s="128"/>
      <c r="T3655" s="120">
        <f t="shared" si="630"/>
        <v>0</v>
      </c>
      <c r="U3655" s="131"/>
      <c r="V3655" s="131"/>
      <c r="W3655" s="131">
        <f>SUMIFS($F$3:F3655,$D$3:D3655,D3655,$C$3:C3655,"Buy")+SUMIFS($F$3:F3655,$D$3:D3655,D3655,$C$3:C3655,"Coin Deposit",$E$3:E3655,"&lt;&gt;")</f>
        <v>0</v>
      </c>
      <c r="X3655" s="131">
        <f t="shared" si="631"/>
        <v>0</v>
      </c>
      <c r="Y3655" s="131">
        <f>IF($D3655=Y$1,SUMIFS($H$3:$H3655,$G$3:$G3655,Y$1,$C$3:$C3655,"Sell"),0)</f>
        <v>0</v>
      </c>
      <c r="Z3655" s="131">
        <f t="shared" si="632"/>
        <v>0</v>
      </c>
      <c r="AA3655" s="131">
        <f>IF($D3655=AA$1,SUMIFS($H$3:$H3655,$G$3:$G3655,AA$1,$C$3:$C3655,"Sell"),0)</f>
        <v>0</v>
      </c>
      <c r="AB3655" s="131">
        <f t="shared" si="633"/>
        <v>0</v>
      </c>
      <c r="AC3655" s="131">
        <f>SUMIFS('Deductions and Deposits'!$H:$H,'Deductions and Deposits'!$G:$G,D3655,'Deductions and Deposits'!$F:$F,"&lt;="&amp;B3655)+SUMIFS($F$3:F3655,$D$3:D3655,D3655,$C$3:C3655,"Coin Deposit",$E$3:E3655,"")</f>
        <v>0</v>
      </c>
      <c r="AD3655" s="131">
        <f>SUMIFS('Deductions and Deposits'!$D:$D,'Deductions and Deposits'!$C:$C,D3655)+SUMIFS($F:$F,$D:$D,D3655,$C:$C,"Coin Deduction")</f>
        <v>0</v>
      </c>
      <c r="AE3655" s="131">
        <f>Table5[[#This Row],[Column4]]+Table5[[#This Row],[Column14]]+Table5[[#This Row],[Column19]]+Table5[[#This Row],[Column12]]</f>
        <v>0</v>
      </c>
      <c r="AF3655" s="131">
        <f>Table5[[#This Row],[Column5]]+Table5[[#This Row],[Column13]]+Table5[[#This Row],[Column21]]+Table5[[#This Row],[Column18]]</f>
        <v>0</v>
      </c>
      <c r="AG3655" s="131">
        <f t="shared" si="634"/>
        <v>0</v>
      </c>
      <c r="AH3655" s="131">
        <f t="shared" si="635"/>
        <v>0</v>
      </c>
      <c r="AI3655" s="131">
        <f>Table5[[#This Row],[Column17]]-Table5[[#This Row],[Column20]]</f>
        <v>0</v>
      </c>
      <c r="AJ3655" s="131">
        <f t="shared" si="636"/>
        <v>0</v>
      </c>
      <c r="AK3655" s="131">
        <f t="shared" si="629"/>
        <v>0</v>
      </c>
      <c r="AL3655" s="131">
        <f t="shared" si="637"/>
        <v>0</v>
      </c>
      <c r="AM3655" s="131" t="str">
        <f t="shared" si="638"/>
        <v/>
      </c>
      <c r="AN3655" s="131" t="str">
        <f t="shared" ca="1" si="639"/>
        <v/>
      </c>
    </row>
    <row r="3656" spans="1:40" ht="20.25" customHeight="1" x14ac:dyDescent="0.3">
      <c r="A3656" s="127"/>
      <c r="B3656" s="164"/>
      <c r="C3656" s="139"/>
      <c r="D3656" s="140"/>
      <c r="E3656" s="139"/>
      <c r="F3656" s="139"/>
      <c r="G3656" s="140"/>
      <c r="H3656" s="139"/>
      <c r="I3656" s="129"/>
      <c r="L3656" s="128"/>
      <c r="M3656" s="128"/>
      <c r="N3656" s="128"/>
      <c r="O3656" s="128"/>
      <c r="P3656" s="128"/>
      <c r="Q3656" s="128"/>
      <c r="R3656" s="128"/>
      <c r="S3656" s="128"/>
      <c r="T3656" s="120">
        <f t="shared" si="630"/>
        <v>0</v>
      </c>
      <c r="U3656" s="131"/>
      <c r="V3656" s="131"/>
      <c r="W3656" s="131">
        <f>SUMIFS($F$3:F3656,$D$3:D3656,D3656,$C$3:C3656,"Buy")+SUMIFS($F$3:F3656,$D$3:D3656,D3656,$C$3:C3656,"Coin Deposit",$E$3:E3656,"&lt;&gt;")</f>
        <v>0</v>
      </c>
      <c r="X3656" s="131">
        <f t="shared" si="631"/>
        <v>0</v>
      </c>
      <c r="Y3656" s="131">
        <f>IF($D3656=Y$1,SUMIFS($H$3:$H3656,$G$3:$G3656,Y$1,$C$3:$C3656,"Sell"),0)</f>
        <v>0</v>
      </c>
      <c r="Z3656" s="131">
        <f t="shared" si="632"/>
        <v>0</v>
      </c>
      <c r="AA3656" s="131">
        <f>IF($D3656=AA$1,SUMIFS($H$3:$H3656,$G$3:$G3656,AA$1,$C$3:$C3656,"Sell"),0)</f>
        <v>0</v>
      </c>
      <c r="AB3656" s="131">
        <f t="shared" si="633"/>
        <v>0</v>
      </c>
      <c r="AC3656" s="131">
        <f>SUMIFS('Deductions and Deposits'!$H:$H,'Deductions and Deposits'!$G:$G,D3656,'Deductions and Deposits'!$F:$F,"&lt;="&amp;B3656)+SUMIFS($F$3:F3656,$D$3:D3656,D3656,$C$3:C3656,"Coin Deposit",$E$3:E3656,"")</f>
        <v>0</v>
      </c>
      <c r="AD3656" s="131">
        <f>SUMIFS('Deductions and Deposits'!$D:$D,'Deductions and Deposits'!$C:$C,D3656)+SUMIFS($F:$F,$D:$D,D3656,$C:$C,"Coin Deduction")</f>
        <v>0</v>
      </c>
      <c r="AE3656" s="131">
        <f>Table5[[#This Row],[Column4]]+Table5[[#This Row],[Column14]]+Table5[[#This Row],[Column19]]+Table5[[#This Row],[Column12]]</f>
        <v>0</v>
      </c>
      <c r="AF3656" s="131">
        <f>Table5[[#This Row],[Column5]]+Table5[[#This Row],[Column13]]+Table5[[#This Row],[Column21]]+Table5[[#This Row],[Column18]]</f>
        <v>0</v>
      </c>
      <c r="AG3656" s="131">
        <f t="shared" si="634"/>
        <v>0</v>
      </c>
      <c r="AH3656" s="131">
        <f t="shared" si="635"/>
        <v>0</v>
      </c>
      <c r="AI3656" s="131">
        <f>Table5[[#This Row],[Column17]]-Table5[[#This Row],[Column20]]</f>
        <v>0</v>
      </c>
      <c r="AJ3656" s="131">
        <f t="shared" si="636"/>
        <v>0</v>
      </c>
      <c r="AK3656" s="131">
        <f t="shared" si="629"/>
        <v>0</v>
      </c>
      <c r="AL3656" s="131">
        <f t="shared" si="637"/>
        <v>0</v>
      </c>
      <c r="AM3656" s="131" t="str">
        <f t="shared" si="638"/>
        <v/>
      </c>
      <c r="AN3656" s="131" t="str">
        <f t="shared" ca="1" si="639"/>
        <v/>
      </c>
    </row>
    <row r="3657" spans="1:40" ht="20.25" customHeight="1" x14ac:dyDescent="0.3">
      <c r="A3657" s="127"/>
      <c r="B3657" s="164"/>
      <c r="C3657" s="139"/>
      <c r="D3657" s="140"/>
      <c r="E3657" s="139"/>
      <c r="F3657" s="139"/>
      <c r="G3657" s="140"/>
      <c r="H3657" s="139"/>
      <c r="I3657" s="129"/>
      <c r="L3657" s="128"/>
      <c r="M3657" s="128"/>
      <c r="N3657" s="128"/>
      <c r="O3657" s="128"/>
      <c r="P3657" s="128"/>
      <c r="Q3657" s="128"/>
      <c r="R3657" s="128"/>
      <c r="S3657" s="128"/>
      <c r="T3657" s="120">
        <f t="shared" si="630"/>
        <v>0</v>
      </c>
      <c r="U3657" s="131"/>
      <c r="V3657" s="131"/>
      <c r="W3657" s="131">
        <f>SUMIFS($F$3:F3657,$D$3:D3657,D3657,$C$3:C3657,"Buy")+SUMIFS($F$3:F3657,$D$3:D3657,D3657,$C$3:C3657,"Coin Deposit",$E$3:E3657,"&lt;&gt;")</f>
        <v>0</v>
      </c>
      <c r="X3657" s="131">
        <f t="shared" si="631"/>
        <v>0</v>
      </c>
      <c r="Y3657" s="131">
        <f>IF($D3657=Y$1,SUMIFS($H$3:$H3657,$G$3:$G3657,Y$1,$C$3:$C3657,"Sell"),0)</f>
        <v>0</v>
      </c>
      <c r="Z3657" s="131">
        <f t="shared" si="632"/>
        <v>0</v>
      </c>
      <c r="AA3657" s="131">
        <f>IF($D3657=AA$1,SUMIFS($H$3:$H3657,$G$3:$G3657,AA$1,$C$3:$C3657,"Sell"),0)</f>
        <v>0</v>
      </c>
      <c r="AB3657" s="131">
        <f t="shared" si="633"/>
        <v>0</v>
      </c>
      <c r="AC3657" s="131">
        <f>SUMIFS('Deductions and Deposits'!$H:$H,'Deductions and Deposits'!$G:$G,D3657,'Deductions and Deposits'!$F:$F,"&lt;="&amp;B3657)+SUMIFS($F$3:F3657,$D$3:D3657,D3657,$C$3:C3657,"Coin Deposit",$E$3:E3657,"")</f>
        <v>0</v>
      </c>
      <c r="AD3657" s="131">
        <f>SUMIFS('Deductions and Deposits'!$D:$D,'Deductions and Deposits'!$C:$C,D3657)+SUMIFS($F:$F,$D:$D,D3657,$C:$C,"Coin Deduction")</f>
        <v>0</v>
      </c>
      <c r="AE3657" s="131">
        <f>Table5[[#This Row],[Column4]]+Table5[[#This Row],[Column14]]+Table5[[#This Row],[Column19]]+Table5[[#This Row],[Column12]]</f>
        <v>0</v>
      </c>
      <c r="AF3657" s="131">
        <f>Table5[[#This Row],[Column5]]+Table5[[#This Row],[Column13]]+Table5[[#This Row],[Column21]]+Table5[[#This Row],[Column18]]</f>
        <v>0</v>
      </c>
      <c r="AG3657" s="131">
        <f t="shared" si="634"/>
        <v>0</v>
      </c>
      <c r="AH3657" s="131">
        <f t="shared" si="635"/>
        <v>0</v>
      </c>
      <c r="AI3657" s="131">
        <f>Table5[[#This Row],[Column17]]-Table5[[#This Row],[Column20]]</f>
        <v>0</v>
      </c>
      <c r="AJ3657" s="131">
        <f t="shared" si="636"/>
        <v>0</v>
      </c>
      <c r="AK3657" s="131">
        <f t="shared" si="629"/>
        <v>0</v>
      </c>
      <c r="AL3657" s="131">
        <f t="shared" si="637"/>
        <v>0</v>
      </c>
      <c r="AM3657" s="131" t="str">
        <f t="shared" si="638"/>
        <v/>
      </c>
      <c r="AN3657" s="131" t="str">
        <f t="shared" ca="1" si="639"/>
        <v/>
      </c>
    </row>
    <row r="3658" spans="1:40" ht="20.25" customHeight="1" x14ac:dyDescent="0.3">
      <c r="A3658" s="127"/>
      <c r="B3658" s="164"/>
      <c r="C3658" s="139"/>
      <c r="D3658" s="140"/>
      <c r="E3658" s="139"/>
      <c r="F3658" s="139"/>
      <c r="G3658" s="140"/>
      <c r="H3658" s="139"/>
      <c r="I3658" s="129"/>
      <c r="L3658" s="128"/>
      <c r="M3658" s="128"/>
      <c r="N3658" s="128"/>
      <c r="O3658" s="128"/>
      <c r="P3658" s="128"/>
      <c r="Q3658" s="128"/>
      <c r="R3658" s="128"/>
      <c r="S3658" s="128"/>
      <c r="T3658" s="120">
        <f t="shared" si="630"/>
        <v>0</v>
      </c>
      <c r="U3658" s="131"/>
      <c r="V3658" s="131"/>
      <c r="W3658" s="131">
        <f>SUMIFS($F$3:F3658,$D$3:D3658,D3658,$C$3:C3658,"Buy")+SUMIFS($F$3:F3658,$D$3:D3658,D3658,$C$3:C3658,"Coin Deposit",$E$3:E3658,"&lt;&gt;")</f>
        <v>0</v>
      </c>
      <c r="X3658" s="131">
        <f t="shared" si="631"/>
        <v>0</v>
      </c>
      <c r="Y3658" s="131">
        <f>IF($D3658=Y$1,SUMIFS($H$3:$H3658,$G$3:$G3658,Y$1,$C$3:$C3658,"Sell"),0)</f>
        <v>0</v>
      </c>
      <c r="Z3658" s="131">
        <f t="shared" si="632"/>
        <v>0</v>
      </c>
      <c r="AA3658" s="131">
        <f>IF($D3658=AA$1,SUMIFS($H$3:$H3658,$G$3:$G3658,AA$1,$C$3:$C3658,"Sell"),0)</f>
        <v>0</v>
      </c>
      <c r="AB3658" s="131">
        <f t="shared" si="633"/>
        <v>0</v>
      </c>
      <c r="AC3658" s="131">
        <f>SUMIFS('Deductions and Deposits'!$H:$H,'Deductions and Deposits'!$G:$G,D3658,'Deductions and Deposits'!$F:$F,"&lt;="&amp;B3658)+SUMIFS($F$3:F3658,$D$3:D3658,D3658,$C$3:C3658,"Coin Deposit",$E$3:E3658,"")</f>
        <v>0</v>
      </c>
      <c r="AD3658" s="131">
        <f>SUMIFS('Deductions and Deposits'!$D:$D,'Deductions and Deposits'!$C:$C,D3658)+SUMIFS($F:$F,$D:$D,D3658,$C:$C,"Coin Deduction")</f>
        <v>0</v>
      </c>
      <c r="AE3658" s="131">
        <f>Table5[[#This Row],[Column4]]+Table5[[#This Row],[Column14]]+Table5[[#This Row],[Column19]]+Table5[[#This Row],[Column12]]</f>
        <v>0</v>
      </c>
      <c r="AF3658" s="131">
        <f>Table5[[#This Row],[Column5]]+Table5[[#This Row],[Column13]]+Table5[[#This Row],[Column21]]+Table5[[#This Row],[Column18]]</f>
        <v>0</v>
      </c>
      <c r="AG3658" s="131">
        <f t="shared" si="634"/>
        <v>0</v>
      </c>
      <c r="AH3658" s="131">
        <f t="shared" si="635"/>
        <v>0</v>
      </c>
      <c r="AI3658" s="131">
        <f>Table5[[#This Row],[Column17]]-Table5[[#This Row],[Column20]]</f>
        <v>0</v>
      </c>
      <c r="AJ3658" s="131">
        <f t="shared" si="636"/>
        <v>0</v>
      </c>
      <c r="AK3658" s="131">
        <f t="shared" si="629"/>
        <v>0</v>
      </c>
      <c r="AL3658" s="131">
        <f t="shared" si="637"/>
        <v>0</v>
      </c>
      <c r="AM3658" s="131" t="str">
        <f t="shared" si="638"/>
        <v/>
      </c>
      <c r="AN3658" s="131" t="str">
        <f t="shared" ca="1" si="639"/>
        <v/>
      </c>
    </row>
    <row r="3659" spans="1:40" ht="20.25" customHeight="1" x14ac:dyDescent="0.3">
      <c r="A3659" s="127"/>
      <c r="B3659" s="164"/>
      <c r="C3659" s="139"/>
      <c r="D3659" s="140"/>
      <c r="E3659" s="139"/>
      <c r="F3659" s="139"/>
      <c r="G3659" s="140"/>
      <c r="H3659" s="139"/>
      <c r="I3659" s="129"/>
      <c r="L3659" s="128"/>
      <c r="M3659" s="128"/>
      <c r="N3659" s="128"/>
      <c r="O3659" s="128"/>
      <c r="P3659" s="128"/>
      <c r="Q3659" s="128"/>
      <c r="R3659" s="128"/>
      <c r="S3659" s="128"/>
      <c r="T3659" s="120">
        <f t="shared" si="630"/>
        <v>0</v>
      </c>
      <c r="U3659" s="131"/>
      <c r="V3659" s="131"/>
      <c r="W3659" s="131">
        <f>SUMIFS($F$3:F3659,$D$3:D3659,D3659,$C$3:C3659,"Buy")+SUMIFS($F$3:F3659,$D$3:D3659,D3659,$C$3:C3659,"Coin Deposit",$E$3:E3659,"&lt;&gt;")</f>
        <v>0</v>
      </c>
      <c r="X3659" s="131">
        <f t="shared" si="631"/>
        <v>0</v>
      </c>
      <c r="Y3659" s="131">
        <f>IF($D3659=Y$1,SUMIFS($H$3:$H3659,$G$3:$G3659,Y$1,$C$3:$C3659,"Sell"),0)</f>
        <v>0</v>
      </c>
      <c r="Z3659" s="131">
        <f t="shared" si="632"/>
        <v>0</v>
      </c>
      <c r="AA3659" s="131">
        <f>IF($D3659=AA$1,SUMIFS($H$3:$H3659,$G$3:$G3659,AA$1,$C$3:$C3659,"Sell"),0)</f>
        <v>0</v>
      </c>
      <c r="AB3659" s="131">
        <f t="shared" si="633"/>
        <v>0</v>
      </c>
      <c r="AC3659" s="131">
        <f>SUMIFS('Deductions and Deposits'!$H:$H,'Deductions and Deposits'!$G:$G,D3659,'Deductions and Deposits'!$F:$F,"&lt;="&amp;B3659)+SUMIFS($F$3:F3659,$D$3:D3659,D3659,$C$3:C3659,"Coin Deposit",$E$3:E3659,"")</f>
        <v>0</v>
      </c>
      <c r="AD3659" s="131">
        <f>SUMIFS('Deductions and Deposits'!$D:$D,'Deductions and Deposits'!$C:$C,D3659)+SUMIFS($F:$F,$D:$D,D3659,$C:$C,"Coin Deduction")</f>
        <v>0</v>
      </c>
      <c r="AE3659" s="131">
        <f>Table5[[#This Row],[Column4]]+Table5[[#This Row],[Column14]]+Table5[[#This Row],[Column19]]+Table5[[#This Row],[Column12]]</f>
        <v>0</v>
      </c>
      <c r="AF3659" s="131">
        <f>Table5[[#This Row],[Column5]]+Table5[[#This Row],[Column13]]+Table5[[#This Row],[Column21]]+Table5[[#This Row],[Column18]]</f>
        <v>0</v>
      </c>
      <c r="AG3659" s="131">
        <f t="shared" si="634"/>
        <v>0</v>
      </c>
      <c r="AH3659" s="131">
        <f t="shared" si="635"/>
        <v>0</v>
      </c>
      <c r="AI3659" s="131">
        <f>Table5[[#This Row],[Column17]]-Table5[[#This Row],[Column20]]</f>
        <v>0</v>
      </c>
      <c r="AJ3659" s="131">
        <f t="shared" si="636"/>
        <v>0</v>
      </c>
      <c r="AK3659" s="131">
        <f t="shared" si="629"/>
        <v>0</v>
      </c>
      <c r="AL3659" s="131">
        <f t="shared" si="637"/>
        <v>0</v>
      </c>
      <c r="AM3659" s="131" t="str">
        <f t="shared" si="638"/>
        <v/>
      </c>
      <c r="AN3659" s="131" t="str">
        <f t="shared" ca="1" si="639"/>
        <v/>
      </c>
    </row>
    <row r="3660" spans="1:40" ht="20.25" customHeight="1" x14ac:dyDescent="0.3">
      <c r="A3660" s="127"/>
      <c r="B3660" s="164"/>
      <c r="C3660" s="139"/>
      <c r="D3660" s="140"/>
      <c r="E3660" s="139"/>
      <c r="F3660" s="139"/>
      <c r="G3660" s="140"/>
      <c r="H3660" s="139"/>
      <c r="I3660" s="129"/>
      <c r="L3660" s="128"/>
      <c r="M3660" s="128"/>
      <c r="N3660" s="128"/>
      <c r="O3660" s="128"/>
      <c r="P3660" s="128"/>
      <c r="Q3660" s="128"/>
      <c r="R3660" s="128"/>
      <c r="S3660" s="128"/>
      <c r="T3660" s="120">
        <f t="shared" si="630"/>
        <v>0</v>
      </c>
      <c r="U3660" s="131"/>
      <c r="V3660" s="131"/>
      <c r="W3660" s="131">
        <f>SUMIFS($F$3:F3660,$D$3:D3660,D3660,$C$3:C3660,"Buy")+SUMIFS($F$3:F3660,$D$3:D3660,D3660,$C$3:C3660,"Coin Deposit",$E$3:E3660,"&lt;&gt;")</f>
        <v>0</v>
      </c>
      <c r="X3660" s="131">
        <f t="shared" si="631"/>
        <v>0</v>
      </c>
      <c r="Y3660" s="131">
        <f>IF($D3660=Y$1,SUMIFS($H$3:$H3660,$G$3:$G3660,Y$1,$C$3:$C3660,"Sell"),0)</f>
        <v>0</v>
      </c>
      <c r="Z3660" s="131">
        <f t="shared" si="632"/>
        <v>0</v>
      </c>
      <c r="AA3660" s="131">
        <f>IF($D3660=AA$1,SUMIFS($H$3:$H3660,$G$3:$G3660,AA$1,$C$3:$C3660,"Sell"),0)</f>
        <v>0</v>
      </c>
      <c r="AB3660" s="131">
        <f t="shared" si="633"/>
        <v>0</v>
      </c>
      <c r="AC3660" s="131">
        <f>SUMIFS('Deductions and Deposits'!$H:$H,'Deductions and Deposits'!$G:$G,D3660,'Deductions and Deposits'!$F:$F,"&lt;="&amp;B3660)+SUMIFS($F$3:F3660,$D$3:D3660,D3660,$C$3:C3660,"Coin Deposit",$E$3:E3660,"")</f>
        <v>0</v>
      </c>
      <c r="AD3660" s="131">
        <f>SUMIFS('Deductions and Deposits'!$D:$D,'Deductions and Deposits'!$C:$C,D3660)+SUMIFS($F:$F,$D:$D,D3660,$C:$C,"Coin Deduction")</f>
        <v>0</v>
      </c>
      <c r="AE3660" s="131">
        <f>Table5[[#This Row],[Column4]]+Table5[[#This Row],[Column14]]+Table5[[#This Row],[Column19]]+Table5[[#This Row],[Column12]]</f>
        <v>0</v>
      </c>
      <c r="AF3660" s="131">
        <f>Table5[[#This Row],[Column5]]+Table5[[#This Row],[Column13]]+Table5[[#This Row],[Column21]]+Table5[[#This Row],[Column18]]</f>
        <v>0</v>
      </c>
      <c r="AG3660" s="131">
        <f t="shared" si="634"/>
        <v>0</v>
      </c>
      <c r="AH3660" s="131">
        <f t="shared" si="635"/>
        <v>0</v>
      </c>
      <c r="AI3660" s="131">
        <f>Table5[[#This Row],[Column17]]-Table5[[#This Row],[Column20]]</f>
        <v>0</v>
      </c>
      <c r="AJ3660" s="131">
        <f t="shared" si="636"/>
        <v>0</v>
      </c>
      <c r="AK3660" s="131">
        <f t="shared" si="629"/>
        <v>0</v>
      </c>
      <c r="AL3660" s="131">
        <f t="shared" si="637"/>
        <v>0</v>
      </c>
      <c r="AM3660" s="131" t="str">
        <f t="shared" si="638"/>
        <v/>
      </c>
      <c r="AN3660" s="131" t="str">
        <f t="shared" ca="1" si="639"/>
        <v/>
      </c>
    </row>
    <row r="3661" spans="1:40" ht="20.25" customHeight="1" x14ac:dyDescent="0.3">
      <c r="A3661" s="127"/>
      <c r="B3661" s="164"/>
      <c r="C3661" s="139"/>
      <c r="D3661" s="140"/>
      <c r="E3661" s="139"/>
      <c r="F3661" s="139"/>
      <c r="G3661" s="140"/>
      <c r="H3661" s="139"/>
      <c r="I3661" s="129"/>
      <c r="L3661" s="128"/>
      <c r="M3661" s="128"/>
      <c r="N3661" s="128"/>
      <c r="O3661" s="128"/>
      <c r="P3661" s="128"/>
      <c r="Q3661" s="128"/>
      <c r="R3661" s="128"/>
      <c r="S3661" s="128"/>
      <c r="T3661" s="120">
        <f t="shared" si="630"/>
        <v>0</v>
      </c>
      <c r="U3661" s="131"/>
      <c r="V3661" s="131"/>
      <c r="W3661" s="131">
        <f>SUMIFS($F$3:F3661,$D$3:D3661,D3661,$C$3:C3661,"Buy")+SUMIFS($F$3:F3661,$D$3:D3661,D3661,$C$3:C3661,"Coin Deposit",$E$3:E3661,"&lt;&gt;")</f>
        <v>0</v>
      </c>
      <c r="X3661" s="131">
        <f t="shared" si="631"/>
        <v>0</v>
      </c>
      <c r="Y3661" s="131">
        <f>IF($D3661=Y$1,SUMIFS($H$3:$H3661,$G$3:$G3661,Y$1,$C$3:$C3661,"Sell"),0)</f>
        <v>0</v>
      </c>
      <c r="Z3661" s="131">
        <f t="shared" si="632"/>
        <v>0</v>
      </c>
      <c r="AA3661" s="131">
        <f>IF($D3661=AA$1,SUMIFS($H$3:$H3661,$G$3:$G3661,AA$1,$C$3:$C3661,"Sell"),0)</f>
        <v>0</v>
      </c>
      <c r="AB3661" s="131">
        <f t="shared" si="633"/>
        <v>0</v>
      </c>
      <c r="AC3661" s="131">
        <f>SUMIFS('Deductions and Deposits'!$H:$H,'Deductions and Deposits'!$G:$G,D3661,'Deductions and Deposits'!$F:$F,"&lt;="&amp;B3661)+SUMIFS($F$3:F3661,$D$3:D3661,D3661,$C$3:C3661,"Coin Deposit",$E$3:E3661,"")</f>
        <v>0</v>
      </c>
      <c r="AD3661" s="131">
        <f>SUMIFS('Deductions and Deposits'!$D:$D,'Deductions and Deposits'!$C:$C,D3661)+SUMIFS($F:$F,$D:$D,D3661,$C:$C,"Coin Deduction")</f>
        <v>0</v>
      </c>
      <c r="AE3661" s="131">
        <f>Table5[[#This Row],[Column4]]+Table5[[#This Row],[Column14]]+Table5[[#This Row],[Column19]]+Table5[[#This Row],[Column12]]</f>
        <v>0</v>
      </c>
      <c r="AF3661" s="131">
        <f>Table5[[#This Row],[Column5]]+Table5[[#This Row],[Column13]]+Table5[[#This Row],[Column21]]+Table5[[#This Row],[Column18]]</f>
        <v>0</v>
      </c>
      <c r="AG3661" s="131">
        <f t="shared" si="634"/>
        <v>0</v>
      </c>
      <c r="AH3661" s="131">
        <f t="shared" si="635"/>
        <v>0</v>
      </c>
      <c r="AI3661" s="131">
        <f>Table5[[#This Row],[Column17]]-Table5[[#This Row],[Column20]]</f>
        <v>0</v>
      </c>
      <c r="AJ3661" s="131">
        <f t="shared" si="636"/>
        <v>0</v>
      </c>
      <c r="AK3661" s="131">
        <f t="shared" si="629"/>
        <v>0</v>
      </c>
      <c r="AL3661" s="131">
        <f t="shared" si="637"/>
        <v>0</v>
      </c>
      <c r="AM3661" s="131" t="str">
        <f t="shared" si="638"/>
        <v/>
      </c>
      <c r="AN3661" s="131" t="str">
        <f t="shared" ca="1" si="639"/>
        <v/>
      </c>
    </row>
    <row r="3662" spans="1:40" ht="20.25" customHeight="1" x14ac:dyDescent="0.3">
      <c r="A3662" s="127"/>
      <c r="B3662" s="164"/>
      <c r="C3662" s="139"/>
      <c r="D3662" s="140"/>
      <c r="E3662" s="139"/>
      <c r="F3662" s="139"/>
      <c r="G3662" s="140"/>
      <c r="H3662" s="139"/>
      <c r="I3662" s="129"/>
      <c r="L3662" s="128"/>
      <c r="M3662" s="128"/>
      <c r="N3662" s="128"/>
      <c r="O3662" s="128"/>
      <c r="P3662" s="128"/>
      <c r="Q3662" s="128"/>
      <c r="R3662" s="128"/>
      <c r="S3662" s="128"/>
      <c r="T3662" s="120">
        <f t="shared" si="630"/>
        <v>0</v>
      </c>
      <c r="U3662" s="131"/>
      <c r="V3662" s="131"/>
      <c r="W3662" s="131">
        <f>SUMIFS($F$3:F3662,$D$3:D3662,D3662,$C$3:C3662,"Buy")+SUMIFS($F$3:F3662,$D$3:D3662,D3662,$C$3:C3662,"Coin Deposit",$E$3:E3662,"&lt;&gt;")</f>
        <v>0</v>
      </c>
      <c r="X3662" s="131">
        <f t="shared" si="631"/>
        <v>0</v>
      </c>
      <c r="Y3662" s="131">
        <f>IF($D3662=Y$1,SUMIFS($H$3:$H3662,$G$3:$G3662,Y$1,$C$3:$C3662,"Sell"),0)</f>
        <v>0</v>
      </c>
      <c r="Z3662" s="131">
        <f t="shared" si="632"/>
        <v>0</v>
      </c>
      <c r="AA3662" s="131">
        <f>IF($D3662=AA$1,SUMIFS($H$3:$H3662,$G$3:$G3662,AA$1,$C$3:$C3662,"Sell"),0)</f>
        <v>0</v>
      </c>
      <c r="AB3662" s="131">
        <f t="shared" si="633"/>
        <v>0</v>
      </c>
      <c r="AC3662" s="131">
        <f>SUMIFS('Deductions and Deposits'!$H:$H,'Deductions and Deposits'!$G:$G,D3662,'Deductions and Deposits'!$F:$F,"&lt;="&amp;B3662)+SUMIFS($F$3:F3662,$D$3:D3662,D3662,$C$3:C3662,"Coin Deposit",$E$3:E3662,"")</f>
        <v>0</v>
      </c>
      <c r="AD3662" s="131">
        <f>SUMIFS('Deductions and Deposits'!$D:$D,'Deductions and Deposits'!$C:$C,D3662)+SUMIFS($F:$F,$D:$D,D3662,$C:$C,"Coin Deduction")</f>
        <v>0</v>
      </c>
      <c r="AE3662" s="131">
        <f>Table5[[#This Row],[Column4]]+Table5[[#This Row],[Column14]]+Table5[[#This Row],[Column19]]+Table5[[#This Row],[Column12]]</f>
        <v>0</v>
      </c>
      <c r="AF3662" s="131">
        <f>Table5[[#This Row],[Column5]]+Table5[[#This Row],[Column13]]+Table5[[#This Row],[Column21]]+Table5[[#This Row],[Column18]]</f>
        <v>0</v>
      </c>
      <c r="AG3662" s="131">
        <f t="shared" si="634"/>
        <v>0</v>
      </c>
      <c r="AH3662" s="131">
        <f t="shared" si="635"/>
        <v>0</v>
      </c>
      <c r="AI3662" s="131">
        <f>Table5[[#This Row],[Column17]]-Table5[[#This Row],[Column20]]</f>
        <v>0</v>
      </c>
      <c r="AJ3662" s="131">
        <f t="shared" si="636"/>
        <v>0</v>
      </c>
      <c r="AK3662" s="131">
        <f t="shared" si="629"/>
        <v>0</v>
      </c>
      <c r="AL3662" s="131">
        <f t="shared" si="637"/>
        <v>0</v>
      </c>
      <c r="AM3662" s="131" t="str">
        <f t="shared" si="638"/>
        <v/>
      </c>
      <c r="AN3662" s="131" t="str">
        <f t="shared" ca="1" si="639"/>
        <v/>
      </c>
    </row>
    <row r="3663" spans="1:40" ht="20.25" customHeight="1" x14ac:dyDescent="0.3">
      <c r="A3663" s="127"/>
      <c r="B3663" s="164"/>
      <c r="C3663" s="139"/>
      <c r="D3663" s="140"/>
      <c r="E3663" s="139"/>
      <c r="F3663" s="139"/>
      <c r="G3663" s="140"/>
      <c r="H3663" s="139"/>
      <c r="I3663" s="129"/>
      <c r="L3663" s="128"/>
      <c r="M3663" s="128"/>
      <c r="N3663" s="128"/>
      <c r="O3663" s="128"/>
      <c r="P3663" s="128"/>
      <c r="Q3663" s="128"/>
      <c r="R3663" s="128"/>
      <c r="S3663" s="128"/>
      <c r="T3663" s="120">
        <f t="shared" si="630"/>
        <v>0</v>
      </c>
      <c r="U3663" s="131"/>
      <c r="V3663" s="131"/>
      <c r="W3663" s="131">
        <f>SUMIFS($F$3:F3663,$D$3:D3663,D3663,$C$3:C3663,"Buy")+SUMIFS($F$3:F3663,$D$3:D3663,D3663,$C$3:C3663,"Coin Deposit",$E$3:E3663,"&lt;&gt;")</f>
        <v>0</v>
      </c>
      <c r="X3663" s="131">
        <f t="shared" si="631"/>
        <v>0</v>
      </c>
      <c r="Y3663" s="131">
        <f>IF($D3663=Y$1,SUMIFS($H$3:$H3663,$G$3:$G3663,Y$1,$C$3:$C3663,"Sell"),0)</f>
        <v>0</v>
      </c>
      <c r="Z3663" s="131">
        <f t="shared" si="632"/>
        <v>0</v>
      </c>
      <c r="AA3663" s="131">
        <f>IF($D3663=AA$1,SUMIFS($H$3:$H3663,$G$3:$G3663,AA$1,$C$3:$C3663,"Sell"),0)</f>
        <v>0</v>
      </c>
      <c r="AB3663" s="131">
        <f t="shared" si="633"/>
        <v>0</v>
      </c>
      <c r="AC3663" s="131">
        <f>SUMIFS('Deductions and Deposits'!$H:$H,'Deductions and Deposits'!$G:$G,D3663,'Deductions and Deposits'!$F:$F,"&lt;="&amp;B3663)+SUMIFS($F$3:F3663,$D$3:D3663,D3663,$C$3:C3663,"Coin Deposit",$E$3:E3663,"")</f>
        <v>0</v>
      </c>
      <c r="AD3663" s="131">
        <f>SUMIFS('Deductions and Deposits'!$D:$D,'Deductions and Deposits'!$C:$C,D3663)+SUMIFS($F:$F,$D:$D,D3663,$C:$C,"Coin Deduction")</f>
        <v>0</v>
      </c>
      <c r="AE3663" s="131">
        <f>Table5[[#This Row],[Column4]]+Table5[[#This Row],[Column14]]+Table5[[#This Row],[Column19]]+Table5[[#This Row],[Column12]]</f>
        <v>0</v>
      </c>
      <c r="AF3663" s="131">
        <f>Table5[[#This Row],[Column5]]+Table5[[#This Row],[Column13]]+Table5[[#This Row],[Column21]]+Table5[[#This Row],[Column18]]</f>
        <v>0</v>
      </c>
      <c r="AG3663" s="131">
        <f t="shared" si="634"/>
        <v>0</v>
      </c>
      <c r="AH3663" s="131">
        <f t="shared" si="635"/>
        <v>0</v>
      </c>
      <c r="AI3663" s="131">
        <f>Table5[[#This Row],[Column17]]-Table5[[#This Row],[Column20]]</f>
        <v>0</v>
      </c>
      <c r="AJ3663" s="131">
        <f t="shared" si="636"/>
        <v>0</v>
      </c>
      <c r="AK3663" s="131">
        <f t="shared" si="629"/>
        <v>0</v>
      </c>
      <c r="AL3663" s="131">
        <f t="shared" si="637"/>
        <v>0</v>
      </c>
      <c r="AM3663" s="131" t="str">
        <f t="shared" si="638"/>
        <v/>
      </c>
      <c r="AN3663" s="131" t="str">
        <f t="shared" ca="1" si="639"/>
        <v/>
      </c>
    </row>
    <row r="3664" spans="1:40" ht="20.25" customHeight="1" x14ac:dyDescent="0.3">
      <c r="A3664" s="127"/>
      <c r="B3664" s="164"/>
      <c r="C3664" s="139"/>
      <c r="D3664" s="140"/>
      <c r="E3664" s="139"/>
      <c r="F3664" s="139"/>
      <c r="G3664" s="140"/>
      <c r="H3664" s="139"/>
      <c r="I3664" s="129"/>
      <c r="L3664" s="128"/>
      <c r="M3664" s="128"/>
      <c r="N3664" s="128"/>
      <c r="O3664" s="128"/>
      <c r="P3664" s="128"/>
      <c r="Q3664" s="128"/>
      <c r="R3664" s="128"/>
      <c r="S3664" s="128"/>
      <c r="T3664" s="120">
        <f t="shared" si="630"/>
        <v>0</v>
      </c>
      <c r="U3664" s="131"/>
      <c r="V3664" s="131"/>
      <c r="W3664" s="131">
        <f>SUMIFS($F$3:F3664,$D$3:D3664,D3664,$C$3:C3664,"Buy")+SUMIFS($F$3:F3664,$D$3:D3664,D3664,$C$3:C3664,"Coin Deposit",$E$3:E3664,"&lt;&gt;")</f>
        <v>0</v>
      </c>
      <c r="X3664" s="131">
        <f t="shared" si="631"/>
        <v>0</v>
      </c>
      <c r="Y3664" s="131">
        <f>IF($D3664=Y$1,SUMIFS($H$3:$H3664,$G$3:$G3664,Y$1,$C$3:$C3664,"Sell"),0)</f>
        <v>0</v>
      </c>
      <c r="Z3664" s="131">
        <f t="shared" si="632"/>
        <v>0</v>
      </c>
      <c r="AA3664" s="131">
        <f>IF($D3664=AA$1,SUMIFS($H$3:$H3664,$G$3:$G3664,AA$1,$C$3:$C3664,"Sell"),0)</f>
        <v>0</v>
      </c>
      <c r="AB3664" s="131">
        <f t="shared" si="633"/>
        <v>0</v>
      </c>
      <c r="AC3664" s="131">
        <f>SUMIFS('Deductions and Deposits'!$H:$H,'Deductions and Deposits'!$G:$G,D3664,'Deductions and Deposits'!$F:$F,"&lt;="&amp;B3664)+SUMIFS($F$3:F3664,$D$3:D3664,D3664,$C$3:C3664,"Coin Deposit",$E$3:E3664,"")</f>
        <v>0</v>
      </c>
      <c r="AD3664" s="131">
        <f>SUMIFS('Deductions and Deposits'!$D:$D,'Deductions and Deposits'!$C:$C,D3664)+SUMIFS($F:$F,$D:$D,D3664,$C:$C,"Coin Deduction")</f>
        <v>0</v>
      </c>
      <c r="AE3664" s="131">
        <f>Table5[[#This Row],[Column4]]+Table5[[#This Row],[Column14]]+Table5[[#This Row],[Column19]]+Table5[[#This Row],[Column12]]</f>
        <v>0</v>
      </c>
      <c r="AF3664" s="131">
        <f>Table5[[#This Row],[Column5]]+Table5[[#This Row],[Column13]]+Table5[[#This Row],[Column21]]+Table5[[#This Row],[Column18]]</f>
        <v>0</v>
      </c>
      <c r="AG3664" s="131">
        <f t="shared" si="634"/>
        <v>0</v>
      </c>
      <c r="AH3664" s="131">
        <f t="shared" si="635"/>
        <v>0</v>
      </c>
      <c r="AI3664" s="131">
        <f>Table5[[#This Row],[Column17]]-Table5[[#This Row],[Column20]]</f>
        <v>0</v>
      </c>
      <c r="AJ3664" s="131">
        <f t="shared" si="636"/>
        <v>0</v>
      </c>
      <c r="AK3664" s="131">
        <f t="shared" si="629"/>
        <v>0</v>
      </c>
      <c r="AL3664" s="131">
        <f t="shared" si="637"/>
        <v>0</v>
      </c>
      <c r="AM3664" s="131" t="str">
        <f t="shared" si="638"/>
        <v/>
      </c>
      <c r="AN3664" s="131" t="str">
        <f t="shared" ca="1" si="639"/>
        <v/>
      </c>
    </row>
    <row r="3665" spans="1:40" ht="20.25" customHeight="1" x14ac:dyDescent="0.3">
      <c r="A3665" s="127"/>
      <c r="B3665" s="164"/>
      <c r="C3665" s="139"/>
      <c r="D3665" s="140"/>
      <c r="E3665" s="139"/>
      <c r="F3665" s="139"/>
      <c r="G3665" s="140"/>
      <c r="H3665" s="139"/>
      <c r="I3665" s="129"/>
      <c r="L3665" s="128"/>
      <c r="M3665" s="128"/>
      <c r="N3665" s="128"/>
      <c r="O3665" s="128"/>
      <c r="P3665" s="128"/>
      <c r="Q3665" s="128"/>
      <c r="R3665" s="128"/>
      <c r="S3665" s="128"/>
      <c r="T3665" s="120">
        <f t="shared" si="630"/>
        <v>0</v>
      </c>
      <c r="U3665" s="131"/>
      <c r="V3665" s="131"/>
      <c r="W3665" s="131">
        <f>SUMIFS($F$3:F3665,$D$3:D3665,D3665,$C$3:C3665,"Buy")+SUMIFS($F$3:F3665,$D$3:D3665,D3665,$C$3:C3665,"Coin Deposit",$E$3:E3665,"&lt;&gt;")</f>
        <v>0</v>
      </c>
      <c r="X3665" s="131">
        <f t="shared" si="631"/>
        <v>0</v>
      </c>
      <c r="Y3665" s="131">
        <f>IF($D3665=Y$1,SUMIFS($H$3:$H3665,$G$3:$G3665,Y$1,$C$3:$C3665,"Sell"),0)</f>
        <v>0</v>
      </c>
      <c r="Z3665" s="131">
        <f t="shared" si="632"/>
        <v>0</v>
      </c>
      <c r="AA3665" s="131">
        <f>IF($D3665=AA$1,SUMIFS($H$3:$H3665,$G$3:$G3665,AA$1,$C$3:$C3665,"Sell"),0)</f>
        <v>0</v>
      </c>
      <c r="AB3665" s="131">
        <f t="shared" si="633"/>
        <v>0</v>
      </c>
      <c r="AC3665" s="131">
        <f>SUMIFS('Deductions and Deposits'!$H:$H,'Deductions and Deposits'!$G:$G,D3665,'Deductions and Deposits'!$F:$F,"&lt;="&amp;B3665)+SUMIFS($F$3:F3665,$D$3:D3665,D3665,$C$3:C3665,"Coin Deposit",$E$3:E3665,"")</f>
        <v>0</v>
      </c>
      <c r="AD3665" s="131">
        <f>SUMIFS('Deductions and Deposits'!$D:$D,'Deductions and Deposits'!$C:$C,D3665)+SUMIFS($F:$F,$D:$D,D3665,$C:$C,"Coin Deduction")</f>
        <v>0</v>
      </c>
      <c r="AE3665" s="131">
        <f>Table5[[#This Row],[Column4]]+Table5[[#This Row],[Column14]]+Table5[[#This Row],[Column19]]+Table5[[#This Row],[Column12]]</f>
        <v>0</v>
      </c>
      <c r="AF3665" s="131">
        <f>Table5[[#This Row],[Column5]]+Table5[[#This Row],[Column13]]+Table5[[#This Row],[Column21]]+Table5[[#This Row],[Column18]]</f>
        <v>0</v>
      </c>
      <c r="AG3665" s="131">
        <f t="shared" si="634"/>
        <v>0</v>
      </c>
      <c r="AH3665" s="131">
        <f t="shared" si="635"/>
        <v>0</v>
      </c>
      <c r="AI3665" s="131">
        <f>Table5[[#This Row],[Column17]]-Table5[[#This Row],[Column20]]</f>
        <v>0</v>
      </c>
      <c r="AJ3665" s="131">
        <f t="shared" si="636"/>
        <v>0</v>
      </c>
      <c r="AK3665" s="131">
        <f t="shared" si="629"/>
        <v>0</v>
      </c>
      <c r="AL3665" s="131">
        <f t="shared" si="637"/>
        <v>0</v>
      </c>
      <c r="AM3665" s="131" t="str">
        <f t="shared" si="638"/>
        <v/>
      </c>
      <c r="AN3665" s="131" t="str">
        <f t="shared" ca="1" si="639"/>
        <v/>
      </c>
    </row>
    <row r="3666" spans="1:40" ht="20.25" customHeight="1" x14ac:dyDescent="0.3">
      <c r="A3666" s="127"/>
      <c r="B3666" s="164"/>
      <c r="C3666" s="139"/>
      <c r="D3666" s="140"/>
      <c r="E3666" s="139"/>
      <c r="F3666" s="139"/>
      <c r="G3666" s="140"/>
      <c r="H3666" s="139"/>
      <c r="I3666" s="129"/>
      <c r="L3666" s="128"/>
      <c r="M3666" s="128"/>
      <c r="N3666" s="128"/>
      <c r="O3666" s="128"/>
      <c r="P3666" s="128"/>
      <c r="Q3666" s="128"/>
      <c r="R3666" s="128"/>
      <c r="S3666" s="128"/>
      <c r="T3666" s="120">
        <f t="shared" si="630"/>
        <v>0</v>
      </c>
      <c r="U3666" s="131"/>
      <c r="V3666" s="131"/>
      <c r="W3666" s="131">
        <f>SUMIFS($F$3:F3666,$D$3:D3666,D3666,$C$3:C3666,"Buy")+SUMIFS($F$3:F3666,$D$3:D3666,D3666,$C$3:C3666,"Coin Deposit",$E$3:E3666,"&lt;&gt;")</f>
        <v>0</v>
      </c>
      <c r="X3666" s="131">
        <f t="shared" si="631"/>
        <v>0</v>
      </c>
      <c r="Y3666" s="131">
        <f>IF($D3666=Y$1,SUMIFS($H$3:$H3666,$G$3:$G3666,Y$1,$C$3:$C3666,"Sell"),0)</f>
        <v>0</v>
      </c>
      <c r="Z3666" s="131">
        <f t="shared" si="632"/>
        <v>0</v>
      </c>
      <c r="AA3666" s="131">
        <f>IF($D3666=AA$1,SUMIFS($H$3:$H3666,$G$3:$G3666,AA$1,$C$3:$C3666,"Sell"),0)</f>
        <v>0</v>
      </c>
      <c r="AB3666" s="131">
        <f t="shared" si="633"/>
        <v>0</v>
      </c>
      <c r="AC3666" s="131">
        <f>SUMIFS('Deductions and Deposits'!$H:$H,'Deductions and Deposits'!$G:$G,D3666,'Deductions and Deposits'!$F:$F,"&lt;="&amp;B3666)+SUMIFS($F$3:F3666,$D$3:D3666,D3666,$C$3:C3666,"Coin Deposit",$E$3:E3666,"")</f>
        <v>0</v>
      </c>
      <c r="AD3666" s="131">
        <f>SUMIFS('Deductions and Deposits'!$D:$D,'Deductions and Deposits'!$C:$C,D3666)+SUMIFS($F:$F,$D:$D,D3666,$C:$C,"Coin Deduction")</f>
        <v>0</v>
      </c>
      <c r="AE3666" s="131">
        <f>Table5[[#This Row],[Column4]]+Table5[[#This Row],[Column14]]+Table5[[#This Row],[Column19]]+Table5[[#This Row],[Column12]]</f>
        <v>0</v>
      </c>
      <c r="AF3666" s="131">
        <f>Table5[[#This Row],[Column5]]+Table5[[#This Row],[Column13]]+Table5[[#This Row],[Column21]]+Table5[[#This Row],[Column18]]</f>
        <v>0</v>
      </c>
      <c r="AG3666" s="131">
        <f t="shared" si="634"/>
        <v>0</v>
      </c>
      <c r="AH3666" s="131">
        <f t="shared" si="635"/>
        <v>0</v>
      </c>
      <c r="AI3666" s="131">
        <f>Table5[[#This Row],[Column17]]-Table5[[#This Row],[Column20]]</f>
        <v>0</v>
      </c>
      <c r="AJ3666" s="131">
        <f t="shared" si="636"/>
        <v>0</v>
      </c>
      <c r="AK3666" s="131">
        <f t="shared" si="629"/>
        <v>0</v>
      </c>
      <c r="AL3666" s="131">
        <f t="shared" si="637"/>
        <v>0</v>
      </c>
      <c r="AM3666" s="131" t="str">
        <f t="shared" si="638"/>
        <v/>
      </c>
      <c r="AN3666" s="131" t="str">
        <f t="shared" ca="1" si="639"/>
        <v/>
      </c>
    </row>
    <row r="3667" spans="1:40" ht="20.25" customHeight="1" x14ac:dyDescent="0.3">
      <c r="A3667" s="127"/>
      <c r="B3667" s="164"/>
      <c r="C3667" s="139"/>
      <c r="D3667" s="140"/>
      <c r="E3667" s="139"/>
      <c r="F3667" s="139"/>
      <c r="G3667" s="140"/>
      <c r="H3667" s="139"/>
      <c r="I3667" s="129"/>
      <c r="L3667" s="128"/>
      <c r="M3667" s="128"/>
      <c r="N3667" s="128"/>
      <c r="O3667" s="128"/>
      <c r="P3667" s="128"/>
      <c r="Q3667" s="128"/>
      <c r="R3667" s="128"/>
      <c r="S3667" s="128"/>
      <c r="T3667" s="120">
        <f t="shared" si="630"/>
        <v>0</v>
      </c>
      <c r="U3667" s="131"/>
      <c r="V3667" s="131"/>
      <c r="W3667" s="131">
        <f>SUMIFS($F$3:F3667,$D$3:D3667,D3667,$C$3:C3667,"Buy")+SUMIFS($F$3:F3667,$D$3:D3667,D3667,$C$3:C3667,"Coin Deposit",$E$3:E3667,"&lt;&gt;")</f>
        <v>0</v>
      </c>
      <c r="X3667" s="131">
        <f t="shared" si="631"/>
        <v>0</v>
      </c>
      <c r="Y3667" s="131">
        <f>IF($D3667=Y$1,SUMIFS($H$3:$H3667,$G$3:$G3667,Y$1,$C$3:$C3667,"Sell"),0)</f>
        <v>0</v>
      </c>
      <c r="Z3667" s="131">
        <f t="shared" si="632"/>
        <v>0</v>
      </c>
      <c r="AA3667" s="131">
        <f>IF($D3667=AA$1,SUMIFS($H$3:$H3667,$G$3:$G3667,AA$1,$C$3:$C3667,"Sell"),0)</f>
        <v>0</v>
      </c>
      <c r="AB3667" s="131">
        <f t="shared" si="633"/>
        <v>0</v>
      </c>
      <c r="AC3667" s="131">
        <f>SUMIFS('Deductions and Deposits'!$H:$H,'Deductions and Deposits'!$G:$G,D3667,'Deductions and Deposits'!$F:$F,"&lt;="&amp;B3667)+SUMIFS($F$3:F3667,$D$3:D3667,D3667,$C$3:C3667,"Coin Deposit",$E$3:E3667,"")</f>
        <v>0</v>
      </c>
      <c r="AD3667" s="131">
        <f>SUMIFS('Deductions and Deposits'!$D:$D,'Deductions and Deposits'!$C:$C,D3667)+SUMIFS($F:$F,$D:$D,D3667,$C:$C,"Coin Deduction")</f>
        <v>0</v>
      </c>
      <c r="AE3667" s="131">
        <f>Table5[[#This Row],[Column4]]+Table5[[#This Row],[Column14]]+Table5[[#This Row],[Column19]]+Table5[[#This Row],[Column12]]</f>
        <v>0</v>
      </c>
      <c r="AF3667" s="131">
        <f>Table5[[#This Row],[Column5]]+Table5[[#This Row],[Column13]]+Table5[[#This Row],[Column21]]+Table5[[#This Row],[Column18]]</f>
        <v>0</v>
      </c>
      <c r="AG3667" s="131">
        <f t="shared" si="634"/>
        <v>0</v>
      </c>
      <c r="AH3667" s="131">
        <f t="shared" si="635"/>
        <v>0</v>
      </c>
      <c r="AI3667" s="131">
        <f>Table5[[#This Row],[Column17]]-Table5[[#This Row],[Column20]]</f>
        <v>0</v>
      </c>
      <c r="AJ3667" s="131">
        <f t="shared" si="636"/>
        <v>0</v>
      </c>
      <c r="AK3667" s="131">
        <f t="shared" si="629"/>
        <v>0</v>
      </c>
      <c r="AL3667" s="131">
        <f t="shared" si="637"/>
        <v>0</v>
      </c>
      <c r="AM3667" s="131" t="str">
        <f t="shared" si="638"/>
        <v/>
      </c>
      <c r="AN3667" s="131" t="str">
        <f t="shared" ca="1" si="639"/>
        <v/>
      </c>
    </row>
    <row r="3668" spans="1:40" ht="20.25" customHeight="1" x14ac:dyDescent="0.3">
      <c r="A3668" s="127"/>
      <c r="B3668" s="164"/>
      <c r="C3668" s="139"/>
      <c r="D3668" s="140"/>
      <c r="E3668" s="139"/>
      <c r="F3668" s="139"/>
      <c r="G3668" s="140"/>
      <c r="H3668" s="139"/>
      <c r="I3668" s="129"/>
      <c r="L3668" s="128"/>
      <c r="M3668" s="128"/>
      <c r="N3668" s="128"/>
      <c r="O3668" s="128"/>
      <c r="P3668" s="128"/>
      <c r="Q3668" s="128"/>
      <c r="R3668" s="128"/>
      <c r="S3668" s="128"/>
      <c r="T3668" s="120">
        <f t="shared" si="630"/>
        <v>0</v>
      </c>
      <c r="U3668" s="131"/>
      <c r="V3668" s="131"/>
      <c r="W3668" s="131">
        <f>SUMIFS($F$3:F3668,$D$3:D3668,D3668,$C$3:C3668,"Buy")+SUMIFS($F$3:F3668,$D$3:D3668,D3668,$C$3:C3668,"Coin Deposit",$E$3:E3668,"&lt;&gt;")</f>
        <v>0</v>
      </c>
      <c r="X3668" s="131">
        <f t="shared" si="631"/>
        <v>0</v>
      </c>
      <c r="Y3668" s="131">
        <f>IF($D3668=Y$1,SUMIFS($H$3:$H3668,$G$3:$G3668,Y$1,$C$3:$C3668,"Sell"),0)</f>
        <v>0</v>
      </c>
      <c r="Z3668" s="131">
        <f t="shared" si="632"/>
        <v>0</v>
      </c>
      <c r="AA3668" s="131">
        <f>IF($D3668=AA$1,SUMIFS($H$3:$H3668,$G$3:$G3668,AA$1,$C$3:$C3668,"Sell"),0)</f>
        <v>0</v>
      </c>
      <c r="AB3668" s="131">
        <f t="shared" si="633"/>
        <v>0</v>
      </c>
      <c r="AC3668" s="131">
        <f>SUMIFS('Deductions and Deposits'!$H:$H,'Deductions and Deposits'!$G:$G,D3668,'Deductions and Deposits'!$F:$F,"&lt;="&amp;B3668)+SUMIFS($F$3:F3668,$D$3:D3668,D3668,$C$3:C3668,"Coin Deposit",$E$3:E3668,"")</f>
        <v>0</v>
      </c>
      <c r="AD3668" s="131">
        <f>SUMIFS('Deductions and Deposits'!$D:$D,'Deductions and Deposits'!$C:$C,D3668)+SUMIFS($F:$F,$D:$D,D3668,$C:$C,"Coin Deduction")</f>
        <v>0</v>
      </c>
      <c r="AE3668" s="131">
        <f>Table5[[#This Row],[Column4]]+Table5[[#This Row],[Column14]]+Table5[[#This Row],[Column19]]+Table5[[#This Row],[Column12]]</f>
        <v>0</v>
      </c>
      <c r="AF3668" s="131">
        <f>Table5[[#This Row],[Column5]]+Table5[[#This Row],[Column13]]+Table5[[#This Row],[Column21]]+Table5[[#This Row],[Column18]]</f>
        <v>0</v>
      </c>
      <c r="AG3668" s="131">
        <f t="shared" si="634"/>
        <v>0</v>
      </c>
      <c r="AH3668" s="131">
        <f t="shared" si="635"/>
        <v>0</v>
      </c>
      <c r="AI3668" s="131">
        <f>Table5[[#This Row],[Column17]]-Table5[[#This Row],[Column20]]</f>
        <v>0</v>
      </c>
      <c r="AJ3668" s="131">
        <f t="shared" si="636"/>
        <v>0</v>
      </c>
      <c r="AK3668" s="131">
        <f t="shared" si="629"/>
        <v>0</v>
      </c>
      <c r="AL3668" s="131">
        <f t="shared" si="637"/>
        <v>0</v>
      </c>
      <c r="AM3668" s="131" t="str">
        <f t="shared" si="638"/>
        <v/>
      </c>
      <c r="AN3668" s="131" t="str">
        <f t="shared" ca="1" si="639"/>
        <v/>
      </c>
    </row>
    <row r="3669" spans="1:40" ht="20.25" customHeight="1" x14ac:dyDescent="0.3">
      <c r="A3669" s="127"/>
      <c r="B3669" s="164"/>
      <c r="C3669" s="139"/>
      <c r="D3669" s="140"/>
      <c r="E3669" s="139"/>
      <c r="F3669" s="139"/>
      <c r="G3669" s="140"/>
      <c r="H3669" s="139"/>
      <c r="I3669" s="129"/>
      <c r="L3669" s="128"/>
      <c r="M3669" s="128"/>
      <c r="N3669" s="128"/>
      <c r="O3669" s="128"/>
      <c r="P3669" s="128"/>
      <c r="Q3669" s="128"/>
      <c r="R3669" s="128"/>
      <c r="S3669" s="128"/>
      <c r="T3669" s="120">
        <f t="shared" si="630"/>
        <v>0</v>
      </c>
      <c r="U3669" s="131"/>
      <c r="V3669" s="131"/>
      <c r="W3669" s="131">
        <f>SUMIFS($F$3:F3669,$D$3:D3669,D3669,$C$3:C3669,"Buy")+SUMIFS($F$3:F3669,$D$3:D3669,D3669,$C$3:C3669,"Coin Deposit",$E$3:E3669,"&lt;&gt;")</f>
        <v>0</v>
      </c>
      <c r="X3669" s="131">
        <f t="shared" si="631"/>
        <v>0</v>
      </c>
      <c r="Y3669" s="131">
        <f>IF($D3669=Y$1,SUMIFS($H$3:$H3669,$G$3:$G3669,Y$1,$C$3:$C3669,"Sell"),0)</f>
        <v>0</v>
      </c>
      <c r="Z3669" s="131">
        <f t="shared" si="632"/>
        <v>0</v>
      </c>
      <c r="AA3669" s="131">
        <f>IF($D3669=AA$1,SUMIFS($H$3:$H3669,$G$3:$G3669,AA$1,$C$3:$C3669,"Sell"),0)</f>
        <v>0</v>
      </c>
      <c r="AB3669" s="131">
        <f t="shared" si="633"/>
        <v>0</v>
      </c>
      <c r="AC3669" s="131">
        <f>SUMIFS('Deductions and Deposits'!$H:$H,'Deductions and Deposits'!$G:$G,D3669,'Deductions and Deposits'!$F:$F,"&lt;="&amp;B3669)+SUMIFS($F$3:F3669,$D$3:D3669,D3669,$C$3:C3669,"Coin Deposit",$E$3:E3669,"")</f>
        <v>0</v>
      </c>
      <c r="AD3669" s="131">
        <f>SUMIFS('Deductions and Deposits'!$D:$D,'Deductions and Deposits'!$C:$C,D3669)+SUMIFS($F:$F,$D:$D,D3669,$C:$C,"Coin Deduction")</f>
        <v>0</v>
      </c>
      <c r="AE3669" s="131">
        <f>Table5[[#This Row],[Column4]]+Table5[[#This Row],[Column14]]+Table5[[#This Row],[Column19]]+Table5[[#This Row],[Column12]]</f>
        <v>0</v>
      </c>
      <c r="AF3669" s="131">
        <f>Table5[[#This Row],[Column5]]+Table5[[#This Row],[Column13]]+Table5[[#This Row],[Column21]]+Table5[[#This Row],[Column18]]</f>
        <v>0</v>
      </c>
      <c r="AG3669" s="131">
        <f t="shared" si="634"/>
        <v>0</v>
      </c>
      <c r="AH3669" s="131">
        <f t="shared" si="635"/>
        <v>0</v>
      </c>
      <c r="AI3669" s="131">
        <f>Table5[[#This Row],[Column17]]-Table5[[#This Row],[Column20]]</f>
        <v>0</v>
      </c>
      <c r="AJ3669" s="131">
        <f t="shared" si="636"/>
        <v>0</v>
      </c>
      <c r="AK3669" s="131">
        <f t="shared" si="629"/>
        <v>0</v>
      </c>
      <c r="AL3669" s="131">
        <f t="shared" si="637"/>
        <v>0</v>
      </c>
      <c r="AM3669" s="131" t="str">
        <f t="shared" si="638"/>
        <v/>
      </c>
      <c r="AN3669" s="131" t="str">
        <f t="shared" ca="1" si="639"/>
        <v/>
      </c>
    </row>
    <row r="3670" spans="1:40" ht="20.25" customHeight="1" x14ac:dyDescent="0.3">
      <c r="A3670" s="127"/>
      <c r="B3670" s="164"/>
      <c r="C3670" s="139"/>
      <c r="D3670" s="140"/>
      <c r="E3670" s="139"/>
      <c r="F3670" s="139"/>
      <c r="G3670" s="140"/>
      <c r="H3670" s="139"/>
      <c r="I3670" s="129"/>
      <c r="L3670" s="128"/>
      <c r="M3670" s="128"/>
      <c r="N3670" s="128"/>
      <c r="O3670" s="128"/>
      <c r="P3670" s="128"/>
      <c r="Q3670" s="128"/>
      <c r="R3670" s="128"/>
      <c r="S3670" s="128"/>
      <c r="T3670" s="120">
        <f t="shared" si="630"/>
        <v>0</v>
      </c>
      <c r="U3670" s="131"/>
      <c r="V3670" s="131"/>
      <c r="W3670" s="131">
        <f>SUMIFS($F$3:F3670,$D$3:D3670,D3670,$C$3:C3670,"Buy")+SUMIFS($F$3:F3670,$D$3:D3670,D3670,$C$3:C3670,"Coin Deposit",$E$3:E3670,"&lt;&gt;")</f>
        <v>0</v>
      </c>
      <c r="X3670" s="131">
        <f t="shared" si="631"/>
        <v>0</v>
      </c>
      <c r="Y3670" s="131">
        <f>IF($D3670=Y$1,SUMIFS($H$3:$H3670,$G$3:$G3670,Y$1,$C$3:$C3670,"Sell"),0)</f>
        <v>0</v>
      </c>
      <c r="Z3670" s="131">
        <f t="shared" si="632"/>
        <v>0</v>
      </c>
      <c r="AA3670" s="131">
        <f>IF($D3670=AA$1,SUMIFS($H$3:$H3670,$G$3:$G3670,AA$1,$C$3:$C3670,"Sell"),0)</f>
        <v>0</v>
      </c>
      <c r="AB3670" s="131">
        <f t="shared" si="633"/>
        <v>0</v>
      </c>
      <c r="AC3670" s="131">
        <f>SUMIFS('Deductions and Deposits'!$H:$H,'Deductions and Deposits'!$G:$G,D3670,'Deductions and Deposits'!$F:$F,"&lt;="&amp;B3670)+SUMIFS($F$3:F3670,$D$3:D3670,D3670,$C$3:C3670,"Coin Deposit",$E$3:E3670,"")</f>
        <v>0</v>
      </c>
      <c r="AD3670" s="131">
        <f>SUMIFS('Deductions and Deposits'!$D:$D,'Deductions and Deposits'!$C:$C,D3670)+SUMIFS($F:$F,$D:$D,D3670,$C:$C,"Coin Deduction")</f>
        <v>0</v>
      </c>
      <c r="AE3670" s="131">
        <f>Table5[[#This Row],[Column4]]+Table5[[#This Row],[Column14]]+Table5[[#This Row],[Column19]]+Table5[[#This Row],[Column12]]</f>
        <v>0</v>
      </c>
      <c r="AF3670" s="131">
        <f>Table5[[#This Row],[Column5]]+Table5[[#This Row],[Column13]]+Table5[[#This Row],[Column21]]+Table5[[#This Row],[Column18]]</f>
        <v>0</v>
      </c>
      <c r="AG3670" s="131">
        <f t="shared" si="634"/>
        <v>0</v>
      </c>
      <c r="AH3670" s="131">
        <f t="shared" si="635"/>
        <v>0</v>
      </c>
      <c r="AI3670" s="131">
        <f>Table5[[#This Row],[Column17]]-Table5[[#This Row],[Column20]]</f>
        <v>0</v>
      </c>
      <c r="AJ3670" s="131">
        <f t="shared" si="636"/>
        <v>0</v>
      </c>
      <c r="AK3670" s="131">
        <f t="shared" si="629"/>
        <v>0</v>
      </c>
      <c r="AL3670" s="131">
        <f t="shared" si="637"/>
        <v>0</v>
      </c>
      <c r="AM3670" s="131" t="str">
        <f t="shared" si="638"/>
        <v/>
      </c>
      <c r="AN3670" s="131" t="str">
        <f t="shared" ca="1" si="639"/>
        <v/>
      </c>
    </row>
    <row r="3671" spans="1:40" ht="20.25" customHeight="1" x14ac:dyDescent="0.3">
      <c r="A3671" s="127"/>
      <c r="B3671" s="164"/>
      <c r="C3671" s="139"/>
      <c r="D3671" s="140"/>
      <c r="E3671" s="139"/>
      <c r="F3671" s="139"/>
      <c r="G3671" s="140"/>
      <c r="H3671" s="139"/>
      <c r="I3671" s="129"/>
      <c r="L3671" s="128"/>
      <c r="M3671" s="128"/>
      <c r="N3671" s="128"/>
      <c r="O3671" s="128"/>
      <c r="P3671" s="128"/>
      <c r="Q3671" s="128"/>
      <c r="R3671" s="128"/>
      <c r="S3671" s="128"/>
      <c r="T3671" s="120">
        <f t="shared" si="630"/>
        <v>0</v>
      </c>
      <c r="U3671" s="131"/>
      <c r="V3671" s="131"/>
      <c r="W3671" s="131">
        <f>SUMIFS($F$3:F3671,$D$3:D3671,D3671,$C$3:C3671,"Buy")+SUMIFS($F$3:F3671,$D$3:D3671,D3671,$C$3:C3671,"Coin Deposit",$E$3:E3671,"&lt;&gt;")</f>
        <v>0</v>
      </c>
      <c r="X3671" s="131">
        <f t="shared" si="631"/>
        <v>0</v>
      </c>
      <c r="Y3671" s="131">
        <f>IF($D3671=Y$1,SUMIFS($H$3:$H3671,$G$3:$G3671,Y$1,$C$3:$C3671,"Sell"),0)</f>
        <v>0</v>
      </c>
      <c r="Z3671" s="131">
        <f t="shared" si="632"/>
        <v>0</v>
      </c>
      <c r="AA3671" s="131">
        <f>IF($D3671=AA$1,SUMIFS($H$3:$H3671,$G$3:$G3671,AA$1,$C$3:$C3671,"Sell"),0)</f>
        <v>0</v>
      </c>
      <c r="AB3671" s="131">
        <f t="shared" si="633"/>
        <v>0</v>
      </c>
      <c r="AC3671" s="131">
        <f>SUMIFS('Deductions and Deposits'!$H:$H,'Deductions and Deposits'!$G:$G,D3671,'Deductions and Deposits'!$F:$F,"&lt;="&amp;B3671)+SUMIFS($F$3:F3671,$D$3:D3671,D3671,$C$3:C3671,"Coin Deposit",$E$3:E3671,"")</f>
        <v>0</v>
      </c>
      <c r="AD3671" s="131">
        <f>SUMIFS('Deductions and Deposits'!$D:$D,'Deductions and Deposits'!$C:$C,D3671)+SUMIFS($F:$F,$D:$D,D3671,$C:$C,"Coin Deduction")</f>
        <v>0</v>
      </c>
      <c r="AE3671" s="131">
        <f>Table5[[#This Row],[Column4]]+Table5[[#This Row],[Column14]]+Table5[[#This Row],[Column19]]+Table5[[#This Row],[Column12]]</f>
        <v>0</v>
      </c>
      <c r="AF3671" s="131">
        <f>Table5[[#This Row],[Column5]]+Table5[[#This Row],[Column13]]+Table5[[#This Row],[Column21]]+Table5[[#This Row],[Column18]]</f>
        <v>0</v>
      </c>
      <c r="AG3671" s="131">
        <f t="shared" si="634"/>
        <v>0</v>
      </c>
      <c r="AH3671" s="131">
        <f t="shared" si="635"/>
        <v>0</v>
      </c>
      <c r="AI3671" s="131">
        <f>Table5[[#This Row],[Column17]]-Table5[[#This Row],[Column20]]</f>
        <v>0</v>
      </c>
      <c r="AJ3671" s="131">
        <f t="shared" si="636"/>
        <v>0</v>
      </c>
      <c r="AK3671" s="131">
        <f t="shared" si="629"/>
        <v>0</v>
      </c>
      <c r="AL3671" s="131">
        <f t="shared" si="637"/>
        <v>0</v>
      </c>
      <c r="AM3671" s="131" t="str">
        <f t="shared" si="638"/>
        <v/>
      </c>
      <c r="AN3671" s="131" t="str">
        <f t="shared" ca="1" si="639"/>
        <v/>
      </c>
    </row>
    <row r="3672" spans="1:40" ht="20.25" customHeight="1" x14ac:dyDescent="0.3">
      <c r="A3672" s="127"/>
      <c r="B3672" s="164"/>
      <c r="C3672" s="139"/>
      <c r="D3672" s="140"/>
      <c r="E3672" s="139"/>
      <c r="F3672" s="139"/>
      <c r="G3672" s="140"/>
      <c r="H3672" s="139"/>
      <c r="I3672" s="129"/>
      <c r="L3672" s="128"/>
      <c r="M3672" s="128"/>
      <c r="N3672" s="128"/>
      <c r="O3672" s="128"/>
      <c r="P3672" s="128"/>
      <c r="Q3672" s="128"/>
      <c r="R3672" s="128"/>
      <c r="S3672" s="128"/>
      <c r="T3672" s="120">
        <f t="shared" si="630"/>
        <v>0</v>
      </c>
      <c r="U3672" s="131"/>
      <c r="V3672" s="131"/>
      <c r="W3672" s="131">
        <f>SUMIFS($F$3:F3672,$D$3:D3672,D3672,$C$3:C3672,"Buy")+SUMIFS($F$3:F3672,$D$3:D3672,D3672,$C$3:C3672,"Coin Deposit",$E$3:E3672,"&lt;&gt;")</f>
        <v>0</v>
      </c>
      <c r="X3672" s="131">
        <f t="shared" si="631"/>
        <v>0</v>
      </c>
      <c r="Y3672" s="131">
        <f>IF($D3672=Y$1,SUMIFS($H$3:$H3672,$G$3:$G3672,Y$1,$C$3:$C3672,"Sell"),0)</f>
        <v>0</v>
      </c>
      <c r="Z3672" s="131">
        <f t="shared" si="632"/>
        <v>0</v>
      </c>
      <c r="AA3672" s="131">
        <f>IF($D3672=AA$1,SUMIFS($H$3:$H3672,$G$3:$G3672,AA$1,$C$3:$C3672,"Sell"),0)</f>
        <v>0</v>
      </c>
      <c r="AB3672" s="131">
        <f t="shared" si="633"/>
        <v>0</v>
      </c>
      <c r="AC3672" s="131">
        <f>SUMIFS('Deductions and Deposits'!$H:$H,'Deductions and Deposits'!$G:$G,D3672,'Deductions and Deposits'!$F:$F,"&lt;="&amp;B3672)+SUMIFS($F$3:F3672,$D$3:D3672,D3672,$C$3:C3672,"Coin Deposit",$E$3:E3672,"")</f>
        <v>0</v>
      </c>
      <c r="AD3672" s="131">
        <f>SUMIFS('Deductions and Deposits'!$D:$D,'Deductions and Deposits'!$C:$C,D3672)+SUMIFS($F:$F,$D:$D,D3672,$C:$C,"Coin Deduction")</f>
        <v>0</v>
      </c>
      <c r="AE3672" s="131">
        <f>Table5[[#This Row],[Column4]]+Table5[[#This Row],[Column14]]+Table5[[#This Row],[Column19]]+Table5[[#This Row],[Column12]]</f>
        <v>0</v>
      </c>
      <c r="AF3672" s="131">
        <f>Table5[[#This Row],[Column5]]+Table5[[#This Row],[Column13]]+Table5[[#This Row],[Column21]]+Table5[[#This Row],[Column18]]</f>
        <v>0</v>
      </c>
      <c r="AG3672" s="131">
        <f t="shared" si="634"/>
        <v>0</v>
      </c>
      <c r="AH3672" s="131">
        <f t="shared" si="635"/>
        <v>0</v>
      </c>
      <c r="AI3672" s="131">
        <f>Table5[[#This Row],[Column17]]-Table5[[#This Row],[Column20]]</f>
        <v>0</v>
      </c>
      <c r="AJ3672" s="131">
        <f t="shared" si="636"/>
        <v>0</v>
      </c>
      <c r="AK3672" s="131">
        <f t="shared" si="629"/>
        <v>0</v>
      </c>
      <c r="AL3672" s="131">
        <f t="shared" si="637"/>
        <v>0</v>
      </c>
      <c r="AM3672" s="131" t="str">
        <f t="shared" si="638"/>
        <v/>
      </c>
      <c r="AN3672" s="131" t="str">
        <f t="shared" ca="1" si="639"/>
        <v/>
      </c>
    </row>
    <row r="3673" spans="1:40" ht="20.25" customHeight="1" x14ac:dyDescent="0.3">
      <c r="A3673" s="127"/>
      <c r="B3673" s="164"/>
      <c r="C3673" s="139"/>
      <c r="D3673" s="140"/>
      <c r="E3673" s="139"/>
      <c r="F3673" s="139"/>
      <c r="G3673" s="140"/>
      <c r="H3673" s="139"/>
      <c r="I3673" s="129"/>
      <c r="L3673" s="128"/>
      <c r="M3673" s="128"/>
      <c r="N3673" s="128"/>
      <c r="O3673" s="128"/>
      <c r="P3673" s="128"/>
      <c r="Q3673" s="128"/>
      <c r="R3673" s="128"/>
      <c r="S3673" s="128"/>
      <c r="T3673" s="120">
        <f t="shared" si="630"/>
        <v>0</v>
      </c>
      <c r="U3673" s="131"/>
      <c r="V3673" s="131"/>
      <c r="W3673" s="131">
        <f>SUMIFS($F$3:F3673,$D$3:D3673,D3673,$C$3:C3673,"Buy")+SUMIFS($F$3:F3673,$D$3:D3673,D3673,$C$3:C3673,"Coin Deposit",$E$3:E3673,"&lt;&gt;")</f>
        <v>0</v>
      </c>
      <c r="X3673" s="131">
        <f t="shared" si="631"/>
        <v>0</v>
      </c>
      <c r="Y3673" s="131">
        <f>IF($D3673=Y$1,SUMIFS($H$3:$H3673,$G$3:$G3673,Y$1,$C$3:$C3673,"Sell"),0)</f>
        <v>0</v>
      </c>
      <c r="Z3673" s="131">
        <f t="shared" si="632"/>
        <v>0</v>
      </c>
      <c r="AA3673" s="131">
        <f>IF($D3673=AA$1,SUMIFS($H$3:$H3673,$G$3:$G3673,AA$1,$C$3:$C3673,"Sell"),0)</f>
        <v>0</v>
      </c>
      <c r="AB3673" s="131">
        <f t="shared" si="633"/>
        <v>0</v>
      </c>
      <c r="AC3673" s="131">
        <f>SUMIFS('Deductions and Deposits'!$H:$H,'Deductions and Deposits'!$G:$G,D3673,'Deductions and Deposits'!$F:$F,"&lt;="&amp;B3673)+SUMIFS($F$3:F3673,$D$3:D3673,D3673,$C$3:C3673,"Coin Deposit",$E$3:E3673,"")</f>
        <v>0</v>
      </c>
      <c r="AD3673" s="131">
        <f>SUMIFS('Deductions and Deposits'!$D:$D,'Deductions and Deposits'!$C:$C,D3673)+SUMIFS($F:$F,$D:$D,D3673,$C:$C,"Coin Deduction")</f>
        <v>0</v>
      </c>
      <c r="AE3673" s="131">
        <f>Table5[[#This Row],[Column4]]+Table5[[#This Row],[Column14]]+Table5[[#This Row],[Column19]]+Table5[[#This Row],[Column12]]</f>
        <v>0</v>
      </c>
      <c r="AF3673" s="131">
        <f>Table5[[#This Row],[Column5]]+Table5[[#This Row],[Column13]]+Table5[[#This Row],[Column21]]+Table5[[#This Row],[Column18]]</f>
        <v>0</v>
      </c>
      <c r="AG3673" s="131">
        <f t="shared" si="634"/>
        <v>0</v>
      </c>
      <c r="AH3673" s="131">
        <f t="shared" si="635"/>
        <v>0</v>
      </c>
      <c r="AI3673" s="131">
        <f>Table5[[#This Row],[Column17]]-Table5[[#This Row],[Column20]]</f>
        <v>0</v>
      </c>
      <c r="AJ3673" s="131">
        <f t="shared" si="636"/>
        <v>0</v>
      </c>
      <c r="AK3673" s="131">
        <f t="shared" si="629"/>
        <v>0</v>
      </c>
      <c r="AL3673" s="131">
        <f t="shared" si="637"/>
        <v>0</v>
      </c>
      <c r="AM3673" s="131" t="str">
        <f t="shared" si="638"/>
        <v/>
      </c>
      <c r="AN3673" s="131" t="str">
        <f t="shared" ca="1" si="639"/>
        <v/>
      </c>
    </row>
    <row r="3674" spans="1:40" ht="20.25" customHeight="1" x14ac:dyDescent="0.3">
      <c r="A3674" s="127"/>
      <c r="B3674" s="164"/>
      <c r="C3674" s="139"/>
      <c r="D3674" s="140"/>
      <c r="E3674" s="139"/>
      <c r="F3674" s="139"/>
      <c r="G3674" s="140"/>
      <c r="H3674" s="139"/>
      <c r="I3674" s="129"/>
      <c r="L3674" s="128"/>
      <c r="M3674" s="128"/>
      <c r="N3674" s="128"/>
      <c r="O3674" s="128"/>
      <c r="P3674" s="128"/>
      <c r="Q3674" s="128"/>
      <c r="R3674" s="128"/>
      <c r="S3674" s="128"/>
      <c r="T3674" s="120">
        <f t="shared" si="630"/>
        <v>0</v>
      </c>
      <c r="U3674" s="131"/>
      <c r="V3674" s="131"/>
      <c r="W3674" s="131">
        <f>SUMIFS($F$3:F3674,$D$3:D3674,D3674,$C$3:C3674,"Buy")+SUMIFS($F$3:F3674,$D$3:D3674,D3674,$C$3:C3674,"Coin Deposit",$E$3:E3674,"&lt;&gt;")</f>
        <v>0</v>
      </c>
      <c r="X3674" s="131">
        <f t="shared" si="631"/>
        <v>0</v>
      </c>
      <c r="Y3674" s="131">
        <f>IF($D3674=Y$1,SUMIFS($H$3:$H3674,$G$3:$G3674,Y$1,$C$3:$C3674,"Sell"),0)</f>
        <v>0</v>
      </c>
      <c r="Z3674" s="131">
        <f t="shared" si="632"/>
        <v>0</v>
      </c>
      <c r="AA3674" s="131">
        <f>IF($D3674=AA$1,SUMIFS($H$3:$H3674,$G$3:$G3674,AA$1,$C$3:$C3674,"Sell"),0)</f>
        <v>0</v>
      </c>
      <c r="AB3674" s="131">
        <f t="shared" si="633"/>
        <v>0</v>
      </c>
      <c r="AC3674" s="131">
        <f>SUMIFS('Deductions and Deposits'!$H:$H,'Deductions and Deposits'!$G:$G,D3674,'Deductions and Deposits'!$F:$F,"&lt;="&amp;B3674)+SUMIFS($F$3:F3674,$D$3:D3674,D3674,$C$3:C3674,"Coin Deposit",$E$3:E3674,"")</f>
        <v>0</v>
      </c>
      <c r="AD3674" s="131">
        <f>SUMIFS('Deductions and Deposits'!$D:$D,'Deductions and Deposits'!$C:$C,D3674)+SUMIFS($F:$F,$D:$D,D3674,$C:$C,"Coin Deduction")</f>
        <v>0</v>
      </c>
      <c r="AE3674" s="131">
        <f>Table5[[#This Row],[Column4]]+Table5[[#This Row],[Column14]]+Table5[[#This Row],[Column19]]+Table5[[#This Row],[Column12]]</f>
        <v>0</v>
      </c>
      <c r="AF3674" s="131">
        <f>Table5[[#This Row],[Column5]]+Table5[[#This Row],[Column13]]+Table5[[#This Row],[Column21]]+Table5[[#This Row],[Column18]]</f>
        <v>0</v>
      </c>
      <c r="AG3674" s="131">
        <f t="shared" si="634"/>
        <v>0</v>
      </c>
      <c r="AH3674" s="131">
        <f t="shared" si="635"/>
        <v>0</v>
      </c>
      <c r="AI3674" s="131">
        <f>Table5[[#This Row],[Column17]]-Table5[[#This Row],[Column20]]</f>
        <v>0</v>
      </c>
      <c r="AJ3674" s="131">
        <f t="shared" si="636"/>
        <v>0</v>
      </c>
      <c r="AK3674" s="131">
        <f t="shared" si="629"/>
        <v>0</v>
      </c>
      <c r="AL3674" s="131">
        <f t="shared" si="637"/>
        <v>0</v>
      </c>
      <c r="AM3674" s="131" t="str">
        <f t="shared" si="638"/>
        <v/>
      </c>
      <c r="AN3674" s="131" t="str">
        <f t="shared" ca="1" si="639"/>
        <v/>
      </c>
    </row>
    <row r="3675" spans="1:40" ht="20.25" customHeight="1" x14ac:dyDescent="0.3">
      <c r="A3675" s="127"/>
      <c r="B3675" s="164"/>
      <c r="C3675" s="139"/>
      <c r="D3675" s="140"/>
      <c r="E3675" s="139"/>
      <c r="F3675" s="139"/>
      <c r="G3675" s="140"/>
      <c r="H3675" s="139"/>
      <c r="I3675" s="129"/>
      <c r="L3675" s="128"/>
      <c r="M3675" s="128"/>
      <c r="N3675" s="128"/>
      <c r="O3675" s="128"/>
      <c r="P3675" s="128"/>
      <c r="Q3675" s="128"/>
      <c r="R3675" s="128"/>
      <c r="S3675" s="128"/>
      <c r="T3675" s="120">
        <f t="shared" si="630"/>
        <v>0</v>
      </c>
      <c r="U3675" s="131"/>
      <c r="V3675" s="131"/>
      <c r="W3675" s="131">
        <f>SUMIFS($F$3:F3675,$D$3:D3675,D3675,$C$3:C3675,"Buy")+SUMIFS($F$3:F3675,$D$3:D3675,D3675,$C$3:C3675,"Coin Deposit",$E$3:E3675,"&lt;&gt;")</f>
        <v>0</v>
      </c>
      <c r="X3675" s="131">
        <f t="shared" si="631"/>
        <v>0</v>
      </c>
      <c r="Y3675" s="131">
        <f>IF($D3675=Y$1,SUMIFS($H$3:$H3675,$G$3:$G3675,Y$1,$C$3:$C3675,"Sell"),0)</f>
        <v>0</v>
      </c>
      <c r="Z3675" s="131">
        <f t="shared" si="632"/>
        <v>0</v>
      </c>
      <c r="AA3675" s="131">
        <f>IF($D3675=AA$1,SUMIFS($H$3:$H3675,$G$3:$G3675,AA$1,$C$3:$C3675,"Sell"),0)</f>
        <v>0</v>
      </c>
      <c r="AB3675" s="131">
        <f t="shared" si="633"/>
        <v>0</v>
      </c>
      <c r="AC3675" s="131">
        <f>SUMIFS('Deductions and Deposits'!$H:$H,'Deductions and Deposits'!$G:$G,D3675,'Deductions and Deposits'!$F:$F,"&lt;="&amp;B3675)+SUMIFS($F$3:F3675,$D$3:D3675,D3675,$C$3:C3675,"Coin Deposit",$E$3:E3675,"")</f>
        <v>0</v>
      </c>
      <c r="AD3675" s="131">
        <f>SUMIFS('Deductions and Deposits'!$D:$D,'Deductions and Deposits'!$C:$C,D3675)+SUMIFS($F:$F,$D:$D,D3675,$C:$C,"Coin Deduction")</f>
        <v>0</v>
      </c>
      <c r="AE3675" s="131">
        <f>Table5[[#This Row],[Column4]]+Table5[[#This Row],[Column14]]+Table5[[#This Row],[Column19]]+Table5[[#This Row],[Column12]]</f>
        <v>0</v>
      </c>
      <c r="AF3675" s="131">
        <f>Table5[[#This Row],[Column5]]+Table5[[#This Row],[Column13]]+Table5[[#This Row],[Column21]]+Table5[[#This Row],[Column18]]</f>
        <v>0</v>
      </c>
      <c r="AG3675" s="131">
        <f t="shared" si="634"/>
        <v>0</v>
      </c>
      <c r="AH3675" s="131">
        <f t="shared" si="635"/>
        <v>0</v>
      </c>
      <c r="AI3675" s="131">
        <f>Table5[[#This Row],[Column17]]-Table5[[#This Row],[Column20]]</f>
        <v>0</v>
      </c>
      <c r="AJ3675" s="131">
        <f t="shared" si="636"/>
        <v>0</v>
      </c>
      <c r="AK3675" s="131">
        <f t="shared" si="629"/>
        <v>0</v>
      </c>
      <c r="AL3675" s="131">
        <f t="shared" si="637"/>
        <v>0</v>
      </c>
      <c r="AM3675" s="131" t="str">
        <f t="shared" si="638"/>
        <v/>
      </c>
      <c r="AN3675" s="131" t="str">
        <f t="shared" ca="1" si="639"/>
        <v/>
      </c>
    </row>
    <row r="3676" spans="1:40" ht="20.25" customHeight="1" x14ac:dyDescent="0.3">
      <c r="A3676" s="127"/>
      <c r="B3676" s="164"/>
      <c r="C3676" s="139"/>
      <c r="D3676" s="140"/>
      <c r="E3676" s="139"/>
      <c r="F3676" s="139"/>
      <c r="G3676" s="140"/>
      <c r="H3676" s="139"/>
      <c r="I3676" s="129"/>
      <c r="L3676" s="128"/>
      <c r="M3676" s="128"/>
      <c r="N3676" s="128"/>
      <c r="O3676" s="128"/>
      <c r="P3676" s="128"/>
      <c r="Q3676" s="128"/>
      <c r="R3676" s="128"/>
      <c r="S3676" s="128"/>
      <c r="T3676" s="120">
        <f t="shared" si="630"/>
        <v>0</v>
      </c>
      <c r="U3676" s="131"/>
      <c r="V3676" s="131"/>
      <c r="W3676" s="131">
        <f>SUMIFS($F$3:F3676,$D$3:D3676,D3676,$C$3:C3676,"Buy")+SUMIFS($F$3:F3676,$D$3:D3676,D3676,$C$3:C3676,"Coin Deposit",$E$3:E3676,"&lt;&gt;")</f>
        <v>0</v>
      </c>
      <c r="X3676" s="131">
        <f t="shared" si="631"/>
        <v>0</v>
      </c>
      <c r="Y3676" s="131">
        <f>IF($D3676=Y$1,SUMIFS($H$3:$H3676,$G$3:$G3676,Y$1,$C$3:$C3676,"Sell"),0)</f>
        <v>0</v>
      </c>
      <c r="Z3676" s="131">
        <f t="shared" si="632"/>
        <v>0</v>
      </c>
      <c r="AA3676" s="131">
        <f>IF($D3676=AA$1,SUMIFS($H$3:$H3676,$G$3:$G3676,AA$1,$C$3:$C3676,"Sell"),0)</f>
        <v>0</v>
      </c>
      <c r="AB3676" s="131">
        <f t="shared" si="633"/>
        <v>0</v>
      </c>
      <c r="AC3676" s="131">
        <f>SUMIFS('Deductions and Deposits'!$H:$H,'Deductions and Deposits'!$G:$G,D3676,'Deductions and Deposits'!$F:$F,"&lt;="&amp;B3676)+SUMIFS($F$3:F3676,$D$3:D3676,D3676,$C$3:C3676,"Coin Deposit",$E$3:E3676,"")</f>
        <v>0</v>
      </c>
      <c r="AD3676" s="131">
        <f>SUMIFS('Deductions and Deposits'!$D:$D,'Deductions and Deposits'!$C:$C,D3676)+SUMIFS($F:$F,$D:$D,D3676,$C:$C,"Coin Deduction")</f>
        <v>0</v>
      </c>
      <c r="AE3676" s="131">
        <f>Table5[[#This Row],[Column4]]+Table5[[#This Row],[Column14]]+Table5[[#This Row],[Column19]]+Table5[[#This Row],[Column12]]</f>
        <v>0</v>
      </c>
      <c r="AF3676" s="131">
        <f>Table5[[#This Row],[Column5]]+Table5[[#This Row],[Column13]]+Table5[[#This Row],[Column21]]+Table5[[#This Row],[Column18]]</f>
        <v>0</v>
      </c>
      <c r="AG3676" s="131">
        <f t="shared" si="634"/>
        <v>0</v>
      </c>
      <c r="AH3676" s="131">
        <f t="shared" si="635"/>
        <v>0</v>
      </c>
      <c r="AI3676" s="131">
        <f>Table5[[#This Row],[Column17]]-Table5[[#This Row],[Column20]]</f>
        <v>0</v>
      </c>
      <c r="AJ3676" s="131">
        <f t="shared" si="636"/>
        <v>0</v>
      </c>
      <c r="AK3676" s="131">
        <f t="shared" si="629"/>
        <v>0</v>
      </c>
      <c r="AL3676" s="131">
        <f t="shared" si="637"/>
        <v>0</v>
      </c>
      <c r="AM3676" s="131" t="str">
        <f t="shared" si="638"/>
        <v/>
      </c>
      <c r="AN3676" s="131" t="str">
        <f t="shared" ca="1" si="639"/>
        <v/>
      </c>
    </row>
    <row r="3677" spans="1:40" ht="20.25" customHeight="1" x14ac:dyDescent="0.3">
      <c r="A3677" s="127"/>
      <c r="B3677" s="164"/>
      <c r="C3677" s="139"/>
      <c r="D3677" s="140"/>
      <c r="E3677" s="139"/>
      <c r="F3677" s="139"/>
      <c r="G3677" s="140"/>
      <c r="H3677" s="139"/>
      <c r="I3677" s="129"/>
      <c r="L3677" s="128"/>
      <c r="M3677" s="128"/>
      <c r="N3677" s="128"/>
      <c r="O3677" s="128"/>
      <c r="P3677" s="128"/>
      <c r="Q3677" s="128"/>
      <c r="R3677" s="128"/>
      <c r="S3677" s="128"/>
      <c r="T3677" s="120">
        <f t="shared" si="630"/>
        <v>0</v>
      </c>
      <c r="U3677" s="131"/>
      <c r="V3677" s="131"/>
      <c r="W3677" s="131">
        <f>SUMIFS($F$3:F3677,$D$3:D3677,D3677,$C$3:C3677,"Buy")+SUMIFS($F$3:F3677,$D$3:D3677,D3677,$C$3:C3677,"Coin Deposit",$E$3:E3677,"&lt;&gt;")</f>
        <v>0</v>
      </c>
      <c r="X3677" s="131">
        <f t="shared" si="631"/>
        <v>0</v>
      </c>
      <c r="Y3677" s="131">
        <f>IF($D3677=Y$1,SUMIFS($H$3:$H3677,$G$3:$G3677,Y$1,$C$3:$C3677,"Sell"),0)</f>
        <v>0</v>
      </c>
      <c r="Z3677" s="131">
        <f t="shared" si="632"/>
        <v>0</v>
      </c>
      <c r="AA3677" s="131">
        <f>IF($D3677=AA$1,SUMIFS($H$3:$H3677,$G$3:$G3677,AA$1,$C$3:$C3677,"Sell"),0)</f>
        <v>0</v>
      </c>
      <c r="AB3677" s="131">
        <f t="shared" si="633"/>
        <v>0</v>
      </c>
      <c r="AC3677" s="131">
        <f>SUMIFS('Deductions and Deposits'!$H:$H,'Deductions and Deposits'!$G:$G,D3677,'Deductions and Deposits'!$F:$F,"&lt;="&amp;B3677)+SUMIFS($F$3:F3677,$D$3:D3677,D3677,$C$3:C3677,"Coin Deposit",$E$3:E3677,"")</f>
        <v>0</v>
      </c>
      <c r="AD3677" s="131">
        <f>SUMIFS('Deductions and Deposits'!$D:$D,'Deductions and Deposits'!$C:$C,D3677)+SUMIFS($F:$F,$D:$D,D3677,$C:$C,"Coin Deduction")</f>
        <v>0</v>
      </c>
      <c r="AE3677" s="131">
        <f>Table5[[#This Row],[Column4]]+Table5[[#This Row],[Column14]]+Table5[[#This Row],[Column19]]+Table5[[#This Row],[Column12]]</f>
        <v>0</v>
      </c>
      <c r="AF3677" s="131">
        <f>Table5[[#This Row],[Column5]]+Table5[[#This Row],[Column13]]+Table5[[#This Row],[Column21]]+Table5[[#This Row],[Column18]]</f>
        <v>0</v>
      </c>
      <c r="AG3677" s="131">
        <f t="shared" si="634"/>
        <v>0</v>
      </c>
      <c r="AH3677" s="131">
        <f t="shared" si="635"/>
        <v>0</v>
      </c>
      <c r="AI3677" s="131">
        <f>Table5[[#This Row],[Column17]]-Table5[[#This Row],[Column20]]</f>
        <v>0</v>
      </c>
      <c r="AJ3677" s="131">
        <f t="shared" si="636"/>
        <v>0</v>
      </c>
      <c r="AK3677" s="131">
        <f t="shared" si="629"/>
        <v>0</v>
      </c>
      <c r="AL3677" s="131">
        <f t="shared" si="637"/>
        <v>0</v>
      </c>
      <c r="AM3677" s="131" t="str">
        <f t="shared" si="638"/>
        <v/>
      </c>
      <c r="AN3677" s="131" t="str">
        <f t="shared" ca="1" si="639"/>
        <v/>
      </c>
    </row>
    <row r="3678" spans="1:40" ht="20.25" customHeight="1" x14ac:dyDescent="0.3">
      <c r="A3678" s="127"/>
      <c r="B3678" s="164"/>
      <c r="C3678" s="139"/>
      <c r="D3678" s="140"/>
      <c r="E3678" s="139"/>
      <c r="F3678" s="139"/>
      <c r="G3678" s="140"/>
      <c r="H3678" s="139"/>
      <c r="I3678" s="129"/>
      <c r="L3678" s="128"/>
      <c r="M3678" s="128"/>
      <c r="N3678" s="128"/>
      <c r="O3678" s="128"/>
      <c r="P3678" s="128"/>
      <c r="Q3678" s="128"/>
      <c r="R3678" s="128"/>
      <c r="S3678" s="128"/>
      <c r="T3678" s="120">
        <f t="shared" si="630"/>
        <v>0</v>
      </c>
      <c r="U3678" s="131"/>
      <c r="V3678" s="131"/>
      <c r="W3678" s="131">
        <f>SUMIFS($F$3:F3678,$D$3:D3678,D3678,$C$3:C3678,"Buy")+SUMIFS($F$3:F3678,$D$3:D3678,D3678,$C$3:C3678,"Coin Deposit",$E$3:E3678,"&lt;&gt;")</f>
        <v>0</v>
      </c>
      <c r="X3678" s="131">
        <f t="shared" si="631"/>
        <v>0</v>
      </c>
      <c r="Y3678" s="131">
        <f>IF($D3678=Y$1,SUMIFS($H$3:$H3678,$G$3:$G3678,Y$1,$C$3:$C3678,"Sell"),0)</f>
        <v>0</v>
      </c>
      <c r="Z3678" s="131">
        <f t="shared" si="632"/>
        <v>0</v>
      </c>
      <c r="AA3678" s="131">
        <f>IF($D3678=AA$1,SUMIFS($H$3:$H3678,$G$3:$G3678,AA$1,$C$3:$C3678,"Sell"),0)</f>
        <v>0</v>
      </c>
      <c r="AB3678" s="131">
        <f t="shared" si="633"/>
        <v>0</v>
      </c>
      <c r="AC3678" s="131">
        <f>SUMIFS('Deductions and Deposits'!$H:$H,'Deductions and Deposits'!$G:$G,D3678,'Deductions and Deposits'!$F:$F,"&lt;="&amp;B3678)+SUMIFS($F$3:F3678,$D$3:D3678,D3678,$C$3:C3678,"Coin Deposit",$E$3:E3678,"")</f>
        <v>0</v>
      </c>
      <c r="AD3678" s="131">
        <f>SUMIFS('Deductions and Deposits'!$D:$D,'Deductions and Deposits'!$C:$C,D3678)+SUMIFS($F:$F,$D:$D,D3678,$C:$C,"Coin Deduction")</f>
        <v>0</v>
      </c>
      <c r="AE3678" s="131">
        <f>Table5[[#This Row],[Column4]]+Table5[[#This Row],[Column14]]+Table5[[#This Row],[Column19]]+Table5[[#This Row],[Column12]]</f>
        <v>0</v>
      </c>
      <c r="AF3678" s="131">
        <f>Table5[[#This Row],[Column5]]+Table5[[#This Row],[Column13]]+Table5[[#This Row],[Column21]]+Table5[[#This Row],[Column18]]</f>
        <v>0</v>
      </c>
      <c r="AG3678" s="131">
        <f t="shared" si="634"/>
        <v>0</v>
      </c>
      <c r="AH3678" s="131">
        <f t="shared" si="635"/>
        <v>0</v>
      </c>
      <c r="AI3678" s="131">
        <f>Table5[[#This Row],[Column17]]-Table5[[#This Row],[Column20]]</f>
        <v>0</v>
      </c>
      <c r="AJ3678" s="131">
        <f t="shared" si="636"/>
        <v>0</v>
      </c>
      <c r="AK3678" s="131">
        <f t="shared" si="629"/>
        <v>0</v>
      </c>
      <c r="AL3678" s="131">
        <f t="shared" si="637"/>
        <v>0</v>
      </c>
      <c r="AM3678" s="131" t="str">
        <f t="shared" si="638"/>
        <v/>
      </c>
      <c r="AN3678" s="131" t="str">
        <f t="shared" ca="1" si="639"/>
        <v/>
      </c>
    </row>
    <row r="3679" spans="1:40" ht="20.25" customHeight="1" x14ac:dyDescent="0.3">
      <c r="A3679" s="127"/>
      <c r="B3679" s="164"/>
      <c r="C3679" s="139"/>
      <c r="D3679" s="140"/>
      <c r="E3679" s="139"/>
      <c r="F3679" s="139"/>
      <c r="G3679" s="140"/>
      <c r="H3679" s="139"/>
      <c r="I3679" s="129"/>
      <c r="L3679" s="128"/>
      <c r="M3679" s="128"/>
      <c r="N3679" s="128"/>
      <c r="O3679" s="128"/>
      <c r="P3679" s="128"/>
      <c r="Q3679" s="128"/>
      <c r="R3679" s="128"/>
      <c r="S3679" s="128"/>
      <c r="T3679" s="120">
        <f t="shared" si="630"/>
        <v>0</v>
      </c>
      <c r="U3679" s="131"/>
      <c r="V3679" s="131"/>
      <c r="W3679" s="131">
        <f>SUMIFS($F$3:F3679,$D$3:D3679,D3679,$C$3:C3679,"Buy")+SUMIFS($F$3:F3679,$D$3:D3679,D3679,$C$3:C3679,"Coin Deposit",$E$3:E3679,"&lt;&gt;")</f>
        <v>0</v>
      </c>
      <c r="X3679" s="131">
        <f t="shared" si="631"/>
        <v>0</v>
      </c>
      <c r="Y3679" s="131">
        <f>IF($D3679=Y$1,SUMIFS($H$3:$H3679,$G$3:$G3679,Y$1,$C$3:$C3679,"Sell"),0)</f>
        <v>0</v>
      </c>
      <c r="Z3679" s="131">
        <f t="shared" si="632"/>
        <v>0</v>
      </c>
      <c r="AA3679" s="131">
        <f>IF($D3679=AA$1,SUMIFS($H$3:$H3679,$G$3:$G3679,AA$1,$C$3:$C3679,"Sell"),0)</f>
        <v>0</v>
      </c>
      <c r="AB3679" s="131">
        <f t="shared" si="633"/>
        <v>0</v>
      </c>
      <c r="AC3679" s="131">
        <f>SUMIFS('Deductions and Deposits'!$H:$H,'Deductions and Deposits'!$G:$G,D3679,'Deductions and Deposits'!$F:$F,"&lt;="&amp;B3679)+SUMIFS($F$3:F3679,$D$3:D3679,D3679,$C$3:C3679,"Coin Deposit",$E$3:E3679,"")</f>
        <v>0</v>
      </c>
      <c r="AD3679" s="131">
        <f>SUMIFS('Deductions and Deposits'!$D:$D,'Deductions and Deposits'!$C:$C,D3679)+SUMIFS($F:$F,$D:$D,D3679,$C:$C,"Coin Deduction")</f>
        <v>0</v>
      </c>
      <c r="AE3679" s="131">
        <f>Table5[[#This Row],[Column4]]+Table5[[#This Row],[Column14]]+Table5[[#This Row],[Column19]]+Table5[[#This Row],[Column12]]</f>
        <v>0</v>
      </c>
      <c r="AF3679" s="131">
        <f>Table5[[#This Row],[Column5]]+Table5[[#This Row],[Column13]]+Table5[[#This Row],[Column21]]+Table5[[#This Row],[Column18]]</f>
        <v>0</v>
      </c>
      <c r="AG3679" s="131">
        <f t="shared" si="634"/>
        <v>0</v>
      </c>
      <c r="AH3679" s="131">
        <f t="shared" si="635"/>
        <v>0</v>
      </c>
      <c r="AI3679" s="131">
        <f>Table5[[#This Row],[Column17]]-Table5[[#This Row],[Column20]]</f>
        <v>0</v>
      </c>
      <c r="AJ3679" s="131">
        <f t="shared" si="636"/>
        <v>0</v>
      </c>
      <c r="AK3679" s="131">
        <f t="shared" si="629"/>
        <v>0</v>
      </c>
      <c r="AL3679" s="131">
        <f t="shared" si="637"/>
        <v>0</v>
      </c>
      <c r="AM3679" s="131" t="str">
        <f t="shared" si="638"/>
        <v/>
      </c>
      <c r="AN3679" s="131" t="str">
        <f t="shared" ca="1" si="639"/>
        <v/>
      </c>
    </row>
    <row r="3680" spans="1:40" ht="20.25" customHeight="1" x14ac:dyDescent="0.3">
      <c r="A3680" s="127"/>
      <c r="B3680" s="164"/>
      <c r="C3680" s="139"/>
      <c r="D3680" s="140"/>
      <c r="E3680" s="139"/>
      <c r="F3680" s="139"/>
      <c r="G3680" s="140"/>
      <c r="H3680" s="139"/>
      <c r="I3680" s="129"/>
      <c r="L3680" s="128"/>
      <c r="M3680" s="128"/>
      <c r="N3680" s="128"/>
      <c r="O3680" s="128"/>
      <c r="P3680" s="128"/>
      <c r="Q3680" s="128"/>
      <c r="R3680" s="128"/>
      <c r="S3680" s="128"/>
      <c r="T3680" s="120">
        <f t="shared" si="630"/>
        <v>0</v>
      </c>
      <c r="U3680" s="131"/>
      <c r="V3680" s="131"/>
      <c r="W3680" s="131">
        <f>SUMIFS($F$3:F3680,$D$3:D3680,D3680,$C$3:C3680,"Buy")+SUMIFS($F$3:F3680,$D$3:D3680,D3680,$C$3:C3680,"Coin Deposit",$E$3:E3680,"&lt;&gt;")</f>
        <v>0</v>
      </c>
      <c r="X3680" s="131">
        <f t="shared" si="631"/>
        <v>0</v>
      </c>
      <c r="Y3680" s="131">
        <f>IF($D3680=Y$1,SUMIFS($H$3:$H3680,$G$3:$G3680,Y$1,$C$3:$C3680,"Sell"),0)</f>
        <v>0</v>
      </c>
      <c r="Z3680" s="131">
        <f t="shared" si="632"/>
        <v>0</v>
      </c>
      <c r="AA3680" s="131">
        <f>IF($D3680=AA$1,SUMIFS($H$3:$H3680,$G$3:$G3680,AA$1,$C$3:$C3680,"Sell"),0)</f>
        <v>0</v>
      </c>
      <c r="AB3680" s="131">
        <f t="shared" si="633"/>
        <v>0</v>
      </c>
      <c r="AC3680" s="131">
        <f>SUMIFS('Deductions and Deposits'!$H:$H,'Deductions and Deposits'!$G:$G,D3680,'Deductions and Deposits'!$F:$F,"&lt;="&amp;B3680)+SUMIFS($F$3:F3680,$D$3:D3680,D3680,$C$3:C3680,"Coin Deposit",$E$3:E3680,"")</f>
        <v>0</v>
      </c>
      <c r="AD3680" s="131">
        <f>SUMIFS('Deductions and Deposits'!$D:$D,'Deductions and Deposits'!$C:$C,D3680)+SUMIFS($F:$F,$D:$D,D3680,$C:$C,"Coin Deduction")</f>
        <v>0</v>
      </c>
      <c r="AE3680" s="131">
        <f>Table5[[#This Row],[Column4]]+Table5[[#This Row],[Column14]]+Table5[[#This Row],[Column19]]+Table5[[#This Row],[Column12]]</f>
        <v>0</v>
      </c>
      <c r="AF3680" s="131">
        <f>Table5[[#This Row],[Column5]]+Table5[[#This Row],[Column13]]+Table5[[#This Row],[Column21]]+Table5[[#This Row],[Column18]]</f>
        <v>0</v>
      </c>
      <c r="AG3680" s="131">
        <f t="shared" si="634"/>
        <v>0</v>
      </c>
      <c r="AH3680" s="131">
        <f t="shared" si="635"/>
        <v>0</v>
      </c>
      <c r="AI3680" s="131">
        <f>Table5[[#This Row],[Column17]]-Table5[[#This Row],[Column20]]</f>
        <v>0</v>
      </c>
      <c r="AJ3680" s="131">
        <f t="shared" si="636"/>
        <v>0</v>
      </c>
      <c r="AK3680" s="131">
        <f t="shared" si="629"/>
        <v>0</v>
      </c>
      <c r="AL3680" s="131">
        <f t="shared" si="637"/>
        <v>0</v>
      </c>
      <c r="AM3680" s="131" t="str">
        <f t="shared" si="638"/>
        <v/>
      </c>
      <c r="AN3680" s="131" t="str">
        <f t="shared" ca="1" si="639"/>
        <v/>
      </c>
    </row>
    <row r="3681" spans="1:40" ht="20.25" customHeight="1" x14ac:dyDescent="0.3">
      <c r="A3681" s="127"/>
      <c r="B3681" s="164"/>
      <c r="C3681" s="139"/>
      <c r="D3681" s="140"/>
      <c r="E3681" s="139"/>
      <c r="F3681" s="139"/>
      <c r="G3681" s="140"/>
      <c r="H3681" s="139"/>
      <c r="I3681" s="129"/>
      <c r="L3681" s="128"/>
      <c r="M3681" s="128"/>
      <c r="N3681" s="128"/>
      <c r="O3681" s="128"/>
      <c r="P3681" s="128"/>
      <c r="Q3681" s="128"/>
      <c r="R3681" s="128"/>
      <c r="S3681" s="128"/>
      <c r="T3681" s="120">
        <f t="shared" si="630"/>
        <v>0</v>
      </c>
      <c r="U3681" s="131"/>
      <c r="V3681" s="131"/>
      <c r="W3681" s="131">
        <f>SUMIFS($F$3:F3681,$D$3:D3681,D3681,$C$3:C3681,"Buy")+SUMIFS($F$3:F3681,$D$3:D3681,D3681,$C$3:C3681,"Coin Deposit",$E$3:E3681,"&lt;&gt;")</f>
        <v>0</v>
      </c>
      <c r="X3681" s="131">
        <f t="shared" si="631"/>
        <v>0</v>
      </c>
      <c r="Y3681" s="131">
        <f>IF($D3681=Y$1,SUMIFS($H$3:$H3681,$G$3:$G3681,Y$1,$C$3:$C3681,"Sell"),0)</f>
        <v>0</v>
      </c>
      <c r="Z3681" s="131">
        <f t="shared" si="632"/>
        <v>0</v>
      </c>
      <c r="AA3681" s="131">
        <f>IF($D3681=AA$1,SUMIFS($H$3:$H3681,$G$3:$G3681,AA$1,$C$3:$C3681,"Sell"),0)</f>
        <v>0</v>
      </c>
      <c r="AB3681" s="131">
        <f t="shared" si="633"/>
        <v>0</v>
      </c>
      <c r="AC3681" s="131">
        <f>SUMIFS('Deductions and Deposits'!$H:$H,'Deductions and Deposits'!$G:$G,D3681,'Deductions and Deposits'!$F:$F,"&lt;="&amp;B3681)+SUMIFS($F$3:F3681,$D$3:D3681,D3681,$C$3:C3681,"Coin Deposit",$E$3:E3681,"")</f>
        <v>0</v>
      </c>
      <c r="AD3681" s="131">
        <f>SUMIFS('Deductions and Deposits'!$D:$D,'Deductions and Deposits'!$C:$C,D3681)+SUMIFS($F:$F,$D:$D,D3681,$C:$C,"Coin Deduction")</f>
        <v>0</v>
      </c>
      <c r="AE3681" s="131">
        <f>Table5[[#This Row],[Column4]]+Table5[[#This Row],[Column14]]+Table5[[#This Row],[Column19]]+Table5[[#This Row],[Column12]]</f>
        <v>0</v>
      </c>
      <c r="AF3681" s="131">
        <f>Table5[[#This Row],[Column5]]+Table5[[#This Row],[Column13]]+Table5[[#This Row],[Column21]]+Table5[[#This Row],[Column18]]</f>
        <v>0</v>
      </c>
      <c r="AG3681" s="131">
        <f t="shared" si="634"/>
        <v>0</v>
      </c>
      <c r="AH3681" s="131">
        <f t="shared" si="635"/>
        <v>0</v>
      </c>
      <c r="AI3681" s="131">
        <f>Table5[[#This Row],[Column17]]-Table5[[#This Row],[Column20]]</f>
        <v>0</v>
      </c>
      <c r="AJ3681" s="131">
        <f t="shared" si="636"/>
        <v>0</v>
      </c>
      <c r="AK3681" s="131">
        <f t="shared" si="629"/>
        <v>0</v>
      </c>
      <c r="AL3681" s="131">
        <f t="shared" si="637"/>
        <v>0</v>
      </c>
      <c r="AM3681" s="131" t="str">
        <f t="shared" si="638"/>
        <v/>
      </c>
      <c r="AN3681" s="131" t="str">
        <f t="shared" ca="1" si="639"/>
        <v/>
      </c>
    </row>
    <row r="3682" spans="1:40" ht="20.25" customHeight="1" x14ac:dyDescent="0.3">
      <c r="A3682" s="127"/>
      <c r="B3682" s="164"/>
      <c r="C3682" s="139"/>
      <c r="D3682" s="140"/>
      <c r="E3682" s="139"/>
      <c r="F3682" s="139"/>
      <c r="G3682" s="140"/>
      <c r="H3682" s="139"/>
      <c r="I3682" s="129"/>
      <c r="L3682" s="128"/>
      <c r="M3682" s="128"/>
      <c r="N3682" s="128"/>
      <c r="O3682" s="128"/>
      <c r="P3682" s="128"/>
      <c r="Q3682" s="128"/>
      <c r="R3682" s="128"/>
      <c r="S3682" s="128"/>
      <c r="T3682" s="120">
        <f t="shared" si="630"/>
        <v>0</v>
      </c>
      <c r="U3682" s="131"/>
      <c r="V3682" s="131"/>
      <c r="W3682" s="131">
        <f>SUMIFS($F$3:F3682,$D$3:D3682,D3682,$C$3:C3682,"Buy")+SUMIFS($F$3:F3682,$D$3:D3682,D3682,$C$3:C3682,"Coin Deposit",$E$3:E3682,"&lt;&gt;")</f>
        <v>0</v>
      </c>
      <c r="X3682" s="131">
        <f t="shared" si="631"/>
        <v>0</v>
      </c>
      <c r="Y3682" s="131">
        <f>IF($D3682=Y$1,SUMIFS($H$3:$H3682,$G$3:$G3682,Y$1,$C$3:$C3682,"Sell"),0)</f>
        <v>0</v>
      </c>
      <c r="Z3682" s="131">
        <f t="shared" si="632"/>
        <v>0</v>
      </c>
      <c r="AA3682" s="131">
        <f>IF($D3682=AA$1,SUMIFS($H$3:$H3682,$G$3:$G3682,AA$1,$C$3:$C3682,"Sell"),0)</f>
        <v>0</v>
      </c>
      <c r="AB3682" s="131">
        <f t="shared" si="633"/>
        <v>0</v>
      </c>
      <c r="AC3682" s="131">
        <f>SUMIFS('Deductions and Deposits'!$H:$H,'Deductions and Deposits'!$G:$G,D3682,'Deductions and Deposits'!$F:$F,"&lt;="&amp;B3682)+SUMIFS($F$3:F3682,$D$3:D3682,D3682,$C$3:C3682,"Coin Deposit",$E$3:E3682,"")</f>
        <v>0</v>
      </c>
      <c r="AD3682" s="131">
        <f>SUMIFS('Deductions and Deposits'!$D:$D,'Deductions and Deposits'!$C:$C,D3682)+SUMIFS($F:$F,$D:$D,D3682,$C:$C,"Coin Deduction")</f>
        <v>0</v>
      </c>
      <c r="AE3682" s="131">
        <f>Table5[[#This Row],[Column4]]+Table5[[#This Row],[Column14]]+Table5[[#This Row],[Column19]]+Table5[[#This Row],[Column12]]</f>
        <v>0</v>
      </c>
      <c r="AF3682" s="131">
        <f>Table5[[#This Row],[Column5]]+Table5[[#This Row],[Column13]]+Table5[[#This Row],[Column21]]+Table5[[#This Row],[Column18]]</f>
        <v>0</v>
      </c>
      <c r="AG3682" s="131">
        <f t="shared" si="634"/>
        <v>0</v>
      </c>
      <c r="AH3682" s="131">
        <f t="shared" si="635"/>
        <v>0</v>
      </c>
      <c r="AI3682" s="131">
        <f>Table5[[#This Row],[Column17]]-Table5[[#This Row],[Column20]]</f>
        <v>0</v>
      </c>
      <c r="AJ3682" s="131">
        <f t="shared" si="636"/>
        <v>0</v>
      </c>
      <c r="AK3682" s="131">
        <f t="shared" si="629"/>
        <v>0</v>
      </c>
      <c r="AL3682" s="131">
        <f t="shared" si="637"/>
        <v>0</v>
      </c>
      <c r="AM3682" s="131" t="str">
        <f t="shared" si="638"/>
        <v/>
      </c>
      <c r="AN3682" s="131" t="str">
        <f t="shared" ca="1" si="639"/>
        <v/>
      </c>
    </row>
    <row r="3683" spans="1:40" ht="20.25" customHeight="1" x14ac:dyDescent="0.3">
      <c r="A3683" s="127"/>
      <c r="B3683" s="164"/>
      <c r="C3683" s="139"/>
      <c r="D3683" s="140"/>
      <c r="E3683" s="139"/>
      <c r="F3683" s="139"/>
      <c r="G3683" s="140"/>
      <c r="H3683" s="139"/>
      <c r="I3683" s="129"/>
      <c r="L3683" s="128"/>
      <c r="M3683" s="128"/>
      <c r="N3683" s="128"/>
      <c r="O3683" s="128"/>
      <c r="P3683" s="128"/>
      <c r="Q3683" s="128"/>
      <c r="R3683" s="128"/>
      <c r="S3683" s="128"/>
      <c r="T3683" s="120">
        <f t="shared" si="630"/>
        <v>0</v>
      </c>
      <c r="U3683" s="131"/>
      <c r="V3683" s="131"/>
      <c r="W3683" s="131">
        <f>SUMIFS($F$3:F3683,$D$3:D3683,D3683,$C$3:C3683,"Buy")+SUMIFS($F$3:F3683,$D$3:D3683,D3683,$C$3:C3683,"Coin Deposit",$E$3:E3683,"&lt;&gt;")</f>
        <v>0</v>
      </c>
      <c r="X3683" s="131">
        <f t="shared" si="631"/>
        <v>0</v>
      </c>
      <c r="Y3683" s="131">
        <f>IF($D3683=Y$1,SUMIFS($H$3:$H3683,$G$3:$G3683,Y$1,$C$3:$C3683,"Sell"),0)</f>
        <v>0</v>
      </c>
      <c r="Z3683" s="131">
        <f t="shared" si="632"/>
        <v>0</v>
      </c>
      <c r="AA3683" s="131">
        <f>IF($D3683=AA$1,SUMIFS($H$3:$H3683,$G$3:$G3683,AA$1,$C$3:$C3683,"Sell"),0)</f>
        <v>0</v>
      </c>
      <c r="AB3683" s="131">
        <f t="shared" si="633"/>
        <v>0</v>
      </c>
      <c r="AC3683" s="131">
        <f>SUMIFS('Deductions and Deposits'!$H:$H,'Deductions and Deposits'!$G:$G,D3683,'Deductions and Deposits'!$F:$F,"&lt;="&amp;B3683)+SUMIFS($F$3:F3683,$D$3:D3683,D3683,$C$3:C3683,"Coin Deposit",$E$3:E3683,"")</f>
        <v>0</v>
      </c>
      <c r="AD3683" s="131">
        <f>SUMIFS('Deductions and Deposits'!$D:$D,'Deductions and Deposits'!$C:$C,D3683)+SUMIFS($F:$F,$D:$D,D3683,$C:$C,"Coin Deduction")</f>
        <v>0</v>
      </c>
      <c r="AE3683" s="131">
        <f>Table5[[#This Row],[Column4]]+Table5[[#This Row],[Column14]]+Table5[[#This Row],[Column19]]+Table5[[#This Row],[Column12]]</f>
        <v>0</v>
      </c>
      <c r="AF3683" s="131">
        <f>Table5[[#This Row],[Column5]]+Table5[[#This Row],[Column13]]+Table5[[#This Row],[Column21]]+Table5[[#This Row],[Column18]]</f>
        <v>0</v>
      </c>
      <c r="AG3683" s="131">
        <f t="shared" si="634"/>
        <v>0</v>
      </c>
      <c r="AH3683" s="131">
        <f t="shared" si="635"/>
        <v>0</v>
      </c>
      <c r="AI3683" s="131">
        <f>Table5[[#This Row],[Column17]]-Table5[[#This Row],[Column20]]</f>
        <v>0</v>
      </c>
      <c r="AJ3683" s="131">
        <f t="shared" si="636"/>
        <v>0</v>
      </c>
      <c r="AK3683" s="131">
        <f t="shared" si="629"/>
        <v>0</v>
      </c>
      <c r="AL3683" s="131">
        <f t="shared" si="637"/>
        <v>0</v>
      </c>
      <c r="AM3683" s="131" t="str">
        <f t="shared" si="638"/>
        <v/>
      </c>
      <c r="AN3683" s="131" t="str">
        <f t="shared" ca="1" si="639"/>
        <v/>
      </c>
    </row>
    <row r="3684" spans="1:40" ht="20.25" customHeight="1" x14ac:dyDescent="0.3">
      <c r="A3684" s="127"/>
      <c r="B3684" s="164"/>
      <c r="C3684" s="139"/>
      <c r="D3684" s="140"/>
      <c r="E3684" s="139"/>
      <c r="F3684" s="139"/>
      <c r="G3684" s="140"/>
      <c r="H3684" s="139"/>
      <c r="I3684" s="129"/>
      <c r="L3684" s="128"/>
      <c r="M3684" s="128"/>
      <c r="N3684" s="128"/>
      <c r="O3684" s="128"/>
      <c r="P3684" s="128"/>
      <c r="Q3684" s="128"/>
      <c r="R3684" s="128"/>
      <c r="S3684" s="128"/>
      <c r="T3684" s="120">
        <f t="shared" si="630"/>
        <v>0</v>
      </c>
      <c r="U3684" s="131"/>
      <c r="V3684" s="131"/>
      <c r="W3684" s="131">
        <f>SUMIFS($F$3:F3684,$D$3:D3684,D3684,$C$3:C3684,"Buy")+SUMIFS($F$3:F3684,$D$3:D3684,D3684,$C$3:C3684,"Coin Deposit",$E$3:E3684,"&lt;&gt;")</f>
        <v>0</v>
      </c>
      <c r="X3684" s="131">
        <f t="shared" si="631"/>
        <v>0</v>
      </c>
      <c r="Y3684" s="131">
        <f>IF($D3684=Y$1,SUMIFS($H$3:$H3684,$G$3:$G3684,Y$1,$C$3:$C3684,"Sell"),0)</f>
        <v>0</v>
      </c>
      <c r="Z3684" s="131">
        <f t="shared" si="632"/>
        <v>0</v>
      </c>
      <c r="AA3684" s="131">
        <f>IF($D3684=AA$1,SUMIFS($H$3:$H3684,$G$3:$G3684,AA$1,$C$3:$C3684,"Sell"),0)</f>
        <v>0</v>
      </c>
      <c r="AB3684" s="131">
        <f t="shared" si="633"/>
        <v>0</v>
      </c>
      <c r="AC3684" s="131">
        <f>SUMIFS('Deductions and Deposits'!$H:$H,'Deductions and Deposits'!$G:$G,D3684,'Deductions and Deposits'!$F:$F,"&lt;="&amp;B3684)+SUMIFS($F$3:F3684,$D$3:D3684,D3684,$C$3:C3684,"Coin Deposit",$E$3:E3684,"")</f>
        <v>0</v>
      </c>
      <c r="AD3684" s="131">
        <f>SUMIFS('Deductions and Deposits'!$D:$D,'Deductions and Deposits'!$C:$C,D3684)+SUMIFS($F:$F,$D:$D,D3684,$C:$C,"Coin Deduction")</f>
        <v>0</v>
      </c>
      <c r="AE3684" s="131">
        <f>Table5[[#This Row],[Column4]]+Table5[[#This Row],[Column14]]+Table5[[#This Row],[Column19]]+Table5[[#This Row],[Column12]]</f>
        <v>0</v>
      </c>
      <c r="AF3684" s="131">
        <f>Table5[[#This Row],[Column5]]+Table5[[#This Row],[Column13]]+Table5[[#This Row],[Column21]]+Table5[[#This Row],[Column18]]</f>
        <v>0</v>
      </c>
      <c r="AG3684" s="131">
        <f t="shared" si="634"/>
        <v>0</v>
      </c>
      <c r="AH3684" s="131">
        <f t="shared" si="635"/>
        <v>0</v>
      </c>
      <c r="AI3684" s="131">
        <f>Table5[[#This Row],[Column17]]-Table5[[#This Row],[Column20]]</f>
        <v>0</v>
      </c>
      <c r="AJ3684" s="131">
        <f t="shared" si="636"/>
        <v>0</v>
      </c>
      <c r="AK3684" s="131">
        <f t="shared" si="629"/>
        <v>0</v>
      </c>
      <c r="AL3684" s="131">
        <f t="shared" si="637"/>
        <v>0</v>
      </c>
      <c r="AM3684" s="131" t="str">
        <f t="shared" si="638"/>
        <v/>
      </c>
      <c r="AN3684" s="131" t="str">
        <f t="shared" ca="1" si="639"/>
        <v/>
      </c>
    </row>
    <row r="3685" spans="1:40" ht="20.25" customHeight="1" x14ac:dyDescent="0.3">
      <c r="A3685" s="127"/>
      <c r="B3685" s="164"/>
      <c r="C3685" s="139"/>
      <c r="D3685" s="140"/>
      <c r="E3685" s="139"/>
      <c r="F3685" s="139"/>
      <c r="G3685" s="140"/>
      <c r="H3685" s="139"/>
      <c r="I3685" s="129"/>
      <c r="L3685" s="128"/>
      <c r="M3685" s="128"/>
      <c r="N3685" s="128"/>
      <c r="O3685" s="128"/>
      <c r="P3685" s="128"/>
      <c r="Q3685" s="128"/>
      <c r="R3685" s="128"/>
      <c r="S3685" s="128"/>
      <c r="T3685" s="120">
        <f t="shared" si="630"/>
        <v>0</v>
      </c>
      <c r="U3685" s="131"/>
      <c r="V3685" s="131"/>
      <c r="W3685" s="131">
        <f>SUMIFS($F$3:F3685,$D$3:D3685,D3685,$C$3:C3685,"Buy")+SUMIFS($F$3:F3685,$D$3:D3685,D3685,$C$3:C3685,"Coin Deposit",$E$3:E3685,"&lt;&gt;")</f>
        <v>0</v>
      </c>
      <c r="X3685" s="131">
        <f t="shared" si="631"/>
        <v>0</v>
      </c>
      <c r="Y3685" s="131">
        <f>IF($D3685=Y$1,SUMIFS($H$3:$H3685,$G$3:$G3685,Y$1,$C$3:$C3685,"Sell"),0)</f>
        <v>0</v>
      </c>
      <c r="Z3685" s="131">
        <f t="shared" si="632"/>
        <v>0</v>
      </c>
      <c r="AA3685" s="131">
        <f>IF($D3685=AA$1,SUMIFS($H$3:$H3685,$G$3:$G3685,AA$1,$C$3:$C3685,"Sell"),0)</f>
        <v>0</v>
      </c>
      <c r="AB3685" s="131">
        <f t="shared" si="633"/>
        <v>0</v>
      </c>
      <c r="AC3685" s="131">
        <f>SUMIFS('Deductions and Deposits'!$H:$H,'Deductions and Deposits'!$G:$G,D3685,'Deductions and Deposits'!$F:$F,"&lt;="&amp;B3685)+SUMIFS($F$3:F3685,$D$3:D3685,D3685,$C$3:C3685,"Coin Deposit",$E$3:E3685,"")</f>
        <v>0</v>
      </c>
      <c r="AD3685" s="131">
        <f>SUMIFS('Deductions and Deposits'!$D:$D,'Deductions and Deposits'!$C:$C,D3685)+SUMIFS($F:$F,$D:$D,D3685,$C:$C,"Coin Deduction")</f>
        <v>0</v>
      </c>
      <c r="AE3685" s="131">
        <f>Table5[[#This Row],[Column4]]+Table5[[#This Row],[Column14]]+Table5[[#This Row],[Column19]]+Table5[[#This Row],[Column12]]</f>
        <v>0</v>
      </c>
      <c r="AF3685" s="131">
        <f>Table5[[#This Row],[Column5]]+Table5[[#This Row],[Column13]]+Table5[[#This Row],[Column21]]+Table5[[#This Row],[Column18]]</f>
        <v>0</v>
      </c>
      <c r="AG3685" s="131">
        <f t="shared" si="634"/>
        <v>0</v>
      </c>
      <c r="AH3685" s="131">
        <f t="shared" si="635"/>
        <v>0</v>
      </c>
      <c r="AI3685" s="131">
        <f>Table5[[#This Row],[Column17]]-Table5[[#This Row],[Column20]]</f>
        <v>0</v>
      </c>
      <c r="AJ3685" s="131">
        <f t="shared" si="636"/>
        <v>0</v>
      </c>
      <c r="AK3685" s="131">
        <f t="shared" si="629"/>
        <v>0</v>
      </c>
      <c r="AL3685" s="131">
        <f t="shared" si="637"/>
        <v>0</v>
      </c>
      <c r="AM3685" s="131" t="str">
        <f t="shared" si="638"/>
        <v/>
      </c>
      <c r="AN3685" s="131" t="str">
        <f t="shared" ca="1" si="639"/>
        <v/>
      </c>
    </row>
    <row r="3686" spans="1:40" ht="20.25" customHeight="1" x14ac:dyDescent="0.3">
      <c r="A3686" s="127"/>
      <c r="B3686" s="164"/>
      <c r="C3686" s="139"/>
      <c r="D3686" s="140"/>
      <c r="E3686" s="139"/>
      <c r="F3686" s="139"/>
      <c r="G3686" s="140"/>
      <c r="H3686" s="139"/>
      <c r="I3686" s="129"/>
      <c r="L3686" s="128"/>
      <c r="M3686" s="128"/>
      <c r="N3686" s="128"/>
      <c r="O3686" s="128"/>
      <c r="P3686" s="128"/>
      <c r="Q3686" s="128"/>
      <c r="R3686" s="128"/>
      <c r="S3686" s="128"/>
      <c r="T3686" s="120">
        <f t="shared" si="630"/>
        <v>0</v>
      </c>
      <c r="U3686" s="131"/>
      <c r="V3686" s="131"/>
      <c r="W3686" s="131">
        <f>SUMIFS($F$3:F3686,$D$3:D3686,D3686,$C$3:C3686,"Buy")+SUMIFS($F$3:F3686,$D$3:D3686,D3686,$C$3:C3686,"Coin Deposit",$E$3:E3686,"&lt;&gt;")</f>
        <v>0</v>
      </c>
      <c r="X3686" s="131">
        <f t="shared" si="631"/>
        <v>0</v>
      </c>
      <c r="Y3686" s="131">
        <f>IF($D3686=Y$1,SUMIFS($H$3:$H3686,$G$3:$G3686,Y$1,$C$3:$C3686,"Sell"),0)</f>
        <v>0</v>
      </c>
      <c r="Z3686" s="131">
        <f t="shared" si="632"/>
        <v>0</v>
      </c>
      <c r="AA3686" s="131">
        <f>IF($D3686=AA$1,SUMIFS($H$3:$H3686,$G$3:$G3686,AA$1,$C$3:$C3686,"Sell"),0)</f>
        <v>0</v>
      </c>
      <c r="AB3686" s="131">
        <f t="shared" si="633"/>
        <v>0</v>
      </c>
      <c r="AC3686" s="131">
        <f>SUMIFS('Deductions and Deposits'!$H:$H,'Deductions and Deposits'!$G:$G,D3686,'Deductions and Deposits'!$F:$F,"&lt;="&amp;B3686)+SUMIFS($F$3:F3686,$D$3:D3686,D3686,$C$3:C3686,"Coin Deposit",$E$3:E3686,"")</f>
        <v>0</v>
      </c>
      <c r="AD3686" s="131">
        <f>SUMIFS('Deductions and Deposits'!$D:$D,'Deductions and Deposits'!$C:$C,D3686)+SUMIFS($F:$F,$D:$D,D3686,$C:$C,"Coin Deduction")</f>
        <v>0</v>
      </c>
      <c r="AE3686" s="131">
        <f>Table5[[#This Row],[Column4]]+Table5[[#This Row],[Column14]]+Table5[[#This Row],[Column19]]+Table5[[#This Row],[Column12]]</f>
        <v>0</v>
      </c>
      <c r="AF3686" s="131">
        <f>Table5[[#This Row],[Column5]]+Table5[[#This Row],[Column13]]+Table5[[#This Row],[Column21]]+Table5[[#This Row],[Column18]]</f>
        <v>0</v>
      </c>
      <c r="AG3686" s="131">
        <f t="shared" si="634"/>
        <v>0</v>
      </c>
      <c r="AH3686" s="131">
        <f t="shared" si="635"/>
        <v>0</v>
      </c>
      <c r="AI3686" s="131">
        <f>Table5[[#This Row],[Column17]]-Table5[[#This Row],[Column20]]</f>
        <v>0</v>
      </c>
      <c r="AJ3686" s="131">
        <f t="shared" si="636"/>
        <v>0</v>
      </c>
      <c r="AK3686" s="131">
        <f>AJ3686*T3686</f>
        <v>0</v>
      </c>
      <c r="AL3686" s="131">
        <f t="shared" si="637"/>
        <v>0</v>
      </c>
      <c r="AM3686" s="131" t="str">
        <f t="shared" si="638"/>
        <v/>
      </c>
      <c r="AN3686" s="131" t="str">
        <f t="shared" ca="1" si="639"/>
        <v/>
      </c>
    </row>
    <row r="3687" spans="1:40" ht="20.25" customHeight="1" x14ac:dyDescent="0.3">
      <c r="A3687" s="127"/>
      <c r="B3687" s="164"/>
      <c r="C3687" s="139"/>
      <c r="D3687" s="140"/>
      <c r="E3687" s="139"/>
      <c r="F3687" s="139"/>
      <c r="G3687" s="140"/>
      <c r="H3687" s="139"/>
      <c r="I3687" s="129"/>
      <c r="L3687" s="128"/>
      <c r="M3687" s="128"/>
      <c r="N3687" s="128"/>
      <c r="O3687" s="128"/>
      <c r="P3687" s="128"/>
      <c r="Q3687" s="128"/>
      <c r="R3687" s="128"/>
      <c r="S3687" s="128"/>
      <c r="T3687" s="120">
        <f t="shared" si="630"/>
        <v>0</v>
      </c>
      <c r="U3687" s="131"/>
      <c r="V3687" s="131"/>
      <c r="W3687" s="131">
        <f>SUMIFS($F$3:F3687,$D$3:D3687,D3687,$C$3:C3687,"Buy")+SUMIFS($F$3:F3687,$D$3:D3687,D3687,$C$3:C3687,"Coin Deposit",$E$3:E3687,"&lt;&gt;")</f>
        <v>0</v>
      </c>
      <c r="X3687" s="131">
        <f t="shared" si="631"/>
        <v>0</v>
      </c>
      <c r="Y3687" s="131">
        <f>IF($D3687=Y$1,SUMIFS($H$3:$H3687,$G$3:$G3687,Y$1,$C$3:$C3687,"Sell"),0)</f>
        <v>0</v>
      </c>
      <c r="Z3687" s="131">
        <f t="shared" si="632"/>
        <v>0</v>
      </c>
      <c r="AA3687" s="131">
        <f>IF($D3687=AA$1,SUMIFS($H$3:$H3687,$G$3:$G3687,AA$1,$C$3:$C3687,"Sell"),0)</f>
        <v>0</v>
      </c>
      <c r="AB3687" s="131">
        <f t="shared" si="633"/>
        <v>0</v>
      </c>
      <c r="AC3687" s="131">
        <f>SUMIFS('Deductions and Deposits'!$H:$H,'Deductions and Deposits'!$G:$G,D3687,'Deductions and Deposits'!$F:$F,"&lt;="&amp;B3687)+SUMIFS($F$3:F3687,$D$3:D3687,D3687,$C$3:C3687,"Coin Deposit",$E$3:E3687,"")</f>
        <v>0</v>
      </c>
      <c r="AD3687" s="131">
        <f>SUMIFS('Deductions and Deposits'!$D:$D,'Deductions and Deposits'!$C:$C,D3687)+SUMIFS($F:$F,$D:$D,D3687,$C:$C,"Coin Deduction")</f>
        <v>0</v>
      </c>
      <c r="AE3687" s="131">
        <f>Table5[[#This Row],[Column4]]+Table5[[#This Row],[Column14]]+Table5[[#This Row],[Column19]]+Table5[[#This Row],[Column12]]</f>
        <v>0</v>
      </c>
      <c r="AF3687" s="131">
        <f>Table5[[#This Row],[Column5]]+Table5[[#This Row],[Column13]]+Table5[[#This Row],[Column21]]+Table5[[#This Row],[Column18]]</f>
        <v>0</v>
      </c>
      <c r="AG3687" s="131">
        <f t="shared" si="634"/>
        <v>0</v>
      </c>
      <c r="AH3687" s="131">
        <f t="shared" si="635"/>
        <v>0</v>
      </c>
      <c r="AI3687" s="131">
        <f>Table5[[#This Row],[Column17]]-Table5[[#This Row],[Column20]]</f>
        <v>0</v>
      </c>
      <c r="AJ3687" s="131">
        <f t="shared" si="636"/>
        <v>0</v>
      </c>
      <c r="AK3687" s="131">
        <f t="shared" si="451"/>
        <v>0</v>
      </c>
      <c r="AL3687" s="131">
        <f t="shared" si="637"/>
        <v>0</v>
      </c>
      <c r="AM3687" s="131" t="str">
        <f t="shared" si="638"/>
        <v/>
      </c>
      <c r="AN3687" s="131" t="str">
        <f t="shared" ca="1" si="639"/>
        <v/>
      </c>
    </row>
    <row r="3688" spans="1:40" ht="20.25" customHeight="1" x14ac:dyDescent="0.3">
      <c r="A3688" s="127"/>
      <c r="B3688" s="164"/>
      <c r="C3688" s="139"/>
      <c r="D3688" s="140"/>
      <c r="E3688" s="139"/>
      <c r="F3688" s="139"/>
      <c r="G3688" s="140"/>
      <c r="H3688" s="139"/>
      <c r="I3688" s="129"/>
      <c r="L3688" s="128"/>
      <c r="M3688" s="128"/>
      <c r="N3688" s="128"/>
      <c r="O3688" s="128"/>
      <c r="P3688" s="128"/>
      <c r="Q3688" s="128"/>
      <c r="R3688" s="128"/>
      <c r="S3688" s="128"/>
      <c r="T3688" s="120">
        <f t="shared" si="630"/>
        <v>0</v>
      </c>
      <c r="U3688" s="131"/>
      <c r="V3688" s="131"/>
      <c r="W3688" s="131">
        <f>SUMIFS($F$3:F3688,$D$3:D3688,D3688,$C$3:C3688,"Buy")+SUMIFS($F$3:F3688,$D$3:D3688,D3688,$C$3:C3688,"Coin Deposit",$E$3:E3688,"&lt;&gt;")</f>
        <v>0</v>
      </c>
      <c r="X3688" s="131">
        <f t="shared" si="631"/>
        <v>0</v>
      </c>
      <c r="Y3688" s="131">
        <f>IF($D3688=Y$1,SUMIFS($H$3:$H3688,$G$3:$G3688,Y$1,$C$3:$C3688,"Sell"),0)</f>
        <v>0</v>
      </c>
      <c r="Z3688" s="131">
        <f t="shared" si="632"/>
        <v>0</v>
      </c>
      <c r="AA3688" s="131">
        <f>IF($D3688=AA$1,SUMIFS($H$3:$H3688,$G$3:$G3688,AA$1,$C$3:$C3688,"Sell"),0)</f>
        <v>0</v>
      </c>
      <c r="AB3688" s="131">
        <f t="shared" si="633"/>
        <v>0</v>
      </c>
      <c r="AC3688" s="131">
        <f>SUMIFS('Deductions and Deposits'!$H:$H,'Deductions and Deposits'!$G:$G,D3688,'Deductions and Deposits'!$F:$F,"&lt;="&amp;B3688)+SUMIFS($F$3:F3688,$D$3:D3688,D3688,$C$3:C3688,"Coin Deposit",$E$3:E3688,"")</f>
        <v>0</v>
      </c>
      <c r="AD3688" s="131">
        <f>SUMIFS('Deductions and Deposits'!$D:$D,'Deductions and Deposits'!$C:$C,D3688)+SUMIFS($F:$F,$D:$D,D3688,$C:$C,"Coin Deduction")</f>
        <v>0</v>
      </c>
      <c r="AE3688" s="131">
        <f>Table5[[#This Row],[Column4]]+Table5[[#This Row],[Column14]]+Table5[[#This Row],[Column19]]+Table5[[#This Row],[Column12]]</f>
        <v>0</v>
      </c>
      <c r="AF3688" s="131">
        <f>Table5[[#This Row],[Column5]]+Table5[[#This Row],[Column13]]+Table5[[#This Row],[Column21]]+Table5[[#This Row],[Column18]]</f>
        <v>0</v>
      </c>
      <c r="AG3688" s="131">
        <f t="shared" si="634"/>
        <v>0</v>
      </c>
      <c r="AH3688" s="131">
        <f t="shared" si="635"/>
        <v>0</v>
      </c>
      <c r="AI3688" s="131">
        <f>Table5[[#This Row],[Column17]]-Table5[[#This Row],[Column20]]</f>
        <v>0</v>
      </c>
      <c r="AJ3688" s="131">
        <f t="shared" si="636"/>
        <v>0</v>
      </c>
      <c r="AK3688" s="131">
        <f t="shared" si="451"/>
        <v>0</v>
      </c>
      <c r="AL3688" s="131">
        <f t="shared" si="637"/>
        <v>0</v>
      </c>
      <c r="AM3688" s="131" t="str">
        <f t="shared" si="638"/>
        <v/>
      </c>
      <c r="AN3688" s="131" t="str">
        <f t="shared" ca="1" si="639"/>
        <v/>
      </c>
    </row>
    <row r="3689" spans="1:40" ht="20.25" customHeight="1" x14ac:dyDescent="0.3">
      <c r="A3689" s="127"/>
      <c r="B3689" s="164"/>
      <c r="C3689" s="139"/>
      <c r="D3689" s="140"/>
      <c r="E3689" s="139"/>
      <c r="F3689" s="139"/>
      <c r="G3689" s="140"/>
      <c r="H3689" s="139"/>
      <c r="I3689" s="129"/>
      <c r="L3689" s="128"/>
      <c r="M3689" s="128"/>
      <c r="N3689" s="128"/>
      <c r="O3689" s="128"/>
      <c r="P3689" s="128"/>
      <c r="Q3689" s="128"/>
      <c r="R3689" s="128"/>
      <c r="S3689" s="128"/>
      <c r="T3689" s="120">
        <f t="shared" si="630"/>
        <v>0</v>
      </c>
      <c r="U3689" s="131"/>
      <c r="V3689" s="131"/>
      <c r="W3689" s="131">
        <f>SUMIFS($F$3:F3689,$D$3:D3689,D3689,$C$3:C3689,"Buy")+SUMIFS($F$3:F3689,$D$3:D3689,D3689,$C$3:C3689,"Coin Deposit",$E$3:E3689,"&lt;&gt;")</f>
        <v>0</v>
      </c>
      <c r="X3689" s="131">
        <f t="shared" si="631"/>
        <v>0</v>
      </c>
      <c r="Y3689" s="131">
        <f>IF($D3689=Y$1,SUMIFS($H$3:$H3689,$G$3:$G3689,Y$1,$C$3:$C3689,"Sell"),0)</f>
        <v>0</v>
      </c>
      <c r="Z3689" s="131">
        <f t="shared" si="632"/>
        <v>0</v>
      </c>
      <c r="AA3689" s="131">
        <f>IF($D3689=AA$1,SUMIFS($H$3:$H3689,$G$3:$G3689,AA$1,$C$3:$C3689,"Sell"),0)</f>
        <v>0</v>
      </c>
      <c r="AB3689" s="131">
        <f t="shared" si="633"/>
        <v>0</v>
      </c>
      <c r="AC3689" s="131">
        <f>SUMIFS('Deductions and Deposits'!$H:$H,'Deductions and Deposits'!$G:$G,D3689,'Deductions and Deposits'!$F:$F,"&lt;="&amp;B3689)+SUMIFS($F$3:F3689,$D$3:D3689,D3689,$C$3:C3689,"Coin Deposit",$E$3:E3689,"")</f>
        <v>0</v>
      </c>
      <c r="AD3689" s="131">
        <f>SUMIFS('Deductions and Deposits'!$D:$D,'Deductions and Deposits'!$C:$C,D3689)+SUMIFS($F:$F,$D:$D,D3689,$C:$C,"Coin Deduction")</f>
        <v>0</v>
      </c>
      <c r="AE3689" s="131">
        <f>Table5[[#This Row],[Column4]]+Table5[[#This Row],[Column14]]+Table5[[#This Row],[Column19]]+Table5[[#This Row],[Column12]]</f>
        <v>0</v>
      </c>
      <c r="AF3689" s="131">
        <f>Table5[[#This Row],[Column5]]+Table5[[#This Row],[Column13]]+Table5[[#This Row],[Column21]]+Table5[[#This Row],[Column18]]</f>
        <v>0</v>
      </c>
      <c r="AG3689" s="131">
        <f t="shared" si="634"/>
        <v>0</v>
      </c>
      <c r="AH3689" s="131">
        <f t="shared" si="635"/>
        <v>0</v>
      </c>
      <c r="AI3689" s="131">
        <f>Table5[[#This Row],[Column17]]-Table5[[#This Row],[Column20]]</f>
        <v>0</v>
      </c>
      <c r="AJ3689" s="131">
        <f t="shared" si="636"/>
        <v>0</v>
      </c>
      <c r="AK3689" s="131">
        <f t="shared" si="451"/>
        <v>0</v>
      </c>
      <c r="AL3689" s="131">
        <f t="shared" si="637"/>
        <v>0</v>
      </c>
      <c r="AM3689" s="131" t="str">
        <f t="shared" si="638"/>
        <v/>
      </c>
      <c r="AN3689" s="131" t="str">
        <f t="shared" ca="1" si="639"/>
        <v/>
      </c>
    </row>
    <row r="3690" spans="1:40" ht="20.25" customHeight="1" x14ac:dyDescent="0.3">
      <c r="A3690" s="127"/>
      <c r="B3690" s="164"/>
      <c r="C3690" s="139"/>
      <c r="D3690" s="140"/>
      <c r="E3690" s="139"/>
      <c r="F3690" s="139"/>
      <c r="G3690" s="140"/>
      <c r="H3690" s="139"/>
      <c r="I3690" s="129"/>
      <c r="L3690" s="128"/>
      <c r="M3690" s="128"/>
      <c r="N3690" s="128"/>
      <c r="O3690" s="128"/>
      <c r="P3690" s="128"/>
      <c r="Q3690" s="128"/>
      <c r="R3690" s="128"/>
      <c r="S3690" s="128"/>
      <c r="T3690" s="120">
        <f t="shared" si="630"/>
        <v>0</v>
      </c>
      <c r="U3690" s="131"/>
      <c r="V3690" s="131"/>
      <c r="W3690" s="131">
        <f>SUMIFS($F$3:F3690,$D$3:D3690,D3690,$C$3:C3690,"Buy")+SUMIFS($F$3:F3690,$D$3:D3690,D3690,$C$3:C3690,"Coin Deposit",$E$3:E3690,"&lt;&gt;")</f>
        <v>0</v>
      </c>
      <c r="X3690" s="131">
        <f t="shared" si="631"/>
        <v>0</v>
      </c>
      <c r="Y3690" s="131">
        <f>IF($D3690=Y$1,SUMIFS($H$3:$H3690,$G$3:$G3690,Y$1,$C$3:$C3690,"Sell"),0)</f>
        <v>0</v>
      </c>
      <c r="Z3690" s="131">
        <f t="shared" si="632"/>
        <v>0</v>
      </c>
      <c r="AA3690" s="131">
        <f>IF($D3690=AA$1,SUMIFS($H$3:$H3690,$G$3:$G3690,AA$1,$C$3:$C3690,"Sell"),0)</f>
        <v>0</v>
      </c>
      <c r="AB3690" s="131">
        <f t="shared" si="633"/>
        <v>0</v>
      </c>
      <c r="AC3690" s="131">
        <f>SUMIFS('Deductions and Deposits'!$H:$H,'Deductions and Deposits'!$G:$G,D3690,'Deductions and Deposits'!$F:$F,"&lt;="&amp;B3690)+SUMIFS($F$3:F3690,$D$3:D3690,D3690,$C$3:C3690,"Coin Deposit",$E$3:E3690,"")</f>
        <v>0</v>
      </c>
      <c r="AD3690" s="131">
        <f>SUMIFS('Deductions and Deposits'!$D:$D,'Deductions and Deposits'!$C:$C,D3690)+SUMIFS($F:$F,$D:$D,D3690,$C:$C,"Coin Deduction")</f>
        <v>0</v>
      </c>
      <c r="AE3690" s="131">
        <f>Table5[[#This Row],[Column4]]+Table5[[#This Row],[Column14]]+Table5[[#This Row],[Column19]]+Table5[[#This Row],[Column12]]</f>
        <v>0</v>
      </c>
      <c r="AF3690" s="131">
        <f>Table5[[#This Row],[Column5]]+Table5[[#This Row],[Column13]]+Table5[[#This Row],[Column21]]+Table5[[#This Row],[Column18]]</f>
        <v>0</v>
      </c>
      <c r="AG3690" s="131">
        <f t="shared" si="634"/>
        <v>0</v>
      </c>
      <c r="AH3690" s="131">
        <f t="shared" si="635"/>
        <v>0</v>
      </c>
      <c r="AI3690" s="131">
        <f>Table5[[#This Row],[Column17]]-Table5[[#This Row],[Column20]]</f>
        <v>0</v>
      </c>
      <c r="AJ3690" s="131">
        <f t="shared" si="636"/>
        <v>0</v>
      </c>
      <c r="AK3690" s="131">
        <f t="shared" si="451"/>
        <v>0</v>
      </c>
      <c r="AL3690" s="131">
        <f t="shared" si="637"/>
        <v>0</v>
      </c>
      <c r="AM3690" s="131" t="str">
        <f t="shared" si="638"/>
        <v/>
      </c>
      <c r="AN3690" s="131" t="str">
        <f t="shared" ca="1" si="639"/>
        <v/>
      </c>
    </row>
    <row r="3691" spans="1:40" ht="20.25" customHeight="1" x14ac:dyDescent="0.3">
      <c r="A3691" s="127"/>
      <c r="B3691" s="164"/>
      <c r="C3691" s="139"/>
      <c r="D3691" s="140"/>
      <c r="E3691" s="139"/>
      <c r="F3691" s="139"/>
      <c r="G3691" s="140"/>
      <c r="H3691" s="139"/>
      <c r="I3691" s="129"/>
      <c r="L3691" s="128"/>
      <c r="M3691" s="128"/>
      <c r="N3691" s="128"/>
      <c r="O3691" s="128"/>
      <c r="P3691" s="128"/>
      <c r="Q3691" s="128"/>
      <c r="R3691" s="128"/>
      <c r="S3691" s="128"/>
      <c r="T3691" s="120">
        <f t="shared" si="630"/>
        <v>0</v>
      </c>
      <c r="U3691" s="131"/>
      <c r="V3691" s="131"/>
      <c r="W3691" s="131">
        <f>SUMIFS($F$3:F3691,$D$3:D3691,D3691,$C$3:C3691,"Buy")+SUMIFS($F$3:F3691,$D$3:D3691,D3691,$C$3:C3691,"Coin Deposit",$E$3:E3691,"&lt;&gt;")</f>
        <v>0</v>
      </c>
      <c r="X3691" s="131">
        <f t="shared" si="631"/>
        <v>0</v>
      </c>
      <c r="Y3691" s="131">
        <f>IF($D3691=Y$1,SUMIFS($H$3:$H3691,$G$3:$G3691,Y$1,$C$3:$C3691,"Sell"),0)</f>
        <v>0</v>
      </c>
      <c r="Z3691" s="131">
        <f t="shared" si="632"/>
        <v>0</v>
      </c>
      <c r="AA3691" s="131">
        <f>IF($D3691=AA$1,SUMIFS($H$3:$H3691,$G$3:$G3691,AA$1,$C$3:$C3691,"Sell"),0)</f>
        <v>0</v>
      </c>
      <c r="AB3691" s="131">
        <f t="shared" si="633"/>
        <v>0</v>
      </c>
      <c r="AC3691" s="131">
        <f>SUMIFS('Deductions and Deposits'!$H:$H,'Deductions and Deposits'!$G:$G,D3691,'Deductions and Deposits'!$F:$F,"&lt;="&amp;B3691)+SUMIFS($F$3:F3691,$D$3:D3691,D3691,$C$3:C3691,"Coin Deposit",$E$3:E3691,"")</f>
        <v>0</v>
      </c>
      <c r="AD3691" s="131">
        <f>SUMIFS('Deductions and Deposits'!$D:$D,'Deductions and Deposits'!$C:$C,D3691)+SUMIFS($F:$F,$D:$D,D3691,$C:$C,"Coin Deduction")</f>
        <v>0</v>
      </c>
      <c r="AE3691" s="131">
        <f>Table5[[#This Row],[Column4]]+Table5[[#This Row],[Column14]]+Table5[[#This Row],[Column19]]+Table5[[#This Row],[Column12]]</f>
        <v>0</v>
      </c>
      <c r="AF3691" s="131">
        <f>Table5[[#This Row],[Column5]]+Table5[[#This Row],[Column13]]+Table5[[#This Row],[Column21]]+Table5[[#This Row],[Column18]]</f>
        <v>0</v>
      </c>
      <c r="AG3691" s="131">
        <f t="shared" si="634"/>
        <v>0</v>
      </c>
      <c r="AH3691" s="131">
        <f t="shared" si="635"/>
        <v>0</v>
      </c>
      <c r="AI3691" s="131">
        <f>Table5[[#This Row],[Column17]]-Table5[[#This Row],[Column20]]</f>
        <v>0</v>
      </c>
      <c r="AJ3691" s="131">
        <f t="shared" si="636"/>
        <v>0</v>
      </c>
      <c r="AK3691" s="131">
        <f t="shared" si="451"/>
        <v>0</v>
      </c>
      <c r="AL3691" s="131">
        <f t="shared" si="637"/>
        <v>0</v>
      </c>
      <c r="AM3691" s="131" t="str">
        <f t="shared" si="638"/>
        <v/>
      </c>
      <c r="AN3691" s="131" t="str">
        <f t="shared" ca="1" si="639"/>
        <v/>
      </c>
    </row>
    <row r="3692" spans="1:40" ht="20.25" customHeight="1" x14ac:dyDescent="0.3">
      <c r="A3692" s="127"/>
      <c r="B3692" s="164"/>
      <c r="C3692" s="139"/>
      <c r="D3692" s="140"/>
      <c r="E3692" s="139"/>
      <c r="F3692" s="139"/>
      <c r="G3692" s="140"/>
      <c r="H3692" s="139"/>
      <c r="I3692" s="129"/>
      <c r="L3692" s="128"/>
      <c r="M3692" s="128"/>
      <c r="N3692" s="128"/>
      <c r="O3692" s="128"/>
      <c r="P3692" s="128"/>
      <c r="Q3692" s="128"/>
      <c r="R3692" s="128"/>
      <c r="S3692" s="128"/>
      <c r="T3692" s="120">
        <f t="shared" si="630"/>
        <v>0</v>
      </c>
      <c r="U3692" s="131"/>
      <c r="V3692" s="131"/>
      <c r="W3692" s="131">
        <f>SUMIFS($F$3:F3692,$D$3:D3692,D3692,$C$3:C3692,"Buy")+SUMIFS($F$3:F3692,$D$3:D3692,D3692,$C$3:C3692,"Coin Deposit",$E$3:E3692,"&lt;&gt;")</f>
        <v>0</v>
      </c>
      <c r="X3692" s="131">
        <f t="shared" si="631"/>
        <v>0</v>
      </c>
      <c r="Y3692" s="131">
        <f>IF($D3692=Y$1,SUMIFS($H$3:$H3692,$G$3:$G3692,Y$1,$C$3:$C3692,"Sell"),0)</f>
        <v>0</v>
      </c>
      <c r="Z3692" s="131">
        <f t="shared" si="632"/>
        <v>0</v>
      </c>
      <c r="AA3692" s="131">
        <f>IF($D3692=AA$1,SUMIFS($H$3:$H3692,$G$3:$G3692,AA$1,$C$3:$C3692,"Sell"),0)</f>
        <v>0</v>
      </c>
      <c r="AB3692" s="131">
        <f t="shared" si="633"/>
        <v>0</v>
      </c>
      <c r="AC3692" s="131">
        <f>SUMIFS('Deductions and Deposits'!$H:$H,'Deductions and Deposits'!$G:$G,D3692,'Deductions and Deposits'!$F:$F,"&lt;="&amp;B3692)+SUMIFS($F$3:F3692,$D$3:D3692,D3692,$C$3:C3692,"Coin Deposit",$E$3:E3692,"")</f>
        <v>0</v>
      </c>
      <c r="AD3692" s="131">
        <f>SUMIFS('Deductions and Deposits'!$D:$D,'Deductions and Deposits'!$C:$C,D3692)+SUMIFS($F:$F,$D:$D,D3692,$C:$C,"Coin Deduction")</f>
        <v>0</v>
      </c>
      <c r="AE3692" s="131">
        <f>Table5[[#This Row],[Column4]]+Table5[[#This Row],[Column14]]+Table5[[#This Row],[Column19]]+Table5[[#This Row],[Column12]]</f>
        <v>0</v>
      </c>
      <c r="AF3692" s="131">
        <f>Table5[[#This Row],[Column5]]+Table5[[#This Row],[Column13]]+Table5[[#This Row],[Column21]]+Table5[[#This Row],[Column18]]</f>
        <v>0</v>
      </c>
      <c r="AG3692" s="131">
        <f t="shared" si="634"/>
        <v>0</v>
      </c>
      <c r="AH3692" s="131">
        <f t="shared" si="635"/>
        <v>0</v>
      </c>
      <c r="AI3692" s="131">
        <f>Table5[[#This Row],[Column17]]-Table5[[#This Row],[Column20]]</f>
        <v>0</v>
      </c>
      <c r="AJ3692" s="131">
        <f t="shared" si="636"/>
        <v>0</v>
      </c>
      <c r="AK3692" s="131">
        <f t="shared" si="451"/>
        <v>0</v>
      </c>
      <c r="AL3692" s="131">
        <f t="shared" si="637"/>
        <v>0</v>
      </c>
      <c r="AM3692" s="131" t="str">
        <f t="shared" si="638"/>
        <v/>
      </c>
      <c r="AN3692" s="131" t="str">
        <f t="shared" ca="1" si="639"/>
        <v/>
      </c>
    </row>
    <row r="3693" spans="1:40" ht="20.25" customHeight="1" x14ac:dyDescent="0.3">
      <c r="A3693" s="127"/>
      <c r="B3693" s="164"/>
      <c r="C3693" s="139"/>
      <c r="D3693" s="140"/>
      <c r="E3693" s="139"/>
      <c r="F3693" s="139"/>
      <c r="G3693" s="140"/>
      <c r="H3693" s="139"/>
      <c r="I3693" s="129"/>
      <c r="L3693" s="128"/>
      <c r="M3693" s="128"/>
      <c r="N3693" s="128"/>
      <c r="O3693" s="128"/>
      <c r="P3693" s="128"/>
      <c r="Q3693" s="128"/>
      <c r="R3693" s="128"/>
      <c r="S3693" s="128"/>
      <c r="T3693" s="120">
        <f t="shared" si="630"/>
        <v>0</v>
      </c>
      <c r="U3693" s="131"/>
      <c r="V3693" s="131"/>
      <c r="W3693" s="131">
        <f>SUMIFS($F$3:F3693,$D$3:D3693,D3693,$C$3:C3693,"Buy")+SUMIFS($F$3:F3693,$D$3:D3693,D3693,$C$3:C3693,"Coin Deposit",$E$3:E3693,"&lt;&gt;")</f>
        <v>0</v>
      </c>
      <c r="X3693" s="131">
        <f t="shared" si="631"/>
        <v>0</v>
      </c>
      <c r="Y3693" s="131">
        <f>IF($D3693=Y$1,SUMIFS($H$3:$H3693,$G$3:$G3693,Y$1,$C$3:$C3693,"Sell"),0)</f>
        <v>0</v>
      </c>
      <c r="Z3693" s="131">
        <f t="shared" si="632"/>
        <v>0</v>
      </c>
      <c r="AA3693" s="131">
        <f>IF($D3693=AA$1,SUMIFS($H$3:$H3693,$G$3:$G3693,AA$1,$C$3:$C3693,"Sell"),0)</f>
        <v>0</v>
      </c>
      <c r="AB3693" s="131">
        <f t="shared" si="633"/>
        <v>0</v>
      </c>
      <c r="AC3693" s="131">
        <f>SUMIFS('Deductions and Deposits'!$H:$H,'Deductions and Deposits'!$G:$G,D3693,'Deductions and Deposits'!$F:$F,"&lt;="&amp;B3693)+SUMIFS($F$3:F3693,$D$3:D3693,D3693,$C$3:C3693,"Coin Deposit",$E$3:E3693,"")</f>
        <v>0</v>
      </c>
      <c r="AD3693" s="131">
        <f>SUMIFS('Deductions and Deposits'!$D:$D,'Deductions and Deposits'!$C:$C,D3693)+SUMIFS($F:$F,$D:$D,D3693,$C:$C,"Coin Deduction")</f>
        <v>0</v>
      </c>
      <c r="AE3693" s="131">
        <f>Table5[[#This Row],[Column4]]+Table5[[#This Row],[Column14]]+Table5[[#This Row],[Column19]]+Table5[[#This Row],[Column12]]</f>
        <v>0</v>
      </c>
      <c r="AF3693" s="131">
        <f>Table5[[#This Row],[Column5]]+Table5[[#This Row],[Column13]]+Table5[[#This Row],[Column21]]+Table5[[#This Row],[Column18]]</f>
        <v>0</v>
      </c>
      <c r="AG3693" s="131">
        <f t="shared" si="634"/>
        <v>0</v>
      </c>
      <c r="AH3693" s="131">
        <f t="shared" si="635"/>
        <v>0</v>
      </c>
      <c r="AI3693" s="131">
        <f>Table5[[#This Row],[Column17]]-Table5[[#This Row],[Column20]]</f>
        <v>0</v>
      </c>
      <c r="AJ3693" s="131">
        <f t="shared" si="636"/>
        <v>0</v>
      </c>
      <c r="AK3693" s="131">
        <f t="shared" si="451"/>
        <v>0</v>
      </c>
      <c r="AL3693" s="131">
        <f t="shared" si="637"/>
        <v>0</v>
      </c>
      <c r="AM3693" s="131" t="str">
        <f t="shared" si="638"/>
        <v/>
      </c>
      <c r="AN3693" s="131" t="str">
        <f t="shared" ca="1" si="639"/>
        <v/>
      </c>
    </row>
    <row r="3694" spans="1:40" ht="20.25" customHeight="1" x14ac:dyDescent="0.3">
      <c r="A3694" s="127"/>
      <c r="B3694" s="164"/>
      <c r="C3694" s="139"/>
      <c r="D3694" s="140"/>
      <c r="E3694" s="139"/>
      <c r="F3694" s="139"/>
      <c r="G3694" s="140"/>
      <c r="H3694" s="139"/>
      <c r="I3694" s="129"/>
      <c r="L3694" s="128"/>
      <c r="M3694" s="128"/>
      <c r="N3694" s="128"/>
      <c r="O3694" s="128"/>
      <c r="P3694" s="128"/>
      <c r="Q3694" s="128"/>
      <c r="R3694" s="128"/>
      <c r="S3694" s="128"/>
      <c r="T3694" s="120">
        <f t="shared" si="630"/>
        <v>0</v>
      </c>
      <c r="U3694" s="131"/>
      <c r="V3694" s="131"/>
      <c r="W3694" s="131">
        <f>SUMIFS($F$3:F3694,$D$3:D3694,D3694,$C$3:C3694,"Buy")+SUMIFS($F$3:F3694,$D$3:D3694,D3694,$C$3:C3694,"Coin Deposit",$E$3:E3694,"&lt;&gt;")</f>
        <v>0</v>
      </c>
      <c r="X3694" s="131">
        <f t="shared" si="631"/>
        <v>0</v>
      </c>
      <c r="Y3694" s="131">
        <f>IF($D3694=Y$1,SUMIFS($H$3:$H3694,$G$3:$G3694,Y$1,$C$3:$C3694,"Sell"),0)</f>
        <v>0</v>
      </c>
      <c r="Z3694" s="131">
        <f t="shared" si="632"/>
        <v>0</v>
      </c>
      <c r="AA3694" s="131">
        <f>IF($D3694=AA$1,SUMIFS($H$3:$H3694,$G$3:$G3694,AA$1,$C$3:$C3694,"Sell"),0)</f>
        <v>0</v>
      </c>
      <c r="AB3694" s="131">
        <f t="shared" si="633"/>
        <v>0</v>
      </c>
      <c r="AC3694" s="131">
        <f>SUMIFS('Deductions and Deposits'!$H:$H,'Deductions and Deposits'!$G:$G,D3694,'Deductions and Deposits'!$F:$F,"&lt;="&amp;B3694)+SUMIFS($F$3:F3694,$D$3:D3694,D3694,$C$3:C3694,"Coin Deposit",$E$3:E3694,"")</f>
        <v>0</v>
      </c>
      <c r="AD3694" s="131">
        <f>SUMIFS('Deductions and Deposits'!$D:$D,'Deductions and Deposits'!$C:$C,D3694)+SUMIFS($F:$F,$D:$D,D3694,$C:$C,"Coin Deduction")</f>
        <v>0</v>
      </c>
      <c r="AE3694" s="131">
        <f>Table5[[#This Row],[Column4]]+Table5[[#This Row],[Column14]]+Table5[[#This Row],[Column19]]+Table5[[#This Row],[Column12]]</f>
        <v>0</v>
      </c>
      <c r="AF3694" s="131">
        <f>Table5[[#This Row],[Column5]]+Table5[[#This Row],[Column13]]+Table5[[#This Row],[Column21]]+Table5[[#This Row],[Column18]]</f>
        <v>0</v>
      </c>
      <c r="AG3694" s="131">
        <f t="shared" si="634"/>
        <v>0</v>
      </c>
      <c r="AH3694" s="131">
        <f t="shared" si="635"/>
        <v>0</v>
      </c>
      <c r="AI3694" s="131">
        <f>Table5[[#This Row],[Column17]]-Table5[[#This Row],[Column20]]</f>
        <v>0</v>
      </c>
      <c r="AJ3694" s="131">
        <f t="shared" si="636"/>
        <v>0</v>
      </c>
      <c r="AK3694" s="131">
        <f t="shared" si="451"/>
        <v>0</v>
      </c>
      <c r="AL3694" s="131">
        <f t="shared" si="637"/>
        <v>0</v>
      </c>
      <c r="AM3694" s="131" t="str">
        <f t="shared" si="638"/>
        <v/>
      </c>
      <c r="AN3694" s="131" t="str">
        <f t="shared" ca="1" si="639"/>
        <v/>
      </c>
    </row>
    <row r="3695" spans="1:40" ht="20.25" customHeight="1" x14ac:dyDescent="0.3">
      <c r="A3695" s="127"/>
      <c r="B3695" s="164"/>
      <c r="C3695" s="139"/>
      <c r="D3695" s="140"/>
      <c r="E3695" s="139"/>
      <c r="F3695" s="139"/>
      <c r="G3695" s="140"/>
      <c r="H3695" s="139"/>
      <c r="I3695" s="129"/>
      <c r="L3695" s="128"/>
      <c r="M3695" s="128"/>
      <c r="N3695" s="128"/>
      <c r="O3695" s="128"/>
      <c r="P3695" s="128"/>
      <c r="Q3695" s="128"/>
      <c r="R3695" s="128"/>
      <c r="S3695" s="128"/>
      <c r="T3695" s="120">
        <f t="shared" si="630"/>
        <v>0</v>
      </c>
      <c r="U3695" s="131"/>
      <c r="V3695" s="131"/>
      <c r="W3695" s="131">
        <f>SUMIFS($F$3:F3695,$D$3:D3695,D3695,$C$3:C3695,"Buy")+SUMIFS($F$3:F3695,$D$3:D3695,D3695,$C$3:C3695,"Coin Deposit",$E$3:E3695,"&lt;&gt;")</f>
        <v>0</v>
      </c>
      <c r="X3695" s="131">
        <f t="shared" si="631"/>
        <v>0</v>
      </c>
      <c r="Y3695" s="131">
        <f>IF($D3695=Y$1,SUMIFS($H$3:$H3695,$G$3:$G3695,Y$1,$C$3:$C3695,"Sell"),0)</f>
        <v>0</v>
      </c>
      <c r="Z3695" s="131">
        <f t="shared" si="632"/>
        <v>0</v>
      </c>
      <c r="AA3695" s="131">
        <f>IF($D3695=AA$1,SUMIFS($H$3:$H3695,$G$3:$G3695,AA$1,$C$3:$C3695,"Sell"),0)</f>
        <v>0</v>
      </c>
      <c r="AB3695" s="131">
        <f t="shared" si="633"/>
        <v>0</v>
      </c>
      <c r="AC3695" s="131">
        <f>SUMIFS('Deductions and Deposits'!$H:$H,'Deductions and Deposits'!$G:$G,D3695,'Deductions and Deposits'!$F:$F,"&lt;="&amp;B3695)+SUMIFS($F$3:F3695,$D$3:D3695,D3695,$C$3:C3695,"Coin Deposit",$E$3:E3695,"")</f>
        <v>0</v>
      </c>
      <c r="AD3695" s="131">
        <f>SUMIFS('Deductions and Deposits'!$D:$D,'Deductions and Deposits'!$C:$C,D3695)+SUMIFS($F:$F,$D:$D,D3695,$C:$C,"Coin Deduction")</f>
        <v>0</v>
      </c>
      <c r="AE3695" s="131">
        <f>Table5[[#This Row],[Column4]]+Table5[[#This Row],[Column14]]+Table5[[#This Row],[Column19]]+Table5[[#This Row],[Column12]]</f>
        <v>0</v>
      </c>
      <c r="AF3695" s="131">
        <f>Table5[[#This Row],[Column5]]+Table5[[#This Row],[Column13]]+Table5[[#This Row],[Column21]]+Table5[[#This Row],[Column18]]</f>
        <v>0</v>
      </c>
      <c r="AG3695" s="131">
        <f t="shared" si="634"/>
        <v>0</v>
      </c>
      <c r="AH3695" s="131">
        <f t="shared" si="635"/>
        <v>0</v>
      </c>
      <c r="AI3695" s="131">
        <f>Table5[[#This Row],[Column17]]-Table5[[#This Row],[Column20]]</f>
        <v>0</v>
      </c>
      <c r="AJ3695" s="131">
        <f t="shared" si="636"/>
        <v>0</v>
      </c>
      <c r="AK3695" s="131">
        <f t="shared" si="451"/>
        <v>0</v>
      </c>
      <c r="AL3695" s="131">
        <f t="shared" si="637"/>
        <v>0</v>
      </c>
      <c r="AM3695" s="131" t="str">
        <f t="shared" si="638"/>
        <v/>
      </c>
      <c r="AN3695" s="131" t="str">
        <f t="shared" ca="1" si="639"/>
        <v/>
      </c>
    </row>
    <row r="3696" spans="1:40" ht="20.25" customHeight="1" x14ac:dyDescent="0.3">
      <c r="A3696" s="127"/>
      <c r="B3696" s="164"/>
      <c r="C3696" s="139"/>
      <c r="D3696" s="140"/>
      <c r="E3696" s="139"/>
      <c r="F3696" s="139"/>
      <c r="G3696" s="140"/>
      <c r="H3696" s="139"/>
      <c r="I3696" s="129"/>
      <c r="L3696" s="128"/>
      <c r="M3696" s="128"/>
      <c r="N3696" s="128"/>
      <c r="O3696" s="128"/>
      <c r="P3696" s="128"/>
      <c r="Q3696" s="128"/>
      <c r="R3696" s="128"/>
      <c r="S3696" s="128"/>
      <c r="T3696" s="120">
        <f t="shared" si="630"/>
        <v>0</v>
      </c>
      <c r="U3696" s="131"/>
      <c r="V3696" s="131"/>
      <c r="W3696" s="131">
        <f>SUMIFS($F$3:F3696,$D$3:D3696,D3696,$C$3:C3696,"Buy")+SUMIFS($F$3:F3696,$D$3:D3696,D3696,$C$3:C3696,"Coin Deposit",$E$3:E3696,"&lt;&gt;")</f>
        <v>0</v>
      </c>
      <c r="X3696" s="131">
        <f t="shared" si="631"/>
        <v>0</v>
      </c>
      <c r="Y3696" s="131">
        <f>IF($D3696=Y$1,SUMIFS($H$3:$H3696,$G$3:$G3696,Y$1,$C$3:$C3696,"Sell"),0)</f>
        <v>0</v>
      </c>
      <c r="Z3696" s="131">
        <f t="shared" si="632"/>
        <v>0</v>
      </c>
      <c r="AA3696" s="131">
        <f>IF($D3696=AA$1,SUMIFS($H$3:$H3696,$G$3:$G3696,AA$1,$C$3:$C3696,"Sell"),0)</f>
        <v>0</v>
      </c>
      <c r="AB3696" s="131">
        <f t="shared" si="633"/>
        <v>0</v>
      </c>
      <c r="AC3696" s="131">
        <f>SUMIFS('Deductions and Deposits'!$H:$H,'Deductions and Deposits'!$G:$G,D3696,'Deductions and Deposits'!$F:$F,"&lt;="&amp;B3696)+SUMIFS($F$3:F3696,$D$3:D3696,D3696,$C$3:C3696,"Coin Deposit",$E$3:E3696,"")</f>
        <v>0</v>
      </c>
      <c r="AD3696" s="131">
        <f>SUMIFS('Deductions and Deposits'!$D:$D,'Deductions and Deposits'!$C:$C,D3696)+SUMIFS($F:$F,$D:$D,D3696,$C:$C,"Coin Deduction")</f>
        <v>0</v>
      </c>
      <c r="AE3696" s="131">
        <f>Table5[[#This Row],[Column4]]+Table5[[#This Row],[Column14]]+Table5[[#This Row],[Column19]]+Table5[[#This Row],[Column12]]</f>
        <v>0</v>
      </c>
      <c r="AF3696" s="131">
        <f>Table5[[#This Row],[Column5]]+Table5[[#This Row],[Column13]]+Table5[[#This Row],[Column21]]+Table5[[#This Row],[Column18]]</f>
        <v>0</v>
      </c>
      <c r="AG3696" s="131">
        <f t="shared" si="634"/>
        <v>0</v>
      </c>
      <c r="AH3696" s="131">
        <f t="shared" si="635"/>
        <v>0</v>
      </c>
      <c r="AI3696" s="131">
        <f>Table5[[#This Row],[Column17]]-Table5[[#This Row],[Column20]]</f>
        <v>0</v>
      </c>
      <c r="AJ3696" s="131">
        <f t="shared" si="636"/>
        <v>0</v>
      </c>
      <c r="AK3696" s="131">
        <f t="shared" si="451"/>
        <v>0</v>
      </c>
      <c r="AL3696" s="131">
        <f t="shared" si="637"/>
        <v>0</v>
      </c>
      <c r="AM3696" s="131" t="str">
        <f t="shared" si="638"/>
        <v/>
      </c>
      <c r="AN3696" s="131" t="str">
        <f t="shared" ca="1" si="639"/>
        <v/>
      </c>
    </row>
    <row r="3697" spans="1:40" ht="20.25" customHeight="1" x14ac:dyDescent="0.3">
      <c r="A3697" s="127"/>
      <c r="B3697" s="164"/>
      <c r="C3697" s="139"/>
      <c r="D3697" s="140"/>
      <c r="E3697" s="139"/>
      <c r="F3697" s="139"/>
      <c r="G3697" s="140"/>
      <c r="H3697" s="139"/>
      <c r="I3697" s="129"/>
      <c r="L3697" s="128"/>
      <c r="M3697" s="128"/>
      <c r="N3697" s="128"/>
      <c r="O3697" s="128"/>
      <c r="P3697" s="128"/>
      <c r="Q3697" s="128"/>
      <c r="R3697" s="128"/>
      <c r="S3697" s="128"/>
      <c r="T3697" s="120">
        <f t="shared" si="630"/>
        <v>0</v>
      </c>
      <c r="U3697" s="131"/>
      <c r="V3697" s="131"/>
      <c r="W3697" s="131">
        <f>SUMIFS($F$3:F3697,$D$3:D3697,D3697,$C$3:C3697,"Buy")+SUMIFS($F$3:F3697,$D$3:D3697,D3697,$C$3:C3697,"Coin Deposit",$E$3:E3697,"&lt;&gt;")</f>
        <v>0</v>
      </c>
      <c r="X3697" s="131">
        <f t="shared" si="631"/>
        <v>0</v>
      </c>
      <c r="Y3697" s="131">
        <f>IF($D3697=Y$1,SUMIFS($H$3:$H3697,$G$3:$G3697,Y$1,$C$3:$C3697,"Sell"),0)</f>
        <v>0</v>
      </c>
      <c r="Z3697" s="131">
        <f t="shared" si="632"/>
        <v>0</v>
      </c>
      <c r="AA3697" s="131">
        <f>IF($D3697=AA$1,SUMIFS($H$3:$H3697,$G$3:$G3697,AA$1,$C$3:$C3697,"Sell"),0)</f>
        <v>0</v>
      </c>
      <c r="AB3697" s="131">
        <f t="shared" si="633"/>
        <v>0</v>
      </c>
      <c r="AC3697" s="131">
        <f>SUMIFS('Deductions and Deposits'!$H:$H,'Deductions and Deposits'!$G:$G,D3697,'Deductions and Deposits'!$F:$F,"&lt;="&amp;B3697)+SUMIFS($F$3:F3697,$D$3:D3697,D3697,$C$3:C3697,"Coin Deposit",$E$3:E3697,"")</f>
        <v>0</v>
      </c>
      <c r="AD3697" s="131">
        <f>SUMIFS('Deductions and Deposits'!$D:$D,'Deductions and Deposits'!$C:$C,D3697)+SUMIFS($F:$F,$D:$D,D3697,$C:$C,"Coin Deduction")</f>
        <v>0</v>
      </c>
      <c r="AE3697" s="131">
        <f>Table5[[#This Row],[Column4]]+Table5[[#This Row],[Column14]]+Table5[[#This Row],[Column19]]+Table5[[#This Row],[Column12]]</f>
        <v>0</v>
      </c>
      <c r="AF3697" s="131">
        <f>Table5[[#This Row],[Column5]]+Table5[[#This Row],[Column13]]+Table5[[#This Row],[Column21]]+Table5[[#This Row],[Column18]]</f>
        <v>0</v>
      </c>
      <c r="AG3697" s="131">
        <f t="shared" si="634"/>
        <v>0</v>
      </c>
      <c r="AH3697" s="131">
        <f t="shared" si="635"/>
        <v>0</v>
      </c>
      <c r="AI3697" s="131">
        <f>Table5[[#This Row],[Column17]]-Table5[[#This Row],[Column20]]</f>
        <v>0</v>
      </c>
      <c r="AJ3697" s="131">
        <f t="shared" si="636"/>
        <v>0</v>
      </c>
      <c r="AK3697" s="131">
        <f t="shared" si="451"/>
        <v>0</v>
      </c>
      <c r="AL3697" s="131">
        <f t="shared" si="637"/>
        <v>0</v>
      </c>
      <c r="AM3697" s="131" t="str">
        <f t="shared" si="638"/>
        <v/>
      </c>
      <c r="AN3697" s="131" t="str">
        <f t="shared" ca="1" si="639"/>
        <v/>
      </c>
    </row>
    <row r="3698" spans="1:40" ht="20.25" customHeight="1" x14ac:dyDescent="0.3">
      <c r="A3698" s="127"/>
      <c r="B3698" s="164"/>
      <c r="C3698" s="139"/>
      <c r="D3698" s="140"/>
      <c r="E3698" s="139"/>
      <c r="F3698" s="139"/>
      <c r="G3698" s="140"/>
      <c r="H3698" s="139"/>
      <c r="I3698" s="129"/>
      <c r="L3698" s="128"/>
      <c r="M3698" s="128"/>
      <c r="N3698" s="128"/>
      <c r="O3698" s="128"/>
      <c r="P3698" s="128"/>
      <c r="Q3698" s="128"/>
      <c r="R3698" s="128"/>
      <c r="S3698" s="128"/>
      <c r="T3698" s="120">
        <f t="shared" si="630"/>
        <v>0</v>
      </c>
      <c r="U3698" s="131"/>
      <c r="V3698" s="131"/>
      <c r="W3698" s="131">
        <f>SUMIFS($F$3:F3698,$D$3:D3698,D3698,$C$3:C3698,"Buy")+SUMIFS($F$3:F3698,$D$3:D3698,D3698,$C$3:C3698,"Coin Deposit",$E$3:E3698,"&lt;&gt;")</f>
        <v>0</v>
      </c>
      <c r="X3698" s="131">
        <f t="shared" si="631"/>
        <v>0</v>
      </c>
      <c r="Y3698" s="131">
        <f>IF($D3698=Y$1,SUMIFS($H$3:$H3698,$G$3:$G3698,Y$1,$C$3:$C3698,"Sell"),0)</f>
        <v>0</v>
      </c>
      <c r="Z3698" s="131">
        <f t="shared" si="632"/>
        <v>0</v>
      </c>
      <c r="AA3698" s="131">
        <f>IF($D3698=AA$1,SUMIFS($H$3:$H3698,$G$3:$G3698,AA$1,$C$3:$C3698,"Sell"),0)</f>
        <v>0</v>
      </c>
      <c r="AB3698" s="131">
        <f t="shared" si="633"/>
        <v>0</v>
      </c>
      <c r="AC3698" s="131">
        <f>SUMIFS('Deductions and Deposits'!$H:$H,'Deductions and Deposits'!$G:$G,D3698,'Deductions and Deposits'!$F:$F,"&lt;="&amp;B3698)+SUMIFS($F$3:F3698,$D$3:D3698,D3698,$C$3:C3698,"Coin Deposit",$E$3:E3698,"")</f>
        <v>0</v>
      </c>
      <c r="AD3698" s="131">
        <f>SUMIFS('Deductions and Deposits'!$D:$D,'Deductions and Deposits'!$C:$C,D3698)+SUMIFS($F:$F,$D:$D,D3698,$C:$C,"Coin Deduction")</f>
        <v>0</v>
      </c>
      <c r="AE3698" s="131">
        <f>Table5[[#This Row],[Column4]]+Table5[[#This Row],[Column14]]+Table5[[#This Row],[Column19]]+Table5[[#This Row],[Column12]]</f>
        <v>0</v>
      </c>
      <c r="AF3698" s="131">
        <f>Table5[[#This Row],[Column5]]+Table5[[#This Row],[Column13]]+Table5[[#This Row],[Column21]]+Table5[[#This Row],[Column18]]</f>
        <v>0</v>
      </c>
      <c r="AG3698" s="131">
        <f t="shared" si="634"/>
        <v>0</v>
      </c>
      <c r="AH3698" s="131">
        <f t="shared" si="635"/>
        <v>0</v>
      </c>
      <c r="AI3698" s="131">
        <f>Table5[[#This Row],[Column17]]-Table5[[#This Row],[Column20]]</f>
        <v>0</v>
      </c>
      <c r="AJ3698" s="131">
        <f t="shared" si="636"/>
        <v>0</v>
      </c>
      <c r="AK3698" s="131">
        <f t="shared" ref="AK3698:AK4000" si="640">AJ3698*T3698</f>
        <v>0</v>
      </c>
      <c r="AL3698" s="131">
        <f t="shared" si="637"/>
        <v>0</v>
      </c>
      <c r="AM3698" s="131" t="str">
        <f t="shared" si="638"/>
        <v/>
      </c>
      <c r="AN3698" s="131" t="str">
        <f t="shared" ca="1" si="639"/>
        <v/>
      </c>
    </row>
    <row r="3699" spans="1:40" ht="20.25" customHeight="1" x14ac:dyDescent="0.3">
      <c r="A3699" s="127"/>
      <c r="B3699" s="164"/>
      <c r="C3699" s="139"/>
      <c r="D3699" s="140"/>
      <c r="E3699" s="139"/>
      <c r="F3699" s="139"/>
      <c r="G3699" s="140"/>
      <c r="H3699" s="139"/>
      <c r="I3699" s="129"/>
      <c r="L3699" s="128"/>
      <c r="M3699" s="128"/>
      <c r="N3699" s="128"/>
      <c r="O3699" s="128"/>
      <c r="P3699" s="128"/>
      <c r="Q3699" s="128"/>
      <c r="R3699" s="128"/>
      <c r="S3699" s="128"/>
      <c r="T3699" s="120">
        <f t="shared" si="630"/>
        <v>0</v>
      </c>
      <c r="U3699" s="131"/>
      <c r="V3699" s="131"/>
      <c r="W3699" s="131">
        <f>SUMIFS($F$3:F3699,$D$3:D3699,D3699,$C$3:C3699,"Buy")+SUMIFS($F$3:F3699,$D$3:D3699,D3699,$C$3:C3699,"Coin Deposit",$E$3:E3699,"&lt;&gt;")</f>
        <v>0</v>
      </c>
      <c r="X3699" s="131">
        <f t="shared" si="631"/>
        <v>0</v>
      </c>
      <c r="Y3699" s="131">
        <f>IF($D3699=Y$1,SUMIFS($H$3:$H3699,$G$3:$G3699,Y$1,$C$3:$C3699,"Sell"),0)</f>
        <v>0</v>
      </c>
      <c r="Z3699" s="131">
        <f t="shared" si="632"/>
        <v>0</v>
      </c>
      <c r="AA3699" s="131">
        <f>IF($D3699=AA$1,SUMIFS($H$3:$H3699,$G$3:$G3699,AA$1,$C$3:$C3699,"Sell"),0)</f>
        <v>0</v>
      </c>
      <c r="AB3699" s="131">
        <f t="shared" si="633"/>
        <v>0</v>
      </c>
      <c r="AC3699" s="131">
        <f>SUMIFS('Deductions and Deposits'!$H:$H,'Deductions and Deposits'!$G:$G,D3699,'Deductions and Deposits'!$F:$F,"&lt;="&amp;B3699)+SUMIFS($F$3:F3699,$D$3:D3699,D3699,$C$3:C3699,"Coin Deposit",$E$3:E3699,"")</f>
        <v>0</v>
      </c>
      <c r="AD3699" s="131">
        <f>SUMIFS('Deductions and Deposits'!$D:$D,'Deductions and Deposits'!$C:$C,D3699)+SUMIFS($F:$F,$D:$D,D3699,$C:$C,"Coin Deduction")</f>
        <v>0</v>
      </c>
      <c r="AE3699" s="131">
        <f>Table5[[#This Row],[Column4]]+Table5[[#This Row],[Column14]]+Table5[[#This Row],[Column19]]+Table5[[#This Row],[Column12]]</f>
        <v>0</v>
      </c>
      <c r="AF3699" s="131">
        <f>Table5[[#This Row],[Column5]]+Table5[[#This Row],[Column13]]+Table5[[#This Row],[Column21]]+Table5[[#This Row],[Column18]]</f>
        <v>0</v>
      </c>
      <c r="AG3699" s="131">
        <f t="shared" si="634"/>
        <v>0</v>
      </c>
      <c r="AH3699" s="131">
        <f t="shared" si="635"/>
        <v>0</v>
      </c>
      <c r="AI3699" s="131">
        <f>Table5[[#This Row],[Column17]]-Table5[[#This Row],[Column20]]</f>
        <v>0</v>
      </c>
      <c r="AJ3699" s="131">
        <f t="shared" si="636"/>
        <v>0</v>
      </c>
      <c r="AK3699" s="131">
        <f t="shared" si="640"/>
        <v>0</v>
      </c>
      <c r="AL3699" s="131">
        <f t="shared" si="637"/>
        <v>0</v>
      </c>
      <c r="AM3699" s="131" t="str">
        <f t="shared" si="638"/>
        <v/>
      </c>
      <c r="AN3699" s="131" t="str">
        <f t="shared" ca="1" si="639"/>
        <v/>
      </c>
    </row>
    <row r="3700" spans="1:40" ht="20.25" customHeight="1" x14ac:dyDescent="0.3">
      <c r="A3700" s="127"/>
      <c r="B3700" s="164"/>
      <c r="C3700" s="139"/>
      <c r="D3700" s="140"/>
      <c r="E3700" s="139"/>
      <c r="F3700" s="139"/>
      <c r="G3700" s="140"/>
      <c r="H3700" s="139"/>
      <c r="I3700" s="129"/>
      <c r="L3700" s="128"/>
      <c r="M3700" s="128"/>
      <c r="N3700" s="128"/>
      <c r="O3700" s="128"/>
      <c r="P3700" s="128"/>
      <c r="Q3700" s="128"/>
      <c r="R3700" s="128"/>
      <c r="S3700" s="128"/>
      <c r="T3700" s="120">
        <f t="shared" si="630"/>
        <v>0</v>
      </c>
      <c r="U3700" s="131"/>
      <c r="V3700" s="131"/>
      <c r="W3700" s="131">
        <f>SUMIFS($F$3:F3700,$D$3:D3700,D3700,$C$3:C3700,"Buy")+SUMIFS($F$3:F3700,$D$3:D3700,D3700,$C$3:C3700,"Coin Deposit",$E$3:E3700,"&lt;&gt;")</f>
        <v>0</v>
      </c>
      <c r="X3700" s="131">
        <f t="shared" si="631"/>
        <v>0</v>
      </c>
      <c r="Y3700" s="131">
        <f>IF($D3700=Y$1,SUMIFS($H$3:$H3700,$G$3:$G3700,Y$1,$C$3:$C3700,"Sell"),0)</f>
        <v>0</v>
      </c>
      <c r="Z3700" s="131">
        <f t="shared" si="632"/>
        <v>0</v>
      </c>
      <c r="AA3700" s="131">
        <f>IF($D3700=AA$1,SUMIFS($H$3:$H3700,$G$3:$G3700,AA$1,$C$3:$C3700,"Sell"),0)</f>
        <v>0</v>
      </c>
      <c r="AB3700" s="131">
        <f t="shared" si="633"/>
        <v>0</v>
      </c>
      <c r="AC3700" s="131">
        <f>SUMIFS('Deductions and Deposits'!$H:$H,'Deductions and Deposits'!$G:$G,D3700,'Deductions and Deposits'!$F:$F,"&lt;="&amp;B3700)+SUMIFS($F$3:F3700,$D$3:D3700,D3700,$C$3:C3700,"Coin Deposit",$E$3:E3700,"")</f>
        <v>0</v>
      </c>
      <c r="AD3700" s="131">
        <f>SUMIFS('Deductions and Deposits'!$D:$D,'Deductions and Deposits'!$C:$C,D3700)+SUMIFS($F:$F,$D:$D,D3700,$C:$C,"Coin Deduction")</f>
        <v>0</v>
      </c>
      <c r="AE3700" s="131">
        <f>Table5[[#This Row],[Column4]]+Table5[[#This Row],[Column14]]+Table5[[#This Row],[Column19]]+Table5[[#This Row],[Column12]]</f>
        <v>0</v>
      </c>
      <c r="AF3700" s="131">
        <f>Table5[[#This Row],[Column5]]+Table5[[#This Row],[Column13]]+Table5[[#This Row],[Column21]]+Table5[[#This Row],[Column18]]</f>
        <v>0</v>
      </c>
      <c r="AG3700" s="131">
        <f t="shared" si="634"/>
        <v>0</v>
      </c>
      <c r="AH3700" s="131">
        <f t="shared" si="635"/>
        <v>0</v>
      </c>
      <c r="AI3700" s="131">
        <f>Table5[[#This Row],[Column17]]-Table5[[#This Row],[Column20]]</f>
        <v>0</v>
      </c>
      <c r="AJ3700" s="131">
        <f t="shared" si="636"/>
        <v>0</v>
      </c>
      <c r="AK3700" s="131">
        <f t="shared" si="640"/>
        <v>0</v>
      </c>
      <c r="AL3700" s="131">
        <f t="shared" si="637"/>
        <v>0</v>
      </c>
      <c r="AM3700" s="131" t="str">
        <f t="shared" si="638"/>
        <v/>
      </c>
      <c r="AN3700" s="131" t="str">
        <f t="shared" ca="1" si="639"/>
        <v/>
      </c>
    </row>
    <row r="3701" spans="1:40" ht="20.25" customHeight="1" x14ac:dyDescent="0.3">
      <c r="A3701" s="127"/>
      <c r="B3701" s="164"/>
      <c r="C3701" s="139"/>
      <c r="D3701" s="140"/>
      <c r="E3701" s="139"/>
      <c r="F3701" s="139"/>
      <c r="G3701" s="140"/>
      <c r="H3701" s="139"/>
      <c r="I3701" s="129"/>
      <c r="L3701" s="128"/>
      <c r="M3701" s="128"/>
      <c r="N3701" s="128"/>
      <c r="O3701" s="128"/>
      <c r="P3701" s="128"/>
      <c r="Q3701" s="128"/>
      <c r="R3701" s="128"/>
      <c r="S3701" s="128"/>
      <c r="T3701" s="120">
        <f t="shared" si="630"/>
        <v>0</v>
      </c>
      <c r="U3701" s="131"/>
      <c r="V3701" s="131"/>
      <c r="W3701" s="131">
        <f>SUMIFS($F$3:F3701,$D$3:D3701,D3701,$C$3:C3701,"Buy")+SUMIFS($F$3:F3701,$D$3:D3701,D3701,$C$3:C3701,"Coin Deposit",$E$3:E3701,"&lt;&gt;")</f>
        <v>0</v>
      </c>
      <c r="X3701" s="131">
        <f t="shared" si="631"/>
        <v>0</v>
      </c>
      <c r="Y3701" s="131">
        <f>IF($D3701=Y$1,SUMIFS($H$3:$H3701,$G$3:$G3701,Y$1,$C$3:$C3701,"Sell"),0)</f>
        <v>0</v>
      </c>
      <c r="Z3701" s="131">
        <f t="shared" si="632"/>
        <v>0</v>
      </c>
      <c r="AA3701" s="131">
        <f>IF($D3701=AA$1,SUMIFS($H$3:$H3701,$G$3:$G3701,AA$1,$C$3:$C3701,"Sell"),0)</f>
        <v>0</v>
      </c>
      <c r="AB3701" s="131">
        <f t="shared" si="633"/>
        <v>0</v>
      </c>
      <c r="AC3701" s="131">
        <f>SUMIFS('Deductions and Deposits'!$H:$H,'Deductions and Deposits'!$G:$G,D3701,'Deductions and Deposits'!$F:$F,"&lt;="&amp;B3701)+SUMIFS($F$3:F3701,$D$3:D3701,D3701,$C$3:C3701,"Coin Deposit",$E$3:E3701,"")</f>
        <v>0</v>
      </c>
      <c r="AD3701" s="131">
        <f>SUMIFS('Deductions and Deposits'!$D:$D,'Deductions and Deposits'!$C:$C,D3701)+SUMIFS($F:$F,$D:$D,D3701,$C:$C,"Coin Deduction")</f>
        <v>0</v>
      </c>
      <c r="AE3701" s="131">
        <f>Table5[[#This Row],[Column4]]+Table5[[#This Row],[Column14]]+Table5[[#This Row],[Column19]]+Table5[[#This Row],[Column12]]</f>
        <v>0</v>
      </c>
      <c r="AF3701" s="131">
        <f>Table5[[#This Row],[Column5]]+Table5[[#This Row],[Column13]]+Table5[[#This Row],[Column21]]+Table5[[#This Row],[Column18]]</f>
        <v>0</v>
      </c>
      <c r="AG3701" s="131">
        <f t="shared" si="634"/>
        <v>0</v>
      </c>
      <c r="AH3701" s="131">
        <f t="shared" si="635"/>
        <v>0</v>
      </c>
      <c r="AI3701" s="131">
        <f>Table5[[#This Row],[Column17]]-Table5[[#This Row],[Column20]]</f>
        <v>0</v>
      </c>
      <c r="AJ3701" s="131">
        <f t="shared" si="636"/>
        <v>0</v>
      </c>
      <c r="AK3701" s="131">
        <f t="shared" si="640"/>
        <v>0</v>
      </c>
      <c r="AL3701" s="131">
        <f t="shared" si="637"/>
        <v>0</v>
      </c>
      <c r="AM3701" s="131" t="str">
        <f t="shared" si="638"/>
        <v/>
      </c>
      <c r="AN3701" s="131" t="str">
        <f t="shared" ca="1" si="639"/>
        <v/>
      </c>
    </row>
    <row r="3702" spans="1:40" ht="20.25" customHeight="1" x14ac:dyDescent="0.3">
      <c r="A3702" s="127"/>
      <c r="B3702" s="164"/>
      <c r="C3702" s="139"/>
      <c r="D3702" s="140"/>
      <c r="E3702" s="139"/>
      <c r="F3702" s="139"/>
      <c r="G3702" s="140"/>
      <c r="H3702" s="139"/>
      <c r="I3702" s="129"/>
      <c r="L3702" s="128"/>
      <c r="M3702" s="128"/>
      <c r="N3702" s="128"/>
      <c r="O3702" s="128"/>
      <c r="P3702" s="128"/>
      <c r="Q3702" s="128"/>
      <c r="R3702" s="128"/>
      <c r="S3702" s="128"/>
      <c r="T3702" s="120">
        <f t="shared" si="630"/>
        <v>0</v>
      </c>
      <c r="U3702" s="131"/>
      <c r="V3702" s="131"/>
      <c r="W3702" s="131">
        <f>SUMIFS($F$3:F3702,$D$3:D3702,D3702,$C$3:C3702,"Buy")+SUMIFS($F$3:F3702,$D$3:D3702,D3702,$C$3:C3702,"Coin Deposit",$E$3:E3702,"&lt;&gt;")</f>
        <v>0</v>
      </c>
      <c r="X3702" s="131">
        <f t="shared" si="631"/>
        <v>0</v>
      </c>
      <c r="Y3702" s="131">
        <f>IF($D3702=Y$1,SUMIFS($H$3:$H3702,$G$3:$G3702,Y$1,$C$3:$C3702,"Sell"),0)</f>
        <v>0</v>
      </c>
      <c r="Z3702" s="131">
        <f t="shared" si="632"/>
        <v>0</v>
      </c>
      <c r="AA3702" s="131">
        <f>IF($D3702=AA$1,SUMIFS($H$3:$H3702,$G$3:$G3702,AA$1,$C$3:$C3702,"Sell"),0)</f>
        <v>0</v>
      </c>
      <c r="AB3702" s="131">
        <f t="shared" si="633"/>
        <v>0</v>
      </c>
      <c r="AC3702" s="131">
        <f>SUMIFS('Deductions and Deposits'!$H:$H,'Deductions and Deposits'!$G:$G,D3702,'Deductions and Deposits'!$F:$F,"&lt;="&amp;B3702)+SUMIFS($F$3:F3702,$D$3:D3702,D3702,$C$3:C3702,"Coin Deposit",$E$3:E3702,"")</f>
        <v>0</v>
      </c>
      <c r="AD3702" s="131">
        <f>SUMIFS('Deductions and Deposits'!$D:$D,'Deductions and Deposits'!$C:$C,D3702)+SUMIFS($F:$F,$D:$D,D3702,$C:$C,"Coin Deduction")</f>
        <v>0</v>
      </c>
      <c r="AE3702" s="131">
        <f>Table5[[#This Row],[Column4]]+Table5[[#This Row],[Column14]]+Table5[[#This Row],[Column19]]+Table5[[#This Row],[Column12]]</f>
        <v>0</v>
      </c>
      <c r="AF3702" s="131">
        <f>Table5[[#This Row],[Column5]]+Table5[[#This Row],[Column13]]+Table5[[#This Row],[Column21]]+Table5[[#This Row],[Column18]]</f>
        <v>0</v>
      </c>
      <c r="AG3702" s="131">
        <f t="shared" si="634"/>
        <v>0</v>
      </c>
      <c r="AH3702" s="131">
        <f t="shared" si="635"/>
        <v>0</v>
      </c>
      <c r="AI3702" s="131">
        <f>Table5[[#This Row],[Column17]]-Table5[[#This Row],[Column20]]</f>
        <v>0</v>
      </c>
      <c r="AJ3702" s="131">
        <f t="shared" si="636"/>
        <v>0</v>
      </c>
      <c r="AK3702" s="131">
        <f t="shared" si="640"/>
        <v>0</v>
      </c>
      <c r="AL3702" s="131">
        <f t="shared" si="637"/>
        <v>0</v>
      </c>
      <c r="AM3702" s="131" t="str">
        <f t="shared" si="638"/>
        <v/>
      </c>
      <c r="AN3702" s="131" t="str">
        <f t="shared" ca="1" si="639"/>
        <v/>
      </c>
    </row>
    <row r="3703" spans="1:40" ht="20.25" customHeight="1" x14ac:dyDescent="0.3">
      <c r="A3703" s="127"/>
      <c r="B3703" s="164"/>
      <c r="C3703" s="139"/>
      <c r="D3703" s="140"/>
      <c r="E3703" s="139"/>
      <c r="F3703" s="139"/>
      <c r="G3703" s="140"/>
      <c r="H3703" s="139"/>
      <c r="I3703" s="129"/>
      <c r="L3703" s="128"/>
      <c r="M3703" s="128"/>
      <c r="N3703" s="128"/>
      <c r="O3703" s="128"/>
      <c r="P3703" s="128"/>
      <c r="Q3703" s="128"/>
      <c r="R3703" s="128"/>
      <c r="S3703" s="128"/>
      <c r="T3703" s="120">
        <f t="shared" si="630"/>
        <v>0</v>
      </c>
      <c r="U3703" s="131"/>
      <c r="V3703" s="131"/>
      <c r="W3703" s="131">
        <f>SUMIFS($F$3:F3703,$D$3:D3703,D3703,$C$3:C3703,"Buy")+SUMIFS($F$3:F3703,$D$3:D3703,D3703,$C$3:C3703,"Coin Deposit",$E$3:E3703,"&lt;&gt;")</f>
        <v>0</v>
      </c>
      <c r="X3703" s="131">
        <f t="shared" si="631"/>
        <v>0</v>
      </c>
      <c r="Y3703" s="131">
        <f>IF($D3703=Y$1,SUMIFS($H$3:$H3703,$G$3:$G3703,Y$1,$C$3:$C3703,"Sell"),0)</f>
        <v>0</v>
      </c>
      <c r="Z3703" s="131">
        <f t="shared" si="632"/>
        <v>0</v>
      </c>
      <c r="AA3703" s="131">
        <f>IF($D3703=AA$1,SUMIFS($H$3:$H3703,$G$3:$G3703,AA$1,$C$3:$C3703,"Sell"),0)</f>
        <v>0</v>
      </c>
      <c r="AB3703" s="131">
        <f t="shared" si="633"/>
        <v>0</v>
      </c>
      <c r="AC3703" s="131">
        <f>SUMIFS('Deductions and Deposits'!$H:$H,'Deductions and Deposits'!$G:$G,D3703,'Deductions and Deposits'!$F:$F,"&lt;="&amp;B3703)+SUMIFS($F$3:F3703,$D$3:D3703,D3703,$C$3:C3703,"Coin Deposit",$E$3:E3703,"")</f>
        <v>0</v>
      </c>
      <c r="AD3703" s="131">
        <f>SUMIFS('Deductions and Deposits'!$D:$D,'Deductions and Deposits'!$C:$C,D3703)+SUMIFS($F:$F,$D:$D,D3703,$C:$C,"Coin Deduction")</f>
        <v>0</v>
      </c>
      <c r="AE3703" s="131">
        <f>Table5[[#This Row],[Column4]]+Table5[[#This Row],[Column14]]+Table5[[#This Row],[Column19]]+Table5[[#This Row],[Column12]]</f>
        <v>0</v>
      </c>
      <c r="AF3703" s="131">
        <f>Table5[[#This Row],[Column5]]+Table5[[#This Row],[Column13]]+Table5[[#This Row],[Column21]]+Table5[[#This Row],[Column18]]</f>
        <v>0</v>
      </c>
      <c r="AG3703" s="131">
        <f t="shared" si="634"/>
        <v>0</v>
      </c>
      <c r="AH3703" s="131">
        <f t="shared" si="635"/>
        <v>0</v>
      </c>
      <c r="AI3703" s="131">
        <f>Table5[[#This Row],[Column17]]-Table5[[#This Row],[Column20]]</f>
        <v>0</v>
      </c>
      <c r="AJ3703" s="131">
        <f t="shared" si="636"/>
        <v>0</v>
      </c>
      <c r="AK3703" s="131">
        <f t="shared" si="640"/>
        <v>0</v>
      </c>
      <c r="AL3703" s="131">
        <f t="shared" si="637"/>
        <v>0</v>
      </c>
      <c r="AM3703" s="131" t="str">
        <f t="shared" si="638"/>
        <v/>
      </c>
      <c r="AN3703" s="131" t="str">
        <f t="shared" ca="1" si="639"/>
        <v/>
      </c>
    </row>
    <row r="3704" spans="1:40" ht="20.25" customHeight="1" x14ac:dyDescent="0.3">
      <c r="A3704" s="127"/>
      <c r="B3704" s="164"/>
      <c r="C3704" s="139"/>
      <c r="D3704" s="140"/>
      <c r="E3704" s="139"/>
      <c r="F3704" s="139"/>
      <c r="G3704" s="140"/>
      <c r="H3704" s="139"/>
      <c r="I3704" s="129"/>
      <c r="L3704" s="128"/>
      <c r="M3704" s="128"/>
      <c r="N3704" s="128"/>
      <c r="O3704" s="128"/>
      <c r="P3704" s="128"/>
      <c r="Q3704" s="128"/>
      <c r="R3704" s="128"/>
      <c r="S3704" s="128"/>
      <c r="T3704" s="120">
        <f t="shared" si="630"/>
        <v>0</v>
      </c>
      <c r="U3704" s="131"/>
      <c r="V3704" s="131"/>
      <c r="W3704" s="131">
        <f>SUMIFS($F$3:F3704,$D$3:D3704,D3704,$C$3:C3704,"Buy")+SUMIFS($F$3:F3704,$D$3:D3704,D3704,$C$3:C3704,"Coin Deposit",$E$3:E3704,"&lt;&gt;")</f>
        <v>0</v>
      </c>
      <c r="X3704" s="131">
        <f t="shared" si="631"/>
        <v>0</v>
      </c>
      <c r="Y3704" s="131">
        <f>IF($D3704=Y$1,SUMIFS($H$3:$H3704,$G$3:$G3704,Y$1,$C$3:$C3704,"Sell"),0)</f>
        <v>0</v>
      </c>
      <c r="Z3704" s="131">
        <f t="shared" si="632"/>
        <v>0</v>
      </c>
      <c r="AA3704" s="131">
        <f>IF($D3704=AA$1,SUMIFS($H$3:$H3704,$G$3:$G3704,AA$1,$C$3:$C3704,"Sell"),0)</f>
        <v>0</v>
      </c>
      <c r="AB3704" s="131">
        <f t="shared" si="633"/>
        <v>0</v>
      </c>
      <c r="AC3704" s="131">
        <f>SUMIFS('Deductions and Deposits'!$H:$H,'Deductions and Deposits'!$G:$G,D3704,'Deductions and Deposits'!$F:$F,"&lt;="&amp;B3704)+SUMIFS($F$3:F3704,$D$3:D3704,D3704,$C$3:C3704,"Coin Deposit",$E$3:E3704,"")</f>
        <v>0</v>
      </c>
      <c r="AD3704" s="131">
        <f>SUMIFS('Deductions and Deposits'!$D:$D,'Deductions and Deposits'!$C:$C,D3704)+SUMIFS($F:$F,$D:$D,D3704,$C:$C,"Coin Deduction")</f>
        <v>0</v>
      </c>
      <c r="AE3704" s="131">
        <f>Table5[[#This Row],[Column4]]+Table5[[#This Row],[Column14]]+Table5[[#This Row],[Column19]]+Table5[[#This Row],[Column12]]</f>
        <v>0</v>
      </c>
      <c r="AF3704" s="131">
        <f>Table5[[#This Row],[Column5]]+Table5[[#This Row],[Column13]]+Table5[[#This Row],[Column21]]+Table5[[#This Row],[Column18]]</f>
        <v>0</v>
      </c>
      <c r="AG3704" s="131">
        <f t="shared" si="634"/>
        <v>0</v>
      </c>
      <c r="AH3704" s="131">
        <f t="shared" si="635"/>
        <v>0</v>
      </c>
      <c r="AI3704" s="131">
        <f>Table5[[#This Row],[Column17]]-Table5[[#This Row],[Column20]]</f>
        <v>0</v>
      </c>
      <c r="AJ3704" s="131">
        <f t="shared" si="636"/>
        <v>0</v>
      </c>
      <c r="AK3704" s="131">
        <f t="shared" si="640"/>
        <v>0</v>
      </c>
      <c r="AL3704" s="131">
        <f t="shared" si="637"/>
        <v>0</v>
      </c>
      <c r="AM3704" s="131" t="str">
        <f t="shared" si="638"/>
        <v/>
      </c>
      <c r="AN3704" s="131" t="str">
        <f t="shared" ca="1" si="639"/>
        <v/>
      </c>
    </row>
    <row r="3705" spans="1:40" ht="20.25" customHeight="1" x14ac:dyDescent="0.3">
      <c r="A3705" s="127"/>
      <c r="B3705" s="164"/>
      <c r="C3705" s="139"/>
      <c r="D3705" s="140"/>
      <c r="E3705" s="139"/>
      <c r="F3705" s="139"/>
      <c r="G3705" s="140"/>
      <c r="H3705" s="139"/>
      <c r="I3705" s="129"/>
      <c r="L3705" s="128"/>
      <c r="M3705" s="128"/>
      <c r="N3705" s="128"/>
      <c r="O3705" s="128"/>
      <c r="P3705" s="128"/>
      <c r="Q3705" s="128"/>
      <c r="R3705" s="128"/>
      <c r="S3705" s="128"/>
      <c r="T3705" s="120">
        <f t="shared" si="630"/>
        <v>0</v>
      </c>
      <c r="U3705" s="131"/>
      <c r="V3705" s="131"/>
      <c r="W3705" s="131">
        <f>SUMIFS($F$3:F3705,$D$3:D3705,D3705,$C$3:C3705,"Buy")+SUMIFS($F$3:F3705,$D$3:D3705,D3705,$C$3:C3705,"Coin Deposit",$E$3:E3705,"&lt;&gt;")</f>
        <v>0</v>
      </c>
      <c r="X3705" s="131">
        <f t="shared" si="631"/>
        <v>0</v>
      </c>
      <c r="Y3705" s="131">
        <f>IF($D3705=Y$1,SUMIFS($H$3:$H3705,$G$3:$G3705,Y$1,$C$3:$C3705,"Sell"),0)</f>
        <v>0</v>
      </c>
      <c r="Z3705" s="131">
        <f t="shared" si="632"/>
        <v>0</v>
      </c>
      <c r="AA3705" s="131">
        <f>IF($D3705=AA$1,SUMIFS($H$3:$H3705,$G$3:$G3705,AA$1,$C$3:$C3705,"Sell"),0)</f>
        <v>0</v>
      </c>
      <c r="AB3705" s="131">
        <f t="shared" si="633"/>
        <v>0</v>
      </c>
      <c r="AC3705" s="131">
        <f>SUMIFS('Deductions and Deposits'!$H:$H,'Deductions and Deposits'!$G:$G,D3705,'Deductions and Deposits'!$F:$F,"&lt;="&amp;B3705)+SUMIFS($F$3:F3705,$D$3:D3705,D3705,$C$3:C3705,"Coin Deposit",$E$3:E3705,"")</f>
        <v>0</v>
      </c>
      <c r="AD3705" s="131">
        <f>SUMIFS('Deductions and Deposits'!$D:$D,'Deductions and Deposits'!$C:$C,D3705)+SUMIFS($F:$F,$D:$D,D3705,$C:$C,"Coin Deduction")</f>
        <v>0</v>
      </c>
      <c r="AE3705" s="131">
        <f>Table5[[#This Row],[Column4]]+Table5[[#This Row],[Column14]]+Table5[[#This Row],[Column19]]+Table5[[#This Row],[Column12]]</f>
        <v>0</v>
      </c>
      <c r="AF3705" s="131">
        <f>Table5[[#This Row],[Column5]]+Table5[[#This Row],[Column13]]+Table5[[#This Row],[Column21]]+Table5[[#This Row],[Column18]]</f>
        <v>0</v>
      </c>
      <c r="AG3705" s="131">
        <f t="shared" si="634"/>
        <v>0</v>
      </c>
      <c r="AH3705" s="131">
        <f t="shared" si="635"/>
        <v>0</v>
      </c>
      <c r="AI3705" s="131">
        <f>Table5[[#This Row],[Column17]]-Table5[[#This Row],[Column20]]</f>
        <v>0</v>
      </c>
      <c r="AJ3705" s="131">
        <f t="shared" si="636"/>
        <v>0</v>
      </c>
      <c r="AK3705" s="131">
        <f t="shared" si="640"/>
        <v>0</v>
      </c>
      <c r="AL3705" s="131">
        <f t="shared" si="637"/>
        <v>0</v>
      </c>
      <c r="AM3705" s="131" t="str">
        <f t="shared" si="638"/>
        <v/>
      </c>
      <c r="AN3705" s="131" t="str">
        <f t="shared" ca="1" si="639"/>
        <v/>
      </c>
    </row>
    <row r="3706" spans="1:40" ht="20.25" customHeight="1" x14ac:dyDescent="0.3">
      <c r="A3706" s="127"/>
      <c r="B3706" s="164"/>
      <c r="C3706" s="139"/>
      <c r="D3706" s="140"/>
      <c r="E3706" s="139"/>
      <c r="F3706" s="139"/>
      <c r="G3706" s="140"/>
      <c r="H3706" s="139"/>
      <c r="I3706" s="129"/>
      <c r="L3706" s="128"/>
      <c r="M3706" s="128"/>
      <c r="N3706" s="128"/>
      <c r="O3706" s="128"/>
      <c r="P3706" s="128"/>
      <c r="Q3706" s="128"/>
      <c r="R3706" s="128"/>
      <c r="S3706" s="128"/>
      <c r="T3706" s="120">
        <f t="shared" si="630"/>
        <v>0</v>
      </c>
      <c r="U3706" s="131"/>
      <c r="V3706" s="131"/>
      <c r="W3706" s="131">
        <f>SUMIFS($F$3:F3706,$D$3:D3706,D3706,$C$3:C3706,"Buy")+SUMIFS($F$3:F3706,$D$3:D3706,D3706,$C$3:C3706,"Coin Deposit",$E$3:E3706,"&lt;&gt;")</f>
        <v>0</v>
      </c>
      <c r="X3706" s="131">
        <f t="shared" si="631"/>
        <v>0</v>
      </c>
      <c r="Y3706" s="131">
        <f>IF($D3706=Y$1,SUMIFS($H$3:$H3706,$G$3:$G3706,Y$1,$C$3:$C3706,"Sell"),0)</f>
        <v>0</v>
      </c>
      <c r="Z3706" s="131">
        <f t="shared" si="632"/>
        <v>0</v>
      </c>
      <c r="AA3706" s="131">
        <f>IF($D3706=AA$1,SUMIFS($H$3:$H3706,$G$3:$G3706,AA$1,$C$3:$C3706,"Sell"),0)</f>
        <v>0</v>
      </c>
      <c r="AB3706" s="131">
        <f t="shared" si="633"/>
        <v>0</v>
      </c>
      <c r="AC3706" s="131">
        <f>SUMIFS('Deductions and Deposits'!$H:$H,'Deductions and Deposits'!$G:$G,D3706,'Deductions and Deposits'!$F:$F,"&lt;="&amp;B3706)+SUMIFS($F$3:F3706,$D$3:D3706,D3706,$C$3:C3706,"Coin Deposit",$E$3:E3706,"")</f>
        <v>0</v>
      </c>
      <c r="AD3706" s="131">
        <f>SUMIFS('Deductions and Deposits'!$D:$D,'Deductions and Deposits'!$C:$C,D3706)+SUMIFS($F:$F,$D:$D,D3706,$C:$C,"Coin Deduction")</f>
        <v>0</v>
      </c>
      <c r="AE3706" s="131">
        <f>Table5[[#This Row],[Column4]]+Table5[[#This Row],[Column14]]+Table5[[#This Row],[Column19]]+Table5[[#This Row],[Column12]]</f>
        <v>0</v>
      </c>
      <c r="AF3706" s="131">
        <f>Table5[[#This Row],[Column5]]+Table5[[#This Row],[Column13]]+Table5[[#This Row],[Column21]]+Table5[[#This Row],[Column18]]</f>
        <v>0</v>
      </c>
      <c r="AG3706" s="131">
        <f t="shared" si="634"/>
        <v>0</v>
      </c>
      <c r="AH3706" s="131">
        <f t="shared" si="635"/>
        <v>0</v>
      </c>
      <c r="AI3706" s="131">
        <f>Table5[[#This Row],[Column17]]-Table5[[#This Row],[Column20]]</f>
        <v>0</v>
      </c>
      <c r="AJ3706" s="131">
        <f t="shared" si="636"/>
        <v>0</v>
      </c>
      <c r="AK3706" s="131">
        <f t="shared" si="640"/>
        <v>0</v>
      </c>
      <c r="AL3706" s="131">
        <f t="shared" si="637"/>
        <v>0</v>
      </c>
      <c r="AM3706" s="131" t="str">
        <f t="shared" si="638"/>
        <v/>
      </c>
      <c r="AN3706" s="131" t="str">
        <f t="shared" ca="1" si="639"/>
        <v/>
      </c>
    </row>
    <row r="3707" spans="1:40" ht="20.25" customHeight="1" x14ac:dyDescent="0.3">
      <c r="A3707" s="127"/>
      <c r="B3707" s="164"/>
      <c r="C3707" s="139"/>
      <c r="D3707" s="140"/>
      <c r="E3707" s="139"/>
      <c r="F3707" s="139"/>
      <c r="G3707" s="140"/>
      <c r="H3707" s="139"/>
      <c r="I3707" s="129"/>
      <c r="L3707" s="128"/>
      <c r="M3707" s="128"/>
      <c r="N3707" s="128"/>
      <c r="O3707" s="128"/>
      <c r="P3707" s="128"/>
      <c r="Q3707" s="128"/>
      <c r="R3707" s="128"/>
      <c r="S3707" s="128"/>
      <c r="T3707" s="120">
        <f t="shared" si="630"/>
        <v>0</v>
      </c>
      <c r="U3707" s="131"/>
      <c r="V3707" s="131"/>
      <c r="W3707" s="131">
        <f>SUMIFS($F$3:F3707,$D$3:D3707,D3707,$C$3:C3707,"Buy")+SUMIFS($F$3:F3707,$D$3:D3707,D3707,$C$3:C3707,"Coin Deposit",$E$3:E3707,"&lt;&gt;")</f>
        <v>0</v>
      </c>
      <c r="X3707" s="131">
        <f t="shared" si="631"/>
        <v>0</v>
      </c>
      <c r="Y3707" s="131">
        <f>IF($D3707=Y$1,SUMIFS($H$3:$H3707,$G$3:$G3707,Y$1,$C$3:$C3707,"Sell"),0)</f>
        <v>0</v>
      </c>
      <c r="Z3707" s="131">
        <f t="shared" si="632"/>
        <v>0</v>
      </c>
      <c r="AA3707" s="131">
        <f>IF($D3707=AA$1,SUMIFS($H$3:$H3707,$G$3:$G3707,AA$1,$C$3:$C3707,"Sell"),0)</f>
        <v>0</v>
      </c>
      <c r="AB3707" s="131">
        <f t="shared" si="633"/>
        <v>0</v>
      </c>
      <c r="AC3707" s="131">
        <f>SUMIFS('Deductions and Deposits'!$H:$H,'Deductions and Deposits'!$G:$G,D3707,'Deductions and Deposits'!$F:$F,"&lt;="&amp;B3707)+SUMIFS($F$3:F3707,$D$3:D3707,D3707,$C$3:C3707,"Coin Deposit",$E$3:E3707,"")</f>
        <v>0</v>
      </c>
      <c r="AD3707" s="131">
        <f>SUMIFS('Deductions and Deposits'!$D:$D,'Deductions and Deposits'!$C:$C,D3707)+SUMIFS($F:$F,$D:$D,D3707,$C:$C,"Coin Deduction")</f>
        <v>0</v>
      </c>
      <c r="AE3707" s="131">
        <f>Table5[[#This Row],[Column4]]+Table5[[#This Row],[Column14]]+Table5[[#This Row],[Column19]]+Table5[[#This Row],[Column12]]</f>
        <v>0</v>
      </c>
      <c r="AF3707" s="131">
        <f>Table5[[#This Row],[Column5]]+Table5[[#This Row],[Column13]]+Table5[[#This Row],[Column21]]+Table5[[#This Row],[Column18]]</f>
        <v>0</v>
      </c>
      <c r="AG3707" s="131">
        <f t="shared" si="634"/>
        <v>0</v>
      </c>
      <c r="AH3707" s="131">
        <f t="shared" si="635"/>
        <v>0</v>
      </c>
      <c r="AI3707" s="131">
        <f>Table5[[#This Row],[Column17]]-Table5[[#This Row],[Column20]]</f>
        <v>0</v>
      </c>
      <c r="AJ3707" s="131">
        <f t="shared" si="636"/>
        <v>0</v>
      </c>
      <c r="AK3707" s="131">
        <f t="shared" si="640"/>
        <v>0</v>
      </c>
      <c r="AL3707" s="131">
        <f t="shared" si="637"/>
        <v>0</v>
      </c>
      <c r="AM3707" s="131" t="str">
        <f t="shared" si="638"/>
        <v/>
      </c>
      <c r="AN3707" s="131" t="str">
        <f t="shared" ca="1" si="639"/>
        <v/>
      </c>
    </row>
    <row r="3708" spans="1:40" ht="20.25" customHeight="1" x14ac:dyDescent="0.3">
      <c r="A3708" s="127"/>
      <c r="B3708" s="164"/>
      <c r="C3708" s="139"/>
      <c r="D3708" s="140"/>
      <c r="E3708" s="139"/>
      <c r="F3708" s="139"/>
      <c r="G3708" s="140"/>
      <c r="H3708" s="139"/>
      <c r="I3708" s="129"/>
      <c r="L3708" s="128"/>
      <c r="M3708" s="128"/>
      <c r="N3708" s="128"/>
      <c r="O3708" s="128"/>
      <c r="P3708" s="128"/>
      <c r="Q3708" s="128"/>
      <c r="R3708" s="128"/>
      <c r="S3708" s="128"/>
      <c r="T3708" s="120">
        <f t="shared" si="630"/>
        <v>0</v>
      </c>
      <c r="U3708" s="131"/>
      <c r="V3708" s="131"/>
      <c r="W3708" s="131">
        <f>SUMIFS($F$3:F3708,$D$3:D3708,D3708,$C$3:C3708,"Buy")+SUMIFS($F$3:F3708,$D$3:D3708,D3708,$C$3:C3708,"Coin Deposit",$E$3:E3708,"&lt;&gt;")</f>
        <v>0</v>
      </c>
      <c r="X3708" s="131">
        <f t="shared" si="631"/>
        <v>0</v>
      </c>
      <c r="Y3708" s="131">
        <f>IF($D3708=Y$1,SUMIFS($H$3:$H3708,$G$3:$G3708,Y$1,$C$3:$C3708,"Sell"),0)</f>
        <v>0</v>
      </c>
      <c r="Z3708" s="131">
        <f t="shared" si="632"/>
        <v>0</v>
      </c>
      <c r="AA3708" s="131">
        <f>IF($D3708=AA$1,SUMIFS($H$3:$H3708,$G$3:$G3708,AA$1,$C$3:$C3708,"Sell"),0)</f>
        <v>0</v>
      </c>
      <c r="AB3708" s="131">
        <f t="shared" si="633"/>
        <v>0</v>
      </c>
      <c r="AC3708" s="131">
        <f>SUMIFS('Deductions and Deposits'!$H:$H,'Deductions and Deposits'!$G:$G,D3708,'Deductions and Deposits'!$F:$F,"&lt;="&amp;B3708)+SUMIFS($F$3:F3708,$D$3:D3708,D3708,$C$3:C3708,"Coin Deposit",$E$3:E3708,"")</f>
        <v>0</v>
      </c>
      <c r="AD3708" s="131">
        <f>SUMIFS('Deductions and Deposits'!$D:$D,'Deductions and Deposits'!$C:$C,D3708)+SUMIFS($F:$F,$D:$D,D3708,$C:$C,"Coin Deduction")</f>
        <v>0</v>
      </c>
      <c r="AE3708" s="131">
        <f>Table5[[#This Row],[Column4]]+Table5[[#This Row],[Column14]]+Table5[[#This Row],[Column19]]+Table5[[#This Row],[Column12]]</f>
        <v>0</v>
      </c>
      <c r="AF3708" s="131">
        <f>Table5[[#This Row],[Column5]]+Table5[[#This Row],[Column13]]+Table5[[#This Row],[Column21]]+Table5[[#This Row],[Column18]]</f>
        <v>0</v>
      </c>
      <c r="AG3708" s="131">
        <f t="shared" si="634"/>
        <v>0</v>
      </c>
      <c r="AH3708" s="131">
        <f t="shared" si="635"/>
        <v>0</v>
      </c>
      <c r="AI3708" s="131">
        <f>Table5[[#This Row],[Column17]]-Table5[[#This Row],[Column20]]</f>
        <v>0</v>
      </c>
      <c r="AJ3708" s="131">
        <f t="shared" si="636"/>
        <v>0</v>
      </c>
      <c r="AK3708" s="131">
        <f t="shared" si="640"/>
        <v>0</v>
      </c>
      <c r="AL3708" s="131">
        <f t="shared" si="637"/>
        <v>0</v>
      </c>
      <c r="AM3708" s="131" t="str">
        <f t="shared" si="638"/>
        <v/>
      </c>
      <c r="AN3708" s="131" t="str">
        <f t="shared" ca="1" si="639"/>
        <v/>
      </c>
    </row>
    <row r="3709" spans="1:40" ht="20.25" customHeight="1" x14ac:dyDescent="0.3">
      <c r="A3709" s="127"/>
      <c r="B3709" s="164"/>
      <c r="C3709" s="139"/>
      <c r="D3709" s="140"/>
      <c r="E3709" s="139"/>
      <c r="F3709" s="139"/>
      <c r="G3709" s="140"/>
      <c r="H3709" s="139"/>
      <c r="I3709" s="129"/>
      <c r="L3709" s="128"/>
      <c r="M3709" s="128"/>
      <c r="N3709" s="128"/>
      <c r="O3709" s="128"/>
      <c r="P3709" s="128"/>
      <c r="Q3709" s="128"/>
      <c r="R3709" s="128"/>
      <c r="S3709" s="128"/>
      <c r="T3709" s="120">
        <f t="shared" si="630"/>
        <v>0</v>
      </c>
      <c r="U3709" s="131"/>
      <c r="V3709" s="131"/>
      <c r="W3709" s="131">
        <f>SUMIFS($F$3:F3709,$D$3:D3709,D3709,$C$3:C3709,"Buy")+SUMIFS($F$3:F3709,$D$3:D3709,D3709,$C$3:C3709,"Coin Deposit",$E$3:E3709,"&lt;&gt;")</f>
        <v>0</v>
      </c>
      <c r="X3709" s="131">
        <f t="shared" si="631"/>
        <v>0</v>
      </c>
      <c r="Y3709" s="131">
        <f>IF($D3709=Y$1,SUMIFS($H$3:$H3709,$G$3:$G3709,Y$1,$C$3:$C3709,"Sell"),0)</f>
        <v>0</v>
      </c>
      <c r="Z3709" s="131">
        <f t="shared" si="632"/>
        <v>0</v>
      </c>
      <c r="AA3709" s="131">
        <f>IF($D3709=AA$1,SUMIFS($H$3:$H3709,$G$3:$G3709,AA$1,$C$3:$C3709,"Sell"),0)</f>
        <v>0</v>
      </c>
      <c r="AB3709" s="131">
        <f t="shared" si="633"/>
        <v>0</v>
      </c>
      <c r="AC3709" s="131">
        <f>SUMIFS('Deductions and Deposits'!$H:$H,'Deductions and Deposits'!$G:$G,D3709,'Deductions and Deposits'!$F:$F,"&lt;="&amp;B3709)+SUMIFS($F$3:F3709,$D$3:D3709,D3709,$C$3:C3709,"Coin Deposit",$E$3:E3709,"")</f>
        <v>0</v>
      </c>
      <c r="AD3709" s="131">
        <f>SUMIFS('Deductions and Deposits'!$D:$D,'Deductions and Deposits'!$C:$C,D3709)+SUMIFS($F:$F,$D:$D,D3709,$C:$C,"Coin Deduction")</f>
        <v>0</v>
      </c>
      <c r="AE3709" s="131">
        <f>Table5[[#This Row],[Column4]]+Table5[[#This Row],[Column14]]+Table5[[#This Row],[Column19]]+Table5[[#This Row],[Column12]]</f>
        <v>0</v>
      </c>
      <c r="AF3709" s="131">
        <f>Table5[[#This Row],[Column5]]+Table5[[#This Row],[Column13]]+Table5[[#This Row],[Column21]]+Table5[[#This Row],[Column18]]</f>
        <v>0</v>
      </c>
      <c r="AG3709" s="131">
        <f t="shared" si="634"/>
        <v>0</v>
      </c>
      <c r="AH3709" s="131">
        <f t="shared" si="635"/>
        <v>0</v>
      </c>
      <c r="AI3709" s="131">
        <f>Table5[[#This Row],[Column17]]-Table5[[#This Row],[Column20]]</f>
        <v>0</v>
      </c>
      <c r="AJ3709" s="131">
        <f t="shared" si="636"/>
        <v>0</v>
      </c>
      <c r="AK3709" s="131">
        <f t="shared" si="640"/>
        <v>0</v>
      </c>
      <c r="AL3709" s="131">
        <f t="shared" si="637"/>
        <v>0</v>
      </c>
      <c r="AM3709" s="131" t="str">
        <f t="shared" si="638"/>
        <v/>
      </c>
      <c r="AN3709" s="131" t="str">
        <f t="shared" ca="1" si="639"/>
        <v/>
      </c>
    </row>
    <row r="3710" spans="1:40" ht="20.25" customHeight="1" x14ac:dyDescent="0.3">
      <c r="A3710" s="127"/>
      <c r="B3710" s="164"/>
      <c r="C3710" s="139"/>
      <c r="D3710" s="140"/>
      <c r="E3710" s="139"/>
      <c r="F3710" s="139"/>
      <c r="G3710" s="140"/>
      <c r="H3710" s="139"/>
      <c r="I3710" s="129"/>
      <c r="L3710" s="128"/>
      <c r="M3710" s="128"/>
      <c r="N3710" s="128"/>
      <c r="O3710" s="128"/>
      <c r="P3710" s="128"/>
      <c r="Q3710" s="128"/>
      <c r="R3710" s="128"/>
      <c r="S3710" s="128"/>
      <c r="T3710" s="120">
        <f t="shared" si="630"/>
        <v>0</v>
      </c>
      <c r="U3710" s="131"/>
      <c r="V3710" s="131"/>
      <c r="W3710" s="131">
        <f>SUMIFS($F$3:F3710,$D$3:D3710,D3710,$C$3:C3710,"Buy")+SUMIFS($F$3:F3710,$D$3:D3710,D3710,$C$3:C3710,"Coin Deposit",$E$3:E3710,"&lt;&gt;")</f>
        <v>0</v>
      </c>
      <c r="X3710" s="131">
        <f t="shared" si="631"/>
        <v>0</v>
      </c>
      <c r="Y3710" s="131">
        <f>IF($D3710=Y$1,SUMIFS($H$3:$H3710,$G$3:$G3710,Y$1,$C$3:$C3710,"Sell"),0)</f>
        <v>0</v>
      </c>
      <c r="Z3710" s="131">
        <f t="shared" si="632"/>
        <v>0</v>
      </c>
      <c r="AA3710" s="131">
        <f>IF($D3710=AA$1,SUMIFS($H$3:$H3710,$G$3:$G3710,AA$1,$C$3:$C3710,"Sell"),0)</f>
        <v>0</v>
      </c>
      <c r="AB3710" s="131">
        <f t="shared" si="633"/>
        <v>0</v>
      </c>
      <c r="AC3710" s="131">
        <f>SUMIFS('Deductions and Deposits'!$H:$H,'Deductions and Deposits'!$G:$G,D3710,'Deductions and Deposits'!$F:$F,"&lt;="&amp;B3710)+SUMIFS($F$3:F3710,$D$3:D3710,D3710,$C$3:C3710,"Coin Deposit",$E$3:E3710,"")</f>
        <v>0</v>
      </c>
      <c r="AD3710" s="131">
        <f>SUMIFS('Deductions and Deposits'!$D:$D,'Deductions and Deposits'!$C:$C,D3710)+SUMIFS($F:$F,$D:$D,D3710,$C:$C,"Coin Deduction")</f>
        <v>0</v>
      </c>
      <c r="AE3710" s="131">
        <f>Table5[[#This Row],[Column4]]+Table5[[#This Row],[Column14]]+Table5[[#This Row],[Column19]]+Table5[[#This Row],[Column12]]</f>
        <v>0</v>
      </c>
      <c r="AF3710" s="131">
        <f>Table5[[#This Row],[Column5]]+Table5[[#This Row],[Column13]]+Table5[[#This Row],[Column21]]+Table5[[#This Row],[Column18]]</f>
        <v>0</v>
      </c>
      <c r="AG3710" s="131">
        <f t="shared" si="634"/>
        <v>0</v>
      </c>
      <c r="AH3710" s="131">
        <f t="shared" si="635"/>
        <v>0</v>
      </c>
      <c r="AI3710" s="131">
        <f>Table5[[#This Row],[Column17]]-Table5[[#This Row],[Column20]]</f>
        <v>0</v>
      </c>
      <c r="AJ3710" s="131">
        <f t="shared" si="636"/>
        <v>0</v>
      </c>
      <c r="AK3710" s="131">
        <f t="shared" si="640"/>
        <v>0</v>
      </c>
      <c r="AL3710" s="131">
        <f t="shared" si="637"/>
        <v>0</v>
      </c>
      <c r="AM3710" s="131" t="str">
        <f t="shared" si="638"/>
        <v/>
      </c>
      <c r="AN3710" s="131" t="str">
        <f t="shared" ca="1" si="639"/>
        <v/>
      </c>
    </row>
    <row r="3711" spans="1:40" ht="20.25" customHeight="1" x14ac:dyDescent="0.3">
      <c r="A3711" s="127"/>
      <c r="B3711" s="164"/>
      <c r="C3711" s="139"/>
      <c r="D3711" s="140"/>
      <c r="E3711" s="139"/>
      <c r="F3711" s="139"/>
      <c r="G3711" s="140"/>
      <c r="H3711" s="139"/>
      <c r="I3711" s="129"/>
      <c r="L3711" s="128"/>
      <c r="M3711" s="128"/>
      <c r="N3711" s="128"/>
      <c r="O3711" s="128"/>
      <c r="P3711" s="128"/>
      <c r="Q3711" s="128"/>
      <c r="R3711" s="128"/>
      <c r="S3711" s="128"/>
      <c r="T3711" s="120">
        <f t="shared" si="630"/>
        <v>0</v>
      </c>
      <c r="U3711" s="131"/>
      <c r="V3711" s="131"/>
      <c r="W3711" s="131">
        <f>SUMIFS($F$3:F3711,$D$3:D3711,D3711,$C$3:C3711,"Buy")+SUMIFS($F$3:F3711,$D$3:D3711,D3711,$C$3:C3711,"Coin Deposit",$E$3:E3711,"&lt;&gt;")</f>
        <v>0</v>
      </c>
      <c r="X3711" s="131">
        <f t="shared" si="631"/>
        <v>0</v>
      </c>
      <c r="Y3711" s="131">
        <f>IF($D3711=Y$1,SUMIFS($H$3:$H3711,$G$3:$G3711,Y$1,$C$3:$C3711,"Sell"),0)</f>
        <v>0</v>
      </c>
      <c r="Z3711" s="131">
        <f t="shared" si="632"/>
        <v>0</v>
      </c>
      <c r="AA3711" s="131">
        <f>IF($D3711=AA$1,SUMIFS($H$3:$H3711,$G$3:$G3711,AA$1,$C$3:$C3711,"Sell"),0)</f>
        <v>0</v>
      </c>
      <c r="AB3711" s="131">
        <f t="shared" si="633"/>
        <v>0</v>
      </c>
      <c r="AC3711" s="131">
        <f>SUMIFS('Deductions and Deposits'!$H:$H,'Deductions and Deposits'!$G:$G,D3711,'Deductions and Deposits'!$F:$F,"&lt;="&amp;B3711)+SUMIFS($F$3:F3711,$D$3:D3711,D3711,$C$3:C3711,"Coin Deposit",$E$3:E3711,"")</f>
        <v>0</v>
      </c>
      <c r="AD3711" s="131">
        <f>SUMIFS('Deductions and Deposits'!$D:$D,'Deductions and Deposits'!$C:$C,D3711)+SUMIFS($F:$F,$D:$D,D3711,$C:$C,"Coin Deduction")</f>
        <v>0</v>
      </c>
      <c r="AE3711" s="131">
        <f>Table5[[#This Row],[Column4]]+Table5[[#This Row],[Column14]]+Table5[[#This Row],[Column19]]+Table5[[#This Row],[Column12]]</f>
        <v>0</v>
      </c>
      <c r="AF3711" s="131">
        <f>Table5[[#This Row],[Column5]]+Table5[[#This Row],[Column13]]+Table5[[#This Row],[Column21]]+Table5[[#This Row],[Column18]]</f>
        <v>0</v>
      </c>
      <c r="AG3711" s="131">
        <f t="shared" si="634"/>
        <v>0</v>
      </c>
      <c r="AH3711" s="131">
        <f t="shared" si="635"/>
        <v>0</v>
      </c>
      <c r="AI3711" s="131">
        <f>Table5[[#This Row],[Column17]]-Table5[[#This Row],[Column20]]</f>
        <v>0</v>
      </c>
      <c r="AJ3711" s="131">
        <f t="shared" si="636"/>
        <v>0</v>
      </c>
      <c r="AK3711" s="131">
        <f t="shared" si="640"/>
        <v>0</v>
      </c>
      <c r="AL3711" s="131">
        <f t="shared" si="637"/>
        <v>0</v>
      </c>
      <c r="AM3711" s="131" t="str">
        <f t="shared" si="638"/>
        <v/>
      </c>
      <c r="AN3711" s="131" t="str">
        <f t="shared" ca="1" si="639"/>
        <v/>
      </c>
    </row>
    <row r="3712" spans="1:40" ht="20.25" customHeight="1" x14ac:dyDescent="0.3">
      <c r="A3712" s="127"/>
      <c r="B3712" s="164"/>
      <c r="C3712" s="139"/>
      <c r="D3712" s="140"/>
      <c r="E3712" s="139"/>
      <c r="F3712" s="139"/>
      <c r="G3712" s="140"/>
      <c r="H3712" s="139"/>
      <c r="I3712" s="129"/>
      <c r="L3712" s="128"/>
      <c r="M3712" s="128"/>
      <c r="N3712" s="128"/>
      <c r="O3712" s="128"/>
      <c r="P3712" s="128"/>
      <c r="Q3712" s="128"/>
      <c r="R3712" s="128"/>
      <c r="S3712" s="128"/>
      <c r="T3712" s="120">
        <f t="shared" si="630"/>
        <v>0</v>
      </c>
      <c r="U3712" s="131"/>
      <c r="V3712" s="131"/>
      <c r="W3712" s="131">
        <f>SUMIFS($F$3:F3712,$D$3:D3712,D3712,$C$3:C3712,"Buy")+SUMIFS($F$3:F3712,$D$3:D3712,D3712,$C$3:C3712,"Coin Deposit",$E$3:E3712,"&lt;&gt;")</f>
        <v>0</v>
      </c>
      <c r="X3712" s="131">
        <f t="shared" si="631"/>
        <v>0</v>
      </c>
      <c r="Y3712" s="131">
        <f>IF($D3712=Y$1,SUMIFS($H$3:$H3712,$G$3:$G3712,Y$1,$C$3:$C3712,"Sell"),0)</f>
        <v>0</v>
      </c>
      <c r="Z3712" s="131">
        <f t="shared" si="632"/>
        <v>0</v>
      </c>
      <c r="AA3712" s="131">
        <f>IF($D3712=AA$1,SUMIFS($H$3:$H3712,$G$3:$G3712,AA$1,$C$3:$C3712,"Sell"),0)</f>
        <v>0</v>
      </c>
      <c r="AB3712" s="131">
        <f t="shared" si="633"/>
        <v>0</v>
      </c>
      <c r="AC3712" s="131">
        <f>SUMIFS('Deductions and Deposits'!$H:$H,'Deductions and Deposits'!$G:$G,D3712,'Deductions and Deposits'!$F:$F,"&lt;="&amp;B3712)+SUMIFS($F$3:F3712,$D$3:D3712,D3712,$C$3:C3712,"Coin Deposit",$E$3:E3712,"")</f>
        <v>0</v>
      </c>
      <c r="AD3712" s="131">
        <f>SUMIFS('Deductions and Deposits'!$D:$D,'Deductions and Deposits'!$C:$C,D3712)+SUMIFS($F:$F,$D:$D,D3712,$C:$C,"Coin Deduction")</f>
        <v>0</v>
      </c>
      <c r="AE3712" s="131">
        <f>Table5[[#This Row],[Column4]]+Table5[[#This Row],[Column14]]+Table5[[#This Row],[Column19]]+Table5[[#This Row],[Column12]]</f>
        <v>0</v>
      </c>
      <c r="AF3712" s="131">
        <f>Table5[[#This Row],[Column5]]+Table5[[#This Row],[Column13]]+Table5[[#This Row],[Column21]]+Table5[[#This Row],[Column18]]</f>
        <v>0</v>
      </c>
      <c r="AG3712" s="131">
        <f t="shared" si="634"/>
        <v>0</v>
      </c>
      <c r="AH3712" s="131">
        <f t="shared" si="635"/>
        <v>0</v>
      </c>
      <c r="AI3712" s="131">
        <f>Table5[[#This Row],[Column17]]-Table5[[#This Row],[Column20]]</f>
        <v>0</v>
      </c>
      <c r="AJ3712" s="131">
        <f t="shared" si="636"/>
        <v>0</v>
      </c>
      <c r="AK3712" s="131">
        <f t="shared" si="640"/>
        <v>0</v>
      </c>
      <c r="AL3712" s="131">
        <f t="shared" si="637"/>
        <v>0</v>
      </c>
      <c r="AM3712" s="131" t="str">
        <f t="shared" si="638"/>
        <v/>
      </c>
      <c r="AN3712" s="131" t="str">
        <f t="shared" ca="1" si="639"/>
        <v/>
      </c>
    </row>
    <row r="3713" spans="1:40" ht="20.25" customHeight="1" x14ac:dyDescent="0.3">
      <c r="A3713" s="127"/>
      <c r="B3713" s="164"/>
      <c r="C3713" s="139"/>
      <c r="D3713" s="140"/>
      <c r="E3713" s="139"/>
      <c r="F3713" s="139"/>
      <c r="G3713" s="140"/>
      <c r="H3713" s="139"/>
      <c r="I3713" s="129"/>
      <c r="L3713" s="128"/>
      <c r="M3713" s="128"/>
      <c r="N3713" s="128"/>
      <c r="O3713" s="128"/>
      <c r="P3713" s="128"/>
      <c r="Q3713" s="128"/>
      <c r="R3713" s="128"/>
      <c r="S3713" s="128"/>
      <c r="T3713" s="120">
        <f t="shared" si="630"/>
        <v>0</v>
      </c>
      <c r="U3713" s="131"/>
      <c r="V3713" s="131"/>
      <c r="W3713" s="131">
        <f>SUMIFS($F$3:F3713,$D$3:D3713,D3713,$C$3:C3713,"Buy")+SUMIFS($F$3:F3713,$D$3:D3713,D3713,$C$3:C3713,"Coin Deposit",$E$3:E3713,"&lt;&gt;")</f>
        <v>0</v>
      </c>
      <c r="X3713" s="131">
        <f t="shared" si="631"/>
        <v>0</v>
      </c>
      <c r="Y3713" s="131">
        <f>IF($D3713=Y$1,SUMIFS($H$3:$H3713,$G$3:$G3713,Y$1,$C$3:$C3713,"Sell"),0)</f>
        <v>0</v>
      </c>
      <c r="Z3713" s="131">
        <f t="shared" si="632"/>
        <v>0</v>
      </c>
      <c r="AA3713" s="131">
        <f>IF($D3713=AA$1,SUMIFS($H$3:$H3713,$G$3:$G3713,AA$1,$C$3:$C3713,"Sell"),0)</f>
        <v>0</v>
      </c>
      <c r="AB3713" s="131">
        <f t="shared" si="633"/>
        <v>0</v>
      </c>
      <c r="AC3713" s="131">
        <f>SUMIFS('Deductions and Deposits'!$H:$H,'Deductions and Deposits'!$G:$G,D3713,'Deductions and Deposits'!$F:$F,"&lt;="&amp;B3713)+SUMIFS($F$3:F3713,$D$3:D3713,D3713,$C$3:C3713,"Coin Deposit",$E$3:E3713,"")</f>
        <v>0</v>
      </c>
      <c r="AD3713" s="131">
        <f>SUMIFS('Deductions and Deposits'!$D:$D,'Deductions and Deposits'!$C:$C,D3713)+SUMIFS($F:$F,$D:$D,D3713,$C:$C,"Coin Deduction")</f>
        <v>0</v>
      </c>
      <c r="AE3713" s="131">
        <f>Table5[[#This Row],[Column4]]+Table5[[#This Row],[Column14]]+Table5[[#This Row],[Column19]]+Table5[[#This Row],[Column12]]</f>
        <v>0</v>
      </c>
      <c r="AF3713" s="131">
        <f>Table5[[#This Row],[Column5]]+Table5[[#This Row],[Column13]]+Table5[[#This Row],[Column21]]+Table5[[#This Row],[Column18]]</f>
        <v>0</v>
      </c>
      <c r="AG3713" s="131">
        <f t="shared" si="634"/>
        <v>0</v>
      </c>
      <c r="AH3713" s="131">
        <f t="shared" si="635"/>
        <v>0</v>
      </c>
      <c r="AI3713" s="131">
        <f>Table5[[#This Row],[Column17]]-Table5[[#This Row],[Column20]]</f>
        <v>0</v>
      </c>
      <c r="AJ3713" s="131">
        <f t="shared" si="636"/>
        <v>0</v>
      </c>
      <c r="AK3713" s="131">
        <f t="shared" si="640"/>
        <v>0</v>
      </c>
      <c r="AL3713" s="131">
        <f t="shared" si="637"/>
        <v>0</v>
      </c>
      <c r="AM3713" s="131" t="str">
        <f t="shared" si="638"/>
        <v/>
      </c>
      <c r="AN3713" s="131" t="str">
        <f t="shared" ca="1" si="639"/>
        <v/>
      </c>
    </row>
    <row r="3714" spans="1:40" ht="20.25" customHeight="1" x14ac:dyDescent="0.3">
      <c r="A3714" s="127"/>
      <c r="B3714" s="164"/>
      <c r="C3714" s="139"/>
      <c r="D3714" s="140"/>
      <c r="E3714" s="139"/>
      <c r="F3714" s="139"/>
      <c r="G3714" s="140"/>
      <c r="H3714" s="139"/>
      <c r="I3714" s="129"/>
      <c r="L3714" s="128"/>
      <c r="M3714" s="128"/>
      <c r="N3714" s="128"/>
      <c r="O3714" s="128"/>
      <c r="P3714" s="128"/>
      <c r="Q3714" s="128"/>
      <c r="R3714" s="128"/>
      <c r="S3714" s="128"/>
      <c r="T3714" s="120">
        <f t="shared" si="630"/>
        <v>0</v>
      </c>
      <c r="U3714" s="131"/>
      <c r="V3714" s="131"/>
      <c r="W3714" s="131">
        <f>SUMIFS($F$3:F3714,$D$3:D3714,D3714,$C$3:C3714,"Buy")+SUMIFS($F$3:F3714,$D$3:D3714,D3714,$C$3:C3714,"Coin Deposit",$E$3:E3714,"&lt;&gt;")</f>
        <v>0</v>
      </c>
      <c r="X3714" s="131">
        <f t="shared" si="631"/>
        <v>0</v>
      </c>
      <c r="Y3714" s="131">
        <f>IF($D3714=Y$1,SUMIFS($H$3:$H3714,$G$3:$G3714,Y$1,$C$3:$C3714,"Sell"),0)</f>
        <v>0</v>
      </c>
      <c r="Z3714" s="131">
        <f t="shared" si="632"/>
        <v>0</v>
      </c>
      <c r="AA3714" s="131">
        <f>IF($D3714=AA$1,SUMIFS($H$3:$H3714,$G$3:$G3714,AA$1,$C$3:$C3714,"Sell"),0)</f>
        <v>0</v>
      </c>
      <c r="AB3714" s="131">
        <f t="shared" si="633"/>
        <v>0</v>
      </c>
      <c r="AC3714" s="131">
        <f>SUMIFS('Deductions and Deposits'!$H:$H,'Deductions and Deposits'!$G:$G,D3714,'Deductions and Deposits'!$F:$F,"&lt;="&amp;B3714)+SUMIFS($F$3:F3714,$D$3:D3714,D3714,$C$3:C3714,"Coin Deposit",$E$3:E3714,"")</f>
        <v>0</v>
      </c>
      <c r="AD3714" s="131">
        <f>SUMIFS('Deductions and Deposits'!$D:$D,'Deductions and Deposits'!$C:$C,D3714)+SUMIFS($F:$F,$D:$D,D3714,$C:$C,"Coin Deduction")</f>
        <v>0</v>
      </c>
      <c r="AE3714" s="131">
        <f>Table5[[#This Row],[Column4]]+Table5[[#This Row],[Column14]]+Table5[[#This Row],[Column19]]+Table5[[#This Row],[Column12]]</f>
        <v>0</v>
      </c>
      <c r="AF3714" s="131">
        <f>Table5[[#This Row],[Column5]]+Table5[[#This Row],[Column13]]+Table5[[#This Row],[Column21]]+Table5[[#This Row],[Column18]]</f>
        <v>0</v>
      </c>
      <c r="AG3714" s="131">
        <f t="shared" si="634"/>
        <v>0</v>
      </c>
      <c r="AH3714" s="131">
        <f t="shared" si="635"/>
        <v>0</v>
      </c>
      <c r="AI3714" s="131">
        <f>Table5[[#This Row],[Column17]]-Table5[[#This Row],[Column20]]</f>
        <v>0</v>
      </c>
      <c r="AJ3714" s="131">
        <f t="shared" si="636"/>
        <v>0</v>
      </c>
      <c r="AK3714" s="131">
        <f t="shared" si="640"/>
        <v>0</v>
      </c>
      <c r="AL3714" s="131">
        <f t="shared" si="637"/>
        <v>0</v>
      </c>
      <c r="AM3714" s="131" t="str">
        <f t="shared" si="638"/>
        <v/>
      </c>
      <c r="AN3714" s="131" t="str">
        <f t="shared" ca="1" si="639"/>
        <v/>
      </c>
    </row>
    <row r="3715" spans="1:40" ht="20.25" customHeight="1" x14ac:dyDescent="0.3">
      <c r="A3715" s="127"/>
      <c r="B3715" s="164"/>
      <c r="C3715" s="139"/>
      <c r="D3715" s="140"/>
      <c r="E3715" s="139"/>
      <c r="F3715" s="139"/>
      <c r="G3715" s="140"/>
      <c r="H3715" s="139"/>
      <c r="I3715" s="129"/>
      <c r="L3715" s="128"/>
      <c r="M3715" s="128"/>
      <c r="N3715" s="128"/>
      <c r="O3715" s="128"/>
      <c r="P3715" s="128"/>
      <c r="Q3715" s="128"/>
      <c r="R3715" s="128"/>
      <c r="S3715" s="128"/>
      <c r="T3715" s="120">
        <f t="shared" ref="T3715:T3778" si="641">IF(E3715&lt;&gt;"",E3715,0)</f>
        <v>0</v>
      </c>
      <c r="U3715" s="131"/>
      <c r="V3715" s="131"/>
      <c r="W3715" s="131">
        <f>SUMIFS($F$3:F3715,$D$3:D3715,D3715,$C$3:C3715,"Buy")+SUMIFS($F$3:F3715,$D$3:D3715,D3715,$C$3:C3715,"Coin Deposit",$E$3:E3715,"&lt;&gt;")</f>
        <v>0</v>
      </c>
      <c r="X3715" s="131">
        <f t="shared" ref="X3715:X3778" si="642">IF(OR(C3715="buy",AND(C3715="Coin Deposit",E3715&lt;&gt;"")),SUMIFS($F:$F,$D:$D,D3715,$C:$C,"sell"),0)</f>
        <v>0</v>
      </c>
      <c r="Y3715" s="131">
        <f>IF($D3715=Y$1,SUMIFS($H$3:$H3715,$G$3:$G3715,Y$1,$C$3:$C3715,"Sell"),0)</f>
        <v>0</v>
      </c>
      <c r="Z3715" s="131">
        <f t="shared" ref="Z3715:Z3778" si="643">IF($D3715=Z$1,SUMIFS($H:$H,$G:$G,Z$1,$C:$C,"Buy")+SUMIFS($H:$H,$G:$G,Z$1,$C:$C,"Coin Deposit",$E:$E,"&lt;&gt;"),0)</f>
        <v>0</v>
      </c>
      <c r="AA3715" s="131">
        <f>IF($D3715=AA$1,SUMIFS($H$3:$H3715,$G$3:$G3715,AA$1,$C$3:$C3715,"Sell"),0)</f>
        <v>0</v>
      </c>
      <c r="AB3715" s="131">
        <f t="shared" ref="AB3715:AB3778" si="644">IF($D3715=AB$1,SUMIFS($H:$H,$G:$G,AB$1,$C:$C,"Buy")+SUMIFS($H:$H,$G:$G,AB$1,$C:$C,"Coin Deposit",$E:$E,"&lt;&gt;"),0)</f>
        <v>0</v>
      </c>
      <c r="AC3715" s="131">
        <f>SUMIFS('Deductions and Deposits'!$H:$H,'Deductions and Deposits'!$G:$G,D3715,'Deductions and Deposits'!$F:$F,"&lt;="&amp;B3715)+SUMIFS($F$3:F3715,$D$3:D3715,D3715,$C$3:C3715,"Coin Deposit",$E$3:E3715,"")</f>
        <v>0</v>
      </c>
      <c r="AD3715" s="131">
        <f>SUMIFS('Deductions and Deposits'!$D:$D,'Deductions and Deposits'!$C:$C,D3715)+SUMIFS($F:$F,$D:$D,D3715,$C:$C,"Coin Deduction")</f>
        <v>0</v>
      </c>
      <c r="AE3715" s="131">
        <f>Table5[[#This Row],[Column4]]+Table5[[#This Row],[Column14]]+Table5[[#This Row],[Column19]]+Table5[[#This Row],[Column12]]</f>
        <v>0</v>
      </c>
      <c r="AF3715" s="131">
        <f>Table5[[#This Row],[Column5]]+Table5[[#This Row],[Column13]]+Table5[[#This Row],[Column21]]+Table5[[#This Row],[Column18]]</f>
        <v>0</v>
      </c>
      <c r="AG3715" s="131">
        <f t="shared" ref="AG3715:AG3778" si="645">IF(AND((AC3715+Y3715+AA3715)&gt;AF3715,OR(C3715="buy",AND(C3715="Coin Deposit",E3715&lt;&gt;""))),(AC3715+Y3715+AA3715)-AF3715,0)</f>
        <v>0</v>
      </c>
      <c r="AH3715" s="131">
        <f t="shared" ref="AH3715:AH3778" si="646">IF(AND(AE3715&gt;AF3715,OR(C3715="buy",AND(C3715="Coin Deposit",E3715&lt;&gt;""))),AE3715-AF3715,0)</f>
        <v>0</v>
      </c>
      <c r="AI3715" s="131">
        <f>Table5[[#This Row],[Column17]]-Table5[[#This Row],[Column20]]</f>
        <v>0</v>
      </c>
      <c r="AJ3715" s="131">
        <f t="shared" ref="AJ3715:AJ3778" si="647">IF(AI3715&gt;F3715,F3715,AI3715)</f>
        <v>0</v>
      </c>
      <c r="AK3715" s="131">
        <f t="shared" si="640"/>
        <v>0</v>
      </c>
      <c r="AL3715" s="131">
        <f t="shared" ref="AL3715:AL3778" si="648">IFERROR(SUMIFS($AK:$AK,$D:$D,D3715)/SUMIFS($AJ:$AJ,$D:$D,D3715),0)</f>
        <v>0</v>
      </c>
      <c r="AM3715" s="131" t="str">
        <f t="shared" ref="AM3715:AM3778" si="649">C3715&amp;D3715</f>
        <v/>
      </c>
      <c r="AN3715" s="131" t="str">
        <f t="shared" ref="AN3715:AN3736" ca="1" si="650">OFFSET(AM3715,COUNTA($AM:$AM)-ROW()-(ROW()-ROW($AN$2)-1),)</f>
        <v/>
      </c>
    </row>
    <row r="3716" spans="1:40" ht="20.25" customHeight="1" x14ac:dyDescent="0.3">
      <c r="A3716" s="127"/>
      <c r="B3716" s="164"/>
      <c r="C3716" s="139"/>
      <c r="D3716" s="140"/>
      <c r="E3716" s="139"/>
      <c r="F3716" s="139"/>
      <c r="G3716" s="140"/>
      <c r="H3716" s="139"/>
      <c r="I3716" s="129"/>
      <c r="L3716" s="128"/>
      <c r="M3716" s="128"/>
      <c r="N3716" s="128"/>
      <c r="O3716" s="128"/>
      <c r="P3716" s="128"/>
      <c r="Q3716" s="128"/>
      <c r="R3716" s="128"/>
      <c r="S3716" s="128"/>
      <c r="T3716" s="120">
        <f t="shared" si="641"/>
        <v>0</v>
      </c>
      <c r="U3716" s="131"/>
      <c r="V3716" s="131"/>
      <c r="W3716" s="131">
        <f>SUMIFS($F$3:F3716,$D$3:D3716,D3716,$C$3:C3716,"Buy")+SUMIFS($F$3:F3716,$D$3:D3716,D3716,$C$3:C3716,"Coin Deposit",$E$3:E3716,"&lt;&gt;")</f>
        <v>0</v>
      </c>
      <c r="X3716" s="131">
        <f t="shared" si="642"/>
        <v>0</v>
      </c>
      <c r="Y3716" s="131">
        <f>IF($D3716=Y$1,SUMIFS($H$3:$H3716,$G$3:$G3716,Y$1,$C$3:$C3716,"Sell"),0)</f>
        <v>0</v>
      </c>
      <c r="Z3716" s="131">
        <f t="shared" si="643"/>
        <v>0</v>
      </c>
      <c r="AA3716" s="131">
        <f>IF($D3716=AA$1,SUMIFS($H$3:$H3716,$G$3:$G3716,AA$1,$C$3:$C3716,"Sell"),0)</f>
        <v>0</v>
      </c>
      <c r="AB3716" s="131">
        <f t="shared" si="644"/>
        <v>0</v>
      </c>
      <c r="AC3716" s="131">
        <f>SUMIFS('Deductions and Deposits'!$H:$H,'Deductions and Deposits'!$G:$G,D3716,'Deductions and Deposits'!$F:$F,"&lt;="&amp;B3716)+SUMIFS($F$3:F3716,$D$3:D3716,D3716,$C$3:C3716,"Coin Deposit",$E$3:E3716,"")</f>
        <v>0</v>
      </c>
      <c r="AD3716" s="131">
        <f>SUMIFS('Deductions and Deposits'!$D:$D,'Deductions and Deposits'!$C:$C,D3716)+SUMIFS($F:$F,$D:$D,D3716,$C:$C,"Coin Deduction")</f>
        <v>0</v>
      </c>
      <c r="AE3716" s="131">
        <f>Table5[[#This Row],[Column4]]+Table5[[#This Row],[Column14]]+Table5[[#This Row],[Column19]]+Table5[[#This Row],[Column12]]</f>
        <v>0</v>
      </c>
      <c r="AF3716" s="131">
        <f>Table5[[#This Row],[Column5]]+Table5[[#This Row],[Column13]]+Table5[[#This Row],[Column21]]+Table5[[#This Row],[Column18]]</f>
        <v>0</v>
      </c>
      <c r="AG3716" s="131">
        <f t="shared" si="645"/>
        <v>0</v>
      </c>
      <c r="AH3716" s="131">
        <f t="shared" si="646"/>
        <v>0</v>
      </c>
      <c r="AI3716" s="131">
        <f>Table5[[#This Row],[Column17]]-Table5[[#This Row],[Column20]]</f>
        <v>0</v>
      </c>
      <c r="AJ3716" s="131">
        <f t="shared" si="647"/>
        <v>0</v>
      </c>
      <c r="AK3716" s="131">
        <f t="shared" si="640"/>
        <v>0</v>
      </c>
      <c r="AL3716" s="131">
        <f t="shared" si="648"/>
        <v>0</v>
      </c>
      <c r="AM3716" s="131" t="str">
        <f t="shared" si="649"/>
        <v/>
      </c>
      <c r="AN3716" s="131" t="str">
        <f t="shared" ca="1" si="650"/>
        <v/>
      </c>
    </row>
    <row r="3717" spans="1:40" ht="20.25" customHeight="1" x14ac:dyDescent="0.3">
      <c r="A3717" s="127"/>
      <c r="B3717" s="164"/>
      <c r="C3717" s="139"/>
      <c r="D3717" s="140"/>
      <c r="E3717" s="139"/>
      <c r="F3717" s="139"/>
      <c r="G3717" s="140"/>
      <c r="H3717" s="139"/>
      <c r="I3717" s="129"/>
      <c r="L3717" s="128"/>
      <c r="M3717" s="128"/>
      <c r="N3717" s="128"/>
      <c r="O3717" s="128"/>
      <c r="P3717" s="128"/>
      <c r="Q3717" s="128"/>
      <c r="R3717" s="128"/>
      <c r="S3717" s="128"/>
      <c r="T3717" s="120">
        <f t="shared" si="641"/>
        <v>0</v>
      </c>
      <c r="U3717" s="131"/>
      <c r="V3717" s="131"/>
      <c r="W3717" s="131">
        <f>SUMIFS($F$3:F3717,$D$3:D3717,D3717,$C$3:C3717,"Buy")+SUMIFS($F$3:F3717,$D$3:D3717,D3717,$C$3:C3717,"Coin Deposit",$E$3:E3717,"&lt;&gt;")</f>
        <v>0</v>
      </c>
      <c r="X3717" s="131">
        <f t="shared" si="642"/>
        <v>0</v>
      </c>
      <c r="Y3717" s="131">
        <f>IF($D3717=Y$1,SUMIFS($H$3:$H3717,$G$3:$G3717,Y$1,$C$3:$C3717,"Sell"),0)</f>
        <v>0</v>
      </c>
      <c r="Z3717" s="131">
        <f t="shared" si="643"/>
        <v>0</v>
      </c>
      <c r="AA3717" s="131">
        <f>IF($D3717=AA$1,SUMIFS($H$3:$H3717,$G$3:$G3717,AA$1,$C$3:$C3717,"Sell"),0)</f>
        <v>0</v>
      </c>
      <c r="AB3717" s="131">
        <f t="shared" si="644"/>
        <v>0</v>
      </c>
      <c r="AC3717" s="131">
        <f>SUMIFS('Deductions and Deposits'!$H:$H,'Deductions and Deposits'!$G:$G,D3717,'Deductions and Deposits'!$F:$F,"&lt;="&amp;B3717)+SUMIFS($F$3:F3717,$D$3:D3717,D3717,$C$3:C3717,"Coin Deposit",$E$3:E3717,"")</f>
        <v>0</v>
      </c>
      <c r="AD3717" s="131">
        <f>SUMIFS('Deductions and Deposits'!$D:$D,'Deductions and Deposits'!$C:$C,D3717)+SUMIFS($F:$F,$D:$D,D3717,$C:$C,"Coin Deduction")</f>
        <v>0</v>
      </c>
      <c r="AE3717" s="131">
        <f>Table5[[#This Row],[Column4]]+Table5[[#This Row],[Column14]]+Table5[[#This Row],[Column19]]+Table5[[#This Row],[Column12]]</f>
        <v>0</v>
      </c>
      <c r="AF3717" s="131">
        <f>Table5[[#This Row],[Column5]]+Table5[[#This Row],[Column13]]+Table5[[#This Row],[Column21]]+Table5[[#This Row],[Column18]]</f>
        <v>0</v>
      </c>
      <c r="AG3717" s="131">
        <f t="shared" si="645"/>
        <v>0</v>
      </c>
      <c r="AH3717" s="131">
        <f t="shared" si="646"/>
        <v>0</v>
      </c>
      <c r="AI3717" s="131">
        <f>Table5[[#This Row],[Column17]]-Table5[[#This Row],[Column20]]</f>
        <v>0</v>
      </c>
      <c r="AJ3717" s="131">
        <f t="shared" si="647"/>
        <v>0</v>
      </c>
      <c r="AK3717" s="131">
        <f t="shared" si="640"/>
        <v>0</v>
      </c>
      <c r="AL3717" s="131">
        <f t="shared" si="648"/>
        <v>0</v>
      </c>
      <c r="AM3717" s="131" t="str">
        <f t="shared" si="649"/>
        <v/>
      </c>
      <c r="AN3717" s="131" t="str">
        <f t="shared" ca="1" si="650"/>
        <v/>
      </c>
    </row>
    <row r="3718" spans="1:40" ht="20.25" customHeight="1" x14ac:dyDescent="0.3">
      <c r="A3718" s="127"/>
      <c r="B3718" s="164"/>
      <c r="C3718" s="139"/>
      <c r="D3718" s="140"/>
      <c r="E3718" s="139"/>
      <c r="F3718" s="139"/>
      <c r="G3718" s="140"/>
      <c r="H3718" s="139"/>
      <c r="I3718" s="129"/>
      <c r="L3718" s="128"/>
      <c r="M3718" s="128"/>
      <c r="N3718" s="128"/>
      <c r="O3718" s="128"/>
      <c r="P3718" s="128"/>
      <c r="Q3718" s="128"/>
      <c r="R3718" s="128"/>
      <c r="S3718" s="128"/>
      <c r="T3718" s="120">
        <f t="shared" si="641"/>
        <v>0</v>
      </c>
      <c r="U3718" s="131"/>
      <c r="V3718" s="131"/>
      <c r="W3718" s="131">
        <f>SUMIFS($F$3:F3718,$D$3:D3718,D3718,$C$3:C3718,"Buy")+SUMIFS($F$3:F3718,$D$3:D3718,D3718,$C$3:C3718,"Coin Deposit",$E$3:E3718,"&lt;&gt;")</f>
        <v>0</v>
      </c>
      <c r="X3718" s="131">
        <f t="shared" si="642"/>
        <v>0</v>
      </c>
      <c r="Y3718" s="131">
        <f>IF($D3718=Y$1,SUMIFS($H$3:$H3718,$G$3:$G3718,Y$1,$C$3:$C3718,"Sell"),0)</f>
        <v>0</v>
      </c>
      <c r="Z3718" s="131">
        <f t="shared" si="643"/>
        <v>0</v>
      </c>
      <c r="AA3718" s="131">
        <f>IF($D3718=AA$1,SUMIFS($H$3:$H3718,$G$3:$G3718,AA$1,$C$3:$C3718,"Sell"),0)</f>
        <v>0</v>
      </c>
      <c r="AB3718" s="131">
        <f t="shared" si="644"/>
        <v>0</v>
      </c>
      <c r="AC3718" s="131">
        <f>SUMIFS('Deductions and Deposits'!$H:$H,'Deductions and Deposits'!$G:$G,D3718,'Deductions and Deposits'!$F:$F,"&lt;="&amp;B3718)+SUMIFS($F$3:F3718,$D$3:D3718,D3718,$C$3:C3718,"Coin Deposit",$E$3:E3718,"")</f>
        <v>0</v>
      </c>
      <c r="AD3718" s="131">
        <f>SUMIFS('Deductions and Deposits'!$D:$D,'Deductions and Deposits'!$C:$C,D3718)+SUMIFS($F:$F,$D:$D,D3718,$C:$C,"Coin Deduction")</f>
        <v>0</v>
      </c>
      <c r="AE3718" s="131">
        <f>Table5[[#This Row],[Column4]]+Table5[[#This Row],[Column14]]+Table5[[#This Row],[Column19]]+Table5[[#This Row],[Column12]]</f>
        <v>0</v>
      </c>
      <c r="AF3718" s="131">
        <f>Table5[[#This Row],[Column5]]+Table5[[#This Row],[Column13]]+Table5[[#This Row],[Column21]]+Table5[[#This Row],[Column18]]</f>
        <v>0</v>
      </c>
      <c r="AG3718" s="131">
        <f t="shared" si="645"/>
        <v>0</v>
      </c>
      <c r="AH3718" s="131">
        <f t="shared" si="646"/>
        <v>0</v>
      </c>
      <c r="AI3718" s="131">
        <f>Table5[[#This Row],[Column17]]-Table5[[#This Row],[Column20]]</f>
        <v>0</v>
      </c>
      <c r="AJ3718" s="131">
        <f t="shared" si="647"/>
        <v>0</v>
      </c>
      <c r="AK3718" s="131">
        <f t="shared" si="640"/>
        <v>0</v>
      </c>
      <c r="AL3718" s="131">
        <f t="shared" si="648"/>
        <v>0</v>
      </c>
      <c r="AM3718" s="131" t="str">
        <f t="shared" si="649"/>
        <v/>
      </c>
      <c r="AN3718" s="131" t="str">
        <f t="shared" ca="1" si="650"/>
        <v/>
      </c>
    </row>
    <row r="3719" spans="1:40" ht="20.25" customHeight="1" x14ac:dyDescent="0.3">
      <c r="A3719" s="127"/>
      <c r="B3719" s="164"/>
      <c r="C3719" s="139"/>
      <c r="D3719" s="140"/>
      <c r="E3719" s="139"/>
      <c r="F3719" s="139"/>
      <c r="G3719" s="140"/>
      <c r="H3719" s="139"/>
      <c r="I3719" s="129"/>
      <c r="L3719" s="128"/>
      <c r="M3719" s="128"/>
      <c r="N3719" s="128"/>
      <c r="O3719" s="128"/>
      <c r="P3719" s="128"/>
      <c r="Q3719" s="128"/>
      <c r="R3719" s="128"/>
      <c r="S3719" s="128"/>
      <c r="T3719" s="120">
        <f t="shared" si="641"/>
        <v>0</v>
      </c>
      <c r="U3719" s="131"/>
      <c r="V3719" s="131"/>
      <c r="W3719" s="131">
        <f>SUMIFS($F$3:F3719,$D$3:D3719,D3719,$C$3:C3719,"Buy")+SUMIFS($F$3:F3719,$D$3:D3719,D3719,$C$3:C3719,"Coin Deposit",$E$3:E3719,"&lt;&gt;")</f>
        <v>0</v>
      </c>
      <c r="X3719" s="131">
        <f t="shared" si="642"/>
        <v>0</v>
      </c>
      <c r="Y3719" s="131">
        <f>IF($D3719=Y$1,SUMIFS($H$3:$H3719,$G$3:$G3719,Y$1,$C$3:$C3719,"Sell"),0)</f>
        <v>0</v>
      </c>
      <c r="Z3719" s="131">
        <f t="shared" si="643"/>
        <v>0</v>
      </c>
      <c r="AA3719" s="131">
        <f>IF($D3719=AA$1,SUMIFS($H$3:$H3719,$G$3:$G3719,AA$1,$C$3:$C3719,"Sell"),0)</f>
        <v>0</v>
      </c>
      <c r="AB3719" s="131">
        <f t="shared" si="644"/>
        <v>0</v>
      </c>
      <c r="AC3719" s="131">
        <f>SUMIFS('Deductions and Deposits'!$H:$H,'Deductions and Deposits'!$G:$G,D3719,'Deductions and Deposits'!$F:$F,"&lt;="&amp;B3719)+SUMIFS($F$3:F3719,$D$3:D3719,D3719,$C$3:C3719,"Coin Deposit",$E$3:E3719,"")</f>
        <v>0</v>
      </c>
      <c r="AD3719" s="131">
        <f>SUMIFS('Deductions and Deposits'!$D:$D,'Deductions and Deposits'!$C:$C,D3719)+SUMIFS($F:$F,$D:$D,D3719,$C:$C,"Coin Deduction")</f>
        <v>0</v>
      </c>
      <c r="AE3719" s="131">
        <f>Table5[[#This Row],[Column4]]+Table5[[#This Row],[Column14]]+Table5[[#This Row],[Column19]]+Table5[[#This Row],[Column12]]</f>
        <v>0</v>
      </c>
      <c r="AF3719" s="131">
        <f>Table5[[#This Row],[Column5]]+Table5[[#This Row],[Column13]]+Table5[[#This Row],[Column21]]+Table5[[#This Row],[Column18]]</f>
        <v>0</v>
      </c>
      <c r="AG3719" s="131">
        <f t="shared" si="645"/>
        <v>0</v>
      </c>
      <c r="AH3719" s="131">
        <f t="shared" si="646"/>
        <v>0</v>
      </c>
      <c r="AI3719" s="131">
        <f>Table5[[#This Row],[Column17]]-Table5[[#This Row],[Column20]]</f>
        <v>0</v>
      </c>
      <c r="AJ3719" s="131">
        <f t="shared" si="647"/>
        <v>0</v>
      </c>
      <c r="AK3719" s="131">
        <f t="shared" si="640"/>
        <v>0</v>
      </c>
      <c r="AL3719" s="131">
        <f t="shared" si="648"/>
        <v>0</v>
      </c>
      <c r="AM3719" s="131" t="str">
        <f t="shared" si="649"/>
        <v/>
      </c>
      <c r="AN3719" s="131" t="str">
        <f t="shared" ca="1" si="650"/>
        <v/>
      </c>
    </row>
    <row r="3720" spans="1:40" ht="20.25" customHeight="1" x14ac:dyDescent="0.3">
      <c r="A3720" s="127"/>
      <c r="B3720" s="164"/>
      <c r="C3720" s="139"/>
      <c r="D3720" s="140"/>
      <c r="E3720" s="139"/>
      <c r="F3720" s="139"/>
      <c r="G3720" s="140"/>
      <c r="H3720" s="139"/>
      <c r="I3720" s="129"/>
      <c r="L3720" s="128"/>
      <c r="M3720" s="128"/>
      <c r="N3720" s="128"/>
      <c r="O3720" s="128"/>
      <c r="P3720" s="128"/>
      <c r="Q3720" s="128"/>
      <c r="R3720" s="128"/>
      <c r="S3720" s="128"/>
      <c r="T3720" s="120">
        <f t="shared" si="641"/>
        <v>0</v>
      </c>
      <c r="U3720" s="131"/>
      <c r="V3720" s="131"/>
      <c r="W3720" s="131">
        <f>SUMIFS($F$3:F3720,$D$3:D3720,D3720,$C$3:C3720,"Buy")+SUMIFS($F$3:F3720,$D$3:D3720,D3720,$C$3:C3720,"Coin Deposit",$E$3:E3720,"&lt;&gt;")</f>
        <v>0</v>
      </c>
      <c r="X3720" s="131">
        <f t="shared" si="642"/>
        <v>0</v>
      </c>
      <c r="Y3720" s="131">
        <f>IF($D3720=Y$1,SUMIFS($H$3:$H3720,$G$3:$G3720,Y$1,$C$3:$C3720,"Sell"),0)</f>
        <v>0</v>
      </c>
      <c r="Z3720" s="131">
        <f t="shared" si="643"/>
        <v>0</v>
      </c>
      <c r="AA3720" s="131">
        <f>IF($D3720=AA$1,SUMIFS($H$3:$H3720,$G$3:$G3720,AA$1,$C$3:$C3720,"Sell"),0)</f>
        <v>0</v>
      </c>
      <c r="AB3720" s="131">
        <f t="shared" si="644"/>
        <v>0</v>
      </c>
      <c r="AC3720" s="131">
        <f>SUMIFS('Deductions and Deposits'!$H:$H,'Deductions and Deposits'!$G:$G,D3720,'Deductions and Deposits'!$F:$F,"&lt;="&amp;B3720)+SUMIFS($F$3:F3720,$D$3:D3720,D3720,$C$3:C3720,"Coin Deposit",$E$3:E3720,"")</f>
        <v>0</v>
      </c>
      <c r="AD3720" s="131">
        <f>SUMIFS('Deductions and Deposits'!$D:$D,'Deductions and Deposits'!$C:$C,D3720)+SUMIFS($F:$F,$D:$D,D3720,$C:$C,"Coin Deduction")</f>
        <v>0</v>
      </c>
      <c r="AE3720" s="131">
        <f>Table5[[#This Row],[Column4]]+Table5[[#This Row],[Column14]]+Table5[[#This Row],[Column19]]+Table5[[#This Row],[Column12]]</f>
        <v>0</v>
      </c>
      <c r="AF3720" s="131">
        <f>Table5[[#This Row],[Column5]]+Table5[[#This Row],[Column13]]+Table5[[#This Row],[Column21]]+Table5[[#This Row],[Column18]]</f>
        <v>0</v>
      </c>
      <c r="AG3720" s="131">
        <f t="shared" si="645"/>
        <v>0</v>
      </c>
      <c r="AH3720" s="131">
        <f t="shared" si="646"/>
        <v>0</v>
      </c>
      <c r="AI3720" s="131">
        <f>Table5[[#This Row],[Column17]]-Table5[[#This Row],[Column20]]</f>
        <v>0</v>
      </c>
      <c r="AJ3720" s="131">
        <f t="shared" si="647"/>
        <v>0</v>
      </c>
      <c r="AK3720" s="131">
        <f t="shared" si="640"/>
        <v>0</v>
      </c>
      <c r="AL3720" s="131">
        <f t="shared" si="648"/>
        <v>0</v>
      </c>
      <c r="AM3720" s="131" t="str">
        <f t="shared" si="649"/>
        <v/>
      </c>
      <c r="AN3720" s="131" t="str">
        <f t="shared" ca="1" si="650"/>
        <v/>
      </c>
    </row>
    <row r="3721" spans="1:40" ht="20.25" customHeight="1" x14ac:dyDescent="0.3">
      <c r="A3721" s="127"/>
      <c r="B3721" s="164"/>
      <c r="C3721" s="139"/>
      <c r="D3721" s="140"/>
      <c r="E3721" s="139"/>
      <c r="F3721" s="139"/>
      <c r="G3721" s="140"/>
      <c r="H3721" s="139"/>
      <c r="I3721" s="129"/>
      <c r="L3721" s="128"/>
      <c r="M3721" s="128"/>
      <c r="N3721" s="128"/>
      <c r="O3721" s="128"/>
      <c r="P3721" s="128"/>
      <c r="Q3721" s="128"/>
      <c r="R3721" s="128"/>
      <c r="S3721" s="128"/>
      <c r="T3721" s="120">
        <f t="shared" si="641"/>
        <v>0</v>
      </c>
      <c r="U3721" s="131"/>
      <c r="V3721" s="131"/>
      <c r="W3721" s="131">
        <f>SUMIFS($F$3:F3721,$D$3:D3721,D3721,$C$3:C3721,"Buy")+SUMIFS($F$3:F3721,$D$3:D3721,D3721,$C$3:C3721,"Coin Deposit",$E$3:E3721,"&lt;&gt;")</f>
        <v>0</v>
      </c>
      <c r="X3721" s="131">
        <f t="shared" si="642"/>
        <v>0</v>
      </c>
      <c r="Y3721" s="131">
        <f>IF($D3721=Y$1,SUMIFS($H$3:$H3721,$G$3:$G3721,Y$1,$C$3:$C3721,"Sell"),0)</f>
        <v>0</v>
      </c>
      <c r="Z3721" s="131">
        <f t="shared" si="643"/>
        <v>0</v>
      </c>
      <c r="AA3721" s="131">
        <f>IF($D3721=AA$1,SUMIFS($H$3:$H3721,$G$3:$G3721,AA$1,$C$3:$C3721,"Sell"),0)</f>
        <v>0</v>
      </c>
      <c r="AB3721" s="131">
        <f t="shared" si="644"/>
        <v>0</v>
      </c>
      <c r="AC3721" s="131">
        <f>SUMIFS('Deductions and Deposits'!$H:$H,'Deductions and Deposits'!$G:$G,D3721,'Deductions and Deposits'!$F:$F,"&lt;="&amp;B3721)+SUMIFS($F$3:F3721,$D$3:D3721,D3721,$C$3:C3721,"Coin Deposit",$E$3:E3721,"")</f>
        <v>0</v>
      </c>
      <c r="AD3721" s="131">
        <f>SUMIFS('Deductions and Deposits'!$D:$D,'Deductions and Deposits'!$C:$C,D3721)+SUMIFS($F:$F,$D:$D,D3721,$C:$C,"Coin Deduction")</f>
        <v>0</v>
      </c>
      <c r="AE3721" s="131">
        <f>Table5[[#This Row],[Column4]]+Table5[[#This Row],[Column14]]+Table5[[#This Row],[Column19]]+Table5[[#This Row],[Column12]]</f>
        <v>0</v>
      </c>
      <c r="AF3721" s="131">
        <f>Table5[[#This Row],[Column5]]+Table5[[#This Row],[Column13]]+Table5[[#This Row],[Column21]]+Table5[[#This Row],[Column18]]</f>
        <v>0</v>
      </c>
      <c r="AG3721" s="131">
        <f t="shared" si="645"/>
        <v>0</v>
      </c>
      <c r="AH3721" s="131">
        <f t="shared" si="646"/>
        <v>0</v>
      </c>
      <c r="AI3721" s="131">
        <f>Table5[[#This Row],[Column17]]-Table5[[#This Row],[Column20]]</f>
        <v>0</v>
      </c>
      <c r="AJ3721" s="131">
        <f t="shared" si="647"/>
        <v>0</v>
      </c>
      <c r="AK3721" s="131">
        <f t="shared" si="640"/>
        <v>0</v>
      </c>
      <c r="AL3721" s="131">
        <f t="shared" si="648"/>
        <v>0</v>
      </c>
      <c r="AM3721" s="131" t="str">
        <f t="shared" si="649"/>
        <v/>
      </c>
      <c r="AN3721" s="131" t="str">
        <f t="shared" ca="1" si="650"/>
        <v/>
      </c>
    </row>
    <row r="3722" spans="1:40" ht="20.25" customHeight="1" x14ac:dyDescent="0.3">
      <c r="A3722" s="127"/>
      <c r="B3722" s="164"/>
      <c r="C3722" s="139"/>
      <c r="D3722" s="140"/>
      <c r="E3722" s="139"/>
      <c r="F3722" s="139"/>
      <c r="G3722" s="140"/>
      <c r="H3722" s="139"/>
      <c r="I3722" s="129"/>
      <c r="L3722" s="128"/>
      <c r="M3722" s="128"/>
      <c r="N3722" s="128"/>
      <c r="O3722" s="128"/>
      <c r="P3722" s="128"/>
      <c r="Q3722" s="128"/>
      <c r="R3722" s="128"/>
      <c r="S3722" s="128"/>
      <c r="T3722" s="120">
        <f t="shared" si="641"/>
        <v>0</v>
      </c>
      <c r="U3722" s="131"/>
      <c r="V3722" s="131"/>
      <c r="W3722" s="131">
        <f>SUMIFS($F$3:F3722,$D$3:D3722,D3722,$C$3:C3722,"Buy")+SUMIFS($F$3:F3722,$D$3:D3722,D3722,$C$3:C3722,"Coin Deposit",$E$3:E3722,"&lt;&gt;")</f>
        <v>0</v>
      </c>
      <c r="X3722" s="131">
        <f t="shared" si="642"/>
        <v>0</v>
      </c>
      <c r="Y3722" s="131">
        <f>IF($D3722=Y$1,SUMIFS($H$3:$H3722,$G$3:$G3722,Y$1,$C$3:$C3722,"Sell"),0)</f>
        <v>0</v>
      </c>
      <c r="Z3722" s="131">
        <f t="shared" si="643"/>
        <v>0</v>
      </c>
      <c r="AA3722" s="131">
        <f>IF($D3722=AA$1,SUMIFS($H$3:$H3722,$G$3:$G3722,AA$1,$C$3:$C3722,"Sell"),0)</f>
        <v>0</v>
      </c>
      <c r="AB3722" s="131">
        <f t="shared" si="644"/>
        <v>0</v>
      </c>
      <c r="AC3722" s="131">
        <f>SUMIFS('Deductions and Deposits'!$H:$H,'Deductions and Deposits'!$G:$G,D3722,'Deductions and Deposits'!$F:$F,"&lt;="&amp;B3722)+SUMIFS($F$3:F3722,$D$3:D3722,D3722,$C$3:C3722,"Coin Deposit",$E$3:E3722,"")</f>
        <v>0</v>
      </c>
      <c r="AD3722" s="131">
        <f>SUMIFS('Deductions and Deposits'!$D:$D,'Deductions and Deposits'!$C:$C,D3722)+SUMIFS($F:$F,$D:$D,D3722,$C:$C,"Coin Deduction")</f>
        <v>0</v>
      </c>
      <c r="AE3722" s="131">
        <f>Table5[[#This Row],[Column4]]+Table5[[#This Row],[Column14]]+Table5[[#This Row],[Column19]]+Table5[[#This Row],[Column12]]</f>
        <v>0</v>
      </c>
      <c r="AF3722" s="131">
        <f>Table5[[#This Row],[Column5]]+Table5[[#This Row],[Column13]]+Table5[[#This Row],[Column21]]+Table5[[#This Row],[Column18]]</f>
        <v>0</v>
      </c>
      <c r="AG3722" s="131">
        <f t="shared" si="645"/>
        <v>0</v>
      </c>
      <c r="AH3722" s="131">
        <f t="shared" si="646"/>
        <v>0</v>
      </c>
      <c r="AI3722" s="131">
        <f>Table5[[#This Row],[Column17]]-Table5[[#This Row],[Column20]]</f>
        <v>0</v>
      </c>
      <c r="AJ3722" s="131">
        <f t="shared" si="647"/>
        <v>0</v>
      </c>
      <c r="AK3722" s="131">
        <f t="shared" si="640"/>
        <v>0</v>
      </c>
      <c r="AL3722" s="131">
        <f t="shared" si="648"/>
        <v>0</v>
      </c>
      <c r="AM3722" s="131" t="str">
        <f t="shared" si="649"/>
        <v/>
      </c>
      <c r="AN3722" s="131" t="str">
        <f t="shared" ca="1" si="650"/>
        <v/>
      </c>
    </row>
    <row r="3723" spans="1:40" ht="20.25" customHeight="1" x14ac:dyDescent="0.3">
      <c r="A3723" s="127"/>
      <c r="B3723" s="164"/>
      <c r="C3723" s="139"/>
      <c r="D3723" s="140"/>
      <c r="E3723" s="139"/>
      <c r="F3723" s="139"/>
      <c r="G3723" s="140"/>
      <c r="H3723" s="139"/>
      <c r="I3723" s="129"/>
      <c r="L3723" s="128"/>
      <c r="M3723" s="128"/>
      <c r="N3723" s="128"/>
      <c r="O3723" s="128"/>
      <c r="P3723" s="128"/>
      <c r="Q3723" s="128"/>
      <c r="R3723" s="128"/>
      <c r="S3723" s="128"/>
      <c r="T3723" s="120">
        <f t="shared" si="641"/>
        <v>0</v>
      </c>
      <c r="U3723" s="131"/>
      <c r="V3723" s="131"/>
      <c r="W3723" s="131">
        <f>SUMIFS($F$3:F3723,$D$3:D3723,D3723,$C$3:C3723,"Buy")+SUMIFS($F$3:F3723,$D$3:D3723,D3723,$C$3:C3723,"Coin Deposit",$E$3:E3723,"&lt;&gt;")</f>
        <v>0</v>
      </c>
      <c r="X3723" s="131">
        <f t="shared" si="642"/>
        <v>0</v>
      </c>
      <c r="Y3723" s="131">
        <f>IF($D3723=Y$1,SUMIFS($H$3:$H3723,$G$3:$G3723,Y$1,$C$3:$C3723,"Sell"),0)</f>
        <v>0</v>
      </c>
      <c r="Z3723" s="131">
        <f t="shared" si="643"/>
        <v>0</v>
      </c>
      <c r="AA3723" s="131">
        <f>IF($D3723=AA$1,SUMIFS($H$3:$H3723,$G$3:$G3723,AA$1,$C$3:$C3723,"Sell"),0)</f>
        <v>0</v>
      </c>
      <c r="AB3723" s="131">
        <f t="shared" si="644"/>
        <v>0</v>
      </c>
      <c r="AC3723" s="131">
        <f>SUMIFS('Deductions and Deposits'!$H:$H,'Deductions and Deposits'!$G:$G,D3723,'Deductions and Deposits'!$F:$F,"&lt;="&amp;B3723)+SUMIFS($F$3:F3723,$D$3:D3723,D3723,$C$3:C3723,"Coin Deposit",$E$3:E3723,"")</f>
        <v>0</v>
      </c>
      <c r="AD3723" s="131">
        <f>SUMIFS('Deductions and Deposits'!$D:$D,'Deductions and Deposits'!$C:$C,D3723)+SUMIFS($F:$F,$D:$D,D3723,$C:$C,"Coin Deduction")</f>
        <v>0</v>
      </c>
      <c r="AE3723" s="131">
        <f>Table5[[#This Row],[Column4]]+Table5[[#This Row],[Column14]]+Table5[[#This Row],[Column19]]+Table5[[#This Row],[Column12]]</f>
        <v>0</v>
      </c>
      <c r="AF3723" s="131">
        <f>Table5[[#This Row],[Column5]]+Table5[[#This Row],[Column13]]+Table5[[#This Row],[Column21]]+Table5[[#This Row],[Column18]]</f>
        <v>0</v>
      </c>
      <c r="AG3723" s="131">
        <f t="shared" si="645"/>
        <v>0</v>
      </c>
      <c r="AH3723" s="131">
        <f t="shared" si="646"/>
        <v>0</v>
      </c>
      <c r="AI3723" s="131">
        <f>Table5[[#This Row],[Column17]]-Table5[[#This Row],[Column20]]</f>
        <v>0</v>
      </c>
      <c r="AJ3723" s="131">
        <f t="shared" si="647"/>
        <v>0</v>
      </c>
      <c r="AK3723" s="131">
        <f t="shared" si="640"/>
        <v>0</v>
      </c>
      <c r="AL3723" s="131">
        <f t="shared" si="648"/>
        <v>0</v>
      </c>
      <c r="AM3723" s="131" t="str">
        <f t="shared" si="649"/>
        <v/>
      </c>
      <c r="AN3723" s="131" t="str">
        <f t="shared" ca="1" si="650"/>
        <v/>
      </c>
    </row>
    <row r="3724" spans="1:40" ht="20.25" customHeight="1" x14ac:dyDescent="0.3">
      <c r="A3724" s="127"/>
      <c r="B3724" s="164"/>
      <c r="C3724" s="139"/>
      <c r="D3724" s="140"/>
      <c r="E3724" s="139"/>
      <c r="F3724" s="139"/>
      <c r="G3724" s="140"/>
      <c r="H3724" s="139"/>
      <c r="I3724" s="129"/>
      <c r="L3724" s="128"/>
      <c r="M3724" s="128"/>
      <c r="N3724" s="128"/>
      <c r="O3724" s="128"/>
      <c r="P3724" s="128"/>
      <c r="Q3724" s="128"/>
      <c r="R3724" s="128"/>
      <c r="S3724" s="128"/>
      <c r="T3724" s="120">
        <f t="shared" si="641"/>
        <v>0</v>
      </c>
      <c r="U3724" s="131"/>
      <c r="V3724" s="131"/>
      <c r="W3724" s="131">
        <f>SUMIFS($F$3:F3724,$D$3:D3724,D3724,$C$3:C3724,"Buy")+SUMIFS($F$3:F3724,$D$3:D3724,D3724,$C$3:C3724,"Coin Deposit",$E$3:E3724,"&lt;&gt;")</f>
        <v>0</v>
      </c>
      <c r="X3724" s="131">
        <f t="shared" si="642"/>
        <v>0</v>
      </c>
      <c r="Y3724" s="131">
        <f>IF($D3724=Y$1,SUMIFS($H$3:$H3724,$G$3:$G3724,Y$1,$C$3:$C3724,"Sell"),0)</f>
        <v>0</v>
      </c>
      <c r="Z3724" s="131">
        <f t="shared" si="643"/>
        <v>0</v>
      </c>
      <c r="AA3724" s="131">
        <f>IF($D3724=AA$1,SUMIFS($H$3:$H3724,$G$3:$G3724,AA$1,$C$3:$C3724,"Sell"),0)</f>
        <v>0</v>
      </c>
      <c r="AB3724" s="131">
        <f t="shared" si="644"/>
        <v>0</v>
      </c>
      <c r="AC3724" s="131">
        <f>SUMIFS('Deductions and Deposits'!$H:$H,'Deductions and Deposits'!$G:$G,D3724,'Deductions and Deposits'!$F:$F,"&lt;="&amp;B3724)+SUMIFS($F$3:F3724,$D$3:D3724,D3724,$C$3:C3724,"Coin Deposit",$E$3:E3724,"")</f>
        <v>0</v>
      </c>
      <c r="AD3724" s="131">
        <f>SUMIFS('Deductions and Deposits'!$D:$D,'Deductions and Deposits'!$C:$C,D3724)+SUMIFS($F:$F,$D:$D,D3724,$C:$C,"Coin Deduction")</f>
        <v>0</v>
      </c>
      <c r="AE3724" s="131">
        <f>Table5[[#This Row],[Column4]]+Table5[[#This Row],[Column14]]+Table5[[#This Row],[Column19]]+Table5[[#This Row],[Column12]]</f>
        <v>0</v>
      </c>
      <c r="AF3724" s="131">
        <f>Table5[[#This Row],[Column5]]+Table5[[#This Row],[Column13]]+Table5[[#This Row],[Column21]]+Table5[[#This Row],[Column18]]</f>
        <v>0</v>
      </c>
      <c r="AG3724" s="131">
        <f t="shared" si="645"/>
        <v>0</v>
      </c>
      <c r="AH3724" s="131">
        <f t="shared" si="646"/>
        <v>0</v>
      </c>
      <c r="AI3724" s="131">
        <f>Table5[[#This Row],[Column17]]-Table5[[#This Row],[Column20]]</f>
        <v>0</v>
      </c>
      <c r="AJ3724" s="131">
        <f t="shared" si="647"/>
        <v>0</v>
      </c>
      <c r="AK3724" s="131">
        <f t="shared" si="640"/>
        <v>0</v>
      </c>
      <c r="AL3724" s="131">
        <f t="shared" si="648"/>
        <v>0</v>
      </c>
      <c r="AM3724" s="131" t="str">
        <f t="shared" si="649"/>
        <v/>
      </c>
      <c r="AN3724" s="131" t="str">
        <f t="shared" ca="1" si="650"/>
        <v/>
      </c>
    </row>
    <row r="3725" spans="1:40" ht="20.25" customHeight="1" x14ac:dyDescent="0.3">
      <c r="A3725" s="127"/>
      <c r="B3725" s="164"/>
      <c r="C3725" s="139"/>
      <c r="D3725" s="140"/>
      <c r="E3725" s="139"/>
      <c r="F3725" s="139"/>
      <c r="G3725" s="140"/>
      <c r="H3725" s="139"/>
      <c r="I3725" s="129"/>
      <c r="L3725" s="128"/>
      <c r="M3725" s="128"/>
      <c r="N3725" s="128"/>
      <c r="O3725" s="128"/>
      <c r="P3725" s="128"/>
      <c r="Q3725" s="128"/>
      <c r="R3725" s="128"/>
      <c r="S3725" s="128"/>
      <c r="T3725" s="120">
        <f t="shared" si="641"/>
        <v>0</v>
      </c>
      <c r="U3725" s="131"/>
      <c r="V3725" s="131"/>
      <c r="W3725" s="131">
        <f>SUMIFS($F$3:F3725,$D$3:D3725,D3725,$C$3:C3725,"Buy")+SUMIFS($F$3:F3725,$D$3:D3725,D3725,$C$3:C3725,"Coin Deposit",$E$3:E3725,"&lt;&gt;")</f>
        <v>0</v>
      </c>
      <c r="X3725" s="131">
        <f t="shared" si="642"/>
        <v>0</v>
      </c>
      <c r="Y3725" s="131">
        <f>IF($D3725=Y$1,SUMIFS($H$3:$H3725,$G$3:$G3725,Y$1,$C$3:$C3725,"Sell"),0)</f>
        <v>0</v>
      </c>
      <c r="Z3725" s="131">
        <f t="shared" si="643"/>
        <v>0</v>
      </c>
      <c r="AA3725" s="131">
        <f>IF($D3725=AA$1,SUMIFS($H$3:$H3725,$G$3:$G3725,AA$1,$C$3:$C3725,"Sell"),0)</f>
        <v>0</v>
      </c>
      <c r="AB3725" s="131">
        <f t="shared" si="644"/>
        <v>0</v>
      </c>
      <c r="AC3725" s="131">
        <f>SUMIFS('Deductions and Deposits'!$H:$H,'Deductions and Deposits'!$G:$G,D3725,'Deductions and Deposits'!$F:$F,"&lt;="&amp;B3725)+SUMIFS($F$3:F3725,$D$3:D3725,D3725,$C$3:C3725,"Coin Deposit",$E$3:E3725,"")</f>
        <v>0</v>
      </c>
      <c r="AD3725" s="131">
        <f>SUMIFS('Deductions and Deposits'!$D:$D,'Deductions and Deposits'!$C:$C,D3725)+SUMIFS($F:$F,$D:$D,D3725,$C:$C,"Coin Deduction")</f>
        <v>0</v>
      </c>
      <c r="AE3725" s="131">
        <f>Table5[[#This Row],[Column4]]+Table5[[#This Row],[Column14]]+Table5[[#This Row],[Column19]]+Table5[[#This Row],[Column12]]</f>
        <v>0</v>
      </c>
      <c r="AF3725" s="131">
        <f>Table5[[#This Row],[Column5]]+Table5[[#This Row],[Column13]]+Table5[[#This Row],[Column21]]+Table5[[#This Row],[Column18]]</f>
        <v>0</v>
      </c>
      <c r="AG3725" s="131">
        <f t="shared" si="645"/>
        <v>0</v>
      </c>
      <c r="AH3725" s="131">
        <f t="shared" si="646"/>
        <v>0</v>
      </c>
      <c r="AI3725" s="131">
        <f>Table5[[#This Row],[Column17]]-Table5[[#This Row],[Column20]]</f>
        <v>0</v>
      </c>
      <c r="AJ3725" s="131">
        <f t="shared" si="647"/>
        <v>0</v>
      </c>
      <c r="AK3725" s="131">
        <f t="shared" si="640"/>
        <v>0</v>
      </c>
      <c r="AL3725" s="131">
        <f t="shared" si="648"/>
        <v>0</v>
      </c>
      <c r="AM3725" s="131" t="str">
        <f t="shared" si="649"/>
        <v/>
      </c>
      <c r="AN3725" s="131" t="str">
        <f t="shared" ca="1" si="650"/>
        <v/>
      </c>
    </row>
    <row r="3726" spans="1:40" ht="20.25" customHeight="1" x14ac:dyDescent="0.3">
      <c r="A3726" s="127"/>
      <c r="B3726" s="164"/>
      <c r="C3726" s="139"/>
      <c r="D3726" s="140"/>
      <c r="E3726" s="139"/>
      <c r="F3726" s="139"/>
      <c r="G3726" s="140"/>
      <c r="H3726" s="139"/>
      <c r="I3726" s="129"/>
      <c r="L3726" s="128"/>
      <c r="M3726" s="128"/>
      <c r="N3726" s="128"/>
      <c r="O3726" s="128"/>
      <c r="P3726" s="128"/>
      <c r="Q3726" s="128"/>
      <c r="R3726" s="128"/>
      <c r="S3726" s="128"/>
      <c r="T3726" s="120">
        <f t="shared" si="641"/>
        <v>0</v>
      </c>
      <c r="U3726" s="131"/>
      <c r="V3726" s="131"/>
      <c r="W3726" s="131">
        <f>SUMIFS($F$3:F3726,$D$3:D3726,D3726,$C$3:C3726,"Buy")+SUMIFS($F$3:F3726,$D$3:D3726,D3726,$C$3:C3726,"Coin Deposit",$E$3:E3726,"&lt;&gt;")</f>
        <v>0</v>
      </c>
      <c r="X3726" s="131">
        <f t="shared" si="642"/>
        <v>0</v>
      </c>
      <c r="Y3726" s="131">
        <f>IF($D3726=Y$1,SUMIFS($H$3:$H3726,$G$3:$G3726,Y$1,$C$3:$C3726,"Sell"),0)</f>
        <v>0</v>
      </c>
      <c r="Z3726" s="131">
        <f t="shared" si="643"/>
        <v>0</v>
      </c>
      <c r="AA3726" s="131">
        <f>IF($D3726=AA$1,SUMIFS($H$3:$H3726,$G$3:$G3726,AA$1,$C$3:$C3726,"Sell"),0)</f>
        <v>0</v>
      </c>
      <c r="AB3726" s="131">
        <f t="shared" si="644"/>
        <v>0</v>
      </c>
      <c r="AC3726" s="131">
        <f>SUMIFS('Deductions and Deposits'!$H:$H,'Deductions and Deposits'!$G:$G,D3726,'Deductions and Deposits'!$F:$F,"&lt;="&amp;B3726)+SUMIFS($F$3:F3726,$D$3:D3726,D3726,$C$3:C3726,"Coin Deposit",$E$3:E3726,"")</f>
        <v>0</v>
      </c>
      <c r="AD3726" s="131">
        <f>SUMIFS('Deductions and Deposits'!$D:$D,'Deductions and Deposits'!$C:$C,D3726)+SUMIFS($F:$F,$D:$D,D3726,$C:$C,"Coin Deduction")</f>
        <v>0</v>
      </c>
      <c r="AE3726" s="131">
        <f>Table5[[#This Row],[Column4]]+Table5[[#This Row],[Column14]]+Table5[[#This Row],[Column19]]+Table5[[#This Row],[Column12]]</f>
        <v>0</v>
      </c>
      <c r="AF3726" s="131">
        <f>Table5[[#This Row],[Column5]]+Table5[[#This Row],[Column13]]+Table5[[#This Row],[Column21]]+Table5[[#This Row],[Column18]]</f>
        <v>0</v>
      </c>
      <c r="AG3726" s="131">
        <f t="shared" si="645"/>
        <v>0</v>
      </c>
      <c r="AH3726" s="131">
        <f t="shared" si="646"/>
        <v>0</v>
      </c>
      <c r="AI3726" s="131">
        <f>Table5[[#This Row],[Column17]]-Table5[[#This Row],[Column20]]</f>
        <v>0</v>
      </c>
      <c r="AJ3726" s="131">
        <f t="shared" si="647"/>
        <v>0</v>
      </c>
      <c r="AK3726" s="131">
        <f t="shared" si="640"/>
        <v>0</v>
      </c>
      <c r="AL3726" s="131">
        <f t="shared" si="648"/>
        <v>0</v>
      </c>
      <c r="AM3726" s="131" t="str">
        <f t="shared" si="649"/>
        <v/>
      </c>
      <c r="AN3726" s="131" t="str">
        <f t="shared" ca="1" si="650"/>
        <v/>
      </c>
    </row>
    <row r="3727" spans="1:40" ht="20.25" customHeight="1" x14ac:dyDescent="0.3">
      <c r="A3727" s="127"/>
      <c r="B3727" s="164"/>
      <c r="C3727" s="139"/>
      <c r="D3727" s="140"/>
      <c r="E3727" s="139"/>
      <c r="F3727" s="139"/>
      <c r="G3727" s="140"/>
      <c r="H3727" s="139"/>
      <c r="I3727" s="129"/>
      <c r="L3727" s="128"/>
      <c r="M3727" s="128"/>
      <c r="N3727" s="128"/>
      <c r="O3727" s="128"/>
      <c r="P3727" s="128"/>
      <c r="Q3727" s="128"/>
      <c r="R3727" s="128"/>
      <c r="S3727" s="128"/>
      <c r="T3727" s="120">
        <f t="shared" si="641"/>
        <v>0</v>
      </c>
      <c r="U3727" s="131"/>
      <c r="V3727" s="131"/>
      <c r="W3727" s="131">
        <f>SUMIFS($F$3:F3727,$D$3:D3727,D3727,$C$3:C3727,"Buy")+SUMIFS($F$3:F3727,$D$3:D3727,D3727,$C$3:C3727,"Coin Deposit",$E$3:E3727,"&lt;&gt;")</f>
        <v>0</v>
      </c>
      <c r="X3727" s="131">
        <f t="shared" si="642"/>
        <v>0</v>
      </c>
      <c r="Y3727" s="131">
        <f>IF($D3727=Y$1,SUMIFS($H$3:$H3727,$G$3:$G3727,Y$1,$C$3:$C3727,"Sell"),0)</f>
        <v>0</v>
      </c>
      <c r="Z3727" s="131">
        <f t="shared" si="643"/>
        <v>0</v>
      </c>
      <c r="AA3727" s="131">
        <f>IF($D3727=AA$1,SUMIFS($H$3:$H3727,$G$3:$G3727,AA$1,$C$3:$C3727,"Sell"),0)</f>
        <v>0</v>
      </c>
      <c r="AB3727" s="131">
        <f t="shared" si="644"/>
        <v>0</v>
      </c>
      <c r="AC3727" s="131">
        <f>SUMIFS('Deductions and Deposits'!$H:$H,'Deductions and Deposits'!$G:$G,D3727,'Deductions and Deposits'!$F:$F,"&lt;="&amp;B3727)+SUMIFS($F$3:F3727,$D$3:D3727,D3727,$C$3:C3727,"Coin Deposit",$E$3:E3727,"")</f>
        <v>0</v>
      </c>
      <c r="AD3727" s="131">
        <f>SUMIFS('Deductions and Deposits'!$D:$D,'Deductions and Deposits'!$C:$C,D3727)+SUMIFS($F:$F,$D:$D,D3727,$C:$C,"Coin Deduction")</f>
        <v>0</v>
      </c>
      <c r="AE3727" s="131">
        <f>Table5[[#This Row],[Column4]]+Table5[[#This Row],[Column14]]+Table5[[#This Row],[Column19]]+Table5[[#This Row],[Column12]]</f>
        <v>0</v>
      </c>
      <c r="AF3727" s="131">
        <f>Table5[[#This Row],[Column5]]+Table5[[#This Row],[Column13]]+Table5[[#This Row],[Column21]]+Table5[[#This Row],[Column18]]</f>
        <v>0</v>
      </c>
      <c r="AG3727" s="131">
        <f t="shared" si="645"/>
        <v>0</v>
      </c>
      <c r="AH3727" s="131">
        <f t="shared" si="646"/>
        <v>0</v>
      </c>
      <c r="AI3727" s="131">
        <f>Table5[[#This Row],[Column17]]-Table5[[#This Row],[Column20]]</f>
        <v>0</v>
      </c>
      <c r="AJ3727" s="131">
        <f t="shared" si="647"/>
        <v>0</v>
      </c>
      <c r="AK3727" s="131">
        <f t="shared" si="640"/>
        <v>0</v>
      </c>
      <c r="AL3727" s="131">
        <f t="shared" si="648"/>
        <v>0</v>
      </c>
      <c r="AM3727" s="131" t="str">
        <f t="shared" si="649"/>
        <v/>
      </c>
      <c r="AN3727" s="131" t="str">
        <f t="shared" ca="1" si="650"/>
        <v/>
      </c>
    </row>
    <row r="3728" spans="1:40" ht="20.25" customHeight="1" x14ac:dyDescent="0.3">
      <c r="A3728" s="127"/>
      <c r="B3728" s="164"/>
      <c r="C3728" s="139"/>
      <c r="D3728" s="140"/>
      <c r="E3728" s="139"/>
      <c r="F3728" s="139"/>
      <c r="G3728" s="140"/>
      <c r="H3728" s="139"/>
      <c r="I3728" s="129"/>
      <c r="L3728" s="128"/>
      <c r="M3728" s="128"/>
      <c r="N3728" s="128"/>
      <c r="O3728" s="128"/>
      <c r="P3728" s="128"/>
      <c r="Q3728" s="128"/>
      <c r="R3728" s="128"/>
      <c r="S3728" s="128"/>
      <c r="T3728" s="120">
        <f t="shared" si="641"/>
        <v>0</v>
      </c>
      <c r="U3728" s="131"/>
      <c r="V3728" s="131"/>
      <c r="W3728" s="131">
        <f>SUMIFS($F$3:F3728,$D$3:D3728,D3728,$C$3:C3728,"Buy")+SUMIFS($F$3:F3728,$D$3:D3728,D3728,$C$3:C3728,"Coin Deposit",$E$3:E3728,"&lt;&gt;")</f>
        <v>0</v>
      </c>
      <c r="X3728" s="131">
        <f t="shared" si="642"/>
        <v>0</v>
      </c>
      <c r="Y3728" s="131">
        <f>IF($D3728=Y$1,SUMIFS($H$3:$H3728,$G$3:$G3728,Y$1,$C$3:$C3728,"Sell"),0)</f>
        <v>0</v>
      </c>
      <c r="Z3728" s="131">
        <f t="shared" si="643"/>
        <v>0</v>
      </c>
      <c r="AA3728" s="131">
        <f>IF($D3728=AA$1,SUMIFS($H$3:$H3728,$G$3:$G3728,AA$1,$C$3:$C3728,"Sell"),0)</f>
        <v>0</v>
      </c>
      <c r="AB3728" s="131">
        <f t="shared" si="644"/>
        <v>0</v>
      </c>
      <c r="AC3728" s="131">
        <f>SUMIFS('Deductions and Deposits'!$H:$H,'Deductions and Deposits'!$G:$G,D3728,'Deductions and Deposits'!$F:$F,"&lt;="&amp;B3728)+SUMIFS($F$3:F3728,$D$3:D3728,D3728,$C$3:C3728,"Coin Deposit",$E$3:E3728,"")</f>
        <v>0</v>
      </c>
      <c r="AD3728" s="131">
        <f>SUMIFS('Deductions and Deposits'!$D:$D,'Deductions and Deposits'!$C:$C,D3728)+SUMIFS($F:$F,$D:$D,D3728,$C:$C,"Coin Deduction")</f>
        <v>0</v>
      </c>
      <c r="AE3728" s="131">
        <f>Table5[[#This Row],[Column4]]+Table5[[#This Row],[Column14]]+Table5[[#This Row],[Column19]]+Table5[[#This Row],[Column12]]</f>
        <v>0</v>
      </c>
      <c r="AF3728" s="131">
        <f>Table5[[#This Row],[Column5]]+Table5[[#This Row],[Column13]]+Table5[[#This Row],[Column21]]+Table5[[#This Row],[Column18]]</f>
        <v>0</v>
      </c>
      <c r="AG3728" s="131">
        <f t="shared" si="645"/>
        <v>0</v>
      </c>
      <c r="AH3728" s="131">
        <f t="shared" si="646"/>
        <v>0</v>
      </c>
      <c r="AI3728" s="131">
        <f>Table5[[#This Row],[Column17]]-Table5[[#This Row],[Column20]]</f>
        <v>0</v>
      </c>
      <c r="AJ3728" s="131">
        <f t="shared" si="647"/>
        <v>0</v>
      </c>
      <c r="AK3728" s="131">
        <f t="shared" si="640"/>
        <v>0</v>
      </c>
      <c r="AL3728" s="131">
        <f t="shared" si="648"/>
        <v>0</v>
      </c>
      <c r="AM3728" s="131" t="str">
        <f t="shared" si="649"/>
        <v/>
      </c>
      <c r="AN3728" s="131" t="str">
        <f t="shared" ca="1" si="650"/>
        <v/>
      </c>
    </row>
    <row r="3729" spans="1:40" ht="20.25" customHeight="1" x14ac:dyDescent="0.3">
      <c r="A3729" s="127"/>
      <c r="B3729" s="164"/>
      <c r="C3729" s="139"/>
      <c r="D3729" s="140"/>
      <c r="E3729" s="139"/>
      <c r="F3729" s="139"/>
      <c r="G3729" s="140"/>
      <c r="H3729" s="139"/>
      <c r="I3729" s="129"/>
      <c r="L3729" s="128"/>
      <c r="M3729" s="128"/>
      <c r="N3729" s="128"/>
      <c r="O3729" s="128"/>
      <c r="P3729" s="128"/>
      <c r="Q3729" s="128"/>
      <c r="R3729" s="128"/>
      <c r="S3729" s="128"/>
      <c r="T3729" s="120">
        <f t="shared" si="641"/>
        <v>0</v>
      </c>
      <c r="U3729" s="131"/>
      <c r="V3729" s="131"/>
      <c r="W3729" s="131">
        <f>SUMIFS($F$3:F3729,$D$3:D3729,D3729,$C$3:C3729,"Buy")+SUMIFS($F$3:F3729,$D$3:D3729,D3729,$C$3:C3729,"Coin Deposit",$E$3:E3729,"&lt;&gt;")</f>
        <v>0</v>
      </c>
      <c r="X3729" s="131">
        <f t="shared" si="642"/>
        <v>0</v>
      </c>
      <c r="Y3729" s="131">
        <f>IF($D3729=Y$1,SUMIFS($H$3:$H3729,$G$3:$G3729,Y$1,$C$3:$C3729,"Sell"),0)</f>
        <v>0</v>
      </c>
      <c r="Z3729" s="131">
        <f t="shared" si="643"/>
        <v>0</v>
      </c>
      <c r="AA3729" s="131">
        <f>IF($D3729=AA$1,SUMIFS($H$3:$H3729,$G$3:$G3729,AA$1,$C$3:$C3729,"Sell"),0)</f>
        <v>0</v>
      </c>
      <c r="AB3729" s="131">
        <f t="shared" si="644"/>
        <v>0</v>
      </c>
      <c r="AC3729" s="131">
        <f>SUMIFS('Deductions and Deposits'!$H:$H,'Deductions and Deposits'!$G:$G,D3729,'Deductions and Deposits'!$F:$F,"&lt;="&amp;B3729)+SUMIFS($F$3:F3729,$D$3:D3729,D3729,$C$3:C3729,"Coin Deposit",$E$3:E3729,"")</f>
        <v>0</v>
      </c>
      <c r="AD3729" s="131">
        <f>SUMIFS('Deductions and Deposits'!$D:$D,'Deductions and Deposits'!$C:$C,D3729)+SUMIFS($F:$F,$D:$D,D3729,$C:$C,"Coin Deduction")</f>
        <v>0</v>
      </c>
      <c r="AE3729" s="131">
        <f>Table5[[#This Row],[Column4]]+Table5[[#This Row],[Column14]]+Table5[[#This Row],[Column19]]+Table5[[#This Row],[Column12]]</f>
        <v>0</v>
      </c>
      <c r="AF3729" s="131">
        <f>Table5[[#This Row],[Column5]]+Table5[[#This Row],[Column13]]+Table5[[#This Row],[Column21]]+Table5[[#This Row],[Column18]]</f>
        <v>0</v>
      </c>
      <c r="AG3729" s="131">
        <f t="shared" si="645"/>
        <v>0</v>
      </c>
      <c r="AH3729" s="131">
        <f t="shared" si="646"/>
        <v>0</v>
      </c>
      <c r="AI3729" s="131">
        <f>Table5[[#This Row],[Column17]]-Table5[[#This Row],[Column20]]</f>
        <v>0</v>
      </c>
      <c r="AJ3729" s="131">
        <f t="shared" si="647"/>
        <v>0</v>
      </c>
      <c r="AK3729" s="131">
        <f t="shared" si="640"/>
        <v>0</v>
      </c>
      <c r="AL3729" s="131">
        <f t="shared" si="648"/>
        <v>0</v>
      </c>
      <c r="AM3729" s="131" t="str">
        <f t="shared" si="649"/>
        <v/>
      </c>
      <c r="AN3729" s="131" t="str">
        <f t="shared" ca="1" si="650"/>
        <v/>
      </c>
    </row>
    <row r="3730" spans="1:40" ht="20.25" customHeight="1" x14ac:dyDescent="0.3">
      <c r="A3730" s="127"/>
      <c r="B3730" s="164"/>
      <c r="C3730" s="139"/>
      <c r="D3730" s="140"/>
      <c r="E3730" s="139"/>
      <c r="F3730" s="139"/>
      <c r="G3730" s="140"/>
      <c r="H3730" s="139"/>
      <c r="I3730" s="129"/>
      <c r="L3730" s="128"/>
      <c r="M3730" s="128"/>
      <c r="N3730" s="128"/>
      <c r="O3730" s="128"/>
      <c r="P3730" s="128"/>
      <c r="Q3730" s="128"/>
      <c r="R3730" s="128"/>
      <c r="S3730" s="128"/>
      <c r="T3730" s="120">
        <f t="shared" si="641"/>
        <v>0</v>
      </c>
      <c r="U3730" s="131"/>
      <c r="V3730" s="131"/>
      <c r="W3730" s="131">
        <f>SUMIFS($F$3:F3730,$D$3:D3730,D3730,$C$3:C3730,"Buy")+SUMIFS($F$3:F3730,$D$3:D3730,D3730,$C$3:C3730,"Coin Deposit",$E$3:E3730,"&lt;&gt;")</f>
        <v>0</v>
      </c>
      <c r="X3730" s="131">
        <f t="shared" si="642"/>
        <v>0</v>
      </c>
      <c r="Y3730" s="131">
        <f>IF($D3730=Y$1,SUMIFS($H$3:$H3730,$G$3:$G3730,Y$1,$C$3:$C3730,"Sell"),0)</f>
        <v>0</v>
      </c>
      <c r="Z3730" s="131">
        <f t="shared" si="643"/>
        <v>0</v>
      </c>
      <c r="AA3730" s="131">
        <f>IF($D3730=AA$1,SUMIFS($H$3:$H3730,$G$3:$G3730,AA$1,$C$3:$C3730,"Sell"),0)</f>
        <v>0</v>
      </c>
      <c r="AB3730" s="131">
        <f t="shared" si="644"/>
        <v>0</v>
      </c>
      <c r="AC3730" s="131">
        <f>SUMIFS('Deductions and Deposits'!$H:$H,'Deductions and Deposits'!$G:$G,D3730,'Deductions and Deposits'!$F:$F,"&lt;="&amp;B3730)+SUMIFS($F$3:F3730,$D$3:D3730,D3730,$C$3:C3730,"Coin Deposit",$E$3:E3730,"")</f>
        <v>0</v>
      </c>
      <c r="AD3730" s="131">
        <f>SUMIFS('Deductions and Deposits'!$D:$D,'Deductions and Deposits'!$C:$C,D3730)+SUMIFS($F:$F,$D:$D,D3730,$C:$C,"Coin Deduction")</f>
        <v>0</v>
      </c>
      <c r="AE3730" s="131">
        <f>Table5[[#This Row],[Column4]]+Table5[[#This Row],[Column14]]+Table5[[#This Row],[Column19]]+Table5[[#This Row],[Column12]]</f>
        <v>0</v>
      </c>
      <c r="AF3730" s="131">
        <f>Table5[[#This Row],[Column5]]+Table5[[#This Row],[Column13]]+Table5[[#This Row],[Column21]]+Table5[[#This Row],[Column18]]</f>
        <v>0</v>
      </c>
      <c r="AG3730" s="131">
        <f t="shared" si="645"/>
        <v>0</v>
      </c>
      <c r="AH3730" s="131">
        <f t="shared" si="646"/>
        <v>0</v>
      </c>
      <c r="AI3730" s="131">
        <f>Table5[[#This Row],[Column17]]-Table5[[#This Row],[Column20]]</f>
        <v>0</v>
      </c>
      <c r="AJ3730" s="131">
        <f t="shared" si="647"/>
        <v>0</v>
      </c>
      <c r="AK3730" s="131">
        <f t="shared" si="640"/>
        <v>0</v>
      </c>
      <c r="AL3730" s="131">
        <f t="shared" si="648"/>
        <v>0</v>
      </c>
      <c r="AM3730" s="131" t="str">
        <f t="shared" si="649"/>
        <v/>
      </c>
      <c r="AN3730" s="131" t="str">
        <f t="shared" ca="1" si="650"/>
        <v/>
      </c>
    </row>
    <row r="3731" spans="1:40" ht="20.25" customHeight="1" x14ac:dyDescent="0.3">
      <c r="A3731" s="127"/>
      <c r="B3731" s="164"/>
      <c r="C3731" s="139"/>
      <c r="D3731" s="140"/>
      <c r="E3731" s="139"/>
      <c r="F3731" s="139"/>
      <c r="G3731" s="140"/>
      <c r="H3731" s="139"/>
      <c r="I3731" s="129"/>
      <c r="L3731" s="128"/>
      <c r="M3731" s="128"/>
      <c r="N3731" s="128"/>
      <c r="O3731" s="128"/>
      <c r="P3731" s="128"/>
      <c r="Q3731" s="128"/>
      <c r="R3731" s="128"/>
      <c r="S3731" s="128"/>
      <c r="T3731" s="120">
        <f t="shared" si="641"/>
        <v>0</v>
      </c>
      <c r="U3731" s="131"/>
      <c r="V3731" s="131"/>
      <c r="W3731" s="131">
        <f>SUMIFS($F$3:F3731,$D$3:D3731,D3731,$C$3:C3731,"Buy")+SUMIFS($F$3:F3731,$D$3:D3731,D3731,$C$3:C3731,"Coin Deposit",$E$3:E3731,"&lt;&gt;")</f>
        <v>0</v>
      </c>
      <c r="X3731" s="131">
        <f t="shared" si="642"/>
        <v>0</v>
      </c>
      <c r="Y3731" s="131">
        <f>IF($D3731=Y$1,SUMIFS($H$3:$H3731,$G$3:$G3731,Y$1,$C$3:$C3731,"Sell"),0)</f>
        <v>0</v>
      </c>
      <c r="Z3731" s="131">
        <f t="shared" si="643"/>
        <v>0</v>
      </c>
      <c r="AA3731" s="131">
        <f>IF($D3731=AA$1,SUMIFS($H$3:$H3731,$G$3:$G3731,AA$1,$C$3:$C3731,"Sell"),0)</f>
        <v>0</v>
      </c>
      <c r="AB3731" s="131">
        <f t="shared" si="644"/>
        <v>0</v>
      </c>
      <c r="AC3731" s="131">
        <f>SUMIFS('Deductions and Deposits'!$H:$H,'Deductions and Deposits'!$G:$G,D3731,'Deductions and Deposits'!$F:$F,"&lt;="&amp;B3731)+SUMIFS($F$3:F3731,$D$3:D3731,D3731,$C$3:C3731,"Coin Deposit",$E$3:E3731,"")</f>
        <v>0</v>
      </c>
      <c r="AD3731" s="131">
        <f>SUMIFS('Deductions and Deposits'!$D:$D,'Deductions and Deposits'!$C:$C,D3731)+SUMIFS($F:$F,$D:$D,D3731,$C:$C,"Coin Deduction")</f>
        <v>0</v>
      </c>
      <c r="AE3731" s="131">
        <f>Table5[[#This Row],[Column4]]+Table5[[#This Row],[Column14]]+Table5[[#This Row],[Column19]]+Table5[[#This Row],[Column12]]</f>
        <v>0</v>
      </c>
      <c r="AF3731" s="131">
        <f>Table5[[#This Row],[Column5]]+Table5[[#This Row],[Column13]]+Table5[[#This Row],[Column21]]+Table5[[#This Row],[Column18]]</f>
        <v>0</v>
      </c>
      <c r="AG3731" s="131">
        <f t="shared" si="645"/>
        <v>0</v>
      </c>
      <c r="AH3731" s="131">
        <f t="shared" si="646"/>
        <v>0</v>
      </c>
      <c r="AI3731" s="131">
        <f>Table5[[#This Row],[Column17]]-Table5[[#This Row],[Column20]]</f>
        <v>0</v>
      </c>
      <c r="AJ3731" s="131">
        <f t="shared" si="647"/>
        <v>0</v>
      </c>
      <c r="AK3731" s="131">
        <f t="shared" si="640"/>
        <v>0</v>
      </c>
      <c r="AL3731" s="131">
        <f t="shared" si="648"/>
        <v>0</v>
      </c>
      <c r="AM3731" s="131" t="str">
        <f t="shared" si="649"/>
        <v/>
      </c>
      <c r="AN3731" s="131" t="str">
        <f t="shared" ca="1" si="650"/>
        <v/>
      </c>
    </row>
    <row r="3732" spans="1:40" ht="20.25" customHeight="1" x14ac:dyDescent="0.3">
      <c r="A3732" s="127"/>
      <c r="B3732" s="164"/>
      <c r="C3732" s="139"/>
      <c r="D3732" s="140"/>
      <c r="E3732" s="139"/>
      <c r="F3732" s="139"/>
      <c r="G3732" s="140"/>
      <c r="H3732" s="139"/>
      <c r="I3732" s="129"/>
      <c r="L3732" s="128"/>
      <c r="M3732" s="128"/>
      <c r="N3732" s="128"/>
      <c r="O3732" s="128"/>
      <c r="P3732" s="128"/>
      <c r="Q3732" s="128"/>
      <c r="R3732" s="128"/>
      <c r="S3732" s="128"/>
      <c r="T3732" s="120">
        <f t="shared" si="641"/>
        <v>0</v>
      </c>
      <c r="U3732" s="131"/>
      <c r="V3732" s="131"/>
      <c r="W3732" s="131">
        <f>SUMIFS($F$3:F3732,$D$3:D3732,D3732,$C$3:C3732,"Buy")+SUMIFS($F$3:F3732,$D$3:D3732,D3732,$C$3:C3732,"Coin Deposit",$E$3:E3732,"&lt;&gt;")</f>
        <v>0</v>
      </c>
      <c r="X3732" s="131">
        <f t="shared" si="642"/>
        <v>0</v>
      </c>
      <c r="Y3732" s="131">
        <f>IF($D3732=Y$1,SUMIFS($H$3:$H3732,$G$3:$G3732,Y$1,$C$3:$C3732,"Sell"),0)</f>
        <v>0</v>
      </c>
      <c r="Z3732" s="131">
        <f t="shared" si="643"/>
        <v>0</v>
      </c>
      <c r="AA3732" s="131">
        <f>IF($D3732=AA$1,SUMIFS($H$3:$H3732,$G$3:$G3732,AA$1,$C$3:$C3732,"Sell"),0)</f>
        <v>0</v>
      </c>
      <c r="AB3732" s="131">
        <f t="shared" si="644"/>
        <v>0</v>
      </c>
      <c r="AC3732" s="131">
        <f>SUMIFS('Deductions and Deposits'!$H:$H,'Deductions and Deposits'!$G:$G,D3732,'Deductions and Deposits'!$F:$F,"&lt;="&amp;B3732)+SUMIFS($F$3:F3732,$D$3:D3732,D3732,$C$3:C3732,"Coin Deposit",$E$3:E3732,"")</f>
        <v>0</v>
      </c>
      <c r="AD3732" s="131">
        <f>SUMIFS('Deductions and Deposits'!$D:$D,'Deductions and Deposits'!$C:$C,D3732)+SUMIFS($F:$F,$D:$D,D3732,$C:$C,"Coin Deduction")</f>
        <v>0</v>
      </c>
      <c r="AE3732" s="131">
        <f>Table5[[#This Row],[Column4]]+Table5[[#This Row],[Column14]]+Table5[[#This Row],[Column19]]+Table5[[#This Row],[Column12]]</f>
        <v>0</v>
      </c>
      <c r="AF3732" s="131">
        <f>Table5[[#This Row],[Column5]]+Table5[[#This Row],[Column13]]+Table5[[#This Row],[Column21]]+Table5[[#This Row],[Column18]]</f>
        <v>0</v>
      </c>
      <c r="AG3732" s="131">
        <f t="shared" si="645"/>
        <v>0</v>
      </c>
      <c r="AH3732" s="131">
        <f t="shared" si="646"/>
        <v>0</v>
      </c>
      <c r="AI3732" s="131">
        <f>Table5[[#This Row],[Column17]]-Table5[[#This Row],[Column20]]</f>
        <v>0</v>
      </c>
      <c r="AJ3732" s="131">
        <f t="shared" si="647"/>
        <v>0</v>
      </c>
      <c r="AK3732" s="131">
        <f t="shared" si="640"/>
        <v>0</v>
      </c>
      <c r="AL3732" s="131">
        <f t="shared" si="648"/>
        <v>0</v>
      </c>
      <c r="AM3732" s="131" t="str">
        <f t="shared" si="649"/>
        <v/>
      </c>
      <c r="AN3732" s="131" t="str">
        <f t="shared" ca="1" si="650"/>
        <v/>
      </c>
    </row>
    <row r="3733" spans="1:40" ht="20.25" customHeight="1" x14ac:dyDescent="0.3">
      <c r="A3733" s="127"/>
      <c r="B3733" s="164"/>
      <c r="C3733" s="139"/>
      <c r="D3733" s="140"/>
      <c r="E3733" s="139"/>
      <c r="F3733" s="139"/>
      <c r="G3733" s="140"/>
      <c r="H3733" s="139"/>
      <c r="I3733" s="129"/>
      <c r="L3733" s="128"/>
      <c r="M3733" s="128"/>
      <c r="N3733" s="128"/>
      <c r="O3733" s="128"/>
      <c r="P3733" s="128"/>
      <c r="Q3733" s="128"/>
      <c r="R3733" s="128"/>
      <c r="S3733" s="128"/>
      <c r="T3733" s="120">
        <f t="shared" si="641"/>
        <v>0</v>
      </c>
      <c r="U3733" s="131"/>
      <c r="V3733" s="131"/>
      <c r="W3733" s="131">
        <f>SUMIFS($F$3:F3733,$D$3:D3733,D3733,$C$3:C3733,"Buy")+SUMIFS($F$3:F3733,$D$3:D3733,D3733,$C$3:C3733,"Coin Deposit",$E$3:E3733,"&lt;&gt;")</f>
        <v>0</v>
      </c>
      <c r="X3733" s="131">
        <f t="shared" si="642"/>
        <v>0</v>
      </c>
      <c r="Y3733" s="131">
        <f>IF($D3733=Y$1,SUMIFS($H$3:$H3733,$G$3:$G3733,Y$1,$C$3:$C3733,"Sell"),0)</f>
        <v>0</v>
      </c>
      <c r="Z3733" s="131">
        <f t="shared" si="643"/>
        <v>0</v>
      </c>
      <c r="AA3733" s="131">
        <f>IF($D3733=AA$1,SUMIFS($H$3:$H3733,$G$3:$G3733,AA$1,$C$3:$C3733,"Sell"),0)</f>
        <v>0</v>
      </c>
      <c r="AB3733" s="131">
        <f t="shared" si="644"/>
        <v>0</v>
      </c>
      <c r="AC3733" s="131">
        <f>SUMIFS('Deductions and Deposits'!$H:$H,'Deductions and Deposits'!$G:$G,D3733,'Deductions and Deposits'!$F:$F,"&lt;="&amp;B3733)+SUMIFS($F$3:F3733,$D$3:D3733,D3733,$C$3:C3733,"Coin Deposit",$E$3:E3733,"")</f>
        <v>0</v>
      </c>
      <c r="AD3733" s="131">
        <f>SUMIFS('Deductions and Deposits'!$D:$D,'Deductions and Deposits'!$C:$C,D3733)+SUMIFS($F:$F,$D:$D,D3733,$C:$C,"Coin Deduction")</f>
        <v>0</v>
      </c>
      <c r="AE3733" s="131">
        <f>Table5[[#This Row],[Column4]]+Table5[[#This Row],[Column14]]+Table5[[#This Row],[Column19]]+Table5[[#This Row],[Column12]]</f>
        <v>0</v>
      </c>
      <c r="AF3733" s="131">
        <f>Table5[[#This Row],[Column5]]+Table5[[#This Row],[Column13]]+Table5[[#This Row],[Column21]]+Table5[[#This Row],[Column18]]</f>
        <v>0</v>
      </c>
      <c r="AG3733" s="131">
        <f t="shared" si="645"/>
        <v>0</v>
      </c>
      <c r="AH3733" s="131">
        <f t="shared" si="646"/>
        <v>0</v>
      </c>
      <c r="AI3733" s="131">
        <f>Table5[[#This Row],[Column17]]-Table5[[#This Row],[Column20]]</f>
        <v>0</v>
      </c>
      <c r="AJ3733" s="131">
        <f t="shared" si="647"/>
        <v>0</v>
      </c>
      <c r="AK3733" s="131">
        <f t="shared" si="640"/>
        <v>0</v>
      </c>
      <c r="AL3733" s="131">
        <f t="shared" si="648"/>
        <v>0</v>
      </c>
      <c r="AM3733" s="131" t="str">
        <f t="shared" si="649"/>
        <v/>
      </c>
      <c r="AN3733" s="131" t="str">
        <f t="shared" ca="1" si="650"/>
        <v/>
      </c>
    </row>
    <row r="3734" spans="1:40" ht="20.25" customHeight="1" x14ac:dyDescent="0.3">
      <c r="A3734" s="127"/>
      <c r="B3734" s="164"/>
      <c r="C3734" s="139"/>
      <c r="D3734" s="140"/>
      <c r="E3734" s="139"/>
      <c r="F3734" s="139"/>
      <c r="G3734" s="140"/>
      <c r="H3734" s="139"/>
      <c r="I3734" s="129"/>
      <c r="L3734" s="128"/>
      <c r="M3734" s="128"/>
      <c r="N3734" s="128"/>
      <c r="O3734" s="128"/>
      <c r="P3734" s="128"/>
      <c r="Q3734" s="128"/>
      <c r="R3734" s="128"/>
      <c r="S3734" s="128"/>
      <c r="T3734" s="120">
        <f t="shared" si="641"/>
        <v>0</v>
      </c>
      <c r="U3734" s="131"/>
      <c r="V3734" s="131"/>
      <c r="W3734" s="131">
        <f>SUMIFS($F$3:F3734,$D$3:D3734,D3734,$C$3:C3734,"Buy")+SUMIFS($F$3:F3734,$D$3:D3734,D3734,$C$3:C3734,"Coin Deposit",$E$3:E3734,"&lt;&gt;")</f>
        <v>0</v>
      </c>
      <c r="X3734" s="131">
        <f t="shared" si="642"/>
        <v>0</v>
      </c>
      <c r="Y3734" s="131">
        <f>IF($D3734=Y$1,SUMIFS($H$3:$H3734,$G$3:$G3734,Y$1,$C$3:$C3734,"Sell"),0)</f>
        <v>0</v>
      </c>
      <c r="Z3734" s="131">
        <f t="shared" si="643"/>
        <v>0</v>
      </c>
      <c r="AA3734" s="131">
        <f>IF($D3734=AA$1,SUMIFS($H$3:$H3734,$G$3:$G3734,AA$1,$C$3:$C3734,"Sell"),0)</f>
        <v>0</v>
      </c>
      <c r="AB3734" s="131">
        <f t="shared" si="644"/>
        <v>0</v>
      </c>
      <c r="AC3734" s="131">
        <f>SUMIFS('Deductions and Deposits'!$H:$H,'Deductions and Deposits'!$G:$G,D3734,'Deductions and Deposits'!$F:$F,"&lt;="&amp;B3734)+SUMIFS($F$3:F3734,$D$3:D3734,D3734,$C$3:C3734,"Coin Deposit",$E$3:E3734,"")</f>
        <v>0</v>
      </c>
      <c r="AD3734" s="131">
        <f>SUMIFS('Deductions and Deposits'!$D:$D,'Deductions and Deposits'!$C:$C,D3734)+SUMIFS($F:$F,$D:$D,D3734,$C:$C,"Coin Deduction")</f>
        <v>0</v>
      </c>
      <c r="AE3734" s="131">
        <f>Table5[[#This Row],[Column4]]+Table5[[#This Row],[Column14]]+Table5[[#This Row],[Column19]]+Table5[[#This Row],[Column12]]</f>
        <v>0</v>
      </c>
      <c r="AF3734" s="131">
        <f>Table5[[#This Row],[Column5]]+Table5[[#This Row],[Column13]]+Table5[[#This Row],[Column21]]+Table5[[#This Row],[Column18]]</f>
        <v>0</v>
      </c>
      <c r="AG3734" s="131">
        <f t="shared" si="645"/>
        <v>0</v>
      </c>
      <c r="AH3734" s="131">
        <f t="shared" si="646"/>
        <v>0</v>
      </c>
      <c r="AI3734" s="131">
        <f>Table5[[#This Row],[Column17]]-Table5[[#This Row],[Column20]]</f>
        <v>0</v>
      </c>
      <c r="AJ3734" s="131">
        <f t="shared" si="647"/>
        <v>0</v>
      </c>
      <c r="AK3734" s="131">
        <f t="shared" si="640"/>
        <v>0</v>
      </c>
      <c r="AL3734" s="131">
        <f t="shared" si="648"/>
        <v>0</v>
      </c>
      <c r="AM3734" s="131" t="str">
        <f t="shared" si="649"/>
        <v/>
      </c>
      <c r="AN3734" s="131" t="str">
        <f t="shared" ca="1" si="650"/>
        <v/>
      </c>
    </row>
    <row r="3735" spans="1:40" ht="20.25" customHeight="1" x14ac:dyDescent="0.3">
      <c r="A3735" s="127"/>
      <c r="B3735" s="164"/>
      <c r="C3735" s="139"/>
      <c r="D3735" s="140"/>
      <c r="E3735" s="139"/>
      <c r="F3735" s="139"/>
      <c r="G3735" s="140"/>
      <c r="H3735" s="139"/>
      <c r="I3735" s="129"/>
      <c r="L3735" s="128"/>
      <c r="M3735" s="128"/>
      <c r="N3735" s="128"/>
      <c r="O3735" s="128"/>
      <c r="P3735" s="128"/>
      <c r="Q3735" s="128"/>
      <c r="R3735" s="128"/>
      <c r="S3735" s="128"/>
      <c r="T3735" s="120">
        <f t="shared" si="641"/>
        <v>0</v>
      </c>
      <c r="U3735" s="131"/>
      <c r="V3735" s="131"/>
      <c r="W3735" s="131">
        <f>SUMIFS($F$3:F3735,$D$3:D3735,D3735,$C$3:C3735,"Buy")+SUMIFS($F$3:F3735,$D$3:D3735,D3735,$C$3:C3735,"Coin Deposit",$E$3:E3735,"&lt;&gt;")</f>
        <v>0</v>
      </c>
      <c r="X3735" s="131">
        <f t="shared" si="642"/>
        <v>0</v>
      </c>
      <c r="Y3735" s="131">
        <f>IF($D3735=Y$1,SUMIFS($H$3:$H3735,$G$3:$G3735,Y$1,$C$3:$C3735,"Sell"),0)</f>
        <v>0</v>
      </c>
      <c r="Z3735" s="131">
        <f t="shared" si="643"/>
        <v>0</v>
      </c>
      <c r="AA3735" s="131">
        <f>IF($D3735=AA$1,SUMIFS($H$3:$H3735,$G$3:$G3735,AA$1,$C$3:$C3735,"Sell"),0)</f>
        <v>0</v>
      </c>
      <c r="AB3735" s="131">
        <f t="shared" si="644"/>
        <v>0</v>
      </c>
      <c r="AC3735" s="131">
        <f>SUMIFS('Deductions and Deposits'!$H:$H,'Deductions and Deposits'!$G:$G,D3735,'Deductions and Deposits'!$F:$F,"&lt;="&amp;B3735)+SUMIFS($F$3:F3735,$D$3:D3735,D3735,$C$3:C3735,"Coin Deposit",$E$3:E3735,"")</f>
        <v>0</v>
      </c>
      <c r="AD3735" s="131">
        <f>SUMIFS('Deductions and Deposits'!$D:$D,'Deductions and Deposits'!$C:$C,D3735)+SUMIFS($F:$F,$D:$D,D3735,$C:$C,"Coin Deduction")</f>
        <v>0</v>
      </c>
      <c r="AE3735" s="131">
        <f>Table5[[#This Row],[Column4]]+Table5[[#This Row],[Column14]]+Table5[[#This Row],[Column19]]+Table5[[#This Row],[Column12]]</f>
        <v>0</v>
      </c>
      <c r="AF3735" s="131">
        <f>Table5[[#This Row],[Column5]]+Table5[[#This Row],[Column13]]+Table5[[#This Row],[Column21]]+Table5[[#This Row],[Column18]]</f>
        <v>0</v>
      </c>
      <c r="AG3735" s="131">
        <f t="shared" si="645"/>
        <v>0</v>
      </c>
      <c r="AH3735" s="131">
        <f t="shared" si="646"/>
        <v>0</v>
      </c>
      <c r="AI3735" s="131">
        <f>Table5[[#This Row],[Column17]]-Table5[[#This Row],[Column20]]</f>
        <v>0</v>
      </c>
      <c r="AJ3735" s="131">
        <f t="shared" si="647"/>
        <v>0</v>
      </c>
      <c r="AK3735" s="131">
        <f t="shared" si="640"/>
        <v>0</v>
      </c>
      <c r="AL3735" s="131">
        <f t="shared" si="648"/>
        <v>0</v>
      </c>
      <c r="AM3735" s="131" t="str">
        <f t="shared" si="649"/>
        <v/>
      </c>
      <c r="AN3735" s="131" t="str">
        <f t="shared" ca="1" si="650"/>
        <v/>
      </c>
    </row>
    <row r="3736" spans="1:40" ht="20.25" customHeight="1" x14ac:dyDescent="0.3">
      <c r="A3736" s="127"/>
      <c r="B3736" s="164"/>
      <c r="C3736" s="139"/>
      <c r="D3736" s="140"/>
      <c r="E3736" s="139"/>
      <c r="F3736" s="139"/>
      <c r="G3736" s="140"/>
      <c r="H3736" s="139"/>
      <c r="I3736" s="129"/>
      <c r="L3736" s="128"/>
      <c r="M3736" s="128"/>
      <c r="N3736" s="128"/>
      <c r="O3736" s="128"/>
      <c r="P3736" s="128"/>
      <c r="Q3736" s="128"/>
      <c r="R3736" s="128"/>
      <c r="S3736" s="128"/>
      <c r="T3736" s="120">
        <f t="shared" si="641"/>
        <v>0</v>
      </c>
      <c r="U3736" s="131"/>
      <c r="V3736" s="131"/>
      <c r="W3736" s="131">
        <f>SUMIFS($F$3:F3736,$D$3:D3736,D3736,$C$3:C3736,"Buy")+SUMIFS($F$3:F3736,$D$3:D3736,D3736,$C$3:C3736,"Coin Deposit",$E$3:E3736,"&lt;&gt;")</f>
        <v>0</v>
      </c>
      <c r="X3736" s="131">
        <f t="shared" si="642"/>
        <v>0</v>
      </c>
      <c r="Y3736" s="131">
        <f>IF($D3736=Y$1,SUMIFS($H$3:$H3736,$G$3:$G3736,Y$1,$C$3:$C3736,"Sell"),0)</f>
        <v>0</v>
      </c>
      <c r="Z3736" s="131">
        <f t="shared" si="643"/>
        <v>0</v>
      </c>
      <c r="AA3736" s="131">
        <f>IF($D3736=AA$1,SUMIFS($H$3:$H3736,$G$3:$G3736,AA$1,$C$3:$C3736,"Sell"),0)</f>
        <v>0</v>
      </c>
      <c r="AB3736" s="131">
        <f t="shared" si="644"/>
        <v>0</v>
      </c>
      <c r="AC3736" s="131">
        <f>SUMIFS('Deductions and Deposits'!$H:$H,'Deductions and Deposits'!$G:$G,D3736,'Deductions and Deposits'!$F:$F,"&lt;="&amp;B3736)+SUMIFS($F$3:F3736,$D$3:D3736,D3736,$C$3:C3736,"Coin Deposit",$E$3:E3736,"")</f>
        <v>0</v>
      </c>
      <c r="AD3736" s="131">
        <f>SUMIFS('Deductions and Deposits'!$D:$D,'Deductions and Deposits'!$C:$C,D3736)+SUMIFS($F:$F,$D:$D,D3736,$C:$C,"Coin Deduction")</f>
        <v>0</v>
      </c>
      <c r="AE3736" s="131">
        <f>Table5[[#This Row],[Column4]]+Table5[[#This Row],[Column14]]+Table5[[#This Row],[Column19]]+Table5[[#This Row],[Column12]]</f>
        <v>0</v>
      </c>
      <c r="AF3736" s="131">
        <f>Table5[[#This Row],[Column5]]+Table5[[#This Row],[Column13]]+Table5[[#This Row],[Column21]]+Table5[[#This Row],[Column18]]</f>
        <v>0</v>
      </c>
      <c r="AG3736" s="131">
        <f t="shared" si="645"/>
        <v>0</v>
      </c>
      <c r="AH3736" s="131">
        <f t="shared" si="646"/>
        <v>0</v>
      </c>
      <c r="AI3736" s="131">
        <f>Table5[[#This Row],[Column17]]-Table5[[#This Row],[Column20]]</f>
        <v>0</v>
      </c>
      <c r="AJ3736" s="131">
        <f t="shared" si="647"/>
        <v>0</v>
      </c>
      <c r="AK3736" s="131">
        <f t="shared" si="640"/>
        <v>0</v>
      </c>
      <c r="AL3736" s="131">
        <f t="shared" si="648"/>
        <v>0</v>
      </c>
      <c r="AM3736" s="131" t="str">
        <f t="shared" si="649"/>
        <v/>
      </c>
      <c r="AN3736" s="131" t="str">
        <f t="shared" ca="1" si="650"/>
        <v/>
      </c>
    </row>
    <row r="3737" spans="1:40" ht="20.25" customHeight="1" x14ac:dyDescent="0.3">
      <c r="A3737" s="127"/>
      <c r="B3737" s="164"/>
      <c r="C3737" s="139"/>
      <c r="D3737" s="140"/>
      <c r="E3737" s="139"/>
      <c r="F3737" s="139"/>
      <c r="G3737" s="140"/>
      <c r="H3737" s="139"/>
      <c r="I3737" s="129"/>
      <c r="L3737" s="128"/>
      <c r="M3737" s="128"/>
      <c r="N3737" s="128"/>
      <c r="O3737" s="128"/>
      <c r="P3737" s="128"/>
      <c r="Q3737" s="128"/>
      <c r="R3737" s="128"/>
      <c r="S3737" s="128"/>
      <c r="T3737" s="120">
        <f t="shared" si="641"/>
        <v>0</v>
      </c>
      <c r="U3737" s="131"/>
      <c r="V3737" s="131"/>
      <c r="W3737" s="131">
        <f>SUMIFS($F$3:F3737,$D$3:D3737,D3737,$C$3:C3737,"Buy")+SUMIFS($F$3:F3737,$D$3:D3737,D3737,$C$3:C3737,"Coin Deposit",$E$3:E3737,"&lt;&gt;")</f>
        <v>0</v>
      </c>
      <c r="X3737" s="131">
        <f t="shared" si="642"/>
        <v>0</v>
      </c>
      <c r="Y3737" s="131">
        <f>IF($D3737=Y$1,SUMIFS($H$3:$H3737,$G$3:$G3737,Y$1,$C$3:$C3737,"Sell"),0)</f>
        <v>0</v>
      </c>
      <c r="Z3737" s="131">
        <f t="shared" si="643"/>
        <v>0</v>
      </c>
      <c r="AA3737" s="131">
        <f>IF($D3737=AA$1,SUMIFS($H$3:$H3737,$G$3:$G3737,AA$1,$C$3:$C3737,"Sell"),0)</f>
        <v>0</v>
      </c>
      <c r="AB3737" s="131">
        <f t="shared" si="644"/>
        <v>0</v>
      </c>
      <c r="AC3737" s="131">
        <f>SUMIFS('Deductions and Deposits'!$H:$H,'Deductions and Deposits'!$G:$G,D3737,'Deductions and Deposits'!$F:$F,"&lt;="&amp;B3737)+SUMIFS($F$3:F3737,$D$3:D3737,D3737,$C$3:C3737,"Coin Deposit",$E$3:E3737,"")</f>
        <v>0</v>
      </c>
      <c r="AD3737" s="131">
        <f>SUMIFS('Deductions and Deposits'!$D:$D,'Deductions and Deposits'!$C:$C,D3737)+SUMIFS($F:$F,$D:$D,D3737,$C:$C,"Coin Deduction")</f>
        <v>0</v>
      </c>
      <c r="AE3737" s="131">
        <f>Table5[[#This Row],[Column4]]+Table5[[#This Row],[Column14]]+Table5[[#This Row],[Column19]]+Table5[[#This Row],[Column12]]</f>
        <v>0</v>
      </c>
      <c r="AF3737" s="131">
        <f>Table5[[#This Row],[Column5]]+Table5[[#This Row],[Column13]]+Table5[[#This Row],[Column21]]+Table5[[#This Row],[Column18]]</f>
        <v>0</v>
      </c>
      <c r="AG3737" s="131">
        <f t="shared" si="645"/>
        <v>0</v>
      </c>
      <c r="AH3737" s="131">
        <f t="shared" si="646"/>
        <v>0</v>
      </c>
      <c r="AI3737" s="131">
        <f>Table5[[#This Row],[Column17]]-Table5[[#This Row],[Column20]]</f>
        <v>0</v>
      </c>
      <c r="AJ3737" s="131">
        <f t="shared" si="647"/>
        <v>0</v>
      </c>
      <c r="AK3737" s="131">
        <f t="shared" ref="AK3737:AK3800" si="651">AJ3737*T3737</f>
        <v>0</v>
      </c>
      <c r="AL3737" s="131">
        <f t="shared" si="648"/>
        <v>0</v>
      </c>
      <c r="AM3737" s="131" t="str">
        <f t="shared" si="649"/>
        <v/>
      </c>
      <c r="AN3737" s="131" t="str">
        <f t="shared" ref="AN3737:AN3800" ca="1" si="652">OFFSET(AM3737,COUNTA($AM:$AM)-ROW()-(ROW()-ROW($AN$2)-1),)</f>
        <v/>
      </c>
    </row>
    <row r="3738" spans="1:40" ht="20.25" customHeight="1" x14ac:dyDescent="0.3">
      <c r="A3738" s="127"/>
      <c r="B3738" s="164"/>
      <c r="C3738" s="139"/>
      <c r="D3738" s="140"/>
      <c r="E3738" s="139"/>
      <c r="F3738" s="139"/>
      <c r="G3738" s="140"/>
      <c r="H3738" s="139"/>
      <c r="I3738" s="129"/>
      <c r="L3738" s="128"/>
      <c r="M3738" s="128"/>
      <c r="N3738" s="128"/>
      <c r="O3738" s="128"/>
      <c r="P3738" s="128"/>
      <c r="Q3738" s="128"/>
      <c r="R3738" s="128"/>
      <c r="S3738" s="128"/>
      <c r="T3738" s="120">
        <f t="shared" si="641"/>
        <v>0</v>
      </c>
      <c r="U3738" s="131"/>
      <c r="V3738" s="131"/>
      <c r="W3738" s="131">
        <f>SUMIFS($F$3:F3738,$D$3:D3738,D3738,$C$3:C3738,"Buy")+SUMIFS($F$3:F3738,$D$3:D3738,D3738,$C$3:C3738,"Coin Deposit",$E$3:E3738,"&lt;&gt;")</f>
        <v>0</v>
      </c>
      <c r="X3738" s="131">
        <f t="shared" si="642"/>
        <v>0</v>
      </c>
      <c r="Y3738" s="131">
        <f>IF($D3738=Y$1,SUMIFS($H$3:$H3738,$G$3:$G3738,Y$1,$C$3:$C3738,"Sell"),0)</f>
        <v>0</v>
      </c>
      <c r="Z3738" s="131">
        <f t="shared" si="643"/>
        <v>0</v>
      </c>
      <c r="AA3738" s="131">
        <f>IF($D3738=AA$1,SUMIFS($H$3:$H3738,$G$3:$G3738,AA$1,$C$3:$C3738,"Sell"),0)</f>
        <v>0</v>
      </c>
      <c r="AB3738" s="131">
        <f t="shared" si="644"/>
        <v>0</v>
      </c>
      <c r="AC3738" s="131">
        <f>SUMIFS('Deductions and Deposits'!$H:$H,'Deductions and Deposits'!$G:$G,D3738,'Deductions and Deposits'!$F:$F,"&lt;="&amp;B3738)+SUMIFS($F$3:F3738,$D$3:D3738,D3738,$C$3:C3738,"Coin Deposit",$E$3:E3738,"")</f>
        <v>0</v>
      </c>
      <c r="AD3738" s="131">
        <f>SUMIFS('Deductions and Deposits'!$D:$D,'Deductions and Deposits'!$C:$C,D3738)+SUMIFS($F:$F,$D:$D,D3738,$C:$C,"Coin Deduction")</f>
        <v>0</v>
      </c>
      <c r="AE3738" s="131">
        <f>Table5[[#This Row],[Column4]]+Table5[[#This Row],[Column14]]+Table5[[#This Row],[Column19]]+Table5[[#This Row],[Column12]]</f>
        <v>0</v>
      </c>
      <c r="AF3738" s="131">
        <f>Table5[[#This Row],[Column5]]+Table5[[#This Row],[Column13]]+Table5[[#This Row],[Column21]]+Table5[[#This Row],[Column18]]</f>
        <v>0</v>
      </c>
      <c r="AG3738" s="131">
        <f t="shared" si="645"/>
        <v>0</v>
      </c>
      <c r="AH3738" s="131">
        <f t="shared" si="646"/>
        <v>0</v>
      </c>
      <c r="AI3738" s="131">
        <f>Table5[[#This Row],[Column17]]-Table5[[#This Row],[Column20]]</f>
        <v>0</v>
      </c>
      <c r="AJ3738" s="131">
        <f t="shared" si="647"/>
        <v>0</v>
      </c>
      <c r="AK3738" s="131">
        <f t="shared" si="651"/>
        <v>0</v>
      </c>
      <c r="AL3738" s="131">
        <f t="shared" si="648"/>
        <v>0</v>
      </c>
      <c r="AM3738" s="131" t="str">
        <f t="shared" si="649"/>
        <v/>
      </c>
      <c r="AN3738" s="131" t="str">
        <f t="shared" ca="1" si="652"/>
        <v/>
      </c>
    </row>
    <row r="3739" spans="1:40" ht="20.25" customHeight="1" x14ac:dyDescent="0.3">
      <c r="A3739" s="127"/>
      <c r="B3739" s="164"/>
      <c r="C3739" s="139"/>
      <c r="D3739" s="140"/>
      <c r="E3739" s="139"/>
      <c r="F3739" s="139"/>
      <c r="G3739" s="140"/>
      <c r="H3739" s="139"/>
      <c r="I3739" s="129"/>
      <c r="L3739" s="128"/>
      <c r="M3739" s="128"/>
      <c r="N3739" s="128"/>
      <c r="O3739" s="128"/>
      <c r="P3739" s="128"/>
      <c r="Q3739" s="128"/>
      <c r="R3739" s="128"/>
      <c r="S3739" s="128"/>
      <c r="T3739" s="120">
        <f t="shared" si="641"/>
        <v>0</v>
      </c>
      <c r="U3739" s="131"/>
      <c r="V3739" s="131"/>
      <c r="W3739" s="131">
        <f>SUMIFS($F$3:F3739,$D$3:D3739,D3739,$C$3:C3739,"Buy")+SUMIFS($F$3:F3739,$D$3:D3739,D3739,$C$3:C3739,"Coin Deposit",$E$3:E3739,"&lt;&gt;")</f>
        <v>0</v>
      </c>
      <c r="X3739" s="131">
        <f t="shared" si="642"/>
        <v>0</v>
      </c>
      <c r="Y3739" s="131">
        <f>IF($D3739=Y$1,SUMIFS($H$3:$H3739,$G$3:$G3739,Y$1,$C$3:$C3739,"Sell"),0)</f>
        <v>0</v>
      </c>
      <c r="Z3739" s="131">
        <f t="shared" si="643"/>
        <v>0</v>
      </c>
      <c r="AA3739" s="131">
        <f>IF($D3739=AA$1,SUMIFS($H$3:$H3739,$G$3:$G3739,AA$1,$C$3:$C3739,"Sell"),0)</f>
        <v>0</v>
      </c>
      <c r="AB3739" s="131">
        <f t="shared" si="644"/>
        <v>0</v>
      </c>
      <c r="AC3739" s="131">
        <f>SUMIFS('Deductions and Deposits'!$H:$H,'Deductions and Deposits'!$G:$G,D3739,'Deductions and Deposits'!$F:$F,"&lt;="&amp;B3739)+SUMIFS($F$3:F3739,$D$3:D3739,D3739,$C$3:C3739,"Coin Deposit",$E$3:E3739,"")</f>
        <v>0</v>
      </c>
      <c r="AD3739" s="131">
        <f>SUMIFS('Deductions and Deposits'!$D:$D,'Deductions and Deposits'!$C:$C,D3739)+SUMIFS($F:$F,$D:$D,D3739,$C:$C,"Coin Deduction")</f>
        <v>0</v>
      </c>
      <c r="AE3739" s="131">
        <f>Table5[[#This Row],[Column4]]+Table5[[#This Row],[Column14]]+Table5[[#This Row],[Column19]]+Table5[[#This Row],[Column12]]</f>
        <v>0</v>
      </c>
      <c r="AF3739" s="131">
        <f>Table5[[#This Row],[Column5]]+Table5[[#This Row],[Column13]]+Table5[[#This Row],[Column21]]+Table5[[#This Row],[Column18]]</f>
        <v>0</v>
      </c>
      <c r="AG3739" s="131">
        <f t="shared" si="645"/>
        <v>0</v>
      </c>
      <c r="AH3739" s="131">
        <f t="shared" si="646"/>
        <v>0</v>
      </c>
      <c r="AI3739" s="131">
        <f>Table5[[#This Row],[Column17]]-Table5[[#This Row],[Column20]]</f>
        <v>0</v>
      </c>
      <c r="AJ3739" s="131">
        <f t="shared" si="647"/>
        <v>0</v>
      </c>
      <c r="AK3739" s="131">
        <f t="shared" si="651"/>
        <v>0</v>
      </c>
      <c r="AL3739" s="131">
        <f t="shared" si="648"/>
        <v>0</v>
      </c>
      <c r="AM3739" s="131" t="str">
        <f t="shared" si="649"/>
        <v/>
      </c>
      <c r="AN3739" s="131" t="str">
        <f t="shared" ca="1" si="652"/>
        <v/>
      </c>
    </row>
    <row r="3740" spans="1:40" ht="20.25" customHeight="1" x14ac:dyDescent="0.3">
      <c r="A3740" s="127"/>
      <c r="B3740" s="164"/>
      <c r="C3740" s="139"/>
      <c r="D3740" s="140"/>
      <c r="E3740" s="139"/>
      <c r="F3740" s="139"/>
      <c r="G3740" s="140"/>
      <c r="H3740" s="139"/>
      <c r="I3740" s="129"/>
      <c r="L3740" s="128"/>
      <c r="M3740" s="128"/>
      <c r="N3740" s="128"/>
      <c r="O3740" s="128"/>
      <c r="P3740" s="128"/>
      <c r="Q3740" s="128"/>
      <c r="R3740" s="128"/>
      <c r="S3740" s="128"/>
      <c r="T3740" s="120">
        <f t="shared" si="641"/>
        <v>0</v>
      </c>
      <c r="U3740" s="131"/>
      <c r="V3740" s="131"/>
      <c r="W3740" s="131">
        <f>SUMIFS($F$3:F3740,$D$3:D3740,D3740,$C$3:C3740,"Buy")+SUMIFS($F$3:F3740,$D$3:D3740,D3740,$C$3:C3740,"Coin Deposit",$E$3:E3740,"&lt;&gt;")</f>
        <v>0</v>
      </c>
      <c r="X3740" s="131">
        <f t="shared" si="642"/>
        <v>0</v>
      </c>
      <c r="Y3740" s="131">
        <f>IF($D3740=Y$1,SUMIFS($H$3:$H3740,$G$3:$G3740,Y$1,$C$3:$C3740,"Sell"),0)</f>
        <v>0</v>
      </c>
      <c r="Z3740" s="131">
        <f t="shared" si="643"/>
        <v>0</v>
      </c>
      <c r="AA3740" s="131">
        <f>IF($D3740=AA$1,SUMIFS($H$3:$H3740,$G$3:$G3740,AA$1,$C$3:$C3740,"Sell"),0)</f>
        <v>0</v>
      </c>
      <c r="AB3740" s="131">
        <f t="shared" si="644"/>
        <v>0</v>
      </c>
      <c r="AC3740" s="131">
        <f>SUMIFS('Deductions and Deposits'!$H:$H,'Deductions and Deposits'!$G:$G,D3740,'Deductions and Deposits'!$F:$F,"&lt;="&amp;B3740)+SUMIFS($F$3:F3740,$D$3:D3740,D3740,$C$3:C3740,"Coin Deposit",$E$3:E3740,"")</f>
        <v>0</v>
      </c>
      <c r="AD3740" s="131">
        <f>SUMIFS('Deductions and Deposits'!$D:$D,'Deductions and Deposits'!$C:$C,D3740)+SUMIFS($F:$F,$D:$D,D3740,$C:$C,"Coin Deduction")</f>
        <v>0</v>
      </c>
      <c r="AE3740" s="131">
        <f>Table5[[#This Row],[Column4]]+Table5[[#This Row],[Column14]]+Table5[[#This Row],[Column19]]+Table5[[#This Row],[Column12]]</f>
        <v>0</v>
      </c>
      <c r="AF3740" s="131">
        <f>Table5[[#This Row],[Column5]]+Table5[[#This Row],[Column13]]+Table5[[#This Row],[Column21]]+Table5[[#This Row],[Column18]]</f>
        <v>0</v>
      </c>
      <c r="AG3740" s="131">
        <f t="shared" si="645"/>
        <v>0</v>
      </c>
      <c r="AH3740" s="131">
        <f t="shared" si="646"/>
        <v>0</v>
      </c>
      <c r="AI3740" s="131">
        <f>Table5[[#This Row],[Column17]]-Table5[[#This Row],[Column20]]</f>
        <v>0</v>
      </c>
      <c r="AJ3740" s="131">
        <f t="shared" si="647"/>
        <v>0</v>
      </c>
      <c r="AK3740" s="131">
        <f t="shared" si="651"/>
        <v>0</v>
      </c>
      <c r="AL3740" s="131">
        <f t="shared" si="648"/>
        <v>0</v>
      </c>
      <c r="AM3740" s="131" t="str">
        <f t="shared" si="649"/>
        <v/>
      </c>
      <c r="AN3740" s="131" t="str">
        <f t="shared" ca="1" si="652"/>
        <v/>
      </c>
    </row>
    <row r="3741" spans="1:40" ht="20.25" customHeight="1" x14ac:dyDescent="0.3">
      <c r="A3741" s="127"/>
      <c r="B3741" s="164"/>
      <c r="C3741" s="139"/>
      <c r="D3741" s="140"/>
      <c r="E3741" s="139"/>
      <c r="F3741" s="139"/>
      <c r="G3741" s="140"/>
      <c r="H3741" s="139"/>
      <c r="I3741" s="129"/>
      <c r="L3741" s="128"/>
      <c r="M3741" s="128"/>
      <c r="N3741" s="128"/>
      <c r="O3741" s="128"/>
      <c r="P3741" s="128"/>
      <c r="Q3741" s="128"/>
      <c r="R3741" s="128"/>
      <c r="S3741" s="128"/>
      <c r="T3741" s="120">
        <f t="shared" si="641"/>
        <v>0</v>
      </c>
      <c r="U3741" s="131"/>
      <c r="V3741" s="131"/>
      <c r="W3741" s="131">
        <f>SUMIFS($F$3:F3741,$D$3:D3741,D3741,$C$3:C3741,"Buy")+SUMIFS($F$3:F3741,$D$3:D3741,D3741,$C$3:C3741,"Coin Deposit",$E$3:E3741,"&lt;&gt;")</f>
        <v>0</v>
      </c>
      <c r="X3741" s="131">
        <f t="shared" si="642"/>
        <v>0</v>
      </c>
      <c r="Y3741" s="131">
        <f>IF($D3741=Y$1,SUMIFS($H$3:$H3741,$G$3:$G3741,Y$1,$C$3:$C3741,"Sell"),0)</f>
        <v>0</v>
      </c>
      <c r="Z3741" s="131">
        <f t="shared" si="643"/>
        <v>0</v>
      </c>
      <c r="AA3741" s="131">
        <f>IF($D3741=AA$1,SUMIFS($H$3:$H3741,$G$3:$G3741,AA$1,$C$3:$C3741,"Sell"),0)</f>
        <v>0</v>
      </c>
      <c r="AB3741" s="131">
        <f t="shared" si="644"/>
        <v>0</v>
      </c>
      <c r="AC3741" s="131">
        <f>SUMIFS('Deductions and Deposits'!$H:$H,'Deductions and Deposits'!$G:$G,D3741,'Deductions and Deposits'!$F:$F,"&lt;="&amp;B3741)+SUMIFS($F$3:F3741,$D$3:D3741,D3741,$C$3:C3741,"Coin Deposit",$E$3:E3741,"")</f>
        <v>0</v>
      </c>
      <c r="AD3741" s="131">
        <f>SUMIFS('Deductions and Deposits'!$D:$D,'Deductions and Deposits'!$C:$C,D3741)+SUMIFS($F:$F,$D:$D,D3741,$C:$C,"Coin Deduction")</f>
        <v>0</v>
      </c>
      <c r="AE3741" s="131">
        <f>Table5[[#This Row],[Column4]]+Table5[[#This Row],[Column14]]+Table5[[#This Row],[Column19]]+Table5[[#This Row],[Column12]]</f>
        <v>0</v>
      </c>
      <c r="AF3741" s="131">
        <f>Table5[[#This Row],[Column5]]+Table5[[#This Row],[Column13]]+Table5[[#This Row],[Column21]]+Table5[[#This Row],[Column18]]</f>
        <v>0</v>
      </c>
      <c r="AG3741" s="131">
        <f t="shared" si="645"/>
        <v>0</v>
      </c>
      <c r="AH3741" s="131">
        <f t="shared" si="646"/>
        <v>0</v>
      </c>
      <c r="AI3741" s="131">
        <f>Table5[[#This Row],[Column17]]-Table5[[#This Row],[Column20]]</f>
        <v>0</v>
      </c>
      <c r="AJ3741" s="131">
        <f t="shared" si="647"/>
        <v>0</v>
      </c>
      <c r="AK3741" s="131">
        <f t="shared" si="651"/>
        <v>0</v>
      </c>
      <c r="AL3741" s="131">
        <f t="shared" si="648"/>
        <v>0</v>
      </c>
      <c r="AM3741" s="131" t="str">
        <f t="shared" si="649"/>
        <v/>
      </c>
      <c r="AN3741" s="131" t="str">
        <f t="shared" ca="1" si="652"/>
        <v/>
      </c>
    </row>
    <row r="3742" spans="1:40" ht="20.25" customHeight="1" x14ac:dyDescent="0.3">
      <c r="A3742" s="127"/>
      <c r="B3742" s="164"/>
      <c r="C3742" s="139"/>
      <c r="D3742" s="140"/>
      <c r="E3742" s="139"/>
      <c r="F3742" s="139"/>
      <c r="G3742" s="140"/>
      <c r="H3742" s="139"/>
      <c r="I3742" s="129"/>
      <c r="L3742" s="128"/>
      <c r="M3742" s="128"/>
      <c r="N3742" s="128"/>
      <c r="O3742" s="128"/>
      <c r="P3742" s="128"/>
      <c r="Q3742" s="128"/>
      <c r="R3742" s="128"/>
      <c r="S3742" s="128"/>
      <c r="T3742" s="120">
        <f t="shared" si="641"/>
        <v>0</v>
      </c>
      <c r="U3742" s="131"/>
      <c r="V3742" s="131"/>
      <c r="W3742" s="131">
        <f>SUMIFS($F$3:F3742,$D$3:D3742,D3742,$C$3:C3742,"Buy")+SUMIFS($F$3:F3742,$D$3:D3742,D3742,$C$3:C3742,"Coin Deposit",$E$3:E3742,"&lt;&gt;")</f>
        <v>0</v>
      </c>
      <c r="X3742" s="131">
        <f t="shared" si="642"/>
        <v>0</v>
      </c>
      <c r="Y3742" s="131">
        <f>IF($D3742=Y$1,SUMIFS($H$3:$H3742,$G$3:$G3742,Y$1,$C$3:$C3742,"Sell"),0)</f>
        <v>0</v>
      </c>
      <c r="Z3742" s="131">
        <f t="shared" si="643"/>
        <v>0</v>
      </c>
      <c r="AA3742" s="131">
        <f>IF($D3742=AA$1,SUMIFS($H$3:$H3742,$G$3:$G3742,AA$1,$C$3:$C3742,"Sell"),0)</f>
        <v>0</v>
      </c>
      <c r="AB3742" s="131">
        <f t="shared" si="644"/>
        <v>0</v>
      </c>
      <c r="AC3742" s="131">
        <f>SUMIFS('Deductions and Deposits'!$H:$H,'Deductions and Deposits'!$G:$G,D3742,'Deductions and Deposits'!$F:$F,"&lt;="&amp;B3742)+SUMIFS($F$3:F3742,$D$3:D3742,D3742,$C$3:C3742,"Coin Deposit",$E$3:E3742,"")</f>
        <v>0</v>
      </c>
      <c r="AD3742" s="131">
        <f>SUMIFS('Deductions and Deposits'!$D:$D,'Deductions and Deposits'!$C:$C,D3742)+SUMIFS($F:$F,$D:$D,D3742,$C:$C,"Coin Deduction")</f>
        <v>0</v>
      </c>
      <c r="AE3742" s="131">
        <f>Table5[[#This Row],[Column4]]+Table5[[#This Row],[Column14]]+Table5[[#This Row],[Column19]]+Table5[[#This Row],[Column12]]</f>
        <v>0</v>
      </c>
      <c r="AF3742" s="131">
        <f>Table5[[#This Row],[Column5]]+Table5[[#This Row],[Column13]]+Table5[[#This Row],[Column21]]+Table5[[#This Row],[Column18]]</f>
        <v>0</v>
      </c>
      <c r="AG3742" s="131">
        <f t="shared" si="645"/>
        <v>0</v>
      </c>
      <c r="AH3742" s="131">
        <f t="shared" si="646"/>
        <v>0</v>
      </c>
      <c r="AI3742" s="131">
        <f>Table5[[#This Row],[Column17]]-Table5[[#This Row],[Column20]]</f>
        <v>0</v>
      </c>
      <c r="AJ3742" s="131">
        <f t="shared" si="647"/>
        <v>0</v>
      </c>
      <c r="AK3742" s="131">
        <f t="shared" si="651"/>
        <v>0</v>
      </c>
      <c r="AL3742" s="131">
        <f t="shared" si="648"/>
        <v>0</v>
      </c>
      <c r="AM3742" s="131" t="str">
        <f t="shared" si="649"/>
        <v/>
      </c>
      <c r="AN3742" s="131" t="str">
        <f t="shared" ca="1" si="652"/>
        <v/>
      </c>
    </row>
    <row r="3743" spans="1:40" ht="20.25" customHeight="1" x14ac:dyDescent="0.3">
      <c r="A3743" s="127"/>
      <c r="B3743" s="164"/>
      <c r="C3743" s="139"/>
      <c r="D3743" s="140"/>
      <c r="E3743" s="139"/>
      <c r="F3743" s="139"/>
      <c r="G3743" s="140"/>
      <c r="H3743" s="139"/>
      <c r="I3743" s="129"/>
      <c r="L3743" s="128"/>
      <c r="M3743" s="128"/>
      <c r="N3743" s="128"/>
      <c r="O3743" s="128"/>
      <c r="P3743" s="128"/>
      <c r="Q3743" s="128"/>
      <c r="R3743" s="128"/>
      <c r="S3743" s="128"/>
      <c r="T3743" s="120">
        <f t="shared" si="641"/>
        <v>0</v>
      </c>
      <c r="U3743" s="131"/>
      <c r="V3743" s="131"/>
      <c r="W3743" s="131">
        <f>SUMIFS($F$3:F3743,$D$3:D3743,D3743,$C$3:C3743,"Buy")+SUMIFS($F$3:F3743,$D$3:D3743,D3743,$C$3:C3743,"Coin Deposit",$E$3:E3743,"&lt;&gt;")</f>
        <v>0</v>
      </c>
      <c r="X3743" s="131">
        <f t="shared" si="642"/>
        <v>0</v>
      </c>
      <c r="Y3743" s="131">
        <f>IF($D3743=Y$1,SUMIFS($H$3:$H3743,$G$3:$G3743,Y$1,$C$3:$C3743,"Sell"),0)</f>
        <v>0</v>
      </c>
      <c r="Z3743" s="131">
        <f t="shared" si="643"/>
        <v>0</v>
      </c>
      <c r="AA3743" s="131">
        <f>IF($D3743=AA$1,SUMIFS($H$3:$H3743,$G$3:$G3743,AA$1,$C$3:$C3743,"Sell"),0)</f>
        <v>0</v>
      </c>
      <c r="AB3743" s="131">
        <f t="shared" si="644"/>
        <v>0</v>
      </c>
      <c r="AC3743" s="131">
        <f>SUMIFS('Deductions and Deposits'!$H:$H,'Deductions and Deposits'!$G:$G,D3743,'Deductions and Deposits'!$F:$F,"&lt;="&amp;B3743)+SUMIFS($F$3:F3743,$D$3:D3743,D3743,$C$3:C3743,"Coin Deposit",$E$3:E3743,"")</f>
        <v>0</v>
      </c>
      <c r="AD3743" s="131">
        <f>SUMIFS('Deductions and Deposits'!$D:$D,'Deductions and Deposits'!$C:$C,D3743)+SUMIFS($F:$F,$D:$D,D3743,$C:$C,"Coin Deduction")</f>
        <v>0</v>
      </c>
      <c r="AE3743" s="131">
        <f>Table5[[#This Row],[Column4]]+Table5[[#This Row],[Column14]]+Table5[[#This Row],[Column19]]+Table5[[#This Row],[Column12]]</f>
        <v>0</v>
      </c>
      <c r="AF3743" s="131">
        <f>Table5[[#This Row],[Column5]]+Table5[[#This Row],[Column13]]+Table5[[#This Row],[Column21]]+Table5[[#This Row],[Column18]]</f>
        <v>0</v>
      </c>
      <c r="AG3743" s="131">
        <f t="shared" si="645"/>
        <v>0</v>
      </c>
      <c r="AH3743" s="131">
        <f t="shared" si="646"/>
        <v>0</v>
      </c>
      <c r="AI3743" s="131">
        <f>Table5[[#This Row],[Column17]]-Table5[[#This Row],[Column20]]</f>
        <v>0</v>
      </c>
      <c r="AJ3743" s="131">
        <f t="shared" si="647"/>
        <v>0</v>
      </c>
      <c r="AK3743" s="131">
        <f t="shared" si="651"/>
        <v>0</v>
      </c>
      <c r="AL3743" s="131">
        <f t="shared" si="648"/>
        <v>0</v>
      </c>
      <c r="AM3743" s="131" t="str">
        <f t="shared" si="649"/>
        <v/>
      </c>
      <c r="AN3743" s="131" t="str">
        <f t="shared" ca="1" si="652"/>
        <v/>
      </c>
    </row>
    <row r="3744" spans="1:40" ht="20.25" customHeight="1" x14ac:dyDescent="0.3">
      <c r="A3744" s="127"/>
      <c r="B3744" s="164"/>
      <c r="C3744" s="139"/>
      <c r="D3744" s="140"/>
      <c r="E3744" s="139"/>
      <c r="F3744" s="139"/>
      <c r="G3744" s="140"/>
      <c r="H3744" s="139"/>
      <c r="I3744" s="129"/>
      <c r="L3744" s="128"/>
      <c r="M3744" s="128"/>
      <c r="N3744" s="128"/>
      <c r="O3744" s="128"/>
      <c r="P3744" s="128"/>
      <c r="Q3744" s="128"/>
      <c r="R3744" s="128"/>
      <c r="S3744" s="128"/>
      <c r="T3744" s="120">
        <f t="shared" si="641"/>
        <v>0</v>
      </c>
      <c r="U3744" s="131"/>
      <c r="V3744" s="131"/>
      <c r="W3744" s="131">
        <f>SUMIFS($F$3:F3744,$D$3:D3744,D3744,$C$3:C3744,"Buy")+SUMIFS($F$3:F3744,$D$3:D3744,D3744,$C$3:C3744,"Coin Deposit",$E$3:E3744,"&lt;&gt;")</f>
        <v>0</v>
      </c>
      <c r="X3744" s="131">
        <f t="shared" si="642"/>
        <v>0</v>
      </c>
      <c r="Y3744" s="131">
        <f>IF($D3744=Y$1,SUMIFS($H$3:$H3744,$G$3:$G3744,Y$1,$C$3:$C3744,"Sell"),0)</f>
        <v>0</v>
      </c>
      <c r="Z3744" s="131">
        <f t="shared" si="643"/>
        <v>0</v>
      </c>
      <c r="AA3744" s="131">
        <f>IF($D3744=AA$1,SUMIFS($H$3:$H3744,$G$3:$G3744,AA$1,$C$3:$C3744,"Sell"),0)</f>
        <v>0</v>
      </c>
      <c r="AB3744" s="131">
        <f t="shared" si="644"/>
        <v>0</v>
      </c>
      <c r="AC3744" s="131">
        <f>SUMIFS('Deductions and Deposits'!$H:$H,'Deductions and Deposits'!$G:$G,D3744,'Deductions and Deposits'!$F:$F,"&lt;="&amp;B3744)+SUMIFS($F$3:F3744,$D$3:D3744,D3744,$C$3:C3744,"Coin Deposit",$E$3:E3744,"")</f>
        <v>0</v>
      </c>
      <c r="AD3744" s="131">
        <f>SUMIFS('Deductions and Deposits'!$D:$D,'Deductions and Deposits'!$C:$C,D3744)+SUMIFS($F:$F,$D:$D,D3744,$C:$C,"Coin Deduction")</f>
        <v>0</v>
      </c>
      <c r="AE3744" s="131">
        <f>Table5[[#This Row],[Column4]]+Table5[[#This Row],[Column14]]+Table5[[#This Row],[Column19]]+Table5[[#This Row],[Column12]]</f>
        <v>0</v>
      </c>
      <c r="AF3744" s="131">
        <f>Table5[[#This Row],[Column5]]+Table5[[#This Row],[Column13]]+Table5[[#This Row],[Column21]]+Table5[[#This Row],[Column18]]</f>
        <v>0</v>
      </c>
      <c r="AG3744" s="131">
        <f t="shared" si="645"/>
        <v>0</v>
      </c>
      <c r="AH3744" s="131">
        <f t="shared" si="646"/>
        <v>0</v>
      </c>
      <c r="AI3744" s="131">
        <f>Table5[[#This Row],[Column17]]-Table5[[#This Row],[Column20]]</f>
        <v>0</v>
      </c>
      <c r="AJ3744" s="131">
        <f t="shared" si="647"/>
        <v>0</v>
      </c>
      <c r="AK3744" s="131">
        <f t="shared" si="651"/>
        <v>0</v>
      </c>
      <c r="AL3744" s="131">
        <f t="shared" si="648"/>
        <v>0</v>
      </c>
      <c r="AM3744" s="131" t="str">
        <f t="shared" si="649"/>
        <v/>
      </c>
      <c r="AN3744" s="131" t="str">
        <f t="shared" ca="1" si="652"/>
        <v/>
      </c>
    </row>
    <row r="3745" spans="1:40" ht="20.25" customHeight="1" x14ac:dyDescent="0.3">
      <c r="A3745" s="127"/>
      <c r="B3745" s="164"/>
      <c r="C3745" s="139"/>
      <c r="D3745" s="140"/>
      <c r="E3745" s="139"/>
      <c r="F3745" s="139"/>
      <c r="G3745" s="140"/>
      <c r="H3745" s="139"/>
      <c r="I3745" s="129"/>
      <c r="L3745" s="128"/>
      <c r="M3745" s="128"/>
      <c r="N3745" s="128"/>
      <c r="O3745" s="128"/>
      <c r="P3745" s="128"/>
      <c r="Q3745" s="128"/>
      <c r="R3745" s="128"/>
      <c r="S3745" s="128"/>
      <c r="T3745" s="120">
        <f t="shared" si="641"/>
        <v>0</v>
      </c>
      <c r="U3745" s="131"/>
      <c r="V3745" s="131"/>
      <c r="W3745" s="131">
        <f>SUMIFS($F$3:F3745,$D$3:D3745,D3745,$C$3:C3745,"Buy")+SUMIFS($F$3:F3745,$D$3:D3745,D3745,$C$3:C3745,"Coin Deposit",$E$3:E3745,"&lt;&gt;")</f>
        <v>0</v>
      </c>
      <c r="X3745" s="131">
        <f t="shared" si="642"/>
        <v>0</v>
      </c>
      <c r="Y3745" s="131">
        <f>IF($D3745=Y$1,SUMIFS($H$3:$H3745,$G$3:$G3745,Y$1,$C$3:$C3745,"Sell"),0)</f>
        <v>0</v>
      </c>
      <c r="Z3745" s="131">
        <f t="shared" si="643"/>
        <v>0</v>
      </c>
      <c r="AA3745" s="131">
        <f>IF($D3745=AA$1,SUMIFS($H$3:$H3745,$G$3:$G3745,AA$1,$C$3:$C3745,"Sell"),0)</f>
        <v>0</v>
      </c>
      <c r="AB3745" s="131">
        <f t="shared" si="644"/>
        <v>0</v>
      </c>
      <c r="AC3745" s="131">
        <f>SUMIFS('Deductions and Deposits'!$H:$H,'Deductions and Deposits'!$G:$G,D3745,'Deductions and Deposits'!$F:$F,"&lt;="&amp;B3745)+SUMIFS($F$3:F3745,$D$3:D3745,D3745,$C$3:C3745,"Coin Deposit",$E$3:E3745,"")</f>
        <v>0</v>
      </c>
      <c r="AD3745" s="131">
        <f>SUMIFS('Deductions and Deposits'!$D:$D,'Deductions and Deposits'!$C:$C,D3745)+SUMIFS($F:$F,$D:$D,D3745,$C:$C,"Coin Deduction")</f>
        <v>0</v>
      </c>
      <c r="AE3745" s="131">
        <f>Table5[[#This Row],[Column4]]+Table5[[#This Row],[Column14]]+Table5[[#This Row],[Column19]]+Table5[[#This Row],[Column12]]</f>
        <v>0</v>
      </c>
      <c r="AF3745" s="131">
        <f>Table5[[#This Row],[Column5]]+Table5[[#This Row],[Column13]]+Table5[[#This Row],[Column21]]+Table5[[#This Row],[Column18]]</f>
        <v>0</v>
      </c>
      <c r="AG3745" s="131">
        <f t="shared" si="645"/>
        <v>0</v>
      </c>
      <c r="AH3745" s="131">
        <f t="shared" si="646"/>
        <v>0</v>
      </c>
      <c r="AI3745" s="131">
        <f>Table5[[#This Row],[Column17]]-Table5[[#This Row],[Column20]]</f>
        <v>0</v>
      </c>
      <c r="AJ3745" s="131">
        <f t="shared" si="647"/>
        <v>0</v>
      </c>
      <c r="AK3745" s="131">
        <f t="shared" si="651"/>
        <v>0</v>
      </c>
      <c r="AL3745" s="131">
        <f t="shared" si="648"/>
        <v>0</v>
      </c>
      <c r="AM3745" s="131" t="str">
        <f t="shared" si="649"/>
        <v/>
      </c>
      <c r="AN3745" s="131" t="str">
        <f t="shared" ca="1" si="652"/>
        <v/>
      </c>
    </row>
    <row r="3746" spans="1:40" ht="20.25" customHeight="1" x14ac:dyDescent="0.3">
      <c r="A3746" s="127"/>
      <c r="B3746" s="164"/>
      <c r="C3746" s="139"/>
      <c r="D3746" s="140"/>
      <c r="E3746" s="139"/>
      <c r="F3746" s="139"/>
      <c r="G3746" s="140"/>
      <c r="H3746" s="139"/>
      <c r="I3746" s="129"/>
      <c r="L3746" s="128"/>
      <c r="M3746" s="128"/>
      <c r="N3746" s="128"/>
      <c r="O3746" s="128"/>
      <c r="P3746" s="128"/>
      <c r="Q3746" s="128"/>
      <c r="R3746" s="128"/>
      <c r="S3746" s="128"/>
      <c r="T3746" s="120">
        <f t="shared" si="641"/>
        <v>0</v>
      </c>
      <c r="U3746" s="131"/>
      <c r="V3746" s="131"/>
      <c r="W3746" s="131">
        <f>SUMIFS($F$3:F3746,$D$3:D3746,D3746,$C$3:C3746,"Buy")+SUMIFS($F$3:F3746,$D$3:D3746,D3746,$C$3:C3746,"Coin Deposit",$E$3:E3746,"&lt;&gt;")</f>
        <v>0</v>
      </c>
      <c r="X3746" s="131">
        <f t="shared" si="642"/>
        <v>0</v>
      </c>
      <c r="Y3746" s="131">
        <f>IF($D3746=Y$1,SUMIFS($H$3:$H3746,$G$3:$G3746,Y$1,$C$3:$C3746,"Sell"),0)</f>
        <v>0</v>
      </c>
      <c r="Z3746" s="131">
        <f t="shared" si="643"/>
        <v>0</v>
      </c>
      <c r="AA3746" s="131">
        <f>IF($D3746=AA$1,SUMIFS($H$3:$H3746,$G$3:$G3746,AA$1,$C$3:$C3746,"Sell"),0)</f>
        <v>0</v>
      </c>
      <c r="AB3746" s="131">
        <f t="shared" si="644"/>
        <v>0</v>
      </c>
      <c r="AC3746" s="131">
        <f>SUMIFS('Deductions and Deposits'!$H:$H,'Deductions and Deposits'!$G:$G,D3746,'Deductions and Deposits'!$F:$F,"&lt;="&amp;B3746)+SUMIFS($F$3:F3746,$D$3:D3746,D3746,$C$3:C3746,"Coin Deposit",$E$3:E3746,"")</f>
        <v>0</v>
      </c>
      <c r="AD3746" s="131">
        <f>SUMIFS('Deductions and Deposits'!$D:$D,'Deductions and Deposits'!$C:$C,D3746)+SUMIFS($F:$F,$D:$D,D3746,$C:$C,"Coin Deduction")</f>
        <v>0</v>
      </c>
      <c r="AE3746" s="131">
        <f>Table5[[#This Row],[Column4]]+Table5[[#This Row],[Column14]]+Table5[[#This Row],[Column19]]+Table5[[#This Row],[Column12]]</f>
        <v>0</v>
      </c>
      <c r="AF3746" s="131">
        <f>Table5[[#This Row],[Column5]]+Table5[[#This Row],[Column13]]+Table5[[#This Row],[Column21]]+Table5[[#This Row],[Column18]]</f>
        <v>0</v>
      </c>
      <c r="AG3746" s="131">
        <f t="shared" si="645"/>
        <v>0</v>
      </c>
      <c r="AH3746" s="131">
        <f t="shared" si="646"/>
        <v>0</v>
      </c>
      <c r="AI3746" s="131">
        <f>Table5[[#This Row],[Column17]]-Table5[[#This Row],[Column20]]</f>
        <v>0</v>
      </c>
      <c r="AJ3746" s="131">
        <f t="shared" si="647"/>
        <v>0</v>
      </c>
      <c r="AK3746" s="131">
        <f t="shared" si="651"/>
        <v>0</v>
      </c>
      <c r="AL3746" s="131">
        <f t="shared" si="648"/>
        <v>0</v>
      </c>
      <c r="AM3746" s="131" t="str">
        <f t="shared" si="649"/>
        <v/>
      </c>
      <c r="AN3746" s="131" t="str">
        <f t="shared" ca="1" si="652"/>
        <v/>
      </c>
    </row>
    <row r="3747" spans="1:40" ht="20.25" customHeight="1" x14ac:dyDescent="0.3">
      <c r="A3747" s="127"/>
      <c r="B3747" s="164"/>
      <c r="C3747" s="139"/>
      <c r="D3747" s="140"/>
      <c r="E3747" s="139"/>
      <c r="F3747" s="139"/>
      <c r="G3747" s="140"/>
      <c r="H3747" s="139"/>
      <c r="I3747" s="129"/>
      <c r="L3747" s="128"/>
      <c r="M3747" s="128"/>
      <c r="N3747" s="128"/>
      <c r="O3747" s="128"/>
      <c r="P3747" s="128"/>
      <c r="Q3747" s="128"/>
      <c r="R3747" s="128"/>
      <c r="S3747" s="128"/>
      <c r="T3747" s="120">
        <f t="shared" si="641"/>
        <v>0</v>
      </c>
      <c r="U3747" s="131"/>
      <c r="V3747" s="131"/>
      <c r="W3747" s="131">
        <f>SUMIFS($F$3:F3747,$D$3:D3747,D3747,$C$3:C3747,"Buy")+SUMIFS($F$3:F3747,$D$3:D3747,D3747,$C$3:C3747,"Coin Deposit",$E$3:E3747,"&lt;&gt;")</f>
        <v>0</v>
      </c>
      <c r="X3747" s="131">
        <f t="shared" si="642"/>
        <v>0</v>
      </c>
      <c r="Y3747" s="131">
        <f>IF($D3747=Y$1,SUMIFS($H$3:$H3747,$G$3:$G3747,Y$1,$C$3:$C3747,"Sell"),0)</f>
        <v>0</v>
      </c>
      <c r="Z3747" s="131">
        <f t="shared" si="643"/>
        <v>0</v>
      </c>
      <c r="AA3747" s="131">
        <f>IF($D3747=AA$1,SUMIFS($H$3:$H3747,$G$3:$G3747,AA$1,$C$3:$C3747,"Sell"),0)</f>
        <v>0</v>
      </c>
      <c r="AB3747" s="131">
        <f t="shared" si="644"/>
        <v>0</v>
      </c>
      <c r="AC3747" s="131">
        <f>SUMIFS('Deductions and Deposits'!$H:$H,'Deductions and Deposits'!$G:$G,D3747,'Deductions and Deposits'!$F:$F,"&lt;="&amp;B3747)+SUMIFS($F$3:F3747,$D$3:D3747,D3747,$C$3:C3747,"Coin Deposit",$E$3:E3747,"")</f>
        <v>0</v>
      </c>
      <c r="AD3747" s="131">
        <f>SUMIFS('Deductions and Deposits'!$D:$D,'Deductions and Deposits'!$C:$C,D3747)+SUMIFS($F:$F,$D:$D,D3747,$C:$C,"Coin Deduction")</f>
        <v>0</v>
      </c>
      <c r="AE3747" s="131">
        <f>Table5[[#This Row],[Column4]]+Table5[[#This Row],[Column14]]+Table5[[#This Row],[Column19]]+Table5[[#This Row],[Column12]]</f>
        <v>0</v>
      </c>
      <c r="AF3747" s="131">
        <f>Table5[[#This Row],[Column5]]+Table5[[#This Row],[Column13]]+Table5[[#This Row],[Column21]]+Table5[[#This Row],[Column18]]</f>
        <v>0</v>
      </c>
      <c r="AG3747" s="131">
        <f t="shared" si="645"/>
        <v>0</v>
      </c>
      <c r="AH3747" s="131">
        <f t="shared" si="646"/>
        <v>0</v>
      </c>
      <c r="AI3747" s="131">
        <f>Table5[[#This Row],[Column17]]-Table5[[#This Row],[Column20]]</f>
        <v>0</v>
      </c>
      <c r="AJ3747" s="131">
        <f t="shared" si="647"/>
        <v>0</v>
      </c>
      <c r="AK3747" s="131">
        <f t="shared" si="651"/>
        <v>0</v>
      </c>
      <c r="AL3747" s="131">
        <f t="shared" si="648"/>
        <v>0</v>
      </c>
      <c r="AM3747" s="131" t="str">
        <f t="shared" si="649"/>
        <v/>
      </c>
      <c r="AN3747" s="131" t="str">
        <f t="shared" ca="1" si="652"/>
        <v/>
      </c>
    </row>
    <row r="3748" spans="1:40" ht="20.25" customHeight="1" x14ac:dyDescent="0.3">
      <c r="A3748" s="127"/>
      <c r="B3748" s="164"/>
      <c r="C3748" s="139"/>
      <c r="D3748" s="140"/>
      <c r="E3748" s="139"/>
      <c r="F3748" s="139"/>
      <c r="G3748" s="140"/>
      <c r="H3748" s="139"/>
      <c r="I3748" s="129"/>
      <c r="L3748" s="128"/>
      <c r="M3748" s="128"/>
      <c r="N3748" s="128"/>
      <c r="O3748" s="128"/>
      <c r="P3748" s="128"/>
      <c r="Q3748" s="128"/>
      <c r="R3748" s="128"/>
      <c r="S3748" s="128"/>
      <c r="T3748" s="120">
        <f t="shared" si="641"/>
        <v>0</v>
      </c>
      <c r="U3748" s="131"/>
      <c r="V3748" s="131"/>
      <c r="W3748" s="131">
        <f>SUMIFS($F$3:F3748,$D$3:D3748,D3748,$C$3:C3748,"Buy")+SUMIFS($F$3:F3748,$D$3:D3748,D3748,$C$3:C3748,"Coin Deposit",$E$3:E3748,"&lt;&gt;")</f>
        <v>0</v>
      </c>
      <c r="X3748" s="131">
        <f t="shared" si="642"/>
        <v>0</v>
      </c>
      <c r="Y3748" s="131">
        <f>IF($D3748=Y$1,SUMIFS($H$3:$H3748,$G$3:$G3748,Y$1,$C$3:$C3748,"Sell"),0)</f>
        <v>0</v>
      </c>
      <c r="Z3748" s="131">
        <f t="shared" si="643"/>
        <v>0</v>
      </c>
      <c r="AA3748" s="131">
        <f>IF($D3748=AA$1,SUMIFS($H$3:$H3748,$G$3:$G3748,AA$1,$C$3:$C3748,"Sell"),0)</f>
        <v>0</v>
      </c>
      <c r="AB3748" s="131">
        <f t="shared" si="644"/>
        <v>0</v>
      </c>
      <c r="AC3748" s="131">
        <f>SUMIFS('Deductions and Deposits'!$H:$H,'Deductions and Deposits'!$G:$G,D3748,'Deductions and Deposits'!$F:$F,"&lt;="&amp;B3748)+SUMIFS($F$3:F3748,$D$3:D3748,D3748,$C$3:C3748,"Coin Deposit",$E$3:E3748,"")</f>
        <v>0</v>
      </c>
      <c r="AD3748" s="131">
        <f>SUMIFS('Deductions and Deposits'!$D:$D,'Deductions and Deposits'!$C:$C,D3748)+SUMIFS($F:$F,$D:$D,D3748,$C:$C,"Coin Deduction")</f>
        <v>0</v>
      </c>
      <c r="AE3748" s="131">
        <f>Table5[[#This Row],[Column4]]+Table5[[#This Row],[Column14]]+Table5[[#This Row],[Column19]]+Table5[[#This Row],[Column12]]</f>
        <v>0</v>
      </c>
      <c r="AF3748" s="131">
        <f>Table5[[#This Row],[Column5]]+Table5[[#This Row],[Column13]]+Table5[[#This Row],[Column21]]+Table5[[#This Row],[Column18]]</f>
        <v>0</v>
      </c>
      <c r="AG3748" s="131">
        <f t="shared" si="645"/>
        <v>0</v>
      </c>
      <c r="AH3748" s="131">
        <f t="shared" si="646"/>
        <v>0</v>
      </c>
      <c r="AI3748" s="131">
        <f>Table5[[#This Row],[Column17]]-Table5[[#This Row],[Column20]]</f>
        <v>0</v>
      </c>
      <c r="AJ3748" s="131">
        <f t="shared" si="647"/>
        <v>0</v>
      </c>
      <c r="AK3748" s="131">
        <f t="shared" si="651"/>
        <v>0</v>
      </c>
      <c r="AL3748" s="131">
        <f t="shared" si="648"/>
        <v>0</v>
      </c>
      <c r="AM3748" s="131" t="str">
        <f t="shared" si="649"/>
        <v/>
      </c>
      <c r="AN3748" s="131" t="str">
        <f t="shared" ca="1" si="652"/>
        <v/>
      </c>
    </row>
    <row r="3749" spans="1:40" ht="20.25" customHeight="1" x14ac:dyDescent="0.3">
      <c r="A3749" s="127"/>
      <c r="B3749" s="164"/>
      <c r="C3749" s="139"/>
      <c r="D3749" s="140"/>
      <c r="E3749" s="139"/>
      <c r="F3749" s="139"/>
      <c r="G3749" s="140"/>
      <c r="H3749" s="139"/>
      <c r="I3749" s="129"/>
      <c r="L3749" s="128"/>
      <c r="M3749" s="128"/>
      <c r="N3749" s="128"/>
      <c r="O3749" s="128"/>
      <c r="P3749" s="128"/>
      <c r="Q3749" s="128"/>
      <c r="R3749" s="128"/>
      <c r="S3749" s="128"/>
      <c r="T3749" s="120">
        <f t="shared" si="641"/>
        <v>0</v>
      </c>
      <c r="U3749" s="131"/>
      <c r="V3749" s="131"/>
      <c r="W3749" s="131">
        <f>SUMIFS($F$3:F3749,$D$3:D3749,D3749,$C$3:C3749,"Buy")+SUMIFS($F$3:F3749,$D$3:D3749,D3749,$C$3:C3749,"Coin Deposit",$E$3:E3749,"&lt;&gt;")</f>
        <v>0</v>
      </c>
      <c r="X3749" s="131">
        <f t="shared" si="642"/>
        <v>0</v>
      </c>
      <c r="Y3749" s="131">
        <f>IF($D3749=Y$1,SUMIFS($H$3:$H3749,$G$3:$G3749,Y$1,$C$3:$C3749,"Sell"),0)</f>
        <v>0</v>
      </c>
      <c r="Z3749" s="131">
        <f t="shared" si="643"/>
        <v>0</v>
      </c>
      <c r="AA3749" s="131">
        <f>IF($D3749=AA$1,SUMIFS($H$3:$H3749,$G$3:$G3749,AA$1,$C$3:$C3749,"Sell"),0)</f>
        <v>0</v>
      </c>
      <c r="AB3749" s="131">
        <f t="shared" si="644"/>
        <v>0</v>
      </c>
      <c r="AC3749" s="131">
        <f>SUMIFS('Deductions and Deposits'!$H:$H,'Deductions and Deposits'!$G:$G,D3749,'Deductions and Deposits'!$F:$F,"&lt;="&amp;B3749)+SUMIFS($F$3:F3749,$D$3:D3749,D3749,$C$3:C3749,"Coin Deposit",$E$3:E3749,"")</f>
        <v>0</v>
      </c>
      <c r="AD3749" s="131">
        <f>SUMIFS('Deductions and Deposits'!$D:$D,'Deductions and Deposits'!$C:$C,D3749)+SUMIFS($F:$F,$D:$D,D3749,$C:$C,"Coin Deduction")</f>
        <v>0</v>
      </c>
      <c r="AE3749" s="131">
        <f>Table5[[#This Row],[Column4]]+Table5[[#This Row],[Column14]]+Table5[[#This Row],[Column19]]+Table5[[#This Row],[Column12]]</f>
        <v>0</v>
      </c>
      <c r="AF3749" s="131">
        <f>Table5[[#This Row],[Column5]]+Table5[[#This Row],[Column13]]+Table5[[#This Row],[Column21]]+Table5[[#This Row],[Column18]]</f>
        <v>0</v>
      </c>
      <c r="AG3749" s="131">
        <f t="shared" si="645"/>
        <v>0</v>
      </c>
      <c r="AH3749" s="131">
        <f t="shared" si="646"/>
        <v>0</v>
      </c>
      <c r="AI3749" s="131">
        <f>Table5[[#This Row],[Column17]]-Table5[[#This Row],[Column20]]</f>
        <v>0</v>
      </c>
      <c r="AJ3749" s="131">
        <f t="shared" si="647"/>
        <v>0</v>
      </c>
      <c r="AK3749" s="131">
        <f t="shared" si="651"/>
        <v>0</v>
      </c>
      <c r="AL3749" s="131">
        <f t="shared" si="648"/>
        <v>0</v>
      </c>
      <c r="AM3749" s="131" t="str">
        <f t="shared" si="649"/>
        <v/>
      </c>
      <c r="AN3749" s="131" t="str">
        <f t="shared" ca="1" si="652"/>
        <v/>
      </c>
    </row>
    <row r="3750" spans="1:40" ht="20.25" customHeight="1" x14ac:dyDescent="0.3">
      <c r="A3750" s="127"/>
      <c r="B3750" s="164"/>
      <c r="C3750" s="139"/>
      <c r="D3750" s="140"/>
      <c r="E3750" s="139"/>
      <c r="F3750" s="139"/>
      <c r="G3750" s="140"/>
      <c r="H3750" s="139"/>
      <c r="I3750" s="129"/>
      <c r="L3750" s="128"/>
      <c r="M3750" s="128"/>
      <c r="N3750" s="128"/>
      <c r="O3750" s="128"/>
      <c r="P3750" s="128"/>
      <c r="Q3750" s="128"/>
      <c r="R3750" s="128"/>
      <c r="S3750" s="128"/>
      <c r="T3750" s="120">
        <f t="shared" si="641"/>
        <v>0</v>
      </c>
      <c r="U3750" s="131"/>
      <c r="V3750" s="131"/>
      <c r="W3750" s="131">
        <f>SUMIFS($F$3:F3750,$D$3:D3750,D3750,$C$3:C3750,"Buy")+SUMIFS($F$3:F3750,$D$3:D3750,D3750,$C$3:C3750,"Coin Deposit",$E$3:E3750,"&lt;&gt;")</f>
        <v>0</v>
      </c>
      <c r="X3750" s="131">
        <f t="shared" si="642"/>
        <v>0</v>
      </c>
      <c r="Y3750" s="131">
        <f>IF($D3750=Y$1,SUMIFS($H$3:$H3750,$G$3:$G3750,Y$1,$C$3:$C3750,"Sell"),0)</f>
        <v>0</v>
      </c>
      <c r="Z3750" s="131">
        <f t="shared" si="643"/>
        <v>0</v>
      </c>
      <c r="AA3750" s="131">
        <f>IF($D3750=AA$1,SUMIFS($H$3:$H3750,$G$3:$G3750,AA$1,$C$3:$C3750,"Sell"),0)</f>
        <v>0</v>
      </c>
      <c r="AB3750" s="131">
        <f t="shared" si="644"/>
        <v>0</v>
      </c>
      <c r="AC3750" s="131">
        <f>SUMIFS('Deductions and Deposits'!$H:$H,'Deductions and Deposits'!$G:$G,D3750,'Deductions and Deposits'!$F:$F,"&lt;="&amp;B3750)+SUMIFS($F$3:F3750,$D$3:D3750,D3750,$C$3:C3750,"Coin Deposit",$E$3:E3750,"")</f>
        <v>0</v>
      </c>
      <c r="AD3750" s="131">
        <f>SUMIFS('Deductions and Deposits'!$D:$D,'Deductions and Deposits'!$C:$C,D3750)+SUMIFS($F:$F,$D:$D,D3750,$C:$C,"Coin Deduction")</f>
        <v>0</v>
      </c>
      <c r="AE3750" s="131">
        <f>Table5[[#This Row],[Column4]]+Table5[[#This Row],[Column14]]+Table5[[#This Row],[Column19]]+Table5[[#This Row],[Column12]]</f>
        <v>0</v>
      </c>
      <c r="AF3750" s="131">
        <f>Table5[[#This Row],[Column5]]+Table5[[#This Row],[Column13]]+Table5[[#This Row],[Column21]]+Table5[[#This Row],[Column18]]</f>
        <v>0</v>
      </c>
      <c r="AG3750" s="131">
        <f t="shared" si="645"/>
        <v>0</v>
      </c>
      <c r="AH3750" s="131">
        <f t="shared" si="646"/>
        <v>0</v>
      </c>
      <c r="AI3750" s="131">
        <f>Table5[[#This Row],[Column17]]-Table5[[#This Row],[Column20]]</f>
        <v>0</v>
      </c>
      <c r="AJ3750" s="131">
        <f t="shared" si="647"/>
        <v>0</v>
      </c>
      <c r="AK3750" s="131">
        <f t="shared" si="651"/>
        <v>0</v>
      </c>
      <c r="AL3750" s="131">
        <f t="shared" si="648"/>
        <v>0</v>
      </c>
      <c r="AM3750" s="131" t="str">
        <f t="shared" si="649"/>
        <v/>
      </c>
      <c r="AN3750" s="131" t="str">
        <f t="shared" ca="1" si="652"/>
        <v/>
      </c>
    </row>
    <row r="3751" spans="1:40" ht="20.25" customHeight="1" x14ac:dyDescent="0.3">
      <c r="A3751" s="127"/>
      <c r="B3751" s="164"/>
      <c r="C3751" s="139"/>
      <c r="D3751" s="140"/>
      <c r="E3751" s="139"/>
      <c r="F3751" s="139"/>
      <c r="G3751" s="140"/>
      <c r="H3751" s="139"/>
      <c r="I3751" s="129"/>
      <c r="L3751" s="128"/>
      <c r="M3751" s="128"/>
      <c r="N3751" s="128"/>
      <c r="O3751" s="128"/>
      <c r="P3751" s="128"/>
      <c r="Q3751" s="128"/>
      <c r="R3751" s="128"/>
      <c r="S3751" s="128"/>
      <c r="T3751" s="120">
        <f t="shared" si="641"/>
        <v>0</v>
      </c>
      <c r="U3751" s="131"/>
      <c r="V3751" s="131"/>
      <c r="W3751" s="131">
        <f>SUMIFS($F$3:F3751,$D$3:D3751,D3751,$C$3:C3751,"Buy")+SUMIFS($F$3:F3751,$D$3:D3751,D3751,$C$3:C3751,"Coin Deposit",$E$3:E3751,"&lt;&gt;")</f>
        <v>0</v>
      </c>
      <c r="X3751" s="131">
        <f t="shared" si="642"/>
        <v>0</v>
      </c>
      <c r="Y3751" s="131">
        <f>IF($D3751=Y$1,SUMIFS($H$3:$H3751,$G$3:$G3751,Y$1,$C$3:$C3751,"Sell"),0)</f>
        <v>0</v>
      </c>
      <c r="Z3751" s="131">
        <f t="shared" si="643"/>
        <v>0</v>
      </c>
      <c r="AA3751" s="131">
        <f>IF($D3751=AA$1,SUMIFS($H$3:$H3751,$G$3:$G3751,AA$1,$C$3:$C3751,"Sell"),0)</f>
        <v>0</v>
      </c>
      <c r="AB3751" s="131">
        <f t="shared" si="644"/>
        <v>0</v>
      </c>
      <c r="AC3751" s="131">
        <f>SUMIFS('Deductions and Deposits'!$H:$H,'Deductions and Deposits'!$G:$G,D3751,'Deductions and Deposits'!$F:$F,"&lt;="&amp;B3751)+SUMIFS($F$3:F3751,$D$3:D3751,D3751,$C$3:C3751,"Coin Deposit",$E$3:E3751,"")</f>
        <v>0</v>
      </c>
      <c r="AD3751" s="131">
        <f>SUMIFS('Deductions and Deposits'!$D:$D,'Deductions and Deposits'!$C:$C,D3751)+SUMIFS($F:$F,$D:$D,D3751,$C:$C,"Coin Deduction")</f>
        <v>0</v>
      </c>
      <c r="AE3751" s="131">
        <f>Table5[[#This Row],[Column4]]+Table5[[#This Row],[Column14]]+Table5[[#This Row],[Column19]]+Table5[[#This Row],[Column12]]</f>
        <v>0</v>
      </c>
      <c r="AF3751" s="131">
        <f>Table5[[#This Row],[Column5]]+Table5[[#This Row],[Column13]]+Table5[[#This Row],[Column21]]+Table5[[#This Row],[Column18]]</f>
        <v>0</v>
      </c>
      <c r="AG3751" s="131">
        <f t="shared" si="645"/>
        <v>0</v>
      </c>
      <c r="AH3751" s="131">
        <f t="shared" si="646"/>
        <v>0</v>
      </c>
      <c r="AI3751" s="131">
        <f>Table5[[#This Row],[Column17]]-Table5[[#This Row],[Column20]]</f>
        <v>0</v>
      </c>
      <c r="AJ3751" s="131">
        <f t="shared" si="647"/>
        <v>0</v>
      </c>
      <c r="AK3751" s="131">
        <f t="shared" si="651"/>
        <v>0</v>
      </c>
      <c r="AL3751" s="131">
        <f t="shared" si="648"/>
        <v>0</v>
      </c>
      <c r="AM3751" s="131" t="str">
        <f t="shared" si="649"/>
        <v/>
      </c>
      <c r="AN3751" s="131" t="str">
        <f t="shared" ca="1" si="652"/>
        <v/>
      </c>
    </row>
    <row r="3752" spans="1:40" ht="20.25" customHeight="1" x14ac:dyDescent="0.3">
      <c r="A3752" s="127"/>
      <c r="B3752" s="164"/>
      <c r="C3752" s="139"/>
      <c r="D3752" s="140"/>
      <c r="E3752" s="139"/>
      <c r="F3752" s="139"/>
      <c r="G3752" s="140"/>
      <c r="H3752" s="139"/>
      <c r="I3752" s="129"/>
      <c r="L3752" s="128"/>
      <c r="M3752" s="128"/>
      <c r="N3752" s="128"/>
      <c r="O3752" s="128"/>
      <c r="P3752" s="128"/>
      <c r="Q3752" s="128"/>
      <c r="R3752" s="128"/>
      <c r="S3752" s="128"/>
      <c r="T3752" s="120">
        <f t="shared" si="641"/>
        <v>0</v>
      </c>
      <c r="U3752" s="131"/>
      <c r="V3752" s="131"/>
      <c r="W3752" s="131">
        <f>SUMIFS($F$3:F3752,$D$3:D3752,D3752,$C$3:C3752,"Buy")+SUMIFS($F$3:F3752,$D$3:D3752,D3752,$C$3:C3752,"Coin Deposit",$E$3:E3752,"&lt;&gt;")</f>
        <v>0</v>
      </c>
      <c r="X3752" s="131">
        <f t="shared" si="642"/>
        <v>0</v>
      </c>
      <c r="Y3752" s="131">
        <f>IF($D3752=Y$1,SUMIFS($H$3:$H3752,$G$3:$G3752,Y$1,$C$3:$C3752,"Sell"),0)</f>
        <v>0</v>
      </c>
      <c r="Z3752" s="131">
        <f t="shared" si="643"/>
        <v>0</v>
      </c>
      <c r="AA3752" s="131">
        <f>IF($D3752=AA$1,SUMIFS($H$3:$H3752,$G$3:$G3752,AA$1,$C$3:$C3752,"Sell"),0)</f>
        <v>0</v>
      </c>
      <c r="AB3752" s="131">
        <f t="shared" si="644"/>
        <v>0</v>
      </c>
      <c r="AC3752" s="131">
        <f>SUMIFS('Deductions and Deposits'!$H:$H,'Deductions and Deposits'!$G:$G,D3752,'Deductions and Deposits'!$F:$F,"&lt;="&amp;B3752)+SUMIFS($F$3:F3752,$D$3:D3752,D3752,$C$3:C3752,"Coin Deposit",$E$3:E3752,"")</f>
        <v>0</v>
      </c>
      <c r="AD3752" s="131">
        <f>SUMIFS('Deductions and Deposits'!$D:$D,'Deductions and Deposits'!$C:$C,D3752)+SUMIFS($F:$F,$D:$D,D3752,$C:$C,"Coin Deduction")</f>
        <v>0</v>
      </c>
      <c r="AE3752" s="131">
        <f>Table5[[#This Row],[Column4]]+Table5[[#This Row],[Column14]]+Table5[[#This Row],[Column19]]+Table5[[#This Row],[Column12]]</f>
        <v>0</v>
      </c>
      <c r="AF3752" s="131">
        <f>Table5[[#This Row],[Column5]]+Table5[[#This Row],[Column13]]+Table5[[#This Row],[Column21]]+Table5[[#This Row],[Column18]]</f>
        <v>0</v>
      </c>
      <c r="AG3752" s="131">
        <f t="shared" si="645"/>
        <v>0</v>
      </c>
      <c r="AH3752" s="131">
        <f t="shared" si="646"/>
        <v>0</v>
      </c>
      <c r="AI3752" s="131">
        <f>Table5[[#This Row],[Column17]]-Table5[[#This Row],[Column20]]</f>
        <v>0</v>
      </c>
      <c r="AJ3752" s="131">
        <f t="shared" si="647"/>
        <v>0</v>
      </c>
      <c r="AK3752" s="131">
        <f t="shared" si="651"/>
        <v>0</v>
      </c>
      <c r="AL3752" s="131">
        <f t="shared" si="648"/>
        <v>0</v>
      </c>
      <c r="AM3752" s="131" t="str">
        <f t="shared" si="649"/>
        <v/>
      </c>
      <c r="AN3752" s="131" t="str">
        <f t="shared" ca="1" si="652"/>
        <v/>
      </c>
    </row>
    <row r="3753" spans="1:40" ht="20.25" customHeight="1" x14ac:dyDescent="0.3">
      <c r="A3753" s="127"/>
      <c r="B3753" s="164"/>
      <c r="C3753" s="139"/>
      <c r="D3753" s="140"/>
      <c r="E3753" s="139"/>
      <c r="F3753" s="139"/>
      <c r="G3753" s="140"/>
      <c r="H3753" s="139"/>
      <c r="I3753" s="129"/>
      <c r="L3753" s="128"/>
      <c r="M3753" s="128"/>
      <c r="N3753" s="128"/>
      <c r="O3753" s="128"/>
      <c r="P3753" s="128"/>
      <c r="Q3753" s="128"/>
      <c r="R3753" s="128"/>
      <c r="S3753" s="128"/>
      <c r="T3753" s="120">
        <f t="shared" si="641"/>
        <v>0</v>
      </c>
      <c r="U3753" s="131"/>
      <c r="V3753" s="131"/>
      <c r="W3753" s="131">
        <f>SUMIFS($F$3:F3753,$D$3:D3753,D3753,$C$3:C3753,"Buy")+SUMIFS($F$3:F3753,$D$3:D3753,D3753,$C$3:C3753,"Coin Deposit",$E$3:E3753,"&lt;&gt;")</f>
        <v>0</v>
      </c>
      <c r="X3753" s="131">
        <f t="shared" si="642"/>
        <v>0</v>
      </c>
      <c r="Y3753" s="131">
        <f>IF($D3753=Y$1,SUMIFS($H$3:$H3753,$G$3:$G3753,Y$1,$C$3:$C3753,"Sell"),0)</f>
        <v>0</v>
      </c>
      <c r="Z3753" s="131">
        <f t="shared" si="643"/>
        <v>0</v>
      </c>
      <c r="AA3753" s="131">
        <f>IF($D3753=AA$1,SUMIFS($H$3:$H3753,$G$3:$G3753,AA$1,$C$3:$C3753,"Sell"),0)</f>
        <v>0</v>
      </c>
      <c r="AB3753" s="131">
        <f t="shared" si="644"/>
        <v>0</v>
      </c>
      <c r="AC3753" s="131">
        <f>SUMIFS('Deductions and Deposits'!$H:$H,'Deductions and Deposits'!$G:$G,D3753,'Deductions and Deposits'!$F:$F,"&lt;="&amp;B3753)+SUMIFS($F$3:F3753,$D$3:D3753,D3753,$C$3:C3753,"Coin Deposit",$E$3:E3753,"")</f>
        <v>0</v>
      </c>
      <c r="AD3753" s="131">
        <f>SUMIFS('Deductions and Deposits'!$D:$D,'Deductions and Deposits'!$C:$C,D3753)+SUMIFS($F:$F,$D:$D,D3753,$C:$C,"Coin Deduction")</f>
        <v>0</v>
      </c>
      <c r="AE3753" s="131">
        <f>Table5[[#This Row],[Column4]]+Table5[[#This Row],[Column14]]+Table5[[#This Row],[Column19]]+Table5[[#This Row],[Column12]]</f>
        <v>0</v>
      </c>
      <c r="AF3753" s="131">
        <f>Table5[[#This Row],[Column5]]+Table5[[#This Row],[Column13]]+Table5[[#This Row],[Column21]]+Table5[[#This Row],[Column18]]</f>
        <v>0</v>
      </c>
      <c r="AG3753" s="131">
        <f t="shared" si="645"/>
        <v>0</v>
      </c>
      <c r="AH3753" s="131">
        <f t="shared" si="646"/>
        <v>0</v>
      </c>
      <c r="AI3753" s="131">
        <f>Table5[[#This Row],[Column17]]-Table5[[#This Row],[Column20]]</f>
        <v>0</v>
      </c>
      <c r="AJ3753" s="131">
        <f t="shared" si="647"/>
        <v>0</v>
      </c>
      <c r="AK3753" s="131">
        <f t="shared" si="651"/>
        <v>0</v>
      </c>
      <c r="AL3753" s="131">
        <f t="shared" si="648"/>
        <v>0</v>
      </c>
      <c r="AM3753" s="131" t="str">
        <f t="shared" si="649"/>
        <v/>
      </c>
      <c r="AN3753" s="131" t="str">
        <f t="shared" ca="1" si="652"/>
        <v/>
      </c>
    </row>
    <row r="3754" spans="1:40" ht="20.25" customHeight="1" x14ac:dyDescent="0.3">
      <c r="A3754" s="127"/>
      <c r="B3754" s="164"/>
      <c r="C3754" s="139"/>
      <c r="D3754" s="140"/>
      <c r="E3754" s="139"/>
      <c r="F3754" s="139"/>
      <c r="G3754" s="140"/>
      <c r="H3754" s="139"/>
      <c r="I3754" s="129"/>
      <c r="L3754" s="128"/>
      <c r="M3754" s="128"/>
      <c r="N3754" s="128"/>
      <c r="O3754" s="128"/>
      <c r="P3754" s="128"/>
      <c r="Q3754" s="128"/>
      <c r="R3754" s="128"/>
      <c r="S3754" s="128"/>
      <c r="T3754" s="120">
        <f t="shared" si="641"/>
        <v>0</v>
      </c>
      <c r="U3754" s="131"/>
      <c r="V3754" s="131"/>
      <c r="W3754" s="131">
        <f>SUMIFS($F$3:F3754,$D$3:D3754,D3754,$C$3:C3754,"Buy")+SUMIFS($F$3:F3754,$D$3:D3754,D3754,$C$3:C3754,"Coin Deposit",$E$3:E3754,"&lt;&gt;")</f>
        <v>0</v>
      </c>
      <c r="X3754" s="131">
        <f t="shared" si="642"/>
        <v>0</v>
      </c>
      <c r="Y3754" s="131">
        <f>IF($D3754=Y$1,SUMIFS($H$3:$H3754,$G$3:$G3754,Y$1,$C$3:$C3754,"Sell"),0)</f>
        <v>0</v>
      </c>
      <c r="Z3754" s="131">
        <f t="shared" si="643"/>
        <v>0</v>
      </c>
      <c r="AA3754" s="131">
        <f>IF($D3754=AA$1,SUMIFS($H$3:$H3754,$G$3:$G3754,AA$1,$C$3:$C3754,"Sell"),0)</f>
        <v>0</v>
      </c>
      <c r="AB3754" s="131">
        <f t="shared" si="644"/>
        <v>0</v>
      </c>
      <c r="AC3754" s="131">
        <f>SUMIFS('Deductions and Deposits'!$H:$H,'Deductions and Deposits'!$G:$G,D3754,'Deductions and Deposits'!$F:$F,"&lt;="&amp;B3754)+SUMIFS($F$3:F3754,$D$3:D3754,D3754,$C$3:C3754,"Coin Deposit",$E$3:E3754,"")</f>
        <v>0</v>
      </c>
      <c r="AD3754" s="131">
        <f>SUMIFS('Deductions and Deposits'!$D:$D,'Deductions and Deposits'!$C:$C,D3754)+SUMIFS($F:$F,$D:$D,D3754,$C:$C,"Coin Deduction")</f>
        <v>0</v>
      </c>
      <c r="AE3754" s="131">
        <f>Table5[[#This Row],[Column4]]+Table5[[#This Row],[Column14]]+Table5[[#This Row],[Column19]]+Table5[[#This Row],[Column12]]</f>
        <v>0</v>
      </c>
      <c r="AF3754" s="131">
        <f>Table5[[#This Row],[Column5]]+Table5[[#This Row],[Column13]]+Table5[[#This Row],[Column21]]+Table5[[#This Row],[Column18]]</f>
        <v>0</v>
      </c>
      <c r="AG3754" s="131">
        <f t="shared" si="645"/>
        <v>0</v>
      </c>
      <c r="AH3754" s="131">
        <f t="shared" si="646"/>
        <v>0</v>
      </c>
      <c r="AI3754" s="131">
        <f>Table5[[#This Row],[Column17]]-Table5[[#This Row],[Column20]]</f>
        <v>0</v>
      </c>
      <c r="AJ3754" s="131">
        <f t="shared" si="647"/>
        <v>0</v>
      </c>
      <c r="AK3754" s="131">
        <f t="shared" si="651"/>
        <v>0</v>
      </c>
      <c r="AL3754" s="131">
        <f t="shared" si="648"/>
        <v>0</v>
      </c>
      <c r="AM3754" s="131" t="str">
        <f t="shared" si="649"/>
        <v/>
      </c>
      <c r="AN3754" s="131" t="str">
        <f t="shared" ca="1" si="652"/>
        <v/>
      </c>
    </row>
    <row r="3755" spans="1:40" ht="20.25" customHeight="1" x14ac:dyDescent="0.3">
      <c r="A3755" s="127"/>
      <c r="B3755" s="164"/>
      <c r="C3755" s="139"/>
      <c r="D3755" s="140"/>
      <c r="E3755" s="139"/>
      <c r="F3755" s="139"/>
      <c r="G3755" s="140"/>
      <c r="H3755" s="139"/>
      <c r="I3755" s="129"/>
      <c r="L3755" s="128"/>
      <c r="M3755" s="128"/>
      <c r="N3755" s="128"/>
      <c r="O3755" s="128"/>
      <c r="P3755" s="128"/>
      <c r="Q3755" s="128"/>
      <c r="R3755" s="128"/>
      <c r="S3755" s="128"/>
      <c r="T3755" s="120">
        <f t="shared" si="641"/>
        <v>0</v>
      </c>
      <c r="U3755" s="131"/>
      <c r="V3755" s="131"/>
      <c r="W3755" s="131">
        <f>SUMIFS($F$3:F3755,$D$3:D3755,D3755,$C$3:C3755,"Buy")+SUMIFS($F$3:F3755,$D$3:D3755,D3755,$C$3:C3755,"Coin Deposit",$E$3:E3755,"&lt;&gt;")</f>
        <v>0</v>
      </c>
      <c r="X3755" s="131">
        <f t="shared" si="642"/>
        <v>0</v>
      </c>
      <c r="Y3755" s="131">
        <f>IF($D3755=Y$1,SUMIFS($H$3:$H3755,$G$3:$G3755,Y$1,$C$3:$C3755,"Sell"),0)</f>
        <v>0</v>
      </c>
      <c r="Z3755" s="131">
        <f t="shared" si="643"/>
        <v>0</v>
      </c>
      <c r="AA3755" s="131">
        <f>IF($D3755=AA$1,SUMIFS($H$3:$H3755,$G$3:$G3755,AA$1,$C$3:$C3755,"Sell"),0)</f>
        <v>0</v>
      </c>
      <c r="AB3755" s="131">
        <f t="shared" si="644"/>
        <v>0</v>
      </c>
      <c r="AC3755" s="131">
        <f>SUMIFS('Deductions and Deposits'!$H:$H,'Deductions and Deposits'!$G:$G,D3755,'Deductions and Deposits'!$F:$F,"&lt;="&amp;B3755)+SUMIFS($F$3:F3755,$D$3:D3755,D3755,$C$3:C3755,"Coin Deposit",$E$3:E3755,"")</f>
        <v>0</v>
      </c>
      <c r="AD3755" s="131">
        <f>SUMIFS('Deductions and Deposits'!$D:$D,'Deductions and Deposits'!$C:$C,D3755)+SUMIFS($F:$F,$D:$D,D3755,$C:$C,"Coin Deduction")</f>
        <v>0</v>
      </c>
      <c r="AE3755" s="131">
        <f>Table5[[#This Row],[Column4]]+Table5[[#This Row],[Column14]]+Table5[[#This Row],[Column19]]+Table5[[#This Row],[Column12]]</f>
        <v>0</v>
      </c>
      <c r="AF3755" s="131">
        <f>Table5[[#This Row],[Column5]]+Table5[[#This Row],[Column13]]+Table5[[#This Row],[Column21]]+Table5[[#This Row],[Column18]]</f>
        <v>0</v>
      </c>
      <c r="AG3755" s="131">
        <f t="shared" si="645"/>
        <v>0</v>
      </c>
      <c r="AH3755" s="131">
        <f t="shared" si="646"/>
        <v>0</v>
      </c>
      <c r="AI3755" s="131">
        <f>Table5[[#This Row],[Column17]]-Table5[[#This Row],[Column20]]</f>
        <v>0</v>
      </c>
      <c r="AJ3755" s="131">
        <f t="shared" si="647"/>
        <v>0</v>
      </c>
      <c r="AK3755" s="131">
        <f t="shared" si="651"/>
        <v>0</v>
      </c>
      <c r="AL3755" s="131">
        <f t="shared" si="648"/>
        <v>0</v>
      </c>
      <c r="AM3755" s="131" t="str">
        <f t="shared" si="649"/>
        <v/>
      </c>
      <c r="AN3755" s="131" t="str">
        <f t="shared" ca="1" si="652"/>
        <v/>
      </c>
    </row>
    <row r="3756" spans="1:40" ht="20.25" customHeight="1" x14ac:dyDescent="0.3">
      <c r="A3756" s="127"/>
      <c r="B3756" s="164"/>
      <c r="C3756" s="139"/>
      <c r="D3756" s="140"/>
      <c r="E3756" s="139"/>
      <c r="F3756" s="139"/>
      <c r="G3756" s="140"/>
      <c r="H3756" s="139"/>
      <c r="I3756" s="129"/>
      <c r="L3756" s="128"/>
      <c r="M3756" s="128"/>
      <c r="N3756" s="128"/>
      <c r="O3756" s="128"/>
      <c r="P3756" s="128"/>
      <c r="Q3756" s="128"/>
      <c r="R3756" s="128"/>
      <c r="S3756" s="128"/>
      <c r="T3756" s="120">
        <f t="shared" si="641"/>
        <v>0</v>
      </c>
      <c r="U3756" s="131"/>
      <c r="V3756" s="131"/>
      <c r="W3756" s="131">
        <f>SUMIFS($F$3:F3756,$D$3:D3756,D3756,$C$3:C3756,"Buy")+SUMIFS($F$3:F3756,$D$3:D3756,D3756,$C$3:C3756,"Coin Deposit",$E$3:E3756,"&lt;&gt;")</f>
        <v>0</v>
      </c>
      <c r="X3756" s="131">
        <f t="shared" si="642"/>
        <v>0</v>
      </c>
      <c r="Y3756" s="131">
        <f>IF($D3756=Y$1,SUMIFS($H$3:$H3756,$G$3:$G3756,Y$1,$C$3:$C3756,"Sell"),0)</f>
        <v>0</v>
      </c>
      <c r="Z3756" s="131">
        <f t="shared" si="643"/>
        <v>0</v>
      </c>
      <c r="AA3756" s="131">
        <f>IF($D3756=AA$1,SUMIFS($H$3:$H3756,$G$3:$G3756,AA$1,$C$3:$C3756,"Sell"),0)</f>
        <v>0</v>
      </c>
      <c r="AB3756" s="131">
        <f t="shared" si="644"/>
        <v>0</v>
      </c>
      <c r="AC3756" s="131">
        <f>SUMIFS('Deductions and Deposits'!$H:$H,'Deductions and Deposits'!$G:$G,D3756,'Deductions and Deposits'!$F:$F,"&lt;="&amp;B3756)+SUMIFS($F$3:F3756,$D$3:D3756,D3756,$C$3:C3756,"Coin Deposit",$E$3:E3756,"")</f>
        <v>0</v>
      </c>
      <c r="AD3756" s="131">
        <f>SUMIFS('Deductions and Deposits'!$D:$D,'Deductions and Deposits'!$C:$C,D3756)+SUMIFS($F:$F,$D:$D,D3756,$C:$C,"Coin Deduction")</f>
        <v>0</v>
      </c>
      <c r="AE3756" s="131">
        <f>Table5[[#This Row],[Column4]]+Table5[[#This Row],[Column14]]+Table5[[#This Row],[Column19]]+Table5[[#This Row],[Column12]]</f>
        <v>0</v>
      </c>
      <c r="AF3756" s="131">
        <f>Table5[[#This Row],[Column5]]+Table5[[#This Row],[Column13]]+Table5[[#This Row],[Column21]]+Table5[[#This Row],[Column18]]</f>
        <v>0</v>
      </c>
      <c r="AG3756" s="131">
        <f t="shared" si="645"/>
        <v>0</v>
      </c>
      <c r="AH3756" s="131">
        <f t="shared" si="646"/>
        <v>0</v>
      </c>
      <c r="AI3756" s="131">
        <f>Table5[[#This Row],[Column17]]-Table5[[#This Row],[Column20]]</f>
        <v>0</v>
      </c>
      <c r="AJ3756" s="131">
        <f t="shared" si="647"/>
        <v>0</v>
      </c>
      <c r="AK3756" s="131">
        <f t="shared" si="651"/>
        <v>0</v>
      </c>
      <c r="AL3756" s="131">
        <f t="shared" si="648"/>
        <v>0</v>
      </c>
      <c r="AM3756" s="131" t="str">
        <f t="shared" si="649"/>
        <v/>
      </c>
      <c r="AN3756" s="131" t="str">
        <f t="shared" ca="1" si="652"/>
        <v/>
      </c>
    </row>
    <row r="3757" spans="1:40" ht="20.25" customHeight="1" x14ac:dyDescent="0.3">
      <c r="A3757" s="127"/>
      <c r="B3757" s="164"/>
      <c r="C3757" s="139"/>
      <c r="D3757" s="140"/>
      <c r="E3757" s="139"/>
      <c r="F3757" s="139"/>
      <c r="G3757" s="140"/>
      <c r="H3757" s="139"/>
      <c r="I3757" s="129"/>
      <c r="L3757" s="128"/>
      <c r="M3757" s="128"/>
      <c r="N3757" s="128"/>
      <c r="O3757" s="128"/>
      <c r="P3757" s="128"/>
      <c r="Q3757" s="128"/>
      <c r="R3757" s="128"/>
      <c r="S3757" s="128"/>
      <c r="T3757" s="120">
        <f t="shared" si="641"/>
        <v>0</v>
      </c>
      <c r="U3757" s="131"/>
      <c r="V3757" s="131"/>
      <c r="W3757" s="131">
        <f>SUMIFS($F$3:F3757,$D$3:D3757,D3757,$C$3:C3757,"Buy")+SUMIFS($F$3:F3757,$D$3:D3757,D3757,$C$3:C3757,"Coin Deposit",$E$3:E3757,"&lt;&gt;")</f>
        <v>0</v>
      </c>
      <c r="X3757" s="131">
        <f t="shared" si="642"/>
        <v>0</v>
      </c>
      <c r="Y3757" s="131">
        <f>IF($D3757=Y$1,SUMIFS($H$3:$H3757,$G$3:$G3757,Y$1,$C$3:$C3757,"Sell"),0)</f>
        <v>0</v>
      </c>
      <c r="Z3757" s="131">
        <f t="shared" si="643"/>
        <v>0</v>
      </c>
      <c r="AA3757" s="131">
        <f>IF($D3757=AA$1,SUMIFS($H$3:$H3757,$G$3:$G3757,AA$1,$C$3:$C3757,"Sell"),0)</f>
        <v>0</v>
      </c>
      <c r="AB3757" s="131">
        <f t="shared" si="644"/>
        <v>0</v>
      </c>
      <c r="AC3757" s="131">
        <f>SUMIFS('Deductions and Deposits'!$H:$H,'Deductions and Deposits'!$G:$G,D3757,'Deductions and Deposits'!$F:$F,"&lt;="&amp;B3757)+SUMIFS($F$3:F3757,$D$3:D3757,D3757,$C$3:C3757,"Coin Deposit",$E$3:E3757,"")</f>
        <v>0</v>
      </c>
      <c r="AD3757" s="131">
        <f>SUMIFS('Deductions and Deposits'!$D:$D,'Deductions and Deposits'!$C:$C,D3757)+SUMIFS($F:$F,$D:$D,D3757,$C:$C,"Coin Deduction")</f>
        <v>0</v>
      </c>
      <c r="AE3757" s="131">
        <f>Table5[[#This Row],[Column4]]+Table5[[#This Row],[Column14]]+Table5[[#This Row],[Column19]]+Table5[[#This Row],[Column12]]</f>
        <v>0</v>
      </c>
      <c r="AF3757" s="131">
        <f>Table5[[#This Row],[Column5]]+Table5[[#This Row],[Column13]]+Table5[[#This Row],[Column21]]+Table5[[#This Row],[Column18]]</f>
        <v>0</v>
      </c>
      <c r="AG3757" s="131">
        <f t="shared" si="645"/>
        <v>0</v>
      </c>
      <c r="AH3757" s="131">
        <f t="shared" si="646"/>
        <v>0</v>
      </c>
      <c r="AI3757" s="131">
        <f>Table5[[#This Row],[Column17]]-Table5[[#This Row],[Column20]]</f>
        <v>0</v>
      </c>
      <c r="AJ3757" s="131">
        <f t="shared" si="647"/>
        <v>0</v>
      </c>
      <c r="AK3757" s="131">
        <f t="shared" si="651"/>
        <v>0</v>
      </c>
      <c r="AL3757" s="131">
        <f t="shared" si="648"/>
        <v>0</v>
      </c>
      <c r="AM3757" s="131" t="str">
        <f t="shared" si="649"/>
        <v/>
      </c>
      <c r="AN3757" s="131" t="str">
        <f t="shared" ca="1" si="652"/>
        <v/>
      </c>
    </row>
    <row r="3758" spans="1:40" ht="20.25" customHeight="1" x14ac:dyDescent="0.3">
      <c r="A3758" s="127"/>
      <c r="B3758" s="164"/>
      <c r="C3758" s="139"/>
      <c r="D3758" s="140"/>
      <c r="E3758" s="139"/>
      <c r="F3758" s="139"/>
      <c r="G3758" s="140"/>
      <c r="H3758" s="139"/>
      <c r="I3758" s="129"/>
      <c r="L3758" s="128"/>
      <c r="M3758" s="128"/>
      <c r="N3758" s="128"/>
      <c r="O3758" s="128"/>
      <c r="P3758" s="128"/>
      <c r="Q3758" s="128"/>
      <c r="R3758" s="128"/>
      <c r="S3758" s="128"/>
      <c r="T3758" s="120">
        <f t="shared" si="641"/>
        <v>0</v>
      </c>
      <c r="U3758" s="131"/>
      <c r="V3758" s="131"/>
      <c r="W3758" s="131">
        <f>SUMIFS($F$3:F3758,$D$3:D3758,D3758,$C$3:C3758,"Buy")+SUMIFS($F$3:F3758,$D$3:D3758,D3758,$C$3:C3758,"Coin Deposit",$E$3:E3758,"&lt;&gt;")</f>
        <v>0</v>
      </c>
      <c r="X3758" s="131">
        <f t="shared" si="642"/>
        <v>0</v>
      </c>
      <c r="Y3758" s="131">
        <f>IF($D3758=Y$1,SUMIFS($H$3:$H3758,$G$3:$G3758,Y$1,$C$3:$C3758,"Sell"),0)</f>
        <v>0</v>
      </c>
      <c r="Z3758" s="131">
        <f t="shared" si="643"/>
        <v>0</v>
      </c>
      <c r="AA3758" s="131">
        <f>IF($D3758=AA$1,SUMIFS($H$3:$H3758,$G$3:$G3758,AA$1,$C$3:$C3758,"Sell"),0)</f>
        <v>0</v>
      </c>
      <c r="AB3758" s="131">
        <f t="shared" si="644"/>
        <v>0</v>
      </c>
      <c r="AC3758" s="131">
        <f>SUMIFS('Deductions and Deposits'!$H:$H,'Deductions and Deposits'!$G:$G,D3758,'Deductions and Deposits'!$F:$F,"&lt;="&amp;B3758)+SUMIFS($F$3:F3758,$D$3:D3758,D3758,$C$3:C3758,"Coin Deposit",$E$3:E3758,"")</f>
        <v>0</v>
      </c>
      <c r="AD3758" s="131">
        <f>SUMIFS('Deductions and Deposits'!$D:$D,'Deductions and Deposits'!$C:$C,D3758)+SUMIFS($F:$F,$D:$D,D3758,$C:$C,"Coin Deduction")</f>
        <v>0</v>
      </c>
      <c r="AE3758" s="131">
        <f>Table5[[#This Row],[Column4]]+Table5[[#This Row],[Column14]]+Table5[[#This Row],[Column19]]+Table5[[#This Row],[Column12]]</f>
        <v>0</v>
      </c>
      <c r="AF3758" s="131">
        <f>Table5[[#This Row],[Column5]]+Table5[[#This Row],[Column13]]+Table5[[#This Row],[Column21]]+Table5[[#This Row],[Column18]]</f>
        <v>0</v>
      </c>
      <c r="AG3758" s="131">
        <f t="shared" si="645"/>
        <v>0</v>
      </c>
      <c r="AH3758" s="131">
        <f t="shared" si="646"/>
        <v>0</v>
      </c>
      <c r="AI3758" s="131">
        <f>Table5[[#This Row],[Column17]]-Table5[[#This Row],[Column20]]</f>
        <v>0</v>
      </c>
      <c r="AJ3758" s="131">
        <f t="shared" si="647"/>
        <v>0</v>
      </c>
      <c r="AK3758" s="131">
        <f t="shared" si="651"/>
        <v>0</v>
      </c>
      <c r="AL3758" s="131">
        <f t="shared" si="648"/>
        <v>0</v>
      </c>
      <c r="AM3758" s="131" t="str">
        <f t="shared" si="649"/>
        <v/>
      </c>
      <c r="AN3758" s="131" t="str">
        <f t="shared" ca="1" si="652"/>
        <v/>
      </c>
    </row>
    <row r="3759" spans="1:40" ht="20.25" customHeight="1" x14ac:dyDescent="0.3">
      <c r="A3759" s="127"/>
      <c r="B3759" s="164"/>
      <c r="C3759" s="139"/>
      <c r="D3759" s="140"/>
      <c r="E3759" s="139"/>
      <c r="F3759" s="139"/>
      <c r="G3759" s="140"/>
      <c r="H3759" s="139"/>
      <c r="I3759" s="129"/>
      <c r="L3759" s="128"/>
      <c r="M3759" s="128"/>
      <c r="N3759" s="128"/>
      <c r="O3759" s="128"/>
      <c r="P3759" s="128"/>
      <c r="Q3759" s="128"/>
      <c r="R3759" s="128"/>
      <c r="S3759" s="128"/>
      <c r="T3759" s="120">
        <f t="shared" si="641"/>
        <v>0</v>
      </c>
      <c r="U3759" s="131"/>
      <c r="V3759" s="131"/>
      <c r="W3759" s="131">
        <f>SUMIFS($F$3:F3759,$D$3:D3759,D3759,$C$3:C3759,"Buy")+SUMIFS($F$3:F3759,$D$3:D3759,D3759,$C$3:C3759,"Coin Deposit",$E$3:E3759,"&lt;&gt;")</f>
        <v>0</v>
      </c>
      <c r="X3759" s="131">
        <f t="shared" si="642"/>
        <v>0</v>
      </c>
      <c r="Y3759" s="131">
        <f>IF($D3759=Y$1,SUMIFS($H$3:$H3759,$G$3:$G3759,Y$1,$C$3:$C3759,"Sell"),0)</f>
        <v>0</v>
      </c>
      <c r="Z3759" s="131">
        <f t="shared" si="643"/>
        <v>0</v>
      </c>
      <c r="AA3759" s="131">
        <f>IF($D3759=AA$1,SUMIFS($H$3:$H3759,$G$3:$G3759,AA$1,$C$3:$C3759,"Sell"),0)</f>
        <v>0</v>
      </c>
      <c r="AB3759" s="131">
        <f t="shared" si="644"/>
        <v>0</v>
      </c>
      <c r="AC3759" s="131">
        <f>SUMIFS('Deductions and Deposits'!$H:$H,'Deductions and Deposits'!$G:$G,D3759,'Deductions and Deposits'!$F:$F,"&lt;="&amp;B3759)+SUMIFS($F$3:F3759,$D$3:D3759,D3759,$C$3:C3759,"Coin Deposit",$E$3:E3759,"")</f>
        <v>0</v>
      </c>
      <c r="AD3759" s="131">
        <f>SUMIFS('Deductions and Deposits'!$D:$D,'Deductions and Deposits'!$C:$C,D3759)+SUMIFS($F:$F,$D:$D,D3759,$C:$C,"Coin Deduction")</f>
        <v>0</v>
      </c>
      <c r="AE3759" s="131">
        <f>Table5[[#This Row],[Column4]]+Table5[[#This Row],[Column14]]+Table5[[#This Row],[Column19]]+Table5[[#This Row],[Column12]]</f>
        <v>0</v>
      </c>
      <c r="AF3759" s="131">
        <f>Table5[[#This Row],[Column5]]+Table5[[#This Row],[Column13]]+Table5[[#This Row],[Column21]]+Table5[[#This Row],[Column18]]</f>
        <v>0</v>
      </c>
      <c r="AG3759" s="131">
        <f t="shared" si="645"/>
        <v>0</v>
      </c>
      <c r="AH3759" s="131">
        <f t="shared" si="646"/>
        <v>0</v>
      </c>
      <c r="AI3759" s="131">
        <f>Table5[[#This Row],[Column17]]-Table5[[#This Row],[Column20]]</f>
        <v>0</v>
      </c>
      <c r="AJ3759" s="131">
        <f t="shared" si="647"/>
        <v>0</v>
      </c>
      <c r="AK3759" s="131">
        <f t="shared" si="651"/>
        <v>0</v>
      </c>
      <c r="AL3759" s="131">
        <f t="shared" si="648"/>
        <v>0</v>
      </c>
      <c r="AM3759" s="131" t="str">
        <f t="shared" si="649"/>
        <v/>
      </c>
      <c r="AN3759" s="131" t="str">
        <f t="shared" ca="1" si="652"/>
        <v/>
      </c>
    </row>
    <row r="3760" spans="1:40" ht="20.25" customHeight="1" x14ac:dyDescent="0.3">
      <c r="A3760" s="127"/>
      <c r="B3760" s="164"/>
      <c r="C3760" s="139"/>
      <c r="D3760" s="140"/>
      <c r="E3760" s="139"/>
      <c r="F3760" s="139"/>
      <c r="G3760" s="140"/>
      <c r="H3760" s="139"/>
      <c r="I3760" s="129"/>
      <c r="L3760" s="128"/>
      <c r="M3760" s="128"/>
      <c r="N3760" s="128"/>
      <c r="O3760" s="128"/>
      <c r="P3760" s="128"/>
      <c r="Q3760" s="128"/>
      <c r="R3760" s="128"/>
      <c r="S3760" s="128"/>
      <c r="T3760" s="120">
        <f t="shared" si="641"/>
        <v>0</v>
      </c>
      <c r="U3760" s="131"/>
      <c r="V3760" s="131"/>
      <c r="W3760" s="131">
        <f>SUMIFS($F$3:F3760,$D$3:D3760,D3760,$C$3:C3760,"Buy")+SUMIFS($F$3:F3760,$D$3:D3760,D3760,$C$3:C3760,"Coin Deposit",$E$3:E3760,"&lt;&gt;")</f>
        <v>0</v>
      </c>
      <c r="X3760" s="131">
        <f t="shared" si="642"/>
        <v>0</v>
      </c>
      <c r="Y3760" s="131">
        <f>IF($D3760=Y$1,SUMIFS($H$3:$H3760,$G$3:$G3760,Y$1,$C$3:$C3760,"Sell"),0)</f>
        <v>0</v>
      </c>
      <c r="Z3760" s="131">
        <f t="shared" si="643"/>
        <v>0</v>
      </c>
      <c r="AA3760" s="131">
        <f>IF($D3760=AA$1,SUMIFS($H$3:$H3760,$G$3:$G3760,AA$1,$C$3:$C3760,"Sell"),0)</f>
        <v>0</v>
      </c>
      <c r="AB3760" s="131">
        <f t="shared" si="644"/>
        <v>0</v>
      </c>
      <c r="AC3760" s="131">
        <f>SUMIFS('Deductions and Deposits'!$H:$H,'Deductions and Deposits'!$G:$G,D3760,'Deductions and Deposits'!$F:$F,"&lt;="&amp;B3760)+SUMIFS($F$3:F3760,$D$3:D3760,D3760,$C$3:C3760,"Coin Deposit",$E$3:E3760,"")</f>
        <v>0</v>
      </c>
      <c r="AD3760" s="131">
        <f>SUMIFS('Deductions and Deposits'!$D:$D,'Deductions and Deposits'!$C:$C,D3760)+SUMIFS($F:$F,$D:$D,D3760,$C:$C,"Coin Deduction")</f>
        <v>0</v>
      </c>
      <c r="AE3760" s="131">
        <f>Table5[[#This Row],[Column4]]+Table5[[#This Row],[Column14]]+Table5[[#This Row],[Column19]]+Table5[[#This Row],[Column12]]</f>
        <v>0</v>
      </c>
      <c r="AF3760" s="131">
        <f>Table5[[#This Row],[Column5]]+Table5[[#This Row],[Column13]]+Table5[[#This Row],[Column21]]+Table5[[#This Row],[Column18]]</f>
        <v>0</v>
      </c>
      <c r="AG3760" s="131">
        <f t="shared" si="645"/>
        <v>0</v>
      </c>
      <c r="AH3760" s="131">
        <f t="shared" si="646"/>
        <v>0</v>
      </c>
      <c r="AI3760" s="131">
        <f>Table5[[#This Row],[Column17]]-Table5[[#This Row],[Column20]]</f>
        <v>0</v>
      </c>
      <c r="AJ3760" s="131">
        <f t="shared" si="647"/>
        <v>0</v>
      </c>
      <c r="AK3760" s="131">
        <f t="shared" si="651"/>
        <v>0</v>
      </c>
      <c r="AL3760" s="131">
        <f t="shared" si="648"/>
        <v>0</v>
      </c>
      <c r="AM3760" s="131" t="str">
        <f t="shared" si="649"/>
        <v/>
      </c>
      <c r="AN3760" s="131" t="str">
        <f t="shared" ca="1" si="652"/>
        <v/>
      </c>
    </row>
    <row r="3761" spans="1:40" ht="20.25" customHeight="1" x14ac:dyDescent="0.3">
      <c r="A3761" s="127"/>
      <c r="B3761" s="164"/>
      <c r="C3761" s="139"/>
      <c r="D3761" s="140"/>
      <c r="E3761" s="139"/>
      <c r="F3761" s="139"/>
      <c r="G3761" s="140"/>
      <c r="H3761" s="139"/>
      <c r="I3761" s="129"/>
      <c r="L3761" s="128"/>
      <c r="M3761" s="128"/>
      <c r="N3761" s="128"/>
      <c r="O3761" s="128"/>
      <c r="P3761" s="128"/>
      <c r="Q3761" s="128"/>
      <c r="R3761" s="128"/>
      <c r="S3761" s="128"/>
      <c r="T3761" s="120">
        <f t="shared" si="641"/>
        <v>0</v>
      </c>
      <c r="U3761" s="131"/>
      <c r="V3761" s="131"/>
      <c r="W3761" s="131">
        <f>SUMIFS($F$3:F3761,$D$3:D3761,D3761,$C$3:C3761,"Buy")+SUMIFS($F$3:F3761,$D$3:D3761,D3761,$C$3:C3761,"Coin Deposit",$E$3:E3761,"&lt;&gt;")</f>
        <v>0</v>
      </c>
      <c r="X3761" s="131">
        <f t="shared" si="642"/>
        <v>0</v>
      </c>
      <c r="Y3761" s="131">
        <f>IF($D3761=Y$1,SUMIFS($H$3:$H3761,$G$3:$G3761,Y$1,$C$3:$C3761,"Sell"),0)</f>
        <v>0</v>
      </c>
      <c r="Z3761" s="131">
        <f t="shared" si="643"/>
        <v>0</v>
      </c>
      <c r="AA3761" s="131">
        <f>IF($D3761=AA$1,SUMIFS($H$3:$H3761,$G$3:$G3761,AA$1,$C$3:$C3761,"Sell"),0)</f>
        <v>0</v>
      </c>
      <c r="AB3761" s="131">
        <f t="shared" si="644"/>
        <v>0</v>
      </c>
      <c r="AC3761" s="131">
        <f>SUMIFS('Deductions and Deposits'!$H:$H,'Deductions and Deposits'!$G:$G,D3761,'Deductions and Deposits'!$F:$F,"&lt;="&amp;B3761)+SUMIFS($F$3:F3761,$D$3:D3761,D3761,$C$3:C3761,"Coin Deposit",$E$3:E3761,"")</f>
        <v>0</v>
      </c>
      <c r="AD3761" s="131">
        <f>SUMIFS('Deductions and Deposits'!$D:$D,'Deductions and Deposits'!$C:$C,D3761)+SUMIFS($F:$F,$D:$D,D3761,$C:$C,"Coin Deduction")</f>
        <v>0</v>
      </c>
      <c r="AE3761" s="131">
        <f>Table5[[#This Row],[Column4]]+Table5[[#This Row],[Column14]]+Table5[[#This Row],[Column19]]+Table5[[#This Row],[Column12]]</f>
        <v>0</v>
      </c>
      <c r="AF3761" s="131">
        <f>Table5[[#This Row],[Column5]]+Table5[[#This Row],[Column13]]+Table5[[#This Row],[Column21]]+Table5[[#This Row],[Column18]]</f>
        <v>0</v>
      </c>
      <c r="AG3761" s="131">
        <f t="shared" si="645"/>
        <v>0</v>
      </c>
      <c r="AH3761" s="131">
        <f t="shared" si="646"/>
        <v>0</v>
      </c>
      <c r="AI3761" s="131">
        <f>Table5[[#This Row],[Column17]]-Table5[[#This Row],[Column20]]</f>
        <v>0</v>
      </c>
      <c r="AJ3761" s="131">
        <f t="shared" si="647"/>
        <v>0</v>
      </c>
      <c r="AK3761" s="131">
        <f t="shared" si="651"/>
        <v>0</v>
      </c>
      <c r="AL3761" s="131">
        <f t="shared" si="648"/>
        <v>0</v>
      </c>
      <c r="AM3761" s="131" t="str">
        <f t="shared" si="649"/>
        <v/>
      </c>
      <c r="AN3761" s="131" t="str">
        <f t="shared" ca="1" si="652"/>
        <v/>
      </c>
    </row>
    <row r="3762" spans="1:40" ht="20.25" customHeight="1" x14ac:dyDescent="0.3">
      <c r="A3762" s="127"/>
      <c r="B3762" s="164"/>
      <c r="C3762" s="139"/>
      <c r="D3762" s="140"/>
      <c r="E3762" s="139"/>
      <c r="F3762" s="139"/>
      <c r="G3762" s="140"/>
      <c r="H3762" s="139"/>
      <c r="I3762" s="129"/>
      <c r="L3762" s="128"/>
      <c r="M3762" s="128"/>
      <c r="N3762" s="128"/>
      <c r="O3762" s="128"/>
      <c r="P3762" s="128"/>
      <c r="Q3762" s="128"/>
      <c r="R3762" s="128"/>
      <c r="S3762" s="128"/>
      <c r="T3762" s="120">
        <f t="shared" si="641"/>
        <v>0</v>
      </c>
      <c r="U3762" s="131"/>
      <c r="V3762" s="131"/>
      <c r="W3762" s="131">
        <f>SUMIFS($F$3:F3762,$D$3:D3762,D3762,$C$3:C3762,"Buy")+SUMIFS($F$3:F3762,$D$3:D3762,D3762,$C$3:C3762,"Coin Deposit",$E$3:E3762,"&lt;&gt;")</f>
        <v>0</v>
      </c>
      <c r="X3762" s="131">
        <f t="shared" si="642"/>
        <v>0</v>
      </c>
      <c r="Y3762" s="131">
        <f>IF($D3762=Y$1,SUMIFS($H$3:$H3762,$G$3:$G3762,Y$1,$C$3:$C3762,"Sell"),0)</f>
        <v>0</v>
      </c>
      <c r="Z3762" s="131">
        <f t="shared" si="643"/>
        <v>0</v>
      </c>
      <c r="AA3762" s="131">
        <f>IF($D3762=AA$1,SUMIFS($H$3:$H3762,$G$3:$G3762,AA$1,$C$3:$C3762,"Sell"),0)</f>
        <v>0</v>
      </c>
      <c r="AB3762" s="131">
        <f t="shared" si="644"/>
        <v>0</v>
      </c>
      <c r="AC3762" s="131">
        <f>SUMIFS('Deductions and Deposits'!$H:$H,'Deductions and Deposits'!$G:$G,D3762,'Deductions and Deposits'!$F:$F,"&lt;="&amp;B3762)+SUMIFS($F$3:F3762,$D$3:D3762,D3762,$C$3:C3762,"Coin Deposit",$E$3:E3762,"")</f>
        <v>0</v>
      </c>
      <c r="AD3762" s="131">
        <f>SUMIFS('Deductions and Deposits'!$D:$D,'Deductions and Deposits'!$C:$C,D3762)+SUMIFS($F:$F,$D:$D,D3762,$C:$C,"Coin Deduction")</f>
        <v>0</v>
      </c>
      <c r="AE3762" s="131">
        <f>Table5[[#This Row],[Column4]]+Table5[[#This Row],[Column14]]+Table5[[#This Row],[Column19]]+Table5[[#This Row],[Column12]]</f>
        <v>0</v>
      </c>
      <c r="AF3762" s="131">
        <f>Table5[[#This Row],[Column5]]+Table5[[#This Row],[Column13]]+Table5[[#This Row],[Column21]]+Table5[[#This Row],[Column18]]</f>
        <v>0</v>
      </c>
      <c r="AG3762" s="131">
        <f t="shared" si="645"/>
        <v>0</v>
      </c>
      <c r="AH3762" s="131">
        <f t="shared" si="646"/>
        <v>0</v>
      </c>
      <c r="AI3762" s="131">
        <f>Table5[[#This Row],[Column17]]-Table5[[#This Row],[Column20]]</f>
        <v>0</v>
      </c>
      <c r="AJ3762" s="131">
        <f t="shared" si="647"/>
        <v>0</v>
      </c>
      <c r="AK3762" s="131">
        <f t="shared" si="651"/>
        <v>0</v>
      </c>
      <c r="AL3762" s="131">
        <f t="shared" si="648"/>
        <v>0</v>
      </c>
      <c r="AM3762" s="131" t="str">
        <f t="shared" si="649"/>
        <v/>
      </c>
      <c r="AN3762" s="131" t="str">
        <f t="shared" ca="1" si="652"/>
        <v/>
      </c>
    </row>
    <row r="3763" spans="1:40" ht="20.25" customHeight="1" x14ac:dyDescent="0.3">
      <c r="A3763" s="127"/>
      <c r="B3763" s="164"/>
      <c r="C3763" s="139"/>
      <c r="D3763" s="140"/>
      <c r="E3763" s="139"/>
      <c r="F3763" s="139"/>
      <c r="G3763" s="140"/>
      <c r="H3763" s="139"/>
      <c r="I3763" s="129"/>
      <c r="L3763" s="128"/>
      <c r="M3763" s="128"/>
      <c r="N3763" s="128"/>
      <c r="O3763" s="128"/>
      <c r="P3763" s="128"/>
      <c r="Q3763" s="128"/>
      <c r="R3763" s="128"/>
      <c r="S3763" s="128"/>
      <c r="T3763" s="120">
        <f t="shared" si="641"/>
        <v>0</v>
      </c>
      <c r="U3763" s="131"/>
      <c r="V3763" s="131"/>
      <c r="W3763" s="131">
        <f>SUMIFS($F$3:F3763,$D$3:D3763,D3763,$C$3:C3763,"Buy")+SUMIFS($F$3:F3763,$D$3:D3763,D3763,$C$3:C3763,"Coin Deposit",$E$3:E3763,"&lt;&gt;")</f>
        <v>0</v>
      </c>
      <c r="X3763" s="131">
        <f t="shared" si="642"/>
        <v>0</v>
      </c>
      <c r="Y3763" s="131">
        <f>IF($D3763=Y$1,SUMIFS($H$3:$H3763,$G$3:$G3763,Y$1,$C$3:$C3763,"Sell"),0)</f>
        <v>0</v>
      </c>
      <c r="Z3763" s="131">
        <f t="shared" si="643"/>
        <v>0</v>
      </c>
      <c r="AA3763" s="131">
        <f>IF($D3763=AA$1,SUMIFS($H$3:$H3763,$G$3:$G3763,AA$1,$C$3:$C3763,"Sell"),0)</f>
        <v>0</v>
      </c>
      <c r="AB3763" s="131">
        <f t="shared" si="644"/>
        <v>0</v>
      </c>
      <c r="AC3763" s="131">
        <f>SUMIFS('Deductions and Deposits'!$H:$H,'Deductions and Deposits'!$G:$G,D3763,'Deductions and Deposits'!$F:$F,"&lt;="&amp;B3763)+SUMIFS($F$3:F3763,$D$3:D3763,D3763,$C$3:C3763,"Coin Deposit",$E$3:E3763,"")</f>
        <v>0</v>
      </c>
      <c r="AD3763" s="131">
        <f>SUMIFS('Deductions and Deposits'!$D:$D,'Deductions and Deposits'!$C:$C,D3763)+SUMIFS($F:$F,$D:$D,D3763,$C:$C,"Coin Deduction")</f>
        <v>0</v>
      </c>
      <c r="AE3763" s="131">
        <f>Table5[[#This Row],[Column4]]+Table5[[#This Row],[Column14]]+Table5[[#This Row],[Column19]]+Table5[[#This Row],[Column12]]</f>
        <v>0</v>
      </c>
      <c r="AF3763" s="131">
        <f>Table5[[#This Row],[Column5]]+Table5[[#This Row],[Column13]]+Table5[[#This Row],[Column21]]+Table5[[#This Row],[Column18]]</f>
        <v>0</v>
      </c>
      <c r="AG3763" s="131">
        <f t="shared" si="645"/>
        <v>0</v>
      </c>
      <c r="AH3763" s="131">
        <f t="shared" si="646"/>
        <v>0</v>
      </c>
      <c r="AI3763" s="131">
        <f>Table5[[#This Row],[Column17]]-Table5[[#This Row],[Column20]]</f>
        <v>0</v>
      </c>
      <c r="AJ3763" s="131">
        <f t="shared" si="647"/>
        <v>0</v>
      </c>
      <c r="AK3763" s="131">
        <f t="shared" si="651"/>
        <v>0</v>
      </c>
      <c r="AL3763" s="131">
        <f t="shared" si="648"/>
        <v>0</v>
      </c>
      <c r="AM3763" s="131" t="str">
        <f t="shared" si="649"/>
        <v/>
      </c>
      <c r="AN3763" s="131" t="str">
        <f t="shared" ca="1" si="652"/>
        <v/>
      </c>
    </row>
    <row r="3764" spans="1:40" ht="20.25" customHeight="1" x14ac:dyDescent="0.3">
      <c r="A3764" s="127"/>
      <c r="B3764" s="164"/>
      <c r="C3764" s="139"/>
      <c r="D3764" s="140"/>
      <c r="E3764" s="139"/>
      <c r="F3764" s="139"/>
      <c r="G3764" s="140"/>
      <c r="H3764" s="139"/>
      <c r="I3764" s="129"/>
      <c r="L3764" s="128"/>
      <c r="M3764" s="128"/>
      <c r="N3764" s="128"/>
      <c r="O3764" s="128"/>
      <c r="P3764" s="128"/>
      <c r="Q3764" s="128"/>
      <c r="R3764" s="128"/>
      <c r="S3764" s="128"/>
      <c r="T3764" s="120">
        <f t="shared" si="641"/>
        <v>0</v>
      </c>
      <c r="U3764" s="131"/>
      <c r="V3764" s="131"/>
      <c r="W3764" s="131">
        <f>SUMIFS($F$3:F3764,$D$3:D3764,D3764,$C$3:C3764,"Buy")+SUMIFS($F$3:F3764,$D$3:D3764,D3764,$C$3:C3764,"Coin Deposit",$E$3:E3764,"&lt;&gt;")</f>
        <v>0</v>
      </c>
      <c r="X3764" s="131">
        <f t="shared" si="642"/>
        <v>0</v>
      </c>
      <c r="Y3764" s="131">
        <f>IF($D3764=Y$1,SUMIFS($H$3:$H3764,$G$3:$G3764,Y$1,$C$3:$C3764,"Sell"),0)</f>
        <v>0</v>
      </c>
      <c r="Z3764" s="131">
        <f t="shared" si="643"/>
        <v>0</v>
      </c>
      <c r="AA3764" s="131">
        <f>IF($D3764=AA$1,SUMIFS($H$3:$H3764,$G$3:$G3764,AA$1,$C$3:$C3764,"Sell"),0)</f>
        <v>0</v>
      </c>
      <c r="AB3764" s="131">
        <f t="shared" si="644"/>
        <v>0</v>
      </c>
      <c r="AC3764" s="131">
        <f>SUMIFS('Deductions and Deposits'!$H:$H,'Deductions and Deposits'!$G:$G,D3764,'Deductions and Deposits'!$F:$F,"&lt;="&amp;B3764)+SUMIFS($F$3:F3764,$D$3:D3764,D3764,$C$3:C3764,"Coin Deposit",$E$3:E3764,"")</f>
        <v>0</v>
      </c>
      <c r="AD3764" s="131">
        <f>SUMIFS('Deductions and Deposits'!$D:$D,'Deductions and Deposits'!$C:$C,D3764)+SUMIFS($F:$F,$D:$D,D3764,$C:$C,"Coin Deduction")</f>
        <v>0</v>
      </c>
      <c r="AE3764" s="131">
        <f>Table5[[#This Row],[Column4]]+Table5[[#This Row],[Column14]]+Table5[[#This Row],[Column19]]+Table5[[#This Row],[Column12]]</f>
        <v>0</v>
      </c>
      <c r="AF3764" s="131">
        <f>Table5[[#This Row],[Column5]]+Table5[[#This Row],[Column13]]+Table5[[#This Row],[Column21]]+Table5[[#This Row],[Column18]]</f>
        <v>0</v>
      </c>
      <c r="AG3764" s="131">
        <f t="shared" si="645"/>
        <v>0</v>
      </c>
      <c r="AH3764" s="131">
        <f t="shared" si="646"/>
        <v>0</v>
      </c>
      <c r="AI3764" s="131">
        <f>Table5[[#This Row],[Column17]]-Table5[[#This Row],[Column20]]</f>
        <v>0</v>
      </c>
      <c r="AJ3764" s="131">
        <f t="shared" si="647"/>
        <v>0</v>
      </c>
      <c r="AK3764" s="131">
        <f t="shared" si="651"/>
        <v>0</v>
      </c>
      <c r="AL3764" s="131">
        <f t="shared" si="648"/>
        <v>0</v>
      </c>
      <c r="AM3764" s="131" t="str">
        <f t="shared" si="649"/>
        <v/>
      </c>
      <c r="AN3764" s="131" t="str">
        <f t="shared" ca="1" si="652"/>
        <v/>
      </c>
    </row>
    <row r="3765" spans="1:40" ht="20.25" customHeight="1" x14ac:dyDescent="0.3">
      <c r="A3765" s="127"/>
      <c r="B3765" s="164"/>
      <c r="C3765" s="139"/>
      <c r="D3765" s="140"/>
      <c r="E3765" s="139"/>
      <c r="F3765" s="139"/>
      <c r="G3765" s="140"/>
      <c r="H3765" s="139"/>
      <c r="I3765" s="129"/>
      <c r="L3765" s="128"/>
      <c r="M3765" s="128"/>
      <c r="N3765" s="128"/>
      <c r="O3765" s="128"/>
      <c r="P3765" s="128"/>
      <c r="Q3765" s="128"/>
      <c r="R3765" s="128"/>
      <c r="S3765" s="128"/>
      <c r="T3765" s="120">
        <f t="shared" si="641"/>
        <v>0</v>
      </c>
      <c r="U3765" s="131"/>
      <c r="V3765" s="131"/>
      <c r="W3765" s="131">
        <f>SUMIFS($F$3:F3765,$D$3:D3765,D3765,$C$3:C3765,"Buy")+SUMIFS($F$3:F3765,$D$3:D3765,D3765,$C$3:C3765,"Coin Deposit",$E$3:E3765,"&lt;&gt;")</f>
        <v>0</v>
      </c>
      <c r="X3765" s="131">
        <f t="shared" si="642"/>
        <v>0</v>
      </c>
      <c r="Y3765" s="131">
        <f>IF($D3765=Y$1,SUMIFS($H$3:$H3765,$G$3:$G3765,Y$1,$C$3:$C3765,"Sell"),0)</f>
        <v>0</v>
      </c>
      <c r="Z3765" s="131">
        <f t="shared" si="643"/>
        <v>0</v>
      </c>
      <c r="AA3765" s="131">
        <f>IF($D3765=AA$1,SUMIFS($H$3:$H3765,$G$3:$G3765,AA$1,$C$3:$C3765,"Sell"),0)</f>
        <v>0</v>
      </c>
      <c r="AB3765" s="131">
        <f t="shared" si="644"/>
        <v>0</v>
      </c>
      <c r="AC3765" s="131">
        <f>SUMIFS('Deductions and Deposits'!$H:$H,'Deductions and Deposits'!$G:$G,D3765,'Deductions and Deposits'!$F:$F,"&lt;="&amp;B3765)+SUMIFS($F$3:F3765,$D$3:D3765,D3765,$C$3:C3765,"Coin Deposit",$E$3:E3765,"")</f>
        <v>0</v>
      </c>
      <c r="AD3765" s="131">
        <f>SUMIFS('Deductions and Deposits'!$D:$D,'Deductions and Deposits'!$C:$C,D3765)+SUMIFS($F:$F,$D:$D,D3765,$C:$C,"Coin Deduction")</f>
        <v>0</v>
      </c>
      <c r="AE3765" s="131">
        <f>Table5[[#This Row],[Column4]]+Table5[[#This Row],[Column14]]+Table5[[#This Row],[Column19]]+Table5[[#This Row],[Column12]]</f>
        <v>0</v>
      </c>
      <c r="AF3765" s="131">
        <f>Table5[[#This Row],[Column5]]+Table5[[#This Row],[Column13]]+Table5[[#This Row],[Column21]]+Table5[[#This Row],[Column18]]</f>
        <v>0</v>
      </c>
      <c r="AG3765" s="131">
        <f t="shared" si="645"/>
        <v>0</v>
      </c>
      <c r="AH3765" s="131">
        <f t="shared" si="646"/>
        <v>0</v>
      </c>
      <c r="AI3765" s="131">
        <f>Table5[[#This Row],[Column17]]-Table5[[#This Row],[Column20]]</f>
        <v>0</v>
      </c>
      <c r="AJ3765" s="131">
        <f t="shared" si="647"/>
        <v>0</v>
      </c>
      <c r="AK3765" s="131">
        <f t="shared" si="651"/>
        <v>0</v>
      </c>
      <c r="AL3765" s="131">
        <f t="shared" si="648"/>
        <v>0</v>
      </c>
      <c r="AM3765" s="131" t="str">
        <f t="shared" si="649"/>
        <v/>
      </c>
      <c r="AN3765" s="131" t="str">
        <f t="shared" ca="1" si="652"/>
        <v/>
      </c>
    </row>
    <row r="3766" spans="1:40" ht="20.25" customHeight="1" x14ac:dyDescent="0.3">
      <c r="A3766" s="127"/>
      <c r="B3766" s="164"/>
      <c r="C3766" s="139"/>
      <c r="D3766" s="140"/>
      <c r="E3766" s="139"/>
      <c r="F3766" s="139"/>
      <c r="G3766" s="140"/>
      <c r="H3766" s="139"/>
      <c r="I3766" s="129"/>
      <c r="L3766" s="128"/>
      <c r="M3766" s="128"/>
      <c r="N3766" s="128"/>
      <c r="O3766" s="128"/>
      <c r="P3766" s="128"/>
      <c r="Q3766" s="128"/>
      <c r="R3766" s="128"/>
      <c r="S3766" s="128"/>
      <c r="T3766" s="120">
        <f t="shared" si="641"/>
        <v>0</v>
      </c>
      <c r="U3766" s="131"/>
      <c r="V3766" s="131"/>
      <c r="W3766" s="131">
        <f>SUMIFS($F$3:F3766,$D$3:D3766,D3766,$C$3:C3766,"Buy")+SUMIFS($F$3:F3766,$D$3:D3766,D3766,$C$3:C3766,"Coin Deposit",$E$3:E3766,"&lt;&gt;")</f>
        <v>0</v>
      </c>
      <c r="X3766" s="131">
        <f t="shared" si="642"/>
        <v>0</v>
      </c>
      <c r="Y3766" s="131">
        <f>IF($D3766=Y$1,SUMIFS($H$3:$H3766,$G$3:$G3766,Y$1,$C$3:$C3766,"Sell"),0)</f>
        <v>0</v>
      </c>
      <c r="Z3766" s="131">
        <f t="shared" si="643"/>
        <v>0</v>
      </c>
      <c r="AA3766" s="131">
        <f>IF($D3766=AA$1,SUMIFS($H$3:$H3766,$G$3:$G3766,AA$1,$C$3:$C3766,"Sell"),0)</f>
        <v>0</v>
      </c>
      <c r="AB3766" s="131">
        <f t="shared" si="644"/>
        <v>0</v>
      </c>
      <c r="AC3766" s="131">
        <f>SUMIFS('Deductions and Deposits'!$H:$H,'Deductions and Deposits'!$G:$G,D3766,'Deductions and Deposits'!$F:$F,"&lt;="&amp;B3766)+SUMIFS($F$3:F3766,$D$3:D3766,D3766,$C$3:C3766,"Coin Deposit",$E$3:E3766,"")</f>
        <v>0</v>
      </c>
      <c r="AD3766" s="131">
        <f>SUMIFS('Deductions and Deposits'!$D:$D,'Deductions and Deposits'!$C:$C,D3766)+SUMIFS($F:$F,$D:$D,D3766,$C:$C,"Coin Deduction")</f>
        <v>0</v>
      </c>
      <c r="AE3766" s="131">
        <f>Table5[[#This Row],[Column4]]+Table5[[#This Row],[Column14]]+Table5[[#This Row],[Column19]]+Table5[[#This Row],[Column12]]</f>
        <v>0</v>
      </c>
      <c r="AF3766" s="131">
        <f>Table5[[#This Row],[Column5]]+Table5[[#This Row],[Column13]]+Table5[[#This Row],[Column21]]+Table5[[#This Row],[Column18]]</f>
        <v>0</v>
      </c>
      <c r="AG3766" s="131">
        <f t="shared" si="645"/>
        <v>0</v>
      </c>
      <c r="AH3766" s="131">
        <f t="shared" si="646"/>
        <v>0</v>
      </c>
      <c r="AI3766" s="131">
        <f>Table5[[#This Row],[Column17]]-Table5[[#This Row],[Column20]]</f>
        <v>0</v>
      </c>
      <c r="AJ3766" s="131">
        <f t="shared" si="647"/>
        <v>0</v>
      </c>
      <c r="AK3766" s="131">
        <f t="shared" si="651"/>
        <v>0</v>
      </c>
      <c r="AL3766" s="131">
        <f t="shared" si="648"/>
        <v>0</v>
      </c>
      <c r="AM3766" s="131" t="str">
        <f t="shared" si="649"/>
        <v/>
      </c>
      <c r="AN3766" s="131" t="str">
        <f t="shared" ca="1" si="652"/>
        <v/>
      </c>
    </row>
    <row r="3767" spans="1:40" ht="20.25" customHeight="1" x14ac:dyDescent="0.3">
      <c r="A3767" s="127"/>
      <c r="B3767" s="164"/>
      <c r="C3767" s="139"/>
      <c r="D3767" s="140"/>
      <c r="E3767" s="139"/>
      <c r="F3767" s="139"/>
      <c r="G3767" s="140"/>
      <c r="H3767" s="139"/>
      <c r="I3767" s="129"/>
      <c r="L3767" s="128"/>
      <c r="M3767" s="128"/>
      <c r="N3767" s="128"/>
      <c r="O3767" s="128"/>
      <c r="P3767" s="128"/>
      <c r="Q3767" s="128"/>
      <c r="R3767" s="128"/>
      <c r="S3767" s="128"/>
      <c r="T3767" s="120">
        <f t="shared" si="641"/>
        <v>0</v>
      </c>
      <c r="U3767" s="131"/>
      <c r="V3767" s="131"/>
      <c r="W3767" s="131">
        <f>SUMIFS($F$3:F3767,$D$3:D3767,D3767,$C$3:C3767,"Buy")+SUMIFS($F$3:F3767,$D$3:D3767,D3767,$C$3:C3767,"Coin Deposit",$E$3:E3767,"&lt;&gt;")</f>
        <v>0</v>
      </c>
      <c r="X3767" s="131">
        <f t="shared" si="642"/>
        <v>0</v>
      </c>
      <c r="Y3767" s="131">
        <f>IF($D3767=Y$1,SUMIFS($H$3:$H3767,$G$3:$G3767,Y$1,$C$3:$C3767,"Sell"),0)</f>
        <v>0</v>
      </c>
      <c r="Z3767" s="131">
        <f t="shared" si="643"/>
        <v>0</v>
      </c>
      <c r="AA3767" s="131">
        <f>IF($D3767=AA$1,SUMIFS($H$3:$H3767,$G$3:$G3767,AA$1,$C$3:$C3767,"Sell"),0)</f>
        <v>0</v>
      </c>
      <c r="AB3767" s="131">
        <f t="shared" si="644"/>
        <v>0</v>
      </c>
      <c r="AC3767" s="131">
        <f>SUMIFS('Deductions and Deposits'!$H:$H,'Deductions and Deposits'!$G:$G,D3767,'Deductions and Deposits'!$F:$F,"&lt;="&amp;B3767)+SUMIFS($F$3:F3767,$D$3:D3767,D3767,$C$3:C3767,"Coin Deposit",$E$3:E3767,"")</f>
        <v>0</v>
      </c>
      <c r="AD3767" s="131">
        <f>SUMIFS('Deductions and Deposits'!$D:$D,'Deductions and Deposits'!$C:$C,D3767)+SUMIFS($F:$F,$D:$D,D3767,$C:$C,"Coin Deduction")</f>
        <v>0</v>
      </c>
      <c r="AE3767" s="131">
        <f>Table5[[#This Row],[Column4]]+Table5[[#This Row],[Column14]]+Table5[[#This Row],[Column19]]+Table5[[#This Row],[Column12]]</f>
        <v>0</v>
      </c>
      <c r="AF3767" s="131">
        <f>Table5[[#This Row],[Column5]]+Table5[[#This Row],[Column13]]+Table5[[#This Row],[Column21]]+Table5[[#This Row],[Column18]]</f>
        <v>0</v>
      </c>
      <c r="AG3767" s="131">
        <f t="shared" si="645"/>
        <v>0</v>
      </c>
      <c r="AH3767" s="131">
        <f t="shared" si="646"/>
        <v>0</v>
      </c>
      <c r="AI3767" s="131">
        <f>Table5[[#This Row],[Column17]]-Table5[[#This Row],[Column20]]</f>
        <v>0</v>
      </c>
      <c r="AJ3767" s="131">
        <f t="shared" si="647"/>
        <v>0</v>
      </c>
      <c r="AK3767" s="131">
        <f t="shared" si="651"/>
        <v>0</v>
      </c>
      <c r="AL3767" s="131">
        <f t="shared" si="648"/>
        <v>0</v>
      </c>
      <c r="AM3767" s="131" t="str">
        <f t="shared" si="649"/>
        <v/>
      </c>
      <c r="AN3767" s="131" t="str">
        <f t="shared" ca="1" si="652"/>
        <v/>
      </c>
    </row>
    <row r="3768" spans="1:40" ht="20.25" customHeight="1" x14ac:dyDescent="0.3">
      <c r="A3768" s="127"/>
      <c r="B3768" s="164"/>
      <c r="C3768" s="139"/>
      <c r="D3768" s="140"/>
      <c r="E3768" s="139"/>
      <c r="F3768" s="139"/>
      <c r="G3768" s="140"/>
      <c r="H3768" s="139"/>
      <c r="I3768" s="129"/>
      <c r="L3768" s="128"/>
      <c r="M3768" s="128"/>
      <c r="N3768" s="128"/>
      <c r="O3768" s="128"/>
      <c r="P3768" s="128"/>
      <c r="Q3768" s="128"/>
      <c r="R3768" s="128"/>
      <c r="S3768" s="128"/>
      <c r="T3768" s="120">
        <f t="shared" si="641"/>
        <v>0</v>
      </c>
      <c r="U3768" s="131"/>
      <c r="V3768" s="131"/>
      <c r="W3768" s="131">
        <f>SUMIFS($F$3:F3768,$D$3:D3768,D3768,$C$3:C3768,"Buy")+SUMIFS($F$3:F3768,$D$3:D3768,D3768,$C$3:C3768,"Coin Deposit",$E$3:E3768,"&lt;&gt;")</f>
        <v>0</v>
      </c>
      <c r="X3768" s="131">
        <f t="shared" si="642"/>
        <v>0</v>
      </c>
      <c r="Y3768" s="131">
        <f>IF($D3768=Y$1,SUMIFS($H$3:$H3768,$G$3:$G3768,Y$1,$C$3:$C3768,"Sell"),0)</f>
        <v>0</v>
      </c>
      <c r="Z3768" s="131">
        <f t="shared" si="643"/>
        <v>0</v>
      </c>
      <c r="AA3768" s="131">
        <f>IF($D3768=AA$1,SUMIFS($H$3:$H3768,$G$3:$G3768,AA$1,$C$3:$C3768,"Sell"),0)</f>
        <v>0</v>
      </c>
      <c r="AB3768" s="131">
        <f t="shared" si="644"/>
        <v>0</v>
      </c>
      <c r="AC3768" s="131">
        <f>SUMIFS('Deductions and Deposits'!$H:$H,'Deductions and Deposits'!$G:$G,D3768,'Deductions and Deposits'!$F:$F,"&lt;="&amp;B3768)+SUMIFS($F$3:F3768,$D$3:D3768,D3768,$C$3:C3768,"Coin Deposit",$E$3:E3768,"")</f>
        <v>0</v>
      </c>
      <c r="AD3768" s="131">
        <f>SUMIFS('Deductions and Deposits'!$D:$D,'Deductions and Deposits'!$C:$C,D3768)+SUMIFS($F:$F,$D:$D,D3768,$C:$C,"Coin Deduction")</f>
        <v>0</v>
      </c>
      <c r="AE3768" s="131">
        <f>Table5[[#This Row],[Column4]]+Table5[[#This Row],[Column14]]+Table5[[#This Row],[Column19]]+Table5[[#This Row],[Column12]]</f>
        <v>0</v>
      </c>
      <c r="AF3768" s="131">
        <f>Table5[[#This Row],[Column5]]+Table5[[#This Row],[Column13]]+Table5[[#This Row],[Column21]]+Table5[[#This Row],[Column18]]</f>
        <v>0</v>
      </c>
      <c r="AG3768" s="131">
        <f t="shared" si="645"/>
        <v>0</v>
      </c>
      <c r="AH3768" s="131">
        <f t="shared" si="646"/>
        <v>0</v>
      </c>
      <c r="AI3768" s="131">
        <f>Table5[[#This Row],[Column17]]-Table5[[#This Row],[Column20]]</f>
        <v>0</v>
      </c>
      <c r="AJ3768" s="131">
        <f t="shared" si="647"/>
        <v>0</v>
      </c>
      <c r="AK3768" s="131">
        <f t="shared" si="651"/>
        <v>0</v>
      </c>
      <c r="AL3768" s="131">
        <f t="shared" si="648"/>
        <v>0</v>
      </c>
      <c r="AM3768" s="131" t="str">
        <f t="shared" si="649"/>
        <v/>
      </c>
      <c r="AN3768" s="131" t="str">
        <f t="shared" ca="1" si="652"/>
        <v/>
      </c>
    </row>
    <row r="3769" spans="1:40" ht="20.25" customHeight="1" x14ac:dyDescent="0.3">
      <c r="A3769" s="127"/>
      <c r="B3769" s="164"/>
      <c r="C3769" s="139"/>
      <c r="D3769" s="140"/>
      <c r="E3769" s="139"/>
      <c r="F3769" s="139"/>
      <c r="G3769" s="140"/>
      <c r="H3769" s="139"/>
      <c r="I3769" s="129"/>
      <c r="L3769" s="128"/>
      <c r="M3769" s="128"/>
      <c r="N3769" s="128"/>
      <c r="O3769" s="128"/>
      <c r="P3769" s="128"/>
      <c r="Q3769" s="128"/>
      <c r="R3769" s="128"/>
      <c r="S3769" s="128"/>
      <c r="T3769" s="120">
        <f t="shared" si="641"/>
        <v>0</v>
      </c>
      <c r="U3769" s="131"/>
      <c r="V3769" s="131"/>
      <c r="W3769" s="131">
        <f>SUMIFS($F$3:F3769,$D$3:D3769,D3769,$C$3:C3769,"Buy")+SUMIFS($F$3:F3769,$D$3:D3769,D3769,$C$3:C3769,"Coin Deposit",$E$3:E3769,"&lt;&gt;")</f>
        <v>0</v>
      </c>
      <c r="X3769" s="131">
        <f t="shared" si="642"/>
        <v>0</v>
      </c>
      <c r="Y3769" s="131">
        <f>IF($D3769=Y$1,SUMIFS($H$3:$H3769,$G$3:$G3769,Y$1,$C$3:$C3769,"Sell"),0)</f>
        <v>0</v>
      </c>
      <c r="Z3769" s="131">
        <f t="shared" si="643"/>
        <v>0</v>
      </c>
      <c r="AA3769" s="131">
        <f>IF($D3769=AA$1,SUMIFS($H$3:$H3769,$G$3:$G3769,AA$1,$C$3:$C3769,"Sell"),0)</f>
        <v>0</v>
      </c>
      <c r="AB3769" s="131">
        <f t="shared" si="644"/>
        <v>0</v>
      </c>
      <c r="AC3769" s="131">
        <f>SUMIFS('Deductions and Deposits'!$H:$H,'Deductions and Deposits'!$G:$G,D3769,'Deductions and Deposits'!$F:$F,"&lt;="&amp;B3769)+SUMIFS($F$3:F3769,$D$3:D3769,D3769,$C$3:C3769,"Coin Deposit",$E$3:E3769,"")</f>
        <v>0</v>
      </c>
      <c r="AD3769" s="131">
        <f>SUMIFS('Deductions and Deposits'!$D:$D,'Deductions and Deposits'!$C:$C,D3769)+SUMIFS($F:$F,$D:$D,D3769,$C:$C,"Coin Deduction")</f>
        <v>0</v>
      </c>
      <c r="AE3769" s="131">
        <f>Table5[[#This Row],[Column4]]+Table5[[#This Row],[Column14]]+Table5[[#This Row],[Column19]]+Table5[[#This Row],[Column12]]</f>
        <v>0</v>
      </c>
      <c r="AF3769" s="131">
        <f>Table5[[#This Row],[Column5]]+Table5[[#This Row],[Column13]]+Table5[[#This Row],[Column21]]+Table5[[#This Row],[Column18]]</f>
        <v>0</v>
      </c>
      <c r="AG3769" s="131">
        <f t="shared" si="645"/>
        <v>0</v>
      </c>
      <c r="AH3769" s="131">
        <f t="shared" si="646"/>
        <v>0</v>
      </c>
      <c r="AI3769" s="131">
        <f>Table5[[#This Row],[Column17]]-Table5[[#This Row],[Column20]]</f>
        <v>0</v>
      </c>
      <c r="AJ3769" s="131">
        <f t="shared" si="647"/>
        <v>0</v>
      </c>
      <c r="AK3769" s="131">
        <f t="shared" si="651"/>
        <v>0</v>
      </c>
      <c r="AL3769" s="131">
        <f t="shared" si="648"/>
        <v>0</v>
      </c>
      <c r="AM3769" s="131" t="str">
        <f t="shared" si="649"/>
        <v/>
      </c>
      <c r="AN3769" s="131" t="str">
        <f t="shared" ca="1" si="652"/>
        <v/>
      </c>
    </row>
    <row r="3770" spans="1:40" ht="20.25" customHeight="1" x14ac:dyDescent="0.3">
      <c r="A3770" s="127"/>
      <c r="B3770" s="164"/>
      <c r="C3770" s="139"/>
      <c r="D3770" s="140"/>
      <c r="E3770" s="139"/>
      <c r="F3770" s="139"/>
      <c r="G3770" s="140"/>
      <c r="H3770" s="139"/>
      <c r="I3770" s="129"/>
      <c r="L3770" s="128"/>
      <c r="M3770" s="128"/>
      <c r="N3770" s="128"/>
      <c r="O3770" s="128"/>
      <c r="P3770" s="128"/>
      <c r="Q3770" s="128"/>
      <c r="R3770" s="128"/>
      <c r="S3770" s="128"/>
      <c r="T3770" s="120">
        <f t="shared" si="641"/>
        <v>0</v>
      </c>
      <c r="U3770" s="131"/>
      <c r="V3770" s="131"/>
      <c r="W3770" s="131">
        <f>SUMIFS($F$3:F3770,$D$3:D3770,D3770,$C$3:C3770,"Buy")+SUMIFS($F$3:F3770,$D$3:D3770,D3770,$C$3:C3770,"Coin Deposit",$E$3:E3770,"&lt;&gt;")</f>
        <v>0</v>
      </c>
      <c r="X3770" s="131">
        <f t="shared" si="642"/>
        <v>0</v>
      </c>
      <c r="Y3770" s="131">
        <f>IF($D3770=Y$1,SUMIFS($H$3:$H3770,$G$3:$G3770,Y$1,$C$3:$C3770,"Sell"),0)</f>
        <v>0</v>
      </c>
      <c r="Z3770" s="131">
        <f t="shared" si="643"/>
        <v>0</v>
      </c>
      <c r="AA3770" s="131">
        <f>IF($D3770=AA$1,SUMIFS($H$3:$H3770,$G$3:$G3770,AA$1,$C$3:$C3770,"Sell"),0)</f>
        <v>0</v>
      </c>
      <c r="AB3770" s="131">
        <f t="shared" si="644"/>
        <v>0</v>
      </c>
      <c r="AC3770" s="131">
        <f>SUMIFS('Deductions and Deposits'!$H:$H,'Deductions and Deposits'!$G:$G,D3770,'Deductions and Deposits'!$F:$F,"&lt;="&amp;B3770)+SUMIFS($F$3:F3770,$D$3:D3770,D3770,$C$3:C3770,"Coin Deposit",$E$3:E3770,"")</f>
        <v>0</v>
      </c>
      <c r="AD3770" s="131">
        <f>SUMIFS('Deductions and Deposits'!$D:$D,'Deductions and Deposits'!$C:$C,D3770)+SUMIFS($F:$F,$D:$D,D3770,$C:$C,"Coin Deduction")</f>
        <v>0</v>
      </c>
      <c r="AE3770" s="131">
        <f>Table5[[#This Row],[Column4]]+Table5[[#This Row],[Column14]]+Table5[[#This Row],[Column19]]+Table5[[#This Row],[Column12]]</f>
        <v>0</v>
      </c>
      <c r="AF3770" s="131">
        <f>Table5[[#This Row],[Column5]]+Table5[[#This Row],[Column13]]+Table5[[#This Row],[Column21]]+Table5[[#This Row],[Column18]]</f>
        <v>0</v>
      </c>
      <c r="AG3770" s="131">
        <f t="shared" si="645"/>
        <v>0</v>
      </c>
      <c r="AH3770" s="131">
        <f t="shared" si="646"/>
        <v>0</v>
      </c>
      <c r="AI3770" s="131">
        <f>Table5[[#This Row],[Column17]]-Table5[[#This Row],[Column20]]</f>
        <v>0</v>
      </c>
      <c r="AJ3770" s="131">
        <f t="shared" si="647"/>
        <v>0</v>
      </c>
      <c r="AK3770" s="131">
        <f t="shared" si="651"/>
        <v>0</v>
      </c>
      <c r="AL3770" s="131">
        <f t="shared" si="648"/>
        <v>0</v>
      </c>
      <c r="AM3770" s="131" t="str">
        <f t="shared" si="649"/>
        <v/>
      </c>
      <c r="AN3770" s="131" t="str">
        <f t="shared" ca="1" si="652"/>
        <v/>
      </c>
    </row>
    <row r="3771" spans="1:40" ht="20.25" customHeight="1" x14ac:dyDescent="0.3">
      <c r="A3771" s="127"/>
      <c r="B3771" s="164"/>
      <c r="C3771" s="139"/>
      <c r="D3771" s="140"/>
      <c r="E3771" s="139"/>
      <c r="F3771" s="139"/>
      <c r="G3771" s="140"/>
      <c r="H3771" s="139"/>
      <c r="I3771" s="129"/>
      <c r="L3771" s="128"/>
      <c r="M3771" s="128"/>
      <c r="N3771" s="128"/>
      <c r="O3771" s="128"/>
      <c r="P3771" s="128"/>
      <c r="Q3771" s="128"/>
      <c r="R3771" s="128"/>
      <c r="S3771" s="128"/>
      <c r="T3771" s="120">
        <f t="shared" si="641"/>
        <v>0</v>
      </c>
      <c r="U3771" s="131"/>
      <c r="V3771" s="131"/>
      <c r="W3771" s="131">
        <f>SUMIFS($F$3:F3771,$D$3:D3771,D3771,$C$3:C3771,"Buy")+SUMIFS($F$3:F3771,$D$3:D3771,D3771,$C$3:C3771,"Coin Deposit",$E$3:E3771,"&lt;&gt;")</f>
        <v>0</v>
      </c>
      <c r="X3771" s="131">
        <f t="shared" si="642"/>
        <v>0</v>
      </c>
      <c r="Y3771" s="131">
        <f>IF($D3771=Y$1,SUMIFS($H$3:$H3771,$G$3:$G3771,Y$1,$C$3:$C3771,"Sell"),0)</f>
        <v>0</v>
      </c>
      <c r="Z3771" s="131">
        <f t="shared" si="643"/>
        <v>0</v>
      </c>
      <c r="AA3771" s="131">
        <f>IF($D3771=AA$1,SUMIFS($H$3:$H3771,$G$3:$G3771,AA$1,$C$3:$C3771,"Sell"),0)</f>
        <v>0</v>
      </c>
      <c r="AB3771" s="131">
        <f t="shared" si="644"/>
        <v>0</v>
      </c>
      <c r="AC3771" s="131">
        <f>SUMIFS('Deductions and Deposits'!$H:$H,'Deductions and Deposits'!$G:$G,D3771,'Deductions and Deposits'!$F:$F,"&lt;="&amp;B3771)+SUMIFS($F$3:F3771,$D$3:D3771,D3771,$C$3:C3771,"Coin Deposit",$E$3:E3771,"")</f>
        <v>0</v>
      </c>
      <c r="AD3771" s="131">
        <f>SUMIFS('Deductions and Deposits'!$D:$D,'Deductions and Deposits'!$C:$C,D3771)+SUMIFS($F:$F,$D:$D,D3771,$C:$C,"Coin Deduction")</f>
        <v>0</v>
      </c>
      <c r="AE3771" s="131">
        <f>Table5[[#This Row],[Column4]]+Table5[[#This Row],[Column14]]+Table5[[#This Row],[Column19]]+Table5[[#This Row],[Column12]]</f>
        <v>0</v>
      </c>
      <c r="AF3771" s="131">
        <f>Table5[[#This Row],[Column5]]+Table5[[#This Row],[Column13]]+Table5[[#This Row],[Column21]]+Table5[[#This Row],[Column18]]</f>
        <v>0</v>
      </c>
      <c r="AG3771" s="131">
        <f t="shared" si="645"/>
        <v>0</v>
      </c>
      <c r="AH3771" s="131">
        <f t="shared" si="646"/>
        <v>0</v>
      </c>
      <c r="AI3771" s="131">
        <f>Table5[[#This Row],[Column17]]-Table5[[#This Row],[Column20]]</f>
        <v>0</v>
      </c>
      <c r="AJ3771" s="131">
        <f t="shared" si="647"/>
        <v>0</v>
      </c>
      <c r="AK3771" s="131">
        <f t="shared" si="651"/>
        <v>0</v>
      </c>
      <c r="AL3771" s="131">
        <f t="shared" si="648"/>
        <v>0</v>
      </c>
      <c r="AM3771" s="131" t="str">
        <f t="shared" si="649"/>
        <v/>
      </c>
      <c r="AN3771" s="131" t="str">
        <f t="shared" ca="1" si="652"/>
        <v/>
      </c>
    </row>
    <row r="3772" spans="1:40" ht="20.25" customHeight="1" x14ac:dyDescent="0.3">
      <c r="A3772" s="127"/>
      <c r="B3772" s="164"/>
      <c r="C3772" s="139"/>
      <c r="D3772" s="140"/>
      <c r="E3772" s="139"/>
      <c r="F3772" s="139"/>
      <c r="G3772" s="140"/>
      <c r="H3772" s="139"/>
      <c r="I3772" s="129"/>
      <c r="L3772" s="128"/>
      <c r="M3772" s="128"/>
      <c r="N3772" s="128"/>
      <c r="O3772" s="128"/>
      <c r="P3772" s="128"/>
      <c r="Q3772" s="128"/>
      <c r="R3772" s="128"/>
      <c r="S3772" s="128"/>
      <c r="T3772" s="120">
        <f t="shared" si="641"/>
        <v>0</v>
      </c>
      <c r="U3772" s="131"/>
      <c r="V3772" s="131"/>
      <c r="W3772" s="131">
        <f>SUMIFS($F$3:F3772,$D$3:D3772,D3772,$C$3:C3772,"Buy")+SUMIFS($F$3:F3772,$D$3:D3772,D3772,$C$3:C3772,"Coin Deposit",$E$3:E3772,"&lt;&gt;")</f>
        <v>0</v>
      </c>
      <c r="X3772" s="131">
        <f t="shared" si="642"/>
        <v>0</v>
      </c>
      <c r="Y3772" s="131">
        <f>IF($D3772=Y$1,SUMIFS($H$3:$H3772,$G$3:$G3772,Y$1,$C$3:$C3772,"Sell"),0)</f>
        <v>0</v>
      </c>
      <c r="Z3772" s="131">
        <f t="shared" si="643"/>
        <v>0</v>
      </c>
      <c r="AA3772" s="131">
        <f>IF($D3772=AA$1,SUMIFS($H$3:$H3772,$G$3:$G3772,AA$1,$C$3:$C3772,"Sell"),0)</f>
        <v>0</v>
      </c>
      <c r="AB3772" s="131">
        <f t="shared" si="644"/>
        <v>0</v>
      </c>
      <c r="AC3772" s="131">
        <f>SUMIFS('Deductions and Deposits'!$H:$H,'Deductions and Deposits'!$G:$G,D3772,'Deductions and Deposits'!$F:$F,"&lt;="&amp;B3772)+SUMIFS($F$3:F3772,$D$3:D3772,D3772,$C$3:C3772,"Coin Deposit",$E$3:E3772,"")</f>
        <v>0</v>
      </c>
      <c r="AD3772" s="131">
        <f>SUMIFS('Deductions and Deposits'!$D:$D,'Deductions and Deposits'!$C:$C,D3772)+SUMIFS($F:$F,$D:$D,D3772,$C:$C,"Coin Deduction")</f>
        <v>0</v>
      </c>
      <c r="AE3772" s="131">
        <f>Table5[[#This Row],[Column4]]+Table5[[#This Row],[Column14]]+Table5[[#This Row],[Column19]]+Table5[[#This Row],[Column12]]</f>
        <v>0</v>
      </c>
      <c r="AF3772" s="131">
        <f>Table5[[#This Row],[Column5]]+Table5[[#This Row],[Column13]]+Table5[[#This Row],[Column21]]+Table5[[#This Row],[Column18]]</f>
        <v>0</v>
      </c>
      <c r="AG3772" s="131">
        <f t="shared" si="645"/>
        <v>0</v>
      </c>
      <c r="AH3772" s="131">
        <f t="shared" si="646"/>
        <v>0</v>
      </c>
      <c r="AI3772" s="131">
        <f>Table5[[#This Row],[Column17]]-Table5[[#This Row],[Column20]]</f>
        <v>0</v>
      </c>
      <c r="AJ3772" s="131">
        <f t="shared" si="647"/>
        <v>0</v>
      </c>
      <c r="AK3772" s="131">
        <f t="shared" si="651"/>
        <v>0</v>
      </c>
      <c r="AL3772" s="131">
        <f t="shared" si="648"/>
        <v>0</v>
      </c>
      <c r="AM3772" s="131" t="str">
        <f t="shared" si="649"/>
        <v/>
      </c>
      <c r="AN3772" s="131" t="str">
        <f t="shared" ca="1" si="652"/>
        <v/>
      </c>
    </row>
    <row r="3773" spans="1:40" ht="20.25" customHeight="1" x14ac:dyDescent="0.3">
      <c r="A3773" s="127"/>
      <c r="B3773" s="164"/>
      <c r="C3773" s="139"/>
      <c r="D3773" s="140"/>
      <c r="E3773" s="139"/>
      <c r="F3773" s="139"/>
      <c r="G3773" s="140"/>
      <c r="H3773" s="139"/>
      <c r="I3773" s="129"/>
      <c r="L3773" s="128"/>
      <c r="M3773" s="128"/>
      <c r="N3773" s="128"/>
      <c r="O3773" s="128"/>
      <c r="P3773" s="128"/>
      <c r="Q3773" s="128"/>
      <c r="R3773" s="128"/>
      <c r="S3773" s="128"/>
      <c r="T3773" s="120">
        <f t="shared" si="641"/>
        <v>0</v>
      </c>
      <c r="U3773" s="131"/>
      <c r="V3773" s="131"/>
      <c r="W3773" s="131">
        <f>SUMIFS($F$3:F3773,$D$3:D3773,D3773,$C$3:C3773,"Buy")+SUMIFS($F$3:F3773,$D$3:D3773,D3773,$C$3:C3773,"Coin Deposit",$E$3:E3773,"&lt;&gt;")</f>
        <v>0</v>
      </c>
      <c r="X3773" s="131">
        <f t="shared" si="642"/>
        <v>0</v>
      </c>
      <c r="Y3773" s="131">
        <f>IF($D3773=Y$1,SUMIFS($H$3:$H3773,$G$3:$G3773,Y$1,$C$3:$C3773,"Sell"),0)</f>
        <v>0</v>
      </c>
      <c r="Z3773" s="131">
        <f t="shared" si="643"/>
        <v>0</v>
      </c>
      <c r="AA3773" s="131">
        <f>IF($D3773=AA$1,SUMIFS($H$3:$H3773,$G$3:$G3773,AA$1,$C$3:$C3773,"Sell"),0)</f>
        <v>0</v>
      </c>
      <c r="AB3773" s="131">
        <f t="shared" si="644"/>
        <v>0</v>
      </c>
      <c r="AC3773" s="131">
        <f>SUMIFS('Deductions and Deposits'!$H:$H,'Deductions and Deposits'!$G:$G,D3773,'Deductions and Deposits'!$F:$F,"&lt;="&amp;B3773)+SUMIFS($F$3:F3773,$D$3:D3773,D3773,$C$3:C3773,"Coin Deposit",$E$3:E3773,"")</f>
        <v>0</v>
      </c>
      <c r="AD3773" s="131">
        <f>SUMIFS('Deductions and Deposits'!$D:$D,'Deductions and Deposits'!$C:$C,D3773)+SUMIFS($F:$F,$D:$D,D3773,$C:$C,"Coin Deduction")</f>
        <v>0</v>
      </c>
      <c r="AE3773" s="131">
        <f>Table5[[#This Row],[Column4]]+Table5[[#This Row],[Column14]]+Table5[[#This Row],[Column19]]+Table5[[#This Row],[Column12]]</f>
        <v>0</v>
      </c>
      <c r="AF3773" s="131">
        <f>Table5[[#This Row],[Column5]]+Table5[[#This Row],[Column13]]+Table5[[#This Row],[Column21]]+Table5[[#This Row],[Column18]]</f>
        <v>0</v>
      </c>
      <c r="AG3773" s="131">
        <f t="shared" si="645"/>
        <v>0</v>
      </c>
      <c r="AH3773" s="131">
        <f t="shared" si="646"/>
        <v>0</v>
      </c>
      <c r="AI3773" s="131">
        <f>Table5[[#This Row],[Column17]]-Table5[[#This Row],[Column20]]</f>
        <v>0</v>
      </c>
      <c r="AJ3773" s="131">
        <f t="shared" si="647"/>
        <v>0</v>
      </c>
      <c r="AK3773" s="131">
        <f t="shared" si="651"/>
        <v>0</v>
      </c>
      <c r="AL3773" s="131">
        <f t="shared" si="648"/>
        <v>0</v>
      </c>
      <c r="AM3773" s="131" t="str">
        <f t="shared" si="649"/>
        <v/>
      </c>
      <c r="AN3773" s="131" t="str">
        <f t="shared" ca="1" si="652"/>
        <v/>
      </c>
    </row>
    <row r="3774" spans="1:40" ht="20.25" customHeight="1" x14ac:dyDescent="0.3">
      <c r="A3774" s="127"/>
      <c r="B3774" s="164"/>
      <c r="C3774" s="139"/>
      <c r="D3774" s="140"/>
      <c r="E3774" s="139"/>
      <c r="F3774" s="139"/>
      <c r="G3774" s="140"/>
      <c r="H3774" s="139"/>
      <c r="I3774" s="129"/>
      <c r="L3774" s="128"/>
      <c r="M3774" s="128"/>
      <c r="N3774" s="128"/>
      <c r="O3774" s="128"/>
      <c r="P3774" s="128"/>
      <c r="Q3774" s="128"/>
      <c r="R3774" s="128"/>
      <c r="S3774" s="128"/>
      <c r="T3774" s="120">
        <f t="shared" si="641"/>
        <v>0</v>
      </c>
      <c r="U3774" s="131"/>
      <c r="V3774" s="131"/>
      <c r="W3774" s="131">
        <f>SUMIFS($F$3:F3774,$D$3:D3774,D3774,$C$3:C3774,"Buy")+SUMIFS($F$3:F3774,$D$3:D3774,D3774,$C$3:C3774,"Coin Deposit",$E$3:E3774,"&lt;&gt;")</f>
        <v>0</v>
      </c>
      <c r="X3774" s="131">
        <f t="shared" si="642"/>
        <v>0</v>
      </c>
      <c r="Y3774" s="131">
        <f>IF($D3774=Y$1,SUMIFS($H$3:$H3774,$G$3:$G3774,Y$1,$C$3:$C3774,"Sell"),0)</f>
        <v>0</v>
      </c>
      <c r="Z3774" s="131">
        <f t="shared" si="643"/>
        <v>0</v>
      </c>
      <c r="AA3774" s="131">
        <f>IF($D3774=AA$1,SUMIFS($H$3:$H3774,$G$3:$G3774,AA$1,$C$3:$C3774,"Sell"),0)</f>
        <v>0</v>
      </c>
      <c r="AB3774" s="131">
        <f t="shared" si="644"/>
        <v>0</v>
      </c>
      <c r="AC3774" s="131">
        <f>SUMIFS('Deductions and Deposits'!$H:$H,'Deductions and Deposits'!$G:$G,D3774,'Deductions and Deposits'!$F:$F,"&lt;="&amp;B3774)+SUMIFS($F$3:F3774,$D$3:D3774,D3774,$C$3:C3774,"Coin Deposit",$E$3:E3774,"")</f>
        <v>0</v>
      </c>
      <c r="AD3774" s="131">
        <f>SUMIFS('Deductions and Deposits'!$D:$D,'Deductions and Deposits'!$C:$C,D3774)+SUMIFS($F:$F,$D:$D,D3774,$C:$C,"Coin Deduction")</f>
        <v>0</v>
      </c>
      <c r="AE3774" s="131">
        <f>Table5[[#This Row],[Column4]]+Table5[[#This Row],[Column14]]+Table5[[#This Row],[Column19]]+Table5[[#This Row],[Column12]]</f>
        <v>0</v>
      </c>
      <c r="AF3774" s="131">
        <f>Table5[[#This Row],[Column5]]+Table5[[#This Row],[Column13]]+Table5[[#This Row],[Column21]]+Table5[[#This Row],[Column18]]</f>
        <v>0</v>
      </c>
      <c r="AG3774" s="131">
        <f t="shared" si="645"/>
        <v>0</v>
      </c>
      <c r="AH3774" s="131">
        <f t="shared" si="646"/>
        <v>0</v>
      </c>
      <c r="AI3774" s="131">
        <f>Table5[[#This Row],[Column17]]-Table5[[#This Row],[Column20]]</f>
        <v>0</v>
      </c>
      <c r="AJ3774" s="131">
        <f t="shared" si="647"/>
        <v>0</v>
      </c>
      <c r="AK3774" s="131">
        <f t="shared" si="651"/>
        <v>0</v>
      </c>
      <c r="AL3774" s="131">
        <f t="shared" si="648"/>
        <v>0</v>
      </c>
      <c r="AM3774" s="131" t="str">
        <f t="shared" si="649"/>
        <v/>
      </c>
      <c r="AN3774" s="131" t="str">
        <f t="shared" ca="1" si="652"/>
        <v/>
      </c>
    </row>
    <row r="3775" spans="1:40" ht="20.25" customHeight="1" x14ac:dyDescent="0.3">
      <c r="A3775" s="127"/>
      <c r="B3775" s="164"/>
      <c r="C3775" s="139"/>
      <c r="D3775" s="140"/>
      <c r="E3775" s="139"/>
      <c r="F3775" s="139"/>
      <c r="G3775" s="140"/>
      <c r="H3775" s="139"/>
      <c r="I3775" s="129"/>
      <c r="L3775" s="128"/>
      <c r="M3775" s="128"/>
      <c r="N3775" s="128"/>
      <c r="O3775" s="128"/>
      <c r="P3775" s="128"/>
      <c r="Q3775" s="128"/>
      <c r="R3775" s="128"/>
      <c r="S3775" s="128"/>
      <c r="T3775" s="120">
        <f t="shared" si="641"/>
        <v>0</v>
      </c>
      <c r="U3775" s="131"/>
      <c r="V3775" s="131"/>
      <c r="W3775" s="131">
        <f>SUMIFS($F$3:F3775,$D$3:D3775,D3775,$C$3:C3775,"Buy")+SUMIFS($F$3:F3775,$D$3:D3775,D3775,$C$3:C3775,"Coin Deposit",$E$3:E3775,"&lt;&gt;")</f>
        <v>0</v>
      </c>
      <c r="X3775" s="131">
        <f t="shared" si="642"/>
        <v>0</v>
      </c>
      <c r="Y3775" s="131">
        <f>IF($D3775=Y$1,SUMIFS($H$3:$H3775,$G$3:$G3775,Y$1,$C$3:$C3775,"Sell"),0)</f>
        <v>0</v>
      </c>
      <c r="Z3775" s="131">
        <f t="shared" si="643"/>
        <v>0</v>
      </c>
      <c r="AA3775" s="131">
        <f>IF($D3775=AA$1,SUMIFS($H$3:$H3775,$G$3:$G3775,AA$1,$C$3:$C3775,"Sell"),0)</f>
        <v>0</v>
      </c>
      <c r="AB3775" s="131">
        <f t="shared" si="644"/>
        <v>0</v>
      </c>
      <c r="AC3775" s="131">
        <f>SUMIFS('Deductions and Deposits'!$H:$H,'Deductions and Deposits'!$G:$G,D3775,'Deductions and Deposits'!$F:$F,"&lt;="&amp;B3775)+SUMIFS($F$3:F3775,$D$3:D3775,D3775,$C$3:C3775,"Coin Deposit",$E$3:E3775,"")</f>
        <v>0</v>
      </c>
      <c r="AD3775" s="131">
        <f>SUMIFS('Deductions and Deposits'!$D:$D,'Deductions and Deposits'!$C:$C,D3775)+SUMIFS($F:$F,$D:$D,D3775,$C:$C,"Coin Deduction")</f>
        <v>0</v>
      </c>
      <c r="AE3775" s="131">
        <f>Table5[[#This Row],[Column4]]+Table5[[#This Row],[Column14]]+Table5[[#This Row],[Column19]]+Table5[[#This Row],[Column12]]</f>
        <v>0</v>
      </c>
      <c r="AF3775" s="131">
        <f>Table5[[#This Row],[Column5]]+Table5[[#This Row],[Column13]]+Table5[[#This Row],[Column21]]+Table5[[#This Row],[Column18]]</f>
        <v>0</v>
      </c>
      <c r="AG3775" s="131">
        <f t="shared" si="645"/>
        <v>0</v>
      </c>
      <c r="AH3775" s="131">
        <f t="shared" si="646"/>
        <v>0</v>
      </c>
      <c r="AI3775" s="131">
        <f>Table5[[#This Row],[Column17]]-Table5[[#This Row],[Column20]]</f>
        <v>0</v>
      </c>
      <c r="AJ3775" s="131">
        <f t="shared" si="647"/>
        <v>0</v>
      </c>
      <c r="AK3775" s="131">
        <f t="shared" si="651"/>
        <v>0</v>
      </c>
      <c r="AL3775" s="131">
        <f t="shared" si="648"/>
        <v>0</v>
      </c>
      <c r="AM3775" s="131" t="str">
        <f t="shared" si="649"/>
        <v/>
      </c>
      <c r="AN3775" s="131" t="str">
        <f t="shared" ca="1" si="652"/>
        <v/>
      </c>
    </row>
    <row r="3776" spans="1:40" ht="20.25" customHeight="1" x14ac:dyDescent="0.3">
      <c r="A3776" s="127"/>
      <c r="B3776" s="164"/>
      <c r="C3776" s="139"/>
      <c r="D3776" s="140"/>
      <c r="E3776" s="139"/>
      <c r="F3776" s="139"/>
      <c r="G3776" s="140"/>
      <c r="H3776" s="139"/>
      <c r="I3776" s="129"/>
      <c r="L3776" s="128"/>
      <c r="M3776" s="128"/>
      <c r="N3776" s="128"/>
      <c r="O3776" s="128"/>
      <c r="P3776" s="128"/>
      <c r="Q3776" s="128"/>
      <c r="R3776" s="128"/>
      <c r="S3776" s="128"/>
      <c r="T3776" s="120">
        <f t="shared" si="641"/>
        <v>0</v>
      </c>
      <c r="U3776" s="131"/>
      <c r="V3776" s="131"/>
      <c r="W3776" s="131">
        <f>SUMIFS($F$3:F3776,$D$3:D3776,D3776,$C$3:C3776,"Buy")+SUMIFS($F$3:F3776,$D$3:D3776,D3776,$C$3:C3776,"Coin Deposit",$E$3:E3776,"&lt;&gt;")</f>
        <v>0</v>
      </c>
      <c r="X3776" s="131">
        <f t="shared" si="642"/>
        <v>0</v>
      </c>
      <c r="Y3776" s="131">
        <f>IF($D3776=Y$1,SUMIFS($H$3:$H3776,$G$3:$G3776,Y$1,$C$3:$C3776,"Sell"),0)</f>
        <v>0</v>
      </c>
      <c r="Z3776" s="131">
        <f t="shared" si="643"/>
        <v>0</v>
      </c>
      <c r="AA3776" s="131">
        <f>IF($D3776=AA$1,SUMIFS($H$3:$H3776,$G$3:$G3776,AA$1,$C$3:$C3776,"Sell"),0)</f>
        <v>0</v>
      </c>
      <c r="AB3776" s="131">
        <f t="shared" si="644"/>
        <v>0</v>
      </c>
      <c r="AC3776" s="131">
        <f>SUMIFS('Deductions and Deposits'!$H:$H,'Deductions and Deposits'!$G:$G,D3776,'Deductions and Deposits'!$F:$F,"&lt;="&amp;B3776)+SUMIFS($F$3:F3776,$D$3:D3776,D3776,$C$3:C3776,"Coin Deposit",$E$3:E3776,"")</f>
        <v>0</v>
      </c>
      <c r="AD3776" s="131">
        <f>SUMIFS('Deductions and Deposits'!$D:$D,'Deductions and Deposits'!$C:$C,D3776)+SUMIFS($F:$F,$D:$D,D3776,$C:$C,"Coin Deduction")</f>
        <v>0</v>
      </c>
      <c r="AE3776" s="131">
        <f>Table5[[#This Row],[Column4]]+Table5[[#This Row],[Column14]]+Table5[[#This Row],[Column19]]+Table5[[#This Row],[Column12]]</f>
        <v>0</v>
      </c>
      <c r="AF3776" s="131">
        <f>Table5[[#This Row],[Column5]]+Table5[[#This Row],[Column13]]+Table5[[#This Row],[Column21]]+Table5[[#This Row],[Column18]]</f>
        <v>0</v>
      </c>
      <c r="AG3776" s="131">
        <f t="shared" si="645"/>
        <v>0</v>
      </c>
      <c r="AH3776" s="131">
        <f t="shared" si="646"/>
        <v>0</v>
      </c>
      <c r="AI3776" s="131">
        <f>Table5[[#This Row],[Column17]]-Table5[[#This Row],[Column20]]</f>
        <v>0</v>
      </c>
      <c r="AJ3776" s="131">
        <f t="shared" si="647"/>
        <v>0</v>
      </c>
      <c r="AK3776" s="131">
        <f t="shared" si="651"/>
        <v>0</v>
      </c>
      <c r="AL3776" s="131">
        <f t="shared" si="648"/>
        <v>0</v>
      </c>
      <c r="AM3776" s="131" t="str">
        <f t="shared" si="649"/>
        <v/>
      </c>
      <c r="AN3776" s="131" t="str">
        <f t="shared" ca="1" si="652"/>
        <v/>
      </c>
    </row>
    <row r="3777" spans="1:40" ht="20.25" customHeight="1" x14ac:dyDescent="0.3">
      <c r="A3777" s="127"/>
      <c r="B3777" s="164"/>
      <c r="C3777" s="139"/>
      <c r="D3777" s="140"/>
      <c r="E3777" s="139"/>
      <c r="F3777" s="139"/>
      <c r="G3777" s="140"/>
      <c r="H3777" s="139"/>
      <c r="I3777" s="129"/>
      <c r="L3777" s="128"/>
      <c r="M3777" s="128"/>
      <c r="N3777" s="128"/>
      <c r="O3777" s="128"/>
      <c r="P3777" s="128"/>
      <c r="Q3777" s="128"/>
      <c r="R3777" s="128"/>
      <c r="S3777" s="128"/>
      <c r="T3777" s="120">
        <f t="shared" si="641"/>
        <v>0</v>
      </c>
      <c r="U3777" s="131"/>
      <c r="V3777" s="131"/>
      <c r="W3777" s="131">
        <f>SUMIFS($F$3:F3777,$D$3:D3777,D3777,$C$3:C3777,"Buy")+SUMIFS($F$3:F3777,$D$3:D3777,D3777,$C$3:C3777,"Coin Deposit",$E$3:E3777,"&lt;&gt;")</f>
        <v>0</v>
      </c>
      <c r="X3777" s="131">
        <f t="shared" si="642"/>
        <v>0</v>
      </c>
      <c r="Y3777" s="131">
        <f>IF($D3777=Y$1,SUMIFS($H$3:$H3777,$G$3:$G3777,Y$1,$C$3:$C3777,"Sell"),0)</f>
        <v>0</v>
      </c>
      <c r="Z3777" s="131">
        <f t="shared" si="643"/>
        <v>0</v>
      </c>
      <c r="AA3777" s="131">
        <f>IF($D3777=AA$1,SUMIFS($H$3:$H3777,$G$3:$G3777,AA$1,$C$3:$C3777,"Sell"),0)</f>
        <v>0</v>
      </c>
      <c r="AB3777" s="131">
        <f t="shared" si="644"/>
        <v>0</v>
      </c>
      <c r="AC3777" s="131">
        <f>SUMIFS('Deductions and Deposits'!$H:$H,'Deductions and Deposits'!$G:$G,D3777,'Deductions and Deposits'!$F:$F,"&lt;="&amp;B3777)+SUMIFS($F$3:F3777,$D$3:D3777,D3777,$C$3:C3777,"Coin Deposit",$E$3:E3777,"")</f>
        <v>0</v>
      </c>
      <c r="AD3777" s="131">
        <f>SUMIFS('Deductions and Deposits'!$D:$D,'Deductions and Deposits'!$C:$C,D3777)+SUMIFS($F:$F,$D:$D,D3777,$C:$C,"Coin Deduction")</f>
        <v>0</v>
      </c>
      <c r="AE3777" s="131">
        <f>Table5[[#This Row],[Column4]]+Table5[[#This Row],[Column14]]+Table5[[#This Row],[Column19]]+Table5[[#This Row],[Column12]]</f>
        <v>0</v>
      </c>
      <c r="AF3777" s="131">
        <f>Table5[[#This Row],[Column5]]+Table5[[#This Row],[Column13]]+Table5[[#This Row],[Column21]]+Table5[[#This Row],[Column18]]</f>
        <v>0</v>
      </c>
      <c r="AG3777" s="131">
        <f t="shared" si="645"/>
        <v>0</v>
      </c>
      <c r="AH3777" s="131">
        <f t="shared" si="646"/>
        <v>0</v>
      </c>
      <c r="AI3777" s="131">
        <f>Table5[[#This Row],[Column17]]-Table5[[#This Row],[Column20]]</f>
        <v>0</v>
      </c>
      <c r="AJ3777" s="131">
        <f t="shared" si="647"/>
        <v>0</v>
      </c>
      <c r="AK3777" s="131">
        <f t="shared" si="651"/>
        <v>0</v>
      </c>
      <c r="AL3777" s="131">
        <f t="shared" si="648"/>
        <v>0</v>
      </c>
      <c r="AM3777" s="131" t="str">
        <f t="shared" si="649"/>
        <v/>
      </c>
      <c r="AN3777" s="131" t="str">
        <f t="shared" ca="1" si="652"/>
        <v/>
      </c>
    </row>
    <row r="3778" spans="1:40" ht="20.25" customHeight="1" x14ac:dyDescent="0.3">
      <c r="A3778" s="127"/>
      <c r="B3778" s="164"/>
      <c r="C3778" s="139"/>
      <c r="D3778" s="140"/>
      <c r="E3778" s="139"/>
      <c r="F3778" s="139"/>
      <c r="G3778" s="140"/>
      <c r="H3778" s="139"/>
      <c r="I3778" s="129"/>
      <c r="L3778" s="128"/>
      <c r="M3778" s="128"/>
      <c r="N3778" s="128"/>
      <c r="O3778" s="128"/>
      <c r="P3778" s="128"/>
      <c r="Q3778" s="128"/>
      <c r="R3778" s="128"/>
      <c r="S3778" s="128"/>
      <c r="T3778" s="120">
        <f t="shared" si="641"/>
        <v>0</v>
      </c>
      <c r="U3778" s="131"/>
      <c r="V3778" s="131"/>
      <c r="W3778" s="131">
        <f>SUMIFS($F$3:F3778,$D$3:D3778,D3778,$C$3:C3778,"Buy")+SUMIFS($F$3:F3778,$D$3:D3778,D3778,$C$3:C3778,"Coin Deposit",$E$3:E3778,"&lt;&gt;")</f>
        <v>0</v>
      </c>
      <c r="X3778" s="131">
        <f t="shared" si="642"/>
        <v>0</v>
      </c>
      <c r="Y3778" s="131">
        <f>IF($D3778=Y$1,SUMIFS($H$3:$H3778,$G$3:$G3778,Y$1,$C$3:$C3778,"Sell"),0)</f>
        <v>0</v>
      </c>
      <c r="Z3778" s="131">
        <f t="shared" si="643"/>
        <v>0</v>
      </c>
      <c r="AA3778" s="131">
        <f>IF($D3778=AA$1,SUMIFS($H$3:$H3778,$G$3:$G3778,AA$1,$C$3:$C3778,"Sell"),0)</f>
        <v>0</v>
      </c>
      <c r="AB3778" s="131">
        <f t="shared" si="644"/>
        <v>0</v>
      </c>
      <c r="AC3778" s="131">
        <f>SUMIFS('Deductions and Deposits'!$H:$H,'Deductions and Deposits'!$G:$G,D3778,'Deductions and Deposits'!$F:$F,"&lt;="&amp;B3778)+SUMIFS($F$3:F3778,$D$3:D3778,D3778,$C$3:C3778,"Coin Deposit",$E$3:E3778,"")</f>
        <v>0</v>
      </c>
      <c r="AD3778" s="131">
        <f>SUMIFS('Deductions and Deposits'!$D:$D,'Deductions and Deposits'!$C:$C,D3778)+SUMIFS($F:$F,$D:$D,D3778,$C:$C,"Coin Deduction")</f>
        <v>0</v>
      </c>
      <c r="AE3778" s="131">
        <f>Table5[[#This Row],[Column4]]+Table5[[#This Row],[Column14]]+Table5[[#This Row],[Column19]]+Table5[[#This Row],[Column12]]</f>
        <v>0</v>
      </c>
      <c r="AF3778" s="131">
        <f>Table5[[#This Row],[Column5]]+Table5[[#This Row],[Column13]]+Table5[[#This Row],[Column21]]+Table5[[#This Row],[Column18]]</f>
        <v>0</v>
      </c>
      <c r="AG3778" s="131">
        <f t="shared" si="645"/>
        <v>0</v>
      </c>
      <c r="AH3778" s="131">
        <f t="shared" si="646"/>
        <v>0</v>
      </c>
      <c r="AI3778" s="131">
        <f>Table5[[#This Row],[Column17]]-Table5[[#This Row],[Column20]]</f>
        <v>0</v>
      </c>
      <c r="AJ3778" s="131">
        <f t="shared" si="647"/>
        <v>0</v>
      </c>
      <c r="AK3778" s="131">
        <f t="shared" si="651"/>
        <v>0</v>
      </c>
      <c r="AL3778" s="131">
        <f t="shared" si="648"/>
        <v>0</v>
      </c>
      <c r="AM3778" s="131" t="str">
        <f t="shared" si="649"/>
        <v/>
      </c>
      <c r="AN3778" s="131" t="str">
        <f t="shared" ca="1" si="652"/>
        <v/>
      </c>
    </row>
    <row r="3779" spans="1:40" ht="20.25" customHeight="1" x14ac:dyDescent="0.3">
      <c r="A3779" s="127"/>
      <c r="B3779" s="164"/>
      <c r="C3779" s="139"/>
      <c r="D3779" s="140"/>
      <c r="E3779" s="139"/>
      <c r="F3779" s="139"/>
      <c r="G3779" s="140"/>
      <c r="H3779" s="139"/>
      <c r="I3779" s="129"/>
      <c r="L3779" s="128"/>
      <c r="M3779" s="128"/>
      <c r="N3779" s="128"/>
      <c r="O3779" s="128"/>
      <c r="P3779" s="128"/>
      <c r="Q3779" s="128"/>
      <c r="R3779" s="128"/>
      <c r="S3779" s="128"/>
      <c r="T3779" s="120">
        <f t="shared" ref="T3779:T3842" si="653">IF(E3779&lt;&gt;"",E3779,0)</f>
        <v>0</v>
      </c>
      <c r="U3779" s="131"/>
      <c r="V3779" s="131"/>
      <c r="W3779" s="131">
        <f>SUMIFS($F$3:F3779,$D$3:D3779,D3779,$C$3:C3779,"Buy")+SUMIFS($F$3:F3779,$D$3:D3779,D3779,$C$3:C3779,"Coin Deposit",$E$3:E3779,"&lt;&gt;")</f>
        <v>0</v>
      </c>
      <c r="X3779" s="131">
        <f t="shared" ref="X3779:X3842" si="654">IF(OR(C3779="buy",AND(C3779="Coin Deposit",E3779&lt;&gt;"")),SUMIFS($F:$F,$D:$D,D3779,$C:$C,"sell"),0)</f>
        <v>0</v>
      </c>
      <c r="Y3779" s="131">
        <f>IF($D3779=Y$1,SUMIFS($H$3:$H3779,$G$3:$G3779,Y$1,$C$3:$C3779,"Sell"),0)</f>
        <v>0</v>
      </c>
      <c r="Z3779" s="131">
        <f t="shared" ref="Z3779:Z3842" si="655">IF($D3779=Z$1,SUMIFS($H:$H,$G:$G,Z$1,$C:$C,"Buy")+SUMIFS($H:$H,$G:$G,Z$1,$C:$C,"Coin Deposit",$E:$E,"&lt;&gt;"),0)</f>
        <v>0</v>
      </c>
      <c r="AA3779" s="131">
        <f>IF($D3779=AA$1,SUMIFS($H$3:$H3779,$G$3:$G3779,AA$1,$C$3:$C3779,"Sell"),0)</f>
        <v>0</v>
      </c>
      <c r="AB3779" s="131">
        <f t="shared" ref="AB3779:AB3842" si="656">IF($D3779=AB$1,SUMIFS($H:$H,$G:$G,AB$1,$C:$C,"Buy")+SUMIFS($H:$H,$G:$G,AB$1,$C:$C,"Coin Deposit",$E:$E,"&lt;&gt;"),0)</f>
        <v>0</v>
      </c>
      <c r="AC3779" s="131">
        <f>SUMIFS('Deductions and Deposits'!$H:$H,'Deductions and Deposits'!$G:$G,D3779,'Deductions and Deposits'!$F:$F,"&lt;="&amp;B3779)+SUMIFS($F$3:F3779,$D$3:D3779,D3779,$C$3:C3779,"Coin Deposit",$E$3:E3779,"")</f>
        <v>0</v>
      </c>
      <c r="AD3779" s="131">
        <f>SUMIFS('Deductions and Deposits'!$D:$D,'Deductions and Deposits'!$C:$C,D3779)+SUMIFS($F:$F,$D:$D,D3779,$C:$C,"Coin Deduction")</f>
        <v>0</v>
      </c>
      <c r="AE3779" s="131">
        <f>Table5[[#This Row],[Column4]]+Table5[[#This Row],[Column14]]+Table5[[#This Row],[Column19]]+Table5[[#This Row],[Column12]]</f>
        <v>0</v>
      </c>
      <c r="AF3779" s="131">
        <f>Table5[[#This Row],[Column5]]+Table5[[#This Row],[Column13]]+Table5[[#This Row],[Column21]]+Table5[[#This Row],[Column18]]</f>
        <v>0</v>
      </c>
      <c r="AG3779" s="131">
        <f t="shared" ref="AG3779:AG3842" si="657">IF(AND((AC3779+Y3779+AA3779)&gt;AF3779,OR(C3779="buy",AND(C3779="Coin Deposit",E3779&lt;&gt;""))),(AC3779+Y3779+AA3779)-AF3779,0)</f>
        <v>0</v>
      </c>
      <c r="AH3779" s="131">
        <f t="shared" ref="AH3779:AH3842" si="658">IF(AND(AE3779&gt;AF3779,OR(C3779="buy",AND(C3779="Coin Deposit",E3779&lt;&gt;""))),AE3779-AF3779,0)</f>
        <v>0</v>
      </c>
      <c r="AI3779" s="131">
        <f>Table5[[#This Row],[Column17]]-Table5[[#This Row],[Column20]]</f>
        <v>0</v>
      </c>
      <c r="AJ3779" s="131">
        <f t="shared" ref="AJ3779:AJ3842" si="659">IF(AI3779&gt;F3779,F3779,AI3779)</f>
        <v>0</v>
      </c>
      <c r="AK3779" s="131">
        <f t="shared" si="651"/>
        <v>0</v>
      </c>
      <c r="AL3779" s="131">
        <f t="shared" ref="AL3779:AL3842" si="660">IFERROR(SUMIFS($AK:$AK,$D:$D,D3779)/SUMIFS($AJ:$AJ,$D:$D,D3779),0)</f>
        <v>0</v>
      </c>
      <c r="AM3779" s="131" t="str">
        <f t="shared" ref="AM3779:AM3842" si="661">C3779&amp;D3779</f>
        <v/>
      </c>
      <c r="AN3779" s="131" t="str">
        <f t="shared" ca="1" si="652"/>
        <v/>
      </c>
    </row>
    <row r="3780" spans="1:40" ht="20.25" customHeight="1" x14ac:dyDescent="0.3">
      <c r="A3780" s="127"/>
      <c r="B3780" s="164"/>
      <c r="C3780" s="139"/>
      <c r="D3780" s="140"/>
      <c r="E3780" s="139"/>
      <c r="F3780" s="139"/>
      <c r="G3780" s="140"/>
      <c r="H3780" s="139"/>
      <c r="I3780" s="129"/>
      <c r="L3780" s="128"/>
      <c r="M3780" s="128"/>
      <c r="N3780" s="128"/>
      <c r="O3780" s="128"/>
      <c r="P3780" s="128"/>
      <c r="Q3780" s="128"/>
      <c r="R3780" s="128"/>
      <c r="S3780" s="128"/>
      <c r="T3780" s="120">
        <f t="shared" si="653"/>
        <v>0</v>
      </c>
      <c r="U3780" s="131"/>
      <c r="V3780" s="131"/>
      <c r="W3780" s="131">
        <f>SUMIFS($F$3:F3780,$D$3:D3780,D3780,$C$3:C3780,"Buy")+SUMIFS($F$3:F3780,$D$3:D3780,D3780,$C$3:C3780,"Coin Deposit",$E$3:E3780,"&lt;&gt;")</f>
        <v>0</v>
      </c>
      <c r="X3780" s="131">
        <f t="shared" si="654"/>
        <v>0</v>
      </c>
      <c r="Y3780" s="131">
        <f>IF($D3780=Y$1,SUMIFS($H$3:$H3780,$G$3:$G3780,Y$1,$C$3:$C3780,"Sell"),0)</f>
        <v>0</v>
      </c>
      <c r="Z3780" s="131">
        <f t="shared" si="655"/>
        <v>0</v>
      </c>
      <c r="AA3780" s="131">
        <f>IF($D3780=AA$1,SUMIFS($H$3:$H3780,$G$3:$G3780,AA$1,$C$3:$C3780,"Sell"),0)</f>
        <v>0</v>
      </c>
      <c r="AB3780" s="131">
        <f t="shared" si="656"/>
        <v>0</v>
      </c>
      <c r="AC3780" s="131">
        <f>SUMIFS('Deductions and Deposits'!$H:$H,'Deductions and Deposits'!$G:$G,D3780,'Deductions and Deposits'!$F:$F,"&lt;="&amp;B3780)+SUMIFS($F$3:F3780,$D$3:D3780,D3780,$C$3:C3780,"Coin Deposit",$E$3:E3780,"")</f>
        <v>0</v>
      </c>
      <c r="AD3780" s="131">
        <f>SUMIFS('Deductions and Deposits'!$D:$D,'Deductions and Deposits'!$C:$C,D3780)+SUMIFS($F:$F,$D:$D,D3780,$C:$C,"Coin Deduction")</f>
        <v>0</v>
      </c>
      <c r="AE3780" s="131">
        <f>Table5[[#This Row],[Column4]]+Table5[[#This Row],[Column14]]+Table5[[#This Row],[Column19]]+Table5[[#This Row],[Column12]]</f>
        <v>0</v>
      </c>
      <c r="AF3780" s="131">
        <f>Table5[[#This Row],[Column5]]+Table5[[#This Row],[Column13]]+Table5[[#This Row],[Column21]]+Table5[[#This Row],[Column18]]</f>
        <v>0</v>
      </c>
      <c r="AG3780" s="131">
        <f t="shared" si="657"/>
        <v>0</v>
      </c>
      <c r="AH3780" s="131">
        <f t="shared" si="658"/>
        <v>0</v>
      </c>
      <c r="AI3780" s="131">
        <f>Table5[[#This Row],[Column17]]-Table5[[#This Row],[Column20]]</f>
        <v>0</v>
      </c>
      <c r="AJ3780" s="131">
        <f t="shared" si="659"/>
        <v>0</v>
      </c>
      <c r="AK3780" s="131">
        <f t="shared" si="651"/>
        <v>0</v>
      </c>
      <c r="AL3780" s="131">
        <f t="shared" si="660"/>
        <v>0</v>
      </c>
      <c r="AM3780" s="131" t="str">
        <f t="shared" si="661"/>
        <v/>
      </c>
      <c r="AN3780" s="131" t="str">
        <f t="shared" ca="1" si="652"/>
        <v/>
      </c>
    </row>
    <row r="3781" spans="1:40" ht="20.25" customHeight="1" x14ac:dyDescent="0.3">
      <c r="A3781" s="127"/>
      <c r="B3781" s="164"/>
      <c r="C3781" s="139"/>
      <c r="D3781" s="140"/>
      <c r="E3781" s="139"/>
      <c r="F3781" s="139"/>
      <c r="G3781" s="140"/>
      <c r="H3781" s="139"/>
      <c r="I3781" s="129"/>
      <c r="L3781" s="128"/>
      <c r="M3781" s="128"/>
      <c r="N3781" s="128"/>
      <c r="O3781" s="128"/>
      <c r="P3781" s="128"/>
      <c r="Q3781" s="128"/>
      <c r="R3781" s="128"/>
      <c r="S3781" s="128"/>
      <c r="T3781" s="120">
        <f t="shared" si="653"/>
        <v>0</v>
      </c>
      <c r="U3781" s="131"/>
      <c r="V3781" s="131"/>
      <c r="W3781" s="131">
        <f>SUMIFS($F$3:F3781,$D$3:D3781,D3781,$C$3:C3781,"Buy")+SUMIFS($F$3:F3781,$D$3:D3781,D3781,$C$3:C3781,"Coin Deposit",$E$3:E3781,"&lt;&gt;")</f>
        <v>0</v>
      </c>
      <c r="X3781" s="131">
        <f t="shared" si="654"/>
        <v>0</v>
      </c>
      <c r="Y3781" s="131">
        <f>IF($D3781=Y$1,SUMIFS($H$3:$H3781,$G$3:$G3781,Y$1,$C$3:$C3781,"Sell"),0)</f>
        <v>0</v>
      </c>
      <c r="Z3781" s="131">
        <f t="shared" si="655"/>
        <v>0</v>
      </c>
      <c r="AA3781" s="131">
        <f>IF($D3781=AA$1,SUMIFS($H$3:$H3781,$G$3:$G3781,AA$1,$C$3:$C3781,"Sell"),0)</f>
        <v>0</v>
      </c>
      <c r="AB3781" s="131">
        <f t="shared" si="656"/>
        <v>0</v>
      </c>
      <c r="AC3781" s="131">
        <f>SUMIFS('Deductions and Deposits'!$H:$H,'Deductions and Deposits'!$G:$G,D3781,'Deductions and Deposits'!$F:$F,"&lt;="&amp;B3781)+SUMIFS($F$3:F3781,$D$3:D3781,D3781,$C$3:C3781,"Coin Deposit",$E$3:E3781,"")</f>
        <v>0</v>
      </c>
      <c r="AD3781" s="131">
        <f>SUMIFS('Deductions and Deposits'!$D:$D,'Deductions and Deposits'!$C:$C,D3781)+SUMIFS($F:$F,$D:$D,D3781,$C:$C,"Coin Deduction")</f>
        <v>0</v>
      </c>
      <c r="AE3781" s="131">
        <f>Table5[[#This Row],[Column4]]+Table5[[#This Row],[Column14]]+Table5[[#This Row],[Column19]]+Table5[[#This Row],[Column12]]</f>
        <v>0</v>
      </c>
      <c r="AF3781" s="131">
        <f>Table5[[#This Row],[Column5]]+Table5[[#This Row],[Column13]]+Table5[[#This Row],[Column21]]+Table5[[#This Row],[Column18]]</f>
        <v>0</v>
      </c>
      <c r="AG3781" s="131">
        <f t="shared" si="657"/>
        <v>0</v>
      </c>
      <c r="AH3781" s="131">
        <f t="shared" si="658"/>
        <v>0</v>
      </c>
      <c r="AI3781" s="131">
        <f>Table5[[#This Row],[Column17]]-Table5[[#This Row],[Column20]]</f>
        <v>0</v>
      </c>
      <c r="AJ3781" s="131">
        <f t="shared" si="659"/>
        <v>0</v>
      </c>
      <c r="AK3781" s="131">
        <f t="shared" si="651"/>
        <v>0</v>
      </c>
      <c r="AL3781" s="131">
        <f t="shared" si="660"/>
        <v>0</v>
      </c>
      <c r="AM3781" s="131" t="str">
        <f t="shared" si="661"/>
        <v/>
      </c>
      <c r="AN3781" s="131" t="str">
        <f t="shared" ca="1" si="652"/>
        <v/>
      </c>
    </row>
    <row r="3782" spans="1:40" ht="20.25" customHeight="1" x14ac:dyDescent="0.3">
      <c r="A3782" s="127"/>
      <c r="B3782" s="164"/>
      <c r="C3782" s="139"/>
      <c r="D3782" s="140"/>
      <c r="E3782" s="139"/>
      <c r="F3782" s="139"/>
      <c r="G3782" s="140"/>
      <c r="H3782" s="139"/>
      <c r="I3782" s="129"/>
      <c r="L3782" s="128"/>
      <c r="M3782" s="128"/>
      <c r="N3782" s="128"/>
      <c r="O3782" s="128"/>
      <c r="P3782" s="128"/>
      <c r="Q3782" s="128"/>
      <c r="R3782" s="128"/>
      <c r="S3782" s="128"/>
      <c r="T3782" s="120">
        <f t="shared" si="653"/>
        <v>0</v>
      </c>
      <c r="U3782" s="131"/>
      <c r="V3782" s="131"/>
      <c r="W3782" s="131">
        <f>SUMIFS($F$3:F3782,$D$3:D3782,D3782,$C$3:C3782,"Buy")+SUMIFS($F$3:F3782,$D$3:D3782,D3782,$C$3:C3782,"Coin Deposit",$E$3:E3782,"&lt;&gt;")</f>
        <v>0</v>
      </c>
      <c r="X3782" s="131">
        <f t="shared" si="654"/>
        <v>0</v>
      </c>
      <c r="Y3782" s="131">
        <f>IF($D3782=Y$1,SUMIFS($H$3:$H3782,$G$3:$G3782,Y$1,$C$3:$C3782,"Sell"),0)</f>
        <v>0</v>
      </c>
      <c r="Z3782" s="131">
        <f t="shared" si="655"/>
        <v>0</v>
      </c>
      <c r="AA3782" s="131">
        <f>IF($D3782=AA$1,SUMIFS($H$3:$H3782,$G$3:$G3782,AA$1,$C$3:$C3782,"Sell"),0)</f>
        <v>0</v>
      </c>
      <c r="AB3782" s="131">
        <f t="shared" si="656"/>
        <v>0</v>
      </c>
      <c r="AC3782" s="131">
        <f>SUMIFS('Deductions and Deposits'!$H:$H,'Deductions and Deposits'!$G:$G,D3782,'Deductions and Deposits'!$F:$F,"&lt;="&amp;B3782)+SUMIFS($F$3:F3782,$D$3:D3782,D3782,$C$3:C3782,"Coin Deposit",$E$3:E3782,"")</f>
        <v>0</v>
      </c>
      <c r="AD3782" s="131">
        <f>SUMIFS('Deductions and Deposits'!$D:$D,'Deductions and Deposits'!$C:$C,D3782)+SUMIFS($F:$F,$D:$D,D3782,$C:$C,"Coin Deduction")</f>
        <v>0</v>
      </c>
      <c r="AE3782" s="131">
        <f>Table5[[#This Row],[Column4]]+Table5[[#This Row],[Column14]]+Table5[[#This Row],[Column19]]+Table5[[#This Row],[Column12]]</f>
        <v>0</v>
      </c>
      <c r="AF3782" s="131">
        <f>Table5[[#This Row],[Column5]]+Table5[[#This Row],[Column13]]+Table5[[#This Row],[Column21]]+Table5[[#This Row],[Column18]]</f>
        <v>0</v>
      </c>
      <c r="AG3782" s="131">
        <f t="shared" si="657"/>
        <v>0</v>
      </c>
      <c r="AH3782" s="131">
        <f t="shared" si="658"/>
        <v>0</v>
      </c>
      <c r="AI3782" s="131">
        <f>Table5[[#This Row],[Column17]]-Table5[[#This Row],[Column20]]</f>
        <v>0</v>
      </c>
      <c r="AJ3782" s="131">
        <f t="shared" si="659"/>
        <v>0</v>
      </c>
      <c r="AK3782" s="131">
        <f t="shared" si="651"/>
        <v>0</v>
      </c>
      <c r="AL3782" s="131">
        <f t="shared" si="660"/>
        <v>0</v>
      </c>
      <c r="AM3782" s="131" t="str">
        <f t="shared" si="661"/>
        <v/>
      </c>
      <c r="AN3782" s="131" t="str">
        <f t="shared" ca="1" si="652"/>
        <v/>
      </c>
    </row>
    <row r="3783" spans="1:40" ht="20.25" customHeight="1" x14ac:dyDescent="0.3">
      <c r="A3783" s="127"/>
      <c r="B3783" s="164"/>
      <c r="C3783" s="139"/>
      <c r="D3783" s="140"/>
      <c r="E3783" s="139"/>
      <c r="F3783" s="139"/>
      <c r="G3783" s="140"/>
      <c r="H3783" s="139"/>
      <c r="I3783" s="129"/>
      <c r="L3783" s="128"/>
      <c r="M3783" s="128"/>
      <c r="N3783" s="128"/>
      <c r="O3783" s="128"/>
      <c r="P3783" s="128"/>
      <c r="Q3783" s="128"/>
      <c r="R3783" s="128"/>
      <c r="S3783" s="128"/>
      <c r="T3783" s="120">
        <f t="shared" si="653"/>
        <v>0</v>
      </c>
      <c r="U3783" s="131"/>
      <c r="V3783" s="131"/>
      <c r="W3783" s="131">
        <f>SUMIFS($F$3:F3783,$D$3:D3783,D3783,$C$3:C3783,"Buy")+SUMIFS($F$3:F3783,$D$3:D3783,D3783,$C$3:C3783,"Coin Deposit",$E$3:E3783,"&lt;&gt;")</f>
        <v>0</v>
      </c>
      <c r="X3783" s="131">
        <f t="shared" si="654"/>
        <v>0</v>
      </c>
      <c r="Y3783" s="131">
        <f>IF($D3783=Y$1,SUMIFS($H$3:$H3783,$G$3:$G3783,Y$1,$C$3:$C3783,"Sell"),0)</f>
        <v>0</v>
      </c>
      <c r="Z3783" s="131">
        <f t="shared" si="655"/>
        <v>0</v>
      </c>
      <c r="AA3783" s="131">
        <f>IF($D3783=AA$1,SUMIFS($H$3:$H3783,$G$3:$G3783,AA$1,$C$3:$C3783,"Sell"),0)</f>
        <v>0</v>
      </c>
      <c r="AB3783" s="131">
        <f t="shared" si="656"/>
        <v>0</v>
      </c>
      <c r="AC3783" s="131">
        <f>SUMIFS('Deductions and Deposits'!$H:$H,'Deductions and Deposits'!$G:$G,D3783,'Deductions and Deposits'!$F:$F,"&lt;="&amp;B3783)+SUMIFS($F$3:F3783,$D$3:D3783,D3783,$C$3:C3783,"Coin Deposit",$E$3:E3783,"")</f>
        <v>0</v>
      </c>
      <c r="AD3783" s="131">
        <f>SUMIFS('Deductions and Deposits'!$D:$D,'Deductions and Deposits'!$C:$C,D3783)+SUMIFS($F:$F,$D:$D,D3783,$C:$C,"Coin Deduction")</f>
        <v>0</v>
      </c>
      <c r="AE3783" s="131">
        <f>Table5[[#This Row],[Column4]]+Table5[[#This Row],[Column14]]+Table5[[#This Row],[Column19]]+Table5[[#This Row],[Column12]]</f>
        <v>0</v>
      </c>
      <c r="AF3783" s="131">
        <f>Table5[[#This Row],[Column5]]+Table5[[#This Row],[Column13]]+Table5[[#This Row],[Column21]]+Table5[[#This Row],[Column18]]</f>
        <v>0</v>
      </c>
      <c r="AG3783" s="131">
        <f t="shared" si="657"/>
        <v>0</v>
      </c>
      <c r="AH3783" s="131">
        <f t="shared" si="658"/>
        <v>0</v>
      </c>
      <c r="AI3783" s="131">
        <f>Table5[[#This Row],[Column17]]-Table5[[#This Row],[Column20]]</f>
        <v>0</v>
      </c>
      <c r="AJ3783" s="131">
        <f t="shared" si="659"/>
        <v>0</v>
      </c>
      <c r="AK3783" s="131">
        <f t="shared" si="651"/>
        <v>0</v>
      </c>
      <c r="AL3783" s="131">
        <f t="shared" si="660"/>
        <v>0</v>
      </c>
      <c r="AM3783" s="131" t="str">
        <f t="shared" si="661"/>
        <v/>
      </c>
      <c r="AN3783" s="131" t="str">
        <f t="shared" ca="1" si="652"/>
        <v/>
      </c>
    </row>
    <row r="3784" spans="1:40" ht="20.25" customHeight="1" x14ac:dyDescent="0.3">
      <c r="A3784" s="127"/>
      <c r="B3784" s="164"/>
      <c r="C3784" s="139"/>
      <c r="D3784" s="140"/>
      <c r="E3784" s="139"/>
      <c r="F3784" s="139"/>
      <c r="G3784" s="140"/>
      <c r="H3784" s="139"/>
      <c r="I3784" s="129"/>
      <c r="L3784" s="128"/>
      <c r="M3784" s="128"/>
      <c r="N3784" s="128"/>
      <c r="O3784" s="128"/>
      <c r="P3784" s="128"/>
      <c r="Q3784" s="128"/>
      <c r="R3784" s="128"/>
      <c r="S3784" s="128"/>
      <c r="T3784" s="120">
        <f t="shared" si="653"/>
        <v>0</v>
      </c>
      <c r="U3784" s="131"/>
      <c r="V3784" s="131"/>
      <c r="W3784" s="131">
        <f>SUMIFS($F$3:F3784,$D$3:D3784,D3784,$C$3:C3784,"Buy")+SUMIFS($F$3:F3784,$D$3:D3784,D3784,$C$3:C3784,"Coin Deposit",$E$3:E3784,"&lt;&gt;")</f>
        <v>0</v>
      </c>
      <c r="X3784" s="131">
        <f t="shared" si="654"/>
        <v>0</v>
      </c>
      <c r="Y3784" s="131">
        <f>IF($D3784=Y$1,SUMIFS($H$3:$H3784,$G$3:$G3784,Y$1,$C$3:$C3784,"Sell"),0)</f>
        <v>0</v>
      </c>
      <c r="Z3784" s="131">
        <f t="shared" si="655"/>
        <v>0</v>
      </c>
      <c r="AA3784" s="131">
        <f>IF($D3784=AA$1,SUMIFS($H$3:$H3784,$G$3:$G3784,AA$1,$C$3:$C3784,"Sell"),0)</f>
        <v>0</v>
      </c>
      <c r="AB3784" s="131">
        <f t="shared" si="656"/>
        <v>0</v>
      </c>
      <c r="AC3784" s="131">
        <f>SUMIFS('Deductions and Deposits'!$H:$H,'Deductions and Deposits'!$G:$G,D3784,'Deductions and Deposits'!$F:$F,"&lt;="&amp;B3784)+SUMIFS($F$3:F3784,$D$3:D3784,D3784,$C$3:C3784,"Coin Deposit",$E$3:E3784,"")</f>
        <v>0</v>
      </c>
      <c r="AD3784" s="131">
        <f>SUMIFS('Deductions and Deposits'!$D:$D,'Deductions and Deposits'!$C:$C,D3784)+SUMIFS($F:$F,$D:$D,D3784,$C:$C,"Coin Deduction")</f>
        <v>0</v>
      </c>
      <c r="AE3784" s="131">
        <f>Table5[[#This Row],[Column4]]+Table5[[#This Row],[Column14]]+Table5[[#This Row],[Column19]]+Table5[[#This Row],[Column12]]</f>
        <v>0</v>
      </c>
      <c r="AF3784" s="131">
        <f>Table5[[#This Row],[Column5]]+Table5[[#This Row],[Column13]]+Table5[[#This Row],[Column21]]+Table5[[#This Row],[Column18]]</f>
        <v>0</v>
      </c>
      <c r="AG3784" s="131">
        <f t="shared" si="657"/>
        <v>0</v>
      </c>
      <c r="AH3784" s="131">
        <f t="shared" si="658"/>
        <v>0</v>
      </c>
      <c r="AI3784" s="131">
        <f>Table5[[#This Row],[Column17]]-Table5[[#This Row],[Column20]]</f>
        <v>0</v>
      </c>
      <c r="AJ3784" s="131">
        <f t="shared" si="659"/>
        <v>0</v>
      </c>
      <c r="AK3784" s="131">
        <f t="shared" si="651"/>
        <v>0</v>
      </c>
      <c r="AL3784" s="131">
        <f t="shared" si="660"/>
        <v>0</v>
      </c>
      <c r="AM3784" s="131" t="str">
        <f t="shared" si="661"/>
        <v/>
      </c>
      <c r="AN3784" s="131" t="str">
        <f t="shared" ca="1" si="652"/>
        <v/>
      </c>
    </row>
    <row r="3785" spans="1:40" ht="20.25" customHeight="1" x14ac:dyDescent="0.3">
      <c r="A3785" s="127"/>
      <c r="B3785" s="164"/>
      <c r="C3785" s="139"/>
      <c r="D3785" s="140"/>
      <c r="E3785" s="139"/>
      <c r="F3785" s="139"/>
      <c r="G3785" s="140"/>
      <c r="H3785" s="139"/>
      <c r="I3785" s="129"/>
      <c r="L3785" s="128"/>
      <c r="M3785" s="128"/>
      <c r="N3785" s="128"/>
      <c r="O3785" s="128"/>
      <c r="P3785" s="128"/>
      <c r="Q3785" s="128"/>
      <c r="R3785" s="128"/>
      <c r="S3785" s="128"/>
      <c r="T3785" s="120">
        <f t="shared" si="653"/>
        <v>0</v>
      </c>
      <c r="U3785" s="131"/>
      <c r="V3785" s="131"/>
      <c r="W3785" s="131">
        <f>SUMIFS($F$3:F3785,$D$3:D3785,D3785,$C$3:C3785,"Buy")+SUMIFS($F$3:F3785,$D$3:D3785,D3785,$C$3:C3785,"Coin Deposit",$E$3:E3785,"&lt;&gt;")</f>
        <v>0</v>
      </c>
      <c r="X3785" s="131">
        <f t="shared" si="654"/>
        <v>0</v>
      </c>
      <c r="Y3785" s="131">
        <f>IF($D3785=Y$1,SUMIFS($H$3:$H3785,$G$3:$G3785,Y$1,$C$3:$C3785,"Sell"),0)</f>
        <v>0</v>
      </c>
      <c r="Z3785" s="131">
        <f t="shared" si="655"/>
        <v>0</v>
      </c>
      <c r="AA3785" s="131">
        <f>IF($D3785=AA$1,SUMIFS($H$3:$H3785,$G$3:$G3785,AA$1,$C$3:$C3785,"Sell"),0)</f>
        <v>0</v>
      </c>
      <c r="AB3785" s="131">
        <f t="shared" si="656"/>
        <v>0</v>
      </c>
      <c r="AC3785" s="131">
        <f>SUMIFS('Deductions and Deposits'!$H:$H,'Deductions and Deposits'!$G:$G,D3785,'Deductions and Deposits'!$F:$F,"&lt;="&amp;B3785)+SUMIFS($F$3:F3785,$D$3:D3785,D3785,$C$3:C3785,"Coin Deposit",$E$3:E3785,"")</f>
        <v>0</v>
      </c>
      <c r="AD3785" s="131">
        <f>SUMIFS('Deductions and Deposits'!$D:$D,'Deductions and Deposits'!$C:$C,D3785)+SUMIFS($F:$F,$D:$D,D3785,$C:$C,"Coin Deduction")</f>
        <v>0</v>
      </c>
      <c r="AE3785" s="131">
        <f>Table5[[#This Row],[Column4]]+Table5[[#This Row],[Column14]]+Table5[[#This Row],[Column19]]+Table5[[#This Row],[Column12]]</f>
        <v>0</v>
      </c>
      <c r="AF3785" s="131">
        <f>Table5[[#This Row],[Column5]]+Table5[[#This Row],[Column13]]+Table5[[#This Row],[Column21]]+Table5[[#This Row],[Column18]]</f>
        <v>0</v>
      </c>
      <c r="AG3785" s="131">
        <f t="shared" si="657"/>
        <v>0</v>
      </c>
      <c r="AH3785" s="131">
        <f t="shared" si="658"/>
        <v>0</v>
      </c>
      <c r="AI3785" s="131">
        <f>Table5[[#This Row],[Column17]]-Table5[[#This Row],[Column20]]</f>
        <v>0</v>
      </c>
      <c r="AJ3785" s="131">
        <f t="shared" si="659"/>
        <v>0</v>
      </c>
      <c r="AK3785" s="131">
        <f t="shared" si="651"/>
        <v>0</v>
      </c>
      <c r="AL3785" s="131">
        <f t="shared" si="660"/>
        <v>0</v>
      </c>
      <c r="AM3785" s="131" t="str">
        <f t="shared" si="661"/>
        <v/>
      </c>
      <c r="AN3785" s="131" t="str">
        <f t="shared" ca="1" si="652"/>
        <v/>
      </c>
    </row>
    <row r="3786" spans="1:40" ht="20.25" customHeight="1" x14ac:dyDescent="0.3">
      <c r="A3786" s="127"/>
      <c r="B3786" s="164"/>
      <c r="C3786" s="139"/>
      <c r="D3786" s="140"/>
      <c r="E3786" s="139"/>
      <c r="F3786" s="139"/>
      <c r="G3786" s="140"/>
      <c r="H3786" s="139"/>
      <c r="I3786" s="129"/>
      <c r="L3786" s="128"/>
      <c r="M3786" s="128"/>
      <c r="N3786" s="128"/>
      <c r="O3786" s="128"/>
      <c r="P3786" s="128"/>
      <c r="Q3786" s="128"/>
      <c r="R3786" s="128"/>
      <c r="S3786" s="128"/>
      <c r="T3786" s="120">
        <f t="shared" si="653"/>
        <v>0</v>
      </c>
      <c r="U3786" s="131"/>
      <c r="V3786" s="131"/>
      <c r="W3786" s="131">
        <f>SUMIFS($F$3:F3786,$D$3:D3786,D3786,$C$3:C3786,"Buy")+SUMIFS($F$3:F3786,$D$3:D3786,D3786,$C$3:C3786,"Coin Deposit",$E$3:E3786,"&lt;&gt;")</f>
        <v>0</v>
      </c>
      <c r="X3786" s="131">
        <f t="shared" si="654"/>
        <v>0</v>
      </c>
      <c r="Y3786" s="131">
        <f>IF($D3786=Y$1,SUMIFS($H$3:$H3786,$G$3:$G3786,Y$1,$C$3:$C3786,"Sell"),0)</f>
        <v>0</v>
      </c>
      <c r="Z3786" s="131">
        <f t="shared" si="655"/>
        <v>0</v>
      </c>
      <c r="AA3786" s="131">
        <f>IF($D3786=AA$1,SUMIFS($H$3:$H3786,$G$3:$G3786,AA$1,$C$3:$C3786,"Sell"),0)</f>
        <v>0</v>
      </c>
      <c r="AB3786" s="131">
        <f t="shared" si="656"/>
        <v>0</v>
      </c>
      <c r="AC3786" s="131">
        <f>SUMIFS('Deductions and Deposits'!$H:$H,'Deductions and Deposits'!$G:$G,D3786,'Deductions and Deposits'!$F:$F,"&lt;="&amp;B3786)+SUMIFS($F$3:F3786,$D$3:D3786,D3786,$C$3:C3786,"Coin Deposit",$E$3:E3786,"")</f>
        <v>0</v>
      </c>
      <c r="AD3786" s="131">
        <f>SUMIFS('Deductions and Deposits'!$D:$D,'Deductions and Deposits'!$C:$C,D3786)+SUMIFS($F:$F,$D:$D,D3786,$C:$C,"Coin Deduction")</f>
        <v>0</v>
      </c>
      <c r="AE3786" s="131">
        <f>Table5[[#This Row],[Column4]]+Table5[[#This Row],[Column14]]+Table5[[#This Row],[Column19]]+Table5[[#This Row],[Column12]]</f>
        <v>0</v>
      </c>
      <c r="AF3786" s="131">
        <f>Table5[[#This Row],[Column5]]+Table5[[#This Row],[Column13]]+Table5[[#This Row],[Column21]]+Table5[[#This Row],[Column18]]</f>
        <v>0</v>
      </c>
      <c r="AG3786" s="131">
        <f t="shared" si="657"/>
        <v>0</v>
      </c>
      <c r="AH3786" s="131">
        <f t="shared" si="658"/>
        <v>0</v>
      </c>
      <c r="AI3786" s="131">
        <f>Table5[[#This Row],[Column17]]-Table5[[#This Row],[Column20]]</f>
        <v>0</v>
      </c>
      <c r="AJ3786" s="131">
        <f t="shared" si="659"/>
        <v>0</v>
      </c>
      <c r="AK3786" s="131">
        <f t="shared" si="651"/>
        <v>0</v>
      </c>
      <c r="AL3786" s="131">
        <f t="shared" si="660"/>
        <v>0</v>
      </c>
      <c r="AM3786" s="131" t="str">
        <f t="shared" si="661"/>
        <v/>
      </c>
      <c r="AN3786" s="131" t="str">
        <f t="shared" ca="1" si="652"/>
        <v/>
      </c>
    </row>
    <row r="3787" spans="1:40" ht="20.25" customHeight="1" x14ac:dyDescent="0.3">
      <c r="A3787" s="127"/>
      <c r="B3787" s="164"/>
      <c r="C3787" s="139"/>
      <c r="D3787" s="140"/>
      <c r="E3787" s="139"/>
      <c r="F3787" s="139"/>
      <c r="G3787" s="140"/>
      <c r="H3787" s="139"/>
      <c r="I3787" s="129"/>
      <c r="L3787" s="128"/>
      <c r="M3787" s="128"/>
      <c r="N3787" s="128"/>
      <c r="O3787" s="128"/>
      <c r="P3787" s="128"/>
      <c r="Q3787" s="128"/>
      <c r="R3787" s="128"/>
      <c r="S3787" s="128"/>
      <c r="T3787" s="120">
        <f t="shared" si="653"/>
        <v>0</v>
      </c>
      <c r="U3787" s="131"/>
      <c r="V3787" s="131"/>
      <c r="W3787" s="131">
        <f>SUMIFS($F$3:F3787,$D$3:D3787,D3787,$C$3:C3787,"Buy")+SUMIFS($F$3:F3787,$D$3:D3787,D3787,$C$3:C3787,"Coin Deposit",$E$3:E3787,"&lt;&gt;")</f>
        <v>0</v>
      </c>
      <c r="X3787" s="131">
        <f t="shared" si="654"/>
        <v>0</v>
      </c>
      <c r="Y3787" s="131">
        <f>IF($D3787=Y$1,SUMIFS($H$3:$H3787,$G$3:$G3787,Y$1,$C$3:$C3787,"Sell"),0)</f>
        <v>0</v>
      </c>
      <c r="Z3787" s="131">
        <f t="shared" si="655"/>
        <v>0</v>
      </c>
      <c r="AA3787" s="131">
        <f>IF($D3787=AA$1,SUMIFS($H$3:$H3787,$G$3:$G3787,AA$1,$C$3:$C3787,"Sell"),0)</f>
        <v>0</v>
      </c>
      <c r="AB3787" s="131">
        <f t="shared" si="656"/>
        <v>0</v>
      </c>
      <c r="AC3787" s="131">
        <f>SUMIFS('Deductions and Deposits'!$H:$H,'Deductions and Deposits'!$G:$G,D3787,'Deductions and Deposits'!$F:$F,"&lt;="&amp;B3787)+SUMIFS($F$3:F3787,$D$3:D3787,D3787,$C$3:C3787,"Coin Deposit",$E$3:E3787,"")</f>
        <v>0</v>
      </c>
      <c r="AD3787" s="131">
        <f>SUMIFS('Deductions and Deposits'!$D:$D,'Deductions and Deposits'!$C:$C,D3787)+SUMIFS($F:$F,$D:$D,D3787,$C:$C,"Coin Deduction")</f>
        <v>0</v>
      </c>
      <c r="AE3787" s="131">
        <f>Table5[[#This Row],[Column4]]+Table5[[#This Row],[Column14]]+Table5[[#This Row],[Column19]]+Table5[[#This Row],[Column12]]</f>
        <v>0</v>
      </c>
      <c r="AF3787" s="131">
        <f>Table5[[#This Row],[Column5]]+Table5[[#This Row],[Column13]]+Table5[[#This Row],[Column21]]+Table5[[#This Row],[Column18]]</f>
        <v>0</v>
      </c>
      <c r="AG3787" s="131">
        <f t="shared" si="657"/>
        <v>0</v>
      </c>
      <c r="AH3787" s="131">
        <f t="shared" si="658"/>
        <v>0</v>
      </c>
      <c r="AI3787" s="131">
        <f>Table5[[#This Row],[Column17]]-Table5[[#This Row],[Column20]]</f>
        <v>0</v>
      </c>
      <c r="AJ3787" s="131">
        <f t="shared" si="659"/>
        <v>0</v>
      </c>
      <c r="AK3787" s="131">
        <f t="shared" si="651"/>
        <v>0</v>
      </c>
      <c r="AL3787" s="131">
        <f t="shared" si="660"/>
        <v>0</v>
      </c>
      <c r="AM3787" s="131" t="str">
        <f t="shared" si="661"/>
        <v/>
      </c>
      <c r="AN3787" s="131" t="str">
        <f t="shared" ca="1" si="652"/>
        <v/>
      </c>
    </row>
    <row r="3788" spans="1:40" ht="20.25" customHeight="1" x14ac:dyDescent="0.3">
      <c r="A3788" s="127"/>
      <c r="B3788" s="164"/>
      <c r="C3788" s="139"/>
      <c r="D3788" s="140"/>
      <c r="E3788" s="139"/>
      <c r="F3788" s="139"/>
      <c r="G3788" s="140"/>
      <c r="H3788" s="139"/>
      <c r="I3788" s="129"/>
      <c r="L3788" s="128"/>
      <c r="M3788" s="128"/>
      <c r="N3788" s="128"/>
      <c r="O3788" s="128"/>
      <c r="P3788" s="128"/>
      <c r="Q3788" s="128"/>
      <c r="R3788" s="128"/>
      <c r="S3788" s="128"/>
      <c r="T3788" s="120">
        <f t="shared" si="653"/>
        <v>0</v>
      </c>
      <c r="U3788" s="131"/>
      <c r="V3788" s="131"/>
      <c r="W3788" s="131">
        <f>SUMIFS($F$3:F3788,$D$3:D3788,D3788,$C$3:C3788,"Buy")+SUMIFS($F$3:F3788,$D$3:D3788,D3788,$C$3:C3788,"Coin Deposit",$E$3:E3788,"&lt;&gt;")</f>
        <v>0</v>
      </c>
      <c r="X3788" s="131">
        <f t="shared" si="654"/>
        <v>0</v>
      </c>
      <c r="Y3788" s="131">
        <f>IF($D3788=Y$1,SUMIFS($H$3:$H3788,$G$3:$G3788,Y$1,$C$3:$C3788,"Sell"),0)</f>
        <v>0</v>
      </c>
      <c r="Z3788" s="131">
        <f t="shared" si="655"/>
        <v>0</v>
      </c>
      <c r="AA3788" s="131">
        <f>IF($D3788=AA$1,SUMIFS($H$3:$H3788,$G$3:$G3788,AA$1,$C$3:$C3788,"Sell"),0)</f>
        <v>0</v>
      </c>
      <c r="AB3788" s="131">
        <f t="shared" si="656"/>
        <v>0</v>
      </c>
      <c r="AC3788" s="131">
        <f>SUMIFS('Deductions and Deposits'!$H:$H,'Deductions and Deposits'!$G:$G,D3788,'Deductions and Deposits'!$F:$F,"&lt;="&amp;B3788)+SUMIFS($F$3:F3788,$D$3:D3788,D3788,$C$3:C3788,"Coin Deposit",$E$3:E3788,"")</f>
        <v>0</v>
      </c>
      <c r="AD3788" s="131">
        <f>SUMIFS('Deductions and Deposits'!$D:$D,'Deductions and Deposits'!$C:$C,D3788)+SUMIFS($F:$F,$D:$D,D3788,$C:$C,"Coin Deduction")</f>
        <v>0</v>
      </c>
      <c r="AE3788" s="131">
        <f>Table5[[#This Row],[Column4]]+Table5[[#This Row],[Column14]]+Table5[[#This Row],[Column19]]+Table5[[#This Row],[Column12]]</f>
        <v>0</v>
      </c>
      <c r="AF3788" s="131">
        <f>Table5[[#This Row],[Column5]]+Table5[[#This Row],[Column13]]+Table5[[#This Row],[Column21]]+Table5[[#This Row],[Column18]]</f>
        <v>0</v>
      </c>
      <c r="AG3788" s="131">
        <f t="shared" si="657"/>
        <v>0</v>
      </c>
      <c r="AH3788" s="131">
        <f t="shared" si="658"/>
        <v>0</v>
      </c>
      <c r="AI3788" s="131">
        <f>Table5[[#This Row],[Column17]]-Table5[[#This Row],[Column20]]</f>
        <v>0</v>
      </c>
      <c r="AJ3788" s="131">
        <f t="shared" si="659"/>
        <v>0</v>
      </c>
      <c r="AK3788" s="131">
        <f t="shared" si="651"/>
        <v>0</v>
      </c>
      <c r="AL3788" s="131">
        <f t="shared" si="660"/>
        <v>0</v>
      </c>
      <c r="AM3788" s="131" t="str">
        <f t="shared" si="661"/>
        <v/>
      </c>
      <c r="AN3788" s="131" t="str">
        <f t="shared" ca="1" si="652"/>
        <v/>
      </c>
    </row>
    <row r="3789" spans="1:40" ht="20.25" customHeight="1" x14ac:dyDescent="0.3">
      <c r="A3789" s="127"/>
      <c r="B3789" s="164"/>
      <c r="C3789" s="139"/>
      <c r="D3789" s="140"/>
      <c r="E3789" s="139"/>
      <c r="F3789" s="139"/>
      <c r="G3789" s="140"/>
      <c r="H3789" s="139"/>
      <c r="I3789" s="129"/>
      <c r="L3789" s="128"/>
      <c r="M3789" s="128"/>
      <c r="N3789" s="128"/>
      <c r="O3789" s="128"/>
      <c r="P3789" s="128"/>
      <c r="Q3789" s="128"/>
      <c r="R3789" s="128"/>
      <c r="S3789" s="128"/>
      <c r="T3789" s="120">
        <f t="shared" si="653"/>
        <v>0</v>
      </c>
      <c r="U3789" s="131"/>
      <c r="V3789" s="131"/>
      <c r="W3789" s="131">
        <f>SUMIFS($F$3:F3789,$D$3:D3789,D3789,$C$3:C3789,"Buy")+SUMIFS($F$3:F3789,$D$3:D3789,D3789,$C$3:C3789,"Coin Deposit",$E$3:E3789,"&lt;&gt;")</f>
        <v>0</v>
      </c>
      <c r="X3789" s="131">
        <f t="shared" si="654"/>
        <v>0</v>
      </c>
      <c r="Y3789" s="131">
        <f>IF($D3789=Y$1,SUMIFS($H$3:$H3789,$G$3:$G3789,Y$1,$C$3:$C3789,"Sell"),0)</f>
        <v>0</v>
      </c>
      <c r="Z3789" s="131">
        <f t="shared" si="655"/>
        <v>0</v>
      </c>
      <c r="AA3789" s="131">
        <f>IF($D3789=AA$1,SUMIFS($H$3:$H3789,$G$3:$G3789,AA$1,$C$3:$C3789,"Sell"),0)</f>
        <v>0</v>
      </c>
      <c r="AB3789" s="131">
        <f t="shared" si="656"/>
        <v>0</v>
      </c>
      <c r="AC3789" s="131">
        <f>SUMIFS('Deductions and Deposits'!$H:$H,'Deductions and Deposits'!$G:$G,D3789,'Deductions and Deposits'!$F:$F,"&lt;="&amp;B3789)+SUMIFS($F$3:F3789,$D$3:D3789,D3789,$C$3:C3789,"Coin Deposit",$E$3:E3789,"")</f>
        <v>0</v>
      </c>
      <c r="AD3789" s="131">
        <f>SUMIFS('Deductions and Deposits'!$D:$D,'Deductions and Deposits'!$C:$C,D3789)+SUMIFS($F:$F,$D:$D,D3789,$C:$C,"Coin Deduction")</f>
        <v>0</v>
      </c>
      <c r="AE3789" s="131">
        <f>Table5[[#This Row],[Column4]]+Table5[[#This Row],[Column14]]+Table5[[#This Row],[Column19]]+Table5[[#This Row],[Column12]]</f>
        <v>0</v>
      </c>
      <c r="AF3789" s="131">
        <f>Table5[[#This Row],[Column5]]+Table5[[#This Row],[Column13]]+Table5[[#This Row],[Column21]]+Table5[[#This Row],[Column18]]</f>
        <v>0</v>
      </c>
      <c r="AG3789" s="131">
        <f t="shared" si="657"/>
        <v>0</v>
      </c>
      <c r="AH3789" s="131">
        <f t="shared" si="658"/>
        <v>0</v>
      </c>
      <c r="AI3789" s="131">
        <f>Table5[[#This Row],[Column17]]-Table5[[#This Row],[Column20]]</f>
        <v>0</v>
      </c>
      <c r="AJ3789" s="131">
        <f t="shared" si="659"/>
        <v>0</v>
      </c>
      <c r="AK3789" s="131">
        <f t="shared" si="651"/>
        <v>0</v>
      </c>
      <c r="AL3789" s="131">
        <f t="shared" si="660"/>
        <v>0</v>
      </c>
      <c r="AM3789" s="131" t="str">
        <f t="shared" si="661"/>
        <v/>
      </c>
      <c r="AN3789" s="131" t="str">
        <f t="shared" ca="1" si="652"/>
        <v/>
      </c>
    </row>
    <row r="3790" spans="1:40" ht="20.25" customHeight="1" x14ac:dyDescent="0.3">
      <c r="A3790" s="127"/>
      <c r="B3790" s="164"/>
      <c r="C3790" s="139"/>
      <c r="D3790" s="140"/>
      <c r="E3790" s="139"/>
      <c r="F3790" s="139"/>
      <c r="G3790" s="140"/>
      <c r="H3790" s="139"/>
      <c r="I3790" s="129"/>
      <c r="L3790" s="128"/>
      <c r="M3790" s="128"/>
      <c r="N3790" s="128"/>
      <c r="O3790" s="128"/>
      <c r="P3790" s="128"/>
      <c r="Q3790" s="128"/>
      <c r="R3790" s="128"/>
      <c r="S3790" s="128"/>
      <c r="T3790" s="120">
        <f t="shared" si="653"/>
        <v>0</v>
      </c>
      <c r="U3790" s="131"/>
      <c r="V3790" s="131"/>
      <c r="W3790" s="131">
        <f>SUMIFS($F$3:F3790,$D$3:D3790,D3790,$C$3:C3790,"Buy")+SUMIFS($F$3:F3790,$D$3:D3790,D3790,$C$3:C3790,"Coin Deposit",$E$3:E3790,"&lt;&gt;")</f>
        <v>0</v>
      </c>
      <c r="X3790" s="131">
        <f t="shared" si="654"/>
        <v>0</v>
      </c>
      <c r="Y3790" s="131">
        <f>IF($D3790=Y$1,SUMIFS($H$3:$H3790,$G$3:$G3790,Y$1,$C$3:$C3790,"Sell"),0)</f>
        <v>0</v>
      </c>
      <c r="Z3790" s="131">
        <f t="shared" si="655"/>
        <v>0</v>
      </c>
      <c r="AA3790" s="131">
        <f>IF($D3790=AA$1,SUMIFS($H$3:$H3790,$G$3:$G3790,AA$1,$C$3:$C3790,"Sell"),0)</f>
        <v>0</v>
      </c>
      <c r="AB3790" s="131">
        <f t="shared" si="656"/>
        <v>0</v>
      </c>
      <c r="AC3790" s="131">
        <f>SUMIFS('Deductions and Deposits'!$H:$H,'Deductions and Deposits'!$G:$G,D3790,'Deductions and Deposits'!$F:$F,"&lt;="&amp;B3790)+SUMIFS($F$3:F3790,$D$3:D3790,D3790,$C$3:C3790,"Coin Deposit",$E$3:E3790,"")</f>
        <v>0</v>
      </c>
      <c r="AD3790" s="131">
        <f>SUMIFS('Deductions and Deposits'!$D:$D,'Deductions and Deposits'!$C:$C,D3790)+SUMIFS($F:$F,$D:$D,D3790,$C:$C,"Coin Deduction")</f>
        <v>0</v>
      </c>
      <c r="AE3790" s="131">
        <f>Table5[[#This Row],[Column4]]+Table5[[#This Row],[Column14]]+Table5[[#This Row],[Column19]]+Table5[[#This Row],[Column12]]</f>
        <v>0</v>
      </c>
      <c r="AF3790" s="131">
        <f>Table5[[#This Row],[Column5]]+Table5[[#This Row],[Column13]]+Table5[[#This Row],[Column21]]+Table5[[#This Row],[Column18]]</f>
        <v>0</v>
      </c>
      <c r="AG3790" s="131">
        <f t="shared" si="657"/>
        <v>0</v>
      </c>
      <c r="AH3790" s="131">
        <f t="shared" si="658"/>
        <v>0</v>
      </c>
      <c r="AI3790" s="131">
        <f>Table5[[#This Row],[Column17]]-Table5[[#This Row],[Column20]]</f>
        <v>0</v>
      </c>
      <c r="AJ3790" s="131">
        <f t="shared" si="659"/>
        <v>0</v>
      </c>
      <c r="AK3790" s="131">
        <f t="shared" si="651"/>
        <v>0</v>
      </c>
      <c r="AL3790" s="131">
        <f t="shared" si="660"/>
        <v>0</v>
      </c>
      <c r="AM3790" s="131" t="str">
        <f t="shared" si="661"/>
        <v/>
      </c>
      <c r="AN3790" s="131" t="str">
        <f t="shared" ca="1" si="652"/>
        <v/>
      </c>
    </row>
    <row r="3791" spans="1:40" ht="20.25" customHeight="1" x14ac:dyDescent="0.3">
      <c r="A3791" s="127"/>
      <c r="B3791" s="164"/>
      <c r="C3791" s="139"/>
      <c r="D3791" s="140"/>
      <c r="E3791" s="139"/>
      <c r="F3791" s="139"/>
      <c r="G3791" s="140"/>
      <c r="H3791" s="139"/>
      <c r="I3791" s="129"/>
      <c r="L3791" s="128"/>
      <c r="M3791" s="128"/>
      <c r="N3791" s="128"/>
      <c r="O3791" s="128"/>
      <c r="P3791" s="128"/>
      <c r="Q3791" s="128"/>
      <c r="R3791" s="128"/>
      <c r="S3791" s="128"/>
      <c r="T3791" s="120">
        <f t="shared" si="653"/>
        <v>0</v>
      </c>
      <c r="U3791" s="131"/>
      <c r="V3791" s="131"/>
      <c r="W3791" s="131">
        <f>SUMIFS($F$3:F3791,$D$3:D3791,D3791,$C$3:C3791,"Buy")+SUMIFS($F$3:F3791,$D$3:D3791,D3791,$C$3:C3791,"Coin Deposit",$E$3:E3791,"&lt;&gt;")</f>
        <v>0</v>
      </c>
      <c r="X3791" s="131">
        <f t="shared" si="654"/>
        <v>0</v>
      </c>
      <c r="Y3791" s="131">
        <f>IF($D3791=Y$1,SUMIFS($H$3:$H3791,$G$3:$G3791,Y$1,$C$3:$C3791,"Sell"),0)</f>
        <v>0</v>
      </c>
      <c r="Z3791" s="131">
        <f t="shared" si="655"/>
        <v>0</v>
      </c>
      <c r="AA3791" s="131">
        <f>IF($D3791=AA$1,SUMIFS($H$3:$H3791,$G$3:$G3791,AA$1,$C$3:$C3791,"Sell"),0)</f>
        <v>0</v>
      </c>
      <c r="AB3791" s="131">
        <f t="shared" si="656"/>
        <v>0</v>
      </c>
      <c r="AC3791" s="131">
        <f>SUMIFS('Deductions and Deposits'!$H:$H,'Deductions and Deposits'!$G:$G,D3791,'Deductions and Deposits'!$F:$F,"&lt;="&amp;B3791)+SUMIFS($F$3:F3791,$D$3:D3791,D3791,$C$3:C3791,"Coin Deposit",$E$3:E3791,"")</f>
        <v>0</v>
      </c>
      <c r="AD3791" s="131">
        <f>SUMIFS('Deductions and Deposits'!$D:$D,'Deductions and Deposits'!$C:$C,D3791)+SUMIFS($F:$F,$D:$D,D3791,$C:$C,"Coin Deduction")</f>
        <v>0</v>
      </c>
      <c r="AE3791" s="131">
        <f>Table5[[#This Row],[Column4]]+Table5[[#This Row],[Column14]]+Table5[[#This Row],[Column19]]+Table5[[#This Row],[Column12]]</f>
        <v>0</v>
      </c>
      <c r="AF3791" s="131">
        <f>Table5[[#This Row],[Column5]]+Table5[[#This Row],[Column13]]+Table5[[#This Row],[Column21]]+Table5[[#This Row],[Column18]]</f>
        <v>0</v>
      </c>
      <c r="AG3791" s="131">
        <f t="shared" si="657"/>
        <v>0</v>
      </c>
      <c r="AH3791" s="131">
        <f t="shared" si="658"/>
        <v>0</v>
      </c>
      <c r="AI3791" s="131">
        <f>Table5[[#This Row],[Column17]]-Table5[[#This Row],[Column20]]</f>
        <v>0</v>
      </c>
      <c r="AJ3791" s="131">
        <f t="shared" si="659"/>
        <v>0</v>
      </c>
      <c r="AK3791" s="131">
        <f t="shared" si="651"/>
        <v>0</v>
      </c>
      <c r="AL3791" s="131">
        <f t="shared" si="660"/>
        <v>0</v>
      </c>
      <c r="AM3791" s="131" t="str">
        <f t="shared" si="661"/>
        <v/>
      </c>
      <c r="AN3791" s="131" t="str">
        <f t="shared" ca="1" si="652"/>
        <v/>
      </c>
    </row>
    <row r="3792" spans="1:40" ht="20.25" customHeight="1" x14ac:dyDescent="0.3">
      <c r="A3792" s="127"/>
      <c r="B3792" s="164"/>
      <c r="C3792" s="139"/>
      <c r="D3792" s="140"/>
      <c r="E3792" s="139"/>
      <c r="F3792" s="139"/>
      <c r="G3792" s="140"/>
      <c r="H3792" s="139"/>
      <c r="I3792" s="129"/>
      <c r="L3792" s="128"/>
      <c r="M3792" s="128"/>
      <c r="N3792" s="128"/>
      <c r="O3792" s="128"/>
      <c r="P3792" s="128"/>
      <c r="Q3792" s="128"/>
      <c r="R3792" s="128"/>
      <c r="S3792" s="128"/>
      <c r="T3792" s="120">
        <f t="shared" si="653"/>
        <v>0</v>
      </c>
      <c r="U3792" s="131"/>
      <c r="V3792" s="131"/>
      <c r="W3792" s="131">
        <f>SUMIFS($F$3:F3792,$D$3:D3792,D3792,$C$3:C3792,"Buy")+SUMIFS($F$3:F3792,$D$3:D3792,D3792,$C$3:C3792,"Coin Deposit",$E$3:E3792,"&lt;&gt;")</f>
        <v>0</v>
      </c>
      <c r="X3792" s="131">
        <f t="shared" si="654"/>
        <v>0</v>
      </c>
      <c r="Y3792" s="131">
        <f>IF($D3792=Y$1,SUMIFS($H$3:$H3792,$G$3:$G3792,Y$1,$C$3:$C3792,"Sell"),0)</f>
        <v>0</v>
      </c>
      <c r="Z3792" s="131">
        <f t="shared" si="655"/>
        <v>0</v>
      </c>
      <c r="AA3792" s="131">
        <f>IF($D3792=AA$1,SUMIFS($H$3:$H3792,$G$3:$G3792,AA$1,$C$3:$C3792,"Sell"),0)</f>
        <v>0</v>
      </c>
      <c r="AB3792" s="131">
        <f t="shared" si="656"/>
        <v>0</v>
      </c>
      <c r="AC3792" s="131">
        <f>SUMIFS('Deductions and Deposits'!$H:$H,'Deductions and Deposits'!$G:$G,D3792,'Deductions and Deposits'!$F:$F,"&lt;="&amp;B3792)+SUMIFS($F$3:F3792,$D$3:D3792,D3792,$C$3:C3792,"Coin Deposit",$E$3:E3792,"")</f>
        <v>0</v>
      </c>
      <c r="AD3792" s="131">
        <f>SUMIFS('Deductions and Deposits'!$D:$D,'Deductions and Deposits'!$C:$C,D3792)+SUMIFS($F:$F,$D:$D,D3792,$C:$C,"Coin Deduction")</f>
        <v>0</v>
      </c>
      <c r="AE3792" s="131">
        <f>Table5[[#This Row],[Column4]]+Table5[[#This Row],[Column14]]+Table5[[#This Row],[Column19]]+Table5[[#This Row],[Column12]]</f>
        <v>0</v>
      </c>
      <c r="AF3792" s="131">
        <f>Table5[[#This Row],[Column5]]+Table5[[#This Row],[Column13]]+Table5[[#This Row],[Column21]]+Table5[[#This Row],[Column18]]</f>
        <v>0</v>
      </c>
      <c r="AG3792" s="131">
        <f t="shared" si="657"/>
        <v>0</v>
      </c>
      <c r="AH3792" s="131">
        <f t="shared" si="658"/>
        <v>0</v>
      </c>
      <c r="AI3792" s="131">
        <f>Table5[[#This Row],[Column17]]-Table5[[#This Row],[Column20]]</f>
        <v>0</v>
      </c>
      <c r="AJ3792" s="131">
        <f t="shared" si="659"/>
        <v>0</v>
      </c>
      <c r="AK3792" s="131">
        <f t="shared" si="651"/>
        <v>0</v>
      </c>
      <c r="AL3792" s="131">
        <f t="shared" si="660"/>
        <v>0</v>
      </c>
      <c r="AM3792" s="131" t="str">
        <f t="shared" si="661"/>
        <v/>
      </c>
      <c r="AN3792" s="131" t="str">
        <f t="shared" ca="1" si="652"/>
        <v/>
      </c>
    </row>
    <row r="3793" spans="1:40" ht="20.25" customHeight="1" x14ac:dyDescent="0.3">
      <c r="A3793" s="127"/>
      <c r="B3793" s="164"/>
      <c r="C3793" s="139"/>
      <c r="D3793" s="140"/>
      <c r="E3793" s="139"/>
      <c r="F3793" s="139"/>
      <c r="G3793" s="140"/>
      <c r="H3793" s="139"/>
      <c r="I3793" s="129"/>
      <c r="L3793" s="128"/>
      <c r="M3793" s="128"/>
      <c r="N3793" s="128"/>
      <c r="O3793" s="128"/>
      <c r="P3793" s="128"/>
      <c r="Q3793" s="128"/>
      <c r="R3793" s="128"/>
      <c r="S3793" s="128"/>
      <c r="T3793" s="120">
        <f t="shared" si="653"/>
        <v>0</v>
      </c>
      <c r="U3793" s="131"/>
      <c r="V3793" s="131"/>
      <c r="W3793" s="131">
        <f>SUMIFS($F$3:F3793,$D$3:D3793,D3793,$C$3:C3793,"Buy")+SUMIFS($F$3:F3793,$D$3:D3793,D3793,$C$3:C3793,"Coin Deposit",$E$3:E3793,"&lt;&gt;")</f>
        <v>0</v>
      </c>
      <c r="X3793" s="131">
        <f t="shared" si="654"/>
        <v>0</v>
      </c>
      <c r="Y3793" s="131">
        <f>IF($D3793=Y$1,SUMIFS($H$3:$H3793,$G$3:$G3793,Y$1,$C$3:$C3793,"Sell"),0)</f>
        <v>0</v>
      </c>
      <c r="Z3793" s="131">
        <f t="shared" si="655"/>
        <v>0</v>
      </c>
      <c r="AA3793" s="131">
        <f>IF($D3793=AA$1,SUMIFS($H$3:$H3793,$G$3:$G3793,AA$1,$C$3:$C3793,"Sell"),0)</f>
        <v>0</v>
      </c>
      <c r="AB3793" s="131">
        <f t="shared" si="656"/>
        <v>0</v>
      </c>
      <c r="AC3793" s="131">
        <f>SUMIFS('Deductions and Deposits'!$H:$H,'Deductions and Deposits'!$G:$G,D3793,'Deductions and Deposits'!$F:$F,"&lt;="&amp;B3793)+SUMIFS($F$3:F3793,$D$3:D3793,D3793,$C$3:C3793,"Coin Deposit",$E$3:E3793,"")</f>
        <v>0</v>
      </c>
      <c r="AD3793" s="131">
        <f>SUMIFS('Deductions and Deposits'!$D:$D,'Deductions and Deposits'!$C:$C,D3793)+SUMIFS($F:$F,$D:$D,D3793,$C:$C,"Coin Deduction")</f>
        <v>0</v>
      </c>
      <c r="AE3793" s="131">
        <f>Table5[[#This Row],[Column4]]+Table5[[#This Row],[Column14]]+Table5[[#This Row],[Column19]]+Table5[[#This Row],[Column12]]</f>
        <v>0</v>
      </c>
      <c r="AF3793" s="131">
        <f>Table5[[#This Row],[Column5]]+Table5[[#This Row],[Column13]]+Table5[[#This Row],[Column21]]+Table5[[#This Row],[Column18]]</f>
        <v>0</v>
      </c>
      <c r="AG3793" s="131">
        <f t="shared" si="657"/>
        <v>0</v>
      </c>
      <c r="AH3793" s="131">
        <f t="shared" si="658"/>
        <v>0</v>
      </c>
      <c r="AI3793" s="131">
        <f>Table5[[#This Row],[Column17]]-Table5[[#This Row],[Column20]]</f>
        <v>0</v>
      </c>
      <c r="AJ3793" s="131">
        <f t="shared" si="659"/>
        <v>0</v>
      </c>
      <c r="AK3793" s="131">
        <f t="shared" si="651"/>
        <v>0</v>
      </c>
      <c r="AL3793" s="131">
        <f t="shared" si="660"/>
        <v>0</v>
      </c>
      <c r="AM3793" s="131" t="str">
        <f t="shared" si="661"/>
        <v/>
      </c>
      <c r="AN3793" s="131" t="str">
        <f t="shared" ca="1" si="652"/>
        <v/>
      </c>
    </row>
    <row r="3794" spans="1:40" ht="20.25" customHeight="1" x14ac:dyDescent="0.3">
      <c r="A3794" s="127"/>
      <c r="B3794" s="164"/>
      <c r="C3794" s="139"/>
      <c r="D3794" s="140"/>
      <c r="E3794" s="139"/>
      <c r="F3794" s="139"/>
      <c r="G3794" s="140"/>
      <c r="H3794" s="139"/>
      <c r="I3794" s="129"/>
      <c r="L3794" s="128"/>
      <c r="M3794" s="128"/>
      <c r="N3794" s="128"/>
      <c r="O3794" s="128"/>
      <c r="P3794" s="128"/>
      <c r="Q3794" s="128"/>
      <c r="R3794" s="128"/>
      <c r="S3794" s="128"/>
      <c r="T3794" s="120">
        <f t="shared" si="653"/>
        <v>0</v>
      </c>
      <c r="U3794" s="131"/>
      <c r="V3794" s="131"/>
      <c r="W3794" s="131">
        <f>SUMIFS($F$3:F3794,$D$3:D3794,D3794,$C$3:C3794,"Buy")+SUMIFS($F$3:F3794,$D$3:D3794,D3794,$C$3:C3794,"Coin Deposit",$E$3:E3794,"&lt;&gt;")</f>
        <v>0</v>
      </c>
      <c r="X3794" s="131">
        <f t="shared" si="654"/>
        <v>0</v>
      </c>
      <c r="Y3794" s="131">
        <f>IF($D3794=Y$1,SUMIFS($H$3:$H3794,$G$3:$G3794,Y$1,$C$3:$C3794,"Sell"),0)</f>
        <v>0</v>
      </c>
      <c r="Z3794" s="131">
        <f t="shared" si="655"/>
        <v>0</v>
      </c>
      <c r="AA3794" s="131">
        <f>IF($D3794=AA$1,SUMIFS($H$3:$H3794,$G$3:$G3794,AA$1,$C$3:$C3794,"Sell"),0)</f>
        <v>0</v>
      </c>
      <c r="AB3794" s="131">
        <f t="shared" si="656"/>
        <v>0</v>
      </c>
      <c r="AC3794" s="131">
        <f>SUMIFS('Deductions and Deposits'!$H:$H,'Deductions and Deposits'!$G:$G,D3794,'Deductions and Deposits'!$F:$F,"&lt;="&amp;B3794)+SUMIFS($F$3:F3794,$D$3:D3794,D3794,$C$3:C3794,"Coin Deposit",$E$3:E3794,"")</f>
        <v>0</v>
      </c>
      <c r="AD3794" s="131">
        <f>SUMIFS('Deductions and Deposits'!$D:$D,'Deductions and Deposits'!$C:$C,D3794)+SUMIFS($F:$F,$D:$D,D3794,$C:$C,"Coin Deduction")</f>
        <v>0</v>
      </c>
      <c r="AE3794" s="131">
        <f>Table5[[#This Row],[Column4]]+Table5[[#This Row],[Column14]]+Table5[[#This Row],[Column19]]+Table5[[#This Row],[Column12]]</f>
        <v>0</v>
      </c>
      <c r="AF3794" s="131">
        <f>Table5[[#This Row],[Column5]]+Table5[[#This Row],[Column13]]+Table5[[#This Row],[Column21]]+Table5[[#This Row],[Column18]]</f>
        <v>0</v>
      </c>
      <c r="AG3794" s="131">
        <f t="shared" si="657"/>
        <v>0</v>
      </c>
      <c r="AH3794" s="131">
        <f t="shared" si="658"/>
        <v>0</v>
      </c>
      <c r="AI3794" s="131">
        <f>Table5[[#This Row],[Column17]]-Table5[[#This Row],[Column20]]</f>
        <v>0</v>
      </c>
      <c r="AJ3794" s="131">
        <f t="shared" si="659"/>
        <v>0</v>
      </c>
      <c r="AK3794" s="131">
        <f t="shared" si="651"/>
        <v>0</v>
      </c>
      <c r="AL3794" s="131">
        <f t="shared" si="660"/>
        <v>0</v>
      </c>
      <c r="AM3794" s="131" t="str">
        <f t="shared" si="661"/>
        <v/>
      </c>
      <c r="AN3794" s="131" t="str">
        <f t="shared" ca="1" si="652"/>
        <v/>
      </c>
    </row>
    <row r="3795" spans="1:40" ht="20.25" customHeight="1" x14ac:dyDescent="0.3">
      <c r="A3795" s="127"/>
      <c r="B3795" s="164"/>
      <c r="C3795" s="139"/>
      <c r="D3795" s="140"/>
      <c r="E3795" s="139"/>
      <c r="F3795" s="139"/>
      <c r="G3795" s="140"/>
      <c r="H3795" s="139"/>
      <c r="I3795" s="129"/>
      <c r="L3795" s="128"/>
      <c r="M3795" s="128"/>
      <c r="N3795" s="128"/>
      <c r="O3795" s="128"/>
      <c r="P3795" s="128"/>
      <c r="Q3795" s="128"/>
      <c r="R3795" s="128"/>
      <c r="S3795" s="128"/>
      <c r="T3795" s="120">
        <f t="shared" si="653"/>
        <v>0</v>
      </c>
      <c r="U3795" s="131"/>
      <c r="V3795" s="131"/>
      <c r="W3795" s="131">
        <f>SUMIFS($F$3:F3795,$D$3:D3795,D3795,$C$3:C3795,"Buy")+SUMIFS($F$3:F3795,$D$3:D3795,D3795,$C$3:C3795,"Coin Deposit",$E$3:E3795,"&lt;&gt;")</f>
        <v>0</v>
      </c>
      <c r="X3795" s="131">
        <f t="shared" si="654"/>
        <v>0</v>
      </c>
      <c r="Y3795" s="131">
        <f>IF($D3795=Y$1,SUMIFS($H$3:$H3795,$G$3:$G3795,Y$1,$C$3:$C3795,"Sell"),0)</f>
        <v>0</v>
      </c>
      <c r="Z3795" s="131">
        <f t="shared" si="655"/>
        <v>0</v>
      </c>
      <c r="AA3795" s="131">
        <f>IF($D3795=AA$1,SUMIFS($H$3:$H3795,$G$3:$G3795,AA$1,$C$3:$C3795,"Sell"),0)</f>
        <v>0</v>
      </c>
      <c r="AB3795" s="131">
        <f t="shared" si="656"/>
        <v>0</v>
      </c>
      <c r="AC3795" s="131">
        <f>SUMIFS('Deductions and Deposits'!$H:$H,'Deductions and Deposits'!$G:$G,D3795,'Deductions and Deposits'!$F:$F,"&lt;="&amp;B3795)+SUMIFS($F$3:F3795,$D$3:D3795,D3795,$C$3:C3795,"Coin Deposit",$E$3:E3795,"")</f>
        <v>0</v>
      </c>
      <c r="AD3795" s="131">
        <f>SUMIFS('Deductions and Deposits'!$D:$D,'Deductions and Deposits'!$C:$C,D3795)+SUMIFS($F:$F,$D:$D,D3795,$C:$C,"Coin Deduction")</f>
        <v>0</v>
      </c>
      <c r="AE3795" s="131">
        <f>Table5[[#This Row],[Column4]]+Table5[[#This Row],[Column14]]+Table5[[#This Row],[Column19]]+Table5[[#This Row],[Column12]]</f>
        <v>0</v>
      </c>
      <c r="AF3795" s="131">
        <f>Table5[[#This Row],[Column5]]+Table5[[#This Row],[Column13]]+Table5[[#This Row],[Column21]]+Table5[[#This Row],[Column18]]</f>
        <v>0</v>
      </c>
      <c r="AG3795" s="131">
        <f t="shared" si="657"/>
        <v>0</v>
      </c>
      <c r="AH3795" s="131">
        <f t="shared" si="658"/>
        <v>0</v>
      </c>
      <c r="AI3795" s="131">
        <f>Table5[[#This Row],[Column17]]-Table5[[#This Row],[Column20]]</f>
        <v>0</v>
      </c>
      <c r="AJ3795" s="131">
        <f t="shared" si="659"/>
        <v>0</v>
      </c>
      <c r="AK3795" s="131">
        <f t="shared" si="651"/>
        <v>0</v>
      </c>
      <c r="AL3795" s="131">
        <f t="shared" si="660"/>
        <v>0</v>
      </c>
      <c r="AM3795" s="131" t="str">
        <f t="shared" si="661"/>
        <v/>
      </c>
      <c r="AN3795" s="131" t="str">
        <f t="shared" ca="1" si="652"/>
        <v/>
      </c>
    </row>
    <row r="3796" spans="1:40" ht="20.25" customHeight="1" x14ac:dyDescent="0.3">
      <c r="A3796" s="127"/>
      <c r="B3796" s="164"/>
      <c r="C3796" s="139"/>
      <c r="D3796" s="140"/>
      <c r="E3796" s="139"/>
      <c r="F3796" s="139"/>
      <c r="G3796" s="140"/>
      <c r="H3796" s="139"/>
      <c r="I3796" s="129"/>
      <c r="L3796" s="128"/>
      <c r="M3796" s="128"/>
      <c r="N3796" s="128"/>
      <c r="O3796" s="128"/>
      <c r="P3796" s="128"/>
      <c r="Q3796" s="128"/>
      <c r="R3796" s="128"/>
      <c r="S3796" s="128"/>
      <c r="T3796" s="120">
        <f t="shared" si="653"/>
        <v>0</v>
      </c>
      <c r="U3796" s="131"/>
      <c r="V3796" s="131"/>
      <c r="W3796" s="131">
        <f>SUMIFS($F$3:F3796,$D$3:D3796,D3796,$C$3:C3796,"Buy")+SUMIFS($F$3:F3796,$D$3:D3796,D3796,$C$3:C3796,"Coin Deposit",$E$3:E3796,"&lt;&gt;")</f>
        <v>0</v>
      </c>
      <c r="X3796" s="131">
        <f t="shared" si="654"/>
        <v>0</v>
      </c>
      <c r="Y3796" s="131">
        <f>IF($D3796=Y$1,SUMIFS($H$3:$H3796,$G$3:$G3796,Y$1,$C$3:$C3796,"Sell"),0)</f>
        <v>0</v>
      </c>
      <c r="Z3796" s="131">
        <f t="shared" si="655"/>
        <v>0</v>
      </c>
      <c r="AA3796" s="131">
        <f>IF($D3796=AA$1,SUMIFS($H$3:$H3796,$G$3:$G3796,AA$1,$C$3:$C3796,"Sell"),0)</f>
        <v>0</v>
      </c>
      <c r="AB3796" s="131">
        <f t="shared" si="656"/>
        <v>0</v>
      </c>
      <c r="AC3796" s="131">
        <f>SUMIFS('Deductions and Deposits'!$H:$H,'Deductions and Deposits'!$G:$G,D3796,'Deductions and Deposits'!$F:$F,"&lt;="&amp;B3796)+SUMIFS($F$3:F3796,$D$3:D3796,D3796,$C$3:C3796,"Coin Deposit",$E$3:E3796,"")</f>
        <v>0</v>
      </c>
      <c r="AD3796" s="131">
        <f>SUMIFS('Deductions and Deposits'!$D:$D,'Deductions and Deposits'!$C:$C,D3796)+SUMIFS($F:$F,$D:$D,D3796,$C:$C,"Coin Deduction")</f>
        <v>0</v>
      </c>
      <c r="AE3796" s="131">
        <f>Table5[[#This Row],[Column4]]+Table5[[#This Row],[Column14]]+Table5[[#This Row],[Column19]]+Table5[[#This Row],[Column12]]</f>
        <v>0</v>
      </c>
      <c r="AF3796" s="131">
        <f>Table5[[#This Row],[Column5]]+Table5[[#This Row],[Column13]]+Table5[[#This Row],[Column21]]+Table5[[#This Row],[Column18]]</f>
        <v>0</v>
      </c>
      <c r="AG3796" s="131">
        <f t="shared" si="657"/>
        <v>0</v>
      </c>
      <c r="AH3796" s="131">
        <f t="shared" si="658"/>
        <v>0</v>
      </c>
      <c r="AI3796" s="131">
        <f>Table5[[#This Row],[Column17]]-Table5[[#This Row],[Column20]]</f>
        <v>0</v>
      </c>
      <c r="AJ3796" s="131">
        <f t="shared" si="659"/>
        <v>0</v>
      </c>
      <c r="AK3796" s="131">
        <f t="shared" si="651"/>
        <v>0</v>
      </c>
      <c r="AL3796" s="131">
        <f t="shared" si="660"/>
        <v>0</v>
      </c>
      <c r="AM3796" s="131" t="str">
        <f t="shared" si="661"/>
        <v/>
      </c>
      <c r="AN3796" s="131" t="str">
        <f t="shared" ca="1" si="652"/>
        <v/>
      </c>
    </row>
    <row r="3797" spans="1:40" ht="20.25" customHeight="1" x14ac:dyDescent="0.3">
      <c r="A3797" s="127"/>
      <c r="B3797" s="164"/>
      <c r="C3797" s="139"/>
      <c r="D3797" s="140"/>
      <c r="E3797" s="139"/>
      <c r="F3797" s="139"/>
      <c r="G3797" s="140"/>
      <c r="H3797" s="139"/>
      <c r="I3797" s="129"/>
      <c r="L3797" s="128"/>
      <c r="M3797" s="128"/>
      <c r="N3797" s="128"/>
      <c r="O3797" s="128"/>
      <c r="P3797" s="128"/>
      <c r="Q3797" s="128"/>
      <c r="R3797" s="128"/>
      <c r="S3797" s="128"/>
      <c r="T3797" s="120">
        <f t="shared" si="653"/>
        <v>0</v>
      </c>
      <c r="U3797" s="131"/>
      <c r="V3797" s="131"/>
      <c r="W3797" s="131">
        <f>SUMIFS($F$3:F3797,$D$3:D3797,D3797,$C$3:C3797,"Buy")+SUMIFS($F$3:F3797,$D$3:D3797,D3797,$C$3:C3797,"Coin Deposit",$E$3:E3797,"&lt;&gt;")</f>
        <v>0</v>
      </c>
      <c r="X3797" s="131">
        <f t="shared" si="654"/>
        <v>0</v>
      </c>
      <c r="Y3797" s="131">
        <f>IF($D3797=Y$1,SUMIFS($H$3:$H3797,$G$3:$G3797,Y$1,$C$3:$C3797,"Sell"),0)</f>
        <v>0</v>
      </c>
      <c r="Z3797" s="131">
        <f t="shared" si="655"/>
        <v>0</v>
      </c>
      <c r="AA3797" s="131">
        <f>IF($D3797=AA$1,SUMIFS($H$3:$H3797,$G$3:$G3797,AA$1,$C$3:$C3797,"Sell"),0)</f>
        <v>0</v>
      </c>
      <c r="AB3797" s="131">
        <f t="shared" si="656"/>
        <v>0</v>
      </c>
      <c r="AC3797" s="131">
        <f>SUMIFS('Deductions and Deposits'!$H:$H,'Deductions and Deposits'!$G:$G,D3797,'Deductions and Deposits'!$F:$F,"&lt;="&amp;B3797)+SUMIFS($F$3:F3797,$D$3:D3797,D3797,$C$3:C3797,"Coin Deposit",$E$3:E3797,"")</f>
        <v>0</v>
      </c>
      <c r="AD3797" s="131">
        <f>SUMIFS('Deductions and Deposits'!$D:$D,'Deductions and Deposits'!$C:$C,D3797)+SUMIFS($F:$F,$D:$D,D3797,$C:$C,"Coin Deduction")</f>
        <v>0</v>
      </c>
      <c r="AE3797" s="131">
        <f>Table5[[#This Row],[Column4]]+Table5[[#This Row],[Column14]]+Table5[[#This Row],[Column19]]+Table5[[#This Row],[Column12]]</f>
        <v>0</v>
      </c>
      <c r="AF3797" s="131">
        <f>Table5[[#This Row],[Column5]]+Table5[[#This Row],[Column13]]+Table5[[#This Row],[Column21]]+Table5[[#This Row],[Column18]]</f>
        <v>0</v>
      </c>
      <c r="AG3797" s="131">
        <f t="shared" si="657"/>
        <v>0</v>
      </c>
      <c r="AH3797" s="131">
        <f t="shared" si="658"/>
        <v>0</v>
      </c>
      <c r="AI3797" s="131">
        <f>Table5[[#This Row],[Column17]]-Table5[[#This Row],[Column20]]</f>
        <v>0</v>
      </c>
      <c r="AJ3797" s="131">
        <f t="shared" si="659"/>
        <v>0</v>
      </c>
      <c r="AK3797" s="131">
        <f t="shared" si="651"/>
        <v>0</v>
      </c>
      <c r="AL3797" s="131">
        <f t="shared" si="660"/>
        <v>0</v>
      </c>
      <c r="AM3797" s="131" t="str">
        <f t="shared" si="661"/>
        <v/>
      </c>
      <c r="AN3797" s="131" t="str">
        <f t="shared" ca="1" si="652"/>
        <v/>
      </c>
    </row>
    <row r="3798" spans="1:40" ht="20.25" customHeight="1" x14ac:dyDescent="0.3">
      <c r="A3798" s="127"/>
      <c r="B3798" s="164"/>
      <c r="C3798" s="139"/>
      <c r="D3798" s="140"/>
      <c r="E3798" s="139"/>
      <c r="F3798" s="139"/>
      <c r="G3798" s="140"/>
      <c r="H3798" s="139"/>
      <c r="I3798" s="129"/>
      <c r="L3798" s="128"/>
      <c r="M3798" s="128"/>
      <c r="N3798" s="128"/>
      <c r="O3798" s="128"/>
      <c r="P3798" s="128"/>
      <c r="Q3798" s="128"/>
      <c r="R3798" s="128"/>
      <c r="S3798" s="128"/>
      <c r="T3798" s="120">
        <f t="shared" si="653"/>
        <v>0</v>
      </c>
      <c r="U3798" s="131"/>
      <c r="V3798" s="131"/>
      <c r="W3798" s="131">
        <f>SUMIFS($F$3:F3798,$D$3:D3798,D3798,$C$3:C3798,"Buy")+SUMIFS($F$3:F3798,$D$3:D3798,D3798,$C$3:C3798,"Coin Deposit",$E$3:E3798,"&lt;&gt;")</f>
        <v>0</v>
      </c>
      <c r="X3798" s="131">
        <f t="shared" si="654"/>
        <v>0</v>
      </c>
      <c r="Y3798" s="131">
        <f>IF($D3798=Y$1,SUMIFS($H$3:$H3798,$G$3:$G3798,Y$1,$C$3:$C3798,"Sell"),0)</f>
        <v>0</v>
      </c>
      <c r="Z3798" s="131">
        <f t="shared" si="655"/>
        <v>0</v>
      </c>
      <c r="AA3798" s="131">
        <f>IF($D3798=AA$1,SUMIFS($H$3:$H3798,$G$3:$G3798,AA$1,$C$3:$C3798,"Sell"),0)</f>
        <v>0</v>
      </c>
      <c r="AB3798" s="131">
        <f t="shared" si="656"/>
        <v>0</v>
      </c>
      <c r="AC3798" s="131">
        <f>SUMIFS('Deductions and Deposits'!$H:$H,'Deductions and Deposits'!$G:$G,D3798,'Deductions and Deposits'!$F:$F,"&lt;="&amp;B3798)+SUMIFS($F$3:F3798,$D$3:D3798,D3798,$C$3:C3798,"Coin Deposit",$E$3:E3798,"")</f>
        <v>0</v>
      </c>
      <c r="AD3798" s="131">
        <f>SUMIFS('Deductions and Deposits'!$D:$D,'Deductions and Deposits'!$C:$C,D3798)+SUMIFS($F:$F,$D:$D,D3798,$C:$C,"Coin Deduction")</f>
        <v>0</v>
      </c>
      <c r="AE3798" s="131">
        <f>Table5[[#This Row],[Column4]]+Table5[[#This Row],[Column14]]+Table5[[#This Row],[Column19]]+Table5[[#This Row],[Column12]]</f>
        <v>0</v>
      </c>
      <c r="AF3798" s="131">
        <f>Table5[[#This Row],[Column5]]+Table5[[#This Row],[Column13]]+Table5[[#This Row],[Column21]]+Table5[[#This Row],[Column18]]</f>
        <v>0</v>
      </c>
      <c r="AG3798" s="131">
        <f t="shared" si="657"/>
        <v>0</v>
      </c>
      <c r="AH3798" s="131">
        <f t="shared" si="658"/>
        <v>0</v>
      </c>
      <c r="AI3798" s="131">
        <f>Table5[[#This Row],[Column17]]-Table5[[#This Row],[Column20]]</f>
        <v>0</v>
      </c>
      <c r="AJ3798" s="131">
        <f t="shared" si="659"/>
        <v>0</v>
      </c>
      <c r="AK3798" s="131">
        <f t="shared" si="651"/>
        <v>0</v>
      </c>
      <c r="AL3798" s="131">
        <f t="shared" si="660"/>
        <v>0</v>
      </c>
      <c r="AM3798" s="131" t="str">
        <f t="shared" si="661"/>
        <v/>
      </c>
      <c r="AN3798" s="131" t="str">
        <f t="shared" ca="1" si="652"/>
        <v/>
      </c>
    </row>
    <row r="3799" spans="1:40" ht="20.25" customHeight="1" x14ac:dyDescent="0.3">
      <c r="A3799" s="127"/>
      <c r="B3799" s="164"/>
      <c r="C3799" s="139"/>
      <c r="D3799" s="140"/>
      <c r="E3799" s="139"/>
      <c r="F3799" s="139"/>
      <c r="G3799" s="140"/>
      <c r="H3799" s="139"/>
      <c r="I3799" s="129"/>
      <c r="L3799" s="128"/>
      <c r="M3799" s="128"/>
      <c r="N3799" s="128"/>
      <c r="O3799" s="128"/>
      <c r="P3799" s="128"/>
      <c r="Q3799" s="128"/>
      <c r="R3799" s="128"/>
      <c r="S3799" s="128"/>
      <c r="T3799" s="120">
        <f t="shared" si="653"/>
        <v>0</v>
      </c>
      <c r="U3799" s="131"/>
      <c r="V3799" s="131"/>
      <c r="W3799" s="131">
        <f>SUMIFS($F$3:F3799,$D$3:D3799,D3799,$C$3:C3799,"Buy")+SUMIFS($F$3:F3799,$D$3:D3799,D3799,$C$3:C3799,"Coin Deposit",$E$3:E3799,"&lt;&gt;")</f>
        <v>0</v>
      </c>
      <c r="X3799" s="131">
        <f t="shared" si="654"/>
        <v>0</v>
      </c>
      <c r="Y3799" s="131">
        <f>IF($D3799=Y$1,SUMIFS($H$3:$H3799,$G$3:$G3799,Y$1,$C$3:$C3799,"Sell"),0)</f>
        <v>0</v>
      </c>
      <c r="Z3799" s="131">
        <f t="shared" si="655"/>
        <v>0</v>
      </c>
      <c r="AA3799" s="131">
        <f>IF($D3799=AA$1,SUMIFS($H$3:$H3799,$G$3:$G3799,AA$1,$C$3:$C3799,"Sell"),0)</f>
        <v>0</v>
      </c>
      <c r="AB3799" s="131">
        <f t="shared" si="656"/>
        <v>0</v>
      </c>
      <c r="AC3799" s="131">
        <f>SUMIFS('Deductions and Deposits'!$H:$H,'Deductions and Deposits'!$G:$G,D3799,'Deductions and Deposits'!$F:$F,"&lt;="&amp;B3799)+SUMIFS($F$3:F3799,$D$3:D3799,D3799,$C$3:C3799,"Coin Deposit",$E$3:E3799,"")</f>
        <v>0</v>
      </c>
      <c r="AD3799" s="131">
        <f>SUMIFS('Deductions and Deposits'!$D:$D,'Deductions and Deposits'!$C:$C,D3799)+SUMIFS($F:$F,$D:$D,D3799,$C:$C,"Coin Deduction")</f>
        <v>0</v>
      </c>
      <c r="AE3799" s="131">
        <f>Table5[[#This Row],[Column4]]+Table5[[#This Row],[Column14]]+Table5[[#This Row],[Column19]]+Table5[[#This Row],[Column12]]</f>
        <v>0</v>
      </c>
      <c r="AF3799" s="131">
        <f>Table5[[#This Row],[Column5]]+Table5[[#This Row],[Column13]]+Table5[[#This Row],[Column21]]+Table5[[#This Row],[Column18]]</f>
        <v>0</v>
      </c>
      <c r="AG3799" s="131">
        <f t="shared" si="657"/>
        <v>0</v>
      </c>
      <c r="AH3799" s="131">
        <f t="shared" si="658"/>
        <v>0</v>
      </c>
      <c r="AI3799" s="131">
        <f>Table5[[#This Row],[Column17]]-Table5[[#This Row],[Column20]]</f>
        <v>0</v>
      </c>
      <c r="AJ3799" s="131">
        <f t="shared" si="659"/>
        <v>0</v>
      </c>
      <c r="AK3799" s="131">
        <f t="shared" si="651"/>
        <v>0</v>
      </c>
      <c r="AL3799" s="131">
        <f t="shared" si="660"/>
        <v>0</v>
      </c>
      <c r="AM3799" s="131" t="str">
        <f t="shared" si="661"/>
        <v/>
      </c>
      <c r="AN3799" s="131" t="str">
        <f t="shared" ca="1" si="652"/>
        <v/>
      </c>
    </row>
    <row r="3800" spans="1:40" ht="20.25" customHeight="1" x14ac:dyDescent="0.3">
      <c r="A3800" s="127"/>
      <c r="B3800" s="164"/>
      <c r="C3800" s="139"/>
      <c r="D3800" s="140"/>
      <c r="E3800" s="139"/>
      <c r="F3800" s="139"/>
      <c r="G3800" s="140"/>
      <c r="H3800" s="139"/>
      <c r="I3800" s="129"/>
      <c r="L3800" s="128"/>
      <c r="M3800" s="128"/>
      <c r="N3800" s="128"/>
      <c r="O3800" s="128"/>
      <c r="P3800" s="128"/>
      <c r="Q3800" s="128"/>
      <c r="R3800" s="128"/>
      <c r="S3800" s="128"/>
      <c r="T3800" s="120">
        <f t="shared" si="653"/>
        <v>0</v>
      </c>
      <c r="U3800" s="131"/>
      <c r="V3800" s="131"/>
      <c r="W3800" s="131">
        <f>SUMIFS($F$3:F3800,$D$3:D3800,D3800,$C$3:C3800,"Buy")+SUMIFS($F$3:F3800,$D$3:D3800,D3800,$C$3:C3800,"Coin Deposit",$E$3:E3800,"&lt;&gt;")</f>
        <v>0</v>
      </c>
      <c r="X3800" s="131">
        <f t="shared" si="654"/>
        <v>0</v>
      </c>
      <c r="Y3800" s="131">
        <f>IF($D3800=Y$1,SUMIFS($H$3:$H3800,$G$3:$G3800,Y$1,$C$3:$C3800,"Sell"),0)</f>
        <v>0</v>
      </c>
      <c r="Z3800" s="131">
        <f t="shared" si="655"/>
        <v>0</v>
      </c>
      <c r="AA3800" s="131">
        <f>IF($D3800=AA$1,SUMIFS($H$3:$H3800,$G$3:$G3800,AA$1,$C$3:$C3800,"Sell"),0)</f>
        <v>0</v>
      </c>
      <c r="AB3800" s="131">
        <f t="shared" si="656"/>
        <v>0</v>
      </c>
      <c r="AC3800" s="131">
        <f>SUMIFS('Deductions and Deposits'!$H:$H,'Deductions and Deposits'!$G:$G,D3800,'Deductions and Deposits'!$F:$F,"&lt;="&amp;B3800)+SUMIFS($F$3:F3800,$D$3:D3800,D3800,$C$3:C3800,"Coin Deposit",$E$3:E3800,"")</f>
        <v>0</v>
      </c>
      <c r="AD3800" s="131">
        <f>SUMIFS('Deductions and Deposits'!$D:$D,'Deductions and Deposits'!$C:$C,D3800)+SUMIFS($F:$F,$D:$D,D3800,$C:$C,"Coin Deduction")</f>
        <v>0</v>
      </c>
      <c r="AE3800" s="131">
        <f>Table5[[#This Row],[Column4]]+Table5[[#This Row],[Column14]]+Table5[[#This Row],[Column19]]+Table5[[#This Row],[Column12]]</f>
        <v>0</v>
      </c>
      <c r="AF3800" s="131">
        <f>Table5[[#This Row],[Column5]]+Table5[[#This Row],[Column13]]+Table5[[#This Row],[Column21]]+Table5[[#This Row],[Column18]]</f>
        <v>0</v>
      </c>
      <c r="AG3800" s="131">
        <f t="shared" si="657"/>
        <v>0</v>
      </c>
      <c r="AH3800" s="131">
        <f t="shared" si="658"/>
        <v>0</v>
      </c>
      <c r="AI3800" s="131">
        <f>Table5[[#This Row],[Column17]]-Table5[[#This Row],[Column20]]</f>
        <v>0</v>
      </c>
      <c r="AJ3800" s="131">
        <f t="shared" si="659"/>
        <v>0</v>
      </c>
      <c r="AK3800" s="131">
        <f t="shared" si="651"/>
        <v>0</v>
      </c>
      <c r="AL3800" s="131">
        <f t="shared" si="660"/>
        <v>0</v>
      </c>
      <c r="AM3800" s="131" t="str">
        <f t="shared" si="661"/>
        <v/>
      </c>
      <c r="AN3800" s="131" t="str">
        <f t="shared" ca="1" si="652"/>
        <v/>
      </c>
    </row>
    <row r="3801" spans="1:40" ht="20.25" customHeight="1" x14ac:dyDescent="0.3">
      <c r="A3801" s="127"/>
      <c r="B3801" s="164"/>
      <c r="C3801" s="139"/>
      <c r="D3801" s="140"/>
      <c r="E3801" s="139"/>
      <c r="F3801" s="139"/>
      <c r="G3801" s="140"/>
      <c r="H3801" s="139"/>
      <c r="I3801" s="129"/>
      <c r="L3801" s="128"/>
      <c r="M3801" s="128"/>
      <c r="N3801" s="128"/>
      <c r="O3801" s="128"/>
      <c r="P3801" s="128"/>
      <c r="Q3801" s="128"/>
      <c r="R3801" s="128"/>
      <c r="S3801" s="128"/>
      <c r="T3801" s="120">
        <f t="shared" si="653"/>
        <v>0</v>
      </c>
      <c r="U3801" s="131"/>
      <c r="V3801" s="131"/>
      <c r="W3801" s="131">
        <f>SUMIFS($F$3:F3801,$D$3:D3801,D3801,$C$3:C3801,"Buy")+SUMIFS($F$3:F3801,$D$3:D3801,D3801,$C$3:C3801,"Coin Deposit",$E$3:E3801,"&lt;&gt;")</f>
        <v>0</v>
      </c>
      <c r="X3801" s="131">
        <f t="shared" si="654"/>
        <v>0</v>
      </c>
      <c r="Y3801" s="131">
        <f>IF($D3801=Y$1,SUMIFS($H$3:$H3801,$G$3:$G3801,Y$1,$C$3:$C3801,"Sell"),0)</f>
        <v>0</v>
      </c>
      <c r="Z3801" s="131">
        <f t="shared" si="655"/>
        <v>0</v>
      </c>
      <c r="AA3801" s="131">
        <f>IF($D3801=AA$1,SUMIFS($H$3:$H3801,$G$3:$G3801,AA$1,$C$3:$C3801,"Sell"),0)</f>
        <v>0</v>
      </c>
      <c r="AB3801" s="131">
        <f t="shared" si="656"/>
        <v>0</v>
      </c>
      <c r="AC3801" s="131">
        <f>SUMIFS('Deductions and Deposits'!$H:$H,'Deductions and Deposits'!$G:$G,D3801,'Deductions and Deposits'!$F:$F,"&lt;="&amp;B3801)+SUMIFS($F$3:F3801,$D$3:D3801,D3801,$C$3:C3801,"Coin Deposit",$E$3:E3801,"")</f>
        <v>0</v>
      </c>
      <c r="AD3801" s="131">
        <f>SUMIFS('Deductions and Deposits'!$D:$D,'Deductions and Deposits'!$C:$C,D3801)+SUMIFS($F:$F,$D:$D,D3801,$C:$C,"Coin Deduction")</f>
        <v>0</v>
      </c>
      <c r="AE3801" s="131">
        <f>Table5[[#This Row],[Column4]]+Table5[[#This Row],[Column14]]+Table5[[#This Row],[Column19]]+Table5[[#This Row],[Column12]]</f>
        <v>0</v>
      </c>
      <c r="AF3801" s="131">
        <f>Table5[[#This Row],[Column5]]+Table5[[#This Row],[Column13]]+Table5[[#This Row],[Column21]]+Table5[[#This Row],[Column18]]</f>
        <v>0</v>
      </c>
      <c r="AG3801" s="131">
        <f t="shared" si="657"/>
        <v>0</v>
      </c>
      <c r="AH3801" s="131">
        <f t="shared" si="658"/>
        <v>0</v>
      </c>
      <c r="AI3801" s="131">
        <f>Table5[[#This Row],[Column17]]-Table5[[#This Row],[Column20]]</f>
        <v>0</v>
      </c>
      <c r="AJ3801" s="131">
        <f t="shared" si="659"/>
        <v>0</v>
      </c>
      <c r="AK3801" s="131">
        <f t="shared" ref="AK3801:AK3864" si="662">AJ3801*T3801</f>
        <v>0</v>
      </c>
      <c r="AL3801" s="131">
        <f t="shared" si="660"/>
        <v>0</v>
      </c>
      <c r="AM3801" s="131" t="str">
        <f t="shared" si="661"/>
        <v/>
      </c>
      <c r="AN3801" s="131" t="str">
        <f t="shared" ref="AN3801:AN3864" ca="1" si="663">OFFSET(AM3801,COUNTA($AM:$AM)-ROW()-(ROW()-ROW($AN$2)-1),)</f>
        <v/>
      </c>
    </row>
    <row r="3802" spans="1:40" ht="20.25" customHeight="1" x14ac:dyDescent="0.3">
      <c r="A3802" s="127"/>
      <c r="B3802" s="164"/>
      <c r="C3802" s="139"/>
      <c r="D3802" s="140"/>
      <c r="E3802" s="139"/>
      <c r="F3802" s="139"/>
      <c r="G3802" s="140"/>
      <c r="H3802" s="139"/>
      <c r="I3802" s="129"/>
      <c r="L3802" s="128"/>
      <c r="M3802" s="128"/>
      <c r="N3802" s="128"/>
      <c r="O3802" s="128"/>
      <c r="P3802" s="128"/>
      <c r="Q3802" s="128"/>
      <c r="R3802" s="128"/>
      <c r="S3802" s="128"/>
      <c r="T3802" s="120">
        <f t="shared" si="653"/>
        <v>0</v>
      </c>
      <c r="U3802" s="131"/>
      <c r="V3802" s="131"/>
      <c r="W3802" s="131">
        <f>SUMIFS($F$3:F3802,$D$3:D3802,D3802,$C$3:C3802,"Buy")+SUMIFS($F$3:F3802,$D$3:D3802,D3802,$C$3:C3802,"Coin Deposit",$E$3:E3802,"&lt;&gt;")</f>
        <v>0</v>
      </c>
      <c r="X3802" s="131">
        <f t="shared" si="654"/>
        <v>0</v>
      </c>
      <c r="Y3802" s="131">
        <f>IF($D3802=Y$1,SUMIFS($H$3:$H3802,$G$3:$G3802,Y$1,$C$3:$C3802,"Sell"),0)</f>
        <v>0</v>
      </c>
      <c r="Z3802" s="131">
        <f t="shared" si="655"/>
        <v>0</v>
      </c>
      <c r="AA3802" s="131">
        <f>IF($D3802=AA$1,SUMIFS($H$3:$H3802,$G$3:$G3802,AA$1,$C$3:$C3802,"Sell"),0)</f>
        <v>0</v>
      </c>
      <c r="AB3802" s="131">
        <f t="shared" si="656"/>
        <v>0</v>
      </c>
      <c r="AC3802" s="131">
        <f>SUMIFS('Deductions and Deposits'!$H:$H,'Deductions and Deposits'!$G:$G,D3802,'Deductions and Deposits'!$F:$F,"&lt;="&amp;B3802)+SUMIFS($F$3:F3802,$D$3:D3802,D3802,$C$3:C3802,"Coin Deposit",$E$3:E3802,"")</f>
        <v>0</v>
      </c>
      <c r="AD3802" s="131">
        <f>SUMIFS('Deductions and Deposits'!$D:$D,'Deductions and Deposits'!$C:$C,D3802)+SUMIFS($F:$F,$D:$D,D3802,$C:$C,"Coin Deduction")</f>
        <v>0</v>
      </c>
      <c r="AE3802" s="131">
        <f>Table5[[#This Row],[Column4]]+Table5[[#This Row],[Column14]]+Table5[[#This Row],[Column19]]+Table5[[#This Row],[Column12]]</f>
        <v>0</v>
      </c>
      <c r="AF3802" s="131">
        <f>Table5[[#This Row],[Column5]]+Table5[[#This Row],[Column13]]+Table5[[#This Row],[Column21]]+Table5[[#This Row],[Column18]]</f>
        <v>0</v>
      </c>
      <c r="AG3802" s="131">
        <f t="shared" si="657"/>
        <v>0</v>
      </c>
      <c r="AH3802" s="131">
        <f t="shared" si="658"/>
        <v>0</v>
      </c>
      <c r="AI3802" s="131">
        <f>Table5[[#This Row],[Column17]]-Table5[[#This Row],[Column20]]</f>
        <v>0</v>
      </c>
      <c r="AJ3802" s="131">
        <f t="shared" si="659"/>
        <v>0</v>
      </c>
      <c r="AK3802" s="131">
        <f t="shared" si="662"/>
        <v>0</v>
      </c>
      <c r="AL3802" s="131">
        <f t="shared" si="660"/>
        <v>0</v>
      </c>
      <c r="AM3802" s="131" t="str">
        <f t="shared" si="661"/>
        <v/>
      </c>
      <c r="AN3802" s="131" t="str">
        <f t="shared" ca="1" si="663"/>
        <v/>
      </c>
    </row>
    <row r="3803" spans="1:40" ht="20.25" customHeight="1" x14ac:dyDescent="0.3">
      <c r="A3803" s="127"/>
      <c r="B3803" s="164"/>
      <c r="C3803" s="139"/>
      <c r="D3803" s="140"/>
      <c r="E3803" s="139"/>
      <c r="F3803" s="139"/>
      <c r="G3803" s="140"/>
      <c r="H3803" s="139"/>
      <c r="I3803" s="129"/>
      <c r="L3803" s="128"/>
      <c r="M3803" s="128"/>
      <c r="N3803" s="128"/>
      <c r="O3803" s="128"/>
      <c r="P3803" s="128"/>
      <c r="Q3803" s="128"/>
      <c r="R3803" s="128"/>
      <c r="S3803" s="128"/>
      <c r="T3803" s="120">
        <f t="shared" si="653"/>
        <v>0</v>
      </c>
      <c r="U3803" s="131"/>
      <c r="V3803" s="131"/>
      <c r="W3803" s="131">
        <f>SUMIFS($F$3:F3803,$D$3:D3803,D3803,$C$3:C3803,"Buy")+SUMIFS($F$3:F3803,$D$3:D3803,D3803,$C$3:C3803,"Coin Deposit",$E$3:E3803,"&lt;&gt;")</f>
        <v>0</v>
      </c>
      <c r="X3803" s="131">
        <f t="shared" si="654"/>
        <v>0</v>
      </c>
      <c r="Y3803" s="131">
        <f>IF($D3803=Y$1,SUMIFS($H$3:$H3803,$G$3:$G3803,Y$1,$C$3:$C3803,"Sell"),0)</f>
        <v>0</v>
      </c>
      <c r="Z3803" s="131">
        <f t="shared" si="655"/>
        <v>0</v>
      </c>
      <c r="AA3803" s="131">
        <f>IF($D3803=AA$1,SUMIFS($H$3:$H3803,$G$3:$G3803,AA$1,$C$3:$C3803,"Sell"),0)</f>
        <v>0</v>
      </c>
      <c r="AB3803" s="131">
        <f t="shared" si="656"/>
        <v>0</v>
      </c>
      <c r="AC3803" s="131">
        <f>SUMIFS('Deductions and Deposits'!$H:$H,'Deductions and Deposits'!$G:$G,D3803,'Deductions and Deposits'!$F:$F,"&lt;="&amp;B3803)+SUMIFS($F$3:F3803,$D$3:D3803,D3803,$C$3:C3803,"Coin Deposit",$E$3:E3803,"")</f>
        <v>0</v>
      </c>
      <c r="AD3803" s="131">
        <f>SUMIFS('Deductions and Deposits'!$D:$D,'Deductions and Deposits'!$C:$C,D3803)+SUMIFS($F:$F,$D:$D,D3803,$C:$C,"Coin Deduction")</f>
        <v>0</v>
      </c>
      <c r="AE3803" s="131">
        <f>Table5[[#This Row],[Column4]]+Table5[[#This Row],[Column14]]+Table5[[#This Row],[Column19]]+Table5[[#This Row],[Column12]]</f>
        <v>0</v>
      </c>
      <c r="AF3803" s="131">
        <f>Table5[[#This Row],[Column5]]+Table5[[#This Row],[Column13]]+Table5[[#This Row],[Column21]]+Table5[[#This Row],[Column18]]</f>
        <v>0</v>
      </c>
      <c r="AG3803" s="131">
        <f t="shared" si="657"/>
        <v>0</v>
      </c>
      <c r="AH3803" s="131">
        <f t="shared" si="658"/>
        <v>0</v>
      </c>
      <c r="AI3803" s="131">
        <f>Table5[[#This Row],[Column17]]-Table5[[#This Row],[Column20]]</f>
        <v>0</v>
      </c>
      <c r="AJ3803" s="131">
        <f t="shared" si="659"/>
        <v>0</v>
      </c>
      <c r="AK3803" s="131">
        <f t="shared" si="662"/>
        <v>0</v>
      </c>
      <c r="AL3803" s="131">
        <f t="shared" si="660"/>
        <v>0</v>
      </c>
      <c r="AM3803" s="131" t="str">
        <f t="shared" si="661"/>
        <v/>
      </c>
      <c r="AN3803" s="131" t="str">
        <f t="shared" ca="1" si="663"/>
        <v/>
      </c>
    </row>
    <row r="3804" spans="1:40" ht="20.25" customHeight="1" x14ac:dyDescent="0.3">
      <c r="A3804" s="127"/>
      <c r="B3804" s="164"/>
      <c r="C3804" s="139"/>
      <c r="D3804" s="140"/>
      <c r="E3804" s="139"/>
      <c r="F3804" s="139"/>
      <c r="G3804" s="140"/>
      <c r="H3804" s="139"/>
      <c r="I3804" s="129"/>
      <c r="L3804" s="128"/>
      <c r="M3804" s="128"/>
      <c r="N3804" s="128"/>
      <c r="O3804" s="128"/>
      <c r="P3804" s="128"/>
      <c r="Q3804" s="128"/>
      <c r="R3804" s="128"/>
      <c r="S3804" s="128"/>
      <c r="T3804" s="120">
        <f t="shared" si="653"/>
        <v>0</v>
      </c>
      <c r="U3804" s="131"/>
      <c r="V3804" s="131"/>
      <c r="W3804" s="131">
        <f>SUMIFS($F$3:F3804,$D$3:D3804,D3804,$C$3:C3804,"Buy")+SUMIFS($F$3:F3804,$D$3:D3804,D3804,$C$3:C3804,"Coin Deposit",$E$3:E3804,"&lt;&gt;")</f>
        <v>0</v>
      </c>
      <c r="X3804" s="131">
        <f t="shared" si="654"/>
        <v>0</v>
      </c>
      <c r="Y3804" s="131">
        <f>IF($D3804=Y$1,SUMIFS($H$3:$H3804,$G$3:$G3804,Y$1,$C$3:$C3804,"Sell"),0)</f>
        <v>0</v>
      </c>
      <c r="Z3804" s="131">
        <f t="shared" si="655"/>
        <v>0</v>
      </c>
      <c r="AA3804" s="131">
        <f>IF($D3804=AA$1,SUMIFS($H$3:$H3804,$G$3:$G3804,AA$1,$C$3:$C3804,"Sell"),0)</f>
        <v>0</v>
      </c>
      <c r="AB3804" s="131">
        <f t="shared" si="656"/>
        <v>0</v>
      </c>
      <c r="AC3804" s="131">
        <f>SUMIFS('Deductions and Deposits'!$H:$H,'Deductions and Deposits'!$G:$G,D3804,'Deductions and Deposits'!$F:$F,"&lt;="&amp;B3804)+SUMIFS($F$3:F3804,$D$3:D3804,D3804,$C$3:C3804,"Coin Deposit",$E$3:E3804,"")</f>
        <v>0</v>
      </c>
      <c r="AD3804" s="131">
        <f>SUMIFS('Deductions and Deposits'!$D:$D,'Deductions and Deposits'!$C:$C,D3804)+SUMIFS($F:$F,$D:$D,D3804,$C:$C,"Coin Deduction")</f>
        <v>0</v>
      </c>
      <c r="AE3804" s="131">
        <f>Table5[[#This Row],[Column4]]+Table5[[#This Row],[Column14]]+Table5[[#This Row],[Column19]]+Table5[[#This Row],[Column12]]</f>
        <v>0</v>
      </c>
      <c r="AF3804" s="131">
        <f>Table5[[#This Row],[Column5]]+Table5[[#This Row],[Column13]]+Table5[[#This Row],[Column21]]+Table5[[#This Row],[Column18]]</f>
        <v>0</v>
      </c>
      <c r="AG3804" s="131">
        <f t="shared" si="657"/>
        <v>0</v>
      </c>
      <c r="AH3804" s="131">
        <f t="shared" si="658"/>
        <v>0</v>
      </c>
      <c r="AI3804" s="131">
        <f>Table5[[#This Row],[Column17]]-Table5[[#This Row],[Column20]]</f>
        <v>0</v>
      </c>
      <c r="AJ3804" s="131">
        <f t="shared" si="659"/>
        <v>0</v>
      </c>
      <c r="AK3804" s="131">
        <f t="shared" si="662"/>
        <v>0</v>
      </c>
      <c r="AL3804" s="131">
        <f t="shared" si="660"/>
        <v>0</v>
      </c>
      <c r="AM3804" s="131" t="str">
        <f t="shared" si="661"/>
        <v/>
      </c>
      <c r="AN3804" s="131" t="str">
        <f t="shared" ca="1" si="663"/>
        <v/>
      </c>
    </row>
    <row r="3805" spans="1:40" ht="20.25" customHeight="1" x14ac:dyDescent="0.3">
      <c r="A3805" s="127"/>
      <c r="B3805" s="164"/>
      <c r="C3805" s="139"/>
      <c r="D3805" s="140"/>
      <c r="E3805" s="139"/>
      <c r="F3805" s="139"/>
      <c r="G3805" s="140"/>
      <c r="H3805" s="139"/>
      <c r="I3805" s="129"/>
      <c r="L3805" s="128"/>
      <c r="M3805" s="128"/>
      <c r="N3805" s="128"/>
      <c r="O3805" s="128"/>
      <c r="P3805" s="128"/>
      <c r="Q3805" s="128"/>
      <c r="R3805" s="128"/>
      <c r="S3805" s="128"/>
      <c r="T3805" s="120">
        <f t="shared" si="653"/>
        <v>0</v>
      </c>
      <c r="U3805" s="131"/>
      <c r="V3805" s="131"/>
      <c r="W3805" s="131">
        <f>SUMIFS($F$3:F3805,$D$3:D3805,D3805,$C$3:C3805,"Buy")+SUMIFS($F$3:F3805,$D$3:D3805,D3805,$C$3:C3805,"Coin Deposit",$E$3:E3805,"&lt;&gt;")</f>
        <v>0</v>
      </c>
      <c r="X3805" s="131">
        <f t="shared" si="654"/>
        <v>0</v>
      </c>
      <c r="Y3805" s="131">
        <f>IF($D3805=Y$1,SUMIFS($H$3:$H3805,$G$3:$G3805,Y$1,$C$3:$C3805,"Sell"),0)</f>
        <v>0</v>
      </c>
      <c r="Z3805" s="131">
        <f t="shared" si="655"/>
        <v>0</v>
      </c>
      <c r="AA3805" s="131">
        <f>IF($D3805=AA$1,SUMIFS($H$3:$H3805,$G$3:$G3805,AA$1,$C$3:$C3805,"Sell"),0)</f>
        <v>0</v>
      </c>
      <c r="AB3805" s="131">
        <f t="shared" si="656"/>
        <v>0</v>
      </c>
      <c r="AC3805" s="131">
        <f>SUMIFS('Deductions and Deposits'!$H:$H,'Deductions and Deposits'!$G:$G,D3805,'Deductions and Deposits'!$F:$F,"&lt;="&amp;B3805)+SUMIFS($F$3:F3805,$D$3:D3805,D3805,$C$3:C3805,"Coin Deposit",$E$3:E3805,"")</f>
        <v>0</v>
      </c>
      <c r="AD3805" s="131">
        <f>SUMIFS('Deductions and Deposits'!$D:$D,'Deductions and Deposits'!$C:$C,D3805)+SUMIFS($F:$F,$D:$D,D3805,$C:$C,"Coin Deduction")</f>
        <v>0</v>
      </c>
      <c r="AE3805" s="131">
        <f>Table5[[#This Row],[Column4]]+Table5[[#This Row],[Column14]]+Table5[[#This Row],[Column19]]+Table5[[#This Row],[Column12]]</f>
        <v>0</v>
      </c>
      <c r="AF3805" s="131">
        <f>Table5[[#This Row],[Column5]]+Table5[[#This Row],[Column13]]+Table5[[#This Row],[Column21]]+Table5[[#This Row],[Column18]]</f>
        <v>0</v>
      </c>
      <c r="AG3805" s="131">
        <f t="shared" si="657"/>
        <v>0</v>
      </c>
      <c r="AH3805" s="131">
        <f t="shared" si="658"/>
        <v>0</v>
      </c>
      <c r="AI3805" s="131">
        <f>Table5[[#This Row],[Column17]]-Table5[[#This Row],[Column20]]</f>
        <v>0</v>
      </c>
      <c r="AJ3805" s="131">
        <f t="shared" si="659"/>
        <v>0</v>
      </c>
      <c r="AK3805" s="131">
        <f t="shared" si="662"/>
        <v>0</v>
      </c>
      <c r="AL3805" s="131">
        <f t="shared" si="660"/>
        <v>0</v>
      </c>
      <c r="AM3805" s="131" t="str">
        <f t="shared" si="661"/>
        <v/>
      </c>
      <c r="AN3805" s="131" t="str">
        <f t="shared" ca="1" si="663"/>
        <v/>
      </c>
    </row>
    <row r="3806" spans="1:40" ht="20.25" customHeight="1" x14ac:dyDescent="0.3">
      <c r="A3806" s="127"/>
      <c r="B3806" s="164"/>
      <c r="C3806" s="139"/>
      <c r="D3806" s="140"/>
      <c r="E3806" s="139"/>
      <c r="F3806" s="139"/>
      <c r="G3806" s="140"/>
      <c r="H3806" s="139"/>
      <c r="I3806" s="129"/>
      <c r="L3806" s="128"/>
      <c r="M3806" s="128"/>
      <c r="N3806" s="128"/>
      <c r="O3806" s="128"/>
      <c r="P3806" s="128"/>
      <c r="Q3806" s="128"/>
      <c r="R3806" s="128"/>
      <c r="S3806" s="128"/>
      <c r="T3806" s="120">
        <f t="shared" si="653"/>
        <v>0</v>
      </c>
      <c r="U3806" s="131"/>
      <c r="V3806" s="131"/>
      <c r="W3806" s="131">
        <f>SUMIFS($F$3:F3806,$D$3:D3806,D3806,$C$3:C3806,"Buy")+SUMIFS($F$3:F3806,$D$3:D3806,D3806,$C$3:C3806,"Coin Deposit",$E$3:E3806,"&lt;&gt;")</f>
        <v>0</v>
      </c>
      <c r="X3806" s="131">
        <f t="shared" si="654"/>
        <v>0</v>
      </c>
      <c r="Y3806" s="131">
        <f>IF($D3806=Y$1,SUMIFS($H$3:$H3806,$G$3:$G3806,Y$1,$C$3:$C3806,"Sell"),0)</f>
        <v>0</v>
      </c>
      <c r="Z3806" s="131">
        <f t="shared" si="655"/>
        <v>0</v>
      </c>
      <c r="AA3806" s="131">
        <f>IF($D3806=AA$1,SUMIFS($H$3:$H3806,$G$3:$G3806,AA$1,$C$3:$C3806,"Sell"),0)</f>
        <v>0</v>
      </c>
      <c r="AB3806" s="131">
        <f t="shared" si="656"/>
        <v>0</v>
      </c>
      <c r="AC3806" s="131">
        <f>SUMIFS('Deductions and Deposits'!$H:$H,'Deductions and Deposits'!$G:$G,D3806,'Deductions and Deposits'!$F:$F,"&lt;="&amp;B3806)+SUMIFS($F$3:F3806,$D$3:D3806,D3806,$C$3:C3806,"Coin Deposit",$E$3:E3806,"")</f>
        <v>0</v>
      </c>
      <c r="AD3806" s="131">
        <f>SUMIFS('Deductions and Deposits'!$D:$D,'Deductions and Deposits'!$C:$C,D3806)+SUMIFS($F:$F,$D:$D,D3806,$C:$C,"Coin Deduction")</f>
        <v>0</v>
      </c>
      <c r="AE3806" s="131">
        <f>Table5[[#This Row],[Column4]]+Table5[[#This Row],[Column14]]+Table5[[#This Row],[Column19]]+Table5[[#This Row],[Column12]]</f>
        <v>0</v>
      </c>
      <c r="AF3806" s="131">
        <f>Table5[[#This Row],[Column5]]+Table5[[#This Row],[Column13]]+Table5[[#This Row],[Column21]]+Table5[[#This Row],[Column18]]</f>
        <v>0</v>
      </c>
      <c r="AG3806" s="131">
        <f t="shared" si="657"/>
        <v>0</v>
      </c>
      <c r="AH3806" s="131">
        <f t="shared" si="658"/>
        <v>0</v>
      </c>
      <c r="AI3806" s="131">
        <f>Table5[[#This Row],[Column17]]-Table5[[#This Row],[Column20]]</f>
        <v>0</v>
      </c>
      <c r="AJ3806" s="131">
        <f t="shared" si="659"/>
        <v>0</v>
      </c>
      <c r="AK3806" s="131">
        <f t="shared" si="662"/>
        <v>0</v>
      </c>
      <c r="AL3806" s="131">
        <f t="shared" si="660"/>
        <v>0</v>
      </c>
      <c r="AM3806" s="131" t="str">
        <f t="shared" si="661"/>
        <v/>
      </c>
      <c r="AN3806" s="131" t="str">
        <f t="shared" ca="1" si="663"/>
        <v/>
      </c>
    </row>
    <row r="3807" spans="1:40" ht="20.25" customHeight="1" x14ac:dyDescent="0.3">
      <c r="A3807" s="127"/>
      <c r="B3807" s="164"/>
      <c r="C3807" s="139"/>
      <c r="D3807" s="140"/>
      <c r="E3807" s="139"/>
      <c r="F3807" s="139"/>
      <c r="G3807" s="140"/>
      <c r="H3807" s="139"/>
      <c r="I3807" s="129"/>
      <c r="L3807" s="128"/>
      <c r="M3807" s="128"/>
      <c r="N3807" s="128"/>
      <c r="O3807" s="128"/>
      <c r="P3807" s="128"/>
      <c r="Q3807" s="128"/>
      <c r="R3807" s="128"/>
      <c r="S3807" s="128"/>
      <c r="T3807" s="120">
        <f t="shared" si="653"/>
        <v>0</v>
      </c>
      <c r="U3807" s="131"/>
      <c r="V3807" s="131"/>
      <c r="W3807" s="131">
        <f>SUMIFS($F$3:F3807,$D$3:D3807,D3807,$C$3:C3807,"Buy")+SUMIFS($F$3:F3807,$D$3:D3807,D3807,$C$3:C3807,"Coin Deposit",$E$3:E3807,"&lt;&gt;")</f>
        <v>0</v>
      </c>
      <c r="X3807" s="131">
        <f t="shared" si="654"/>
        <v>0</v>
      </c>
      <c r="Y3807" s="131">
        <f>IF($D3807=Y$1,SUMIFS($H$3:$H3807,$G$3:$G3807,Y$1,$C$3:$C3807,"Sell"),0)</f>
        <v>0</v>
      </c>
      <c r="Z3807" s="131">
        <f t="shared" si="655"/>
        <v>0</v>
      </c>
      <c r="AA3807" s="131">
        <f>IF($D3807=AA$1,SUMIFS($H$3:$H3807,$G$3:$G3807,AA$1,$C$3:$C3807,"Sell"),0)</f>
        <v>0</v>
      </c>
      <c r="AB3807" s="131">
        <f t="shared" si="656"/>
        <v>0</v>
      </c>
      <c r="AC3807" s="131">
        <f>SUMIFS('Deductions and Deposits'!$H:$H,'Deductions and Deposits'!$G:$G,D3807,'Deductions and Deposits'!$F:$F,"&lt;="&amp;B3807)+SUMIFS($F$3:F3807,$D$3:D3807,D3807,$C$3:C3807,"Coin Deposit",$E$3:E3807,"")</f>
        <v>0</v>
      </c>
      <c r="AD3807" s="131">
        <f>SUMIFS('Deductions and Deposits'!$D:$D,'Deductions and Deposits'!$C:$C,D3807)+SUMIFS($F:$F,$D:$D,D3807,$C:$C,"Coin Deduction")</f>
        <v>0</v>
      </c>
      <c r="AE3807" s="131">
        <f>Table5[[#This Row],[Column4]]+Table5[[#This Row],[Column14]]+Table5[[#This Row],[Column19]]+Table5[[#This Row],[Column12]]</f>
        <v>0</v>
      </c>
      <c r="AF3807" s="131">
        <f>Table5[[#This Row],[Column5]]+Table5[[#This Row],[Column13]]+Table5[[#This Row],[Column21]]+Table5[[#This Row],[Column18]]</f>
        <v>0</v>
      </c>
      <c r="AG3807" s="131">
        <f t="shared" si="657"/>
        <v>0</v>
      </c>
      <c r="AH3807" s="131">
        <f t="shared" si="658"/>
        <v>0</v>
      </c>
      <c r="AI3807" s="131">
        <f>Table5[[#This Row],[Column17]]-Table5[[#This Row],[Column20]]</f>
        <v>0</v>
      </c>
      <c r="AJ3807" s="131">
        <f t="shared" si="659"/>
        <v>0</v>
      </c>
      <c r="AK3807" s="131">
        <f t="shared" si="662"/>
        <v>0</v>
      </c>
      <c r="AL3807" s="131">
        <f t="shared" si="660"/>
        <v>0</v>
      </c>
      <c r="AM3807" s="131" t="str">
        <f t="shared" si="661"/>
        <v/>
      </c>
      <c r="AN3807" s="131" t="str">
        <f t="shared" ca="1" si="663"/>
        <v/>
      </c>
    </row>
    <row r="3808" spans="1:40" ht="20.25" customHeight="1" x14ac:dyDescent="0.3">
      <c r="A3808" s="127"/>
      <c r="B3808" s="164"/>
      <c r="C3808" s="139"/>
      <c r="D3808" s="140"/>
      <c r="E3808" s="139"/>
      <c r="F3808" s="139"/>
      <c r="G3808" s="140"/>
      <c r="H3808" s="139"/>
      <c r="I3808" s="129"/>
      <c r="L3808" s="128"/>
      <c r="M3808" s="128"/>
      <c r="N3808" s="128"/>
      <c r="O3808" s="128"/>
      <c r="P3808" s="128"/>
      <c r="Q3808" s="128"/>
      <c r="R3808" s="128"/>
      <c r="S3808" s="128"/>
      <c r="T3808" s="120">
        <f t="shared" si="653"/>
        <v>0</v>
      </c>
      <c r="U3808" s="131"/>
      <c r="V3808" s="131"/>
      <c r="W3808" s="131">
        <f>SUMIFS($F$3:F3808,$D$3:D3808,D3808,$C$3:C3808,"Buy")+SUMIFS($F$3:F3808,$D$3:D3808,D3808,$C$3:C3808,"Coin Deposit",$E$3:E3808,"&lt;&gt;")</f>
        <v>0</v>
      </c>
      <c r="X3808" s="131">
        <f t="shared" si="654"/>
        <v>0</v>
      </c>
      <c r="Y3808" s="131">
        <f>IF($D3808=Y$1,SUMIFS($H$3:$H3808,$G$3:$G3808,Y$1,$C$3:$C3808,"Sell"),0)</f>
        <v>0</v>
      </c>
      <c r="Z3808" s="131">
        <f t="shared" si="655"/>
        <v>0</v>
      </c>
      <c r="AA3808" s="131">
        <f>IF($D3808=AA$1,SUMIFS($H$3:$H3808,$G$3:$G3808,AA$1,$C$3:$C3808,"Sell"),0)</f>
        <v>0</v>
      </c>
      <c r="AB3808" s="131">
        <f t="shared" si="656"/>
        <v>0</v>
      </c>
      <c r="AC3808" s="131">
        <f>SUMIFS('Deductions and Deposits'!$H:$H,'Deductions and Deposits'!$G:$G,D3808,'Deductions and Deposits'!$F:$F,"&lt;="&amp;B3808)+SUMIFS($F$3:F3808,$D$3:D3808,D3808,$C$3:C3808,"Coin Deposit",$E$3:E3808,"")</f>
        <v>0</v>
      </c>
      <c r="AD3808" s="131">
        <f>SUMIFS('Deductions and Deposits'!$D:$D,'Deductions and Deposits'!$C:$C,D3808)+SUMIFS($F:$F,$D:$D,D3808,$C:$C,"Coin Deduction")</f>
        <v>0</v>
      </c>
      <c r="AE3808" s="131">
        <f>Table5[[#This Row],[Column4]]+Table5[[#This Row],[Column14]]+Table5[[#This Row],[Column19]]+Table5[[#This Row],[Column12]]</f>
        <v>0</v>
      </c>
      <c r="AF3808" s="131">
        <f>Table5[[#This Row],[Column5]]+Table5[[#This Row],[Column13]]+Table5[[#This Row],[Column21]]+Table5[[#This Row],[Column18]]</f>
        <v>0</v>
      </c>
      <c r="AG3808" s="131">
        <f t="shared" si="657"/>
        <v>0</v>
      </c>
      <c r="AH3808" s="131">
        <f t="shared" si="658"/>
        <v>0</v>
      </c>
      <c r="AI3808" s="131">
        <f>Table5[[#This Row],[Column17]]-Table5[[#This Row],[Column20]]</f>
        <v>0</v>
      </c>
      <c r="AJ3808" s="131">
        <f t="shared" si="659"/>
        <v>0</v>
      </c>
      <c r="AK3808" s="131">
        <f t="shared" si="662"/>
        <v>0</v>
      </c>
      <c r="AL3808" s="131">
        <f t="shared" si="660"/>
        <v>0</v>
      </c>
      <c r="AM3808" s="131" t="str">
        <f t="shared" si="661"/>
        <v/>
      </c>
      <c r="AN3808" s="131" t="str">
        <f t="shared" ca="1" si="663"/>
        <v/>
      </c>
    </row>
    <row r="3809" spans="1:40" ht="20.25" customHeight="1" x14ac:dyDescent="0.3">
      <c r="A3809" s="127"/>
      <c r="B3809" s="164"/>
      <c r="C3809" s="139"/>
      <c r="D3809" s="140"/>
      <c r="E3809" s="139"/>
      <c r="F3809" s="139"/>
      <c r="G3809" s="140"/>
      <c r="H3809" s="139"/>
      <c r="I3809" s="129"/>
      <c r="L3809" s="128"/>
      <c r="M3809" s="128"/>
      <c r="N3809" s="128"/>
      <c r="O3809" s="128"/>
      <c r="P3809" s="128"/>
      <c r="Q3809" s="128"/>
      <c r="R3809" s="128"/>
      <c r="S3809" s="128"/>
      <c r="T3809" s="120">
        <f t="shared" si="653"/>
        <v>0</v>
      </c>
      <c r="U3809" s="131"/>
      <c r="V3809" s="131"/>
      <c r="W3809" s="131">
        <f>SUMIFS($F$3:F3809,$D$3:D3809,D3809,$C$3:C3809,"Buy")+SUMIFS($F$3:F3809,$D$3:D3809,D3809,$C$3:C3809,"Coin Deposit",$E$3:E3809,"&lt;&gt;")</f>
        <v>0</v>
      </c>
      <c r="X3809" s="131">
        <f t="shared" si="654"/>
        <v>0</v>
      </c>
      <c r="Y3809" s="131">
        <f>IF($D3809=Y$1,SUMIFS($H$3:$H3809,$G$3:$G3809,Y$1,$C$3:$C3809,"Sell"),0)</f>
        <v>0</v>
      </c>
      <c r="Z3809" s="131">
        <f t="shared" si="655"/>
        <v>0</v>
      </c>
      <c r="AA3809" s="131">
        <f>IF($D3809=AA$1,SUMIFS($H$3:$H3809,$G$3:$G3809,AA$1,$C$3:$C3809,"Sell"),0)</f>
        <v>0</v>
      </c>
      <c r="AB3809" s="131">
        <f t="shared" si="656"/>
        <v>0</v>
      </c>
      <c r="AC3809" s="131">
        <f>SUMIFS('Deductions and Deposits'!$H:$H,'Deductions and Deposits'!$G:$G,D3809,'Deductions and Deposits'!$F:$F,"&lt;="&amp;B3809)+SUMIFS($F$3:F3809,$D$3:D3809,D3809,$C$3:C3809,"Coin Deposit",$E$3:E3809,"")</f>
        <v>0</v>
      </c>
      <c r="AD3809" s="131">
        <f>SUMIFS('Deductions and Deposits'!$D:$D,'Deductions and Deposits'!$C:$C,D3809)+SUMIFS($F:$F,$D:$D,D3809,$C:$C,"Coin Deduction")</f>
        <v>0</v>
      </c>
      <c r="AE3809" s="131">
        <f>Table5[[#This Row],[Column4]]+Table5[[#This Row],[Column14]]+Table5[[#This Row],[Column19]]+Table5[[#This Row],[Column12]]</f>
        <v>0</v>
      </c>
      <c r="AF3809" s="131">
        <f>Table5[[#This Row],[Column5]]+Table5[[#This Row],[Column13]]+Table5[[#This Row],[Column21]]+Table5[[#This Row],[Column18]]</f>
        <v>0</v>
      </c>
      <c r="AG3809" s="131">
        <f t="shared" si="657"/>
        <v>0</v>
      </c>
      <c r="AH3809" s="131">
        <f t="shared" si="658"/>
        <v>0</v>
      </c>
      <c r="AI3809" s="131">
        <f>Table5[[#This Row],[Column17]]-Table5[[#This Row],[Column20]]</f>
        <v>0</v>
      </c>
      <c r="AJ3809" s="131">
        <f t="shared" si="659"/>
        <v>0</v>
      </c>
      <c r="AK3809" s="131">
        <f t="shared" si="662"/>
        <v>0</v>
      </c>
      <c r="AL3809" s="131">
        <f t="shared" si="660"/>
        <v>0</v>
      </c>
      <c r="AM3809" s="131" t="str">
        <f t="shared" si="661"/>
        <v/>
      </c>
      <c r="AN3809" s="131" t="str">
        <f t="shared" ca="1" si="663"/>
        <v/>
      </c>
    </row>
    <row r="3810" spans="1:40" ht="20.25" customHeight="1" x14ac:dyDescent="0.3">
      <c r="A3810" s="127"/>
      <c r="B3810" s="164"/>
      <c r="C3810" s="139"/>
      <c r="D3810" s="140"/>
      <c r="E3810" s="139"/>
      <c r="F3810" s="139"/>
      <c r="G3810" s="140"/>
      <c r="H3810" s="139"/>
      <c r="I3810" s="129"/>
      <c r="L3810" s="128"/>
      <c r="M3810" s="128"/>
      <c r="N3810" s="128"/>
      <c r="O3810" s="128"/>
      <c r="P3810" s="128"/>
      <c r="Q3810" s="128"/>
      <c r="R3810" s="128"/>
      <c r="S3810" s="128"/>
      <c r="T3810" s="120">
        <f t="shared" si="653"/>
        <v>0</v>
      </c>
      <c r="U3810" s="131"/>
      <c r="V3810" s="131"/>
      <c r="W3810" s="131">
        <f>SUMIFS($F$3:F3810,$D$3:D3810,D3810,$C$3:C3810,"Buy")+SUMIFS($F$3:F3810,$D$3:D3810,D3810,$C$3:C3810,"Coin Deposit",$E$3:E3810,"&lt;&gt;")</f>
        <v>0</v>
      </c>
      <c r="X3810" s="131">
        <f t="shared" si="654"/>
        <v>0</v>
      </c>
      <c r="Y3810" s="131">
        <f>IF($D3810=Y$1,SUMIFS($H$3:$H3810,$G$3:$G3810,Y$1,$C$3:$C3810,"Sell"),0)</f>
        <v>0</v>
      </c>
      <c r="Z3810" s="131">
        <f t="shared" si="655"/>
        <v>0</v>
      </c>
      <c r="AA3810" s="131">
        <f>IF($D3810=AA$1,SUMIFS($H$3:$H3810,$G$3:$G3810,AA$1,$C$3:$C3810,"Sell"),0)</f>
        <v>0</v>
      </c>
      <c r="AB3810" s="131">
        <f t="shared" si="656"/>
        <v>0</v>
      </c>
      <c r="AC3810" s="131">
        <f>SUMIFS('Deductions and Deposits'!$H:$H,'Deductions and Deposits'!$G:$G,D3810,'Deductions and Deposits'!$F:$F,"&lt;="&amp;B3810)+SUMIFS($F$3:F3810,$D$3:D3810,D3810,$C$3:C3810,"Coin Deposit",$E$3:E3810,"")</f>
        <v>0</v>
      </c>
      <c r="AD3810" s="131">
        <f>SUMIFS('Deductions and Deposits'!$D:$D,'Deductions and Deposits'!$C:$C,D3810)+SUMIFS($F:$F,$D:$D,D3810,$C:$C,"Coin Deduction")</f>
        <v>0</v>
      </c>
      <c r="AE3810" s="131">
        <f>Table5[[#This Row],[Column4]]+Table5[[#This Row],[Column14]]+Table5[[#This Row],[Column19]]+Table5[[#This Row],[Column12]]</f>
        <v>0</v>
      </c>
      <c r="AF3810" s="131">
        <f>Table5[[#This Row],[Column5]]+Table5[[#This Row],[Column13]]+Table5[[#This Row],[Column21]]+Table5[[#This Row],[Column18]]</f>
        <v>0</v>
      </c>
      <c r="AG3810" s="131">
        <f t="shared" si="657"/>
        <v>0</v>
      </c>
      <c r="AH3810" s="131">
        <f t="shared" si="658"/>
        <v>0</v>
      </c>
      <c r="AI3810" s="131">
        <f>Table5[[#This Row],[Column17]]-Table5[[#This Row],[Column20]]</f>
        <v>0</v>
      </c>
      <c r="AJ3810" s="131">
        <f t="shared" si="659"/>
        <v>0</v>
      </c>
      <c r="AK3810" s="131">
        <f t="shared" si="662"/>
        <v>0</v>
      </c>
      <c r="AL3810" s="131">
        <f t="shared" si="660"/>
        <v>0</v>
      </c>
      <c r="AM3810" s="131" t="str">
        <f t="shared" si="661"/>
        <v/>
      </c>
      <c r="AN3810" s="131" t="str">
        <f t="shared" ca="1" si="663"/>
        <v/>
      </c>
    </row>
    <row r="3811" spans="1:40" ht="20.25" customHeight="1" x14ac:dyDescent="0.3">
      <c r="A3811" s="127"/>
      <c r="B3811" s="164"/>
      <c r="C3811" s="139"/>
      <c r="D3811" s="140"/>
      <c r="E3811" s="139"/>
      <c r="F3811" s="139"/>
      <c r="G3811" s="140"/>
      <c r="H3811" s="139"/>
      <c r="I3811" s="129"/>
      <c r="L3811" s="128"/>
      <c r="M3811" s="128"/>
      <c r="N3811" s="128"/>
      <c r="O3811" s="128"/>
      <c r="P3811" s="128"/>
      <c r="Q3811" s="128"/>
      <c r="R3811" s="128"/>
      <c r="S3811" s="128"/>
      <c r="T3811" s="120">
        <f t="shared" si="653"/>
        <v>0</v>
      </c>
      <c r="U3811" s="131"/>
      <c r="V3811" s="131"/>
      <c r="W3811" s="131">
        <f>SUMIFS($F$3:F3811,$D$3:D3811,D3811,$C$3:C3811,"Buy")+SUMIFS($F$3:F3811,$D$3:D3811,D3811,$C$3:C3811,"Coin Deposit",$E$3:E3811,"&lt;&gt;")</f>
        <v>0</v>
      </c>
      <c r="X3811" s="131">
        <f t="shared" si="654"/>
        <v>0</v>
      </c>
      <c r="Y3811" s="131">
        <f>IF($D3811=Y$1,SUMIFS($H$3:$H3811,$G$3:$G3811,Y$1,$C$3:$C3811,"Sell"),0)</f>
        <v>0</v>
      </c>
      <c r="Z3811" s="131">
        <f t="shared" si="655"/>
        <v>0</v>
      </c>
      <c r="AA3811" s="131">
        <f>IF($D3811=AA$1,SUMIFS($H$3:$H3811,$G$3:$G3811,AA$1,$C$3:$C3811,"Sell"),0)</f>
        <v>0</v>
      </c>
      <c r="AB3811" s="131">
        <f t="shared" si="656"/>
        <v>0</v>
      </c>
      <c r="AC3811" s="131">
        <f>SUMIFS('Deductions and Deposits'!$H:$H,'Deductions and Deposits'!$G:$G,D3811,'Deductions and Deposits'!$F:$F,"&lt;="&amp;B3811)+SUMIFS($F$3:F3811,$D$3:D3811,D3811,$C$3:C3811,"Coin Deposit",$E$3:E3811,"")</f>
        <v>0</v>
      </c>
      <c r="AD3811" s="131">
        <f>SUMIFS('Deductions and Deposits'!$D:$D,'Deductions and Deposits'!$C:$C,D3811)+SUMIFS($F:$F,$D:$D,D3811,$C:$C,"Coin Deduction")</f>
        <v>0</v>
      </c>
      <c r="AE3811" s="131">
        <f>Table5[[#This Row],[Column4]]+Table5[[#This Row],[Column14]]+Table5[[#This Row],[Column19]]+Table5[[#This Row],[Column12]]</f>
        <v>0</v>
      </c>
      <c r="AF3811" s="131">
        <f>Table5[[#This Row],[Column5]]+Table5[[#This Row],[Column13]]+Table5[[#This Row],[Column21]]+Table5[[#This Row],[Column18]]</f>
        <v>0</v>
      </c>
      <c r="AG3811" s="131">
        <f t="shared" si="657"/>
        <v>0</v>
      </c>
      <c r="AH3811" s="131">
        <f t="shared" si="658"/>
        <v>0</v>
      </c>
      <c r="AI3811" s="131">
        <f>Table5[[#This Row],[Column17]]-Table5[[#This Row],[Column20]]</f>
        <v>0</v>
      </c>
      <c r="AJ3811" s="131">
        <f t="shared" si="659"/>
        <v>0</v>
      </c>
      <c r="AK3811" s="131">
        <f t="shared" si="662"/>
        <v>0</v>
      </c>
      <c r="AL3811" s="131">
        <f t="shared" si="660"/>
        <v>0</v>
      </c>
      <c r="AM3811" s="131" t="str">
        <f t="shared" si="661"/>
        <v/>
      </c>
      <c r="AN3811" s="131" t="str">
        <f t="shared" ca="1" si="663"/>
        <v/>
      </c>
    </row>
    <row r="3812" spans="1:40" ht="20.25" customHeight="1" x14ac:dyDescent="0.3">
      <c r="A3812" s="127"/>
      <c r="B3812" s="164"/>
      <c r="C3812" s="139"/>
      <c r="D3812" s="140"/>
      <c r="E3812" s="139"/>
      <c r="F3812" s="139"/>
      <c r="G3812" s="140"/>
      <c r="H3812" s="139"/>
      <c r="I3812" s="129"/>
      <c r="L3812" s="128"/>
      <c r="M3812" s="128"/>
      <c r="N3812" s="128"/>
      <c r="O3812" s="128"/>
      <c r="P3812" s="128"/>
      <c r="Q3812" s="128"/>
      <c r="R3812" s="128"/>
      <c r="S3812" s="128"/>
      <c r="T3812" s="120">
        <f t="shared" si="653"/>
        <v>0</v>
      </c>
      <c r="U3812" s="131"/>
      <c r="V3812" s="131"/>
      <c r="W3812" s="131">
        <f>SUMIFS($F$3:F3812,$D$3:D3812,D3812,$C$3:C3812,"Buy")+SUMIFS($F$3:F3812,$D$3:D3812,D3812,$C$3:C3812,"Coin Deposit",$E$3:E3812,"&lt;&gt;")</f>
        <v>0</v>
      </c>
      <c r="X3812" s="131">
        <f t="shared" si="654"/>
        <v>0</v>
      </c>
      <c r="Y3812" s="131">
        <f>IF($D3812=Y$1,SUMIFS($H$3:$H3812,$G$3:$G3812,Y$1,$C$3:$C3812,"Sell"),0)</f>
        <v>0</v>
      </c>
      <c r="Z3812" s="131">
        <f t="shared" si="655"/>
        <v>0</v>
      </c>
      <c r="AA3812" s="131">
        <f>IF($D3812=AA$1,SUMIFS($H$3:$H3812,$G$3:$G3812,AA$1,$C$3:$C3812,"Sell"),0)</f>
        <v>0</v>
      </c>
      <c r="AB3812" s="131">
        <f t="shared" si="656"/>
        <v>0</v>
      </c>
      <c r="AC3812" s="131">
        <f>SUMIFS('Deductions and Deposits'!$H:$H,'Deductions and Deposits'!$G:$G,D3812,'Deductions and Deposits'!$F:$F,"&lt;="&amp;B3812)+SUMIFS($F$3:F3812,$D$3:D3812,D3812,$C$3:C3812,"Coin Deposit",$E$3:E3812,"")</f>
        <v>0</v>
      </c>
      <c r="AD3812" s="131">
        <f>SUMIFS('Deductions and Deposits'!$D:$D,'Deductions and Deposits'!$C:$C,D3812)+SUMIFS($F:$F,$D:$D,D3812,$C:$C,"Coin Deduction")</f>
        <v>0</v>
      </c>
      <c r="AE3812" s="131">
        <f>Table5[[#This Row],[Column4]]+Table5[[#This Row],[Column14]]+Table5[[#This Row],[Column19]]+Table5[[#This Row],[Column12]]</f>
        <v>0</v>
      </c>
      <c r="AF3812" s="131">
        <f>Table5[[#This Row],[Column5]]+Table5[[#This Row],[Column13]]+Table5[[#This Row],[Column21]]+Table5[[#This Row],[Column18]]</f>
        <v>0</v>
      </c>
      <c r="AG3812" s="131">
        <f t="shared" si="657"/>
        <v>0</v>
      </c>
      <c r="AH3812" s="131">
        <f t="shared" si="658"/>
        <v>0</v>
      </c>
      <c r="AI3812" s="131">
        <f>Table5[[#This Row],[Column17]]-Table5[[#This Row],[Column20]]</f>
        <v>0</v>
      </c>
      <c r="AJ3812" s="131">
        <f t="shared" si="659"/>
        <v>0</v>
      </c>
      <c r="AK3812" s="131">
        <f t="shared" si="662"/>
        <v>0</v>
      </c>
      <c r="AL3812" s="131">
        <f t="shared" si="660"/>
        <v>0</v>
      </c>
      <c r="AM3812" s="131" t="str">
        <f t="shared" si="661"/>
        <v/>
      </c>
      <c r="AN3812" s="131" t="str">
        <f t="shared" ca="1" si="663"/>
        <v/>
      </c>
    </row>
    <row r="3813" spans="1:40" ht="20.25" customHeight="1" x14ac:dyDescent="0.3">
      <c r="A3813" s="127"/>
      <c r="B3813" s="164"/>
      <c r="C3813" s="139"/>
      <c r="D3813" s="140"/>
      <c r="E3813" s="139"/>
      <c r="F3813" s="139"/>
      <c r="G3813" s="140"/>
      <c r="H3813" s="139"/>
      <c r="I3813" s="129"/>
      <c r="L3813" s="128"/>
      <c r="M3813" s="128"/>
      <c r="N3813" s="128"/>
      <c r="O3813" s="128"/>
      <c r="P3813" s="128"/>
      <c r="Q3813" s="128"/>
      <c r="R3813" s="128"/>
      <c r="S3813" s="128"/>
      <c r="T3813" s="120">
        <f t="shared" si="653"/>
        <v>0</v>
      </c>
      <c r="U3813" s="131"/>
      <c r="V3813" s="131"/>
      <c r="W3813" s="131">
        <f>SUMIFS($F$3:F3813,$D$3:D3813,D3813,$C$3:C3813,"Buy")+SUMIFS($F$3:F3813,$D$3:D3813,D3813,$C$3:C3813,"Coin Deposit",$E$3:E3813,"&lt;&gt;")</f>
        <v>0</v>
      </c>
      <c r="X3813" s="131">
        <f t="shared" si="654"/>
        <v>0</v>
      </c>
      <c r="Y3813" s="131">
        <f>IF($D3813=Y$1,SUMIFS($H$3:$H3813,$G$3:$G3813,Y$1,$C$3:$C3813,"Sell"),0)</f>
        <v>0</v>
      </c>
      <c r="Z3813" s="131">
        <f t="shared" si="655"/>
        <v>0</v>
      </c>
      <c r="AA3813" s="131">
        <f>IF($D3813=AA$1,SUMIFS($H$3:$H3813,$G$3:$G3813,AA$1,$C$3:$C3813,"Sell"),0)</f>
        <v>0</v>
      </c>
      <c r="AB3813" s="131">
        <f t="shared" si="656"/>
        <v>0</v>
      </c>
      <c r="AC3813" s="131">
        <f>SUMIFS('Deductions and Deposits'!$H:$H,'Deductions and Deposits'!$G:$G,D3813,'Deductions and Deposits'!$F:$F,"&lt;="&amp;B3813)+SUMIFS($F$3:F3813,$D$3:D3813,D3813,$C$3:C3813,"Coin Deposit",$E$3:E3813,"")</f>
        <v>0</v>
      </c>
      <c r="AD3813" s="131">
        <f>SUMIFS('Deductions and Deposits'!$D:$D,'Deductions and Deposits'!$C:$C,D3813)+SUMIFS($F:$F,$D:$D,D3813,$C:$C,"Coin Deduction")</f>
        <v>0</v>
      </c>
      <c r="AE3813" s="131">
        <f>Table5[[#This Row],[Column4]]+Table5[[#This Row],[Column14]]+Table5[[#This Row],[Column19]]+Table5[[#This Row],[Column12]]</f>
        <v>0</v>
      </c>
      <c r="AF3813" s="131">
        <f>Table5[[#This Row],[Column5]]+Table5[[#This Row],[Column13]]+Table5[[#This Row],[Column21]]+Table5[[#This Row],[Column18]]</f>
        <v>0</v>
      </c>
      <c r="AG3813" s="131">
        <f t="shared" si="657"/>
        <v>0</v>
      </c>
      <c r="AH3813" s="131">
        <f t="shared" si="658"/>
        <v>0</v>
      </c>
      <c r="AI3813" s="131">
        <f>Table5[[#This Row],[Column17]]-Table5[[#This Row],[Column20]]</f>
        <v>0</v>
      </c>
      <c r="AJ3813" s="131">
        <f t="shared" si="659"/>
        <v>0</v>
      </c>
      <c r="AK3813" s="131">
        <f t="shared" si="662"/>
        <v>0</v>
      </c>
      <c r="AL3813" s="131">
        <f t="shared" si="660"/>
        <v>0</v>
      </c>
      <c r="AM3813" s="131" t="str">
        <f t="shared" si="661"/>
        <v/>
      </c>
      <c r="AN3813" s="131" t="str">
        <f t="shared" ca="1" si="663"/>
        <v/>
      </c>
    </row>
    <row r="3814" spans="1:40" ht="20.25" customHeight="1" x14ac:dyDescent="0.3">
      <c r="A3814" s="127"/>
      <c r="B3814" s="164"/>
      <c r="C3814" s="139"/>
      <c r="D3814" s="140"/>
      <c r="E3814" s="139"/>
      <c r="F3814" s="139"/>
      <c r="G3814" s="140"/>
      <c r="H3814" s="139"/>
      <c r="I3814" s="129"/>
      <c r="L3814" s="128"/>
      <c r="M3814" s="128"/>
      <c r="N3814" s="128"/>
      <c r="O3814" s="128"/>
      <c r="P3814" s="128"/>
      <c r="Q3814" s="128"/>
      <c r="R3814" s="128"/>
      <c r="S3814" s="128"/>
      <c r="T3814" s="120">
        <f t="shared" si="653"/>
        <v>0</v>
      </c>
      <c r="U3814" s="131"/>
      <c r="V3814" s="131"/>
      <c r="W3814" s="131">
        <f>SUMIFS($F$3:F3814,$D$3:D3814,D3814,$C$3:C3814,"Buy")+SUMIFS($F$3:F3814,$D$3:D3814,D3814,$C$3:C3814,"Coin Deposit",$E$3:E3814,"&lt;&gt;")</f>
        <v>0</v>
      </c>
      <c r="X3814" s="131">
        <f t="shared" si="654"/>
        <v>0</v>
      </c>
      <c r="Y3814" s="131">
        <f>IF($D3814=Y$1,SUMIFS($H$3:$H3814,$G$3:$G3814,Y$1,$C$3:$C3814,"Sell"),0)</f>
        <v>0</v>
      </c>
      <c r="Z3814" s="131">
        <f t="shared" si="655"/>
        <v>0</v>
      </c>
      <c r="AA3814" s="131">
        <f>IF($D3814=AA$1,SUMIFS($H$3:$H3814,$G$3:$G3814,AA$1,$C$3:$C3814,"Sell"),0)</f>
        <v>0</v>
      </c>
      <c r="AB3814" s="131">
        <f t="shared" si="656"/>
        <v>0</v>
      </c>
      <c r="AC3814" s="131">
        <f>SUMIFS('Deductions and Deposits'!$H:$H,'Deductions and Deposits'!$G:$G,D3814,'Deductions and Deposits'!$F:$F,"&lt;="&amp;B3814)+SUMIFS($F$3:F3814,$D$3:D3814,D3814,$C$3:C3814,"Coin Deposit",$E$3:E3814,"")</f>
        <v>0</v>
      </c>
      <c r="AD3814" s="131">
        <f>SUMIFS('Deductions and Deposits'!$D:$D,'Deductions and Deposits'!$C:$C,D3814)+SUMIFS($F:$F,$D:$D,D3814,$C:$C,"Coin Deduction")</f>
        <v>0</v>
      </c>
      <c r="AE3814" s="131">
        <f>Table5[[#This Row],[Column4]]+Table5[[#This Row],[Column14]]+Table5[[#This Row],[Column19]]+Table5[[#This Row],[Column12]]</f>
        <v>0</v>
      </c>
      <c r="AF3814" s="131">
        <f>Table5[[#This Row],[Column5]]+Table5[[#This Row],[Column13]]+Table5[[#This Row],[Column21]]+Table5[[#This Row],[Column18]]</f>
        <v>0</v>
      </c>
      <c r="AG3814" s="131">
        <f t="shared" si="657"/>
        <v>0</v>
      </c>
      <c r="AH3814" s="131">
        <f t="shared" si="658"/>
        <v>0</v>
      </c>
      <c r="AI3814" s="131">
        <f>Table5[[#This Row],[Column17]]-Table5[[#This Row],[Column20]]</f>
        <v>0</v>
      </c>
      <c r="AJ3814" s="131">
        <f t="shared" si="659"/>
        <v>0</v>
      </c>
      <c r="AK3814" s="131">
        <f t="shared" si="662"/>
        <v>0</v>
      </c>
      <c r="AL3814" s="131">
        <f t="shared" si="660"/>
        <v>0</v>
      </c>
      <c r="AM3814" s="131" t="str">
        <f t="shared" si="661"/>
        <v/>
      </c>
      <c r="AN3814" s="131" t="str">
        <f t="shared" ca="1" si="663"/>
        <v/>
      </c>
    </row>
    <row r="3815" spans="1:40" ht="20.25" customHeight="1" x14ac:dyDescent="0.3">
      <c r="A3815" s="127"/>
      <c r="B3815" s="164"/>
      <c r="C3815" s="139"/>
      <c r="D3815" s="140"/>
      <c r="E3815" s="139"/>
      <c r="F3815" s="139"/>
      <c r="G3815" s="140"/>
      <c r="H3815" s="139"/>
      <c r="I3815" s="129"/>
      <c r="L3815" s="128"/>
      <c r="M3815" s="128"/>
      <c r="N3815" s="128"/>
      <c r="O3815" s="128"/>
      <c r="P3815" s="128"/>
      <c r="Q3815" s="128"/>
      <c r="R3815" s="128"/>
      <c r="S3815" s="128"/>
      <c r="T3815" s="120">
        <f t="shared" si="653"/>
        <v>0</v>
      </c>
      <c r="U3815" s="131"/>
      <c r="V3815" s="131"/>
      <c r="W3815" s="131">
        <f>SUMIFS($F$3:F3815,$D$3:D3815,D3815,$C$3:C3815,"Buy")+SUMIFS($F$3:F3815,$D$3:D3815,D3815,$C$3:C3815,"Coin Deposit",$E$3:E3815,"&lt;&gt;")</f>
        <v>0</v>
      </c>
      <c r="X3815" s="131">
        <f t="shared" si="654"/>
        <v>0</v>
      </c>
      <c r="Y3815" s="131">
        <f>IF($D3815=Y$1,SUMIFS($H$3:$H3815,$G$3:$G3815,Y$1,$C$3:$C3815,"Sell"),0)</f>
        <v>0</v>
      </c>
      <c r="Z3815" s="131">
        <f t="shared" si="655"/>
        <v>0</v>
      </c>
      <c r="AA3815" s="131">
        <f>IF($D3815=AA$1,SUMIFS($H$3:$H3815,$G$3:$G3815,AA$1,$C$3:$C3815,"Sell"),0)</f>
        <v>0</v>
      </c>
      <c r="AB3815" s="131">
        <f t="shared" si="656"/>
        <v>0</v>
      </c>
      <c r="AC3815" s="131">
        <f>SUMIFS('Deductions and Deposits'!$H:$H,'Deductions and Deposits'!$G:$G,D3815,'Deductions and Deposits'!$F:$F,"&lt;="&amp;B3815)+SUMIFS($F$3:F3815,$D$3:D3815,D3815,$C$3:C3815,"Coin Deposit",$E$3:E3815,"")</f>
        <v>0</v>
      </c>
      <c r="AD3815" s="131">
        <f>SUMIFS('Deductions and Deposits'!$D:$D,'Deductions and Deposits'!$C:$C,D3815)+SUMIFS($F:$F,$D:$D,D3815,$C:$C,"Coin Deduction")</f>
        <v>0</v>
      </c>
      <c r="AE3815" s="131">
        <f>Table5[[#This Row],[Column4]]+Table5[[#This Row],[Column14]]+Table5[[#This Row],[Column19]]+Table5[[#This Row],[Column12]]</f>
        <v>0</v>
      </c>
      <c r="AF3815" s="131">
        <f>Table5[[#This Row],[Column5]]+Table5[[#This Row],[Column13]]+Table5[[#This Row],[Column21]]+Table5[[#This Row],[Column18]]</f>
        <v>0</v>
      </c>
      <c r="AG3815" s="131">
        <f t="shared" si="657"/>
        <v>0</v>
      </c>
      <c r="AH3815" s="131">
        <f t="shared" si="658"/>
        <v>0</v>
      </c>
      <c r="AI3815" s="131">
        <f>Table5[[#This Row],[Column17]]-Table5[[#This Row],[Column20]]</f>
        <v>0</v>
      </c>
      <c r="AJ3815" s="131">
        <f t="shared" si="659"/>
        <v>0</v>
      </c>
      <c r="AK3815" s="131">
        <f t="shared" si="662"/>
        <v>0</v>
      </c>
      <c r="AL3815" s="131">
        <f t="shared" si="660"/>
        <v>0</v>
      </c>
      <c r="AM3815" s="131" t="str">
        <f t="shared" si="661"/>
        <v/>
      </c>
      <c r="AN3815" s="131" t="str">
        <f t="shared" ca="1" si="663"/>
        <v/>
      </c>
    </row>
    <row r="3816" spans="1:40" ht="20.25" customHeight="1" x14ac:dyDescent="0.3">
      <c r="A3816" s="127"/>
      <c r="B3816" s="164"/>
      <c r="C3816" s="139"/>
      <c r="D3816" s="140"/>
      <c r="E3816" s="139"/>
      <c r="F3816" s="139"/>
      <c r="G3816" s="140"/>
      <c r="H3816" s="139"/>
      <c r="I3816" s="129"/>
      <c r="L3816" s="128"/>
      <c r="M3816" s="128"/>
      <c r="N3816" s="128"/>
      <c r="O3816" s="128"/>
      <c r="P3816" s="128"/>
      <c r="Q3816" s="128"/>
      <c r="R3816" s="128"/>
      <c r="S3816" s="128"/>
      <c r="T3816" s="120">
        <f t="shared" si="653"/>
        <v>0</v>
      </c>
      <c r="U3816" s="131"/>
      <c r="V3816" s="131"/>
      <c r="W3816" s="131">
        <f>SUMIFS($F$3:F3816,$D$3:D3816,D3816,$C$3:C3816,"Buy")+SUMIFS($F$3:F3816,$D$3:D3816,D3816,$C$3:C3816,"Coin Deposit",$E$3:E3816,"&lt;&gt;")</f>
        <v>0</v>
      </c>
      <c r="X3816" s="131">
        <f t="shared" si="654"/>
        <v>0</v>
      </c>
      <c r="Y3816" s="131">
        <f>IF($D3816=Y$1,SUMIFS($H$3:$H3816,$G$3:$G3816,Y$1,$C$3:$C3816,"Sell"),0)</f>
        <v>0</v>
      </c>
      <c r="Z3816" s="131">
        <f t="shared" si="655"/>
        <v>0</v>
      </c>
      <c r="AA3816" s="131">
        <f>IF($D3816=AA$1,SUMIFS($H$3:$H3816,$G$3:$G3816,AA$1,$C$3:$C3816,"Sell"),0)</f>
        <v>0</v>
      </c>
      <c r="AB3816" s="131">
        <f t="shared" si="656"/>
        <v>0</v>
      </c>
      <c r="AC3816" s="131">
        <f>SUMIFS('Deductions and Deposits'!$H:$H,'Deductions and Deposits'!$G:$G,D3816,'Deductions and Deposits'!$F:$F,"&lt;="&amp;B3816)+SUMIFS($F$3:F3816,$D$3:D3816,D3816,$C$3:C3816,"Coin Deposit",$E$3:E3816,"")</f>
        <v>0</v>
      </c>
      <c r="AD3816" s="131">
        <f>SUMIFS('Deductions and Deposits'!$D:$D,'Deductions and Deposits'!$C:$C,D3816)+SUMIFS($F:$F,$D:$D,D3816,$C:$C,"Coin Deduction")</f>
        <v>0</v>
      </c>
      <c r="AE3816" s="131">
        <f>Table5[[#This Row],[Column4]]+Table5[[#This Row],[Column14]]+Table5[[#This Row],[Column19]]+Table5[[#This Row],[Column12]]</f>
        <v>0</v>
      </c>
      <c r="AF3816" s="131">
        <f>Table5[[#This Row],[Column5]]+Table5[[#This Row],[Column13]]+Table5[[#This Row],[Column21]]+Table5[[#This Row],[Column18]]</f>
        <v>0</v>
      </c>
      <c r="AG3816" s="131">
        <f t="shared" si="657"/>
        <v>0</v>
      </c>
      <c r="AH3816" s="131">
        <f t="shared" si="658"/>
        <v>0</v>
      </c>
      <c r="AI3816" s="131">
        <f>Table5[[#This Row],[Column17]]-Table5[[#This Row],[Column20]]</f>
        <v>0</v>
      </c>
      <c r="AJ3816" s="131">
        <f t="shared" si="659"/>
        <v>0</v>
      </c>
      <c r="AK3816" s="131">
        <f t="shared" si="662"/>
        <v>0</v>
      </c>
      <c r="AL3816" s="131">
        <f t="shared" si="660"/>
        <v>0</v>
      </c>
      <c r="AM3816" s="131" t="str">
        <f t="shared" si="661"/>
        <v/>
      </c>
      <c r="AN3816" s="131" t="str">
        <f t="shared" ca="1" si="663"/>
        <v/>
      </c>
    </row>
    <row r="3817" spans="1:40" ht="20.25" customHeight="1" x14ac:dyDescent="0.3">
      <c r="A3817" s="127"/>
      <c r="B3817" s="164"/>
      <c r="C3817" s="139"/>
      <c r="D3817" s="140"/>
      <c r="E3817" s="139"/>
      <c r="F3817" s="139"/>
      <c r="G3817" s="140"/>
      <c r="H3817" s="139"/>
      <c r="I3817" s="129"/>
      <c r="L3817" s="128"/>
      <c r="M3817" s="128"/>
      <c r="N3817" s="128"/>
      <c r="O3817" s="128"/>
      <c r="P3817" s="128"/>
      <c r="Q3817" s="128"/>
      <c r="R3817" s="128"/>
      <c r="S3817" s="128"/>
      <c r="T3817" s="120">
        <f t="shared" si="653"/>
        <v>0</v>
      </c>
      <c r="U3817" s="131"/>
      <c r="V3817" s="131"/>
      <c r="W3817" s="131">
        <f>SUMIFS($F$3:F3817,$D$3:D3817,D3817,$C$3:C3817,"Buy")+SUMIFS($F$3:F3817,$D$3:D3817,D3817,$C$3:C3817,"Coin Deposit",$E$3:E3817,"&lt;&gt;")</f>
        <v>0</v>
      </c>
      <c r="X3817" s="131">
        <f t="shared" si="654"/>
        <v>0</v>
      </c>
      <c r="Y3817" s="131">
        <f>IF($D3817=Y$1,SUMIFS($H$3:$H3817,$G$3:$G3817,Y$1,$C$3:$C3817,"Sell"),0)</f>
        <v>0</v>
      </c>
      <c r="Z3817" s="131">
        <f t="shared" si="655"/>
        <v>0</v>
      </c>
      <c r="AA3817" s="131">
        <f>IF($D3817=AA$1,SUMIFS($H$3:$H3817,$G$3:$G3817,AA$1,$C$3:$C3817,"Sell"),0)</f>
        <v>0</v>
      </c>
      <c r="AB3817" s="131">
        <f t="shared" si="656"/>
        <v>0</v>
      </c>
      <c r="AC3817" s="131">
        <f>SUMIFS('Deductions and Deposits'!$H:$H,'Deductions and Deposits'!$G:$G,D3817,'Deductions and Deposits'!$F:$F,"&lt;="&amp;B3817)+SUMIFS($F$3:F3817,$D$3:D3817,D3817,$C$3:C3817,"Coin Deposit",$E$3:E3817,"")</f>
        <v>0</v>
      </c>
      <c r="AD3817" s="131">
        <f>SUMIFS('Deductions and Deposits'!$D:$D,'Deductions and Deposits'!$C:$C,D3817)+SUMIFS($F:$F,$D:$D,D3817,$C:$C,"Coin Deduction")</f>
        <v>0</v>
      </c>
      <c r="AE3817" s="131">
        <f>Table5[[#This Row],[Column4]]+Table5[[#This Row],[Column14]]+Table5[[#This Row],[Column19]]+Table5[[#This Row],[Column12]]</f>
        <v>0</v>
      </c>
      <c r="AF3817" s="131">
        <f>Table5[[#This Row],[Column5]]+Table5[[#This Row],[Column13]]+Table5[[#This Row],[Column21]]+Table5[[#This Row],[Column18]]</f>
        <v>0</v>
      </c>
      <c r="AG3817" s="131">
        <f t="shared" si="657"/>
        <v>0</v>
      </c>
      <c r="AH3817" s="131">
        <f t="shared" si="658"/>
        <v>0</v>
      </c>
      <c r="AI3817" s="131">
        <f>Table5[[#This Row],[Column17]]-Table5[[#This Row],[Column20]]</f>
        <v>0</v>
      </c>
      <c r="AJ3817" s="131">
        <f t="shared" si="659"/>
        <v>0</v>
      </c>
      <c r="AK3817" s="131">
        <f t="shared" si="662"/>
        <v>0</v>
      </c>
      <c r="AL3817" s="131">
        <f t="shared" si="660"/>
        <v>0</v>
      </c>
      <c r="AM3817" s="131" t="str">
        <f t="shared" si="661"/>
        <v/>
      </c>
      <c r="AN3817" s="131" t="str">
        <f t="shared" ca="1" si="663"/>
        <v/>
      </c>
    </row>
    <row r="3818" spans="1:40" ht="20.25" customHeight="1" x14ac:dyDescent="0.3">
      <c r="A3818" s="127"/>
      <c r="B3818" s="164"/>
      <c r="C3818" s="139"/>
      <c r="D3818" s="140"/>
      <c r="E3818" s="139"/>
      <c r="F3818" s="139"/>
      <c r="G3818" s="140"/>
      <c r="H3818" s="139"/>
      <c r="I3818" s="129"/>
      <c r="L3818" s="128"/>
      <c r="M3818" s="128"/>
      <c r="N3818" s="128"/>
      <c r="O3818" s="128"/>
      <c r="P3818" s="128"/>
      <c r="Q3818" s="128"/>
      <c r="R3818" s="128"/>
      <c r="S3818" s="128"/>
      <c r="T3818" s="120">
        <f t="shared" si="653"/>
        <v>0</v>
      </c>
      <c r="U3818" s="131"/>
      <c r="V3818" s="131"/>
      <c r="W3818" s="131">
        <f>SUMIFS($F$3:F3818,$D$3:D3818,D3818,$C$3:C3818,"Buy")+SUMIFS($F$3:F3818,$D$3:D3818,D3818,$C$3:C3818,"Coin Deposit",$E$3:E3818,"&lt;&gt;")</f>
        <v>0</v>
      </c>
      <c r="X3818" s="131">
        <f t="shared" si="654"/>
        <v>0</v>
      </c>
      <c r="Y3818" s="131">
        <f>IF($D3818=Y$1,SUMIFS($H$3:$H3818,$G$3:$G3818,Y$1,$C$3:$C3818,"Sell"),0)</f>
        <v>0</v>
      </c>
      <c r="Z3818" s="131">
        <f t="shared" si="655"/>
        <v>0</v>
      </c>
      <c r="AA3818" s="131">
        <f>IF($D3818=AA$1,SUMIFS($H$3:$H3818,$G$3:$G3818,AA$1,$C$3:$C3818,"Sell"),0)</f>
        <v>0</v>
      </c>
      <c r="AB3818" s="131">
        <f t="shared" si="656"/>
        <v>0</v>
      </c>
      <c r="AC3818" s="131">
        <f>SUMIFS('Deductions and Deposits'!$H:$H,'Deductions and Deposits'!$G:$G,D3818,'Deductions and Deposits'!$F:$F,"&lt;="&amp;B3818)+SUMIFS($F$3:F3818,$D$3:D3818,D3818,$C$3:C3818,"Coin Deposit",$E$3:E3818,"")</f>
        <v>0</v>
      </c>
      <c r="AD3818" s="131">
        <f>SUMIFS('Deductions and Deposits'!$D:$D,'Deductions and Deposits'!$C:$C,D3818)+SUMIFS($F:$F,$D:$D,D3818,$C:$C,"Coin Deduction")</f>
        <v>0</v>
      </c>
      <c r="AE3818" s="131">
        <f>Table5[[#This Row],[Column4]]+Table5[[#This Row],[Column14]]+Table5[[#This Row],[Column19]]+Table5[[#This Row],[Column12]]</f>
        <v>0</v>
      </c>
      <c r="AF3818" s="131">
        <f>Table5[[#This Row],[Column5]]+Table5[[#This Row],[Column13]]+Table5[[#This Row],[Column21]]+Table5[[#This Row],[Column18]]</f>
        <v>0</v>
      </c>
      <c r="AG3818" s="131">
        <f t="shared" si="657"/>
        <v>0</v>
      </c>
      <c r="AH3818" s="131">
        <f t="shared" si="658"/>
        <v>0</v>
      </c>
      <c r="AI3818" s="131">
        <f>Table5[[#This Row],[Column17]]-Table5[[#This Row],[Column20]]</f>
        <v>0</v>
      </c>
      <c r="AJ3818" s="131">
        <f t="shared" si="659"/>
        <v>0</v>
      </c>
      <c r="AK3818" s="131">
        <f t="shared" si="662"/>
        <v>0</v>
      </c>
      <c r="AL3818" s="131">
        <f t="shared" si="660"/>
        <v>0</v>
      </c>
      <c r="AM3818" s="131" t="str">
        <f t="shared" si="661"/>
        <v/>
      </c>
      <c r="AN3818" s="131" t="str">
        <f t="shared" ca="1" si="663"/>
        <v/>
      </c>
    </row>
    <row r="3819" spans="1:40" ht="20.25" customHeight="1" x14ac:dyDescent="0.3">
      <c r="A3819" s="127"/>
      <c r="B3819" s="164"/>
      <c r="C3819" s="139"/>
      <c r="D3819" s="140"/>
      <c r="E3819" s="139"/>
      <c r="F3819" s="139"/>
      <c r="G3819" s="140"/>
      <c r="H3819" s="139"/>
      <c r="I3819" s="129"/>
      <c r="L3819" s="128"/>
      <c r="M3819" s="128"/>
      <c r="N3819" s="128"/>
      <c r="O3819" s="128"/>
      <c r="P3819" s="128"/>
      <c r="Q3819" s="128"/>
      <c r="R3819" s="128"/>
      <c r="S3819" s="128"/>
      <c r="T3819" s="120">
        <f t="shared" si="653"/>
        <v>0</v>
      </c>
      <c r="U3819" s="131"/>
      <c r="V3819" s="131"/>
      <c r="W3819" s="131">
        <f>SUMIFS($F$3:F3819,$D$3:D3819,D3819,$C$3:C3819,"Buy")+SUMIFS($F$3:F3819,$D$3:D3819,D3819,$C$3:C3819,"Coin Deposit",$E$3:E3819,"&lt;&gt;")</f>
        <v>0</v>
      </c>
      <c r="X3819" s="131">
        <f t="shared" si="654"/>
        <v>0</v>
      </c>
      <c r="Y3819" s="131">
        <f>IF($D3819=Y$1,SUMIFS($H$3:$H3819,$G$3:$G3819,Y$1,$C$3:$C3819,"Sell"),0)</f>
        <v>0</v>
      </c>
      <c r="Z3819" s="131">
        <f t="shared" si="655"/>
        <v>0</v>
      </c>
      <c r="AA3819" s="131">
        <f>IF($D3819=AA$1,SUMIFS($H$3:$H3819,$G$3:$G3819,AA$1,$C$3:$C3819,"Sell"),0)</f>
        <v>0</v>
      </c>
      <c r="AB3819" s="131">
        <f t="shared" si="656"/>
        <v>0</v>
      </c>
      <c r="AC3819" s="131">
        <f>SUMIFS('Deductions and Deposits'!$H:$H,'Deductions and Deposits'!$G:$G,D3819,'Deductions and Deposits'!$F:$F,"&lt;="&amp;B3819)+SUMIFS($F$3:F3819,$D$3:D3819,D3819,$C$3:C3819,"Coin Deposit",$E$3:E3819,"")</f>
        <v>0</v>
      </c>
      <c r="AD3819" s="131">
        <f>SUMIFS('Deductions and Deposits'!$D:$D,'Deductions and Deposits'!$C:$C,D3819)+SUMIFS($F:$F,$D:$D,D3819,$C:$C,"Coin Deduction")</f>
        <v>0</v>
      </c>
      <c r="AE3819" s="131">
        <f>Table5[[#This Row],[Column4]]+Table5[[#This Row],[Column14]]+Table5[[#This Row],[Column19]]+Table5[[#This Row],[Column12]]</f>
        <v>0</v>
      </c>
      <c r="AF3819" s="131">
        <f>Table5[[#This Row],[Column5]]+Table5[[#This Row],[Column13]]+Table5[[#This Row],[Column21]]+Table5[[#This Row],[Column18]]</f>
        <v>0</v>
      </c>
      <c r="AG3819" s="131">
        <f t="shared" si="657"/>
        <v>0</v>
      </c>
      <c r="AH3819" s="131">
        <f t="shared" si="658"/>
        <v>0</v>
      </c>
      <c r="AI3819" s="131">
        <f>Table5[[#This Row],[Column17]]-Table5[[#This Row],[Column20]]</f>
        <v>0</v>
      </c>
      <c r="AJ3819" s="131">
        <f t="shared" si="659"/>
        <v>0</v>
      </c>
      <c r="AK3819" s="131">
        <f t="shared" si="662"/>
        <v>0</v>
      </c>
      <c r="AL3819" s="131">
        <f t="shared" si="660"/>
        <v>0</v>
      </c>
      <c r="AM3819" s="131" t="str">
        <f t="shared" si="661"/>
        <v/>
      </c>
      <c r="AN3819" s="131" t="str">
        <f t="shared" ca="1" si="663"/>
        <v/>
      </c>
    </row>
    <row r="3820" spans="1:40" ht="20.25" customHeight="1" x14ac:dyDescent="0.3">
      <c r="A3820" s="127"/>
      <c r="B3820" s="164"/>
      <c r="C3820" s="139"/>
      <c r="D3820" s="140"/>
      <c r="E3820" s="139"/>
      <c r="F3820" s="139"/>
      <c r="G3820" s="140"/>
      <c r="H3820" s="139"/>
      <c r="I3820" s="129"/>
      <c r="L3820" s="128"/>
      <c r="M3820" s="128"/>
      <c r="N3820" s="128"/>
      <c r="O3820" s="128"/>
      <c r="P3820" s="128"/>
      <c r="Q3820" s="128"/>
      <c r="R3820" s="128"/>
      <c r="S3820" s="128"/>
      <c r="T3820" s="120">
        <f t="shared" si="653"/>
        <v>0</v>
      </c>
      <c r="U3820" s="131"/>
      <c r="V3820" s="131"/>
      <c r="W3820" s="131">
        <f>SUMIFS($F$3:F3820,$D$3:D3820,D3820,$C$3:C3820,"Buy")+SUMIFS($F$3:F3820,$D$3:D3820,D3820,$C$3:C3820,"Coin Deposit",$E$3:E3820,"&lt;&gt;")</f>
        <v>0</v>
      </c>
      <c r="X3820" s="131">
        <f t="shared" si="654"/>
        <v>0</v>
      </c>
      <c r="Y3820" s="131">
        <f>IF($D3820=Y$1,SUMIFS($H$3:$H3820,$G$3:$G3820,Y$1,$C$3:$C3820,"Sell"),0)</f>
        <v>0</v>
      </c>
      <c r="Z3820" s="131">
        <f t="shared" si="655"/>
        <v>0</v>
      </c>
      <c r="AA3820" s="131">
        <f>IF($D3820=AA$1,SUMIFS($H$3:$H3820,$G$3:$G3820,AA$1,$C$3:$C3820,"Sell"),0)</f>
        <v>0</v>
      </c>
      <c r="AB3820" s="131">
        <f t="shared" si="656"/>
        <v>0</v>
      </c>
      <c r="AC3820" s="131">
        <f>SUMIFS('Deductions and Deposits'!$H:$H,'Deductions and Deposits'!$G:$G,D3820,'Deductions and Deposits'!$F:$F,"&lt;="&amp;B3820)+SUMIFS($F$3:F3820,$D$3:D3820,D3820,$C$3:C3820,"Coin Deposit",$E$3:E3820,"")</f>
        <v>0</v>
      </c>
      <c r="AD3820" s="131">
        <f>SUMIFS('Deductions and Deposits'!$D:$D,'Deductions and Deposits'!$C:$C,D3820)+SUMIFS($F:$F,$D:$D,D3820,$C:$C,"Coin Deduction")</f>
        <v>0</v>
      </c>
      <c r="AE3820" s="131">
        <f>Table5[[#This Row],[Column4]]+Table5[[#This Row],[Column14]]+Table5[[#This Row],[Column19]]+Table5[[#This Row],[Column12]]</f>
        <v>0</v>
      </c>
      <c r="AF3820" s="131">
        <f>Table5[[#This Row],[Column5]]+Table5[[#This Row],[Column13]]+Table5[[#This Row],[Column21]]+Table5[[#This Row],[Column18]]</f>
        <v>0</v>
      </c>
      <c r="AG3820" s="131">
        <f t="shared" si="657"/>
        <v>0</v>
      </c>
      <c r="AH3820" s="131">
        <f t="shared" si="658"/>
        <v>0</v>
      </c>
      <c r="AI3820" s="131">
        <f>Table5[[#This Row],[Column17]]-Table5[[#This Row],[Column20]]</f>
        <v>0</v>
      </c>
      <c r="AJ3820" s="131">
        <f t="shared" si="659"/>
        <v>0</v>
      </c>
      <c r="AK3820" s="131">
        <f t="shared" si="662"/>
        <v>0</v>
      </c>
      <c r="AL3820" s="131">
        <f t="shared" si="660"/>
        <v>0</v>
      </c>
      <c r="AM3820" s="131" t="str">
        <f t="shared" si="661"/>
        <v/>
      </c>
      <c r="AN3820" s="131" t="str">
        <f t="shared" ca="1" si="663"/>
        <v/>
      </c>
    </row>
    <row r="3821" spans="1:40" ht="20.25" customHeight="1" x14ac:dyDescent="0.3">
      <c r="A3821" s="127"/>
      <c r="B3821" s="164"/>
      <c r="C3821" s="139"/>
      <c r="D3821" s="140"/>
      <c r="E3821" s="139"/>
      <c r="F3821" s="139"/>
      <c r="G3821" s="140"/>
      <c r="H3821" s="139"/>
      <c r="I3821" s="129"/>
      <c r="L3821" s="128"/>
      <c r="M3821" s="128"/>
      <c r="N3821" s="128"/>
      <c r="O3821" s="128"/>
      <c r="P3821" s="128"/>
      <c r="Q3821" s="128"/>
      <c r="R3821" s="128"/>
      <c r="S3821" s="128"/>
      <c r="T3821" s="120">
        <f t="shared" si="653"/>
        <v>0</v>
      </c>
      <c r="U3821" s="131"/>
      <c r="V3821" s="131"/>
      <c r="W3821" s="131">
        <f>SUMIFS($F$3:F3821,$D$3:D3821,D3821,$C$3:C3821,"Buy")+SUMIFS($F$3:F3821,$D$3:D3821,D3821,$C$3:C3821,"Coin Deposit",$E$3:E3821,"&lt;&gt;")</f>
        <v>0</v>
      </c>
      <c r="X3821" s="131">
        <f t="shared" si="654"/>
        <v>0</v>
      </c>
      <c r="Y3821" s="131">
        <f>IF($D3821=Y$1,SUMIFS($H$3:$H3821,$G$3:$G3821,Y$1,$C$3:$C3821,"Sell"),0)</f>
        <v>0</v>
      </c>
      <c r="Z3821" s="131">
        <f t="shared" si="655"/>
        <v>0</v>
      </c>
      <c r="AA3821" s="131">
        <f>IF($D3821=AA$1,SUMIFS($H$3:$H3821,$G$3:$G3821,AA$1,$C$3:$C3821,"Sell"),0)</f>
        <v>0</v>
      </c>
      <c r="AB3821" s="131">
        <f t="shared" si="656"/>
        <v>0</v>
      </c>
      <c r="AC3821" s="131">
        <f>SUMIFS('Deductions and Deposits'!$H:$H,'Deductions and Deposits'!$G:$G,D3821,'Deductions and Deposits'!$F:$F,"&lt;="&amp;B3821)+SUMIFS($F$3:F3821,$D$3:D3821,D3821,$C$3:C3821,"Coin Deposit",$E$3:E3821,"")</f>
        <v>0</v>
      </c>
      <c r="AD3821" s="131">
        <f>SUMIFS('Deductions and Deposits'!$D:$D,'Deductions and Deposits'!$C:$C,D3821)+SUMIFS($F:$F,$D:$D,D3821,$C:$C,"Coin Deduction")</f>
        <v>0</v>
      </c>
      <c r="AE3821" s="131">
        <f>Table5[[#This Row],[Column4]]+Table5[[#This Row],[Column14]]+Table5[[#This Row],[Column19]]+Table5[[#This Row],[Column12]]</f>
        <v>0</v>
      </c>
      <c r="AF3821" s="131">
        <f>Table5[[#This Row],[Column5]]+Table5[[#This Row],[Column13]]+Table5[[#This Row],[Column21]]+Table5[[#This Row],[Column18]]</f>
        <v>0</v>
      </c>
      <c r="AG3821" s="131">
        <f t="shared" si="657"/>
        <v>0</v>
      </c>
      <c r="AH3821" s="131">
        <f t="shared" si="658"/>
        <v>0</v>
      </c>
      <c r="AI3821" s="131">
        <f>Table5[[#This Row],[Column17]]-Table5[[#This Row],[Column20]]</f>
        <v>0</v>
      </c>
      <c r="AJ3821" s="131">
        <f t="shared" si="659"/>
        <v>0</v>
      </c>
      <c r="AK3821" s="131">
        <f t="shared" si="662"/>
        <v>0</v>
      </c>
      <c r="AL3821" s="131">
        <f t="shared" si="660"/>
        <v>0</v>
      </c>
      <c r="AM3821" s="131" t="str">
        <f t="shared" si="661"/>
        <v/>
      </c>
      <c r="AN3821" s="131" t="str">
        <f t="shared" ca="1" si="663"/>
        <v/>
      </c>
    </row>
    <row r="3822" spans="1:40" ht="20.25" customHeight="1" x14ac:dyDescent="0.3">
      <c r="A3822" s="127"/>
      <c r="B3822" s="164"/>
      <c r="C3822" s="139"/>
      <c r="D3822" s="140"/>
      <c r="E3822" s="139"/>
      <c r="F3822" s="139"/>
      <c r="G3822" s="140"/>
      <c r="H3822" s="139"/>
      <c r="I3822" s="129"/>
      <c r="L3822" s="128"/>
      <c r="M3822" s="128"/>
      <c r="N3822" s="128"/>
      <c r="O3822" s="128"/>
      <c r="P3822" s="128"/>
      <c r="Q3822" s="128"/>
      <c r="R3822" s="128"/>
      <c r="S3822" s="128"/>
      <c r="T3822" s="120">
        <f t="shared" si="653"/>
        <v>0</v>
      </c>
      <c r="U3822" s="131"/>
      <c r="V3822" s="131"/>
      <c r="W3822" s="131">
        <f>SUMIFS($F$3:F3822,$D$3:D3822,D3822,$C$3:C3822,"Buy")+SUMIFS($F$3:F3822,$D$3:D3822,D3822,$C$3:C3822,"Coin Deposit",$E$3:E3822,"&lt;&gt;")</f>
        <v>0</v>
      </c>
      <c r="X3822" s="131">
        <f t="shared" si="654"/>
        <v>0</v>
      </c>
      <c r="Y3822" s="131">
        <f>IF($D3822=Y$1,SUMIFS($H$3:$H3822,$G$3:$G3822,Y$1,$C$3:$C3822,"Sell"),0)</f>
        <v>0</v>
      </c>
      <c r="Z3822" s="131">
        <f t="shared" si="655"/>
        <v>0</v>
      </c>
      <c r="AA3822" s="131">
        <f>IF($D3822=AA$1,SUMIFS($H$3:$H3822,$G$3:$G3822,AA$1,$C$3:$C3822,"Sell"),0)</f>
        <v>0</v>
      </c>
      <c r="AB3822" s="131">
        <f t="shared" si="656"/>
        <v>0</v>
      </c>
      <c r="AC3822" s="131">
        <f>SUMIFS('Deductions and Deposits'!$H:$H,'Deductions and Deposits'!$G:$G,D3822,'Deductions and Deposits'!$F:$F,"&lt;="&amp;B3822)+SUMIFS($F$3:F3822,$D$3:D3822,D3822,$C$3:C3822,"Coin Deposit",$E$3:E3822,"")</f>
        <v>0</v>
      </c>
      <c r="AD3822" s="131">
        <f>SUMIFS('Deductions and Deposits'!$D:$D,'Deductions and Deposits'!$C:$C,D3822)+SUMIFS($F:$F,$D:$D,D3822,$C:$C,"Coin Deduction")</f>
        <v>0</v>
      </c>
      <c r="AE3822" s="131">
        <f>Table5[[#This Row],[Column4]]+Table5[[#This Row],[Column14]]+Table5[[#This Row],[Column19]]+Table5[[#This Row],[Column12]]</f>
        <v>0</v>
      </c>
      <c r="AF3822" s="131">
        <f>Table5[[#This Row],[Column5]]+Table5[[#This Row],[Column13]]+Table5[[#This Row],[Column21]]+Table5[[#This Row],[Column18]]</f>
        <v>0</v>
      </c>
      <c r="AG3822" s="131">
        <f t="shared" si="657"/>
        <v>0</v>
      </c>
      <c r="AH3822" s="131">
        <f t="shared" si="658"/>
        <v>0</v>
      </c>
      <c r="AI3822" s="131">
        <f>Table5[[#This Row],[Column17]]-Table5[[#This Row],[Column20]]</f>
        <v>0</v>
      </c>
      <c r="AJ3822" s="131">
        <f t="shared" si="659"/>
        <v>0</v>
      </c>
      <c r="AK3822" s="131">
        <f t="shared" si="662"/>
        <v>0</v>
      </c>
      <c r="AL3822" s="131">
        <f t="shared" si="660"/>
        <v>0</v>
      </c>
      <c r="AM3822" s="131" t="str">
        <f t="shared" si="661"/>
        <v/>
      </c>
      <c r="AN3822" s="131" t="str">
        <f t="shared" ca="1" si="663"/>
        <v/>
      </c>
    </row>
    <row r="3823" spans="1:40" ht="20.25" customHeight="1" x14ac:dyDescent="0.3">
      <c r="A3823" s="127"/>
      <c r="B3823" s="164"/>
      <c r="C3823" s="139"/>
      <c r="D3823" s="140"/>
      <c r="E3823" s="139"/>
      <c r="F3823" s="139"/>
      <c r="G3823" s="140"/>
      <c r="H3823" s="139"/>
      <c r="I3823" s="129"/>
      <c r="L3823" s="128"/>
      <c r="M3823" s="128"/>
      <c r="N3823" s="128"/>
      <c r="O3823" s="128"/>
      <c r="P3823" s="128"/>
      <c r="Q3823" s="128"/>
      <c r="R3823" s="128"/>
      <c r="S3823" s="128"/>
      <c r="T3823" s="120">
        <f t="shared" si="653"/>
        <v>0</v>
      </c>
      <c r="U3823" s="131"/>
      <c r="V3823" s="131"/>
      <c r="W3823" s="131">
        <f>SUMIFS($F$3:F3823,$D$3:D3823,D3823,$C$3:C3823,"Buy")+SUMIFS($F$3:F3823,$D$3:D3823,D3823,$C$3:C3823,"Coin Deposit",$E$3:E3823,"&lt;&gt;")</f>
        <v>0</v>
      </c>
      <c r="X3823" s="131">
        <f t="shared" si="654"/>
        <v>0</v>
      </c>
      <c r="Y3823" s="131">
        <f>IF($D3823=Y$1,SUMIFS($H$3:$H3823,$G$3:$G3823,Y$1,$C$3:$C3823,"Sell"),0)</f>
        <v>0</v>
      </c>
      <c r="Z3823" s="131">
        <f t="shared" si="655"/>
        <v>0</v>
      </c>
      <c r="AA3823" s="131">
        <f>IF($D3823=AA$1,SUMIFS($H$3:$H3823,$G$3:$G3823,AA$1,$C$3:$C3823,"Sell"),0)</f>
        <v>0</v>
      </c>
      <c r="AB3823" s="131">
        <f t="shared" si="656"/>
        <v>0</v>
      </c>
      <c r="AC3823" s="131">
        <f>SUMIFS('Deductions and Deposits'!$H:$H,'Deductions and Deposits'!$G:$G,D3823,'Deductions and Deposits'!$F:$F,"&lt;="&amp;B3823)+SUMIFS($F$3:F3823,$D$3:D3823,D3823,$C$3:C3823,"Coin Deposit",$E$3:E3823,"")</f>
        <v>0</v>
      </c>
      <c r="AD3823" s="131">
        <f>SUMIFS('Deductions and Deposits'!$D:$D,'Deductions and Deposits'!$C:$C,D3823)+SUMIFS($F:$F,$D:$D,D3823,$C:$C,"Coin Deduction")</f>
        <v>0</v>
      </c>
      <c r="AE3823" s="131">
        <f>Table5[[#This Row],[Column4]]+Table5[[#This Row],[Column14]]+Table5[[#This Row],[Column19]]+Table5[[#This Row],[Column12]]</f>
        <v>0</v>
      </c>
      <c r="AF3823" s="131">
        <f>Table5[[#This Row],[Column5]]+Table5[[#This Row],[Column13]]+Table5[[#This Row],[Column21]]+Table5[[#This Row],[Column18]]</f>
        <v>0</v>
      </c>
      <c r="AG3823" s="131">
        <f t="shared" si="657"/>
        <v>0</v>
      </c>
      <c r="AH3823" s="131">
        <f t="shared" si="658"/>
        <v>0</v>
      </c>
      <c r="AI3823" s="131">
        <f>Table5[[#This Row],[Column17]]-Table5[[#This Row],[Column20]]</f>
        <v>0</v>
      </c>
      <c r="AJ3823" s="131">
        <f t="shared" si="659"/>
        <v>0</v>
      </c>
      <c r="AK3823" s="131">
        <f t="shared" si="662"/>
        <v>0</v>
      </c>
      <c r="AL3823" s="131">
        <f t="shared" si="660"/>
        <v>0</v>
      </c>
      <c r="AM3823" s="131" t="str">
        <f t="shared" si="661"/>
        <v/>
      </c>
      <c r="AN3823" s="131" t="str">
        <f t="shared" ca="1" si="663"/>
        <v/>
      </c>
    </row>
    <row r="3824" spans="1:40" ht="20.25" customHeight="1" x14ac:dyDescent="0.3">
      <c r="A3824" s="127"/>
      <c r="B3824" s="164"/>
      <c r="C3824" s="139"/>
      <c r="D3824" s="140"/>
      <c r="E3824" s="139"/>
      <c r="F3824" s="139"/>
      <c r="G3824" s="140"/>
      <c r="H3824" s="139"/>
      <c r="I3824" s="129"/>
      <c r="L3824" s="128"/>
      <c r="M3824" s="128"/>
      <c r="N3824" s="128"/>
      <c r="O3824" s="128"/>
      <c r="P3824" s="128"/>
      <c r="Q3824" s="128"/>
      <c r="R3824" s="128"/>
      <c r="S3824" s="128"/>
      <c r="T3824" s="120">
        <f t="shared" si="653"/>
        <v>0</v>
      </c>
      <c r="U3824" s="131"/>
      <c r="V3824" s="131"/>
      <c r="W3824" s="131">
        <f>SUMIFS($F$3:F3824,$D$3:D3824,D3824,$C$3:C3824,"Buy")+SUMIFS($F$3:F3824,$D$3:D3824,D3824,$C$3:C3824,"Coin Deposit",$E$3:E3824,"&lt;&gt;")</f>
        <v>0</v>
      </c>
      <c r="X3824" s="131">
        <f t="shared" si="654"/>
        <v>0</v>
      </c>
      <c r="Y3824" s="131">
        <f>IF($D3824=Y$1,SUMIFS($H$3:$H3824,$G$3:$G3824,Y$1,$C$3:$C3824,"Sell"),0)</f>
        <v>0</v>
      </c>
      <c r="Z3824" s="131">
        <f t="shared" si="655"/>
        <v>0</v>
      </c>
      <c r="AA3824" s="131">
        <f>IF($D3824=AA$1,SUMIFS($H$3:$H3824,$G$3:$G3824,AA$1,$C$3:$C3824,"Sell"),0)</f>
        <v>0</v>
      </c>
      <c r="AB3824" s="131">
        <f t="shared" si="656"/>
        <v>0</v>
      </c>
      <c r="AC3824" s="131">
        <f>SUMIFS('Deductions and Deposits'!$H:$H,'Deductions and Deposits'!$G:$G,D3824,'Deductions and Deposits'!$F:$F,"&lt;="&amp;B3824)+SUMIFS($F$3:F3824,$D$3:D3824,D3824,$C$3:C3824,"Coin Deposit",$E$3:E3824,"")</f>
        <v>0</v>
      </c>
      <c r="AD3824" s="131">
        <f>SUMIFS('Deductions and Deposits'!$D:$D,'Deductions and Deposits'!$C:$C,D3824)+SUMIFS($F:$F,$D:$D,D3824,$C:$C,"Coin Deduction")</f>
        <v>0</v>
      </c>
      <c r="AE3824" s="131">
        <f>Table5[[#This Row],[Column4]]+Table5[[#This Row],[Column14]]+Table5[[#This Row],[Column19]]+Table5[[#This Row],[Column12]]</f>
        <v>0</v>
      </c>
      <c r="AF3824" s="131">
        <f>Table5[[#This Row],[Column5]]+Table5[[#This Row],[Column13]]+Table5[[#This Row],[Column21]]+Table5[[#This Row],[Column18]]</f>
        <v>0</v>
      </c>
      <c r="AG3824" s="131">
        <f t="shared" si="657"/>
        <v>0</v>
      </c>
      <c r="AH3824" s="131">
        <f t="shared" si="658"/>
        <v>0</v>
      </c>
      <c r="AI3824" s="131">
        <f>Table5[[#This Row],[Column17]]-Table5[[#This Row],[Column20]]</f>
        <v>0</v>
      </c>
      <c r="AJ3824" s="131">
        <f t="shared" si="659"/>
        <v>0</v>
      </c>
      <c r="AK3824" s="131">
        <f t="shared" si="662"/>
        <v>0</v>
      </c>
      <c r="AL3824" s="131">
        <f t="shared" si="660"/>
        <v>0</v>
      </c>
      <c r="AM3824" s="131" t="str">
        <f t="shared" si="661"/>
        <v/>
      </c>
      <c r="AN3824" s="131" t="str">
        <f t="shared" ca="1" si="663"/>
        <v/>
      </c>
    </row>
    <row r="3825" spans="1:40" ht="20.25" customHeight="1" x14ac:dyDescent="0.3">
      <c r="A3825" s="127"/>
      <c r="B3825" s="164"/>
      <c r="C3825" s="139"/>
      <c r="D3825" s="140"/>
      <c r="E3825" s="139"/>
      <c r="F3825" s="139"/>
      <c r="G3825" s="140"/>
      <c r="H3825" s="139"/>
      <c r="I3825" s="129"/>
      <c r="L3825" s="128"/>
      <c r="M3825" s="128"/>
      <c r="N3825" s="128"/>
      <c r="O3825" s="128"/>
      <c r="P3825" s="128"/>
      <c r="Q3825" s="128"/>
      <c r="R3825" s="128"/>
      <c r="S3825" s="128"/>
      <c r="T3825" s="120">
        <f t="shared" si="653"/>
        <v>0</v>
      </c>
      <c r="U3825" s="131"/>
      <c r="V3825" s="131"/>
      <c r="W3825" s="131">
        <f>SUMIFS($F$3:F3825,$D$3:D3825,D3825,$C$3:C3825,"Buy")+SUMIFS($F$3:F3825,$D$3:D3825,D3825,$C$3:C3825,"Coin Deposit",$E$3:E3825,"&lt;&gt;")</f>
        <v>0</v>
      </c>
      <c r="X3825" s="131">
        <f t="shared" si="654"/>
        <v>0</v>
      </c>
      <c r="Y3825" s="131">
        <f>IF($D3825=Y$1,SUMIFS($H$3:$H3825,$G$3:$G3825,Y$1,$C$3:$C3825,"Sell"),0)</f>
        <v>0</v>
      </c>
      <c r="Z3825" s="131">
        <f t="shared" si="655"/>
        <v>0</v>
      </c>
      <c r="AA3825" s="131">
        <f>IF($D3825=AA$1,SUMIFS($H$3:$H3825,$G$3:$G3825,AA$1,$C$3:$C3825,"Sell"),0)</f>
        <v>0</v>
      </c>
      <c r="AB3825" s="131">
        <f t="shared" si="656"/>
        <v>0</v>
      </c>
      <c r="AC3825" s="131">
        <f>SUMIFS('Deductions and Deposits'!$H:$H,'Deductions and Deposits'!$G:$G,D3825,'Deductions and Deposits'!$F:$F,"&lt;="&amp;B3825)+SUMIFS($F$3:F3825,$D$3:D3825,D3825,$C$3:C3825,"Coin Deposit",$E$3:E3825,"")</f>
        <v>0</v>
      </c>
      <c r="AD3825" s="131">
        <f>SUMIFS('Deductions and Deposits'!$D:$D,'Deductions and Deposits'!$C:$C,D3825)+SUMIFS($F:$F,$D:$D,D3825,$C:$C,"Coin Deduction")</f>
        <v>0</v>
      </c>
      <c r="AE3825" s="131">
        <f>Table5[[#This Row],[Column4]]+Table5[[#This Row],[Column14]]+Table5[[#This Row],[Column19]]+Table5[[#This Row],[Column12]]</f>
        <v>0</v>
      </c>
      <c r="AF3825" s="131">
        <f>Table5[[#This Row],[Column5]]+Table5[[#This Row],[Column13]]+Table5[[#This Row],[Column21]]+Table5[[#This Row],[Column18]]</f>
        <v>0</v>
      </c>
      <c r="AG3825" s="131">
        <f t="shared" si="657"/>
        <v>0</v>
      </c>
      <c r="AH3825" s="131">
        <f t="shared" si="658"/>
        <v>0</v>
      </c>
      <c r="AI3825" s="131">
        <f>Table5[[#This Row],[Column17]]-Table5[[#This Row],[Column20]]</f>
        <v>0</v>
      </c>
      <c r="AJ3825" s="131">
        <f t="shared" si="659"/>
        <v>0</v>
      </c>
      <c r="AK3825" s="131">
        <f t="shared" si="662"/>
        <v>0</v>
      </c>
      <c r="AL3825" s="131">
        <f t="shared" si="660"/>
        <v>0</v>
      </c>
      <c r="AM3825" s="131" t="str">
        <f t="shared" si="661"/>
        <v/>
      </c>
      <c r="AN3825" s="131" t="str">
        <f t="shared" ca="1" si="663"/>
        <v/>
      </c>
    </row>
    <row r="3826" spans="1:40" ht="20.25" customHeight="1" x14ac:dyDescent="0.3">
      <c r="A3826" s="127"/>
      <c r="B3826" s="164"/>
      <c r="C3826" s="139"/>
      <c r="D3826" s="140"/>
      <c r="E3826" s="139"/>
      <c r="F3826" s="139"/>
      <c r="G3826" s="140"/>
      <c r="H3826" s="139"/>
      <c r="I3826" s="129"/>
      <c r="L3826" s="128"/>
      <c r="M3826" s="128"/>
      <c r="N3826" s="128"/>
      <c r="O3826" s="128"/>
      <c r="P3826" s="128"/>
      <c r="Q3826" s="128"/>
      <c r="R3826" s="128"/>
      <c r="S3826" s="128"/>
      <c r="T3826" s="120">
        <f t="shared" si="653"/>
        <v>0</v>
      </c>
      <c r="U3826" s="131"/>
      <c r="V3826" s="131"/>
      <c r="W3826" s="131">
        <f>SUMIFS($F$3:F3826,$D$3:D3826,D3826,$C$3:C3826,"Buy")+SUMIFS($F$3:F3826,$D$3:D3826,D3826,$C$3:C3826,"Coin Deposit",$E$3:E3826,"&lt;&gt;")</f>
        <v>0</v>
      </c>
      <c r="X3826" s="131">
        <f t="shared" si="654"/>
        <v>0</v>
      </c>
      <c r="Y3826" s="131">
        <f>IF($D3826=Y$1,SUMIFS($H$3:$H3826,$G$3:$G3826,Y$1,$C$3:$C3826,"Sell"),0)</f>
        <v>0</v>
      </c>
      <c r="Z3826" s="131">
        <f t="shared" si="655"/>
        <v>0</v>
      </c>
      <c r="AA3826" s="131">
        <f>IF($D3826=AA$1,SUMIFS($H$3:$H3826,$G$3:$G3826,AA$1,$C$3:$C3826,"Sell"),0)</f>
        <v>0</v>
      </c>
      <c r="AB3826" s="131">
        <f t="shared" si="656"/>
        <v>0</v>
      </c>
      <c r="AC3826" s="131">
        <f>SUMIFS('Deductions and Deposits'!$H:$H,'Deductions and Deposits'!$G:$G,D3826,'Deductions and Deposits'!$F:$F,"&lt;="&amp;B3826)+SUMIFS($F$3:F3826,$D$3:D3826,D3826,$C$3:C3826,"Coin Deposit",$E$3:E3826,"")</f>
        <v>0</v>
      </c>
      <c r="AD3826" s="131">
        <f>SUMIFS('Deductions and Deposits'!$D:$D,'Deductions and Deposits'!$C:$C,D3826)+SUMIFS($F:$F,$D:$D,D3826,$C:$C,"Coin Deduction")</f>
        <v>0</v>
      </c>
      <c r="AE3826" s="131">
        <f>Table5[[#This Row],[Column4]]+Table5[[#This Row],[Column14]]+Table5[[#This Row],[Column19]]+Table5[[#This Row],[Column12]]</f>
        <v>0</v>
      </c>
      <c r="AF3826" s="131">
        <f>Table5[[#This Row],[Column5]]+Table5[[#This Row],[Column13]]+Table5[[#This Row],[Column21]]+Table5[[#This Row],[Column18]]</f>
        <v>0</v>
      </c>
      <c r="AG3826" s="131">
        <f t="shared" si="657"/>
        <v>0</v>
      </c>
      <c r="AH3826" s="131">
        <f t="shared" si="658"/>
        <v>0</v>
      </c>
      <c r="AI3826" s="131">
        <f>Table5[[#This Row],[Column17]]-Table5[[#This Row],[Column20]]</f>
        <v>0</v>
      </c>
      <c r="AJ3826" s="131">
        <f t="shared" si="659"/>
        <v>0</v>
      </c>
      <c r="AK3826" s="131">
        <f t="shared" si="662"/>
        <v>0</v>
      </c>
      <c r="AL3826" s="131">
        <f t="shared" si="660"/>
        <v>0</v>
      </c>
      <c r="AM3826" s="131" t="str">
        <f t="shared" si="661"/>
        <v/>
      </c>
      <c r="AN3826" s="131" t="str">
        <f t="shared" ca="1" si="663"/>
        <v/>
      </c>
    </row>
    <row r="3827" spans="1:40" ht="20.25" customHeight="1" x14ac:dyDescent="0.3">
      <c r="A3827" s="127"/>
      <c r="B3827" s="164"/>
      <c r="C3827" s="139"/>
      <c r="D3827" s="140"/>
      <c r="E3827" s="139"/>
      <c r="F3827" s="139"/>
      <c r="G3827" s="140"/>
      <c r="H3827" s="139"/>
      <c r="I3827" s="129"/>
      <c r="L3827" s="128"/>
      <c r="M3827" s="128"/>
      <c r="N3827" s="128"/>
      <c r="O3827" s="128"/>
      <c r="P3827" s="128"/>
      <c r="Q3827" s="128"/>
      <c r="R3827" s="128"/>
      <c r="S3827" s="128"/>
      <c r="T3827" s="120">
        <f t="shared" si="653"/>
        <v>0</v>
      </c>
      <c r="U3827" s="131"/>
      <c r="V3827" s="131"/>
      <c r="W3827" s="131">
        <f>SUMIFS($F$3:F3827,$D$3:D3827,D3827,$C$3:C3827,"Buy")+SUMIFS($F$3:F3827,$D$3:D3827,D3827,$C$3:C3827,"Coin Deposit",$E$3:E3827,"&lt;&gt;")</f>
        <v>0</v>
      </c>
      <c r="X3827" s="131">
        <f t="shared" si="654"/>
        <v>0</v>
      </c>
      <c r="Y3827" s="131">
        <f>IF($D3827=Y$1,SUMIFS($H$3:$H3827,$G$3:$G3827,Y$1,$C$3:$C3827,"Sell"),0)</f>
        <v>0</v>
      </c>
      <c r="Z3827" s="131">
        <f t="shared" si="655"/>
        <v>0</v>
      </c>
      <c r="AA3827" s="131">
        <f>IF($D3827=AA$1,SUMIFS($H$3:$H3827,$G$3:$G3827,AA$1,$C$3:$C3827,"Sell"),0)</f>
        <v>0</v>
      </c>
      <c r="AB3827" s="131">
        <f t="shared" si="656"/>
        <v>0</v>
      </c>
      <c r="AC3827" s="131">
        <f>SUMIFS('Deductions and Deposits'!$H:$H,'Deductions and Deposits'!$G:$G,D3827,'Deductions and Deposits'!$F:$F,"&lt;="&amp;B3827)+SUMIFS($F$3:F3827,$D$3:D3827,D3827,$C$3:C3827,"Coin Deposit",$E$3:E3827,"")</f>
        <v>0</v>
      </c>
      <c r="AD3827" s="131">
        <f>SUMIFS('Deductions and Deposits'!$D:$D,'Deductions and Deposits'!$C:$C,D3827)+SUMIFS($F:$F,$D:$D,D3827,$C:$C,"Coin Deduction")</f>
        <v>0</v>
      </c>
      <c r="AE3827" s="131">
        <f>Table5[[#This Row],[Column4]]+Table5[[#This Row],[Column14]]+Table5[[#This Row],[Column19]]+Table5[[#This Row],[Column12]]</f>
        <v>0</v>
      </c>
      <c r="AF3827" s="131">
        <f>Table5[[#This Row],[Column5]]+Table5[[#This Row],[Column13]]+Table5[[#This Row],[Column21]]+Table5[[#This Row],[Column18]]</f>
        <v>0</v>
      </c>
      <c r="AG3827" s="131">
        <f t="shared" si="657"/>
        <v>0</v>
      </c>
      <c r="AH3827" s="131">
        <f t="shared" si="658"/>
        <v>0</v>
      </c>
      <c r="AI3827" s="131">
        <f>Table5[[#This Row],[Column17]]-Table5[[#This Row],[Column20]]</f>
        <v>0</v>
      </c>
      <c r="AJ3827" s="131">
        <f t="shared" si="659"/>
        <v>0</v>
      </c>
      <c r="AK3827" s="131">
        <f t="shared" si="662"/>
        <v>0</v>
      </c>
      <c r="AL3827" s="131">
        <f t="shared" si="660"/>
        <v>0</v>
      </c>
      <c r="AM3827" s="131" t="str">
        <f t="shared" si="661"/>
        <v/>
      </c>
      <c r="AN3827" s="131" t="str">
        <f t="shared" ca="1" si="663"/>
        <v/>
      </c>
    </row>
    <row r="3828" spans="1:40" ht="20.25" customHeight="1" x14ac:dyDescent="0.3">
      <c r="A3828" s="127"/>
      <c r="B3828" s="164"/>
      <c r="C3828" s="139"/>
      <c r="D3828" s="140"/>
      <c r="E3828" s="139"/>
      <c r="F3828" s="139"/>
      <c r="G3828" s="140"/>
      <c r="H3828" s="139"/>
      <c r="I3828" s="129"/>
      <c r="L3828" s="128"/>
      <c r="M3828" s="128"/>
      <c r="N3828" s="128"/>
      <c r="O3828" s="128"/>
      <c r="P3828" s="128"/>
      <c r="Q3828" s="128"/>
      <c r="R3828" s="128"/>
      <c r="S3828" s="128"/>
      <c r="T3828" s="120">
        <f t="shared" si="653"/>
        <v>0</v>
      </c>
      <c r="U3828" s="131"/>
      <c r="V3828" s="131"/>
      <c r="W3828" s="131">
        <f>SUMIFS($F$3:F3828,$D$3:D3828,D3828,$C$3:C3828,"Buy")+SUMIFS($F$3:F3828,$D$3:D3828,D3828,$C$3:C3828,"Coin Deposit",$E$3:E3828,"&lt;&gt;")</f>
        <v>0</v>
      </c>
      <c r="X3828" s="131">
        <f t="shared" si="654"/>
        <v>0</v>
      </c>
      <c r="Y3828" s="131">
        <f>IF($D3828=Y$1,SUMIFS($H$3:$H3828,$G$3:$G3828,Y$1,$C$3:$C3828,"Sell"),0)</f>
        <v>0</v>
      </c>
      <c r="Z3828" s="131">
        <f t="shared" si="655"/>
        <v>0</v>
      </c>
      <c r="AA3828" s="131">
        <f>IF($D3828=AA$1,SUMIFS($H$3:$H3828,$G$3:$G3828,AA$1,$C$3:$C3828,"Sell"),0)</f>
        <v>0</v>
      </c>
      <c r="AB3828" s="131">
        <f t="shared" si="656"/>
        <v>0</v>
      </c>
      <c r="AC3828" s="131">
        <f>SUMIFS('Deductions and Deposits'!$H:$H,'Deductions and Deposits'!$G:$G,D3828,'Deductions and Deposits'!$F:$F,"&lt;="&amp;B3828)+SUMIFS($F$3:F3828,$D$3:D3828,D3828,$C$3:C3828,"Coin Deposit",$E$3:E3828,"")</f>
        <v>0</v>
      </c>
      <c r="AD3828" s="131">
        <f>SUMIFS('Deductions and Deposits'!$D:$D,'Deductions and Deposits'!$C:$C,D3828)+SUMIFS($F:$F,$D:$D,D3828,$C:$C,"Coin Deduction")</f>
        <v>0</v>
      </c>
      <c r="AE3828" s="131">
        <f>Table5[[#This Row],[Column4]]+Table5[[#This Row],[Column14]]+Table5[[#This Row],[Column19]]+Table5[[#This Row],[Column12]]</f>
        <v>0</v>
      </c>
      <c r="AF3828" s="131">
        <f>Table5[[#This Row],[Column5]]+Table5[[#This Row],[Column13]]+Table5[[#This Row],[Column21]]+Table5[[#This Row],[Column18]]</f>
        <v>0</v>
      </c>
      <c r="AG3828" s="131">
        <f t="shared" si="657"/>
        <v>0</v>
      </c>
      <c r="AH3828" s="131">
        <f t="shared" si="658"/>
        <v>0</v>
      </c>
      <c r="AI3828" s="131">
        <f>Table5[[#This Row],[Column17]]-Table5[[#This Row],[Column20]]</f>
        <v>0</v>
      </c>
      <c r="AJ3828" s="131">
        <f t="shared" si="659"/>
        <v>0</v>
      </c>
      <c r="AK3828" s="131">
        <f t="shared" si="662"/>
        <v>0</v>
      </c>
      <c r="AL3828" s="131">
        <f t="shared" si="660"/>
        <v>0</v>
      </c>
      <c r="AM3828" s="131" t="str">
        <f t="shared" si="661"/>
        <v/>
      </c>
      <c r="AN3828" s="131" t="str">
        <f t="shared" ca="1" si="663"/>
        <v/>
      </c>
    </row>
    <row r="3829" spans="1:40" ht="20.25" customHeight="1" x14ac:dyDescent="0.3">
      <c r="A3829" s="127"/>
      <c r="B3829" s="164"/>
      <c r="C3829" s="139"/>
      <c r="D3829" s="140"/>
      <c r="E3829" s="139"/>
      <c r="F3829" s="139"/>
      <c r="G3829" s="140"/>
      <c r="H3829" s="139"/>
      <c r="I3829" s="129"/>
      <c r="L3829" s="128"/>
      <c r="M3829" s="128"/>
      <c r="N3829" s="128"/>
      <c r="O3829" s="128"/>
      <c r="P3829" s="128"/>
      <c r="Q3829" s="128"/>
      <c r="R3829" s="128"/>
      <c r="S3829" s="128"/>
      <c r="T3829" s="120">
        <f t="shared" si="653"/>
        <v>0</v>
      </c>
      <c r="U3829" s="131"/>
      <c r="V3829" s="131"/>
      <c r="W3829" s="131">
        <f>SUMIFS($F$3:F3829,$D$3:D3829,D3829,$C$3:C3829,"Buy")+SUMIFS($F$3:F3829,$D$3:D3829,D3829,$C$3:C3829,"Coin Deposit",$E$3:E3829,"&lt;&gt;")</f>
        <v>0</v>
      </c>
      <c r="X3829" s="131">
        <f t="shared" si="654"/>
        <v>0</v>
      </c>
      <c r="Y3829" s="131">
        <f>IF($D3829=Y$1,SUMIFS($H$3:$H3829,$G$3:$G3829,Y$1,$C$3:$C3829,"Sell"),0)</f>
        <v>0</v>
      </c>
      <c r="Z3829" s="131">
        <f t="shared" si="655"/>
        <v>0</v>
      </c>
      <c r="AA3829" s="131">
        <f>IF($D3829=AA$1,SUMIFS($H$3:$H3829,$G$3:$G3829,AA$1,$C$3:$C3829,"Sell"),0)</f>
        <v>0</v>
      </c>
      <c r="AB3829" s="131">
        <f t="shared" si="656"/>
        <v>0</v>
      </c>
      <c r="AC3829" s="131">
        <f>SUMIFS('Deductions and Deposits'!$H:$H,'Deductions and Deposits'!$G:$G,D3829,'Deductions and Deposits'!$F:$F,"&lt;="&amp;B3829)+SUMIFS($F$3:F3829,$D$3:D3829,D3829,$C$3:C3829,"Coin Deposit",$E$3:E3829,"")</f>
        <v>0</v>
      </c>
      <c r="AD3829" s="131">
        <f>SUMIFS('Deductions and Deposits'!$D:$D,'Deductions and Deposits'!$C:$C,D3829)+SUMIFS($F:$F,$D:$D,D3829,$C:$C,"Coin Deduction")</f>
        <v>0</v>
      </c>
      <c r="AE3829" s="131">
        <f>Table5[[#This Row],[Column4]]+Table5[[#This Row],[Column14]]+Table5[[#This Row],[Column19]]+Table5[[#This Row],[Column12]]</f>
        <v>0</v>
      </c>
      <c r="AF3829" s="131">
        <f>Table5[[#This Row],[Column5]]+Table5[[#This Row],[Column13]]+Table5[[#This Row],[Column21]]+Table5[[#This Row],[Column18]]</f>
        <v>0</v>
      </c>
      <c r="AG3829" s="131">
        <f t="shared" si="657"/>
        <v>0</v>
      </c>
      <c r="AH3829" s="131">
        <f t="shared" si="658"/>
        <v>0</v>
      </c>
      <c r="AI3829" s="131">
        <f>Table5[[#This Row],[Column17]]-Table5[[#This Row],[Column20]]</f>
        <v>0</v>
      </c>
      <c r="AJ3829" s="131">
        <f t="shared" si="659"/>
        <v>0</v>
      </c>
      <c r="AK3829" s="131">
        <f t="shared" si="662"/>
        <v>0</v>
      </c>
      <c r="AL3829" s="131">
        <f t="shared" si="660"/>
        <v>0</v>
      </c>
      <c r="AM3829" s="131" t="str">
        <f t="shared" si="661"/>
        <v/>
      </c>
      <c r="AN3829" s="131" t="str">
        <f t="shared" ca="1" si="663"/>
        <v/>
      </c>
    </row>
    <row r="3830" spans="1:40" ht="20.25" customHeight="1" x14ac:dyDescent="0.3">
      <c r="A3830" s="127"/>
      <c r="B3830" s="164"/>
      <c r="C3830" s="139"/>
      <c r="D3830" s="140"/>
      <c r="E3830" s="139"/>
      <c r="F3830" s="139"/>
      <c r="G3830" s="140"/>
      <c r="H3830" s="139"/>
      <c r="I3830" s="129"/>
      <c r="L3830" s="128"/>
      <c r="M3830" s="128"/>
      <c r="N3830" s="128"/>
      <c r="O3830" s="128"/>
      <c r="P3830" s="128"/>
      <c r="Q3830" s="128"/>
      <c r="R3830" s="128"/>
      <c r="S3830" s="128"/>
      <c r="T3830" s="120">
        <f t="shared" si="653"/>
        <v>0</v>
      </c>
      <c r="U3830" s="131"/>
      <c r="V3830" s="131"/>
      <c r="W3830" s="131">
        <f>SUMIFS($F$3:F3830,$D$3:D3830,D3830,$C$3:C3830,"Buy")+SUMIFS($F$3:F3830,$D$3:D3830,D3830,$C$3:C3830,"Coin Deposit",$E$3:E3830,"&lt;&gt;")</f>
        <v>0</v>
      </c>
      <c r="X3830" s="131">
        <f t="shared" si="654"/>
        <v>0</v>
      </c>
      <c r="Y3830" s="131">
        <f>IF($D3830=Y$1,SUMIFS($H$3:$H3830,$G$3:$G3830,Y$1,$C$3:$C3830,"Sell"),0)</f>
        <v>0</v>
      </c>
      <c r="Z3830" s="131">
        <f t="shared" si="655"/>
        <v>0</v>
      </c>
      <c r="AA3830" s="131">
        <f>IF($D3830=AA$1,SUMIFS($H$3:$H3830,$G$3:$G3830,AA$1,$C$3:$C3830,"Sell"),0)</f>
        <v>0</v>
      </c>
      <c r="AB3830" s="131">
        <f t="shared" si="656"/>
        <v>0</v>
      </c>
      <c r="AC3830" s="131">
        <f>SUMIFS('Deductions and Deposits'!$H:$H,'Deductions and Deposits'!$G:$G,D3830,'Deductions and Deposits'!$F:$F,"&lt;="&amp;B3830)+SUMIFS($F$3:F3830,$D$3:D3830,D3830,$C$3:C3830,"Coin Deposit",$E$3:E3830,"")</f>
        <v>0</v>
      </c>
      <c r="AD3830" s="131">
        <f>SUMIFS('Deductions and Deposits'!$D:$D,'Deductions and Deposits'!$C:$C,D3830)+SUMIFS($F:$F,$D:$D,D3830,$C:$C,"Coin Deduction")</f>
        <v>0</v>
      </c>
      <c r="AE3830" s="131">
        <f>Table5[[#This Row],[Column4]]+Table5[[#This Row],[Column14]]+Table5[[#This Row],[Column19]]+Table5[[#This Row],[Column12]]</f>
        <v>0</v>
      </c>
      <c r="AF3830" s="131">
        <f>Table5[[#This Row],[Column5]]+Table5[[#This Row],[Column13]]+Table5[[#This Row],[Column21]]+Table5[[#This Row],[Column18]]</f>
        <v>0</v>
      </c>
      <c r="AG3830" s="131">
        <f t="shared" si="657"/>
        <v>0</v>
      </c>
      <c r="AH3830" s="131">
        <f t="shared" si="658"/>
        <v>0</v>
      </c>
      <c r="AI3830" s="131">
        <f>Table5[[#This Row],[Column17]]-Table5[[#This Row],[Column20]]</f>
        <v>0</v>
      </c>
      <c r="AJ3830" s="131">
        <f t="shared" si="659"/>
        <v>0</v>
      </c>
      <c r="AK3830" s="131">
        <f t="shared" si="662"/>
        <v>0</v>
      </c>
      <c r="AL3830" s="131">
        <f t="shared" si="660"/>
        <v>0</v>
      </c>
      <c r="AM3830" s="131" t="str">
        <f t="shared" si="661"/>
        <v/>
      </c>
      <c r="AN3830" s="131" t="str">
        <f t="shared" ca="1" si="663"/>
        <v/>
      </c>
    </row>
    <row r="3831" spans="1:40" ht="20.25" customHeight="1" x14ac:dyDescent="0.3">
      <c r="A3831" s="127"/>
      <c r="B3831" s="164"/>
      <c r="C3831" s="139"/>
      <c r="D3831" s="140"/>
      <c r="E3831" s="139"/>
      <c r="F3831" s="139"/>
      <c r="G3831" s="140"/>
      <c r="H3831" s="139"/>
      <c r="I3831" s="129"/>
      <c r="L3831" s="128"/>
      <c r="M3831" s="128"/>
      <c r="N3831" s="128"/>
      <c r="O3831" s="128"/>
      <c r="P3831" s="128"/>
      <c r="Q3831" s="128"/>
      <c r="R3831" s="128"/>
      <c r="S3831" s="128"/>
      <c r="T3831" s="120">
        <f t="shared" si="653"/>
        <v>0</v>
      </c>
      <c r="U3831" s="131"/>
      <c r="V3831" s="131"/>
      <c r="W3831" s="131">
        <f>SUMIFS($F$3:F3831,$D$3:D3831,D3831,$C$3:C3831,"Buy")+SUMIFS($F$3:F3831,$D$3:D3831,D3831,$C$3:C3831,"Coin Deposit",$E$3:E3831,"&lt;&gt;")</f>
        <v>0</v>
      </c>
      <c r="X3831" s="131">
        <f t="shared" si="654"/>
        <v>0</v>
      </c>
      <c r="Y3831" s="131">
        <f>IF($D3831=Y$1,SUMIFS($H$3:$H3831,$G$3:$G3831,Y$1,$C$3:$C3831,"Sell"),0)</f>
        <v>0</v>
      </c>
      <c r="Z3831" s="131">
        <f t="shared" si="655"/>
        <v>0</v>
      </c>
      <c r="AA3831" s="131">
        <f>IF($D3831=AA$1,SUMIFS($H$3:$H3831,$G$3:$G3831,AA$1,$C$3:$C3831,"Sell"),0)</f>
        <v>0</v>
      </c>
      <c r="AB3831" s="131">
        <f t="shared" si="656"/>
        <v>0</v>
      </c>
      <c r="AC3831" s="131">
        <f>SUMIFS('Deductions and Deposits'!$H:$H,'Deductions and Deposits'!$G:$G,D3831,'Deductions and Deposits'!$F:$F,"&lt;="&amp;B3831)+SUMIFS($F$3:F3831,$D$3:D3831,D3831,$C$3:C3831,"Coin Deposit",$E$3:E3831,"")</f>
        <v>0</v>
      </c>
      <c r="AD3831" s="131">
        <f>SUMIFS('Deductions and Deposits'!$D:$D,'Deductions and Deposits'!$C:$C,D3831)+SUMIFS($F:$F,$D:$D,D3831,$C:$C,"Coin Deduction")</f>
        <v>0</v>
      </c>
      <c r="AE3831" s="131">
        <f>Table5[[#This Row],[Column4]]+Table5[[#This Row],[Column14]]+Table5[[#This Row],[Column19]]+Table5[[#This Row],[Column12]]</f>
        <v>0</v>
      </c>
      <c r="AF3831" s="131">
        <f>Table5[[#This Row],[Column5]]+Table5[[#This Row],[Column13]]+Table5[[#This Row],[Column21]]+Table5[[#This Row],[Column18]]</f>
        <v>0</v>
      </c>
      <c r="AG3831" s="131">
        <f t="shared" si="657"/>
        <v>0</v>
      </c>
      <c r="AH3831" s="131">
        <f t="shared" si="658"/>
        <v>0</v>
      </c>
      <c r="AI3831" s="131">
        <f>Table5[[#This Row],[Column17]]-Table5[[#This Row],[Column20]]</f>
        <v>0</v>
      </c>
      <c r="AJ3831" s="131">
        <f t="shared" si="659"/>
        <v>0</v>
      </c>
      <c r="AK3831" s="131">
        <f t="shared" si="662"/>
        <v>0</v>
      </c>
      <c r="AL3831" s="131">
        <f t="shared" si="660"/>
        <v>0</v>
      </c>
      <c r="AM3831" s="131" t="str">
        <f t="shared" si="661"/>
        <v/>
      </c>
      <c r="AN3831" s="131" t="str">
        <f t="shared" ca="1" si="663"/>
        <v/>
      </c>
    </row>
    <row r="3832" spans="1:40" ht="20.25" customHeight="1" x14ac:dyDescent="0.3">
      <c r="A3832" s="127"/>
      <c r="B3832" s="164"/>
      <c r="C3832" s="139"/>
      <c r="D3832" s="140"/>
      <c r="E3832" s="139"/>
      <c r="F3832" s="139"/>
      <c r="G3832" s="140"/>
      <c r="H3832" s="139"/>
      <c r="I3832" s="129"/>
      <c r="L3832" s="128"/>
      <c r="M3832" s="128"/>
      <c r="N3832" s="128"/>
      <c r="O3832" s="128"/>
      <c r="P3832" s="128"/>
      <c r="Q3832" s="128"/>
      <c r="R3832" s="128"/>
      <c r="S3832" s="128"/>
      <c r="T3832" s="120">
        <f t="shared" si="653"/>
        <v>0</v>
      </c>
      <c r="U3832" s="131"/>
      <c r="V3832" s="131"/>
      <c r="W3832" s="131">
        <f>SUMIFS($F$3:F3832,$D$3:D3832,D3832,$C$3:C3832,"Buy")+SUMIFS($F$3:F3832,$D$3:D3832,D3832,$C$3:C3832,"Coin Deposit",$E$3:E3832,"&lt;&gt;")</f>
        <v>0</v>
      </c>
      <c r="X3832" s="131">
        <f t="shared" si="654"/>
        <v>0</v>
      </c>
      <c r="Y3832" s="131">
        <f>IF($D3832=Y$1,SUMIFS($H$3:$H3832,$G$3:$G3832,Y$1,$C$3:$C3832,"Sell"),0)</f>
        <v>0</v>
      </c>
      <c r="Z3832" s="131">
        <f t="shared" si="655"/>
        <v>0</v>
      </c>
      <c r="AA3832" s="131">
        <f>IF($D3832=AA$1,SUMIFS($H$3:$H3832,$G$3:$G3832,AA$1,$C$3:$C3832,"Sell"),0)</f>
        <v>0</v>
      </c>
      <c r="AB3832" s="131">
        <f t="shared" si="656"/>
        <v>0</v>
      </c>
      <c r="AC3832" s="131">
        <f>SUMIFS('Deductions and Deposits'!$H:$H,'Deductions and Deposits'!$G:$G,D3832,'Deductions and Deposits'!$F:$F,"&lt;="&amp;B3832)+SUMIFS($F$3:F3832,$D$3:D3832,D3832,$C$3:C3832,"Coin Deposit",$E$3:E3832,"")</f>
        <v>0</v>
      </c>
      <c r="AD3832" s="131">
        <f>SUMIFS('Deductions and Deposits'!$D:$D,'Deductions and Deposits'!$C:$C,D3832)+SUMIFS($F:$F,$D:$D,D3832,$C:$C,"Coin Deduction")</f>
        <v>0</v>
      </c>
      <c r="AE3832" s="131">
        <f>Table5[[#This Row],[Column4]]+Table5[[#This Row],[Column14]]+Table5[[#This Row],[Column19]]+Table5[[#This Row],[Column12]]</f>
        <v>0</v>
      </c>
      <c r="AF3832" s="131">
        <f>Table5[[#This Row],[Column5]]+Table5[[#This Row],[Column13]]+Table5[[#This Row],[Column21]]+Table5[[#This Row],[Column18]]</f>
        <v>0</v>
      </c>
      <c r="AG3832" s="131">
        <f t="shared" si="657"/>
        <v>0</v>
      </c>
      <c r="AH3832" s="131">
        <f t="shared" si="658"/>
        <v>0</v>
      </c>
      <c r="AI3832" s="131">
        <f>Table5[[#This Row],[Column17]]-Table5[[#This Row],[Column20]]</f>
        <v>0</v>
      </c>
      <c r="AJ3832" s="131">
        <f t="shared" si="659"/>
        <v>0</v>
      </c>
      <c r="AK3832" s="131">
        <f t="shared" si="662"/>
        <v>0</v>
      </c>
      <c r="AL3832" s="131">
        <f t="shared" si="660"/>
        <v>0</v>
      </c>
      <c r="AM3832" s="131" t="str">
        <f t="shared" si="661"/>
        <v/>
      </c>
      <c r="AN3832" s="131" t="str">
        <f t="shared" ca="1" si="663"/>
        <v/>
      </c>
    </row>
    <row r="3833" spans="1:40" ht="20.25" customHeight="1" x14ac:dyDescent="0.3">
      <c r="A3833" s="127"/>
      <c r="B3833" s="164"/>
      <c r="C3833" s="139"/>
      <c r="D3833" s="140"/>
      <c r="E3833" s="139"/>
      <c r="F3833" s="139"/>
      <c r="G3833" s="140"/>
      <c r="H3833" s="139"/>
      <c r="I3833" s="129"/>
      <c r="L3833" s="128"/>
      <c r="M3833" s="128"/>
      <c r="N3833" s="128"/>
      <c r="O3833" s="128"/>
      <c r="P3833" s="128"/>
      <c r="Q3833" s="128"/>
      <c r="R3833" s="128"/>
      <c r="S3833" s="128"/>
      <c r="T3833" s="120">
        <f t="shared" si="653"/>
        <v>0</v>
      </c>
      <c r="U3833" s="131"/>
      <c r="V3833" s="131"/>
      <c r="W3833" s="131">
        <f>SUMIFS($F$3:F3833,$D$3:D3833,D3833,$C$3:C3833,"Buy")+SUMIFS($F$3:F3833,$D$3:D3833,D3833,$C$3:C3833,"Coin Deposit",$E$3:E3833,"&lt;&gt;")</f>
        <v>0</v>
      </c>
      <c r="X3833" s="131">
        <f t="shared" si="654"/>
        <v>0</v>
      </c>
      <c r="Y3833" s="131">
        <f>IF($D3833=Y$1,SUMIFS($H$3:$H3833,$G$3:$G3833,Y$1,$C$3:$C3833,"Sell"),0)</f>
        <v>0</v>
      </c>
      <c r="Z3833" s="131">
        <f t="shared" si="655"/>
        <v>0</v>
      </c>
      <c r="AA3833" s="131">
        <f>IF($D3833=AA$1,SUMIFS($H$3:$H3833,$G$3:$G3833,AA$1,$C$3:$C3833,"Sell"),0)</f>
        <v>0</v>
      </c>
      <c r="AB3833" s="131">
        <f t="shared" si="656"/>
        <v>0</v>
      </c>
      <c r="AC3833" s="131">
        <f>SUMIFS('Deductions and Deposits'!$H:$H,'Deductions and Deposits'!$G:$G,D3833,'Deductions and Deposits'!$F:$F,"&lt;="&amp;B3833)+SUMIFS($F$3:F3833,$D$3:D3833,D3833,$C$3:C3833,"Coin Deposit",$E$3:E3833,"")</f>
        <v>0</v>
      </c>
      <c r="AD3833" s="131">
        <f>SUMIFS('Deductions and Deposits'!$D:$D,'Deductions and Deposits'!$C:$C,D3833)+SUMIFS($F:$F,$D:$D,D3833,$C:$C,"Coin Deduction")</f>
        <v>0</v>
      </c>
      <c r="AE3833" s="131">
        <f>Table5[[#This Row],[Column4]]+Table5[[#This Row],[Column14]]+Table5[[#This Row],[Column19]]+Table5[[#This Row],[Column12]]</f>
        <v>0</v>
      </c>
      <c r="AF3833" s="131">
        <f>Table5[[#This Row],[Column5]]+Table5[[#This Row],[Column13]]+Table5[[#This Row],[Column21]]+Table5[[#This Row],[Column18]]</f>
        <v>0</v>
      </c>
      <c r="AG3833" s="131">
        <f t="shared" si="657"/>
        <v>0</v>
      </c>
      <c r="AH3833" s="131">
        <f t="shared" si="658"/>
        <v>0</v>
      </c>
      <c r="AI3833" s="131">
        <f>Table5[[#This Row],[Column17]]-Table5[[#This Row],[Column20]]</f>
        <v>0</v>
      </c>
      <c r="AJ3833" s="131">
        <f t="shared" si="659"/>
        <v>0</v>
      </c>
      <c r="AK3833" s="131">
        <f t="shared" si="662"/>
        <v>0</v>
      </c>
      <c r="AL3833" s="131">
        <f t="shared" si="660"/>
        <v>0</v>
      </c>
      <c r="AM3833" s="131" t="str">
        <f t="shared" si="661"/>
        <v/>
      </c>
      <c r="AN3833" s="131" t="str">
        <f t="shared" ca="1" si="663"/>
        <v/>
      </c>
    </row>
    <row r="3834" spans="1:40" ht="20.25" customHeight="1" x14ac:dyDescent="0.3">
      <c r="A3834" s="127"/>
      <c r="B3834" s="164"/>
      <c r="C3834" s="139"/>
      <c r="D3834" s="140"/>
      <c r="E3834" s="139"/>
      <c r="F3834" s="139"/>
      <c r="G3834" s="140"/>
      <c r="H3834" s="139"/>
      <c r="I3834" s="129"/>
      <c r="L3834" s="128"/>
      <c r="M3834" s="128"/>
      <c r="N3834" s="128"/>
      <c r="O3834" s="128"/>
      <c r="P3834" s="128"/>
      <c r="Q3834" s="128"/>
      <c r="R3834" s="128"/>
      <c r="S3834" s="128"/>
      <c r="T3834" s="120">
        <f t="shared" si="653"/>
        <v>0</v>
      </c>
      <c r="U3834" s="131"/>
      <c r="V3834" s="131"/>
      <c r="W3834" s="131">
        <f>SUMIFS($F$3:F3834,$D$3:D3834,D3834,$C$3:C3834,"Buy")+SUMIFS($F$3:F3834,$D$3:D3834,D3834,$C$3:C3834,"Coin Deposit",$E$3:E3834,"&lt;&gt;")</f>
        <v>0</v>
      </c>
      <c r="X3834" s="131">
        <f t="shared" si="654"/>
        <v>0</v>
      </c>
      <c r="Y3834" s="131">
        <f>IF($D3834=Y$1,SUMIFS($H$3:$H3834,$G$3:$G3834,Y$1,$C$3:$C3834,"Sell"),0)</f>
        <v>0</v>
      </c>
      <c r="Z3834" s="131">
        <f t="shared" si="655"/>
        <v>0</v>
      </c>
      <c r="AA3834" s="131">
        <f>IF($D3834=AA$1,SUMIFS($H$3:$H3834,$G$3:$G3834,AA$1,$C$3:$C3834,"Sell"),0)</f>
        <v>0</v>
      </c>
      <c r="AB3834" s="131">
        <f t="shared" si="656"/>
        <v>0</v>
      </c>
      <c r="AC3834" s="131">
        <f>SUMIFS('Deductions and Deposits'!$H:$H,'Deductions and Deposits'!$G:$G,D3834,'Deductions and Deposits'!$F:$F,"&lt;="&amp;B3834)+SUMIFS($F$3:F3834,$D$3:D3834,D3834,$C$3:C3834,"Coin Deposit",$E$3:E3834,"")</f>
        <v>0</v>
      </c>
      <c r="AD3834" s="131">
        <f>SUMIFS('Deductions and Deposits'!$D:$D,'Deductions and Deposits'!$C:$C,D3834)+SUMIFS($F:$F,$D:$D,D3834,$C:$C,"Coin Deduction")</f>
        <v>0</v>
      </c>
      <c r="AE3834" s="131">
        <f>Table5[[#This Row],[Column4]]+Table5[[#This Row],[Column14]]+Table5[[#This Row],[Column19]]+Table5[[#This Row],[Column12]]</f>
        <v>0</v>
      </c>
      <c r="AF3834" s="131">
        <f>Table5[[#This Row],[Column5]]+Table5[[#This Row],[Column13]]+Table5[[#This Row],[Column21]]+Table5[[#This Row],[Column18]]</f>
        <v>0</v>
      </c>
      <c r="AG3834" s="131">
        <f t="shared" si="657"/>
        <v>0</v>
      </c>
      <c r="AH3834" s="131">
        <f t="shared" si="658"/>
        <v>0</v>
      </c>
      <c r="AI3834" s="131">
        <f>Table5[[#This Row],[Column17]]-Table5[[#This Row],[Column20]]</f>
        <v>0</v>
      </c>
      <c r="AJ3834" s="131">
        <f t="shared" si="659"/>
        <v>0</v>
      </c>
      <c r="AK3834" s="131">
        <f t="shared" si="662"/>
        <v>0</v>
      </c>
      <c r="AL3834" s="131">
        <f t="shared" si="660"/>
        <v>0</v>
      </c>
      <c r="AM3834" s="131" t="str">
        <f t="shared" si="661"/>
        <v/>
      </c>
      <c r="AN3834" s="131" t="str">
        <f t="shared" ca="1" si="663"/>
        <v/>
      </c>
    </row>
    <row r="3835" spans="1:40" ht="20.25" customHeight="1" x14ac:dyDescent="0.3">
      <c r="A3835" s="127"/>
      <c r="B3835" s="164"/>
      <c r="C3835" s="139"/>
      <c r="D3835" s="140"/>
      <c r="E3835" s="139"/>
      <c r="F3835" s="139"/>
      <c r="G3835" s="140"/>
      <c r="H3835" s="139"/>
      <c r="I3835" s="129"/>
      <c r="L3835" s="128"/>
      <c r="M3835" s="128"/>
      <c r="N3835" s="128"/>
      <c r="O3835" s="128"/>
      <c r="P3835" s="128"/>
      <c r="Q3835" s="128"/>
      <c r="R3835" s="128"/>
      <c r="S3835" s="128"/>
      <c r="T3835" s="120">
        <f t="shared" si="653"/>
        <v>0</v>
      </c>
      <c r="U3835" s="131"/>
      <c r="V3835" s="131"/>
      <c r="W3835" s="131">
        <f>SUMIFS($F$3:F3835,$D$3:D3835,D3835,$C$3:C3835,"Buy")+SUMIFS($F$3:F3835,$D$3:D3835,D3835,$C$3:C3835,"Coin Deposit",$E$3:E3835,"&lt;&gt;")</f>
        <v>0</v>
      </c>
      <c r="X3835" s="131">
        <f t="shared" si="654"/>
        <v>0</v>
      </c>
      <c r="Y3835" s="131">
        <f>IF($D3835=Y$1,SUMIFS($H$3:$H3835,$G$3:$G3835,Y$1,$C$3:$C3835,"Sell"),0)</f>
        <v>0</v>
      </c>
      <c r="Z3835" s="131">
        <f t="shared" si="655"/>
        <v>0</v>
      </c>
      <c r="AA3835" s="131">
        <f>IF($D3835=AA$1,SUMIFS($H$3:$H3835,$G$3:$G3835,AA$1,$C$3:$C3835,"Sell"),0)</f>
        <v>0</v>
      </c>
      <c r="AB3835" s="131">
        <f t="shared" si="656"/>
        <v>0</v>
      </c>
      <c r="AC3835" s="131">
        <f>SUMIFS('Deductions and Deposits'!$H:$H,'Deductions and Deposits'!$G:$G,D3835,'Deductions and Deposits'!$F:$F,"&lt;="&amp;B3835)+SUMIFS($F$3:F3835,$D$3:D3835,D3835,$C$3:C3835,"Coin Deposit",$E$3:E3835,"")</f>
        <v>0</v>
      </c>
      <c r="AD3835" s="131">
        <f>SUMIFS('Deductions and Deposits'!$D:$D,'Deductions and Deposits'!$C:$C,D3835)+SUMIFS($F:$F,$D:$D,D3835,$C:$C,"Coin Deduction")</f>
        <v>0</v>
      </c>
      <c r="AE3835" s="131">
        <f>Table5[[#This Row],[Column4]]+Table5[[#This Row],[Column14]]+Table5[[#This Row],[Column19]]+Table5[[#This Row],[Column12]]</f>
        <v>0</v>
      </c>
      <c r="AF3835" s="131">
        <f>Table5[[#This Row],[Column5]]+Table5[[#This Row],[Column13]]+Table5[[#This Row],[Column21]]+Table5[[#This Row],[Column18]]</f>
        <v>0</v>
      </c>
      <c r="AG3835" s="131">
        <f t="shared" si="657"/>
        <v>0</v>
      </c>
      <c r="AH3835" s="131">
        <f t="shared" si="658"/>
        <v>0</v>
      </c>
      <c r="AI3835" s="131">
        <f>Table5[[#This Row],[Column17]]-Table5[[#This Row],[Column20]]</f>
        <v>0</v>
      </c>
      <c r="AJ3835" s="131">
        <f t="shared" si="659"/>
        <v>0</v>
      </c>
      <c r="AK3835" s="131">
        <f t="shared" si="662"/>
        <v>0</v>
      </c>
      <c r="AL3835" s="131">
        <f t="shared" si="660"/>
        <v>0</v>
      </c>
      <c r="AM3835" s="131" t="str">
        <f t="shared" si="661"/>
        <v/>
      </c>
      <c r="AN3835" s="131" t="str">
        <f t="shared" ca="1" si="663"/>
        <v/>
      </c>
    </row>
    <row r="3836" spans="1:40" ht="20.25" customHeight="1" x14ac:dyDescent="0.3">
      <c r="A3836" s="127"/>
      <c r="B3836" s="164"/>
      <c r="C3836" s="139"/>
      <c r="D3836" s="140"/>
      <c r="E3836" s="139"/>
      <c r="F3836" s="139"/>
      <c r="G3836" s="140"/>
      <c r="H3836" s="139"/>
      <c r="I3836" s="129"/>
      <c r="L3836" s="128"/>
      <c r="M3836" s="128"/>
      <c r="N3836" s="128"/>
      <c r="O3836" s="128"/>
      <c r="P3836" s="128"/>
      <c r="Q3836" s="128"/>
      <c r="R3836" s="128"/>
      <c r="S3836" s="128"/>
      <c r="T3836" s="120">
        <f t="shared" si="653"/>
        <v>0</v>
      </c>
      <c r="U3836" s="131"/>
      <c r="V3836" s="131"/>
      <c r="W3836" s="131">
        <f>SUMIFS($F$3:F3836,$D$3:D3836,D3836,$C$3:C3836,"Buy")+SUMIFS($F$3:F3836,$D$3:D3836,D3836,$C$3:C3836,"Coin Deposit",$E$3:E3836,"&lt;&gt;")</f>
        <v>0</v>
      </c>
      <c r="X3836" s="131">
        <f t="shared" si="654"/>
        <v>0</v>
      </c>
      <c r="Y3836" s="131">
        <f>IF($D3836=Y$1,SUMIFS($H$3:$H3836,$G$3:$G3836,Y$1,$C$3:$C3836,"Sell"),0)</f>
        <v>0</v>
      </c>
      <c r="Z3836" s="131">
        <f t="shared" si="655"/>
        <v>0</v>
      </c>
      <c r="AA3836" s="131">
        <f>IF($D3836=AA$1,SUMIFS($H$3:$H3836,$G$3:$G3836,AA$1,$C$3:$C3836,"Sell"),0)</f>
        <v>0</v>
      </c>
      <c r="AB3836" s="131">
        <f t="shared" si="656"/>
        <v>0</v>
      </c>
      <c r="AC3836" s="131">
        <f>SUMIFS('Deductions and Deposits'!$H:$H,'Deductions and Deposits'!$G:$G,D3836,'Deductions and Deposits'!$F:$F,"&lt;="&amp;B3836)+SUMIFS($F$3:F3836,$D$3:D3836,D3836,$C$3:C3836,"Coin Deposit",$E$3:E3836,"")</f>
        <v>0</v>
      </c>
      <c r="AD3836" s="131">
        <f>SUMIFS('Deductions and Deposits'!$D:$D,'Deductions and Deposits'!$C:$C,D3836)+SUMIFS($F:$F,$D:$D,D3836,$C:$C,"Coin Deduction")</f>
        <v>0</v>
      </c>
      <c r="AE3836" s="131">
        <f>Table5[[#This Row],[Column4]]+Table5[[#This Row],[Column14]]+Table5[[#This Row],[Column19]]+Table5[[#This Row],[Column12]]</f>
        <v>0</v>
      </c>
      <c r="AF3836" s="131">
        <f>Table5[[#This Row],[Column5]]+Table5[[#This Row],[Column13]]+Table5[[#This Row],[Column21]]+Table5[[#This Row],[Column18]]</f>
        <v>0</v>
      </c>
      <c r="AG3836" s="131">
        <f t="shared" si="657"/>
        <v>0</v>
      </c>
      <c r="AH3836" s="131">
        <f t="shared" si="658"/>
        <v>0</v>
      </c>
      <c r="AI3836" s="131">
        <f>Table5[[#This Row],[Column17]]-Table5[[#This Row],[Column20]]</f>
        <v>0</v>
      </c>
      <c r="AJ3836" s="131">
        <f t="shared" si="659"/>
        <v>0</v>
      </c>
      <c r="AK3836" s="131">
        <f t="shared" si="662"/>
        <v>0</v>
      </c>
      <c r="AL3836" s="131">
        <f t="shared" si="660"/>
        <v>0</v>
      </c>
      <c r="AM3836" s="131" t="str">
        <f t="shared" si="661"/>
        <v/>
      </c>
      <c r="AN3836" s="131" t="str">
        <f t="shared" ca="1" si="663"/>
        <v/>
      </c>
    </row>
    <row r="3837" spans="1:40" ht="20.25" customHeight="1" x14ac:dyDescent="0.3">
      <c r="A3837" s="127"/>
      <c r="B3837" s="164"/>
      <c r="C3837" s="139"/>
      <c r="D3837" s="140"/>
      <c r="E3837" s="139"/>
      <c r="F3837" s="139"/>
      <c r="G3837" s="140"/>
      <c r="H3837" s="139"/>
      <c r="I3837" s="129"/>
      <c r="L3837" s="128"/>
      <c r="M3837" s="128"/>
      <c r="N3837" s="128"/>
      <c r="O3837" s="128"/>
      <c r="P3837" s="128"/>
      <c r="Q3837" s="128"/>
      <c r="R3837" s="128"/>
      <c r="S3837" s="128"/>
      <c r="T3837" s="120">
        <f t="shared" si="653"/>
        <v>0</v>
      </c>
      <c r="U3837" s="131"/>
      <c r="V3837" s="131"/>
      <c r="W3837" s="131">
        <f>SUMIFS($F$3:F3837,$D$3:D3837,D3837,$C$3:C3837,"Buy")+SUMIFS($F$3:F3837,$D$3:D3837,D3837,$C$3:C3837,"Coin Deposit",$E$3:E3837,"&lt;&gt;")</f>
        <v>0</v>
      </c>
      <c r="X3837" s="131">
        <f t="shared" si="654"/>
        <v>0</v>
      </c>
      <c r="Y3837" s="131">
        <f>IF($D3837=Y$1,SUMIFS($H$3:$H3837,$G$3:$G3837,Y$1,$C$3:$C3837,"Sell"),0)</f>
        <v>0</v>
      </c>
      <c r="Z3837" s="131">
        <f t="shared" si="655"/>
        <v>0</v>
      </c>
      <c r="AA3837" s="131">
        <f>IF($D3837=AA$1,SUMIFS($H$3:$H3837,$G$3:$G3837,AA$1,$C$3:$C3837,"Sell"),0)</f>
        <v>0</v>
      </c>
      <c r="AB3837" s="131">
        <f t="shared" si="656"/>
        <v>0</v>
      </c>
      <c r="AC3837" s="131">
        <f>SUMIFS('Deductions and Deposits'!$H:$H,'Deductions and Deposits'!$G:$G,D3837,'Deductions and Deposits'!$F:$F,"&lt;="&amp;B3837)+SUMIFS($F$3:F3837,$D$3:D3837,D3837,$C$3:C3837,"Coin Deposit",$E$3:E3837,"")</f>
        <v>0</v>
      </c>
      <c r="AD3837" s="131">
        <f>SUMIFS('Deductions and Deposits'!$D:$D,'Deductions and Deposits'!$C:$C,D3837)+SUMIFS($F:$F,$D:$D,D3837,$C:$C,"Coin Deduction")</f>
        <v>0</v>
      </c>
      <c r="AE3837" s="131">
        <f>Table5[[#This Row],[Column4]]+Table5[[#This Row],[Column14]]+Table5[[#This Row],[Column19]]+Table5[[#This Row],[Column12]]</f>
        <v>0</v>
      </c>
      <c r="AF3837" s="131">
        <f>Table5[[#This Row],[Column5]]+Table5[[#This Row],[Column13]]+Table5[[#This Row],[Column21]]+Table5[[#This Row],[Column18]]</f>
        <v>0</v>
      </c>
      <c r="AG3837" s="131">
        <f t="shared" si="657"/>
        <v>0</v>
      </c>
      <c r="AH3837" s="131">
        <f t="shared" si="658"/>
        <v>0</v>
      </c>
      <c r="AI3837" s="131">
        <f>Table5[[#This Row],[Column17]]-Table5[[#This Row],[Column20]]</f>
        <v>0</v>
      </c>
      <c r="AJ3837" s="131">
        <f t="shared" si="659"/>
        <v>0</v>
      </c>
      <c r="AK3837" s="131">
        <f t="shared" si="662"/>
        <v>0</v>
      </c>
      <c r="AL3837" s="131">
        <f t="shared" si="660"/>
        <v>0</v>
      </c>
      <c r="AM3837" s="131" t="str">
        <f t="shared" si="661"/>
        <v/>
      </c>
      <c r="AN3837" s="131" t="str">
        <f t="shared" ca="1" si="663"/>
        <v/>
      </c>
    </row>
    <row r="3838" spans="1:40" ht="20.25" customHeight="1" x14ac:dyDescent="0.3">
      <c r="A3838" s="127"/>
      <c r="B3838" s="164"/>
      <c r="C3838" s="139"/>
      <c r="D3838" s="140"/>
      <c r="E3838" s="139"/>
      <c r="F3838" s="139"/>
      <c r="G3838" s="140"/>
      <c r="H3838" s="139"/>
      <c r="I3838" s="129"/>
      <c r="L3838" s="128"/>
      <c r="M3838" s="128"/>
      <c r="N3838" s="128"/>
      <c r="O3838" s="128"/>
      <c r="P3838" s="128"/>
      <c r="Q3838" s="128"/>
      <c r="R3838" s="128"/>
      <c r="S3838" s="128"/>
      <c r="T3838" s="120">
        <f t="shared" si="653"/>
        <v>0</v>
      </c>
      <c r="U3838" s="131"/>
      <c r="V3838" s="131"/>
      <c r="W3838" s="131">
        <f>SUMIFS($F$3:F3838,$D$3:D3838,D3838,$C$3:C3838,"Buy")+SUMIFS($F$3:F3838,$D$3:D3838,D3838,$C$3:C3838,"Coin Deposit",$E$3:E3838,"&lt;&gt;")</f>
        <v>0</v>
      </c>
      <c r="X3838" s="131">
        <f t="shared" si="654"/>
        <v>0</v>
      </c>
      <c r="Y3838" s="131">
        <f>IF($D3838=Y$1,SUMIFS($H$3:$H3838,$G$3:$G3838,Y$1,$C$3:$C3838,"Sell"),0)</f>
        <v>0</v>
      </c>
      <c r="Z3838" s="131">
        <f t="shared" si="655"/>
        <v>0</v>
      </c>
      <c r="AA3838" s="131">
        <f>IF($D3838=AA$1,SUMIFS($H$3:$H3838,$G$3:$G3838,AA$1,$C$3:$C3838,"Sell"),0)</f>
        <v>0</v>
      </c>
      <c r="AB3838" s="131">
        <f t="shared" si="656"/>
        <v>0</v>
      </c>
      <c r="AC3838" s="131">
        <f>SUMIFS('Deductions and Deposits'!$H:$H,'Deductions and Deposits'!$G:$G,D3838,'Deductions and Deposits'!$F:$F,"&lt;="&amp;B3838)+SUMIFS($F$3:F3838,$D$3:D3838,D3838,$C$3:C3838,"Coin Deposit",$E$3:E3838,"")</f>
        <v>0</v>
      </c>
      <c r="AD3838" s="131">
        <f>SUMIFS('Deductions and Deposits'!$D:$D,'Deductions and Deposits'!$C:$C,D3838)+SUMIFS($F:$F,$D:$D,D3838,$C:$C,"Coin Deduction")</f>
        <v>0</v>
      </c>
      <c r="AE3838" s="131">
        <f>Table5[[#This Row],[Column4]]+Table5[[#This Row],[Column14]]+Table5[[#This Row],[Column19]]+Table5[[#This Row],[Column12]]</f>
        <v>0</v>
      </c>
      <c r="AF3838" s="131">
        <f>Table5[[#This Row],[Column5]]+Table5[[#This Row],[Column13]]+Table5[[#This Row],[Column21]]+Table5[[#This Row],[Column18]]</f>
        <v>0</v>
      </c>
      <c r="AG3838" s="131">
        <f t="shared" si="657"/>
        <v>0</v>
      </c>
      <c r="AH3838" s="131">
        <f t="shared" si="658"/>
        <v>0</v>
      </c>
      <c r="AI3838" s="131">
        <f>Table5[[#This Row],[Column17]]-Table5[[#This Row],[Column20]]</f>
        <v>0</v>
      </c>
      <c r="AJ3838" s="131">
        <f t="shared" si="659"/>
        <v>0</v>
      </c>
      <c r="AK3838" s="131">
        <f t="shared" si="662"/>
        <v>0</v>
      </c>
      <c r="AL3838" s="131">
        <f t="shared" si="660"/>
        <v>0</v>
      </c>
      <c r="AM3838" s="131" t="str">
        <f t="shared" si="661"/>
        <v/>
      </c>
      <c r="AN3838" s="131" t="str">
        <f t="shared" ca="1" si="663"/>
        <v/>
      </c>
    </row>
    <row r="3839" spans="1:40" ht="20.25" customHeight="1" x14ac:dyDescent="0.3">
      <c r="A3839" s="127"/>
      <c r="B3839" s="164"/>
      <c r="C3839" s="139"/>
      <c r="D3839" s="140"/>
      <c r="E3839" s="139"/>
      <c r="F3839" s="139"/>
      <c r="G3839" s="140"/>
      <c r="H3839" s="139"/>
      <c r="I3839" s="129"/>
      <c r="L3839" s="128"/>
      <c r="M3839" s="128"/>
      <c r="N3839" s="128"/>
      <c r="O3839" s="128"/>
      <c r="P3839" s="128"/>
      <c r="Q3839" s="128"/>
      <c r="R3839" s="128"/>
      <c r="S3839" s="128"/>
      <c r="T3839" s="120">
        <f t="shared" si="653"/>
        <v>0</v>
      </c>
      <c r="U3839" s="131"/>
      <c r="V3839" s="131"/>
      <c r="W3839" s="131">
        <f>SUMIFS($F$3:F3839,$D$3:D3839,D3839,$C$3:C3839,"Buy")+SUMIFS($F$3:F3839,$D$3:D3839,D3839,$C$3:C3839,"Coin Deposit",$E$3:E3839,"&lt;&gt;")</f>
        <v>0</v>
      </c>
      <c r="X3839" s="131">
        <f t="shared" si="654"/>
        <v>0</v>
      </c>
      <c r="Y3839" s="131">
        <f>IF($D3839=Y$1,SUMIFS($H$3:$H3839,$G$3:$G3839,Y$1,$C$3:$C3839,"Sell"),0)</f>
        <v>0</v>
      </c>
      <c r="Z3839" s="131">
        <f t="shared" si="655"/>
        <v>0</v>
      </c>
      <c r="AA3839" s="131">
        <f>IF($D3839=AA$1,SUMIFS($H$3:$H3839,$G$3:$G3839,AA$1,$C$3:$C3839,"Sell"),0)</f>
        <v>0</v>
      </c>
      <c r="AB3839" s="131">
        <f t="shared" si="656"/>
        <v>0</v>
      </c>
      <c r="AC3839" s="131">
        <f>SUMIFS('Deductions and Deposits'!$H:$H,'Deductions and Deposits'!$G:$G,D3839,'Deductions and Deposits'!$F:$F,"&lt;="&amp;B3839)+SUMIFS($F$3:F3839,$D$3:D3839,D3839,$C$3:C3839,"Coin Deposit",$E$3:E3839,"")</f>
        <v>0</v>
      </c>
      <c r="AD3839" s="131">
        <f>SUMIFS('Deductions and Deposits'!$D:$D,'Deductions and Deposits'!$C:$C,D3839)+SUMIFS($F:$F,$D:$D,D3839,$C:$C,"Coin Deduction")</f>
        <v>0</v>
      </c>
      <c r="AE3839" s="131">
        <f>Table5[[#This Row],[Column4]]+Table5[[#This Row],[Column14]]+Table5[[#This Row],[Column19]]+Table5[[#This Row],[Column12]]</f>
        <v>0</v>
      </c>
      <c r="AF3839" s="131">
        <f>Table5[[#This Row],[Column5]]+Table5[[#This Row],[Column13]]+Table5[[#This Row],[Column21]]+Table5[[#This Row],[Column18]]</f>
        <v>0</v>
      </c>
      <c r="AG3839" s="131">
        <f t="shared" si="657"/>
        <v>0</v>
      </c>
      <c r="AH3839" s="131">
        <f t="shared" si="658"/>
        <v>0</v>
      </c>
      <c r="AI3839" s="131">
        <f>Table5[[#This Row],[Column17]]-Table5[[#This Row],[Column20]]</f>
        <v>0</v>
      </c>
      <c r="AJ3839" s="131">
        <f t="shared" si="659"/>
        <v>0</v>
      </c>
      <c r="AK3839" s="131">
        <f t="shared" si="662"/>
        <v>0</v>
      </c>
      <c r="AL3839" s="131">
        <f t="shared" si="660"/>
        <v>0</v>
      </c>
      <c r="AM3839" s="131" t="str">
        <f t="shared" si="661"/>
        <v/>
      </c>
      <c r="AN3839" s="131" t="str">
        <f t="shared" ca="1" si="663"/>
        <v/>
      </c>
    </row>
    <row r="3840" spans="1:40" ht="20.25" customHeight="1" x14ac:dyDescent="0.3">
      <c r="A3840" s="127"/>
      <c r="B3840" s="164"/>
      <c r="C3840" s="139"/>
      <c r="D3840" s="140"/>
      <c r="E3840" s="139"/>
      <c r="F3840" s="139"/>
      <c r="G3840" s="140"/>
      <c r="H3840" s="139"/>
      <c r="I3840" s="129"/>
      <c r="L3840" s="128"/>
      <c r="M3840" s="128"/>
      <c r="N3840" s="128"/>
      <c r="O3840" s="128"/>
      <c r="P3840" s="128"/>
      <c r="Q3840" s="128"/>
      <c r="R3840" s="128"/>
      <c r="S3840" s="128"/>
      <c r="T3840" s="120">
        <f t="shared" si="653"/>
        <v>0</v>
      </c>
      <c r="U3840" s="131"/>
      <c r="V3840" s="131"/>
      <c r="W3840" s="131">
        <f>SUMIFS($F$3:F3840,$D$3:D3840,D3840,$C$3:C3840,"Buy")+SUMIFS($F$3:F3840,$D$3:D3840,D3840,$C$3:C3840,"Coin Deposit",$E$3:E3840,"&lt;&gt;")</f>
        <v>0</v>
      </c>
      <c r="X3840" s="131">
        <f t="shared" si="654"/>
        <v>0</v>
      </c>
      <c r="Y3840" s="131">
        <f>IF($D3840=Y$1,SUMIFS($H$3:$H3840,$G$3:$G3840,Y$1,$C$3:$C3840,"Sell"),0)</f>
        <v>0</v>
      </c>
      <c r="Z3840" s="131">
        <f t="shared" si="655"/>
        <v>0</v>
      </c>
      <c r="AA3840" s="131">
        <f>IF($D3840=AA$1,SUMIFS($H$3:$H3840,$G$3:$G3840,AA$1,$C$3:$C3840,"Sell"),0)</f>
        <v>0</v>
      </c>
      <c r="AB3840" s="131">
        <f t="shared" si="656"/>
        <v>0</v>
      </c>
      <c r="AC3840" s="131">
        <f>SUMIFS('Deductions and Deposits'!$H:$H,'Deductions and Deposits'!$G:$G,D3840,'Deductions and Deposits'!$F:$F,"&lt;="&amp;B3840)+SUMIFS($F$3:F3840,$D$3:D3840,D3840,$C$3:C3840,"Coin Deposit",$E$3:E3840,"")</f>
        <v>0</v>
      </c>
      <c r="AD3840" s="131">
        <f>SUMIFS('Deductions and Deposits'!$D:$D,'Deductions and Deposits'!$C:$C,D3840)+SUMIFS($F:$F,$D:$D,D3840,$C:$C,"Coin Deduction")</f>
        <v>0</v>
      </c>
      <c r="AE3840" s="131">
        <f>Table5[[#This Row],[Column4]]+Table5[[#This Row],[Column14]]+Table5[[#This Row],[Column19]]+Table5[[#This Row],[Column12]]</f>
        <v>0</v>
      </c>
      <c r="AF3840" s="131">
        <f>Table5[[#This Row],[Column5]]+Table5[[#This Row],[Column13]]+Table5[[#This Row],[Column21]]+Table5[[#This Row],[Column18]]</f>
        <v>0</v>
      </c>
      <c r="AG3840" s="131">
        <f t="shared" si="657"/>
        <v>0</v>
      </c>
      <c r="AH3840" s="131">
        <f t="shared" si="658"/>
        <v>0</v>
      </c>
      <c r="AI3840" s="131">
        <f>Table5[[#This Row],[Column17]]-Table5[[#This Row],[Column20]]</f>
        <v>0</v>
      </c>
      <c r="AJ3840" s="131">
        <f t="shared" si="659"/>
        <v>0</v>
      </c>
      <c r="AK3840" s="131">
        <f t="shared" si="662"/>
        <v>0</v>
      </c>
      <c r="AL3840" s="131">
        <f t="shared" si="660"/>
        <v>0</v>
      </c>
      <c r="AM3840" s="131" t="str">
        <f t="shared" si="661"/>
        <v/>
      </c>
      <c r="AN3840" s="131" t="str">
        <f t="shared" ca="1" si="663"/>
        <v/>
      </c>
    </row>
    <row r="3841" spans="1:40" ht="20.25" customHeight="1" x14ac:dyDescent="0.3">
      <c r="A3841" s="127"/>
      <c r="B3841" s="164"/>
      <c r="C3841" s="139"/>
      <c r="D3841" s="140"/>
      <c r="E3841" s="139"/>
      <c r="F3841" s="139"/>
      <c r="G3841" s="140"/>
      <c r="H3841" s="139"/>
      <c r="I3841" s="129"/>
      <c r="L3841" s="128"/>
      <c r="M3841" s="128"/>
      <c r="N3841" s="128"/>
      <c r="O3841" s="128"/>
      <c r="P3841" s="128"/>
      <c r="Q3841" s="128"/>
      <c r="R3841" s="128"/>
      <c r="S3841" s="128"/>
      <c r="T3841" s="120">
        <f t="shared" si="653"/>
        <v>0</v>
      </c>
      <c r="U3841" s="131"/>
      <c r="V3841" s="131"/>
      <c r="W3841" s="131">
        <f>SUMIFS($F$3:F3841,$D$3:D3841,D3841,$C$3:C3841,"Buy")+SUMIFS($F$3:F3841,$D$3:D3841,D3841,$C$3:C3841,"Coin Deposit",$E$3:E3841,"&lt;&gt;")</f>
        <v>0</v>
      </c>
      <c r="X3841" s="131">
        <f t="shared" si="654"/>
        <v>0</v>
      </c>
      <c r="Y3841" s="131">
        <f>IF($D3841=Y$1,SUMIFS($H$3:$H3841,$G$3:$G3841,Y$1,$C$3:$C3841,"Sell"),0)</f>
        <v>0</v>
      </c>
      <c r="Z3841" s="131">
        <f t="shared" si="655"/>
        <v>0</v>
      </c>
      <c r="AA3841" s="131">
        <f>IF($D3841=AA$1,SUMIFS($H$3:$H3841,$G$3:$G3841,AA$1,$C$3:$C3841,"Sell"),0)</f>
        <v>0</v>
      </c>
      <c r="AB3841" s="131">
        <f t="shared" si="656"/>
        <v>0</v>
      </c>
      <c r="AC3841" s="131">
        <f>SUMIFS('Deductions and Deposits'!$H:$H,'Deductions and Deposits'!$G:$G,D3841,'Deductions and Deposits'!$F:$F,"&lt;="&amp;B3841)+SUMIFS($F$3:F3841,$D$3:D3841,D3841,$C$3:C3841,"Coin Deposit",$E$3:E3841,"")</f>
        <v>0</v>
      </c>
      <c r="AD3841" s="131">
        <f>SUMIFS('Deductions and Deposits'!$D:$D,'Deductions and Deposits'!$C:$C,D3841)+SUMIFS($F:$F,$D:$D,D3841,$C:$C,"Coin Deduction")</f>
        <v>0</v>
      </c>
      <c r="AE3841" s="131">
        <f>Table5[[#This Row],[Column4]]+Table5[[#This Row],[Column14]]+Table5[[#This Row],[Column19]]+Table5[[#This Row],[Column12]]</f>
        <v>0</v>
      </c>
      <c r="AF3841" s="131">
        <f>Table5[[#This Row],[Column5]]+Table5[[#This Row],[Column13]]+Table5[[#This Row],[Column21]]+Table5[[#This Row],[Column18]]</f>
        <v>0</v>
      </c>
      <c r="AG3841" s="131">
        <f t="shared" si="657"/>
        <v>0</v>
      </c>
      <c r="AH3841" s="131">
        <f t="shared" si="658"/>
        <v>0</v>
      </c>
      <c r="AI3841" s="131">
        <f>Table5[[#This Row],[Column17]]-Table5[[#This Row],[Column20]]</f>
        <v>0</v>
      </c>
      <c r="AJ3841" s="131">
        <f t="shared" si="659"/>
        <v>0</v>
      </c>
      <c r="AK3841" s="131">
        <f t="shared" si="662"/>
        <v>0</v>
      </c>
      <c r="AL3841" s="131">
        <f t="shared" si="660"/>
        <v>0</v>
      </c>
      <c r="AM3841" s="131" t="str">
        <f t="shared" si="661"/>
        <v/>
      </c>
      <c r="AN3841" s="131" t="str">
        <f t="shared" ca="1" si="663"/>
        <v/>
      </c>
    </row>
    <row r="3842" spans="1:40" ht="20.25" customHeight="1" x14ac:dyDescent="0.3">
      <c r="A3842" s="127"/>
      <c r="B3842" s="164"/>
      <c r="C3842" s="139"/>
      <c r="D3842" s="140"/>
      <c r="E3842" s="139"/>
      <c r="F3842" s="139"/>
      <c r="G3842" s="140"/>
      <c r="H3842" s="139"/>
      <c r="I3842" s="129"/>
      <c r="L3842" s="128"/>
      <c r="M3842" s="128"/>
      <c r="N3842" s="128"/>
      <c r="O3842" s="128"/>
      <c r="P3842" s="128"/>
      <c r="Q3842" s="128"/>
      <c r="R3842" s="128"/>
      <c r="S3842" s="128"/>
      <c r="T3842" s="120">
        <f t="shared" si="653"/>
        <v>0</v>
      </c>
      <c r="U3842" s="131"/>
      <c r="V3842" s="131"/>
      <c r="W3842" s="131">
        <f>SUMIFS($F$3:F3842,$D$3:D3842,D3842,$C$3:C3842,"Buy")+SUMIFS($F$3:F3842,$D$3:D3842,D3842,$C$3:C3842,"Coin Deposit",$E$3:E3842,"&lt;&gt;")</f>
        <v>0</v>
      </c>
      <c r="X3842" s="131">
        <f t="shared" si="654"/>
        <v>0</v>
      </c>
      <c r="Y3842" s="131">
        <f>IF($D3842=Y$1,SUMIFS($H$3:$H3842,$G$3:$G3842,Y$1,$C$3:$C3842,"Sell"),0)</f>
        <v>0</v>
      </c>
      <c r="Z3842" s="131">
        <f t="shared" si="655"/>
        <v>0</v>
      </c>
      <c r="AA3842" s="131">
        <f>IF($D3842=AA$1,SUMIFS($H$3:$H3842,$G$3:$G3842,AA$1,$C$3:$C3842,"Sell"),0)</f>
        <v>0</v>
      </c>
      <c r="AB3842" s="131">
        <f t="shared" si="656"/>
        <v>0</v>
      </c>
      <c r="AC3842" s="131">
        <f>SUMIFS('Deductions and Deposits'!$H:$H,'Deductions and Deposits'!$G:$G,D3842,'Deductions and Deposits'!$F:$F,"&lt;="&amp;B3842)+SUMIFS($F$3:F3842,$D$3:D3842,D3842,$C$3:C3842,"Coin Deposit",$E$3:E3842,"")</f>
        <v>0</v>
      </c>
      <c r="AD3842" s="131">
        <f>SUMIFS('Deductions and Deposits'!$D:$D,'Deductions and Deposits'!$C:$C,D3842)+SUMIFS($F:$F,$D:$D,D3842,$C:$C,"Coin Deduction")</f>
        <v>0</v>
      </c>
      <c r="AE3842" s="131">
        <f>Table5[[#This Row],[Column4]]+Table5[[#This Row],[Column14]]+Table5[[#This Row],[Column19]]+Table5[[#This Row],[Column12]]</f>
        <v>0</v>
      </c>
      <c r="AF3842" s="131">
        <f>Table5[[#This Row],[Column5]]+Table5[[#This Row],[Column13]]+Table5[[#This Row],[Column21]]+Table5[[#This Row],[Column18]]</f>
        <v>0</v>
      </c>
      <c r="AG3842" s="131">
        <f t="shared" si="657"/>
        <v>0</v>
      </c>
      <c r="AH3842" s="131">
        <f t="shared" si="658"/>
        <v>0</v>
      </c>
      <c r="AI3842" s="131">
        <f>Table5[[#This Row],[Column17]]-Table5[[#This Row],[Column20]]</f>
        <v>0</v>
      </c>
      <c r="AJ3842" s="131">
        <f t="shared" si="659"/>
        <v>0</v>
      </c>
      <c r="AK3842" s="131">
        <f t="shared" si="662"/>
        <v>0</v>
      </c>
      <c r="AL3842" s="131">
        <f t="shared" si="660"/>
        <v>0</v>
      </c>
      <c r="AM3842" s="131" t="str">
        <f t="shared" si="661"/>
        <v/>
      </c>
      <c r="AN3842" s="131" t="str">
        <f t="shared" ca="1" si="663"/>
        <v/>
      </c>
    </row>
    <row r="3843" spans="1:40" ht="20.25" customHeight="1" x14ac:dyDescent="0.3">
      <c r="A3843" s="127"/>
      <c r="B3843" s="164"/>
      <c r="C3843" s="139"/>
      <c r="D3843" s="140"/>
      <c r="E3843" s="139"/>
      <c r="F3843" s="139"/>
      <c r="G3843" s="140"/>
      <c r="H3843" s="139"/>
      <c r="I3843" s="129"/>
      <c r="L3843" s="128"/>
      <c r="M3843" s="128"/>
      <c r="N3843" s="128"/>
      <c r="O3843" s="128"/>
      <c r="P3843" s="128"/>
      <c r="Q3843" s="128"/>
      <c r="R3843" s="128"/>
      <c r="S3843" s="128"/>
      <c r="T3843" s="120">
        <f t="shared" ref="T3843:T3906" si="664">IF(E3843&lt;&gt;"",E3843,0)</f>
        <v>0</v>
      </c>
      <c r="U3843" s="131"/>
      <c r="V3843" s="131"/>
      <c r="W3843" s="131">
        <f>SUMIFS($F$3:F3843,$D$3:D3843,D3843,$C$3:C3843,"Buy")+SUMIFS($F$3:F3843,$D$3:D3843,D3843,$C$3:C3843,"Coin Deposit",$E$3:E3843,"&lt;&gt;")</f>
        <v>0</v>
      </c>
      <c r="X3843" s="131">
        <f t="shared" ref="X3843:X3906" si="665">IF(OR(C3843="buy",AND(C3843="Coin Deposit",E3843&lt;&gt;"")),SUMIFS($F:$F,$D:$D,D3843,$C:$C,"sell"),0)</f>
        <v>0</v>
      </c>
      <c r="Y3843" s="131">
        <f>IF($D3843=Y$1,SUMIFS($H$3:$H3843,$G$3:$G3843,Y$1,$C$3:$C3843,"Sell"),0)</f>
        <v>0</v>
      </c>
      <c r="Z3843" s="131">
        <f t="shared" ref="Z3843:Z3906" si="666">IF($D3843=Z$1,SUMIFS($H:$H,$G:$G,Z$1,$C:$C,"Buy")+SUMIFS($H:$H,$G:$G,Z$1,$C:$C,"Coin Deposit",$E:$E,"&lt;&gt;"),0)</f>
        <v>0</v>
      </c>
      <c r="AA3843" s="131">
        <f>IF($D3843=AA$1,SUMIFS($H$3:$H3843,$G$3:$G3843,AA$1,$C$3:$C3843,"Sell"),0)</f>
        <v>0</v>
      </c>
      <c r="AB3843" s="131">
        <f t="shared" ref="AB3843:AB3906" si="667">IF($D3843=AB$1,SUMIFS($H:$H,$G:$G,AB$1,$C:$C,"Buy")+SUMIFS($H:$H,$G:$G,AB$1,$C:$C,"Coin Deposit",$E:$E,"&lt;&gt;"),0)</f>
        <v>0</v>
      </c>
      <c r="AC3843" s="131">
        <f>SUMIFS('Deductions and Deposits'!$H:$H,'Deductions and Deposits'!$G:$G,D3843,'Deductions and Deposits'!$F:$F,"&lt;="&amp;B3843)+SUMIFS($F$3:F3843,$D$3:D3843,D3843,$C$3:C3843,"Coin Deposit",$E$3:E3843,"")</f>
        <v>0</v>
      </c>
      <c r="AD3843" s="131">
        <f>SUMIFS('Deductions and Deposits'!$D:$D,'Deductions and Deposits'!$C:$C,D3843)+SUMIFS($F:$F,$D:$D,D3843,$C:$C,"Coin Deduction")</f>
        <v>0</v>
      </c>
      <c r="AE3843" s="131">
        <f>Table5[[#This Row],[Column4]]+Table5[[#This Row],[Column14]]+Table5[[#This Row],[Column19]]+Table5[[#This Row],[Column12]]</f>
        <v>0</v>
      </c>
      <c r="AF3843" s="131">
        <f>Table5[[#This Row],[Column5]]+Table5[[#This Row],[Column13]]+Table5[[#This Row],[Column21]]+Table5[[#This Row],[Column18]]</f>
        <v>0</v>
      </c>
      <c r="AG3843" s="131">
        <f t="shared" ref="AG3843:AG3906" si="668">IF(AND((AC3843+Y3843+AA3843)&gt;AF3843,OR(C3843="buy",AND(C3843="Coin Deposit",E3843&lt;&gt;""))),(AC3843+Y3843+AA3843)-AF3843,0)</f>
        <v>0</v>
      </c>
      <c r="AH3843" s="131">
        <f t="shared" ref="AH3843:AH3906" si="669">IF(AND(AE3843&gt;AF3843,OR(C3843="buy",AND(C3843="Coin Deposit",E3843&lt;&gt;""))),AE3843-AF3843,0)</f>
        <v>0</v>
      </c>
      <c r="AI3843" s="131">
        <f>Table5[[#This Row],[Column17]]-Table5[[#This Row],[Column20]]</f>
        <v>0</v>
      </c>
      <c r="AJ3843" s="131">
        <f t="shared" ref="AJ3843:AJ3906" si="670">IF(AI3843&gt;F3843,F3843,AI3843)</f>
        <v>0</v>
      </c>
      <c r="AK3843" s="131">
        <f t="shared" si="662"/>
        <v>0</v>
      </c>
      <c r="AL3843" s="131">
        <f t="shared" ref="AL3843:AL3906" si="671">IFERROR(SUMIFS($AK:$AK,$D:$D,D3843)/SUMIFS($AJ:$AJ,$D:$D,D3843),0)</f>
        <v>0</v>
      </c>
      <c r="AM3843" s="131" t="str">
        <f t="shared" ref="AM3843:AM3906" si="672">C3843&amp;D3843</f>
        <v/>
      </c>
      <c r="AN3843" s="131" t="str">
        <f t="shared" ca="1" si="663"/>
        <v/>
      </c>
    </row>
    <row r="3844" spans="1:40" ht="20.25" customHeight="1" x14ac:dyDescent="0.3">
      <c r="A3844" s="127"/>
      <c r="B3844" s="164"/>
      <c r="C3844" s="139"/>
      <c r="D3844" s="140"/>
      <c r="E3844" s="139"/>
      <c r="F3844" s="139"/>
      <c r="G3844" s="140"/>
      <c r="H3844" s="139"/>
      <c r="I3844" s="129"/>
      <c r="L3844" s="128"/>
      <c r="M3844" s="128"/>
      <c r="N3844" s="128"/>
      <c r="O3844" s="128"/>
      <c r="P3844" s="128"/>
      <c r="Q3844" s="128"/>
      <c r="R3844" s="128"/>
      <c r="S3844" s="128"/>
      <c r="T3844" s="120">
        <f t="shared" si="664"/>
        <v>0</v>
      </c>
      <c r="U3844" s="131"/>
      <c r="V3844" s="131"/>
      <c r="W3844" s="131">
        <f>SUMIFS($F$3:F3844,$D$3:D3844,D3844,$C$3:C3844,"Buy")+SUMIFS($F$3:F3844,$D$3:D3844,D3844,$C$3:C3844,"Coin Deposit",$E$3:E3844,"&lt;&gt;")</f>
        <v>0</v>
      </c>
      <c r="X3844" s="131">
        <f t="shared" si="665"/>
        <v>0</v>
      </c>
      <c r="Y3844" s="131">
        <f>IF($D3844=Y$1,SUMIFS($H$3:$H3844,$G$3:$G3844,Y$1,$C$3:$C3844,"Sell"),0)</f>
        <v>0</v>
      </c>
      <c r="Z3844" s="131">
        <f t="shared" si="666"/>
        <v>0</v>
      </c>
      <c r="AA3844" s="131">
        <f>IF($D3844=AA$1,SUMIFS($H$3:$H3844,$G$3:$G3844,AA$1,$C$3:$C3844,"Sell"),0)</f>
        <v>0</v>
      </c>
      <c r="AB3844" s="131">
        <f t="shared" si="667"/>
        <v>0</v>
      </c>
      <c r="AC3844" s="131">
        <f>SUMIFS('Deductions and Deposits'!$H:$H,'Deductions and Deposits'!$G:$G,D3844,'Deductions and Deposits'!$F:$F,"&lt;="&amp;B3844)+SUMIFS($F$3:F3844,$D$3:D3844,D3844,$C$3:C3844,"Coin Deposit",$E$3:E3844,"")</f>
        <v>0</v>
      </c>
      <c r="AD3844" s="131">
        <f>SUMIFS('Deductions and Deposits'!$D:$D,'Deductions and Deposits'!$C:$C,D3844)+SUMIFS($F:$F,$D:$D,D3844,$C:$C,"Coin Deduction")</f>
        <v>0</v>
      </c>
      <c r="AE3844" s="131">
        <f>Table5[[#This Row],[Column4]]+Table5[[#This Row],[Column14]]+Table5[[#This Row],[Column19]]+Table5[[#This Row],[Column12]]</f>
        <v>0</v>
      </c>
      <c r="AF3844" s="131">
        <f>Table5[[#This Row],[Column5]]+Table5[[#This Row],[Column13]]+Table5[[#This Row],[Column21]]+Table5[[#This Row],[Column18]]</f>
        <v>0</v>
      </c>
      <c r="AG3844" s="131">
        <f t="shared" si="668"/>
        <v>0</v>
      </c>
      <c r="AH3844" s="131">
        <f t="shared" si="669"/>
        <v>0</v>
      </c>
      <c r="AI3844" s="131">
        <f>Table5[[#This Row],[Column17]]-Table5[[#This Row],[Column20]]</f>
        <v>0</v>
      </c>
      <c r="AJ3844" s="131">
        <f t="shared" si="670"/>
        <v>0</v>
      </c>
      <c r="AK3844" s="131">
        <f t="shared" si="662"/>
        <v>0</v>
      </c>
      <c r="AL3844" s="131">
        <f t="shared" si="671"/>
        <v>0</v>
      </c>
      <c r="AM3844" s="131" t="str">
        <f t="shared" si="672"/>
        <v/>
      </c>
      <c r="AN3844" s="131" t="str">
        <f t="shared" ca="1" si="663"/>
        <v/>
      </c>
    </row>
    <row r="3845" spans="1:40" ht="20.25" customHeight="1" x14ac:dyDescent="0.3">
      <c r="A3845" s="127"/>
      <c r="B3845" s="164"/>
      <c r="C3845" s="139"/>
      <c r="D3845" s="140"/>
      <c r="E3845" s="139"/>
      <c r="F3845" s="139"/>
      <c r="G3845" s="140"/>
      <c r="H3845" s="139"/>
      <c r="I3845" s="129"/>
      <c r="L3845" s="128"/>
      <c r="M3845" s="128"/>
      <c r="N3845" s="128"/>
      <c r="O3845" s="128"/>
      <c r="P3845" s="128"/>
      <c r="Q3845" s="128"/>
      <c r="R3845" s="128"/>
      <c r="S3845" s="128"/>
      <c r="T3845" s="120">
        <f t="shared" si="664"/>
        <v>0</v>
      </c>
      <c r="U3845" s="131"/>
      <c r="V3845" s="131"/>
      <c r="W3845" s="131">
        <f>SUMIFS($F$3:F3845,$D$3:D3845,D3845,$C$3:C3845,"Buy")+SUMIFS($F$3:F3845,$D$3:D3845,D3845,$C$3:C3845,"Coin Deposit",$E$3:E3845,"&lt;&gt;")</f>
        <v>0</v>
      </c>
      <c r="X3845" s="131">
        <f t="shared" si="665"/>
        <v>0</v>
      </c>
      <c r="Y3845" s="131">
        <f>IF($D3845=Y$1,SUMIFS($H$3:$H3845,$G$3:$G3845,Y$1,$C$3:$C3845,"Sell"),0)</f>
        <v>0</v>
      </c>
      <c r="Z3845" s="131">
        <f t="shared" si="666"/>
        <v>0</v>
      </c>
      <c r="AA3845" s="131">
        <f>IF($D3845=AA$1,SUMIFS($H$3:$H3845,$G$3:$G3845,AA$1,$C$3:$C3845,"Sell"),0)</f>
        <v>0</v>
      </c>
      <c r="AB3845" s="131">
        <f t="shared" si="667"/>
        <v>0</v>
      </c>
      <c r="AC3845" s="131">
        <f>SUMIFS('Deductions and Deposits'!$H:$H,'Deductions and Deposits'!$G:$G,D3845,'Deductions and Deposits'!$F:$F,"&lt;="&amp;B3845)+SUMIFS($F$3:F3845,$D$3:D3845,D3845,$C$3:C3845,"Coin Deposit",$E$3:E3845,"")</f>
        <v>0</v>
      </c>
      <c r="AD3845" s="131">
        <f>SUMIFS('Deductions and Deposits'!$D:$D,'Deductions and Deposits'!$C:$C,D3845)+SUMIFS($F:$F,$D:$D,D3845,$C:$C,"Coin Deduction")</f>
        <v>0</v>
      </c>
      <c r="AE3845" s="131">
        <f>Table5[[#This Row],[Column4]]+Table5[[#This Row],[Column14]]+Table5[[#This Row],[Column19]]+Table5[[#This Row],[Column12]]</f>
        <v>0</v>
      </c>
      <c r="AF3845" s="131">
        <f>Table5[[#This Row],[Column5]]+Table5[[#This Row],[Column13]]+Table5[[#This Row],[Column21]]+Table5[[#This Row],[Column18]]</f>
        <v>0</v>
      </c>
      <c r="AG3845" s="131">
        <f t="shared" si="668"/>
        <v>0</v>
      </c>
      <c r="AH3845" s="131">
        <f t="shared" si="669"/>
        <v>0</v>
      </c>
      <c r="AI3845" s="131">
        <f>Table5[[#This Row],[Column17]]-Table5[[#This Row],[Column20]]</f>
        <v>0</v>
      </c>
      <c r="AJ3845" s="131">
        <f t="shared" si="670"/>
        <v>0</v>
      </c>
      <c r="AK3845" s="131">
        <f t="shared" si="662"/>
        <v>0</v>
      </c>
      <c r="AL3845" s="131">
        <f t="shared" si="671"/>
        <v>0</v>
      </c>
      <c r="AM3845" s="131" t="str">
        <f t="shared" si="672"/>
        <v/>
      </c>
      <c r="AN3845" s="131" t="str">
        <f t="shared" ca="1" si="663"/>
        <v/>
      </c>
    </row>
    <row r="3846" spans="1:40" ht="20.25" customHeight="1" x14ac:dyDescent="0.3">
      <c r="A3846" s="127"/>
      <c r="B3846" s="164"/>
      <c r="C3846" s="139"/>
      <c r="D3846" s="140"/>
      <c r="E3846" s="139"/>
      <c r="F3846" s="139"/>
      <c r="G3846" s="140"/>
      <c r="H3846" s="139"/>
      <c r="I3846" s="129"/>
      <c r="L3846" s="128"/>
      <c r="M3846" s="128"/>
      <c r="N3846" s="128"/>
      <c r="O3846" s="128"/>
      <c r="P3846" s="128"/>
      <c r="Q3846" s="128"/>
      <c r="R3846" s="128"/>
      <c r="S3846" s="128"/>
      <c r="T3846" s="120">
        <f t="shared" si="664"/>
        <v>0</v>
      </c>
      <c r="U3846" s="131"/>
      <c r="V3846" s="131"/>
      <c r="W3846" s="131">
        <f>SUMIFS($F$3:F3846,$D$3:D3846,D3846,$C$3:C3846,"Buy")+SUMIFS($F$3:F3846,$D$3:D3846,D3846,$C$3:C3846,"Coin Deposit",$E$3:E3846,"&lt;&gt;")</f>
        <v>0</v>
      </c>
      <c r="X3846" s="131">
        <f t="shared" si="665"/>
        <v>0</v>
      </c>
      <c r="Y3846" s="131">
        <f>IF($D3846=Y$1,SUMIFS($H$3:$H3846,$G$3:$G3846,Y$1,$C$3:$C3846,"Sell"),0)</f>
        <v>0</v>
      </c>
      <c r="Z3846" s="131">
        <f t="shared" si="666"/>
        <v>0</v>
      </c>
      <c r="AA3846" s="131">
        <f>IF($D3846=AA$1,SUMIFS($H$3:$H3846,$G$3:$G3846,AA$1,$C$3:$C3846,"Sell"),0)</f>
        <v>0</v>
      </c>
      <c r="AB3846" s="131">
        <f t="shared" si="667"/>
        <v>0</v>
      </c>
      <c r="AC3846" s="131">
        <f>SUMIFS('Deductions and Deposits'!$H:$H,'Deductions and Deposits'!$G:$G,D3846,'Deductions and Deposits'!$F:$F,"&lt;="&amp;B3846)+SUMIFS($F$3:F3846,$D$3:D3846,D3846,$C$3:C3846,"Coin Deposit",$E$3:E3846,"")</f>
        <v>0</v>
      </c>
      <c r="AD3846" s="131">
        <f>SUMIFS('Deductions and Deposits'!$D:$D,'Deductions and Deposits'!$C:$C,D3846)+SUMIFS($F:$F,$D:$D,D3846,$C:$C,"Coin Deduction")</f>
        <v>0</v>
      </c>
      <c r="AE3846" s="131">
        <f>Table5[[#This Row],[Column4]]+Table5[[#This Row],[Column14]]+Table5[[#This Row],[Column19]]+Table5[[#This Row],[Column12]]</f>
        <v>0</v>
      </c>
      <c r="AF3846" s="131">
        <f>Table5[[#This Row],[Column5]]+Table5[[#This Row],[Column13]]+Table5[[#This Row],[Column21]]+Table5[[#This Row],[Column18]]</f>
        <v>0</v>
      </c>
      <c r="AG3846" s="131">
        <f t="shared" si="668"/>
        <v>0</v>
      </c>
      <c r="AH3846" s="131">
        <f t="shared" si="669"/>
        <v>0</v>
      </c>
      <c r="AI3846" s="131">
        <f>Table5[[#This Row],[Column17]]-Table5[[#This Row],[Column20]]</f>
        <v>0</v>
      </c>
      <c r="AJ3846" s="131">
        <f t="shared" si="670"/>
        <v>0</v>
      </c>
      <c r="AK3846" s="131">
        <f t="shared" si="662"/>
        <v>0</v>
      </c>
      <c r="AL3846" s="131">
        <f t="shared" si="671"/>
        <v>0</v>
      </c>
      <c r="AM3846" s="131" t="str">
        <f t="shared" si="672"/>
        <v/>
      </c>
      <c r="AN3846" s="131" t="str">
        <f t="shared" ca="1" si="663"/>
        <v/>
      </c>
    </row>
    <row r="3847" spans="1:40" ht="20.25" customHeight="1" x14ac:dyDescent="0.3">
      <c r="A3847" s="127"/>
      <c r="B3847" s="164"/>
      <c r="C3847" s="139"/>
      <c r="D3847" s="140"/>
      <c r="E3847" s="139"/>
      <c r="F3847" s="139"/>
      <c r="G3847" s="140"/>
      <c r="H3847" s="139"/>
      <c r="I3847" s="129"/>
      <c r="L3847" s="128"/>
      <c r="M3847" s="128"/>
      <c r="N3847" s="128"/>
      <c r="O3847" s="128"/>
      <c r="P3847" s="128"/>
      <c r="Q3847" s="128"/>
      <c r="R3847" s="128"/>
      <c r="S3847" s="128"/>
      <c r="T3847" s="120">
        <f t="shared" si="664"/>
        <v>0</v>
      </c>
      <c r="U3847" s="131"/>
      <c r="V3847" s="131"/>
      <c r="W3847" s="131">
        <f>SUMIFS($F$3:F3847,$D$3:D3847,D3847,$C$3:C3847,"Buy")+SUMIFS($F$3:F3847,$D$3:D3847,D3847,$C$3:C3847,"Coin Deposit",$E$3:E3847,"&lt;&gt;")</f>
        <v>0</v>
      </c>
      <c r="X3847" s="131">
        <f t="shared" si="665"/>
        <v>0</v>
      </c>
      <c r="Y3847" s="131">
        <f>IF($D3847=Y$1,SUMIFS($H$3:$H3847,$G$3:$G3847,Y$1,$C$3:$C3847,"Sell"),0)</f>
        <v>0</v>
      </c>
      <c r="Z3847" s="131">
        <f t="shared" si="666"/>
        <v>0</v>
      </c>
      <c r="AA3847" s="131">
        <f>IF($D3847=AA$1,SUMIFS($H$3:$H3847,$G$3:$G3847,AA$1,$C$3:$C3847,"Sell"),0)</f>
        <v>0</v>
      </c>
      <c r="AB3847" s="131">
        <f t="shared" si="667"/>
        <v>0</v>
      </c>
      <c r="AC3847" s="131">
        <f>SUMIFS('Deductions and Deposits'!$H:$H,'Deductions and Deposits'!$G:$G,D3847,'Deductions and Deposits'!$F:$F,"&lt;="&amp;B3847)+SUMIFS($F$3:F3847,$D$3:D3847,D3847,$C$3:C3847,"Coin Deposit",$E$3:E3847,"")</f>
        <v>0</v>
      </c>
      <c r="AD3847" s="131">
        <f>SUMIFS('Deductions and Deposits'!$D:$D,'Deductions and Deposits'!$C:$C,D3847)+SUMIFS($F:$F,$D:$D,D3847,$C:$C,"Coin Deduction")</f>
        <v>0</v>
      </c>
      <c r="AE3847" s="131">
        <f>Table5[[#This Row],[Column4]]+Table5[[#This Row],[Column14]]+Table5[[#This Row],[Column19]]+Table5[[#This Row],[Column12]]</f>
        <v>0</v>
      </c>
      <c r="AF3847" s="131">
        <f>Table5[[#This Row],[Column5]]+Table5[[#This Row],[Column13]]+Table5[[#This Row],[Column21]]+Table5[[#This Row],[Column18]]</f>
        <v>0</v>
      </c>
      <c r="AG3847" s="131">
        <f t="shared" si="668"/>
        <v>0</v>
      </c>
      <c r="AH3847" s="131">
        <f t="shared" si="669"/>
        <v>0</v>
      </c>
      <c r="AI3847" s="131">
        <f>Table5[[#This Row],[Column17]]-Table5[[#This Row],[Column20]]</f>
        <v>0</v>
      </c>
      <c r="AJ3847" s="131">
        <f t="shared" si="670"/>
        <v>0</v>
      </c>
      <c r="AK3847" s="131">
        <f t="shared" si="662"/>
        <v>0</v>
      </c>
      <c r="AL3847" s="131">
        <f t="shared" si="671"/>
        <v>0</v>
      </c>
      <c r="AM3847" s="131" t="str">
        <f t="shared" si="672"/>
        <v/>
      </c>
      <c r="AN3847" s="131" t="str">
        <f t="shared" ca="1" si="663"/>
        <v/>
      </c>
    </row>
    <row r="3848" spans="1:40" ht="20.25" customHeight="1" x14ac:dyDescent="0.3">
      <c r="A3848" s="127"/>
      <c r="B3848" s="164"/>
      <c r="C3848" s="139"/>
      <c r="D3848" s="140"/>
      <c r="E3848" s="139"/>
      <c r="F3848" s="139"/>
      <c r="G3848" s="140"/>
      <c r="H3848" s="139"/>
      <c r="I3848" s="129"/>
      <c r="L3848" s="128"/>
      <c r="M3848" s="128"/>
      <c r="N3848" s="128"/>
      <c r="O3848" s="128"/>
      <c r="P3848" s="128"/>
      <c r="Q3848" s="128"/>
      <c r="R3848" s="128"/>
      <c r="S3848" s="128"/>
      <c r="T3848" s="120">
        <f t="shared" si="664"/>
        <v>0</v>
      </c>
      <c r="U3848" s="131"/>
      <c r="V3848" s="131"/>
      <c r="W3848" s="131">
        <f>SUMIFS($F$3:F3848,$D$3:D3848,D3848,$C$3:C3848,"Buy")+SUMIFS($F$3:F3848,$D$3:D3848,D3848,$C$3:C3848,"Coin Deposit",$E$3:E3848,"&lt;&gt;")</f>
        <v>0</v>
      </c>
      <c r="X3848" s="131">
        <f t="shared" si="665"/>
        <v>0</v>
      </c>
      <c r="Y3848" s="131">
        <f>IF($D3848=Y$1,SUMIFS($H$3:$H3848,$G$3:$G3848,Y$1,$C$3:$C3848,"Sell"),0)</f>
        <v>0</v>
      </c>
      <c r="Z3848" s="131">
        <f t="shared" si="666"/>
        <v>0</v>
      </c>
      <c r="AA3848" s="131">
        <f>IF($D3848=AA$1,SUMIFS($H$3:$H3848,$G$3:$G3848,AA$1,$C$3:$C3848,"Sell"),0)</f>
        <v>0</v>
      </c>
      <c r="AB3848" s="131">
        <f t="shared" si="667"/>
        <v>0</v>
      </c>
      <c r="AC3848" s="131">
        <f>SUMIFS('Deductions and Deposits'!$H:$H,'Deductions and Deposits'!$G:$G,D3848,'Deductions and Deposits'!$F:$F,"&lt;="&amp;B3848)+SUMIFS($F$3:F3848,$D$3:D3848,D3848,$C$3:C3848,"Coin Deposit",$E$3:E3848,"")</f>
        <v>0</v>
      </c>
      <c r="AD3848" s="131">
        <f>SUMIFS('Deductions and Deposits'!$D:$D,'Deductions and Deposits'!$C:$C,D3848)+SUMIFS($F:$F,$D:$D,D3848,$C:$C,"Coin Deduction")</f>
        <v>0</v>
      </c>
      <c r="AE3848" s="131">
        <f>Table5[[#This Row],[Column4]]+Table5[[#This Row],[Column14]]+Table5[[#This Row],[Column19]]+Table5[[#This Row],[Column12]]</f>
        <v>0</v>
      </c>
      <c r="AF3848" s="131">
        <f>Table5[[#This Row],[Column5]]+Table5[[#This Row],[Column13]]+Table5[[#This Row],[Column21]]+Table5[[#This Row],[Column18]]</f>
        <v>0</v>
      </c>
      <c r="AG3848" s="131">
        <f t="shared" si="668"/>
        <v>0</v>
      </c>
      <c r="AH3848" s="131">
        <f t="shared" si="669"/>
        <v>0</v>
      </c>
      <c r="AI3848" s="131">
        <f>Table5[[#This Row],[Column17]]-Table5[[#This Row],[Column20]]</f>
        <v>0</v>
      </c>
      <c r="AJ3848" s="131">
        <f t="shared" si="670"/>
        <v>0</v>
      </c>
      <c r="AK3848" s="131">
        <f t="shared" si="662"/>
        <v>0</v>
      </c>
      <c r="AL3848" s="131">
        <f t="shared" si="671"/>
        <v>0</v>
      </c>
      <c r="AM3848" s="131" t="str">
        <f t="shared" si="672"/>
        <v/>
      </c>
      <c r="AN3848" s="131" t="str">
        <f t="shared" ca="1" si="663"/>
        <v/>
      </c>
    </row>
    <row r="3849" spans="1:40" ht="20.25" customHeight="1" x14ac:dyDescent="0.3">
      <c r="A3849" s="127"/>
      <c r="B3849" s="164"/>
      <c r="C3849" s="139"/>
      <c r="D3849" s="140"/>
      <c r="E3849" s="139"/>
      <c r="F3849" s="139"/>
      <c r="G3849" s="140"/>
      <c r="H3849" s="139"/>
      <c r="I3849" s="129"/>
      <c r="L3849" s="128"/>
      <c r="M3849" s="128"/>
      <c r="N3849" s="128"/>
      <c r="O3849" s="128"/>
      <c r="P3849" s="128"/>
      <c r="Q3849" s="128"/>
      <c r="R3849" s="128"/>
      <c r="S3849" s="128"/>
      <c r="T3849" s="120">
        <f t="shared" si="664"/>
        <v>0</v>
      </c>
      <c r="U3849" s="131"/>
      <c r="V3849" s="131"/>
      <c r="W3849" s="131">
        <f>SUMIFS($F$3:F3849,$D$3:D3849,D3849,$C$3:C3849,"Buy")+SUMIFS($F$3:F3849,$D$3:D3849,D3849,$C$3:C3849,"Coin Deposit",$E$3:E3849,"&lt;&gt;")</f>
        <v>0</v>
      </c>
      <c r="X3849" s="131">
        <f t="shared" si="665"/>
        <v>0</v>
      </c>
      <c r="Y3849" s="131">
        <f>IF($D3849=Y$1,SUMIFS($H$3:$H3849,$G$3:$G3849,Y$1,$C$3:$C3849,"Sell"),0)</f>
        <v>0</v>
      </c>
      <c r="Z3849" s="131">
        <f t="shared" si="666"/>
        <v>0</v>
      </c>
      <c r="AA3849" s="131">
        <f>IF($D3849=AA$1,SUMIFS($H$3:$H3849,$G$3:$G3849,AA$1,$C$3:$C3849,"Sell"),0)</f>
        <v>0</v>
      </c>
      <c r="AB3849" s="131">
        <f t="shared" si="667"/>
        <v>0</v>
      </c>
      <c r="AC3849" s="131">
        <f>SUMIFS('Deductions and Deposits'!$H:$H,'Deductions and Deposits'!$G:$G,D3849,'Deductions and Deposits'!$F:$F,"&lt;="&amp;B3849)+SUMIFS($F$3:F3849,$D$3:D3849,D3849,$C$3:C3849,"Coin Deposit",$E$3:E3849,"")</f>
        <v>0</v>
      </c>
      <c r="AD3849" s="131">
        <f>SUMIFS('Deductions and Deposits'!$D:$D,'Deductions and Deposits'!$C:$C,D3849)+SUMIFS($F:$F,$D:$D,D3849,$C:$C,"Coin Deduction")</f>
        <v>0</v>
      </c>
      <c r="AE3849" s="131">
        <f>Table5[[#This Row],[Column4]]+Table5[[#This Row],[Column14]]+Table5[[#This Row],[Column19]]+Table5[[#This Row],[Column12]]</f>
        <v>0</v>
      </c>
      <c r="AF3849" s="131">
        <f>Table5[[#This Row],[Column5]]+Table5[[#This Row],[Column13]]+Table5[[#This Row],[Column21]]+Table5[[#This Row],[Column18]]</f>
        <v>0</v>
      </c>
      <c r="AG3849" s="131">
        <f t="shared" si="668"/>
        <v>0</v>
      </c>
      <c r="AH3849" s="131">
        <f t="shared" si="669"/>
        <v>0</v>
      </c>
      <c r="AI3849" s="131">
        <f>Table5[[#This Row],[Column17]]-Table5[[#This Row],[Column20]]</f>
        <v>0</v>
      </c>
      <c r="AJ3849" s="131">
        <f t="shared" si="670"/>
        <v>0</v>
      </c>
      <c r="AK3849" s="131">
        <f t="shared" si="662"/>
        <v>0</v>
      </c>
      <c r="AL3849" s="131">
        <f t="shared" si="671"/>
        <v>0</v>
      </c>
      <c r="AM3849" s="131" t="str">
        <f t="shared" si="672"/>
        <v/>
      </c>
      <c r="AN3849" s="131" t="str">
        <f t="shared" ca="1" si="663"/>
        <v/>
      </c>
    </row>
    <row r="3850" spans="1:40" ht="20.25" customHeight="1" x14ac:dyDescent="0.3">
      <c r="A3850" s="127"/>
      <c r="B3850" s="164"/>
      <c r="C3850" s="139"/>
      <c r="D3850" s="140"/>
      <c r="E3850" s="139"/>
      <c r="F3850" s="139"/>
      <c r="G3850" s="140"/>
      <c r="H3850" s="139"/>
      <c r="I3850" s="129"/>
      <c r="L3850" s="128"/>
      <c r="M3850" s="128"/>
      <c r="N3850" s="128"/>
      <c r="O3850" s="128"/>
      <c r="P3850" s="128"/>
      <c r="Q3850" s="128"/>
      <c r="R3850" s="128"/>
      <c r="S3850" s="128"/>
      <c r="T3850" s="120">
        <f t="shared" si="664"/>
        <v>0</v>
      </c>
      <c r="U3850" s="131"/>
      <c r="V3850" s="131"/>
      <c r="W3850" s="131">
        <f>SUMIFS($F$3:F3850,$D$3:D3850,D3850,$C$3:C3850,"Buy")+SUMIFS($F$3:F3850,$D$3:D3850,D3850,$C$3:C3850,"Coin Deposit",$E$3:E3850,"&lt;&gt;")</f>
        <v>0</v>
      </c>
      <c r="X3850" s="131">
        <f t="shared" si="665"/>
        <v>0</v>
      </c>
      <c r="Y3850" s="131">
        <f>IF($D3850=Y$1,SUMIFS($H$3:$H3850,$G$3:$G3850,Y$1,$C$3:$C3850,"Sell"),0)</f>
        <v>0</v>
      </c>
      <c r="Z3850" s="131">
        <f t="shared" si="666"/>
        <v>0</v>
      </c>
      <c r="AA3850" s="131">
        <f>IF($D3850=AA$1,SUMIFS($H$3:$H3850,$G$3:$G3850,AA$1,$C$3:$C3850,"Sell"),0)</f>
        <v>0</v>
      </c>
      <c r="AB3850" s="131">
        <f t="shared" si="667"/>
        <v>0</v>
      </c>
      <c r="AC3850" s="131">
        <f>SUMIFS('Deductions and Deposits'!$H:$H,'Deductions and Deposits'!$G:$G,D3850,'Deductions and Deposits'!$F:$F,"&lt;="&amp;B3850)+SUMIFS($F$3:F3850,$D$3:D3850,D3850,$C$3:C3850,"Coin Deposit",$E$3:E3850,"")</f>
        <v>0</v>
      </c>
      <c r="AD3850" s="131">
        <f>SUMIFS('Deductions and Deposits'!$D:$D,'Deductions and Deposits'!$C:$C,D3850)+SUMIFS($F:$F,$D:$D,D3850,$C:$C,"Coin Deduction")</f>
        <v>0</v>
      </c>
      <c r="AE3850" s="131">
        <f>Table5[[#This Row],[Column4]]+Table5[[#This Row],[Column14]]+Table5[[#This Row],[Column19]]+Table5[[#This Row],[Column12]]</f>
        <v>0</v>
      </c>
      <c r="AF3850" s="131">
        <f>Table5[[#This Row],[Column5]]+Table5[[#This Row],[Column13]]+Table5[[#This Row],[Column21]]+Table5[[#This Row],[Column18]]</f>
        <v>0</v>
      </c>
      <c r="AG3850" s="131">
        <f t="shared" si="668"/>
        <v>0</v>
      </c>
      <c r="AH3850" s="131">
        <f t="shared" si="669"/>
        <v>0</v>
      </c>
      <c r="AI3850" s="131">
        <f>Table5[[#This Row],[Column17]]-Table5[[#This Row],[Column20]]</f>
        <v>0</v>
      </c>
      <c r="AJ3850" s="131">
        <f t="shared" si="670"/>
        <v>0</v>
      </c>
      <c r="AK3850" s="131">
        <f t="shared" si="662"/>
        <v>0</v>
      </c>
      <c r="AL3850" s="131">
        <f t="shared" si="671"/>
        <v>0</v>
      </c>
      <c r="AM3850" s="131" t="str">
        <f t="shared" si="672"/>
        <v/>
      </c>
      <c r="AN3850" s="131" t="str">
        <f t="shared" ca="1" si="663"/>
        <v/>
      </c>
    </row>
    <row r="3851" spans="1:40" ht="20.25" customHeight="1" x14ac:dyDescent="0.3">
      <c r="A3851" s="127"/>
      <c r="B3851" s="164"/>
      <c r="C3851" s="139"/>
      <c r="D3851" s="140"/>
      <c r="E3851" s="139"/>
      <c r="F3851" s="139"/>
      <c r="G3851" s="140"/>
      <c r="H3851" s="139"/>
      <c r="I3851" s="129"/>
      <c r="L3851" s="128"/>
      <c r="M3851" s="128"/>
      <c r="N3851" s="128"/>
      <c r="O3851" s="128"/>
      <c r="P3851" s="128"/>
      <c r="Q3851" s="128"/>
      <c r="R3851" s="128"/>
      <c r="S3851" s="128"/>
      <c r="T3851" s="120">
        <f t="shared" si="664"/>
        <v>0</v>
      </c>
      <c r="U3851" s="131"/>
      <c r="V3851" s="131"/>
      <c r="W3851" s="131">
        <f>SUMIFS($F$3:F3851,$D$3:D3851,D3851,$C$3:C3851,"Buy")+SUMIFS($F$3:F3851,$D$3:D3851,D3851,$C$3:C3851,"Coin Deposit",$E$3:E3851,"&lt;&gt;")</f>
        <v>0</v>
      </c>
      <c r="X3851" s="131">
        <f t="shared" si="665"/>
        <v>0</v>
      </c>
      <c r="Y3851" s="131">
        <f>IF($D3851=Y$1,SUMIFS($H$3:$H3851,$G$3:$G3851,Y$1,$C$3:$C3851,"Sell"),0)</f>
        <v>0</v>
      </c>
      <c r="Z3851" s="131">
        <f t="shared" si="666"/>
        <v>0</v>
      </c>
      <c r="AA3851" s="131">
        <f>IF($D3851=AA$1,SUMIFS($H$3:$H3851,$G$3:$G3851,AA$1,$C$3:$C3851,"Sell"),0)</f>
        <v>0</v>
      </c>
      <c r="AB3851" s="131">
        <f t="shared" si="667"/>
        <v>0</v>
      </c>
      <c r="AC3851" s="131">
        <f>SUMIFS('Deductions and Deposits'!$H:$H,'Deductions and Deposits'!$G:$G,D3851,'Deductions and Deposits'!$F:$F,"&lt;="&amp;B3851)+SUMIFS($F$3:F3851,$D$3:D3851,D3851,$C$3:C3851,"Coin Deposit",$E$3:E3851,"")</f>
        <v>0</v>
      </c>
      <c r="AD3851" s="131">
        <f>SUMIFS('Deductions and Deposits'!$D:$D,'Deductions and Deposits'!$C:$C,D3851)+SUMIFS($F:$F,$D:$D,D3851,$C:$C,"Coin Deduction")</f>
        <v>0</v>
      </c>
      <c r="AE3851" s="131">
        <f>Table5[[#This Row],[Column4]]+Table5[[#This Row],[Column14]]+Table5[[#This Row],[Column19]]+Table5[[#This Row],[Column12]]</f>
        <v>0</v>
      </c>
      <c r="AF3851" s="131">
        <f>Table5[[#This Row],[Column5]]+Table5[[#This Row],[Column13]]+Table5[[#This Row],[Column21]]+Table5[[#This Row],[Column18]]</f>
        <v>0</v>
      </c>
      <c r="AG3851" s="131">
        <f t="shared" si="668"/>
        <v>0</v>
      </c>
      <c r="AH3851" s="131">
        <f t="shared" si="669"/>
        <v>0</v>
      </c>
      <c r="AI3851" s="131">
        <f>Table5[[#This Row],[Column17]]-Table5[[#This Row],[Column20]]</f>
        <v>0</v>
      </c>
      <c r="AJ3851" s="131">
        <f t="shared" si="670"/>
        <v>0</v>
      </c>
      <c r="AK3851" s="131">
        <f t="shared" si="662"/>
        <v>0</v>
      </c>
      <c r="AL3851" s="131">
        <f t="shared" si="671"/>
        <v>0</v>
      </c>
      <c r="AM3851" s="131" t="str">
        <f t="shared" si="672"/>
        <v/>
      </c>
      <c r="AN3851" s="131" t="str">
        <f t="shared" ca="1" si="663"/>
        <v/>
      </c>
    </row>
    <row r="3852" spans="1:40" ht="20.25" customHeight="1" x14ac:dyDescent="0.3">
      <c r="A3852" s="127"/>
      <c r="B3852" s="164"/>
      <c r="C3852" s="139"/>
      <c r="D3852" s="140"/>
      <c r="E3852" s="139"/>
      <c r="F3852" s="139"/>
      <c r="G3852" s="140"/>
      <c r="H3852" s="139"/>
      <c r="I3852" s="129"/>
      <c r="L3852" s="128"/>
      <c r="M3852" s="128"/>
      <c r="N3852" s="128"/>
      <c r="O3852" s="128"/>
      <c r="P3852" s="128"/>
      <c r="Q3852" s="128"/>
      <c r="R3852" s="128"/>
      <c r="S3852" s="128"/>
      <c r="T3852" s="120">
        <f t="shared" si="664"/>
        <v>0</v>
      </c>
      <c r="U3852" s="131"/>
      <c r="V3852" s="131"/>
      <c r="W3852" s="131">
        <f>SUMIFS($F$3:F3852,$D$3:D3852,D3852,$C$3:C3852,"Buy")+SUMIFS($F$3:F3852,$D$3:D3852,D3852,$C$3:C3852,"Coin Deposit",$E$3:E3852,"&lt;&gt;")</f>
        <v>0</v>
      </c>
      <c r="X3852" s="131">
        <f t="shared" si="665"/>
        <v>0</v>
      </c>
      <c r="Y3852" s="131">
        <f>IF($D3852=Y$1,SUMIFS($H$3:$H3852,$G$3:$G3852,Y$1,$C$3:$C3852,"Sell"),0)</f>
        <v>0</v>
      </c>
      <c r="Z3852" s="131">
        <f t="shared" si="666"/>
        <v>0</v>
      </c>
      <c r="AA3852" s="131">
        <f>IF($D3852=AA$1,SUMIFS($H$3:$H3852,$G$3:$G3852,AA$1,$C$3:$C3852,"Sell"),0)</f>
        <v>0</v>
      </c>
      <c r="AB3852" s="131">
        <f t="shared" si="667"/>
        <v>0</v>
      </c>
      <c r="AC3852" s="131">
        <f>SUMIFS('Deductions and Deposits'!$H:$H,'Deductions and Deposits'!$G:$G,D3852,'Deductions and Deposits'!$F:$F,"&lt;="&amp;B3852)+SUMIFS($F$3:F3852,$D$3:D3852,D3852,$C$3:C3852,"Coin Deposit",$E$3:E3852,"")</f>
        <v>0</v>
      </c>
      <c r="AD3852" s="131">
        <f>SUMIFS('Deductions and Deposits'!$D:$D,'Deductions and Deposits'!$C:$C,D3852)+SUMIFS($F:$F,$D:$D,D3852,$C:$C,"Coin Deduction")</f>
        <v>0</v>
      </c>
      <c r="AE3852" s="131">
        <f>Table5[[#This Row],[Column4]]+Table5[[#This Row],[Column14]]+Table5[[#This Row],[Column19]]+Table5[[#This Row],[Column12]]</f>
        <v>0</v>
      </c>
      <c r="AF3852" s="131">
        <f>Table5[[#This Row],[Column5]]+Table5[[#This Row],[Column13]]+Table5[[#This Row],[Column21]]+Table5[[#This Row],[Column18]]</f>
        <v>0</v>
      </c>
      <c r="AG3852" s="131">
        <f t="shared" si="668"/>
        <v>0</v>
      </c>
      <c r="AH3852" s="131">
        <f t="shared" si="669"/>
        <v>0</v>
      </c>
      <c r="AI3852" s="131">
        <f>Table5[[#This Row],[Column17]]-Table5[[#This Row],[Column20]]</f>
        <v>0</v>
      </c>
      <c r="AJ3852" s="131">
        <f t="shared" si="670"/>
        <v>0</v>
      </c>
      <c r="AK3852" s="131">
        <f t="shared" si="662"/>
        <v>0</v>
      </c>
      <c r="AL3852" s="131">
        <f t="shared" si="671"/>
        <v>0</v>
      </c>
      <c r="AM3852" s="131" t="str">
        <f t="shared" si="672"/>
        <v/>
      </c>
      <c r="AN3852" s="131" t="str">
        <f t="shared" ca="1" si="663"/>
        <v/>
      </c>
    </row>
    <row r="3853" spans="1:40" ht="20.25" customHeight="1" x14ac:dyDescent="0.3">
      <c r="A3853" s="127"/>
      <c r="B3853" s="164"/>
      <c r="C3853" s="139"/>
      <c r="D3853" s="140"/>
      <c r="E3853" s="139"/>
      <c r="F3853" s="139"/>
      <c r="G3853" s="140"/>
      <c r="H3853" s="139"/>
      <c r="I3853" s="129"/>
      <c r="L3853" s="128"/>
      <c r="M3853" s="128"/>
      <c r="N3853" s="128"/>
      <c r="O3853" s="128"/>
      <c r="P3853" s="128"/>
      <c r="Q3853" s="128"/>
      <c r="R3853" s="128"/>
      <c r="S3853" s="128"/>
      <c r="T3853" s="120">
        <f t="shared" si="664"/>
        <v>0</v>
      </c>
      <c r="U3853" s="131"/>
      <c r="V3853" s="131"/>
      <c r="W3853" s="131">
        <f>SUMIFS($F$3:F3853,$D$3:D3853,D3853,$C$3:C3853,"Buy")+SUMIFS($F$3:F3853,$D$3:D3853,D3853,$C$3:C3853,"Coin Deposit",$E$3:E3853,"&lt;&gt;")</f>
        <v>0</v>
      </c>
      <c r="X3853" s="131">
        <f t="shared" si="665"/>
        <v>0</v>
      </c>
      <c r="Y3853" s="131">
        <f>IF($D3853=Y$1,SUMIFS($H$3:$H3853,$G$3:$G3853,Y$1,$C$3:$C3853,"Sell"),0)</f>
        <v>0</v>
      </c>
      <c r="Z3853" s="131">
        <f t="shared" si="666"/>
        <v>0</v>
      </c>
      <c r="AA3853" s="131">
        <f>IF($D3853=AA$1,SUMIFS($H$3:$H3853,$G$3:$G3853,AA$1,$C$3:$C3853,"Sell"),0)</f>
        <v>0</v>
      </c>
      <c r="AB3853" s="131">
        <f t="shared" si="667"/>
        <v>0</v>
      </c>
      <c r="AC3853" s="131">
        <f>SUMIFS('Deductions and Deposits'!$H:$H,'Deductions and Deposits'!$G:$G,D3853,'Deductions and Deposits'!$F:$F,"&lt;="&amp;B3853)+SUMIFS($F$3:F3853,$D$3:D3853,D3853,$C$3:C3853,"Coin Deposit",$E$3:E3853,"")</f>
        <v>0</v>
      </c>
      <c r="AD3853" s="131">
        <f>SUMIFS('Deductions and Deposits'!$D:$D,'Deductions and Deposits'!$C:$C,D3853)+SUMIFS($F:$F,$D:$D,D3853,$C:$C,"Coin Deduction")</f>
        <v>0</v>
      </c>
      <c r="AE3853" s="131">
        <f>Table5[[#This Row],[Column4]]+Table5[[#This Row],[Column14]]+Table5[[#This Row],[Column19]]+Table5[[#This Row],[Column12]]</f>
        <v>0</v>
      </c>
      <c r="AF3853" s="131">
        <f>Table5[[#This Row],[Column5]]+Table5[[#This Row],[Column13]]+Table5[[#This Row],[Column21]]+Table5[[#This Row],[Column18]]</f>
        <v>0</v>
      </c>
      <c r="AG3853" s="131">
        <f t="shared" si="668"/>
        <v>0</v>
      </c>
      <c r="AH3853" s="131">
        <f t="shared" si="669"/>
        <v>0</v>
      </c>
      <c r="AI3853" s="131">
        <f>Table5[[#This Row],[Column17]]-Table5[[#This Row],[Column20]]</f>
        <v>0</v>
      </c>
      <c r="AJ3853" s="131">
        <f t="shared" si="670"/>
        <v>0</v>
      </c>
      <c r="AK3853" s="131">
        <f t="shared" si="662"/>
        <v>0</v>
      </c>
      <c r="AL3853" s="131">
        <f t="shared" si="671"/>
        <v>0</v>
      </c>
      <c r="AM3853" s="131" t="str">
        <f t="shared" si="672"/>
        <v/>
      </c>
      <c r="AN3853" s="131" t="str">
        <f t="shared" ca="1" si="663"/>
        <v/>
      </c>
    </row>
    <row r="3854" spans="1:40" ht="20.25" customHeight="1" x14ac:dyDescent="0.3">
      <c r="A3854" s="127"/>
      <c r="B3854" s="164"/>
      <c r="C3854" s="139"/>
      <c r="D3854" s="140"/>
      <c r="E3854" s="139"/>
      <c r="F3854" s="139"/>
      <c r="G3854" s="140"/>
      <c r="H3854" s="139"/>
      <c r="I3854" s="129"/>
      <c r="L3854" s="128"/>
      <c r="M3854" s="128"/>
      <c r="N3854" s="128"/>
      <c r="O3854" s="128"/>
      <c r="P3854" s="128"/>
      <c r="Q3854" s="128"/>
      <c r="R3854" s="128"/>
      <c r="S3854" s="128"/>
      <c r="T3854" s="120">
        <f t="shared" si="664"/>
        <v>0</v>
      </c>
      <c r="U3854" s="131"/>
      <c r="V3854" s="131"/>
      <c r="W3854" s="131">
        <f>SUMIFS($F$3:F3854,$D$3:D3854,D3854,$C$3:C3854,"Buy")+SUMIFS($F$3:F3854,$D$3:D3854,D3854,$C$3:C3854,"Coin Deposit",$E$3:E3854,"&lt;&gt;")</f>
        <v>0</v>
      </c>
      <c r="X3854" s="131">
        <f t="shared" si="665"/>
        <v>0</v>
      </c>
      <c r="Y3854" s="131">
        <f>IF($D3854=Y$1,SUMIFS($H$3:$H3854,$G$3:$G3854,Y$1,$C$3:$C3854,"Sell"),0)</f>
        <v>0</v>
      </c>
      <c r="Z3854" s="131">
        <f t="shared" si="666"/>
        <v>0</v>
      </c>
      <c r="AA3854" s="131">
        <f>IF($D3854=AA$1,SUMIFS($H$3:$H3854,$G$3:$G3854,AA$1,$C$3:$C3854,"Sell"),0)</f>
        <v>0</v>
      </c>
      <c r="AB3854" s="131">
        <f t="shared" si="667"/>
        <v>0</v>
      </c>
      <c r="AC3854" s="131">
        <f>SUMIFS('Deductions and Deposits'!$H:$H,'Deductions and Deposits'!$G:$G,D3854,'Deductions and Deposits'!$F:$F,"&lt;="&amp;B3854)+SUMIFS($F$3:F3854,$D$3:D3854,D3854,$C$3:C3854,"Coin Deposit",$E$3:E3854,"")</f>
        <v>0</v>
      </c>
      <c r="AD3854" s="131">
        <f>SUMIFS('Deductions and Deposits'!$D:$D,'Deductions and Deposits'!$C:$C,D3854)+SUMIFS($F:$F,$D:$D,D3854,$C:$C,"Coin Deduction")</f>
        <v>0</v>
      </c>
      <c r="AE3854" s="131">
        <f>Table5[[#This Row],[Column4]]+Table5[[#This Row],[Column14]]+Table5[[#This Row],[Column19]]+Table5[[#This Row],[Column12]]</f>
        <v>0</v>
      </c>
      <c r="AF3854" s="131">
        <f>Table5[[#This Row],[Column5]]+Table5[[#This Row],[Column13]]+Table5[[#This Row],[Column21]]+Table5[[#This Row],[Column18]]</f>
        <v>0</v>
      </c>
      <c r="AG3854" s="131">
        <f t="shared" si="668"/>
        <v>0</v>
      </c>
      <c r="AH3854" s="131">
        <f t="shared" si="669"/>
        <v>0</v>
      </c>
      <c r="AI3854" s="131">
        <f>Table5[[#This Row],[Column17]]-Table5[[#This Row],[Column20]]</f>
        <v>0</v>
      </c>
      <c r="AJ3854" s="131">
        <f t="shared" si="670"/>
        <v>0</v>
      </c>
      <c r="AK3854" s="131">
        <f t="shared" si="662"/>
        <v>0</v>
      </c>
      <c r="AL3854" s="131">
        <f t="shared" si="671"/>
        <v>0</v>
      </c>
      <c r="AM3854" s="131" t="str">
        <f t="shared" si="672"/>
        <v/>
      </c>
      <c r="AN3854" s="131" t="str">
        <f t="shared" ca="1" si="663"/>
        <v/>
      </c>
    </row>
    <row r="3855" spans="1:40" ht="20.25" customHeight="1" x14ac:dyDescent="0.3">
      <c r="A3855" s="127"/>
      <c r="B3855" s="164"/>
      <c r="C3855" s="139"/>
      <c r="D3855" s="140"/>
      <c r="E3855" s="139"/>
      <c r="F3855" s="139"/>
      <c r="G3855" s="140"/>
      <c r="H3855" s="139"/>
      <c r="I3855" s="129"/>
      <c r="L3855" s="128"/>
      <c r="M3855" s="128"/>
      <c r="N3855" s="128"/>
      <c r="O3855" s="128"/>
      <c r="P3855" s="128"/>
      <c r="Q3855" s="128"/>
      <c r="R3855" s="128"/>
      <c r="S3855" s="128"/>
      <c r="T3855" s="120">
        <f t="shared" si="664"/>
        <v>0</v>
      </c>
      <c r="U3855" s="131"/>
      <c r="V3855" s="131"/>
      <c r="W3855" s="131">
        <f>SUMIFS($F$3:F3855,$D$3:D3855,D3855,$C$3:C3855,"Buy")+SUMIFS($F$3:F3855,$D$3:D3855,D3855,$C$3:C3855,"Coin Deposit",$E$3:E3855,"&lt;&gt;")</f>
        <v>0</v>
      </c>
      <c r="X3855" s="131">
        <f t="shared" si="665"/>
        <v>0</v>
      </c>
      <c r="Y3855" s="131">
        <f>IF($D3855=Y$1,SUMIFS($H$3:$H3855,$G$3:$G3855,Y$1,$C$3:$C3855,"Sell"),0)</f>
        <v>0</v>
      </c>
      <c r="Z3855" s="131">
        <f t="shared" si="666"/>
        <v>0</v>
      </c>
      <c r="AA3855" s="131">
        <f>IF($D3855=AA$1,SUMIFS($H$3:$H3855,$G$3:$G3855,AA$1,$C$3:$C3855,"Sell"),0)</f>
        <v>0</v>
      </c>
      <c r="AB3855" s="131">
        <f t="shared" si="667"/>
        <v>0</v>
      </c>
      <c r="AC3855" s="131">
        <f>SUMIFS('Deductions and Deposits'!$H:$H,'Deductions and Deposits'!$G:$G,D3855,'Deductions and Deposits'!$F:$F,"&lt;="&amp;B3855)+SUMIFS($F$3:F3855,$D$3:D3855,D3855,$C$3:C3855,"Coin Deposit",$E$3:E3855,"")</f>
        <v>0</v>
      </c>
      <c r="AD3855" s="131">
        <f>SUMIFS('Deductions and Deposits'!$D:$D,'Deductions and Deposits'!$C:$C,D3855)+SUMIFS($F:$F,$D:$D,D3855,$C:$C,"Coin Deduction")</f>
        <v>0</v>
      </c>
      <c r="AE3855" s="131">
        <f>Table5[[#This Row],[Column4]]+Table5[[#This Row],[Column14]]+Table5[[#This Row],[Column19]]+Table5[[#This Row],[Column12]]</f>
        <v>0</v>
      </c>
      <c r="AF3855" s="131">
        <f>Table5[[#This Row],[Column5]]+Table5[[#This Row],[Column13]]+Table5[[#This Row],[Column21]]+Table5[[#This Row],[Column18]]</f>
        <v>0</v>
      </c>
      <c r="AG3855" s="131">
        <f t="shared" si="668"/>
        <v>0</v>
      </c>
      <c r="AH3855" s="131">
        <f t="shared" si="669"/>
        <v>0</v>
      </c>
      <c r="AI3855" s="131">
        <f>Table5[[#This Row],[Column17]]-Table5[[#This Row],[Column20]]</f>
        <v>0</v>
      </c>
      <c r="AJ3855" s="131">
        <f t="shared" si="670"/>
        <v>0</v>
      </c>
      <c r="AK3855" s="131">
        <f t="shared" si="662"/>
        <v>0</v>
      </c>
      <c r="AL3855" s="131">
        <f t="shared" si="671"/>
        <v>0</v>
      </c>
      <c r="AM3855" s="131" t="str">
        <f t="shared" si="672"/>
        <v/>
      </c>
      <c r="AN3855" s="131" t="str">
        <f t="shared" ca="1" si="663"/>
        <v/>
      </c>
    </row>
    <row r="3856" spans="1:40" ht="20.25" customHeight="1" x14ac:dyDescent="0.3">
      <c r="A3856" s="127"/>
      <c r="B3856" s="164"/>
      <c r="C3856" s="139"/>
      <c r="D3856" s="140"/>
      <c r="E3856" s="139"/>
      <c r="F3856" s="139"/>
      <c r="G3856" s="140"/>
      <c r="H3856" s="139"/>
      <c r="I3856" s="129"/>
      <c r="L3856" s="128"/>
      <c r="M3856" s="128"/>
      <c r="N3856" s="128"/>
      <c r="O3856" s="128"/>
      <c r="P3856" s="128"/>
      <c r="Q3856" s="128"/>
      <c r="R3856" s="128"/>
      <c r="S3856" s="128"/>
      <c r="T3856" s="120">
        <f t="shared" si="664"/>
        <v>0</v>
      </c>
      <c r="U3856" s="131"/>
      <c r="V3856" s="131"/>
      <c r="W3856" s="131">
        <f>SUMIFS($F$3:F3856,$D$3:D3856,D3856,$C$3:C3856,"Buy")+SUMIFS($F$3:F3856,$D$3:D3856,D3856,$C$3:C3856,"Coin Deposit",$E$3:E3856,"&lt;&gt;")</f>
        <v>0</v>
      </c>
      <c r="X3856" s="131">
        <f t="shared" si="665"/>
        <v>0</v>
      </c>
      <c r="Y3856" s="131">
        <f>IF($D3856=Y$1,SUMIFS($H$3:$H3856,$G$3:$G3856,Y$1,$C$3:$C3856,"Sell"),0)</f>
        <v>0</v>
      </c>
      <c r="Z3856" s="131">
        <f t="shared" si="666"/>
        <v>0</v>
      </c>
      <c r="AA3856" s="131">
        <f>IF($D3856=AA$1,SUMIFS($H$3:$H3856,$G$3:$G3856,AA$1,$C$3:$C3856,"Sell"),0)</f>
        <v>0</v>
      </c>
      <c r="AB3856" s="131">
        <f t="shared" si="667"/>
        <v>0</v>
      </c>
      <c r="AC3856" s="131">
        <f>SUMIFS('Deductions and Deposits'!$H:$H,'Deductions and Deposits'!$G:$G,D3856,'Deductions and Deposits'!$F:$F,"&lt;="&amp;B3856)+SUMIFS($F$3:F3856,$D$3:D3856,D3856,$C$3:C3856,"Coin Deposit",$E$3:E3856,"")</f>
        <v>0</v>
      </c>
      <c r="AD3856" s="131">
        <f>SUMIFS('Deductions and Deposits'!$D:$D,'Deductions and Deposits'!$C:$C,D3856)+SUMIFS($F:$F,$D:$D,D3856,$C:$C,"Coin Deduction")</f>
        <v>0</v>
      </c>
      <c r="AE3856" s="131">
        <f>Table5[[#This Row],[Column4]]+Table5[[#This Row],[Column14]]+Table5[[#This Row],[Column19]]+Table5[[#This Row],[Column12]]</f>
        <v>0</v>
      </c>
      <c r="AF3856" s="131">
        <f>Table5[[#This Row],[Column5]]+Table5[[#This Row],[Column13]]+Table5[[#This Row],[Column21]]+Table5[[#This Row],[Column18]]</f>
        <v>0</v>
      </c>
      <c r="AG3856" s="131">
        <f t="shared" si="668"/>
        <v>0</v>
      </c>
      <c r="AH3856" s="131">
        <f t="shared" si="669"/>
        <v>0</v>
      </c>
      <c r="AI3856" s="131">
        <f>Table5[[#This Row],[Column17]]-Table5[[#This Row],[Column20]]</f>
        <v>0</v>
      </c>
      <c r="AJ3856" s="131">
        <f t="shared" si="670"/>
        <v>0</v>
      </c>
      <c r="AK3856" s="131">
        <f t="shared" si="662"/>
        <v>0</v>
      </c>
      <c r="AL3856" s="131">
        <f t="shared" si="671"/>
        <v>0</v>
      </c>
      <c r="AM3856" s="131" t="str">
        <f t="shared" si="672"/>
        <v/>
      </c>
      <c r="AN3856" s="131" t="str">
        <f t="shared" ca="1" si="663"/>
        <v/>
      </c>
    </row>
    <row r="3857" spans="1:40" ht="20.25" customHeight="1" x14ac:dyDescent="0.3">
      <c r="A3857" s="127"/>
      <c r="B3857" s="164"/>
      <c r="C3857" s="139"/>
      <c r="D3857" s="140"/>
      <c r="E3857" s="139"/>
      <c r="F3857" s="139"/>
      <c r="G3857" s="140"/>
      <c r="H3857" s="139"/>
      <c r="I3857" s="129"/>
      <c r="L3857" s="128"/>
      <c r="M3857" s="128"/>
      <c r="N3857" s="128"/>
      <c r="O3857" s="128"/>
      <c r="P3857" s="128"/>
      <c r="Q3857" s="128"/>
      <c r="R3857" s="128"/>
      <c r="S3857" s="128"/>
      <c r="T3857" s="120">
        <f t="shared" si="664"/>
        <v>0</v>
      </c>
      <c r="U3857" s="131"/>
      <c r="V3857" s="131"/>
      <c r="W3857" s="131">
        <f>SUMIFS($F$3:F3857,$D$3:D3857,D3857,$C$3:C3857,"Buy")+SUMIFS($F$3:F3857,$D$3:D3857,D3857,$C$3:C3857,"Coin Deposit",$E$3:E3857,"&lt;&gt;")</f>
        <v>0</v>
      </c>
      <c r="X3857" s="131">
        <f t="shared" si="665"/>
        <v>0</v>
      </c>
      <c r="Y3857" s="131">
        <f>IF($D3857=Y$1,SUMIFS($H$3:$H3857,$G$3:$G3857,Y$1,$C$3:$C3857,"Sell"),0)</f>
        <v>0</v>
      </c>
      <c r="Z3857" s="131">
        <f t="shared" si="666"/>
        <v>0</v>
      </c>
      <c r="AA3857" s="131">
        <f>IF($D3857=AA$1,SUMIFS($H$3:$H3857,$G$3:$G3857,AA$1,$C$3:$C3857,"Sell"),0)</f>
        <v>0</v>
      </c>
      <c r="AB3857" s="131">
        <f t="shared" si="667"/>
        <v>0</v>
      </c>
      <c r="AC3857" s="131">
        <f>SUMIFS('Deductions and Deposits'!$H:$H,'Deductions and Deposits'!$G:$G,D3857,'Deductions and Deposits'!$F:$F,"&lt;="&amp;B3857)+SUMIFS($F$3:F3857,$D$3:D3857,D3857,$C$3:C3857,"Coin Deposit",$E$3:E3857,"")</f>
        <v>0</v>
      </c>
      <c r="AD3857" s="131">
        <f>SUMIFS('Deductions and Deposits'!$D:$D,'Deductions and Deposits'!$C:$C,D3857)+SUMIFS($F:$F,$D:$D,D3857,$C:$C,"Coin Deduction")</f>
        <v>0</v>
      </c>
      <c r="AE3857" s="131">
        <f>Table5[[#This Row],[Column4]]+Table5[[#This Row],[Column14]]+Table5[[#This Row],[Column19]]+Table5[[#This Row],[Column12]]</f>
        <v>0</v>
      </c>
      <c r="AF3857" s="131">
        <f>Table5[[#This Row],[Column5]]+Table5[[#This Row],[Column13]]+Table5[[#This Row],[Column21]]+Table5[[#This Row],[Column18]]</f>
        <v>0</v>
      </c>
      <c r="AG3857" s="131">
        <f t="shared" si="668"/>
        <v>0</v>
      </c>
      <c r="AH3857" s="131">
        <f t="shared" si="669"/>
        <v>0</v>
      </c>
      <c r="AI3857" s="131">
        <f>Table5[[#This Row],[Column17]]-Table5[[#This Row],[Column20]]</f>
        <v>0</v>
      </c>
      <c r="AJ3857" s="131">
        <f t="shared" si="670"/>
        <v>0</v>
      </c>
      <c r="AK3857" s="131">
        <f t="shared" si="662"/>
        <v>0</v>
      </c>
      <c r="AL3857" s="131">
        <f t="shared" si="671"/>
        <v>0</v>
      </c>
      <c r="AM3857" s="131" t="str">
        <f t="shared" si="672"/>
        <v/>
      </c>
      <c r="AN3857" s="131" t="str">
        <f t="shared" ca="1" si="663"/>
        <v/>
      </c>
    </row>
    <row r="3858" spans="1:40" ht="20.25" customHeight="1" x14ac:dyDescent="0.3">
      <c r="A3858" s="127"/>
      <c r="B3858" s="164"/>
      <c r="C3858" s="139"/>
      <c r="D3858" s="140"/>
      <c r="E3858" s="139"/>
      <c r="F3858" s="139"/>
      <c r="G3858" s="140"/>
      <c r="H3858" s="139"/>
      <c r="I3858" s="129"/>
      <c r="L3858" s="128"/>
      <c r="M3858" s="128"/>
      <c r="N3858" s="128"/>
      <c r="O3858" s="128"/>
      <c r="P3858" s="128"/>
      <c r="Q3858" s="128"/>
      <c r="R3858" s="128"/>
      <c r="S3858" s="128"/>
      <c r="T3858" s="120">
        <f t="shared" si="664"/>
        <v>0</v>
      </c>
      <c r="U3858" s="131"/>
      <c r="V3858" s="131"/>
      <c r="W3858" s="131">
        <f>SUMIFS($F$3:F3858,$D$3:D3858,D3858,$C$3:C3858,"Buy")+SUMIFS($F$3:F3858,$D$3:D3858,D3858,$C$3:C3858,"Coin Deposit",$E$3:E3858,"&lt;&gt;")</f>
        <v>0</v>
      </c>
      <c r="X3858" s="131">
        <f t="shared" si="665"/>
        <v>0</v>
      </c>
      <c r="Y3858" s="131">
        <f>IF($D3858=Y$1,SUMIFS($H$3:$H3858,$G$3:$G3858,Y$1,$C$3:$C3858,"Sell"),0)</f>
        <v>0</v>
      </c>
      <c r="Z3858" s="131">
        <f t="shared" si="666"/>
        <v>0</v>
      </c>
      <c r="AA3858" s="131">
        <f>IF($D3858=AA$1,SUMIFS($H$3:$H3858,$G$3:$G3858,AA$1,$C$3:$C3858,"Sell"),0)</f>
        <v>0</v>
      </c>
      <c r="AB3858" s="131">
        <f t="shared" si="667"/>
        <v>0</v>
      </c>
      <c r="AC3858" s="131">
        <f>SUMIFS('Deductions and Deposits'!$H:$H,'Deductions and Deposits'!$G:$G,D3858,'Deductions and Deposits'!$F:$F,"&lt;="&amp;B3858)+SUMIFS($F$3:F3858,$D$3:D3858,D3858,$C$3:C3858,"Coin Deposit",$E$3:E3858,"")</f>
        <v>0</v>
      </c>
      <c r="AD3858" s="131">
        <f>SUMIFS('Deductions and Deposits'!$D:$D,'Deductions and Deposits'!$C:$C,D3858)+SUMIFS($F:$F,$D:$D,D3858,$C:$C,"Coin Deduction")</f>
        <v>0</v>
      </c>
      <c r="AE3858" s="131">
        <f>Table5[[#This Row],[Column4]]+Table5[[#This Row],[Column14]]+Table5[[#This Row],[Column19]]+Table5[[#This Row],[Column12]]</f>
        <v>0</v>
      </c>
      <c r="AF3858" s="131">
        <f>Table5[[#This Row],[Column5]]+Table5[[#This Row],[Column13]]+Table5[[#This Row],[Column21]]+Table5[[#This Row],[Column18]]</f>
        <v>0</v>
      </c>
      <c r="AG3858" s="131">
        <f t="shared" si="668"/>
        <v>0</v>
      </c>
      <c r="AH3858" s="131">
        <f t="shared" si="669"/>
        <v>0</v>
      </c>
      <c r="AI3858" s="131">
        <f>Table5[[#This Row],[Column17]]-Table5[[#This Row],[Column20]]</f>
        <v>0</v>
      </c>
      <c r="AJ3858" s="131">
        <f t="shared" si="670"/>
        <v>0</v>
      </c>
      <c r="AK3858" s="131">
        <f t="shared" si="662"/>
        <v>0</v>
      </c>
      <c r="AL3858" s="131">
        <f t="shared" si="671"/>
        <v>0</v>
      </c>
      <c r="AM3858" s="131" t="str">
        <f t="shared" si="672"/>
        <v/>
      </c>
      <c r="AN3858" s="131" t="str">
        <f t="shared" ca="1" si="663"/>
        <v/>
      </c>
    </row>
    <row r="3859" spans="1:40" ht="20.25" customHeight="1" x14ac:dyDescent="0.3">
      <c r="A3859" s="127"/>
      <c r="B3859" s="164"/>
      <c r="C3859" s="139"/>
      <c r="D3859" s="140"/>
      <c r="E3859" s="139"/>
      <c r="F3859" s="139"/>
      <c r="G3859" s="140"/>
      <c r="H3859" s="139"/>
      <c r="I3859" s="129"/>
      <c r="L3859" s="128"/>
      <c r="M3859" s="128"/>
      <c r="N3859" s="128"/>
      <c r="O3859" s="128"/>
      <c r="P3859" s="128"/>
      <c r="Q3859" s="128"/>
      <c r="R3859" s="128"/>
      <c r="S3859" s="128"/>
      <c r="T3859" s="120">
        <f t="shared" si="664"/>
        <v>0</v>
      </c>
      <c r="U3859" s="131"/>
      <c r="V3859" s="131"/>
      <c r="W3859" s="131">
        <f>SUMIFS($F$3:F3859,$D$3:D3859,D3859,$C$3:C3859,"Buy")+SUMIFS($F$3:F3859,$D$3:D3859,D3859,$C$3:C3859,"Coin Deposit",$E$3:E3859,"&lt;&gt;")</f>
        <v>0</v>
      </c>
      <c r="X3859" s="131">
        <f t="shared" si="665"/>
        <v>0</v>
      </c>
      <c r="Y3859" s="131">
        <f>IF($D3859=Y$1,SUMIFS($H$3:$H3859,$G$3:$G3859,Y$1,$C$3:$C3859,"Sell"),0)</f>
        <v>0</v>
      </c>
      <c r="Z3859" s="131">
        <f t="shared" si="666"/>
        <v>0</v>
      </c>
      <c r="AA3859" s="131">
        <f>IF($D3859=AA$1,SUMIFS($H$3:$H3859,$G$3:$G3859,AA$1,$C$3:$C3859,"Sell"),0)</f>
        <v>0</v>
      </c>
      <c r="AB3859" s="131">
        <f t="shared" si="667"/>
        <v>0</v>
      </c>
      <c r="AC3859" s="131">
        <f>SUMIFS('Deductions and Deposits'!$H:$H,'Deductions and Deposits'!$G:$G,D3859,'Deductions and Deposits'!$F:$F,"&lt;="&amp;B3859)+SUMIFS($F$3:F3859,$D$3:D3859,D3859,$C$3:C3859,"Coin Deposit",$E$3:E3859,"")</f>
        <v>0</v>
      </c>
      <c r="AD3859" s="131">
        <f>SUMIFS('Deductions and Deposits'!$D:$D,'Deductions and Deposits'!$C:$C,D3859)+SUMIFS($F:$F,$D:$D,D3859,$C:$C,"Coin Deduction")</f>
        <v>0</v>
      </c>
      <c r="AE3859" s="131">
        <f>Table5[[#This Row],[Column4]]+Table5[[#This Row],[Column14]]+Table5[[#This Row],[Column19]]+Table5[[#This Row],[Column12]]</f>
        <v>0</v>
      </c>
      <c r="AF3859" s="131">
        <f>Table5[[#This Row],[Column5]]+Table5[[#This Row],[Column13]]+Table5[[#This Row],[Column21]]+Table5[[#This Row],[Column18]]</f>
        <v>0</v>
      </c>
      <c r="AG3859" s="131">
        <f t="shared" si="668"/>
        <v>0</v>
      </c>
      <c r="AH3859" s="131">
        <f t="shared" si="669"/>
        <v>0</v>
      </c>
      <c r="AI3859" s="131">
        <f>Table5[[#This Row],[Column17]]-Table5[[#This Row],[Column20]]</f>
        <v>0</v>
      </c>
      <c r="AJ3859" s="131">
        <f t="shared" si="670"/>
        <v>0</v>
      </c>
      <c r="AK3859" s="131">
        <f t="shared" si="662"/>
        <v>0</v>
      </c>
      <c r="AL3859" s="131">
        <f t="shared" si="671"/>
        <v>0</v>
      </c>
      <c r="AM3859" s="131" t="str">
        <f t="shared" si="672"/>
        <v/>
      </c>
      <c r="AN3859" s="131" t="str">
        <f t="shared" ca="1" si="663"/>
        <v/>
      </c>
    </row>
    <row r="3860" spans="1:40" ht="20.25" customHeight="1" x14ac:dyDescent="0.3">
      <c r="A3860" s="127"/>
      <c r="B3860" s="164"/>
      <c r="C3860" s="139"/>
      <c r="D3860" s="140"/>
      <c r="E3860" s="139"/>
      <c r="F3860" s="139"/>
      <c r="G3860" s="140"/>
      <c r="H3860" s="139"/>
      <c r="I3860" s="129"/>
      <c r="L3860" s="128"/>
      <c r="M3860" s="128"/>
      <c r="N3860" s="128"/>
      <c r="O3860" s="128"/>
      <c r="P3860" s="128"/>
      <c r="Q3860" s="128"/>
      <c r="R3860" s="128"/>
      <c r="S3860" s="128"/>
      <c r="T3860" s="120">
        <f t="shared" si="664"/>
        <v>0</v>
      </c>
      <c r="U3860" s="131"/>
      <c r="V3860" s="131"/>
      <c r="W3860" s="131">
        <f>SUMIFS($F$3:F3860,$D$3:D3860,D3860,$C$3:C3860,"Buy")+SUMIFS($F$3:F3860,$D$3:D3860,D3860,$C$3:C3860,"Coin Deposit",$E$3:E3860,"&lt;&gt;")</f>
        <v>0</v>
      </c>
      <c r="X3860" s="131">
        <f t="shared" si="665"/>
        <v>0</v>
      </c>
      <c r="Y3860" s="131">
        <f>IF($D3860=Y$1,SUMIFS($H$3:$H3860,$G$3:$G3860,Y$1,$C$3:$C3860,"Sell"),0)</f>
        <v>0</v>
      </c>
      <c r="Z3860" s="131">
        <f t="shared" si="666"/>
        <v>0</v>
      </c>
      <c r="AA3860" s="131">
        <f>IF($D3860=AA$1,SUMIFS($H$3:$H3860,$G$3:$G3860,AA$1,$C$3:$C3860,"Sell"),0)</f>
        <v>0</v>
      </c>
      <c r="AB3860" s="131">
        <f t="shared" si="667"/>
        <v>0</v>
      </c>
      <c r="AC3860" s="131">
        <f>SUMIFS('Deductions and Deposits'!$H:$H,'Deductions and Deposits'!$G:$G,D3860,'Deductions and Deposits'!$F:$F,"&lt;="&amp;B3860)+SUMIFS($F$3:F3860,$D$3:D3860,D3860,$C$3:C3860,"Coin Deposit",$E$3:E3860,"")</f>
        <v>0</v>
      </c>
      <c r="AD3860" s="131">
        <f>SUMIFS('Deductions and Deposits'!$D:$D,'Deductions and Deposits'!$C:$C,D3860)+SUMIFS($F:$F,$D:$D,D3860,$C:$C,"Coin Deduction")</f>
        <v>0</v>
      </c>
      <c r="AE3860" s="131">
        <f>Table5[[#This Row],[Column4]]+Table5[[#This Row],[Column14]]+Table5[[#This Row],[Column19]]+Table5[[#This Row],[Column12]]</f>
        <v>0</v>
      </c>
      <c r="AF3860" s="131">
        <f>Table5[[#This Row],[Column5]]+Table5[[#This Row],[Column13]]+Table5[[#This Row],[Column21]]+Table5[[#This Row],[Column18]]</f>
        <v>0</v>
      </c>
      <c r="AG3860" s="131">
        <f t="shared" si="668"/>
        <v>0</v>
      </c>
      <c r="AH3860" s="131">
        <f t="shared" si="669"/>
        <v>0</v>
      </c>
      <c r="AI3860" s="131">
        <f>Table5[[#This Row],[Column17]]-Table5[[#This Row],[Column20]]</f>
        <v>0</v>
      </c>
      <c r="AJ3860" s="131">
        <f t="shared" si="670"/>
        <v>0</v>
      </c>
      <c r="AK3860" s="131">
        <f t="shared" si="662"/>
        <v>0</v>
      </c>
      <c r="AL3860" s="131">
        <f t="shared" si="671"/>
        <v>0</v>
      </c>
      <c r="AM3860" s="131" t="str">
        <f t="shared" si="672"/>
        <v/>
      </c>
      <c r="AN3860" s="131" t="str">
        <f t="shared" ca="1" si="663"/>
        <v/>
      </c>
    </row>
    <row r="3861" spans="1:40" ht="20.25" customHeight="1" x14ac:dyDescent="0.3">
      <c r="A3861" s="127"/>
      <c r="B3861" s="164"/>
      <c r="C3861" s="139"/>
      <c r="D3861" s="140"/>
      <c r="E3861" s="139"/>
      <c r="F3861" s="139"/>
      <c r="G3861" s="140"/>
      <c r="H3861" s="139"/>
      <c r="I3861" s="129"/>
      <c r="L3861" s="128"/>
      <c r="M3861" s="128"/>
      <c r="N3861" s="128"/>
      <c r="O3861" s="128"/>
      <c r="P3861" s="128"/>
      <c r="Q3861" s="128"/>
      <c r="R3861" s="128"/>
      <c r="S3861" s="128"/>
      <c r="T3861" s="120">
        <f t="shared" si="664"/>
        <v>0</v>
      </c>
      <c r="U3861" s="131"/>
      <c r="V3861" s="131"/>
      <c r="W3861" s="131">
        <f>SUMIFS($F$3:F3861,$D$3:D3861,D3861,$C$3:C3861,"Buy")+SUMIFS($F$3:F3861,$D$3:D3861,D3861,$C$3:C3861,"Coin Deposit",$E$3:E3861,"&lt;&gt;")</f>
        <v>0</v>
      </c>
      <c r="X3861" s="131">
        <f t="shared" si="665"/>
        <v>0</v>
      </c>
      <c r="Y3861" s="131">
        <f>IF($D3861=Y$1,SUMIFS($H$3:$H3861,$G$3:$G3861,Y$1,$C$3:$C3861,"Sell"),0)</f>
        <v>0</v>
      </c>
      <c r="Z3861" s="131">
        <f t="shared" si="666"/>
        <v>0</v>
      </c>
      <c r="AA3861" s="131">
        <f>IF($D3861=AA$1,SUMIFS($H$3:$H3861,$G$3:$G3861,AA$1,$C$3:$C3861,"Sell"),0)</f>
        <v>0</v>
      </c>
      <c r="AB3861" s="131">
        <f t="shared" si="667"/>
        <v>0</v>
      </c>
      <c r="AC3861" s="131">
        <f>SUMIFS('Deductions and Deposits'!$H:$H,'Deductions and Deposits'!$G:$G,D3861,'Deductions and Deposits'!$F:$F,"&lt;="&amp;B3861)+SUMIFS($F$3:F3861,$D$3:D3861,D3861,$C$3:C3861,"Coin Deposit",$E$3:E3861,"")</f>
        <v>0</v>
      </c>
      <c r="AD3861" s="131">
        <f>SUMIFS('Deductions and Deposits'!$D:$D,'Deductions and Deposits'!$C:$C,D3861)+SUMIFS($F:$F,$D:$D,D3861,$C:$C,"Coin Deduction")</f>
        <v>0</v>
      </c>
      <c r="AE3861" s="131">
        <f>Table5[[#This Row],[Column4]]+Table5[[#This Row],[Column14]]+Table5[[#This Row],[Column19]]+Table5[[#This Row],[Column12]]</f>
        <v>0</v>
      </c>
      <c r="AF3861" s="131">
        <f>Table5[[#This Row],[Column5]]+Table5[[#This Row],[Column13]]+Table5[[#This Row],[Column21]]+Table5[[#This Row],[Column18]]</f>
        <v>0</v>
      </c>
      <c r="AG3861" s="131">
        <f t="shared" si="668"/>
        <v>0</v>
      </c>
      <c r="AH3861" s="131">
        <f t="shared" si="669"/>
        <v>0</v>
      </c>
      <c r="AI3861" s="131">
        <f>Table5[[#This Row],[Column17]]-Table5[[#This Row],[Column20]]</f>
        <v>0</v>
      </c>
      <c r="AJ3861" s="131">
        <f t="shared" si="670"/>
        <v>0</v>
      </c>
      <c r="AK3861" s="131">
        <f t="shared" si="662"/>
        <v>0</v>
      </c>
      <c r="AL3861" s="131">
        <f t="shared" si="671"/>
        <v>0</v>
      </c>
      <c r="AM3861" s="131" t="str">
        <f t="shared" si="672"/>
        <v/>
      </c>
      <c r="AN3861" s="131" t="str">
        <f t="shared" ca="1" si="663"/>
        <v/>
      </c>
    </row>
    <row r="3862" spans="1:40" ht="20.25" customHeight="1" x14ac:dyDescent="0.3">
      <c r="A3862" s="127"/>
      <c r="B3862" s="164"/>
      <c r="C3862" s="139"/>
      <c r="D3862" s="140"/>
      <c r="E3862" s="139"/>
      <c r="F3862" s="139"/>
      <c r="G3862" s="140"/>
      <c r="H3862" s="139"/>
      <c r="I3862" s="129"/>
      <c r="L3862" s="128"/>
      <c r="M3862" s="128"/>
      <c r="N3862" s="128"/>
      <c r="O3862" s="128"/>
      <c r="P3862" s="128"/>
      <c r="Q3862" s="128"/>
      <c r="R3862" s="128"/>
      <c r="S3862" s="128"/>
      <c r="T3862" s="120">
        <f t="shared" si="664"/>
        <v>0</v>
      </c>
      <c r="U3862" s="131"/>
      <c r="V3862" s="131"/>
      <c r="W3862" s="131">
        <f>SUMIFS($F$3:F3862,$D$3:D3862,D3862,$C$3:C3862,"Buy")+SUMIFS($F$3:F3862,$D$3:D3862,D3862,$C$3:C3862,"Coin Deposit",$E$3:E3862,"&lt;&gt;")</f>
        <v>0</v>
      </c>
      <c r="X3862" s="131">
        <f t="shared" si="665"/>
        <v>0</v>
      </c>
      <c r="Y3862" s="131">
        <f>IF($D3862=Y$1,SUMIFS($H$3:$H3862,$G$3:$G3862,Y$1,$C$3:$C3862,"Sell"),0)</f>
        <v>0</v>
      </c>
      <c r="Z3862" s="131">
        <f t="shared" si="666"/>
        <v>0</v>
      </c>
      <c r="AA3862" s="131">
        <f>IF($D3862=AA$1,SUMIFS($H$3:$H3862,$G$3:$G3862,AA$1,$C$3:$C3862,"Sell"),0)</f>
        <v>0</v>
      </c>
      <c r="AB3862" s="131">
        <f t="shared" si="667"/>
        <v>0</v>
      </c>
      <c r="AC3862" s="131">
        <f>SUMIFS('Deductions and Deposits'!$H:$H,'Deductions and Deposits'!$G:$G,D3862,'Deductions and Deposits'!$F:$F,"&lt;="&amp;B3862)+SUMIFS($F$3:F3862,$D$3:D3862,D3862,$C$3:C3862,"Coin Deposit",$E$3:E3862,"")</f>
        <v>0</v>
      </c>
      <c r="AD3862" s="131">
        <f>SUMIFS('Deductions and Deposits'!$D:$D,'Deductions and Deposits'!$C:$C,D3862)+SUMIFS($F:$F,$D:$D,D3862,$C:$C,"Coin Deduction")</f>
        <v>0</v>
      </c>
      <c r="AE3862" s="131">
        <f>Table5[[#This Row],[Column4]]+Table5[[#This Row],[Column14]]+Table5[[#This Row],[Column19]]+Table5[[#This Row],[Column12]]</f>
        <v>0</v>
      </c>
      <c r="AF3862" s="131">
        <f>Table5[[#This Row],[Column5]]+Table5[[#This Row],[Column13]]+Table5[[#This Row],[Column21]]+Table5[[#This Row],[Column18]]</f>
        <v>0</v>
      </c>
      <c r="AG3862" s="131">
        <f t="shared" si="668"/>
        <v>0</v>
      </c>
      <c r="AH3862" s="131">
        <f t="shared" si="669"/>
        <v>0</v>
      </c>
      <c r="AI3862" s="131">
        <f>Table5[[#This Row],[Column17]]-Table5[[#This Row],[Column20]]</f>
        <v>0</v>
      </c>
      <c r="AJ3862" s="131">
        <f t="shared" si="670"/>
        <v>0</v>
      </c>
      <c r="AK3862" s="131">
        <f t="shared" si="662"/>
        <v>0</v>
      </c>
      <c r="AL3862" s="131">
        <f t="shared" si="671"/>
        <v>0</v>
      </c>
      <c r="AM3862" s="131" t="str">
        <f t="shared" si="672"/>
        <v/>
      </c>
      <c r="AN3862" s="131" t="str">
        <f t="shared" ca="1" si="663"/>
        <v/>
      </c>
    </row>
    <row r="3863" spans="1:40" ht="20.25" customHeight="1" x14ac:dyDescent="0.3">
      <c r="A3863" s="127"/>
      <c r="B3863" s="164"/>
      <c r="C3863" s="139"/>
      <c r="D3863" s="140"/>
      <c r="E3863" s="139"/>
      <c r="F3863" s="139"/>
      <c r="G3863" s="140"/>
      <c r="H3863" s="139"/>
      <c r="I3863" s="129"/>
      <c r="L3863" s="128"/>
      <c r="M3863" s="128"/>
      <c r="N3863" s="128"/>
      <c r="O3863" s="128"/>
      <c r="P3863" s="128"/>
      <c r="Q3863" s="128"/>
      <c r="R3863" s="128"/>
      <c r="S3863" s="128"/>
      <c r="T3863" s="120">
        <f t="shared" si="664"/>
        <v>0</v>
      </c>
      <c r="U3863" s="131"/>
      <c r="V3863" s="131"/>
      <c r="W3863" s="131">
        <f>SUMIFS($F$3:F3863,$D$3:D3863,D3863,$C$3:C3863,"Buy")+SUMIFS($F$3:F3863,$D$3:D3863,D3863,$C$3:C3863,"Coin Deposit",$E$3:E3863,"&lt;&gt;")</f>
        <v>0</v>
      </c>
      <c r="X3863" s="131">
        <f t="shared" si="665"/>
        <v>0</v>
      </c>
      <c r="Y3863" s="131">
        <f>IF($D3863=Y$1,SUMIFS($H$3:$H3863,$G$3:$G3863,Y$1,$C$3:$C3863,"Sell"),0)</f>
        <v>0</v>
      </c>
      <c r="Z3863" s="131">
        <f t="shared" si="666"/>
        <v>0</v>
      </c>
      <c r="AA3863" s="131">
        <f>IF($D3863=AA$1,SUMIFS($H$3:$H3863,$G$3:$G3863,AA$1,$C$3:$C3863,"Sell"),0)</f>
        <v>0</v>
      </c>
      <c r="AB3863" s="131">
        <f t="shared" si="667"/>
        <v>0</v>
      </c>
      <c r="AC3863" s="131">
        <f>SUMIFS('Deductions and Deposits'!$H:$H,'Deductions and Deposits'!$G:$G,D3863,'Deductions and Deposits'!$F:$F,"&lt;="&amp;B3863)+SUMIFS($F$3:F3863,$D$3:D3863,D3863,$C$3:C3863,"Coin Deposit",$E$3:E3863,"")</f>
        <v>0</v>
      </c>
      <c r="AD3863" s="131">
        <f>SUMIFS('Deductions and Deposits'!$D:$D,'Deductions and Deposits'!$C:$C,D3863)+SUMIFS($F:$F,$D:$D,D3863,$C:$C,"Coin Deduction")</f>
        <v>0</v>
      </c>
      <c r="AE3863" s="131">
        <f>Table5[[#This Row],[Column4]]+Table5[[#This Row],[Column14]]+Table5[[#This Row],[Column19]]+Table5[[#This Row],[Column12]]</f>
        <v>0</v>
      </c>
      <c r="AF3863" s="131">
        <f>Table5[[#This Row],[Column5]]+Table5[[#This Row],[Column13]]+Table5[[#This Row],[Column21]]+Table5[[#This Row],[Column18]]</f>
        <v>0</v>
      </c>
      <c r="AG3863" s="131">
        <f t="shared" si="668"/>
        <v>0</v>
      </c>
      <c r="AH3863" s="131">
        <f t="shared" si="669"/>
        <v>0</v>
      </c>
      <c r="AI3863" s="131">
        <f>Table5[[#This Row],[Column17]]-Table5[[#This Row],[Column20]]</f>
        <v>0</v>
      </c>
      <c r="AJ3863" s="131">
        <f t="shared" si="670"/>
        <v>0</v>
      </c>
      <c r="AK3863" s="131">
        <f t="shared" si="662"/>
        <v>0</v>
      </c>
      <c r="AL3863" s="131">
        <f t="shared" si="671"/>
        <v>0</v>
      </c>
      <c r="AM3863" s="131" t="str">
        <f t="shared" si="672"/>
        <v/>
      </c>
      <c r="AN3863" s="131" t="str">
        <f t="shared" ca="1" si="663"/>
        <v/>
      </c>
    </row>
    <row r="3864" spans="1:40" ht="20.25" customHeight="1" x14ac:dyDescent="0.3">
      <c r="A3864" s="127"/>
      <c r="B3864" s="164"/>
      <c r="C3864" s="139"/>
      <c r="D3864" s="140"/>
      <c r="E3864" s="139"/>
      <c r="F3864" s="139"/>
      <c r="G3864" s="140"/>
      <c r="H3864" s="139"/>
      <c r="I3864" s="129"/>
      <c r="L3864" s="128"/>
      <c r="M3864" s="128"/>
      <c r="N3864" s="128"/>
      <c r="O3864" s="128"/>
      <c r="P3864" s="128"/>
      <c r="Q3864" s="128"/>
      <c r="R3864" s="128"/>
      <c r="S3864" s="128"/>
      <c r="T3864" s="120">
        <f t="shared" si="664"/>
        <v>0</v>
      </c>
      <c r="U3864" s="131"/>
      <c r="V3864" s="131"/>
      <c r="W3864" s="131">
        <f>SUMIFS($F$3:F3864,$D$3:D3864,D3864,$C$3:C3864,"Buy")+SUMIFS($F$3:F3864,$D$3:D3864,D3864,$C$3:C3864,"Coin Deposit",$E$3:E3864,"&lt;&gt;")</f>
        <v>0</v>
      </c>
      <c r="X3864" s="131">
        <f t="shared" si="665"/>
        <v>0</v>
      </c>
      <c r="Y3864" s="131">
        <f>IF($D3864=Y$1,SUMIFS($H$3:$H3864,$G$3:$G3864,Y$1,$C$3:$C3864,"Sell"),0)</f>
        <v>0</v>
      </c>
      <c r="Z3864" s="131">
        <f t="shared" si="666"/>
        <v>0</v>
      </c>
      <c r="AA3864" s="131">
        <f>IF($D3864=AA$1,SUMIFS($H$3:$H3864,$G$3:$G3864,AA$1,$C$3:$C3864,"Sell"),0)</f>
        <v>0</v>
      </c>
      <c r="AB3864" s="131">
        <f t="shared" si="667"/>
        <v>0</v>
      </c>
      <c r="AC3864" s="131">
        <f>SUMIFS('Deductions and Deposits'!$H:$H,'Deductions and Deposits'!$G:$G,D3864,'Deductions and Deposits'!$F:$F,"&lt;="&amp;B3864)+SUMIFS($F$3:F3864,$D$3:D3864,D3864,$C$3:C3864,"Coin Deposit",$E$3:E3864,"")</f>
        <v>0</v>
      </c>
      <c r="AD3864" s="131">
        <f>SUMIFS('Deductions and Deposits'!$D:$D,'Deductions and Deposits'!$C:$C,D3864)+SUMIFS($F:$F,$D:$D,D3864,$C:$C,"Coin Deduction")</f>
        <v>0</v>
      </c>
      <c r="AE3864" s="131">
        <f>Table5[[#This Row],[Column4]]+Table5[[#This Row],[Column14]]+Table5[[#This Row],[Column19]]+Table5[[#This Row],[Column12]]</f>
        <v>0</v>
      </c>
      <c r="AF3864" s="131">
        <f>Table5[[#This Row],[Column5]]+Table5[[#This Row],[Column13]]+Table5[[#This Row],[Column21]]+Table5[[#This Row],[Column18]]</f>
        <v>0</v>
      </c>
      <c r="AG3864" s="131">
        <f t="shared" si="668"/>
        <v>0</v>
      </c>
      <c r="AH3864" s="131">
        <f t="shared" si="669"/>
        <v>0</v>
      </c>
      <c r="AI3864" s="131">
        <f>Table5[[#This Row],[Column17]]-Table5[[#This Row],[Column20]]</f>
        <v>0</v>
      </c>
      <c r="AJ3864" s="131">
        <f t="shared" si="670"/>
        <v>0</v>
      </c>
      <c r="AK3864" s="131">
        <f t="shared" si="662"/>
        <v>0</v>
      </c>
      <c r="AL3864" s="131">
        <f t="shared" si="671"/>
        <v>0</v>
      </c>
      <c r="AM3864" s="131" t="str">
        <f t="shared" si="672"/>
        <v/>
      </c>
      <c r="AN3864" s="131" t="str">
        <f t="shared" ca="1" si="663"/>
        <v/>
      </c>
    </row>
    <row r="3865" spans="1:40" ht="20.25" customHeight="1" x14ac:dyDescent="0.3">
      <c r="A3865" s="127"/>
      <c r="B3865" s="164"/>
      <c r="C3865" s="139"/>
      <c r="D3865" s="140"/>
      <c r="E3865" s="139"/>
      <c r="F3865" s="139"/>
      <c r="G3865" s="140"/>
      <c r="H3865" s="139"/>
      <c r="I3865" s="129"/>
      <c r="L3865" s="128"/>
      <c r="M3865" s="128"/>
      <c r="N3865" s="128"/>
      <c r="O3865" s="128"/>
      <c r="P3865" s="128"/>
      <c r="Q3865" s="128"/>
      <c r="R3865" s="128"/>
      <c r="S3865" s="128"/>
      <c r="T3865" s="120">
        <f t="shared" si="664"/>
        <v>0</v>
      </c>
      <c r="U3865" s="131"/>
      <c r="V3865" s="131"/>
      <c r="W3865" s="131">
        <f>SUMIFS($F$3:F3865,$D$3:D3865,D3865,$C$3:C3865,"Buy")+SUMIFS($F$3:F3865,$D$3:D3865,D3865,$C$3:C3865,"Coin Deposit",$E$3:E3865,"&lt;&gt;")</f>
        <v>0</v>
      </c>
      <c r="X3865" s="131">
        <f t="shared" si="665"/>
        <v>0</v>
      </c>
      <c r="Y3865" s="131">
        <f>IF($D3865=Y$1,SUMIFS($H$3:$H3865,$G$3:$G3865,Y$1,$C$3:$C3865,"Sell"),0)</f>
        <v>0</v>
      </c>
      <c r="Z3865" s="131">
        <f t="shared" si="666"/>
        <v>0</v>
      </c>
      <c r="AA3865" s="131">
        <f>IF($D3865=AA$1,SUMIFS($H$3:$H3865,$G$3:$G3865,AA$1,$C$3:$C3865,"Sell"),0)</f>
        <v>0</v>
      </c>
      <c r="AB3865" s="131">
        <f t="shared" si="667"/>
        <v>0</v>
      </c>
      <c r="AC3865" s="131">
        <f>SUMIFS('Deductions and Deposits'!$H:$H,'Deductions and Deposits'!$G:$G,D3865,'Deductions and Deposits'!$F:$F,"&lt;="&amp;B3865)+SUMIFS($F$3:F3865,$D$3:D3865,D3865,$C$3:C3865,"Coin Deposit",$E$3:E3865,"")</f>
        <v>0</v>
      </c>
      <c r="AD3865" s="131">
        <f>SUMIFS('Deductions and Deposits'!$D:$D,'Deductions and Deposits'!$C:$C,D3865)+SUMIFS($F:$F,$D:$D,D3865,$C:$C,"Coin Deduction")</f>
        <v>0</v>
      </c>
      <c r="AE3865" s="131">
        <f>Table5[[#This Row],[Column4]]+Table5[[#This Row],[Column14]]+Table5[[#This Row],[Column19]]+Table5[[#This Row],[Column12]]</f>
        <v>0</v>
      </c>
      <c r="AF3865" s="131">
        <f>Table5[[#This Row],[Column5]]+Table5[[#This Row],[Column13]]+Table5[[#This Row],[Column21]]+Table5[[#This Row],[Column18]]</f>
        <v>0</v>
      </c>
      <c r="AG3865" s="131">
        <f t="shared" si="668"/>
        <v>0</v>
      </c>
      <c r="AH3865" s="131">
        <f t="shared" si="669"/>
        <v>0</v>
      </c>
      <c r="AI3865" s="131">
        <f>Table5[[#This Row],[Column17]]-Table5[[#This Row],[Column20]]</f>
        <v>0</v>
      </c>
      <c r="AJ3865" s="131">
        <f t="shared" si="670"/>
        <v>0</v>
      </c>
      <c r="AK3865" s="131">
        <f t="shared" ref="AK3865:AK3928" si="673">AJ3865*T3865</f>
        <v>0</v>
      </c>
      <c r="AL3865" s="131">
        <f t="shared" si="671"/>
        <v>0</v>
      </c>
      <c r="AM3865" s="131" t="str">
        <f t="shared" si="672"/>
        <v/>
      </c>
      <c r="AN3865" s="131" t="str">
        <f t="shared" ref="AN3865:AN3928" ca="1" si="674">OFFSET(AM3865,COUNTA($AM:$AM)-ROW()-(ROW()-ROW($AN$2)-1),)</f>
        <v/>
      </c>
    </row>
    <row r="3866" spans="1:40" ht="20.25" customHeight="1" x14ac:dyDescent="0.3">
      <c r="A3866" s="127"/>
      <c r="B3866" s="164"/>
      <c r="C3866" s="139"/>
      <c r="D3866" s="140"/>
      <c r="E3866" s="139"/>
      <c r="F3866" s="139"/>
      <c r="G3866" s="140"/>
      <c r="H3866" s="139"/>
      <c r="I3866" s="129"/>
      <c r="L3866" s="128"/>
      <c r="M3866" s="128"/>
      <c r="N3866" s="128"/>
      <c r="O3866" s="128"/>
      <c r="P3866" s="128"/>
      <c r="Q3866" s="128"/>
      <c r="R3866" s="128"/>
      <c r="S3866" s="128"/>
      <c r="T3866" s="120">
        <f t="shared" si="664"/>
        <v>0</v>
      </c>
      <c r="U3866" s="131"/>
      <c r="V3866" s="131"/>
      <c r="W3866" s="131">
        <f>SUMIFS($F$3:F3866,$D$3:D3866,D3866,$C$3:C3866,"Buy")+SUMIFS($F$3:F3866,$D$3:D3866,D3866,$C$3:C3866,"Coin Deposit",$E$3:E3866,"&lt;&gt;")</f>
        <v>0</v>
      </c>
      <c r="X3866" s="131">
        <f t="shared" si="665"/>
        <v>0</v>
      </c>
      <c r="Y3866" s="131">
        <f>IF($D3866=Y$1,SUMIFS($H$3:$H3866,$G$3:$G3866,Y$1,$C$3:$C3866,"Sell"),0)</f>
        <v>0</v>
      </c>
      <c r="Z3866" s="131">
        <f t="shared" si="666"/>
        <v>0</v>
      </c>
      <c r="AA3866" s="131">
        <f>IF($D3866=AA$1,SUMIFS($H$3:$H3866,$G$3:$G3866,AA$1,$C$3:$C3866,"Sell"),0)</f>
        <v>0</v>
      </c>
      <c r="AB3866" s="131">
        <f t="shared" si="667"/>
        <v>0</v>
      </c>
      <c r="AC3866" s="131">
        <f>SUMIFS('Deductions and Deposits'!$H:$H,'Deductions and Deposits'!$G:$G,D3866,'Deductions and Deposits'!$F:$F,"&lt;="&amp;B3866)+SUMIFS($F$3:F3866,$D$3:D3866,D3866,$C$3:C3866,"Coin Deposit",$E$3:E3866,"")</f>
        <v>0</v>
      </c>
      <c r="AD3866" s="131">
        <f>SUMIFS('Deductions and Deposits'!$D:$D,'Deductions and Deposits'!$C:$C,D3866)+SUMIFS($F:$F,$D:$D,D3866,$C:$C,"Coin Deduction")</f>
        <v>0</v>
      </c>
      <c r="AE3866" s="131">
        <f>Table5[[#This Row],[Column4]]+Table5[[#This Row],[Column14]]+Table5[[#This Row],[Column19]]+Table5[[#This Row],[Column12]]</f>
        <v>0</v>
      </c>
      <c r="AF3866" s="131">
        <f>Table5[[#This Row],[Column5]]+Table5[[#This Row],[Column13]]+Table5[[#This Row],[Column21]]+Table5[[#This Row],[Column18]]</f>
        <v>0</v>
      </c>
      <c r="AG3866" s="131">
        <f t="shared" si="668"/>
        <v>0</v>
      </c>
      <c r="AH3866" s="131">
        <f t="shared" si="669"/>
        <v>0</v>
      </c>
      <c r="AI3866" s="131">
        <f>Table5[[#This Row],[Column17]]-Table5[[#This Row],[Column20]]</f>
        <v>0</v>
      </c>
      <c r="AJ3866" s="131">
        <f t="shared" si="670"/>
        <v>0</v>
      </c>
      <c r="AK3866" s="131">
        <f t="shared" si="673"/>
        <v>0</v>
      </c>
      <c r="AL3866" s="131">
        <f t="shared" si="671"/>
        <v>0</v>
      </c>
      <c r="AM3866" s="131" t="str">
        <f t="shared" si="672"/>
        <v/>
      </c>
      <c r="AN3866" s="131" t="str">
        <f t="shared" ca="1" si="674"/>
        <v/>
      </c>
    </row>
    <row r="3867" spans="1:40" ht="20.25" customHeight="1" x14ac:dyDescent="0.3">
      <c r="A3867" s="127"/>
      <c r="B3867" s="164"/>
      <c r="C3867" s="139"/>
      <c r="D3867" s="140"/>
      <c r="E3867" s="139"/>
      <c r="F3867" s="139"/>
      <c r="G3867" s="140"/>
      <c r="H3867" s="139"/>
      <c r="I3867" s="129"/>
      <c r="L3867" s="128"/>
      <c r="M3867" s="128"/>
      <c r="N3867" s="128"/>
      <c r="O3867" s="128"/>
      <c r="P3867" s="128"/>
      <c r="Q3867" s="128"/>
      <c r="R3867" s="128"/>
      <c r="S3867" s="128"/>
      <c r="T3867" s="120">
        <f t="shared" si="664"/>
        <v>0</v>
      </c>
      <c r="U3867" s="131"/>
      <c r="V3867" s="131"/>
      <c r="W3867" s="131">
        <f>SUMIFS($F$3:F3867,$D$3:D3867,D3867,$C$3:C3867,"Buy")+SUMIFS($F$3:F3867,$D$3:D3867,D3867,$C$3:C3867,"Coin Deposit",$E$3:E3867,"&lt;&gt;")</f>
        <v>0</v>
      </c>
      <c r="X3867" s="131">
        <f t="shared" si="665"/>
        <v>0</v>
      </c>
      <c r="Y3867" s="131">
        <f>IF($D3867=Y$1,SUMIFS($H$3:$H3867,$G$3:$G3867,Y$1,$C$3:$C3867,"Sell"),0)</f>
        <v>0</v>
      </c>
      <c r="Z3867" s="131">
        <f t="shared" si="666"/>
        <v>0</v>
      </c>
      <c r="AA3867" s="131">
        <f>IF($D3867=AA$1,SUMIFS($H$3:$H3867,$G$3:$G3867,AA$1,$C$3:$C3867,"Sell"),0)</f>
        <v>0</v>
      </c>
      <c r="AB3867" s="131">
        <f t="shared" si="667"/>
        <v>0</v>
      </c>
      <c r="AC3867" s="131">
        <f>SUMIFS('Deductions and Deposits'!$H:$H,'Deductions and Deposits'!$G:$G,D3867,'Deductions and Deposits'!$F:$F,"&lt;="&amp;B3867)+SUMIFS($F$3:F3867,$D$3:D3867,D3867,$C$3:C3867,"Coin Deposit",$E$3:E3867,"")</f>
        <v>0</v>
      </c>
      <c r="AD3867" s="131">
        <f>SUMIFS('Deductions and Deposits'!$D:$D,'Deductions and Deposits'!$C:$C,D3867)+SUMIFS($F:$F,$D:$D,D3867,$C:$C,"Coin Deduction")</f>
        <v>0</v>
      </c>
      <c r="AE3867" s="131">
        <f>Table5[[#This Row],[Column4]]+Table5[[#This Row],[Column14]]+Table5[[#This Row],[Column19]]+Table5[[#This Row],[Column12]]</f>
        <v>0</v>
      </c>
      <c r="AF3867" s="131">
        <f>Table5[[#This Row],[Column5]]+Table5[[#This Row],[Column13]]+Table5[[#This Row],[Column21]]+Table5[[#This Row],[Column18]]</f>
        <v>0</v>
      </c>
      <c r="AG3867" s="131">
        <f t="shared" si="668"/>
        <v>0</v>
      </c>
      <c r="AH3867" s="131">
        <f t="shared" si="669"/>
        <v>0</v>
      </c>
      <c r="AI3867" s="131">
        <f>Table5[[#This Row],[Column17]]-Table5[[#This Row],[Column20]]</f>
        <v>0</v>
      </c>
      <c r="AJ3867" s="131">
        <f t="shared" si="670"/>
        <v>0</v>
      </c>
      <c r="AK3867" s="131">
        <f t="shared" si="673"/>
        <v>0</v>
      </c>
      <c r="AL3867" s="131">
        <f t="shared" si="671"/>
        <v>0</v>
      </c>
      <c r="AM3867" s="131" t="str">
        <f t="shared" si="672"/>
        <v/>
      </c>
      <c r="AN3867" s="131" t="str">
        <f t="shared" ca="1" si="674"/>
        <v/>
      </c>
    </row>
    <row r="3868" spans="1:40" ht="20.25" customHeight="1" x14ac:dyDescent="0.3">
      <c r="A3868" s="127"/>
      <c r="B3868" s="164"/>
      <c r="C3868" s="139"/>
      <c r="D3868" s="140"/>
      <c r="E3868" s="139"/>
      <c r="F3868" s="139"/>
      <c r="G3868" s="140"/>
      <c r="H3868" s="139"/>
      <c r="I3868" s="129"/>
      <c r="L3868" s="128"/>
      <c r="M3868" s="128"/>
      <c r="N3868" s="128"/>
      <c r="O3868" s="128"/>
      <c r="P3868" s="128"/>
      <c r="Q3868" s="128"/>
      <c r="R3868" s="128"/>
      <c r="S3868" s="128"/>
      <c r="T3868" s="120">
        <f t="shared" si="664"/>
        <v>0</v>
      </c>
      <c r="U3868" s="131"/>
      <c r="V3868" s="131"/>
      <c r="W3868" s="131">
        <f>SUMIFS($F$3:F3868,$D$3:D3868,D3868,$C$3:C3868,"Buy")+SUMIFS($F$3:F3868,$D$3:D3868,D3868,$C$3:C3868,"Coin Deposit",$E$3:E3868,"&lt;&gt;")</f>
        <v>0</v>
      </c>
      <c r="X3868" s="131">
        <f t="shared" si="665"/>
        <v>0</v>
      </c>
      <c r="Y3868" s="131">
        <f>IF($D3868=Y$1,SUMIFS($H$3:$H3868,$G$3:$G3868,Y$1,$C$3:$C3868,"Sell"),0)</f>
        <v>0</v>
      </c>
      <c r="Z3868" s="131">
        <f t="shared" si="666"/>
        <v>0</v>
      </c>
      <c r="AA3868" s="131">
        <f>IF($D3868=AA$1,SUMIFS($H$3:$H3868,$G$3:$G3868,AA$1,$C$3:$C3868,"Sell"),0)</f>
        <v>0</v>
      </c>
      <c r="AB3868" s="131">
        <f t="shared" si="667"/>
        <v>0</v>
      </c>
      <c r="AC3868" s="131">
        <f>SUMIFS('Deductions and Deposits'!$H:$H,'Deductions and Deposits'!$G:$G,D3868,'Deductions and Deposits'!$F:$F,"&lt;="&amp;B3868)+SUMIFS($F$3:F3868,$D$3:D3868,D3868,$C$3:C3868,"Coin Deposit",$E$3:E3868,"")</f>
        <v>0</v>
      </c>
      <c r="AD3868" s="131">
        <f>SUMIFS('Deductions and Deposits'!$D:$D,'Deductions and Deposits'!$C:$C,D3868)+SUMIFS($F:$F,$D:$D,D3868,$C:$C,"Coin Deduction")</f>
        <v>0</v>
      </c>
      <c r="AE3868" s="131">
        <f>Table5[[#This Row],[Column4]]+Table5[[#This Row],[Column14]]+Table5[[#This Row],[Column19]]+Table5[[#This Row],[Column12]]</f>
        <v>0</v>
      </c>
      <c r="AF3868" s="131">
        <f>Table5[[#This Row],[Column5]]+Table5[[#This Row],[Column13]]+Table5[[#This Row],[Column21]]+Table5[[#This Row],[Column18]]</f>
        <v>0</v>
      </c>
      <c r="AG3868" s="131">
        <f t="shared" si="668"/>
        <v>0</v>
      </c>
      <c r="AH3868" s="131">
        <f t="shared" si="669"/>
        <v>0</v>
      </c>
      <c r="AI3868" s="131">
        <f>Table5[[#This Row],[Column17]]-Table5[[#This Row],[Column20]]</f>
        <v>0</v>
      </c>
      <c r="AJ3868" s="131">
        <f t="shared" si="670"/>
        <v>0</v>
      </c>
      <c r="AK3868" s="131">
        <f t="shared" si="673"/>
        <v>0</v>
      </c>
      <c r="AL3868" s="131">
        <f t="shared" si="671"/>
        <v>0</v>
      </c>
      <c r="AM3868" s="131" t="str">
        <f t="shared" si="672"/>
        <v/>
      </c>
      <c r="AN3868" s="131" t="str">
        <f t="shared" ca="1" si="674"/>
        <v/>
      </c>
    </row>
    <row r="3869" spans="1:40" ht="20.25" customHeight="1" x14ac:dyDescent="0.3">
      <c r="A3869" s="127"/>
      <c r="B3869" s="164"/>
      <c r="C3869" s="139"/>
      <c r="D3869" s="140"/>
      <c r="E3869" s="139"/>
      <c r="F3869" s="139"/>
      <c r="G3869" s="140"/>
      <c r="H3869" s="139"/>
      <c r="I3869" s="129"/>
      <c r="L3869" s="128"/>
      <c r="M3869" s="128"/>
      <c r="N3869" s="128"/>
      <c r="O3869" s="128"/>
      <c r="P3869" s="128"/>
      <c r="Q3869" s="128"/>
      <c r="R3869" s="128"/>
      <c r="S3869" s="128"/>
      <c r="T3869" s="120">
        <f t="shared" si="664"/>
        <v>0</v>
      </c>
      <c r="U3869" s="131"/>
      <c r="V3869" s="131"/>
      <c r="W3869" s="131">
        <f>SUMIFS($F$3:F3869,$D$3:D3869,D3869,$C$3:C3869,"Buy")+SUMIFS($F$3:F3869,$D$3:D3869,D3869,$C$3:C3869,"Coin Deposit",$E$3:E3869,"&lt;&gt;")</f>
        <v>0</v>
      </c>
      <c r="X3869" s="131">
        <f t="shared" si="665"/>
        <v>0</v>
      </c>
      <c r="Y3869" s="131">
        <f>IF($D3869=Y$1,SUMIFS($H$3:$H3869,$G$3:$G3869,Y$1,$C$3:$C3869,"Sell"),0)</f>
        <v>0</v>
      </c>
      <c r="Z3869" s="131">
        <f t="shared" si="666"/>
        <v>0</v>
      </c>
      <c r="AA3869" s="131">
        <f>IF($D3869=AA$1,SUMIFS($H$3:$H3869,$G$3:$G3869,AA$1,$C$3:$C3869,"Sell"),0)</f>
        <v>0</v>
      </c>
      <c r="AB3869" s="131">
        <f t="shared" si="667"/>
        <v>0</v>
      </c>
      <c r="AC3869" s="131">
        <f>SUMIFS('Deductions and Deposits'!$H:$H,'Deductions and Deposits'!$G:$G,D3869,'Deductions and Deposits'!$F:$F,"&lt;="&amp;B3869)+SUMIFS($F$3:F3869,$D$3:D3869,D3869,$C$3:C3869,"Coin Deposit",$E$3:E3869,"")</f>
        <v>0</v>
      </c>
      <c r="AD3869" s="131">
        <f>SUMIFS('Deductions and Deposits'!$D:$D,'Deductions and Deposits'!$C:$C,D3869)+SUMIFS($F:$F,$D:$D,D3869,$C:$C,"Coin Deduction")</f>
        <v>0</v>
      </c>
      <c r="AE3869" s="131">
        <f>Table5[[#This Row],[Column4]]+Table5[[#This Row],[Column14]]+Table5[[#This Row],[Column19]]+Table5[[#This Row],[Column12]]</f>
        <v>0</v>
      </c>
      <c r="AF3869" s="131">
        <f>Table5[[#This Row],[Column5]]+Table5[[#This Row],[Column13]]+Table5[[#This Row],[Column21]]+Table5[[#This Row],[Column18]]</f>
        <v>0</v>
      </c>
      <c r="AG3869" s="131">
        <f t="shared" si="668"/>
        <v>0</v>
      </c>
      <c r="AH3869" s="131">
        <f t="shared" si="669"/>
        <v>0</v>
      </c>
      <c r="AI3869" s="131">
        <f>Table5[[#This Row],[Column17]]-Table5[[#This Row],[Column20]]</f>
        <v>0</v>
      </c>
      <c r="AJ3869" s="131">
        <f t="shared" si="670"/>
        <v>0</v>
      </c>
      <c r="AK3869" s="131">
        <f t="shared" si="673"/>
        <v>0</v>
      </c>
      <c r="AL3869" s="131">
        <f t="shared" si="671"/>
        <v>0</v>
      </c>
      <c r="AM3869" s="131" t="str">
        <f t="shared" si="672"/>
        <v/>
      </c>
      <c r="AN3869" s="131" t="str">
        <f t="shared" ca="1" si="674"/>
        <v/>
      </c>
    </row>
    <row r="3870" spans="1:40" ht="20.25" customHeight="1" x14ac:dyDescent="0.3">
      <c r="A3870" s="127"/>
      <c r="B3870" s="164"/>
      <c r="C3870" s="139"/>
      <c r="D3870" s="140"/>
      <c r="E3870" s="139"/>
      <c r="F3870" s="139"/>
      <c r="G3870" s="140"/>
      <c r="H3870" s="139"/>
      <c r="I3870" s="129"/>
      <c r="L3870" s="128"/>
      <c r="M3870" s="128"/>
      <c r="N3870" s="128"/>
      <c r="O3870" s="128"/>
      <c r="P3870" s="128"/>
      <c r="Q3870" s="128"/>
      <c r="R3870" s="128"/>
      <c r="S3870" s="128"/>
      <c r="T3870" s="120">
        <f t="shared" si="664"/>
        <v>0</v>
      </c>
      <c r="U3870" s="131"/>
      <c r="V3870" s="131"/>
      <c r="W3870" s="131">
        <f>SUMIFS($F$3:F3870,$D$3:D3870,D3870,$C$3:C3870,"Buy")+SUMIFS($F$3:F3870,$D$3:D3870,D3870,$C$3:C3870,"Coin Deposit",$E$3:E3870,"&lt;&gt;")</f>
        <v>0</v>
      </c>
      <c r="X3870" s="131">
        <f t="shared" si="665"/>
        <v>0</v>
      </c>
      <c r="Y3870" s="131">
        <f>IF($D3870=Y$1,SUMIFS($H$3:$H3870,$G$3:$G3870,Y$1,$C$3:$C3870,"Sell"),0)</f>
        <v>0</v>
      </c>
      <c r="Z3870" s="131">
        <f t="shared" si="666"/>
        <v>0</v>
      </c>
      <c r="AA3870" s="131">
        <f>IF($D3870=AA$1,SUMIFS($H$3:$H3870,$G$3:$G3870,AA$1,$C$3:$C3870,"Sell"),0)</f>
        <v>0</v>
      </c>
      <c r="AB3870" s="131">
        <f t="shared" si="667"/>
        <v>0</v>
      </c>
      <c r="AC3870" s="131">
        <f>SUMIFS('Deductions and Deposits'!$H:$H,'Deductions and Deposits'!$G:$G,D3870,'Deductions and Deposits'!$F:$F,"&lt;="&amp;B3870)+SUMIFS($F$3:F3870,$D$3:D3870,D3870,$C$3:C3870,"Coin Deposit",$E$3:E3870,"")</f>
        <v>0</v>
      </c>
      <c r="AD3870" s="131">
        <f>SUMIFS('Deductions and Deposits'!$D:$D,'Deductions and Deposits'!$C:$C,D3870)+SUMIFS($F:$F,$D:$D,D3870,$C:$C,"Coin Deduction")</f>
        <v>0</v>
      </c>
      <c r="AE3870" s="131">
        <f>Table5[[#This Row],[Column4]]+Table5[[#This Row],[Column14]]+Table5[[#This Row],[Column19]]+Table5[[#This Row],[Column12]]</f>
        <v>0</v>
      </c>
      <c r="AF3870" s="131">
        <f>Table5[[#This Row],[Column5]]+Table5[[#This Row],[Column13]]+Table5[[#This Row],[Column21]]+Table5[[#This Row],[Column18]]</f>
        <v>0</v>
      </c>
      <c r="AG3870" s="131">
        <f t="shared" si="668"/>
        <v>0</v>
      </c>
      <c r="AH3870" s="131">
        <f t="shared" si="669"/>
        <v>0</v>
      </c>
      <c r="AI3870" s="131">
        <f>Table5[[#This Row],[Column17]]-Table5[[#This Row],[Column20]]</f>
        <v>0</v>
      </c>
      <c r="AJ3870" s="131">
        <f t="shared" si="670"/>
        <v>0</v>
      </c>
      <c r="AK3870" s="131">
        <f t="shared" si="673"/>
        <v>0</v>
      </c>
      <c r="AL3870" s="131">
        <f t="shared" si="671"/>
        <v>0</v>
      </c>
      <c r="AM3870" s="131" t="str">
        <f t="shared" si="672"/>
        <v/>
      </c>
      <c r="AN3870" s="131" t="str">
        <f t="shared" ca="1" si="674"/>
        <v/>
      </c>
    </row>
    <row r="3871" spans="1:40" ht="20.25" customHeight="1" x14ac:dyDescent="0.3">
      <c r="A3871" s="127"/>
      <c r="B3871" s="164"/>
      <c r="C3871" s="139"/>
      <c r="D3871" s="140"/>
      <c r="E3871" s="139"/>
      <c r="F3871" s="139"/>
      <c r="G3871" s="140"/>
      <c r="H3871" s="139"/>
      <c r="I3871" s="129"/>
      <c r="L3871" s="128"/>
      <c r="M3871" s="128"/>
      <c r="N3871" s="128"/>
      <c r="O3871" s="128"/>
      <c r="P3871" s="128"/>
      <c r="Q3871" s="128"/>
      <c r="R3871" s="128"/>
      <c r="S3871" s="128"/>
      <c r="T3871" s="120">
        <f t="shared" si="664"/>
        <v>0</v>
      </c>
      <c r="U3871" s="131"/>
      <c r="V3871" s="131"/>
      <c r="W3871" s="131">
        <f>SUMIFS($F$3:F3871,$D$3:D3871,D3871,$C$3:C3871,"Buy")+SUMIFS($F$3:F3871,$D$3:D3871,D3871,$C$3:C3871,"Coin Deposit",$E$3:E3871,"&lt;&gt;")</f>
        <v>0</v>
      </c>
      <c r="X3871" s="131">
        <f t="shared" si="665"/>
        <v>0</v>
      </c>
      <c r="Y3871" s="131">
        <f>IF($D3871=Y$1,SUMIFS($H$3:$H3871,$G$3:$G3871,Y$1,$C$3:$C3871,"Sell"),0)</f>
        <v>0</v>
      </c>
      <c r="Z3871" s="131">
        <f t="shared" si="666"/>
        <v>0</v>
      </c>
      <c r="AA3871" s="131">
        <f>IF($D3871=AA$1,SUMIFS($H$3:$H3871,$G$3:$G3871,AA$1,$C$3:$C3871,"Sell"),0)</f>
        <v>0</v>
      </c>
      <c r="AB3871" s="131">
        <f t="shared" si="667"/>
        <v>0</v>
      </c>
      <c r="AC3871" s="131">
        <f>SUMIFS('Deductions and Deposits'!$H:$H,'Deductions and Deposits'!$G:$G,D3871,'Deductions and Deposits'!$F:$F,"&lt;="&amp;B3871)+SUMIFS($F$3:F3871,$D$3:D3871,D3871,$C$3:C3871,"Coin Deposit",$E$3:E3871,"")</f>
        <v>0</v>
      </c>
      <c r="AD3871" s="131">
        <f>SUMIFS('Deductions and Deposits'!$D:$D,'Deductions and Deposits'!$C:$C,D3871)+SUMIFS($F:$F,$D:$D,D3871,$C:$C,"Coin Deduction")</f>
        <v>0</v>
      </c>
      <c r="AE3871" s="131">
        <f>Table5[[#This Row],[Column4]]+Table5[[#This Row],[Column14]]+Table5[[#This Row],[Column19]]+Table5[[#This Row],[Column12]]</f>
        <v>0</v>
      </c>
      <c r="AF3871" s="131">
        <f>Table5[[#This Row],[Column5]]+Table5[[#This Row],[Column13]]+Table5[[#This Row],[Column21]]+Table5[[#This Row],[Column18]]</f>
        <v>0</v>
      </c>
      <c r="AG3871" s="131">
        <f t="shared" si="668"/>
        <v>0</v>
      </c>
      <c r="AH3871" s="131">
        <f t="shared" si="669"/>
        <v>0</v>
      </c>
      <c r="AI3871" s="131">
        <f>Table5[[#This Row],[Column17]]-Table5[[#This Row],[Column20]]</f>
        <v>0</v>
      </c>
      <c r="AJ3871" s="131">
        <f t="shared" si="670"/>
        <v>0</v>
      </c>
      <c r="AK3871" s="131">
        <f t="shared" si="673"/>
        <v>0</v>
      </c>
      <c r="AL3871" s="131">
        <f t="shared" si="671"/>
        <v>0</v>
      </c>
      <c r="AM3871" s="131" t="str">
        <f t="shared" si="672"/>
        <v/>
      </c>
      <c r="AN3871" s="131" t="str">
        <f t="shared" ca="1" si="674"/>
        <v/>
      </c>
    </row>
    <row r="3872" spans="1:40" ht="20.25" customHeight="1" x14ac:dyDescent="0.3">
      <c r="A3872" s="127"/>
      <c r="B3872" s="164"/>
      <c r="C3872" s="139"/>
      <c r="D3872" s="140"/>
      <c r="E3872" s="139"/>
      <c r="F3872" s="139"/>
      <c r="G3872" s="140"/>
      <c r="H3872" s="139"/>
      <c r="I3872" s="129"/>
      <c r="L3872" s="128"/>
      <c r="M3872" s="128"/>
      <c r="N3872" s="128"/>
      <c r="O3872" s="128"/>
      <c r="P3872" s="128"/>
      <c r="Q3872" s="128"/>
      <c r="R3872" s="128"/>
      <c r="S3872" s="128"/>
      <c r="T3872" s="120">
        <f t="shared" si="664"/>
        <v>0</v>
      </c>
      <c r="U3872" s="131"/>
      <c r="V3872" s="131"/>
      <c r="W3872" s="131">
        <f>SUMIFS($F$3:F3872,$D$3:D3872,D3872,$C$3:C3872,"Buy")+SUMIFS($F$3:F3872,$D$3:D3872,D3872,$C$3:C3872,"Coin Deposit",$E$3:E3872,"&lt;&gt;")</f>
        <v>0</v>
      </c>
      <c r="X3872" s="131">
        <f t="shared" si="665"/>
        <v>0</v>
      </c>
      <c r="Y3872" s="131">
        <f>IF($D3872=Y$1,SUMIFS($H$3:$H3872,$G$3:$G3872,Y$1,$C$3:$C3872,"Sell"),0)</f>
        <v>0</v>
      </c>
      <c r="Z3872" s="131">
        <f t="shared" si="666"/>
        <v>0</v>
      </c>
      <c r="AA3872" s="131">
        <f>IF($D3872=AA$1,SUMIFS($H$3:$H3872,$G$3:$G3872,AA$1,$C$3:$C3872,"Sell"),0)</f>
        <v>0</v>
      </c>
      <c r="AB3872" s="131">
        <f t="shared" si="667"/>
        <v>0</v>
      </c>
      <c r="AC3872" s="131">
        <f>SUMIFS('Deductions and Deposits'!$H:$H,'Deductions and Deposits'!$G:$G,D3872,'Deductions and Deposits'!$F:$F,"&lt;="&amp;B3872)+SUMIFS($F$3:F3872,$D$3:D3872,D3872,$C$3:C3872,"Coin Deposit",$E$3:E3872,"")</f>
        <v>0</v>
      </c>
      <c r="AD3872" s="131">
        <f>SUMIFS('Deductions and Deposits'!$D:$D,'Deductions and Deposits'!$C:$C,D3872)+SUMIFS($F:$F,$D:$D,D3872,$C:$C,"Coin Deduction")</f>
        <v>0</v>
      </c>
      <c r="AE3872" s="131">
        <f>Table5[[#This Row],[Column4]]+Table5[[#This Row],[Column14]]+Table5[[#This Row],[Column19]]+Table5[[#This Row],[Column12]]</f>
        <v>0</v>
      </c>
      <c r="AF3872" s="131">
        <f>Table5[[#This Row],[Column5]]+Table5[[#This Row],[Column13]]+Table5[[#This Row],[Column21]]+Table5[[#This Row],[Column18]]</f>
        <v>0</v>
      </c>
      <c r="AG3872" s="131">
        <f t="shared" si="668"/>
        <v>0</v>
      </c>
      <c r="AH3872" s="131">
        <f t="shared" si="669"/>
        <v>0</v>
      </c>
      <c r="AI3872" s="131">
        <f>Table5[[#This Row],[Column17]]-Table5[[#This Row],[Column20]]</f>
        <v>0</v>
      </c>
      <c r="AJ3872" s="131">
        <f t="shared" si="670"/>
        <v>0</v>
      </c>
      <c r="AK3872" s="131">
        <f t="shared" si="673"/>
        <v>0</v>
      </c>
      <c r="AL3872" s="131">
        <f t="shared" si="671"/>
        <v>0</v>
      </c>
      <c r="AM3872" s="131" t="str">
        <f t="shared" si="672"/>
        <v/>
      </c>
      <c r="AN3872" s="131" t="str">
        <f t="shared" ca="1" si="674"/>
        <v/>
      </c>
    </row>
    <row r="3873" spans="1:40" ht="20.25" customHeight="1" x14ac:dyDescent="0.3">
      <c r="A3873" s="127"/>
      <c r="B3873" s="164"/>
      <c r="C3873" s="139"/>
      <c r="D3873" s="140"/>
      <c r="E3873" s="139"/>
      <c r="F3873" s="139"/>
      <c r="G3873" s="140"/>
      <c r="H3873" s="139"/>
      <c r="I3873" s="129"/>
      <c r="L3873" s="128"/>
      <c r="M3873" s="128"/>
      <c r="N3873" s="128"/>
      <c r="O3873" s="128"/>
      <c r="P3873" s="128"/>
      <c r="Q3873" s="128"/>
      <c r="R3873" s="128"/>
      <c r="S3873" s="128"/>
      <c r="T3873" s="120">
        <f t="shared" si="664"/>
        <v>0</v>
      </c>
      <c r="U3873" s="131"/>
      <c r="V3873" s="131"/>
      <c r="W3873" s="131">
        <f>SUMIFS($F$3:F3873,$D$3:D3873,D3873,$C$3:C3873,"Buy")+SUMIFS($F$3:F3873,$D$3:D3873,D3873,$C$3:C3873,"Coin Deposit",$E$3:E3873,"&lt;&gt;")</f>
        <v>0</v>
      </c>
      <c r="X3873" s="131">
        <f t="shared" si="665"/>
        <v>0</v>
      </c>
      <c r="Y3873" s="131">
        <f>IF($D3873=Y$1,SUMIFS($H$3:$H3873,$G$3:$G3873,Y$1,$C$3:$C3873,"Sell"),0)</f>
        <v>0</v>
      </c>
      <c r="Z3873" s="131">
        <f t="shared" si="666"/>
        <v>0</v>
      </c>
      <c r="AA3873" s="131">
        <f>IF($D3873=AA$1,SUMIFS($H$3:$H3873,$G$3:$G3873,AA$1,$C$3:$C3873,"Sell"),0)</f>
        <v>0</v>
      </c>
      <c r="AB3873" s="131">
        <f t="shared" si="667"/>
        <v>0</v>
      </c>
      <c r="AC3873" s="131">
        <f>SUMIFS('Deductions and Deposits'!$H:$H,'Deductions and Deposits'!$G:$G,D3873,'Deductions and Deposits'!$F:$F,"&lt;="&amp;B3873)+SUMIFS($F$3:F3873,$D$3:D3873,D3873,$C$3:C3873,"Coin Deposit",$E$3:E3873,"")</f>
        <v>0</v>
      </c>
      <c r="AD3873" s="131">
        <f>SUMIFS('Deductions and Deposits'!$D:$D,'Deductions and Deposits'!$C:$C,D3873)+SUMIFS($F:$F,$D:$D,D3873,$C:$C,"Coin Deduction")</f>
        <v>0</v>
      </c>
      <c r="AE3873" s="131">
        <f>Table5[[#This Row],[Column4]]+Table5[[#This Row],[Column14]]+Table5[[#This Row],[Column19]]+Table5[[#This Row],[Column12]]</f>
        <v>0</v>
      </c>
      <c r="AF3873" s="131">
        <f>Table5[[#This Row],[Column5]]+Table5[[#This Row],[Column13]]+Table5[[#This Row],[Column21]]+Table5[[#This Row],[Column18]]</f>
        <v>0</v>
      </c>
      <c r="AG3873" s="131">
        <f t="shared" si="668"/>
        <v>0</v>
      </c>
      <c r="AH3873" s="131">
        <f t="shared" si="669"/>
        <v>0</v>
      </c>
      <c r="AI3873" s="131">
        <f>Table5[[#This Row],[Column17]]-Table5[[#This Row],[Column20]]</f>
        <v>0</v>
      </c>
      <c r="AJ3873" s="131">
        <f t="shared" si="670"/>
        <v>0</v>
      </c>
      <c r="AK3873" s="131">
        <f t="shared" si="673"/>
        <v>0</v>
      </c>
      <c r="AL3873" s="131">
        <f t="shared" si="671"/>
        <v>0</v>
      </c>
      <c r="AM3873" s="131" t="str">
        <f t="shared" si="672"/>
        <v/>
      </c>
      <c r="AN3873" s="131" t="str">
        <f t="shared" ca="1" si="674"/>
        <v/>
      </c>
    </row>
    <row r="3874" spans="1:40" ht="20.25" customHeight="1" x14ac:dyDescent="0.3">
      <c r="A3874" s="127"/>
      <c r="B3874" s="164"/>
      <c r="C3874" s="139"/>
      <c r="D3874" s="140"/>
      <c r="E3874" s="139"/>
      <c r="F3874" s="139"/>
      <c r="G3874" s="140"/>
      <c r="H3874" s="139"/>
      <c r="I3874" s="129"/>
      <c r="L3874" s="128"/>
      <c r="M3874" s="128"/>
      <c r="N3874" s="128"/>
      <c r="O3874" s="128"/>
      <c r="P3874" s="128"/>
      <c r="Q3874" s="128"/>
      <c r="R3874" s="128"/>
      <c r="S3874" s="128"/>
      <c r="T3874" s="120">
        <f t="shared" si="664"/>
        <v>0</v>
      </c>
      <c r="U3874" s="131"/>
      <c r="V3874" s="131"/>
      <c r="W3874" s="131">
        <f>SUMIFS($F$3:F3874,$D$3:D3874,D3874,$C$3:C3874,"Buy")+SUMIFS($F$3:F3874,$D$3:D3874,D3874,$C$3:C3874,"Coin Deposit",$E$3:E3874,"&lt;&gt;")</f>
        <v>0</v>
      </c>
      <c r="X3874" s="131">
        <f t="shared" si="665"/>
        <v>0</v>
      </c>
      <c r="Y3874" s="131">
        <f>IF($D3874=Y$1,SUMIFS($H$3:$H3874,$G$3:$G3874,Y$1,$C$3:$C3874,"Sell"),0)</f>
        <v>0</v>
      </c>
      <c r="Z3874" s="131">
        <f t="shared" si="666"/>
        <v>0</v>
      </c>
      <c r="AA3874" s="131">
        <f>IF($D3874=AA$1,SUMIFS($H$3:$H3874,$G$3:$G3874,AA$1,$C$3:$C3874,"Sell"),0)</f>
        <v>0</v>
      </c>
      <c r="AB3874" s="131">
        <f t="shared" si="667"/>
        <v>0</v>
      </c>
      <c r="AC3874" s="131">
        <f>SUMIFS('Deductions and Deposits'!$H:$H,'Deductions and Deposits'!$G:$G,D3874,'Deductions and Deposits'!$F:$F,"&lt;="&amp;B3874)+SUMIFS($F$3:F3874,$D$3:D3874,D3874,$C$3:C3874,"Coin Deposit",$E$3:E3874,"")</f>
        <v>0</v>
      </c>
      <c r="AD3874" s="131">
        <f>SUMIFS('Deductions and Deposits'!$D:$D,'Deductions and Deposits'!$C:$C,D3874)+SUMIFS($F:$F,$D:$D,D3874,$C:$C,"Coin Deduction")</f>
        <v>0</v>
      </c>
      <c r="AE3874" s="131">
        <f>Table5[[#This Row],[Column4]]+Table5[[#This Row],[Column14]]+Table5[[#This Row],[Column19]]+Table5[[#This Row],[Column12]]</f>
        <v>0</v>
      </c>
      <c r="AF3874" s="131">
        <f>Table5[[#This Row],[Column5]]+Table5[[#This Row],[Column13]]+Table5[[#This Row],[Column21]]+Table5[[#This Row],[Column18]]</f>
        <v>0</v>
      </c>
      <c r="AG3874" s="131">
        <f t="shared" si="668"/>
        <v>0</v>
      </c>
      <c r="AH3874" s="131">
        <f t="shared" si="669"/>
        <v>0</v>
      </c>
      <c r="AI3874" s="131">
        <f>Table5[[#This Row],[Column17]]-Table5[[#This Row],[Column20]]</f>
        <v>0</v>
      </c>
      <c r="AJ3874" s="131">
        <f t="shared" si="670"/>
        <v>0</v>
      </c>
      <c r="AK3874" s="131">
        <f t="shared" si="673"/>
        <v>0</v>
      </c>
      <c r="AL3874" s="131">
        <f t="shared" si="671"/>
        <v>0</v>
      </c>
      <c r="AM3874" s="131" t="str">
        <f t="shared" si="672"/>
        <v/>
      </c>
      <c r="AN3874" s="131" t="str">
        <f t="shared" ca="1" si="674"/>
        <v/>
      </c>
    </row>
    <row r="3875" spans="1:40" ht="20.25" customHeight="1" x14ac:dyDescent="0.3">
      <c r="A3875" s="127"/>
      <c r="B3875" s="164"/>
      <c r="C3875" s="139"/>
      <c r="D3875" s="140"/>
      <c r="E3875" s="139"/>
      <c r="F3875" s="139"/>
      <c r="G3875" s="140"/>
      <c r="H3875" s="139"/>
      <c r="I3875" s="129"/>
      <c r="L3875" s="128"/>
      <c r="M3875" s="128"/>
      <c r="N3875" s="128"/>
      <c r="O3875" s="128"/>
      <c r="P3875" s="128"/>
      <c r="Q3875" s="128"/>
      <c r="R3875" s="128"/>
      <c r="S3875" s="128"/>
      <c r="T3875" s="120">
        <f t="shared" si="664"/>
        <v>0</v>
      </c>
      <c r="U3875" s="131"/>
      <c r="V3875" s="131"/>
      <c r="W3875" s="131">
        <f>SUMIFS($F$3:F3875,$D$3:D3875,D3875,$C$3:C3875,"Buy")+SUMIFS($F$3:F3875,$D$3:D3875,D3875,$C$3:C3875,"Coin Deposit",$E$3:E3875,"&lt;&gt;")</f>
        <v>0</v>
      </c>
      <c r="X3875" s="131">
        <f t="shared" si="665"/>
        <v>0</v>
      </c>
      <c r="Y3875" s="131">
        <f>IF($D3875=Y$1,SUMIFS($H$3:$H3875,$G$3:$G3875,Y$1,$C$3:$C3875,"Sell"),0)</f>
        <v>0</v>
      </c>
      <c r="Z3875" s="131">
        <f t="shared" si="666"/>
        <v>0</v>
      </c>
      <c r="AA3875" s="131">
        <f>IF($D3875=AA$1,SUMIFS($H$3:$H3875,$G$3:$G3875,AA$1,$C$3:$C3875,"Sell"),0)</f>
        <v>0</v>
      </c>
      <c r="AB3875" s="131">
        <f t="shared" si="667"/>
        <v>0</v>
      </c>
      <c r="AC3875" s="131">
        <f>SUMIFS('Deductions and Deposits'!$H:$H,'Deductions and Deposits'!$G:$G,D3875,'Deductions and Deposits'!$F:$F,"&lt;="&amp;B3875)+SUMIFS($F$3:F3875,$D$3:D3875,D3875,$C$3:C3875,"Coin Deposit",$E$3:E3875,"")</f>
        <v>0</v>
      </c>
      <c r="AD3875" s="131">
        <f>SUMIFS('Deductions and Deposits'!$D:$D,'Deductions and Deposits'!$C:$C,D3875)+SUMIFS($F:$F,$D:$D,D3875,$C:$C,"Coin Deduction")</f>
        <v>0</v>
      </c>
      <c r="AE3875" s="131">
        <f>Table5[[#This Row],[Column4]]+Table5[[#This Row],[Column14]]+Table5[[#This Row],[Column19]]+Table5[[#This Row],[Column12]]</f>
        <v>0</v>
      </c>
      <c r="AF3875" s="131">
        <f>Table5[[#This Row],[Column5]]+Table5[[#This Row],[Column13]]+Table5[[#This Row],[Column21]]+Table5[[#This Row],[Column18]]</f>
        <v>0</v>
      </c>
      <c r="AG3875" s="131">
        <f t="shared" si="668"/>
        <v>0</v>
      </c>
      <c r="AH3875" s="131">
        <f t="shared" si="669"/>
        <v>0</v>
      </c>
      <c r="AI3875" s="131">
        <f>Table5[[#This Row],[Column17]]-Table5[[#This Row],[Column20]]</f>
        <v>0</v>
      </c>
      <c r="AJ3875" s="131">
        <f t="shared" si="670"/>
        <v>0</v>
      </c>
      <c r="AK3875" s="131">
        <f t="shared" si="673"/>
        <v>0</v>
      </c>
      <c r="AL3875" s="131">
        <f t="shared" si="671"/>
        <v>0</v>
      </c>
      <c r="AM3875" s="131" t="str">
        <f t="shared" si="672"/>
        <v/>
      </c>
      <c r="AN3875" s="131" t="str">
        <f t="shared" ca="1" si="674"/>
        <v/>
      </c>
    </row>
    <row r="3876" spans="1:40" ht="20.25" customHeight="1" x14ac:dyDescent="0.3">
      <c r="A3876" s="127"/>
      <c r="B3876" s="164"/>
      <c r="C3876" s="139"/>
      <c r="D3876" s="140"/>
      <c r="E3876" s="139"/>
      <c r="F3876" s="139"/>
      <c r="G3876" s="140"/>
      <c r="H3876" s="139"/>
      <c r="I3876" s="129"/>
      <c r="L3876" s="128"/>
      <c r="M3876" s="128"/>
      <c r="N3876" s="128"/>
      <c r="O3876" s="128"/>
      <c r="P3876" s="128"/>
      <c r="Q3876" s="128"/>
      <c r="R3876" s="128"/>
      <c r="S3876" s="128"/>
      <c r="T3876" s="120">
        <f t="shared" si="664"/>
        <v>0</v>
      </c>
      <c r="U3876" s="131"/>
      <c r="V3876" s="131"/>
      <c r="W3876" s="131">
        <f>SUMIFS($F$3:F3876,$D$3:D3876,D3876,$C$3:C3876,"Buy")+SUMIFS($F$3:F3876,$D$3:D3876,D3876,$C$3:C3876,"Coin Deposit",$E$3:E3876,"&lt;&gt;")</f>
        <v>0</v>
      </c>
      <c r="X3876" s="131">
        <f t="shared" si="665"/>
        <v>0</v>
      </c>
      <c r="Y3876" s="131">
        <f>IF($D3876=Y$1,SUMIFS($H$3:$H3876,$G$3:$G3876,Y$1,$C$3:$C3876,"Sell"),0)</f>
        <v>0</v>
      </c>
      <c r="Z3876" s="131">
        <f t="shared" si="666"/>
        <v>0</v>
      </c>
      <c r="AA3876" s="131">
        <f>IF($D3876=AA$1,SUMIFS($H$3:$H3876,$G$3:$G3876,AA$1,$C$3:$C3876,"Sell"),0)</f>
        <v>0</v>
      </c>
      <c r="AB3876" s="131">
        <f t="shared" si="667"/>
        <v>0</v>
      </c>
      <c r="AC3876" s="131">
        <f>SUMIFS('Deductions and Deposits'!$H:$H,'Deductions and Deposits'!$G:$G,D3876,'Deductions and Deposits'!$F:$F,"&lt;="&amp;B3876)+SUMIFS($F$3:F3876,$D$3:D3876,D3876,$C$3:C3876,"Coin Deposit",$E$3:E3876,"")</f>
        <v>0</v>
      </c>
      <c r="AD3876" s="131">
        <f>SUMIFS('Deductions and Deposits'!$D:$D,'Deductions and Deposits'!$C:$C,D3876)+SUMIFS($F:$F,$D:$D,D3876,$C:$C,"Coin Deduction")</f>
        <v>0</v>
      </c>
      <c r="AE3876" s="131">
        <f>Table5[[#This Row],[Column4]]+Table5[[#This Row],[Column14]]+Table5[[#This Row],[Column19]]+Table5[[#This Row],[Column12]]</f>
        <v>0</v>
      </c>
      <c r="AF3876" s="131">
        <f>Table5[[#This Row],[Column5]]+Table5[[#This Row],[Column13]]+Table5[[#This Row],[Column21]]+Table5[[#This Row],[Column18]]</f>
        <v>0</v>
      </c>
      <c r="AG3876" s="131">
        <f t="shared" si="668"/>
        <v>0</v>
      </c>
      <c r="AH3876" s="131">
        <f t="shared" si="669"/>
        <v>0</v>
      </c>
      <c r="AI3876" s="131">
        <f>Table5[[#This Row],[Column17]]-Table5[[#This Row],[Column20]]</f>
        <v>0</v>
      </c>
      <c r="AJ3876" s="131">
        <f t="shared" si="670"/>
        <v>0</v>
      </c>
      <c r="AK3876" s="131">
        <f t="shared" si="673"/>
        <v>0</v>
      </c>
      <c r="AL3876" s="131">
        <f t="shared" si="671"/>
        <v>0</v>
      </c>
      <c r="AM3876" s="131" t="str">
        <f t="shared" si="672"/>
        <v/>
      </c>
      <c r="AN3876" s="131" t="str">
        <f t="shared" ca="1" si="674"/>
        <v/>
      </c>
    </row>
    <row r="3877" spans="1:40" ht="20.25" customHeight="1" x14ac:dyDescent="0.3">
      <c r="A3877" s="127"/>
      <c r="B3877" s="164"/>
      <c r="C3877" s="139"/>
      <c r="D3877" s="140"/>
      <c r="E3877" s="139"/>
      <c r="F3877" s="139"/>
      <c r="G3877" s="140"/>
      <c r="H3877" s="139"/>
      <c r="I3877" s="129"/>
      <c r="L3877" s="128"/>
      <c r="M3877" s="128"/>
      <c r="N3877" s="128"/>
      <c r="O3877" s="128"/>
      <c r="P3877" s="128"/>
      <c r="Q3877" s="128"/>
      <c r="R3877" s="128"/>
      <c r="S3877" s="128"/>
      <c r="T3877" s="120">
        <f t="shared" si="664"/>
        <v>0</v>
      </c>
      <c r="U3877" s="131"/>
      <c r="V3877" s="131"/>
      <c r="W3877" s="131">
        <f>SUMIFS($F$3:F3877,$D$3:D3877,D3877,$C$3:C3877,"Buy")+SUMIFS($F$3:F3877,$D$3:D3877,D3877,$C$3:C3877,"Coin Deposit",$E$3:E3877,"&lt;&gt;")</f>
        <v>0</v>
      </c>
      <c r="X3877" s="131">
        <f t="shared" si="665"/>
        <v>0</v>
      </c>
      <c r="Y3877" s="131">
        <f>IF($D3877=Y$1,SUMIFS($H$3:$H3877,$G$3:$G3877,Y$1,$C$3:$C3877,"Sell"),0)</f>
        <v>0</v>
      </c>
      <c r="Z3877" s="131">
        <f t="shared" si="666"/>
        <v>0</v>
      </c>
      <c r="AA3877" s="131">
        <f>IF($D3877=AA$1,SUMIFS($H$3:$H3877,$G$3:$G3877,AA$1,$C$3:$C3877,"Sell"),0)</f>
        <v>0</v>
      </c>
      <c r="AB3877" s="131">
        <f t="shared" si="667"/>
        <v>0</v>
      </c>
      <c r="AC3877" s="131">
        <f>SUMIFS('Deductions and Deposits'!$H:$H,'Deductions and Deposits'!$G:$G,D3877,'Deductions and Deposits'!$F:$F,"&lt;="&amp;B3877)+SUMIFS($F$3:F3877,$D$3:D3877,D3877,$C$3:C3877,"Coin Deposit",$E$3:E3877,"")</f>
        <v>0</v>
      </c>
      <c r="AD3877" s="131">
        <f>SUMIFS('Deductions and Deposits'!$D:$D,'Deductions and Deposits'!$C:$C,D3877)+SUMIFS($F:$F,$D:$D,D3877,$C:$C,"Coin Deduction")</f>
        <v>0</v>
      </c>
      <c r="AE3877" s="131">
        <f>Table5[[#This Row],[Column4]]+Table5[[#This Row],[Column14]]+Table5[[#This Row],[Column19]]+Table5[[#This Row],[Column12]]</f>
        <v>0</v>
      </c>
      <c r="AF3877" s="131">
        <f>Table5[[#This Row],[Column5]]+Table5[[#This Row],[Column13]]+Table5[[#This Row],[Column21]]+Table5[[#This Row],[Column18]]</f>
        <v>0</v>
      </c>
      <c r="AG3877" s="131">
        <f t="shared" si="668"/>
        <v>0</v>
      </c>
      <c r="AH3877" s="131">
        <f t="shared" si="669"/>
        <v>0</v>
      </c>
      <c r="AI3877" s="131">
        <f>Table5[[#This Row],[Column17]]-Table5[[#This Row],[Column20]]</f>
        <v>0</v>
      </c>
      <c r="AJ3877" s="131">
        <f t="shared" si="670"/>
        <v>0</v>
      </c>
      <c r="AK3877" s="131">
        <f t="shared" si="673"/>
        <v>0</v>
      </c>
      <c r="AL3877" s="131">
        <f t="shared" si="671"/>
        <v>0</v>
      </c>
      <c r="AM3877" s="131" t="str">
        <f t="shared" si="672"/>
        <v/>
      </c>
      <c r="AN3877" s="131" t="str">
        <f t="shared" ca="1" si="674"/>
        <v/>
      </c>
    </row>
    <row r="3878" spans="1:40" ht="20.25" customHeight="1" x14ac:dyDescent="0.3">
      <c r="A3878" s="127"/>
      <c r="B3878" s="164"/>
      <c r="C3878" s="139"/>
      <c r="D3878" s="140"/>
      <c r="E3878" s="139"/>
      <c r="F3878" s="139"/>
      <c r="G3878" s="140"/>
      <c r="H3878" s="139"/>
      <c r="I3878" s="129"/>
      <c r="L3878" s="128"/>
      <c r="M3878" s="128"/>
      <c r="N3878" s="128"/>
      <c r="O3878" s="128"/>
      <c r="P3878" s="128"/>
      <c r="Q3878" s="128"/>
      <c r="R3878" s="128"/>
      <c r="S3878" s="128"/>
      <c r="T3878" s="120">
        <f t="shared" si="664"/>
        <v>0</v>
      </c>
      <c r="U3878" s="131"/>
      <c r="V3878" s="131"/>
      <c r="W3878" s="131">
        <f>SUMIFS($F$3:F3878,$D$3:D3878,D3878,$C$3:C3878,"Buy")+SUMIFS($F$3:F3878,$D$3:D3878,D3878,$C$3:C3878,"Coin Deposit",$E$3:E3878,"&lt;&gt;")</f>
        <v>0</v>
      </c>
      <c r="X3878" s="131">
        <f t="shared" si="665"/>
        <v>0</v>
      </c>
      <c r="Y3878" s="131">
        <f>IF($D3878=Y$1,SUMIFS($H$3:$H3878,$G$3:$G3878,Y$1,$C$3:$C3878,"Sell"),0)</f>
        <v>0</v>
      </c>
      <c r="Z3878" s="131">
        <f t="shared" si="666"/>
        <v>0</v>
      </c>
      <c r="AA3878" s="131">
        <f>IF($D3878=AA$1,SUMIFS($H$3:$H3878,$G$3:$G3878,AA$1,$C$3:$C3878,"Sell"),0)</f>
        <v>0</v>
      </c>
      <c r="AB3878" s="131">
        <f t="shared" si="667"/>
        <v>0</v>
      </c>
      <c r="AC3878" s="131">
        <f>SUMIFS('Deductions and Deposits'!$H:$H,'Deductions and Deposits'!$G:$G,D3878,'Deductions and Deposits'!$F:$F,"&lt;="&amp;B3878)+SUMIFS($F$3:F3878,$D$3:D3878,D3878,$C$3:C3878,"Coin Deposit",$E$3:E3878,"")</f>
        <v>0</v>
      </c>
      <c r="AD3878" s="131">
        <f>SUMIFS('Deductions and Deposits'!$D:$D,'Deductions and Deposits'!$C:$C,D3878)+SUMIFS($F:$F,$D:$D,D3878,$C:$C,"Coin Deduction")</f>
        <v>0</v>
      </c>
      <c r="AE3878" s="131">
        <f>Table5[[#This Row],[Column4]]+Table5[[#This Row],[Column14]]+Table5[[#This Row],[Column19]]+Table5[[#This Row],[Column12]]</f>
        <v>0</v>
      </c>
      <c r="AF3878" s="131">
        <f>Table5[[#This Row],[Column5]]+Table5[[#This Row],[Column13]]+Table5[[#This Row],[Column21]]+Table5[[#This Row],[Column18]]</f>
        <v>0</v>
      </c>
      <c r="AG3878" s="131">
        <f t="shared" si="668"/>
        <v>0</v>
      </c>
      <c r="AH3878" s="131">
        <f t="shared" si="669"/>
        <v>0</v>
      </c>
      <c r="AI3878" s="131">
        <f>Table5[[#This Row],[Column17]]-Table5[[#This Row],[Column20]]</f>
        <v>0</v>
      </c>
      <c r="AJ3878" s="131">
        <f t="shared" si="670"/>
        <v>0</v>
      </c>
      <c r="AK3878" s="131">
        <f t="shared" si="673"/>
        <v>0</v>
      </c>
      <c r="AL3878" s="131">
        <f t="shared" si="671"/>
        <v>0</v>
      </c>
      <c r="AM3878" s="131" t="str">
        <f t="shared" si="672"/>
        <v/>
      </c>
      <c r="AN3878" s="131" t="str">
        <f t="shared" ca="1" si="674"/>
        <v/>
      </c>
    </row>
    <row r="3879" spans="1:40" ht="20.25" customHeight="1" x14ac:dyDescent="0.3">
      <c r="A3879" s="127"/>
      <c r="B3879" s="164"/>
      <c r="C3879" s="139"/>
      <c r="D3879" s="140"/>
      <c r="E3879" s="139"/>
      <c r="F3879" s="139"/>
      <c r="G3879" s="140"/>
      <c r="H3879" s="139"/>
      <c r="I3879" s="129"/>
      <c r="L3879" s="128"/>
      <c r="M3879" s="128"/>
      <c r="N3879" s="128"/>
      <c r="O3879" s="128"/>
      <c r="P3879" s="128"/>
      <c r="Q3879" s="128"/>
      <c r="R3879" s="128"/>
      <c r="S3879" s="128"/>
      <c r="T3879" s="120">
        <f t="shared" si="664"/>
        <v>0</v>
      </c>
      <c r="U3879" s="131"/>
      <c r="V3879" s="131"/>
      <c r="W3879" s="131">
        <f>SUMIFS($F$3:F3879,$D$3:D3879,D3879,$C$3:C3879,"Buy")+SUMIFS($F$3:F3879,$D$3:D3879,D3879,$C$3:C3879,"Coin Deposit",$E$3:E3879,"&lt;&gt;")</f>
        <v>0</v>
      </c>
      <c r="X3879" s="131">
        <f t="shared" si="665"/>
        <v>0</v>
      </c>
      <c r="Y3879" s="131">
        <f>IF($D3879=Y$1,SUMIFS($H$3:$H3879,$G$3:$G3879,Y$1,$C$3:$C3879,"Sell"),0)</f>
        <v>0</v>
      </c>
      <c r="Z3879" s="131">
        <f t="shared" si="666"/>
        <v>0</v>
      </c>
      <c r="AA3879" s="131">
        <f>IF($D3879=AA$1,SUMIFS($H$3:$H3879,$G$3:$G3879,AA$1,$C$3:$C3879,"Sell"),0)</f>
        <v>0</v>
      </c>
      <c r="AB3879" s="131">
        <f t="shared" si="667"/>
        <v>0</v>
      </c>
      <c r="AC3879" s="131">
        <f>SUMIFS('Deductions and Deposits'!$H:$H,'Deductions and Deposits'!$G:$G,D3879,'Deductions and Deposits'!$F:$F,"&lt;="&amp;B3879)+SUMIFS($F$3:F3879,$D$3:D3879,D3879,$C$3:C3879,"Coin Deposit",$E$3:E3879,"")</f>
        <v>0</v>
      </c>
      <c r="AD3879" s="131">
        <f>SUMIFS('Deductions and Deposits'!$D:$D,'Deductions and Deposits'!$C:$C,D3879)+SUMIFS($F:$F,$D:$D,D3879,$C:$C,"Coin Deduction")</f>
        <v>0</v>
      </c>
      <c r="AE3879" s="131">
        <f>Table5[[#This Row],[Column4]]+Table5[[#This Row],[Column14]]+Table5[[#This Row],[Column19]]+Table5[[#This Row],[Column12]]</f>
        <v>0</v>
      </c>
      <c r="AF3879" s="131">
        <f>Table5[[#This Row],[Column5]]+Table5[[#This Row],[Column13]]+Table5[[#This Row],[Column21]]+Table5[[#This Row],[Column18]]</f>
        <v>0</v>
      </c>
      <c r="AG3879" s="131">
        <f t="shared" si="668"/>
        <v>0</v>
      </c>
      <c r="AH3879" s="131">
        <f t="shared" si="669"/>
        <v>0</v>
      </c>
      <c r="AI3879" s="131">
        <f>Table5[[#This Row],[Column17]]-Table5[[#This Row],[Column20]]</f>
        <v>0</v>
      </c>
      <c r="AJ3879" s="131">
        <f t="shared" si="670"/>
        <v>0</v>
      </c>
      <c r="AK3879" s="131">
        <f t="shared" si="673"/>
        <v>0</v>
      </c>
      <c r="AL3879" s="131">
        <f t="shared" si="671"/>
        <v>0</v>
      </c>
      <c r="AM3879" s="131" t="str">
        <f t="shared" si="672"/>
        <v/>
      </c>
      <c r="AN3879" s="131" t="str">
        <f t="shared" ca="1" si="674"/>
        <v/>
      </c>
    </row>
    <row r="3880" spans="1:40" ht="20.25" customHeight="1" x14ac:dyDescent="0.3">
      <c r="A3880" s="127"/>
      <c r="B3880" s="164"/>
      <c r="C3880" s="139"/>
      <c r="D3880" s="140"/>
      <c r="E3880" s="139"/>
      <c r="F3880" s="139"/>
      <c r="G3880" s="140"/>
      <c r="H3880" s="139"/>
      <c r="I3880" s="129"/>
      <c r="L3880" s="128"/>
      <c r="M3880" s="128"/>
      <c r="N3880" s="128"/>
      <c r="O3880" s="128"/>
      <c r="P3880" s="128"/>
      <c r="Q3880" s="128"/>
      <c r="R3880" s="128"/>
      <c r="S3880" s="128"/>
      <c r="T3880" s="120">
        <f t="shared" si="664"/>
        <v>0</v>
      </c>
      <c r="U3880" s="131"/>
      <c r="V3880" s="131"/>
      <c r="W3880" s="131">
        <f>SUMIFS($F$3:F3880,$D$3:D3880,D3880,$C$3:C3880,"Buy")+SUMIFS($F$3:F3880,$D$3:D3880,D3880,$C$3:C3880,"Coin Deposit",$E$3:E3880,"&lt;&gt;")</f>
        <v>0</v>
      </c>
      <c r="X3880" s="131">
        <f t="shared" si="665"/>
        <v>0</v>
      </c>
      <c r="Y3880" s="131">
        <f>IF($D3880=Y$1,SUMIFS($H$3:$H3880,$G$3:$G3880,Y$1,$C$3:$C3880,"Sell"),0)</f>
        <v>0</v>
      </c>
      <c r="Z3880" s="131">
        <f t="shared" si="666"/>
        <v>0</v>
      </c>
      <c r="AA3880" s="131">
        <f>IF($D3880=AA$1,SUMIFS($H$3:$H3880,$G$3:$G3880,AA$1,$C$3:$C3880,"Sell"),0)</f>
        <v>0</v>
      </c>
      <c r="AB3880" s="131">
        <f t="shared" si="667"/>
        <v>0</v>
      </c>
      <c r="AC3880" s="131">
        <f>SUMIFS('Deductions and Deposits'!$H:$H,'Deductions and Deposits'!$G:$G,D3880,'Deductions and Deposits'!$F:$F,"&lt;="&amp;B3880)+SUMIFS($F$3:F3880,$D$3:D3880,D3880,$C$3:C3880,"Coin Deposit",$E$3:E3880,"")</f>
        <v>0</v>
      </c>
      <c r="AD3880" s="131">
        <f>SUMIFS('Deductions and Deposits'!$D:$D,'Deductions and Deposits'!$C:$C,D3880)+SUMIFS($F:$F,$D:$D,D3880,$C:$C,"Coin Deduction")</f>
        <v>0</v>
      </c>
      <c r="AE3880" s="131">
        <f>Table5[[#This Row],[Column4]]+Table5[[#This Row],[Column14]]+Table5[[#This Row],[Column19]]+Table5[[#This Row],[Column12]]</f>
        <v>0</v>
      </c>
      <c r="AF3880" s="131">
        <f>Table5[[#This Row],[Column5]]+Table5[[#This Row],[Column13]]+Table5[[#This Row],[Column21]]+Table5[[#This Row],[Column18]]</f>
        <v>0</v>
      </c>
      <c r="AG3880" s="131">
        <f t="shared" si="668"/>
        <v>0</v>
      </c>
      <c r="AH3880" s="131">
        <f t="shared" si="669"/>
        <v>0</v>
      </c>
      <c r="AI3880" s="131">
        <f>Table5[[#This Row],[Column17]]-Table5[[#This Row],[Column20]]</f>
        <v>0</v>
      </c>
      <c r="AJ3880" s="131">
        <f t="shared" si="670"/>
        <v>0</v>
      </c>
      <c r="AK3880" s="131">
        <f t="shared" si="673"/>
        <v>0</v>
      </c>
      <c r="AL3880" s="131">
        <f t="shared" si="671"/>
        <v>0</v>
      </c>
      <c r="AM3880" s="131" t="str">
        <f t="shared" si="672"/>
        <v/>
      </c>
      <c r="AN3880" s="131" t="str">
        <f t="shared" ca="1" si="674"/>
        <v/>
      </c>
    </row>
    <row r="3881" spans="1:40" ht="20.25" customHeight="1" x14ac:dyDescent="0.3">
      <c r="A3881" s="127"/>
      <c r="B3881" s="164"/>
      <c r="C3881" s="139"/>
      <c r="D3881" s="140"/>
      <c r="E3881" s="139"/>
      <c r="F3881" s="139"/>
      <c r="G3881" s="140"/>
      <c r="H3881" s="139"/>
      <c r="I3881" s="129"/>
      <c r="L3881" s="128"/>
      <c r="M3881" s="128"/>
      <c r="N3881" s="128"/>
      <c r="O3881" s="128"/>
      <c r="P3881" s="128"/>
      <c r="Q3881" s="128"/>
      <c r="R3881" s="128"/>
      <c r="S3881" s="128"/>
      <c r="T3881" s="120">
        <f t="shared" si="664"/>
        <v>0</v>
      </c>
      <c r="U3881" s="131"/>
      <c r="V3881" s="131"/>
      <c r="W3881" s="131">
        <f>SUMIFS($F$3:F3881,$D$3:D3881,D3881,$C$3:C3881,"Buy")+SUMIFS($F$3:F3881,$D$3:D3881,D3881,$C$3:C3881,"Coin Deposit",$E$3:E3881,"&lt;&gt;")</f>
        <v>0</v>
      </c>
      <c r="X3881" s="131">
        <f t="shared" si="665"/>
        <v>0</v>
      </c>
      <c r="Y3881" s="131">
        <f>IF($D3881=Y$1,SUMIFS($H$3:$H3881,$G$3:$G3881,Y$1,$C$3:$C3881,"Sell"),0)</f>
        <v>0</v>
      </c>
      <c r="Z3881" s="131">
        <f t="shared" si="666"/>
        <v>0</v>
      </c>
      <c r="AA3881" s="131">
        <f>IF($D3881=AA$1,SUMIFS($H$3:$H3881,$G$3:$G3881,AA$1,$C$3:$C3881,"Sell"),0)</f>
        <v>0</v>
      </c>
      <c r="AB3881" s="131">
        <f t="shared" si="667"/>
        <v>0</v>
      </c>
      <c r="AC3881" s="131">
        <f>SUMIFS('Deductions and Deposits'!$H:$H,'Deductions and Deposits'!$G:$G,D3881,'Deductions and Deposits'!$F:$F,"&lt;="&amp;B3881)+SUMIFS($F$3:F3881,$D$3:D3881,D3881,$C$3:C3881,"Coin Deposit",$E$3:E3881,"")</f>
        <v>0</v>
      </c>
      <c r="AD3881" s="131">
        <f>SUMIFS('Deductions and Deposits'!$D:$D,'Deductions and Deposits'!$C:$C,D3881)+SUMIFS($F:$F,$D:$D,D3881,$C:$C,"Coin Deduction")</f>
        <v>0</v>
      </c>
      <c r="AE3881" s="131">
        <f>Table5[[#This Row],[Column4]]+Table5[[#This Row],[Column14]]+Table5[[#This Row],[Column19]]+Table5[[#This Row],[Column12]]</f>
        <v>0</v>
      </c>
      <c r="AF3881" s="131">
        <f>Table5[[#This Row],[Column5]]+Table5[[#This Row],[Column13]]+Table5[[#This Row],[Column21]]+Table5[[#This Row],[Column18]]</f>
        <v>0</v>
      </c>
      <c r="AG3881" s="131">
        <f t="shared" si="668"/>
        <v>0</v>
      </c>
      <c r="AH3881" s="131">
        <f t="shared" si="669"/>
        <v>0</v>
      </c>
      <c r="AI3881" s="131">
        <f>Table5[[#This Row],[Column17]]-Table5[[#This Row],[Column20]]</f>
        <v>0</v>
      </c>
      <c r="AJ3881" s="131">
        <f t="shared" si="670"/>
        <v>0</v>
      </c>
      <c r="AK3881" s="131">
        <f t="shared" si="673"/>
        <v>0</v>
      </c>
      <c r="AL3881" s="131">
        <f t="shared" si="671"/>
        <v>0</v>
      </c>
      <c r="AM3881" s="131" t="str">
        <f t="shared" si="672"/>
        <v/>
      </c>
      <c r="AN3881" s="131" t="str">
        <f t="shared" ca="1" si="674"/>
        <v/>
      </c>
    </row>
    <row r="3882" spans="1:40" ht="20.25" customHeight="1" x14ac:dyDescent="0.3">
      <c r="A3882" s="127"/>
      <c r="B3882" s="164"/>
      <c r="C3882" s="139"/>
      <c r="D3882" s="140"/>
      <c r="E3882" s="139"/>
      <c r="F3882" s="139"/>
      <c r="G3882" s="140"/>
      <c r="H3882" s="139"/>
      <c r="I3882" s="129"/>
      <c r="L3882" s="128"/>
      <c r="M3882" s="128"/>
      <c r="N3882" s="128"/>
      <c r="O3882" s="128"/>
      <c r="P3882" s="128"/>
      <c r="Q3882" s="128"/>
      <c r="R3882" s="128"/>
      <c r="S3882" s="128"/>
      <c r="T3882" s="120">
        <f t="shared" si="664"/>
        <v>0</v>
      </c>
      <c r="U3882" s="131"/>
      <c r="V3882" s="131"/>
      <c r="W3882" s="131">
        <f>SUMIFS($F$3:F3882,$D$3:D3882,D3882,$C$3:C3882,"Buy")+SUMIFS($F$3:F3882,$D$3:D3882,D3882,$C$3:C3882,"Coin Deposit",$E$3:E3882,"&lt;&gt;")</f>
        <v>0</v>
      </c>
      <c r="X3882" s="131">
        <f t="shared" si="665"/>
        <v>0</v>
      </c>
      <c r="Y3882" s="131">
        <f>IF($D3882=Y$1,SUMIFS($H$3:$H3882,$G$3:$G3882,Y$1,$C$3:$C3882,"Sell"),0)</f>
        <v>0</v>
      </c>
      <c r="Z3882" s="131">
        <f t="shared" si="666"/>
        <v>0</v>
      </c>
      <c r="AA3882" s="131">
        <f>IF($D3882=AA$1,SUMIFS($H$3:$H3882,$G$3:$G3882,AA$1,$C$3:$C3882,"Sell"),0)</f>
        <v>0</v>
      </c>
      <c r="AB3882" s="131">
        <f t="shared" si="667"/>
        <v>0</v>
      </c>
      <c r="AC3882" s="131">
        <f>SUMIFS('Deductions and Deposits'!$H:$H,'Deductions and Deposits'!$G:$G,D3882,'Deductions and Deposits'!$F:$F,"&lt;="&amp;B3882)+SUMIFS($F$3:F3882,$D$3:D3882,D3882,$C$3:C3882,"Coin Deposit",$E$3:E3882,"")</f>
        <v>0</v>
      </c>
      <c r="AD3882" s="131">
        <f>SUMIFS('Deductions and Deposits'!$D:$D,'Deductions and Deposits'!$C:$C,D3882)+SUMIFS($F:$F,$D:$D,D3882,$C:$C,"Coin Deduction")</f>
        <v>0</v>
      </c>
      <c r="AE3882" s="131">
        <f>Table5[[#This Row],[Column4]]+Table5[[#This Row],[Column14]]+Table5[[#This Row],[Column19]]+Table5[[#This Row],[Column12]]</f>
        <v>0</v>
      </c>
      <c r="AF3882" s="131">
        <f>Table5[[#This Row],[Column5]]+Table5[[#This Row],[Column13]]+Table5[[#This Row],[Column21]]+Table5[[#This Row],[Column18]]</f>
        <v>0</v>
      </c>
      <c r="AG3882" s="131">
        <f t="shared" si="668"/>
        <v>0</v>
      </c>
      <c r="AH3882" s="131">
        <f t="shared" si="669"/>
        <v>0</v>
      </c>
      <c r="AI3882" s="131">
        <f>Table5[[#This Row],[Column17]]-Table5[[#This Row],[Column20]]</f>
        <v>0</v>
      </c>
      <c r="AJ3882" s="131">
        <f t="shared" si="670"/>
        <v>0</v>
      </c>
      <c r="AK3882" s="131">
        <f t="shared" si="673"/>
        <v>0</v>
      </c>
      <c r="AL3882" s="131">
        <f t="shared" si="671"/>
        <v>0</v>
      </c>
      <c r="AM3882" s="131" t="str">
        <f t="shared" si="672"/>
        <v/>
      </c>
      <c r="AN3882" s="131" t="str">
        <f t="shared" ca="1" si="674"/>
        <v/>
      </c>
    </row>
    <row r="3883" spans="1:40" ht="20.25" customHeight="1" x14ac:dyDescent="0.3">
      <c r="A3883" s="127"/>
      <c r="B3883" s="164"/>
      <c r="C3883" s="139"/>
      <c r="D3883" s="140"/>
      <c r="E3883" s="139"/>
      <c r="F3883" s="139"/>
      <c r="G3883" s="140"/>
      <c r="H3883" s="139"/>
      <c r="I3883" s="129"/>
      <c r="L3883" s="128"/>
      <c r="M3883" s="128"/>
      <c r="N3883" s="128"/>
      <c r="O3883" s="128"/>
      <c r="P3883" s="128"/>
      <c r="Q3883" s="128"/>
      <c r="R3883" s="128"/>
      <c r="S3883" s="128"/>
      <c r="T3883" s="120">
        <f t="shared" si="664"/>
        <v>0</v>
      </c>
      <c r="U3883" s="131"/>
      <c r="V3883" s="131"/>
      <c r="W3883" s="131">
        <f>SUMIFS($F$3:F3883,$D$3:D3883,D3883,$C$3:C3883,"Buy")+SUMIFS($F$3:F3883,$D$3:D3883,D3883,$C$3:C3883,"Coin Deposit",$E$3:E3883,"&lt;&gt;")</f>
        <v>0</v>
      </c>
      <c r="X3883" s="131">
        <f t="shared" si="665"/>
        <v>0</v>
      </c>
      <c r="Y3883" s="131">
        <f>IF($D3883=Y$1,SUMIFS($H$3:$H3883,$G$3:$G3883,Y$1,$C$3:$C3883,"Sell"),0)</f>
        <v>0</v>
      </c>
      <c r="Z3883" s="131">
        <f t="shared" si="666"/>
        <v>0</v>
      </c>
      <c r="AA3883" s="131">
        <f>IF($D3883=AA$1,SUMIFS($H$3:$H3883,$G$3:$G3883,AA$1,$C$3:$C3883,"Sell"),0)</f>
        <v>0</v>
      </c>
      <c r="AB3883" s="131">
        <f t="shared" si="667"/>
        <v>0</v>
      </c>
      <c r="AC3883" s="131">
        <f>SUMIFS('Deductions and Deposits'!$H:$H,'Deductions and Deposits'!$G:$G,D3883,'Deductions and Deposits'!$F:$F,"&lt;="&amp;B3883)+SUMIFS($F$3:F3883,$D$3:D3883,D3883,$C$3:C3883,"Coin Deposit",$E$3:E3883,"")</f>
        <v>0</v>
      </c>
      <c r="AD3883" s="131">
        <f>SUMIFS('Deductions and Deposits'!$D:$D,'Deductions and Deposits'!$C:$C,D3883)+SUMIFS($F:$F,$D:$D,D3883,$C:$C,"Coin Deduction")</f>
        <v>0</v>
      </c>
      <c r="AE3883" s="131">
        <f>Table5[[#This Row],[Column4]]+Table5[[#This Row],[Column14]]+Table5[[#This Row],[Column19]]+Table5[[#This Row],[Column12]]</f>
        <v>0</v>
      </c>
      <c r="AF3883" s="131">
        <f>Table5[[#This Row],[Column5]]+Table5[[#This Row],[Column13]]+Table5[[#This Row],[Column21]]+Table5[[#This Row],[Column18]]</f>
        <v>0</v>
      </c>
      <c r="AG3883" s="131">
        <f t="shared" si="668"/>
        <v>0</v>
      </c>
      <c r="AH3883" s="131">
        <f t="shared" si="669"/>
        <v>0</v>
      </c>
      <c r="AI3883" s="131">
        <f>Table5[[#This Row],[Column17]]-Table5[[#This Row],[Column20]]</f>
        <v>0</v>
      </c>
      <c r="AJ3883" s="131">
        <f t="shared" si="670"/>
        <v>0</v>
      </c>
      <c r="AK3883" s="131">
        <f t="shared" si="673"/>
        <v>0</v>
      </c>
      <c r="AL3883" s="131">
        <f t="shared" si="671"/>
        <v>0</v>
      </c>
      <c r="AM3883" s="131" t="str">
        <f t="shared" si="672"/>
        <v/>
      </c>
      <c r="AN3883" s="131" t="str">
        <f t="shared" ca="1" si="674"/>
        <v/>
      </c>
    </row>
    <row r="3884" spans="1:40" ht="20.25" customHeight="1" x14ac:dyDescent="0.3">
      <c r="A3884" s="127"/>
      <c r="B3884" s="164"/>
      <c r="C3884" s="139"/>
      <c r="D3884" s="140"/>
      <c r="E3884" s="139"/>
      <c r="F3884" s="139"/>
      <c r="G3884" s="140"/>
      <c r="H3884" s="139"/>
      <c r="I3884" s="129"/>
      <c r="L3884" s="128"/>
      <c r="M3884" s="128"/>
      <c r="N3884" s="128"/>
      <c r="O3884" s="128"/>
      <c r="P3884" s="128"/>
      <c r="Q3884" s="128"/>
      <c r="R3884" s="128"/>
      <c r="S3884" s="128"/>
      <c r="T3884" s="120">
        <f t="shared" si="664"/>
        <v>0</v>
      </c>
      <c r="U3884" s="131"/>
      <c r="V3884" s="131"/>
      <c r="W3884" s="131">
        <f>SUMIFS($F$3:F3884,$D$3:D3884,D3884,$C$3:C3884,"Buy")+SUMIFS($F$3:F3884,$D$3:D3884,D3884,$C$3:C3884,"Coin Deposit",$E$3:E3884,"&lt;&gt;")</f>
        <v>0</v>
      </c>
      <c r="X3884" s="131">
        <f t="shared" si="665"/>
        <v>0</v>
      </c>
      <c r="Y3884" s="131">
        <f>IF($D3884=Y$1,SUMIFS($H$3:$H3884,$G$3:$G3884,Y$1,$C$3:$C3884,"Sell"),0)</f>
        <v>0</v>
      </c>
      <c r="Z3884" s="131">
        <f t="shared" si="666"/>
        <v>0</v>
      </c>
      <c r="AA3884" s="131">
        <f>IF($D3884=AA$1,SUMIFS($H$3:$H3884,$G$3:$G3884,AA$1,$C$3:$C3884,"Sell"),0)</f>
        <v>0</v>
      </c>
      <c r="AB3884" s="131">
        <f t="shared" si="667"/>
        <v>0</v>
      </c>
      <c r="AC3884" s="131">
        <f>SUMIFS('Deductions and Deposits'!$H:$H,'Deductions and Deposits'!$G:$G,D3884,'Deductions and Deposits'!$F:$F,"&lt;="&amp;B3884)+SUMIFS($F$3:F3884,$D$3:D3884,D3884,$C$3:C3884,"Coin Deposit",$E$3:E3884,"")</f>
        <v>0</v>
      </c>
      <c r="AD3884" s="131">
        <f>SUMIFS('Deductions and Deposits'!$D:$D,'Deductions and Deposits'!$C:$C,D3884)+SUMIFS($F:$F,$D:$D,D3884,$C:$C,"Coin Deduction")</f>
        <v>0</v>
      </c>
      <c r="AE3884" s="131">
        <f>Table5[[#This Row],[Column4]]+Table5[[#This Row],[Column14]]+Table5[[#This Row],[Column19]]+Table5[[#This Row],[Column12]]</f>
        <v>0</v>
      </c>
      <c r="AF3884" s="131">
        <f>Table5[[#This Row],[Column5]]+Table5[[#This Row],[Column13]]+Table5[[#This Row],[Column21]]+Table5[[#This Row],[Column18]]</f>
        <v>0</v>
      </c>
      <c r="AG3884" s="131">
        <f t="shared" si="668"/>
        <v>0</v>
      </c>
      <c r="AH3884" s="131">
        <f t="shared" si="669"/>
        <v>0</v>
      </c>
      <c r="AI3884" s="131">
        <f>Table5[[#This Row],[Column17]]-Table5[[#This Row],[Column20]]</f>
        <v>0</v>
      </c>
      <c r="AJ3884" s="131">
        <f t="shared" si="670"/>
        <v>0</v>
      </c>
      <c r="AK3884" s="131">
        <f t="shared" si="673"/>
        <v>0</v>
      </c>
      <c r="AL3884" s="131">
        <f t="shared" si="671"/>
        <v>0</v>
      </c>
      <c r="AM3884" s="131" t="str">
        <f t="shared" si="672"/>
        <v/>
      </c>
      <c r="AN3884" s="131" t="str">
        <f t="shared" ca="1" si="674"/>
        <v/>
      </c>
    </row>
    <row r="3885" spans="1:40" ht="20.25" customHeight="1" x14ac:dyDescent="0.3">
      <c r="A3885" s="127"/>
      <c r="B3885" s="164"/>
      <c r="C3885" s="139"/>
      <c r="D3885" s="140"/>
      <c r="E3885" s="139"/>
      <c r="F3885" s="139"/>
      <c r="G3885" s="140"/>
      <c r="H3885" s="139"/>
      <c r="I3885" s="129"/>
      <c r="L3885" s="128"/>
      <c r="M3885" s="128"/>
      <c r="N3885" s="128"/>
      <c r="O3885" s="128"/>
      <c r="P3885" s="128"/>
      <c r="Q3885" s="128"/>
      <c r="R3885" s="128"/>
      <c r="S3885" s="128"/>
      <c r="T3885" s="120">
        <f t="shared" si="664"/>
        <v>0</v>
      </c>
      <c r="U3885" s="131"/>
      <c r="V3885" s="131"/>
      <c r="W3885" s="131">
        <f>SUMIFS($F$3:F3885,$D$3:D3885,D3885,$C$3:C3885,"Buy")+SUMIFS($F$3:F3885,$D$3:D3885,D3885,$C$3:C3885,"Coin Deposit",$E$3:E3885,"&lt;&gt;")</f>
        <v>0</v>
      </c>
      <c r="X3885" s="131">
        <f t="shared" si="665"/>
        <v>0</v>
      </c>
      <c r="Y3885" s="131">
        <f>IF($D3885=Y$1,SUMIFS($H$3:$H3885,$G$3:$G3885,Y$1,$C$3:$C3885,"Sell"),0)</f>
        <v>0</v>
      </c>
      <c r="Z3885" s="131">
        <f t="shared" si="666"/>
        <v>0</v>
      </c>
      <c r="AA3885" s="131">
        <f>IF($D3885=AA$1,SUMIFS($H$3:$H3885,$G$3:$G3885,AA$1,$C$3:$C3885,"Sell"),0)</f>
        <v>0</v>
      </c>
      <c r="AB3885" s="131">
        <f t="shared" si="667"/>
        <v>0</v>
      </c>
      <c r="AC3885" s="131">
        <f>SUMIFS('Deductions and Deposits'!$H:$H,'Deductions and Deposits'!$G:$G,D3885,'Deductions and Deposits'!$F:$F,"&lt;="&amp;B3885)+SUMIFS($F$3:F3885,$D$3:D3885,D3885,$C$3:C3885,"Coin Deposit",$E$3:E3885,"")</f>
        <v>0</v>
      </c>
      <c r="AD3885" s="131">
        <f>SUMIFS('Deductions and Deposits'!$D:$D,'Deductions and Deposits'!$C:$C,D3885)+SUMIFS($F:$F,$D:$D,D3885,$C:$C,"Coin Deduction")</f>
        <v>0</v>
      </c>
      <c r="AE3885" s="131">
        <f>Table5[[#This Row],[Column4]]+Table5[[#This Row],[Column14]]+Table5[[#This Row],[Column19]]+Table5[[#This Row],[Column12]]</f>
        <v>0</v>
      </c>
      <c r="AF3885" s="131">
        <f>Table5[[#This Row],[Column5]]+Table5[[#This Row],[Column13]]+Table5[[#This Row],[Column21]]+Table5[[#This Row],[Column18]]</f>
        <v>0</v>
      </c>
      <c r="AG3885" s="131">
        <f t="shared" si="668"/>
        <v>0</v>
      </c>
      <c r="AH3885" s="131">
        <f t="shared" si="669"/>
        <v>0</v>
      </c>
      <c r="AI3885" s="131">
        <f>Table5[[#This Row],[Column17]]-Table5[[#This Row],[Column20]]</f>
        <v>0</v>
      </c>
      <c r="AJ3885" s="131">
        <f t="shared" si="670"/>
        <v>0</v>
      </c>
      <c r="AK3885" s="131">
        <f t="shared" si="673"/>
        <v>0</v>
      </c>
      <c r="AL3885" s="131">
        <f t="shared" si="671"/>
        <v>0</v>
      </c>
      <c r="AM3885" s="131" t="str">
        <f t="shared" si="672"/>
        <v/>
      </c>
      <c r="AN3885" s="131" t="str">
        <f t="shared" ca="1" si="674"/>
        <v/>
      </c>
    </row>
    <row r="3886" spans="1:40" ht="20.25" customHeight="1" x14ac:dyDescent="0.3">
      <c r="A3886" s="127"/>
      <c r="B3886" s="164"/>
      <c r="C3886" s="139"/>
      <c r="D3886" s="140"/>
      <c r="E3886" s="139"/>
      <c r="F3886" s="139"/>
      <c r="G3886" s="140"/>
      <c r="H3886" s="139"/>
      <c r="I3886" s="129"/>
      <c r="L3886" s="128"/>
      <c r="M3886" s="128"/>
      <c r="N3886" s="128"/>
      <c r="O3886" s="128"/>
      <c r="P3886" s="128"/>
      <c r="Q3886" s="128"/>
      <c r="R3886" s="128"/>
      <c r="S3886" s="128"/>
      <c r="T3886" s="120">
        <f t="shared" si="664"/>
        <v>0</v>
      </c>
      <c r="U3886" s="131"/>
      <c r="V3886" s="131"/>
      <c r="W3886" s="131">
        <f>SUMIFS($F$3:F3886,$D$3:D3886,D3886,$C$3:C3886,"Buy")+SUMIFS($F$3:F3886,$D$3:D3886,D3886,$C$3:C3886,"Coin Deposit",$E$3:E3886,"&lt;&gt;")</f>
        <v>0</v>
      </c>
      <c r="X3886" s="131">
        <f t="shared" si="665"/>
        <v>0</v>
      </c>
      <c r="Y3886" s="131">
        <f>IF($D3886=Y$1,SUMIFS($H$3:$H3886,$G$3:$G3886,Y$1,$C$3:$C3886,"Sell"),0)</f>
        <v>0</v>
      </c>
      <c r="Z3886" s="131">
        <f t="shared" si="666"/>
        <v>0</v>
      </c>
      <c r="AA3886" s="131">
        <f>IF($D3886=AA$1,SUMIFS($H$3:$H3886,$G$3:$G3886,AA$1,$C$3:$C3886,"Sell"),0)</f>
        <v>0</v>
      </c>
      <c r="AB3886" s="131">
        <f t="shared" si="667"/>
        <v>0</v>
      </c>
      <c r="AC3886" s="131">
        <f>SUMIFS('Deductions and Deposits'!$H:$H,'Deductions and Deposits'!$G:$G,D3886,'Deductions and Deposits'!$F:$F,"&lt;="&amp;B3886)+SUMIFS($F$3:F3886,$D$3:D3886,D3886,$C$3:C3886,"Coin Deposit",$E$3:E3886,"")</f>
        <v>0</v>
      </c>
      <c r="AD3886" s="131">
        <f>SUMIFS('Deductions and Deposits'!$D:$D,'Deductions and Deposits'!$C:$C,D3886)+SUMIFS($F:$F,$D:$D,D3886,$C:$C,"Coin Deduction")</f>
        <v>0</v>
      </c>
      <c r="AE3886" s="131">
        <f>Table5[[#This Row],[Column4]]+Table5[[#This Row],[Column14]]+Table5[[#This Row],[Column19]]+Table5[[#This Row],[Column12]]</f>
        <v>0</v>
      </c>
      <c r="AF3886" s="131">
        <f>Table5[[#This Row],[Column5]]+Table5[[#This Row],[Column13]]+Table5[[#This Row],[Column21]]+Table5[[#This Row],[Column18]]</f>
        <v>0</v>
      </c>
      <c r="AG3886" s="131">
        <f t="shared" si="668"/>
        <v>0</v>
      </c>
      <c r="AH3886" s="131">
        <f t="shared" si="669"/>
        <v>0</v>
      </c>
      <c r="AI3886" s="131">
        <f>Table5[[#This Row],[Column17]]-Table5[[#This Row],[Column20]]</f>
        <v>0</v>
      </c>
      <c r="AJ3886" s="131">
        <f t="shared" si="670"/>
        <v>0</v>
      </c>
      <c r="AK3886" s="131">
        <f t="shared" si="673"/>
        <v>0</v>
      </c>
      <c r="AL3886" s="131">
        <f t="shared" si="671"/>
        <v>0</v>
      </c>
      <c r="AM3886" s="131" t="str">
        <f t="shared" si="672"/>
        <v/>
      </c>
      <c r="AN3886" s="131" t="str">
        <f t="shared" ca="1" si="674"/>
        <v/>
      </c>
    </row>
    <row r="3887" spans="1:40" ht="20.25" customHeight="1" x14ac:dyDescent="0.3">
      <c r="A3887" s="127"/>
      <c r="B3887" s="164"/>
      <c r="C3887" s="139"/>
      <c r="D3887" s="140"/>
      <c r="E3887" s="139"/>
      <c r="F3887" s="139"/>
      <c r="G3887" s="140"/>
      <c r="H3887" s="139"/>
      <c r="I3887" s="129"/>
      <c r="L3887" s="128"/>
      <c r="M3887" s="128"/>
      <c r="N3887" s="128"/>
      <c r="O3887" s="128"/>
      <c r="P3887" s="128"/>
      <c r="Q3887" s="128"/>
      <c r="R3887" s="128"/>
      <c r="S3887" s="128"/>
      <c r="T3887" s="120">
        <f t="shared" si="664"/>
        <v>0</v>
      </c>
      <c r="U3887" s="131"/>
      <c r="V3887" s="131"/>
      <c r="W3887" s="131">
        <f>SUMIFS($F$3:F3887,$D$3:D3887,D3887,$C$3:C3887,"Buy")+SUMIFS($F$3:F3887,$D$3:D3887,D3887,$C$3:C3887,"Coin Deposit",$E$3:E3887,"&lt;&gt;")</f>
        <v>0</v>
      </c>
      <c r="X3887" s="131">
        <f t="shared" si="665"/>
        <v>0</v>
      </c>
      <c r="Y3887" s="131">
        <f>IF($D3887=Y$1,SUMIFS($H$3:$H3887,$G$3:$G3887,Y$1,$C$3:$C3887,"Sell"),0)</f>
        <v>0</v>
      </c>
      <c r="Z3887" s="131">
        <f t="shared" si="666"/>
        <v>0</v>
      </c>
      <c r="AA3887" s="131">
        <f>IF($D3887=AA$1,SUMIFS($H$3:$H3887,$G$3:$G3887,AA$1,$C$3:$C3887,"Sell"),0)</f>
        <v>0</v>
      </c>
      <c r="AB3887" s="131">
        <f t="shared" si="667"/>
        <v>0</v>
      </c>
      <c r="AC3887" s="131">
        <f>SUMIFS('Deductions and Deposits'!$H:$H,'Deductions and Deposits'!$G:$G,D3887,'Deductions and Deposits'!$F:$F,"&lt;="&amp;B3887)+SUMIFS($F$3:F3887,$D$3:D3887,D3887,$C$3:C3887,"Coin Deposit",$E$3:E3887,"")</f>
        <v>0</v>
      </c>
      <c r="AD3887" s="131">
        <f>SUMIFS('Deductions and Deposits'!$D:$D,'Deductions and Deposits'!$C:$C,D3887)+SUMIFS($F:$F,$D:$D,D3887,$C:$C,"Coin Deduction")</f>
        <v>0</v>
      </c>
      <c r="AE3887" s="131">
        <f>Table5[[#This Row],[Column4]]+Table5[[#This Row],[Column14]]+Table5[[#This Row],[Column19]]+Table5[[#This Row],[Column12]]</f>
        <v>0</v>
      </c>
      <c r="AF3887" s="131">
        <f>Table5[[#This Row],[Column5]]+Table5[[#This Row],[Column13]]+Table5[[#This Row],[Column21]]+Table5[[#This Row],[Column18]]</f>
        <v>0</v>
      </c>
      <c r="AG3887" s="131">
        <f t="shared" si="668"/>
        <v>0</v>
      </c>
      <c r="AH3887" s="131">
        <f t="shared" si="669"/>
        <v>0</v>
      </c>
      <c r="AI3887" s="131">
        <f>Table5[[#This Row],[Column17]]-Table5[[#This Row],[Column20]]</f>
        <v>0</v>
      </c>
      <c r="AJ3887" s="131">
        <f t="shared" si="670"/>
        <v>0</v>
      </c>
      <c r="AK3887" s="131">
        <f t="shared" si="673"/>
        <v>0</v>
      </c>
      <c r="AL3887" s="131">
        <f t="shared" si="671"/>
        <v>0</v>
      </c>
      <c r="AM3887" s="131" t="str">
        <f t="shared" si="672"/>
        <v/>
      </c>
      <c r="AN3887" s="131" t="str">
        <f t="shared" ca="1" si="674"/>
        <v/>
      </c>
    </row>
    <row r="3888" spans="1:40" ht="20.25" customHeight="1" x14ac:dyDescent="0.3">
      <c r="A3888" s="127"/>
      <c r="B3888" s="164"/>
      <c r="C3888" s="139"/>
      <c r="D3888" s="140"/>
      <c r="E3888" s="139"/>
      <c r="F3888" s="139"/>
      <c r="G3888" s="140"/>
      <c r="H3888" s="139"/>
      <c r="I3888" s="129"/>
      <c r="L3888" s="128"/>
      <c r="M3888" s="128"/>
      <c r="N3888" s="128"/>
      <c r="O3888" s="128"/>
      <c r="P3888" s="128"/>
      <c r="Q3888" s="128"/>
      <c r="R3888" s="128"/>
      <c r="S3888" s="128"/>
      <c r="T3888" s="120">
        <f t="shared" si="664"/>
        <v>0</v>
      </c>
      <c r="U3888" s="131"/>
      <c r="V3888" s="131"/>
      <c r="W3888" s="131">
        <f>SUMIFS($F$3:F3888,$D$3:D3888,D3888,$C$3:C3888,"Buy")+SUMIFS($F$3:F3888,$D$3:D3888,D3888,$C$3:C3888,"Coin Deposit",$E$3:E3888,"&lt;&gt;")</f>
        <v>0</v>
      </c>
      <c r="X3888" s="131">
        <f t="shared" si="665"/>
        <v>0</v>
      </c>
      <c r="Y3888" s="131">
        <f>IF($D3888=Y$1,SUMIFS($H$3:$H3888,$G$3:$G3888,Y$1,$C$3:$C3888,"Sell"),0)</f>
        <v>0</v>
      </c>
      <c r="Z3888" s="131">
        <f t="shared" si="666"/>
        <v>0</v>
      </c>
      <c r="AA3888" s="131">
        <f>IF($D3888=AA$1,SUMIFS($H$3:$H3888,$G$3:$G3888,AA$1,$C$3:$C3888,"Sell"),0)</f>
        <v>0</v>
      </c>
      <c r="AB3888" s="131">
        <f t="shared" si="667"/>
        <v>0</v>
      </c>
      <c r="AC3888" s="131">
        <f>SUMIFS('Deductions and Deposits'!$H:$H,'Deductions and Deposits'!$G:$G,D3888,'Deductions and Deposits'!$F:$F,"&lt;="&amp;B3888)+SUMIFS($F$3:F3888,$D$3:D3888,D3888,$C$3:C3888,"Coin Deposit",$E$3:E3888,"")</f>
        <v>0</v>
      </c>
      <c r="AD3888" s="131">
        <f>SUMIFS('Deductions and Deposits'!$D:$D,'Deductions and Deposits'!$C:$C,D3888)+SUMIFS($F:$F,$D:$D,D3888,$C:$C,"Coin Deduction")</f>
        <v>0</v>
      </c>
      <c r="AE3888" s="131">
        <f>Table5[[#This Row],[Column4]]+Table5[[#This Row],[Column14]]+Table5[[#This Row],[Column19]]+Table5[[#This Row],[Column12]]</f>
        <v>0</v>
      </c>
      <c r="AF3888" s="131">
        <f>Table5[[#This Row],[Column5]]+Table5[[#This Row],[Column13]]+Table5[[#This Row],[Column21]]+Table5[[#This Row],[Column18]]</f>
        <v>0</v>
      </c>
      <c r="AG3888" s="131">
        <f t="shared" si="668"/>
        <v>0</v>
      </c>
      <c r="AH3888" s="131">
        <f t="shared" si="669"/>
        <v>0</v>
      </c>
      <c r="AI3888" s="131">
        <f>Table5[[#This Row],[Column17]]-Table5[[#This Row],[Column20]]</f>
        <v>0</v>
      </c>
      <c r="AJ3888" s="131">
        <f t="shared" si="670"/>
        <v>0</v>
      </c>
      <c r="AK3888" s="131">
        <f t="shared" si="673"/>
        <v>0</v>
      </c>
      <c r="AL3888" s="131">
        <f t="shared" si="671"/>
        <v>0</v>
      </c>
      <c r="AM3888" s="131" t="str">
        <f t="shared" si="672"/>
        <v/>
      </c>
      <c r="AN3888" s="131" t="str">
        <f t="shared" ca="1" si="674"/>
        <v/>
      </c>
    </row>
    <row r="3889" spans="1:40" ht="20.25" customHeight="1" x14ac:dyDescent="0.3">
      <c r="A3889" s="127"/>
      <c r="B3889" s="164"/>
      <c r="C3889" s="139"/>
      <c r="D3889" s="140"/>
      <c r="E3889" s="139"/>
      <c r="F3889" s="139"/>
      <c r="G3889" s="140"/>
      <c r="H3889" s="139"/>
      <c r="I3889" s="129"/>
      <c r="L3889" s="128"/>
      <c r="M3889" s="128"/>
      <c r="N3889" s="128"/>
      <c r="O3889" s="128"/>
      <c r="P3889" s="128"/>
      <c r="Q3889" s="128"/>
      <c r="R3889" s="128"/>
      <c r="S3889" s="128"/>
      <c r="T3889" s="120">
        <f t="shared" si="664"/>
        <v>0</v>
      </c>
      <c r="U3889" s="131"/>
      <c r="V3889" s="131"/>
      <c r="W3889" s="131">
        <f>SUMIFS($F$3:F3889,$D$3:D3889,D3889,$C$3:C3889,"Buy")+SUMIFS($F$3:F3889,$D$3:D3889,D3889,$C$3:C3889,"Coin Deposit",$E$3:E3889,"&lt;&gt;")</f>
        <v>0</v>
      </c>
      <c r="X3889" s="131">
        <f t="shared" si="665"/>
        <v>0</v>
      </c>
      <c r="Y3889" s="131">
        <f>IF($D3889=Y$1,SUMIFS($H$3:$H3889,$G$3:$G3889,Y$1,$C$3:$C3889,"Sell"),0)</f>
        <v>0</v>
      </c>
      <c r="Z3889" s="131">
        <f t="shared" si="666"/>
        <v>0</v>
      </c>
      <c r="AA3889" s="131">
        <f>IF($D3889=AA$1,SUMIFS($H$3:$H3889,$G$3:$G3889,AA$1,$C$3:$C3889,"Sell"),0)</f>
        <v>0</v>
      </c>
      <c r="AB3889" s="131">
        <f t="shared" si="667"/>
        <v>0</v>
      </c>
      <c r="AC3889" s="131">
        <f>SUMIFS('Deductions and Deposits'!$H:$H,'Deductions and Deposits'!$G:$G,D3889,'Deductions and Deposits'!$F:$F,"&lt;="&amp;B3889)+SUMIFS($F$3:F3889,$D$3:D3889,D3889,$C$3:C3889,"Coin Deposit",$E$3:E3889,"")</f>
        <v>0</v>
      </c>
      <c r="AD3889" s="131">
        <f>SUMIFS('Deductions and Deposits'!$D:$D,'Deductions and Deposits'!$C:$C,D3889)+SUMIFS($F:$F,$D:$D,D3889,$C:$C,"Coin Deduction")</f>
        <v>0</v>
      </c>
      <c r="AE3889" s="131">
        <f>Table5[[#This Row],[Column4]]+Table5[[#This Row],[Column14]]+Table5[[#This Row],[Column19]]+Table5[[#This Row],[Column12]]</f>
        <v>0</v>
      </c>
      <c r="AF3889" s="131">
        <f>Table5[[#This Row],[Column5]]+Table5[[#This Row],[Column13]]+Table5[[#This Row],[Column21]]+Table5[[#This Row],[Column18]]</f>
        <v>0</v>
      </c>
      <c r="AG3889" s="131">
        <f t="shared" si="668"/>
        <v>0</v>
      </c>
      <c r="AH3889" s="131">
        <f t="shared" si="669"/>
        <v>0</v>
      </c>
      <c r="AI3889" s="131">
        <f>Table5[[#This Row],[Column17]]-Table5[[#This Row],[Column20]]</f>
        <v>0</v>
      </c>
      <c r="AJ3889" s="131">
        <f t="shared" si="670"/>
        <v>0</v>
      </c>
      <c r="AK3889" s="131">
        <f t="shared" si="673"/>
        <v>0</v>
      </c>
      <c r="AL3889" s="131">
        <f t="shared" si="671"/>
        <v>0</v>
      </c>
      <c r="AM3889" s="131" t="str">
        <f t="shared" si="672"/>
        <v/>
      </c>
      <c r="AN3889" s="131" t="str">
        <f t="shared" ca="1" si="674"/>
        <v/>
      </c>
    </row>
    <row r="3890" spans="1:40" ht="20.25" customHeight="1" x14ac:dyDescent="0.3">
      <c r="A3890" s="127"/>
      <c r="B3890" s="164"/>
      <c r="C3890" s="139"/>
      <c r="D3890" s="140"/>
      <c r="E3890" s="139"/>
      <c r="F3890" s="139"/>
      <c r="G3890" s="140"/>
      <c r="H3890" s="139"/>
      <c r="I3890" s="129"/>
      <c r="L3890" s="128"/>
      <c r="M3890" s="128"/>
      <c r="N3890" s="128"/>
      <c r="O3890" s="128"/>
      <c r="P3890" s="128"/>
      <c r="Q3890" s="128"/>
      <c r="R3890" s="128"/>
      <c r="S3890" s="128"/>
      <c r="T3890" s="120">
        <f t="shared" si="664"/>
        <v>0</v>
      </c>
      <c r="U3890" s="131"/>
      <c r="V3890" s="131"/>
      <c r="W3890" s="131">
        <f>SUMIFS($F$3:F3890,$D$3:D3890,D3890,$C$3:C3890,"Buy")+SUMIFS($F$3:F3890,$D$3:D3890,D3890,$C$3:C3890,"Coin Deposit",$E$3:E3890,"&lt;&gt;")</f>
        <v>0</v>
      </c>
      <c r="X3890" s="131">
        <f t="shared" si="665"/>
        <v>0</v>
      </c>
      <c r="Y3890" s="131">
        <f>IF($D3890=Y$1,SUMIFS($H$3:$H3890,$G$3:$G3890,Y$1,$C$3:$C3890,"Sell"),0)</f>
        <v>0</v>
      </c>
      <c r="Z3890" s="131">
        <f t="shared" si="666"/>
        <v>0</v>
      </c>
      <c r="AA3890" s="131">
        <f>IF($D3890=AA$1,SUMIFS($H$3:$H3890,$G$3:$G3890,AA$1,$C$3:$C3890,"Sell"),0)</f>
        <v>0</v>
      </c>
      <c r="AB3890" s="131">
        <f t="shared" si="667"/>
        <v>0</v>
      </c>
      <c r="AC3890" s="131">
        <f>SUMIFS('Deductions and Deposits'!$H:$H,'Deductions and Deposits'!$G:$G,D3890,'Deductions and Deposits'!$F:$F,"&lt;="&amp;B3890)+SUMIFS($F$3:F3890,$D$3:D3890,D3890,$C$3:C3890,"Coin Deposit",$E$3:E3890,"")</f>
        <v>0</v>
      </c>
      <c r="AD3890" s="131">
        <f>SUMIFS('Deductions and Deposits'!$D:$D,'Deductions and Deposits'!$C:$C,D3890)+SUMIFS($F:$F,$D:$D,D3890,$C:$C,"Coin Deduction")</f>
        <v>0</v>
      </c>
      <c r="AE3890" s="131">
        <f>Table5[[#This Row],[Column4]]+Table5[[#This Row],[Column14]]+Table5[[#This Row],[Column19]]+Table5[[#This Row],[Column12]]</f>
        <v>0</v>
      </c>
      <c r="AF3890" s="131">
        <f>Table5[[#This Row],[Column5]]+Table5[[#This Row],[Column13]]+Table5[[#This Row],[Column21]]+Table5[[#This Row],[Column18]]</f>
        <v>0</v>
      </c>
      <c r="AG3890" s="131">
        <f t="shared" si="668"/>
        <v>0</v>
      </c>
      <c r="AH3890" s="131">
        <f t="shared" si="669"/>
        <v>0</v>
      </c>
      <c r="AI3890" s="131">
        <f>Table5[[#This Row],[Column17]]-Table5[[#This Row],[Column20]]</f>
        <v>0</v>
      </c>
      <c r="AJ3890" s="131">
        <f t="shared" si="670"/>
        <v>0</v>
      </c>
      <c r="AK3890" s="131">
        <f t="shared" si="673"/>
        <v>0</v>
      </c>
      <c r="AL3890" s="131">
        <f t="shared" si="671"/>
        <v>0</v>
      </c>
      <c r="AM3890" s="131" t="str">
        <f t="shared" si="672"/>
        <v/>
      </c>
      <c r="AN3890" s="131" t="str">
        <f t="shared" ca="1" si="674"/>
        <v/>
      </c>
    </row>
    <row r="3891" spans="1:40" ht="20.25" customHeight="1" x14ac:dyDescent="0.3">
      <c r="A3891" s="127"/>
      <c r="B3891" s="164"/>
      <c r="C3891" s="139"/>
      <c r="D3891" s="140"/>
      <c r="E3891" s="139"/>
      <c r="F3891" s="139"/>
      <c r="G3891" s="140"/>
      <c r="H3891" s="139"/>
      <c r="I3891" s="129"/>
      <c r="L3891" s="128"/>
      <c r="M3891" s="128"/>
      <c r="N3891" s="128"/>
      <c r="O3891" s="128"/>
      <c r="P3891" s="128"/>
      <c r="Q3891" s="128"/>
      <c r="R3891" s="128"/>
      <c r="S3891" s="128"/>
      <c r="T3891" s="120">
        <f t="shared" si="664"/>
        <v>0</v>
      </c>
      <c r="U3891" s="131"/>
      <c r="V3891" s="131"/>
      <c r="W3891" s="131">
        <f>SUMIFS($F$3:F3891,$D$3:D3891,D3891,$C$3:C3891,"Buy")+SUMIFS($F$3:F3891,$D$3:D3891,D3891,$C$3:C3891,"Coin Deposit",$E$3:E3891,"&lt;&gt;")</f>
        <v>0</v>
      </c>
      <c r="X3891" s="131">
        <f t="shared" si="665"/>
        <v>0</v>
      </c>
      <c r="Y3891" s="131">
        <f>IF($D3891=Y$1,SUMIFS($H$3:$H3891,$G$3:$G3891,Y$1,$C$3:$C3891,"Sell"),0)</f>
        <v>0</v>
      </c>
      <c r="Z3891" s="131">
        <f t="shared" si="666"/>
        <v>0</v>
      </c>
      <c r="AA3891" s="131">
        <f>IF($D3891=AA$1,SUMIFS($H$3:$H3891,$G$3:$G3891,AA$1,$C$3:$C3891,"Sell"),0)</f>
        <v>0</v>
      </c>
      <c r="AB3891" s="131">
        <f t="shared" si="667"/>
        <v>0</v>
      </c>
      <c r="AC3891" s="131">
        <f>SUMIFS('Deductions and Deposits'!$H:$H,'Deductions and Deposits'!$G:$G,D3891,'Deductions and Deposits'!$F:$F,"&lt;="&amp;B3891)+SUMIFS($F$3:F3891,$D$3:D3891,D3891,$C$3:C3891,"Coin Deposit",$E$3:E3891,"")</f>
        <v>0</v>
      </c>
      <c r="AD3891" s="131">
        <f>SUMIFS('Deductions and Deposits'!$D:$D,'Deductions and Deposits'!$C:$C,D3891)+SUMIFS($F:$F,$D:$D,D3891,$C:$C,"Coin Deduction")</f>
        <v>0</v>
      </c>
      <c r="AE3891" s="131">
        <f>Table5[[#This Row],[Column4]]+Table5[[#This Row],[Column14]]+Table5[[#This Row],[Column19]]+Table5[[#This Row],[Column12]]</f>
        <v>0</v>
      </c>
      <c r="AF3891" s="131">
        <f>Table5[[#This Row],[Column5]]+Table5[[#This Row],[Column13]]+Table5[[#This Row],[Column21]]+Table5[[#This Row],[Column18]]</f>
        <v>0</v>
      </c>
      <c r="AG3891" s="131">
        <f t="shared" si="668"/>
        <v>0</v>
      </c>
      <c r="AH3891" s="131">
        <f t="shared" si="669"/>
        <v>0</v>
      </c>
      <c r="AI3891" s="131">
        <f>Table5[[#This Row],[Column17]]-Table5[[#This Row],[Column20]]</f>
        <v>0</v>
      </c>
      <c r="AJ3891" s="131">
        <f t="shared" si="670"/>
        <v>0</v>
      </c>
      <c r="AK3891" s="131">
        <f t="shared" si="673"/>
        <v>0</v>
      </c>
      <c r="AL3891" s="131">
        <f t="shared" si="671"/>
        <v>0</v>
      </c>
      <c r="AM3891" s="131" t="str">
        <f t="shared" si="672"/>
        <v/>
      </c>
      <c r="AN3891" s="131" t="str">
        <f t="shared" ca="1" si="674"/>
        <v/>
      </c>
    </row>
    <row r="3892" spans="1:40" ht="20.25" customHeight="1" x14ac:dyDescent="0.3">
      <c r="A3892" s="127"/>
      <c r="B3892" s="164"/>
      <c r="C3892" s="139"/>
      <c r="D3892" s="140"/>
      <c r="E3892" s="139"/>
      <c r="F3892" s="139"/>
      <c r="G3892" s="140"/>
      <c r="H3892" s="139"/>
      <c r="I3892" s="129"/>
      <c r="L3892" s="128"/>
      <c r="M3892" s="128"/>
      <c r="N3892" s="128"/>
      <c r="O3892" s="128"/>
      <c r="P3892" s="128"/>
      <c r="Q3892" s="128"/>
      <c r="R3892" s="128"/>
      <c r="S3892" s="128"/>
      <c r="T3892" s="120">
        <f t="shared" si="664"/>
        <v>0</v>
      </c>
      <c r="U3892" s="131"/>
      <c r="V3892" s="131"/>
      <c r="W3892" s="131">
        <f>SUMIFS($F$3:F3892,$D$3:D3892,D3892,$C$3:C3892,"Buy")+SUMIFS($F$3:F3892,$D$3:D3892,D3892,$C$3:C3892,"Coin Deposit",$E$3:E3892,"&lt;&gt;")</f>
        <v>0</v>
      </c>
      <c r="X3892" s="131">
        <f t="shared" si="665"/>
        <v>0</v>
      </c>
      <c r="Y3892" s="131">
        <f>IF($D3892=Y$1,SUMIFS($H$3:$H3892,$G$3:$G3892,Y$1,$C$3:$C3892,"Sell"),0)</f>
        <v>0</v>
      </c>
      <c r="Z3892" s="131">
        <f t="shared" si="666"/>
        <v>0</v>
      </c>
      <c r="AA3892" s="131">
        <f>IF($D3892=AA$1,SUMIFS($H$3:$H3892,$G$3:$G3892,AA$1,$C$3:$C3892,"Sell"),0)</f>
        <v>0</v>
      </c>
      <c r="AB3892" s="131">
        <f t="shared" si="667"/>
        <v>0</v>
      </c>
      <c r="AC3892" s="131">
        <f>SUMIFS('Deductions and Deposits'!$H:$H,'Deductions and Deposits'!$G:$G,D3892,'Deductions and Deposits'!$F:$F,"&lt;="&amp;B3892)+SUMIFS($F$3:F3892,$D$3:D3892,D3892,$C$3:C3892,"Coin Deposit",$E$3:E3892,"")</f>
        <v>0</v>
      </c>
      <c r="AD3892" s="131">
        <f>SUMIFS('Deductions and Deposits'!$D:$D,'Deductions and Deposits'!$C:$C,D3892)+SUMIFS($F:$F,$D:$D,D3892,$C:$C,"Coin Deduction")</f>
        <v>0</v>
      </c>
      <c r="AE3892" s="131">
        <f>Table5[[#This Row],[Column4]]+Table5[[#This Row],[Column14]]+Table5[[#This Row],[Column19]]+Table5[[#This Row],[Column12]]</f>
        <v>0</v>
      </c>
      <c r="AF3892" s="131">
        <f>Table5[[#This Row],[Column5]]+Table5[[#This Row],[Column13]]+Table5[[#This Row],[Column21]]+Table5[[#This Row],[Column18]]</f>
        <v>0</v>
      </c>
      <c r="AG3892" s="131">
        <f t="shared" si="668"/>
        <v>0</v>
      </c>
      <c r="AH3892" s="131">
        <f t="shared" si="669"/>
        <v>0</v>
      </c>
      <c r="AI3892" s="131">
        <f>Table5[[#This Row],[Column17]]-Table5[[#This Row],[Column20]]</f>
        <v>0</v>
      </c>
      <c r="AJ3892" s="131">
        <f t="shared" si="670"/>
        <v>0</v>
      </c>
      <c r="AK3892" s="131">
        <f t="shared" si="673"/>
        <v>0</v>
      </c>
      <c r="AL3892" s="131">
        <f t="shared" si="671"/>
        <v>0</v>
      </c>
      <c r="AM3892" s="131" t="str">
        <f t="shared" si="672"/>
        <v/>
      </c>
      <c r="AN3892" s="131" t="str">
        <f t="shared" ca="1" si="674"/>
        <v/>
      </c>
    </row>
    <row r="3893" spans="1:40" ht="20.25" customHeight="1" x14ac:dyDescent="0.3">
      <c r="A3893" s="127"/>
      <c r="B3893" s="164"/>
      <c r="C3893" s="139"/>
      <c r="D3893" s="140"/>
      <c r="E3893" s="139"/>
      <c r="F3893" s="139"/>
      <c r="G3893" s="140"/>
      <c r="H3893" s="139"/>
      <c r="I3893" s="129"/>
      <c r="L3893" s="128"/>
      <c r="M3893" s="128"/>
      <c r="N3893" s="128"/>
      <c r="O3893" s="128"/>
      <c r="P3893" s="128"/>
      <c r="Q3893" s="128"/>
      <c r="R3893" s="128"/>
      <c r="S3893" s="128"/>
      <c r="T3893" s="120">
        <f t="shared" si="664"/>
        <v>0</v>
      </c>
      <c r="U3893" s="131"/>
      <c r="V3893" s="131"/>
      <c r="W3893" s="131">
        <f>SUMIFS($F$3:F3893,$D$3:D3893,D3893,$C$3:C3893,"Buy")+SUMIFS($F$3:F3893,$D$3:D3893,D3893,$C$3:C3893,"Coin Deposit",$E$3:E3893,"&lt;&gt;")</f>
        <v>0</v>
      </c>
      <c r="X3893" s="131">
        <f t="shared" si="665"/>
        <v>0</v>
      </c>
      <c r="Y3893" s="131">
        <f>IF($D3893=Y$1,SUMIFS($H$3:$H3893,$G$3:$G3893,Y$1,$C$3:$C3893,"Sell"),0)</f>
        <v>0</v>
      </c>
      <c r="Z3893" s="131">
        <f t="shared" si="666"/>
        <v>0</v>
      </c>
      <c r="AA3893" s="131">
        <f>IF($D3893=AA$1,SUMIFS($H$3:$H3893,$G$3:$G3893,AA$1,$C$3:$C3893,"Sell"),0)</f>
        <v>0</v>
      </c>
      <c r="AB3893" s="131">
        <f t="shared" si="667"/>
        <v>0</v>
      </c>
      <c r="AC3893" s="131">
        <f>SUMIFS('Deductions and Deposits'!$H:$H,'Deductions and Deposits'!$G:$G,D3893,'Deductions and Deposits'!$F:$F,"&lt;="&amp;B3893)+SUMIFS($F$3:F3893,$D$3:D3893,D3893,$C$3:C3893,"Coin Deposit",$E$3:E3893,"")</f>
        <v>0</v>
      </c>
      <c r="AD3893" s="131">
        <f>SUMIFS('Deductions and Deposits'!$D:$D,'Deductions and Deposits'!$C:$C,D3893)+SUMIFS($F:$F,$D:$D,D3893,$C:$C,"Coin Deduction")</f>
        <v>0</v>
      </c>
      <c r="AE3893" s="131">
        <f>Table5[[#This Row],[Column4]]+Table5[[#This Row],[Column14]]+Table5[[#This Row],[Column19]]+Table5[[#This Row],[Column12]]</f>
        <v>0</v>
      </c>
      <c r="AF3893" s="131">
        <f>Table5[[#This Row],[Column5]]+Table5[[#This Row],[Column13]]+Table5[[#This Row],[Column21]]+Table5[[#This Row],[Column18]]</f>
        <v>0</v>
      </c>
      <c r="AG3893" s="131">
        <f t="shared" si="668"/>
        <v>0</v>
      </c>
      <c r="AH3893" s="131">
        <f t="shared" si="669"/>
        <v>0</v>
      </c>
      <c r="AI3893" s="131">
        <f>Table5[[#This Row],[Column17]]-Table5[[#This Row],[Column20]]</f>
        <v>0</v>
      </c>
      <c r="AJ3893" s="131">
        <f t="shared" si="670"/>
        <v>0</v>
      </c>
      <c r="AK3893" s="131">
        <f t="shared" si="673"/>
        <v>0</v>
      </c>
      <c r="AL3893" s="131">
        <f t="shared" si="671"/>
        <v>0</v>
      </c>
      <c r="AM3893" s="131" t="str">
        <f t="shared" si="672"/>
        <v/>
      </c>
      <c r="AN3893" s="131" t="str">
        <f t="shared" ca="1" si="674"/>
        <v/>
      </c>
    </row>
    <row r="3894" spans="1:40" ht="20.25" customHeight="1" x14ac:dyDescent="0.3">
      <c r="A3894" s="127"/>
      <c r="B3894" s="164"/>
      <c r="C3894" s="139"/>
      <c r="D3894" s="140"/>
      <c r="E3894" s="139"/>
      <c r="F3894" s="139"/>
      <c r="G3894" s="140"/>
      <c r="H3894" s="139"/>
      <c r="I3894" s="129"/>
      <c r="L3894" s="128"/>
      <c r="M3894" s="128"/>
      <c r="N3894" s="128"/>
      <c r="O3894" s="128"/>
      <c r="P3894" s="128"/>
      <c r="Q3894" s="128"/>
      <c r="R3894" s="128"/>
      <c r="S3894" s="128"/>
      <c r="T3894" s="120">
        <f t="shared" si="664"/>
        <v>0</v>
      </c>
      <c r="U3894" s="131"/>
      <c r="V3894" s="131"/>
      <c r="W3894" s="131">
        <f>SUMIFS($F$3:F3894,$D$3:D3894,D3894,$C$3:C3894,"Buy")+SUMIFS($F$3:F3894,$D$3:D3894,D3894,$C$3:C3894,"Coin Deposit",$E$3:E3894,"&lt;&gt;")</f>
        <v>0</v>
      </c>
      <c r="X3894" s="131">
        <f t="shared" si="665"/>
        <v>0</v>
      </c>
      <c r="Y3894" s="131">
        <f>IF($D3894=Y$1,SUMIFS($H$3:$H3894,$G$3:$G3894,Y$1,$C$3:$C3894,"Sell"),0)</f>
        <v>0</v>
      </c>
      <c r="Z3894" s="131">
        <f t="shared" si="666"/>
        <v>0</v>
      </c>
      <c r="AA3894" s="131">
        <f>IF($D3894=AA$1,SUMIFS($H$3:$H3894,$G$3:$G3894,AA$1,$C$3:$C3894,"Sell"),0)</f>
        <v>0</v>
      </c>
      <c r="AB3894" s="131">
        <f t="shared" si="667"/>
        <v>0</v>
      </c>
      <c r="AC3894" s="131">
        <f>SUMIFS('Deductions and Deposits'!$H:$H,'Deductions and Deposits'!$G:$G,D3894,'Deductions and Deposits'!$F:$F,"&lt;="&amp;B3894)+SUMIFS($F$3:F3894,$D$3:D3894,D3894,$C$3:C3894,"Coin Deposit",$E$3:E3894,"")</f>
        <v>0</v>
      </c>
      <c r="AD3894" s="131">
        <f>SUMIFS('Deductions and Deposits'!$D:$D,'Deductions and Deposits'!$C:$C,D3894)+SUMIFS($F:$F,$D:$D,D3894,$C:$C,"Coin Deduction")</f>
        <v>0</v>
      </c>
      <c r="AE3894" s="131">
        <f>Table5[[#This Row],[Column4]]+Table5[[#This Row],[Column14]]+Table5[[#This Row],[Column19]]+Table5[[#This Row],[Column12]]</f>
        <v>0</v>
      </c>
      <c r="AF3894" s="131">
        <f>Table5[[#This Row],[Column5]]+Table5[[#This Row],[Column13]]+Table5[[#This Row],[Column21]]+Table5[[#This Row],[Column18]]</f>
        <v>0</v>
      </c>
      <c r="AG3894" s="131">
        <f t="shared" si="668"/>
        <v>0</v>
      </c>
      <c r="AH3894" s="131">
        <f t="shared" si="669"/>
        <v>0</v>
      </c>
      <c r="AI3894" s="131">
        <f>Table5[[#This Row],[Column17]]-Table5[[#This Row],[Column20]]</f>
        <v>0</v>
      </c>
      <c r="AJ3894" s="131">
        <f t="shared" si="670"/>
        <v>0</v>
      </c>
      <c r="AK3894" s="131">
        <f t="shared" si="673"/>
        <v>0</v>
      </c>
      <c r="AL3894" s="131">
        <f t="shared" si="671"/>
        <v>0</v>
      </c>
      <c r="AM3894" s="131" t="str">
        <f t="shared" si="672"/>
        <v/>
      </c>
      <c r="AN3894" s="131" t="str">
        <f t="shared" ca="1" si="674"/>
        <v/>
      </c>
    </row>
    <row r="3895" spans="1:40" ht="20.25" customHeight="1" x14ac:dyDescent="0.3">
      <c r="A3895" s="127"/>
      <c r="B3895" s="164"/>
      <c r="C3895" s="139"/>
      <c r="D3895" s="140"/>
      <c r="E3895" s="139"/>
      <c r="F3895" s="139"/>
      <c r="G3895" s="140"/>
      <c r="H3895" s="139"/>
      <c r="I3895" s="129"/>
      <c r="L3895" s="128"/>
      <c r="M3895" s="128"/>
      <c r="N3895" s="128"/>
      <c r="O3895" s="128"/>
      <c r="P3895" s="128"/>
      <c r="Q3895" s="128"/>
      <c r="R3895" s="128"/>
      <c r="S3895" s="128"/>
      <c r="T3895" s="120">
        <f t="shared" si="664"/>
        <v>0</v>
      </c>
      <c r="U3895" s="131"/>
      <c r="V3895" s="131"/>
      <c r="W3895" s="131">
        <f>SUMIFS($F$3:F3895,$D$3:D3895,D3895,$C$3:C3895,"Buy")+SUMIFS($F$3:F3895,$D$3:D3895,D3895,$C$3:C3895,"Coin Deposit",$E$3:E3895,"&lt;&gt;")</f>
        <v>0</v>
      </c>
      <c r="X3895" s="131">
        <f t="shared" si="665"/>
        <v>0</v>
      </c>
      <c r="Y3895" s="131">
        <f>IF($D3895=Y$1,SUMIFS($H$3:$H3895,$G$3:$G3895,Y$1,$C$3:$C3895,"Sell"),0)</f>
        <v>0</v>
      </c>
      <c r="Z3895" s="131">
        <f t="shared" si="666"/>
        <v>0</v>
      </c>
      <c r="AA3895" s="131">
        <f>IF($D3895=AA$1,SUMIFS($H$3:$H3895,$G$3:$G3895,AA$1,$C$3:$C3895,"Sell"),0)</f>
        <v>0</v>
      </c>
      <c r="AB3895" s="131">
        <f t="shared" si="667"/>
        <v>0</v>
      </c>
      <c r="AC3895" s="131">
        <f>SUMIFS('Deductions and Deposits'!$H:$H,'Deductions and Deposits'!$G:$G,D3895,'Deductions and Deposits'!$F:$F,"&lt;="&amp;B3895)+SUMIFS($F$3:F3895,$D$3:D3895,D3895,$C$3:C3895,"Coin Deposit",$E$3:E3895,"")</f>
        <v>0</v>
      </c>
      <c r="AD3895" s="131">
        <f>SUMIFS('Deductions and Deposits'!$D:$D,'Deductions and Deposits'!$C:$C,D3895)+SUMIFS($F:$F,$D:$D,D3895,$C:$C,"Coin Deduction")</f>
        <v>0</v>
      </c>
      <c r="AE3895" s="131">
        <f>Table5[[#This Row],[Column4]]+Table5[[#This Row],[Column14]]+Table5[[#This Row],[Column19]]+Table5[[#This Row],[Column12]]</f>
        <v>0</v>
      </c>
      <c r="AF3895" s="131">
        <f>Table5[[#This Row],[Column5]]+Table5[[#This Row],[Column13]]+Table5[[#This Row],[Column21]]+Table5[[#This Row],[Column18]]</f>
        <v>0</v>
      </c>
      <c r="AG3895" s="131">
        <f t="shared" si="668"/>
        <v>0</v>
      </c>
      <c r="AH3895" s="131">
        <f t="shared" si="669"/>
        <v>0</v>
      </c>
      <c r="AI3895" s="131">
        <f>Table5[[#This Row],[Column17]]-Table5[[#This Row],[Column20]]</f>
        <v>0</v>
      </c>
      <c r="AJ3895" s="131">
        <f t="shared" si="670"/>
        <v>0</v>
      </c>
      <c r="AK3895" s="131">
        <f t="shared" si="673"/>
        <v>0</v>
      </c>
      <c r="AL3895" s="131">
        <f t="shared" si="671"/>
        <v>0</v>
      </c>
      <c r="AM3895" s="131" t="str">
        <f t="shared" si="672"/>
        <v/>
      </c>
      <c r="AN3895" s="131" t="str">
        <f t="shared" ca="1" si="674"/>
        <v/>
      </c>
    </row>
    <row r="3896" spans="1:40" ht="20.25" customHeight="1" x14ac:dyDescent="0.3">
      <c r="A3896" s="127"/>
      <c r="B3896" s="164"/>
      <c r="C3896" s="139"/>
      <c r="D3896" s="140"/>
      <c r="E3896" s="139"/>
      <c r="F3896" s="139"/>
      <c r="G3896" s="140"/>
      <c r="H3896" s="139"/>
      <c r="I3896" s="129"/>
      <c r="L3896" s="128"/>
      <c r="M3896" s="128"/>
      <c r="N3896" s="128"/>
      <c r="O3896" s="128"/>
      <c r="P3896" s="128"/>
      <c r="Q3896" s="128"/>
      <c r="R3896" s="128"/>
      <c r="S3896" s="128"/>
      <c r="T3896" s="120">
        <f t="shared" si="664"/>
        <v>0</v>
      </c>
      <c r="U3896" s="131"/>
      <c r="V3896" s="131"/>
      <c r="W3896" s="131">
        <f>SUMIFS($F$3:F3896,$D$3:D3896,D3896,$C$3:C3896,"Buy")+SUMIFS($F$3:F3896,$D$3:D3896,D3896,$C$3:C3896,"Coin Deposit",$E$3:E3896,"&lt;&gt;")</f>
        <v>0</v>
      </c>
      <c r="X3896" s="131">
        <f t="shared" si="665"/>
        <v>0</v>
      </c>
      <c r="Y3896" s="131">
        <f>IF($D3896=Y$1,SUMIFS($H$3:$H3896,$G$3:$G3896,Y$1,$C$3:$C3896,"Sell"),0)</f>
        <v>0</v>
      </c>
      <c r="Z3896" s="131">
        <f t="shared" si="666"/>
        <v>0</v>
      </c>
      <c r="AA3896" s="131">
        <f>IF($D3896=AA$1,SUMIFS($H$3:$H3896,$G$3:$G3896,AA$1,$C$3:$C3896,"Sell"),0)</f>
        <v>0</v>
      </c>
      <c r="AB3896" s="131">
        <f t="shared" si="667"/>
        <v>0</v>
      </c>
      <c r="AC3896" s="131">
        <f>SUMIFS('Deductions and Deposits'!$H:$H,'Deductions and Deposits'!$G:$G,D3896,'Deductions and Deposits'!$F:$F,"&lt;="&amp;B3896)+SUMIFS($F$3:F3896,$D$3:D3896,D3896,$C$3:C3896,"Coin Deposit",$E$3:E3896,"")</f>
        <v>0</v>
      </c>
      <c r="AD3896" s="131">
        <f>SUMIFS('Deductions and Deposits'!$D:$D,'Deductions and Deposits'!$C:$C,D3896)+SUMIFS($F:$F,$D:$D,D3896,$C:$C,"Coin Deduction")</f>
        <v>0</v>
      </c>
      <c r="AE3896" s="131">
        <f>Table5[[#This Row],[Column4]]+Table5[[#This Row],[Column14]]+Table5[[#This Row],[Column19]]+Table5[[#This Row],[Column12]]</f>
        <v>0</v>
      </c>
      <c r="AF3896" s="131">
        <f>Table5[[#This Row],[Column5]]+Table5[[#This Row],[Column13]]+Table5[[#This Row],[Column21]]+Table5[[#This Row],[Column18]]</f>
        <v>0</v>
      </c>
      <c r="AG3896" s="131">
        <f t="shared" si="668"/>
        <v>0</v>
      </c>
      <c r="AH3896" s="131">
        <f t="shared" si="669"/>
        <v>0</v>
      </c>
      <c r="AI3896" s="131">
        <f>Table5[[#This Row],[Column17]]-Table5[[#This Row],[Column20]]</f>
        <v>0</v>
      </c>
      <c r="AJ3896" s="131">
        <f t="shared" si="670"/>
        <v>0</v>
      </c>
      <c r="AK3896" s="131">
        <f t="shared" si="673"/>
        <v>0</v>
      </c>
      <c r="AL3896" s="131">
        <f t="shared" si="671"/>
        <v>0</v>
      </c>
      <c r="AM3896" s="131" t="str">
        <f t="shared" si="672"/>
        <v/>
      </c>
      <c r="AN3896" s="131" t="str">
        <f t="shared" ca="1" si="674"/>
        <v/>
      </c>
    </row>
    <row r="3897" spans="1:40" ht="20.25" customHeight="1" x14ac:dyDescent="0.3">
      <c r="A3897" s="127"/>
      <c r="B3897" s="164"/>
      <c r="C3897" s="139"/>
      <c r="D3897" s="140"/>
      <c r="E3897" s="139"/>
      <c r="F3897" s="139"/>
      <c r="G3897" s="140"/>
      <c r="H3897" s="139"/>
      <c r="I3897" s="129"/>
      <c r="L3897" s="128"/>
      <c r="M3897" s="128"/>
      <c r="N3897" s="128"/>
      <c r="O3897" s="128"/>
      <c r="P3897" s="128"/>
      <c r="Q3897" s="128"/>
      <c r="R3897" s="128"/>
      <c r="S3897" s="128"/>
      <c r="T3897" s="120">
        <f t="shared" si="664"/>
        <v>0</v>
      </c>
      <c r="U3897" s="131"/>
      <c r="V3897" s="131"/>
      <c r="W3897" s="131">
        <f>SUMIFS($F$3:F3897,$D$3:D3897,D3897,$C$3:C3897,"Buy")+SUMIFS($F$3:F3897,$D$3:D3897,D3897,$C$3:C3897,"Coin Deposit",$E$3:E3897,"&lt;&gt;")</f>
        <v>0</v>
      </c>
      <c r="X3897" s="131">
        <f t="shared" si="665"/>
        <v>0</v>
      </c>
      <c r="Y3897" s="131">
        <f>IF($D3897=Y$1,SUMIFS($H$3:$H3897,$G$3:$G3897,Y$1,$C$3:$C3897,"Sell"),0)</f>
        <v>0</v>
      </c>
      <c r="Z3897" s="131">
        <f t="shared" si="666"/>
        <v>0</v>
      </c>
      <c r="AA3897" s="131">
        <f>IF($D3897=AA$1,SUMIFS($H$3:$H3897,$G$3:$G3897,AA$1,$C$3:$C3897,"Sell"),0)</f>
        <v>0</v>
      </c>
      <c r="AB3897" s="131">
        <f t="shared" si="667"/>
        <v>0</v>
      </c>
      <c r="AC3897" s="131">
        <f>SUMIFS('Deductions and Deposits'!$H:$H,'Deductions and Deposits'!$G:$G,D3897,'Deductions and Deposits'!$F:$F,"&lt;="&amp;B3897)+SUMIFS($F$3:F3897,$D$3:D3897,D3897,$C$3:C3897,"Coin Deposit",$E$3:E3897,"")</f>
        <v>0</v>
      </c>
      <c r="AD3897" s="131">
        <f>SUMIFS('Deductions and Deposits'!$D:$D,'Deductions and Deposits'!$C:$C,D3897)+SUMIFS($F:$F,$D:$D,D3897,$C:$C,"Coin Deduction")</f>
        <v>0</v>
      </c>
      <c r="AE3897" s="131">
        <f>Table5[[#This Row],[Column4]]+Table5[[#This Row],[Column14]]+Table5[[#This Row],[Column19]]+Table5[[#This Row],[Column12]]</f>
        <v>0</v>
      </c>
      <c r="AF3897" s="131">
        <f>Table5[[#This Row],[Column5]]+Table5[[#This Row],[Column13]]+Table5[[#This Row],[Column21]]+Table5[[#This Row],[Column18]]</f>
        <v>0</v>
      </c>
      <c r="AG3897" s="131">
        <f t="shared" si="668"/>
        <v>0</v>
      </c>
      <c r="AH3897" s="131">
        <f t="shared" si="669"/>
        <v>0</v>
      </c>
      <c r="AI3897" s="131">
        <f>Table5[[#This Row],[Column17]]-Table5[[#This Row],[Column20]]</f>
        <v>0</v>
      </c>
      <c r="AJ3897" s="131">
        <f t="shared" si="670"/>
        <v>0</v>
      </c>
      <c r="AK3897" s="131">
        <f t="shared" si="673"/>
        <v>0</v>
      </c>
      <c r="AL3897" s="131">
        <f t="shared" si="671"/>
        <v>0</v>
      </c>
      <c r="AM3897" s="131" t="str">
        <f t="shared" si="672"/>
        <v/>
      </c>
      <c r="AN3897" s="131" t="str">
        <f t="shared" ca="1" si="674"/>
        <v/>
      </c>
    </row>
    <row r="3898" spans="1:40" ht="20.25" customHeight="1" x14ac:dyDescent="0.3">
      <c r="A3898" s="127"/>
      <c r="B3898" s="164"/>
      <c r="C3898" s="139"/>
      <c r="D3898" s="140"/>
      <c r="E3898" s="139"/>
      <c r="F3898" s="139"/>
      <c r="G3898" s="140"/>
      <c r="H3898" s="139"/>
      <c r="I3898" s="129"/>
      <c r="L3898" s="128"/>
      <c r="M3898" s="128"/>
      <c r="N3898" s="128"/>
      <c r="O3898" s="128"/>
      <c r="P3898" s="128"/>
      <c r="Q3898" s="128"/>
      <c r="R3898" s="128"/>
      <c r="S3898" s="128"/>
      <c r="T3898" s="120">
        <f t="shared" si="664"/>
        <v>0</v>
      </c>
      <c r="U3898" s="131"/>
      <c r="V3898" s="131"/>
      <c r="W3898" s="131">
        <f>SUMIFS($F$3:F3898,$D$3:D3898,D3898,$C$3:C3898,"Buy")+SUMIFS($F$3:F3898,$D$3:D3898,D3898,$C$3:C3898,"Coin Deposit",$E$3:E3898,"&lt;&gt;")</f>
        <v>0</v>
      </c>
      <c r="X3898" s="131">
        <f t="shared" si="665"/>
        <v>0</v>
      </c>
      <c r="Y3898" s="131">
        <f>IF($D3898=Y$1,SUMIFS($H$3:$H3898,$G$3:$G3898,Y$1,$C$3:$C3898,"Sell"),0)</f>
        <v>0</v>
      </c>
      <c r="Z3898" s="131">
        <f t="shared" si="666"/>
        <v>0</v>
      </c>
      <c r="AA3898" s="131">
        <f>IF($D3898=AA$1,SUMIFS($H$3:$H3898,$G$3:$G3898,AA$1,$C$3:$C3898,"Sell"),0)</f>
        <v>0</v>
      </c>
      <c r="AB3898" s="131">
        <f t="shared" si="667"/>
        <v>0</v>
      </c>
      <c r="AC3898" s="131">
        <f>SUMIFS('Deductions and Deposits'!$H:$H,'Deductions and Deposits'!$G:$G,D3898,'Deductions and Deposits'!$F:$F,"&lt;="&amp;B3898)+SUMIFS($F$3:F3898,$D$3:D3898,D3898,$C$3:C3898,"Coin Deposit",$E$3:E3898,"")</f>
        <v>0</v>
      </c>
      <c r="AD3898" s="131">
        <f>SUMIFS('Deductions and Deposits'!$D:$D,'Deductions and Deposits'!$C:$C,D3898)+SUMIFS($F:$F,$D:$D,D3898,$C:$C,"Coin Deduction")</f>
        <v>0</v>
      </c>
      <c r="AE3898" s="131">
        <f>Table5[[#This Row],[Column4]]+Table5[[#This Row],[Column14]]+Table5[[#This Row],[Column19]]+Table5[[#This Row],[Column12]]</f>
        <v>0</v>
      </c>
      <c r="AF3898" s="131">
        <f>Table5[[#This Row],[Column5]]+Table5[[#This Row],[Column13]]+Table5[[#This Row],[Column21]]+Table5[[#This Row],[Column18]]</f>
        <v>0</v>
      </c>
      <c r="AG3898" s="131">
        <f t="shared" si="668"/>
        <v>0</v>
      </c>
      <c r="AH3898" s="131">
        <f t="shared" si="669"/>
        <v>0</v>
      </c>
      <c r="AI3898" s="131">
        <f>Table5[[#This Row],[Column17]]-Table5[[#This Row],[Column20]]</f>
        <v>0</v>
      </c>
      <c r="AJ3898" s="131">
        <f t="shared" si="670"/>
        <v>0</v>
      </c>
      <c r="AK3898" s="131">
        <f t="shared" si="673"/>
        <v>0</v>
      </c>
      <c r="AL3898" s="131">
        <f t="shared" si="671"/>
        <v>0</v>
      </c>
      <c r="AM3898" s="131" t="str">
        <f t="shared" si="672"/>
        <v/>
      </c>
      <c r="AN3898" s="131" t="str">
        <f t="shared" ca="1" si="674"/>
        <v/>
      </c>
    </row>
    <row r="3899" spans="1:40" ht="20.25" customHeight="1" x14ac:dyDescent="0.3">
      <c r="A3899" s="127"/>
      <c r="B3899" s="164"/>
      <c r="C3899" s="139"/>
      <c r="D3899" s="140"/>
      <c r="E3899" s="139"/>
      <c r="F3899" s="139"/>
      <c r="G3899" s="140"/>
      <c r="H3899" s="139"/>
      <c r="I3899" s="129"/>
      <c r="L3899" s="128"/>
      <c r="M3899" s="128"/>
      <c r="N3899" s="128"/>
      <c r="O3899" s="128"/>
      <c r="P3899" s="128"/>
      <c r="Q3899" s="128"/>
      <c r="R3899" s="128"/>
      <c r="S3899" s="128"/>
      <c r="T3899" s="120">
        <f t="shared" si="664"/>
        <v>0</v>
      </c>
      <c r="U3899" s="131"/>
      <c r="V3899" s="131"/>
      <c r="W3899" s="131">
        <f>SUMIFS($F$3:F3899,$D$3:D3899,D3899,$C$3:C3899,"Buy")+SUMIFS($F$3:F3899,$D$3:D3899,D3899,$C$3:C3899,"Coin Deposit",$E$3:E3899,"&lt;&gt;")</f>
        <v>0</v>
      </c>
      <c r="X3899" s="131">
        <f t="shared" si="665"/>
        <v>0</v>
      </c>
      <c r="Y3899" s="131">
        <f>IF($D3899=Y$1,SUMIFS($H$3:$H3899,$G$3:$G3899,Y$1,$C$3:$C3899,"Sell"),0)</f>
        <v>0</v>
      </c>
      <c r="Z3899" s="131">
        <f t="shared" si="666"/>
        <v>0</v>
      </c>
      <c r="AA3899" s="131">
        <f>IF($D3899=AA$1,SUMIFS($H$3:$H3899,$G$3:$G3899,AA$1,$C$3:$C3899,"Sell"),0)</f>
        <v>0</v>
      </c>
      <c r="AB3899" s="131">
        <f t="shared" si="667"/>
        <v>0</v>
      </c>
      <c r="AC3899" s="131">
        <f>SUMIFS('Deductions and Deposits'!$H:$H,'Deductions and Deposits'!$G:$G,D3899,'Deductions and Deposits'!$F:$F,"&lt;="&amp;B3899)+SUMIFS($F$3:F3899,$D$3:D3899,D3899,$C$3:C3899,"Coin Deposit",$E$3:E3899,"")</f>
        <v>0</v>
      </c>
      <c r="AD3899" s="131">
        <f>SUMIFS('Deductions and Deposits'!$D:$D,'Deductions and Deposits'!$C:$C,D3899)+SUMIFS($F:$F,$D:$D,D3899,$C:$C,"Coin Deduction")</f>
        <v>0</v>
      </c>
      <c r="AE3899" s="131">
        <f>Table5[[#This Row],[Column4]]+Table5[[#This Row],[Column14]]+Table5[[#This Row],[Column19]]+Table5[[#This Row],[Column12]]</f>
        <v>0</v>
      </c>
      <c r="AF3899" s="131">
        <f>Table5[[#This Row],[Column5]]+Table5[[#This Row],[Column13]]+Table5[[#This Row],[Column21]]+Table5[[#This Row],[Column18]]</f>
        <v>0</v>
      </c>
      <c r="AG3899" s="131">
        <f t="shared" si="668"/>
        <v>0</v>
      </c>
      <c r="AH3899" s="131">
        <f t="shared" si="669"/>
        <v>0</v>
      </c>
      <c r="AI3899" s="131">
        <f>Table5[[#This Row],[Column17]]-Table5[[#This Row],[Column20]]</f>
        <v>0</v>
      </c>
      <c r="AJ3899" s="131">
        <f t="shared" si="670"/>
        <v>0</v>
      </c>
      <c r="AK3899" s="131">
        <f t="shared" si="673"/>
        <v>0</v>
      </c>
      <c r="AL3899" s="131">
        <f t="shared" si="671"/>
        <v>0</v>
      </c>
      <c r="AM3899" s="131" t="str">
        <f t="shared" si="672"/>
        <v/>
      </c>
      <c r="AN3899" s="131" t="str">
        <f t="shared" ca="1" si="674"/>
        <v/>
      </c>
    </row>
    <row r="3900" spans="1:40" ht="20.25" customHeight="1" x14ac:dyDescent="0.3">
      <c r="A3900" s="127"/>
      <c r="B3900" s="164"/>
      <c r="C3900" s="139"/>
      <c r="D3900" s="140"/>
      <c r="E3900" s="139"/>
      <c r="F3900" s="139"/>
      <c r="G3900" s="140"/>
      <c r="H3900" s="139"/>
      <c r="I3900" s="129"/>
      <c r="L3900" s="128"/>
      <c r="M3900" s="128"/>
      <c r="N3900" s="128"/>
      <c r="O3900" s="128"/>
      <c r="P3900" s="128"/>
      <c r="Q3900" s="128"/>
      <c r="R3900" s="128"/>
      <c r="S3900" s="128"/>
      <c r="T3900" s="120">
        <f t="shared" si="664"/>
        <v>0</v>
      </c>
      <c r="U3900" s="131"/>
      <c r="V3900" s="131"/>
      <c r="W3900" s="131">
        <f>SUMIFS($F$3:F3900,$D$3:D3900,D3900,$C$3:C3900,"Buy")+SUMIFS($F$3:F3900,$D$3:D3900,D3900,$C$3:C3900,"Coin Deposit",$E$3:E3900,"&lt;&gt;")</f>
        <v>0</v>
      </c>
      <c r="X3900" s="131">
        <f t="shared" si="665"/>
        <v>0</v>
      </c>
      <c r="Y3900" s="131">
        <f>IF($D3900=Y$1,SUMIFS($H$3:$H3900,$G$3:$G3900,Y$1,$C$3:$C3900,"Sell"),0)</f>
        <v>0</v>
      </c>
      <c r="Z3900" s="131">
        <f t="shared" si="666"/>
        <v>0</v>
      </c>
      <c r="AA3900" s="131">
        <f>IF($D3900=AA$1,SUMIFS($H$3:$H3900,$G$3:$G3900,AA$1,$C$3:$C3900,"Sell"),0)</f>
        <v>0</v>
      </c>
      <c r="AB3900" s="131">
        <f t="shared" si="667"/>
        <v>0</v>
      </c>
      <c r="AC3900" s="131">
        <f>SUMIFS('Deductions and Deposits'!$H:$H,'Deductions and Deposits'!$G:$G,D3900,'Deductions and Deposits'!$F:$F,"&lt;="&amp;B3900)+SUMIFS($F$3:F3900,$D$3:D3900,D3900,$C$3:C3900,"Coin Deposit",$E$3:E3900,"")</f>
        <v>0</v>
      </c>
      <c r="AD3900" s="131">
        <f>SUMIFS('Deductions and Deposits'!$D:$D,'Deductions and Deposits'!$C:$C,D3900)+SUMIFS($F:$F,$D:$D,D3900,$C:$C,"Coin Deduction")</f>
        <v>0</v>
      </c>
      <c r="AE3900" s="131">
        <f>Table5[[#This Row],[Column4]]+Table5[[#This Row],[Column14]]+Table5[[#This Row],[Column19]]+Table5[[#This Row],[Column12]]</f>
        <v>0</v>
      </c>
      <c r="AF3900" s="131">
        <f>Table5[[#This Row],[Column5]]+Table5[[#This Row],[Column13]]+Table5[[#This Row],[Column21]]+Table5[[#This Row],[Column18]]</f>
        <v>0</v>
      </c>
      <c r="AG3900" s="131">
        <f t="shared" si="668"/>
        <v>0</v>
      </c>
      <c r="AH3900" s="131">
        <f t="shared" si="669"/>
        <v>0</v>
      </c>
      <c r="AI3900" s="131">
        <f>Table5[[#This Row],[Column17]]-Table5[[#This Row],[Column20]]</f>
        <v>0</v>
      </c>
      <c r="AJ3900" s="131">
        <f t="shared" si="670"/>
        <v>0</v>
      </c>
      <c r="AK3900" s="131">
        <f t="shared" si="673"/>
        <v>0</v>
      </c>
      <c r="AL3900" s="131">
        <f t="shared" si="671"/>
        <v>0</v>
      </c>
      <c r="AM3900" s="131" t="str">
        <f t="shared" si="672"/>
        <v/>
      </c>
      <c r="AN3900" s="131" t="str">
        <f t="shared" ca="1" si="674"/>
        <v/>
      </c>
    </row>
    <row r="3901" spans="1:40" ht="20.25" customHeight="1" x14ac:dyDescent="0.3">
      <c r="A3901" s="127"/>
      <c r="B3901" s="164"/>
      <c r="C3901" s="139"/>
      <c r="D3901" s="140"/>
      <c r="E3901" s="139"/>
      <c r="F3901" s="139"/>
      <c r="G3901" s="140"/>
      <c r="H3901" s="139"/>
      <c r="I3901" s="129"/>
      <c r="L3901" s="128"/>
      <c r="M3901" s="128"/>
      <c r="N3901" s="128"/>
      <c r="O3901" s="128"/>
      <c r="P3901" s="128"/>
      <c r="Q3901" s="128"/>
      <c r="R3901" s="128"/>
      <c r="S3901" s="128"/>
      <c r="T3901" s="120">
        <f t="shared" si="664"/>
        <v>0</v>
      </c>
      <c r="U3901" s="131"/>
      <c r="V3901" s="131"/>
      <c r="W3901" s="131">
        <f>SUMIFS($F$3:F3901,$D$3:D3901,D3901,$C$3:C3901,"Buy")+SUMIFS($F$3:F3901,$D$3:D3901,D3901,$C$3:C3901,"Coin Deposit",$E$3:E3901,"&lt;&gt;")</f>
        <v>0</v>
      </c>
      <c r="X3901" s="131">
        <f t="shared" si="665"/>
        <v>0</v>
      </c>
      <c r="Y3901" s="131">
        <f>IF($D3901=Y$1,SUMIFS($H$3:$H3901,$G$3:$G3901,Y$1,$C$3:$C3901,"Sell"),0)</f>
        <v>0</v>
      </c>
      <c r="Z3901" s="131">
        <f t="shared" si="666"/>
        <v>0</v>
      </c>
      <c r="AA3901" s="131">
        <f>IF($D3901=AA$1,SUMIFS($H$3:$H3901,$G$3:$G3901,AA$1,$C$3:$C3901,"Sell"),0)</f>
        <v>0</v>
      </c>
      <c r="AB3901" s="131">
        <f t="shared" si="667"/>
        <v>0</v>
      </c>
      <c r="AC3901" s="131">
        <f>SUMIFS('Deductions and Deposits'!$H:$H,'Deductions and Deposits'!$G:$G,D3901,'Deductions and Deposits'!$F:$F,"&lt;="&amp;B3901)+SUMIFS($F$3:F3901,$D$3:D3901,D3901,$C$3:C3901,"Coin Deposit",$E$3:E3901,"")</f>
        <v>0</v>
      </c>
      <c r="AD3901" s="131">
        <f>SUMIFS('Deductions and Deposits'!$D:$D,'Deductions and Deposits'!$C:$C,D3901)+SUMIFS($F:$F,$D:$D,D3901,$C:$C,"Coin Deduction")</f>
        <v>0</v>
      </c>
      <c r="AE3901" s="131">
        <f>Table5[[#This Row],[Column4]]+Table5[[#This Row],[Column14]]+Table5[[#This Row],[Column19]]+Table5[[#This Row],[Column12]]</f>
        <v>0</v>
      </c>
      <c r="AF3901" s="131">
        <f>Table5[[#This Row],[Column5]]+Table5[[#This Row],[Column13]]+Table5[[#This Row],[Column21]]+Table5[[#This Row],[Column18]]</f>
        <v>0</v>
      </c>
      <c r="AG3901" s="131">
        <f t="shared" si="668"/>
        <v>0</v>
      </c>
      <c r="AH3901" s="131">
        <f t="shared" si="669"/>
        <v>0</v>
      </c>
      <c r="AI3901" s="131">
        <f>Table5[[#This Row],[Column17]]-Table5[[#This Row],[Column20]]</f>
        <v>0</v>
      </c>
      <c r="AJ3901" s="131">
        <f t="shared" si="670"/>
        <v>0</v>
      </c>
      <c r="AK3901" s="131">
        <f t="shared" si="673"/>
        <v>0</v>
      </c>
      <c r="AL3901" s="131">
        <f t="shared" si="671"/>
        <v>0</v>
      </c>
      <c r="AM3901" s="131" t="str">
        <f t="shared" si="672"/>
        <v/>
      </c>
      <c r="AN3901" s="131" t="str">
        <f t="shared" ca="1" si="674"/>
        <v/>
      </c>
    </row>
    <row r="3902" spans="1:40" ht="20.25" customHeight="1" x14ac:dyDescent="0.3">
      <c r="A3902" s="127"/>
      <c r="B3902" s="164"/>
      <c r="C3902" s="139"/>
      <c r="D3902" s="140"/>
      <c r="E3902" s="139"/>
      <c r="F3902" s="139"/>
      <c r="G3902" s="140"/>
      <c r="H3902" s="139"/>
      <c r="I3902" s="129"/>
      <c r="L3902" s="128"/>
      <c r="M3902" s="128"/>
      <c r="N3902" s="128"/>
      <c r="O3902" s="128"/>
      <c r="P3902" s="128"/>
      <c r="Q3902" s="128"/>
      <c r="R3902" s="128"/>
      <c r="S3902" s="128"/>
      <c r="T3902" s="120">
        <f t="shared" si="664"/>
        <v>0</v>
      </c>
      <c r="U3902" s="131"/>
      <c r="V3902" s="131"/>
      <c r="W3902" s="131">
        <f>SUMIFS($F$3:F3902,$D$3:D3902,D3902,$C$3:C3902,"Buy")+SUMIFS($F$3:F3902,$D$3:D3902,D3902,$C$3:C3902,"Coin Deposit",$E$3:E3902,"&lt;&gt;")</f>
        <v>0</v>
      </c>
      <c r="X3902" s="131">
        <f t="shared" si="665"/>
        <v>0</v>
      </c>
      <c r="Y3902" s="131">
        <f>IF($D3902=Y$1,SUMIFS($H$3:$H3902,$G$3:$G3902,Y$1,$C$3:$C3902,"Sell"),0)</f>
        <v>0</v>
      </c>
      <c r="Z3902" s="131">
        <f t="shared" si="666"/>
        <v>0</v>
      </c>
      <c r="AA3902" s="131">
        <f>IF($D3902=AA$1,SUMIFS($H$3:$H3902,$G$3:$G3902,AA$1,$C$3:$C3902,"Sell"),0)</f>
        <v>0</v>
      </c>
      <c r="AB3902" s="131">
        <f t="shared" si="667"/>
        <v>0</v>
      </c>
      <c r="AC3902" s="131">
        <f>SUMIFS('Deductions and Deposits'!$H:$H,'Deductions and Deposits'!$G:$G,D3902,'Deductions and Deposits'!$F:$F,"&lt;="&amp;B3902)+SUMIFS($F$3:F3902,$D$3:D3902,D3902,$C$3:C3902,"Coin Deposit",$E$3:E3902,"")</f>
        <v>0</v>
      </c>
      <c r="AD3902" s="131">
        <f>SUMIFS('Deductions and Deposits'!$D:$D,'Deductions and Deposits'!$C:$C,D3902)+SUMIFS($F:$F,$D:$D,D3902,$C:$C,"Coin Deduction")</f>
        <v>0</v>
      </c>
      <c r="AE3902" s="131">
        <f>Table5[[#This Row],[Column4]]+Table5[[#This Row],[Column14]]+Table5[[#This Row],[Column19]]+Table5[[#This Row],[Column12]]</f>
        <v>0</v>
      </c>
      <c r="AF3902" s="131">
        <f>Table5[[#This Row],[Column5]]+Table5[[#This Row],[Column13]]+Table5[[#This Row],[Column21]]+Table5[[#This Row],[Column18]]</f>
        <v>0</v>
      </c>
      <c r="AG3902" s="131">
        <f t="shared" si="668"/>
        <v>0</v>
      </c>
      <c r="AH3902" s="131">
        <f t="shared" si="669"/>
        <v>0</v>
      </c>
      <c r="AI3902" s="131">
        <f>Table5[[#This Row],[Column17]]-Table5[[#This Row],[Column20]]</f>
        <v>0</v>
      </c>
      <c r="AJ3902" s="131">
        <f t="shared" si="670"/>
        <v>0</v>
      </c>
      <c r="AK3902" s="131">
        <f t="shared" si="673"/>
        <v>0</v>
      </c>
      <c r="AL3902" s="131">
        <f t="shared" si="671"/>
        <v>0</v>
      </c>
      <c r="AM3902" s="131" t="str">
        <f t="shared" si="672"/>
        <v/>
      </c>
      <c r="AN3902" s="131" t="str">
        <f t="shared" ca="1" si="674"/>
        <v/>
      </c>
    </row>
    <row r="3903" spans="1:40" ht="20.25" customHeight="1" x14ac:dyDescent="0.3">
      <c r="A3903" s="127"/>
      <c r="B3903" s="164"/>
      <c r="C3903" s="139"/>
      <c r="D3903" s="140"/>
      <c r="E3903" s="139"/>
      <c r="F3903" s="139"/>
      <c r="G3903" s="140"/>
      <c r="H3903" s="139"/>
      <c r="I3903" s="129"/>
      <c r="L3903" s="128"/>
      <c r="M3903" s="128"/>
      <c r="N3903" s="128"/>
      <c r="O3903" s="128"/>
      <c r="P3903" s="128"/>
      <c r="Q3903" s="128"/>
      <c r="R3903" s="128"/>
      <c r="S3903" s="128"/>
      <c r="T3903" s="120">
        <f t="shared" si="664"/>
        <v>0</v>
      </c>
      <c r="U3903" s="131"/>
      <c r="V3903" s="131"/>
      <c r="W3903" s="131">
        <f>SUMIFS($F$3:F3903,$D$3:D3903,D3903,$C$3:C3903,"Buy")+SUMIFS($F$3:F3903,$D$3:D3903,D3903,$C$3:C3903,"Coin Deposit",$E$3:E3903,"&lt;&gt;")</f>
        <v>0</v>
      </c>
      <c r="X3903" s="131">
        <f t="shared" si="665"/>
        <v>0</v>
      </c>
      <c r="Y3903" s="131">
        <f>IF($D3903=Y$1,SUMIFS($H$3:$H3903,$G$3:$G3903,Y$1,$C$3:$C3903,"Sell"),0)</f>
        <v>0</v>
      </c>
      <c r="Z3903" s="131">
        <f t="shared" si="666"/>
        <v>0</v>
      </c>
      <c r="AA3903" s="131">
        <f>IF($D3903=AA$1,SUMIFS($H$3:$H3903,$G$3:$G3903,AA$1,$C$3:$C3903,"Sell"),0)</f>
        <v>0</v>
      </c>
      <c r="AB3903" s="131">
        <f t="shared" si="667"/>
        <v>0</v>
      </c>
      <c r="AC3903" s="131">
        <f>SUMIFS('Deductions and Deposits'!$H:$H,'Deductions and Deposits'!$G:$G,D3903,'Deductions and Deposits'!$F:$F,"&lt;="&amp;B3903)+SUMIFS($F$3:F3903,$D$3:D3903,D3903,$C$3:C3903,"Coin Deposit",$E$3:E3903,"")</f>
        <v>0</v>
      </c>
      <c r="AD3903" s="131">
        <f>SUMIFS('Deductions and Deposits'!$D:$D,'Deductions and Deposits'!$C:$C,D3903)+SUMIFS($F:$F,$D:$D,D3903,$C:$C,"Coin Deduction")</f>
        <v>0</v>
      </c>
      <c r="AE3903" s="131">
        <f>Table5[[#This Row],[Column4]]+Table5[[#This Row],[Column14]]+Table5[[#This Row],[Column19]]+Table5[[#This Row],[Column12]]</f>
        <v>0</v>
      </c>
      <c r="AF3903" s="131">
        <f>Table5[[#This Row],[Column5]]+Table5[[#This Row],[Column13]]+Table5[[#This Row],[Column21]]+Table5[[#This Row],[Column18]]</f>
        <v>0</v>
      </c>
      <c r="AG3903" s="131">
        <f t="shared" si="668"/>
        <v>0</v>
      </c>
      <c r="AH3903" s="131">
        <f t="shared" si="669"/>
        <v>0</v>
      </c>
      <c r="AI3903" s="131">
        <f>Table5[[#This Row],[Column17]]-Table5[[#This Row],[Column20]]</f>
        <v>0</v>
      </c>
      <c r="AJ3903" s="131">
        <f t="shared" si="670"/>
        <v>0</v>
      </c>
      <c r="AK3903" s="131">
        <f t="shared" si="673"/>
        <v>0</v>
      </c>
      <c r="AL3903" s="131">
        <f t="shared" si="671"/>
        <v>0</v>
      </c>
      <c r="AM3903" s="131" t="str">
        <f t="shared" si="672"/>
        <v/>
      </c>
      <c r="AN3903" s="131" t="str">
        <f t="shared" ca="1" si="674"/>
        <v/>
      </c>
    </row>
    <row r="3904" spans="1:40" ht="20.25" customHeight="1" x14ac:dyDescent="0.3">
      <c r="A3904" s="127"/>
      <c r="B3904" s="164"/>
      <c r="C3904" s="139"/>
      <c r="D3904" s="140"/>
      <c r="E3904" s="139"/>
      <c r="F3904" s="139"/>
      <c r="G3904" s="140"/>
      <c r="H3904" s="139"/>
      <c r="I3904" s="129"/>
      <c r="L3904" s="128"/>
      <c r="M3904" s="128"/>
      <c r="N3904" s="128"/>
      <c r="O3904" s="128"/>
      <c r="P3904" s="128"/>
      <c r="Q3904" s="128"/>
      <c r="R3904" s="128"/>
      <c r="S3904" s="128"/>
      <c r="T3904" s="120">
        <f t="shared" si="664"/>
        <v>0</v>
      </c>
      <c r="U3904" s="131"/>
      <c r="V3904" s="131"/>
      <c r="W3904" s="131">
        <f>SUMIFS($F$3:F3904,$D$3:D3904,D3904,$C$3:C3904,"Buy")+SUMIFS($F$3:F3904,$D$3:D3904,D3904,$C$3:C3904,"Coin Deposit",$E$3:E3904,"&lt;&gt;")</f>
        <v>0</v>
      </c>
      <c r="X3904" s="131">
        <f t="shared" si="665"/>
        <v>0</v>
      </c>
      <c r="Y3904" s="131">
        <f>IF($D3904=Y$1,SUMIFS($H$3:$H3904,$G$3:$G3904,Y$1,$C$3:$C3904,"Sell"),0)</f>
        <v>0</v>
      </c>
      <c r="Z3904" s="131">
        <f t="shared" si="666"/>
        <v>0</v>
      </c>
      <c r="AA3904" s="131">
        <f>IF($D3904=AA$1,SUMIFS($H$3:$H3904,$G$3:$G3904,AA$1,$C$3:$C3904,"Sell"),0)</f>
        <v>0</v>
      </c>
      <c r="AB3904" s="131">
        <f t="shared" si="667"/>
        <v>0</v>
      </c>
      <c r="AC3904" s="131">
        <f>SUMIFS('Deductions and Deposits'!$H:$H,'Deductions and Deposits'!$G:$G,D3904,'Deductions and Deposits'!$F:$F,"&lt;="&amp;B3904)+SUMIFS($F$3:F3904,$D$3:D3904,D3904,$C$3:C3904,"Coin Deposit",$E$3:E3904,"")</f>
        <v>0</v>
      </c>
      <c r="AD3904" s="131">
        <f>SUMIFS('Deductions and Deposits'!$D:$D,'Deductions and Deposits'!$C:$C,D3904)+SUMIFS($F:$F,$D:$D,D3904,$C:$C,"Coin Deduction")</f>
        <v>0</v>
      </c>
      <c r="AE3904" s="131">
        <f>Table5[[#This Row],[Column4]]+Table5[[#This Row],[Column14]]+Table5[[#This Row],[Column19]]+Table5[[#This Row],[Column12]]</f>
        <v>0</v>
      </c>
      <c r="AF3904" s="131">
        <f>Table5[[#This Row],[Column5]]+Table5[[#This Row],[Column13]]+Table5[[#This Row],[Column21]]+Table5[[#This Row],[Column18]]</f>
        <v>0</v>
      </c>
      <c r="AG3904" s="131">
        <f t="shared" si="668"/>
        <v>0</v>
      </c>
      <c r="AH3904" s="131">
        <f t="shared" si="669"/>
        <v>0</v>
      </c>
      <c r="AI3904" s="131">
        <f>Table5[[#This Row],[Column17]]-Table5[[#This Row],[Column20]]</f>
        <v>0</v>
      </c>
      <c r="AJ3904" s="131">
        <f t="shared" si="670"/>
        <v>0</v>
      </c>
      <c r="AK3904" s="131">
        <f t="shared" si="673"/>
        <v>0</v>
      </c>
      <c r="AL3904" s="131">
        <f t="shared" si="671"/>
        <v>0</v>
      </c>
      <c r="AM3904" s="131" t="str">
        <f t="shared" si="672"/>
        <v/>
      </c>
      <c r="AN3904" s="131" t="str">
        <f t="shared" ca="1" si="674"/>
        <v/>
      </c>
    </row>
    <row r="3905" spans="1:40" ht="20.25" customHeight="1" x14ac:dyDescent="0.3">
      <c r="A3905" s="127"/>
      <c r="B3905" s="164"/>
      <c r="C3905" s="139"/>
      <c r="D3905" s="140"/>
      <c r="E3905" s="139"/>
      <c r="F3905" s="139"/>
      <c r="G3905" s="140"/>
      <c r="H3905" s="139"/>
      <c r="I3905" s="129"/>
      <c r="L3905" s="128"/>
      <c r="M3905" s="128"/>
      <c r="N3905" s="128"/>
      <c r="O3905" s="128"/>
      <c r="P3905" s="128"/>
      <c r="Q3905" s="128"/>
      <c r="R3905" s="128"/>
      <c r="S3905" s="128"/>
      <c r="T3905" s="120">
        <f t="shared" si="664"/>
        <v>0</v>
      </c>
      <c r="U3905" s="131"/>
      <c r="V3905" s="131"/>
      <c r="W3905" s="131">
        <f>SUMIFS($F$3:F3905,$D$3:D3905,D3905,$C$3:C3905,"Buy")+SUMIFS($F$3:F3905,$D$3:D3905,D3905,$C$3:C3905,"Coin Deposit",$E$3:E3905,"&lt;&gt;")</f>
        <v>0</v>
      </c>
      <c r="X3905" s="131">
        <f t="shared" si="665"/>
        <v>0</v>
      </c>
      <c r="Y3905" s="131">
        <f>IF($D3905=Y$1,SUMIFS($H$3:$H3905,$G$3:$G3905,Y$1,$C$3:$C3905,"Sell"),0)</f>
        <v>0</v>
      </c>
      <c r="Z3905" s="131">
        <f t="shared" si="666"/>
        <v>0</v>
      </c>
      <c r="AA3905" s="131">
        <f>IF($D3905=AA$1,SUMIFS($H$3:$H3905,$G$3:$G3905,AA$1,$C$3:$C3905,"Sell"),0)</f>
        <v>0</v>
      </c>
      <c r="AB3905" s="131">
        <f t="shared" si="667"/>
        <v>0</v>
      </c>
      <c r="AC3905" s="131">
        <f>SUMIFS('Deductions and Deposits'!$H:$H,'Deductions and Deposits'!$G:$G,D3905,'Deductions and Deposits'!$F:$F,"&lt;="&amp;B3905)+SUMIFS($F$3:F3905,$D$3:D3905,D3905,$C$3:C3905,"Coin Deposit",$E$3:E3905,"")</f>
        <v>0</v>
      </c>
      <c r="AD3905" s="131">
        <f>SUMIFS('Deductions and Deposits'!$D:$D,'Deductions and Deposits'!$C:$C,D3905)+SUMIFS($F:$F,$D:$D,D3905,$C:$C,"Coin Deduction")</f>
        <v>0</v>
      </c>
      <c r="AE3905" s="131">
        <f>Table5[[#This Row],[Column4]]+Table5[[#This Row],[Column14]]+Table5[[#This Row],[Column19]]+Table5[[#This Row],[Column12]]</f>
        <v>0</v>
      </c>
      <c r="AF3905" s="131">
        <f>Table5[[#This Row],[Column5]]+Table5[[#This Row],[Column13]]+Table5[[#This Row],[Column21]]+Table5[[#This Row],[Column18]]</f>
        <v>0</v>
      </c>
      <c r="AG3905" s="131">
        <f t="shared" si="668"/>
        <v>0</v>
      </c>
      <c r="AH3905" s="131">
        <f t="shared" si="669"/>
        <v>0</v>
      </c>
      <c r="AI3905" s="131">
        <f>Table5[[#This Row],[Column17]]-Table5[[#This Row],[Column20]]</f>
        <v>0</v>
      </c>
      <c r="AJ3905" s="131">
        <f t="shared" si="670"/>
        <v>0</v>
      </c>
      <c r="AK3905" s="131">
        <f t="shared" si="673"/>
        <v>0</v>
      </c>
      <c r="AL3905" s="131">
        <f t="shared" si="671"/>
        <v>0</v>
      </c>
      <c r="AM3905" s="131" t="str">
        <f t="shared" si="672"/>
        <v/>
      </c>
      <c r="AN3905" s="131" t="str">
        <f t="shared" ca="1" si="674"/>
        <v/>
      </c>
    </row>
    <row r="3906" spans="1:40" ht="20.25" customHeight="1" x14ac:dyDescent="0.3">
      <c r="A3906" s="127"/>
      <c r="B3906" s="164"/>
      <c r="C3906" s="139"/>
      <c r="D3906" s="140"/>
      <c r="E3906" s="139"/>
      <c r="F3906" s="139"/>
      <c r="G3906" s="140"/>
      <c r="H3906" s="139"/>
      <c r="I3906" s="129"/>
      <c r="L3906" s="128"/>
      <c r="M3906" s="128"/>
      <c r="N3906" s="128"/>
      <c r="O3906" s="128"/>
      <c r="P3906" s="128"/>
      <c r="Q3906" s="128"/>
      <c r="R3906" s="128"/>
      <c r="S3906" s="128"/>
      <c r="T3906" s="120">
        <f t="shared" si="664"/>
        <v>0</v>
      </c>
      <c r="U3906" s="131"/>
      <c r="V3906" s="131"/>
      <c r="W3906" s="131">
        <f>SUMIFS($F$3:F3906,$D$3:D3906,D3906,$C$3:C3906,"Buy")+SUMIFS($F$3:F3906,$D$3:D3906,D3906,$C$3:C3906,"Coin Deposit",$E$3:E3906,"&lt;&gt;")</f>
        <v>0</v>
      </c>
      <c r="X3906" s="131">
        <f t="shared" si="665"/>
        <v>0</v>
      </c>
      <c r="Y3906" s="131">
        <f>IF($D3906=Y$1,SUMIFS($H$3:$H3906,$G$3:$G3906,Y$1,$C$3:$C3906,"Sell"),0)</f>
        <v>0</v>
      </c>
      <c r="Z3906" s="131">
        <f t="shared" si="666"/>
        <v>0</v>
      </c>
      <c r="AA3906" s="131">
        <f>IF($D3906=AA$1,SUMIFS($H$3:$H3906,$G$3:$G3906,AA$1,$C$3:$C3906,"Sell"),0)</f>
        <v>0</v>
      </c>
      <c r="AB3906" s="131">
        <f t="shared" si="667"/>
        <v>0</v>
      </c>
      <c r="AC3906" s="131">
        <f>SUMIFS('Deductions and Deposits'!$H:$H,'Deductions and Deposits'!$G:$G,D3906,'Deductions and Deposits'!$F:$F,"&lt;="&amp;B3906)+SUMIFS($F$3:F3906,$D$3:D3906,D3906,$C$3:C3906,"Coin Deposit",$E$3:E3906,"")</f>
        <v>0</v>
      </c>
      <c r="AD3906" s="131">
        <f>SUMIFS('Deductions and Deposits'!$D:$D,'Deductions and Deposits'!$C:$C,D3906)+SUMIFS($F:$F,$D:$D,D3906,$C:$C,"Coin Deduction")</f>
        <v>0</v>
      </c>
      <c r="AE3906" s="131">
        <f>Table5[[#This Row],[Column4]]+Table5[[#This Row],[Column14]]+Table5[[#This Row],[Column19]]+Table5[[#This Row],[Column12]]</f>
        <v>0</v>
      </c>
      <c r="AF3906" s="131">
        <f>Table5[[#This Row],[Column5]]+Table5[[#This Row],[Column13]]+Table5[[#This Row],[Column21]]+Table5[[#This Row],[Column18]]</f>
        <v>0</v>
      </c>
      <c r="AG3906" s="131">
        <f t="shared" si="668"/>
        <v>0</v>
      </c>
      <c r="AH3906" s="131">
        <f t="shared" si="669"/>
        <v>0</v>
      </c>
      <c r="AI3906" s="131">
        <f>Table5[[#This Row],[Column17]]-Table5[[#This Row],[Column20]]</f>
        <v>0</v>
      </c>
      <c r="AJ3906" s="131">
        <f t="shared" si="670"/>
        <v>0</v>
      </c>
      <c r="AK3906" s="131">
        <f t="shared" si="673"/>
        <v>0</v>
      </c>
      <c r="AL3906" s="131">
        <f t="shared" si="671"/>
        <v>0</v>
      </c>
      <c r="AM3906" s="131" t="str">
        <f t="shared" si="672"/>
        <v/>
      </c>
      <c r="AN3906" s="131" t="str">
        <f t="shared" ca="1" si="674"/>
        <v/>
      </c>
    </row>
    <row r="3907" spans="1:40" ht="20.25" customHeight="1" x14ac:dyDescent="0.3">
      <c r="A3907" s="127"/>
      <c r="B3907" s="164"/>
      <c r="C3907" s="139"/>
      <c r="D3907" s="140"/>
      <c r="E3907" s="139"/>
      <c r="F3907" s="139"/>
      <c r="G3907" s="140"/>
      <c r="H3907" s="139"/>
      <c r="I3907" s="129"/>
      <c r="L3907" s="128"/>
      <c r="M3907" s="128"/>
      <c r="N3907" s="128"/>
      <c r="O3907" s="128"/>
      <c r="P3907" s="128"/>
      <c r="Q3907" s="128"/>
      <c r="R3907" s="128"/>
      <c r="S3907" s="128"/>
      <c r="T3907" s="120">
        <f t="shared" ref="T3907:T3970" si="675">IF(E3907&lt;&gt;"",E3907,0)</f>
        <v>0</v>
      </c>
      <c r="U3907" s="131"/>
      <c r="V3907" s="131"/>
      <c r="W3907" s="131">
        <f>SUMIFS($F$3:F3907,$D$3:D3907,D3907,$C$3:C3907,"Buy")+SUMIFS($F$3:F3907,$D$3:D3907,D3907,$C$3:C3907,"Coin Deposit",$E$3:E3907,"&lt;&gt;")</f>
        <v>0</v>
      </c>
      <c r="X3907" s="131">
        <f t="shared" ref="X3907:X3970" si="676">IF(OR(C3907="buy",AND(C3907="Coin Deposit",E3907&lt;&gt;"")),SUMIFS($F:$F,$D:$D,D3907,$C:$C,"sell"),0)</f>
        <v>0</v>
      </c>
      <c r="Y3907" s="131">
        <f>IF($D3907=Y$1,SUMIFS($H$3:$H3907,$G$3:$G3907,Y$1,$C$3:$C3907,"Sell"),0)</f>
        <v>0</v>
      </c>
      <c r="Z3907" s="131">
        <f t="shared" ref="Z3907:Z3970" si="677">IF($D3907=Z$1,SUMIFS($H:$H,$G:$G,Z$1,$C:$C,"Buy")+SUMIFS($H:$H,$G:$G,Z$1,$C:$C,"Coin Deposit",$E:$E,"&lt;&gt;"),0)</f>
        <v>0</v>
      </c>
      <c r="AA3907" s="131">
        <f>IF($D3907=AA$1,SUMIFS($H$3:$H3907,$G$3:$G3907,AA$1,$C$3:$C3907,"Sell"),0)</f>
        <v>0</v>
      </c>
      <c r="AB3907" s="131">
        <f t="shared" ref="AB3907:AB3970" si="678">IF($D3907=AB$1,SUMIFS($H:$H,$G:$G,AB$1,$C:$C,"Buy")+SUMIFS($H:$H,$G:$G,AB$1,$C:$C,"Coin Deposit",$E:$E,"&lt;&gt;"),0)</f>
        <v>0</v>
      </c>
      <c r="AC3907" s="131">
        <f>SUMIFS('Deductions and Deposits'!$H:$H,'Deductions and Deposits'!$G:$G,D3907,'Deductions and Deposits'!$F:$F,"&lt;="&amp;B3907)+SUMIFS($F$3:F3907,$D$3:D3907,D3907,$C$3:C3907,"Coin Deposit",$E$3:E3907,"")</f>
        <v>0</v>
      </c>
      <c r="AD3907" s="131">
        <f>SUMIFS('Deductions and Deposits'!$D:$D,'Deductions and Deposits'!$C:$C,D3907)+SUMIFS($F:$F,$D:$D,D3907,$C:$C,"Coin Deduction")</f>
        <v>0</v>
      </c>
      <c r="AE3907" s="131">
        <f>Table5[[#This Row],[Column4]]+Table5[[#This Row],[Column14]]+Table5[[#This Row],[Column19]]+Table5[[#This Row],[Column12]]</f>
        <v>0</v>
      </c>
      <c r="AF3907" s="131">
        <f>Table5[[#This Row],[Column5]]+Table5[[#This Row],[Column13]]+Table5[[#This Row],[Column21]]+Table5[[#This Row],[Column18]]</f>
        <v>0</v>
      </c>
      <c r="AG3907" s="131">
        <f t="shared" ref="AG3907:AG3970" si="679">IF(AND((AC3907+Y3907+AA3907)&gt;AF3907,OR(C3907="buy",AND(C3907="Coin Deposit",E3907&lt;&gt;""))),(AC3907+Y3907+AA3907)-AF3907,0)</f>
        <v>0</v>
      </c>
      <c r="AH3907" s="131">
        <f t="shared" ref="AH3907:AH3970" si="680">IF(AND(AE3907&gt;AF3907,OR(C3907="buy",AND(C3907="Coin Deposit",E3907&lt;&gt;""))),AE3907-AF3907,0)</f>
        <v>0</v>
      </c>
      <c r="AI3907" s="131">
        <f>Table5[[#This Row],[Column17]]-Table5[[#This Row],[Column20]]</f>
        <v>0</v>
      </c>
      <c r="AJ3907" s="131">
        <f t="shared" ref="AJ3907:AJ3970" si="681">IF(AI3907&gt;F3907,F3907,AI3907)</f>
        <v>0</v>
      </c>
      <c r="AK3907" s="131">
        <f t="shared" si="673"/>
        <v>0</v>
      </c>
      <c r="AL3907" s="131">
        <f t="shared" ref="AL3907:AL3970" si="682">IFERROR(SUMIFS($AK:$AK,$D:$D,D3907)/SUMIFS($AJ:$AJ,$D:$D,D3907),0)</f>
        <v>0</v>
      </c>
      <c r="AM3907" s="131" t="str">
        <f t="shared" ref="AM3907:AM3970" si="683">C3907&amp;D3907</f>
        <v/>
      </c>
      <c r="AN3907" s="131" t="str">
        <f t="shared" ca="1" si="674"/>
        <v/>
      </c>
    </row>
    <row r="3908" spans="1:40" ht="20.25" customHeight="1" x14ac:dyDescent="0.3">
      <c r="A3908" s="127"/>
      <c r="B3908" s="164"/>
      <c r="C3908" s="139"/>
      <c r="D3908" s="140"/>
      <c r="E3908" s="139"/>
      <c r="F3908" s="139"/>
      <c r="G3908" s="140"/>
      <c r="H3908" s="139"/>
      <c r="I3908" s="129"/>
      <c r="L3908" s="128"/>
      <c r="M3908" s="128"/>
      <c r="N3908" s="128"/>
      <c r="O3908" s="128"/>
      <c r="P3908" s="128"/>
      <c r="Q3908" s="128"/>
      <c r="R3908" s="128"/>
      <c r="S3908" s="128"/>
      <c r="T3908" s="120">
        <f t="shared" si="675"/>
        <v>0</v>
      </c>
      <c r="U3908" s="131"/>
      <c r="V3908" s="131"/>
      <c r="W3908" s="131">
        <f>SUMIFS($F$3:F3908,$D$3:D3908,D3908,$C$3:C3908,"Buy")+SUMIFS($F$3:F3908,$D$3:D3908,D3908,$C$3:C3908,"Coin Deposit",$E$3:E3908,"&lt;&gt;")</f>
        <v>0</v>
      </c>
      <c r="X3908" s="131">
        <f t="shared" si="676"/>
        <v>0</v>
      </c>
      <c r="Y3908" s="131">
        <f>IF($D3908=Y$1,SUMIFS($H$3:$H3908,$G$3:$G3908,Y$1,$C$3:$C3908,"Sell"),0)</f>
        <v>0</v>
      </c>
      <c r="Z3908" s="131">
        <f t="shared" si="677"/>
        <v>0</v>
      </c>
      <c r="AA3908" s="131">
        <f>IF($D3908=AA$1,SUMIFS($H$3:$H3908,$G$3:$G3908,AA$1,$C$3:$C3908,"Sell"),0)</f>
        <v>0</v>
      </c>
      <c r="AB3908" s="131">
        <f t="shared" si="678"/>
        <v>0</v>
      </c>
      <c r="AC3908" s="131">
        <f>SUMIFS('Deductions and Deposits'!$H:$H,'Deductions and Deposits'!$G:$G,D3908,'Deductions and Deposits'!$F:$F,"&lt;="&amp;B3908)+SUMIFS($F$3:F3908,$D$3:D3908,D3908,$C$3:C3908,"Coin Deposit",$E$3:E3908,"")</f>
        <v>0</v>
      </c>
      <c r="AD3908" s="131">
        <f>SUMIFS('Deductions and Deposits'!$D:$D,'Deductions and Deposits'!$C:$C,D3908)+SUMIFS($F:$F,$D:$D,D3908,$C:$C,"Coin Deduction")</f>
        <v>0</v>
      </c>
      <c r="AE3908" s="131">
        <f>Table5[[#This Row],[Column4]]+Table5[[#This Row],[Column14]]+Table5[[#This Row],[Column19]]+Table5[[#This Row],[Column12]]</f>
        <v>0</v>
      </c>
      <c r="AF3908" s="131">
        <f>Table5[[#This Row],[Column5]]+Table5[[#This Row],[Column13]]+Table5[[#This Row],[Column21]]+Table5[[#This Row],[Column18]]</f>
        <v>0</v>
      </c>
      <c r="AG3908" s="131">
        <f t="shared" si="679"/>
        <v>0</v>
      </c>
      <c r="AH3908" s="131">
        <f t="shared" si="680"/>
        <v>0</v>
      </c>
      <c r="AI3908" s="131">
        <f>Table5[[#This Row],[Column17]]-Table5[[#This Row],[Column20]]</f>
        <v>0</v>
      </c>
      <c r="AJ3908" s="131">
        <f t="shared" si="681"/>
        <v>0</v>
      </c>
      <c r="AK3908" s="131">
        <f t="shared" si="673"/>
        <v>0</v>
      </c>
      <c r="AL3908" s="131">
        <f t="shared" si="682"/>
        <v>0</v>
      </c>
      <c r="AM3908" s="131" t="str">
        <f t="shared" si="683"/>
        <v/>
      </c>
      <c r="AN3908" s="131" t="str">
        <f t="shared" ca="1" si="674"/>
        <v/>
      </c>
    </row>
    <row r="3909" spans="1:40" ht="20.25" customHeight="1" x14ac:dyDescent="0.3">
      <c r="A3909" s="127"/>
      <c r="B3909" s="164"/>
      <c r="C3909" s="139"/>
      <c r="D3909" s="140"/>
      <c r="E3909" s="139"/>
      <c r="F3909" s="139"/>
      <c r="G3909" s="140"/>
      <c r="H3909" s="139"/>
      <c r="I3909" s="129"/>
      <c r="L3909" s="128"/>
      <c r="M3909" s="128"/>
      <c r="N3909" s="128"/>
      <c r="O3909" s="128"/>
      <c r="P3909" s="128"/>
      <c r="Q3909" s="128"/>
      <c r="R3909" s="128"/>
      <c r="S3909" s="128"/>
      <c r="T3909" s="120">
        <f t="shared" si="675"/>
        <v>0</v>
      </c>
      <c r="U3909" s="131"/>
      <c r="V3909" s="131"/>
      <c r="W3909" s="131">
        <f>SUMIFS($F$3:F3909,$D$3:D3909,D3909,$C$3:C3909,"Buy")+SUMIFS($F$3:F3909,$D$3:D3909,D3909,$C$3:C3909,"Coin Deposit",$E$3:E3909,"&lt;&gt;")</f>
        <v>0</v>
      </c>
      <c r="X3909" s="131">
        <f t="shared" si="676"/>
        <v>0</v>
      </c>
      <c r="Y3909" s="131">
        <f>IF($D3909=Y$1,SUMIFS($H$3:$H3909,$G$3:$G3909,Y$1,$C$3:$C3909,"Sell"),0)</f>
        <v>0</v>
      </c>
      <c r="Z3909" s="131">
        <f t="shared" si="677"/>
        <v>0</v>
      </c>
      <c r="AA3909" s="131">
        <f>IF($D3909=AA$1,SUMIFS($H$3:$H3909,$G$3:$G3909,AA$1,$C$3:$C3909,"Sell"),0)</f>
        <v>0</v>
      </c>
      <c r="AB3909" s="131">
        <f t="shared" si="678"/>
        <v>0</v>
      </c>
      <c r="AC3909" s="131">
        <f>SUMIFS('Deductions and Deposits'!$H:$H,'Deductions and Deposits'!$G:$G,D3909,'Deductions and Deposits'!$F:$F,"&lt;="&amp;B3909)+SUMIFS($F$3:F3909,$D$3:D3909,D3909,$C$3:C3909,"Coin Deposit",$E$3:E3909,"")</f>
        <v>0</v>
      </c>
      <c r="AD3909" s="131">
        <f>SUMIFS('Deductions and Deposits'!$D:$D,'Deductions and Deposits'!$C:$C,D3909)+SUMIFS($F:$F,$D:$D,D3909,$C:$C,"Coin Deduction")</f>
        <v>0</v>
      </c>
      <c r="AE3909" s="131">
        <f>Table5[[#This Row],[Column4]]+Table5[[#This Row],[Column14]]+Table5[[#This Row],[Column19]]+Table5[[#This Row],[Column12]]</f>
        <v>0</v>
      </c>
      <c r="AF3909" s="131">
        <f>Table5[[#This Row],[Column5]]+Table5[[#This Row],[Column13]]+Table5[[#This Row],[Column21]]+Table5[[#This Row],[Column18]]</f>
        <v>0</v>
      </c>
      <c r="AG3909" s="131">
        <f t="shared" si="679"/>
        <v>0</v>
      </c>
      <c r="AH3909" s="131">
        <f t="shared" si="680"/>
        <v>0</v>
      </c>
      <c r="AI3909" s="131">
        <f>Table5[[#This Row],[Column17]]-Table5[[#This Row],[Column20]]</f>
        <v>0</v>
      </c>
      <c r="AJ3909" s="131">
        <f t="shared" si="681"/>
        <v>0</v>
      </c>
      <c r="AK3909" s="131">
        <f t="shared" si="673"/>
        <v>0</v>
      </c>
      <c r="AL3909" s="131">
        <f t="shared" si="682"/>
        <v>0</v>
      </c>
      <c r="AM3909" s="131" t="str">
        <f t="shared" si="683"/>
        <v/>
      </c>
      <c r="AN3909" s="131" t="str">
        <f t="shared" ca="1" si="674"/>
        <v/>
      </c>
    </row>
    <row r="3910" spans="1:40" ht="20.25" customHeight="1" x14ac:dyDescent="0.3">
      <c r="A3910" s="127"/>
      <c r="B3910" s="164"/>
      <c r="C3910" s="139"/>
      <c r="D3910" s="140"/>
      <c r="E3910" s="139"/>
      <c r="F3910" s="139"/>
      <c r="G3910" s="140"/>
      <c r="H3910" s="139"/>
      <c r="I3910" s="129"/>
      <c r="L3910" s="128"/>
      <c r="M3910" s="128"/>
      <c r="N3910" s="128"/>
      <c r="O3910" s="128"/>
      <c r="P3910" s="128"/>
      <c r="Q3910" s="128"/>
      <c r="R3910" s="128"/>
      <c r="S3910" s="128"/>
      <c r="T3910" s="120">
        <f t="shared" si="675"/>
        <v>0</v>
      </c>
      <c r="U3910" s="131"/>
      <c r="V3910" s="131"/>
      <c r="W3910" s="131">
        <f>SUMIFS($F$3:F3910,$D$3:D3910,D3910,$C$3:C3910,"Buy")+SUMIFS($F$3:F3910,$D$3:D3910,D3910,$C$3:C3910,"Coin Deposit",$E$3:E3910,"&lt;&gt;")</f>
        <v>0</v>
      </c>
      <c r="X3910" s="131">
        <f t="shared" si="676"/>
        <v>0</v>
      </c>
      <c r="Y3910" s="131">
        <f>IF($D3910=Y$1,SUMIFS($H$3:$H3910,$G$3:$G3910,Y$1,$C$3:$C3910,"Sell"),0)</f>
        <v>0</v>
      </c>
      <c r="Z3910" s="131">
        <f t="shared" si="677"/>
        <v>0</v>
      </c>
      <c r="AA3910" s="131">
        <f>IF($D3910=AA$1,SUMIFS($H$3:$H3910,$G$3:$G3910,AA$1,$C$3:$C3910,"Sell"),0)</f>
        <v>0</v>
      </c>
      <c r="AB3910" s="131">
        <f t="shared" si="678"/>
        <v>0</v>
      </c>
      <c r="AC3910" s="131">
        <f>SUMIFS('Deductions and Deposits'!$H:$H,'Deductions and Deposits'!$G:$G,D3910,'Deductions and Deposits'!$F:$F,"&lt;="&amp;B3910)+SUMIFS($F$3:F3910,$D$3:D3910,D3910,$C$3:C3910,"Coin Deposit",$E$3:E3910,"")</f>
        <v>0</v>
      </c>
      <c r="AD3910" s="131">
        <f>SUMIFS('Deductions and Deposits'!$D:$D,'Deductions and Deposits'!$C:$C,D3910)+SUMIFS($F:$F,$D:$D,D3910,$C:$C,"Coin Deduction")</f>
        <v>0</v>
      </c>
      <c r="AE3910" s="131">
        <f>Table5[[#This Row],[Column4]]+Table5[[#This Row],[Column14]]+Table5[[#This Row],[Column19]]+Table5[[#This Row],[Column12]]</f>
        <v>0</v>
      </c>
      <c r="AF3910" s="131">
        <f>Table5[[#This Row],[Column5]]+Table5[[#This Row],[Column13]]+Table5[[#This Row],[Column21]]+Table5[[#This Row],[Column18]]</f>
        <v>0</v>
      </c>
      <c r="AG3910" s="131">
        <f t="shared" si="679"/>
        <v>0</v>
      </c>
      <c r="AH3910" s="131">
        <f t="shared" si="680"/>
        <v>0</v>
      </c>
      <c r="AI3910" s="131">
        <f>Table5[[#This Row],[Column17]]-Table5[[#This Row],[Column20]]</f>
        <v>0</v>
      </c>
      <c r="AJ3910" s="131">
        <f t="shared" si="681"/>
        <v>0</v>
      </c>
      <c r="AK3910" s="131">
        <f t="shared" si="673"/>
        <v>0</v>
      </c>
      <c r="AL3910" s="131">
        <f t="shared" si="682"/>
        <v>0</v>
      </c>
      <c r="AM3910" s="131" t="str">
        <f t="shared" si="683"/>
        <v/>
      </c>
      <c r="AN3910" s="131" t="str">
        <f t="shared" ca="1" si="674"/>
        <v/>
      </c>
    </row>
    <row r="3911" spans="1:40" ht="20.25" customHeight="1" x14ac:dyDescent="0.3">
      <c r="A3911" s="127"/>
      <c r="B3911" s="164"/>
      <c r="C3911" s="139"/>
      <c r="D3911" s="140"/>
      <c r="E3911" s="139"/>
      <c r="F3911" s="139"/>
      <c r="G3911" s="140"/>
      <c r="H3911" s="139"/>
      <c r="I3911" s="129"/>
      <c r="L3911" s="128"/>
      <c r="M3911" s="128"/>
      <c r="N3911" s="128"/>
      <c r="O3911" s="128"/>
      <c r="P3911" s="128"/>
      <c r="Q3911" s="128"/>
      <c r="R3911" s="128"/>
      <c r="S3911" s="128"/>
      <c r="T3911" s="120">
        <f t="shared" si="675"/>
        <v>0</v>
      </c>
      <c r="U3911" s="131"/>
      <c r="V3911" s="131"/>
      <c r="W3911" s="131">
        <f>SUMIFS($F$3:F3911,$D$3:D3911,D3911,$C$3:C3911,"Buy")+SUMIFS($F$3:F3911,$D$3:D3911,D3911,$C$3:C3911,"Coin Deposit",$E$3:E3911,"&lt;&gt;")</f>
        <v>0</v>
      </c>
      <c r="X3911" s="131">
        <f t="shared" si="676"/>
        <v>0</v>
      </c>
      <c r="Y3911" s="131">
        <f>IF($D3911=Y$1,SUMIFS($H$3:$H3911,$G$3:$G3911,Y$1,$C$3:$C3911,"Sell"),0)</f>
        <v>0</v>
      </c>
      <c r="Z3911" s="131">
        <f t="shared" si="677"/>
        <v>0</v>
      </c>
      <c r="AA3911" s="131">
        <f>IF($D3911=AA$1,SUMIFS($H$3:$H3911,$G$3:$G3911,AA$1,$C$3:$C3911,"Sell"),0)</f>
        <v>0</v>
      </c>
      <c r="AB3911" s="131">
        <f t="shared" si="678"/>
        <v>0</v>
      </c>
      <c r="AC3911" s="131">
        <f>SUMIFS('Deductions and Deposits'!$H:$H,'Deductions and Deposits'!$G:$G,D3911,'Deductions and Deposits'!$F:$F,"&lt;="&amp;B3911)+SUMIFS($F$3:F3911,$D$3:D3911,D3911,$C$3:C3911,"Coin Deposit",$E$3:E3911,"")</f>
        <v>0</v>
      </c>
      <c r="AD3911" s="131">
        <f>SUMIFS('Deductions and Deposits'!$D:$D,'Deductions and Deposits'!$C:$C,D3911)+SUMIFS($F:$F,$D:$D,D3911,$C:$C,"Coin Deduction")</f>
        <v>0</v>
      </c>
      <c r="AE3911" s="131">
        <f>Table5[[#This Row],[Column4]]+Table5[[#This Row],[Column14]]+Table5[[#This Row],[Column19]]+Table5[[#This Row],[Column12]]</f>
        <v>0</v>
      </c>
      <c r="AF3911" s="131">
        <f>Table5[[#This Row],[Column5]]+Table5[[#This Row],[Column13]]+Table5[[#This Row],[Column21]]+Table5[[#This Row],[Column18]]</f>
        <v>0</v>
      </c>
      <c r="AG3911" s="131">
        <f t="shared" si="679"/>
        <v>0</v>
      </c>
      <c r="AH3911" s="131">
        <f t="shared" si="680"/>
        <v>0</v>
      </c>
      <c r="AI3911" s="131">
        <f>Table5[[#This Row],[Column17]]-Table5[[#This Row],[Column20]]</f>
        <v>0</v>
      </c>
      <c r="AJ3911" s="131">
        <f t="shared" si="681"/>
        <v>0</v>
      </c>
      <c r="AK3911" s="131">
        <f t="shared" si="673"/>
        <v>0</v>
      </c>
      <c r="AL3911" s="131">
        <f t="shared" si="682"/>
        <v>0</v>
      </c>
      <c r="AM3911" s="131" t="str">
        <f t="shared" si="683"/>
        <v/>
      </c>
      <c r="AN3911" s="131" t="str">
        <f t="shared" ca="1" si="674"/>
        <v/>
      </c>
    </row>
    <row r="3912" spans="1:40" ht="20.25" customHeight="1" x14ac:dyDescent="0.3">
      <c r="A3912" s="127"/>
      <c r="B3912" s="164"/>
      <c r="C3912" s="139"/>
      <c r="D3912" s="140"/>
      <c r="E3912" s="139"/>
      <c r="F3912" s="139"/>
      <c r="G3912" s="140"/>
      <c r="H3912" s="139"/>
      <c r="I3912" s="129"/>
      <c r="L3912" s="128"/>
      <c r="M3912" s="128"/>
      <c r="N3912" s="128"/>
      <c r="O3912" s="128"/>
      <c r="P3912" s="128"/>
      <c r="Q3912" s="128"/>
      <c r="R3912" s="128"/>
      <c r="S3912" s="128"/>
      <c r="T3912" s="120">
        <f t="shared" si="675"/>
        <v>0</v>
      </c>
      <c r="U3912" s="131"/>
      <c r="V3912" s="131"/>
      <c r="W3912" s="131">
        <f>SUMIFS($F$3:F3912,$D$3:D3912,D3912,$C$3:C3912,"Buy")+SUMIFS($F$3:F3912,$D$3:D3912,D3912,$C$3:C3912,"Coin Deposit",$E$3:E3912,"&lt;&gt;")</f>
        <v>0</v>
      </c>
      <c r="X3912" s="131">
        <f t="shared" si="676"/>
        <v>0</v>
      </c>
      <c r="Y3912" s="131">
        <f>IF($D3912=Y$1,SUMIFS($H$3:$H3912,$G$3:$G3912,Y$1,$C$3:$C3912,"Sell"),0)</f>
        <v>0</v>
      </c>
      <c r="Z3912" s="131">
        <f t="shared" si="677"/>
        <v>0</v>
      </c>
      <c r="AA3912" s="131">
        <f>IF($D3912=AA$1,SUMIFS($H$3:$H3912,$G$3:$G3912,AA$1,$C$3:$C3912,"Sell"),0)</f>
        <v>0</v>
      </c>
      <c r="AB3912" s="131">
        <f t="shared" si="678"/>
        <v>0</v>
      </c>
      <c r="AC3912" s="131">
        <f>SUMIFS('Deductions and Deposits'!$H:$H,'Deductions and Deposits'!$G:$G,D3912,'Deductions and Deposits'!$F:$F,"&lt;="&amp;B3912)+SUMIFS($F$3:F3912,$D$3:D3912,D3912,$C$3:C3912,"Coin Deposit",$E$3:E3912,"")</f>
        <v>0</v>
      </c>
      <c r="AD3912" s="131">
        <f>SUMIFS('Deductions and Deposits'!$D:$D,'Deductions and Deposits'!$C:$C,D3912)+SUMIFS($F:$F,$D:$D,D3912,$C:$C,"Coin Deduction")</f>
        <v>0</v>
      </c>
      <c r="AE3912" s="131">
        <f>Table5[[#This Row],[Column4]]+Table5[[#This Row],[Column14]]+Table5[[#This Row],[Column19]]+Table5[[#This Row],[Column12]]</f>
        <v>0</v>
      </c>
      <c r="AF3912" s="131">
        <f>Table5[[#This Row],[Column5]]+Table5[[#This Row],[Column13]]+Table5[[#This Row],[Column21]]+Table5[[#This Row],[Column18]]</f>
        <v>0</v>
      </c>
      <c r="AG3912" s="131">
        <f t="shared" si="679"/>
        <v>0</v>
      </c>
      <c r="AH3912" s="131">
        <f t="shared" si="680"/>
        <v>0</v>
      </c>
      <c r="AI3912" s="131">
        <f>Table5[[#This Row],[Column17]]-Table5[[#This Row],[Column20]]</f>
        <v>0</v>
      </c>
      <c r="AJ3912" s="131">
        <f t="shared" si="681"/>
        <v>0</v>
      </c>
      <c r="AK3912" s="131">
        <f t="shared" si="673"/>
        <v>0</v>
      </c>
      <c r="AL3912" s="131">
        <f t="shared" si="682"/>
        <v>0</v>
      </c>
      <c r="AM3912" s="131" t="str">
        <f t="shared" si="683"/>
        <v/>
      </c>
      <c r="AN3912" s="131" t="str">
        <f t="shared" ca="1" si="674"/>
        <v/>
      </c>
    </row>
    <row r="3913" spans="1:40" ht="20.25" customHeight="1" x14ac:dyDescent="0.3">
      <c r="A3913" s="127"/>
      <c r="B3913" s="164"/>
      <c r="C3913" s="139"/>
      <c r="D3913" s="140"/>
      <c r="E3913" s="139"/>
      <c r="F3913" s="139"/>
      <c r="G3913" s="140"/>
      <c r="H3913" s="139"/>
      <c r="I3913" s="129"/>
      <c r="L3913" s="128"/>
      <c r="M3913" s="128"/>
      <c r="N3913" s="128"/>
      <c r="O3913" s="128"/>
      <c r="P3913" s="128"/>
      <c r="Q3913" s="128"/>
      <c r="R3913" s="128"/>
      <c r="S3913" s="128"/>
      <c r="T3913" s="120">
        <f t="shared" si="675"/>
        <v>0</v>
      </c>
      <c r="U3913" s="131"/>
      <c r="V3913" s="131"/>
      <c r="W3913" s="131">
        <f>SUMIFS($F$3:F3913,$D$3:D3913,D3913,$C$3:C3913,"Buy")+SUMIFS($F$3:F3913,$D$3:D3913,D3913,$C$3:C3913,"Coin Deposit",$E$3:E3913,"&lt;&gt;")</f>
        <v>0</v>
      </c>
      <c r="X3913" s="131">
        <f t="shared" si="676"/>
        <v>0</v>
      </c>
      <c r="Y3913" s="131">
        <f>IF($D3913=Y$1,SUMIFS($H$3:$H3913,$G$3:$G3913,Y$1,$C$3:$C3913,"Sell"),0)</f>
        <v>0</v>
      </c>
      <c r="Z3913" s="131">
        <f t="shared" si="677"/>
        <v>0</v>
      </c>
      <c r="AA3913" s="131">
        <f>IF($D3913=AA$1,SUMIFS($H$3:$H3913,$G$3:$G3913,AA$1,$C$3:$C3913,"Sell"),0)</f>
        <v>0</v>
      </c>
      <c r="AB3913" s="131">
        <f t="shared" si="678"/>
        <v>0</v>
      </c>
      <c r="AC3913" s="131">
        <f>SUMIFS('Deductions and Deposits'!$H:$H,'Deductions and Deposits'!$G:$G,D3913,'Deductions and Deposits'!$F:$F,"&lt;="&amp;B3913)+SUMIFS($F$3:F3913,$D$3:D3913,D3913,$C$3:C3913,"Coin Deposit",$E$3:E3913,"")</f>
        <v>0</v>
      </c>
      <c r="AD3913" s="131">
        <f>SUMIFS('Deductions and Deposits'!$D:$D,'Deductions and Deposits'!$C:$C,D3913)+SUMIFS($F:$F,$D:$D,D3913,$C:$C,"Coin Deduction")</f>
        <v>0</v>
      </c>
      <c r="AE3913" s="131">
        <f>Table5[[#This Row],[Column4]]+Table5[[#This Row],[Column14]]+Table5[[#This Row],[Column19]]+Table5[[#This Row],[Column12]]</f>
        <v>0</v>
      </c>
      <c r="AF3913" s="131">
        <f>Table5[[#This Row],[Column5]]+Table5[[#This Row],[Column13]]+Table5[[#This Row],[Column21]]+Table5[[#This Row],[Column18]]</f>
        <v>0</v>
      </c>
      <c r="AG3913" s="131">
        <f t="shared" si="679"/>
        <v>0</v>
      </c>
      <c r="AH3913" s="131">
        <f t="shared" si="680"/>
        <v>0</v>
      </c>
      <c r="AI3913" s="131">
        <f>Table5[[#This Row],[Column17]]-Table5[[#This Row],[Column20]]</f>
        <v>0</v>
      </c>
      <c r="AJ3913" s="131">
        <f t="shared" si="681"/>
        <v>0</v>
      </c>
      <c r="AK3913" s="131">
        <f t="shared" si="673"/>
        <v>0</v>
      </c>
      <c r="AL3913" s="131">
        <f t="shared" si="682"/>
        <v>0</v>
      </c>
      <c r="AM3913" s="131" t="str">
        <f t="shared" si="683"/>
        <v/>
      </c>
      <c r="AN3913" s="131" t="str">
        <f t="shared" ca="1" si="674"/>
        <v/>
      </c>
    </row>
    <row r="3914" spans="1:40" ht="20.25" customHeight="1" x14ac:dyDescent="0.3">
      <c r="A3914" s="127"/>
      <c r="B3914" s="164"/>
      <c r="C3914" s="139"/>
      <c r="D3914" s="140"/>
      <c r="E3914" s="139"/>
      <c r="F3914" s="139"/>
      <c r="G3914" s="140"/>
      <c r="H3914" s="139"/>
      <c r="I3914" s="129"/>
      <c r="L3914" s="128"/>
      <c r="M3914" s="128"/>
      <c r="N3914" s="128"/>
      <c r="O3914" s="128"/>
      <c r="P3914" s="128"/>
      <c r="Q3914" s="128"/>
      <c r="R3914" s="128"/>
      <c r="S3914" s="128"/>
      <c r="T3914" s="120">
        <f t="shared" si="675"/>
        <v>0</v>
      </c>
      <c r="U3914" s="131"/>
      <c r="V3914" s="131"/>
      <c r="W3914" s="131">
        <f>SUMIFS($F$3:F3914,$D$3:D3914,D3914,$C$3:C3914,"Buy")+SUMIFS($F$3:F3914,$D$3:D3914,D3914,$C$3:C3914,"Coin Deposit",$E$3:E3914,"&lt;&gt;")</f>
        <v>0</v>
      </c>
      <c r="X3914" s="131">
        <f t="shared" si="676"/>
        <v>0</v>
      </c>
      <c r="Y3914" s="131">
        <f>IF($D3914=Y$1,SUMIFS($H$3:$H3914,$G$3:$G3914,Y$1,$C$3:$C3914,"Sell"),0)</f>
        <v>0</v>
      </c>
      <c r="Z3914" s="131">
        <f t="shared" si="677"/>
        <v>0</v>
      </c>
      <c r="AA3914" s="131">
        <f>IF($D3914=AA$1,SUMIFS($H$3:$H3914,$G$3:$G3914,AA$1,$C$3:$C3914,"Sell"),0)</f>
        <v>0</v>
      </c>
      <c r="AB3914" s="131">
        <f t="shared" si="678"/>
        <v>0</v>
      </c>
      <c r="AC3914" s="131">
        <f>SUMIFS('Deductions and Deposits'!$H:$H,'Deductions and Deposits'!$G:$G,D3914,'Deductions and Deposits'!$F:$F,"&lt;="&amp;B3914)+SUMIFS($F$3:F3914,$D$3:D3914,D3914,$C$3:C3914,"Coin Deposit",$E$3:E3914,"")</f>
        <v>0</v>
      </c>
      <c r="AD3914" s="131">
        <f>SUMIFS('Deductions and Deposits'!$D:$D,'Deductions and Deposits'!$C:$C,D3914)+SUMIFS($F:$F,$D:$D,D3914,$C:$C,"Coin Deduction")</f>
        <v>0</v>
      </c>
      <c r="AE3914" s="131">
        <f>Table5[[#This Row],[Column4]]+Table5[[#This Row],[Column14]]+Table5[[#This Row],[Column19]]+Table5[[#This Row],[Column12]]</f>
        <v>0</v>
      </c>
      <c r="AF3914" s="131">
        <f>Table5[[#This Row],[Column5]]+Table5[[#This Row],[Column13]]+Table5[[#This Row],[Column21]]+Table5[[#This Row],[Column18]]</f>
        <v>0</v>
      </c>
      <c r="AG3914" s="131">
        <f t="shared" si="679"/>
        <v>0</v>
      </c>
      <c r="AH3914" s="131">
        <f t="shared" si="680"/>
        <v>0</v>
      </c>
      <c r="AI3914" s="131">
        <f>Table5[[#This Row],[Column17]]-Table5[[#This Row],[Column20]]</f>
        <v>0</v>
      </c>
      <c r="AJ3914" s="131">
        <f t="shared" si="681"/>
        <v>0</v>
      </c>
      <c r="AK3914" s="131">
        <f t="shared" si="673"/>
        <v>0</v>
      </c>
      <c r="AL3914" s="131">
        <f t="shared" si="682"/>
        <v>0</v>
      </c>
      <c r="AM3914" s="131" t="str">
        <f t="shared" si="683"/>
        <v/>
      </c>
      <c r="AN3914" s="131" t="str">
        <f t="shared" ca="1" si="674"/>
        <v/>
      </c>
    </row>
    <row r="3915" spans="1:40" ht="20.25" customHeight="1" x14ac:dyDescent="0.3">
      <c r="A3915" s="127"/>
      <c r="B3915" s="164"/>
      <c r="C3915" s="139"/>
      <c r="D3915" s="140"/>
      <c r="E3915" s="139"/>
      <c r="F3915" s="139"/>
      <c r="G3915" s="140"/>
      <c r="H3915" s="139"/>
      <c r="I3915" s="129"/>
      <c r="L3915" s="128"/>
      <c r="M3915" s="128"/>
      <c r="N3915" s="128"/>
      <c r="O3915" s="128"/>
      <c r="P3915" s="128"/>
      <c r="Q3915" s="128"/>
      <c r="R3915" s="128"/>
      <c r="S3915" s="128"/>
      <c r="T3915" s="120">
        <f t="shared" si="675"/>
        <v>0</v>
      </c>
      <c r="U3915" s="131"/>
      <c r="V3915" s="131"/>
      <c r="W3915" s="131">
        <f>SUMIFS($F$3:F3915,$D$3:D3915,D3915,$C$3:C3915,"Buy")+SUMIFS($F$3:F3915,$D$3:D3915,D3915,$C$3:C3915,"Coin Deposit",$E$3:E3915,"&lt;&gt;")</f>
        <v>0</v>
      </c>
      <c r="X3915" s="131">
        <f t="shared" si="676"/>
        <v>0</v>
      </c>
      <c r="Y3915" s="131">
        <f>IF($D3915=Y$1,SUMIFS($H$3:$H3915,$G$3:$G3915,Y$1,$C$3:$C3915,"Sell"),0)</f>
        <v>0</v>
      </c>
      <c r="Z3915" s="131">
        <f t="shared" si="677"/>
        <v>0</v>
      </c>
      <c r="AA3915" s="131">
        <f>IF($D3915=AA$1,SUMIFS($H$3:$H3915,$G$3:$G3915,AA$1,$C$3:$C3915,"Sell"),0)</f>
        <v>0</v>
      </c>
      <c r="AB3915" s="131">
        <f t="shared" si="678"/>
        <v>0</v>
      </c>
      <c r="AC3915" s="131">
        <f>SUMIFS('Deductions and Deposits'!$H:$H,'Deductions and Deposits'!$G:$G,D3915,'Deductions and Deposits'!$F:$F,"&lt;="&amp;B3915)+SUMIFS($F$3:F3915,$D$3:D3915,D3915,$C$3:C3915,"Coin Deposit",$E$3:E3915,"")</f>
        <v>0</v>
      </c>
      <c r="AD3915" s="131">
        <f>SUMIFS('Deductions and Deposits'!$D:$D,'Deductions and Deposits'!$C:$C,D3915)+SUMIFS($F:$F,$D:$D,D3915,$C:$C,"Coin Deduction")</f>
        <v>0</v>
      </c>
      <c r="AE3915" s="131">
        <f>Table5[[#This Row],[Column4]]+Table5[[#This Row],[Column14]]+Table5[[#This Row],[Column19]]+Table5[[#This Row],[Column12]]</f>
        <v>0</v>
      </c>
      <c r="AF3915" s="131">
        <f>Table5[[#This Row],[Column5]]+Table5[[#This Row],[Column13]]+Table5[[#This Row],[Column21]]+Table5[[#This Row],[Column18]]</f>
        <v>0</v>
      </c>
      <c r="AG3915" s="131">
        <f t="shared" si="679"/>
        <v>0</v>
      </c>
      <c r="AH3915" s="131">
        <f t="shared" si="680"/>
        <v>0</v>
      </c>
      <c r="AI3915" s="131">
        <f>Table5[[#This Row],[Column17]]-Table5[[#This Row],[Column20]]</f>
        <v>0</v>
      </c>
      <c r="AJ3915" s="131">
        <f t="shared" si="681"/>
        <v>0</v>
      </c>
      <c r="AK3915" s="131">
        <f t="shared" si="673"/>
        <v>0</v>
      </c>
      <c r="AL3915" s="131">
        <f t="shared" si="682"/>
        <v>0</v>
      </c>
      <c r="AM3915" s="131" t="str">
        <f t="shared" si="683"/>
        <v/>
      </c>
      <c r="AN3915" s="131" t="str">
        <f t="shared" ca="1" si="674"/>
        <v/>
      </c>
    </row>
    <row r="3916" spans="1:40" ht="20.25" customHeight="1" x14ac:dyDescent="0.3">
      <c r="A3916" s="127"/>
      <c r="B3916" s="164"/>
      <c r="C3916" s="139"/>
      <c r="D3916" s="140"/>
      <c r="E3916" s="139"/>
      <c r="F3916" s="139"/>
      <c r="G3916" s="140"/>
      <c r="H3916" s="139"/>
      <c r="I3916" s="129"/>
      <c r="L3916" s="128"/>
      <c r="M3916" s="128"/>
      <c r="N3916" s="128"/>
      <c r="O3916" s="128"/>
      <c r="P3916" s="128"/>
      <c r="Q3916" s="128"/>
      <c r="R3916" s="128"/>
      <c r="S3916" s="128"/>
      <c r="T3916" s="120">
        <f t="shared" si="675"/>
        <v>0</v>
      </c>
      <c r="U3916" s="131"/>
      <c r="V3916" s="131"/>
      <c r="W3916" s="131">
        <f>SUMIFS($F$3:F3916,$D$3:D3916,D3916,$C$3:C3916,"Buy")+SUMIFS($F$3:F3916,$D$3:D3916,D3916,$C$3:C3916,"Coin Deposit",$E$3:E3916,"&lt;&gt;")</f>
        <v>0</v>
      </c>
      <c r="X3916" s="131">
        <f t="shared" si="676"/>
        <v>0</v>
      </c>
      <c r="Y3916" s="131">
        <f>IF($D3916=Y$1,SUMIFS($H$3:$H3916,$G$3:$G3916,Y$1,$C$3:$C3916,"Sell"),0)</f>
        <v>0</v>
      </c>
      <c r="Z3916" s="131">
        <f t="shared" si="677"/>
        <v>0</v>
      </c>
      <c r="AA3916" s="131">
        <f>IF($D3916=AA$1,SUMIFS($H$3:$H3916,$G$3:$G3916,AA$1,$C$3:$C3916,"Sell"),0)</f>
        <v>0</v>
      </c>
      <c r="AB3916" s="131">
        <f t="shared" si="678"/>
        <v>0</v>
      </c>
      <c r="AC3916" s="131">
        <f>SUMIFS('Deductions and Deposits'!$H:$H,'Deductions and Deposits'!$G:$G,D3916,'Deductions and Deposits'!$F:$F,"&lt;="&amp;B3916)+SUMIFS($F$3:F3916,$D$3:D3916,D3916,$C$3:C3916,"Coin Deposit",$E$3:E3916,"")</f>
        <v>0</v>
      </c>
      <c r="AD3916" s="131">
        <f>SUMIFS('Deductions and Deposits'!$D:$D,'Deductions and Deposits'!$C:$C,D3916)+SUMIFS($F:$F,$D:$D,D3916,$C:$C,"Coin Deduction")</f>
        <v>0</v>
      </c>
      <c r="AE3916" s="131">
        <f>Table5[[#This Row],[Column4]]+Table5[[#This Row],[Column14]]+Table5[[#This Row],[Column19]]+Table5[[#This Row],[Column12]]</f>
        <v>0</v>
      </c>
      <c r="AF3916" s="131">
        <f>Table5[[#This Row],[Column5]]+Table5[[#This Row],[Column13]]+Table5[[#This Row],[Column21]]+Table5[[#This Row],[Column18]]</f>
        <v>0</v>
      </c>
      <c r="AG3916" s="131">
        <f t="shared" si="679"/>
        <v>0</v>
      </c>
      <c r="AH3916" s="131">
        <f t="shared" si="680"/>
        <v>0</v>
      </c>
      <c r="AI3916" s="131">
        <f>Table5[[#This Row],[Column17]]-Table5[[#This Row],[Column20]]</f>
        <v>0</v>
      </c>
      <c r="AJ3916" s="131">
        <f t="shared" si="681"/>
        <v>0</v>
      </c>
      <c r="AK3916" s="131">
        <f t="shared" si="673"/>
        <v>0</v>
      </c>
      <c r="AL3916" s="131">
        <f t="shared" si="682"/>
        <v>0</v>
      </c>
      <c r="AM3916" s="131" t="str">
        <f t="shared" si="683"/>
        <v/>
      </c>
      <c r="AN3916" s="131" t="str">
        <f t="shared" ca="1" si="674"/>
        <v/>
      </c>
    </row>
    <row r="3917" spans="1:40" ht="20.25" customHeight="1" x14ac:dyDescent="0.3">
      <c r="A3917" s="127"/>
      <c r="B3917" s="164"/>
      <c r="C3917" s="139"/>
      <c r="D3917" s="140"/>
      <c r="E3917" s="139"/>
      <c r="F3917" s="139"/>
      <c r="G3917" s="140"/>
      <c r="H3917" s="139"/>
      <c r="I3917" s="129"/>
      <c r="L3917" s="128"/>
      <c r="M3917" s="128"/>
      <c r="N3917" s="128"/>
      <c r="O3917" s="128"/>
      <c r="P3917" s="128"/>
      <c r="Q3917" s="128"/>
      <c r="R3917" s="128"/>
      <c r="S3917" s="128"/>
      <c r="T3917" s="120">
        <f t="shared" si="675"/>
        <v>0</v>
      </c>
      <c r="U3917" s="131"/>
      <c r="V3917" s="131"/>
      <c r="W3917" s="131">
        <f>SUMIFS($F$3:F3917,$D$3:D3917,D3917,$C$3:C3917,"Buy")+SUMIFS($F$3:F3917,$D$3:D3917,D3917,$C$3:C3917,"Coin Deposit",$E$3:E3917,"&lt;&gt;")</f>
        <v>0</v>
      </c>
      <c r="X3917" s="131">
        <f t="shared" si="676"/>
        <v>0</v>
      </c>
      <c r="Y3917" s="131">
        <f>IF($D3917=Y$1,SUMIFS($H$3:$H3917,$G$3:$G3917,Y$1,$C$3:$C3917,"Sell"),0)</f>
        <v>0</v>
      </c>
      <c r="Z3917" s="131">
        <f t="shared" si="677"/>
        <v>0</v>
      </c>
      <c r="AA3917" s="131">
        <f>IF($D3917=AA$1,SUMIFS($H$3:$H3917,$G$3:$G3917,AA$1,$C$3:$C3917,"Sell"),0)</f>
        <v>0</v>
      </c>
      <c r="AB3917" s="131">
        <f t="shared" si="678"/>
        <v>0</v>
      </c>
      <c r="AC3917" s="131">
        <f>SUMIFS('Deductions and Deposits'!$H:$H,'Deductions and Deposits'!$G:$G,D3917,'Deductions and Deposits'!$F:$F,"&lt;="&amp;B3917)+SUMIFS($F$3:F3917,$D$3:D3917,D3917,$C$3:C3917,"Coin Deposit",$E$3:E3917,"")</f>
        <v>0</v>
      </c>
      <c r="AD3917" s="131">
        <f>SUMIFS('Deductions and Deposits'!$D:$D,'Deductions and Deposits'!$C:$C,D3917)+SUMIFS($F:$F,$D:$D,D3917,$C:$C,"Coin Deduction")</f>
        <v>0</v>
      </c>
      <c r="AE3917" s="131">
        <f>Table5[[#This Row],[Column4]]+Table5[[#This Row],[Column14]]+Table5[[#This Row],[Column19]]+Table5[[#This Row],[Column12]]</f>
        <v>0</v>
      </c>
      <c r="AF3917" s="131">
        <f>Table5[[#This Row],[Column5]]+Table5[[#This Row],[Column13]]+Table5[[#This Row],[Column21]]+Table5[[#This Row],[Column18]]</f>
        <v>0</v>
      </c>
      <c r="AG3917" s="131">
        <f t="shared" si="679"/>
        <v>0</v>
      </c>
      <c r="AH3917" s="131">
        <f t="shared" si="680"/>
        <v>0</v>
      </c>
      <c r="AI3917" s="131">
        <f>Table5[[#This Row],[Column17]]-Table5[[#This Row],[Column20]]</f>
        <v>0</v>
      </c>
      <c r="AJ3917" s="131">
        <f t="shared" si="681"/>
        <v>0</v>
      </c>
      <c r="AK3917" s="131">
        <f t="shared" si="673"/>
        <v>0</v>
      </c>
      <c r="AL3917" s="131">
        <f t="shared" si="682"/>
        <v>0</v>
      </c>
      <c r="AM3917" s="131" t="str">
        <f t="shared" si="683"/>
        <v/>
      </c>
      <c r="AN3917" s="131" t="str">
        <f t="shared" ca="1" si="674"/>
        <v/>
      </c>
    </row>
    <row r="3918" spans="1:40" ht="20.25" customHeight="1" x14ac:dyDescent="0.3">
      <c r="A3918" s="127"/>
      <c r="B3918" s="164"/>
      <c r="C3918" s="139"/>
      <c r="D3918" s="140"/>
      <c r="E3918" s="139"/>
      <c r="F3918" s="139"/>
      <c r="G3918" s="140"/>
      <c r="H3918" s="139"/>
      <c r="I3918" s="129"/>
      <c r="L3918" s="128"/>
      <c r="M3918" s="128"/>
      <c r="N3918" s="128"/>
      <c r="O3918" s="128"/>
      <c r="P3918" s="128"/>
      <c r="Q3918" s="128"/>
      <c r="R3918" s="128"/>
      <c r="S3918" s="128"/>
      <c r="T3918" s="120">
        <f t="shared" si="675"/>
        <v>0</v>
      </c>
      <c r="U3918" s="131"/>
      <c r="V3918" s="131"/>
      <c r="W3918" s="131">
        <f>SUMIFS($F$3:F3918,$D$3:D3918,D3918,$C$3:C3918,"Buy")+SUMIFS($F$3:F3918,$D$3:D3918,D3918,$C$3:C3918,"Coin Deposit",$E$3:E3918,"&lt;&gt;")</f>
        <v>0</v>
      </c>
      <c r="X3918" s="131">
        <f t="shared" si="676"/>
        <v>0</v>
      </c>
      <c r="Y3918" s="131">
        <f>IF($D3918=Y$1,SUMIFS($H$3:$H3918,$G$3:$G3918,Y$1,$C$3:$C3918,"Sell"),0)</f>
        <v>0</v>
      </c>
      <c r="Z3918" s="131">
        <f t="shared" si="677"/>
        <v>0</v>
      </c>
      <c r="AA3918" s="131">
        <f>IF($D3918=AA$1,SUMIFS($H$3:$H3918,$G$3:$G3918,AA$1,$C$3:$C3918,"Sell"),0)</f>
        <v>0</v>
      </c>
      <c r="AB3918" s="131">
        <f t="shared" si="678"/>
        <v>0</v>
      </c>
      <c r="AC3918" s="131">
        <f>SUMIFS('Deductions and Deposits'!$H:$H,'Deductions and Deposits'!$G:$G,D3918,'Deductions and Deposits'!$F:$F,"&lt;="&amp;B3918)+SUMIFS($F$3:F3918,$D$3:D3918,D3918,$C$3:C3918,"Coin Deposit",$E$3:E3918,"")</f>
        <v>0</v>
      </c>
      <c r="AD3918" s="131">
        <f>SUMIFS('Deductions and Deposits'!$D:$D,'Deductions and Deposits'!$C:$C,D3918)+SUMIFS($F:$F,$D:$D,D3918,$C:$C,"Coin Deduction")</f>
        <v>0</v>
      </c>
      <c r="AE3918" s="131">
        <f>Table5[[#This Row],[Column4]]+Table5[[#This Row],[Column14]]+Table5[[#This Row],[Column19]]+Table5[[#This Row],[Column12]]</f>
        <v>0</v>
      </c>
      <c r="AF3918" s="131">
        <f>Table5[[#This Row],[Column5]]+Table5[[#This Row],[Column13]]+Table5[[#This Row],[Column21]]+Table5[[#This Row],[Column18]]</f>
        <v>0</v>
      </c>
      <c r="AG3918" s="131">
        <f t="shared" si="679"/>
        <v>0</v>
      </c>
      <c r="AH3918" s="131">
        <f t="shared" si="680"/>
        <v>0</v>
      </c>
      <c r="AI3918" s="131">
        <f>Table5[[#This Row],[Column17]]-Table5[[#This Row],[Column20]]</f>
        <v>0</v>
      </c>
      <c r="AJ3918" s="131">
        <f t="shared" si="681"/>
        <v>0</v>
      </c>
      <c r="AK3918" s="131">
        <f t="shared" si="673"/>
        <v>0</v>
      </c>
      <c r="AL3918" s="131">
        <f t="shared" si="682"/>
        <v>0</v>
      </c>
      <c r="AM3918" s="131" t="str">
        <f t="shared" si="683"/>
        <v/>
      </c>
      <c r="AN3918" s="131" t="str">
        <f t="shared" ca="1" si="674"/>
        <v/>
      </c>
    </row>
    <row r="3919" spans="1:40" ht="20.25" customHeight="1" x14ac:dyDescent="0.3">
      <c r="A3919" s="127"/>
      <c r="B3919" s="164"/>
      <c r="C3919" s="139"/>
      <c r="D3919" s="140"/>
      <c r="E3919" s="139"/>
      <c r="F3919" s="139"/>
      <c r="G3919" s="140"/>
      <c r="H3919" s="139"/>
      <c r="I3919" s="129"/>
      <c r="L3919" s="128"/>
      <c r="M3919" s="128"/>
      <c r="N3919" s="128"/>
      <c r="O3919" s="128"/>
      <c r="P3919" s="128"/>
      <c r="Q3919" s="128"/>
      <c r="R3919" s="128"/>
      <c r="S3919" s="128"/>
      <c r="T3919" s="120">
        <f t="shared" si="675"/>
        <v>0</v>
      </c>
      <c r="U3919" s="131"/>
      <c r="V3919" s="131"/>
      <c r="W3919" s="131">
        <f>SUMIFS($F$3:F3919,$D$3:D3919,D3919,$C$3:C3919,"Buy")+SUMIFS($F$3:F3919,$D$3:D3919,D3919,$C$3:C3919,"Coin Deposit",$E$3:E3919,"&lt;&gt;")</f>
        <v>0</v>
      </c>
      <c r="X3919" s="131">
        <f t="shared" si="676"/>
        <v>0</v>
      </c>
      <c r="Y3919" s="131">
        <f>IF($D3919=Y$1,SUMIFS($H$3:$H3919,$G$3:$G3919,Y$1,$C$3:$C3919,"Sell"),0)</f>
        <v>0</v>
      </c>
      <c r="Z3919" s="131">
        <f t="shared" si="677"/>
        <v>0</v>
      </c>
      <c r="AA3919" s="131">
        <f>IF($D3919=AA$1,SUMIFS($H$3:$H3919,$G$3:$G3919,AA$1,$C$3:$C3919,"Sell"),0)</f>
        <v>0</v>
      </c>
      <c r="AB3919" s="131">
        <f t="shared" si="678"/>
        <v>0</v>
      </c>
      <c r="AC3919" s="131">
        <f>SUMIFS('Deductions and Deposits'!$H:$H,'Deductions and Deposits'!$G:$G,D3919,'Deductions and Deposits'!$F:$F,"&lt;="&amp;B3919)+SUMIFS($F$3:F3919,$D$3:D3919,D3919,$C$3:C3919,"Coin Deposit",$E$3:E3919,"")</f>
        <v>0</v>
      </c>
      <c r="AD3919" s="131">
        <f>SUMIFS('Deductions and Deposits'!$D:$D,'Deductions and Deposits'!$C:$C,D3919)+SUMIFS($F:$F,$D:$D,D3919,$C:$C,"Coin Deduction")</f>
        <v>0</v>
      </c>
      <c r="AE3919" s="131">
        <f>Table5[[#This Row],[Column4]]+Table5[[#This Row],[Column14]]+Table5[[#This Row],[Column19]]+Table5[[#This Row],[Column12]]</f>
        <v>0</v>
      </c>
      <c r="AF3919" s="131">
        <f>Table5[[#This Row],[Column5]]+Table5[[#This Row],[Column13]]+Table5[[#This Row],[Column21]]+Table5[[#This Row],[Column18]]</f>
        <v>0</v>
      </c>
      <c r="AG3919" s="131">
        <f t="shared" si="679"/>
        <v>0</v>
      </c>
      <c r="AH3919" s="131">
        <f t="shared" si="680"/>
        <v>0</v>
      </c>
      <c r="AI3919" s="131">
        <f>Table5[[#This Row],[Column17]]-Table5[[#This Row],[Column20]]</f>
        <v>0</v>
      </c>
      <c r="AJ3919" s="131">
        <f t="shared" si="681"/>
        <v>0</v>
      </c>
      <c r="AK3919" s="131">
        <f t="shared" si="673"/>
        <v>0</v>
      </c>
      <c r="AL3919" s="131">
        <f t="shared" si="682"/>
        <v>0</v>
      </c>
      <c r="AM3919" s="131" t="str">
        <f t="shared" si="683"/>
        <v/>
      </c>
      <c r="AN3919" s="131" t="str">
        <f t="shared" ca="1" si="674"/>
        <v/>
      </c>
    </row>
    <row r="3920" spans="1:40" ht="20.25" customHeight="1" x14ac:dyDescent="0.3">
      <c r="A3920" s="127"/>
      <c r="B3920" s="164"/>
      <c r="C3920" s="139"/>
      <c r="D3920" s="140"/>
      <c r="E3920" s="139"/>
      <c r="F3920" s="139"/>
      <c r="G3920" s="140"/>
      <c r="H3920" s="139"/>
      <c r="I3920" s="129"/>
      <c r="L3920" s="128"/>
      <c r="M3920" s="128"/>
      <c r="N3920" s="128"/>
      <c r="O3920" s="128"/>
      <c r="P3920" s="128"/>
      <c r="Q3920" s="128"/>
      <c r="R3920" s="128"/>
      <c r="S3920" s="128"/>
      <c r="T3920" s="120">
        <f t="shared" si="675"/>
        <v>0</v>
      </c>
      <c r="U3920" s="131"/>
      <c r="V3920" s="131"/>
      <c r="W3920" s="131">
        <f>SUMIFS($F$3:F3920,$D$3:D3920,D3920,$C$3:C3920,"Buy")+SUMIFS($F$3:F3920,$D$3:D3920,D3920,$C$3:C3920,"Coin Deposit",$E$3:E3920,"&lt;&gt;")</f>
        <v>0</v>
      </c>
      <c r="X3920" s="131">
        <f t="shared" si="676"/>
        <v>0</v>
      </c>
      <c r="Y3920" s="131">
        <f>IF($D3920=Y$1,SUMIFS($H$3:$H3920,$G$3:$G3920,Y$1,$C$3:$C3920,"Sell"),0)</f>
        <v>0</v>
      </c>
      <c r="Z3920" s="131">
        <f t="shared" si="677"/>
        <v>0</v>
      </c>
      <c r="AA3920" s="131">
        <f>IF($D3920=AA$1,SUMIFS($H$3:$H3920,$G$3:$G3920,AA$1,$C$3:$C3920,"Sell"),0)</f>
        <v>0</v>
      </c>
      <c r="AB3920" s="131">
        <f t="shared" si="678"/>
        <v>0</v>
      </c>
      <c r="AC3920" s="131">
        <f>SUMIFS('Deductions and Deposits'!$H:$H,'Deductions and Deposits'!$G:$G,D3920,'Deductions and Deposits'!$F:$F,"&lt;="&amp;B3920)+SUMIFS($F$3:F3920,$D$3:D3920,D3920,$C$3:C3920,"Coin Deposit",$E$3:E3920,"")</f>
        <v>0</v>
      </c>
      <c r="AD3920" s="131">
        <f>SUMIFS('Deductions and Deposits'!$D:$D,'Deductions and Deposits'!$C:$C,D3920)+SUMIFS($F:$F,$D:$D,D3920,$C:$C,"Coin Deduction")</f>
        <v>0</v>
      </c>
      <c r="AE3920" s="131">
        <f>Table5[[#This Row],[Column4]]+Table5[[#This Row],[Column14]]+Table5[[#This Row],[Column19]]+Table5[[#This Row],[Column12]]</f>
        <v>0</v>
      </c>
      <c r="AF3920" s="131">
        <f>Table5[[#This Row],[Column5]]+Table5[[#This Row],[Column13]]+Table5[[#This Row],[Column21]]+Table5[[#This Row],[Column18]]</f>
        <v>0</v>
      </c>
      <c r="AG3920" s="131">
        <f t="shared" si="679"/>
        <v>0</v>
      </c>
      <c r="AH3920" s="131">
        <f t="shared" si="680"/>
        <v>0</v>
      </c>
      <c r="AI3920" s="131">
        <f>Table5[[#This Row],[Column17]]-Table5[[#This Row],[Column20]]</f>
        <v>0</v>
      </c>
      <c r="AJ3920" s="131">
        <f t="shared" si="681"/>
        <v>0</v>
      </c>
      <c r="AK3920" s="131">
        <f t="shared" si="673"/>
        <v>0</v>
      </c>
      <c r="AL3920" s="131">
        <f t="shared" si="682"/>
        <v>0</v>
      </c>
      <c r="AM3920" s="131" t="str">
        <f t="shared" si="683"/>
        <v/>
      </c>
      <c r="AN3920" s="131" t="str">
        <f t="shared" ca="1" si="674"/>
        <v/>
      </c>
    </row>
    <row r="3921" spans="1:40" ht="20.25" customHeight="1" x14ac:dyDescent="0.3">
      <c r="A3921" s="127"/>
      <c r="B3921" s="164"/>
      <c r="C3921" s="139"/>
      <c r="D3921" s="140"/>
      <c r="E3921" s="139"/>
      <c r="F3921" s="139"/>
      <c r="G3921" s="140"/>
      <c r="H3921" s="139"/>
      <c r="I3921" s="129"/>
      <c r="L3921" s="128"/>
      <c r="M3921" s="128"/>
      <c r="N3921" s="128"/>
      <c r="O3921" s="128"/>
      <c r="P3921" s="128"/>
      <c r="Q3921" s="128"/>
      <c r="R3921" s="128"/>
      <c r="S3921" s="128"/>
      <c r="T3921" s="120">
        <f t="shared" si="675"/>
        <v>0</v>
      </c>
      <c r="U3921" s="131"/>
      <c r="V3921" s="131"/>
      <c r="W3921" s="131">
        <f>SUMIFS($F$3:F3921,$D$3:D3921,D3921,$C$3:C3921,"Buy")+SUMIFS($F$3:F3921,$D$3:D3921,D3921,$C$3:C3921,"Coin Deposit",$E$3:E3921,"&lt;&gt;")</f>
        <v>0</v>
      </c>
      <c r="X3921" s="131">
        <f t="shared" si="676"/>
        <v>0</v>
      </c>
      <c r="Y3921" s="131">
        <f>IF($D3921=Y$1,SUMIFS($H$3:$H3921,$G$3:$G3921,Y$1,$C$3:$C3921,"Sell"),0)</f>
        <v>0</v>
      </c>
      <c r="Z3921" s="131">
        <f t="shared" si="677"/>
        <v>0</v>
      </c>
      <c r="AA3921" s="131">
        <f>IF($D3921=AA$1,SUMIFS($H$3:$H3921,$G$3:$G3921,AA$1,$C$3:$C3921,"Sell"),0)</f>
        <v>0</v>
      </c>
      <c r="AB3921" s="131">
        <f t="shared" si="678"/>
        <v>0</v>
      </c>
      <c r="AC3921" s="131">
        <f>SUMIFS('Deductions and Deposits'!$H:$H,'Deductions and Deposits'!$G:$G,D3921,'Deductions and Deposits'!$F:$F,"&lt;="&amp;B3921)+SUMIFS($F$3:F3921,$D$3:D3921,D3921,$C$3:C3921,"Coin Deposit",$E$3:E3921,"")</f>
        <v>0</v>
      </c>
      <c r="AD3921" s="131">
        <f>SUMIFS('Deductions and Deposits'!$D:$D,'Deductions and Deposits'!$C:$C,D3921)+SUMIFS($F:$F,$D:$D,D3921,$C:$C,"Coin Deduction")</f>
        <v>0</v>
      </c>
      <c r="AE3921" s="131">
        <f>Table5[[#This Row],[Column4]]+Table5[[#This Row],[Column14]]+Table5[[#This Row],[Column19]]+Table5[[#This Row],[Column12]]</f>
        <v>0</v>
      </c>
      <c r="AF3921" s="131">
        <f>Table5[[#This Row],[Column5]]+Table5[[#This Row],[Column13]]+Table5[[#This Row],[Column21]]+Table5[[#This Row],[Column18]]</f>
        <v>0</v>
      </c>
      <c r="AG3921" s="131">
        <f t="shared" si="679"/>
        <v>0</v>
      </c>
      <c r="AH3921" s="131">
        <f t="shared" si="680"/>
        <v>0</v>
      </c>
      <c r="AI3921" s="131">
        <f>Table5[[#This Row],[Column17]]-Table5[[#This Row],[Column20]]</f>
        <v>0</v>
      </c>
      <c r="AJ3921" s="131">
        <f t="shared" si="681"/>
        <v>0</v>
      </c>
      <c r="AK3921" s="131">
        <f t="shared" si="673"/>
        <v>0</v>
      </c>
      <c r="AL3921" s="131">
        <f t="shared" si="682"/>
        <v>0</v>
      </c>
      <c r="AM3921" s="131" t="str">
        <f t="shared" si="683"/>
        <v/>
      </c>
      <c r="AN3921" s="131" t="str">
        <f t="shared" ca="1" si="674"/>
        <v/>
      </c>
    </row>
    <row r="3922" spans="1:40" ht="20.25" customHeight="1" x14ac:dyDescent="0.3">
      <c r="A3922" s="127"/>
      <c r="B3922" s="164"/>
      <c r="C3922" s="139"/>
      <c r="D3922" s="140"/>
      <c r="E3922" s="139"/>
      <c r="F3922" s="139"/>
      <c r="G3922" s="140"/>
      <c r="H3922" s="139"/>
      <c r="I3922" s="129"/>
      <c r="L3922" s="128"/>
      <c r="M3922" s="128"/>
      <c r="N3922" s="128"/>
      <c r="O3922" s="128"/>
      <c r="P3922" s="128"/>
      <c r="Q3922" s="128"/>
      <c r="R3922" s="128"/>
      <c r="S3922" s="128"/>
      <c r="T3922" s="120">
        <f t="shared" si="675"/>
        <v>0</v>
      </c>
      <c r="U3922" s="131"/>
      <c r="V3922" s="131"/>
      <c r="W3922" s="131">
        <f>SUMIFS($F$3:F3922,$D$3:D3922,D3922,$C$3:C3922,"Buy")+SUMIFS($F$3:F3922,$D$3:D3922,D3922,$C$3:C3922,"Coin Deposit",$E$3:E3922,"&lt;&gt;")</f>
        <v>0</v>
      </c>
      <c r="X3922" s="131">
        <f t="shared" si="676"/>
        <v>0</v>
      </c>
      <c r="Y3922" s="131">
        <f>IF($D3922=Y$1,SUMIFS($H$3:$H3922,$G$3:$G3922,Y$1,$C$3:$C3922,"Sell"),0)</f>
        <v>0</v>
      </c>
      <c r="Z3922" s="131">
        <f t="shared" si="677"/>
        <v>0</v>
      </c>
      <c r="AA3922" s="131">
        <f>IF($D3922=AA$1,SUMIFS($H$3:$H3922,$G$3:$G3922,AA$1,$C$3:$C3922,"Sell"),0)</f>
        <v>0</v>
      </c>
      <c r="AB3922" s="131">
        <f t="shared" si="678"/>
        <v>0</v>
      </c>
      <c r="AC3922" s="131">
        <f>SUMIFS('Deductions and Deposits'!$H:$H,'Deductions and Deposits'!$G:$G,D3922,'Deductions and Deposits'!$F:$F,"&lt;="&amp;B3922)+SUMIFS($F$3:F3922,$D$3:D3922,D3922,$C$3:C3922,"Coin Deposit",$E$3:E3922,"")</f>
        <v>0</v>
      </c>
      <c r="AD3922" s="131">
        <f>SUMIFS('Deductions and Deposits'!$D:$D,'Deductions and Deposits'!$C:$C,D3922)+SUMIFS($F:$F,$D:$D,D3922,$C:$C,"Coin Deduction")</f>
        <v>0</v>
      </c>
      <c r="AE3922" s="131">
        <f>Table5[[#This Row],[Column4]]+Table5[[#This Row],[Column14]]+Table5[[#This Row],[Column19]]+Table5[[#This Row],[Column12]]</f>
        <v>0</v>
      </c>
      <c r="AF3922" s="131">
        <f>Table5[[#This Row],[Column5]]+Table5[[#This Row],[Column13]]+Table5[[#This Row],[Column21]]+Table5[[#This Row],[Column18]]</f>
        <v>0</v>
      </c>
      <c r="AG3922" s="131">
        <f t="shared" si="679"/>
        <v>0</v>
      </c>
      <c r="AH3922" s="131">
        <f t="shared" si="680"/>
        <v>0</v>
      </c>
      <c r="AI3922" s="131">
        <f>Table5[[#This Row],[Column17]]-Table5[[#This Row],[Column20]]</f>
        <v>0</v>
      </c>
      <c r="AJ3922" s="131">
        <f t="shared" si="681"/>
        <v>0</v>
      </c>
      <c r="AK3922" s="131">
        <f t="shared" si="673"/>
        <v>0</v>
      </c>
      <c r="AL3922" s="131">
        <f t="shared" si="682"/>
        <v>0</v>
      </c>
      <c r="AM3922" s="131" t="str">
        <f t="shared" si="683"/>
        <v/>
      </c>
      <c r="AN3922" s="131" t="str">
        <f t="shared" ca="1" si="674"/>
        <v/>
      </c>
    </row>
    <row r="3923" spans="1:40" ht="20.25" customHeight="1" x14ac:dyDescent="0.3">
      <c r="A3923" s="127"/>
      <c r="B3923" s="164"/>
      <c r="C3923" s="139"/>
      <c r="D3923" s="140"/>
      <c r="E3923" s="139"/>
      <c r="F3923" s="139"/>
      <c r="G3923" s="140"/>
      <c r="H3923" s="139"/>
      <c r="I3923" s="129"/>
      <c r="L3923" s="128"/>
      <c r="M3923" s="128"/>
      <c r="N3923" s="128"/>
      <c r="O3923" s="128"/>
      <c r="P3923" s="128"/>
      <c r="Q3923" s="128"/>
      <c r="R3923" s="128"/>
      <c r="S3923" s="128"/>
      <c r="T3923" s="120">
        <f t="shared" si="675"/>
        <v>0</v>
      </c>
      <c r="U3923" s="131"/>
      <c r="V3923" s="131"/>
      <c r="W3923" s="131">
        <f>SUMIFS($F$3:F3923,$D$3:D3923,D3923,$C$3:C3923,"Buy")+SUMIFS($F$3:F3923,$D$3:D3923,D3923,$C$3:C3923,"Coin Deposit",$E$3:E3923,"&lt;&gt;")</f>
        <v>0</v>
      </c>
      <c r="X3923" s="131">
        <f t="shared" si="676"/>
        <v>0</v>
      </c>
      <c r="Y3923" s="131">
        <f>IF($D3923=Y$1,SUMIFS($H$3:$H3923,$G$3:$G3923,Y$1,$C$3:$C3923,"Sell"),0)</f>
        <v>0</v>
      </c>
      <c r="Z3923" s="131">
        <f t="shared" si="677"/>
        <v>0</v>
      </c>
      <c r="AA3923" s="131">
        <f>IF($D3923=AA$1,SUMIFS($H$3:$H3923,$G$3:$G3923,AA$1,$C$3:$C3923,"Sell"),0)</f>
        <v>0</v>
      </c>
      <c r="AB3923" s="131">
        <f t="shared" si="678"/>
        <v>0</v>
      </c>
      <c r="AC3923" s="131">
        <f>SUMIFS('Deductions and Deposits'!$H:$H,'Deductions and Deposits'!$G:$G,D3923,'Deductions and Deposits'!$F:$F,"&lt;="&amp;B3923)+SUMIFS($F$3:F3923,$D$3:D3923,D3923,$C$3:C3923,"Coin Deposit",$E$3:E3923,"")</f>
        <v>0</v>
      </c>
      <c r="AD3923" s="131">
        <f>SUMIFS('Deductions and Deposits'!$D:$D,'Deductions and Deposits'!$C:$C,D3923)+SUMIFS($F:$F,$D:$D,D3923,$C:$C,"Coin Deduction")</f>
        <v>0</v>
      </c>
      <c r="AE3923" s="131">
        <f>Table5[[#This Row],[Column4]]+Table5[[#This Row],[Column14]]+Table5[[#This Row],[Column19]]+Table5[[#This Row],[Column12]]</f>
        <v>0</v>
      </c>
      <c r="AF3923" s="131">
        <f>Table5[[#This Row],[Column5]]+Table5[[#This Row],[Column13]]+Table5[[#This Row],[Column21]]+Table5[[#This Row],[Column18]]</f>
        <v>0</v>
      </c>
      <c r="AG3923" s="131">
        <f t="shared" si="679"/>
        <v>0</v>
      </c>
      <c r="AH3923" s="131">
        <f t="shared" si="680"/>
        <v>0</v>
      </c>
      <c r="AI3923" s="131">
        <f>Table5[[#This Row],[Column17]]-Table5[[#This Row],[Column20]]</f>
        <v>0</v>
      </c>
      <c r="AJ3923" s="131">
        <f t="shared" si="681"/>
        <v>0</v>
      </c>
      <c r="AK3923" s="131">
        <f t="shared" si="673"/>
        <v>0</v>
      </c>
      <c r="AL3923" s="131">
        <f t="shared" si="682"/>
        <v>0</v>
      </c>
      <c r="AM3923" s="131" t="str">
        <f t="shared" si="683"/>
        <v/>
      </c>
      <c r="AN3923" s="131" t="str">
        <f t="shared" ca="1" si="674"/>
        <v/>
      </c>
    </row>
    <row r="3924" spans="1:40" ht="20.25" customHeight="1" x14ac:dyDescent="0.3">
      <c r="A3924" s="127"/>
      <c r="B3924" s="164"/>
      <c r="C3924" s="139"/>
      <c r="D3924" s="140"/>
      <c r="E3924" s="139"/>
      <c r="F3924" s="139"/>
      <c r="G3924" s="140"/>
      <c r="H3924" s="139"/>
      <c r="I3924" s="129"/>
      <c r="L3924" s="128"/>
      <c r="M3924" s="128"/>
      <c r="N3924" s="128"/>
      <c r="O3924" s="128"/>
      <c r="P3924" s="128"/>
      <c r="Q3924" s="128"/>
      <c r="R3924" s="128"/>
      <c r="S3924" s="128"/>
      <c r="T3924" s="120">
        <f t="shared" si="675"/>
        <v>0</v>
      </c>
      <c r="U3924" s="131"/>
      <c r="V3924" s="131"/>
      <c r="W3924" s="131">
        <f>SUMIFS($F$3:F3924,$D$3:D3924,D3924,$C$3:C3924,"Buy")+SUMIFS($F$3:F3924,$D$3:D3924,D3924,$C$3:C3924,"Coin Deposit",$E$3:E3924,"&lt;&gt;")</f>
        <v>0</v>
      </c>
      <c r="X3924" s="131">
        <f t="shared" si="676"/>
        <v>0</v>
      </c>
      <c r="Y3924" s="131">
        <f>IF($D3924=Y$1,SUMIFS($H$3:$H3924,$G$3:$G3924,Y$1,$C$3:$C3924,"Sell"),0)</f>
        <v>0</v>
      </c>
      <c r="Z3924" s="131">
        <f t="shared" si="677"/>
        <v>0</v>
      </c>
      <c r="AA3924" s="131">
        <f>IF($D3924=AA$1,SUMIFS($H$3:$H3924,$G$3:$G3924,AA$1,$C$3:$C3924,"Sell"),0)</f>
        <v>0</v>
      </c>
      <c r="AB3924" s="131">
        <f t="shared" si="678"/>
        <v>0</v>
      </c>
      <c r="AC3924" s="131">
        <f>SUMIFS('Deductions and Deposits'!$H:$H,'Deductions and Deposits'!$G:$G,D3924,'Deductions and Deposits'!$F:$F,"&lt;="&amp;B3924)+SUMIFS($F$3:F3924,$D$3:D3924,D3924,$C$3:C3924,"Coin Deposit",$E$3:E3924,"")</f>
        <v>0</v>
      </c>
      <c r="AD3924" s="131">
        <f>SUMIFS('Deductions and Deposits'!$D:$D,'Deductions and Deposits'!$C:$C,D3924)+SUMIFS($F:$F,$D:$D,D3924,$C:$C,"Coin Deduction")</f>
        <v>0</v>
      </c>
      <c r="AE3924" s="131">
        <f>Table5[[#This Row],[Column4]]+Table5[[#This Row],[Column14]]+Table5[[#This Row],[Column19]]+Table5[[#This Row],[Column12]]</f>
        <v>0</v>
      </c>
      <c r="AF3924" s="131">
        <f>Table5[[#This Row],[Column5]]+Table5[[#This Row],[Column13]]+Table5[[#This Row],[Column21]]+Table5[[#This Row],[Column18]]</f>
        <v>0</v>
      </c>
      <c r="AG3924" s="131">
        <f t="shared" si="679"/>
        <v>0</v>
      </c>
      <c r="AH3924" s="131">
        <f t="shared" si="680"/>
        <v>0</v>
      </c>
      <c r="AI3924" s="131">
        <f>Table5[[#This Row],[Column17]]-Table5[[#This Row],[Column20]]</f>
        <v>0</v>
      </c>
      <c r="AJ3924" s="131">
        <f t="shared" si="681"/>
        <v>0</v>
      </c>
      <c r="AK3924" s="131">
        <f t="shared" si="673"/>
        <v>0</v>
      </c>
      <c r="AL3924" s="131">
        <f t="shared" si="682"/>
        <v>0</v>
      </c>
      <c r="AM3924" s="131" t="str">
        <f t="shared" si="683"/>
        <v/>
      </c>
      <c r="AN3924" s="131" t="str">
        <f t="shared" ca="1" si="674"/>
        <v/>
      </c>
    </row>
    <row r="3925" spans="1:40" ht="20.25" customHeight="1" x14ac:dyDescent="0.3">
      <c r="A3925" s="127"/>
      <c r="B3925" s="164"/>
      <c r="C3925" s="139"/>
      <c r="D3925" s="140"/>
      <c r="E3925" s="139"/>
      <c r="F3925" s="139"/>
      <c r="G3925" s="140"/>
      <c r="H3925" s="139"/>
      <c r="I3925" s="129"/>
      <c r="L3925" s="128"/>
      <c r="M3925" s="128"/>
      <c r="N3925" s="128"/>
      <c r="O3925" s="128"/>
      <c r="P3925" s="128"/>
      <c r="Q3925" s="128"/>
      <c r="R3925" s="128"/>
      <c r="S3925" s="128"/>
      <c r="T3925" s="120">
        <f t="shared" si="675"/>
        <v>0</v>
      </c>
      <c r="U3925" s="131"/>
      <c r="V3925" s="131"/>
      <c r="W3925" s="131">
        <f>SUMIFS($F$3:F3925,$D$3:D3925,D3925,$C$3:C3925,"Buy")+SUMIFS($F$3:F3925,$D$3:D3925,D3925,$C$3:C3925,"Coin Deposit",$E$3:E3925,"&lt;&gt;")</f>
        <v>0</v>
      </c>
      <c r="X3925" s="131">
        <f t="shared" si="676"/>
        <v>0</v>
      </c>
      <c r="Y3925" s="131">
        <f>IF($D3925=Y$1,SUMIFS($H$3:$H3925,$G$3:$G3925,Y$1,$C$3:$C3925,"Sell"),0)</f>
        <v>0</v>
      </c>
      <c r="Z3925" s="131">
        <f t="shared" si="677"/>
        <v>0</v>
      </c>
      <c r="AA3925" s="131">
        <f>IF($D3925=AA$1,SUMIFS($H$3:$H3925,$G$3:$G3925,AA$1,$C$3:$C3925,"Sell"),0)</f>
        <v>0</v>
      </c>
      <c r="AB3925" s="131">
        <f t="shared" si="678"/>
        <v>0</v>
      </c>
      <c r="AC3925" s="131">
        <f>SUMIFS('Deductions and Deposits'!$H:$H,'Deductions and Deposits'!$G:$G,D3925,'Deductions and Deposits'!$F:$F,"&lt;="&amp;B3925)+SUMIFS($F$3:F3925,$D$3:D3925,D3925,$C$3:C3925,"Coin Deposit",$E$3:E3925,"")</f>
        <v>0</v>
      </c>
      <c r="AD3925" s="131">
        <f>SUMIFS('Deductions and Deposits'!$D:$D,'Deductions and Deposits'!$C:$C,D3925)+SUMIFS($F:$F,$D:$D,D3925,$C:$C,"Coin Deduction")</f>
        <v>0</v>
      </c>
      <c r="AE3925" s="131">
        <f>Table5[[#This Row],[Column4]]+Table5[[#This Row],[Column14]]+Table5[[#This Row],[Column19]]+Table5[[#This Row],[Column12]]</f>
        <v>0</v>
      </c>
      <c r="AF3925" s="131">
        <f>Table5[[#This Row],[Column5]]+Table5[[#This Row],[Column13]]+Table5[[#This Row],[Column21]]+Table5[[#This Row],[Column18]]</f>
        <v>0</v>
      </c>
      <c r="AG3925" s="131">
        <f t="shared" si="679"/>
        <v>0</v>
      </c>
      <c r="AH3925" s="131">
        <f t="shared" si="680"/>
        <v>0</v>
      </c>
      <c r="AI3925" s="131">
        <f>Table5[[#This Row],[Column17]]-Table5[[#This Row],[Column20]]</f>
        <v>0</v>
      </c>
      <c r="AJ3925" s="131">
        <f t="shared" si="681"/>
        <v>0</v>
      </c>
      <c r="AK3925" s="131">
        <f t="shared" si="673"/>
        <v>0</v>
      </c>
      <c r="AL3925" s="131">
        <f t="shared" si="682"/>
        <v>0</v>
      </c>
      <c r="AM3925" s="131" t="str">
        <f t="shared" si="683"/>
        <v/>
      </c>
      <c r="AN3925" s="131" t="str">
        <f t="shared" ca="1" si="674"/>
        <v/>
      </c>
    </row>
    <row r="3926" spans="1:40" ht="20.25" customHeight="1" x14ac:dyDescent="0.3">
      <c r="A3926" s="127"/>
      <c r="B3926" s="164"/>
      <c r="C3926" s="139"/>
      <c r="D3926" s="140"/>
      <c r="E3926" s="139"/>
      <c r="F3926" s="139"/>
      <c r="G3926" s="140"/>
      <c r="H3926" s="139"/>
      <c r="I3926" s="129"/>
      <c r="L3926" s="128"/>
      <c r="M3926" s="128"/>
      <c r="N3926" s="128"/>
      <c r="O3926" s="128"/>
      <c r="P3926" s="128"/>
      <c r="Q3926" s="128"/>
      <c r="R3926" s="128"/>
      <c r="S3926" s="128"/>
      <c r="T3926" s="120">
        <f t="shared" si="675"/>
        <v>0</v>
      </c>
      <c r="U3926" s="131"/>
      <c r="V3926" s="131"/>
      <c r="W3926" s="131">
        <f>SUMIFS($F$3:F3926,$D$3:D3926,D3926,$C$3:C3926,"Buy")+SUMIFS($F$3:F3926,$D$3:D3926,D3926,$C$3:C3926,"Coin Deposit",$E$3:E3926,"&lt;&gt;")</f>
        <v>0</v>
      </c>
      <c r="X3926" s="131">
        <f t="shared" si="676"/>
        <v>0</v>
      </c>
      <c r="Y3926" s="131">
        <f>IF($D3926=Y$1,SUMIFS($H$3:$H3926,$G$3:$G3926,Y$1,$C$3:$C3926,"Sell"),0)</f>
        <v>0</v>
      </c>
      <c r="Z3926" s="131">
        <f t="shared" si="677"/>
        <v>0</v>
      </c>
      <c r="AA3926" s="131">
        <f>IF($D3926=AA$1,SUMIFS($H$3:$H3926,$G$3:$G3926,AA$1,$C$3:$C3926,"Sell"),0)</f>
        <v>0</v>
      </c>
      <c r="AB3926" s="131">
        <f t="shared" si="678"/>
        <v>0</v>
      </c>
      <c r="AC3926" s="131">
        <f>SUMIFS('Deductions and Deposits'!$H:$H,'Deductions and Deposits'!$G:$G,D3926,'Deductions and Deposits'!$F:$F,"&lt;="&amp;B3926)+SUMIFS($F$3:F3926,$D$3:D3926,D3926,$C$3:C3926,"Coin Deposit",$E$3:E3926,"")</f>
        <v>0</v>
      </c>
      <c r="AD3926" s="131">
        <f>SUMIFS('Deductions and Deposits'!$D:$D,'Deductions and Deposits'!$C:$C,D3926)+SUMIFS($F:$F,$D:$D,D3926,$C:$C,"Coin Deduction")</f>
        <v>0</v>
      </c>
      <c r="AE3926" s="131">
        <f>Table5[[#This Row],[Column4]]+Table5[[#This Row],[Column14]]+Table5[[#This Row],[Column19]]+Table5[[#This Row],[Column12]]</f>
        <v>0</v>
      </c>
      <c r="AF3926" s="131">
        <f>Table5[[#This Row],[Column5]]+Table5[[#This Row],[Column13]]+Table5[[#This Row],[Column21]]+Table5[[#This Row],[Column18]]</f>
        <v>0</v>
      </c>
      <c r="AG3926" s="131">
        <f t="shared" si="679"/>
        <v>0</v>
      </c>
      <c r="AH3926" s="131">
        <f t="shared" si="680"/>
        <v>0</v>
      </c>
      <c r="AI3926" s="131">
        <f>Table5[[#This Row],[Column17]]-Table5[[#This Row],[Column20]]</f>
        <v>0</v>
      </c>
      <c r="AJ3926" s="131">
        <f t="shared" si="681"/>
        <v>0</v>
      </c>
      <c r="AK3926" s="131">
        <f t="shared" si="673"/>
        <v>0</v>
      </c>
      <c r="AL3926" s="131">
        <f t="shared" si="682"/>
        <v>0</v>
      </c>
      <c r="AM3926" s="131" t="str">
        <f t="shared" si="683"/>
        <v/>
      </c>
      <c r="AN3926" s="131" t="str">
        <f t="shared" ca="1" si="674"/>
        <v/>
      </c>
    </row>
    <row r="3927" spans="1:40" ht="20.25" customHeight="1" x14ac:dyDescent="0.3">
      <c r="A3927" s="127"/>
      <c r="B3927" s="164"/>
      <c r="C3927" s="139"/>
      <c r="D3927" s="140"/>
      <c r="E3927" s="139"/>
      <c r="F3927" s="139"/>
      <c r="G3927" s="140"/>
      <c r="H3927" s="139"/>
      <c r="I3927" s="129"/>
      <c r="L3927" s="128"/>
      <c r="M3927" s="128"/>
      <c r="N3927" s="128"/>
      <c r="O3927" s="128"/>
      <c r="P3927" s="128"/>
      <c r="Q3927" s="128"/>
      <c r="R3927" s="128"/>
      <c r="S3927" s="128"/>
      <c r="T3927" s="120">
        <f t="shared" si="675"/>
        <v>0</v>
      </c>
      <c r="U3927" s="131"/>
      <c r="V3927" s="131"/>
      <c r="W3927" s="131">
        <f>SUMIFS($F$3:F3927,$D$3:D3927,D3927,$C$3:C3927,"Buy")+SUMIFS($F$3:F3927,$D$3:D3927,D3927,$C$3:C3927,"Coin Deposit",$E$3:E3927,"&lt;&gt;")</f>
        <v>0</v>
      </c>
      <c r="X3927" s="131">
        <f t="shared" si="676"/>
        <v>0</v>
      </c>
      <c r="Y3927" s="131">
        <f>IF($D3927=Y$1,SUMIFS($H$3:$H3927,$G$3:$G3927,Y$1,$C$3:$C3927,"Sell"),0)</f>
        <v>0</v>
      </c>
      <c r="Z3927" s="131">
        <f t="shared" si="677"/>
        <v>0</v>
      </c>
      <c r="AA3927" s="131">
        <f>IF($D3927=AA$1,SUMIFS($H$3:$H3927,$G$3:$G3927,AA$1,$C$3:$C3927,"Sell"),0)</f>
        <v>0</v>
      </c>
      <c r="AB3927" s="131">
        <f t="shared" si="678"/>
        <v>0</v>
      </c>
      <c r="AC3927" s="131">
        <f>SUMIFS('Deductions and Deposits'!$H:$H,'Deductions and Deposits'!$G:$G,D3927,'Deductions and Deposits'!$F:$F,"&lt;="&amp;B3927)+SUMIFS($F$3:F3927,$D$3:D3927,D3927,$C$3:C3927,"Coin Deposit",$E$3:E3927,"")</f>
        <v>0</v>
      </c>
      <c r="AD3927" s="131">
        <f>SUMIFS('Deductions and Deposits'!$D:$D,'Deductions and Deposits'!$C:$C,D3927)+SUMIFS($F:$F,$D:$D,D3927,$C:$C,"Coin Deduction")</f>
        <v>0</v>
      </c>
      <c r="AE3927" s="131">
        <f>Table5[[#This Row],[Column4]]+Table5[[#This Row],[Column14]]+Table5[[#This Row],[Column19]]+Table5[[#This Row],[Column12]]</f>
        <v>0</v>
      </c>
      <c r="AF3927" s="131">
        <f>Table5[[#This Row],[Column5]]+Table5[[#This Row],[Column13]]+Table5[[#This Row],[Column21]]+Table5[[#This Row],[Column18]]</f>
        <v>0</v>
      </c>
      <c r="AG3927" s="131">
        <f t="shared" si="679"/>
        <v>0</v>
      </c>
      <c r="AH3927" s="131">
        <f t="shared" si="680"/>
        <v>0</v>
      </c>
      <c r="AI3927" s="131">
        <f>Table5[[#This Row],[Column17]]-Table5[[#This Row],[Column20]]</f>
        <v>0</v>
      </c>
      <c r="AJ3927" s="131">
        <f t="shared" si="681"/>
        <v>0</v>
      </c>
      <c r="AK3927" s="131">
        <f t="shared" si="673"/>
        <v>0</v>
      </c>
      <c r="AL3927" s="131">
        <f t="shared" si="682"/>
        <v>0</v>
      </c>
      <c r="AM3927" s="131" t="str">
        <f t="shared" si="683"/>
        <v/>
      </c>
      <c r="AN3927" s="131" t="str">
        <f t="shared" ca="1" si="674"/>
        <v/>
      </c>
    </row>
    <row r="3928" spans="1:40" ht="20.25" customHeight="1" x14ac:dyDescent="0.3">
      <c r="A3928" s="127"/>
      <c r="B3928" s="164"/>
      <c r="C3928" s="139"/>
      <c r="D3928" s="140"/>
      <c r="E3928" s="139"/>
      <c r="F3928" s="139"/>
      <c r="G3928" s="140"/>
      <c r="H3928" s="139"/>
      <c r="I3928" s="129"/>
      <c r="L3928" s="128"/>
      <c r="M3928" s="128"/>
      <c r="N3928" s="128"/>
      <c r="O3928" s="128"/>
      <c r="P3928" s="128"/>
      <c r="Q3928" s="128"/>
      <c r="R3928" s="128"/>
      <c r="S3928" s="128"/>
      <c r="T3928" s="120">
        <f t="shared" si="675"/>
        <v>0</v>
      </c>
      <c r="U3928" s="131"/>
      <c r="V3928" s="131"/>
      <c r="W3928" s="131">
        <f>SUMIFS($F$3:F3928,$D$3:D3928,D3928,$C$3:C3928,"Buy")+SUMIFS($F$3:F3928,$D$3:D3928,D3928,$C$3:C3928,"Coin Deposit",$E$3:E3928,"&lt;&gt;")</f>
        <v>0</v>
      </c>
      <c r="X3928" s="131">
        <f t="shared" si="676"/>
        <v>0</v>
      </c>
      <c r="Y3928" s="131">
        <f>IF($D3928=Y$1,SUMIFS($H$3:$H3928,$G$3:$G3928,Y$1,$C$3:$C3928,"Sell"),0)</f>
        <v>0</v>
      </c>
      <c r="Z3928" s="131">
        <f t="shared" si="677"/>
        <v>0</v>
      </c>
      <c r="AA3928" s="131">
        <f>IF($D3928=AA$1,SUMIFS($H$3:$H3928,$G$3:$G3928,AA$1,$C$3:$C3928,"Sell"),0)</f>
        <v>0</v>
      </c>
      <c r="AB3928" s="131">
        <f t="shared" si="678"/>
        <v>0</v>
      </c>
      <c r="AC3928" s="131">
        <f>SUMIFS('Deductions and Deposits'!$H:$H,'Deductions and Deposits'!$G:$G,D3928,'Deductions and Deposits'!$F:$F,"&lt;="&amp;B3928)+SUMIFS($F$3:F3928,$D$3:D3928,D3928,$C$3:C3928,"Coin Deposit",$E$3:E3928,"")</f>
        <v>0</v>
      </c>
      <c r="AD3928" s="131">
        <f>SUMIFS('Deductions and Deposits'!$D:$D,'Deductions and Deposits'!$C:$C,D3928)+SUMIFS($F:$F,$D:$D,D3928,$C:$C,"Coin Deduction")</f>
        <v>0</v>
      </c>
      <c r="AE3928" s="131">
        <f>Table5[[#This Row],[Column4]]+Table5[[#This Row],[Column14]]+Table5[[#This Row],[Column19]]+Table5[[#This Row],[Column12]]</f>
        <v>0</v>
      </c>
      <c r="AF3928" s="131">
        <f>Table5[[#This Row],[Column5]]+Table5[[#This Row],[Column13]]+Table5[[#This Row],[Column21]]+Table5[[#This Row],[Column18]]</f>
        <v>0</v>
      </c>
      <c r="AG3928" s="131">
        <f t="shared" si="679"/>
        <v>0</v>
      </c>
      <c r="AH3928" s="131">
        <f t="shared" si="680"/>
        <v>0</v>
      </c>
      <c r="AI3928" s="131">
        <f>Table5[[#This Row],[Column17]]-Table5[[#This Row],[Column20]]</f>
        <v>0</v>
      </c>
      <c r="AJ3928" s="131">
        <f t="shared" si="681"/>
        <v>0</v>
      </c>
      <c r="AK3928" s="131">
        <f t="shared" si="673"/>
        <v>0</v>
      </c>
      <c r="AL3928" s="131">
        <f t="shared" si="682"/>
        <v>0</v>
      </c>
      <c r="AM3928" s="131" t="str">
        <f t="shared" si="683"/>
        <v/>
      </c>
      <c r="AN3928" s="131" t="str">
        <f t="shared" ca="1" si="674"/>
        <v/>
      </c>
    </row>
    <row r="3929" spans="1:40" ht="20.25" customHeight="1" x14ac:dyDescent="0.3">
      <c r="A3929" s="127"/>
      <c r="B3929" s="164"/>
      <c r="C3929" s="139"/>
      <c r="D3929" s="140"/>
      <c r="E3929" s="139"/>
      <c r="F3929" s="139"/>
      <c r="G3929" s="140"/>
      <c r="H3929" s="139"/>
      <c r="I3929" s="129"/>
      <c r="L3929" s="128"/>
      <c r="M3929" s="128"/>
      <c r="N3929" s="128"/>
      <c r="O3929" s="128"/>
      <c r="P3929" s="128"/>
      <c r="Q3929" s="128"/>
      <c r="R3929" s="128"/>
      <c r="S3929" s="128"/>
      <c r="T3929" s="120">
        <f t="shared" si="675"/>
        <v>0</v>
      </c>
      <c r="U3929" s="131"/>
      <c r="V3929" s="131"/>
      <c r="W3929" s="131">
        <f>SUMIFS($F$3:F3929,$D$3:D3929,D3929,$C$3:C3929,"Buy")+SUMIFS($F$3:F3929,$D$3:D3929,D3929,$C$3:C3929,"Coin Deposit",$E$3:E3929,"&lt;&gt;")</f>
        <v>0</v>
      </c>
      <c r="X3929" s="131">
        <f t="shared" si="676"/>
        <v>0</v>
      </c>
      <c r="Y3929" s="131">
        <f>IF($D3929=Y$1,SUMIFS($H$3:$H3929,$G$3:$G3929,Y$1,$C$3:$C3929,"Sell"),0)</f>
        <v>0</v>
      </c>
      <c r="Z3929" s="131">
        <f t="shared" si="677"/>
        <v>0</v>
      </c>
      <c r="AA3929" s="131">
        <f>IF($D3929=AA$1,SUMIFS($H$3:$H3929,$G$3:$G3929,AA$1,$C$3:$C3929,"Sell"),0)</f>
        <v>0</v>
      </c>
      <c r="AB3929" s="131">
        <f t="shared" si="678"/>
        <v>0</v>
      </c>
      <c r="AC3929" s="131">
        <f>SUMIFS('Deductions and Deposits'!$H:$H,'Deductions and Deposits'!$G:$G,D3929,'Deductions and Deposits'!$F:$F,"&lt;="&amp;B3929)+SUMIFS($F$3:F3929,$D$3:D3929,D3929,$C$3:C3929,"Coin Deposit",$E$3:E3929,"")</f>
        <v>0</v>
      </c>
      <c r="AD3929" s="131">
        <f>SUMIFS('Deductions and Deposits'!$D:$D,'Deductions and Deposits'!$C:$C,D3929)+SUMIFS($F:$F,$D:$D,D3929,$C:$C,"Coin Deduction")</f>
        <v>0</v>
      </c>
      <c r="AE3929" s="131">
        <f>Table5[[#This Row],[Column4]]+Table5[[#This Row],[Column14]]+Table5[[#This Row],[Column19]]+Table5[[#This Row],[Column12]]</f>
        <v>0</v>
      </c>
      <c r="AF3929" s="131">
        <f>Table5[[#This Row],[Column5]]+Table5[[#This Row],[Column13]]+Table5[[#This Row],[Column21]]+Table5[[#This Row],[Column18]]</f>
        <v>0</v>
      </c>
      <c r="AG3929" s="131">
        <f t="shared" si="679"/>
        <v>0</v>
      </c>
      <c r="AH3929" s="131">
        <f t="shared" si="680"/>
        <v>0</v>
      </c>
      <c r="AI3929" s="131">
        <f>Table5[[#This Row],[Column17]]-Table5[[#This Row],[Column20]]</f>
        <v>0</v>
      </c>
      <c r="AJ3929" s="131">
        <f t="shared" si="681"/>
        <v>0</v>
      </c>
      <c r="AK3929" s="131">
        <f t="shared" ref="AK3929:AK3992" si="684">AJ3929*T3929</f>
        <v>0</v>
      </c>
      <c r="AL3929" s="131">
        <f t="shared" si="682"/>
        <v>0</v>
      </c>
      <c r="AM3929" s="131" t="str">
        <f t="shared" si="683"/>
        <v/>
      </c>
      <c r="AN3929" s="131" t="str">
        <f t="shared" ref="AN3929:AN3992" ca="1" si="685">OFFSET(AM3929,COUNTA($AM:$AM)-ROW()-(ROW()-ROW($AN$2)-1),)</f>
        <v/>
      </c>
    </row>
    <row r="3930" spans="1:40" ht="20.25" customHeight="1" x14ac:dyDescent="0.3">
      <c r="A3930" s="127"/>
      <c r="B3930" s="164"/>
      <c r="C3930" s="139"/>
      <c r="D3930" s="140"/>
      <c r="E3930" s="139"/>
      <c r="F3930" s="139"/>
      <c r="G3930" s="140"/>
      <c r="H3930" s="139"/>
      <c r="I3930" s="129"/>
      <c r="L3930" s="128"/>
      <c r="M3930" s="128"/>
      <c r="N3930" s="128"/>
      <c r="O3930" s="128"/>
      <c r="P3930" s="128"/>
      <c r="Q3930" s="128"/>
      <c r="R3930" s="128"/>
      <c r="S3930" s="128"/>
      <c r="T3930" s="120">
        <f t="shared" si="675"/>
        <v>0</v>
      </c>
      <c r="U3930" s="131"/>
      <c r="V3930" s="131"/>
      <c r="W3930" s="131">
        <f>SUMIFS($F$3:F3930,$D$3:D3930,D3930,$C$3:C3930,"Buy")+SUMIFS($F$3:F3930,$D$3:D3930,D3930,$C$3:C3930,"Coin Deposit",$E$3:E3930,"&lt;&gt;")</f>
        <v>0</v>
      </c>
      <c r="X3930" s="131">
        <f t="shared" si="676"/>
        <v>0</v>
      </c>
      <c r="Y3930" s="131">
        <f>IF($D3930=Y$1,SUMIFS($H$3:$H3930,$G$3:$G3930,Y$1,$C$3:$C3930,"Sell"),0)</f>
        <v>0</v>
      </c>
      <c r="Z3930" s="131">
        <f t="shared" si="677"/>
        <v>0</v>
      </c>
      <c r="AA3930" s="131">
        <f>IF($D3930=AA$1,SUMIFS($H$3:$H3930,$G$3:$G3930,AA$1,$C$3:$C3930,"Sell"),0)</f>
        <v>0</v>
      </c>
      <c r="AB3930" s="131">
        <f t="shared" si="678"/>
        <v>0</v>
      </c>
      <c r="AC3930" s="131">
        <f>SUMIFS('Deductions and Deposits'!$H:$H,'Deductions and Deposits'!$G:$G,D3930,'Deductions and Deposits'!$F:$F,"&lt;="&amp;B3930)+SUMIFS($F$3:F3930,$D$3:D3930,D3930,$C$3:C3930,"Coin Deposit",$E$3:E3930,"")</f>
        <v>0</v>
      </c>
      <c r="AD3930" s="131">
        <f>SUMIFS('Deductions and Deposits'!$D:$D,'Deductions and Deposits'!$C:$C,D3930)+SUMIFS($F:$F,$D:$D,D3930,$C:$C,"Coin Deduction")</f>
        <v>0</v>
      </c>
      <c r="AE3930" s="131">
        <f>Table5[[#This Row],[Column4]]+Table5[[#This Row],[Column14]]+Table5[[#This Row],[Column19]]+Table5[[#This Row],[Column12]]</f>
        <v>0</v>
      </c>
      <c r="AF3930" s="131">
        <f>Table5[[#This Row],[Column5]]+Table5[[#This Row],[Column13]]+Table5[[#This Row],[Column21]]+Table5[[#This Row],[Column18]]</f>
        <v>0</v>
      </c>
      <c r="AG3930" s="131">
        <f t="shared" si="679"/>
        <v>0</v>
      </c>
      <c r="AH3930" s="131">
        <f t="shared" si="680"/>
        <v>0</v>
      </c>
      <c r="AI3930" s="131">
        <f>Table5[[#This Row],[Column17]]-Table5[[#This Row],[Column20]]</f>
        <v>0</v>
      </c>
      <c r="AJ3930" s="131">
        <f t="shared" si="681"/>
        <v>0</v>
      </c>
      <c r="AK3930" s="131">
        <f t="shared" si="684"/>
        <v>0</v>
      </c>
      <c r="AL3930" s="131">
        <f t="shared" si="682"/>
        <v>0</v>
      </c>
      <c r="AM3930" s="131" t="str">
        <f t="shared" si="683"/>
        <v/>
      </c>
      <c r="AN3930" s="131" t="str">
        <f t="shared" ca="1" si="685"/>
        <v/>
      </c>
    </row>
    <row r="3931" spans="1:40" ht="20.25" customHeight="1" x14ac:dyDescent="0.3">
      <c r="A3931" s="127"/>
      <c r="B3931" s="164"/>
      <c r="C3931" s="139"/>
      <c r="D3931" s="140"/>
      <c r="E3931" s="139"/>
      <c r="F3931" s="139"/>
      <c r="G3931" s="140"/>
      <c r="H3931" s="139"/>
      <c r="I3931" s="129"/>
      <c r="L3931" s="128"/>
      <c r="M3931" s="128"/>
      <c r="N3931" s="128"/>
      <c r="O3931" s="128"/>
      <c r="P3931" s="128"/>
      <c r="Q3931" s="128"/>
      <c r="R3931" s="128"/>
      <c r="S3931" s="128"/>
      <c r="T3931" s="120">
        <f t="shared" si="675"/>
        <v>0</v>
      </c>
      <c r="U3931" s="131"/>
      <c r="V3931" s="131"/>
      <c r="W3931" s="131">
        <f>SUMIFS($F$3:F3931,$D$3:D3931,D3931,$C$3:C3931,"Buy")+SUMIFS($F$3:F3931,$D$3:D3931,D3931,$C$3:C3931,"Coin Deposit",$E$3:E3931,"&lt;&gt;")</f>
        <v>0</v>
      </c>
      <c r="X3931" s="131">
        <f t="shared" si="676"/>
        <v>0</v>
      </c>
      <c r="Y3931" s="131">
        <f>IF($D3931=Y$1,SUMIFS($H$3:$H3931,$G$3:$G3931,Y$1,$C$3:$C3931,"Sell"),0)</f>
        <v>0</v>
      </c>
      <c r="Z3931" s="131">
        <f t="shared" si="677"/>
        <v>0</v>
      </c>
      <c r="AA3931" s="131">
        <f>IF($D3931=AA$1,SUMIFS($H$3:$H3931,$G$3:$G3931,AA$1,$C$3:$C3931,"Sell"),0)</f>
        <v>0</v>
      </c>
      <c r="AB3931" s="131">
        <f t="shared" si="678"/>
        <v>0</v>
      </c>
      <c r="AC3931" s="131">
        <f>SUMIFS('Deductions and Deposits'!$H:$H,'Deductions and Deposits'!$G:$G,D3931,'Deductions and Deposits'!$F:$F,"&lt;="&amp;B3931)+SUMIFS($F$3:F3931,$D$3:D3931,D3931,$C$3:C3931,"Coin Deposit",$E$3:E3931,"")</f>
        <v>0</v>
      </c>
      <c r="AD3931" s="131">
        <f>SUMIFS('Deductions and Deposits'!$D:$D,'Deductions and Deposits'!$C:$C,D3931)+SUMIFS($F:$F,$D:$D,D3931,$C:$C,"Coin Deduction")</f>
        <v>0</v>
      </c>
      <c r="AE3931" s="131">
        <f>Table5[[#This Row],[Column4]]+Table5[[#This Row],[Column14]]+Table5[[#This Row],[Column19]]+Table5[[#This Row],[Column12]]</f>
        <v>0</v>
      </c>
      <c r="AF3931" s="131">
        <f>Table5[[#This Row],[Column5]]+Table5[[#This Row],[Column13]]+Table5[[#This Row],[Column21]]+Table5[[#This Row],[Column18]]</f>
        <v>0</v>
      </c>
      <c r="AG3931" s="131">
        <f t="shared" si="679"/>
        <v>0</v>
      </c>
      <c r="AH3931" s="131">
        <f t="shared" si="680"/>
        <v>0</v>
      </c>
      <c r="AI3931" s="131">
        <f>Table5[[#This Row],[Column17]]-Table5[[#This Row],[Column20]]</f>
        <v>0</v>
      </c>
      <c r="AJ3931" s="131">
        <f t="shared" si="681"/>
        <v>0</v>
      </c>
      <c r="AK3931" s="131">
        <f t="shared" si="684"/>
        <v>0</v>
      </c>
      <c r="AL3931" s="131">
        <f t="shared" si="682"/>
        <v>0</v>
      </c>
      <c r="AM3931" s="131" t="str">
        <f t="shared" si="683"/>
        <v/>
      </c>
      <c r="AN3931" s="131" t="str">
        <f t="shared" ca="1" si="685"/>
        <v/>
      </c>
    </row>
    <row r="3932" spans="1:40" ht="20.25" customHeight="1" x14ac:dyDescent="0.3">
      <c r="A3932" s="127"/>
      <c r="B3932" s="164"/>
      <c r="C3932" s="139"/>
      <c r="D3932" s="140"/>
      <c r="E3932" s="139"/>
      <c r="F3932" s="139"/>
      <c r="G3932" s="140"/>
      <c r="H3932" s="139"/>
      <c r="I3932" s="129"/>
      <c r="L3932" s="128"/>
      <c r="M3932" s="128"/>
      <c r="N3932" s="128"/>
      <c r="O3932" s="128"/>
      <c r="P3932" s="128"/>
      <c r="Q3932" s="128"/>
      <c r="R3932" s="128"/>
      <c r="S3932" s="128"/>
      <c r="T3932" s="120">
        <f t="shared" si="675"/>
        <v>0</v>
      </c>
      <c r="U3932" s="131"/>
      <c r="V3932" s="131"/>
      <c r="W3932" s="131">
        <f>SUMIFS($F$3:F3932,$D$3:D3932,D3932,$C$3:C3932,"Buy")+SUMIFS($F$3:F3932,$D$3:D3932,D3932,$C$3:C3932,"Coin Deposit",$E$3:E3932,"&lt;&gt;")</f>
        <v>0</v>
      </c>
      <c r="X3932" s="131">
        <f t="shared" si="676"/>
        <v>0</v>
      </c>
      <c r="Y3932" s="131">
        <f>IF($D3932=Y$1,SUMIFS($H$3:$H3932,$G$3:$G3932,Y$1,$C$3:$C3932,"Sell"),0)</f>
        <v>0</v>
      </c>
      <c r="Z3932" s="131">
        <f t="shared" si="677"/>
        <v>0</v>
      </c>
      <c r="AA3932" s="131">
        <f>IF($D3932=AA$1,SUMIFS($H$3:$H3932,$G$3:$G3932,AA$1,$C$3:$C3932,"Sell"),0)</f>
        <v>0</v>
      </c>
      <c r="AB3932" s="131">
        <f t="shared" si="678"/>
        <v>0</v>
      </c>
      <c r="AC3932" s="131">
        <f>SUMIFS('Deductions and Deposits'!$H:$H,'Deductions and Deposits'!$G:$G,D3932,'Deductions and Deposits'!$F:$F,"&lt;="&amp;B3932)+SUMIFS($F$3:F3932,$D$3:D3932,D3932,$C$3:C3932,"Coin Deposit",$E$3:E3932,"")</f>
        <v>0</v>
      </c>
      <c r="AD3932" s="131">
        <f>SUMIFS('Deductions and Deposits'!$D:$D,'Deductions and Deposits'!$C:$C,D3932)+SUMIFS($F:$F,$D:$D,D3932,$C:$C,"Coin Deduction")</f>
        <v>0</v>
      </c>
      <c r="AE3932" s="131">
        <f>Table5[[#This Row],[Column4]]+Table5[[#This Row],[Column14]]+Table5[[#This Row],[Column19]]+Table5[[#This Row],[Column12]]</f>
        <v>0</v>
      </c>
      <c r="AF3932" s="131">
        <f>Table5[[#This Row],[Column5]]+Table5[[#This Row],[Column13]]+Table5[[#This Row],[Column21]]+Table5[[#This Row],[Column18]]</f>
        <v>0</v>
      </c>
      <c r="AG3932" s="131">
        <f t="shared" si="679"/>
        <v>0</v>
      </c>
      <c r="AH3932" s="131">
        <f t="shared" si="680"/>
        <v>0</v>
      </c>
      <c r="AI3932" s="131">
        <f>Table5[[#This Row],[Column17]]-Table5[[#This Row],[Column20]]</f>
        <v>0</v>
      </c>
      <c r="AJ3932" s="131">
        <f t="shared" si="681"/>
        <v>0</v>
      </c>
      <c r="AK3932" s="131">
        <f t="shared" si="684"/>
        <v>0</v>
      </c>
      <c r="AL3932" s="131">
        <f t="shared" si="682"/>
        <v>0</v>
      </c>
      <c r="AM3932" s="131" t="str">
        <f t="shared" si="683"/>
        <v/>
      </c>
      <c r="AN3932" s="131" t="str">
        <f t="shared" ca="1" si="685"/>
        <v/>
      </c>
    </row>
    <row r="3933" spans="1:40" ht="20.25" customHeight="1" x14ac:dyDescent="0.3">
      <c r="A3933" s="127"/>
      <c r="B3933" s="164"/>
      <c r="C3933" s="139"/>
      <c r="D3933" s="140"/>
      <c r="E3933" s="139"/>
      <c r="F3933" s="139"/>
      <c r="G3933" s="140"/>
      <c r="H3933" s="139"/>
      <c r="I3933" s="129"/>
      <c r="L3933" s="128"/>
      <c r="M3933" s="128"/>
      <c r="N3933" s="128"/>
      <c r="O3933" s="128"/>
      <c r="P3933" s="128"/>
      <c r="Q3933" s="128"/>
      <c r="R3933" s="128"/>
      <c r="S3933" s="128"/>
      <c r="T3933" s="120">
        <f t="shared" si="675"/>
        <v>0</v>
      </c>
      <c r="U3933" s="131"/>
      <c r="V3933" s="131"/>
      <c r="W3933" s="131">
        <f>SUMIFS($F$3:F3933,$D$3:D3933,D3933,$C$3:C3933,"Buy")+SUMIFS($F$3:F3933,$D$3:D3933,D3933,$C$3:C3933,"Coin Deposit",$E$3:E3933,"&lt;&gt;")</f>
        <v>0</v>
      </c>
      <c r="X3933" s="131">
        <f t="shared" si="676"/>
        <v>0</v>
      </c>
      <c r="Y3933" s="131">
        <f>IF($D3933=Y$1,SUMIFS($H$3:$H3933,$G$3:$G3933,Y$1,$C$3:$C3933,"Sell"),0)</f>
        <v>0</v>
      </c>
      <c r="Z3933" s="131">
        <f t="shared" si="677"/>
        <v>0</v>
      </c>
      <c r="AA3933" s="131">
        <f>IF($D3933=AA$1,SUMIFS($H$3:$H3933,$G$3:$G3933,AA$1,$C$3:$C3933,"Sell"),0)</f>
        <v>0</v>
      </c>
      <c r="AB3933" s="131">
        <f t="shared" si="678"/>
        <v>0</v>
      </c>
      <c r="AC3933" s="131">
        <f>SUMIFS('Deductions and Deposits'!$H:$H,'Deductions and Deposits'!$G:$G,D3933,'Deductions and Deposits'!$F:$F,"&lt;="&amp;B3933)+SUMIFS($F$3:F3933,$D$3:D3933,D3933,$C$3:C3933,"Coin Deposit",$E$3:E3933,"")</f>
        <v>0</v>
      </c>
      <c r="AD3933" s="131">
        <f>SUMIFS('Deductions and Deposits'!$D:$D,'Deductions and Deposits'!$C:$C,D3933)+SUMIFS($F:$F,$D:$D,D3933,$C:$C,"Coin Deduction")</f>
        <v>0</v>
      </c>
      <c r="AE3933" s="131">
        <f>Table5[[#This Row],[Column4]]+Table5[[#This Row],[Column14]]+Table5[[#This Row],[Column19]]+Table5[[#This Row],[Column12]]</f>
        <v>0</v>
      </c>
      <c r="AF3933" s="131">
        <f>Table5[[#This Row],[Column5]]+Table5[[#This Row],[Column13]]+Table5[[#This Row],[Column21]]+Table5[[#This Row],[Column18]]</f>
        <v>0</v>
      </c>
      <c r="AG3933" s="131">
        <f t="shared" si="679"/>
        <v>0</v>
      </c>
      <c r="AH3933" s="131">
        <f t="shared" si="680"/>
        <v>0</v>
      </c>
      <c r="AI3933" s="131">
        <f>Table5[[#This Row],[Column17]]-Table5[[#This Row],[Column20]]</f>
        <v>0</v>
      </c>
      <c r="AJ3933" s="131">
        <f t="shared" si="681"/>
        <v>0</v>
      </c>
      <c r="AK3933" s="131">
        <f t="shared" si="684"/>
        <v>0</v>
      </c>
      <c r="AL3933" s="131">
        <f t="shared" si="682"/>
        <v>0</v>
      </c>
      <c r="AM3933" s="131" t="str">
        <f t="shared" si="683"/>
        <v/>
      </c>
      <c r="AN3933" s="131" t="str">
        <f t="shared" ca="1" si="685"/>
        <v/>
      </c>
    </row>
    <row r="3934" spans="1:40" ht="20.25" customHeight="1" x14ac:dyDescent="0.3">
      <c r="A3934" s="127"/>
      <c r="B3934" s="164"/>
      <c r="C3934" s="139"/>
      <c r="D3934" s="140"/>
      <c r="E3934" s="139"/>
      <c r="F3934" s="139"/>
      <c r="G3934" s="140"/>
      <c r="H3934" s="139"/>
      <c r="I3934" s="129"/>
      <c r="L3934" s="128"/>
      <c r="M3934" s="128"/>
      <c r="N3934" s="128"/>
      <c r="O3934" s="128"/>
      <c r="P3934" s="128"/>
      <c r="Q3934" s="128"/>
      <c r="R3934" s="128"/>
      <c r="S3934" s="128"/>
      <c r="T3934" s="120">
        <f t="shared" si="675"/>
        <v>0</v>
      </c>
      <c r="U3934" s="131"/>
      <c r="V3934" s="131"/>
      <c r="W3934" s="131">
        <f>SUMIFS($F$3:F3934,$D$3:D3934,D3934,$C$3:C3934,"Buy")+SUMIFS($F$3:F3934,$D$3:D3934,D3934,$C$3:C3934,"Coin Deposit",$E$3:E3934,"&lt;&gt;")</f>
        <v>0</v>
      </c>
      <c r="X3934" s="131">
        <f t="shared" si="676"/>
        <v>0</v>
      </c>
      <c r="Y3934" s="131">
        <f>IF($D3934=Y$1,SUMIFS($H$3:$H3934,$G$3:$G3934,Y$1,$C$3:$C3934,"Sell"),0)</f>
        <v>0</v>
      </c>
      <c r="Z3934" s="131">
        <f t="shared" si="677"/>
        <v>0</v>
      </c>
      <c r="AA3934" s="131">
        <f>IF($D3934=AA$1,SUMIFS($H$3:$H3934,$G$3:$G3934,AA$1,$C$3:$C3934,"Sell"),0)</f>
        <v>0</v>
      </c>
      <c r="AB3934" s="131">
        <f t="shared" si="678"/>
        <v>0</v>
      </c>
      <c r="AC3934" s="131">
        <f>SUMIFS('Deductions and Deposits'!$H:$H,'Deductions and Deposits'!$G:$G,D3934,'Deductions and Deposits'!$F:$F,"&lt;="&amp;B3934)+SUMIFS($F$3:F3934,$D$3:D3934,D3934,$C$3:C3934,"Coin Deposit",$E$3:E3934,"")</f>
        <v>0</v>
      </c>
      <c r="AD3934" s="131">
        <f>SUMIFS('Deductions and Deposits'!$D:$D,'Deductions and Deposits'!$C:$C,D3934)+SUMIFS($F:$F,$D:$D,D3934,$C:$C,"Coin Deduction")</f>
        <v>0</v>
      </c>
      <c r="AE3934" s="131">
        <f>Table5[[#This Row],[Column4]]+Table5[[#This Row],[Column14]]+Table5[[#This Row],[Column19]]+Table5[[#This Row],[Column12]]</f>
        <v>0</v>
      </c>
      <c r="AF3934" s="131">
        <f>Table5[[#This Row],[Column5]]+Table5[[#This Row],[Column13]]+Table5[[#This Row],[Column21]]+Table5[[#This Row],[Column18]]</f>
        <v>0</v>
      </c>
      <c r="AG3934" s="131">
        <f t="shared" si="679"/>
        <v>0</v>
      </c>
      <c r="AH3934" s="131">
        <f t="shared" si="680"/>
        <v>0</v>
      </c>
      <c r="AI3934" s="131">
        <f>Table5[[#This Row],[Column17]]-Table5[[#This Row],[Column20]]</f>
        <v>0</v>
      </c>
      <c r="AJ3934" s="131">
        <f t="shared" si="681"/>
        <v>0</v>
      </c>
      <c r="AK3934" s="131">
        <f t="shared" si="684"/>
        <v>0</v>
      </c>
      <c r="AL3934" s="131">
        <f t="shared" si="682"/>
        <v>0</v>
      </c>
      <c r="AM3934" s="131" t="str">
        <f t="shared" si="683"/>
        <v/>
      </c>
      <c r="AN3934" s="131" t="str">
        <f t="shared" ca="1" si="685"/>
        <v/>
      </c>
    </row>
    <row r="3935" spans="1:40" ht="20.25" customHeight="1" x14ac:dyDescent="0.3">
      <c r="A3935" s="127"/>
      <c r="B3935" s="164"/>
      <c r="C3935" s="139"/>
      <c r="D3935" s="140"/>
      <c r="E3935" s="139"/>
      <c r="F3935" s="139"/>
      <c r="G3935" s="140"/>
      <c r="H3935" s="139"/>
      <c r="I3935" s="129"/>
      <c r="L3935" s="128"/>
      <c r="M3935" s="128"/>
      <c r="N3935" s="128"/>
      <c r="O3935" s="128"/>
      <c r="P3935" s="128"/>
      <c r="Q3935" s="128"/>
      <c r="R3935" s="128"/>
      <c r="S3935" s="128"/>
      <c r="T3935" s="120">
        <f t="shared" si="675"/>
        <v>0</v>
      </c>
      <c r="U3935" s="131"/>
      <c r="V3935" s="131"/>
      <c r="W3935" s="131">
        <f>SUMIFS($F$3:F3935,$D$3:D3935,D3935,$C$3:C3935,"Buy")+SUMIFS($F$3:F3935,$D$3:D3935,D3935,$C$3:C3935,"Coin Deposit",$E$3:E3935,"&lt;&gt;")</f>
        <v>0</v>
      </c>
      <c r="X3935" s="131">
        <f t="shared" si="676"/>
        <v>0</v>
      </c>
      <c r="Y3935" s="131">
        <f>IF($D3935=Y$1,SUMIFS($H$3:$H3935,$G$3:$G3935,Y$1,$C$3:$C3935,"Sell"),0)</f>
        <v>0</v>
      </c>
      <c r="Z3935" s="131">
        <f t="shared" si="677"/>
        <v>0</v>
      </c>
      <c r="AA3935" s="131">
        <f>IF($D3935=AA$1,SUMIFS($H$3:$H3935,$G$3:$G3935,AA$1,$C$3:$C3935,"Sell"),0)</f>
        <v>0</v>
      </c>
      <c r="AB3935" s="131">
        <f t="shared" si="678"/>
        <v>0</v>
      </c>
      <c r="AC3935" s="131">
        <f>SUMIFS('Deductions and Deposits'!$H:$H,'Deductions and Deposits'!$G:$G,D3935,'Deductions and Deposits'!$F:$F,"&lt;="&amp;B3935)+SUMIFS($F$3:F3935,$D$3:D3935,D3935,$C$3:C3935,"Coin Deposit",$E$3:E3935,"")</f>
        <v>0</v>
      </c>
      <c r="AD3935" s="131">
        <f>SUMIFS('Deductions and Deposits'!$D:$D,'Deductions and Deposits'!$C:$C,D3935)+SUMIFS($F:$F,$D:$D,D3935,$C:$C,"Coin Deduction")</f>
        <v>0</v>
      </c>
      <c r="AE3935" s="131">
        <f>Table5[[#This Row],[Column4]]+Table5[[#This Row],[Column14]]+Table5[[#This Row],[Column19]]+Table5[[#This Row],[Column12]]</f>
        <v>0</v>
      </c>
      <c r="AF3935" s="131">
        <f>Table5[[#This Row],[Column5]]+Table5[[#This Row],[Column13]]+Table5[[#This Row],[Column21]]+Table5[[#This Row],[Column18]]</f>
        <v>0</v>
      </c>
      <c r="AG3935" s="131">
        <f t="shared" si="679"/>
        <v>0</v>
      </c>
      <c r="AH3935" s="131">
        <f t="shared" si="680"/>
        <v>0</v>
      </c>
      <c r="AI3935" s="131">
        <f>Table5[[#This Row],[Column17]]-Table5[[#This Row],[Column20]]</f>
        <v>0</v>
      </c>
      <c r="AJ3935" s="131">
        <f t="shared" si="681"/>
        <v>0</v>
      </c>
      <c r="AK3935" s="131">
        <f t="shared" si="684"/>
        <v>0</v>
      </c>
      <c r="AL3935" s="131">
        <f t="shared" si="682"/>
        <v>0</v>
      </c>
      <c r="AM3935" s="131" t="str">
        <f t="shared" si="683"/>
        <v/>
      </c>
      <c r="AN3935" s="131" t="str">
        <f t="shared" ca="1" si="685"/>
        <v/>
      </c>
    </row>
    <row r="3936" spans="1:40" ht="20.25" customHeight="1" x14ac:dyDescent="0.3">
      <c r="A3936" s="127"/>
      <c r="B3936" s="164"/>
      <c r="C3936" s="139"/>
      <c r="D3936" s="140"/>
      <c r="E3936" s="139"/>
      <c r="F3936" s="139"/>
      <c r="G3936" s="140"/>
      <c r="H3936" s="139"/>
      <c r="I3936" s="129"/>
      <c r="L3936" s="128"/>
      <c r="M3936" s="128"/>
      <c r="N3936" s="128"/>
      <c r="O3936" s="128"/>
      <c r="P3936" s="128"/>
      <c r="Q3936" s="128"/>
      <c r="R3936" s="128"/>
      <c r="S3936" s="128"/>
      <c r="T3936" s="120">
        <f t="shared" si="675"/>
        <v>0</v>
      </c>
      <c r="U3936" s="131"/>
      <c r="V3936" s="131"/>
      <c r="W3936" s="131">
        <f>SUMIFS($F$3:F3936,$D$3:D3936,D3936,$C$3:C3936,"Buy")+SUMIFS($F$3:F3936,$D$3:D3936,D3936,$C$3:C3936,"Coin Deposit",$E$3:E3936,"&lt;&gt;")</f>
        <v>0</v>
      </c>
      <c r="X3936" s="131">
        <f t="shared" si="676"/>
        <v>0</v>
      </c>
      <c r="Y3936" s="131">
        <f>IF($D3936=Y$1,SUMIFS($H$3:$H3936,$G$3:$G3936,Y$1,$C$3:$C3936,"Sell"),0)</f>
        <v>0</v>
      </c>
      <c r="Z3936" s="131">
        <f t="shared" si="677"/>
        <v>0</v>
      </c>
      <c r="AA3936" s="131">
        <f>IF($D3936=AA$1,SUMIFS($H$3:$H3936,$G$3:$G3936,AA$1,$C$3:$C3936,"Sell"),0)</f>
        <v>0</v>
      </c>
      <c r="AB3936" s="131">
        <f t="shared" si="678"/>
        <v>0</v>
      </c>
      <c r="AC3936" s="131">
        <f>SUMIFS('Deductions and Deposits'!$H:$H,'Deductions and Deposits'!$G:$G,D3936,'Deductions and Deposits'!$F:$F,"&lt;="&amp;B3936)+SUMIFS($F$3:F3936,$D$3:D3936,D3936,$C$3:C3936,"Coin Deposit",$E$3:E3936,"")</f>
        <v>0</v>
      </c>
      <c r="AD3936" s="131">
        <f>SUMIFS('Deductions and Deposits'!$D:$D,'Deductions and Deposits'!$C:$C,D3936)+SUMIFS($F:$F,$D:$D,D3936,$C:$C,"Coin Deduction")</f>
        <v>0</v>
      </c>
      <c r="AE3936" s="131">
        <f>Table5[[#This Row],[Column4]]+Table5[[#This Row],[Column14]]+Table5[[#This Row],[Column19]]+Table5[[#This Row],[Column12]]</f>
        <v>0</v>
      </c>
      <c r="AF3936" s="131">
        <f>Table5[[#This Row],[Column5]]+Table5[[#This Row],[Column13]]+Table5[[#This Row],[Column21]]+Table5[[#This Row],[Column18]]</f>
        <v>0</v>
      </c>
      <c r="AG3936" s="131">
        <f t="shared" si="679"/>
        <v>0</v>
      </c>
      <c r="AH3936" s="131">
        <f t="shared" si="680"/>
        <v>0</v>
      </c>
      <c r="AI3936" s="131">
        <f>Table5[[#This Row],[Column17]]-Table5[[#This Row],[Column20]]</f>
        <v>0</v>
      </c>
      <c r="AJ3936" s="131">
        <f t="shared" si="681"/>
        <v>0</v>
      </c>
      <c r="AK3936" s="131">
        <f t="shared" si="684"/>
        <v>0</v>
      </c>
      <c r="AL3936" s="131">
        <f t="shared" si="682"/>
        <v>0</v>
      </c>
      <c r="AM3936" s="131" t="str">
        <f t="shared" si="683"/>
        <v/>
      </c>
      <c r="AN3936" s="131" t="str">
        <f t="shared" ca="1" si="685"/>
        <v/>
      </c>
    </row>
    <row r="3937" spans="1:40" ht="20.25" customHeight="1" x14ac:dyDescent="0.3">
      <c r="A3937" s="127"/>
      <c r="B3937" s="164"/>
      <c r="C3937" s="139"/>
      <c r="D3937" s="140"/>
      <c r="E3937" s="139"/>
      <c r="F3937" s="139"/>
      <c r="G3937" s="140"/>
      <c r="H3937" s="139"/>
      <c r="I3937" s="129"/>
      <c r="L3937" s="128"/>
      <c r="M3937" s="128"/>
      <c r="N3937" s="128"/>
      <c r="O3937" s="128"/>
      <c r="P3937" s="128"/>
      <c r="Q3937" s="128"/>
      <c r="R3937" s="128"/>
      <c r="S3937" s="128"/>
      <c r="T3937" s="120">
        <f t="shared" si="675"/>
        <v>0</v>
      </c>
      <c r="U3937" s="131"/>
      <c r="V3937" s="131"/>
      <c r="W3937" s="131">
        <f>SUMIFS($F$3:F3937,$D$3:D3937,D3937,$C$3:C3937,"Buy")+SUMIFS($F$3:F3937,$D$3:D3937,D3937,$C$3:C3937,"Coin Deposit",$E$3:E3937,"&lt;&gt;")</f>
        <v>0</v>
      </c>
      <c r="X3937" s="131">
        <f t="shared" si="676"/>
        <v>0</v>
      </c>
      <c r="Y3937" s="131">
        <f>IF($D3937=Y$1,SUMIFS($H$3:$H3937,$G$3:$G3937,Y$1,$C$3:$C3937,"Sell"),0)</f>
        <v>0</v>
      </c>
      <c r="Z3937" s="131">
        <f t="shared" si="677"/>
        <v>0</v>
      </c>
      <c r="AA3937" s="131">
        <f>IF($D3937=AA$1,SUMIFS($H$3:$H3937,$G$3:$G3937,AA$1,$C$3:$C3937,"Sell"),0)</f>
        <v>0</v>
      </c>
      <c r="AB3937" s="131">
        <f t="shared" si="678"/>
        <v>0</v>
      </c>
      <c r="AC3937" s="131">
        <f>SUMIFS('Deductions and Deposits'!$H:$H,'Deductions and Deposits'!$G:$G,D3937,'Deductions and Deposits'!$F:$F,"&lt;="&amp;B3937)+SUMIFS($F$3:F3937,$D$3:D3937,D3937,$C$3:C3937,"Coin Deposit",$E$3:E3937,"")</f>
        <v>0</v>
      </c>
      <c r="AD3937" s="131">
        <f>SUMIFS('Deductions and Deposits'!$D:$D,'Deductions and Deposits'!$C:$C,D3937)+SUMIFS($F:$F,$D:$D,D3937,$C:$C,"Coin Deduction")</f>
        <v>0</v>
      </c>
      <c r="AE3937" s="131">
        <f>Table5[[#This Row],[Column4]]+Table5[[#This Row],[Column14]]+Table5[[#This Row],[Column19]]+Table5[[#This Row],[Column12]]</f>
        <v>0</v>
      </c>
      <c r="AF3937" s="131">
        <f>Table5[[#This Row],[Column5]]+Table5[[#This Row],[Column13]]+Table5[[#This Row],[Column21]]+Table5[[#This Row],[Column18]]</f>
        <v>0</v>
      </c>
      <c r="AG3937" s="131">
        <f t="shared" si="679"/>
        <v>0</v>
      </c>
      <c r="AH3937" s="131">
        <f t="shared" si="680"/>
        <v>0</v>
      </c>
      <c r="AI3937" s="131">
        <f>Table5[[#This Row],[Column17]]-Table5[[#This Row],[Column20]]</f>
        <v>0</v>
      </c>
      <c r="AJ3937" s="131">
        <f t="shared" si="681"/>
        <v>0</v>
      </c>
      <c r="AK3937" s="131">
        <f t="shared" si="684"/>
        <v>0</v>
      </c>
      <c r="AL3937" s="131">
        <f t="shared" si="682"/>
        <v>0</v>
      </c>
      <c r="AM3937" s="131" t="str">
        <f t="shared" si="683"/>
        <v/>
      </c>
      <c r="AN3937" s="131" t="str">
        <f t="shared" ca="1" si="685"/>
        <v/>
      </c>
    </row>
    <row r="3938" spans="1:40" ht="20.25" customHeight="1" x14ac:dyDescent="0.3">
      <c r="A3938" s="127"/>
      <c r="B3938" s="164"/>
      <c r="C3938" s="139"/>
      <c r="D3938" s="140"/>
      <c r="E3938" s="139"/>
      <c r="F3938" s="139"/>
      <c r="G3938" s="140"/>
      <c r="H3938" s="139"/>
      <c r="I3938" s="129"/>
      <c r="L3938" s="128"/>
      <c r="M3938" s="128"/>
      <c r="N3938" s="128"/>
      <c r="O3938" s="128"/>
      <c r="P3938" s="128"/>
      <c r="Q3938" s="128"/>
      <c r="R3938" s="128"/>
      <c r="S3938" s="128"/>
      <c r="T3938" s="120">
        <f t="shared" si="675"/>
        <v>0</v>
      </c>
      <c r="U3938" s="131"/>
      <c r="V3938" s="131"/>
      <c r="W3938" s="131">
        <f>SUMIFS($F$3:F3938,$D$3:D3938,D3938,$C$3:C3938,"Buy")+SUMIFS($F$3:F3938,$D$3:D3938,D3938,$C$3:C3938,"Coin Deposit",$E$3:E3938,"&lt;&gt;")</f>
        <v>0</v>
      </c>
      <c r="X3938" s="131">
        <f t="shared" si="676"/>
        <v>0</v>
      </c>
      <c r="Y3938" s="131">
        <f>IF($D3938=Y$1,SUMIFS($H$3:$H3938,$G$3:$G3938,Y$1,$C$3:$C3938,"Sell"),0)</f>
        <v>0</v>
      </c>
      <c r="Z3938" s="131">
        <f t="shared" si="677"/>
        <v>0</v>
      </c>
      <c r="AA3938" s="131">
        <f>IF($D3938=AA$1,SUMIFS($H$3:$H3938,$G$3:$G3938,AA$1,$C$3:$C3938,"Sell"),0)</f>
        <v>0</v>
      </c>
      <c r="AB3938" s="131">
        <f t="shared" si="678"/>
        <v>0</v>
      </c>
      <c r="AC3938" s="131">
        <f>SUMIFS('Deductions and Deposits'!$H:$H,'Deductions and Deposits'!$G:$G,D3938,'Deductions and Deposits'!$F:$F,"&lt;="&amp;B3938)+SUMIFS($F$3:F3938,$D$3:D3938,D3938,$C$3:C3938,"Coin Deposit",$E$3:E3938,"")</f>
        <v>0</v>
      </c>
      <c r="AD3938" s="131">
        <f>SUMIFS('Deductions and Deposits'!$D:$D,'Deductions and Deposits'!$C:$C,D3938)+SUMIFS($F:$F,$D:$D,D3938,$C:$C,"Coin Deduction")</f>
        <v>0</v>
      </c>
      <c r="AE3938" s="131">
        <f>Table5[[#This Row],[Column4]]+Table5[[#This Row],[Column14]]+Table5[[#This Row],[Column19]]+Table5[[#This Row],[Column12]]</f>
        <v>0</v>
      </c>
      <c r="AF3938" s="131">
        <f>Table5[[#This Row],[Column5]]+Table5[[#This Row],[Column13]]+Table5[[#This Row],[Column21]]+Table5[[#This Row],[Column18]]</f>
        <v>0</v>
      </c>
      <c r="AG3938" s="131">
        <f t="shared" si="679"/>
        <v>0</v>
      </c>
      <c r="AH3938" s="131">
        <f t="shared" si="680"/>
        <v>0</v>
      </c>
      <c r="AI3938" s="131">
        <f>Table5[[#This Row],[Column17]]-Table5[[#This Row],[Column20]]</f>
        <v>0</v>
      </c>
      <c r="AJ3938" s="131">
        <f t="shared" si="681"/>
        <v>0</v>
      </c>
      <c r="AK3938" s="131">
        <f t="shared" si="684"/>
        <v>0</v>
      </c>
      <c r="AL3938" s="131">
        <f t="shared" si="682"/>
        <v>0</v>
      </c>
      <c r="AM3938" s="131" t="str">
        <f t="shared" si="683"/>
        <v/>
      </c>
      <c r="AN3938" s="131" t="str">
        <f t="shared" ca="1" si="685"/>
        <v/>
      </c>
    </row>
    <row r="3939" spans="1:40" ht="20.25" customHeight="1" x14ac:dyDescent="0.3">
      <c r="A3939" s="127"/>
      <c r="B3939" s="164"/>
      <c r="C3939" s="139"/>
      <c r="D3939" s="140"/>
      <c r="E3939" s="139"/>
      <c r="F3939" s="139"/>
      <c r="G3939" s="140"/>
      <c r="H3939" s="139"/>
      <c r="I3939" s="129"/>
      <c r="L3939" s="128"/>
      <c r="M3939" s="128"/>
      <c r="N3939" s="128"/>
      <c r="O3939" s="128"/>
      <c r="P3939" s="128"/>
      <c r="Q3939" s="128"/>
      <c r="R3939" s="128"/>
      <c r="S3939" s="128"/>
      <c r="T3939" s="120">
        <f t="shared" si="675"/>
        <v>0</v>
      </c>
      <c r="U3939" s="131"/>
      <c r="V3939" s="131"/>
      <c r="W3939" s="131">
        <f>SUMIFS($F$3:F3939,$D$3:D3939,D3939,$C$3:C3939,"Buy")+SUMIFS($F$3:F3939,$D$3:D3939,D3939,$C$3:C3939,"Coin Deposit",$E$3:E3939,"&lt;&gt;")</f>
        <v>0</v>
      </c>
      <c r="X3939" s="131">
        <f t="shared" si="676"/>
        <v>0</v>
      </c>
      <c r="Y3939" s="131">
        <f>IF($D3939=Y$1,SUMIFS($H$3:$H3939,$G$3:$G3939,Y$1,$C$3:$C3939,"Sell"),0)</f>
        <v>0</v>
      </c>
      <c r="Z3939" s="131">
        <f t="shared" si="677"/>
        <v>0</v>
      </c>
      <c r="AA3939" s="131">
        <f>IF($D3939=AA$1,SUMIFS($H$3:$H3939,$G$3:$G3939,AA$1,$C$3:$C3939,"Sell"),0)</f>
        <v>0</v>
      </c>
      <c r="AB3939" s="131">
        <f t="shared" si="678"/>
        <v>0</v>
      </c>
      <c r="AC3939" s="131">
        <f>SUMIFS('Deductions and Deposits'!$H:$H,'Deductions and Deposits'!$G:$G,D3939,'Deductions and Deposits'!$F:$F,"&lt;="&amp;B3939)+SUMIFS($F$3:F3939,$D$3:D3939,D3939,$C$3:C3939,"Coin Deposit",$E$3:E3939,"")</f>
        <v>0</v>
      </c>
      <c r="AD3939" s="131">
        <f>SUMIFS('Deductions and Deposits'!$D:$D,'Deductions and Deposits'!$C:$C,D3939)+SUMIFS($F:$F,$D:$D,D3939,$C:$C,"Coin Deduction")</f>
        <v>0</v>
      </c>
      <c r="AE3939" s="131">
        <f>Table5[[#This Row],[Column4]]+Table5[[#This Row],[Column14]]+Table5[[#This Row],[Column19]]+Table5[[#This Row],[Column12]]</f>
        <v>0</v>
      </c>
      <c r="AF3939" s="131">
        <f>Table5[[#This Row],[Column5]]+Table5[[#This Row],[Column13]]+Table5[[#This Row],[Column21]]+Table5[[#This Row],[Column18]]</f>
        <v>0</v>
      </c>
      <c r="AG3939" s="131">
        <f t="shared" si="679"/>
        <v>0</v>
      </c>
      <c r="AH3939" s="131">
        <f t="shared" si="680"/>
        <v>0</v>
      </c>
      <c r="AI3939" s="131">
        <f>Table5[[#This Row],[Column17]]-Table5[[#This Row],[Column20]]</f>
        <v>0</v>
      </c>
      <c r="AJ3939" s="131">
        <f t="shared" si="681"/>
        <v>0</v>
      </c>
      <c r="AK3939" s="131">
        <f t="shared" si="684"/>
        <v>0</v>
      </c>
      <c r="AL3939" s="131">
        <f t="shared" si="682"/>
        <v>0</v>
      </c>
      <c r="AM3939" s="131" t="str">
        <f t="shared" si="683"/>
        <v/>
      </c>
      <c r="AN3939" s="131" t="str">
        <f t="shared" ca="1" si="685"/>
        <v/>
      </c>
    </row>
    <row r="3940" spans="1:40" ht="20.25" customHeight="1" x14ac:dyDescent="0.3">
      <c r="A3940" s="127"/>
      <c r="B3940" s="164"/>
      <c r="C3940" s="139"/>
      <c r="D3940" s="140"/>
      <c r="E3940" s="139"/>
      <c r="F3940" s="139"/>
      <c r="G3940" s="140"/>
      <c r="H3940" s="139"/>
      <c r="I3940" s="129"/>
      <c r="L3940" s="128"/>
      <c r="M3940" s="128"/>
      <c r="N3940" s="128"/>
      <c r="O3940" s="128"/>
      <c r="P3940" s="128"/>
      <c r="Q3940" s="128"/>
      <c r="R3940" s="128"/>
      <c r="S3940" s="128"/>
      <c r="T3940" s="120">
        <f t="shared" si="675"/>
        <v>0</v>
      </c>
      <c r="U3940" s="131"/>
      <c r="V3940" s="131"/>
      <c r="W3940" s="131">
        <f>SUMIFS($F$3:F3940,$D$3:D3940,D3940,$C$3:C3940,"Buy")+SUMIFS($F$3:F3940,$D$3:D3940,D3940,$C$3:C3940,"Coin Deposit",$E$3:E3940,"&lt;&gt;")</f>
        <v>0</v>
      </c>
      <c r="X3940" s="131">
        <f t="shared" si="676"/>
        <v>0</v>
      </c>
      <c r="Y3940" s="131">
        <f>IF($D3940=Y$1,SUMIFS($H$3:$H3940,$G$3:$G3940,Y$1,$C$3:$C3940,"Sell"),0)</f>
        <v>0</v>
      </c>
      <c r="Z3940" s="131">
        <f t="shared" si="677"/>
        <v>0</v>
      </c>
      <c r="AA3940" s="131">
        <f>IF($D3940=AA$1,SUMIFS($H$3:$H3940,$G$3:$G3940,AA$1,$C$3:$C3940,"Sell"),0)</f>
        <v>0</v>
      </c>
      <c r="AB3940" s="131">
        <f t="shared" si="678"/>
        <v>0</v>
      </c>
      <c r="AC3940" s="131">
        <f>SUMIFS('Deductions and Deposits'!$H:$H,'Deductions and Deposits'!$G:$G,D3940,'Deductions and Deposits'!$F:$F,"&lt;="&amp;B3940)+SUMIFS($F$3:F3940,$D$3:D3940,D3940,$C$3:C3940,"Coin Deposit",$E$3:E3940,"")</f>
        <v>0</v>
      </c>
      <c r="AD3940" s="131">
        <f>SUMIFS('Deductions and Deposits'!$D:$D,'Deductions and Deposits'!$C:$C,D3940)+SUMIFS($F:$F,$D:$D,D3940,$C:$C,"Coin Deduction")</f>
        <v>0</v>
      </c>
      <c r="AE3940" s="131">
        <f>Table5[[#This Row],[Column4]]+Table5[[#This Row],[Column14]]+Table5[[#This Row],[Column19]]+Table5[[#This Row],[Column12]]</f>
        <v>0</v>
      </c>
      <c r="AF3940" s="131">
        <f>Table5[[#This Row],[Column5]]+Table5[[#This Row],[Column13]]+Table5[[#This Row],[Column21]]+Table5[[#This Row],[Column18]]</f>
        <v>0</v>
      </c>
      <c r="AG3940" s="131">
        <f t="shared" si="679"/>
        <v>0</v>
      </c>
      <c r="AH3940" s="131">
        <f t="shared" si="680"/>
        <v>0</v>
      </c>
      <c r="AI3940" s="131">
        <f>Table5[[#This Row],[Column17]]-Table5[[#This Row],[Column20]]</f>
        <v>0</v>
      </c>
      <c r="AJ3940" s="131">
        <f t="shared" si="681"/>
        <v>0</v>
      </c>
      <c r="AK3940" s="131">
        <f t="shared" si="684"/>
        <v>0</v>
      </c>
      <c r="AL3940" s="131">
        <f t="shared" si="682"/>
        <v>0</v>
      </c>
      <c r="AM3940" s="131" t="str">
        <f t="shared" si="683"/>
        <v/>
      </c>
      <c r="AN3940" s="131" t="str">
        <f t="shared" ca="1" si="685"/>
        <v/>
      </c>
    </row>
    <row r="3941" spans="1:40" ht="20.25" customHeight="1" x14ac:dyDescent="0.3">
      <c r="A3941" s="127"/>
      <c r="B3941" s="164"/>
      <c r="C3941" s="139"/>
      <c r="D3941" s="140"/>
      <c r="E3941" s="139"/>
      <c r="F3941" s="139"/>
      <c r="G3941" s="140"/>
      <c r="H3941" s="139"/>
      <c r="I3941" s="129"/>
      <c r="L3941" s="128"/>
      <c r="M3941" s="128"/>
      <c r="N3941" s="128"/>
      <c r="O3941" s="128"/>
      <c r="P3941" s="128"/>
      <c r="Q3941" s="128"/>
      <c r="R3941" s="128"/>
      <c r="S3941" s="128"/>
      <c r="T3941" s="120">
        <f t="shared" si="675"/>
        <v>0</v>
      </c>
      <c r="U3941" s="131"/>
      <c r="V3941" s="131"/>
      <c r="W3941" s="131">
        <f>SUMIFS($F$3:F3941,$D$3:D3941,D3941,$C$3:C3941,"Buy")+SUMIFS($F$3:F3941,$D$3:D3941,D3941,$C$3:C3941,"Coin Deposit",$E$3:E3941,"&lt;&gt;")</f>
        <v>0</v>
      </c>
      <c r="X3941" s="131">
        <f t="shared" si="676"/>
        <v>0</v>
      </c>
      <c r="Y3941" s="131">
        <f>IF($D3941=Y$1,SUMIFS($H$3:$H3941,$G$3:$G3941,Y$1,$C$3:$C3941,"Sell"),0)</f>
        <v>0</v>
      </c>
      <c r="Z3941" s="131">
        <f t="shared" si="677"/>
        <v>0</v>
      </c>
      <c r="AA3941" s="131">
        <f>IF($D3941=AA$1,SUMIFS($H$3:$H3941,$G$3:$G3941,AA$1,$C$3:$C3941,"Sell"),0)</f>
        <v>0</v>
      </c>
      <c r="AB3941" s="131">
        <f t="shared" si="678"/>
        <v>0</v>
      </c>
      <c r="AC3941" s="131">
        <f>SUMIFS('Deductions and Deposits'!$H:$H,'Deductions and Deposits'!$G:$G,D3941,'Deductions and Deposits'!$F:$F,"&lt;="&amp;B3941)+SUMIFS($F$3:F3941,$D$3:D3941,D3941,$C$3:C3941,"Coin Deposit",$E$3:E3941,"")</f>
        <v>0</v>
      </c>
      <c r="AD3941" s="131">
        <f>SUMIFS('Deductions and Deposits'!$D:$D,'Deductions and Deposits'!$C:$C,D3941)+SUMIFS($F:$F,$D:$D,D3941,$C:$C,"Coin Deduction")</f>
        <v>0</v>
      </c>
      <c r="AE3941" s="131">
        <f>Table5[[#This Row],[Column4]]+Table5[[#This Row],[Column14]]+Table5[[#This Row],[Column19]]+Table5[[#This Row],[Column12]]</f>
        <v>0</v>
      </c>
      <c r="AF3941" s="131">
        <f>Table5[[#This Row],[Column5]]+Table5[[#This Row],[Column13]]+Table5[[#This Row],[Column21]]+Table5[[#This Row],[Column18]]</f>
        <v>0</v>
      </c>
      <c r="AG3941" s="131">
        <f t="shared" si="679"/>
        <v>0</v>
      </c>
      <c r="AH3941" s="131">
        <f t="shared" si="680"/>
        <v>0</v>
      </c>
      <c r="AI3941" s="131">
        <f>Table5[[#This Row],[Column17]]-Table5[[#This Row],[Column20]]</f>
        <v>0</v>
      </c>
      <c r="AJ3941" s="131">
        <f t="shared" si="681"/>
        <v>0</v>
      </c>
      <c r="AK3941" s="131">
        <f t="shared" si="684"/>
        <v>0</v>
      </c>
      <c r="AL3941" s="131">
        <f t="shared" si="682"/>
        <v>0</v>
      </c>
      <c r="AM3941" s="131" t="str">
        <f t="shared" si="683"/>
        <v/>
      </c>
      <c r="AN3941" s="131" t="str">
        <f t="shared" ca="1" si="685"/>
        <v/>
      </c>
    </row>
    <row r="3942" spans="1:40" ht="20.25" customHeight="1" x14ac:dyDescent="0.3">
      <c r="A3942" s="127"/>
      <c r="B3942" s="164"/>
      <c r="C3942" s="139"/>
      <c r="D3942" s="140"/>
      <c r="E3942" s="139"/>
      <c r="F3942" s="139"/>
      <c r="G3942" s="140"/>
      <c r="H3942" s="139"/>
      <c r="I3942" s="129"/>
      <c r="L3942" s="128"/>
      <c r="M3942" s="128"/>
      <c r="N3942" s="128"/>
      <c r="O3942" s="128"/>
      <c r="P3942" s="128"/>
      <c r="Q3942" s="128"/>
      <c r="R3942" s="128"/>
      <c r="S3942" s="128"/>
      <c r="T3942" s="120">
        <f t="shared" si="675"/>
        <v>0</v>
      </c>
      <c r="U3942" s="131"/>
      <c r="V3942" s="131"/>
      <c r="W3942" s="131">
        <f>SUMIFS($F$3:F3942,$D$3:D3942,D3942,$C$3:C3942,"Buy")+SUMIFS($F$3:F3942,$D$3:D3942,D3942,$C$3:C3942,"Coin Deposit",$E$3:E3942,"&lt;&gt;")</f>
        <v>0</v>
      </c>
      <c r="X3942" s="131">
        <f t="shared" si="676"/>
        <v>0</v>
      </c>
      <c r="Y3942" s="131">
        <f>IF($D3942=Y$1,SUMIFS($H$3:$H3942,$G$3:$G3942,Y$1,$C$3:$C3942,"Sell"),0)</f>
        <v>0</v>
      </c>
      <c r="Z3942" s="131">
        <f t="shared" si="677"/>
        <v>0</v>
      </c>
      <c r="AA3942" s="131">
        <f>IF($D3942=AA$1,SUMIFS($H$3:$H3942,$G$3:$G3942,AA$1,$C$3:$C3942,"Sell"),0)</f>
        <v>0</v>
      </c>
      <c r="AB3942" s="131">
        <f t="shared" si="678"/>
        <v>0</v>
      </c>
      <c r="AC3942" s="131">
        <f>SUMIFS('Deductions and Deposits'!$H:$H,'Deductions and Deposits'!$G:$G,D3942,'Deductions and Deposits'!$F:$F,"&lt;="&amp;B3942)+SUMIFS($F$3:F3942,$D$3:D3942,D3942,$C$3:C3942,"Coin Deposit",$E$3:E3942,"")</f>
        <v>0</v>
      </c>
      <c r="AD3942" s="131">
        <f>SUMIFS('Deductions and Deposits'!$D:$D,'Deductions and Deposits'!$C:$C,D3942)+SUMIFS($F:$F,$D:$D,D3942,$C:$C,"Coin Deduction")</f>
        <v>0</v>
      </c>
      <c r="AE3942" s="131">
        <f>Table5[[#This Row],[Column4]]+Table5[[#This Row],[Column14]]+Table5[[#This Row],[Column19]]+Table5[[#This Row],[Column12]]</f>
        <v>0</v>
      </c>
      <c r="AF3942" s="131">
        <f>Table5[[#This Row],[Column5]]+Table5[[#This Row],[Column13]]+Table5[[#This Row],[Column21]]+Table5[[#This Row],[Column18]]</f>
        <v>0</v>
      </c>
      <c r="AG3942" s="131">
        <f t="shared" si="679"/>
        <v>0</v>
      </c>
      <c r="AH3942" s="131">
        <f t="shared" si="680"/>
        <v>0</v>
      </c>
      <c r="AI3942" s="131">
        <f>Table5[[#This Row],[Column17]]-Table5[[#This Row],[Column20]]</f>
        <v>0</v>
      </c>
      <c r="AJ3942" s="131">
        <f t="shared" si="681"/>
        <v>0</v>
      </c>
      <c r="AK3942" s="131">
        <f t="shared" si="684"/>
        <v>0</v>
      </c>
      <c r="AL3942" s="131">
        <f t="shared" si="682"/>
        <v>0</v>
      </c>
      <c r="AM3942" s="131" t="str">
        <f t="shared" si="683"/>
        <v/>
      </c>
      <c r="AN3942" s="131" t="str">
        <f t="shared" ca="1" si="685"/>
        <v/>
      </c>
    </row>
    <row r="3943" spans="1:40" ht="20.25" customHeight="1" x14ac:dyDescent="0.3">
      <c r="A3943" s="127"/>
      <c r="B3943" s="164"/>
      <c r="C3943" s="139"/>
      <c r="D3943" s="140"/>
      <c r="E3943" s="139"/>
      <c r="F3943" s="139"/>
      <c r="G3943" s="140"/>
      <c r="H3943" s="139"/>
      <c r="I3943" s="129"/>
      <c r="L3943" s="128"/>
      <c r="M3943" s="128"/>
      <c r="N3943" s="128"/>
      <c r="O3943" s="128"/>
      <c r="P3943" s="128"/>
      <c r="Q3943" s="128"/>
      <c r="R3943" s="128"/>
      <c r="S3943" s="128"/>
      <c r="T3943" s="120">
        <f t="shared" si="675"/>
        <v>0</v>
      </c>
      <c r="U3943" s="131"/>
      <c r="V3943" s="131"/>
      <c r="W3943" s="131">
        <f>SUMIFS($F$3:F3943,$D$3:D3943,D3943,$C$3:C3943,"Buy")+SUMIFS($F$3:F3943,$D$3:D3943,D3943,$C$3:C3943,"Coin Deposit",$E$3:E3943,"&lt;&gt;")</f>
        <v>0</v>
      </c>
      <c r="X3943" s="131">
        <f t="shared" si="676"/>
        <v>0</v>
      </c>
      <c r="Y3943" s="131">
        <f>IF($D3943=Y$1,SUMIFS($H$3:$H3943,$G$3:$G3943,Y$1,$C$3:$C3943,"Sell"),0)</f>
        <v>0</v>
      </c>
      <c r="Z3943" s="131">
        <f t="shared" si="677"/>
        <v>0</v>
      </c>
      <c r="AA3943" s="131">
        <f>IF($D3943=AA$1,SUMIFS($H$3:$H3943,$G$3:$G3943,AA$1,$C$3:$C3943,"Sell"),0)</f>
        <v>0</v>
      </c>
      <c r="AB3943" s="131">
        <f t="shared" si="678"/>
        <v>0</v>
      </c>
      <c r="AC3943" s="131">
        <f>SUMIFS('Deductions and Deposits'!$H:$H,'Deductions and Deposits'!$G:$G,D3943,'Deductions and Deposits'!$F:$F,"&lt;="&amp;B3943)+SUMIFS($F$3:F3943,$D$3:D3943,D3943,$C$3:C3943,"Coin Deposit",$E$3:E3943,"")</f>
        <v>0</v>
      </c>
      <c r="AD3943" s="131">
        <f>SUMIFS('Deductions and Deposits'!$D:$D,'Deductions and Deposits'!$C:$C,D3943)+SUMIFS($F:$F,$D:$D,D3943,$C:$C,"Coin Deduction")</f>
        <v>0</v>
      </c>
      <c r="AE3943" s="131">
        <f>Table5[[#This Row],[Column4]]+Table5[[#This Row],[Column14]]+Table5[[#This Row],[Column19]]+Table5[[#This Row],[Column12]]</f>
        <v>0</v>
      </c>
      <c r="AF3943" s="131">
        <f>Table5[[#This Row],[Column5]]+Table5[[#This Row],[Column13]]+Table5[[#This Row],[Column21]]+Table5[[#This Row],[Column18]]</f>
        <v>0</v>
      </c>
      <c r="AG3943" s="131">
        <f t="shared" si="679"/>
        <v>0</v>
      </c>
      <c r="AH3943" s="131">
        <f t="shared" si="680"/>
        <v>0</v>
      </c>
      <c r="AI3943" s="131">
        <f>Table5[[#This Row],[Column17]]-Table5[[#This Row],[Column20]]</f>
        <v>0</v>
      </c>
      <c r="AJ3943" s="131">
        <f t="shared" si="681"/>
        <v>0</v>
      </c>
      <c r="AK3943" s="131">
        <f t="shared" si="684"/>
        <v>0</v>
      </c>
      <c r="AL3943" s="131">
        <f t="shared" si="682"/>
        <v>0</v>
      </c>
      <c r="AM3943" s="131" t="str">
        <f t="shared" si="683"/>
        <v/>
      </c>
      <c r="AN3943" s="131" t="str">
        <f t="shared" ca="1" si="685"/>
        <v/>
      </c>
    </row>
    <row r="3944" spans="1:40" ht="20.25" customHeight="1" x14ac:dyDescent="0.3">
      <c r="A3944" s="127"/>
      <c r="B3944" s="164"/>
      <c r="C3944" s="139"/>
      <c r="D3944" s="140"/>
      <c r="E3944" s="139"/>
      <c r="F3944" s="139"/>
      <c r="G3944" s="140"/>
      <c r="H3944" s="139"/>
      <c r="I3944" s="129"/>
      <c r="L3944" s="128"/>
      <c r="M3944" s="128"/>
      <c r="N3944" s="128"/>
      <c r="O3944" s="128"/>
      <c r="P3944" s="128"/>
      <c r="Q3944" s="128"/>
      <c r="R3944" s="128"/>
      <c r="S3944" s="128"/>
      <c r="T3944" s="120">
        <f t="shared" si="675"/>
        <v>0</v>
      </c>
      <c r="U3944" s="131"/>
      <c r="V3944" s="131"/>
      <c r="W3944" s="131">
        <f>SUMIFS($F$3:F3944,$D$3:D3944,D3944,$C$3:C3944,"Buy")+SUMIFS($F$3:F3944,$D$3:D3944,D3944,$C$3:C3944,"Coin Deposit",$E$3:E3944,"&lt;&gt;")</f>
        <v>0</v>
      </c>
      <c r="X3944" s="131">
        <f t="shared" si="676"/>
        <v>0</v>
      </c>
      <c r="Y3944" s="131">
        <f>IF($D3944=Y$1,SUMIFS($H$3:$H3944,$G$3:$G3944,Y$1,$C$3:$C3944,"Sell"),0)</f>
        <v>0</v>
      </c>
      <c r="Z3944" s="131">
        <f t="shared" si="677"/>
        <v>0</v>
      </c>
      <c r="AA3944" s="131">
        <f>IF($D3944=AA$1,SUMIFS($H$3:$H3944,$G$3:$G3944,AA$1,$C$3:$C3944,"Sell"),0)</f>
        <v>0</v>
      </c>
      <c r="AB3944" s="131">
        <f t="shared" si="678"/>
        <v>0</v>
      </c>
      <c r="AC3944" s="131">
        <f>SUMIFS('Deductions and Deposits'!$H:$H,'Deductions and Deposits'!$G:$G,D3944,'Deductions and Deposits'!$F:$F,"&lt;="&amp;B3944)+SUMIFS($F$3:F3944,$D$3:D3944,D3944,$C$3:C3944,"Coin Deposit",$E$3:E3944,"")</f>
        <v>0</v>
      </c>
      <c r="AD3944" s="131">
        <f>SUMIFS('Deductions and Deposits'!$D:$D,'Deductions and Deposits'!$C:$C,D3944)+SUMIFS($F:$F,$D:$D,D3944,$C:$C,"Coin Deduction")</f>
        <v>0</v>
      </c>
      <c r="AE3944" s="131">
        <f>Table5[[#This Row],[Column4]]+Table5[[#This Row],[Column14]]+Table5[[#This Row],[Column19]]+Table5[[#This Row],[Column12]]</f>
        <v>0</v>
      </c>
      <c r="AF3944" s="131">
        <f>Table5[[#This Row],[Column5]]+Table5[[#This Row],[Column13]]+Table5[[#This Row],[Column21]]+Table5[[#This Row],[Column18]]</f>
        <v>0</v>
      </c>
      <c r="AG3944" s="131">
        <f t="shared" si="679"/>
        <v>0</v>
      </c>
      <c r="AH3944" s="131">
        <f t="shared" si="680"/>
        <v>0</v>
      </c>
      <c r="AI3944" s="131">
        <f>Table5[[#This Row],[Column17]]-Table5[[#This Row],[Column20]]</f>
        <v>0</v>
      </c>
      <c r="AJ3944" s="131">
        <f t="shared" si="681"/>
        <v>0</v>
      </c>
      <c r="AK3944" s="131">
        <f t="shared" si="684"/>
        <v>0</v>
      </c>
      <c r="AL3944" s="131">
        <f t="shared" si="682"/>
        <v>0</v>
      </c>
      <c r="AM3944" s="131" t="str">
        <f t="shared" si="683"/>
        <v/>
      </c>
      <c r="AN3944" s="131" t="str">
        <f t="shared" ca="1" si="685"/>
        <v/>
      </c>
    </row>
    <row r="3945" spans="1:40" ht="20.25" customHeight="1" x14ac:dyDescent="0.3">
      <c r="A3945" s="127"/>
      <c r="B3945" s="164"/>
      <c r="C3945" s="139"/>
      <c r="D3945" s="140"/>
      <c r="E3945" s="139"/>
      <c r="F3945" s="139"/>
      <c r="G3945" s="140"/>
      <c r="H3945" s="139"/>
      <c r="I3945" s="129"/>
      <c r="L3945" s="128"/>
      <c r="M3945" s="128"/>
      <c r="N3945" s="128"/>
      <c r="O3945" s="128"/>
      <c r="P3945" s="128"/>
      <c r="Q3945" s="128"/>
      <c r="R3945" s="128"/>
      <c r="S3945" s="128"/>
      <c r="T3945" s="120">
        <f t="shared" si="675"/>
        <v>0</v>
      </c>
      <c r="U3945" s="131"/>
      <c r="V3945" s="131"/>
      <c r="W3945" s="131">
        <f>SUMIFS($F$3:F3945,$D$3:D3945,D3945,$C$3:C3945,"Buy")+SUMIFS($F$3:F3945,$D$3:D3945,D3945,$C$3:C3945,"Coin Deposit",$E$3:E3945,"&lt;&gt;")</f>
        <v>0</v>
      </c>
      <c r="X3945" s="131">
        <f t="shared" si="676"/>
        <v>0</v>
      </c>
      <c r="Y3945" s="131">
        <f>IF($D3945=Y$1,SUMIFS($H$3:$H3945,$G$3:$G3945,Y$1,$C$3:$C3945,"Sell"),0)</f>
        <v>0</v>
      </c>
      <c r="Z3945" s="131">
        <f t="shared" si="677"/>
        <v>0</v>
      </c>
      <c r="AA3945" s="131">
        <f>IF($D3945=AA$1,SUMIFS($H$3:$H3945,$G$3:$G3945,AA$1,$C$3:$C3945,"Sell"),0)</f>
        <v>0</v>
      </c>
      <c r="AB3945" s="131">
        <f t="shared" si="678"/>
        <v>0</v>
      </c>
      <c r="AC3945" s="131">
        <f>SUMIFS('Deductions and Deposits'!$H:$H,'Deductions and Deposits'!$G:$G,D3945,'Deductions and Deposits'!$F:$F,"&lt;="&amp;B3945)+SUMIFS($F$3:F3945,$D$3:D3945,D3945,$C$3:C3945,"Coin Deposit",$E$3:E3945,"")</f>
        <v>0</v>
      </c>
      <c r="AD3945" s="131">
        <f>SUMIFS('Deductions and Deposits'!$D:$D,'Deductions and Deposits'!$C:$C,D3945)+SUMIFS($F:$F,$D:$D,D3945,$C:$C,"Coin Deduction")</f>
        <v>0</v>
      </c>
      <c r="AE3945" s="131">
        <f>Table5[[#This Row],[Column4]]+Table5[[#This Row],[Column14]]+Table5[[#This Row],[Column19]]+Table5[[#This Row],[Column12]]</f>
        <v>0</v>
      </c>
      <c r="AF3945" s="131">
        <f>Table5[[#This Row],[Column5]]+Table5[[#This Row],[Column13]]+Table5[[#This Row],[Column21]]+Table5[[#This Row],[Column18]]</f>
        <v>0</v>
      </c>
      <c r="AG3945" s="131">
        <f t="shared" si="679"/>
        <v>0</v>
      </c>
      <c r="AH3945" s="131">
        <f t="shared" si="680"/>
        <v>0</v>
      </c>
      <c r="AI3945" s="131">
        <f>Table5[[#This Row],[Column17]]-Table5[[#This Row],[Column20]]</f>
        <v>0</v>
      </c>
      <c r="AJ3945" s="131">
        <f t="shared" si="681"/>
        <v>0</v>
      </c>
      <c r="AK3945" s="131">
        <f t="shared" si="684"/>
        <v>0</v>
      </c>
      <c r="AL3945" s="131">
        <f t="shared" si="682"/>
        <v>0</v>
      </c>
      <c r="AM3945" s="131" t="str">
        <f t="shared" si="683"/>
        <v/>
      </c>
      <c r="AN3945" s="131" t="str">
        <f t="shared" ca="1" si="685"/>
        <v/>
      </c>
    </row>
    <row r="3946" spans="1:40" ht="20.25" customHeight="1" x14ac:dyDescent="0.3">
      <c r="A3946" s="127"/>
      <c r="B3946" s="164"/>
      <c r="C3946" s="139"/>
      <c r="D3946" s="140"/>
      <c r="E3946" s="139"/>
      <c r="F3946" s="139"/>
      <c r="G3946" s="140"/>
      <c r="H3946" s="139"/>
      <c r="I3946" s="129"/>
      <c r="L3946" s="128"/>
      <c r="M3946" s="128"/>
      <c r="N3946" s="128"/>
      <c r="O3946" s="128"/>
      <c r="P3946" s="128"/>
      <c r="Q3946" s="128"/>
      <c r="R3946" s="128"/>
      <c r="S3946" s="128"/>
      <c r="T3946" s="120">
        <f t="shared" si="675"/>
        <v>0</v>
      </c>
      <c r="U3946" s="131"/>
      <c r="V3946" s="131"/>
      <c r="W3946" s="131">
        <f>SUMIFS($F$3:F3946,$D$3:D3946,D3946,$C$3:C3946,"Buy")+SUMIFS($F$3:F3946,$D$3:D3946,D3946,$C$3:C3946,"Coin Deposit",$E$3:E3946,"&lt;&gt;")</f>
        <v>0</v>
      </c>
      <c r="X3946" s="131">
        <f t="shared" si="676"/>
        <v>0</v>
      </c>
      <c r="Y3946" s="131">
        <f>IF($D3946=Y$1,SUMIFS($H$3:$H3946,$G$3:$G3946,Y$1,$C$3:$C3946,"Sell"),0)</f>
        <v>0</v>
      </c>
      <c r="Z3946" s="131">
        <f t="shared" si="677"/>
        <v>0</v>
      </c>
      <c r="AA3946" s="131">
        <f>IF($D3946=AA$1,SUMIFS($H$3:$H3946,$G$3:$G3946,AA$1,$C$3:$C3946,"Sell"),0)</f>
        <v>0</v>
      </c>
      <c r="AB3946" s="131">
        <f t="shared" si="678"/>
        <v>0</v>
      </c>
      <c r="AC3946" s="131">
        <f>SUMIFS('Deductions and Deposits'!$H:$H,'Deductions and Deposits'!$G:$G,D3946,'Deductions and Deposits'!$F:$F,"&lt;="&amp;B3946)+SUMIFS($F$3:F3946,$D$3:D3946,D3946,$C$3:C3946,"Coin Deposit",$E$3:E3946,"")</f>
        <v>0</v>
      </c>
      <c r="AD3946" s="131">
        <f>SUMIFS('Deductions and Deposits'!$D:$D,'Deductions and Deposits'!$C:$C,D3946)+SUMIFS($F:$F,$D:$D,D3946,$C:$C,"Coin Deduction")</f>
        <v>0</v>
      </c>
      <c r="AE3946" s="131">
        <f>Table5[[#This Row],[Column4]]+Table5[[#This Row],[Column14]]+Table5[[#This Row],[Column19]]+Table5[[#This Row],[Column12]]</f>
        <v>0</v>
      </c>
      <c r="AF3946" s="131">
        <f>Table5[[#This Row],[Column5]]+Table5[[#This Row],[Column13]]+Table5[[#This Row],[Column21]]+Table5[[#This Row],[Column18]]</f>
        <v>0</v>
      </c>
      <c r="AG3946" s="131">
        <f t="shared" si="679"/>
        <v>0</v>
      </c>
      <c r="AH3946" s="131">
        <f t="shared" si="680"/>
        <v>0</v>
      </c>
      <c r="AI3946" s="131">
        <f>Table5[[#This Row],[Column17]]-Table5[[#This Row],[Column20]]</f>
        <v>0</v>
      </c>
      <c r="AJ3946" s="131">
        <f t="shared" si="681"/>
        <v>0</v>
      </c>
      <c r="AK3946" s="131">
        <f t="shared" si="684"/>
        <v>0</v>
      </c>
      <c r="AL3946" s="131">
        <f t="shared" si="682"/>
        <v>0</v>
      </c>
      <c r="AM3946" s="131" t="str">
        <f t="shared" si="683"/>
        <v/>
      </c>
      <c r="AN3946" s="131" t="str">
        <f t="shared" ca="1" si="685"/>
        <v/>
      </c>
    </row>
    <row r="3947" spans="1:40" ht="20.25" customHeight="1" x14ac:dyDescent="0.3">
      <c r="A3947" s="127"/>
      <c r="B3947" s="164"/>
      <c r="C3947" s="139"/>
      <c r="D3947" s="140"/>
      <c r="E3947" s="139"/>
      <c r="F3947" s="139"/>
      <c r="G3947" s="140"/>
      <c r="H3947" s="139"/>
      <c r="I3947" s="129"/>
      <c r="L3947" s="128"/>
      <c r="M3947" s="128"/>
      <c r="N3947" s="128"/>
      <c r="O3947" s="128"/>
      <c r="P3947" s="128"/>
      <c r="Q3947" s="128"/>
      <c r="R3947" s="128"/>
      <c r="S3947" s="128"/>
      <c r="T3947" s="120">
        <f t="shared" si="675"/>
        <v>0</v>
      </c>
      <c r="U3947" s="131"/>
      <c r="V3947" s="131"/>
      <c r="W3947" s="131">
        <f>SUMIFS($F$3:F3947,$D$3:D3947,D3947,$C$3:C3947,"Buy")+SUMIFS($F$3:F3947,$D$3:D3947,D3947,$C$3:C3947,"Coin Deposit",$E$3:E3947,"&lt;&gt;")</f>
        <v>0</v>
      </c>
      <c r="X3947" s="131">
        <f t="shared" si="676"/>
        <v>0</v>
      </c>
      <c r="Y3947" s="131">
        <f>IF($D3947=Y$1,SUMIFS($H$3:$H3947,$G$3:$G3947,Y$1,$C$3:$C3947,"Sell"),0)</f>
        <v>0</v>
      </c>
      <c r="Z3947" s="131">
        <f t="shared" si="677"/>
        <v>0</v>
      </c>
      <c r="AA3947" s="131">
        <f>IF($D3947=AA$1,SUMIFS($H$3:$H3947,$G$3:$G3947,AA$1,$C$3:$C3947,"Sell"),0)</f>
        <v>0</v>
      </c>
      <c r="AB3947" s="131">
        <f t="shared" si="678"/>
        <v>0</v>
      </c>
      <c r="AC3947" s="131">
        <f>SUMIFS('Deductions and Deposits'!$H:$H,'Deductions and Deposits'!$G:$G,D3947,'Deductions and Deposits'!$F:$F,"&lt;="&amp;B3947)+SUMIFS($F$3:F3947,$D$3:D3947,D3947,$C$3:C3947,"Coin Deposit",$E$3:E3947,"")</f>
        <v>0</v>
      </c>
      <c r="AD3947" s="131">
        <f>SUMIFS('Deductions and Deposits'!$D:$D,'Deductions and Deposits'!$C:$C,D3947)+SUMIFS($F:$F,$D:$D,D3947,$C:$C,"Coin Deduction")</f>
        <v>0</v>
      </c>
      <c r="AE3947" s="131">
        <f>Table5[[#This Row],[Column4]]+Table5[[#This Row],[Column14]]+Table5[[#This Row],[Column19]]+Table5[[#This Row],[Column12]]</f>
        <v>0</v>
      </c>
      <c r="AF3947" s="131">
        <f>Table5[[#This Row],[Column5]]+Table5[[#This Row],[Column13]]+Table5[[#This Row],[Column21]]+Table5[[#This Row],[Column18]]</f>
        <v>0</v>
      </c>
      <c r="AG3947" s="131">
        <f t="shared" si="679"/>
        <v>0</v>
      </c>
      <c r="AH3947" s="131">
        <f t="shared" si="680"/>
        <v>0</v>
      </c>
      <c r="AI3947" s="131">
        <f>Table5[[#This Row],[Column17]]-Table5[[#This Row],[Column20]]</f>
        <v>0</v>
      </c>
      <c r="AJ3947" s="131">
        <f t="shared" si="681"/>
        <v>0</v>
      </c>
      <c r="AK3947" s="131">
        <f t="shared" si="684"/>
        <v>0</v>
      </c>
      <c r="AL3947" s="131">
        <f t="shared" si="682"/>
        <v>0</v>
      </c>
      <c r="AM3947" s="131" t="str">
        <f t="shared" si="683"/>
        <v/>
      </c>
      <c r="AN3947" s="131" t="str">
        <f t="shared" ca="1" si="685"/>
        <v/>
      </c>
    </row>
    <row r="3948" spans="1:40" ht="20.25" customHeight="1" x14ac:dyDescent="0.3">
      <c r="A3948" s="127"/>
      <c r="B3948" s="164"/>
      <c r="C3948" s="139"/>
      <c r="D3948" s="140"/>
      <c r="E3948" s="139"/>
      <c r="F3948" s="139"/>
      <c r="G3948" s="140"/>
      <c r="H3948" s="139"/>
      <c r="I3948" s="129"/>
      <c r="L3948" s="128"/>
      <c r="M3948" s="128"/>
      <c r="N3948" s="128"/>
      <c r="O3948" s="128"/>
      <c r="P3948" s="128"/>
      <c r="Q3948" s="128"/>
      <c r="R3948" s="128"/>
      <c r="S3948" s="128"/>
      <c r="T3948" s="120">
        <f t="shared" si="675"/>
        <v>0</v>
      </c>
      <c r="U3948" s="131"/>
      <c r="V3948" s="131"/>
      <c r="W3948" s="131">
        <f>SUMIFS($F$3:F3948,$D$3:D3948,D3948,$C$3:C3948,"Buy")+SUMIFS($F$3:F3948,$D$3:D3948,D3948,$C$3:C3948,"Coin Deposit",$E$3:E3948,"&lt;&gt;")</f>
        <v>0</v>
      </c>
      <c r="X3948" s="131">
        <f t="shared" si="676"/>
        <v>0</v>
      </c>
      <c r="Y3948" s="131">
        <f>IF($D3948=Y$1,SUMIFS($H$3:$H3948,$G$3:$G3948,Y$1,$C$3:$C3948,"Sell"),0)</f>
        <v>0</v>
      </c>
      <c r="Z3948" s="131">
        <f t="shared" si="677"/>
        <v>0</v>
      </c>
      <c r="AA3948" s="131">
        <f>IF($D3948=AA$1,SUMIFS($H$3:$H3948,$G$3:$G3948,AA$1,$C$3:$C3948,"Sell"),0)</f>
        <v>0</v>
      </c>
      <c r="AB3948" s="131">
        <f t="shared" si="678"/>
        <v>0</v>
      </c>
      <c r="AC3948" s="131">
        <f>SUMIFS('Deductions and Deposits'!$H:$H,'Deductions and Deposits'!$G:$G,D3948,'Deductions and Deposits'!$F:$F,"&lt;="&amp;B3948)+SUMIFS($F$3:F3948,$D$3:D3948,D3948,$C$3:C3948,"Coin Deposit",$E$3:E3948,"")</f>
        <v>0</v>
      </c>
      <c r="AD3948" s="131">
        <f>SUMIFS('Deductions and Deposits'!$D:$D,'Deductions and Deposits'!$C:$C,D3948)+SUMIFS($F:$F,$D:$D,D3948,$C:$C,"Coin Deduction")</f>
        <v>0</v>
      </c>
      <c r="AE3948" s="131">
        <f>Table5[[#This Row],[Column4]]+Table5[[#This Row],[Column14]]+Table5[[#This Row],[Column19]]+Table5[[#This Row],[Column12]]</f>
        <v>0</v>
      </c>
      <c r="AF3948" s="131">
        <f>Table5[[#This Row],[Column5]]+Table5[[#This Row],[Column13]]+Table5[[#This Row],[Column21]]+Table5[[#This Row],[Column18]]</f>
        <v>0</v>
      </c>
      <c r="AG3948" s="131">
        <f t="shared" si="679"/>
        <v>0</v>
      </c>
      <c r="AH3948" s="131">
        <f t="shared" si="680"/>
        <v>0</v>
      </c>
      <c r="AI3948" s="131">
        <f>Table5[[#This Row],[Column17]]-Table5[[#This Row],[Column20]]</f>
        <v>0</v>
      </c>
      <c r="AJ3948" s="131">
        <f t="shared" si="681"/>
        <v>0</v>
      </c>
      <c r="AK3948" s="131">
        <f t="shared" si="684"/>
        <v>0</v>
      </c>
      <c r="AL3948" s="131">
        <f t="shared" si="682"/>
        <v>0</v>
      </c>
      <c r="AM3948" s="131" t="str">
        <f t="shared" si="683"/>
        <v/>
      </c>
      <c r="AN3948" s="131" t="str">
        <f t="shared" ca="1" si="685"/>
        <v/>
      </c>
    </row>
    <row r="3949" spans="1:40" ht="20.25" customHeight="1" x14ac:dyDescent="0.3">
      <c r="A3949" s="127"/>
      <c r="B3949" s="164"/>
      <c r="C3949" s="139"/>
      <c r="D3949" s="140"/>
      <c r="E3949" s="139"/>
      <c r="F3949" s="139"/>
      <c r="G3949" s="140"/>
      <c r="H3949" s="139"/>
      <c r="I3949" s="129"/>
      <c r="L3949" s="128"/>
      <c r="M3949" s="128"/>
      <c r="N3949" s="128"/>
      <c r="O3949" s="128"/>
      <c r="P3949" s="128"/>
      <c r="Q3949" s="128"/>
      <c r="R3949" s="128"/>
      <c r="S3949" s="128"/>
      <c r="T3949" s="120">
        <f t="shared" si="675"/>
        <v>0</v>
      </c>
      <c r="U3949" s="131"/>
      <c r="V3949" s="131"/>
      <c r="W3949" s="131">
        <f>SUMIFS($F$3:F3949,$D$3:D3949,D3949,$C$3:C3949,"Buy")+SUMIFS($F$3:F3949,$D$3:D3949,D3949,$C$3:C3949,"Coin Deposit",$E$3:E3949,"&lt;&gt;")</f>
        <v>0</v>
      </c>
      <c r="X3949" s="131">
        <f t="shared" si="676"/>
        <v>0</v>
      </c>
      <c r="Y3949" s="131">
        <f>IF($D3949=Y$1,SUMIFS($H$3:$H3949,$G$3:$G3949,Y$1,$C$3:$C3949,"Sell"),0)</f>
        <v>0</v>
      </c>
      <c r="Z3949" s="131">
        <f t="shared" si="677"/>
        <v>0</v>
      </c>
      <c r="AA3949" s="131">
        <f>IF($D3949=AA$1,SUMIFS($H$3:$H3949,$G$3:$G3949,AA$1,$C$3:$C3949,"Sell"),0)</f>
        <v>0</v>
      </c>
      <c r="AB3949" s="131">
        <f t="shared" si="678"/>
        <v>0</v>
      </c>
      <c r="AC3949" s="131">
        <f>SUMIFS('Deductions and Deposits'!$H:$H,'Deductions and Deposits'!$G:$G,D3949,'Deductions and Deposits'!$F:$F,"&lt;="&amp;B3949)+SUMIFS($F$3:F3949,$D$3:D3949,D3949,$C$3:C3949,"Coin Deposit",$E$3:E3949,"")</f>
        <v>0</v>
      </c>
      <c r="AD3949" s="131">
        <f>SUMIFS('Deductions and Deposits'!$D:$D,'Deductions and Deposits'!$C:$C,D3949)+SUMIFS($F:$F,$D:$D,D3949,$C:$C,"Coin Deduction")</f>
        <v>0</v>
      </c>
      <c r="AE3949" s="131">
        <f>Table5[[#This Row],[Column4]]+Table5[[#This Row],[Column14]]+Table5[[#This Row],[Column19]]+Table5[[#This Row],[Column12]]</f>
        <v>0</v>
      </c>
      <c r="AF3949" s="131">
        <f>Table5[[#This Row],[Column5]]+Table5[[#This Row],[Column13]]+Table5[[#This Row],[Column21]]+Table5[[#This Row],[Column18]]</f>
        <v>0</v>
      </c>
      <c r="AG3949" s="131">
        <f t="shared" si="679"/>
        <v>0</v>
      </c>
      <c r="AH3949" s="131">
        <f t="shared" si="680"/>
        <v>0</v>
      </c>
      <c r="AI3949" s="131">
        <f>Table5[[#This Row],[Column17]]-Table5[[#This Row],[Column20]]</f>
        <v>0</v>
      </c>
      <c r="AJ3949" s="131">
        <f t="shared" si="681"/>
        <v>0</v>
      </c>
      <c r="AK3949" s="131">
        <f t="shared" si="684"/>
        <v>0</v>
      </c>
      <c r="AL3949" s="131">
        <f t="shared" si="682"/>
        <v>0</v>
      </c>
      <c r="AM3949" s="131" t="str">
        <f t="shared" si="683"/>
        <v/>
      </c>
      <c r="AN3949" s="131" t="str">
        <f t="shared" ca="1" si="685"/>
        <v/>
      </c>
    </row>
    <row r="3950" spans="1:40" ht="20.25" customHeight="1" x14ac:dyDescent="0.3">
      <c r="A3950" s="127"/>
      <c r="B3950" s="164"/>
      <c r="C3950" s="139"/>
      <c r="D3950" s="140"/>
      <c r="E3950" s="139"/>
      <c r="F3950" s="139"/>
      <c r="G3950" s="140"/>
      <c r="H3950" s="139"/>
      <c r="I3950" s="129"/>
      <c r="L3950" s="128"/>
      <c r="M3950" s="128"/>
      <c r="N3950" s="128"/>
      <c r="O3950" s="128"/>
      <c r="P3950" s="128"/>
      <c r="Q3950" s="128"/>
      <c r="R3950" s="128"/>
      <c r="S3950" s="128"/>
      <c r="T3950" s="120">
        <f t="shared" si="675"/>
        <v>0</v>
      </c>
      <c r="U3950" s="131"/>
      <c r="V3950" s="131"/>
      <c r="W3950" s="131">
        <f>SUMIFS($F$3:F3950,$D$3:D3950,D3950,$C$3:C3950,"Buy")+SUMIFS($F$3:F3950,$D$3:D3950,D3950,$C$3:C3950,"Coin Deposit",$E$3:E3950,"&lt;&gt;")</f>
        <v>0</v>
      </c>
      <c r="X3950" s="131">
        <f t="shared" si="676"/>
        <v>0</v>
      </c>
      <c r="Y3950" s="131">
        <f>IF($D3950=Y$1,SUMIFS($H$3:$H3950,$G$3:$G3950,Y$1,$C$3:$C3950,"Sell"),0)</f>
        <v>0</v>
      </c>
      <c r="Z3950" s="131">
        <f t="shared" si="677"/>
        <v>0</v>
      </c>
      <c r="AA3950" s="131">
        <f>IF($D3950=AA$1,SUMIFS($H$3:$H3950,$G$3:$G3950,AA$1,$C$3:$C3950,"Sell"),0)</f>
        <v>0</v>
      </c>
      <c r="AB3950" s="131">
        <f t="shared" si="678"/>
        <v>0</v>
      </c>
      <c r="AC3950" s="131">
        <f>SUMIFS('Deductions and Deposits'!$H:$H,'Deductions and Deposits'!$G:$G,D3950,'Deductions and Deposits'!$F:$F,"&lt;="&amp;B3950)+SUMIFS($F$3:F3950,$D$3:D3950,D3950,$C$3:C3950,"Coin Deposit",$E$3:E3950,"")</f>
        <v>0</v>
      </c>
      <c r="AD3950" s="131">
        <f>SUMIFS('Deductions and Deposits'!$D:$D,'Deductions and Deposits'!$C:$C,D3950)+SUMIFS($F:$F,$D:$D,D3950,$C:$C,"Coin Deduction")</f>
        <v>0</v>
      </c>
      <c r="AE3950" s="131">
        <f>Table5[[#This Row],[Column4]]+Table5[[#This Row],[Column14]]+Table5[[#This Row],[Column19]]+Table5[[#This Row],[Column12]]</f>
        <v>0</v>
      </c>
      <c r="AF3950" s="131">
        <f>Table5[[#This Row],[Column5]]+Table5[[#This Row],[Column13]]+Table5[[#This Row],[Column21]]+Table5[[#This Row],[Column18]]</f>
        <v>0</v>
      </c>
      <c r="AG3950" s="131">
        <f t="shared" si="679"/>
        <v>0</v>
      </c>
      <c r="AH3950" s="131">
        <f t="shared" si="680"/>
        <v>0</v>
      </c>
      <c r="AI3950" s="131">
        <f>Table5[[#This Row],[Column17]]-Table5[[#This Row],[Column20]]</f>
        <v>0</v>
      </c>
      <c r="AJ3950" s="131">
        <f t="shared" si="681"/>
        <v>0</v>
      </c>
      <c r="AK3950" s="131">
        <f t="shared" si="684"/>
        <v>0</v>
      </c>
      <c r="AL3950" s="131">
        <f t="shared" si="682"/>
        <v>0</v>
      </c>
      <c r="AM3950" s="131" t="str">
        <f t="shared" si="683"/>
        <v/>
      </c>
      <c r="AN3950" s="131" t="str">
        <f t="shared" ca="1" si="685"/>
        <v/>
      </c>
    </row>
    <row r="3951" spans="1:40" ht="20.25" customHeight="1" x14ac:dyDescent="0.3">
      <c r="A3951" s="127"/>
      <c r="B3951" s="164"/>
      <c r="C3951" s="139"/>
      <c r="D3951" s="140"/>
      <c r="E3951" s="139"/>
      <c r="F3951" s="139"/>
      <c r="G3951" s="140"/>
      <c r="H3951" s="139"/>
      <c r="I3951" s="129"/>
      <c r="L3951" s="128"/>
      <c r="M3951" s="128"/>
      <c r="N3951" s="128"/>
      <c r="O3951" s="128"/>
      <c r="P3951" s="128"/>
      <c r="Q3951" s="128"/>
      <c r="R3951" s="128"/>
      <c r="S3951" s="128"/>
      <c r="T3951" s="120">
        <f t="shared" si="675"/>
        <v>0</v>
      </c>
      <c r="U3951" s="131"/>
      <c r="V3951" s="131"/>
      <c r="W3951" s="131">
        <f>SUMIFS($F$3:F3951,$D$3:D3951,D3951,$C$3:C3951,"Buy")+SUMIFS($F$3:F3951,$D$3:D3951,D3951,$C$3:C3951,"Coin Deposit",$E$3:E3951,"&lt;&gt;")</f>
        <v>0</v>
      </c>
      <c r="X3951" s="131">
        <f t="shared" si="676"/>
        <v>0</v>
      </c>
      <c r="Y3951" s="131">
        <f>IF($D3951=Y$1,SUMIFS($H$3:$H3951,$G$3:$G3951,Y$1,$C$3:$C3951,"Sell"),0)</f>
        <v>0</v>
      </c>
      <c r="Z3951" s="131">
        <f t="shared" si="677"/>
        <v>0</v>
      </c>
      <c r="AA3951" s="131">
        <f>IF($D3951=AA$1,SUMIFS($H$3:$H3951,$G$3:$G3951,AA$1,$C$3:$C3951,"Sell"),0)</f>
        <v>0</v>
      </c>
      <c r="AB3951" s="131">
        <f t="shared" si="678"/>
        <v>0</v>
      </c>
      <c r="AC3951" s="131">
        <f>SUMIFS('Deductions and Deposits'!$H:$H,'Deductions and Deposits'!$G:$G,D3951,'Deductions and Deposits'!$F:$F,"&lt;="&amp;B3951)+SUMIFS($F$3:F3951,$D$3:D3951,D3951,$C$3:C3951,"Coin Deposit",$E$3:E3951,"")</f>
        <v>0</v>
      </c>
      <c r="AD3951" s="131">
        <f>SUMIFS('Deductions and Deposits'!$D:$D,'Deductions and Deposits'!$C:$C,D3951)+SUMIFS($F:$F,$D:$D,D3951,$C:$C,"Coin Deduction")</f>
        <v>0</v>
      </c>
      <c r="AE3951" s="131">
        <f>Table5[[#This Row],[Column4]]+Table5[[#This Row],[Column14]]+Table5[[#This Row],[Column19]]+Table5[[#This Row],[Column12]]</f>
        <v>0</v>
      </c>
      <c r="AF3951" s="131">
        <f>Table5[[#This Row],[Column5]]+Table5[[#This Row],[Column13]]+Table5[[#This Row],[Column21]]+Table5[[#This Row],[Column18]]</f>
        <v>0</v>
      </c>
      <c r="AG3951" s="131">
        <f t="shared" si="679"/>
        <v>0</v>
      </c>
      <c r="AH3951" s="131">
        <f t="shared" si="680"/>
        <v>0</v>
      </c>
      <c r="AI3951" s="131">
        <f>Table5[[#This Row],[Column17]]-Table5[[#This Row],[Column20]]</f>
        <v>0</v>
      </c>
      <c r="AJ3951" s="131">
        <f t="shared" si="681"/>
        <v>0</v>
      </c>
      <c r="AK3951" s="131">
        <f t="shared" si="684"/>
        <v>0</v>
      </c>
      <c r="AL3951" s="131">
        <f t="shared" si="682"/>
        <v>0</v>
      </c>
      <c r="AM3951" s="131" t="str">
        <f t="shared" si="683"/>
        <v/>
      </c>
      <c r="AN3951" s="131" t="str">
        <f t="shared" ca="1" si="685"/>
        <v/>
      </c>
    </row>
    <row r="3952" spans="1:40" ht="20.25" customHeight="1" x14ac:dyDescent="0.3">
      <c r="A3952" s="127"/>
      <c r="B3952" s="164"/>
      <c r="C3952" s="139"/>
      <c r="D3952" s="140"/>
      <c r="E3952" s="139"/>
      <c r="F3952" s="139"/>
      <c r="G3952" s="140"/>
      <c r="H3952" s="139"/>
      <c r="I3952" s="129"/>
      <c r="L3952" s="128"/>
      <c r="M3952" s="128"/>
      <c r="N3952" s="128"/>
      <c r="O3952" s="128"/>
      <c r="P3952" s="128"/>
      <c r="Q3952" s="128"/>
      <c r="R3952" s="128"/>
      <c r="S3952" s="128"/>
      <c r="T3952" s="120">
        <f t="shared" si="675"/>
        <v>0</v>
      </c>
      <c r="U3952" s="131"/>
      <c r="V3952" s="131"/>
      <c r="W3952" s="131">
        <f>SUMIFS($F$3:F3952,$D$3:D3952,D3952,$C$3:C3952,"Buy")+SUMIFS($F$3:F3952,$D$3:D3952,D3952,$C$3:C3952,"Coin Deposit",$E$3:E3952,"&lt;&gt;")</f>
        <v>0</v>
      </c>
      <c r="X3952" s="131">
        <f t="shared" si="676"/>
        <v>0</v>
      </c>
      <c r="Y3952" s="131">
        <f>IF($D3952=Y$1,SUMIFS($H$3:$H3952,$G$3:$G3952,Y$1,$C$3:$C3952,"Sell"),0)</f>
        <v>0</v>
      </c>
      <c r="Z3952" s="131">
        <f t="shared" si="677"/>
        <v>0</v>
      </c>
      <c r="AA3952" s="131">
        <f>IF($D3952=AA$1,SUMIFS($H$3:$H3952,$G$3:$G3952,AA$1,$C$3:$C3952,"Sell"),0)</f>
        <v>0</v>
      </c>
      <c r="AB3952" s="131">
        <f t="shared" si="678"/>
        <v>0</v>
      </c>
      <c r="AC3952" s="131">
        <f>SUMIFS('Deductions and Deposits'!$H:$H,'Deductions and Deposits'!$G:$G,D3952,'Deductions and Deposits'!$F:$F,"&lt;="&amp;B3952)+SUMIFS($F$3:F3952,$D$3:D3952,D3952,$C$3:C3952,"Coin Deposit",$E$3:E3952,"")</f>
        <v>0</v>
      </c>
      <c r="AD3952" s="131">
        <f>SUMIFS('Deductions and Deposits'!$D:$D,'Deductions and Deposits'!$C:$C,D3952)+SUMIFS($F:$F,$D:$D,D3952,$C:$C,"Coin Deduction")</f>
        <v>0</v>
      </c>
      <c r="AE3952" s="131">
        <f>Table5[[#This Row],[Column4]]+Table5[[#This Row],[Column14]]+Table5[[#This Row],[Column19]]+Table5[[#This Row],[Column12]]</f>
        <v>0</v>
      </c>
      <c r="AF3952" s="131">
        <f>Table5[[#This Row],[Column5]]+Table5[[#This Row],[Column13]]+Table5[[#This Row],[Column21]]+Table5[[#This Row],[Column18]]</f>
        <v>0</v>
      </c>
      <c r="AG3952" s="131">
        <f t="shared" si="679"/>
        <v>0</v>
      </c>
      <c r="AH3952" s="131">
        <f t="shared" si="680"/>
        <v>0</v>
      </c>
      <c r="AI3952" s="131">
        <f>Table5[[#This Row],[Column17]]-Table5[[#This Row],[Column20]]</f>
        <v>0</v>
      </c>
      <c r="AJ3952" s="131">
        <f t="shared" si="681"/>
        <v>0</v>
      </c>
      <c r="AK3952" s="131">
        <f t="shared" si="684"/>
        <v>0</v>
      </c>
      <c r="AL3952" s="131">
        <f t="shared" si="682"/>
        <v>0</v>
      </c>
      <c r="AM3952" s="131" t="str">
        <f t="shared" si="683"/>
        <v/>
      </c>
      <c r="AN3952" s="131" t="str">
        <f t="shared" ca="1" si="685"/>
        <v/>
      </c>
    </row>
    <row r="3953" spans="1:40" ht="20.25" customHeight="1" x14ac:dyDescent="0.3">
      <c r="A3953" s="127"/>
      <c r="B3953" s="164"/>
      <c r="C3953" s="139"/>
      <c r="D3953" s="140"/>
      <c r="E3953" s="139"/>
      <c r="F3953" s="139"/>
      <c r="G3953" s="140"/>
      <c r="H3953" s="139"/>
      <c r="I3953" s="129"/>
      <c r="L3953" s="128"/>
      <c r="M3953" s="128"/>
      <c r="N3953" s="128"/>
      <c r="O3953" s="128"/>
      <c r="P3953" s="128"/>
      <c r="Q3953" s="128"/>
      <c r="R3953" s="128"/>
      <c r="S3953" s="128"/>
      <c r="T3953" s="120">
        <f t="shared" si="675"/>
        <v>0</v>
      </c>
      <c r="U3953" s="131"/>
      <c r="V3953" s="131"/>
      <c r="W3953" s="131">
        <f>SUMIFS($F$3:F3953,$D$3:D3953,D3953,$C$3:C3953,"Buy")+SUMIFS($F$3:F3953,$D$3:D3953,D3953,$C$3:C3953,"Coin Deposit",$E$3:E3953,"&lt;&gt;")</f>
        <v>0</v>
      </c>
      <c r="X3953" s="131">
        <f t="shared" si="676"/>
        <v>0</v>
      </c>
      <c r="Y3953" s="131">
        <f>IF($D3953=Y$1,SUMIFS($H$3:$H3953,$G$3:$G3953,Y$1,$C$3:$C3953,"Sell"),0)</f>
        <v>0</v>
      </c>
      <c r="Z3953" s="131">
        <f t="shared" si="677"/>
        <v>0</v>
      </c>
      <c r="AA3953" s="131">
        <f>IF($D3953=AA$1,SUMIFS($H$3:$H3953,$G$3:$G3953,AA$1,$C$3:$C3953,"Sell"),0)</f>
        <v>0</v>
      </c>
      <c r="AB3953" s="131">
        <f t="shared" si="678"/>
        <v>0</v>
      </c>
      <c r="AC3953" s="131">
        <f>SUMIFS('Deductions and Deposits'!$H:$H,'Deductions and Deposits'!$G:$G,D3953,'Deductions and Deposits'!$F:$F,"&lt;="&amp;B3953)+SUMIFS($F$3:F3953,$D$3:D3953,D3953,$C$3:C3953,"Coin Deposit",$E$3:E3953,"")</f>
        <v>0</v>
      </c>
      <c r="AD3953" s="131">
        <f>SUMIFS('Deductions and Deposits'!$D:$D,'Deductions and Deposits'!$C:$C,D3953)+SUMIFS($F:$F,$D:$D,D3953,$C:$C,"Coin Deduction")</f>
        <v>0</v>
      </c>
      <c r="AE3953" s="131">
        <f>Table5[[#This Row],[Column4]]+Table5[[#This Row],[Column14]]+Table5[[#This Row],[Column19]]+Table5[[#This Row],[Column12]]</f>
        <v>0</v>
      </c>
      <c r="AF3953" s="131">
        <f>Table5[[#This Row],[Column5]]+Table5[[#This Row],[Column13]]+Table5[[#This Row],[Column21]]+Table5[[#This Row],[Column18]]</f>
        <v>0</v>
      </c>
      <c r="AG3953" s="131">
        <f t="shared" si="679"/>
        <v>0</v>
      </c>
      <c r="AH3953" s="131">
        <f t="shared" si="680"/>
        <v>0</v>
      </c>
      <c r="AI3953" s="131">
        <f>Table5[[#This Row],[Column17]]-Table5[[#This Row],[Column20]]</f>
        <v>0</v>
      </c>
      <c r="AJ3953" s="131">
        <f t="shared" si="681"/>
        <v>0</v>
      </c>
      <c r="AK3953" s="131">
        <f t="shared" si="684"/>
        <v>0</v>
      </c>
      <c r="AL3953" s="131">
        <f t="shared" si="682"/>
        <v>0</v>
      </c>
      <c r="AM3953" s="131" t="str">
        <f t="shared" si="683"/>
        <v/>
      </c>
      <c r="AN3953" s="131" t="str">
        <f t="shared" ca="1" si="685"/>
        <v/>
      </c>
    </row>
    <row r="3954" spans="1:40" ht="20.25" customHeight="1" x14ac:dyDescent="0.3">
      <c r="A3954" s="127"/>
      <c r="B3954" s="164"/>
      <c r="C3954" s="139"/>
      <c r="D3954" s="140"/>
      <c r="E3954" s="139"/>
      <c r="F3954" s="139"/>
      <c r="G3954" s="140"/>
      <c r="H3954" s="139"/>
      <c r="I3954" s="129"/>
      <c r="L3954" s="128"/>
      <c r="M3954" s="128"/>
      <c r="N3954" s="128"/>
      <c r="O3954" s="128"/>
      <c r="P3954" s="128"/>
      <c r="Q3954" s="128"/>
      <c r="R3954" s="128"/>
      <c r="S3954" s="128"/>
      <c r="T3954" s="120">
        <f t="shared" si="675"/>
        <v>0</v>
      </c>
      <c r="U3954" s="131"/>
      <c r="V3954" s="131"/>
      <c r="W3954" s="131">
        <f>SUMIFS($F$3:F3954,$D$3:D3954,D3954,$C$3:C3954,"Buy")+SUMIFS($F$3:F3954,$D$3:D3954,D3954,$C$3:C3954,"Coin Deposit",$E$3:E3954,"&lt;&gt;")</f>
        <v>0</v>
      </c>
      <c r="X3954" s="131">
        <f t="shared" si="676"/>
        <v>0</v>
      </c>
      <c r="Y3954" s="131">
        <f>IF($D3954=Y$1,SUMIFS($H$3:$H3954,$G$3:$G3954,Y$1,$C$3:$C3954,"Sell"),0)</f>
        <v>0</v>
      </c>
      <c r="Z3954" s="131">
        <f t="shared" si="677"/>
        <v>0</v>
      </c>
      <c r="AA3954" s="131">
        <f>IF($D3954=AA$1,SUMIFS($H$3:$H3954,$G$3:$G3954,AA$1,$C$3:$C3954,"Sell"),0)</f>
        <v>0</v>
      </c>
      <c r="AB3954" s="131">
        <f t="shared" si="678"/>
        <v>0</v>
      </c>
      <c r="AC3954" s="131">
        <f>SUMIFS('Deductions and Deposits'!$H:$H,'Deductions and Deposits'!$G:$G,D3954,'Deductions and Deposits'!$F:$F,"&lt;="&amp;B3954)+SUMIFS($F$3:F3954,$D$3:D3954,D3954,$C$3:C3954,"Coin Deposit",$E$3:E3954,"")</f>
        <v>0</v>
      </c>
      <c r="AD3954" s="131">
        <f>SUMIFS('Deductions and Deposits'!$D:$D,'Deductions and Deposits'!$C:$C,D3954)+SUMIFS($F:$F,$D:$D,D3954,$C:$C,"Coin Deduction")</f>
        <v>0</v>
      </c>
      <c r="AE3954" s="131">
        <f>Table5[[#This Row],[Column4]]+Table5[[#This Row],[Column14]]+Table5[[#This Row],[Column19]]+Table5[[#This Row],[Column12]]</f>
        <v>0</v>
      </c>
      <c r="AF3954" s="131">
        <f>Table5[[#This Row],[Column5]]+Table5[[#This Row],[Column13]]+Table5[[#This Row],[Column21]]+Table5[[#This Row],[Column18]]</f>
        <v>0</v>
      </c>
      <c r="AG3954" s="131">
        <f t="shared" si="679"/>
        <v>0</v>
      </c>
      <c r="AH3954" s="131">
        <f t="shared" si="680"/>
        <v>0</v>
      </c>
      <c r="AI3954" s="131">
        <f>Table5[[#This Row],[Column17]]-Table5[[#This Row],[Column20]]</f>
        <v>0</v>
      </c>
      <c r="AJ3954" s="131">
        <f t="shared" si="681"/>
        <v>0</v>
      </c>
      <c r="AK3954" s="131">
        <f t="shared" si="684"/>
        <v>0</v>
      </c>
      <c r="AL3954" s="131">
        <f t="shared" si="682"/>
        <v>0</v>
      </c>
      <c r="AM3954" s="131" t="str">
        <f t="shared" si="683"/>
        <v/>
      </c>
      <c r="AN3954" s="131" t="str">
        <f t="shared" ca="1" si="685"/>
        <v/>
      </c>
    </row>
    <row r="3955" spans="1:40" ht="20.25" customHeight="1" x14ac:dyDescent="0.3">
      <c r="A3955" s="127"/>
      <c r="B3955" s="164"/>
      <c r="C3955" s="139"/>
      <c r="D3955" s="140"/>
      <c r="E3955" s="139"/>
      <c r="F3955" s="139"/>
      <c r="G3955" s="140"/>
      <c r="H3955" s="139"/>
      <c r="I3955" s="129"/>
      <c r="L3955" s="128"/>
      <c r="M3955" s="128"/>
      <c r="N3955" s="128"/>
      <c r="O3955" s="128"/>
      <c r="P3955" s="128"/>
      <c r="Q3955" s="128"/>
      <c r="R3955" s="128"/>
      <c r="S3955" s="128"/>
      <c r="T3955" s="120">
        <f t="shared" si="675"/>
        <v>0</v>
      </c>
      <c r="U3955" s="131"/>
      <c r="V3955" s="131"/>
      <c r="W3955" s="131">
        <f>SUMIFS($F$3:F3955,$D$3:D3955,D3955,$C$3:C3955,"Buy")+SUMIFS($F$3:F3955,$D$3:D3955,D3955,$C$3:C3955,"Coin Deposit",$E$3:E3955,"&lt;&gt;")</f>
        <v>0</v>
      </c>
      <c r="X3955" s="131">
        <f t="shared" si="676"/>
        <v>0</v>
      </c>
      <c r="Y3955" s="131">
        <f>IF($D3955=Y$1,SUMIFS($H$3:$H3955,$G$3:$G3955,Y$1,$C$3:$C3955,"Sell"),0)</f>
        <v>0</v>
      </c>
      <c r="Z3955" s="131">
        <f t="shared" si="677"/>
        <v>0</v>
      </c>
      <c r="AA3955" s="131">
        <f>IF($D3955=AA$1,SUMIFS($H$3:$H3955,$G$3:$G3955,AA$1,$C$3:$C3955,"Sell"),0)</f>
        <v>0</v>
      </c>
      <c r="AB3955" s="131">
        <f t="shared" si="678"/>
        <v>0</v>
      </c>
      <c r="AC3955" s="131">
        <f>SUMIFS('Deductions and Deposits'!$H:$H,'Deductions and Deposits'!$G:$G,D3955,'Deductions and Deposits'!$F:$F,"&lt;="&amp;B3955)+SUMIFS($F$3:F3955,$D$3:D3955,D3955,$C$3:C3955,"Coin Deposit",$E$3:E3955,"")</f>
        <v>0</v>
      </c>
      <c r="AD3955" s="131">
        <f>SUMIFS('Deductions and Deposits'!$D:$D,'Deductions and Deposits'!$C:$C,D3955)+SUMIFS($F:$F,$D:$D,D3955,$C:$C,"Coin Deduction")</f>
        <v>0</v>
      </c>
      <c r="AE3955" s="131">
        <f>Table5[[#This Row],[Column4]]+Table5[[#This Row],[Column14]]+Table5[[#This Row],[Column19]]+Table5[[#This Row],[Column12]]</f>
        <v>0</v>
      </c>
      <c r="AF3955" s="131">
        <f>Table5[[#This Row],[Column5]]+Table5[[#This Row],[Column13]]+Table5[[#This Row],[Column21]]+Table5[[#This Row],[Column18]]</f>
        <v>0</v>
      </c>
      <c r="AG3955" s="131">
        <f t="shared" si="679"/>
        <v>0</v>
      </c>
      <c r="AH3955" s="131">
        <f t="shared" si="680"/>
        <v>0</v>
      </c>
      <c r="AI3955" s="131">
        <f>Table5[[#This Row],[Column17]]-Table5[[#This Row],[Column20]]</f>
        <v>0</v>
      </c>
      <c r="AJ3955" s="131">
        <f t="shared" si="681"/>
        <v>0</v>
      </c>
      <c r="AK3955" s="131">
        <f t="shared" si="684"/>
        <v>0</v>
      </c>
      <c r="AL3955" s="131">
        <f t="shared" si="682"/>
        <v>0</v>
      </c>
      <c r="AM3955" s="131" t="str">
        <f t="shared" si="683"/>
        <v/>
      </c>
      <c r="AN3955" s="131" t="str">
        <f t="shared" ca="1" si="685"/>
        <v/>
      </c>
    </row>
    <row r="3956" spans="1:40" ht="20.25" customHeight="1" x14ac:dyDescent="0.3">
      <c r="A3956" s="127"/>
      <c r="B3956" s="164"/>
      <c r="C3956" s="139"/>
      <c r="D3956" s="140"/>
      <c r="E3956" s="139"/>
      <c r="F3956" s="139"/>
      <c r="G3956" s="140"/>
      <c r="H3956" s="139"/>
      <c r="I3956" s="129"/>
      <c r="L3956" s="128"/>
      <c r="M3956" s="128"/>
      <c r="N3956" s="128"/>
      <c r="O3956" s="128"/>
      <c r="P3956" s="128"/>
      <c r="Q3956" s="128"/>
      <c r="R3956" s="128"/>
      <c r="S3956" s="128"/>
      <c r="T3956" s="120">
        <f t="shared" si="675"/>
        <v>0</v>
      </c>
      <c r="U3956" s="131"/>
      <c r="V3956" s="131"/>
      <c r="W3956" s="131">
        <f>SUMIFS($F$3:F3956,$D$3:D3956,D3956,$C$3:C3956,"Buy")+SUMIFS($F$3:F3956,$D$3:D3956,D3956,$C$3:C3956,"Coin Deposit",$E$3:E3956,"&lt;&gt;")</f>
        <v>0</v>
      </c>
      <c r="X3956" s="131">
        <f t="shared" si="676"/>
        <v>0</v>
      </c>
      <c r="Y3956" s="131">
        <f>IF($D3956=Y$1,SUMIFS($H$3:$H3956,$G$3:$G3956,Y$1,$C$3:$C3956,"Sell"),0)</f>
        <v>0</v>
      </c>
      <c r="Z3956" s="131">
        <f t="shared" si="677"/>
        <v>0</v>
      </c>
      <c r="AA3956" s="131">
        <f>IF($D3956=AA$1,SUMIFS($H$3:$H3956,$G$3:$G3956,AA$1,$C$3:$C3956,"Sell"),0)</f>
        <v>0</v>
      </c>
      <c r="AB3956" s="131">
        <f t="shared" si="678"/>
        <v>0</v>
      </c>
      <c r="AC3956" s="131">
        <f>SUMIFS('Deductions and Deposits'!$H:$H,'Deductions and Deposits'!$G:$G,D3956,'Deductions and Deposits'!$F:$F,"&lt;="&amp;B3956)+SUMIFS($F$3:F3956,$D$3:D3956,D3956,$C$3:C3956,"Coin Deposit",$E$3:E3956,"")</f>
        <v>0</v>
      </c>
      <c r="AD3956" s="131">
        <f>SUMIFS('Deductions and Deposits'!$D:$D,'Deductions and Deposits'!$C:$C,D3956)+SUMIFS($F:$F,$D:$D,D3956,$C:$C,"Coin Deduction")</f>
        <v>0</v>
      </c>
      <c r="AE3956" s="131">
        <f>Table5[[#This Row],[Column4]]+Table5[[#This Row],[Column14]]+Table5[[#This Row],[Column19]]+Table5[[#This Row],[Column12]]</f>
        <v>0</v>
      </c>
      <c r="AF3956" s="131">
        <f>Table5[[#This Row],[Column5]]+Table5[[#This Row],[Column13]]+Table5[[#This Row],[Column21]]+Table5[[#This Row],[Column18]]</f>
        <v>0</v>
      </c>
      <c r="AG3956" s="131">
        <f t="shared" si="679"/>
        <v>0</v>
      </c>
      <c r="AH3956" s="131">
        <f t="shared" si="680"/>
        <v>0</v>
      </c>
      <c r="AI3956" s="131">
        <f>Table5[[#This Row],[Column17]]-Table5[[#This Row],[Column20]]</f>
        <v>0</v>
      </c>
      <c r="AJ3956" s="131">
        <f t="shared" si="681"/>
        <v>0</v>
      </c>
      <c r="AK3956" s="131">
        <f t="shared" si="684"/>
        <v>0</v>
      </c>
      <c r="AL3956" s="131">
        <f t="shared" si="682"/>
        <v>0</v>
      </c>
      <c r="AM3956" s="131" t="str">
        <f t="shared" si="683"/>
        <v/>
      </c>
      <c r="AN3956" s="131" t="str">
        <f t="shared" ca="1" si="685"/>
        <v/>
      </c>
    </row>
    <row r="3957" spans="1:40" ht="20.25" customHeight="1" x14ac:dyDescent="0.3">
      <c r="A3957" s="127"/>
      <c r="B3957" s="164"/>
      <c r="C3957" s="139"/>
      <c r="D3957" s="140"/>
      <c r="E3957" s="139"/>
      <c r="F3957" s="139"/>
      <c r="G3957" s="140"/>
      <c r="H3957" s="139"/>
      <c r="I3957" s="129"/>
      <c r="L3957" s="128"/>
      <c r="M3957" s="128"/>
      <c r="N3957" s="128"/>
      <c r="O3957" s="128"/>
      <c r="P3957" s="128"/>
      <c r="Q3957" s="128"/>
      <c r="R3957" s="128"/>
      <c r="S3957" s="128"/>
      <c r="T3957" s="120">
        <f t="shared" si="675"/>
        <v>0</v>
      </c>
      <c r="U3957" s="131"/>
      <c r="V3957" s="131"/>
      <c r="W3957" s="131">
        <f>SUMIFS($F$3:F3957,$D$3:D3957,D3957,$C$3:C3957,"Buy")+SUMIFS($F$3:F3957,$D$3:D3957,D3957,$C$3:C3957,"Coin Deposit",$E$3:E3957,"&lt;&gt;")</f>
        <v>0</v>
      </c>
      <c r="X3957" s="131">
        <f t="shared" si="676"/>
        <v>0</v>
      </c>
      <c r="Y3957" s="131">
        <f>IF($D3957=Y$1,SUMIFS($H$3:$H3957,$G$3:$G3957,Y$1,$C$3:$C3957,"Sell"),0)</f>
        <v>0</v>
      </c>
      <c r="Z3957" s="131">
        <f t="shared" si="677"/>
        <v>0</v>
      </c>
      <c r="AA3957" s="131">
        <f>IF($D3957=AA$1,SUMIFS($H$3:$H3957,$G$3:$G3957,AA$1,$C$3:$C3957,"Sell"),0)</f>
        <v>0</v>
      </c>
      <c r="AB3957" s="131">
        <f t="shared" si="678"/>
        <v>0</v>
      </c>
      <c r="AC3957" s="131">
        <f>SUMIFS('Deductions and Deposits'!$H:$H,'Deductions and Deposits'!$G:$G,D3957,'Deductions and Deposits'!$F:$F,"&lt;="&amp;B3957)+SUMIFS($F$3:F3957,$D$3:D3957,D3957,$C$3:C3957,"Coin Deposit",$E$3:E3957,"")</f>
        <v>0</v>
      </c>
      <c r="AD3957" s="131">
        <f>SUMIFS('Deductions and Deposits'!$D:$D,'Deductions and Deposits'!$C:$C,D3957)+SUMIFS($F:$F,$D:$D,D3957,$C:$C,"Coin Deduction")</f>
        <v>0</v>
      </c>
      <c r="AE3957" s="131">
        <f>Table5[[#This Row],[Column4]]+Table5[[#This Row],[Column14]]+Table5[[#This Row],[Column19]]+Table5[[#This Row],[Column12]]</f>
        <v>0</v>
      </c>
      <c r="AF3957" s="131">
        <f>Table5[[#This Row],[Column5]]+Table5[[#This Row],[Column13]]+Table5[[#This Row],[Column21]]+Table5[[#This Row],[Column18]]</f>
        <v>0</v>
      </c>
      <c r="AG3957" s="131">
        <f t="shared" si="679"/>
        <v>0</v>
      </c>
      <c r="AH3957" s="131">
        <f t="shared" si="680"/>
        <v>0</v>
      </c>
      <c r="AI3957" s="131">
        <f>Table5[[#This Row],[Column17]]-Table5[[#This Row],[Column20]]</f>
        <v>0</v>
      </c>
      <c r="AJ3957" s="131">
        <f t="shared" si="681"/>
        <v>0</v>
      </c>
      <c r="AK3957" s="131">
        <f t="shared" si="684"/>
        <v>0</v>
      </c>
      <c r="AL3957" s="131">
        <f t="shared" si="682"/>
        <v>0</v>
      </c>
      <c r="AM3957" s="131" t="str">
        <f t="shared" si="683"/>
        <v/>
      </c>
      <c r="AN3957" s="131" t="str">
        <f t="shared" ca="1" si="685"/>
        <v/>
      </c>
    </row>
    <row r="3958" spans="1:40" ht="20.25" customHeight="1" x14ac:dyDescent="0.3">
      <c r="A3958" s="127"/>
      <c r="B3958" s="164"/>
      <c r="C3958" s="139"/>
      <c r="D3958" s="140"/>
      <c r="E3958" s="139"/>
      <c r="F3958" s="139"/>
      <c r="G3958" s="140"/>
      <c r="H3958" s="139"/>
      <c r="I3958" s="129"/>
      <c r="L3958" s="128"/>
      <c r="M3958" s="128"/>
      <c r="N3958" s="128"/>
      <c r="O3958" s="128"/>
      <c r="P3958" s="128"/>
      <c r="Q3958" s="128"/>
      <c r="R3958" s="128"/>
      <c r="S3958" s="128"/>
      <c r="T3958" s="120">
        <f t="shared" si="675"/>
        <v>0</v>
      </c>
      <c r="U3958" s="131"/>
      <c r="V3958" s="131"/>
      <c r="W3958" s="131">
        <f>SUMIFS($F$3:F3958,$D$3:D3958,D3958,$C$3:C3958,"Buy")+SUMIFS($F$3:F3958,$D$3:D3958,D3958,$C$3:C3958,"Coin Deposit",$E$3:E3958,"&lt;&gt;")</f>
        <v>0</v>
      </c>
      <c r="X3958" s="131">
        <f t="shared" si="676"/>
        <v>0</v>
      </c>
      <c r="Y3958" s="131">
        <f>IF($D3958=Y$1,SUMIFS($H$3:$H3958,$G$3:$G3958,Y$1,$C$3:$C3958,"Sell"),0)</f>
        <v>0</v>
      </c>
      <c r="Z3958" s="131">
        <f t="shared" si="677"/>
        <v>0</v>
      </c>
      <c r="AA3958" s="131">
        <f>IF($D3958=AA$1,SUMIFS($H$3:$H3958,$G$3:$G3958,AA$1,$C$3:$C3958,"Sell"),0)</f>
        <v>0</v>
      </c>
      <c r="AB3958" s="131">
        <f t="shared" si="678"/>
        <v>0</v>
      </c>
      <c r="AC3958" s="131">
        <f>SUMIFS('Deductions and Deposits'!$H:$H,'Deductions and Deposits'!$G:$G,D3958,'Deductions and Deposits'!$F:$F,"&lt;="&amp;B3958)+SUMIFS($F$3:F3958,$D$3:D3958,D3958,$C$3:C3958,"Coin Deposit",$E$3:E3958,"")</f>
        <v>0</v>
      </c>
      <c r="AD3958" s="131">
        <f>SUMIFS('Deductions and Deposits'!$D:$D,'Deductions and Deposits'!$C:$C,D3958)+SUMIFS($F:$F,$D:$D,D3958,$C:$C,"Coin Deduction")</f>
        <v>0</v>
      </c>
      <c r="AE3958" s="131">
        <f>Table5[[#This Row],[Column4]]+Table5[[#This Row],[Column14]]+Table5[[#This Row],[Column19]]+Table5[[#This Row],[Column12]]</f>
        <v>0</v>
      </c>
      <c r="AF3958" s="131">
        <f>Table5[[#This Row],[Column5]]+Table5[[#This Row],[Column13]]+Table5[[#This Row],[Column21]]+Table5[[#This Row],[Column18]]</f>
        <v>0</v>
      </c>
      <c r="AG3958" s="131">
        <f t="shared" si="679"/>
        <v>0</v>
      </c>
      <c r="AH3958" s="131">
        <f t="shared" si="680"/>
        <v>0</v>
      </c>
      <c r="AI3958" s="131">
        <f>Table5[[#This Row],[Column17]]-Table5[[#This Row],[Column20]]</f>
        <v>0</v>
      </c>
      <c r="AJ3958" s="131">
        <f t="shared" si="681"/>
        <v>0</v>
      </c>
      <c r="AK3958" s="131">
        <f t="shared" si="684"/>
        <v>0</v>
      </c>
      <c r="AL3958" s="131">
        <f t="shared" si="682"/>
        <v>0</v>
      </c>
      <c r="AM3958" s="131" t="str">
        <f t="shared" si="683"/>
        <v/>
      </c>
      <c r="AN3958" s="131" t="str">
        <f t="shared" ca="1" si="685"/>
        <v/>
      </c>
    </row>
    <row r="3959" spans="1:40" ht="20.25" customHeight="1" x14ac:dyDescent="0.3">
      <c r="A3959" s="127"/>
      <c r="B3959" s="164"/>
      <c r="C3959" s="139"/>
      <c r="D3959" s="140"/>
      <c r="E3959" s="139"/>
      <c r="F3959" s="139"/>
      <c r="G3959" s="140"/>
      <c r="H3959" s="139"/>
      <c r="I3959" s="129"/>
      <c r="L3959" s="128"/>
      <c r="M3959" s="128"/>
      <c r="N3959" s="128"/>
      <c r="O3959" s="128"/>
      <c r="P3959" s="128"/>
      <c r="Q3959" s="128"/>
      <c r="R3959" s="128"/>
      <c r="S3959" s="128"/>
      <c r="T3959" s="120">
        <f t="shared" si="675"/>
        <v>0</v>
      </c>
      <c r="U3959" s="131"/>
      <c r="V3959" s="131"/>
      <c r="W3959" s="131">
        <f>SUMIFS($F$3:F3959,$D$3:D3959,D3959,$C$3:C3959,"Buy")+SUMIFS($F$3:F3959,$D$3:D3959,D3959,$C$3:C3959,"Coin Deposit",$E$3:E3959,"&lt;&gt;")</f>
        <v>0</v>
      </c>
      <c r="X3959" s="131">
        <f t="shared" si="676"/>
        <v>0</v>
      </c>
      <c r="Y3959" s="131">
        <f>IF($D3959=Y$1,SUMIFS($H$3:$H3959,$G$3:$G3959,Y$1,$C$3:$C3959,"Sell"),0)</f>
        <v>0</v>
      </c>
      <c r="Z3959" s="131">
        <f t="shared" si="677"/>
        <v>0</v>
      </c>
      <c r="AA3959" s="131">
        <f>IF($D3959=AA$1,SUMIFS($H$3:$H3959,$G$3:$G3959,AA$1,$C$3:$C3959,"Sell"),0)</f>
        <v>0</v>
      </c>
      <c r="AB3959" s="131">
        <f t="shared" si="678"/>
        <v>0</v>
      </c>
      <c r="AC3959" s="131">
        <f>SUMIFS('Deductions and Deposits'!$H:$H,'Deductions and Deposits'!$G:$G,D3959,'Deductions and Deposits'!$F:$F,"&lt;="&amp;B3959)+SUMIFS($F$3:F3959,$D$3:D3959,D3959,$C$3:C3959,"Coin Deposit",$E$3:E3959,"")</f>
        <v>0</v>
      </c>
      <c r="AD3959" s="131">
        <f>SUMIFS('Deductions and Deposits'!$D:$D,'Deductions and Deposits'!$C:$C,D3959)+SUMIFS($F:$F,$D:$D,D3959,$C:$C,"Coin Deduction")</f>
        <v>0</v>
      </c>
      <c r="AE3959" s="131">
        <f>Table5[[#This Row],[Column4]]+Table5[[#This Row],[Column14]]+Table5[[#This Row],[Column19]]+Table5[[#This Row],[Column12]]</f>
        <v>0</v>
      </c>
      <c r="AF3959" s="131">
        <f>Table5[[#This Row],[Column5]]+Table5[[#This Row],[Column13]]+Table5[[#This Row],[Column21]]+Table5[[#This Row],[Column18]]</f>
        <v>0</v>
      </c>
      <c r="AG3959" s="131">
        <f t="shared" si="679"/>
        <v>0</v>
      </c>
      <c r="AH3959" s="131">
        <f t="shared" si="680"/>
        <v>0</v>
      </c>
      <c r="AI3959" s="131">
        <f>Table5[[#This Row],[Column17]]-Table5[[#This Row],[Column20]]</f>
        <v>0</v>
      </c>
      <c r="AJ3959" s="131">
        <f t="shared" si="681"/>
        <v>0</v>
      </c>
      <c r="AK3959" s="131">
        <f t="shared" si="684"/>
        <v>0</v>
      </c>
      <c r="AL3959" s="131">
        <f t="shared" si="682"/>
        <v>0</v>
      </c>
      <c r="AM3959" s="131" t="str">
        <f t="shared" si="683"/>
        <v/>
      </c>
      <c r="AN3959" s="131" t="str">
        <f t="shared" ca="1" si="685"/>
        <v/>
      </c>
    </row>
    <row r="3960" spans="1:40" ht="20.25" customHeight="1" x14ac:dyDescent="0.3">
      <c r="A3960" s="127"/>
      <c r="B3960" s="164"/>
      <c r="C3960" s="139"/>
      <c r="D3960" s="140"/>
      <c r="E3960" s="139"/>
      <c r="F3960" s="139"/>
      <c r="G3960" s="140"/>
      <c r="H3960" s="139"/>
      <c r="I3960" s="129"/>
      <c r="L3960" s="128"/>
      <c r="M3960" s="128"/>
      <c r="N3960" s="128"/>
      <c r="O3960" s="128"/>
      <c r="P3960" s="128"/>
      <c r="Q3960" s="128"/>
      <c r="R3960" s="128"/>
      <c r="S3960" s="128"/>
      <c r="T3960" s="120">
        <f t="shared" si="675"/>
        <v>0</v>
      </c>
      <c r="U3960" s="131"/>
      <c r="V3960" s="131"/>
      <c r="W3960" s="131">
        <f>SUMIFS($F$3:F3960,$D$3:D3960,D3960,$C$3:C3960,"Buy")+SUMIFS($F$3:F3960,$D$3:D3960,D3960,$C$3:C3960,"Coin Deposit",$E$3:E3960,"&lt;&gt;")</f>
        <v>0</v>
      </c>
      <c r="X3960" s="131">
        <f t="shared" si="676"/>
        <v>0</v>
      </c>
      <c r="Y3960" s="131">
        <f>IF($D3960=Y$1,SUMIFS($H$3:$H3960,$G$3:$G3960,Y$1,$C$3:$C3960,"Sell"),0)</f>
        <v>0</v>
      </c>
      <c r="Z3960" s="131">
        <f t="shared" si="677"/>
        <v>0</v>
      </c>
      <c r="AA3960" s="131">
        <f>IF($D3960=AA$1,SUMIFS($H$3:$H3960,$G$3:$G3960,AA$1,$C$3:$C3960,"Sell"),0)</f>
        <v>0</v>
      </c>
      <c r="AB3960" s="131">
        <f t="shared" si="678"/>
        <v>0</v>
      </c>
      <c r="AC3960" s="131">
        <f>SUMIFS('Deductions and Deposits'!$H:$H,'Deductions and Deposits'!$G:$G,D3960,'Deductions and Deposits'!$F:$F,"&lt;="&amp;B3960)+SUMIFS($F$3:F3960,$D$3:D3960,D3960,$C$3:C3960,"Coin Deposit",$E$3:E3960,"")</f>
        <v>0</v>
      </c>
      <c r="AD3960" s="131">
        <f>SUMIFS('Deductions and Deposits'!$D:$D,'Deductions and Deposits'!$C:$C,D3960)+SUMIFS($F:$F,$D:$D,D3960,$C:$C,"Coin Deduction")</f>
        <v>0</v>
      </c>
      <c r="AE3960" s="131">
        <f>Table5[[#This Row],[Column4]]+Table5[[#This Row],[Column14]]+Table5[[#This Row],[Column19]]+Table5[[#This Row],[Column12]]</f>
        <v>0</v>
      </c>
      <c r="AF3960" s="131">
        <f>Table5[[#This Row],[Column5]]+Table5[[#This Row],[Column13]]+Table5[[#This Row],[Column21]]+Table5[[#This Row],[Column18]]</f>
        <v>0</v>
      </c>
      <c r="AG3960" s="131">
        <f t="shared" si="679"/>
        <v>0</v>
      </c>
      <c r="AH3960" s="131">
        <f t="shared" si="680"/>
        <v>0</v>
      </c>
      <c r="AI3960" s="131">
        <f>Table5[[#This Row],[Column17]]-Table5[[#This Row],[Column20]]</f>
        <v>0</v>
      </c>
      <c r="AJ3960" s="131">
        <f t="shared" si="681"/>
        <v>0</v>
      </c>
      <c r="AK3960" s="131">
        <f t="shared" si="684"/>
        <v>0</v>
      </c>
      <c r="AL3960" s="131">
        <f t="shared" si="682"/>
        <v>0</v>
      </c>
      <c r="AM3960" s="131" t="str">
        <f t="shared" si="683"/>
        <v/>
      </c>
      <c r="AN3960" s="131" t="str">
        <f t="shared" ca="1" si="685"/>
        <v/>
      </c>
    </row>
    <row r="3961" spans="1:40" ht="20.25" customHeight="1" x14ac:dyDescent="0.3">
      <c r="A3961" s="127"/>
      <c r="B3961" s="164"/>
      <c r="C3961" s="139"/>
      <c r="D3961" s="140"/>
      <c r="E3961" s="139"/>
      <c r="F3961" s="139"/>
      <c r="G3961" s="140"/>
      <c r="H3961" s="139"/>
      <c r="I3961" s="129"/>
      <c r="L3961" s="128"/>
      <c r="M3961" s="128"/>
      <c r="N3961" s="128"/>
      <c r="O3961" s="128"/>
      <c r="P3961" s="128"/>
      <c r="Q3961" s="128"/>
      <c r="R3961" s="128"/>
      <c r="S3961" s="128"/>
      <c r="T3961" s="120">
        <f t="shared" si="675"/>
        <v>0</v>
      </c>
      <c r="U3961" s="131"/>
      <c r="V3961" s="131"/>
      <c r="W3961" s="131">
        <f>SUMIFS($F$3:F3961,$D$3:D3961,D3961,$C$3:C3961,"Buy")+SUMIFS($F$3:F3961,$D$3:D3961,D3961,$C$3:C3961,"Coin Deposit",$E$3:E3961,"&lt;&gt;")</f>
        <v>0</v>
      </c>
      <c r="X3961" s="131">
        <f t="shared" si="676"/>
        <v>0</v>
      </c>
      <c r="Y3961" s="131">
        <f>IF($D3961=Y$1,SUMIFS($H$3:$H3961,$G$3:$G3961,Y$1,$C$3:$C3961,"Sell"),0)</f>
        <v>0</v>
      </c>
      <c r="Z3961" s="131">
        <f t="shared" si="677"/>
        <v>0</v>
      </c>
      <c r="AA3961" s="131">
        <f>IF($D3961=AA$1,SUMIFS($H$3:$H3961,$G$3:$G3961,AA$1,$C$3:$C3961,"Sell"),0)</f>
        <v>0</v>
      </c>
      <c r="AB3961" s="131">
        <f t="shared" si="678"/>
        <v>0</v>
      </c>
      <c r="AC3961" s="131">
        <f>SUMIFS('Deductions and Deposits'!$H:$H,'Deductions and Deposits'!$G:$G,D3961,'Deductions and Deposits'!$F:$F,"&lt;="&amp;B3961)+SUMIFS($F$3:F3961,$D$3:D3961,D3961,$C$3:C3961,"Coin Deposit",$E$3:E3961,"")</f>
        <v>0</v>
      </c>
      <c r="AD3961" s="131">
        <f>SUMIFS('Deductions and Deposits'!$D:$D,'Deductions and Deposits'!$C:$C,D3961)+SUMIFS($F:$F,$D:$D,D3961,$C:$C,"Coin Deduction")</f>
        <v>0</v>
      </c>
      <c r="AE3961" s="131">
        <f>Table5[[#This Row],[Column4]]+Table5[[#This Row],[Column14]]+Table5[[#This Row],[Column19]]+Table5[[#This Row],[Column12]]</f>
        <v>0</v>
      </c>
      <c r="AF3961" s="131">
        <f>Table5[[#This Row],[Column5]]+Table5[[#This Row],[Column13]]+Table5[[#This Row],[Column21]]+Table5[[#This Row],[Column18]]</f>
        <v>0</v>
      </c>
      <c r="AG3961" s="131">
        <f t="shared" si="679"/>
        <v>0</v>
      </c>
      <c r="AH3961" s="131">
        <f t="shared" si="680"/>
        <v>0</v>
      </c>
      <c r="AI3961" s="131">
        <f>Table5[[#This Row],[Column17]]-Table5[[#This Row],[Column20]]</f>
        <v>0</v>
      </c>
      <c r="AJ3961" s="131">
        <f t="shared" si="681"/>
        <v>0</v>
      </c>
      <c r="AK3961" s="131">
        <f t="shared" si="684"/>
        <v>0</v>
      </c>
      <c r="AL3961" s="131">
        <f t="shared" si="682"/>
        <v>0</v>
      </c>
      <c r="AM3961" s="131" t="str">
        <f t="shared" si="683"/>
        <v/>
      </c>
      <c r="AN3961" s="131" t="str">
        <f t="shared" ca="1" si="685"/>
        <v/>
      </c>
    </row>
    <row r="3962" spans="1:40" ht="20.25" customHeight="1" x14ac:dyDescent="0.3">
      <c r="A3962" s="127"/>
      <c r="B3962" s="164"/>
      <c r="C3962" s="139"/>
      <c r="D3962" s="140"/>
      <c r="E3962" s="139"/>
      <c r="F3962" s="139"/>
      <c r="G3962" s="140"/>
      <c r="H3962" s="139"/>
      <c r="I3962" s="129"/>
      <c r="L3962" s="128"/>
      <c r="M3962" s="128"/>
      <c r="N3962" s="128"/>
      <c r="O3962" s="128"/>
      <c r="P3962" s="128"/>
      <c r="Q3962" s="128"/>
      <c r="R3962" s="128"/>
      <c r="S3962" s="128"/>
      <c r="T3962" s="120">
        <f t="shared" si="675"/>
        <v>0</v>
      </c>
      <c r="U3962" s="131"/>
      <c r="V3962" s="131"/>
      <c r="W3962" s="131">
        <f>SUMIFS($F$3:F3962,$D$3:D3962,D3962,$C$3:C3962,"Buy")+SUMIFS($F$3:F3962,$D$3:D3962,D3962,$C$3:C3962,"Coin Deposit",$E$3:E3962,"&lt;&gt;")</f>
        <v>0</v>
      </c>
      <c r="X3962" s="131">
        <f t="shared" si="676"/>
        <v>0</v>
      </c>
      <c r="Y3962" s="131">
        <f>IF($D3962=Y$1,SUMIFS($H$3:$H3962,$G$3:$G3962,Y$1,$C$3:$C3962,"Sell"),0)</f>
        <v>0</v>
      </c>
      <c r="Z3962" s="131">
        <f t="shared" si="677"/>
        <v>0</v>
      </c>
      <c r="AA3962" s="131">
        <f>IF($D3962=AA$1,SUMIFS($H$3:$H3962,$G$3:$G3962,AA$1,$C$3:$C3962,"Sell"),0)</f>
        <v>0</v>
      </c>
      <c r="AB3962" s="131">
        <f t="shared" si="678"/>
        <v>0</v>
      </c>
      <c r="AC3962" s="131">
        <f>SUMIFS('Deductions and Deposits'!$H:$H,'Deductions and Deposits'!$G:$G,D3962,'Deductions and Deposits'!$F:$F,"&lt;="&amp;B3962)+SUMIFS($F$3:F3962,$D$3:D3962,D3962,$C$3:C3962,"Coin Deposit",$E$3:E3962,"")</f>
        <v>0</v>
      </c>
      <c r="AD3962" s="131">
        <f>SUMIFS('Deductions and Deposits'!$D:$D,'Deductions and Deposits'!$C:$C,D3962)+SUMIFS($F:$F,$D:$D,D3962,$C:$C,"Coin Deduction")</f>
        <v>0</v>
      </c>
      <c r="AE3962" s="131">
        <f>Table5[[#This Row],[Column4]]+Table5[[#This Row],[Column14]]+Table5[[#This Row],[Column19]]+Table5[[#This Row],[Column12]]</f>
        <v>0</v>
      </c>
      <c r="AF3962" s="131">
        <f>Table5[[#This Row],[Column5]]+Table5[[#This Row],[Column13]]+Table5[[#This Row],[Column21]]+Table5[[#This Row],[Column18]]</f>
        <v>0</v>
      </c>
      <c r="AG3962" s="131">
        <f t="shared" si="679"/>
        <v>0</v>
      </c>
      <c r="AH3962" s="131">
        <f t="shared" si="680"/>
        <v>0</v>
      </c>
      <c r="AI3962" s="131">
        <f>Table5[[#This Row],[Column17]]-Table5[[#This Row],[Column20]]</f>
        <v>0</v>
      </c>
      <c r="AJ3962" s="131">
        <f t="shared" si="681"/>
        <v>0</v>
      </c>
      <c r="AK3962" s="131">
        <f t="shared" si="684"/>
        <v>0</v>
      </c>
      <c r="AL3962" s="131">
        <f t="shared" si="682"/>
        <v>0</v>
      </c>
      <c r="AM3962" s="131" t="str">
        <f t="shared" si="683"/>
        <v/>
      </c>
      <c r="AN3962" s="131" t="str">
        <f t="shared" ca="1" si="685"/>
        <v/>
      </c>
    </row>
    <row r="3963" spans="1:40" ht="20.25" customHeight="1" x14ac:dyDescent="0.3">
      <c r="A3963" s="127"/>
      <c r="B3963" s="164"/>
      <c r="C3963" s="139"/>
      <c r="D3963" s="140"/>
      <c r="E3963" s="139"/>
      <c r="F3963" s="139"/>
      <c r="G3963" s="140"/>
      <c r="H3963" s="139"/>
      <c r="I3963" s="129"/>
      <c r="L3963" s="128"/>
      <c r="M3963" s="128"/>
      <c r="N3963" s="128"/>
      <c r="O3963" s="128"/>
      <c r="P3963" s="128"/>
      <c r="Q3963" s="128"/>
      <c r="R3963" s="128"/>
      <c r="S3963" s="128"/>
      <c r="T3963" s="120">
        <f t="shared" si="675"/>
        <v>0</v>
      </c>
      <c r="U3963" s="131"/>
      <c r="V3963" s="131"/>
      <c r="W3963" s="131">
        <f>SUMIFS($F$3:F3963,$D$3:D3963,D3963,$C$3:C3963,"Buy")+SUMIFS($F$3:F3963,$D$3:D3963,D3963,$C$3:C3963,"Coin Deposit",$E$3:E3963,"&lt;&gt;")</f>
        <v>0</v>
      </c>
      <c r="X3963" s="131">
        <f t="shared" si="676"/>
        <v>0</v>
      </c>
      <c r="Y3963" s="131">
        <f>IF($D3963=Y$1,SUMIFS($H$3:$H3963,$G$3:$G3963,Y$1,$C$3:$C3963,"Sell"),0)</f>
        <v>0</v>
      </c>
      <c r="Z3963" s="131">
        <f t="shared" si="677"/>
        <v>0</v>
      </c>
      <c r="AA3963" s="131">
        <f>IF($D3963=AA$1,SUMIFS($H$3:$H3963,$G$3:$G3963,AA$1,$C$3:$C3963,"Sell"),0)</f>
        <v>0</v>
      </c>
      <c r="AB3963" s="131">
        <f t="shared" si="678"/>
        <v>0</v>
      </c>
      <c r="AC3963" s="131">
        <f>SUMIFS('Deductions and Deposits'!$H:$H,'Deductions and Deposits'!$G:$G,D3963,'Deductions and Deposits'!$F:$F,"&lt;="&amp;B3963)+SUMIFS($F$3:F3963,$D$3:D3963,D3963,$C$3:C3963,"Coin Deposit",$E$3:E3963,"")</f>
        <v>0</v>
      </c>
      <c r="AD3963" s="131">
        <f>SUMIFS('Deductions and Deposits'!$D:$D,'Deductions and Deposits'!$C:$C,D3963)+SUMIFS($F:$F,$D:$D,D3963,$C:$C,"Coin Deduction")</f>
        <v>0</v>
      </c>
      <c r="AE3963" s="131">
        <f>Table5[[#This Row],[Column4]]+Table5[[#This Row],[Column14]]+Table5[[#This Row],[Column19]]+Table5[[#This Row],[Column12]]</f>
        <v>0</v>
      </c>
      <c r="AF3963" s="131">
        <f>Table5[[#This Row],[Column5]]+Table5[[#This Row],[Column13]]+Table5[[#This Row],[Column21]]+Table5[[#This Row],[Column18]]</f>
        <v>0</v>
      </c>
      <c r="AG3963" s="131">
        <f t="shared" si="679"/>
        <v>0</v>
      </c>
      <c r="AH3963" s="131">
        <f t="shared" si="680"/>
        <v>0</v>
      </c>
      <c r="AI3963" s="131">
        <f>Table5[[#This Row],[Column17]]-Table5[[#This Row],[Column20]]</f>
        <v>0</v>
      </c>
      <c r="AJ3963" s="131">
        <f t="shared" si="681"/>
        <v>0</v>
      </c>
      <c r="AK3963" s="131">
        <f t="shared" si="684"/>
        <v>0</v>
      </c>
      <c r="AL3963" s="131">
        <f t="shared" si="682"/>
        <v>0</v>
      </c>
      <c r="AM3963" s="131" t="str">
        <f t="shared" si="683"/>
        <v/>
      </c>
      <c r="AN3963" s="131" t="str">
        <f t="shared" ca="1" si="685"/>
        <v/>
      </c>
    </row>
    <row r="3964" spans="1:40" ht="20.25" customHeight="1" x14ac:dyDescent="0.3">
      <c r="A3964" s="127"/>
      <c r="B3964" s="164"/>
      <c r="C3964" s="139"/>
      <c r="D3964" s="140"/>
      <c r="E3964" s="139"/>
      <c r="F3964" s="139"/>
      <c r="G3964" s="140"/>
      <c r="H3964" s="139"/>
      <c r="I3964" s="129"/>
      <c r="L3964" s="128"/>
      <c r="M3964" s="128"/>
      <c r="N3964" s="128"/>
      <c r="O3964" s="128"/>
      <c r="P3964" s="128"/>
      <c r="Q3964" s="128"/>
      <c r="R3964" s="128"/>
      <c r="S3964" s="128"/>
      <c r="T3964" s="120">
        <f t="shared" si="675"/>
        <v>0</v>
      </c>
      <c r="U3964" s="131"/>
      <c r="V3964" s="131"/>
      <c r="W3964" s="131">
        <f>SUMIFS($F$3:F3964,$D$3:D3964,D3964,$C$3:C3964,"Buy")+SUMIFS($F$3:F3964,$D$3:D3964,D3964,$C$3:C3964,"Coin Deposit",$E$3:E3964,"&lt;&gt;")</f>
        <v>0</v>
      </c>
      <c r="X3964" s="131">
        <f t="shared" si="676"/>
        <v>0</v>
      </c>
      <c r="Y3964" s="131">
        <f>IF($D3964=Y$1,SUMIFS($H$3:$H3964,$G$3:$G3964,Y$1,$C$3:$C3964,"Sell"),0)</f>
        <v>0</v>
      </c>
      <c r="Z3964" s="131">
        <f t="shared" si="677"/>
        <v>0</v>
      </c>
      <c r="AA3964" s="131">
        <f>IF($D3964=AA$1,SUMIFS($H$3:$H3964,$G$3:$G3964,AA$1,$C$3:$C3964,"Sell"),0)</f>
        <v>0</v>
      </c>
      <c r="AB3964" s="131">
        <f t="shared" si="678"/>
        <v>0</v>
      </c>
      <c r="AC3964" s="131">
        <f>SUMIFS('Deductions and Deposits'!$H:$H,'Deductions and Deposits'!$G:$G,D3964,'Deductions and Deposits'!$F:$F,"&lt;="&amp;B3964)+SUMIFS($F$3:F3964,$D$3:D3964,D3964,$C$3:C3964,"Coin Deposit",$E$3:E3964,"")</f>
        <v>0</v>
      </c>
      <c r="AD3964" s="131">
        <f>SUMIFS('Deductions and Deposits'!$D:$D,'Deductions and Deposits'!$C:$C,D3964)+SUMIFS($F:$F,$D:$D,D3964,$C:$C,"Coin Deduction")</f>
        <v>0</v>
      </c>
      <c r="AE3964" s="131">
        <f>Table5[[#This Row],[Column4]]+Table5[[#This Row],[Column14]]+Table5[[#This Row],[Column19]]+Table5[[#This Row],[Column12]]</f>
        <v>0</v>
      </c>
      <c r="AF3964" s="131">
        <f>Table5[[#This Row],[Column5]]+Table5[[#This Row],[Column13]]+Table5[[#This Row],[Column21]]+Table5[[#This Row],[Column18]]</f>
        <v>0</v>
      </c>
      <c r="AG3964" s="131">
        <f t="shared" si="679"/>
        <v>0</v>
      </c>
      <c r="AH3964" s="131">
        <f t="shared" si="680"/>
        <v>0</v>
      </c>
      <c r="AI3964" s="131">
        <f>Table5[[#This Row],[Column17]]-Table5[[#This Row],[Column20]]</f>
        <v>0</v>
      </c>
      <c r="AJ3964" s="131">
        <f t="shared" si="681"/>
        <v>0</v>
      </c>
      <c r="AK3964" s="131">
        <f t="shared" si="684"/>
        <v>0</v>
      </c>
      <c r="AL3964" s="131">
        <f t="shared" si="682"/>
        <v>0</v>
      </c>
      <c r="AM3964" s="131" t="str">
        <f t="shared" si="683"/>
        <v/>
      </c>
      <c r="AN3964" s="131" t="str">
        <f t="shared" ca="1" si="685"/>
        <v/>
      </c>
    </row>
    <row r="3965" spans="1:40" ht="20.25" customHeight="1" x14ac:dyDescent="0.3">
      <c r="A3965" s="127"/>
      <c r="B3965" s="164"/>
      <c r="C3965" s="139"/>
      <c r="D3965" s="140"/>
      <c r="E3965" s="139"/>
      <c r="F3965" s="139"/>
      <c r="G3965" s="140"/>
      <c r="H3965" s="139"/>
      <c r="I3965" s="129"/>
      <c r="L3965" s="128"/>
      <c r="M3965" s="128"/>
      <c r="N3965" s="128"/>
      <c r="O3965" s="128"/>
      <c r="P3965" s="128"/>
      <c r="Q3965" s="128"/>
      <c r="R3965" s="128"/>
      <c r="S3965" s="128"/>
      <c r="T3965" s="120">
        <f t="shared" si="675"/>
        <v>0</v>
      </c>
      <c r="U3965" s="131"/>
      <c r="V3965" s="131"/>
      <c r="W3965" s="131">
        <f>SUMIFS($F$3:F3965,$D$3:D3965,D3965,$C$3:C3965,"Buy")+SUMIFS($F$3:F3965,$D$3:D3965,D3965,$C$3:C3965,"Coin Deposit",$E$3:E3965,"&lt;&gt;")</f>
        <v>0</v>
      </c>
      <c r="X3965" s="131">
        <f t="shared" si="676"/>
        <v>0</v>
      </c>
      <c r="Y3965" s="131">
        <f>IF($D3965=Y$1,SUMIFS($H$3:$H3965,$G$3:$G3965,Y$1,$C$3:$C3965,"Sell"),0)</f>
        <v>0</v>
      </c>
      <c r="Z3965" s="131">
        <f t="shared" si="677"/>
        <v>0</v>
      </c>
      <c r="AA3965" s="131">
        <f>IF($D3965=AA$1,SUMIFS($H$3:$H3965,$G$3:$G3965,AA$1,$C$3:$C3965,"Sell"),0)</f>
        <v>0</v>
      </c>
      <c r="AB3965" s="131">
        <f t="shared" si="678"/>
        <v>0</v>
      </c>
      <c r="AC3965" s="131">
        <f>SUMIFS('Deductions and Deposits'!$H:$H,'Deductions and Deposits'!$G:$G,D3965,'Deductions and Deposits'!$F:$F,"&lt;="&amp;B3965)+SUMIFS($F$3:F3965,$D$3:D3965,D3965,$C$3:C3965,"Coin Deposit",$E$3:E3965,"")</f>
        <v>0</v>
      </c>
      <c r="AD3965" s="131">
        <f>SUMIFS('Deductions and Deposits'!$D:$D,'Deductions and Deposits'!$C:$C,D3965)+SUMIFS($F:$F,$D:$D,D3965,$C:$C,"Coin Deduction")</f>
        <v>0</v>
      </c>
      <c r="AE3965" s="131">
        <f>Table5[[#This Row],[Column4]]+Table5[[#This Row],[Column14]]+Table5[[#This Row],[Column19]]+Table5[[#This Row],[Column12]]</f>
        <v>0</v>
      </c>
      <c r="AF3965" s="131">
        <f>Table5[[#This Row],[Column5]]+Table5[[#This Row],[Column13]]+Table5[[#This Row],[Column21]]+Table5[[#This Row],[Column18]]</f>
        <v>0</v>
      </c>
      <c r="AG3965" s="131">
        <f t="shared" si="679"/>
        <v>0</v>
      </c>
      <c r="AH3965" s="131">
        <f t="shared" si="680"/>
        <v>0</v>
      </c>
      <c r="AI3965" s="131">
        <f>Table5[[#This Row],[Column17]]-Table5[[#This Row],[Column20]]</f>
        <v>0</v>
      </c>
      <c r="AJ3965" s="131">
        <f t="shared" si="681"/>
        <v>0</v>
      </c>
      <c r="AK3965" s="131">
        <f t="shared" si="684"/>
        <v>0</v>
      </c>
      <c r="AL3965" s="131">
        <f t="shared" si="682"/>
        <v>0</v>
      </c>
      <c r="AM3965" s="131" t="str">
        <f t="shared" si="683"/>
        <v/>
      </c>
      <c r="AN3965" s="131" t="str">
        <f t="shared" ca="1" si="685"/>
        <v/>
      </c>
    </row>
    <row r="3966" spans="1:40" ht="20.25" customHeight="1" x14ac:dyDescent="0.3">
      <c r="A3966" s="127"/>
      <c r="B3966" s="164"/>
      <c r="C3966" s="139"/>
      <c r="D3966" s="140"/>
      <c r="E3966" s="139"/>
      <c r="F3966" s="139"/>
      <c r="G3966" s="140"/>
      <c r="H3966" s="139"/>
      <c r="I3966" s="129"/>
      <c r="L3966" s="128"/>
      <c r="M3966" s="128"/>
      <c r="N3966" s="128"/>
      <c r="O3966" s="128"/>
      <c r="P3966" s="128"/>
      <c r="Q3966" s="128"/>
      <c r="R3966" s="128"/>
      <c r="S3966" s="128"/>
      <c r="T3966" s="120">
        <f t="shared" si="675"/>
        <v>0</v>
      </c>
      <c r="U3966" s="131"/>
      <c r="V3966" s="131"/>
      <c r="W3966" s="131">
        <f>SUMIFS($F$3:F3966,$D$3:D3966,D3966,$C$3:C3966,"Buy")+SUMIFS($F$3:F3966,$D$3:D3966,D3966,$C$3:C3966,"Coin Deposit",$E$3:E3966,"&lt;&gt;")</f>
        <v>0</v>
      </c>
      <c r="X3966" s="131">
        <f t="shared" si="676"/>
        <v>0</v>
      </c>
      <c r="Y3966" s="131">
        <f>IF($D3966=Y$1,SUMIFS($H$3:$H3966,$G$3:$G3966,Y$1,$C$3:$C3966,"Sell"),0)</f>
        <v>0</v>
      </c>
      <c r="Z3966" s="131">
        <f t="shared" si="677"/>
        <v>0</v>
      </c>
      <c r="AA3966" s="131">
        <f>IF($D3966=AA$1,SUMIFS($H$3:$H3966,$G$3:$G3966,AA$1,$C$3:$C3966,"Sell"),0)</f>
        <v>0</v>
      </c>
      <c r="AB3966" s="131">
        <f t="shared" si="678"/>
        <v>0</v>
      </c>
      <c r="AC3966" s="131">
        <f>SUMIFS('Deductions and Deposits'!$H:$H,'Deductions and Deposits'!$G:$G,D3966,'Deductions and Deposits'!$F:$F,"&lt;="&amp;B3966)+SUMIFS($F$3:F3966,$D$3:D3966,D3966,$C$3:C3966,"Coin Deposit",$E$3:E3966,"")</f>
        <v>0</v>
      </c>
      <c r="AD3966" s="131">
        <f>SUMIFS('Deductions and Deposits'!$D:$D,'Deductions and Deposits'!$C:$C,D3966)+SUMIFS($F:$F,$D:$D,D3966,$C:$C,"Coin Deduction")</f>
        <v>0</v>
      </c>
      <c r="AE3966" s="131">
        <f>Table5[[#This Row],[Column4]]+Table5[[#This Row],[Column14]]+Table5[[#This Row],[Column19]]+Table5[[#This Row],[Column12]]</f>
        <v>0</v>
      </c>
      <c r="AF3966" s="131">
        <f>Table5[[#This Row],[Column5]]+Table5[[#This Row],[Column13]]+Table5[[#This Row],[Column21]]+Table5[[#This Row],[Column18]]</f>
        <v>0</v>
      </c>
      <c r="AG3966" s="131">
        <f t="shared" si="679"/>
        <v>0</v>
      </c>
      <c r="AH3966" s="131">
        <f t="shared" si="680"/>
        <v>0</v>
      </c>
      <c r="AI3966" s="131">
        <f>Table5[[#This Row],[Column17]]-Table5[[#This Row],[Column20]]</f>
        <v>0</v>
      </c>
      <c r="AJ3966" s="131">
        <f t="shared" si="681"/>
        <v>0</v>
      </c>
      <c r="AK3966" s="131">
        <f t="shared" si="684"/>
        <v>0</v>
      </c>
      <c r="AL3966" s="131">
        <f t="shared" si="682"/>
        <v>0</v>
      </c>
      <c r="AM3966" s="131" t="str">
        <f t="shared" si="683"/>
        <v/>
      </c>
      <c r="AN3966" s="131" t="str">
        <f t="shared" ca="1" si="685"/>
        <v/>
      </c>
    </row>
    <row r="3967" spans="1:40" ht="20.25" customHeight="1" x14ac:dyDescent="0.3">
      <c r="A3967" s="127"/>
      <c r="B3967" s="164"/>
      <c r="C3967" s="139"/>
      <c r="D3967" s="140"/>
      <c r="E3967" s="139"/>
      <c r="F3967" s="139"/>
      <c r="G3967" s="140"/>
      <c r="H3967" s="139"/>
      <c r="I3967" s="129"/>
      <c r="L3967" s="128"/>
      <c r="M3967" s="128"/>
      <c r="N3967" s="128"/>
      <c r="O3967" s="128"/>
      <c r="P3967" s="128"/>
      <c r="Q3967" s="128"/>
      <c r="R3967" s="128"/>
      <c r="S3967" s="128"/>
      <c r="T3967" s="120">
        <f t="shared" si="675"/>
        <v>0</v>
      </c>
      <c r="U3967" s="131"/>
      <c r="V3967" s="131"/>
      <c r="W3967" s="131">
        <f>SUMIFS($F$3:F3967,$D$3:D3967,D3967,$C$3:C3967,"Buy")+SUMIFS($F$3:F3967,$D$3:D3967,D3967,$C$3:C3967,"Coin Deposit",$E$3:E3967,"&lt;&gt;")</f>
        <v>0</v>
      </c>
      <c r="X3967" s="131">
        <f t="shared" si="676"/>
        <v>0</v>
      </c>
      <c r="Y3967" s="131">
        <f>IF($D3967=Y$1,SUMIFS($H$3:$H3967,$G$3:$G3967,Y$1,$C$3:$C3967,"Sell"),0)</f>
        <v>0</v>
      </c>
      <c r="Z3967" s="131">
        <f t="shared" si="677"/>
        <v>0</v>
      </c>
      <c r="AA3967" s="131">
        <f>IF($D3967=AA$1,SUMIFS($H$3:$H3967,$G$3:$G3967,AA$1,$C$3:$C3967,"Sell"),0)</f>
        <v>0</v>
      </c>
      <c r="AB3967" s="131">
        <f t="shared" si="678"/>
        <v>0</v>
      </c>
      <c r="AC3967" s="131">
        <f>SUMIFS('Deductions and Deposits'!$H:$H,'Deductions and Deposits'!$G:$G,D3967,'Deductions and Deposits'!$F:$F,"&lt;="&amp;B3967)+SUMIFS($F$3:F3967,$D$3:D3967,D3967,$C$3:C3967,"Coin Deposit",$E$3:E3967,"")</f>
        <v>0</v>
      </c>
      <c r="AD3967" s="131">
        <f>SUMIFS('Deductions and Deposits'!$D:$D,'Deductions and Deposits'!$C:$C,D3967)+SUMIFS($F:$F,$D:$D,D3967,$C:$C,"Coin Deduction")</f>
        <v>0</v>
      </c>
      <c r="AE3967" s="131">
        <f>Table5[[#This Row],[Column4]]+Table5[[#This Row],[Column14]]+Table5[[#This Row],[Column19]]+Table5[[#This Row],[Column12]]</f>
        <v>0</v>
      </c>
      <c r="AF3967" s="131">
        <f>Table5[[#This Row],[Column5]]+Table5[[#This Row],[Column13]]+Table5[[#This Row],[Column21]]+Table5[[#This Row],[Column18]]</f>
        <v>0</v>
      </c>
      <c r="AG3967" s="131">
        <f t="shared" si="679"/>
        <v>0</v>
      </c>
      <c r="AH3967" s="131">
        <f t="shared" si="680"/>
        <v>0</v>
      </c>
      <c r="AI3967" s="131">
        <f>Table5[[#This Row],[Column17]]-Table5[[#This Row],[Column20]]</f>
        <v>0</v>
      </c>
      <c r="AJ3967" s="131">
        <f t="shared" si="681"/>
        <v>0</v>
      </c>
      <c r="AK3967" s="131">
        <f t="shared" si="684"/>
        <v>0</v>
      </c>
      <c r="AL3967" s="131">
        <f t="shared" si="682"/>
        <v>0</v>
      </c>
      <c r="AM3967" s="131" t="str">
        <f t="shared" si="683"/>
        <v/>
      </c>
      <c r="AN3967" s="131" t="str">
        <f t="shared" ca="1" si="685"/>
        <v/>
      </c>
    </row>
    <row r="3968" spans="1:40" ht="20.25" customHeight="1" x14ac:dyDescent="0.3">
      <c r="A3968" s="127"/>
      <c r="B3968" s="164"/>
      <c r="C3968" s="139"/>
      <c r="D3968" s="140"/>
      <c r="E3968" s="139"/>
      <c r="F3968" s="139"/>
      <c r="G3968" s="140"/>
      <c r="H3968" s="139"/>
      <c r="I3968" s="129"/>
      <c r="L3968" s="128"/>
      <c r="M3968" s="128"/>
      <c r="N3968" s="128"/>
      <c r="O3968" s="128"/>
      <c r="P3968" s="128"/>
      <c r="Q3968" s="128"/>
      <c r="R3968" s="128"/>
      <c r="S3968" s="128"/>
      <c r="T3968" s="120">
        <f t="shared" si="675"/>
        <v>0</v>
      </c>
      <c r="U3968" s="131"/>
      <c r="V3968" s="131"/>
      <c r="W3968" s="131">
        <f>SUMIFS($F$3:F3968,$D$3:D3968,D3968,$C$3:C3968,"Buy")+SUMIFS($F$3:F3968,$D$3:D3968,D3968,$C$3:C3968,"Coin Deposit",$E$3:E3968,"&lt;&gt;")</f>
        <v>0</v>
      </c>
      <c r="X3968" s="131">
        <f t="shared" si="676"/>
        <v>0</v>
      </c>
      <c r="Y3968" s="131">
        <f>IF($D3968=Y$1,SUMIFS($H$3:$H3968,$G$3:$G3968,Y$1,$C$3:$C3968,"Sell"),0)</f>
        <v>0</v>
      </c>
      <c r="Z3968" s="131">
        <f t="shared" si="677"/>
        <v>0</v>
      </c>
      <c r="AA3968" s="131">
        <f>IF($D3968=AA$1,SUMIFS($H$3:$H3968,$G$3:$G3968,AA$1,$C$3:$C3968,"Sell"),0)</f>
        <v>0</v>
      </c>
      <c r="AB3968" s="131">
        <f t="shared" si="678"/>
        <v>0</v>
      </c>
      <c r="AC3968" s="131">
        <f>SUMIFS('Deductions and Deposits'!$H:$H,'Deductions and Deposits'!$G:$G,D3968,'Deductions and Deposits'!$F:$F,"&lt;="&amp;B3968)+SUMIFS($F$3:F3968,$D$3:D3968,D3968,$C$3:C3968,"Coin Deposit",$E$3:E3968,"")</f>
        <v>0</v>
      </c>
      <c r="AD3968" s="131">
        <f>SUMIFS('Deductions and Deposits'!$D:$D,'Deductions and Deposits'!$C:$C,D3968)+SUMIFS($F:$F,$D:$D,D3968,$C:$C,"Coin Deduction")</f>
        <v>0</v>
      </c>
      <c r="AE3968" s="131">
        <f>Table5[[#This Row],[Column4]]+Table5[[#This Row],[Column14]]+Table5[[#This Row],[Column19]]+Table5[[#This Row],[Column12]]</f>
        <v>0</v>
      </c>
      <c r="AF3968" s="131">
        <f>Table5[[#This Row],[Column5]]+Table5[[#This Row],[Column13]]+Table5[[#This Row],[Column21]]+Table5[[#This Row],[Column18]]</f>
        <v>0</v>
      </c>
      <c r="AG3968" s="131">
        <f t="shared" si="679"/>
        <v>0</v>
      </c>
      <c r="AH3968" s="131">
        <f t="shared" si="680"/>
        <v>0</v>
      </c>
      <c r="AI3968" s="131">
        <f>Table5[[#This Row],[Column17]]-Table5[[#This Row],[Column20]]</f>
        <v>0</v>
      </c>
      <c r="AJ3968" s="131">
        <f t="shared" si="681"/>
        <v>0</v>
      </c>
      <c r="AK3968" s="131">
        <f t="shared" si="684"/>
        <v>0</v>
      </c>
      <c r="AL3968" s="131">
        <f t="shared" si="682"/>
        <v>0</v>
      </c>
      <c r="AM3968" s="131" t="str">
        <f t="shared" si="683"/>
        <v/>
      </c>
      <c r="AN3968" s="131" t="str">
        <f t="shared" ca="1" si="685"/>
        <v/>
      </c>
    </row>
    <row r="3969" spans="1:40" ht="20.25" customHeight="1" x14ac:dyDescent="0.3">
      <c r="A3969" s="127"/>
      <c r="B3969" s="164"/>
      <c r="C3969" s="139"/>
      <c r="D3969" s="140"/>
      <c r="E3969" s="139"/>
      <c r="F3969" s="139"/>
      <c r="G3969" s="140"/>
      <c r="H3969" s="139"/>
      <c r="I3969" s="129"/>
      <c r="L3969" s="128"/>
      <c r="M3969" s="128"/>
      <c r="N3969" s="128"/>
      <c r="O3969" s="128"/>
      <c r="P3969" s="128"/>
      <c r="Q3969" s="128"/>
      <c r="R3969" s="128"/>
      <c r="S3969" s="128"/>
      <c r="T3969" s="120">
        <f t="shared" si="675"/>
        <v>0</v>
      </c>
      <c r="U3969" s="131"/>
      <c r="V3969" s="131"/>
      <c r="W3969" s="131">
        <f>SUMIFS($F$3:F3969,$D$3:D3969,D3969,$C$3:C3969,"Buy")+SUMIFS($F$3:F3969,$D$3:D3969,D3969,$C$3:C3969,"Coin Deposit",$E$3:E3969,"&lt;&gt;")</f>
        <v>0</v>
      </c>
      <c r="X3969" s="131">
        <f t="shared" si="676"/>
        <v>0</v>
      </c>
      <c r="Y3969" s="131">
        <f>IF($D3969=Y$1,SUMIFS($H$3:$H3969,$G$3:$G3969,Y$1,$C$3:$C3969,"Sell"),0)</f>
        <v>0</v>
      </c>
      <c r="Z3969" s="131">
        <f t="shared" si="677"/>
        <v>0</v>
      </c>
      <c r="AA3969" s="131">
        <f>IF($D3969=AA$1,SUMIFS($H$3:$H3969,$G$3:$G3969,AA$1,$C$3:$C3969,"Sell"),0)</f>
        <v>0</v>
      </c>
      <c r="AB3969" s="131">
        <f t="shared" si="678"/>
        <v>0</v>
      </c>
      <c r="AC3969" s="131">
        <f>SUMIFS('Deductions and Deposits'!$H:$H,'Deductions and Deposits'!$G:$G,D3969,'Deductions and Deposits'!$F:$F,"&lt;="&amp;B3969)+SUMIFS($F$3:F3969,$D$3:D3969,D3969,$C$3:C3969,"Coin Deposit",$E$3:E3969,"")</f>
        <v>0</v>
      </c>
      <c r="AD3969" s="131">
        <f>SUMIFS('Deductions and Deposits'!$D:$D,'Deductions and Deposits'!$C:$C,D3969)+SUMIFS($F:$F,$D:$D,D3969,$C:$C,"Coin Deduction")</f>
        <v>0</v>
      </c>
      <c r="AE3969" s="131">
        <f>Table5[[#This Row],[Column4]]+Table5[[#This Row],[Column14]]+Table5[[#This Row],[Column19]]+Table5[[#This Row],[Column12]]</f>
        <v>0</v>
      </c>
      <c r="AF3969" s="131">
        <f>Table5[[#This Row],[Column5]]+Table5[[#This Row],[Column13]]+Table5[[#This Row],[Column21]]+Table5[[#This Row],[Column18]]</f>
        <v>0</v>
      </c>
      <c r="AG3969" s="131">
        <f t="shared" si="679"/>
        <v>0</v>
      </c>
      <c r="AH3969" s="131">
        <f t="shared" si="680"/>
        <v>0</v>
      </c>
      <c r="AI3969" s="131">
        <f>Table5[[#This Row],[Column17]]-Table5[[#This Row],[Column20]]</f>
        <v>0</v>
      </c>
      <c r="AJ3969" s="131">
        <f t="shared" si="681"/>
        <v>0</v>
      </c>
      <c r="AK3969" s="131">
        <f t="shared" si="684"/>
        <v>0</v>
      </c>
      <c r="AL3969" s="131">
        <f t="shared" si="682"/>
        <v>0</v>
      </c>
      <c r="AM3969" s="131" t="str">
        <f t="shared" si="683"/>
        <v/>
      </c>
      <c r="AN3969" s="131" t="str">
        <f t="shared" ca="1" si="685"/>
        <v/>
      </c>
    </row>
    <row r="3970" spans="1:40" ht="20.25" customHeight="1" x14ac:dyDescent="0.3">
      <c r="A3970" s="127"/>
      <c r="B3970" s="164"/>
      <c r="C3970" s="139"/>
      <c r="D3970" s="140"/>
      <c r="E3970" s="139"/>
      <c r="F3970" s="139"/>
      <c r="G3970" s="140"/>
      <c r="H3970" s="139"/>
      <c r="I3970" s="129"/>
      <c r="L3970" s="128"/>
      <c r="M3970" s="128"/>
      <c r="N3970" s="128"/>
      <c r="O3970" s="128"/>
      <c r="P3970" s="128"/>
      <c r="Q3970" s="128"/>
      <c r="R3970" s="128"/>
      <c r="S3970" s="128"/>
      <c r="T3970" s="120">
        <f t="shared" si="675"/>
        <v>0</v>
      </c>
      <c r="U3970" s="131"/>
      <c r="V3970" s="131"/>
      <c r="W3970" s="131">
        <f>SUMIFS($F$3:F3970,$D$3:D3970,D3970,$C$3:C3970,"Buy")+SUMIFS($F$3:F3970,$D$3:D3970,D3970,$C$3:C3970,"Coin Deposit",$E$3:E3970,"&lt;&gt;")</f>
        <v>0</v>
      </c>
      <c r="X3970" s="131">
        <f t="shared" si="676"/>
        <v>0</v>
      </c>
      <c r="Y3970" s="131">
        <f>IF($D3970=Y$1,SUMIFS($H$3:$H3970,$G$3:$G3970,Y$1,$C$3:$C3970,"Sell"),0)</f>
        <v>0</v>
      </c>
      <c r="Z3970" s="131">
        <f t="shared" si="677"/>
        <v>0</v>
      </c>
      <c r="AA3970" s="131">
        <f>IF($D3970=AA$1,SUMIFS($H$3:$H3970,$G$3:$G3970,AA$1,$C$3:$C3970,"Sell"),0)</f>
        <v>0</v>
      </c>
      <c r="AB3970" s="131">
        <f t="shared" si="678"/>
        <v>0</v>
      </c>
      <c r="AC3970" s="131">
        <f>SUMIFS('Deductions and Deposits'!$H:$H,'Deductions and Deposits'!$G:$G,D3970,'Deductions and Deposits'!$F:$F,"&lt;="&amp;B3970)+SUMIFS($F$3:F3970,$D$3:D3970,D3970,$C$3:C3970,"Coin Deposit",$E$3:E3970,"")</f>
        <v>0</v>
      </c>
      <c r="AD3970" s="131">
        <f>SUMIFS('Deductions and Deposits'!$D:$D,'Deductions and Deposits'!$C:$C,D3970)+SUMIFS($F:$F,$D:$D,D3970,$C:$C,"Coin Deduction")</f>
        <v>0</v>
      </c>
      <c r="AE3970" s="131">
        <f>Table5[[#This Row],[Column4]]+Table5[[#This Row],[Column14]]+Table5[[#This Row],[Column19]]+Table5[[#This Row],[Column12]]</f>
        <v>0</v>
      </c>
      <c r="AF3970" s="131">
        <f>Table5[[#This Row],[Column5]]+Table5[[#This Row],[Column13]]+Table5[[#This Row],[Column21]]+Table5[[#This Row],[Column18]]</f>
        <v>0</v>
      </c>
      <c r="AG3970" s="131">
        <f t="shared" si="679"/>
        <v>0</v>
      </c>
      <c r="AH3970" s="131">
        <f t="shared" si="680"/>
        <v>0</v>
      </c>
      <c r="AI3970" s="131">
        <f>Table5[[#This Row],[Column17]]-Table5[[#This Row],[Column20]]</f>
        <v>0</v>
      </c>
      <c r="AJ3970" s="131">
        <f t="shared" si="681"/>
        <v>0</v>
      </c>
      <c r="AK3970" s="131">
        <f t="shared" si="684"/>
        <v>0</v>
      </c>
      <c r="AL3970" s="131">
        <f t="shared" si="682"/>
        <v>0</v>
      </c>
      <c r="AM3970" s="131" t="str">
        <f t="shared" si="683"/>
        <v/>
      </c>
      <c r="AN3970" s="131" t="str">
        <f t="shared" ca="1" si="685"/>
        <v/>
      </c>
    </row>
    <row r="3971" spans="1:40" ht="20.25" customHeight="1" x14ac:dyDescent="0.3">
      <c r="A3971" s="127"/>
      <c r="B3971" s="164"/>
      <c r="C3971" s="139"/>
      <c r="D3971" s="140"/>
      <c r="E3971" s="139"/>
      <c r="F3971" s="139"/>
      <c r="G3971" s="140"/>
      <c r="H3971" s="139"/>
      <c r="I3971" s="129"/>
      <c r="L3971" s="128"/>
      <c r="M3971" s="128"/>
      <c r="N3971" s="128"/>
      <c r="O3971" s="128"/>
      <c r="P3971" s="128"/>
      <c r="Q3971" s="128"/>
      <c r="R3971" s="128"/>
      <c r="S3971" s="128"/>
      <c r="T3971" s="120">
        <f t="shared" ref="T3971:T4000" si="686">IF(E3971&lt;&gt;"",E3971,0)</f>
        <v>0</v>
      </c>
      <c r="U3971" s="131"/>
      <c r="V3971" s="131"/>
      <c r="W3971" s="131">
        <f>SUMIFS($F$3:F3971,$D$3:D3971,D3971,$C$3:C3971,"Buy")+SUMIFS($F$3:F3971,$D$3:D3971,D3971,$C$3:C3971,"Coin Deposit",$E$3:E3971,"&lt;&gt;")</f>
        <v>0</v>
      </c>
      <c r="X3971" s="131">
        <f t="shared" ref="X3971:X4000" si="687">IF(OR(C3971="buy",AND(C3971="Coin Deposit",E3971&lt;&gt;"")),SUMIFS($F:$F,$D:$D,D3971,$C:$C,"sell"),0)</f>
        <v>0</v>
      </c>
      <c r="Y3971" s="131">
        <f>IF($D3971=Y$1,SUMIFS($H$3:$H3971,$G$3:$G3971,Y$1,$C$3:$C3971,"Sell"),0)</f>
        <v>0</v>
      </c>
      <c r="Z3971" s="131">
        <f t="shared" ref="Z3971:Z4000" si="688">IF($D3971=Z$1,SUMIFS($H:$H,$G:$G,Z$1,$C:$C,"Buy")+SUMIFS($H:$H,$G:$G,Z$1,$C:$C,"Coin Deposit",$E:$E,"&lt;&gt;"),0)</f>
        <v>0</v>
      </c>
      <c r="AA3971" s="131">
        <f>IF($D3971=AA$1,SUMIFS($H$3:$H3971,$G$3:$G3971,AA$1,$C$3:$C3971,"Sell"),0)</f>
        <v>0</v>
      </c>
      <c r="AB3971" s="131">
        <f t="shared" ref="AB3971:AB4000" si="689">IF($D3971=AB$1,SUMIFS($H:$H,$G:$G,AB$1,$C:$C,"Buy")+SUMIFS($H:$H,$G:$G,AB$1,$C:$C,"Coin Deposit",$E:$E,"&lt;&gt;"),0)</f>
        <v>0</v>
      </c>
      <c r="AC3971" s="131">
        <f>SUMIFS('Deductions and Deposits'!$H:$H,'Deductions and Deposits'!$G:$G,D3971,'Deductions and Deposits'!$F:$F,"&lt;="&amp;B3971)+SUMIFS($F$3:F3971,$D$3:D3971,D3971,$C$3:C3971,"Coin Deposit",$E$3:E3971,"")</f>
        <v>0</v>
      </c>
      <c r="AD3971" s="131">
        <f>SUMIFS('Deductions and Deposits'!$D:$D,'Deductions and Deposits'!$C:$C,D3971)+SUMIFS($F:$F,$D:$D,D3971,$C:$C,"Coin Deduction")</f>
        <v>0</v>
      </c>
      <c r="AE3971" s="131">
        <f>Table5[[#This Row],[Column4]]+Table5[[#This Row],[Column14]]+Table5[[#This Row],[Column19]]+Table5[[#This Row],[Column12]]</f>
        <v>0</v>
      </c>
      <c r="AF3971" s="131">
        <f>Table5[[#This Row],[Column5]]+Table5[[#This Row],[Column13]]+Table5[[#This Row],[Column21]]+Table5[[#This Row],[Column18]]</f>
        <v>0</v>
      </c>
      <c r="AG3971" s="131">
        <f t="shared" ref="AG3971:AG4000" si="690">IF(AND((AC3971+Y3971+AA3971)&gt;AF3971,OR(C3971="buy",AND(C3971="Coin Deposit",E3971&lt;&gt;""))),(AC3971+Y3971+AA3971)-AF3971,0)</f>
        <v>0</v>
      </c>
      <c r="AH3971" s="131">
        <f t="shared" ref="AH3971:AH4000" si="691">IF(AND(AE3971&gt;AF3971,OR(C3971="buy",AND(C3971="Coin Deposit",E3971&lt;&gt;""))),AE3971-AF3971,0)</f>
        <v>0</v>
      </c>
      <c r="AI3971" s="131">
        <f>Table5[[#This Row],[Column17]]-Table5[[#This Row],[Column20]]</f>
        <v>0</v>
      </c>
      <c r="AJ3971" s="131">
        <f t="shared" ref="AJ3971:AJ4000" si="692">IF(AI3971&gt;F3971,F3971,AI3971)</f>
        <v>0</v>
      </c>
      <c r="AK3971" s="131">
        <f t="shared" si="684"/>
        <v>0</v>
      </c>
      <c r="AL3971" s="131">
        <f t="shared" ref="AL3971:AL4000" si="693">IFERROR(SUMIFS($AK:$AK,$D:$D,D3971)/SUMIFS($AJ:$AJ,$D:$D,D3971),0)</f>
        <v>0</v>
      </c>
      <c r="AM3971" s="131" t="str">
        <f t="shared" ref="AM3971:AM4000" si="694">C3971&amp;D3971</f>
        <v/>
      </c>
      <c r="AN3971" s="131" t="str">
        <f t="shared" ca="1" si="685"/>
        <v/>
      </c>
    </row>
    <row r="3972" spans="1:40" ht="20.25" customHeight="1" x14ac:dyDescent="0.3">
      <c r="A3972" s="127"/>
      <c r="B3972" s="164"/>
      <c r="C3972" s="139"/>
      <c r="D3972" s="140"/>
      <c r="E3972" s="139"/>
      <c r="F3972" s="139"/>
      <c r="G3972" s="140"/>
      <c r="H3972" s="139"/>
      <c r="I3972" s="129"/>
      <c r="L3972" s="128"/>
      <c r="M3972" s="128"/>
      <c r="N3972" s="128"/>
      <c r="O3972" s="128"/>
      <c r="P3972" s="128"/>
      <c r="Q3972" s="128"/>
      <c r="R3972" s="128"/>
      <c r="S3972" s="128"/>
      <c r="T3972" s="120">
        <f t="shared" si="686"/>
        <v>0</v>
      </c>
      <c r="U3972" s="131"/>
      <c r="V3972" s="131"/>
      <c r="W3972" s="131">
        <f>SUMIFS($F$3:F3972,$D$3:D3972,D3972,$C$3:C3972,"Buy")+SUMIFS($F$3:F3972,$D$3:D3972,D3972,$C$3:C3972,"Coin Deposit",$E$3:E3972,"&lt;&gt;")</f>
        <v>0</v>
      </c>
      <c r="X3972" s="131">
        <f t="shared" si="687"/>
        <v>0</v>
      </c>
      <c r="Y3972" s="131">
        <f>IF($D3972=Y$1,SUMIFS($H$3:$H3972,$G$3:$G3972,Y$1,$C$3:$C3972,"Sell"),0)</f>
        <v>0</v>
      </c>
      <c r="Z3972" s="131">
        <f t="shared" si="688"/>
        <v>0</v>
      </c>
      <c r="AA3972" s="131">
        <f>IF($D3972=AA$1,SUMIFS($H$3:$H3972,$G$3:$G3972,AA$1,$C$3:$C3972,"Sell"),0)</f>
        <v>0</v>
      </c>
      <c r="AB3972" s="131">
        <f t="shared" si="689"/>
        <v>0</v>
      </c>
      <c r="AC3972" s="131">
        <f>SUMIFS('Deductions and Deposits'!$H:$H,'Deductions and Deposits'!$G:$G,D3972,'Deductions and Deposits'!$F:$F,"&lt;="&amp;B3972)+SUMIFS($F$3:F3972,$D$3:D3972,D3972,$C$3:C3972,"Coin Deposit",$E$3:E3972,"")</f>
        <v>0</v>
      </c>
      <c r="AD3972" s="131">
        <f>SUMIFS('Deductions and Deposits'!$D:$D,'Deductions and Deposits'!$C:$C,D3972)+SUMIFS($F:$F,$D:$D,D3972,$C:$C,"Coin Deduction")</f>
        <v>0</v>
      </c>
      <c r="AE3972" s="131">
        <f>Table5[[#This Row],[Column4]]+Table5[[#This Row],[Column14]]+Table5[[#This Row],[Column19]]+Table5[[#This Row],[Column12]]</f>
        <v>0</v>
      </c>
      <c r="AF3972" s="131">
        <f>Table5[[#This Row],[Column5]]+Table5[[#This Row],[Column13]]+Table5[[#This Row],[Column21]]+Table5[[#This Row],[Column18]]</f>
        <v>0</v>
      </c>
      <c r="AG3972" s="131">
        <f t="shared" si="690"/>
        <v>0</v>
      </c>
      <c r="AH3972" s="131">
        <f t="shared" si="691"/>
        <v>0</v>
      </c>
      <c r="AI3972" s="131">
        <f>Table5[[#This Row],[Column17]]-Table5[[#This Row],[Column20]]</f>
        <v>0</v>
      </c>
      <c r="AJ3972" s="131">
        <f t="shared" si="692"/>
        <v>0</v>
      </c>
      <c r="AK3972" s="131">
        <f t="shared" si="684"/>
        <v>0</v>
      </c>
      <c r="AL3972" s="131">
        <f t="shared" si="693"/>
        <v>0</v>
      </c>
      <c r="AM3972" s="131" t="str">
        <f t="shared" si="694"/>
        <v/>
      </c>
      <c r="AN3972" s="131" t="str">
        <f t="shared" ca="1" si="685"/>
        <v/>
      </c>
    </row>
    <row r="3973" spans="1:40" ht="20.25" customHeight="1" x14ac:dyDescent="0.3">
      <c r="A3973" s="127"/>
      <c r="B3973" s="164"/>
      <c r="C3973" s="139"/>
      <c r="D3973" s="140"/>
      <c r="E3973" s="139"/>
      <c r="F3973" s="139"/>
      <c r="G3973" s="140"/>
      <c r="H3973" s="139"/>
      <c r="I3973" s="129"/>
      <c r="L3973" s="128"/>
      <c r="M3973" s="128"/>
      <c r="N3973" s="128"/>
      <c r="O3973" s="128"/>
      <c r="P3973" s="128"/>
      <c r="Q3973" s="128"/>
      <c r="R3973" s="128"/>
      <c r="S3973" s="128"/>
      <c r="T3973" s="120">
        <f t="shared" si="686"/>
        <v>0</v>
      </c>
      <c r="U3973" s="131"/>
      <c r="V3973" s="131"/>
      <c r="W3973" s="131">
        <f>SUMIFS($F$3:F3973,$D$3:D3973,D3973,$C$3:C3973,"Buy")+SUMIFS($F$3:F3973,$D$3:D3973,D3973,$C$3:C3973,"Coin Deposit",$E$3:E3973,"&lt;&gt;")</f>
        <v>0</v>
      </c>
      <c r="X3973" s="131">
        <f t="shared" si="687"/>
        <v>0</v>
      </c>
      <c r="Y3973" s="131">
        <f>IF($D3973=Y$1,SUMIFS($H$3:$H3973,$G$3:$G3973,Y$1,$C$3:$C3973,"Sell"),0)</f>
        <v>0</v>
      </c>
      <c r="Z3973" s="131">
        <f t="shared" si="688"/>
        <v>0</v>
      </c>
      <c r="AA3973" s="131">
        <f>IF($D3973=AA$1,SUMIFS($H$3:$H3973,$G$3:$G3973,AA$1,$C$3:$C3973,"Sell"),0)</f>
        <v>0</v>
      </c>
      <c r="AB3973" s="131">
        <f t="shared" si="689"/>
        <v>0</v>
      </c>
      <c r="AC3973" s="131">
        <f>SUMIFS('Deductions and Deposits'!$H:$H,'Deductions and Deposits'!$G:$G,D3973,'Deductions and Deposits'!$F:$F,"&lt;="&amp;B3973)+SUMIFS($F$3:F3973,$D$3:D3973,D3973,$C$3:C3973,"Coin Deposit",$E$3:E3973,"")</f>
        <v>0</v>
      </c>
      <c r="AD3973" s="131">
        <f>SUMIFS('Deductions and Deposits'!$D:$D,'Deductions and Deposits'!$C:$C,D3973)+SUMIFS($F:$F,$D:$D,D3973,$C:$C,"Coin Deduction")</f>
        <v>0</v>
      </c>
      <c r="AE3973" s="131">
        <f>Table5[[#This Row],[Column4]]+Table5[[#This Row],[Column14]]+Table5[[#This Row],[Column19]]+Table5[[#This Row],[Column12]]</f>
        <v>0</v>
      </c>
      <c r="AF3973" s="131">
        <f>Table5[[#This Row],[Column5]]+Table5[[#This Row],[Column13]]+Table5[[#This Row],[Column21]]+Table5[[#This Row],[Column18]]</f>
        <v>0</v>
      </c>
      <c r="AG3973" s="131">
        <f t="shared" si="690"/>
        <v>0</v>
      </c>
      <c r="AH3973" s="131">
        <f t="shared" si="691"/>
        <v>0</v>
      </c>
      <c r="AI3973" s="131">
        <f>Table5[[#This Row],[Column17]]-Table5[[#This Row],[Column20]]</f>
        <v>0</v>
      </c>
      <c r="AJ3973" s="131">
        <f t="shared" si="692"/>
        <v>0</v>
      </c>
      <c r="AK3973" s="131">
        <f t="shared" si="684"/>
        <v>0</v>
      </c>
      <c r="AL3973" s="131">
        <f t="shared" si="693"/>
        <v>0</v>
      </c>
      <c r="AM3973" s="131" t="str">
        <f t="shared" si="694"/>
        <v/>
      </c>
      <c r="AN3973" s="131" t="str">
        <f t="shared" ca="1" si="685"/>
        <v/>
      </c>
    </row>
    <row r="3974" spans="1:40" ht="20.25" customHeight="1" x14ac:dyDescent="0.3">
      <c r="A3974" s="127"/>
      <c r="B3974" s="164"/>
      <c r="C3974" s="139"/>
      <c r="D3974" s="140"/>
      <c r="E3974" s="139"/>
      <c r="F3974" s="139"/>
      <c r="G3974" s="140"/>
      <c r="H3974" s="139"/>
      <c r="I3974" s="129"/>
      <c r="L3974" s="128"/>
      <c r="M3974" s="128"/>
      <c r="N3974" s="128"/>
      <c r="O3974" s="128"/>
      <c r="P3974" s="128"/>
      <c r="Q3974" s="128"/>
      <c r="R3974" s="128"/>
      <c r="S3974" s="128"/>
      <c r="T3974" s="120">
        <f t="shared" si="686"/>
        <v>0</v>
      </c>
      <c r="U3974" s="131"/>
      <c r="V3974" s="131"/>
      <c r="W3974" s="131">
        <f>SUMIFS($F$3:F3974,$D$3:D3974,D3974,$C$3:C3974,"Buy")+SUMIFS($F$3:F3974,$D$3:D3974,D3974,$C$3:C3974,"Coin Deposit",$E$3:E3974,"&lt;&gt;")</f>
        <v>0</v>
      </c>
      <c r="X3974" s="131">
        <f t="shared" si="687"/>
        <v>0</v>
      </c>
      <c r="Y3974" s="131">
        <f>IF($D3974=Y$1,SUMIFS($H$3:$H3974,$G$3:$G3974,Y$1,$C$3:$C3974,"Sell"),0)</f>
        <v>0</v>
      </c>
      <c r="Z3974" s="131">
        <f t="shared" si="688"/>
        <v>0</v>
      </c>
      <c r="AA3974" s="131">
        <f>IF($D3974=AA$1,SUMIFS($H$3:$H3974,$G$3:$G3974,AA$1,$C$3:$C3974,"Sell"),0)</f>
        <v>0</v>
      </c>
      <c r="AB3974" s="131">
        <f t="shared" si="689"/>
        <v>0</v>
      </c>
      <c r="AC3974" s="131">
        <f>SUMIFS('Deductions and Deposits'!$H:$H,'Deductions and Deposits'!$G:$G,D3974,'Deductions and Deposits'!$F:$F,"&lt;="&amp;B3974)+SUMIFS($F$3:F3974,$D$3:D3974,D3974,$C$3:C3974,"Coin Deposit",$E$3:E3974,"")</f>
        <v>0</v>
      </c>
      <c r="AD3974" s="131">
        <f>SUMIFS('Deductions and Deposits'!$D:$D,'Deductions and Deposits'!$C:$C,D3974)+SUMIFS($F:$F,$D:$D,D3974,$C:$C,"Coin Deduction")</f>
        <v>0</v>
      </c>
      <c r="AE3974" s="131">
        <f>Table5[[#This Row],[Column4]]+Table5[[#This Row],[Column14]]+Table5[[#This Row],[Column19]]+Table5[[#This Row],[Column12]]</f>
        <v>0</v>
      </c>
      <c r="AF3974" s="131">
        <f>Table5[[#This Row],[Column5]]+Table5[[#This Row],[Column13]]+Table5[[#This Row],[Column21]]+Table5[[#This Row],[Column18]]</f>
        <v>0</v>
      </c>
      <c r="AG3974" s="131">
        <f t="shared" si="690"/>
        <v>0</v>
      </c>
      <c r="AH3974" s="131">
        <f t="shared" si="691"/>
        <v>0</v>
      </c>
      <c r="AI3974" s="131">
        <f>Table5[[#This Row],[Column17]]-Table5[[#This Row],[Column20]]</f>
        <v>0</v>
      </c>
      <c r="AJ3974" s="131">
        <f t="shared" si="692"/>
        <v>0</v>
      </c>
      <c r="AK3974" s="131">
        <f t="shared" si="684"/>
        <v>0</v>
      </c>
      <c r="AL3974" s="131">
        <f t="shared" si="693"/>
        <v>0</v>
      </c>
      <c r="AM3974" s="131" t="str">
        <f t="shared" si="694"/>
        <v/>
      </c>
      <c r="AN3974" s="131" t="str">
        <f t="shared" ca="1" si="685"/>
        <v/>
      </c>
    </row>
    <row r="3975" spans="1:40" ht="20.25" customHeight="1" x14ac:dyDescent="0.3">
      <c r="A3975" s="127"/>
      <c r="B3975" s="164"/>
      <c r="C3975" s="139"/>
      <c r="D3975" s="140"/>
      <c r="E3975" s="139"/>
      <c r="F3975" s="139"/>
      <c r="G3975" s="140"/>
      <c r="H3975" s="139"/>
      <c r="I3975" s="129"/>
      <c r="L3975" s="128"/>
      <c r="M3975" s="128"/>
      <c r="N3975" s="128"/>
      <c r="O3975" s="128"/>
      <c r="P3975" s="128"/>
      <c r="Q3975" s="128"/>
      <c r="R3975" s="128"/>
      <c r="S3975" s="128"/>
      <c r="T3975" s="120">
        <f t="shared" si="686"/>
        <v>0</v>
      </c>
      <c r="U3975" s="131"/>
      <c r="V3975" s="131"/>
      <c r="W3975" s="131">
        <f>SUMIFS($F$3:F3975,$D$3:D3975,D3975,$C$3:C3975,"Buy")+SUMIFS($F$3:F3975,$D$3:D3975,D3975,$C$3:C3975,"Coin Deposit",$E$3:E3975,"&lt;&gt;")</f>
        <v>0</v>
      </c>
      <c r="X3975" s="131">
        <f t="shared" si="687"/>
        <v>0</v>
      </c>
      <c r="Y3975" s="131">
        <f>IF($D3975=Y$1,SUMIFS($H$3:$H3975,$G$3:$G3975,Y$1,$C$3:$C3975,"Sell"),0)</f>
        <v>0</v>
      </c>
      <c r="Z3975" s="131">
        <f t="shared" si="688"/>
        <v>0</v>
      </c>
      <c r="AA3975" s="131">
        <f>IF($D3975=AA$1,SUMIFS($H$3:$H3975,$G$3:$G3975,AA$1,$C$3:$C3975,"Sell"),0)</f>
        <v>0</v>
      </c>
      <c r="AB3975" s="131">
        <f t="shared" si="689"/>
        <v>0</v>
      </c>
      <c r="AC3975" s="131">
        <f>SUMIFS('Deductions and Deposits'!$H:$H,'Deductions and Deposits'!$G:$G,D3975,'Deductions and Deposits'!$F:$F,"&lt;="&amp;B3975)+SUMIFS($F$3:F3975,$D$3:D3975,D3975,$C$3:C3975,"Coin Deposit",$E$3:E3975,"")</f>
        <v>0</v>
      </c>
      <c r="AD3975" s="131">
        <f>SUMIFS('Deductions and Deposits'!$D:$D,'Deductions and Deposits'!$C:$C,D3975)+SUMIFS($F:$F,$D:$D,D3975,$C:$C,"Coin Deduction")</f>
        <v>0</v>
      </c>
      <c r="AE3975" s="131">
        <f>Table5[[#This Row],[Column4]]+Table5[[#This Row],[Column14]]+Table5[[#This Row],[Column19]]+Table5[[#This Row],[Column12]]</f>
        <v>0</v>
      </c>
      <c r="AF3975" s="131">
        <f>Table5[[#This Row],[Column5]]+Table5[[#This Row],[Column13]]+Table5[[#This Row],[Column21]]+Table5[[#This Row],[Column18]]</f>
        <v>0</v>
      </c>
      <c r="AG3975" s="131">
        <f t="shared" si="690"/>
        <v>0</v>
      </c>
      <c r="AH3975" s="131">
        <f t="shared" si="691"/>
        <v>0</v>
      </c>
      <c r="AI3975" s="131">
        <f>Table5[[#This Row],[Column17]]-Table5[[#This Row],[Column20]]</f>
        <v>0</v>
      </c>
      <c r="AJ3975" s="131">
        <f t="shared" si="692"/>
        <v>0</v>
      </c>
      <c r="AK3975" s="131">
        <f t="shared" si="684"/>
        <v>0</v>
      </c>
      <c r="AL3975" s="131">
        <f t="shared" si="693"/>
        <v>0</v>
      </c>
      <c r="AM3975" s="131" t="str">
        <f t="shared" si="694"/>
        <v/>
      </c>
      <c r="AN3975" s="131" t="str">
        <f t="shared" ca="1" si="685"/>
        <v/>
      </c>
    </row>
    <row r="3976" spans="1:40" ht="20.25" customHeight="1" x14ac:dyDescent="0.3">
      <c r="A3976" s="127"/>
      <c r="B3976" s="164"/>
      <c r="C3976" s="139"/>
      <c r="D3976" s="140"/>
      <c r="E3976" s="139"/>
      <c r="F3976" s="139"/>
      <c r="G3976" s="140"/>
      <c r="H3976" s="139"/>
      <c r="I3976" s="129"/>
      <c r="L3976" s="128"/>
      <c r="M3976" s="128"/>
      <c r="N3976" s="128"/>
      <c r="O3976" s="128"/>
      <c r="P3976" s="128"/>
      <c r="Q3976" s="128"/>
      <c r="R3976" s="128"/>
      <c r="S3976" s="128"/>
      <c r="T3976" s="120">
        <f t="shared" si="686"/>
        <v>0</v>
      </c>
      <c r="U3976" s="131"/>
      <c r="V3976" s="131"/>
      <c r="W3976" s="131">
        <f>SUMIFS($F$3:F3976,$D$3:D3976,D3976,$C$3:C3976,"Buy")+SUMIFS($F$3:F3976,$D$3:D3976,D3976,$C$3:C3976,"Coin Deposit",$E$3:E3976,"&lt;&gt;")</f>
        <v>0</v>
      </c>
      <c r="X3976" s="131">
        <f t="shared" si="687"/>
        <v>0</v>
      </c>
      <c r="Y3976" s="131">
        <f>IF($D3976=Y$1,SUMIFS($H$3:$H3976,$G$3:$G3976,Y$1,$C$3:$C3976,"Sell"),0)</f>
        <v>0</v>
      </c>
      <c r="Z3976" s="131">
        <f t="shared" si="688"/>
        <v>0</v>
      </c>
      <c r="AA3976" s="131">
        <f>IF($D3976=AA$1,SUMIFS($H$3:$H3976,$G$3:$G3976,AA$1,$C$3:$C3976,"Sell"),0)</f>
        <v>0</v>
      </c>
      <c r="AB3976" s="131">
        <f t="shared" si="689"/>
        <v>0</v>
      </c>
      <c r="AC3976" s="131">
        <f>SUMIFS('Deductions and Deposits'!$H:$H,'Deductions and Deposits'!$G:$G,D3976,'Deductions and Deposits'!$F:$F,"&lt;="&amp;B3976)+SUMIFS($F$3:F3976,$D$3:D3976,D3976,$C$3:C3976,"Coin Deposit",$E$3:E3976,"")</f>
        <v>0</v>
      </c>
      <c r="AD3976" s="131">
        <f>SUMIFS('Deductions and Deposits'!$D:$D,'Deductions and Deposits'!$C:$C,D3976)+SUMIFS($F:$F,$D:$D,D3976,$C:$C,"Coin Deduction")</f>
        <v>0</v>
      </c>
      <c r="AE3976" s="131">
        <f>Table5[[#This Row],[Column4]]+Table5[[#This Row],[Column14]]+Table5[[#This Row],[Column19]]+Table5[[#This Row],[Column12]]</f>
        <v>0</v>
      </c>
      <c r="AF3976" s="131">
        <f>Table5[[#This Row],[Column5]]+Table5[[#This Row],[Column13]]+Table5[[#This Row],[Column21]]+Table5[[#This Row],[Column18]]</f>
        <v>0</v>
      </c>
      <c r="AG3976" s="131">
        <f t="shared" si="690"/>
        <v>0</v>
      </c>
      <c r="AH3976" s="131">
        <f t="shared" si="691"/>
        <v>0</v>
      </c>
      <c r="AI3976" s="131">
        <f>Table5[[#This Row],[Column17]]-Table5[[#This Row],[Column20]]</f>
        <v>0</v>
      </c>
      <c r="AJ3976" s="131">
        <f t="shared" si="692"/>
        <v>0</v>
      </c>
      <c r="AK3976" s="131">
        <f t="shared" si="684"/>
        <v>0</v>
      </c>
      <c r="AL3976" s="131">
        <f t="shared" si="693"/>
        <v>0</v>
      </c>
      <c r="AM3976" s="131" t="str">
        <f t="shared" si="694"/>
        <v/>
      </c>
      <c r="AN3976" s="131" t="str">
        <f t="shared" ca="1" si="685"/>
        <v/>
      </c>
    </row>
    <row r="3977" spans="1:40" ht="20.25" customHeight="1" x14ac:dyDescent="0.3">
      <c r="A3977" s="127"/>
      <c r="B3977" s="164"/>
      <c r="C3977" s="139"/>
      <c r="D3977" s="140"/>
      <c r="E3977" s="139"/>
      <c r="F3977" s="139"/>
      <c r="G3977" s="140"/>
      <c r="H3977" s="139"/>
      <c r="I3977" s="129"/>
      <c r="L3977" s="128"/>
      <c r="M3977" s="128"/>
      <c r="N3977" s="128"/>
      <c r="O3977" s="128"/>
      <c r="P3977" s="128"/>
      <c r="Q3977" s="128"/>
      <c r="R3977" s="128"/>
      <c r="S3977" s="128"/>
      <c r="T3977" s="120">
        <f t="shared" si="686"/>
        <v>0</v>
      </c>
      <c r="U3977" s="131"/>
      <c r="V3977" s="131"/>
      <c r="W3977" s="131">
        <f>SUMIFS($F$3:F3977,$D$3:D3977,D3977,$C$3:C3977,"Buy")+SUMIFS($F$3:F3977,$D$3:D3977,D3977,$C$3:C3977,"Coin Deposit",$E$3:E3977,"&lt;&gt;")</f>
        <v>0</v>
      </c>
      <c r="X3977" s="131">
        <f t="shared" si="687"/>
        <v>0</v>
      </c>
      <c r="Y3977" s="131">
        <f>IF($D3977=Y$1,SUMIFS($H$3:$H3977,$G$3:$G3977,Y$1,$C$3:$C3977,"Sell"),0)</f>
        <v>0</v>
      </c>
      <c r="Z3977" s="131">
        <f t="shared" si="688"/>
        <v>0</v>
      </c>
      <c r="AA3977" s="131">
        <f>IF($D3977=AA$1,SUMIFS($H$3:$H3977,$G$3:$G3977,AA$1,$C$3:$C3977,"Sell"),0)</f>
        <v>0</v>
      </c>
      <c r="AB3977" s="131">
        <f t="shared" si="689"/>
        <v>0</v>
      </c>
      <c r="AC3977" s="131">
        <f>SUMIFS('Deductions and Deposits'!$H:$H,'Deductions and Deposits'!$G:$G,D3977,'Deductions and Deposits'!$F:$F,"&lt;="&amp;B3977)+SUMIFS($F$3:F3977,$D$3:D3977,D3977,$C$3:C3977,"Coin Deposit",$E$3:E3977,"")</f>
        <v>0</v>
      </c>
      <c r="AD3977" s="131">
        <f>SUMIFS('Deductions and Deposits'!$D:$D,'Deductions and Deposits'!$C:$C,D3977)+SUMIFS($F:$F,$D:$D,D3977,$C:$C,"Coin Deduction")</f>
        <v>0</v>
      </c>
      <c r="AE3977" s="131">
        <f>Table5[[#This Row],[Column4]]+Table5[[#This Row],[Column14]]+Table5[[#This Row],[Column19]]+Table5[[#This Row],[Column12]]</f>
        <v>0</v>
      </c>
      <c r="AF3977" s="131">
        <f>Table5[[#This Row],[Column5]]+Table5[[#This Row],[Column13]]+Table5[[#This Row],[Column21]]+Table5[[#This Row],[Column18]]</f>
        <v>0</v>
      </c>
      <c r="AG3977" s="131">
        <f t="shared" si="690"/>
        <v>0</v>
      </c>
      <c r="AH3977" s="131">
        <f t="shared" si="691"/>
        <v>0</v>
      </c>
      <c r="AI3977" s="131">
        <f>Table5[[#This Row],[Column17]]-Table5[[#This Row],[Column20]]</f>
        <v>0</v>
      </c>
      <c r="AJ3977" s="131">
        <f t="shared" si="692"/>
        <v>0</v>
      </c>
      <c r="AK3977" s="131">
        <f t="shared" si="684"/>
        <v>0</v>
      </c>
      <c r="AL3977" s="131">
        <f t="shared" si="693"/>
        <v>0</v>
      </c>
      <c r="AM3977" s="131" t="str">
        <f t="shared" si="694"/>
        <v/>
      </c>
      <c r="AN3977" s="131" t="str">
        <f t="shared" ca="1" si="685"/>
        <v/>
      </c>
    </row>
    <row r="3978" spans="1:40" ht="20.25" customHeight="1" x14ac:dyDescent="0.3">
      <c r="A3978" s="127"/>
      <c r="B3978" s="164"/>
      <c r="C3978" s="139"/>
      <c r="D3978" s="140"/>
      <c r="E3978" s="139"/>
      <c r="F3978" s="139"/>
      <c r="G3978" s="140"/>
      <c r="H3978" s="139"/>
      <c r="I3978" s="129"/>
      <c r="L3978" s="128"/>
      <c r="M3978" s="128"/>
      <c r="N3978" s="128"/>
      <c r="O3978" s="128"/>
      <c r="P3978" s="128"/>
      <c r="Q3978" s="128"/>
      <c r="R3978" s="128"/>
      <c r="S3978" s="128"/>
      <c r="T3978" s="120">
        <f t="shared" si="686"/>
        <v>0</v>
      </c>
      <c r="U3978" s="131"/>
      <c r="V3978" s="131"/>
      <c r="W3978" s="131">
        <f>SUMIFS($F$3:F3978,$D$3:D3978,D3978,$C$3:C3978,"Buy")+SUMIFS($F$3:F3978,$D$3:D3978,D3978,$C$3:C3978,"Coin Deposit",$E$3:E3978,"&lt;&gt;")</f>
        <v>0</v>
      </c>
      <c r="X3978" s="131">
        <f t="shared" si="687"/>
        <v>0</v>
      </c>
      <c r="Y3978" s="131">
        <f>IF($D3978=Y$1,SUMIFS($H$3:$H3978,$G$3:$G3978,Y$1,$C$3:$C3978,"Sell"),0)</f>
        <v>0</v>
      </c>
      <c r="Z3978" s="131">
        <f t="shared" si="688"/>
        <v>0</v>
      </c>
      <c r="AA3978" s="131">
        <f>IF($D3978=AA$1,SUMIFS($H$3:$H3978,$G$3:$G3978,AA$1,$C$3:$C3978,"Sell"),0)</f>
        <v>0</v>
      </c>
      <c r="AB3978" s="131">
        <f t="shared" si="689"/>
        <v>0</v>
      </c>
      <c r="AC3978" s="131">
        <f>SUMIFS('Deductions and Deposits'!$H:$H,'Deductions and Deposits'!$G:$G,D3978,'Deductions and Deposits'!$F:$F,"&lt;="&amp;B3978)+SUMIFS($F$3:F3978,$D$3:D3978,D3978,$C$3:C3978,"Coin Deposit",$E$3:E3978,"")</f>
        <v>0</v>
      </c>
      <c r="AD3978" s="131">
        <f>SUMIFS('Deductions and Deposits'!$D:$D,'Deductions and Deposits'!$C:$C,D3978)+SUMIFS($F:$F,$D:$D,D3978,$C:$C,"Coin Deduction")</f>
        <v>0</v>
      </c>
      <c r="AE3978" s="131">
        <f>Table5[[#This Row],[Column4]]+Table5[[#This Row],[Column14]]+Table5[[#This Row],[Column19]]+Table5[[#This Row],[Column12]]</f>
        <v>0</v>
      </c>
      <c r="AF3978" s="131">
        <f>Table5[[#This Row],[Column5]]+Table5[[#This Row],[Column13]]+Table5[[#This Row],[Column21]]+Table5[[#This Row],[Column18]]</f>
        <v>0</v>
      </c>
      <c r="AG3978" s="131">
        <f t="shared" si="690"/>
        <v>0</v>
      </c>
      <c r="AH3978" s="131">
        <f t="shared" si="691"/>
        <v>0</v>
      </c>
      <c r="AI3978" s="131">
        <f>Table5[[#This Row],[Column17]]-Table5[[#This Row],[Column20]]</f>
        <v>0</v>
      </c>
      <c r="AJ3978" s="131">
        <f t="shared" si="692"/>
        <v>0</v>
      </c>
      <c r="AK3978" s="131">
        <f t="shared" si="684"/>
        <v>0</v>
      </c>
      <c r="AL3978" s="131">
        <f t="shared" si="693"/>
        <v>0</v>
      </c>
      <c r="AM3978" s="131" t="str">
        <f t="shared" si="694"/>
        <v/>
      </c>
      <c r="AN3978" s="131" t="str">
        <f t="shared" ca="1" si="685"/>
        <v/>
      </c>
    </row>
    <row r="3979" spans="1:40" ht="20.25" customHeight="1" x14ac:dyDescent="0.3">
      <c r="A3979" s="127"/>
      <c r="B3979" s="164"/>
      <c r="C3979" s="139"/>
      <c r="D3979" s="140"/>
      <c r="E3979" s="139"/>
      <c r="F3979" s="139"/>
      <c r="G3979" s="140"/>
      <c r="H3979" s="139"/>
      <c r="I3979" s="129"/>
      <c r="L3979" s="128"/>
      <c r="M3979" s="128"/>
      <c r="N3979" s="128"/>
      <c r="O3979" s="128"/>
      <c r="P3979" s="128"/>
      <c r="Q3979" s="128"/>
      <c r="R3979" s="128"/>
      <c r="S3979" s="128"/>
      <c r="T3979" s="120">
        <f t="shared" si="686"/>
        <v>0</v>
      </c>
      <c r="U3979" s="131"/>
      <c r="V3979" s="131"/>
      <c r="W3979" s="131">
        <f>SUMIFS($F$3:F3979,$D$3:D3979,D3979,$C$3:C3979,"Buy")+SUMIFS($F$3:F3979,$D$3:D3979,D3979,$C$3:C3979,"Coin Deposit",$E$3:E3979,"&lt;&gt;")</f>
        <v>0</v>
      </c>
      <c r="X3979" s="131">
        <f t="shared" si="687"/>
        <v>0</v>
      </c>
      <c r="Y3979" s="131">
        <f>IF($D3979=Y$1,SUMIFS($H$3:$H3979,$G$3:$G3979,Y$1,$C$3:$C3979,"Sell"),0)</f>
        <v>0</v>
      </c>
      <c r="Z3979" s="131">
        <f t="shared" si="688"/>
        <v>0</v>
      </c>
      <c r="AA3979" s="131">
        <f>IF($D3979=AA$1,SUMIFS($H$3:$H3979,$G$3:$G3979,AA$1,$C$3:$C3979,"Sell"),0)</f>
        <v>0</v>
      </c>
      <c r="AB3979" s="131">
        <f t="shared" si="689"/>
        <v>0</v>
      </c>
      <c r="AC3979" s="131">
        <f>SUMIFS('Deductions and Deposits'!$H:$H,'Deductions and Deposits'!$G:$G,D3979,'Deductions and Deposits'!$F:$F,"&lt;="&amp;B3979)+SUMIFS($F$3:F3979,$D$3:D3979,D3979,$C$3:C3979,"Coin Deposit",$E$3:E3979,"")</f>
        <v>0</v>
      </c>
      <c r="AD3979" s="131">
        <f>SUMIFS('Deductions and Deposits'!$D:$D,'Deductions and Deposits'!$C:$C,D3979)+SUMIFS($F:$F,$D:$D,D3979,$C:$C,"Coin Deduction")</f>
        <v>0</v>
      </c>
      <c r="AE3979" s="131">
        <f>Table5[[#This Row],[Column4]]+Table5[[#This Row],[Column14]]+Table5[[#This Row],[Column19]]+Table5[[#This Row],[Column12]]</f>
        <v>0</v>
      </c>
      <c r="AF3979" s="131">
        <f>Table5[[#This Row],[Column5]]+Table5[[#This Row],[Column13]]+Table5[[#This Row],[Column21]]+Table5[[#This Row],[Column18]]</f>
        <v>0</v>
      </c>
      <c r="AG3979" s="131">
        <f t="shared" si="690"/>
        <v>0</v>
      </c>
      <c r="AH3979" s="131">
        <f t="shared" si="691"/>
        <v>0</v>
      </c>
      <c r="AI3979" s="131">
        <f>Table5[[#This Row],[Column17]]-Table5[[#This Row],[Column20]]</f>
        <v>0</v>
      </c>
      <c r="AJ3979" s="131">
        <f t="shared" si="692"/>
        <v>0</v>
      </c>
      <c r="AK3979" s="131">
        <f t="shared" si="684"/>
        <v>0</v>
      </c>
      <c r="AL3979" s="131">
        <f t="shared" si="693"/>
        <v>0</v>
      </c>
      <c r="AM3979" s="131" t="str">
        <f t="shared" si="694"/>
        <v/>
      </c>
      <c r="AN3979" s="131" t="str">
        <f t="shared" ca="1" si="685"/>
        <v/>
      </c>
    </row>
    <row r="3980" spans="1:40" ht="20.25" customHeight="1" x14ac:dyDescent="0.3">
      <c r="A3980" s="127"/>
      <c r="B3980" s="164"/>
      <c r="C3980" s="139"/>
      <c r="D3980" s="140"/>
      <c r="E3980" s="139"/>
      <c r="F3980" s="139"/>
      <c r="G3980" s="140"/>
      <c r="H3980" s="139"/>
      <c r="I3980" s="129"/>
      <c r="L3980" s="128"/>
      <c r="M3980" s="128"/>
      <c r="N3980" s="128"/>
      <c r="O3980" s="128"/>
      <c r="P3980" s="128"/>
      <c r="Q3980" s="128"/>
      <c r="R3980" s="128"/>
      <c r="S3980" s="128"/>
      <c r="T3980" s="120">
        <f t="shared" si="686"/>
        <v>0</v>
      </c>
      <c r="U3980" s="131"/>
      <c r="V3980" s="131"/>
      <c r="W3980" s="131">
        <f>SUMIFS($F$3:F3980,$D$3:D3980,D3980,$C$3:C3980,"Buy")+SUMIFS($F$3:F3980,$D$3:D3980,D3980,$C$3:C3980,"Coin Deposit",$E$3:E3980,"&lt;&gt;")</f>
        <v>0</v>
      </c>
      <c r="X3980" s="131">
        <f t="shared" si="687"/>
        <v>0</v>
      </c>
      <c r="Y3980" s="131">
        <f>IF($D3980=Y$1,SUMIFS($H$3:$H3980,$G$3:$G3980,Y$1,$C$3:$C3980,"Sell"),0)</f>
        <v>0</v>
      </c>
      <c r="Z3980" s="131">
        <f t="shared" si="688"/>
        <v>0</v>
      </c>
      <c r="AA3980" s="131">
        <f>IF($D3980=AA$1,SUMIFS($H$3:$H3980,$G$3:$G3980,AA$1,$C$3:$C3980,"Sell"),0)</f>
        <v>0</v>
      </c>
      <c r="AB3980" s="131">
        <f t="shared" si="689"/>
        <v>0</v>
      </c>
      <c r="AC3980" s="131">
        <f>SUMIFS('Deductions and Deposits'!$H:$H,'Deductions and Deposits'!$G:$G,D3980,'Deductions and Deposits'!$F:$F,"&lt;="&amp;B3980)+SUMIFS($F$3:F3980,$D$3:D3980,D3980,$C$3:C3980,"Coin Deposit",$E$3:E3980,"")</f>
        <v>0</v>
      </c>
      <c r="AD3980" s="131">
        <f>SUMIFS('Deductions and Deposits'!$D:$D,'Deductions and Deposits'!$C:$C,D3980)+SUMIFS($F:$F,$D:$D,D3980,$C:$C,"Coin Deduction")</f>
        <v>0</v>
      </c>
      <c r="AE3980" s="131">
        <f>Table5[[#This Row],[Column4]]+Table5[[#This Row],[Column14]]+Table5[[#This Row],[Column19]]+Table5[[#This Row],[Column12]]</f>
        <v>0</v>
      </c>
      <c r="AF3980" s="131">
        <f>Table5[[#This Row],[Column5]]+Table5[[#This Row],[Column13]]+Table5[[#This Row],[Column21]]+Table5[[#This Row],[Column18]]</f>
        <v>0</v>
      </c>
      <c r="AG3980" s="131">
        <f t="shared" si="690"/>
        <v>0</v>
      </c>
      <c r="AH3980" s="131">
        <f t="shared" si="691"/>
        <v>0</v>
      </c>
      <c r="AI3980" s="131">
        <f>Table5[[#This Row],[Column17]]-Table5[[#This Row],[Column20]]</f>
        <v>0</v>
      </c>
      <c r="AJ3980" s="131">
        <f t="shared" si="692"/>
        <v>0</v>
      </c>
      <c r="AK3980" s="131">
        <f t="shared" si="684"/>
        <v>0</v>
      </c>
      <c r="AL3980" s="131">
        <f t="shared" si="693"/>
        <v>0</v>
      </c>
      <c r="AM3980" s="131" t="str">
        <f t="shared" si="694"/>
        <v/>
      </c>
      <c r="AN3980" s="131" t="str">
        <f t="shared" ca="1" si="685"/>
        <v/>
      </c>
    </row>
    <row r="3981" spans="1:40" ht="20.25" customHeight="1" x14ac:dyDescent="0.3">
      <c r="A3981" s="127"/>
      <c r="B3981" s="164"/>
      <c r="C3981" s="139"/>
      <c r="D3981" s="140"/>
      <c r="E3981" s="139"/>
      <c r="F3981" s="139"/>
      <c r="G3981" s="140"/>
      <c r="H3981" s="139"/>
      <c r="I3981" s="129"/>
      <c r="L3981" s="128"/>
      <c r="M3981" s="128"/>
      <c r="N3981" s="128"/>
      <c r="O3981" s="128"/>
      <c r="P3981" s="128"/>
      <c r="Q3981" s="128"/>
      <c r="R3981" s="128"/>
      <c r="S3981" s="128"/>
      <c r="T3981" s="120">
        <f t="shared" si="686"/>
        <v>0</v>
      </c>
      <c r="U3981" s="131"/>
      <c r="V3981" s="131"/>
      <c r="W3981" s="131">
        <f>SUMIFS($F$3:F3981,$D$3:D3981,D3981,$C$3:C3981,"Buy")+SUMIFS($F$3:F3981,$D$3:D3981,D3981,$C$3:C3981,"Coin Deposit",$E$3:E3981,"&lt;&gt;")</f>
        <v>0</v>
      </c>
      <c r="X3981" s="131">
        <f t="shared" si="687"/>
        <v>0</v>
      </c>
      <c r="Y3981" s="131">
        <f>IF($D3981=Y$1,SUMIFS($H$3:$H3981,$G$3:$G3981,Y$1,$C$3:$C3981,"Sell"),0)</f>
        <v>0</v>
      </c>
      <c r="Z3981" s="131">
        <f t="shared" si="688"/>
        <v>0</v>
      </c>
      <c r="AA3981" s="131">
        <f>IF($D3981=AA$1,SUMIFS($H$3:$H3981,$G$3:$G3981,AA$1,$C$3:$C3981,"Sell"),0)</f>
        <v>0</v>
      </c>
      <c r="AB3981" s="131">
        <f t="shared" si="689"/>
        <v>0</v>
      </c>
      <c r="AC3981" s="131">
        <f>SUMIFS('Deductions and Deposits'!$H:$H,'Deductions and Deposits'!$G:$G,D3981,'Deductions and Deposits'!$F:$F,"&lt;="&amp;B3981)+SUMIFS($F$3:F3981,$D$3:D3981,D3981,$C$3:C3981,"Coin Deposit",$E$3:E3981,"")</f>
        <v>0</v>
      </c>
      <c r="AD3981" s="131">
        <f>SUMIFS('Deductions and Deposits'!$D:$D,'Deductions and Deposits'!$C:$C,D3981)+SUMIFS($F:$F,$D:$D,D3981,$C:$C,"Coin Deduction")</f>
        <v>0</v>
      </c>
      <c r="AE3981" s="131">
        <f>Table5[[#This Row],[Column4]]+Table5[[#This Row],[Column14]]+Table5[[#This Row],[Column19]]+Table5[[#This Row],[Column12]]</f>
        <v>0</v>
      </c>
      <c r="AF3981" s="131">
        <f>Table5[[#This Row],[Column5]]+Table5[[#This Row],[Column13]]+Table5[[#This Row],[Column21]]+Table5[[#This Row],[Column18]]</f>
        <v>0</v>
      </c>
      <c r="AG3981" s="131">
        <f t="shared" si="690"/>
        <v>0</v>
      </c>
      <c r="AH3981" s="131">
        <f t="shared" si="691"/>
        <v>0</v>
      </c>
      <c r="AI3981" s="131">
        <f>Table5[[#This Row],[Column17]]-Table5[[#This Row],[Column20]]</f>
        <v>0</v>
      </c>
      <c r="AJ3981" s="131">
        <f t="shared" si="692"/>
        <v>0</v>
      </c>
      <c r="AK3981" s="131">
        <f t="shared" si="684"/>
        <v>0</v>
      </c>
      <c r="AL3981" s="131">
        <f t="shared" si="693"/>
        <v>0</v>
      </c>
      <c r="AM3981" s="131" t="str">
        <f t="shared" si="694"/>
        <v/>
      </c>
      <c r="AN3981" s="131" t="str">
        <f t="shared" ca="1" si="685"/>
        <v/>
      </c>
    </row>
    <row r="3982" spans="1:40" ht="20.25" customHeight="1" x14ac:dyDescent="0.3">
      <c r="A3982" s="127"/>
      <c r="B3982" s="164"/>
      <c r="C3982" s="139"/>
      <c r="D3982" s="140"/>
      <c r="E3982" s="139"/>
      <c r="F3982" s="139"/>
      <c r="G3982" s="140"/>
      <c r="H3982" s="139"/>
      <c r="I3982" s="129"/>
      <c r="L3982" s="128"/>
      <c r="M3982" s="128"/>
      <c r="N3982" s="128"/>
      <c r="O3982" s="128"/>
      <c r="P3982" s="128"/>
      <c r="Q3982" s="128"/>
      <c r="R3982" s="128"/>
      <c r="S3982" s="128"/>
      <c r="T3982" s="120">
        <f t="shared" si="686"/>
        <v>0</v>
      </c>
      <c r="U3982" s="131"/>
      <c r="V3982" s="131"/>
      <c r="W3982" s="131">
        <f>SUMIFS($F$3:F3982,$D$3:D3982,D3982,$C$3:C3982,"Buy")+SUMIFS($F$3:F3982,$D$3:D3982,D3982,$C$3:C3982,"Coin Deposit",$E$3:E3982,"&lt;&gt;")</f>
        <v>0</v>
      </c>
      <c r="X3982" s="131">
        <f t="shared" si="687"/>
        <v>0</v>
      </c>
      <c r="Y3982" s="131">
        <f>IF($D3982=Y$1,SUMIFS($H$3:$H3982,$G$3:$G3982,Y$1,$C$3:$C3982,"Sell"),0)</f>
        <v>0</v>
      </c>
      <c r="Z3982" s="131">
        <f t="shared" si="688"/>
        <v>0</v>
      </c>
      <c r="AA3982" s="131">
        <f>IF($D3982=AA$1,SUMIFS($H$3:$H3982,$G$3:$G3982,AA$1,$C$3:$C3982,"Sell"),0)</f>
        <v>0</v>
      </c>
      <c r="AB3982" s="131">
        <f t="shared" si="689"/>
        <v>0</v>
      </c>
      <c r="AC3982" s="131">
        <f>SUMIFS('Deductions and Deposits'!$H:$H,'Deductions and Deposits'!$G:$G,D3982,'Deductions and Deposits'!$F:$F,"&lt;="&amp;B3982)+SUMIFS($F$3:F3982,$D$3:D3982,D3982,$C$3:C3982,"Coin Deposit",$E$3:E3982,"")</f>
        <v>0</v>
      </c>
      <c r="AD3982" s="131">
        <f>SUMIFS('Deductions and Deposits'!$D:$D,'Deductions and Deposits'!$C:$C,D3982)+SUMIFS($F:$F,$D:$D,D3982,$C:$C,"Coin Deduction")</f>
        <v>0</v>
      </c>
      <c r="AE3982" s="131">
        <f>Table5[[#This Row],[Column4]]+Table5[[#This Row],[Column14]]+Table5[[#This Row],[Column19]]+Table5[[#This Row],[Column12]]</f>
        <v>0</v>
      </c>
      <c r="AF3982" s="131">
        <f>Table5[[#This Row],[Column5]]+Table5[[#This Row],[Column13]]+Table5[[#This Row],[Column21]]+Table5[[#This Row],[Column18]]</f>
        <v>0</v>
      </c>
      <c r="AG3982" s="131">
        <f t="shared" si="690"/>
        <v>0</v>
      </c>
      <c r="AH3982" s="131">
        <f t="shared" si="691"/>
        <v>0</v>
      </c>
      <c r="AI3982" s="131">
        <f>Table5[[#This Row],[Column17]]-Table5[[#This Row],[Column20]]</f>
        <v>0</v>
      </c>
      <c r="AJ3982" s="131">
        <f t="shared" si="692"/>
        <v>0</v>
      </c>
      <c r="AK3982" s="131">
        <f t="shared" si="684"/>
        <v>0</v>
      </c>
      <c r="AL3982" s="131">
        <f t="shared" si="693"/>
        <v>0</v>
      </c>
      <c r="AM3982" s="131" t="str">
        <f t="shared" si="694"/>
        <v/>
      </c>
      <c r="AN3982" s="131" t="str">
        <f t="shared" ca="1" si="685"/>
        <v/>
      </c>
    </row>
    <row r="3983" spans="1:40" ht="20.25" customHeight="1" x14ac:dyDescent="0.3">
      <c r="A3983" s="127"/>
      <c r="B3983" s="164"/>
      <c r="C3983" s="139"/>
      <c r="D3983" s="140"/>
      <c r="E3983" s="139"/>
      <c r="F3983" s="139"/>
      <c r="G3983" s="140"/>
      <c r="H3983" s="139"/>
      <c r="I3983" s="129"/>
      <c r="L3983" s="128"/>
      <c r="M3983" s="128"/>
      <c r="N3983" s="128"/>
      <c r="O3983" s="128"/>
      <c r="P3983" s="128"/>
      <c r="Q3983" s="128"/>
      <c r="R3983" s="128"/>
      <c r="S3983" s="128"/>
      <c r="T3983" s="120">
        <f t="shared" si="686"/>
        <v>0</v>
      </c>
      <c r="U3983" s="131"/>
      <c r="V3983" s="131"/>
      <c r="W3983" s="131">
        <f>SUMIFS($F$3:F3983,$D$3:D3983,D3983,$C$3:C3983,"Buy")+SUMIFS($F$3:F3983,$D$3:D3983,D3983,$C$3:C3983,"Coin Deposit",$E$3:E3983,"&lt;&gt;")</f>
        <v>0</v>
      </c>
      <c r="X3983" s="131">
        <f t="shared" si="687"/>
        <v>0</v>
      </c>
      <c r="Y3983" s="131">
        <f>IF($D3983=Y$1,SUMIFS($H$3:$H3983,$G$3:$G3983,Y$1,$C$3:$C3983,"Sell"),0)</f>
        <v>0</v>
      </c>
      <c r="Z3983" s="131">
        <f t="shared" si="688"/>
        <v>0</v>
      </c>
      <c r="AA3983" s="131">
        <f>IF($D3983=AA$1,SUMIFS($H$3:$H3983,$G$3:$G3983,AA$1,$C$3:$C3983,"Sell"),0)</f>
        <v>0</v>
      </c>
      <c r="AB3983" s="131">
        <f t="shared" si="689"/>
        <v>0</v>
      </c>
      <c r="AC3983" s="131">
        <f>SUMIFS('Deductions and Deposits'!$H:$H,'Deductions and Deposits'!$G:$G,D3983,'Deductions and Deposits'!$F:$F,"&lt;="&amp;B3983)+SUMIFS($F$3:F3983,$D$3:D3983,D3983,$C$3:C3983,"Coin Deposit",$E$3:E3983,"")</f>
        <v>0</v>
      </c>
      <c r="AD3983" s="131">
        <f>SUMIFS('Deductions and Deposits'!$D:$D,'Deductions and Deposits'!$C:$C,D3983)+SUMIFS($F:$F,$D:$D,D3983,$C:$C,"Coin Deduction")</f>
        <v>0</v>
      </c>
      <c r="AE3983" s="131">
        <f>Table5[[#This Row],[Column4]]+Table5[[#This Row],[Column14]]+Table5[[#This Row],[Column19]]+Table5[[#This Row],[Column12]]</f>
        <v>0</v>
      </c>
      <c r="AF3983" s="131">
        <f>Table5[[#This Row],[Column5]]+Table5[[#This Row],[Column13]]+Table5[[#This Row],[Column21]]+Table5[[#This Row],[Column18]]</f>
        <v>0</v>
      </c>
      <c r="AG3983" s="131">
        <f t="shared" si="690"/>
        <v>0</v>
      </c>
      <c r="AH3983" s="131">
        <f t="shared" si="691"/>
        <v>0</v>
      </c>
      <c r="AI3983" s="131">
        <f>Table5[[#This Row],[Column17]]-Table5[[#This Row],[Column20]]</f>
        <v>0</v>
      </c>
      <c r="AJ3983" s="131">
        <f t="shared" si="692"/>
        <v>0</v>
      </c>
      <c r="AK3983" s="131">
        <f t="shared" si="684"/>
        <v>0</v>
      </c>
      <c r="AL3983" s="131">
        <f t="shared" si="693"/>
        <v>0</v>
      </c>
      <c r="AM3983" s="131" t="str">
        <f t="shared" si="694"/>
        <v/>
      </c>
      <c r="AN3983" s="131" t="str">
        <f t="shared" ca="1" si="685"/>
        <v/>
      </c>
    </row>
    <row r="3984" spans="1:40" ht="20.25" customHeight="1" x14ac:dyDescent="0.3">
      <c r="A3984" s="127"/>
      <c r="B3984" s="164"/>
      <c r="C3984" s="139"/>
      <c r="D3984" s="140"/>
      <c r="E3984" s="139"/>
      <c r="F3984" s="139"/>
      <c r="G3984" s="140"/>
      <c r="H3984" s="139"/>
      <c r="I3984" s="129"/>
      <c r="L3984" s="128"/>
      <c r="M3984" s="128"/>
      <c r="N3984" s="128"/>
      <c r="O3984" s="128"/>
      <c r="P3984" s="128"/>
      <c r="Q3984" s="128"/>
      <c r="R3984" s="128"/>
      <c r="S3984" s="128"/>
      <c r="T3984" s="120">
        <f t="shared" si="686"/>
        <v>0</v>
      </c>
      <c r="U3984" s="131"/>
      <c r="V3984" s="131"/>
      <c r="W3984" s="131">
        <f>SUMIFS($F$3:F3984,$D$3:D3984,D3984,$C$3:C3984,"Buy")+SUMIFS($F$3:F3984,$D$3:D3984,D3984,$C$3:C3984,"Coin Deposit",$E$3:E3984,"&lt;&gt;")</f>
        <v>0</v>
      </c>
      <c r="X3984" s="131">
        <f t="shared" si="687"/>
        <v>0</v>
      </c>
      <c r="Y3984" s="131">
        <f>IF($D3984=Y$1,SUMIFS($H$3:$H3984,$G$3:$G3984,Y$1,$C$3:$C3984,"Sell"),0)</f>
        <v>0</v>
      </c>
      <c r="Z3984" s="131">
        <f t="shared" si="688"/>
        <v>0</v>
      </c>
      <c r="AA3984" s="131">
        <f>IF($D3984=AA$1,SUMIFS($H$3:$H3984,$G$3:$G3984,AA$1,$C$3:$C3984,"Sell"),0)</f>
        <v>0</v>
      </c>
      <c r="AB3984" s="131">
        <f t="shared" si="689"/>
        <v>0</v>
      </c>
      <c r="AC3984" s="131">
        <f>SUMIFS('Deductions and Deposits'!$H:$H,'Deductions and Deposits'!$G:$G,D3984,'Deductions and Deposits'!$F:$F,"&lt;="&amp;B3984)+SUMIFS($F$3:F3984,$D$3:D3984,D3984,$C$3:C3984,"Coin Deposit",$E$3:E3984,"")</f>
        <v>0</v>
      </c>
      <c r="AD3984" s="131">
        <f>SUMIFS('Deductions and Deposits'!$D:$D,'Deductions and Deposits'!$C:$C,D3984)+SUMIFS($F:$F,$D:$D,D3984,$C:$C,"Coin Deduction")</f>
        <v>0</v>
      </c>
      <c r="AE3984" s="131">
        <f>Table5[[#This Row],[Column4]]+Table5[[#This Row],[Column14]]+Table5[[#This Row],[Column19]]+Table5[[#This Row],[Column12]]</f>
        <v>0</v>
      </c>
      <c r="AF3984" s="131">
        <f>Table5[[#This Row],[Column5]]+Table5[[#This Row],[Column13]]+Table5[[#This Row],[Column21]]+Table5[[#This Row],[Column18]]</f>
        <v>0</v>
      </c>
      <c r="AG3984" s="131">
        <f t="shared" si="690"/>
        <v>0</v>
      </c>
      <c r="AH3984" s="131">
        <f t="shared" si="691"/>
        <v>0</v>
      </c>
      <c r="AI3984" s="131">
        <f>Table5[[#This Row],[Column17]]-Table5[[#This Row],[Column20]]</f>
        <v>0</v>
      </c>
      <c r="AJ3984" s="131">
        <f t="shared" si="692"/>
        <v>0</v>
      </c>
      <c r="AK3984" s="131">
        <f t="shared" si="684"/>
        <v>0</v>
      </c>
      <c r="AL3984" s="131">
        <f t="shared" si="693"/>
        <v>0</v>
      </c>
      <c r="AM3984" s="131" t="str">
        <f t="shared" si="694"/>
        <v/>
      </c>
      <c r="AN3984" s="131" t="str">
        <f t="shared" ca="1" si="685"/>
        <v/>
      </c>
    </row>
    <row r="3985" spans="1:40" ht="20.25" customHeight="1" x14ac:dyDescent="0.3">
      <c r="A3985" s="127"/>
      <c r="B3985" s="164"/>
      <c r="C3985" s="139"/>
      <c r="D3985" s="140"/>
      <c r="E3985" s="139"/>
      <c r="F3985" s="139"/>
      <c r="G3985" s="140"/>
      <c r="H3985" s="139"/>
      <c r="I3985" s="129"/>
      <c r="L3985" s="128"/>
      <c r="M3985" s="128"/>
      <c r="N3985" s="128"/>
      <c r="O3985" s="128"/>
      <c r="P3985" s="128"/>
      <c r="Q3985" s="128"/>
      <c r="R3985" s="128"/>
      <c r="S3985" s="128"/>
      <c r="T3985" s="120">
        <f t="shared" si="686"/>
        <v>0</v>
      </c>
      <c r="U3985" s="131"/>
      <c r="V3985" s="131"/>
      <c r="W3985" s="131">
        <f>SUMIFS($F$3:F3985,$D$3:D3985,D3985,$C$3:C3985,"Buy")+SUMIFS($F$3:F3985,$D$3:D3985,D3985,$C$3:C3985,"Coin Deposit",$E$3:E3985,"&lt;&gt;")</f>
        <v>0</v>
      </c>
      <c r="X3985" s="131">
        <f t="shared" si="687"/>
        <v>0</v>
      </c>
      <c r="Y3985" s="131">
        <f>IF($D3985=Y$1,SUMIFS($H$3:$H3985,$G$3:$G3985,Y$1,$C$3:$C3985,"Sell"),0)</f>
        <v>0</v>
      </c>
      <c r="Z3985" s="131">
        <f t="shared" si="688"/>
        <v>0</v>
      </c>
      <c r="AA3985" s="131">
        <f>IF($D3985=AA$1,SUMIFS($H$3:$H3985,$G$3:$G3985,AA$1,$C$3:$C3985,"Sell"),0)</f>
        <v>0</v>
      </c>
      <c r="AB3985" s="131">
        <f t="shared" si="689"/>
        <v>0</v>
      </c>
      <c r="AC3985" s="131">
        <f>SUMIFS('Deductions and Deposits'!$H:$H,'Deductions and Deposits'!$G:$G,D3985,'Deductions and Deposits'!$F:$F,"&lt;="&amp;B3985)+SUMIFS($F$3:F3985,$D$3:D3985,D3985,$C$3:C3985,"Coin Deposit",$E$3:E3985,"")</f>
        <v>0</v>
      </c>
      <c r="AD3985" s="131">
        <f>SUMIFS('Deductions and Deposits'!$D:$D,'Deductions and Deposits'!$C:$C,D3985)+SUMIFS($F:$F,$D:$D,D3985,$C:$C,"Coin Deduction")</f>
        <v>0</v>
      </c>
      <c r="AE3985" s="131">
        <f>Table5[[#This Row],[Column4]]+Table5[[#This Row],[Column14]]+Table5[[#This Row],[Column19]]+Table5[[#This Row],[Column12]]</f>
        <v>0</v>
      </c>
      <c r="AF3985" s="131">
        <f>Table5[[#This Row],[Column5]]+Table5[[#This Row],[Column13]]+Table5[[#This Row],[Column21]]+Table5[[#This Row],[Column18]]</f>
        <v>0</v>
      </c>
      <c r="AG3985" s="131">
        <f t="shared" si="690"/>
        <v>0</v>
      </c>
      <c r="AH3985" s="131">
        <f t="shared" si="691"/>
        <v>0</v>
      </c>
      <c r="AI3985" s="131">
        <f>Table5[[#This Row],[Column17]]-Table5[[#This Row],[Column20]]</f>
        <v>0</v>
      </c>
      <c r="AJ3985" s="131">
        <f t="shared" si="692"/>
        <v>0</v>
      </c>
      <c r="AK3985" s="131">
        <f t="shared" si="684"/>
        <v>0</v>
      </c>
      <c r="AL3985" s="131">
        <f t="shared" si="693"/>
        <v>0</v>
      </c>
      <c r="AM3985" s="131" t="str">
        <f t="shared" si="694"/>
        <v/>
      </c>
      <c r="AN3985" s="131" t="str">
        <f t="shared" ca="1" si="685"/>
        <v/>
      </c>
    </row>
    <row r="3986" spans="1:40" ht="20.25" customHeight="1" x14ac:dyDescent="0.3">
      <c r="A3986" s="127"/>
      <c r="B3986" s="164"/>
      <c r="C3986" s="139"/>
      <c r="D3986" s="140"/>
      <c r="E3986" s="139"/>
      <c r="F3986" s="139"/>
      <c r="G3986" s="140"/>
      <c r="H3986" s="139"/>
      <c r="I3986" s="129"/>
      <c r="L3986" s="128"/>
      <c r="M3986" s="128"/>
      <c r="N3986" s="128"/>
      <c r="O3986" s="128"/>
      <c r="P3986" s="128"/>
      <c r="Q3986" s="128"/>
      <c r="R3986" s="128"/>
      <c r="S3986" s="128"/>
      <c r="T3986" s="120">
        <f t="shared" si="686"/>
        <v>0</v>
      </c>
      <c r="U3986" s="131"/>
      <c r="V3986" s="131"/>
      <c r="W3986" s="131">
        <f>SUMIFS($F$3:F3986,$D$3:D3986,D3986,$C$3:C3986,"Buy")+SUMIFS($F$3:F3986,$D$3:D3986,D3986,$C$3:C3986,"Coin Deposit",$E$3:E3986,"&lt;&gt;")</f>
        <v>0</v>
      </c>
      <c r="X3986" s="131">
        <f t="shared" si="687"/>
        <v>0</v>
      </c>
      <c r="Y3986" s="131">
        <f>IF($D3986=Y$1,SUMIFS($H$3:$H3986,$G$3:$G3986,Y$1,$C$3:$C3986,"Sell"),0)</f>
        <v>0</v>
      </c>
      <c r="Z3986" s="131">
        <f t="shared" si="688"/>
        <v>0</v>
      </c>
      <c r="AA3986" s="131">
        <f>IF($D3986=AA$1,SUMIFS($H$3:$H3986,$G$3:$G3986,AA$1,$C$3:$C3986,"Sell"),0)</f>
        <v>0</v>
      </c>
      <c r="AB3986" s="131">
        <f t="shared" si="689"/>
        <v>0</v>
      </c>
      <c r="AC3986" s="131">
        <f>SUMIFS('Deductions and Deposits'!$H:$H,'Deductions and Deposits'!$G:$G,D3986,'Deductions and Deposits'!$F:$F,"&lt;="&amp;B3986)+SUMIFS($F$3:F3986,$D$3:D3986,D3986,$C$3:C3986,"Coin Deposit",$E$3:E3986,"")</f>
        <v>0</v>
      </c>
      <c r="AD3986" s="131">
        <f>SUMIFS('Deductions and Deposits'!$D:$D,'Deductions and Deposits'!$C:$C,D3986)+SUMIFS($F:$F,$D:$D,D3986,$C:$C,"Coin Deduction")</f>
        <v>0</v>
      </c>
      <c r="AE3986" s="131">
        <f>Table5[[#This Row],[Column4]]+Table5[[#This Row],[Column14]]+Table5[[#This Row],[Column19]]+Table5[[#This Row],[Column12]]</f>
        <v>0</v>
      </c>
      <c r="AF3986" s="131">
        <f>Table5[[#This Row],[Column5]]+Table5[[#This Row],[Column13]]+Table5[[#This Row],[Column21]]+Table5[[#This Row],[Column18]]</f>
        <v>0</v>
      </c>
      <c r="AG3986" s="131">
        <f t="shared" si="690"/>
        <v>0</v>
      </c>
      <c r="AH3986" s="131">
        <f t="shared" si="691"/>
        <v>0</v>
      </c>
      <c r="AI3986" s="131">
        <f>Table5[[#This Row],[Column17]]-Table5[[#This Row],[Column20]]</f>
        <v>0</v>
      </c>
      <c r="AJ3986" s="131">
        <f t="shared" si="692"/>
        <v>0</v>
      </c>
      <c r="AK3986" s="131">
        <f t="shared" si="684"/>
        <v>0</v>
      </c>
      <c r="AL3986" s="131">
        <f t="shared" si="693"/>
        <v>0</v>
      </c>
      <c r="AM3986" s="131" t="str">
        <f t="shared" si="694"/>
        <v/>
      </c>
      <c r="AN3986" s="131" t="str">
        <f t="shared" ca="1" si="685"/>
        <v/>
      </c>
    </row>
    <row r="3987" spans="1:40" ht="20.25" customHeight="1" x14ac:dyDescent="0.3">
      <c r="A3987" s="127"/>
      <c r="B3987" s="164"/>
      <c r="C3987" s="139"/>
      <c r="D3987" s="140"/>
      <c r="E3987" s="139"/>
      <c r="F3987" s="139"/>
      <c r="G3987" s="140"/>
      <c r="H3987" s="139"/>
      <c r="I3987" s="129"/>
      <c r="L3987" s="128"/>
      <c r="M3987" s="128"/>
      <c r="N3987" s="128"/>
      <c r="O3987" s="128"/>
      <c r="P3987" s="128"/>
      <c r="Q3987" s="128"/>
      <c r="R3987" s="128"/>
      <c r="S3987" s="128"/>
      <c r="T3987" s="120">
        <f t="shared" si="686"/>
        <v>0</v>
      </c>
      <c r="U3987" s="131"/>
      <c r="V3987" s="131"/>
      <c r="W3987" s="131">
        <f>SUMIFS($F$3:F3987,$D$3:D3987,D3987,$C$3:C3987,"Buy")+SUMIFS($F$3:F3987,$D$3:D3987,D3987,$C$3:C3987,"Coin Deposit",$E$3:E3987,"&lt;&gt;")</f>
        <v>0</v>
      </c>
      <c r="X3987" s="131">
        <f t="shared" si="687"/>
        <v>0</v>
      </c>
      <c r="Y3987" s="131">
        <f>IF($D3987=Y$1,SUMIFS($H$3:$H3987,$G$3:$G3987,Y$1,$C$3:$C3987,"Sell"),0)</f>
        <v>0</v>
      </c>
      <c r="Z3987" s="131">
        <f t="shared" si="688"/>
        <v>0</v>
      </c>
      <c r="AA3987" s="131">
        <f>IF($D3987=AA$1,SUMIFS($H$3:$H3987,$G$3:$G3987,AA$1,$C$3:$C3987,"Sell"),0)</f>
        <v>0</v>
      </c>
      <c r="AB3987" s="131">
        <f t="shared" si="689"/>
        <v>0</v>
      </c>
      <c r="AC3987" s="131">
        <f>SUMIFS('Deductions and Deposits'!$H:$H,'Deductions and Deposits'!$G:$G,D3987,'Deductions and Deposits'!$F:$F,"&lt;="&amp;B3987)+SUMIFS($F$3:F3987,$D$3:D3987,D3987,$C$3:C3987,"Coin Deposit",$E$3:E3987,"")</f>
        <v>0</v>
      </c>
      <c r="AD3987" s="131">
        <f>SUMIFS('Deductions and Deposits'!$D:$D,'Deductions and Deposits'!$C:$C,D3987)+SUMIFS($F:$F,$D:$D,D3987,$C:$C,"Coin Deduction")</f>
        <v>0</v>
      </c>
      <c r="AE3987" s="131">
        <f>Table5[[#This Row],[Column4]]+Table5[[#This Row],[Column14]]+Table5[[#This Row],[Column19]]+Table5[[#This Row],[Column12]]</f>
        <v>0</v>
      </c>
      <c r="AF3987" s="131">
        <f>Table5[[#This Row],[Column5]]+Table5[[#This Row],[Column13]]+Table5[[#This Row],[Column21]]+Table5[[#This Row],[Column18]]</f>
        <v>0</v>
      </c>
      <c r="AG3987" s="131">
        <f t="shared" si="690"/>
        <v>0</v>
      </c>
      <c r="AH3987" s="131">
        <f t="shared" si="691"/>
        <v>0</v>
      </c>
      <c r="AI3987" s="131">
        <f>Table5[[#This Row],[Column17]]-Table5[[#This Row],[Column20]]</f>
        <v>0</v>
      </c>
      <c r="AJ3987" s="131">
        <f t="shared" si="692"/>
        <v>0</v>
      </c>
      <c r="AK3987" s="131">
        <f t="shared" si="684"/>
        <v>0</v>
      </c>
      <c r="AL3987" s="131">
        <f t="shared" si="693"/>
        <v>0</v>
      </c>
      <c r="AM3987" s="131" t="str">
        <f t="shared" si="694"/>
        <v/>
      </c>
      <c r="AN3987" s="131" t="str">
        <f t="shared" ca="1" si="685"/>
        <v/>
      </c>
    </row>
    <row r="3988" spans="1:40" ht="20.25" customHeight="1" x14ac:dyDescent="0.3">
      <c r="A3988" s="127"/>
      <c r="B3988" s="164"/>
      <c r="C3988" s="139"/>
      <c r="D3988" s="140"/>
      <c r="E3988" s="139"/>
      <c r="F3988" s="139"/>
      <c r="G3988" s="140"/>
      <c r="H3988" s="139"/>
      <c r="I3988" s="129"/>
      <c r="L3988" s="128"/>
      <c r="M3988" s="128"/>
      <c r="N3988" s="128"/>
      <c r="O3988" s="128"/>
      <c r="P3988" s="128"/>
      <c r="Q3988" s="128"/>
      <c r="R3988" s="128"/>
      <c r="S3988" s="128"/>
      <c r="T3988" s="120">
        <f t="shared" si="686"/>
        <v>0</v>
      </c>
      <c r="U3988" s="131"/>
      <c r="V3988" s="131"/>
      <c r="W3988" s="131">
        <f>SUMIFS($F$3:F3988,$D$3:D3988,D3988,$C$3:C3988,"Buy")+SUMIFS($F$3:F3988,$D$3:D3988,D3988,$C$3:C3988,"Coin Deposit",$E$3:E3988,"&lt;&gt;")</f>
        <v>0</v>
      </c>
      <c r="X3988" s="131">
        <f t="shared" si="687"/>
        <v>0</v>
      </c>
      <c r="Y3988" s="131">
        <f>IF($D3988=Y$1,SUMIFS($H$3:$H3988,$G$3:$G3988,Y$1,$C$3:$C3988,"Sell"),0)</f>
        <v>0</v>
      </c>
      <c r="Z3988" s="131">
        <f t="shared" si="688"/>
        <v>0</v>
      </c>
      <c r="AA3988" s="131">
        <f>IF($D3988=AA$1,SUMIFS($H$3:$H3988,$G$3:$G3988,AA$1,$C$3:$C3988,"Sell"),0)</f>
        <v>0</v>
      </c>
      <c r="AB3988" s="131">
        <f t="shared" si="689"/>
        <v>0</v>
      </c>
      <c r="AC3988" s="131">
        <f>SUMIFS('Deductions and Deposits'!$H:$H,'Deductions and Deposits'!$G:$G,D3988,'Deductions and Deposits'!$F:$F,"&lt;="&amp;B3988)+SUMIFS($F$3:F3988,$D$3:D3988,D3988,$C$3:C3988,"Coin Deposit",$E$3:E3988,"")</f>
        <v>0</v>
      </c>
      <c r="AD3988" s="131">
        <f>SUMIFS('Deductions and Deposits'!$D:$D,'Deductions and Deposits'!$C:$C,D3988)+SUMIFS($F:$F,$D:$D,D3988,$C:$C,"Coin Deduction")</f>
        <v>0</v>
      </c>
      <c r="AE3988" s="131">
        <f>Table5[[#This Row],[Column4]]+Table5[[#This Row],[Column14]]+Table5[[#This Row],[Column19]]+Table5[[#This Row],[Column12]]</f>
        <v>0</v>
      </c>
      <c r="AF3988" s="131">
        <f>Table5[[#This Row],[Column5]]+Table5[[#This Row],[Column13]]+Table5[[#This Row],[Column21]]+Table5[[#This Row],[Column18]]</f>
        <v>0</v>
      </c>
      <c r="AG3988" s="131">
        <f t="shared" si="690"/>
        <v>0</v>
      </c>
      <c r="AH3988" s="131">
        <f t="shared" si="691"/>
        <v>0</v>
      </c>
      <c r="AI3988" s="131">
        <f>Table5[[#This Row],[Column17]]-Table5[[#This Row],[Column20]]</f>
        <v>0</v>
      </c>
      <c r="AJ3988" s="131">
        <f t="shared" si="692"/>
        <v>0</v>
      </c>
      <c r="AK3988" s="131">
        <f t="shared" si="684"/>
        <v>0</v>
      </c>
      <c r="AL3988" s="131">
        <f t="shared" si="693"/>
        <v>0</v>
      </c>
      <c r="AM3988" s="131" t="str">
        <f t="shared" si="694"/>
        <v/>
      </c>
      <c r="AN3988" s="131" t="str">
        <f t="shared" ca="1" si="685"/>
        <v/>
      </c>
    </row>
    <row r="3989" spans="1:40" ht="20.25" customHeight="1" x14ac:dyDescent="0.3">
      <c r="A3989" s="127"/>
      <c r="B3989" s="164"/>
      <c r="C3989" s="139"/>
      <c r="D3989" s="140"/>
      <c r="E3989" s="139"/>
      <c r="F3989" s="139"/>
      <c r="G3989" s="140"/>
      <c r="H3989" s="139"/>
      <c r="I3989" s="129"/>
      <c r="L3989" s="128"/>
      <c r="M3989" s="128"/>
      <c r="N3989" s="128"/>
      <c r="O3989" s="128"/>
      <c r="P3989" s="128"/>
      <c r="Q3989" s="128"/>
      <c r="R3989" s="128"/>
      <c r="S3989" s="128"/>
      <c r="T3989" s="120">
        <f t="shared" si="686"/>
        <v>0</v>
      </c>
      <c r="U3989" s="131"/>
      <c r="V3989" s="131"/>
      <c r="W3989" s="131">
        <f>SUMIFS($F$3:F3989,$D$3:D3989,D3989,$C$3:C3989,"Buy")+SUMIFS($F$3:F3989,$D$3:D3989,D3989,$C$3:C3989,"Coin Deposit",$E$3:E3989,"&lt;&gt;")</f>
        <v>0</v>
      </c>
      <c r="X3989" s="131">
        <f t="shared" si="687"/>
        <v>0</v>
      </c>
      <c r="Y3989" s="131">
        <f>IF($D3989=Y$1,SUMIFS($H$3:$H3989,$G$3:$G3989,Y$1,$C$3:$C3989,"Sell"),0)</f>
        <v>0</v>
      </c>
      <c r="Z3989" s="131">
        <f t="shared" si="688"/>
        <v>0</v>
      </c>
      <c r="AA3989" s="131">
        <f>IF($D3989=AA$1,SUMIFS($H$3:$H3989,$G$3:$G3989,AA$1,$C$3:$C3989,"Sell"),0)</f>
        <v>0</v>
      </c>
      <c r="AB3989" s="131">
        <f t="shared" si="689"/>
        <v>0</v>
      </c>
      <c r="AC3989" s="131">
        <f>SUMIFS('Deductions and Deposits'!$H:$H,'Deductions and Deposits'!$G:$G,D3989,'Deductions and Deposits'!$F:$F,"&lt;="&amp;B3989)+SUMIFS($F$3:F3989,$D$3:D3989,D3989,$C$3:C3989,"Coin Deposit",$E$3:E3989,"")</f>
        <v>0</v>
      </c>
      <c r="AD3989" s="131">
        <f>SUMIFS('Deductions and Deposits'!$D:$D,'Deductions and Deposits'!$C:$C,D3989)+SUMIFS($F:$F,$D:$D,D3989,$C:$C,"Coin Deduction")</f>
        <v>0</v>
      </c>
      <c r="AE3989" s="131">
        <f>Table5[[#This Row],[Column4]]+Table5[[#This Row],[Column14]]+Table5[[#This Row],[Column19]]+Table5[[#This Row],[Column12]]</f>
        <v>0</v>
      </c>
      <c r="AF3989" s="131">
        <f>Table5[[#This Row],[Column5]]+Table5[[#This Row],[Column13]]+Table5[[#This Row],[Column21]]+Table5[[#This Row],[Column18]]</f>
        <v>0</v>
      </c>
      <c r="AG3989" s="131">
        <f t="shared" si="690"/>
        <v>0</v>
      </c>
      <c r="AH3989" s="131">
        <f t="shared" si="691"/>
        <v>0</v>
      </c>
      <c r="AI3989" s="131">
        <f>Table5[[#This Row],[Column17]]-Table5[[#This Row],[Column20]]</f>
        <v>0</v>
      </c>
      <c r="AJ3989" s="131">
        <f t="shared" si="692"/>
        <v>0</v>
      </c>
      <c r="AK3989" s="131">
        <f t="shared" si="684"/>
        <v>0</v>
      </c>
      <c r="AL3989" s="131">
        <f t="shared" si="693"/>
        <v>0</v>
      </c>
      <c r="AM3989" s="131" t="str">
        <f t="shared" si="694"/>
        <v/>
      </c>
      <c r="AN3989" s="131" t="str">
        <f t="shared" ca="1" si="685"/>
        <v/>
      </c>
    </row>
    <row r="3990" spans="1:40" ht="20.25" customHeight="1" x14ac:dyDescent="0.3">
      <c r="A3990" s="127"/>
      <c r="B3990" s="164"/>
      <c r="C3990" s="139"/>
      <c r="D3990" s="140"/>
      <c r="E3990" s="139"/>
      <c r="F3990" s="139"/>
      <c r="G3990" s="140"/>
      <c r="H3990" s="139"/>
      <c r="I3990" s="129"/>
      <c r="L3990" s="128"/>
      <c r="M3990" s="128"/>
      <c r="N3990" s="128"/>
      <c r="O3990" s="128"/>
      <c r="P3990" s="128"/>
      <c r="Q3990" s="128"/>
      <c r="R3990" s="128"/>
      <c r="S3990" s="128"/>
      <c r="T3990" s="120">
        <f t="shared" si="686"/>
        <v>0</v>
      </c>
      <c r="U3990" s="131"/>
      <c r="V3990" s="131"/>
      <c r="W3990" s="131">
        <f>SUMIFS($F$3:F3990,$D$3:D3990,D3990,$C$3:C3990,"Buy")+SUMIFS($F$3:F3990,$D$3:D3990,D3990,$C$3:C3990,"Coin Deposit",$E$3:E3990,"&lt;&gt;")</f>
        <v>0</v>
      </c>
      <c r="X3990" s="131">
        <f t="shared" si="687"/>
        <v>0</v>
      </c>
      <c r="Y3990" s="131">
        <f>IF($D3990=Y$1,SUMIFS($H$3:$H3990,$G$3:$G3990,Y$1,$C$3:$C3990,"Sell"),0)</f>
        <v>0</v>
      </c>
      <c r="Z3990" s="131">
        <f t="shared" si="688"/>
        <v>0</v>
      </c>
      <c r="AA3990" s="131">
        <f>IF($D3990=AA$1,SUMIFS($H$3:$H3990,$G$3:$G3990,AA$1,$C$3:$C3990,"Sell"),0)</f>
        <v>0</v>
      </c>
      <c r="AB3990" s="131">
        <f t="shared" si="689"/>
        <v>0</v>
      </c>
      <c r="AC3990" s="131">
        <f>SUMIFS('Deductions and Deposits'!$H:$H,'Deductions and Deposits'!$G:$G,D3990,'Deductions and Deposits'!$F:$F,"&lt;="&amp;B3990)+SUMIFS($F$3:F3990,$D$3:D3990,D3990,$C$3:C3990,"Coin Deposit",$E$3:E3990,"")</f>
        <v>0</v>
      </c>
      <c r="AD3990" s="131">
        <f>SUMIFS('Deductions and Deposits'!$D:$D,'Deductions and Deposits'!$C:$C,D3990)+SUMIFS($F:$F,$D:$D,D3990,$C:$C,"Coin Deduction")</f>
        <v>0</v>
      </c>
      <c r="AE3990" s="131">
        <f>Table5[[#This Row],[Column4]]+Table5[[#This Row],[Column14]]+Table5[[#This Row],[Column19]]+Table5[[#This Row],[Column12]]</f>
        <v>0</v>
      </c>
      <c r="AF3990" s="131">
        <f>Table5[[#This Row],[Column5]]+Table5[[#This Row],[Column13]]+Table5[[#This Row],[Column21]]+Table5[[#This Row],[Column18]]</f>
        <v>0</v>
      </c>
      <c r="AG3990" s="131">
        <f t="shared" si="690"/>
        <v>0</v>
      </c>
      <c r="AH3990" s="131">
        <f t="shared" si="691"/>
        <v>0</v>
      </c>
      <c r="AI3990" s="131">
        <f>Table5[[#This Row],[Column17]]-Table5[[#This Row],[Column20]]</f>
        <v>0</v>
      </c>
      <c r="AJ3990" s="131">
        <f t="shared" si="692"/>
        <v>0</v>
      </c>
      <c r="AK3990" s="131">
        <f t="shared" si="684"/>
        <v>0</v>
      </c>
      <c r="AL3990" s="131">
        <f t="shared" si="693"/>
        <v>0</v>
      </c>
      <c r="AM3990" s="131" t="str">
        <f t="shared" si="694"/>
        <v/>
      </c>
      <c r="AN3990" s="131" t="str">
        <f t="shared" ca="1" si="685"/>
        <v/>
      </c>
    </row>
    <row r="3991" spans="1:40" ht="20.25" customHeight="1" x14ac:dyDescent="0.3">
      <c r="A3991" s="127"/>
      <c r="B3991" s="164"/>
      <c r="C3991" s="139"/>
      <c r="D3991" s="140"/>
      <c r="E3991" s="139"/>
      <c r="F3991" s="139"/>
      <c r="G3991" s="140"/>
      <c r="H3991" s="139"/>
      <c r="I3991" s="129"/>
      <c r="L3991" s="128"/>
      <c r="M3991" s="128"/>
      <c r="N3991" s="128"/>
      <c r="O3991" s="128"/>
      <c r="P3991" s="128"/>
      <c r="Q3991" s="128"/>
      <c r="R3991" s="128"/>
      <c r="S3991" s="128"/>
      <c r="T3991" s="120">
        <f t="shared" si="686"/>
        <v>0</v>
      </c>
      <c r="U3991" s="131"/>
      <c r="V3991" s="131"/>
      <c r="W3991" s="131">
        <f>SUMIFS($F$3:F3991,$D$3:D3991,D3991,$C$3:C3991,"Buy")+SUMIFS($F$3:F3991,$D$3:D3991,D3991,$C$3:C3991,"Coin Deposit",$E$3:E3991,"&lt;&gt;")</f>
        <v>0</v>
      </c>
      <c r="X3991" s="131">
        <f t="shared" si="687"/>
        <v>0</v>
      </c>
      <c r="Y3991" s="131">
        <f>IF($D3991=Y$1,SUMIFS($H$3:$H3991,$G$3:$G3991,Y$1,$C$3:$C3991,"Sell"),0)</f>
        <v>0</v>
      </c>
      <c r="Z3991" s="131">
        <f t="shared" si="688"/>
        <v>0</v>
      </c>
      <c r="AA3991" s="131">
        <f>IF($D3991=AA$1,SUMIFS($H$3:$H3991,$G$3:$G3991,AA$1,$C$3:$C3991,"Sell"),0)</f>
        <v>0</v>
      </c>
      <c r="AB3991" s="131">
        <f t="shared" si="689"/>
        <v>0</v>
      </c>
      <c r="AC3991" s="131">
        <f>SUMIFS('Deductions and Deposits'!$H:$H,'Deductions and Deposits'!$G:$G,D3991,'Deductions and Deposits'!$F:$F,"&lt;="&amp;B3991)+SUMIFS($F$3:F3991,$D$3:D3991,D3991,$C$3:C3991,"Coin Deposit",$E$3:E3991,"")</f>
        <v>0</v>
      </c>
      <c r="AD3991" s="131">
        <f>SUMIFS('Deductions and Deposits'!$D:$D,'Deductions and Deposits'!$C:$C,D3991)+SUMIFS($F:$F,$D:$D,D3991,$C:$C,"Coin Deduction")</f>
        <v>0</v>
      </c>
      <c r="AE3991" s="131">
        <f>Table5[[#This Row],[Column4]]+Table5[[#This Row],[Column14]]+Table5[[#This Row],[Column19]]+Table5[[#This Row],[Column12]]</f>
        <v>0</v>
      </c>
      <c r="AF3991" s="131">
        <f>Table5[[#This Row],[Column5]]+Table5[[#This Row],[Column13]]+Table5[[#This Row],[Column21]]+Table5[[#This Row],[Column18]]</f>
        <v>0</v>
      </c>
      <c r="AG3991" s="131">
        <f t="shared" si="690"/>
        <v>0</v>
      </c>
      <c r="AH3991" s="131">
        <f t="shared" si="691"/>
        <v>0</v>
      </c>
      <c r="AI3991" s="131">
        <f>Table5[[#This Row],[Column17]]-Table5[[#This Row],[Column20]]</f>
        <v>0</v>
      </c>
      <c r="AJ3991" s="131">
        <f t="shared" si="692"/>
        <v>0</v>
      </c>
      <c r="AK3991" s="131">
        <f t="shared" si="684"/>
        <v>0</v>
      </c>
      <c r="AL3991" s="131">
        <f t="shared" si="693"/>
        <v>0</v>
      </c>
      <c r="AM3991" s="131" t="str">
        <f t="shared" si="694"/>
        <v/>
      </c>
      <c r="AN3991" s="131" t="str">
        <f t="shared" ca="1" si="685"/>
        <v/>
      </c>
    </row>
    <row r="3992" spans="1:40" ht="20.25" customHeight="1" x14ac:dyDescent="0.3">
      <c r="A3992" s="127"/>
      <c r="B3992" s="164"/>
      <c r="C3992" s="139"/>
      <c r="D3992" s="140"/>
      <c r="E3992" s="139"/>
      <c r="F3992" s="139"/>
      <c r="G3992" s="140"/>
      <c r="H3992" s="139"/>
      <c r="I3992" s="129"/>
      <c r="L3992" s="128"/>
      <c r="M3992" s="128"/>
      <c r="N3992" s="128"/>
      <c r="O3992" s="128"/>
      <c r="P3992" s="128"/>
      <c r="Q3992" s="128"/>
      <c r="R3992" s="128"/>
      <c r="S3992" s="128"/>
      <c r="T3992" s="120">
        <f t="shared" si="686"/>
        <v>0</v>
      </c>
      <c r="U3992" s="131"/>
      <c r="V3992" s="131"/>
      <c r="W3992" s="131">
        <f>SUMIFS($F$3:F3992,$D$3:D3992,D3992,$C$3:C3992,"Buy")+SUMIFS($F$3:F3992,$D$3:D3992,D3992,$C$3:C3992,"Coin Deposit",$E$3:E3992,"&lt;&gt;")</f>
        <v>0</v>
      </c>
      <c r="X3992" s="131">
        <f t="shared" si="687"/>
        <v>0</v>
      </c>
      <c r="Y3992" s="131">
        <f>IF($D3992=Y$1,SUMIFS($H$3:$H3992,$G$3:$G3992,Y$1,$C$3:$C3992,"Sell"),0)</f>
        <v>0</v>
      </c>
      <c r="Z3992" s="131">
        <f t="shared" si="688"/>
        <v>0</v>
      </c>
      <c r="AA3992" s="131">
        <f>IF($D3992=AA$1,SUMIFS($H$3:$H3992,$G$3:$G3992,AA$1,$C$3:$C3992,"Sell"),0)</f>
        <v>0</v>
      </c>
      <c r="AB3992" s="131">
        <f t="shared" si="689"/>
        <v>0</v>
      </c>
      <c r="AC3992" s="131">
        <f>SUMIFS('Deductions and Deposits'!$H:$H,'Deductions and Deposits'!$G:$G,D3992,'Deductions and Deposits'!$F:$F,"&lt;="&amp;B3992)+SUMIFS($F$3:F3992,$D$3:D3992,D3992,$C$3:C3992,"Coin Deposit",$E$3:E3992,"")</f>
        <v>0</v>
      </c>
      <c r="AD3992" s="131">
        <f>SUMIFS('Deductions and Deposits'!$D:$D,'Deductions and Deposits'!$C:$C,D3992)+SUMIFS($F:$F,$D:$D,D3992,$C:$C,"Coin Deduction")</f>
        <v>0</v>
      </c>
      <c r="AE3992" s="131">
        <f>Table5[[#This Row],[Column4]]+Table5[[#This Row],[Column14]]+Table5[[#This Row],[Column19]]+Table5[[#This Row],[Column12]]</f>
        <v>0</v>
      </c>
      <c r="AF3992" s="131">
        <f>Table5[[#This Row],[Column5]]+Table5[[#This Row],[Column13]]+Table5[[#This Row],[Column21]]+Table5[[#This Row],[Column18]]</f>
        <v>0</v>
      </c>
      <c r="AG3992" s="131">
        <f t="shared" si="690"/>
        <v>0</v>
      </c>
      <c r="AH3992" s="131">
        <f t="shared" si="691"/>
        <v>0</v>
      </c>
      <c r="AI3992" s="131">
        <f>Table5[[#This Row],[Column17]]-Table5[[#This Row],[Column20]]</f>
        <v>0</v>
      </c>
      <c r="AJ3992" s="131">
        <f t="shared" si="692"/>
        <v>0</v>
      </c>
      <c r="AK3992" s="131">
        <f t="shared" si="684"/>
        <v>0</v>
      </c>
      <c r="AL3992" s="131">
        <f t="shared" si="693"/>
        <v>0</v>
      </c>
      <c r="AM3992" s="131" t="str">
        <f t="shared" si="694"/>
        <v/>
      </c>
      <c r="AN3992" s="131" t="str">
        <f t="shared" ca="1" si="685"/>
        <v/>
      </c>
    </row>
    <row r="3993" spans="1:40" ht="20.25" customHeight="1" x14ac:dyDescent="0.3">
      <c r="A3993" s="127"/>
      <c r="B3993" s="164"/>
      <c r="C3993" s="139"/>
      <c r="D3993" s="140"/>
      <c r="E3993" s="139"/>
      <c r="F3993" s="139"/>
      <c r="G3993" s="140"/>
      <c r="H3993" s="139"/>
      <c r="I3993" s="129"/>
      <c r="L3993" s="128"/>
      <c r="M3993" s="128"/>
      <c r="N3993" s="128"/>
      <c r="O3993" s="128"/>
      <c r="P3993" s="128"/>
      <c r="Q3993" s="128"/>
      <c r="R3993" s="128"/>
      <c r="S3993" s="128"/>
      <c r="T3993" s="120">
        <f t="shared" si="686"/>
        <v>0</v>
      </c>
      <c r="U3993" s="131"/>
      <c r="V3993" s="131"/>
      <c r="W3993" s="131">
        <f>SUMIFS($F$3:F3993,$D$3:D3993,D3993,$C$3:C3993,"Buy")+SUMIFS($F$3:F3993,$D$3:D3993,D3993,$C$3:C3993,"Coin Deposit",$E$3:E3993,"&lt;&gt;")</f>
        <v>0</v>
      </c>
      <c r="X3993" s="131">
        <f t="shared" si="687"/>
        <v>0</v>
      </c>
      <c r="Y3993" s="131">
        <f>IF($D3993=Y$1,SUMIFS($H$3:$H3993,$G$3:$G3993,Y$1,$C$3:$C3993,"Sell"),0)</f>
        <v>0</v>
      </c>
      <c r="Z3993" s="131">
        <f t="shared" si="688"/>
        <v>0</v>
      </c>
      <c r="AA3993" s="131">
        <f>IF($D3993=AA$1,SUMIFS($H$3:$H3993,$G$3:$G3993,AA$1,$C$3:$C3993,"Sell"),0)</f>
        <v>0</v>
      </c>
      <c r="AB3993" s="131">
        <f t="shared" si="689"/>
        <v>0</v>
      </c>
      <c r="AC3993" s="131">
        <f>SUMIFS('Deductions and Deposits'!$H:$H,'Deductions and Deposits'!$G:$G,D3993,'Deductions and Deposits'!$F:$F,"&lt;="&amp;B3993)+SUMIFS($F$3:F3993,$D$3:D3993,D3993,$C$3:C3993,"Coin Deposit",$E$3:E3993,"")</f>
        <v>0</v>
      </c>
      <c r="AD3993" s="131">
        <f>SUMIFS('Deductions and Deposits'!$D:$D,'Deductions and Deposits'!$C:$C,D3993)+SUMIFS($F:$F,$D:$D,D3993,$C:$C,"Coin Deduction")</f>
        <v>0</v>
      </c>
      <c r="AE3993" s="131">
        <f>Table5[[#This Row],[Column4]]+Table5[[#This Row],[Column14]]+Table5[[#This Row],[Column19]]+Table5[[#This Row],[Column12]]</f>
        <v>0</v>
      </c>
      <c r="AF3993" s="131">
        <f>Table5[[#This Row],[Column5]]+Table5[[#This Row],[Column13]]+Table5[[#This Row],[Column21]]+Table5[[#This Row],[Column18]]</f>
        <v>0</v>
      </c>
      <c r="AG3993" s="131">
        <f t="shared" si="690"/>
        <v>0</v>
      </c>
      <c r="AH3993" s="131">
        <f t="shared" si="691"/>
        <v>0</v>
      </c>
      <c r="AI3993" s="131">
        <f>Table5[[#This Row],[Column17]]-Table5[[#This Row],[Column20]]</f>
        <v>0</v>
      </c>
      <c r="AJ3993" s="131">
        <f t="shared" si="692"/>
        <v>0</v>
      </c>
      <c r="AK3993" s="131">
        <f t="shared" ref="AK3993:AK3994" si="695">AJ3993*T3993</f>
        <v>0</v>
      </c>
      <c r="AL3993" s="131">
        <f t="shared" si="693"/>
        <v>0</v>
      </c>
      <c r="AM3993" s="131" t="str">
        <f t="shared" si="694"/>
        <v/>
      </c>
      <c r="AN3993" s="131" t="str">
        <f t="shared" ref="AN3993:AN3994" ca="1" si="696">OFFSET(AM3993,COUNTA($AM:$AM)-ROW()-(ROW()-ROW($AN$2)-1),)</f>
        <v/>
      </c>
    </row>
    <row r="3994" spans="1:40" ht="20.25" customHeight="1" x14ac:dyDescent="0.3">
      <c r="A3994" s="127"/>
      <c r="B3994" s="164"/>
      <c r="C3994" s="139"/>
      <c r="D3994" s="140"/>
      <c r="E3994" s="139"/>
      <c r="F3994" s="139"/>
      <c r="G3994" s="140"/>
      <c r="H3994" s="139"/>
      <c r="I3994" s="129"/>
      <c r="L3994" s="128"/>
      <c r="M3994" s="128"/>
      <c r="N3994" s="128"/>
      <c r="O3994" s="128"/>
      <c r="P3994" s="128"/>
      <c r="Q3994" s="128"/>
      <c r="R3994" s="128"/>
      <c r="S3994" s="128"/>
      <c r="T3994" s="120">
        <f t="shared" si="686"/>
        <v>0</v>
      </c>
      <c r="U3994" s="131"/>
      <c r="V3994" s="131"/>
      <c r="W3994" s="131">
        <f>SUMIFS($F$3:F3994,$D$3:D3994,D3994,$C$3:C3994,"Buy")+SUMIFS($F$3:F3994,$D$3:D3994,D3994,$C$3:C3994,"Coin Deposit",$E$3:E3994,"&lt;&gt;")</f>
        <v>0</v>
      </c>
      <c r="X3994" s="131">
        <f t="shared" si="687"/>
        <v>0</v>
      </c>
      <c r="Y3994" s="131">
        <f>IF($D3994=Y$1,SUMIFS($H$3:$H3994,$G$3:$G3994,Y$1,$C$3:$C3994,"Sell"),0)</f>
        <v>0</v>
      </c>
      <c r="Z3994" s="131">
        <f t="shared" si="688"/>
        <v>0</v>
      </c>
      <c r="AA3994" s="131">
        <f>IF($D3994=AA$1,SUMIFS($H$3:$H3994,$G$3:$G3994,AA$1,$C$3:$C3994,"Sell"),0)</f>
        <v>0</v>
      </c>
      <c r="AB3994" s="131">
        <f t="shared" si="689"/>
        <v>0</v>
      </c>
      <c r="AC3994" s="131">
        <f>SUMIFS('Deductions and Deposits'!$H:$H,'Deductions and Deposits'!$G:$G,D3994,'Deductions and Deposits'!$F:$F,"&lt;="&amp;B3994)+SUMIFS($F$3:F3994,$D$3:D3994,D3994,$C$3:C3994,"Coin Deposit",$E$3:E3994,"")</f>
        <v>0</v>
      </c>
      <c r="AD3994" s="131">
        <f>SUMIFS('Deductions and Deposits'!$D:$D,'Deductions and Deposits'!$C:$C,D3994)+SUMIFS($F:$F,$D:$D,D3994,$C:$C,"Coin Deduction")</f>
        <v>0</v>
      </c>
      <c r="AE3994" s="131">
        <f>Table5[[#This Row],[Column4]]+Table5[[#This Row],[Column14]]+Table5[[#This Row],[Column19]]+Table5[[#This Row],[Column12]]</f>
        <v>0</v>
      </c>
      <c r="AF3994" s="131">
        <f>Table5[[#This Row],[Column5]]+Table5[[#This Row],[Column13]]+Table5[[#This Row],[Column21]]+Table5[[#This Row],[Column18]]</f>
        <v>0</v>
      </c>
      <c r="AG3994" s="131">
        <f t="shared" si="690"/>
        <v>0</v>
      </c>
      <c r="AH3994" s="131">
        <f t="shared" si="691"/>
        <v>0</v>
      </c>
      <c r="AI3994" s="131">
        <f>Table5[[#This Row],[Column17]]-Table5[[#This Row],[Column20]]</f>
        <v>0</v>
      </c>
      <c r="AJ3994" s="131">
        <f t="shared" si="692"/>
        <v>0</v>
      </c>
      <c r="AK3994" s="131">
        <f t="shared" si="695"/>
        <v>0</v>
      </c>
      <c r="AL3994" s="131">
        <f t="shared" si="693"/>
        <v>0</v>
      </c>
      <c r="AM3994" s="131" t="str">
        <f t="shared" si="694"/>
        <v/>
      </c>
      <c r="AN3994" s="131" t="str">
        <f t="shared" ca="1" si="696"/>
        <v/>
      </c>
    </row>
    <row r="3995" spans="1:40" ht="20.25" customHeight="1" x14ac:dyDescent="0.3">
      <c r="A3995" s="127"/>
      <c r="B3995" s="164"/>
      <c r="C3995" s="139"/>
      <c r="D3995" s="140"/>
      <c r="E3995" s="139"/>
      <c r="F3995" s="139"/>
      <c r="G3995" s="140"/>
      <c r="H3995" s="139"/>
      <c r="I3995" s="129"/>
      <c r="L3995" s="128"/>
      <c r="M3995" s="128"/>
      <c r="N3995" s="128"/>
      <c r="O3995" s="128"/>
      <c r="P3995" s="128"/>
      <c r="Q3995" s="128"/>
      <c r="R3995" s="128"/>
      <c r="S3995" s="128"/>
      <c r="T3995" s="120">
        <f t="shared" si="686"/>
        <v>0</v>
      </c>
      <c r="U3995" s="131"/>
      <c r="V3995" s="131"/>
      <c r="W3995" s="131">
        <f>SUMIFS($F$3:F3995,$D$3:D3995,D3995,$C$3:C3995,"Buy")+SUMIFS($F$3:F3995,$D$3:D3995,D3995,$C$3:C3995,"Coin Deposit",$E$3:E3995,"&lt;&gt;")</f>
        <v>0</v>
      </c>
      <c r="X3995" s="131">
        <f t="shared" si="687"/>
        <v>0</v>
      </c>
      <c r="Y3995" s="131">
        <f>IF($D3995=Y$1,SUMIFS($H$3:$H3995,$G$3:$G3995,Y$1,$C$3:$C3995,"Sell"),0)</f>
        <v>0</v>
      </c>
      <c r="Z3995" s="131">
        <f t="shared" si="688"/>
        <v>0</v>
      </c>
      <c r="AA3995" s="131">
        <f>IF($D3995=AA$1,SUMIFS($H$3:$H3995,$G$3:$G3995,AA$1,$C$3:$C3995,"Sell"),0)</f>
        <v>0</v>
      </c>
      <c r="AB3995" s="131">
        <f t="shared" si="689"/>
        <v>0</v>
      </c>
      <c r="AC3995" s="131">
        <f>SUMIFS('Deductions and Deposits'!$H:$H,'Deductions and Deposits'!$G:$G,D3995,'Deductions and Deposits'!$F:$F,"&lt;="&amp;B3995)+SUMIFS($F$3:F3995,$D$3:D3995,D3995,$C$3:C3995,"Coin Deposit",$E$3:E3995,"")</f>
        <v>0</v>
      </c>
      <c r="AD3995" s="131">
        <f>SUMIFS('Deductions and Deposits'!$D:$D,'Deductions and Deposits'!$C:$C,D3995)+SUMIFS($F:$F,$D:$D,D3995,$C:$C,"Coin Deduction")</f>
        <v>0</v>
      </c>
      <c r="AE3995" s="131">
        <f>Table5[[#This Row],[Column4]]+Table5[[#This Row],[Column14]]+Table5[[#This Row],[Column19]]+Table5[[#This Row],[Column12]]</f>
        <v>0</v>
      </c>
      <c r="AF3995" s="131">
        <f>Table5[[#This Row],[Column5]]+Table5[[#This Row],[Column13]]+Table5[[#This Row],[Column21]]+Table5[[#This Row],[Column18]]</f>
        <v>0</v>
      </c>
      <c r="AG3995" s="131">
        <f t="shared" si="690"/>
        <v>0</v>
      </c>
      <c r="AH3995" s="131">
        <f t="shared" si="691"/>
        <v>0</v>
      </c>
      <c r="AI3995" s="131">
        <f>Table5[[#This Row],[Column17]]-Table5[[#This Row],[Column20]]</f>
        <v>0</v>
      </c>
      <c r="AJ3995" s="131">
        <f t="shared" si="692"/>
        <v>0</v>
      </c>
      <c r="AK3995" s="131">
        <f t="shared" si="640"/>
        <v>0</v>
      </c>
      <c r="AL3995" s="131">
        <f t="shared" si="693"/>
        <v>0</v>
      </c>
      <c r="AM3995" s="131" t="str">
        <f t="shared" si="694"/>
        <v/>
      </c>
      <c r="AN3995" s="131" t="str">
        <f t="shared" ref="AN3995:AN4000" ca="1" si="697">OFFSET(AM3995,COUNTA($AM:$AM)-ROW()-(ROW()-ROW($AN$2)-1),)</f>
        <v/>
      </c>
    </row>
    <row r="3996" spans="1:40" ht="20.25" customHeight="1" x14ac:dyDescent="0.3">
      <c r="A3996" s="127"/>
      <c r="B3996" s="164"/>
      <c r="C3996" s="139"/>
      <c r="D3996" s="140"/>
      <c r="E3996" s="139"/>
      <c r="F3996" s="139"/>
      <c r="G3996" s="140"/>
      <c r="H3996" s="139"/>
      <c r="I3996" s="129"/>
      <c r="L3996" s="128"/>
      <c r="M3996" s="128"/>
      <c r="N3996" s="128"/>
      <c r="O3996" s="128"/>
      <c r="P3996" s="128"/>
      <c r="Q3996" s="128"/>
      <c r="R3996" s="128"/>
      <c r="S3996" s="128"/>
      <c r="T3996" s="120">
        <f t="shared" si="686"/>
        <v>0</v>
      </c>
      <c r="U3996" s="131"/>
      <c r="V3996" s="131"/>
      <c r="W3996" s="131">
        <f>SUMIFS($F$3:F3996,$D$3:D3996,D3996,$C$3:C3996,"Buy")+SUMIFS($F$3:F3996,$D$3:D3996,D3996,$C$3:C3996,"Coin Deposit",$E$3:E3996,"&lt;&gt;")</f>
        <v>0</v>
      </c>
      <c r="X3996" s="131">
        <f t="shared" si="687"/>
        <v>0</v>
      </c>
      <c r="Y3996" s="131">
        <f>IF($D3996=Y$1,SUMIFS($H$3:$H3996,$G$3:$G3996,Y$1,$C$3:$C3996,"Sell"),0)</f>
        <v>0</v>
      </c>
      <c r="Z3996" s="131">
        <f t="shared" si="688"/>
        <v>0</v>
      </c>
      <c r="AA3996" s="131">
        <f>IF($D3996=AA$1,SUMIFS($H$3:$H3996,$G$3:$G3996,AA$1,$C$3:$C3996,"Sell"),0)</f>
        <v>0</v>
      </c>
      <c r="AB3996" s="131">
        <f t="shared" si="689"/>
        <v>0</v>
      </c>
      <c r="AC3996" s="131">
        <f>SUMIFS('Deductions and Deposits'!$H:$H,'Deductions and Deposits'!$G:$G,D3996,'Deductions and Deposits'!$F:$F,"&lt;="&amp;B3996)+SUMIFS($F$3:F3996,$D$3:D3996,D3996,$C$3:C3996,"Coin Deposit",$E$3:E3996,"")</f>
        <v>0</v>
      </c>
      <c r="AD3996" s="131">
        <f>SUMIFS('Deductions and Deposits'!$D:$D,'Deductions and Deposits'!$C:$C,D3996)+SUMIFS($F:$F,$D:$D,D3996,$C:$C,"Coin Deduction")</f>
        <v>0</v>
      </c>
      <c r="AE3996" s="131">
        <f>Table5[[#This Row],[Column4]]+Table5[[#This Row],[Column14]]+Table5[[#This Row],[Column19]]+Table5[[#This Row],[Column12]]</f>
        <v>0</v>
      </c>
      <c r="AF3996" s="131">
        <f>Table5[[#This Row],[Column5]]+Table5[[#This Row],[Column13]]+Table5[[#This Row],[Column21]]+Table5[[#This Row],[Column18]]</f>
        <v>0</v>
      </c>
      <c r="AG3996" s="131">
        <f t="shared" si="690"/>
        <v>0</v>
      </c>
      <c r="AH3996" s="131">
        <f t="shared" si="691"/>
        <v>0</v>
      </c>
      <c r="AI3996" s="131">
        <f>Table5[[#This Row],[Column17]]-Table5[[#This Row],[Column20]]</f>
        <v>0</v>
      </c>
      <c r="AJ3996" s="131">
        <f t="shared" si="692"/>
        <v>0</v>
      </c>
      <c r="AK3996" s="131">
        <f t="shared" si="640"/>
        <v>0</v>
      </c>
      <c r="AL3996" s="131">
        <f t="shared" si="693"/>
        <v>0</v>
      </c>
      <c r="AM3996" s="131" t="str">
        <f t="shared" si="694"/>
        <v/>
      </c>
      <c r="AN3996" s="131" t="str">
        <f t="shared" ca="1" si="697"/>
        <v/>
      </c>
    </row>
    <row r="3997" spans="1:40" ht="20.25" customHeight="1" x14ac:dyDescent="0.3">
      <c r="A3997" s="127"/>
      <c r="B3997" s="164"/>
      <c r="C3997" s="139"/>
      <c r="D3997" s="140"/>
      <c r="E3997" s="139"/>
      <c r="F3997" s="139"/>
      <c r="G3997" s="140"/>
      <c r="H3997" s="139"/>
      <c r="I3997" s="129"/>
      <c r="L3997" s="128"/>
      <c r="M3997" s="128"/>
      <c r="N3997" s="128"/>
      <c r="O3997" s="128"/>
      <c r="P3997" s="128"/>
      <c r="Q3997" s="128"/>
      <c r="R3997" s="128"/>
      <c r="S3997" s="128"/>
      <c r="T3997" s="120">
        <f t="shared" si="686"/>
        <v>0</v>
      </c>
      <c r="U3997" s="131"/>
      <c r="V3997" s="131"/>
      <c r="W3997" s="131">
        <f>SUMIFS($F$3:F3997,$D$3:D3997,D3997,$C$3:C3997,"Buy")+SUMIFS($F$3:F3997,$D$3:D3997,D3997,$C$3:C3997,"Coin Deposit",$E$3:E3997,"&lt;&gt;")</f>
        <v>0</v>
      </c>
      <c r="X3997" s="131">
        <f t="shared" si="687"/>
        <v>0</v>
      </c>
      <c r="Y3997" s="131">
        <f>IF($D3997=Y$1,SUMIFS($H$3:$H3997,$G$3:$G3997,Y$1,$C$3:$C3997,"Sell"),0)</f>
        <v>0</v>
      </c>
      <c r="Z3997" s="131">
        <f t="shared" si="688"/>
        <v>0</v>
      </c>
      <c r="AA3997" s="131">
        <f>IF($D3997=AA$1,SUMIFS($H$3:$H3997,$G$3:$G3997,AA$1,$C$3:$C3997,"Sell"),0)</f>
        <v>0</v>
      </c>
      <c r="AB3997" s="131">
        <f t="shared" si="689"/>
        <v>0</v>
      </c>
      <c r="AC3997" s="131">
        <f>SUMIFS('Deductions and Deposits'!$H:$H,'Deductions and Deposits'!$G:$G,D3997,'Deductions and Deposits'!$F:$F,"&lt;="&amp;B3997)+SUMIFS($F$3:F3997,$D$3:D3997,D3997,$C$3:C3997,"Coin Deposit",$E$3:E3997,"")</f>
        <v>0</v>
      </c>
      <c r="AD3997" s="131">
        <f>SUMIFS('Deductions and Deposits'!$D:$D,'Deductions and Deposits'!$C:$C,D3997)+SUMIFS($F:$F,$D:$D,D3997,$C:$C,"Coin Deduction")</f>
        <v>0</v>
      </c>
      <c r="AE3997" s="131">
        <f>Table5[[#This Row],[Column4]]+Table5[[#This Row],[Column14]]+Table5[[#This Row],[Column19]]+Table5[[#This Row],[Column12]]</f>
        <v>0</v>
      </c>
      <c r="AF3997" s="131">
        <f>Table5[[#This Row],[Column5]]+Table5[[#This Row],[Column13]]+Table5[[#This Row],[Column21]]+Table5[[#This Row],[Column18]]</f>
        <v>0</v>
      </c>
      <c r="AG3997" s="131">
        <f t="shared" si="690"/>
        <v>0</v>
      </c>
      <c r="AH3997" s="131">
        <f t="shared" si="691"/>
        <v>0</v>
      </c>
      <c r="AI3997" s="131">
        <f>Table5[[#This Row],[Column17]]-Table5[[#This Row],[Column20]]</f>
        <v>0</v>
      </c>
      <c r="AJ3997" s="131">
        <f t="shared" si="692"/>
        <v>0</v>
      </c>
      <c r="AK3997" s="131">
        <f t="shared" si="640"/>
        <v>0</v>
      </c>
      <c r="AL3997" s="131">
        <f t="shared" si="693"/>
        <v>0</v>
      </c>
      <c r="AM3997" s="131" t="str">
        <f t="shared" si="694"/>
        <v/>
      </c>
      <c r="AN3997" s="131" t="str">
        <f t="shared" ca="1" si="697"/>
        <v/>
      </c>
    </row>
    <row r="3998" spans="1:40" ht="20.25" customHeight="1" x14ac:dyDescent="0.3">
      <c r="A3998" s="127"/>
      <c r="B3998" s="164"/>
      <c r="C3998" s="139"/>
      <c r="D3998" s="140"/>
      <c r="E3998" s="139"/>
      <c r="F3998" s="139"/>
      <c r="G3998" s="140"/>
      <c r="H3998" s="139"/>
      <c r="I3998" s="129"/>
      <c r="L3998" s="128"/>
      <c r="M3998" s="128"/>
      <c r="N3998" s="128"/>
      <c r="O3998" s="128"/>
      <c r="P3998" s="128"/>
      <c r="Q3998" s="128"/>
      <c r="R3998" s="128"/>
      <c r="S3998" s="128"/>
      <c r="T3998" s="120">
        <f t="shared" si="686"/>
        <v>0</v>
      </c>
      <c r="U3998" s="131"/>
      <c r="V3998" s="131"/>
      <c r="W3998" s="131">
        <f>SUMIFS($F$3:F3998,$D$3:D3998,D3998,$C$3:C3998,"Buy")+SUMIFS($F$3:F3998,$D$3:D3998,D3998,$C$3:C3998,"Coin Deposit",$E$3:E3998,"&lt;&gt;")</f>
        <v>0</v>
      </c>
      <c r="X3998" s="131">
        <f t="shared" si="687"/>
        <v>0</v>
      </c>
      <c r="Y3998" s="131">
        <f>IF($D3998=Y$1,SUMIFS($H$3:$H3998,$G$3:$G3998,Y$1,$C$3:$C3998,"Sell"),0)</f>
        <v>0</v>
      </c>
      <c r="Z3998" s="131">
        <f t="shared" si="688"/>
        <v>0</v>
      </c>
      <c r="AA3998" s="131">
        <f>IF($D3998=AA$1,SUMIFS($H$3:$H3998,$G$3:$G3998,AA$1,$C$3:$C3998,"Sell"),0)</f>
        <v>0</v>
      </c>
      <c r="AB3998" s="131">
        <f t="shared" si="689"/>
        <v>0</v>
      </c>
      <c r="AC3998" s="131">
        <f>SUMIFS('Deductions and Deposits'!$H:$H,'Deductions and Deposits'!$G:$G,D3998,'Deductions and Deposits'!$F:$F,"&lt;="&amp;B3998)+SUMIFS($F$3:F3998,$D$3:D3998,D3998,$C$3:C3998,"Coin Deposit",$E$3:E3998,"")</f>
        <v>0</v>
      </c>
      <c r="AD3998" s="131">
        <f>SUMIFS('Deductions and Deposits'!$D:$D,'Deductions and Deposits'!$C:$C,D3998)+SUMIFS($F:$F,$D:$D,D3998,$C:$C,"Coin Deduction")</f>
        <v>0</v>
      </c>
      <c r="AE3998" s="131">
        <f>Table5[[#This Row],[Column4]]+Table5[[#This Row],[Column14]]+Table5[[#This Row],[Column19]]+Table5[[#This Row],[Column12]]</f>
        <v>0</v>
      </c>
      <c r="AF3998" s="131">
        <f>Table5[[#This Row],[Column5]]+Table5[[#This Row],[Column13]]+Table5[[#This Row],[Column21]]+Table5[[#This Row],[Column18]]</f>
        <v>0</v>
      </c>
      <c r="AG3998" s="131">
        <f t="shared" si="690"/>
        <v>0</v>
      </c>
      <c r="AH3998" s="131">
        <f t="shared" si="691"/>
        <v>0</v>
      </c>
      <c r="AI3998" s="131">
        <f>Table5[[#This Row],[Column17]]-Table5[[#This Row],[Column20]]</f>
        <v>0</v>
      </c>
      <c r="AJ3998" s="131">
        <f t="shared" si="692"/>
        <v>0</v>
      </c>
      <c r="AK3998" s="131">
        <f t="shared" si="640"/>
        <v>0</v>
      </c>
      <c r="AL3998" s="131">
        <f t="shared" si="693"/>
        <v>0</v>
      </c>
      <c r="AM3998" s="131" t="str">
        <f t="shared" si="694"/>
        <v/>
      </c>
      <c r="AN3998" s="131" t="str">
        <f t="shared" ca="1" si="697"/>
        <v/>
      </c>
    </row>
    <row r="3999" spans="1:40" ht="20.25" customHeight="1" x14ac:dyDescent="0.3">
      <c r="A3999" s="127"/>
      <c r="B3999" s="164"/>
      <c r="C3999" s="139"/>
      <c r="D3999" s="140"/>
      <c r="E3999" s="139"/>
      <c r="F3999" s="139"/>
      <c r="G3999" s="140"/>
      <c r="H3999" s="139"/>
      <c r="I3999" s="129"/>
      <c r="L3999" s="128"/>
      <c r="M3999" s="128"/>
      <c r="N3999" s="128"/>
      <c r="O3999" s="128"/>
      <c r="P3999" s="128"/>
      <c r="Q3999" s="128"/>
      <c r="R3999" s="128"/>
      <c r="S3999" s="128"/>
      <c r="T3999" s="120">
        <f t="shared" si="686"/>
        <v>0</v>
      </c>
      <c r="U3999" s="131"/>
      <c r="V3999" s="131"/>
      <c r="W3999" s="131">
        <f>SUMIFS($F$3:F3999,$D$3:D3999,D3999,$C$3:C3999,"Buy")+SUMIFS($F$3:F3999,$D$3:D3999,D3999,$C$3:C3999,"Coin Deposit",$E$3:E3999,"&lt;&gt;")</f>
        <v>0</v>
      </c>
      <c r="X3999" s="131">
        <f t="shared" si="687"/>
        <v>0</v>
      </c>
      <c r="Y3999" s="131">
        <f>IF($D3999=Y$1,SUMIFS($H$3:$H3999,$G$3:$G3999,Y$1,$C$3:$C3999,"Sell"),0)</f>
        <v>0</v>
      </c>
      <c r="Z3999" s="131">
        <f t="shared" si="688"/>
        <v>0</v>
      </c>
      <c r="AA3999" s="131">
        <f>IF($D3999=AA$1,SUMIFS($H$3:$H3999,$G$3:$G3999,AA$1,$C$3:$C3999,"Sell"),0)</f>
        <v>0</v>
      </c>
      <c r="AB3999" s="131">
        <f t="shared" si="689"/>
        <v>0</v>
      </c>
      <c r="AC3999" s="131">
        <f>SUMIFS('Deductions and Deposits'!$H:$H,'Deductions and Deposits'!$G:$G,D3999,'Deductions and Deposits'!$F:$F,"&lt;="&amp;B3999)+SUMIFS($F$3:F3999,$D$3:D3999,D3999,$C$3:C3999,"Coin Deposit",$E$3:E3999,"")</f>
        <v>0</v>
      </c>
      <c r="AD3999" s="131">
        <f>SUMIFS('Deductions and Deposits'!$D:$D,'Deductions and Deposits'!$C:$C,D3999)+SUMIFS($F:$F,$D:$D,D3999,$C:$C,"Coin Deduction")</f>
        <v>0</v>
      </c>
      <c r="AE3999" s="131">
        <f>Table5[[#This Row],[Column4]]+Table5[[#This Row],[Column14]]+Table5[[#This Row],[Column19]]+Table5[[#This Row],[Column12]]</f>
        <v>0</v>
      </c>
      <c r="AF3999" s="131">
        <f>Table5[[#This Row],[Column5]]+Table5[[#This Row],[Column13]]+Table5[[#This Row],[Column21]]+Table5[[#This Row],[Column18]]</f>
        <v>0</v>
      </c>
      <c r="AG3999" s="131">
        <f t="shared" si="690"/>
        <v>0</v>
      </c>
      <c r="AH3999" s="131">
        <f t="shared" si="691"/>
        <v>0</v>
      </c>
      <c r="AI3999" s="131">
        <f>Table5[[#This Row],[Column17]]-Table5[[#This Row],[Column20]]</f>
        <v>0</v>
      </c>
      <c r="AJ3999" s="131">
        <f t="shared" si="692"/>
        <v>0</v>
      </c>
      <c r="AK3999" s="131">
        <f t="shared" si="640"/>
        <v>0</v>
      </c>
      <c r="AL3999" s="131">
        <f t="shared" si="693"/>
        <v>0</v>
      </c>
      <c r="AM3999" s="131" t="str">
        <f t="shared" si="694"/>
        <v/>
      </c>
      <c r="AN3999" s="131" t="str">
        <f t="shared" ca="1" si="697"/>
        <v/>
      </c>
    </row>
    <row r="4000" spans="1:40" ht="20.25" customHeight="1" x14ac:dyDescent="0.3">
      <c r="A4000" s="132"/>
      <c r="B4000" s="169"/>
      <c r="C4000" s="170"/>
      <c r="D4000" s="171"/>
      <c r="E4000" s="170"/>
      <c r="F4000" s="170"/>
      <c r="G4000" s="171"/>
      <c r="H4000" s="170"/>
      <c r="I4000" s="129"/>
      <c r="L4000" s="133"/>
      <c r="M4000" s="133"/>
      <c r="N4000" s="133"/>
      <c r="O4000" s="133"/>
      <c r="P4000" s="133"/>
      <c r="Q4000" s="133"/>
      <c r="R4000" s="133"/>
      <c r="S4000" s="133"/>
      <c r="T4000" s="120">
        <f t="shared" si="686"/>
        <v>0</v>
      </c>
      <c r="U4000" s="131"/>
      <c r="V4000" s="131"/>
      <c r="W4000" s="131">
        <f>SUMIFS($F$3:F4000,$D$3:D4000,D4000,$C$3:C4000,"Buy")+SUMIFS($F$3:F4000,$D$3:D4000,D4000,$C$3:C4000,"Coin Deposit",$E$3:E4000,"&lt;&gt;")</f>
        <v>0</v>
      </c>
      <c r="X4000" s="131">
        <f t="shared" si="687"/>
        <v>0</v>
      </c>
      <c r="Y4000" s="131">
        <f>IF($D4000=Y$1,SUMIFS($H$3:$H4000,$G$3:$G4000,Y$1,$C$3:$C4000,"Sell"),0)</f>
        <v>0</v>
      </c>
      <c r="Z4000" s="131">
        <f t="shared" si="688"/>
        <v>0</v>
      </c>
      <c r="AA4000" s="131">
        <f>IF($D4000=AA$1,SUMIFS($H$3:$H4000,$G$3:$G4000,AA$1,$C$3:$C4000,"Sell"),0)</f>
        <v>0</v>
      </c>
      <c r="AB4000" s="131">
        <f t="shared" si="689"/>
        <v>0</v>
      </c>
      <c r="AC4000" s="131">
        <f>SUMIFS('Deductions and Deposits'!$H:$H,'Deductions and Deposits'!$G:$G,D4000,'Deductions and Deposits'!$F:$F,"&lt;="&amp;B4000)+SUMIFS($F$3:F4000,$D$3:D4000,D4000,$C$3:C4000,"Coin Deposit",$E$3:E4000,"")</f>
        <v>0</v>
      </c>
      <c r="AD4000" s="131">
        <f>SUMIFS('Deductions and Deposits'!$D:$D,'Deductions and Deposits'!$C:$C,D4000)+SUMIFS($F:$F,$D:$D,D4000,$C:$C,"Coin Deduction")</f>
        <v>0</v>
      </c>
      <c r="AE4000" s="131">
        <f>Table5[[#This Row],[Column4]]+Table5[[#This Row],[Column14]]+Table5[[#This Row],[Column19]]+Table5[[#This Row],[Column12]]</f>
        <v>0</v>
      </c>
      <c r="AF4000" s="131">
        <f>Table5[[#This Row],[Column5]]+Table5[[#This Row],[Column13]]+Table5[[#This Row],[Column21]]+Table5[[#This Row],[Column18]]</f>
        <v>0</v>
      </c>
      <c r="AG4000" s="131">
        <f t="shared" si="690"/>
        <v>0</v>
      </c>
      <c r="AH4000" s="131">
        <f t="shared" si="691"/>
        <v>0</v>
      </c>
      <c r="AI4000" s="131">
        <f>Table5[[#This Row],[Column17]]-Table5[[#This Row],[Column20]]</f>
        <v>0</v>
      </c>
      <c r="AJ4000" s="131">
        <f t="shared" si="692"/>
        <v>0</v>
      </c>
      <c r="AK4000" s="131">
        <f t="shared" si="640"/>
        <v>0</v>
      </c>
      <c r="AL4000" s="131">
        <f t="shared" si="693"/>
        <v>0</v>
      </c>
      <c r="AM4000" s="131" t="str">
        <f t="shared" si="694"/>
        <v/>
      </c>
      <c r="AN4000" s="131" t="str">
        <f t="shared" ca="1" si="697"/>
        <v>key</v>
      </c>
    </row>
    <row r="4001" spans="1:19" x14ac:dyDescent="0.25">
      <c r="A4001" s="127"/>
      <c r="B4001" s="133"/>
      <c r="C4001" s="133"/>
      <c r="D4001" s="133"/>
      <c r="E4001" s="133"/>
      <c r="F4001" s="133"/>
      <c r="G4001" s="133"/>
      <c r="H4001" s="133"/>
      <c r="I4001" s="129"/>
      <c r="L4001" s="133"/>
      <c r="M4001" s="133"/>
      <c r="N4001" s="133"/>
      <c r="O4001" s="133"/>
      <c r="P4001" s="133"/>
      <c r="Q4001" s="133"/>
      <c r="R4001" s="133"/>
      <c r="S4001" s="133"/>
    </row>
    <row r="4002" spans="1:19" ht="15.75" thickBot="1" x14ac:dyDescent="0.3">
      <c r="A4002" s="127"/>
      <c r="B4002" s="134"/>
      <c r="C4002" s="134"/>
      <c r="D4002" s="134"/>
      <c r="E4002" s="134"/>
      <c r="F4002" s="134"/>
      <c r="G4002" s="134"/>
      <c r="H4002" s="134"/>
      <c r="I4002" s="129"/>
      <c r="L4002" s="133"/>
      <c r="M4002" s="133"/>
      <c r="N4002" s="133"/>
      <c r="O4002" s="133"/>
      <c r="P4002" s="133"/>
      <c r="Q4002" s="133"/>
      <c r="R4002" s="133"/>
      <c r="S4002" s="133"/>
    </row>
  </sheetData>
  <sheetProtection algorithmName="SHA-512" hashValue="MjgaT3IpXUJfYfFr6Me8EV8PVjO4aKzKXQV2Wt8zTjyoCe46GFKAA7NB6C3D9IqXid8jByiC/2uANeRsWhPEJQ==" saltValue="OjApgztO5FMsDIPJCZ82YA==" spinCount="100000" sheet="1" formatCells="0" formatRows="0" insertColumns="0" insertRows="0" insertHyperlinks="0" deleteRows="0"/>
  <conditionalFormatting sqref="G1:H1048576">
    <cfRule type="expression" dxfId="44" priority="8">
      <formula>OR($C1="coin deposit",$C1="coin deduction")</formula>
    </cfRule>
  </conditionalFormatting>
  <conditionalFormatting sqref="E1:E1048576">
    <cfRule type="expression" dxfId="43" priority="1">
      <formula>$C1="coin deduction"</formula>
    </cfRule>
    <cfRule type="expression" dxfId="42" priority="2">
      <formula>ncs="A"</formula>
    </cfRule>
    <cfRule type="expression" dxfId="41" priority="4">
      <formula>ncs="B"</formula>
    </cfRule>
    <cfRule type="expression" dxfId="40" priority="5">
      <formula>ncs="c"</formula>
    </cfRule>
    <cfRule type="expression" dxfId="39" priority="6">
      <formula>ncs="D"</formula>
    </cfRule>
    <cfRule type="expression" dxfId="38" priority="7">
      <formula>ncs="E"</formula>
    </cfRule>
    <cfRule type="expression" dxfId="37" priority="12">
      <formula>ncs="F"</formula>
    </cfRule>
  </conditionalFormatting>
  <conditionalFormatting sqref="H1:H1048576">
    <cfRule type="expression" dxfId="36" priority="9">
      <formula>G1="NZD"</formula>
    </cfRule>
    <cfRule type="expression" dxfId="35" priority="10">
      <formula>G1="GBP"</formula>
    </cfRule>
    <cfRule type="expression" dxfId="34" priority="11">
      <formula>G1="EUR"</formula>
    </cfRule>
    <cfRule type="expression" dxfId="33" priority="19">
      <formula>G1="USD"</formula>
    </cfRule>
    <cfRule type="expression" dxfId="32" priority="35">
      <formula>G1="CAD"</formula>
    </cfRule>
    <cfRule type="expression" dxfId="31" priority="37">
      <formula>G1="AUD"</formula>
    </cfRule>
    <cfRule type="expression" dxfId="30" priority="39">
      <formula>G1="ETH"</formula>
    </cfRule>
    <cfRule type="expression" dxfId="29" priority="40">
      <formula>G1="BTC"</formula>
    </cfRule>
  </conditionalFormatting>
  <dataValidations count="14">
    <dataValidation allowBlank="1" showInputMessage="1" showErrorMessage="1" promptTitle="Date" prompt="Type in the date of the trade in the mm/dd/yyyy format. Using the two-digit year is also acceptable." sqref="B2" xr:uid="{F406F744-0D06-48ED-832C-E51C1257B340}"/>
    <dataValidation allowBlank="1" showInputMessage="1" showErrorMessage="1" promptTitle="Action" prompt="Choose buy, sell, coin deposit, or coin deduction from the drop-down arrow to the right of the cell." sqref="C2" xr:uid="{8D068F7D-D4E7-4BF9-AEDA-5DB9EB9DB4EA}"/>
    <dataValidation allowBlank="1" showInputMessage="1" showErrorMessage="1" promptTitle="Asset" prompt="Type in the quantity of coins you are buying, selling, depositing, or deducting." sqref="F2" xr:uid="{A0AA9717-4995-4BD3-8537-1959B1EF357F}"/>
    <dataValidation allowBlank="1" showInputMessage="1" showErrorMessage="1" prompt="From the drop-down arrow on the right of the cell, select the currency used for the purchase of this coin, or the currency the coin is being sold into. See the User Guide for more information. " sqref="G2" xr:uid="{4043E41B-E1F7-4C3A-B694-B16627185E52}"/>
    <dataValidation allowBlank="1" showInputMessage="1" showErrorMessage="1" promptTitle="Asset Price" prompt="Type the price of the asset being bought or sold. Asset price must be in terms of the currency being used for the purchase or  the currency the asset is being sold into. This currency label (BTC, $, etc)  will automatically be affixed to the number. " sqref="F2" xr:uid="{ED1A88D5-E553-4C74-8DCC-DCF62CB5A623}"/>
    <dataValidation allowBlank="1" showInputMessage="1" showErrorMessage="1" promptTitle="Quantity" prompt="Type the quantity of the asset being bought or sold." sqref="F2" xr:uid="{583F041D-ADBE-4066-B8C2-91DC389A3813}"/>
    <dataValidation allowBlank="1" showInputMessage="1" showErrorMessage="1" prompt="Type the total cost or proceed of the transaction. Number must include all trading fees and commissions, and must be in terms of the currency used for the purchase or currency asset is being sold into. Currency label will automatically be affixed." sqref="H2" xr:uid="{D5006D11-8A5E-4AA9-89D1-475B90FB4FBF}"/>
    <dataValidation type="decimal" operator="greaterThanOrEqual" allowBlank="1" showInputMessage="1" showErrorMessage="1" errorTitle="Number_only" error="Enter number without currency label. Label will be affixed automatically." sqref="H3:H4000" xr:uid="{A8E55DF8-78F4-41CF-A726-B01B54D6575D}">
      <formula1>0</formula1>
    </dataValidation>
    <dataValidation type="decimal" operator="greaterThan" allowBlank="1" showInputMessage="1" showErrorMessage="1" errorTitle="Enter_Number_Only" error="Enter number without currency label. Label will be affixed automatically." sqref="F3:F4000" xr:uid="{12D402B2-AB4A-4D30-95DE-C595A07FD7D1}">
      <formula1>0</formula1>
    </dataValidation>
    <dataValidation type="list" allowBlank="1" showInputMessage="1" showErrorMessage="1" errorTitle="select using arrow" error="Please use the drop-down arrow to the right of this cell to make a selection." sqref="G3:G4000" xr:uid="{0C7BED74-BC56-4338-A9D5-6F49A1EC7254}">
      <formula1>INDIRECT(C3)</formula1>
    </dataValidation>
    <dataValidation allowBlank="1" showInputMessage="1" showErrorMessage="1" promptTitle="Asset" prompt="Type in the symbol of the asset you are buying, selling, depositing, or deductiing. Examples: BTC, ETH, SC, DASH etc." sqref="D2" xr:uid="{DFBFA081-3F5E-4768-823F-30920FCD580F}"/>
    <dataValidation allowBlank="1" showInputMessage="1" showErrorMessage="1" promptTitle="Asset" prompt="Type the price of the coin at the time of the transaction. Currency symbol will automatically be affixed to the number typed into the cell." sqref="E2" xr:uid="{00AE135A-CD5C-44E9-90A4-EA135F8640B3}"/>
    <dataValidation allowBlank="1" showInputMessage="1" showErrorMessage="1" promptTitle="Asset Price" prompt="Type the price of the coin at the time of the transaction. Currency symbol will automatically be affixed to the number typed into the cell." sqref="E2" xr:uid="{D5125184-E8E8-4E29-B4DA-8FCF70F25335}"/>
    <dataValidation type="decimal" operator="greaterThanOrEqual" allowBlank="1" showInputMessage="1" showErrorMessage="1" errorTitle="Enter_Number_Only" error="Enter number without currency label. Label will be affixed automatically." sqref="E3:E4000" xr:uid="{52ED5070-5F0C-4DC4-9E72-A2F0723E0007}">
      <formula1>0</formula1>
    </dataValidation>
  </dataValidations>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error="Select either Buy ,Sell, Coin Deposit, or Coin Deduction from the dropdown arrow to the right of the cell." xr:uid="{BC0A0A90-2A66-419D-BC5D-3D6141B3A0A1}">
          <x14:formula1>
            <xm:f>backend!$C$1:$C$4</xm:f>
          </x14:formula1>
          <xm:sqref>C3:C4000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102"/>
  <sheetViews>
    <sheetView topLeftCell="K1" zoomScale="124" zoomScaleNormal="124" workbookViewId="0">
      <selection activeCell="J1" sqref="A1:J1048576"/>
    </sheetView>
  </sheetViews>
  <sheetFormatPr defaultRowHeight="15" x14ac:dyDescent="0.25"/>
  <cols>
    <col min="1" max="1" width="3.28515625" hidden="1" customWidth="1"/>
    <col min="2" max="2" width="13.28515625" hidden="1" customWidth="1"/>
    <col min="3" max="3" width="17.5703125" style="16" hidden="1" customWidth="1"/>
    <col min="4" max="4" width="21.28515625" style="16" hidden="1" customWidth="1"/>
    <col min="5" max="5" width="36.7109375" hidden="1" customWidth="1"/>
    <col min="6" max="6" width="14.7109375" hidden="1" customWidth="1"/>
    <col min="7" max="7" width="16" hidden="1" customWidth="1"/>
    <col min="8" max="8" width="25.140625" hidden="1" customWidth="1"/>
    <col min="9" max="9" width="35" hidden="1" customWidth="1"/>
    <col min="10" max="10" width="0" hidden="1" customWidth="1"/>
  </cols>
  <sheetData>
    <row r="1" spans="2:9" ht="16.5" customHeight="1" thickBot="1" x14ac:dyDescent="0.3">
      <c r="B1" s="31"/>
      <c r="C1" s="70"/>
      <c r="D1" s="70"/>
      <c r="E1" s="31"/>
      <c r="F1" s="31"/>
      <c r="G1" s="31"/>
      <c r="H1" s="31"/>
      <c r="I1" s="31"/>
    </row>
    <row r="2" spans="2:9" ht="36" customHeight="1" x14ac:dyDescent="0.25">
      <c r="B2" s="66"/>
      <c r="C2" s="67"/>
      <c r="D2" s="67"/>
      <c r="E2" s="68"/>
      <c r="F2" s="68"/>
      <c r="G2" s="68"/>
      <c r="H2" s="68"/>
      <c r="I2" s="69"/>
    </row>
    <row r="3" spans="2:9" ht="19.5" customHeight="1" x14ac:dyDescent="0.25">
      <c r="B3" s="54"/>
      <c r="C3" s="60"/>
      <c r="D3" s="60"/>
      <c r="E3" s="55"/>
      <c r="F3" s="55"/>
      <c r="G3" s="55"/>
      <c r="H3" s="55"/>
      <c r="I3" s="56"/>
    </row>
    <row r="4" spans="2:9" ht="55.5" customHeight="1" x14ac:dyDescent="0.25">
      <c r="B4" s="61" t="s">
        <v>9</v>
      </c>
      <c r="C4" s="62" t="s">
        <v>1</v>
      </c>
      <c r="D4" s="63" t="s">
        <v>4826</v>
      </c>
      <c r="E4" s="64" t="s">
        <v>3375</v>
      </c>
      <c r="F4" s="65" t="s">
        <v>9</v>
      </c>
      <c r="G4" s="62" t="s">
        <v>1</v>
      </c>
      <c r="H4" s="63" t="s">
        <v>4827</v>
      </c>
      <c r="I4" s="64" t="s">
        <v>3375</v>
      </c>
    </row>
    <row r="5" spans="2:9" x14ac:dyDescent="0.25">
      <c r="B5" s="13"/>
      <c r="C5" s="12"/>
      <c r="D5" s="12"/>
      <c r="E5" s="2"/>
      <c r="F5" s="13"/>
      <c r="G5" s="12"/>
      <c r="H5" s="12"/>
      <c r="I5" s="2"/>
    </row>
    <row r="6" spans="2:9" x14ac:dyDescent="0.25">
      <c r="B6" s="1"/>
      <c r="C6" s="12"/>
      <c r="D6" s="12"/>
      <c r="E6" s="2"/>
      <c r="F6" s="13"/>
      <c r="G6" s="12"/>
      <c r="H6" s="12"/>
      <c r="I6" s="2"/>
    </row>
    <row r="7" spans="2:9" x14ac:dyDescent="0.25">
      <c r="B7" s="1"/>
      <c r="C7" s="12"/>
      <c r="D7" s="12"/>
      <c r="E7" s="2"/>
      <c r="F7" s="13"/>
      <c r="G7" s="12"/>
      <c r="H7" s="12"/>
      <c r="I7" s="2"/>
    </row>
    <row r="8" spans="2:9" x14ac:dyDescent="0.25">
      <c r="B8" s="1"/>
      <c r="C8" s="12"/>
      <c r="D8" s="12"/>
      <c r="E8" s="2"/>
      <c r="F8" s="1"/>
      <c r="G8" s="12"/>
      <c r="H8" s="12"/>
      <c r="I8" s="2"/>
    </row>
    <row r="9" spans="2:9" x14ac:dyDescent="0.25">
      <c r="B9" s="1"/>
      <c r="C9" s="12"/>
      <c r="D9" s="12"/>
      <c r="E9" s="2"/>
      <c r="F9" s="1"/>
      <c r="G9" s="12"/>
      <c r="H9" s="12"/>
      <c r="I9" s="2"/>
    </row>
    <row r="10" spans="2:9" x14ac:dyDescent="0.25">
      <c r="B10" s="1"/>
      <c r="C10" s="12"/>
      <c r="D10" s="12"/>
      <c r="E10" s="2"/>
      <c r="F10" s="1"/>
      <c r="G10" s="12"/>
      <c r="H10" s="12"/>
      <c r="I10" s="2"/>
    </row>
    <row r="11" spans="2:9" x14ac:dyDescent="0.25">
      <c r="B11" s="1"/>
      <c r="C11" s="12"/>
      <c r="D11" s="12"/>
      <c r="E11" s="2"/>
      <c r="F11" s="1"/>
      <c r="G11" s="12"/>
      <c r="H11" s="12"/>
      <c r="I11" s="2"/>
    </row>
    <row r="12" spans="2:9" x14ac:dyDescent="0.25">
      <c r="B12" s="1"/>
      <c r="C12" s="12"/>
      <c r="D12" s="12"/>
      <c r="E12" s="2"/>
      <c r="F12" s="1"/>
      <c r="G12" s="12"/>
      <c r="H12" s="12"/>
      <c r="I12" s="2"/>
    </row>
    <row r="13" spans="2:9" x14ac:dyDescent="0.25">
      <c r="B13" s="1"/>
      <c r="C13" s="12"/>
      <c r="D13" s="12"/>
      <c r="E13" s="2"/>
      <c r="F13" s="1"/>
      <c r="G13" s="12"/>
      <c r="H13" s="12"/>
      <c r="I13" s="2"/>
    </row>
    <row r="14" spans="2:9" x14ac:dyDescent="0.25">
      <c r="B14" s="1"/>
      <c r="C14" s="12"/>
      <c r="D14" s="12"/>
      <c r="E14" s="2"/>
      <c r="F14" s="1"/>
      <c r="G14" s="12"/>
      <c r="H14" s="12"/>
      <c r="I14" s="2"/>
    </row>
    <row r="15" spans="2:9" x14ac:dyDescent="0.25">
      <c r="B15" s="1"/>
      <c r="C15" s="12"/>
      <c r="D15" s="12"/>
      <c r="E15" s="2"/>
      <c r="F15" s="1"/>
      <c r="G15" s="12"/>
      <c r="H15" s="12"/>
      <c r="I15" s="2"/>
    </row>
    <row r="16" spans="2:9" x14ac:dyDescent="0.25">
      <c r="B16" s="1"/>
      <c r="C16" s="12"/>
      <c r="D16" s="12"/>
      <c r="E16" s="2"/>
      <c r="F16" s="1"/>
      <c r="G16" s="12"/>
      <c r="H16" s="12"/>
      <c r="I16" s="2"/>
    </row>
    <row r="17" spans="2:9" x14ac:dyDescent="0.25">
      <c r="B17" s="1"/>
      <c r="C17" s="12"/>
      <c r="D17" s="12"/>
      <c r="E17" s="2"/>
      <c r="F17" s="1"/>
      <c r="G17" s="12"/>
      <c r="H17" s="12"/>
      <c r="I17" s="2"/>
    </row>
    <row r="18" spans="2:9" x14ac:dyDescent="0.25">
      <c r="B18" s="1"/>
      <c r="C18" s="12"/>
      <c r="D18" s="12"/>
      <c r="E18" s="2"/>
      <c r="F18" s="1"/>
      <c r="G18" s="12"/>
      <c r="H18" s="12"/>
      <c r="I18" s="2"/>
    </row>
    <row r="19" spans="2:9" x14ac:dyDescent="0.25">
      <c r="B19" s="1"/>
      <c r="C19" s="12"/>
      <c r="D19" s="12"/>
      <c r="E19" s="2"/>
      <c r="F19" s="1"/>
      <c r="G19" s="12"/>
      <c r="H19" s="12"/>
      <c r="I19" s="2"/>
    </row>
    <row r="20" spans="2:9" x14ac:dyDescent="0.25">
      <c r="B20" s="1"/>
      <c r="C20" s="12"/>
      <c r="D20" s="12"/>
      <c r="E20" s="2"/>
      <c r="F20" s="1"/>
      <c r="G20" s="12"/>
      <c r="H20" s="12"/>
      <c r="I20" s="2"/>
    </row>
    <row r="21" spans="2:9" x14ac:dyDescent="0.25">
      <c r="B21" s="1"/>
      <c r="C21" s="12"/>
      <c r="D21" s="12"/>
      <c r="E21" s="2"/>
      <c r="F21" s="1"/>
      <c r="G21" s="12"/>
      <c r="H21" s="12"/>
      <c r="I21" s="2"/>
    </row>
    <row r="22" spans="2:9" x14ac:dyDescent="0.25">
      <c r="B22" s="1"/>
      <c r="C22" s="12"/>
      <c r="D22" s="12"/>
      <c r="E22" s="2"/>
      <c r="F22" s="1"/>
      <c r="G22" s="12"/>
      <c r="H22" s="12"/>
      <c r="I22" s="2"/>
    </row>
    <row r="23" spans="2:9" x14ac:dyDescent="0.25">
      <c r="B23" s="1"/>
      <c r="C23" s="12"/>
      <c r="D23" s="12"/>
      <c r="E23" s="2"/>
      <c r="F23" s="1"/>
      <c r="G23" s="12"/>
      <c r="H23" s="12"/>
      <c r="I23" s="2"/>
    </row>
    <row r="24" spans="2:9" x14ac:dyDescent="0.25">
      <c r="B24" s="1"/>
      <c r="C24" s="12"/>
      <c r="D24" s="12"/>
      <c r="E24" s="2"/>
      <c r="F24" s="1"/>
      <c r="G24" s="12"/>
      <c r="H24" s="12"/>
      <c r="I24" s="2"/>
    </row>
    <row r="25" spans="2:9" x14ac:dyDescent="0.25">
      <c r="B25" s="1"/>
      <c r="C25" s="12"/>
      <c r="D25" s="12"/>
      <c r="E25" s="2"/>
      <c r="F25" s="1"/>
      <c r="G25" s="12"/>
      <c r="H25" s="12"/>
      <c r="I25" s="2"/>
    </row>
    <row r="26" spans="2:9" x14ac:dyDescent="0.25">
      <c r="B26" s="1"/>
      <c r="C26" s="12"/>
      <c r="D26" s="12"/>
      <c r="E26" s="2"/>
      <c r="F26" s="1"/>
      <c r="G26" s="12"/>
      <c r="H26" s="12"/>
      <c r="I26" s="2"/>
    </row>
    <row r="27" spans="2:9" x14ac:dyDescent="0.25">
      <c r="B27" s="1"/>
      <c r="C27" s="12"/>
      <c r="D27" s="12"/>
      <c r="E27" s="2"/>
      <c r="F27" s="1"/>
      <c r="G27" s="12"/>
      <c r="H27" s="12"/>
      <c r="I27" s="2"/>
    </row>
    <row r="28" spans="2:9" x14ac:dyDescent="0.25">
      <c r="B28" s="1"/>
      <c r="C28" s="12"/>
      <c r="D28" s="12"/>
      <c r="E28" s="2"/>
      <c r="F28" s="1"/>
      <c r="G28" s="12"/>
      <c r="H28" s="12"/>
      <c r="I28" s="2"/>
    </row>
    <row r="29" spans="2:9" x14ac:dyDescent="0.25">
      <c r="B29" s="1"/>
      <c r="C29" s="12"/>
      <c r="D29" s="12"/>
      <c r="E29" s="2"/>
      <c r="F29" s="1"/>
      <c r="G29" s="12"/>
      <c r="H29" s="12"/>
      <c r="I29" s="2"/>
    </row>
    <row r="30" spans="2:9" x14ac:dyDescent="0.25">
      <c r="B30" s="1"/>
      <c r="C30" s="12"/>
      <c r="D30" s="12"/>
      <c r="E30" s="2"/>
      <c r="F30" s="1"/>
      <c r="G30" s="12"/>
      <c r="H30" s="12"/>
      <c r="I30" s="2"/>
    </row>
    <row r="31" spans="2:9" x14ac:dyDescent="0.25">
      <c r="B31" s="1"/>
      <c r="C31" s="12"/>
      <c r="D31" s="12"/>
      <c r="E31" s="2"/>
      <c r="F31" s="1"/>
      <c r="G31" s="12"/>
      <c r="H31" s="12"/>
      <c r="I31" s="2"/>
    </row>
    <row r="32" spans="2:9" x14ac:dyDescent="0.25">
      <c r="B32" s="1"/>
      <c r="C32" s="12"/>
      <c r="D32" s="12"/>
      <c r="E32" s="2"/>
      <c r="F32" s="1"/>
      <c r="G32" s="12"/>
      <c r="H32" s="12"/>
      <c r="I32" s="2"/>
    </row>
    <row r="33" spans="2:9" x14ac:dyDescent="0.25">
      <c r="B33" s="1"/>
      <c r="C33" s="12"/>
      <c r="D33" s="12"/>
      <c r="E33" s="2"/>
      <c r="F33" s="1"/>
      <c r="G33" s="12"/>
      <c r="H33" s="12"/>
      <c r="I33" s="2"/>
    </row>
    <row r="34" spans="2:9" x14ac:dyDescent="0.25">
      <c r="B34" s="1"/>
      <c r="C34" s="12"/>
      <c r="D34" s="12"/>
      <c r="E34" s="2"/>
      <c r="F34" s="1"/>
      <c r="G34" s="12"/>
      <c r="H34" s="12"/>
      <c r="I34" s="2"/>
    </row>
    <row r="35" spans="2:9" x14ac:dyDescent="0.25">
      <c r="B35" s="1"/>
      <c r="C35" s="12"/>
      <c r="D35" s="12"/>
      <c r="E35" s="2"/>
      <c r="F35" s="1"/>
      <c r="G35" s="12"/>
      <c r="H35" s="12"/>
      <c r="I35" s="2"/>
    </row>
    <row r="36" spans="2:9" x14ac:dyDescent="0.25">
      <c r="B36" s="1"/>
      <c r="C36" s="12"/>
      <c r="D36" s="12"/>
      <c r="E36" s="2"/>
      <c r="F36" s="1"/>
      <c r="G36" s="12"/>
      <c r="H36" s="12"/>
      <c r="I36" s="2"/>
    </row>
    <row r="37" spans="2:9" x14ac:dyDescent="0.25">
      <c r="B37" s="1"/>
      <c r="C37" s="12"/>
      <c r="D37" s="12"/>
      <c r="E37" s="2"/>
      <c r="F37" s="1"/>
      <c r="G37" s="12"/>
      <c r="H37" s="12"/>
      <c r="I37" s="2"/>
    </row>
    <row r="38" spans="2:9" x14ac:dyDescent="0.25">
      <c r="B38" s="1"/>
      <c r="C38" s="12"/>
      <c r="D38" s="12"/>
      <c r="E38" s="2"/>
      <c r="F38" s="1"/>
      <c r="G38" s="12"/>
      <c r="H38" s="12"/>
      <c r="I38" s="2"/>
    </row>
    <row r="39" spans="2:9" x14ac:dyDescent="0.25">
      <c r="B39" s="1"/>
      <c r="C39" s="12"/>
      <c r="D39" s="12"/>
      <c r="E39" s="2"/>
      <c r="F39" s="1"/>
      <c r="G39" s="12"/>
      <c r="H39" s="12"/>
      <c r="I39" s="2"/>
    </row>
    <row r="40" spans="2:9" x14ac:dyDescent="0.25">
      <c r="B40" s="1"/>
      <c r="C40" s="12"/>
      <c r="D40" s="12"/>
      <c r="E40" s="2"/>
      <c r="F40" s="1"/>
      <c r="G40" s="12"/>
      <c r="H40" s="12"/>
      <c r="I40" s="2"/>
    </row>
    <row r="41" spans="2:9" x14ac:dyDescent="0.25">
      <c r="B41" s="1"/>
      <c r="C41" s="12"/>
      <c r="D41" s="12"/>
      <c r="E41" s="2"/>
      <c r="F41" s="1"/>
      <c r="G41" s="12"/>
      <c r="H41" s="12"/>
      <c r="I41" s="2"/>
    </row>
    <row r="42" spans="2:9" x14ac:dyDescent="0.25">
      <c r="B42" s="1"/>
      <c r="C42" s="12"/>
      <c r="D42" s="12"/>
      <c r="E42" s="2"/>
      <c r="F42" s="1"/>
      <c r="G42" s="12"/>
      <c r="H42" s="12"/>
      <c r="I42" s="2"/>
    </row>
    <row r="43" spans="2:9" x14ac:dyDescent="0.25">
      <c r="B43" s="1"/>
      <c r="C43" s="12"/>
      <c r="D43" s="12"/>
      <c r="E43" s="2"/>
      <c r="F43" s="1"/>
      <c r="G43" s="12"/>
      <c r="H43" s="12"/>
      <c r="I43" s="2"/>
    </row>
    <row r="44" spans="2:9" x14ac:dyDescent="0.25">
      <c r="B44" s="1"/>
      <c r="C44" s="12"/>
      <c r="D44" s="12"/>
      <c r="E44" s="2"/>
      <c r="F44" s="1"/>
      <c r="G44" s="12"/>
      <c r="H44" s="12"/>
      <c r="I44" s="2"/>
    </row>
    <row r="45" spans="2:9" x14ac:dyDescent="0.25">
      <c r="B45" s="1"/>
      <c r="C45" s="12"/>
      <c r="D45" s="12"/>
      <c r="E45" s="2"/>
      <c r="F45" s="1"/>
      <c r="G45" s="12"/>
      <c r="H45" s="12"/>
      <c r="I45" s="2"/>
    </row>
    <row r="46" spans="2:9" x14ac:dyDescent="0.25">
      <c r="B46" s="1"/>
      <c r="C46" s="12"/>
      <c r="D46" s="12"/>
      <c r="E46" s="2"/>
      <c r="F46" s="1"/>
      <c r="G46" s="12"/>
      <c r="H46" s="12"/>
      <c r="I46" s="2"/>
    </row>
    <row r="47" spans="2:9" x14ac:dyDescent="0.25">
      <c r="B47" s="1"/>
      <c r="C47" s="12"/>
      <c r="D47" s="12"/>
      <c r="E47" s="2"/>
      <c r="F47" s="1"/>
      <c r="G47" s="12"/>
      <c r="H47" s="12"/>
      <c r="I47" s="2"/>
    </row>
    <row r="48" spans="2:9" x14ac:dyDescent="0.25">
      <c r="B48" s="1"/>
      <c r="C48" s="12"/>
      <c r="D48" s="12"/>
      <c r="E48" s="2"/>
      <c r="F48" s="1"/>
      <c r="G48" s="12"/>
      <c r="H48" s="12"/>
      <c r="I48" s="2"/>
    </row>
    <row r="49" spans="2:9" x14ac:dyDescent="0.25">
      <c r="B49" s="1"/>
      <c r="C49" s="12"/>
      <c r="D49" s="12"/>
      <c r="E49" s="2"/>
      <c r="F49" s="1"/>
      <c r="G49" s="12"/>
      <c r="H49" s="12"/>
      <c r="I49" s="2"/>
    </row>
    <row r="50" spans="2:9" x14ac:dyDescent="0.25">
      <c r="B50" s="1"/>
      <c r="C50" s="12"/>
      <c r="D50" s="12"/>
      <c r="E50" s="2"/>
      <c r="F50" s="1"/>
      <c r="G50" s="12"/>
      <c r="H50" s="12"/>
      <c r="I50" s="2"/>
    </row>
    <row r="51" spans="2:9" x14ac:dyDescent="0.25">
      <c r="B51" s="1"/>
      <c r="C51" s="12"/>
      <c r="D51" s="12"/>
      <c r="E51" s="2"/>
      <c r="F51" s="1"/>
      <c r="G51" s="12"/>
      <c r="H51" s="12"/>
      <c r="I51" s="2"/>
    </row>
    <row r="52" spans="2:9" x14ac:dyDescent="0.25">
      <c r="B52" s="1"/>
      <c r="C52" s="12"/>
      <c r="D52" s="12"/>
      <c r="E52" s="2"/>
      <c r="F52" s="1"/>
      <c r="G52" s="12"/>
      <c r="H52" s="12"/>
      <c r="I52" s="2"/>
    </row>
    <row r="53" spans="2:9" x14ac:dyDescent="0.25">
      <c r="B53" s="1"/>
      <c r="C53" s="12"/>
      <c r="D53" s="12"/>
      <c r="E53" s="2"/>
      <c r="F53" s="1"/>
      <c r="G53" s="12"/>
      <c r="H53" s="12"/>
      <c r="I53" s="2"/>
    </row>
    <row r="54" spans="2:9" x14ac:dyDescent="0.25">
      <c r="B54" s="1"/>
      <c r="C54" s="12"/>
      <c r="D54" s="12"/>
      <c r="E54" s="2"/>
      <c r="F54" s="1"/>
      <c r="G54" s="12"/>
      <c r="H54" s="12"/>
      <c r="I54" s="2"/>
    </row>
    <row r="55" spans="2:9" x14ac:dyDescent="0.25">
      <c r="B55" s="1"/>
      <c r="C55" s="12"/>
      <c r="D55" s="12"/>
      <c r="E55" s="2"/>
      <c r="F55" s="1"/>
      <c r="G55" s="12"/>
      <c r="H55" s="12"/>
      <c r="I55" s="2"/>
    </row>
    <row r="56" spans="2:9" x14ac:dyDescent="0.25">
      <c r="B56" s="1"/>
      <c r="C56" s="12"/>
      <c r="D56" s="12"/>
      <c r="E56" s="2"/>
      <c r="F56" s="1"/>
      <c r="G56" s="12"/>
      <c r="H56" s="12"/>
      <c r="I56" s="2"/>
    </row>
    <row r="57" spans="2:9" x14ac:dyDescent="0.25">
      <c r="B57" s="1"/>
      <c r="C57" s="12"/>
      <c r="D57" s="12"/>
      <c r="E57" s="2"/>
      <c r="F57" s="1"/>
      <c r="G57" s="12"/>
      <c r="H57" s="12"/>
      <c r="I57" s="2"/>
    </row>
    <row r="58" spans="2:9" x14ac:dyDescent="0.25">
      <c r="B58" s="1"/>
      <c r="C58" s="12"/>
      <c r="D58" s="12"/>
      <c r="E58" s="2"/>
      <c r="F58" s="1"/>
      <c r="G58" s="12"/>
      <c r="H58" s="12"/>
      <c r="I58" s="2"/>
    </row>
    <row r="59" spans="2:9" x14ac:dyDescent="0.25">
      <c r="B59" s="1"/>
      <c r="C59" s="12"/>
      <c r="D59" s="12"/>
      <c r="E59" s="2"/>
      <c r="F59" s="1"/>
      <c r="G59" s="12"/>
      <c r="H59" s="12"/>
      <c r="I59" s="2"/>
    </row>
    <row r="60" spans="2:9" x14ac:dyDescent="0.25">
      <c r="B60" s="1"/>
      <c r="C60" s="12"/>
      <c r="D60" s="12"/>
      <c r="E60" s="2"/>
      <c r="F60" s="1"/>
      <c r="G60" s="12"/>
      <c r="H60" s="12"/>
      <c r="I60" s="2"/>
    </row>
    <row r="61" spans="2:9" x14ac:dyDescent="0.25">
      <c r="B61" s="1"/>
      <c r="C61" s="12"/>
      <c r="D61" s="12"/>
      <c r="E61" s="2"/>
      <c r="F61" s="1"/>
      <c r="G61" s="12"/>
      <c r="H61" s="12"/>
      <c r="I61" s="2"/>
    </row>
    <row r="62" spans="2:9" x14ac:dyDescent="0.25">
      <c r="B62" s="1"/>
      <c r="C62" s="12"/>
      <c r="D62" s="12"/>
      <c r="E62" s="2"/>
      <c r="F62" s="1"/>
      <c r="G62" s="12"/>
      <c r="H62" s="12"/>
      <c r="I62" s="2"/>
    </row>
    <row r="63" spans="2:9" x14ac:dyDescent="0.25">
      <c r="B63" s="1"/>
      <c r="C63" s="12"/>
      <c r="D63" s="12"/>
      <c r="E63" s="2"/>
      <c r="F63" s="1"/>
      <c r="G63" s="12"/>
      <c r="H63" s="12"/>
      <c r="I63" s="2"/>
    </row>
    <row r="64" spans="2:9" x14ac:dyDescent="0.25">
      <c r="B64" s="1"/>
      <c r="C64" s="12"/>
      <c r="D64" s="12"/>
      <c r="E64" s="2"/>
      <c r="F64" s="1"/>
      <c r="G64" s="12"/>
      <c r="H64" s="12"/>
      <c r="I64" s="2"/>
    </row>
    <row r="65" spans="2:9" x14ac:dyDescent="0.25">
      <c r="B65" s="1"/>
      <c r="C65" s="12"/>
      <c r="D65" s="12"/>
      <c r="E65" s="2"/>
      <c r="F65" s="1"/>
      <c r="G65" s="12"/>
      <c r="H65" s="12"/>
      <c r="I65" s="2"/>
    </row>
    <row r="66" spans="2:9" x14ac:dyDescent="0.25">
      <c r="B66" s="1"/>
      <c r="C66" s="12"/>
      <c r="D66" s="12"/>
      <c r="E66" s="2"/>
      <c r="F66" s="1"/>
      <c r="G66" s="12"/>
      <c r="H66" s="12"/>
      <c r="I66" s="2"/>
    </row>
    <row r="67" spans="2:9" x14ac:dyDescent="0.25">
      <c r="B67" s="1"/>
      <c r="C67" s="12"/>
      <c r="D67" s="12"/>
      <c r="E67" s="2"/>
      <c r="F67" s="1"/>
      <c r="G67" s="12"/>
      <c r="H67" s="12"/>
      <c r="I67" s="2"/>
    </row>
    <row r="68" spans="2:9" x14ac:dyDescent="0.25">
      <c r="B68" s="1"/>
      <c r="C68" s="12"/>
      <c r="D68" s="12"/>
      <c r="E68" s="2"/>
      <c r="F68" s="1"/>
      <c r="G68" s="12"/>
      <c r="H68" s="12"/>
      <c r="I68" s="2"/>
    </row>
    <row r="69" spans="2:9" x14ac:dyDescent="0.25">
      <c r="B69" s="1"/>
      <c r="C69" s="12"/>
      <c r="D69" s="12"/>
      <c r="E69" s="2"/>
      <c r="F69" s="1"/>
      <c r="G69" s="12"/>
      <c r="H69" s="12"/>
      <c r="I69" s="2"/>
    </row>
    <row r="70" spans="2:9" x14ac:dyDescent="0.25">
      <c r="B70" s="1"/>
      <c r="C70" s="12"/>
      <c r="D70" s="12"/>
      <c r="E70" s="2"/>
      <c r="F70" s="1"/>
      <c r="G70" s="12"/>
      <c r="H70" s="12"/>
      <c r="I70" s="2"/>
    </row>
    <row r="71" spans="2:9" x14ac:dyDescent="0.25">
      <c r="B71" s="1"/>
      <c r="C71" s="12"/>
      <c r="D71" s="12"/>
      <c r="E71" s="2"/>
      <c r="F71" s="1"/>
      <c r="G71" s="12"/>
      <c r="H71" s="12"/>
      <c r="I71" s="2"/>
    </row>
    <row r="72" spans="2:9" x14ac:dyDescent="0.25">
      <c r="B72" s="1"/>
      <c r="C72" s="12"/>
      <c r="D72" s="12"/>
      <c r="E72" s="2"/>
      <c r="F72" s="1"/>
      <c r="G72" s="12"/>
      <c r="H72" s="12"/>
      <c r="I72" s="2"/>
    </row>
    <row r="73" spans="2:9" x14ac:dyDescent="0.25">
      <c r="B73" s="1"/>
      <c r="C73" s="12"/>
      <c r="D73" s="12"/>
      <c r="E73" s="2"/>
      <c r="F73" s="1"/>
      <c r="G73" s="12"/>
      <c r="H73" s="12"/>
      <c r="I73" s="2"/>
    </row>
    <row r="74" spans="2:9" x14ac:dyDescent="0.25">
      <c r="B74" s="1"/>
      <c r="C74" s="12"/>
      <c r="D74" s="12"/>
      <c r="E74" s="2"/>
      <c r="F74" s="1"/>
      <c r="G74" s="12"/>
      <c r="H74" s="12"/>
      <c r="I74" s="2"/>
    </row>
    <row r="75" spans="2:9" x14ac:dyDescent="0.25">
      <c r="B75" s="1"/>
      <c r="C75" s="12"/>
      <c r="D75" s="12"/>
      <c r="E75" s="2"/>
      <c r="F75" s="1"/>
      <c r="G75" s="12"/>
      <c r="H75" s="12"/>
      <c r="I75" s="2"/>
    </row>
    <row r="76" spans="2:9" x14ac:dyDescent="0.25">
      <c r="B76" s="1"/>
      <c r="C76" s="12"/>
      <c r="D76" s="12"/>
      <c r="E76" s="2"/>
      <c r="F76" s="1"/>
      <c r="G76" s="12"/>
      <c r="H76" s="12"/>
      <c r="I76" s="2"/>
    </row>
    <row r="77" spans="2:9" x14ac:dyDescent="0.25">
      <c r="B77" s="1"/>
      <c r="C77" s="12"/>
      <c r="D77" s="12"/>
      <c r="E77" s="2"/>
      <c r="F77" s="1"/>
      <c r="G77" s="12"/>
      <c r="H77" s="12"/>
      <c r="I77" s="2"/>
    </row>
    <row r="78" spans="2:9" x14ac:dyDescent="0.25">
      <c r="B78" s="1"/>
      <c r="C78" s="12"/>
      <c r="D78" s="12"/>
      <c r="E78" s="2"/>
      <c r="F78" s="1"/>
      <c r="G78" s="12"/>
      <c r="H78" s="12"/>
      <c r="I78" s="2"/>
    </row>
    <row r="79" spans="2:9" x14ac:dyDescent="0.25">
      <c r="B79" s="1"/>
      <c r="C79" s="12"/>
      <c r="D79" s="12"/>
      <c r="E79" s="2"/>
      <c r="F79" s="1"/>
      <c r="G79" s="12"/>
      <c r="H79" s="12"/>
      <c r="I79" s="2"/>
    </row>
    <row r="80" spans="2:9" x14ac:dyDescent="0.25">
      <c r="B80" s="1"/>
      <c r="C80" s="12"/>
      <c r="D80" s="12"/>
      <c r="E80" s="2"/>
      <c r="F80" s="1"/>
      <c r="G80" s="12"/>
      <c r="H80" s="12"/>
      <c r="I80" s="2"/>
    </row>
    <row r="81" spans="2:9" x14ac:dyDescent="0.25">
      <c r="B81" s="1"/>
      <c r="C81" s="12"/>
      <c r="D81" s="12"/>
      <c r="E81" s="2"/>
      <c r="F81" s="1"/>
      <c r="G81" s="12"/>
      <c r="H81" s="12"/>
      <c r="I81" s="2"/>
    </row>
    <row r="82" spans="2:9" x14ac:dyDescent="0.25">
      <c r="B82" s="1"/>
      <c r="C82" s="12"/>
      <c r="D82" s="12"/>
      <c r="E82" s="2"/>
      <c r="F82" s="1"/>
      <c r="G82" s="12"/>
      <c r="H82" s="12"/>
      <c r="I82" s="2"/>
    </row>
    <row r="83" spans="2:9" x14ac:dyDescent="0.25">
      <c r="B83" s="1"/>
      <c r="C83" s="12"/>
      <c r="D83" s="12"/>
      <c r="E83" s="2"/>
      <c r="F83" s="1"/>
      <c r="G83" s="12"/>
      <c r="H83" s="12"/>
      <c r="I83" s="2"/>
    </row>
    <row r="84" spans="2:9" x14ac:dyDescent="0.25">
      <c r="B84" s="1"/>
      <c r="C84" s="12"/>
      <c r="D84" s="12"/>
      <c r="E84" s="2"/>
      <c r="F84" s="1"/>
      <c r="G84" s="12"/>
      <c r="H84" s="12"/>
      <c r="I84" s="2"/>
    </row>
    <row r="85" spans="2:9" x14ac:dyDescent="0.25">
      <c r="B85" s="1"/>
      <c r="C85" s="12"/>
      <c r="D85" s="12"/>
      <c r="E85" s="2"/>
      <c r="F85" s="1"/>
      <c r="G85" s="12"/>
      <c r="H85" s="12"/>
      <c r="I85" s="2"/>
    </row>
    <row r="86" spans="2:9" x14ac:dyDescent="0.25">
      <c r="B86" s="1"/>
      <c r="C86" s="12"/>
      <c r="D86" s="12"/>
      <c r="E86" s="2"/>
      <c r="F86" s="1"/>
      <c r="G86" s="12"/>
      <c r="H86" s="12"/>
      <c r="I86" s="2"/>
    </row>
    <row r="87" spans="2:9" x14ac:dyDescent="0.25">
      <c r="B87" s="1"/>
      <c r="C87" s="12"/>
      <c r="D87" s="12"/>
      <c r="E87" s="2"/>
      <c r="F87" s="1"/>
      <c r="G87" s="12"/>
      <c r="H87" s="12"/>
      <c r="I87" s="2"/>
    </row>
    <row r="88" spans="2:9" x14ac:dyDescent="0.25">
      <c r="B88" s="1"/>
      <c r="C88" s="12"/>
      <c r="D88" s="12"/>
      <c r="E88" s="2"/>
      <c r="F88" s="1"/>
      <c r="G88" s="12"/>
      <c r="H88" s="12"/>
      <c r="I88" s="2"/>
    </row>
    <row r="89" spans="2:9" x14ac:dyDescent="0.25">
      <c r="B89" s="1"/>
      <c r="C89" s="12"/>
      <c r="D89" s="12"/>
      <c r="E89" s="2"/>
      <c r="F89" s="1"/>
      <c r="G89" s="12"/>
      <c r="H89" s="12"/>
      <c r="I89" s="2"/>
    </row>
    <row r="90" spans="2:9" x14ac:dyDescent="0.25">
      <c r="B90" s="1"/>
      <c r="C90" s="12"/>
      <c r="D90" s="12"/>
      <c r="E90" s="2"/>
      <c r="F90" s="1"/>
      <c r="G90" s="12"/>
      <c r="H90" s="12"/>
      <c r="I90" s="2"/>
    </row>
    <row r="91" spans="2:9" x14ac:dyDescent="0.25">
      <c r="B91" s="1"/>
      <c r="C91" s="12"/>
      <c r="D91" s="12"/>
      <c r="E91" s="2"/>
      <c r="F91" s="1"/>
      <c r="G91" s="12"/>
      <c r="H91" s="12"/>
      <c r="I91" s="2"/>
    </row>
    <row r="92" spans="2:9" x14ac:dyDescent="0.25">
      <c r="B92" s="1"/>
      <c r="C92" s="12"/>
      <c r="D92" s="12"/>
      <c r="E92" s="2"/>
      <c r="F92" s="1"/>
      <c r="G92" s="12"/>
      <c r="H92" s="12"/>
      <c r="I92" s="2"/>
    </row>
    <row r="93" spans="2:9" x14ac:dyDescent="0.25">
      <c r="B93" s="1"/>
      <c r="C93" s="12"/>
      <c r="D93" s="12"/>
      <c r="E93" s="2"/>
      <c r="F93" s="1"/>
      <c r="G93" s="12"/>
      <c r="H93" s="12"/>
      <c r="I93" s="2"/>
    </row>
    <row r="94" spans="2:9" x14ac:dyDescent="0.25">
      <c r="B94" s="1"/>
      <c r="C94" s="12"/>
      <c r="D94" s="12"/>
      <c r="E94" s="2"/>
      <c r="F94" s="1"/>
      <c r="G94" s="12"/>
      <c r="H94" s="12"/>
      <c r="I94" s="2"/>
    </row>
    <row r="95" spans="2:9" x14ac:dyDescent="0.25">
      <c r="B95" s="1"/>
      <c r="C95" s="12"/>
      <c r="D95" s="12"/>
      <c r="E95" s="2"/>
      <c r="F95" s="1"/>
      <c r="G95" s="12"/>
      <c r="H95" s="12"/>
      <c r="I95" s="2"/>
    </row>
    <row r="96" spans="2:9" x14ac:dyDescent="0.25">
      <c r="B96" s="1"/>
      <c r="C96" s="12"/>
      <c r="D96" s="12"/>
      <c r="E96" s="2"/>
      <c r="F96" s="1"/>
      <c r="G96" s="12"/>
      <c r="H96" s="12"/>
      <c r="I96" s="2"/>
    </row>
    <row r="97" spans="2:9" x14ac:dyDescent="0.25">
      <c r="B97" s="1"/>
      <c r="C97" s="12"/>
      <c r="D97" s="12"/>
      <c r="E97" s="2"/>
      <c r="F97" s="1"/>
      <c r="G97" s="12"/>
      <c r="H97" s="12"/>
      <c r="I97" s="2"/>
    </row>
    <row r="98" spans="2:9" x14ac:dyDescent="0.25">
      <c r="B98" s="1"/>
      <c r="C98" s="12"/>
      <c r="D98" s="12"/>
      <c r="E98" s="2"/>
      <c r="F98" s="1"/>
      <c r="G98" s="12"/>
      <c r="H98" s="12"/>
      <c r="I98" s="2"/>
    </row>
    <row r="99" spans="2:9" x14ac:dyDescent="0.25">
      <c r="B99" s="1"/>
      <c r="C99" s="12"/>
      <c r="D99" s="12"/>
      <c r="E99" s="2"/>
      <c r="F99" s="1"/>
      <c r="G99" s="12"/>
      <c r="H99" s="12"/>
      <c r="I99" s="2"/>
    </row>
    <row r="100" spans="2:9" x14ac:dyDescent="0.25">
      <c r="B100" s="1"/>
      <c r="C100" s="12"/>
      <c r="D100" s="12"/>
      <c r="E100" s="2"/>
      <c r="F100" s="1"/>
      <c r="G100" s="12"/>
      <c r="H100" s="12"/>
      <c r="I100" s="2"/>
    </row>
    <row r="101" spans="2:9" x14ac:dyDescent="0.25">
      <c r="B101" s="1"/>
      <c r="C101" s="12"/>
      <c r="D101" s="12"/>
      <c r="E101" s="2"/>
      <c r="F101" s="1"/>
      <c r="G101" s="12"/>
      <c r="H101" s="12"/>
      <c r="I101" s="2"/>
    </row>
    <row r="102" spans="2:9" x14ac:dyDescent="0.25">
      <c r="B102" s="1"/>
      <c r="C102" s="12"/>
      <c r="D102" s="12"/>
      <c r="E102" s="2"/>
      <c r="F102" s="1"/>
      <c r="G102" s="12"/>
      <c r="H102" s="12"/>
      <c r="I102" s="2"/>
    </row>
    <row r="103" spans="2:9" x14ac:dyDescent="0.25">
      <c r="B103" s="1"/>
      <c r="C103" s="12"/>
      <c r="D103" s="12"/>
      <c r="E103" s="2"/>
      <c r="F103" s="1"/>
      <c r="G103" s="12"/>
      <c r="H103" s="12"/>
      <c r="I103" s="2"/>
    </row>
    <row r="104" spans="2:9" x14ac:dyDescent="0.25">
      <c r="B104" s="1"/>
      <c r="C104" s="12"/>
      <c r="D104" s="12"/>
      <c r="E104" s="2"/>
      <c r="F104" s="1"/>
      <c r="G104" s="12"/>
      <c r="H104" s="12"/>
      <c r="I104" s="2"/>
    </row>
    <row r="105" spans="2:9" x14ac:dyDescent="0.25">
      <c r="B105" s="1"/>
      <c r="C105" s="12"/>
      <c r="D105" s="12"/>
      <c r="E105" s="2"/>
      <c r="F105" s="1"/>
      <c r="G105" s="12"/>
      <c r="H105" s="12"/>
      <c r="I105" s="2"/>
    </row>
    <row r="106" spans="2:9" x14ac:dyDescent="0.25">
      <c r="B106" s="1"/>
      <c r="C106" s="12"/>
      <c r="D106" s="12"/>
      <c r="E106" s="2"/>
      <c r="F106" s="1"/>
      <c r="G106" s="12"/>
      <c r="H106" s="12"/>
      <c r="I106" s="2"/>
    </row>
    <row r="107" spans="2:9" x14ac:dyDescent="0.25">
      <c r="B107" s="1"/>
      <c r="C107" s="12"/>
      <c r="D107" s="12"/>
      <c r="E107" s="2"/>
      <c r="F107" s="1"/>
      <c r="G107" s="12"/>
      <c r="H107" s="12"/>
      <c r="I107" s="2"/>
    </row>
    <row r="108" spans="2:9" x14ac:dyDescent="0.25">
      <c r="B108" s="1"/>
      <c r="C108" s="12"/>
      <c r="D108" s="12"/>
      <c r="E108" s="2"/>
      <c r="F108" s="1"/>
      <c r="G108" s="12"/>
      <c r="H108" s="12"/>
      <c r="I108" s="2"/>
    </row>
    <row r="109" spans="2:9" x14ac:dyDescent="0.25">
      <c r="B109" s="1"/>
      <c r="C109" s="12"/>
      <c r="D109" s="12"/>
      <c r="E109" s="2"/>
      <c r="F109" s="1"/>
      <c r="G109" s="12"/>
      <c r="H109" s="12"/>
      <c r="I109" s="2"/>
    </row>
    <row r="110" spans="2:9" x14ac:dyDescent="0.25">
      <c r="B110" s="1"/>
      <c r="C110" s="12"/>
      <c r="D110" s="12"/>
      <c r="E110" s="2"/>
      <c r="F110" s="1"/>
      <c r="G110" s="12"/>
      <c r="H110" s="12"/>
      <c r="I110" s="2"/>
    </row>
    <row r="111" spans="2:9" x14ac:dyDescent="0.25">
      <c r="B111" s="1"/>
      <c r="C111" s="12"/>
      <c r="D111" s="12"/>
      <c r="E111" s="2"/>
      <c r="F111" s="1"/>
      <c r="G111" s="12"/>
      <c r="H111" s="12"/>
      <c r="I111" s="2"/>
    </row>
    <row r="112" spans="2:9" x14ac:dyDescent="0.25">
      <c r="B112" s="1"/>
      <c r="C112" s="12"/>
      <c r="D112" s="12"/>
      <c r="E112" s="2"/>
      <c r="F112" s="1"/>
      <c r="G112" s="12"/>
      <c r="H112" s="12"/>
      <c r="I112" s="2"/>
    </row>
    <row r="113" spans="2:9" x14ac:dyDescent="0.25">
      <c r="B113" s="1"/>
      <c r="C113" s="12"/>
      <c r="D113" s="12"/>
      <c r="E113" s="2"/>
      <c r="F113" s="1"/>
      <c r="G113" s="12"/>
      <c r="H113" s="12"/>
      <c r="I113" s="2"/>
    </row>
    <row r="114" spans="2:9" x14ac:dyDescent="0.25">
      <c r="B114" s="1"/>
      <c r="C114" s="12"/>
      <c r="D114" s="12"/>
      <c r="E114" s="2"/>
      <c r="F114" s="1"/>
      <c r="G114" s="12"/>
      <c r="H114" s="12"/>
      <c r="I114" s="2"/>
    </row>
    <row r="115" spans="2:9" x14ac:dyDescent="0.25">
      <c r="B115" s="1"/>
      <c r="C115" s="12"/>
      <c r="D115" s="12"/>
      <c r="E115" s="2"/>
      <c r="F115" s="1"/>
      <c r="G115" s="12"/>
      <c r="H115" s="12"/>
      <c r="I115" s="2"/>
    </row>
    <row r="116" spans="2:9" x14ac:dyDescent="0.25">
      <c r="B116" s="1"/>
      <c r="C116" s="12"/>
      <c r="D116" s="12"/>
      <c r="E116" s="2"/>
      <c r="F116" s="1"/>
      <c r="G116" s="12"/>
      <c r="H116" s="12"/>
      <c r="I116" s="2"/>
    </row>
    <row r="117" spans="2:9" x14ac:dyDescent="0.25">
      <c r="B117" s="1"/>
      <c r="C117" s="12"/>
      <c r="D117" s="12"/>
      <c r="E117" s="2"/>
      <c r="F117" s="1"/>
      <c r="G117" s="12"/>
      <c r="H117" s="12"/>
      <c r="I117" s="2"/>
    </row>
    <row r="118" spans="2:9" x14ac:dyDescent="0.25">
      <c r="B118" s="1"/>
      <c r="C118" s="12"/>
      <c r="D118" s="12"/>
      <c r="E118" s="2"/>
      <c r="F118" s="1"/>
      <c r="G118" s="12"/>
      <c r="H118" s="12"/>
      <c r="I118" s="2"/>
    </row>
    <row r="119" spans="2:9" x14ac:dyDescent="0.25">
      <c r="B119" s="1"/>
      <c r="C119" s="12"/>
      <c r="D119" s="12"/>
      <c r="E119" s="2"/>
      <c r="F119" s="1"/>
      <c r="G119" s="12"/>
      <c r="H119" s="12"/>
      <c r="I119" s="2"/>
    </row>
    <row r="120" spans="2:9" x14ac:dyDescent="0.25">
      <c r="B120" s="1"/>
      <c r="C120" s="12"/>
      <c r="D120" s="12"/>
      <c r="E120" s="2"/>
      <c r="F120" s="1"/>
      <c r="G120" s="12"/>
      <c r="H120" s="12"/>
      <c r="I120" s="2"/>
    </row>
    <row r="121" spans="2:9" x14ac:dyDescent="0.25">
      <c r="B121" s="1"/>
      <c r="C121" s="12"/>
      <c r="D121" s="12"/>
      <c r="E121" s="2"/>
      <c r="F121" s="1"/>
      <c r="G121" s="12"/>
      <c r="H121" s="12"/>
      <c r="I121" s="2"/>
    </row>
    <row r="122" spans="2:9" x14ac:dyDescent="0.25">
      <c r="B122" s="1"/>
      <c r="C122" s="12"/>
      <c r="D122" s="12"/>
      <c r="E122" s="2"/>
      <c r="F122" s="1"/>
      <c r="G122" s="12"/>
      <c r="H122" s="12"/>
      <c r="I122" s="2"/>
    </row>
    <row r="123" spans="2:9" x14ac:dyDescent="0.25">
      <c r="B123" s="1"/>
      <c r="C123" s="12"/>
      <c r="D123" s="12"/>
      <c r="E123" s="2"/>
      <c r="F123" s="1"/>
      <c r="G123" s="12"/>
      <c r="H123" s="12"/>
      <c r="I123" s="2"/>
    </row>
    <row r="124" spans="2:9" x14ac:dyDescent="0.25">
      <c r="B124" s="1"/>
      <c r="C124" s="12"/>
      <c r="D124" s="12"/>
      <c r="E124" s="2"/>
      <c r="F124" s="1"/>
      <c r="G124" s="12"/>
      <c r="H124" s="12"/>
      <c r="I124" s="2"/>
    </row>
    <row r="125" spans="2:9" x14ac:dyDescent="0.25">
      <c r="B125" s="1"/>
      <c r="C125" s="12"/>
      <c r="D125" s="12"/>
      <c r="E125" s="2"/>
      <c r="F125" s="1"/>
      <c r="G125" s="12"/>
      <c r="H125" s="12"/>
      <c r="I125" s="2"/>
    </row>
    <row r="126" spans="2:9" x14ac:dyDescent="0.25">
      <c r="B126" s="1"/>
      <c r="C126" s="12"/>
      <c r="D126" s="12"/>
      <c r="E126" s="2"/>
      <c r="F126" s="1"/>
      <c r="G126" s="12"/>
      <c r="H126" s="12"/>
      <c r="I126" s="2"/>
    </row>
    <row r="127" spans="2:9" x14ac:dyDescent="0.25">
      <c r="B127" s="1"/>
      <c r="C127" s="12"/>
      <c r="D127" s="12"/>
      <c r="E127" s="2"/>
      <c r="F127" s="1"/>
      <c r="G127" s="12"/>
      <c r="H127" s="12"/>
      <c r="I127" s="2"/>
    </row>
    <row r="128" spans="2:9" x14ac:dyDescent="0.25">
      <c r="B128" s="1"/>
      <c r="C128" s="12"/>
      <c r="D128" s="12"/>
      <c r="E128" s="2"/>
      <c r="F128" s="1"/>
      <c r="G128" s="12"/>
      <c r="H128" s="12"/>
      <c r="I128" s="2"/>
    </row>
    <row r="129" spans="2:9" x14ac:dyDescent="0.25">
      <c r="B129" s="1"/>
      <c r="C129" s="12"/>
      <c r="D129" s="12"/>
      <c r="E129" s="2"/>
      <c r="F129" s="1"/>
      <c r="G129" s="12"/>
      <c r="H129" s="12"/>
      <c r="I129" s="2"/>
    </row>
    <row r="130" spans="2:9" x14ac:dyDescent="0.25">
      <c r="B130" s="1"/>
      <c r="C130" s="12"/>
      <c r="D130" s="12"/>
      <c r="E130" s="2"/>
      <c r="F130" s="1"/>
      <c r="G130" s="12"/>
      <c r="H130" s="12"/>
      <c r="I130" s="2"/>
    </row>
    <row r="131" spans="2:9" x14ac:dyDescent="0.25">
      <c r="B131" s="1"/>
      <c r="C131" s="12"/>
      <c r="D131" s="12"/>
      <c r="E131" s="2"/>
      <c r="F131" s="1"/>
      <c r="G131" s="12"/>
      <c r="H131" s="12"/>
      <c r="I131" s="2"/>
    </row>
    <row r="132" spans="2:9" x14ac:dyDescent="0.25">
      <c r="B132" s="1"/>
      <c r="C132" s="12"/>
      <c r="D132" s="12"/>
      <c r="E132" s="2"/>
      <c r="F132" s="1"/>
      <c r="G132" s="12"/>
      <c r="H132" s="12"/>
      <c r="I132" s="2"/>
    </row>
    <row r="133" spans="2:9" x14ac:dyDescent="0.25">
      <c r="B133" s="1"/>
      <c r="C133" s="12"/>
      <c r="D133" s="12"/>
      <c r="E133" s="2"/>
      <c r="F133" s="1"/>
      <c r="G133" s="12"/>
      <c r="H133" s="12"/>
      <c r="I133" s="2"/>
    </row>
    <row r="134" spans="2:9" x14ac:dyDescent="0.25">
      <c r="B134" s="1"/>
      <c r="C134" s="12"/>
      <c r="D134" s="12"/>
      <c r="E134" s="2"/>
      <c r="F134" s="1"/>
      <c r="G134" s="12"/>
      <c r="H134" s="12"/>
      <c r="I134" s="2"/>
    </row>
    <row r="135" spans="2:9" x14ac:dyDescent="0.25">
      <c r="B135" s="1"/>
      <c r="C135" s="12"/>
      <c r="D135" s="12"/>
      <c r="E135" s="2"/>
      <c r="F135" s="1"/>
      <c r="G135" s="12"/>
      <c r="H135" s="12"/>
      <c r="I135" s="2"/>
    </row>
    <row r="136" spans="2:9" x14ac:dyDescent="0.25">
      <c r="B136" s="1"/>
      <c r="C136" s="12"/>
      <c r="D136" s="12"/>
      <c r="E136" s="2"/>
      <c r="F136" s="1"/>
      <c r="G136" s="12"/>
      <c r="H136" s="12"/>
      <c r="I136" s="2"/>
    </row>
    <row r="137" spans="2:9" x14ac:dyDescent="0.25">
      <c r="B137" s="1"/>
      <c r="C137" s="12"/>
      <c r="D137" s="12"/>
      <c r="E137" s="2"/>
      <c r="F137" s="1"/>
      <c r="G137" s="12"/>
      <c r="H137" s="12"/>
      <c r="I137" s="2"/>
    </row>
    <row r="138" spans="2:9" x14ac:dyDescent="0.25">
      <c r="B138" s="1"/>
      <c r="C138" s="12"/>
      <c r="D138" s="12"/>
      <c r="E138" s="2"/>
      <c r="F138" s="1"/>
      <c r="G138" s="12"/>
      <c r="H138" s="12"/>
      <c r="I138" s="2"/>
    </row>
    <row r="139" spans="2:9" x14ac:dyDescent="0.25">
      <c r="B139" s="1"/>
      <c r="C139" s="12"/>
      <c r="D139" s="12"/>
      <c r="E139" s="2"/>
      <c r="F139" s="1"/>
      <c r="G139" s="12"/>
      <c r="H139" s="12"/>
      <c r="I139" s="2"/>
    </row>
    <row r="140" spans="2:9" x14ac:dyDescent="0.25">
      <c r="B140" s="1"/>
      <c r="C140" s="12"/>
      <c r="D140" s="12"/>
      <c r="E140" s="2"/>
      <c r="F140" s="1"/>
      <c r="G140" s="12"/>
      <c r="H140" s="12"/>
      <c r="I140" s="2"/>
    </row>
    <row r="141" spans="2:9" x14ac:dyDescent="0.25">
      <c r="B141" s="1"/>
      <c r="C141" s="12"/>
      <c r="D141" s="12"/>
      <c r="E141" s="2"/>
      <c r="F141" s="1"/>
      <c r="G141" s="12"/>
      <c r="H141" s="12"/>
      <c r="I141" s="2"/>
    </row>
    <row r="142" spans="2:9" x14ac:dyDescent="0.25">
      <c r="B142" s="1"/>
      <c r="C142" s="12"/>
      <c r="D142" s="12"/>
      <c r="E142" s="2"/>
      <c r="F142" s="1"/>
      <c r="G142" s="12"/>
      <c r="H142" s="12"/>
      <c r="I142" s="2"/>
    </row>
    <row r="143" spans="2:9" x14ac:dyDescent="0.25">
      <c r="B143" s="1"/>
      <c r="C143" s="12"/>
      <c r="D143" s="12"/>
      <c r="E143" s="2"/>
      <c r="F143" s="1"/>
      <c r="G143" s="12"/>
      <c r="H143" s="12"/>
      <c r="I143" s="2"/>
    </row>
    <row r="144" spans="2:9" x14ac:dyDescent="0.25">
      <c r="B144" s="1"/>
      <c r="C144" s="12"/>
      <c r="D144" s="12"/>
      <c r="E144" s="2"/>
      <c r="F144" s="1"/>
      <c r="G144" s="12"/>
      <c r="H144" s="12"/>
      <c r="I144" s="2"/>
    </row>
    <row r="145" spans="2:9" x14ac:dyDescent="0.25">
      <c r="B145" s="1"/>
      <c r="C145" s="12"/>
      <c r="D145" s="12"/>
      <c r="E145" s="2"/>
      <c r="F145" s="1"/>
      <c r="G145" s="12"/>
      <c r="H145" s="12"/>
      <c r="I145" s="2"/>
    </row>
    <row r="146" spans="2:9" x14ac:dyDescent="0.25">
      <c r="B146" s="1"/>
      <c r="C146" s="12"/>
      <c r="D146" s="12"/>
      <c r="E146" s="2"/>
      <c r="F146" s="1"/>
      <c r="G146" s="12"/>
      <c r="H146" s="12"/>
      <c r="I146" s="2"/>
    </row>
    <row r="147" spans="2:9" x14ac:dyDescent="0.25">
      <c r="B147" s="1"/>
      <c r="C147" s="12"/>
      <c r="D147" s="12"/>
      <c r="E147" s="2"/>
      <c r="F147" s="1"/>
      <c r="G147" s="12"/>
      <c r="H147" s="12"/>
      <c r="I147" s="2"/>
    </row>
    <row r="148" spans="2:9" x14ac:dyDescent="0.25">
      <c r="B148" s="1"/>
      <c r="C148" s="12"/>
      <c r="D148" s="12"/>
      <c r="E148" s="2"/>
      <c r="F148" s="1"/>
      <c r="G148" s="12"/>
      <c r="H148" s="12"/>
      <c r="I148" s="2"/>
    </row>
    <row r="149" spans="2:9" x14ac:dyDescent="0.25">
      <c r="B149" s="1"/>
      <c r="C149" s="12"/>
      <c r="D149" s="12"/>
      <c r="E149" s="2"/>
      <c r="F149" s="1"/>
      <c r="G149" s="12"/>
      <c r="H149" s="12"/>
      <c r="I149" s="2"/>
    </row>
    <row r="150" spans="2:9" x14ac:dyDescent="0.25">
      <c r="B150" s="1"/>
      <c r="C150" s="12"/>
      <c r="D150" s="12"/>
      <c r="E150" s="2"/>
      <c r="F150" s="1"/>
      <c r="G150" s="12"/>
      <c r="H150" s="12"/>
      <c r="I150" s="2"/>
    </row>
    <row r="151" spans="2:9" x14ac:dyDescent="0.25">
      <c r="B151" s="1"/>
      <c r="C151" s="12"/>
      <c r="D151" s="12"/>
      <c r="E151" s="2"/>
      <c r="F151" s="1"/>
      <c r="G151" s="12"/>
      <c r="H151" s="12"/>
      <c r="I151" s="2"/>
    </row>
    <row r="152" spans="2:9" x14ac:dyDescent="0.25">
      <c r="B152" s="1"/>
      <c r="C152" s="12"/>
      <c r="D152" s="12"/>
      <c r="E152" s="2"/>
      <c r="F152" s="1"/>
      <c r="G152" s="12"/>
      <c r="H152" s="12"/>
      <c r="I152" s="2"/>
    </row>
    <row r="153" spans="2:9" x14ac:dyDescent="0.25">
      <c r="B153" s="1"/>
      <c r="C153" s="12"/>
      <c r="D153" s="12"/>
      <c r="E153" s="2"/>
      <c r="F153" s="1"/>
      <c r="G153" s="12"/>
      <c r="H153" s="12"/>
      <c r="I153" s="2"/>
    </row>
    <row r="154" spans="2:9" x14ac:dyDescent="0.25">
      <c r="B154" s="1"/>
      <c r="C154" s="12"/>
      <c r="D154" s="12"/>
      <c r="E154" s="2"/>
      <c r="F154" s="1"/>
      <c r="G154" s="12"/>
      <c r="H154" s="12"/>
      <c r="I154" s="2"/>
    </row>
    <row r="155" spans="2:9" x14ac:dyDescent="0.25">
      <c r="B155" s="1"/>
      <c r="C155" s="12"/>
      <c r="D155" s="12"/>
      <c r="E155" s="2"/>
      <c r="F155" s="1"/>
      <c r="G155" s="12"/>
      <c r="H155" s="12"/>
      <c r="I155" s="2"/>
    </row>
    <row r="156" spans="2:9" x14ac:dyDescent="0.25">
      <c r="B156" s="1"/>
      <c r="C156" s="12"/>
      <c r="D156" s="12"/>
      <c r="E156" s="2"/>
      <c r="F156" s="1"/>
      <c r="G156" s="12"/>
      <c r="H156" s="12"/>
      <c r="I156" s="2"/>
    </row>
    <row r="157" spans="2:9" x14ac:dyDescent="0.25">
      <c r="B157" s="1"/>
      <c r="C157" s="12"/>
      <c r="D157" s="12"/>
      <c r="E157" s="2"/>
      <c r="F157" s="1"/>
      <c r="G157" s="12"/>
      <c r="H157" s="12"/>
      <c r="I157" s="2"/>
    </row>
    <row r="158" spans="2:9" x14ac:dyDescent="0.25">
      <c r="B158" s="1"/>
      <c r="C158" s="12"/>
      <c r="D158" s="12"/>
      <c r="E158" s="2"/>
      <c r="F158" s="1"/>
      <c r="G158" s="12"/>
      <c r="H158" s="12"/>
      <c r="I158" s="2"/>
    </row>
    <row r="159" spans="2:9" x14ac:dyDescent="0.25">
      <c r="B159" s="1"/>
      <c r="C159" s="12"/>
      <c r="D159" s="12"/>
      <c r="E159" s="2"/>
      <c r="F159" s="1"/>
      <c r="G159" s="12"/>
      <c r="H159" s="12"/>
      <c r="I159" s="2"/>
    </row>
    <row r="160" spans="2:9" x14ac:dyDescent="0.25">
      <c r="B160" s="1"/>
      <c r="C160" s="12"/>
      <c r="D160" s="12"/>
      <c r="E160" s="2"/>
      <c r="F160" s="1"/>
      <c r="G160" s="12"/>
      <c r="H160" s="12"/>
      <c r="I160" s="2"/>
    </row>
    <row r="161" spans="2:9" x14ac:dyDescent="0.25">
      <c r="B161" s="1"/>
      <c r="C161" s="12"/>
      <c r="D161" s="12"/>
      <c r="E161" s="2"/>
      <c r="F161" s="1"/>
      <c r="G161" s="12"/>
      <c r="H161" s="12"/>
      <c r="I161" s="2"/>
    </row>
    <row r="162" spans="2:9" x14ac:dyDescent="0.25">
      <c r="B162" s="1"/>
      <c r="C162" s="12"/>
      <c r="D162" s="12"/>
      <c r="E162" s="2"/>
      <c r="F162" s="1"/>
      <c r="G162" s="12"/>
      <c r="H162" s="12"/>
      <c r="I162" s="2"/>
    </row>
    <row r="163" spans="2:9" x14ac:dyDescent="0.25">
      <c r="B163" s="1"/>
      <c r="C163" s="12"/>
      <c r="D163" s="12"/>
      <c r="E163" s="2"/>
      <c r="F163" s="1"/>
      <c r="G163" s="12"/>
      <c r="H163" s="12"/>
      <c r="I163" s="2"/>
    </row>
    <row r="164" spans="2:9" x14ac:dyDescent="0.25">
      <c r="B164" s="1"/>
      <c r="C164" s="12"/>
      <c r="D164" s="12"/>
      <c r="E164" s="2"/>
      <c r="F164" s="1"/>
      <c r="G164" s="12"/>
      <c r="H164" s="12"/>
      <c r="I164" s="2"/>
    </row>
    <row r="165" spans="2:9" x14ac:dyDescent="0.25">
      <c r="B165" s="1"/>
      <c r="C165" s="12"/>
      <c r="D165" s="12"/>
      <c r="E165" s="2"/>
      <c r="F165" s="1"/>
      <c r="G165" s="12"/>
      <c r="H165" s="12"/>
      <c r="I165" s="2"/>
    </row>
    <row r="166" spans="2:9" x14ac:dyDescent="0.25">
      <c r="B166" s="1"/>
      <c r="C166" s="12"/>
      <c r="D166" s="12"/>
      <c r="E166" s="2"/>
      <c r="F166" s="1"/>
      <c r="G166" s="12"/>
      <c r="H166" s="12"/>
      <c r="I166" s="2"/>
    </row>
    <row r="167" spans="2:9" x14ac:dyDescent="0.25">
      <c r="B167" s="1"/>
      <c r="C167" s="12"/>
      <c r="D167" s="12"/>
      <c r="E167" s="2"/>
      <c r="F167" s="1"/>
      <c r="G167" s="12"/>
      <c r="H167" s="12"/>
      <c r="I167" s="2"/>
    </row>
    <row r="168" spans="2:9" x14ac:dyDescent="0.25">
      <c r="B168" s="1"/>
      <c r="C168" s="12"/>
      <c r="D168" s="12"/>
      <c r="E168" s="2"/>
      <c r="F168" s="1"/>
      <c r="G168" s="12"/>
      <c r="H168" s="12"/>
      <c r="I168" s="2"/>
    </row>
    <row r="169" spans="2:9" x14ac:dyDescent="0.25">
      <c r="B169" s="1"/>
      <c r="C169" s="12"/>
      <c r="D169" s="12"/>
      <c r="E169" s="2"/>
      <c r="F169" s="1"/>
      <c r="G169" s="12"/>
      <c r="H169" s="12"/>
      <c r="I169" s="2"/>
    </row>
    <row r="170" spans="2:9" x14ac:dyDescent="0.25">
      <c r="B170" s="1"/>
      <c r="C170" s="12"/>
      <c r="D170" s="12"/>
      <c r="E170" s="2"/>
      <c r="F170" s="1"/>
      <c r="G170" s="12"/>
      <c r="H170" s="12"/>
      <c r="I170" s="2"/>
    </row>
    <row r="171" spans="2:9" x14ac:dyDescent="0.25">
      <c r="B171" s="1"/>
      <c r="C171" s="12"/>
      <c r="D171" s="12"/>
      <c r="E171" s="2"/>
      <c r="F171" s="1"/>
      <c r="G171" s="12"/>
      <c r="H171" s="12"/>
      <c r="I171" s="2"/>
    </row>
    <row r="172" spans="2:9" x14ac:dyDescent="0.25">
      <c r="B172" s="1"/>
      <c r="C172" s="12"/>
      <c r="D172" s="12"/>
      <c r="E172" s="2"/>
      <c r="F172" s="1"/>
      <c r="G172" s="12"/>
      <c r="H172" s="12"/>
      <c r="I172" s="2"/>
    </row>
    <row r="173" spans="2:9" x14ac:dyDescent="0.25">
      <c r="B173" s="1"/>
      <c r="C173" s="12"/>
      <c r="D173" s="12"/>
      <c r="E173" s="2"/>
      <c r="F173" s="1"/>
      <c r="G173" s="12"/>
      <c r="H173" s="12"/>
      <c r="I173" s="2"/>
    </row>
    <row r="174" spans="2:9" x14ac:dyDescent="0.25">
      <c r="B174" s="1"/>
      <c r="C174" s="12"/>
      <c r="D174" s="12"/>
      <c r="E174" s="2"/>
      <c r="F174" s="1"/>
      <c r="G174" s="12"/>
      <c r="H174" s="12"/>
      <c r="I174" s="2"/>
    </row>
    <row r="175" spans="2:9" x14ac:dyDescent="0.25">
      <c r="B175" s="1"/>
      <c r="C175" s="12"/>
      <c r="D175" s="12"/>
      <c r="E175" s="2"/>
      <c r="F175" s="1"/>
      <c r="G175" s="12"/>
      <c r="H175" s="12"/>
      <c r="I175" s="2"/>
    </row>
    <row r="176" spans="2:9" x14ac:dyDescent="0.25">
      <c r="B176" s="1"/>
      <c r="C176" s="12"/>
      <c r="D176" s="12"/>
      <c r="E176" s="2"/>
      <c r="F176" s="1"/>
      <c r="G176" s="12"/>
      <c r="H176" s="12"/>
      <c r="I176" s="2"/>
    </row>
    <row r="177" spans="2:9" x14ac:dyDescent="0.25">
      <c r="B177" s="1"/>
      <c r="C177" s="12"/>
      <c r="D177" s="12"/>
      <c r="E177" s="2"/>
      <c r="F177" s="1"/>
      <c r="G177" s="12"/>
      <c r="H177" s="12"/>
      <c r="I177" s="2"/>
    </row>
    <row r="178" spans="2:9" x14ac:dyDescent="0.25">
      <c r="B178" s="1"/>
      <c r="C178" s="12"/>
      <c r="D178" s="12"/>
      <c r="E178" s="2"/>
      <c r="F178" s="1"/>
      <c r="G178" s="12"/>
      <c r="H178" s="12"/>
      <c r="I178" s="2"/>
    </row>
    <row r="179" spans="2:9" x14ac:dyDescent="0.25">
      <c r="B179" s="1"/>
      <c r="C179" s="12"/>
      <c r="D179" s="12"/>
      <c r="E179" s="2"/>
      <c r="F179" s="1"/>
      <c r="G179" s="12"/>
      <c r="H179" s="12"/>
      <c r="I179" s="2"/>
    </row>
    <row r="180" spans="2:9" x14ac:dyDescent="0.25">
      <c r="B180" s="1"/>
      <c r="C180" s="12"/>
      <c r="D180" s="12"/>
      <c r="E180" s="2"/>
      <c r="F180" s="1"/>
      <c r="G180" s="12"/>
      <c r="H180" s="12"/>
      <c r="I180" s="2"/>
    </row>
    <row r="181" spans="2:9" x14ac:dyDescent="0.25">
      <c r="B181" s="1"/>
      <c r="C181" s="12"/>
      <c r="D181" s="12"/>
      <c r="E181" s="2"/>
      <c r="F181" s="1"/>
      <c r="G181" s="12"/>
      <c r="H181" s="12"/>
      <c r="I181" s="2"/>
    </row>
    <row r="182" spans="2:9" x14ac:dyDescent="0.25">
      <c r="B182" s="1"/>
      <c r="C182" s="12"/>
      <c r="D182" s="12"/>
      <c r="E182" s="2"/>
      <c r="F182" s="1"/>
      <c r="G182" s="12"/>
      <c r="H182" s="12"/>
      <c r="I182" s="2"/>
    </row>
    <row r="183" spans="2:9" x14ac:dyDescent="0.25">
      <c r="B183" s="1"/>
      <c r="C183" s="12"/>
      <c r="D183" s="12"/>
      <c r="E183" s="2"/>
      <c r="F183" s="1"/>
      <c r="G183" s="12"/>
      <c r="H183" s="12"/>
      <c r="I183" s="2"/>
    </row>
    <row r="184" spans="2:9" x14ac:dyDescent="0.25">
      <c r="B184" s="1"/>
      <c r="C184" s="12"/>
      <c r="D184" s="12"/>
      <c r="E184" s="2"/>
      <c r="F184" s="1"/>
      <c r="G184" s="12"/>
      <c r="H184" s="12"/>
      <c r="I184" s="2"/>
    </row>
    <row r="185" spans="2:9" x14ac:dyDescent="0.25">
      <c r="B185" s="1"/>
      <c r="C185" s="12"/>
      <c r="D185" s="12"/>
      <c r="E185" s="2"/>
      <c r="F185" s="1"/>
      <c r="G185" s="12"/>
      <c r="H185" s="12"/>
      <c r="I185" s="2"/>
    </row>
    <row r="186" spans="2:9" x14ac:dyDescent="0.25">
      <c r="B186" s="1"/>
      <c r="C186" s="12"/>
      <c r="D186" s="12"/>
      <c r="E186" s="2"/>
      <c r="F186" s="1"/>
      <c r="G186" s="12"/>
      <c r="H186" s="12"/>
      <c r="I186" s="2"/>
    </row>
    <row r="187" spans="2:9" x14ac:dyDescent="0.25">
      <c r="B187" s="1"/>
      <c r="C187" s="12"/>
      <c r="D187" s="12"/>
      <c r="E187" s="2"/>
      <c r="F187" s="1"/>
      <c r="G187" s="12"/>
      <c r="H187" s="12"/>
      <c r="I187" s="2"/>
    </row>
    <row r="188" spans="2:9" x14ac:dyDescent="0.25">
      <c r="B188" s="1"/>
      <c r="C188" s="12"/>
      <c r="D188" s="12"/>
      <c r="E188" s="2"/>
      <c r="F188" s="1"/>
      <c r="G188" s="12"/>
      <c r="H188" s="12"/>
      <c r="I188" s="2"/>
    </row>
    <row r="189" spans="2:9" x14ac:dyDescent="0.25">
      <c r="B189" s="1"/>
      <c r="C189" s="12"/>
      <c r="D189" s="12"/>
      <c r="E189" s="2"/>
      <c r="F189" s="1"/>
      <c r="G189" s="12"/>
      <c r="H189" s="12"/>
      <c r="I189" s="2"/>
    </row>
    <row r="190" spans="2:9" x14ac:dyDescent="0.25">
      <c r="B190" s="1"/>
      <c r="C190" s="12"/>
      <c r="D190" s="12"/>
      <c r="E190" s="2"/>
      <c r="F190" s="1"/>
      <c r="G190" s="12"/>
      <c r="H190" s="12"/>
      <c r="I190" s="2"/>
    </row>
    <row r="191" spans="2:9" x14ac:dyDescent="0.25">
      <c r="B191" s="1"/>
      <c r="C191" s="12"/>
      <c r="D191" s="12"/>
      <c r="E191" s="2"/>
      <c r="F191" s="1"/>
      <c r="G191" s="12"/>
      <c r="H191" s="12"/>
      <c r="I191" s="2"/>
    </row>
    <row r="192" spans="2:9" x14ac:dyDescent="0.25">
      <c r="B192" s="1"/>
      <c r="C192" s="12"/>
      <c r="D192" s="12"/>
      <c r="E192" s="2"/>
      <c r="F192" s="1"/>
      <c r="G192" s="12"/>
      <c r="H192" s="12"/>
      <c r="I192" s="2"/>
    </row>
    <row r="193" spans="2:9" x14ac:dyDescent="0.25">
      <c r="B193" s="1"/>
      <c r="C193" s="12"/>
      <c r="D193" s="12"/>
      <c r="E193" s="2"/>
      <c r="F193" s="1"/>
      <c r="G193" s="12"/>
      <c r="H193" s="12"/>
      <c r="I193" s="2"/>
    </row>
    <row r="194" spans="2:9" x14ac:dyDescent="0.25">
      <c r="B194" s="1"/>
      <c r="C194" s="12"/>
      <c r="D194" s="12"/>
      <c r="E194" s="2"/>
      <c r="F194" s="1"/>
      <c r="G194" s="12"/>
      <c r="H194" s="12"/>
      <c r="I194" s="2"/>
    </row>
    <row r="195" spans="2:9" x14ac:dyDescent="0.25">
      <c r="B195" s="1"/>
      <c r="C195" s="12"/>
      <c r="D195" s="12"/>
      <c r="E195" s="2"/>
      <c r="F195" s="1"/>
      <c r="G195" s="12"/>
      <c r="H195" s="12"/>
      <c r="I195" s="2"/>
    </row>
    <row r="196" spans="2:9" x14ac:dyDescent="0.25">
      <c r="B196" s="1"/>
      <c r="C196" s="12"/>
      <c r="D196" s="12"/>
      <c r="E196" s="2"/>
      <c r="F196" s="1"/>
      <c r="G196" s="12"/>
      <c r="H196" s="12"/>
      <c r="I196" s="2"/>
    </row>
    <row r="197" spans="2:9" x14ac:dyDescent="0.25">
      <c r="B197" s="1"/>
      <c r="C197" s="12"/>
      <c r="D197" s="12"/>
      <c r="E197" s="2"/>
      <c r="F197" s="1"/>
      <c r="G197" s="12"/>
      <c r="H197" s="12"/>
      <c r="I197" s="2"/>
    </row>
    <row r="198" spans="2:9" x14ac:dyDescent="0.25">
      <c r="B198" s="1"/>
      <c r="C198" s="12"/>
      <c r="D198" s="12"/>
      <c r="E198" s="2"/>
      <c r="F198" s="1"/>
      <c r="G198" s="12"/>
      <c r="H198" s="12"/>
      <c r="I198" s="2"/>
    </row>
    <row r="199" spans="2:9" x14ac:dyDescent="0.25">
      <c r="B199" s="1"/>
      <c r="C199" s="12"/>
      <c r="D199" s="12"/>
      <c r="E199" s="2"/>
      <c r="F199" s="1"/>
      <c r="G199" s="12"/>
      <c r="H199" s="12"/>
      <c r="I199" s="2"/>
    </row>
    <row r="200" spans="2:9" x14ac:dyDescent="0.25">
      <c r="B200" s="1"/>
      <c r="C200" s="12"/>
      <c r="D200" s="12"/>
      <c r="E200" s="2"/>
      <c r="F200" s="1"/>
      <c r="G200" s="12"/>
      <c r="H200" s="12"/>
      <c r="I200" s="2"/>
    </row>
    <row r="201" spans="2:9" x14ac:dyDescent="0.25">
      <c r="B201" s="1"/>
      <c r="C201" s="12"/>
      <c r="D201" s="12"/>
      <c r="E201" s="2"/>
      <c r="F201" s="1"/>
      <c r="G201" s="12"/>
      <c r="H201" s="12"/>
      <c r="I201" s="2"/>
    </row>
    <row r="202" spans="2:9" x14ac:dyDescent="0.25">
      <c r="B202" s="1"/>
      <c r="C202" s="12"/>
      <c r="D202" s="12"/>
      <c r="E202" s="2"/>
      <c r="F202" s="1"/>
      <c r="G202" s="12"/>
      <c r="H202" s="12"/>
      <c r="I202" s="2"/>
    </row>
    <row r="203" spans="2:9" x14ac:dyDescent="0.25">
      <c r="B203" s="1"/>
      <c r="C203" s="12"/>
      <c r="D203" s="12"/>
      <c r="E203" s="2"/>
      <c r="F203" s="1"/>
      <c r="G203" s="12"/>
      <c r="H203" s="12"/>
      <c r="I203" s="2"/>
    </row>
    <row r="204" spans="2:9" x14ac:dyDescent="0.25">
      <c r="B204" s="1"/>
      <c r="C204" s="12"/>
      <c r="D204" s="12"/>
      <c r="E204" s="2"/>
      <c r="F204" s="1"/>
      <c r="G204" s="12"/>
      <c r="H204" s="12"/>
      <c r="I204" s="2"/>
    </row>
    <row r="205" spans="2:9" x14ac:dyDescent="0.25">
      <c r="B205" s="1"/>
      <c r="C205" s="12"/>
      <c r="D205" s="12"/>
      <c r="E205" s="2"/>
      <c r="F205" s="1"/>
      <c r="G205" s="12"/>
      <c r="H205" s="12"/>
      <c r="I205" s="2"/>
    </row>
    <row r="206" spans="2:9" x14ac:dyDescent="0.25">
      <c r="B206" s="1"/>
      <c r="C206" s="12"/>
      <c r="D206" s="12"/>
      <c r="E206" s="2"/>
      <c r="F206" s="1"/>
      <c r="G206" s="12"/>
      <c r="H206" s="12"/>
      <c r="I206" s="2"/>
    </row>
    <row r="207" spans="2:9" x14ac:dyDescent="0.25">
      <c r="B207" s="1"/>
      <c r="C207" s="12"/>
      <c r="D207" s="12"/>
      <c r="E207" s="2"/>
      <c r="F207" s="1"/>
      <c r="G207" s="12"/>
      <c r="H207" s="12"/>
      <c r="I207" s="2"/>
    </row>
    <row r="208" spans="2:9" x14ac:dyDescent="0.25">
      <c r="B208" s="1"/>
      <c r="C208" s="12"/>
      <c r="D208" s="12"/>
      <c r="E208" s="2"/>
      <c r="F208" s="1"/>
      <c r="G208" s="12"/>
      <c r="H208" s="12"/>
      <c r="I208" s="2"/>
    </row>
    <row r="209" spans="2:9" x14ac:dyDescent="0.25">
      <c r="B209" s="1"/>
      <c r="C209" s="12"/>
      <c r="D209" s="12"/>
      <c r="E209" s="2"/>
      <c r="F209" s="1"/>
      <c r="G209" s="12"/>
      <c r="H209" s="12"/>
      <c r="I209" s="2"/>
    </row>
    <row r="210" spans="2:9" x14ac:dyDescent="0.25">
      <c r="B210" s="1"/>
      <c r="C210" s="12"/>
      <c r="D210" s="12"/>
      <c r="E210" s="2"/>
      <c r="F210" s="1"/>
      <c r="G210" s="12"/>
      <c r="H210" s="12"/>
      <c r="I210" s="2"/>
    </row>
    <row r="211" spans="2:9" x14ac:dyDescent="0.25">
      <c r="B211" s="1"/>
      <c r="C211" s="12"/>
      <c r="D211" s="12"/>
      <c r="E211" s="2"/>
      <c r="F211" s="1"/>
      <c r="G211" s="12"/>
      <c r="H211" s="12"/>
      <c r="I211" s="2"/>
    </row>
    <row r="212" spans="2:9" x14ac:dyDescent="0.25">
      <c r="B212" s="1"/>
      <c r="C212" s="12"/>
      <c r="D212" s="12"/>
      <c r="E212" s="2"/>
      <c r="F212" s="1"/>
      <c r="G212" s="12"/>
      <c r="H212" s="12"/>
      <c r="I212" s="2"/>
    </row>
    <row r="213" spans="2:9" x14ac:dyDescent="0.25">
      <c r="B213" s="1"/>
      <c r="C213" s="12"/>
      <c r="D213" s="12"/>
      <c r="E213" s="2"/>
      <c r="F213" s="1"/>
      <c r="G213" s="12"/>
      <c r="H213" s="12"/>
      <c r="I213" s="2"/>
    </row>
    <row r="214" spans="2:9" x14ac:dyDescent="0.25">
      <c r="B214" s="1"/>
      <c r="C214" s="12"/>
      <c r="D214" s="12"/>
      <c r="E214" s="2"/>
      <c r="F214" s="1"/>
      <c r="G214" s="12"/>
      <c r="H214" s="12"/>
      <c r="I214" s="2"/>
    </row>
    <row r="215" spans="2:9" x14ac:dyDescent="0.25">
      <c r="B215" s="1"/>
      <c r="C215" s="12"/>
      <c r="D215" s="12"/>
      <c r="E215" s="2"/>
      <c r="F215" s="1"/>
      <c r="G215" s="12"/>
      <c r="H215" s="12"/>
      <c r="I215" s="2"/>
    </row>
    <row r="216" spans="2:9" x14ac:dyDescent="0.25">
      <c r="B216" s="1"/>
      <c r="C216" s="12"/>
      <c r="D216" s="12"/>
      <c r="E216" s="2"/>
      <c r="F216" s="1"/>
      <c r="G216" s="12"/>
      <c r="H216" s="12"/>
      <c r="I216" s="2"/>
    </row>
    <row r="217" spans="2:9" x14ac:dyDescent="0.25">
      <c r="B217" s="1"/>
      <c r="C217" s="12"/>
      <c r="D217" s="12"/>
      <c r="E217" s="2"/>
      <c r="F217" s="1"/>
      <c r="G217" s="12"/>
      <c r="H217" s="12"/>
      <c r="I217" s="2"/>
    </row>
    <row r="218" spans="2:9" x14ac:dyDescent="0.25">
      <c r="B218" s="1"/>
      <c r="C218" s="12"/>
      <c r="D218" s="12"/>
      <c r="E218" s="2"/>
      <c r="F218" s="1"/>
      <c r="G218" s="12"/>
      <c r="H218" s="12"/>
      <c r="I218" s="2"/>
    </row>
    <row r="219" spans="2:9" x14ac:dyDescent="0.25">
      <c r="B219" s="1"/>
      <c r="C219" s="12"/>
      <c r="D219" s="12"/>
      <c r="E219" s="2"/>
      <c r="F219" s="1"/>
      <c r="G219" s="12"/>
      <c r="H219" s="12"/>
      <c r="I219" s="2"/>
    </row>
    <row r="220" spans="2:9" x14ac:dyDescent="0.25">
      <c r="B220" s="1"/>
      <c r="C220" s="12"/>
      <c r="D220" s="12"/>
      <c r="E220" s="2"/>
      <c r="F220" s="1"/>
      <c r="G220" s="12"/>
      <c r="H220" s="12"/>
      <c r="I220" s="2"/>
    </row>
    <row r="221" spans="2:9" x14ac:dyDescent="0.25">
      <c r="B221" s="1"/>
      <c r="C221" s="12"/>
      <c r="D221" s="12"/>
      <c r="E221" s="2"/>
      <c r="F221" s="1"/>
      <c r="G221" s="12"/>
      <c r="H221" s="12"/>
      <c r="I221" s="2"/>
    </row>
    <row r="222" spans="2:9" x14ac:dyDescent="0.25">
      <c r="B222" s="1"/>
      <c r="C222" s="12"/>
      <c r="D222" s="12"/>
      <c r="E222" s="2"/>
      <c r="F222" s="1"/>
      <c r="G222" s="12"/>
      <c r="H222" s="12"/>
      <c r="I222" s="2"/>
    </row>
    <row r="223" spans="2:9" x14ac:dyDescent="0.25">
      <c r="B223" s="1"/>
      <c r="C223" s="12"/>
      <c r="D223" s="12"/>
      <c r="E223" s="2"/>
      <c r="F223" s="1"/>
      <c r="G223" s="12"/>
      <c r="H223" s="12"/>
      <c r="I223" s="2"/>
    </row>
    <row r="224" spans="2:9" x14ac:dyDescent="0.25">
      <c r="B224" s="1"/>
      <c r="C224" s="12"/>
      <c r="D224" s="12"/>
      <c r="E224" s="2"/>
      <c r="F224" s="1"/>
      <c r="G224" s="12"/>
      <c r="H224" s="12"/>
      <c r="I224" s="2"/>
    </row>
    <row r="225" spans="2:9" x14ac:dyDescent="0.25">
      <c r="B225" s="1"/>
      <c r="C225" s="12"/>
      <c r="D225" s="12"/>
      <c r="E225" s="2"/>
      <c r="F225" s="1"/>
      <c r="G225" s="12"/>
      <c r="H225" s="12"/>
      <c r="I225" s="2"/>
    </row>
    <row r="226" spans="2:9" x14ac:dyDescent="0.25">
      <c r="B226" s="1"/>
      <c r="C226" s="12"/>
      <c r="D226" s="12"/>
      <c r="E226" s="2"/>
      <c r="F226" s="1"/>
      <c r="G226" s="12"/>
      <c r="H226" s="12"/>
      <c r="I226" s="2"/>
    </row>
    <row r="227" spans="2:9" x14ac:dyDescent="0.25">
      <c r="B227" s="1"/>
      <c r="C227" s="12"/>
      <c r="D227" s="12"/>
      <c r="E227" s="2"/>
      <c r="F227" s="1"/>
      <c r="G227" s="12"/>
      <c r="H227" s="12"/>
      <c r="I227" s="2"/>
    </row>
    <row r="228" spans="2:9" x14ac:dyDescent="0.25">
      <c r="B228" s="1"/>
      <c r="C228" s="12"/>
      <c r="D228" s="12"/>
      <c r="E228" s="2"/>
      <c r="F228" s="1"/>
      <c r="G228" s="12"/>
      <c r="H228" s="12"/>
      <c r="I228" s="2"/>
    </row>
    <row r="229" spans="2:9" x14ac:dyDescent="0.25">
      <c r="B229" s="1"/>
      <c r="C229" s="12"/>
      <c r="D229" s="12"/>
      <c r="E229" s="2"/>
      <c r="F229" s="1"/>
      <c r="G229" s="12"/>
      <c r="H229" s="12"/>
      <c r="I229" s="2"/>
    </row>
    <row r="230" spans="2:9" x14ac:dyDescent="0.25">
      <c r="B230" s="1"/>
      <c r="C230" s="12"/>
      <c r="D230" s="12"/>
      <c r="E230" s="2"/>
      <c r="F230" s="1"/>
      <c r="G230" s="12"/>
      <c r="H230" s="12"/>
      <c r="I230" s="2"/>
    </row>
    <row r="231" spans="2:9" x14ac:dyDescent="0.25">
      <c r="B231" s="1"/>
      <c r="C231" s="12"/>
      <c r="D231" s="12"/>
      <c r="E231" s="2"/>
      <c r="F231" s="1"/>
      <c r="G231" s="12"/>
      <c r="H231" s="12"/>
      <c r="I231" s="2"/>
    </row>
    <row r="232" spans="2:9" x14ac:dyDescent="0.25">
      <c r="B232" s="1"/>
      <c r="C232" s="12"/>
      <c r="D232" s="12"/>
      <c r="E232" s="2"/>
      <c r="F232" s="1"/>
      <c r="G232" s="12"/>
      <c r="H232" s="12"/>
      <c r="I232" s="2"/>
    </row>
    <row r="233" spans="2:9" x14ac:dyDescent="0.25">
      <c r="B233" s="1"/>
      <c r="C233" s="12"/>
      <c r="D233" s="12"/>
      <c r="E233" s="2"/>
      <c r="F233" s="1"/>
      <c r="G233" s="12"/>
      <c r="H233" s="12"/>
      <c r="I233" s="2"/>
    </row>
    <row r="234" spans="2:9" x14ac:dyDescent="0.25">
      <c r="B234" s="1"/>
      <c r="C234" s="12"/>
      <c r="D234" s="12"/>
      <c r="E234" s="2"/>
      <c r="F234" s="1"/>
      <c r="G234" s="12"/>
      <c r="H234" s="12"/>
      <c r="I234" s="2"/>
    </row>
    <row r="235" spans="2:9" x14ac:dyDescent="0.25">
      <c r="B235" s="1"/>
      <c r="C235" s="12"/>
      <c r="D235" s="12"/>
      <c r="E235" s="2"/>
      <c r="F235" s="1"/>
      <c r="G235" s="12"/>
      <c r="H235" s="12"/>
      <c r="I235" s="2"/>
    </row>
    <row r="236" spans="2:9" x14ac:dyDescent="0.25">
      <c r="B236" s="1"/>
      <c r="C236" s="12"/>
      <c r="D236" s="12"/>
      <c r="E236" s="2"/>
      <c r="F236" s="1"/>
      <c r="G236" s="12"/>
      <c r="H236" s="12"/>
      <c r="I236" s="2"/>
    </row>
    <row r="237" spans="2:9" x14ac:dyDescent="0.25">
      <c r="B237" s="1"/>
      <c r="C237" s="12"/>
      <c r="D237" s="12"/>
      <c r="E237" s="2"/>
      <c r="F237" s="1"/>
      <c r="G237" s="12"/>
      <c r="H237" s="12"/>
      <c r="I237" s="2"/>
    </row>
    <row r="238" spans="2:9" x14ac:dyDescent="0.25">
      <c r="B238" s="1"/>
      <c r="C238" s="12"/>
      <c r="D238" s="12"/>
      <c r="E238" s="2"/>
      <c r="F238" s="1"/>
      <c r="G238" s="12"/>
      <c r="H238" s="12"/>
      <c r="I238" s="2"/>
    </row>
    <row r="239" spans="2:9" x14ac:dyDescent="0.25">
      <c r="B239" s="1"/>
      <c r="C239" s="12"/>
      <c r="D239" s="12"/>
      <c r="E239" s="2"/>
      <c r="F239" s="1"/>
      <c r="G239" s="12"/>
      <c r="H239" s="12"/>
      <c r="I239" s="2"/>
    </row>
    <row r="240" spans="2:9" x14ac:dyDescent="0.25">
      <c r="B240" s="1"/>
      <c r="C240" s="12"/>
      <c r="D240" s="12"/>
      <c r="E240" s="2"/>
      <c r="F240" s="1"/>
      <c r="G240" s="12"/>
      <c r="H240" s="12"/>
      <c r="I240" s="2"/>
    </row>
    <row r="241" spans="2:9" x14ac:dyDescent="0.25">
      <c r="B241" s="1"/>
      <c r="C241" s="12"/>
      <c r="D241" s="12"/>
      <c r="E241" s="2"/>
      <c r="F241" s="1"/>
      <c r="G241" s="12"/>
      <c r="H241" s="12"/>
      <c r="I241" s="2"/>
    </row>
    <row r="242" spans="2:9" x14ac:dyDescent="0.25">
      <c r="B242" s="1"/>
      <c r="C242" s="12"/>
      <c r="D242" s="12"/>
      <c r="E242" s="2"/>
      <c r="F242" s="1"/>
      <c r="G242" s="12"/>
      <c r="H242" s="12"/>
      <c r="I242" s="2"/>
    </row>
    <row r="243" spans="2:9" x14ac:dyDescent="0.25">
      <c r="B243" s="1"/>
      <c r="C243" s="12"/>
      <c r="D243" s="12"/>
      <c r="E243" s="2"/>
      <c r="F243" s="1"/>
      <c r="G243" s="12"/>
      <c r="H243" s="12"/>
      <c r="I243" s="2"/>
    </row>
    <row r="244" spans="2:9" x14ac:dyDescent="0.25">
      <c r="B244" s="1"/>
      <c r="C244" s="12"/>
      <c r="D244" s="12"/>
      <c r="E244" s="2"/>
      <c r="F244" s="1"/>
      <c r="G244" s="12"/>
      <c r="H244" s="12"/>
      <c r="I244" s="2"/>
    </row>
    <row r="245" spans="2:9" x14ac:dyDescent="0.25">
      <c r="B245" s="1"/>
      <c r="C245" s="12"/>
      <c r="D245" s="12"/>
      <c r="E245" s="2"/>
      <c r="F245" s="1"/>
      <c r="G245" s="12"/>
      <c r="H245" s="12"/>
      <c r="I245" s="2"/>
    </row>
    <row r="246" spans="2:9" x14ac:dyDescent="0.25">
      <c r="B246" s="1"/>
      <c r="C246" s="12"/>
      <c r="D246" s="12"/>
      <c r="E246" s="2"/>
      <c r="F246" s="1"/>
      <c r="G246" s="12"/>
      <c r="H246" s="12"/>
      <c r="I246" s="2"/>
    </row>
    <row r="247" spans="2:9" x14ac:dyDescent="0.25">
      <c r="B247" s="1"/>
      <c r="C247" s="12"/>
      <c r="D247" s="12"/>
      <c r="E247" s="2"/>
      <c r="F247" s="1"/>
      <c r="G247" s="12"/>
      <c r="H247" s="12"/>
      <c r="I247" s="2"/>
    </row>
    <row r="248" spans="2:9" x14ac:dyDescent="0.25">
      <c r="B248" s="1"/>
      <c r="C248" s="12"/>
      <c r="D248" s="12"/>
      <c r="E248" s="2"/>
      <c r="F248" s="1"/>
      <c r="G248" s="12"/>
      <c r="H248" s="12"/>
      <c r="I248" s="2"/>
    </row>
    <row r="249" spans="2:9" x14ac:dyDescent="0.25">
      <c r="B249" s="1"/>
      <c r="C249" s="12"/>
      <c r="D249" s="12"/>
      <c r="E249" s="2"/>
      <c r="F249" s="1"/>
      <c r="G249" s="12"/>
      <c r="H249" s="12"/>
      <c r="I249" s="2"/>
    </row>
    <row r="250" spans="2:9" x14ac:dyDescent="0.25">
      <c r="B250" s="1"/>
      <c r="C250" s="12"/>
      <c r="D250" s="12"/>
      <c r="E250" s="2"/>
      <c r="F250" s="1"/>
      <c r="G250" s="12"/>
      <c r="H250" s="12"/>
      <c r="I250" s="2"/>
    </row>
    <row r="251" spans="2:9" x14ac:dyDescent="0.25">
      <c r="B251" s="1"/>
      <c r="C251" s="12"/>
      <c r="D251" s="12"/>
      <c r="E251" s="2"/>
      <c r="F251" s="1"/>
      <c r="G251" s="12"/>
      <c r="H251" s="12"/>
      <c r="I251" s="2"/>
    </row>
    <row r="252" spans="2:9" x14ac:dyDescent="0.25">
      <c r="B252" s="1"/>
      <c r="C252" s="12"/>
      <c r="D252" s="12"/>
      <c r="E252" s="2"/>
      <c r="F252" s="1"/>
      <c r="G252" s="12"/>
      <c r="H252" s="12"/>
      <c r="I252" s="2"/>
    </row>
    <row r="253" spans="2:9" x14ac:dyDescent="0.25">
      <c r="B253" s="1"/>
      <c r="C253" s="12"/>
      <c r="D253" s="12"/>
      <c r="E253" s="2"/>
      <c r="F253" s="1"/>
      <c r="G253" s="12"/>
      <c r="H253" s="12"/>
      <c r="I253" s="2"/>
    </row>
    <row r="254" spans="2:9" x14ac:dyDescent="0.25">
      <c r="B254" s="1"/>
      <c r="C254" s="12"/>
      <c r="D254" s="12"/>
      <c r="E254" s="2"/>
      <c r="F254" s="1"/>
      <c r="G254" s="12"/>
      <c r="H254" s="12"/>
      <c r="I254" s="2"/>
    </row>
    <row r="255" spans="2:9" x14ac:dyDescent="0.25">
      <c r="B255" s="1"/>
      <c r="C255" s="12"/>
      <c r="D255" s="12"/>
      <c r="E255" s="2"/>
      <c r="F255" s="1"/>
      <c r="G255" s="12"/>
      <c r="H255" s="12"/>
      <c r="I255" s="2"/>
    </row>
    <row r="256" spans="2:9" x14ac:dyDescent="0.25">
      <c r="B256" s="1"/>
      <c r="C256" s="12"/>
      <c r="D256" s="12"/>
      <c r="E256" s="2"/>
      <c r="F256" s="1"/>
      <c r="G256" s="12"/>
      <c r="H256" s="12"/>
      <c r="I256" s="2"/>
    </row>
    <row r="257" spans="2:9" x14ac:dyDescent="0.25">
      <c r="B257" s="1"/>
      <c r="C257" s="12"/>
      <c r="D257" s="12"/>
      <c r="E257" s="2"/>
      <c r="F257" s="1"/>
      <c r="G257" s="12"/>
      <c r="H257" s="12"/>
      <c r="I257" s="2"/>
    </row>
    <row r="258" spans="2:9" x14ac:dyDescent="0.25">
      <c r="B258" s="1"/>
      <c r="C258" s="12"/>
      <c r="D258" s="12"/>
      <c r="E258" s="2"/>
      <c r="F258" s="1"/>
      <c r="G258" s="12"/>
      <c r="H258" s="12"/>
      <c r="I258" s="2"/>
    </row>
    <row r="259" spans="2:9" x14ac:dyDescent="0.25">
      <c r="B259" s="1"/>
      <c r="C259" s="12"/>
      <c r="D259" s="12"/>
      <c r="E259" s="2"/>
      <c r="F259" s="1"/>
      <c r="G259" s="12"/>
      <c r="H259" s="12"/>
      <c r="I259" s="2"/>
    </row>
    <row r="260" spans="2:9" x14ac:dyDescent="0.25">
      <c r="B260" s="1"/>
      <c r="C260" s="12"/>
      <c r="D260" s="12"/>
      <c r="E260" s="2"/>
      <c r="F260" s="1"/>
      <c r="G260" s="12"/>
      <c r="H260" s="12"/>
      <c r="I260" s="2"/>
    </row>
    <row r="261" spans="2:9" x14ac:dyDescent="0.25">
      <c r="B261" s="1"/>
      <c r="C261" s="12"/>
      <c r="D261" s="12"/>
      <c r="E261" s="2"/>
      <c r="F261" s="1"/>
      <c r="G261" s="12"/>
      <c r="H261" s="12"/>
      <c r="I261" s="2"/>
    </row>
    <row r="262" spans="2:9" x14ac:dyDescent="0.25">
      <c r="B262" s="1"/>
      <c r="C262" s="12"/>
      <c r="D262" s="12"/>
      <c r="E262" s="2"/>
      <c r="F262" s="1"/>
      <c r="G262" s="12"/>
      <c r="H262" s="12"/>
      <c r="I262" s="2"/>
    </row>
    <row r="263" spans="2:9" x14ac:dyDescent="0.25">
      <c r="B263" s="1"/>
      <c r="C263" s="12"/>
      <c r="D263" s="12"/>
      <c r="E263" s="2"/>
      <c r="F263" s="1"/>
      <c r="G263" s="12"/>
      <c r="H263" s="12"/>
      <c r="I263" s="2"/>
    </row>
    <row r="264" spans="2:9" x14ac:dyDescent="0.25">
      <c r="B264" s="1"/>
      <c r="C264" s="12"/>
      <c r="D264" s="12"/>
      <c r="E264" s="2"/>
      <c r="F264" s="1"/>
      <c r="G264" s="12"/>
      <c r="H264" s="12"/>
      <c r="I264" s="2"/>
    </row>
    <row r="265" spans="2:9" x14ac:dyDescent="0.25">
      <c r="B265" s="1"/>
      <c r="C265" s="12"/>
      <c r="D265" s="12"/>
      <c r="E265" s="2"/>
      <c r="F265" s="1"/>
      <c r="G265" s="12"/>
      <c r="H265" s="12"/>
      <c r="I265" s="2"/>
    </row>
    <row r="266" spans="2:9" x14ac:dyDescent="0.25">
      <c r="B266" s="1"/>
      <c r="C266" s="12"/>
      <c r="D266" s="12"/>
      <c r="E266" s="2"/>
      <c r="F266" s="1"/>
      <c r="G266" s="12"/>
      <c r="H266" s="12"/>
      <c r="I266" s="2"/>
    </row>
    <row r="267" spans="2:9" x14ac:dyDescent="0.25">
      <c r="B267" s="1"/>
      <c r="C267" s="12"/>
      <c r="D267" s="12"/>
      <c r="E267" s="2"/>
      <c r="F267" s="1"/>
      <c r="G267" s="12"/>
      <c r="H267" s="12"/>
      <c r="I267" s="2"/>
    </row>
    <row r="268" spans="2:9" x14ac:dyDescent="0.25">
      <c r="B268" s="1"/>
      <c r="C268" s="12"/>
      <c r="D268" s="12"/>
      <c r="E268" s="2"/>
      <c r="F268" s="1"/>
      <c r="G268" s="12"/>
      <c r="H268" s="12"/>
      <c r="I268" s="2"/>
    </row>
    <row r="269" spans="2:9" x14ac:dyDescent="0.25">
      <c r="B269" s="1"/>
      <c r="C269" s="12"/>
      <c r="D269" s="12"/>
      <c r="E269" s="2"/>
      <c r="F269" s="1"/>
      <c r="G269" s="12"/>
      <c r="H269" s="12"/>
      <c r="I269" s="2"/>
    </row>
    <row r="270" spans="2:9" x14ac:dyDescent="0.25">
      <c r="B270" s="1"/>
      <c r="C270" s="12"/>
      <c r="D270" s="12"/>
      <c r="E270" s="2"/>
      <c r="F270" s="1"/>
      <c r="G270" s="12"/>
      <c r="H270" s="12"/>
      <c r="I270" s="2"/>
    </row>
    <row r="271" spans="2:9" x14ac:dyDescent="0.25">
      <c r="B271" s="1"/>
      <c r="C271" s="12"/>
      <c r="D271" s="12"/>
      <c r="E271" s="2"/>
      <c r="F271" s="1"/>
      <c r="G271" s="12"/>
      <c r="H271" s="12"/>
      <c r="I271" s="2"/>
    </row>
    <row r="272" spans="2:9" x14ac:dyDescent="0.25">
      <c r="B272" s="1"/>
      <c r="C272" s="12"/>
      <c r="D272" s="12"/>
      <c r="E272" s="2"/>
      <c r="F272" s="1"/>
      <c r="G272" s="12"/>
      <c r="H272" s="12"/>
      <c r="I272" s="2"/>
    </row>
    <row r="273" spans="2:9" x14ac:dyDescent="0.25">
      <c r="B273" s="1"/>
      <c r="C273" s="12"/>
      <c r="D273" s="12"/>
      <c r="E273" s="2"/>
      <c r="F273" s="1"/>
      <c r="G273" s="12"/>
      <c r="H273" s="12"/>
      <c r="I273" s="2"/>
    </row>
    <row r="274" spans="2:9" x14ac:dyDescent="0.25">
      <c r="B274" s="1"/>
      <c r="C274" s="12"/>
      <c r="D274" s="12"/>
      <c r="E274" s="2"/>
      <c r="F274" s="1"/>
      <c r="G274" s="12"/>
      <c r="H274" s="12"/>
      <c r="I274" s="2"/>
    </row>
    <row r="275" spans="2:9" x14ac:dyDescent="0.25">
      <c r="B275" s="1"/>
      <c r="C275" s="12"/>
      <c r="D275" s="12"/>
      <c r="E275" s="2"/>
      <c r="F275" s="1"/>
      <c r="G275" s="12"/>
      <c r="H275" s="12"/>
      <c r="I275" s="2"/>
    </row>
    <row r="276" spans="2:9" x14ac:dyDescent="0.25">
      <c r="B276" s="1"/>
      <c r="C276" s="12"/>
      <c r="D276" s="12"/>
      <c r="E276" s="2"/>
      <c r="F276" s="1"/>
      <c r="G276" s="12"/>
      <c r="H276" s="12"/>
      <c r="I276" s="2"/>
    </row>
    <row r="277" spans="2:9" x14ac:dyDescent="0.25">
      <c r="B277" s="1"/>
      <c r="C277" s="12"/>
      <c r="D277" s="12"/>
      <c r="E277" s="2"/>
      <c r="F277" s="1"/>
      <c r="G277" s="12"/>
      <c r="H277" s="12"/>
      <c r="I277" s="2"/>
    </row>
    <row r="278" spans="2:9" x14ac:dyDescent="0.25">
      <c r="B278" s="1"/>
      <c r="C278" s="12"/>
      <c r="D278" s="12"/>
      <c r="E278" s="2"/>
      <c r="F278" s="1"/>
      <c r="G278" s="12"/>
      <c r="H278" s="12"/>
      <c r="I278" s="2"/>
    </row>
    <row r="279" spans="2:9" x14ac:dyDescent="0.25">
      <c r="B279" s="1"/>
      <c r="C279" s="12"/>
      <c r="D279" s="12"/>
      <c r="E279" s="2"/>
      <c r="F279" s="1"/>
      <c r="G279" s="12"/>
      <c r="H279" s="12"/>
      <c r="I279" s="2"/>
    </row>
    <row r="280" spans="2:9" x14ac:dyDescent="0.25">
      <c r="B280" s="1"/>
      <c r="C280" s="12"/>
      <c r="D280" s="12"/>
      <c r="E280" s="2"/>
      <c r="F280" s="1"/>
      <c r="G280" s="12"/>
      <c r="H280" s="12"/>
      <c r="I280" s="2"/>
    </row>
    <row r="281" spans="2:9" x14ac:dyDescent="0.25">
      <c r="B281" s="1"/>
      <c r="C281" s="12"/>
      <c r="D281" s="12"/>
      <c r="E281" s="2"/>
      <c r="F281" s="1"/>
      <c r="G281" s="12"/>
      <c r="H281" s="12"/>
      <c r="I281" s="2"/>
    </row>
    <row r="282" spans="2:9" x14ac:dyDescent="0.25">
      <c r="B282" s="1"/>
      <c r="C282" s="12"/>
      <c r="D282" s="12"/>
      <c r="E282" s="2"/>
      <c r="F282" s="1"/>
      <c r="G282" s="12"/>
      <c r="H282" s="12"/>
      <c r="I282" s="2"/>
    </row>
    <row r="283" spans="2:9" x14ac:dyDescent="0.25">
      <c r="B283" s="1"/>
      <c r="C283" s="12"/>
      <c r="D283" s="12"/>
      <c r="E283" s="2"/>
      <c r="F283" s="1"/>
      <c r="G283" s="12"/>
      <c r="H283" s="12"/>
      <c r="I283" s="2"/>
    </row>
    <row r="284" spans="2:9" x14ac:dyDescent="0.25">
      <c r="B284" s="1"/>
      <c r="C284" s="12"/>
      <c r="D284" s="12"/>
      <c r="E284" s="2"/>
      <c r="F284" s="1"/>
      <c r="G284" s="12"/>
      <c r="H284" s="12"/>
      <c r="I284" s="2"/>
    </row>
    <row r="285" spans="2:9" x14ac:dyDescent="0.25">
      <c r="B285" s="1"/>
      <c r="C285" s="12"/>
      <c r="D285" s="12"/>
      <c r="E285" s="2"/>
      <c r="F285" s="1"/>
      <c r="G285" s="12"/>
      <c r="H285" s="12"/>
      <c r="I285" s="2"/>
    </row>
    <row r="286" spans="2:9" x14ac:dyDescent="0.25">
      <c r="B286" s="1"/>
      <c r="C286" s="12"/>
      <c r="D286" s="12"/>
      <c r="E286" s="2"/>
      <c r="F286" s="1"/>
      <c r="G286" s="12"/>
      <c r="H286" s="12"/>
      <c r="I286" s="2"/>
    </row>
    <row r="287" spans="2:9" x14ac:dyDescent="0.25">
      <c r="B287" s="1"/>
      <c r="C287" s="12"/>
      <c r="D287" s="12"/>
      <c r="E287" s="2"/>
      <c r="F287" s="1"/>
      <c r="G287" s="12"/>
      <c r="H287" s="12"/>
      <c r="I287" s="2"/>
    </row>
    <row r="288" spans="2:9" x14ac:dyDescent="0.25">
      <c r="B288" s="1"/>
      <c r="C288" s="12"/>
      <c r="D288" s="12"/>
      <c r="E288" s="2"/>
      <c r="F288" s="1"/>
      <c r="G288" s="12"/>
      <c r="H288" s="12"/>
      <c r="I288" s="2"/>
    </row>
    <row r="289" spans="2:9" x14ac:dyDescent="0.25">
      <c r="B289" s="1"/>
      <c r="C289" s="12"/>
      <c r="D289" s="12"/>
      <c r="E289" s="2"/>
      <c r="F289" s="1"/>
      <c r="G289" s="12"/>
      <c r="H289" s="12"/>
      <c r="I289" s="2"/>
    </row>
    <row r="290" spans="2:9" x14ac:dyDescent="0.25">
      <c r="B290" s="1"/>
      <c r="C290" s="12"/>
      <c r="D290" s="12"/>
      <c r="E290" s="2"/>
      <c r="F290" s="1"/>
      <c r="G290" s="12"/>
      <c r="H290" s="12"/>
      <c r="I290" s="2"/>
    </row>
    <row r="291" spans="2:9" x14ac:dyDescent="0.25">
      <c r="B291" s="1"/>
      <c r="C291" s="12"/>
      <c r="D291" s="12"/>
      <c r="E291" s="2"/>
      <c r="F291" s="1"/>
      <c r="G291" s="12"/>
      <c r="H291" s="12"/>
      <c r="I291" s="2"/>
    </row>
    <row r="292" spans="2:9" x14ac:dyDescent="0.25">
      <c r="B292" s="1"/>
      <c r="C292" s="12"/>
      <c r="D292" s="12"/>
      <c r="E292" s="2"/>
      <c r="F292" s="1"/>
      <c r="G292" s="12"/>
      <c r="H292" s="12"/>
      <c r="I292" s="2"/>
    </row>
    <row r="293" spans="2:9" x14ac:dyDescent="0.25">
      <c r="B293" s="1"/>
      <c r="C293" s="12"/>
      <c r="D293" s="12"/>
      <c r="E293" s="2"/>
      <c r="F293" s="1"/>
      <c r="G293" s="12"/>
      <c r="H293" s="12"/>
      <c r="I293" s="2"/>
    </row>
    <row r="294" spans="2:9" x14ac:dyDescent="0.25">
      <c r="B294" s="1"/>
      <c r="C294" s="12"/>
      <c r="D294" s="12"/>
      <c r="E294" s="2"/>
      <c r="F294" s="1"/>
      <c r="G294" s="12"/>
      <c r="H294" s="12"/>
      <c r="I294" s="2"/>
    </row>
    <row r="295" spans="2:9" x14ac:dyDescent="0.25">
      <c r="B295" s="1"/>
      <c r="C295" s="12"/>
      <c r="D295" s="12"/>
      <c r="E295" s="2"/>
      <c r="F295" s="1"/>
      <c r="G295" s="12"/>
      <c r="H295" s="12"/>
      <c r="I295" s="2"/>
    </row>
    <row r="296" spans="2:9" x14ac:dyDescent="0.25">
      <c r="B296" s="1"/>
      <c r="C296" s="12"/>
      <c r="D296" s="12"/>
      <c r="E296" s="2"/>
      <c r="F296" s="1"/>
      <c r="G296" s="12"/>
      <c r="H296" s="12"/>
      <c r="I296" s="2"/>
    </row>
    <row r="297" spans="2:9" x14ac:dyDescent="0.25">
      <c r="B297" s="1"/>
      <c r="C297" s="12"/>
      <c r="D297" s="12"/>
      <c r="E297" s="2"/>
      <c r="F297" s="1"/>
      <c r="G297" s="12"/>
      <c r="H297" s="12"/>
      <c r="I297" s="2"/>
    </row>
    <row r="298" spans="2:9" x14ac:dyDescent="0.25">
      <c r="B298" s="1"/>
      <c r="C298" s="12"/>
      <c r="D298" s="12"/>
      <c r="E298" s="2"/>
      <c r="F298" s="1"/>
      <c r="G298" s="12"/>
      <c r="H298" s="12"/>
      <c r="I298" s="2"/>
    </row>
    <row r="299" spans="2:9" x14ac:dyDescent="0.25">
      <c r="B299" s="1"/>
      <c r="C299" s="12"/>
      <c r="D299" s="12"/>
      <c r="E299" s="2"/>
      <c r="F299" s="1"/>
      <c r="G299" s="12"/>
      <c r="H299" s="12"/>
      <c r="I299" s="2"/>
    </row>
    <row r="300" spans="2:9" x14ac:dyDescent="0.25">
      <c r="B300" s="1"/>
      <c r="C300" s="12"/>
      <c r="D300" s="12"/>
      <c r="E300" s="2"/>
      <c r="F300" s="1"/>
      <c r="G300" s="12"/>
      <c r="H300" s="12"/>
      <c r="I300" s="2"/>
    </row>
    <row r="301" spans="2:9" x14ac:dyDescent="0.25">
      <c r="B301" s="1"/>
      <c r="C301" s="12"/>
      <c r="D301" s="12"/>
      <c r="E301" s="2"/>
      <c r="F301" s="1"/>
      <c r="G301" s="12"/>
      <c r="H301" s="12"/>
      <c r="I301" s="2"/>
    </row>
    <row r="302" spans="2:9" x14ac:dyDescent="0.25">
      <c r="B302" s="1"/>
      <c r="C302" s="12"/>
      <c r="D302" s="12"/>
      <c r="E302" s="2"/>
      <c r="F302" s="1"/>
      <c r="G302" s="12"/>
      <c r="H302" s="12"/>
      <c r="I302" s="2"/>
    </row>
    <row r="303" spans="2:9" x14ac:dyDescent="0.25">
      <c r="B303" s="1"/>
      <c r="C303" s="12"/>
      <c r="D303" s="12"/>
      <c r="E303" s="2"/>
      <c r="F303" s="1"/>
      <c r="G303" s="12"/>
      <c r="H303" s="12"/>
      <c r="I303" s="2"/>
    </row>
    <row r="304" spans="2:9" x14ac:dyDescent="0.25">
      <c r="B304" s="1"/>
      <c r="C304" s="12"/>
      <c r="D304" s="12"/>
      <c r="E304" s="2"/>
      <c r="F304" s="1"/>
      <c r="G304" s="12"/>
      <c r="H304" s="12"/>
      <c r="I304" s="2"/>
    </row>
    <row r="305" spans="2:9" x14ac:dyDescent="0.25">
      <c r="B305" s="1"/>
      <c r="C305" s="12"/>
      <c r="D305" s="12"/>
      <c r="E305" s="2"/>
      <c r="F305" s="1"/>
      <c r="G305" s="12"/>
      <c r="H305" s="12"/>
      <c r="I305" s="2"/>
    </row>
    <row r="306" spans="2:9" x14ac:dyDescent="0.25">
      <c r="B306" s="1"/>
      <c r="C306" s="12"/>
      <c r="D306" s="12"/>
      <c r="E306" s="2"/>
      <c r="F306" s="1"/>
      <c r="G306" s="12"/>
      <c r="H306" s="12"/>
      <c r="I306" s="2"/>
    </row>
    <row r="307" spans="2:9" x14ac:dyDescent="0.25">
      <c r="B307" s="1"/>
      <c r="C307" s="12"/>
      <c r="D307" s="12"/>
      <c r="E307" s="2"/>
      <c r="F307" s="1"/>
      <c r="G307" s="12"/>
      <c r="H307" s="12"/>
      <c r="I307" s="2"/>
    </row>
    <row r="308" spans="2:9" x14ac:dyDescent="0.25">
      <c r="B308" s="1"/>
      <c r="C308" s="12"/>
      <c r="D308" s="12"/>
      <c r="E308" s="2"/>
      <c r="F308" s="1"/>
      <c r="G308" s="12"/>
      <c r="H308" s="12"/>
      <c r="I308" s="2"/>
    </row>
    <row r="309" spans="2:9" x14ac:dyDescent="0.25">
      <c r="B309" s="1"/>
      <c r="C309" s="12"/>
      <c r="D309" s="12"/>
      <c r="E309" s="2"/>
      <c r="F309" s="1"/>
      <c r="G309" s="12"/>
      <c r="H309" s="12"/>
      <c r="I309" s="2"/>
    </row>
    <row r="310" spans="2:9" x14ac:dyDescent="0.25">
      <c r="B310" s="1"/>
      <c r="C310" s="12"/>
      <c r="D310" s="12"/>
      <c r="E310" s="2"/>
      <c r="F310" s="1"/>
      <c r="G310" s="12"/>
      <c r="H310" s="12"/>
      <c r="I310" s="2"/>
    </row>
    <row r="311" spans="2:9" x14ac:dyDescent="0.25">
      <c r="B311" s="1"/>
      <c r="C311" s="12"/>
      <c r="D311" s="12"/>
      <c r="E311" s="2"/>
      <c r="F311" s="1"/>
      <c r="G311" s="12"/>
      <c r="H311" s="12"/>
      <c r="I311" s="2"/>
    </row>
    <row r="312" spans="2:9" x14ac:dyDescent="0.25">
      <c r="B312" s="1"/>
      <c r="C312" s="12"/>
      <c r="D312" s="12"/>
      <c r="E312" s="2"/>
      <c r="F312" s="1"/>
      <c r="G312" s="12"/>
      <c r="H312" s="12"/>
      <c r="I312" s="2"/>
    </row>
    <row r="313" spans="2:9" x14ac:dyDescent="0.25">
      <c r="B313" s="1"/>
      <c r="C313" s="12"/>
      <c r="D313" s="12"/>
      <c r="E313" s="2"/>
      <c r="F313" s="1"/>
      <c r="G313" s="12"/>
      <c r="H313" s="12"/>
      <c r="I313" s="2"/>
    </row>
    <row r="314" spans="2:9" x14ac:dyDescent="0.25">
      <c r="B314" s="1"/>
      <c r="C314" s="12"/>
      <c r="D314" s="12"/>
      <c r="E314" s="2"/>
      <c r="F314" s="1"/>
      <c r="G314" s="12"/>
      <c r="H314" s="12"/>
      <c r="I314" s="2"/>
    </row>
    <row r="315" spans="2:9" x14ac:dyDescent="0.25">
      <c r="B315" s="1"/>
      <c r="C315" s="12"/>
      <c r="D315" s="12"/>
      <c r="E315" s="2"/>
      <c r="F315" s="1"/>
      <c r="G315" s="12"/>
      <c r="H315" s="12"/>
      <c r="I315" s="2"/>
    </row>
    <row r="316" spans="2:9" x14ac:dyDescent="0.25">
      <c r="B316" s="1"/>
      <c r="C316" s="12"/>
      <c r="D316" s="12"/>
      <c r="E316" s="2"/>
      <c r="F316" s="1"/>
      <c r="G316" s="12"/>
      <c r="H316" s="12"/>
      <c r="I316" s="2"/>
    </row>
    <row r="317" spans="2:9" x14ac:dyDescent="0.25">
      <c r="B317" s="1"/>
      <c r="C317" s="12"/>
      <c r="D317" s="12"/>
      <c r="E317" s="2"/>
      <c r="F317" s="1"/>
      <c r="G317" s="12"/>
      <c r="H317" s="12"/>
      <c r="I317" s="2"/>
    </row>
    <row r="318" spans="2:9" x14ac:dyDescent="0.25">
      <c r="B318" s="1"/>
      <c r="C318" s="12"/>
      <c r="D318" s="12"/>
      <c r="E318" s="2"/>
      <c r="F318" s="1"/>
      <c r="G318" s="12"/>
      <c r="H318" s="12"/>
      <c r="I318" s="2"/>
    </row>
    <row r="319" spans="2:9" x14ac:dyDescent="0.25">
      <c r="B319" s="1"/>
      <c r="C319" s="12"/>
      <c r="D319" s="12"/>
      <c r="E319" s="2"/>
      <c r="F319" s="1"/>
      <c r="G319" s="12"/>
      <c r="H319" s="12"/>
      <c r="I319" s="2"/>
    </row>
    <row r="320" spans="2:9" x14ac:dyDescent="0.25">
      <c r="B320" s="1"/>
      <c r="C320" s="12"/>
      <c r="D320" s="12"/>
      <c r="E320" s="2"/>
      <c r="F320" s="1"/>
      <c r="G320" s="12"/>
      <c r="H320" s="12"/>
      <c r="I320" s="2"/>
    </row>
    <row r="321" spans="2:9" x14ac:dyDescent="0.25">
      <c r="B321" s="1"/>
      <c r="C321" s="12"/>
      <c r="D321" s="12"/>
      <c r="E321" s="2"/>
      <c r="F321" s="1"/>
      <c r="G321" s="12"/>
      <c r="H321" s="12"/>
      <c r="I321" s="2"/>
    </row>
    <row r="322" spans="2:9" x14ac:dyDescent="0.25">
      <c r="B322" s="1"/>
      <c r="C322" s="12"/>
      <c r="D322" s="12"/>
      <c r="E322" s="2"/>
      <c r="F322" s="1"/>
      <c r="G322" s="12"/>
      <c r="H322" s="12"/>
      <c r="I322" s="2"/>
    </row>
    <row r="323" spans="2:9" x14ac:dyDescent="0.25">
      <c r="B323" s="1"/>
      <c r="C323" s="12"/>
      <c r="D323" s="12"/>
      <c r="E323" s="2"/>
      <c r="F323" s="1"/>
      <c r="G323" s="12"/>
      <c r="H323" s="12"/>
      <c r="I323" s="2"/>
    </row>
    <row r="324" spans="2:9" x14ac:dyDescent="0.25">
      <c r="B324" s="1"/>
      <c r="C324" s="12"/>
      <c r="D324" s="12"/>
      <c r="E324" s="2"/>
      <c r="F324" s="1"/>
      <c r="G324" s="12"/>
      <c r="H324" s="12"/>
      <c r="I324" s="2"/>
    </row>
    <row r="325" spans="2:9" x14ac:dyDescent="0.25">
      <c r="B325" s="1"/>
      <c r="C325" s="12"/>
      <c r="D325" s="12"/>
      <c r="E325" s="2"/>
      <c r="F325" s="1"/>
      <c r="G325" s="12"/>
      <c r="H325" s="12"/>
      <c r="I325" s="2"/>
    </row>
    <row r="326" spans="2:9" x14ac:dyDescent="0.25">
      <c r="B326" s="1"/>
      <c r="C326" s="12"/>
      <c r="D326" s="12"/>
      <c r="E326" s="2"/>
      <c r="F326" s="1"/>
      <c r="G326" s="12"/>
      <c r="H326" s="12"/>
      <c r="I326" s="2"/>
    </row>
    <row r="327" spans="2:9" x14ac:dyDescent="0.25">
      <c r="B327" s="1"/>
      <c r="C327" s="12"/>
      <c r="D327" s="12"/>
      <c r="E327" s="2"/>
      <c r="F327" s="1"/>
      <c r="G327" s="12"/>
      <c r="H327" s="12"/>
      <c r="I327" s="2"/>
    </row>
    <row r="328" spans="2:9" x14ac:dyDescent="0.25">
      <c r="B328" s="1"/>
      <c r="C328" s="12"/>
      <c r="D328" s="12"/>
      <c r="E328" s="2"/>
      <c r="F328" s="1"/>
      <c r="G328" s="12"/>
      <c r="H328" s="12"/>
      <c r="I328" s="2"/>
    </row>
    <row r="329" spans="2:9" x14ac:dyDescent="0.25">
      <c r="B329" s="1"/>
      <c r="C329" s="12"/>
      <c r="D329" s="12"/>
      <c r="E329" s="2"/>
      <c r="F329" s="1"/>
      <c r="G329" s="12"/>
      <c r="H329" s="12"/>
      <c r="I329" s="2"/>
    </row>
    <row r="330" spans="2:9" x14ac:dyDescent="0.25">
      <c r="B330" s="1"/>
      <c r="C330" s="12"/>
      <c r="D330" s="12"/>
      <c r="E330" s="2"/>
      <c r="F330" s="1"/>
      <c r="G330" s="12"/>
      <c r="H330" s="12"/>
      <c r="I330" s="2"/>
    </row>
    <row r="331" spans="2:9" x14ac:dyDescent="0.25">
      <c r="B331" s="1"/>
      <c r="C331" s="12"/>
      <c r="D331" s="12"/>
      <c r="E331" s="2"/>
      <c r="F331" s="1"/>
      <c r="G331" s="12"/>
      <c r="H331" s="12"/>
      <c r="I331" s="2"/>
    </row>
    <row r="332" spans="2:9" x14ac:dyDescent="0.25">
      <c r="B332" s="1"/>
      <c r="C332" s="12"/>
      <c r="D332" s="12"/>
      <c r="E332" s="2"/>
      <c r="F332" s="1"/>
      <c r="G332" s="12"/>
      <c r="H332" s="12"/>
      <c r="I332" s="2"/>
    </row>
    <row r="333" spans="2:9" x14ac:dyDescent="0.25">
      <c r="B333" s="1"/>
      <c r="C333" s="12"/>
      <c r="D333" s="12"/>
      <c r="E333" s="2"/>
      <c r="F333" s="1"/>
      <c r="G333" s="12"/>
      <c r="H333" s="12"/>
      <c r="I333" s="2"/>
    </row>
    <row r="334" spans="2:9" x14ac:dyDescent="0.25">
      <c r="B334" s="1"/>
      <c r="C334" s="12"/>
      <c r="D334" s="12"/>
      <c r="E334" s="2"/>
      <c r="F334" s="1"/>
      <c r="G334" s="12"/>
      <c r="H334" s="12"/>
      <c r="I334" s="2"/>
    </row>
    <row r="335" spans="2:9" x14ac:dyDescent="0.25">
      <c r="B335" s="1"/>
      <c r="C335" s="12"/>
      <c r="D335" s="12"/>
      <c r="E335" s="2"/>
      <c r="F335" s="1"/>
      <c r="G335" s="12"/>
      <c r="H335" s="12"/>
      <c r="I335" s="2"/>
    </row>
    <row r="336" spans="2:9" x14ac:dyDescent="0.25">
      <c r="B336" s="1"/>
      <c r="C336" s="12"/>
      <c r="D336" s="12"/>
      <c r="E336" s="2"/>
      <c r="F336" s="1"/>
      <c r="G336" s="12"/>
      <c r="H336" s="12"/>
      <c r="I336" s="2"/>
    </row>
    <row r="337" spans="2:9" x14ac:dyDescent="0.25">
      <c r="B337" s="1"/>
      <c r="C337" s="12"/>
      <c r="D337" s="12"/>
      <c r="E337" s="2"/>
      <c r="F337" s="1"/>
      <c r="G337" s="12"/>
      <c r="H337" s="12"/>
      <c r="I337" s="2"/>
    </row>
    <row r="338" spans="2:9" x14ac:dyDescent="0.25">
      <c r="B338" s="1"/>
      <c r="C338" s="12"/>
      <c r="D338" s="12"/>
      <c r="E338" s="2"/>
      <c r="F338" s="1"/>
      <c r="G338" s="12"/>
      <c r="H338" s="12"/>
      <c r="I338" s="2"/>
    </row>
    <row r="339" spans="2:9" x14ac:dyDescent="0.25">
      <c r="B339" s="1"/>
      <c r="C339" s="12"/>
      <c r="D339" s="12"/>
      <c r="E339" s="2"/>
      <c r="F339" s="1"/>
      <c r="G339" s="12"/>
      <c r="H339" s="12"/>
      <c r="I339" s="2"/>
    </row>
    <row r="340" spans="2:9" x14ac:dyDescent="0.25">
      <c r="B340" s="1"/>
      <c r="C340" s="12"/>
      <c r="D340" s="12"/>
      <c r="E340" s="2"/>
      <c r="F340" s="1"/>
      <c r="G340" s="12"/>
      <c r="H340" s="12"/>
      <c r="I340" s="2"/>
    </row>
    <row r="341" spans="2:9" x14ac:dyDescent="0.25">
      <c r="B341" s="1"/>
      <c r="C341" s="12"/>
      <c r="D341" s="12"/>
      <c r="E341" s="2"/>
      <c r="F341" s="1"/>
      <c r="G341" s="12"/>
      <c r="H341" s="12"/>
      <c r="I341" s="2"/>
    </row>
    <row r="342" spans="2:9" x14ac:dyDescent="0.25">
      <c r="B342" s="1"/>
      <c r="C342" s="12"/>
      <c r="D342" s="12"/>
      <c r="E342" s="2"/>
      <c r="F342" s="1"/>
      <c r="G342" s="12"/>
      <c r="H342" s="12"/>
      <c r="I342" s="2"/>
    </row>
    <row r="343" spans="2:9" x14ac:dyDescent="0.25">
      <c r="B343" s="1"/>
      <c r="C343" s="12"/>
      <c r="D343" s="12"/>
      <c r="E343" s="2"/>
      <c r="F343" s="1"/>
      <c r="G343" s="12"/>
      <c r="H343" s="12"/>
      <c r="I343" s="2"/>
    </row>
    <row r="344" spans="2:9" x14ac:dyDescent="0.25">
      <c r="B344" s="1"/>
      <c r="C344" s="12"/>
      <c r="D344" s="12"/>
      <c r="E344" s="2"/>
      <c r="F344" s="1"/>
      <c r="G344" s="12"/>
      <c r="H344" s="12"/>
      <c r="I344" s="2"/>
    </row>
    <row r="345" spans="2:9" x14ac:dyDescent="0.25">
      <c r="B345" s="1"/>
      <c r="C345" s="12"/>
      <c r="D345" s="12"/>
      <c r="E345" s="2"/>
      <c r="F345" s="1"/>
      <c r="G345" s="12"/>
      <c r="H345" s="12"/>
      <c r="I345" s="2"/>
    </row>
    <row r="346" spans="2:9" x14ac:dyDescent="0.25">
      <c r="B346" s="1"/>
      <c r="C346" s="12"/>
      <c r="D346" s="12"/>
      <c r="E346" s="2"/>
      <c r="F346" s="1"/>
      <c r="G346" s="12"/>
      <c r="H346" s="12"/>
      <c r="I346" s="2"/>
    </row>
    <row r="347" spans="2:9" x14ac:dyDescent="0.25">
      <c r="B347" s="1"/>
      <c r="C347" s="12"/>
      <c r="D347" s="12"/>
      <c r="E347" s="2"/>
      <c r="F347" s="1"/>
      <c r="G347" s="12"/>
      <c r="H347" s="12"/>
      <c r="I347" s="2"/>
    </row>
    <row r="348" spans="2:9" x14ac:dyDescent="0.25">
      <c r="B348" s="1"/>
      <c r="C348" s="12"/>
      <c r="D348" s="12"/>
      <c r="E348" s="2"/>
      <c r="F348" s="1"/>
      <c r="G348" s="12"/>
      <c r="H348" s="12"/>
      <c r="I348" s="2"/>
    </row>
    <row r="349" spans="2:9" x14ac:dyDescent="0.25">
      <c r="B349" s="1"/>
      <c r="C349" s="12"/>
      <c r="D349" s="12"/>
      <c r="E349" s="2"/>
      <c r="F349" s="1"/>
      <c r="G349" s="12"/>
      <c r="H349" s="12"/>
      <c r="I349" s="2"/>
    </row>
    <row r="350" spans="2:9" x14ac:dyDescent="0.25">
      <c r="B350" s="1"/>
      <c r="C350" s="12"/>
      <c r="D350" s="12"/>
      <c r="E350" s="2"/>
      <c r="F350" s="1"/>
      <c r="G350" s="12"/>
      <c r="H350" s="12"/>
      <c r="I350" s="2"/>
    </row>
    <row r="351" spans="2:9" x14ac:dyDescent="0.25">
      <c r="B351" s="1"/>
      <c r="C351" s="12"/>
      <c r="D351" s="12"/>
      <c r="E351" s="2"/>
      <c r="F351" s="1"/>
      <c r="G351" s="12"/>
      <c r="H351" s="12"/>
      <c r="I351" s="2"/>
    </row>
    <row r="352" spans="2:9" x14ac:dyDescent="0.25">
      <c r="B352" s="1"/>
      <c r="C352" s="12"/>
      <c r="D352" s="12"/>
      <c r="E352" s="2"/>
      <c r="F352" s="1"/>
      <c r="G352" s="12"/>
      <c r="H352" s="12"/>
      <c r="I352" s="2"/>
    </row>
    <row r="353" spans="2:9" x14ac:dyDescent="0.25">
      <c r="B353" s="1"/>
      <c r="C353" s="12"/>
      <c r="D353" s="12"/>
      <c r="E353" s="2"/>
      <c r="F353" s="1"/>
      <c r="G353" s="12"/>
      <c r="H353" s="12"/>
      <c r="I353" s="2"/>
    </row>
    <row r="354" spans="2:9" x14ac:dyDescent="0.25">
      <c r="B354" s="1"/>
      <c r="C354" s="12"/>
      <c r="D354" s="12"/>
      <c r="E354" s="2"/>
      <c r="F354" s="1"/>
      <c r="G354" s="12"/>
      <c r="H354" s="12"/>
      <c r="I354" s="2"/>
    </row>
    <row r="355" spans="2:9" x14ac:dyDescent="0.25">
      <c r="B355" s="1"/>
      <c r="C355" s="12"/>
      <c r="D355" s="12"/>
      <c r="E355" s="2"/>
      <c r="F355" s="1"/>
      <c r="G355" s="12"/>
      <c r="H355" s="12"/>
      <c r="I355" s="2"/>
    </row>
    <row r="356" spans="2:9" x14ac:dyDescent="0.25">
      <c r="B356" s="1"/>
      <c r="C356" s="12"/>
      <c r="D356" s="12"/>
      <c r="E356" s="2"/>
      <c r="F356" s="1"/>
      <c r="G356" s="12"/>
      <c r="H356" s="12"/>
      <c r="I356" s="2"/>
    </row>
    <row r="357" spans="2:9" x14ac:dyDescent="0.25">
      <c r="B357" s="1"/>
      <c r="C357" s="12"/>
      <c r="D357" s="12"/>
      <c r="E357" s="2"/>
      <c r="F357" s="1"/>
      <c r="G357" s="12"/>
      <c r="H357" s="12"/>
      <c r="I357" s="2"/>
    </row>
    <row r="358" spans="2:9" x14ac:dyDescent="0.25">
      <c r="B358" s="1"/>
      <c r="C358" s="12"/>
      <c r="D358" s="12"/>
      <c r="E358" s="2"/>
      <c r="F358" s="1"/>
      <c r="G358" s="12"/>
      <c r="H358" s="12"/>
      <c r="I358" s="2"/>
    </row>
    <row r="359" spans="2:9" x14ac:dyDescent="0.25">
      <c r="B359" s="1"/>
      <c r="C359" s="12"/>
      <c r="D359" s="12"/>
      <c r="E359" s="2"/>
      <c r="F359" s="1"/>
      <c r="G359" s="12"/>
      <c r="H359" s="12"/>
      <c r="I359" s="2"/>
    </row>
    <row r="360" spans="2:9" x14ac:dyDescent="0.25">
      <c r="B360" s="1"/>
      <c r="C360" s="12"/>
      <c r="D360" s="12"/>
      <c r="E360" s="2"/>
      <c r="F360" s="1"/>
      <c r="G360" s="12"/>
      <c r="H360" s="12"/>
      <c r="I360" s="2"/>
    </row>
    <row r="361" spans="2:9" x14ac:dyDescent="0.25">
      <c r="B361" s="1"/>
      <c r="C361" s="12"/>
      <c r="D361" s="12"/>
      <c r="E361" s="2"/>
      <c r="F361" s="1"/>
      <c r="G361" s="12"/>
      <c r="H361" s="12"/>
      <c r="I361" s="2"/>
    </row>
    <row r="362" spans="2:9" x14ac:dyDescent="0.25">
      <c r="B362" s="1"/>
      <c r="C362" s="12"/>
      <c r="D362" s="12"/>
      <c r="E362" s="2"/>
      <c r="F362" s="1"/>
      <c r="G362" s="12"/>
      <c r="H362" s="12"/>
      <c r="I362" s="2"/>
    </row>
    <row r="363" spans="2:9" x14ac:dyDescent="0.25">
      <c r="B363" s="1"/>
      <c r="C363" s="12"/>
      <c r="D363" s="12"/>
      <c r="E363" s="2"/>
      <c r="F363" s="1"/>
      <c r="G363" s="12"/>
      <c r="H363" s="12"/>
      <c r="I363" s="2"/>
    </row>
    <row r="364" spans="2:9" x14ac:dyDescent="0.25">
      <c r="B364" s="1"/>
      <c r="C364" s="12"/>
      <c r="D364" s="12"/>
      <c r="E364" s="2"/>
      <c r="F364" s="1"/>
      <c r="G364" s="12"/>
      <c r="H364" s="12"/>
      <c r="I364" s="2"/>
    </row>
    <row r="365" spans="2:9" x14ac:dyDescent="0.25">
      <c r="B365" s="1"/>
      <c r="C365" s="12"/>
      <c r="D365" s="12"/>
      <c r="E365" s="2"/>
      <c r="F365" s="1"/>
      <c r="G365" s="12"/>
      <c r="H365" s="12"/>
      <c r="I365" s="2"/>
    </row>
    <row r="366" spans="2:9" x14ac:dyDescent="0.25">
      <c r="B366" s="1"/>
      <c r="C366" s="12"/>
      <c r="D366" s="12"/>
      <c r="E366" s="2"/>
      <c r="F366" s="1"/>
      <c r="G366" s="12"/>
      <c r="H366" s="12"/>
      <c r="I366" s="2"/>
    </row>
    <row r="367" spans="2:9" x14ac:dyDescent="0.25">
      <c r="B367" s="1"/>
      <c r="C367" s="12"/>
      <c r="D367" s="12"/>
      <c r="E367" s="2"/>
      <c r="F367" s="1"/>
      <c r="G367" s="12"/>
      <c r="H367" s="12"/>
      <c r="I367" s="2"/>
    </row>
    <row r="368" spans="2:9" x14ac:dyDescent="0.25">
      <c r="B368" s="1"/>
      <c r="C368" s="12"/>
      <c r="D368" s="12"/>
      <c r="E368" s="2"/>
      <c r="F368" s="1"/>
      <c r="G368" s="12"/>
      <c r="H368" s="12"/>
      <c r="I368" s="2"/>
    </row>
    <row r="369" spans="2:9" x14ac:dyDescent="0.25">
      <c r="B369" s="1"/>
      <c r="C369" s="12"/>
      <c r="D369" s="12"/>
      <c r="E369" s="2"/>
      <c r="F369" s="1"/>
      <c r="G369" s="12"/>
      <c r="H369" s="12"/>
      <c r="I369" s="2"/>
    </row>
    <row r="370" spans="2:9" x14ac:dyDescent="0.25">
      <c r="B370" s="1"/>
      <c r="C370" s="12"/>
      <c r="D370" s="12"/>
      <c r="E370" s="2"/>
      <c r="F370" s="1"/>
      <c r="G370" s="12"/>
      <c r="H370" s="12"/>
      <c r="I370" s="2"/>
    </row>
    <row r="371" spans="2:9" x14ac:dyDescent="0.25">
      <c r="B371" s="1"/>
      <c r="C371" s="12"/>
      <c r="D371" s="12"/>
      <c r="E371" s="2"/>
      <c r="F371" s="1"/>
      <c r="G371" s="12"/>
      <c r="H371" s="12"/>
      <c r="I371" s="2"/>
    </row>
    <row r="372" spans="2:9" x14ac:dyDescent="0.25">
      <c r="B372" s="1"/>
      <c r="C372" s="12"/>
      <c r="D372" s="12"/>
      <c r="E372" s="2"/>
      <c r="F372" s="1"/>
      <c r="G372" s="12"/>
      <c r="H372" s="12"/>
      <c r="I372" s="2"/>
    </row>
    <row r="373" spans="2:9" x14ac:dyDescent="0.25">
      <c r="B373" s="1"/>
      <c r="C373" s="12"/>
      <c r="D373" s="12"/>
      <c r="E373" s="2"/>
      <c r="F373" s="1"/>
      <c r="G373" s="12"/>
      <c r="H373" s="12"/>
      <c r="I373" s="2"/>
    </row>
    <row r="374" spans="2:9" x14ac:dyDescent="0.25">
      <c r="B374" s="1"/>
      <c r="C374" s="12"/>
      <c r="D374" s="12"/>
      <c r="E374" s="2"/>
      <c r="F374" s="1"/>
      <c r="G374" s="12"/>
      <c r="H374" s="12"/>
      <c r="I374" s="2"/>
    </row>
    <row r="375" spans="2:9" x14ac:dyDescent="0.25">
      <c r="B375" s="1"/>
      <c r="C375" s="12"/>
      <c r="D375" s="12"/>
      <c r="E375" s="2"/>
      <c r="F375" s="1"/>
      <c r="G375" s="12"/>
      <c r="H375" s="12"/>
      <c r="I375" s="2"/>
    </row>
    <row r="376" spans="2:9" x14ac:dyDescent="0.25">
      <c r="B376" s="1"/>
      <c r="C376" s="12"/>
      <c r="D376" s="12"/>
      <c r="E376" s="2"/>
      <c r="F376" s="1"/>
      <c r="G376" s="12"/>
      <c r="H376" s="12"/>
      <c r="I376" s="2"/>
    </row>
    <row r="377" spans="2:9" x14ac:dyDescent="0.25">
      <c r="B377" s="1"/>
      <c r="C377" s="12"/>
      <c r="D377" s="12"/>
      <c r="E377" s="2"/>
      <c r="F377" s="1"/>
      <c r="G377" s="12"/>
      <c r="H377" s="12"/>
      <c r="I377" s="2"/>
    </row>
    <row r="378" spans="2:9" x14ac:dyDescent="0.25">
      <c r="B378" s="1"/>
      <c r="C378" s="12"/>
      <c r="D378" s="12"/>
      <c r="E378" s="2"/>
      <c r="F378" s="1"/>
      <c r="G378" s="12"/>
      <c r="H378" s="12"/>
      <c r="I378" s="2"/>
    </row>
    <row r="379" spans="2:9" x14ac:dyDescent="0.25">
      <c r="B379" s="1"/>
      <c r="C379" s="12"/>
      <c r="D379" s="12"/>
      <c r="E379" s="2"/>
      <c r="F379" s="1"/>
      <c r="G379" s="12"/>
      <c r="H379" s="12"/>
      <c r="I379" s="2"/>
    </row>
    <row r="380" spans="2:9" x14ac:dyDescent="0.25">
      <c r="B380" s="1"/>
      <c r="C380" s="12"/>
      <c r="D380" s="12"/>
      <c r="E380" s="2"/>
      <c r="F380" s="1"/>
      <c r="G380" s="12"/>
      <c r="H380" s="12"/>
      <c r="I380" s="2"/>
    </row>
    <row r="381" spans="2:9" x14ac:dyDescent="0.25">
      <c r="B381" s="1"/>
      <c r="C381" s="12"/>
      <c r="D381" s="12"/>
      <c r="E381" s="2"/>
      <c r="F381" s="1"/>
      <c r="G381" s="12"/>
      <c r="H381" s="12"/>
      <c r="I381" s="2"/>
    </row>
    <row r="382" spans="2:9" x14ac:dyDescent="0.25">
      <c r="B382" s="1"/>
      <c r="C382" s="12"/>
      <c r="D382" s="12"/>
      <c r="E382" s="2"/>
      <c r="F382" s="1"/>
      <c r="G382" s="12"/>
      <c r="H382" s="12"/>
      <c r="I382" s="2"/>
    </row>
    <row r="383" spans="2:9" x14ac:dyDescent="0.25">
      <c r="B383" s="1"/>
      <c r="C383" s="12"/>
      <c r="D383" s="12"/>
      <c r="E383" s="2"/>
      <c r="F383" s="1"/>
      <c r="G383" s="12"/>
      <c r="H383" s="12"/>
      <c r="I383" s="2"/>
    </row>
    <row r="384" spans="2:9" x14ac:dyDescent="0.25">
      <c r="B384" s="1"/>
      <c r="C384" s="12"/>
      <c r="D384" s="12"/>
      <c r="E384" s="2"/>
      <c r="F384" s="1"/>
      <c r="G384" s="12"/>
      <c r="H384" s="12"/>
      <c r="I384" s="2"/>
    </row>
    <row r="385" spans="2:9" x14ac:dyDescent="0.25">
      <c r="B385" s="1"/>
      <c r="C385" s="12"/>
      <c r="D385" s="12"/>
      <c r="E385" s="2"/>
      <c r="F385" s="1"/>
      <c r="G385" s="12"/>
      <c r="H385" s="12"/>
      <c r="I385" s="2"/>
    </row>
    <row r="386" spans="2:9" x14ac:dyDescent="0.25">
      <c r="B386" s="1"/>
      <c r="C386" s="12"/>
      <c r="D386" s="12"/>
      <c r="E386" s="2"/>
      <c r="F386" s="1"/>
      <c r="G386" s="12"/>
      <c r="H386" s="12"/>
      <c r="I386" s="2"/>
    </row>
    <row r="387" spans="2:9" x14ac:dyDescent="0.25">
      <c r="B387" s="1"/>
      <c r="C387" s="12"/>
      <c r="D387" s="12"/>
      <c r="E387" s="2"/>
      <c r="F387" s="1"/>
      <c r="G387" s="12"/>
      <c r="H387" s="12"/>
      <c r="I387" s="2"/>
    </row>
    <row r="388" spans="2:9" x14ac:dyDescent="0.25">
      <c r="B388" s="1"/>
      <c r="C388" s="12"/>
      <c r="D388" s="12"/>
      <c r="E388" s="2"/>
      <c r="F388" s="1"/>
      <c r="G388" s="12"/>
      <c r="H388" s="12"/>
      <c r="I388" s="2"/>
    </row>
    <row r="389" spans="2:9" x14ac:dyDescent="0.25">
      <c r="B389" s="1"/>
      <c r="C389" s="12"/>
      <c r="D389" s="12"/>
      <c r="E389" s="2"/>
      <c r="F389" s="1"/>
      <c r="G389" s="12"/>
      <c r="H389" s="12"/>
      <c r="I389" s="2"/>
    </row>
    <row r="390" spans="2:9" x14ac:dyDescent="0.25">
      <c r="B390" s="1"/>
      <c r="C390" s="12"/>
      <c r="D390" s="12"/>
      <c r="E390" s="2"/>
      <c r="F390" s="1"/>
      <c r="G390" s="12"/>
      <c r="H390" s="12"/>
      <c r="I390" s="2"/>
    </row>
    <row r="391" spans="2:9" x14ac:dyDescent="0.25">
      <c r="B391" s="1"/>
      <c r="C391" s="12"/>
      <c r="D391" s="12"/>
      <c r="E391" s="2"/>
      <c r="F391" s="1"/>
      <c r="G391" s="12"/>
      <c r="H391" s="12"/>
      <c r="I391" s="2"/>
    </row>
    <row r="392" spans="2:9" x14ac:dyDescent="0.25">
      <c r="B392" s="1"/>
      <c r="C392" s="12"/>
      <c r="D392" s="12"/>
      <c r="E392" s="2"/>
      <c r="F392" s="1"/>
      <c r="G392" s="12"/>
      <c r="H392" s="12"/>
      <c r="I392" s="2"/>
    </row>
    <row r="393" spans="2:9" x14ac:dyDescent="0.25">
      <c r="B393" s="1"/>
      <c r="C393" s="12"/>
      <c r="D393" s="12"/>
      <c r="E393" s="2"/>
      <c r="F393" s="1"/>
      <c r="G393" s="12"/>
      <c r="H393" s="12"/>
      <c r="I393" s="2"/>
    </row>
    <row r="394" spans="2:9" x14ac:dyDescent="0.25">
      <c r="B394" s="1"/>
      <c r="C394" s="12"/>
      <c r="D394" s="12"/>
      <c r="E394" s="2"/>
      <c r="F394" s="1"/>
      <c r="G394" s="12"/>
      <c r="H394" s="12"/>
      <c r="I394" s="2"/>
    </row>
    <row r="395" spans="2:9" x14ac:dyDescent="0.25">
      <c r="B395" s="1"/>
      <c r="C395" s="12"/>
      <c r="D395" s="12"/>
      <c r="E395" s="2"/>
      <c r="F395" s="1"/>
      <c r="G395" s="12"/>
      <c r="H395" s="12"/>
      <c r="I395" s="2"/>
    </row>
    <row r="396" spans="2:9" x14ac:dyDescent="0.25">
      <c r="B396" s="1"/>
      <c r="C396" s="12"/>
      <c r="D396" s="12"/>
      <c r="E396" s="2"/>
      <c r="F396" s="1"/>
      <c r="G396" s="12"/>
      <c r="H396" s="12"/>
      <c r="I396" s="2"/>
    </row>
    <row r="397" spans="2:9" x14ac:dyDescent="0.25">
      <c r="B397" s="1"/>
      <c r="C397" s="12"/>
      <c r="D397" s="12"/>
      <c r="E397" s="2"/>
      <c r="F397" s="1"/>
      <c r="G397" s="12"/>
      <c r="H397" s="12"/>
      <c r="I397" s="2"/>
    </row>
    <row r="398" spans="2:9" x14ac:dyDescent="0.25">
      <c r="B398" s="1"/>
      <c r="C398" s="12"/>
      <c r="D398" s="12"/>
      <c r="E398" s="2"/>
      <c r="F398" s="1"/>
      <c r="G398" s="12"/>
      <c r="H398" s="12"/>
      <c r="I398" s="2"/>
    </row>
    <row r="399" spans="2:9" x14ac:dyDescent="0.25">
      <c r="B399" s="1"/>
      <c r="C399" s="12"/>
      <c r="D399" s="12"/>
      <c r="E399" s="2"/>
      <c r="F399" s="1"/>
      <c r="G399" s="12"/>
      <c r="H399" s="12"/>
      <c r="I399" s="2"/>
    </row>
    <row r="400" spans="2:9" x14ac:dyDescent="0.25">
      <c r="B400" s="1"/>
      <c r="C400" s="12"/>
      <c r="D400" s="12"/>
      <c r="E400" s="2"/>
      <c r="F400" s="1"/>
      <c r="G400" s="12"/>
      <c r="H400" s="12"/>
      <c r="I400" s="2"/>
    </row>
    <row r="401" spans="2:9" x14ac:dyDescent="0.25">
      <c r="B401" s="1"/>
      <c r="C401" s="12"/>
      <c r="D401" s="12"/>
      <c r="E401" s="2"/>
      <c r="F401" s="1"/>
      <c r="G401" s="12"/>
      <c r="H401" s="12"/>
      <c r="I401" s="2"/>
    </row>
    <row r="402" spans="2:9" x14ac:dyDescent="0.25">
      <c r="B402" s="1"/>
      <c r="C402" s="12"/>
      <c r="D402" s="12"/>
      <c r="E402" s="2"/>
      <c r="F402" s="1"/>
      <c r="G402" s="12"/>
      <c r="H402" s="12"/>
      <c r="I402" s="2"/>
    </row>
    <row r="403" spans="2:9" x14ac:dyDescent="0.25">
      <c r="B403" s="1"/>
      <c r="C403" s="12"/>
      <c r="D403" s="12"/>
      <c r="E403" s="2"/>
      <c r="F403" s="1"/>
      <c r="G403" s="12"/>
      <c r="H403" s="12"/>
      <c r="I403" s="2"/>
    </row>
    <row r="404" spans="2:9" x14ac:dyDescent="0.25">
      <c r="B404" s="1"/>
      <c r="C404" s="12"/>
      <c r="D404" s="12"/>
      <c r="E404" s="2"/>
      <c r="F404" s="1"/>
      <c r="G404" s="12"/>
      <c r="H404" s="12"/>
      <c r="I404" s="2"/>
    </row>
    <row r="405" spans="2:9" x14ac:dyDescent="0.25">
      <c r="B405" s="1"/>
      <c r="C405" s="12"/>
      <c r="D405" s="12"/>
      <c r="E405" s="2"/>
      <c r="F405" s="1"/>
      <c r="G405" s="12"/>
      <c r="H405" s="12"/>
      <c r="I405" s="2"/>
    </row>
    <row r="406" spans="2:9" x14ac:dyDescent="0.25">
      <c r="B406" s="1"/>
      <c r="C406" s="12"/>
      <c r="D406" s="12"/>
      <c r="E406" s="2"/>
      <c r="F406" s="1"/>
      <c r="G406" s="12"/>
      <c r="H406" s="12"/>
      <c r="I406" s="2"/>
    </row>
    <row r="407" spans="2:9" x14ac:dyDescent="0.25">
      <c r="B407" s="1"/>
      <c r="C407" s="12"/>
      <c r="D407" s="12"/>
      <c r="E407" s="2"/>
      <c r="F407" s="1"/>
      <c r="G407" s="12"/>
      <c r="H407" s="12"/>
      <c r="I407" s="2"/>
    </row>
    <row r="408" spans="2:9" x14ac:dyDescent="0.25">
      <c r="B408" s="1"/>
      <c r="C408" s="12"/>
      <c r="D408" s="12"/>
      <c r="E408" s="2"/>
      <c r="F408" s="1"/>
      <c r="G408" s="12"/>
      <c r="H408" s="12"/>
      <c r="I408" s="2"/>
    </row>
    <row r="409" spans="2:9" x14ac:dyDescent="0.25">
      <c r="B409" s="1"/>
      <c r="C409" s="12"/>
      <c r="D409" s="12"/>
      <c r="E409" s="2"/>
      <c r="F409" s="1"/>
      <c r="G409" s="12"/>
      <c r="H409" s="12"/>
      <c r="I409" s="2"/>
    </row>
    <row r="410" spans="2:9" x14ac:dyDescent="0.25">
      <c r="B410" s="1"/>
      <c r="C410" s="12"/>
      <c r="D410" s="12"/>
      <c r="E410" s="2"/>
      <c r="F410" s="1"/>
      <c r="G410" s="12"/>
      <c r="H410" s="12"/>
      <c r="I410" s="2"/>
    </row>
    <row r="411" spans="2:9" x14ac:dyDescent="0.25">
      <c r="B411" s="1"/>
      <c r="C411" s="12"/>
      <c r="D411" s="12"/>
      <c r="E411" s="2"/>
      <c r="F411" s="1"/>
      <c r="G411" s="12"/>
      <c r="H411" s="12"/>
      <c r="I411" s="2"/>
    </row>
    <row r="412" spans="2:9" x14ac:dyDescent="0.25">
      <c r="B412" s="1"/>
      <c r="C412" s="12"/>
      <c r="D412" s="12"/>
      <c r="E412" s="2"/>
      <c r="F412" s="1"/>
      <c r="G412" s="12"/>
      <c r="H412" s="12"/>
      <c r="I412" s="2"/>
    </row>
    <row r="413" spans="2:9" x14ac:dyDescent="0.25">
      <c r="B413" s="1"/>
      <c r="C413" s="12"/>
      <c r="D413" s="12"/>
      <c r="E413" s="2"/>
      <c r="F413" s="1"/>
      <c r="G413" s="12"/>
      <c r="H413" s="12"/>
      <c r="I413" s="2"/>
    </row>
    <row r="414" spans="2:9" x14ac:dyDescent="0.25">
      <c r="B414" s="1"/>
      <c r="C414" s="12"/>
      <c r="D414" s="12"/>
      <c r="E414" s="2"/>
      <c r="F414" s="1"/>
      <c r="G414" s="12"/>
      <c r="H414" s="12"/>
      <c r="I414" s="2"/>
    </row>
    <row r="415" spans="2:9" x14ac:dyDescent="0.25">
      <c r="B415" s="1"/>
      <c r="C415" s="12"/>
      <c r="D415" s="12"/>
      <c r="E415" s="2"/>
      <c r="F415" s="1"/>
      <c r="G415" s="12"/>
      <c r="H415" s="12"/>
      <c r="I415" s="2"/>
    </row>
    <row r="416" spans="2:9" x14ac:dyDescent="0.25">
      <c r="B416" s="1"/>
      <c r="C416" s="12"/>
      <c r="D416" s="12"/>
      <c r="E416" s="2"/>
      <c r="F416" s="1"/>
      <c r="G416" s="12"/>
      <c r="H416" s="12"/>
      <c r="I416" s="2"/>
    </row>
    <row r="417" spans="2:9" x14ac:dyDescent="0.25">
      <c r="B417" s="1"/>
      <c r="C417" s="12"/>
      <c r="D417" s="12"/>
      <c r="E417" s="2"/>
      <c r="F417" s="1"/>
      <c r="G417" s="12"/>
      <c r="H417" s="12"/>
      <c r="I417" s="2"/>
    </row>
    <row r="418" spans="2:9" x14ac:dyDescent="0.25">
      <c r="B418" s="1"/>
      <c r="C418" s="12"/>
      <c r="D418" s="12"/>
      <c r="E418" s="2"/>
      <c r="F418" s="1"/>
      <c r="G418" s="12"/>
      <c r="H418" s="12"/>
      <c r="I418" s="2"/>
    </row>
    <row r="419" spans="2:9" x14ac:dyDescent="0.25">
      <c r="B419" s="1"/>
      <c r="C419" s="12"/>
      <c r="D419" s="12"/>
      <c r="E419" s="2"/>
      <c r="F419" s="1"/>
      <c r="G419" s="12"/>
      <c r="H419" s="12"/>
      <c r="I419" s="2"/>
    </row>
    <row r="420" spans="2:9" x14ac:dyDescent="0.25">
      <c r="B420" s="1"/>
      <c r="C420" s="12"/>
      <c r="D420" s="12"/>
      <c r="E420" s="2"/>
      <c r="F420" s="1"/>
      <c r="G420" s="12"/>
      <c r="H420" s="12"/>
      <c r="I420" s="2"/>
    </row>
    <row r="421" spans="2:9" x14ac:dyDescent="0.25">
      <c r="B421" s="1"/>
      <c r="C421" s="12"/>
      <c r="D421" s="12"/>
      <c r="E421" s="2"/>
      <c r="F421" s="1"/>
      <c r="G421" s="12"/>
      <c r="H421" s="12"/>
      <c r="I421" s="2"/>
    </row>
    <row r="422" spans="2:9" x14ac:dyDescent="0.25">
      <c r="B422" s="1"/>
      <c r="C422" s="12"/>
      <c r="D422" s="12"/>
      <c r="E422" s="2"/>
      <c r="F422" s="1"/>
      <c r="G422" s="12"/>
      <c r="H422" s="12"/>
      <c r="I422" s="2"/>
    </row>
    <row r="423" spans="2:9" x14ac:dyDescent="0.25">
      <c r="B423" s="1"/>
      <c r="C423" s="12"/>
      <c r="D423" s="12"/>
      <c r="E423" s="2"/>
      <c r="F423" s="1"/>
      <c r="G423" s="12"/>
      <c r="H423" s="12"/>
      <c r="I423" s="2"/>
    </row>
    <row r="424" spans="2:9" x14ac:dyDescent="0.25">
      <c r="B424" s="1"/>
      <c r="C424" s="12"/>
      <c r="D424" s="12"/>
      <c r="E424" s="2"/>
      <c r="F424" s="1"/>
      <c r="G424" s="12"/>
      <c r="H424" s="12"/>
      <c r="I424" s="2"/>
    </row>
    <row r="425" spans="2:9" x14ac:dyDescent="0.25">
      <c r="B425" s="1"/>
      <c r="C425" s="12"/>
      <c r="D425" s="12"/>
      <c r="E425" s="2"/>
      <c r="F425" s="1"/>
      <c r="G425" s="12"/>
      <c r="H425" s="12"/>
      <c r="I425" s="2"/>
    </row>
    <row r="426" spans="2:9" x14ac:dyDescent="0.25">
      <c r="B426" s="1"/>
      <c r="C426" s="12"/>
      <c r="D426" s="12"/>
      <c r="E426" s="2"/>
      <c r="F426" s="1"/>
      <c r="G426" s="12"/>
      <c r="H426" s="12"/>
      <c r="I426" s="2"/>
    </row>
    <row r="427" spans="2:9" x14ac:dyDescent="0.25">
      <c r="B427" s="1"/>
      <c r="C427" s="12"/>
      <c r="D427" s="12"/>
      <c r="E427" s="2"/>
      <c r="F427" s="1"/>
      <c r="G427" s="12"/>
      <c r="H427" s="12"/>
      <c r="I427" s="2"/>
    </row>
    <row r="428" spans="2:9" x14ac:dyDescent="0.25">
      <c r="B428" s="1"/>
      <c r="C428" s="12"/>
      <c r="D428" s="12"/>
      <c r="E428" s="2"/>
      <c r="F428" s="1"/>
      <c r="G428" s="12"/>
      <c r="H428" s="12"/>
      <c r="I428" s="2"/>
    </row>
    <row r="429" spans="2:9" x14ac:dyDescent="0.25">
      <c r="B429" s="1"/>
      <c r="C429" s="12"/>
      <c r="D429" s="12"/>
      <c r="E429" s="2"/>
      <c r="F429" s="1"/>
      <c r="G429" s="12"/>
      <c r="H429" s="12"/>
      <c r="I429" s="2"/>
    </row>
    <row r="430" spans="2:9" x14ac:dyDescent="0.25">
      <c r="B430" s="1"/>
      <c r="C430" s="12"/>
      <c r="D430" s="12"/>
      <c r="E430" s="2"/>
      <c r="F430" s="1"/>
      <c r="G430" s="12"/>
      <c r="H430" s="12"/>
      <c r="I430" s="2"/>
    </row>
    <row r="431" spans="2:9" x14ac:dyDescent="0.25">
      <c r="B431" s="1"/>
      <c r="C431" s="12"/>
      <c r="D431" s="12"/>
      <c r="E431" s="2"/>
      <c r="F431" s="1"/>
      <c r="G431" s="12"/>
      <c r="H431" s="12"/>
      <c r="I431" s="2"/>
    </row>
    <row r="432" spans="2:9" x14ac:dyDescent="0.25">
      <c r="B432" s="1"/>
      <c r="C432" s="12"/>
      <c r="D432" s="12"/>
      <c r="E432" s="2"/>
      <c r="F432" s="1"/>
      <c r="G432" s="12"/>
      <c r="H432" s="12"/>
      <c r="I432" s="2"/>
    </row>
    <row r="433" spans="2:9" x14ac:dyDescent="0.25">
      <c r="B433" s="1"/>
      <c r="C433" s="12"/>
      <c r="D433" s="12"/>
      <c r="E433" s="2"/>
      <c r="F433" s="1"/>
      <c r="G433" s="12"/>
      <c r="H433" s="12"/>
      <c r="I433" s="2"/>
    </row>
    <row r="434" spans="2:9" x14ac:dyDescent="0.25">
      <c r="B434" s="1"/>
      <c r="C434" s="12"/>
      <c r="D434" s="12"/>
      <c r="E434" s="2"/>
      <c r="F434" s="1"/>
      <c r="G434" s="12"/>
      <c r="H434" s="12"/>
      <c r="I434" s="2"/>
    </row>
    <row r="435" spans="2:9" x14ac:dyDescent="0.25">
      <c r="B435" s="1"/>
      <c r="C435" s="12"/>
      <c r="D435" s="12"/>
      <c r="E435" s="2"/>
      <c r="F435" s="1"/>
      <c r="G435" s="12"/>
      <c r="H435" s="12"/>
      <c r="I435" s="2"/>
    </row>
    <row r="436" spans="2:9" x14ac:dyDescent="0.25">
      <c r="B436" s="1"/>
      <c r="C436" s="12"/>
      <c r="D436" s="12"/>
      <c r="E436" s="2"/>
      <c r="F436" s="1"/>
      <c r="G436" s="12"/>
      <c r="H436" s="12"/>
      <c r="I436" s="2"/>
    </row>
    <row r="437" spans="2:9" x14ac:dyDescent="0.25">
      <c r="B437" s="1"/>
      <c r="C437" s="12"/>
      <c r="D437" s="12"/>
      <c r="E437" s="2"/>
      <c r="F437" s="1"/>
      <c r="G437" s="12"/>
      <c r="H437" s="12"/>
      <c r="I437" s="2"/>
    </row>
    <row r="438" spans="2:9" x14ac:dyDescent="0.25">
      <c r="B438" s="1"/>
      <c r="C438" s="12"/>
      <c r="D438" s="12"/>
      <c r="E438" s="2"/>
      <c r="F438" s="1"/>
      <c r="G438" s="12"/>
      <c r="H438" s="12"/>
      <c r="I438" s="2"/>
    </row>
    <row r="439" spans="2:9" x14ac:dyDescent="0.25">
      <c r="B439" s="1"/>
      <c r="C439" s="12"/>
      <c r="D439" s="12"/>
      <c r="E439" s="2"/>
      <c r="F439" s="1"/>
      <c r="G439" s="12"/>
      <c r="H439" s="12"/>
      <c r="I439" s="2"/>
    </row>
    <row r="440" spans="2:9" x14ac:dyDescent="0.25">
      <c r="B440" s="1"/>
      <c r="C440" s="12"/>
      <c r="D440" s="12"/>
      <c r="E440" s="2"/>
      <c r="F440" s="1"/>
      <c r="G440" s="12"/>
      <c r="H440" s="12"/>
      <c r="I440" s="2"/>
    </row>
    <row r="441" spans="2:9" x14ac:dyDescent="0.25">
      <c r="B441" s="1"/>
      <c r="C441" s="12"/>
      <c r="D441" s="12"/>
      <c r="E441" s="2"/>
      <c r="F441" s="1"/>
      <c r="G441" s="12"/>
      <c r="H441" s="12"/>
      <c r="I441" s="2"/>
    </row>
    <row r="442" spans="2:9" x14ac:dyDescent="0.25">
      <c r="B442" s="1"/>
      <c r="C442" s="12"/>
      <c r="D442" s="12"/>
      <c r="E442" s="2"/>
      <c r="F442" s="1"/>
      <c r="G442" s="12"/>
      <c r="H442" s="12"/>
      <c r="I442" s="2"/>
    </row>
    <row r="443" spans="2:9" x14ac:dyDescent="0.25">
      <c r="B443" s="1"/>
      <c r="C443" s="12"/>
      <c r="D443" s="12"/>
      <c r="E443" s="2"/>
      <c r="F443" s="1"/>
      <c r="G443" s="12"/>
      <c r="H443" s="12"/>
      <c r="I443" s="2"/>
    </row>
    <row r="444" spans="2:9" x14ac:dyDescent="0.25">
      <c r="B444" s="1"/>
      <c r="C444" s="12"/>
      <c r="D444" s="12"/>
      <c r="E444" s="2"/>
      <c r="F444" s="1"/>
      <c r="G444" s="12"/>
      <c r="H444" s="12"/>
      <c r="I444" s="2"/>
    </row>
    <row r="445" spans="2:9" x14ac:dyDescent="0.25">
      <c r="B445" s="1"/>
      <c r="C445" s="12"/>
      <c r="D445" s="12"/>
      <c r="E445" s="2"/>
      <c r="F445" s="1"/>
      <c r="G445" s="12"/>
      <c r="H445" s="12"/>
      <c r="I445" s="2"/>
    </row>
    <row r="446" spans="2:9" x14ac:dyDescent="0.25">
      <c r="B446" s="1"/>
      <c r="C446" s="12"/>
      <c r="D446" s="12"/>
      <c r="E446" s="2"/>
      <c r="F446" s="1"/>
      <c r="G446" s="12"/>
      <c r="H446" s="12"/>
      <c r="I446" s="2"/>
    </row>
    <row r="447" spans="2:9" x14ac:dyDescent="0.25">
      <c r="B447" s="1"/>
      <c r="C447" s="12"/>
      <c r="D447" s="12"/>
      <c r="E447" s="2"/>
      <c r="F447" s="1"/>
      <c r="G447" s="12"/>
      <c r="H447" s="12"/>
      <c r="I447" s="2"/>
    </row>
    <row r="448" spans="2:9" x14ac:dyDescent="0.25">
      <c r="B448" s="1"/>
      <c r="C448" s="12"/>
      <c r="D448" s="12"/>
      <c r="E448" s="2"/>
      <c r="F448" s="1"/>
      <c r="G448" s="12"/>
      <c r="H448" s="12"/>
      <c r="I448" s="2"/>
    </row>
    <row r="449" spans="2:9" x14ac:dyDescent="0.25">
      <c r="B449" s="1"/>
      <c r="C449" s="12"/>
      <c r="D449" s="12"/>
      <c r="E449" s="2"/>
      <c r="F449" s="1"/>
      <c r="G449" s="12"/>
      <c r="H449" s="12"/>
      <c r="I449" s="2"/>
    </row>
    <row r="450" spans="2:9" x14ac:dyDescent="0.25">
      <c r="B450" s="1"/>
      <c r="C450" s="12"/>
      <c r="D450" s="12"/>
      <c r="E450" s="2"/>
      <c r="F450" s="1"/>
      <c r="G450" s="12"/>
      <c r="H450" s="12"/>
      <c r="I450" s="2"/>
    </row>
    <row r="451" spans="2:9" x14ac:dyDescent="0.25">
      <c r="B451" s="1"/>
      <c r="C451" s="12"/>
      <c r="D451" s="12"/>
      <c r="E451" s="2"/>
      <c r="F451" s="1"/>
      <c r="G451" s="12"/>
      <c r="H451" s="12"/>
      <c r="I451" s="2"/>
    </row>
    <row r="452" spans="2:9" x14ac:dyDescent="0.25">
      <c r="B452" s="1"/>
      <c r="C452" s="12"/>
      <c r="D452" s="12"/>
      <c r="E452" s="2"/>
      <c r="F452" s="1"/>
      <c r="G452" s="12"/>
      <c r="H452" s="12"/>
      <c r="I452" s="2"/>
    </row>
    <row r="453" spans="2:9" x14ac:dyDescent="0.25">
      <c r="B453" s="1"/>
      <c r="C453" s="12"/>
      <c r="D453" s="12"/>
      <c r="E453" s="2"/>
      <c r="F453" s="1"/>
      <c r="G453" s="12"/>
      <c r="H453" s="12"/>
      <c r="I453" s="2"/>
    </row>
    <row r="454" spans="2:9" x14ac:dyDescent="0.25">
      <c r="B454" s="1"/>
      <c r="C454" s="12"/>
      <c r="D454" s="12"/>
      <c r="E454" s="2"/>
      <c r="F454" s="1"/>
      <c r="G454" s="12"/>
      <c r="H454" s="12"/>
      <c r="I454" s="2"/>
    </row>
    <row r="455" spans="2:9" x14ac:dyDescent="0.25">
      <c r="B455" s="1"/>
      <c r="C455" s="12"/>
      <c r="D455" s="12"/>
      <c r="E455" s="2"/>
      <c r="F455" s="1"/>
      <c r="G455" s="12"/>
      <c r="H455" s="12"/>
      <c r="I455" s="2"/>
    </row>
    <row r="456" spans="2:9" x14ac:dyDescent="0.25">
      <c r="B456" s="1"/>
      <c r="C456" s="12"/>
      <c r="D456" s="12"/>
      <c r="E456" s="2"/>
      <c r="F456" s="1"/>
      <c r="G456" s="12"/>
      <c r="H456" s="12"/>
      <c r="I456" s="2"/>
    </row>
    <row r="457" spans="2:9" x14ac:dyDescent="0.25">
      <c r="B457" s="1"/>
      <c r="C457" s="12"/>
      <c r="D457" s="12"/>
      <c r="E457" s="2"/>
      <c r="F457" s="1"/>
      <c r="G457" s="12"/>
      <c r="H457" s="12"/>
      <c r="I457" s="2"/>
    </row>
    <row r="458" spans="2:9" x14ac:dyDescent="0.25">
      <c r="B458" s="1"/>
      <c r="C458" s="12"/>
      <c r="D458" s="12"/>
      <c r="E458" s="2"/>
      <c r="F458" s="1"/>
      <c r="G458" s="12"/>
      <c r="H458" s="12"/>
      <c r="I458" s="2"/>
    </row>
    <row r="459" spans="2:9" x14ac:dyDescent="0.25">
      <c r="B459" s="1"/>
      <c r="C459" s="12"/>
      <c r="D459" s="12"/>
      <c r="E459" s="2"/>
      <c r="F459" s="1"/>
      <c r="G459" s="12"/>
      <c r="H459" s="12"/>
      <c r="I459" s="2"/>
    </row>
    <row r="460" spans="2:9" x14ac:dyDescent="0.25">
      <c r="B460" s="1"/>
      <c r="C460" s="12"/>
      <c r="D460" s="12"/>
      <c r="E460" s="2"/>
      <c r="F460" s="1"/>
      <c r="G460" s="12"/>
      <c r="H460" s="12"/>
      <c r="I460" s="2"/>
    </row>
    <row r="461" spans="2:9" x14ac:dyDescent="0.25">
      <c r="B461" s="1"/>
      <c r="C461" s="12"/>
      <c r="D461" s="12"/>
      <c r="E461" s="2"/>
      <c r="F461" s="1"/>
      <c r="G461" s="12"/>
      <c r="H461" s="12"/>
      <c r="I461" s="2"/>
    </row>
    <row r="462" spans="2:9" x14ac:dyDescent="0.25">
      <c r="B462" s="1"/>
      <c r="C462" s="12"/>
      <c r="D462" s="12"/>
      <c r="E462" s="2"/>
      <c r="F462" s="1"/>
      <c r="G462" s="12"/>
      <c r="H462" s="12"/>
      <c r="I462" s="2"/>
    </row>
    <row r="463" spans="2:9" x14ac:dyDescent="0.25">
      <c r="B463" s="1"/>
      <c r="C463" s="12"/>
      <c r="D463" s="12"/>
      <c r="E463" s="2"/>
      <c r="F463" s="1"/>
      <c r="G463" s="12"/>
      <c r="H463" s="12"/>
      <c r="I463" s="2"/>
    </row>
    <row r="464" spans="2:9" x14ac:dyDescent="0.25">
      <c r="B464" s="1"/>
      <c r="C464" s="12"/>
      <c r="D464" s="12"/>
      <c r="E464" s="2"/>
      <c r="F464" s="1"/>
      <c r="G464" s="12"/>
      <c r="H464" s="12"/>
      <c r="I464" s="2"/>
    </row>
    <row r="465" spans="2:9" x14ac:dyDescent="0.25">
      <c r="B465" s="1"/>
      <c r="C465" s="12"/>
      <c r="D465" s="12"/>
      <c r="E465" s="2"/>
      <c r="F465" s="1"/>
      <c r="G465" s="12"/>
      <c r="H465" s="12"/>
      <c r="I465" s="2"/>
    </row>
    <row r="466" spans="2:9" x14ac:dyDescent="0.25">
      <c r="B466" s="1"/>
      <c r="C466" s="12"/>
      <c r="D466" s="12"/>
      <c r="E466" s="2"/>
      <c r="F466" s="1"/>
      <c r="G466" s="12"/>
      <c r="H466" s="12"/>
      <c r="I466" s="2"/>
    </row>
    <row r="467" spans="2:9" x14ac:dyDescent="0.25">
      <c r="B467" s="1"/>
      <c r="C467" s="12"/>
      <c r="D467" s="12"/>
      <c r="E467" s="2"/>
      <c r="F467" s="1"/>
      <c r="G467" s="12"/>
      <c r="H467" s="12"/>
      <c r="I467" s="2"/>
    </row>
    <row r="468" spans="2:9" x14ac:dyDescent="0.25">
      <c r="B468" s="1"/>
      <c r="C468" s="12"/>
      <c r="D468" s="12"/>
      <c r="E468" s="2"/>
      <c r="F468" s="1"/>
      <c r="G468" s="12"/>
      <c r="H468" s="12"/>
      <c r="I468" s="2"/>
    </row>
    <row r="469" spans="2:9" x14ac:dyDescent="0.25">
      <c r="B469" s="1"/>
      <c r="C469" s="12"/>
      <c r="D469" s="12"/>
      <c r="E469" s="2"/>
      <c r="F469" s="1"/>
      <c r="G469" s="12"/>
      <c r="H469" s="12"/>
      <c r="I469" s="2"/>
    </row>
    <row r="470" spans="2:9" x14ac:dyDescent="0.25">
      <c r="B470" s="1"/>
      <c r="C470" s="12"/>
      <c r="D470" s="12"/>
      <c r="E470" s="2"/>
      <c r="F470" s="1"/>
      <c r="G470" s="12"/>
      <c r="H470" s="12"/>
      <c r="I470" s="2"/>
    </row>
    <row r="471" spans="2:9" x14ac:dyDescent="0.25">
      <c r="B471" s="1"/>
      <c r="C471" s="12"/>
      <c r="D471" s="12"/>
      <c r="E471" s="2"/>
      <c r="F471" s="1"/>
      <c r="G471" s="12"/>
      <c r="H471" s="12"/>
      <c r="I471" s="2"/>
    </row>
    <row r="472" spans="2:9" x14ac:dyDescent="0.25">
      <c r="B472" s="1"/>
      <c r="C472" s="12"/>
      <c r="D472" s="12"/>
      <c r="E472" s="2"/>
      <c r="F472" s="1"/>
      <c r="G472" s="12"/>
      <c r="H472" s="12"/>
      <c r="I472" s="2"/>
    </row>
    <row r="473" spans="2:9" x14ac:dyDescent="0.25">
      <c r="B473" s="1"/>
      <c r="C473" s="12"/>
      <c r="D473" s="12"/>
      <c r="E473" s="2"/>
      <c r="F473" s="1"/>
      <c r="G473" s="12"/>
      <c r="H473" s="12"/>
      <c r="I473" s="2"/>
    </row>
    <row r="474" spans="2:9" x14ac:dyDescent="0.25">
      <c r="B474" s="1"/>
      <c r="C474" s="12"/>
      <c r="D474" s="12"/>
      <c r="E474" s="2"/>
      <c r="F474" s="1"/>
      <c r="G474" s="12"/>
      <c r="H474" s="12"/>
      <c r="I474" s="2"/>
    </row>
    <row r="475" spans="2:9" x14ac:dyDescent="0.25">
      <c r="B475" s="1"/>
      <c r="C475" s="12"/>
      <c r="D475" s="12"/>
      <c r="E475" s="2"/>
      <c r="F475" s="1"/>
      <c r="G475" s="12"/>
      <c r="H475" s="12"/>
      <c r="I475" s="2"/>
    </row>
    <row r="476" spans="2:9" x14ac:dyDescent="0.25">
      <c r="B476" s="1"/>
      <c r="C476" s="12"/>
      <c r="D476" s="12"/>
      <c r="E476" s="2"/>
      <c r="F476" s="1"/>
      <c r="G476" s="12"/>
      <c r="H476" s="12"/>
      <c r="I476" s="2"/>
    </row>
    <row r="477" spans="2:9" x14ac:dyDescent="0.25">
      <c r="B477" s="1"/>
      <c r="C477" s="12"/>
      <c r="D477" s="12"/>
      <c r="E477" s="2"/>
      <c r="F477" s="1"/>
      <c r="G477" s="12"/>
      <c r="H477" s="12"/>
      <c r="I477" s="2"/>
    </row>
    <row r="478" spans="2:9" x14ac:dyDescent="0.25">
      <c r="B478" s="1"/>
      <c r="C478" s="12"/>
      <c r="D478" s="12"/>
      <c r="E478" s="2"/>
      <c r="F478" s="1"/>
      <c r="G478" s="12"/>
      <c r="H478" s="12"/>
      <c r="I478" s="2"/>
    </row>
    <row r="479" spans="2:9" x14ac:dyDescent="0.25">
      <c r="B479" s="1"/>
      <c r="C479" s="12"/>
      <c r="D479" s="12"/>
      <c r="E479" s="2"/>
      <c r="F479" s="1"/>
      <c r="G479" s="12"/>
      <c r="H479" s="12"/>
      <c r="I479" s="2"/>
    </row>
    <row r="480" spans="2:9" x14ac:dyDescent="0.25">
      <c r="B480" s="1"/>
      <c r="C480" s="12"/>
      <c r="D480" s="12"/>
      <c r="E480" s="2"/>
      <c r="F480" s="1"/>
      <c r="G480" s="12"/>
      <c r="H480" s="12"/>
      <c r="I480" s="2"/>
    </row>
    <row r="481" spans="2:9" x14ac:dyDescent="0.25">
      <c r="B481" s="1"/>
      <c r="C481" s="12"/>
      <c r="D481" s="12"/>
      <c r="E481" s="2"/>
      <c r="F481" s="1"/>
      <c r="G481" s="12"/>
      <c r="H481" s="12"/>
      <c r="I481" s="2"/>
    </row>
    <row r="482" spans="2:9" x14ac:dyDescent="0.25">
      <c r="B482" s="1"/>
      <c r="C482" s="12"/>
      <c r="D482" s="12"/>
      <c r="E482" s="2"/>
      <c r="F482" s="1"/>
      <c r="G482" s="12"/>
      <c r="H482" s="12"/>
      <c r="I482" s="2"/>
    </row>
    <row r="483" spans="2:9" x14ac:dyDescent="0.25">
      <c r="B483" s="1"/>
      <c r="C483" s="12"/>
      <c r="D483" s="12"/>
      <c r="E483" s="2"/>
      <c r="F483" s="1"/>
      <c r="G483" s="12"/>
      <c r="H483" s="12"/>
      <c r="I483" s="2"/>
    </row>
    <row r="484" spans="2:9" x14ac:dyDescent="0.25">
      <c r="B484" s="1"/>
      <c r="C484" s="12"/>
      <c r="D484" s="12"/>
      <c r="E484" s="2"/>
      <c r="F484" s="1"/>
      <c r="G484" s="12"/>
      <c r="H484" s="12"/>
      <c r="I484" s="2"/>
    </row>
    <row r="485" spans="2:9" x14ac:dyDescent="0.25">
      <c r="B485" s="1"/>
      <c r="C485" s="12"/>
      <c r="D485" s="12"/>
      <c r="E485" s="2"/>
      <c r="F485" s="1"/>
      <c r="G485" s="12"/>
      <c r="H485" s="12"/>
      <c r="I485" s="2"/>
    </row>
    <row r="486" spans="2:9" x14ac:dyDescent="0.25">
      <c r="B486" s="1"/>
      <c r="C486" s="12"/>
      <c r="D486" s="12"/>
      <c r="E486" s="2"/>
      <c r="F486" s="1"/>
      <c r="G486" s="12"/>
      <c r="H486" s="12"/>
      <c r="I486" s="2"/>
    </row>
    <row r="487" spans="2:9" x14ac:dyDescent="0.25">
      <c r="B487" s="1"/>
      <c r="C487" s="12"/>
      <c r="D487" s="12"/>
      <c r="E487" s="2"/>
      <c r="F487" s="1"/>
      <c r="G487" s="12"/>
      <c r="H487" s="12"/>
      <c r="I487" s="2"/>
    </row>
    <row r="488" spans="2:9" x14ac:dyDescent="0.25">
      <c r="B488" s="1"/>
      <c r="C488" s="12"/>
      <c r="D488" s="12"/>
      <c r="E488" s="2"/>
      <c r="F488" s="1"/>
      <c r="G488" s="12"/>
      <c r="H488" s="12"/>
      <c r="I488" s="2"/>
    </row>
    <row r="489" spans="2:9" x14ac:dyDescent="0.25">
      <c r="B489" s="1"/>
      <c r="C489" s="12"/>
      <c r="D489" s="12"/>
      <c r="E489" s="2"/>
      <c r="F489" s="1"/>
      <c r="G489" s="12"/>
      <c r="H489" s="12"/>
      <c r="I489" s="2"/>
    </row>
    <row r="490" spans="2:9" x14ac:dyDescent="0.25">
      <c r="B490" s="1"/>
      <c r="C490" s="12"/>
      <c r="D490" s="12"/>
      <c r="E490" s="2"/>
      <c r="F490" s="1"/>
      <c r="G490" s="12"/>
      <c r="H490" s="12"/>
      <c r="I490" s="2"/>
    </row>
    <row r="491" spans="2:9" x14ac:dyDescent="0.25">
      <c r="B491" s="1"/>
      <c r="C491" s="12"/>
      <c r="D491" s="12"/>
      <c r="E491" s="2"/>
      <c r="F491" s="1"/>
      <c r="G491" s="12"/>
      <c r="H491" s="12"/>
      <c r="I491" s="2"/>
    </row>
    <row r="492" spans="2:9" x14ac:dyDescent="0.25">
      <c r="B492" s="1"/>
      <c r="C492" s="12"/>
      <c r="D492" s="12"/>
      <c r="E492" s="2"/>
      <c r="F492" s="1"/>
      <c r="G492" s="12"/>
      <c r="H492" s="12"/>
      <c r="I492" s="2"/>
    </row>
    <row r="493" spans="2:9" x14ac:dyDescent="0.25">
      <c r="B493" s="1"/>
      <c r="C493" s="12"/>
      <c r="D493" s="12"/>
      <c r="E493" s="2"/>
      <c r="F493" s="1"/>
      <c r="G493" s="12"/>
      <c r="H493" s="12"/>
      <c r="I493" s="2"/>
    </row>
    <row r="494" spans="2:9" x14ac:dyDescent="0.25">
      <c r="B494" s="1"/>
      <c r="C494" s="12"/>
      <c r="D494" s="12"/>
      <c r="E494" s="2"/>
      <c r="F494" s="1"/>
      <c r="G494" s="12"/>
      <c r="H494" s="12"/>
      <c r="I494" s="2"/>
    </row>
    <row r="495" spans="2:9" x14ac:dyDescent="0.25">
      <c r="B495" s="1"/>
      <c r="C495" s="12"/>
      <c r="D495" s="12"/>
      <c r="E495" s="2"/>
      <c r="F495" s="1"/>
      <c r="G495" s="12"/>
      <c r="H495" s="12"/>
      <c r="I495" s="2"/>
    </row>
    <row r="496" spans="2:9" x14ac:dyDescent="0.25">
      <c r="B496" s="1"/>
      <c r="C496" s="12"/>
      <c r="D496" s="12"/>
      <c r="E496" s="2"/>
      <c r="F496" s="1"/>
      <c r="G496" s="12"/>
      <c r="H496" s="12"/>
      <c r="I496" s="2"/>
    </row>
    <row r="497" spans="2:9" x14ac:dyDescent="0.25">
      <c r="B497" s="1"/>
      <c r="C497" s="12"/>
      <c r="D497" s="12"/>
      <c r="E497" s="2"/>
      <c r="F497" s="1"/>
      <c r="G497" s="12"/>
      <c r="H497" s="12"/>
      <c r="I497" s="2"/>
    </row>
    <row r="498" spans="2:9" x14ac:dyDescent="0.25">
      <c r="B498" s="1"/>
      <c r="C498" s="12"/>
      <c r="D498" s="12"/>
      <c r="E498" s="2"/>
      <c r="F498" s="1"/>
      <c r="G498" s="12"/>
      <c r="H498" s="12"/>
      <c r="I498" s="2"/>
    </row>
    <row r="499" spans="2:9" x14ac:dyDescent="0.25">
      <c r="B499" s="1"/>
      <c r="C499" s="12"/>
      <c r="D499" s="12"/>
      <c r="E499" s="2"/>
      <c r="F499" s="1"/>
      <c r="G499" s="12"/>
      <c r="H499" s="12"/>
      <c r="I499" s="2"/>
    </row>
    <row r="500" spans="2:9" x14ac:dyDescent="0.25">
      <c r="B500" s="1"/>
      <c r="C500" s="12"/>
      <c r="D500" s="12"/>
      <c r="E500" s="2"/>
      <c r="F500" s="1"/>
      <c r="G500" s="12"/>
      <c r="H500" s="12"/>
      <c r="I500" s="2"/>
    </row>
    <row r="501" spans="2:9" x14ac:dyDescent="0.25">
      <c r="B501" s="1"/>
      <c r="C501" s="12"/>
      <c r="D501" s="12"/>
      <c r="E501" s="2"/>
      <c r="F501" s="1"/>
      <c r="G501" s="12"/>
      <c r="H501" s="12"/>
      <c r="I501" s="2"/>
    </row>
    <row r="502" spans="2:9" x14ac:dyDescent="0.25">
      <c r="B502" s="1"/>
      <c r="C502" s="12"/>
      <c r="D502" s="12"/>
      <c r="E502" s="2"/>
      <c r="F502" s="1"/>
      <c r="G502" s="12"/>
      <c r="H502" s="12"/>
      <c r="I502" s="2"/>
    </row>
    <row r="503" spans="2:9" x14ac:dyDescent="0.25">
      <c r="B503" s="1"/>
      <c r="C503" s="12"/>
      <c r="D503" s="12"/>
      <c r="E503" s="2"/>
      <c r="F503" s="1"/>
      <c r="G503" s="12"/>
      <c r="H503" s="12"/>
      <c r="I503" s="2"/>
    </row>
    <row r="504" spans="2:9" x14ac:dyDescent="0.25">
      <c r="B504" s="1"/>
      <c r="C504" s="12"/>
      <c r="D504" s="12"/>
      <c r="E504" s="2"/>
      <c r="F504" s="1"/>
      <c r="G504" s="12"/>
      <c r="H504" s="12"/>
      <c r="I504" s="2"/>
    </row>
    <row r="505" spans="2:9" x14ac:dyDescent="0.25">
      <c r="B505" s="1"/>
      <c r="C505" s="12"/>
      <c r="D505" s="12"/>
      <c r="E505" s="2"/>
      <c r="F505" s="1"/>
      <c r="G505" s="12"/>
      <c r="H505" s="12"/>
      <c r="I505" s="2"/>
    </row>
    <row r="506" spans="2:9" x14ac:dyDescent="0.25">
      <c r="B506" s="1"/>
      <c r="C506" s="12"/>
      <c r="D506" s="12"/>
      <c r="E506" s="2"/>
      <c r="F506" s="1"/>
      <c r="G506" s="12"/>
      <c r="H506" s="12"/>
      <c r="I506" s="2"/>
    </row>
    <row r="507" spans="2:9" x14ac:dyDescent="0.25">
      <c r="B507" s="1"/>
      <c r="C507" s="12"/>
      <c r="D507" s="12"/>
      <c r="E507" s="2"/>
      <c r="F507" s="1"/>
      <c r="G507" s="12"/>
      <c r="H507" s="12"/>
      <c r="I507" s="2"/>
    </row>
    <row r="508" spans="2:9" x14ac:dyDescent="0.25">
      <c r="B508" s="1"/>
      <c r="C508" s="12"/>
      <c r="D508" s="12"/>
      <c r="E508" s="2"/>
      <c r="F508" s="1"/>
      <c r="G508" s="12"/>
      <c r="H508" s="12"/>
      <c r="I508" s="2"/>
    </row>
    <row r="509" spans="2:9" x14ac:dyDescent="0.25">
      <c r="B509" s="1"/>
      <c r="C509" s="12"/>
      <c r="D509" s="12"/>
      <c r="E509" s="2"/>
      <c r="F509" s="1"/>
      <c r="G509" s="12"/>
      <c r="H509" s="12"/>
      <c r="I509" s="2"/>
    </row>
    <row r="510" spans="2:9" x14ac:dyDescent="0.25">
      <c r="B510" s="1"/>
      <c r="C510" s="12"/>
      <c r="D510" s="12"/>
      <c r="E510" s="2"/>
      <c r="F510" s="1"/>
      <c r="G510" s="12"/>
      <c r="H510" s="12"/>
      <c r="I510" s="2"/>
    </row>
    <row r="511" spans="2:9" x14ac:dyDescent="0.25">
      <c r="B511" s="1"/>
      <c r="C511" s="12"/>
      <c r="D511" s="12"/>
      <c r="E511" s="2"/>
      <c r="F511" s="1"/>
      <c r="G511" s="12"/>
      <c r="H511" s="12"/>
      <c r="I511" s="2"/>
    </row>
    <row r="512" spans="2:9" x14ac:dyDescent="0.25">
      <c r="B512" s="1"/>
      <c r="C512" s="12"/>
      <c r="D512" s="12"/>
      <c r="E512" s="2"/>
      <c r="F512" s="1"/>
      <c r="G512" s="12"/>
      <c r="H512" s="12"/>
      <c r="I512" s="2"/>
    </row>
    <row r="513" spans="2:9" x14ac:dyDescent="0.25">
      <c r="B513" s="1"/>
      <c r="C513" s="12"/>
      <c r="D513" s="12"/>
      <c r="E513" s="2"/>
      <c r="F513" s="1"/>
      <c r="G513" s="12"/>
      <c r="H513" s="12"/>
      <c r="I513" s="2"/>
    </row>
    <row r="514" spans="2:9" x14ac:dyDescent="0.25">
      <c r="B514" s="1"/>
      <c r="C514" s="12"/>
      <c r="D514" s="12"/>
      <c r="E514" s="2"/>
      <c r="F514" s="1"/>
      <c r="G514" s="12"/>
      <c r="H514" s="12"/>
      <c r="I514" s="2"/>
    </row>
    <row r="515" spans="2:9" x14ac:dyDescent="0.25">
      <c r="B515" s="1"/>
      <c r="C515" s="12"/>
      <c r="D515" s="12"/>
      <c r="E515" s="2"/>
      <c r="F515" s="1"/>
      <c r="G515" s="12"/>
      <c r="H515" s="12"/>
      <c r="I515" s="2"/>
    </row>
    <row r="516" spans="2:9" x14ac:dyDescent="0.25">
      <c r="B516" s="1"/>
      <c r="C516" s="12"/>
      <c r="D516" s="12"/>
      <c r="E516" s="2"/>
      <c r="F516" s="1"/>
      <c r="G516" s="12"/>
      <c r="H516" s="12"/>
      <c r="I516" s="2"/>
    </row>
    <row r="517" spans="2:9" x14ac:dyDescent="0.25">
      <c r="B517" s="1"/>
      <c r="C517" s="12"/>
      <c r="D517" s="12"/>
      <c r="E517" s="2"/>
      <c r="F517" s="1"/>
      <c r="G517" s="12"/>
      <c r="H517" s="12"/>
      <c r="I517" s="2"/>
    </row>
    <row r="518" spans="2:9" x14ac:dyDescent="0.25">
      <c r="B518" s="1"/>
      <c r="C518" s="12"/>
      <c r="D518" s="12"/>
      <c r="E518" s="2"/>
      <c r="F518" s="1"/>
      <c r="G518" s="12"/>
      <c r="H518" s="12"/>
      <c r="I518" s="2"/>
    </row>
    <row r="519" spans="2:9" x14ac:dyDescent="0.25">
      <c r="B519" s="1"/>
      <c r="C519" s="12"/>
      <c r="D519" s="12"/>
      <c r="E519" s="2"/>
      <c r="F519" s="1"/>
      <c r="G519" s="12"/>
      <c r="H519" s="12"/>
      <c r="I519" s="2"/>
    </row>
    <row r="520" spans="2:9" x14ac:dyDescent="0.25">
      <c r="B520" s="1"/>
      <c r="C520" s="12"/>
      <c r="D520" s="12"/>
      <c r="E520" s="2"/>
      <c r="F520" s="1"/>
      <c r="G520" s="12"/>
      <c r="H520" s="12"/>
      <c r="I520" s="2"/>
    </row>
    <row r="521" spans="2:9" x14ac:dyDescent="0.25">
      <c r="B521" s="1"/>
      <c r="C521" s="12"/>
      <c r="D521" s="12"/>
      <c r="E521" s="2"/>
      <c r="F521" s="1"/>
      <c r="G521" s="12"/>
      <c r="H521" s="12"/>
      <c r="I521" s="2"/>
    </row>
    <row r="522" spans="2:9" x14ac:dyDescent="0.25">
      <c r="B522" s="1"/>
      <c r="C522" s="12"/>
      <c r="D522" s="12"/>
      <c r="E522" s="2"/>
      <c r="F522" s="1"/>
      <c r="G522" s="12"/>
      <c r="H522" s="12"/>
      <c r="I522" s="2"/>
    </row>
    <row r="523" spans="2:9" x14ac:dyDescent="0.25">
      <c r="B523" s="1"/>
      <c r="C523" s="12"/>
      <c r="D523" s="12"/>
      <c r="E523" s="2"/>
      <c r="F523" s="1"/>
      <c r="G523" s="12"/>
      <c r="H523" s="12"/>
      <c r="I523" s="2"/>
    </row>
    <row r="524" spans="2:9" x14ac:dyDescent="0.25">
      <c r="B524" s="1"/>
      <c r="C524" s="12"/>
      <c r="D524" s="12"/>
      <c r="E524" s="2"/>
      <c r="F524" s="1"/>
      <c r="G524" s="12"/>
      <c r="H524" s="12"/>
      <c r="I524" s="2"/>
    </row>
    <row r="525" spans="2:9" x14ac:dyDescent="0.25">
      <c r="B525" s="1"/>
      <c r="C525" s="12"/>
      <c r="D525" s="12"/>
      <c r="E525" s="2"/>
      <c r="F525" s="1"/>
      <c r="G525" s="12"/>
      <c r="H525" s="12"/>
      <c r="I525" s="2"/>
    </row>
    <row r="526" spans="2:9" x14ac:dyDescent="0.25">
      <c r="B526" s="1"/>
      <c r="C526" s="12"/>
      <c r="D526" s="12"/>
      <c r="E526" s="2"/>
      <c r="F526" s="1"/>
      <c r="G526" s="12"/>
      <c r="H526" s="12"/>
      <c r="I526" s="2"/>
    </row>
    <row r="527" spans="2:9" x14ac:dyDescent="0.25">
      <c r="B527" s="1"/>
      <c r="C527" s="12"/>
      <c r="D527" s="12"/>
      <c r="E527" s="2"/>
      <c r="F527" s="1"/>
      <c r="G527" s="12"/>
      <c r="H527" s="12"/>
      <c r="I527" s="2"/>
    </row>
    <row r="528" spans="2:9" x14ac:dyDescent="0.25">
      <c r="B528" s="1"/>
      <c r="C528" s="12"/>
      <c r="D528" s="12"/>
      <c r="E528" s="2"/>
      <c r="F528" s="1"/>
      <c r="G528" s="12"/>
      <c r="H528" s="12"/>
      <c r="I528" s="2"/>
    </row>
    <row r="529" spans="2:9" x14ac:dyDescent="0.25">
      <c r="B529" s="1"/>
      <c r="C529" s="12"/>
      <c r="D529" s="12"/>
      <c r="E529" s="2"/>
      <c r="F529" s="1"/>
      <c r="G529" s="12"/>
      <c r="H529" s="12"/>
      <c r="I529" s="2"/>
    </row>
    <row r="530" spans="2:9" x14ac:dyDescent="0.25">
      <c r="B530" s="1"/>
      <c r="C530" s="12"/>
      <c r="D530" s="12"/>
      <c r="E530" s="2"/>
      <c r="F530" s="1"/>
      <c r="G530" s="12"/>
      <c r="H530" s="12"/>
      <c r="I530" s="2"/>
    </row>
    <row r="531" spans="2:9" x14ac:dyDescent="0.25">
      <c r="B531" s="1"/>
      <c r="C531" s="12"/>
      <c r="D531" s="12"/>
      <c r="E531" s="2"/>
      <c r="F531" s="1"/>
      <c r="G531" s="12"/>
      <c r="H531" s="12"/>
      <c r="I531" s="2"/>
    </row>
    <row r="532" spans="2:9" x14ac:dyDescent="0.25">
      <c r="B532" s="1"/>
      <c r="C532" s="12"/>
      <c r="D532" s="12"/>
      <c r="E532" s="2"/>
      <c r="F532" s="1"/>
      <c r="G532" s="12"/>
      <c r="H532" s="12"/>
      <c r="I532" s="2"/>
    </row>
    <row r="533" spans="2:9" x14ac:dyDescent="0.25">
      <c r="B533" s="1"/>
      <c r="C533" s="12"/>
      <c r="D533" s="12"/>
      <c r="E533" s="2"/>
      <c r="F533" s="1"/>
      <c r="G533" s="12"/>
      <c r="H533" s="12"/>
      <c r="I533" s="2"/>
    </row>
    <row r="534" spans="2:9" x14ac:dyDescent="0.25">
      <c r="B534" s="1"/>
      <c r="C534" s="12"/>
      <c r="D534" s="12"/>
      <c r="E534" s="2"/>
      <c r="F534" s="1"/>
      <c r="G534" s="12"/>
      <c r="H534" s="12"/>
      <c r="I534" s="2"/>
    </row>
    <row r="535" spans="2:9" x14ac:dyDescent="0.25">
      <c r="B535" s="1"/>
      <c r="C535" s="12"/>
      <c r="D535" s="12"/>
      <c r="E535" s="2"/>
      <c r="F535" s="1"/>
      <c r="G535" s="12"/>
      <c r="H535" s="12"/>
      <c r="I535" s="2"/>
    </row>
    <row r="536" spans="2:9" x14ac:dyDescent="0.25">
      <c r="B536" s="1"/>
      <c r="C536" s="12"/>
      <c r="D536" s="12"/>
      <c r="E536" s="2"/>
      <c r="F536" s="1"/>
      <c r="G536" s="12"/>
      <c r="H536" s="12"/>
      <c r="I536" s="2"/>
    </row>
    <row r="537" spans="2:9" x14ac:dyDescent="0.25">
      <c r="B537" s="1"/>
      <c r="C537" s="12"/>
      <c r="D537" s="12"/>
      <c r="E537" s="2"/>
      <c r="F537" s="1"/>
      <c r="G537" s="12"/>
      <c r="H537" s="12"/>
      <c r="I537" s="2"/>
    </row>
    <row r="538" spans="2:9" x14ac:dyDescent="0.25">
      <c r="B538" s="1"/>
      <c r="C538" s="12"/>
      <c r="D538" s="12"/>
      <c r="E538" s="2"/>
      <c r="F538" s="1"/>
      <c r="G538" s="12"/>
      <c r="H538" s="12"/>
      <c r="I538" s="2"/>
    </row>
    <row r="539" spans="2:9" x14ac:dyDescent="0.25">
      <c r="B539" s="1"/>
      <c r="C539" s="12"/>
      <c r="D539" s="12"/>
      <c r="E539" s="2"/>
      <c r="F539" s="1"/>
      <c r="G539" s="12"/>
      <c r="H539" s="12"/>
      <c r="I539" s="2"/>
    </row>
    <row r="540" spans="2:9" x14ac:dyDescent="0.25">
      <c r="B540" s="1"/>
      <c r="C540" s="12"/>
      <c r="D540" s="12"/>
      <c r="E540" s="2"/>
      <c r="F540" s="1"/>
      <c r="G540" s="12"/>
      <c r="H540" s="12"/>
      <c r="I540" s="2"/>
    </row>
    <row r="541" spans="2:9" x14ac:dyDescent="0.25">
      <c r="B541" s="1"/>
      <c r="C541" s="12"/>
      <c r="D541" s="12"/>
      <c r="E541" s="2"/>
      <c r="F541" s="1"/>
      <c r="G541" s="12"/>
      <c r="H541" s="12"/>
      <c r="I541" s="2"/>
    </row>
    <row r="542" spans="2:9" x14ac:dyDescent="0.25">
      <c r="B542" s="1"/>
      <c r="C542" s="12"/>
      <c r="D542" s="12"/>
      <c r="E542" s="2"/>
      <c r="F542" s="1"/>
      <c r="G542" s="12"/>
      <c r="H542" s="12"/>
      <c r="I542" s="2"/>
    </row>
    <row r="543" spans="2:9" x14ac:dyDescent="0.25">
      <c r="B543" s="1"/>
      <c r="C543" s="12"/>
      <c r="D543" s="12"/>
      <c r="E543" s="2"/>
      <c r="F543" s="1"/>
      <c r="G543" s="12"/>
      <c r="H543" s="12"/>
      <c r="I543" s="2"/>
    </row>
    <row r="544" spans="2:9" x14ac:dyDescent="0.25">
      <c r="B544" s="1"/>
      <c r="C544" s="12"/>
      <c r="D544" s="12"/>
      <c r="E544" s="2"/>
      <c r="F544" s="1"/>
      <c r="G544" s="12"/>
      <c r="H544" s="12"/>
      <c r="I544" s="2"/>
    </row>
    <row r="545" spans="2:9" x14ac:dyDescent="0.25">
      <c r="B545" s="1"/>
      <c r="C545" s="12"/>
      <c r="D545" s="12"/>
      <c r="E545" s="2"/>
      <c r="F545" s="1"/>
      <c r="G545" s="12"/>
      <c r="H545" s="12"/>
      <c r="I545" s="2"/>
    </row>
    <row r="546" spans="2:9" x14ac:dyDescent="0.25">
      <c r="B546" s="1"/>
      <c r="C546" s="12"/>
      <c r="D546" s="12"/>
      <c r="E546" s="2"/>
      <c r="F546" s="1"/>
      <c r="G546" s="12"/>
      <c r="H546" s="12"/>
      <c r="I546" s="2"/>
    </row>
    <row r="547" spans="2:9" x14ac:dyDescent="0.25">
      <c r="B547" s="1"/>
      <c r="C547" s="12"/>
      <c r="D547" s="12"/>
      <c r="E547" s="2"/>
      <c r="F547" s="1"/>
      <c r="G547" s="12"/>
      <c r="H547" s="12"/>
      <c r="I547" s="2"/>
    </row>
    <row r="548" spans="2:9" x14ac:dyDescent="0.25">
      <c r="B548" s="1"/>
      <c r="C548" s="12"/>
      <c r="D548" s="12"/>
      <c r="E548" s="2"/>
      <c r="F548" s="1"/>
      <c r="G548" s="12"/>
      <c r="H548" s="12"/>
      <c r="I548" s="2"/>
    </row>
    <row r="549" spans="2:9" x14ac:dyDescent="0.25">
      <c r="B549" s="1"/>
      <c r="C549" s="12"/>
      <c r="D549" s="12"/>
      <c r="E549" s="2"/>
      <c r="F549" s="1"/>
      <c r="G549" s="12"/>
      <c r="H549" s="12"/>
      <c r="I549" s="2"/>
    </row>
    <row r="550" spans="2:9" x14ac:dyDescent="0.25">
      <c r="B550" s="1"/>
      <c r="C550" s="12"/>
      <c r="D550" s="12"/>
      <c r="E550" s="2"/>
      <c r="F550" s="1"/>
      <c r="G550" s="12"/>
      <c r="H550" s="12"/>
      <c r="I550" s="2"/>
    </row>
    <row r="551" spans="2:9" x14ac:dyDescent="0.25">
      <c r="B551" s="1"/>
      <c r="C551" s="12"/>
      <c r="D551" s="12"/>
      <c r="E551" s="2"/>
      <c r="F551" s="1"/>
      <c r="G551" s="12"/>
      <c r="H551" s="12"/>
      <c r="I551" s="2"/>
    </row>
    <row r="552" spans="2:9" x14ac:dyDescent="0.25">
      <c r="B552" s="1"/>
      <c r="C552" s="12"/>
      <c r="D552" s="12"/>
      <c r="E552" s="2"/>
      <c r="F552" s="1"/>
      <c r="G552" s="12"/>
      <c r="H552" s="12"/>
      <c r="I552" s="2"/>
    </row>
    <row r="553" spans="2:9" x14ac:dyDescent="0.25">
      <c r="B553" s="1"/>
      <c r="C553" s="12"/>
      <c r="D553" s="12"/>
      <c r="E553" s="2"/>
      <c r="F553" s="1"/>
      <c r="G553" s="12"/>
      <c r="H553" s="12"/>
      <c r="I553" s="2"/>
    </row>
    <row r="554" spans="2:9" x14ac:dyDescent="0.25">
      <c r="B554" s="1"/>
      <c r="C554" s="12"/>
      <c r="D554" s="12"/>
      <c r="E554" s="2"/>
      <c r="F554" s="1"/>
      <c r="G554" s="12"/>
      <c r="H554" s="12"/>
      <c r="I554" s="2"/>
    </row>
    <row r="555" spans="2:9" x14ac:dyDescent="0.25">
      <c r="B555" s="1"/>
      <c r="C555" s="12"/>
      <c r="D555" s="12"/>
      <c r="E555" s="2"/>
      <c r="F555" s="1"/>
      <c r="G555" s="12"/>
      <c r="H555" s="12"/>
      <c r="I555" s="2"/>
    </row>
    <row r="556" spans="2:9" x14ac:dyDescent="0.25">
      <c r="B556" s="1"/>
      <c r="C556" s="12"/>
      <c r="D556" s="12"/>
      <c r="E556" s="2"/>
      <c r="F556" s="1"/>
      <c r="G556" s="12"/>
      <c r="H556" s="12"/>
      <c r="I556" s="2"/>
    </row>
    <row r="557" spans="2:9" x14ac:dyDescent="0.25">
      <c r="B557" s="1"/>
      <c r="C557" s="12"/>
      <c r="D557" s="12"/>
      <c r="E557" s="2"/>
      <c r="F557" s="1"/>
      <c r="G557" s="12"/>
      <c r="H557" s="12"/>
      <c r="I557" s="2"/>
    </row>
    <row r="558" spans="2:9" x14ac:dyDescent="0.25">
      <c r="B558" s="1"/>
      <c r="C558" s="12"/>
      <c r="D558" s="12"/>
      <c r="E558" s="2"/>
      <c r="F558" s="1"/>
      <c r="G558" s="12"/>
      <c r="H558" s="12"/>
      <c r="I558" s="2"/>
    </row>
    <row r="559" spans="2:9" x14ac:dyDescent="0.25">
      <c r="B559" s="1"/>
      <c r="C559" s="12"/>
      <c r="D559" s="12"/>
      <c r="E559" s="2"/>
      <c r="F559" s="1"/>
      <c r="G559" s="12"/>
      <c r="H559" s="12"/>
      <c r="I559" s="2"/>
    </row>
    <row r="560" spans="2:9" x14ac:dyDescent="0.25">
      <c r="B560" s="1"/>
      <c r="C560" s="12"/>
      <c r="D560" s="12"/>
      <c r="E560" s="2"/>
      <c r="F560" s="1"/>
      <c r="G560" s="12"/>
      <c r="H560" s="12"/>
      <c r="I560" s="2"/>
    </row>
    <row r="561" spans="2:9" x14ac:dyDescent="0.25">
      <c r="B561" s="1"/>
      <c r="C561" s="12"/>
      <c r="D561" s="12"/>
      <c r="E561" s="2"/>
      <c r="F561" s="1"/>
      <c r="G561" s="12"/>
      <c r="H561" s="12"/>
      <c r="I561" s="2"/>
    </row>
    <row r="562" spans="2:9" x14ac:dyDescent="0.25">
      <c r="B562" s="1"/>
      <c r="C562" s="12"/>
      <c r="D562" s="12"/>
      <c r="E562" s="2"/>
      <c r="F562" s="1"/>
      <c r="G562" s="12"/>
      <c r="H562" s="12"/>
      <c r="I562" s="2"/>
    </row>
    <row r="563" spans="2:9" x14ac:dyDescent="0.25">
      <c r="B563" s="1"/>
      <c r="C563" s="12"/>
      <c r="D563" s="12"/>
      <c r="E563" s="2"/>
      <c r="F563" s="1"/>
      <c r="G563" s="12"/>
      <c r="H563" s="12"/>
      <c r="I563" s="2"/>
    </row>
    <row r="564" spans="2:9" x14ac:dyDescent="0.25">
      <c r="B564" s="1"/>
      <c r="C564" s="12"/>
      <c r="D564" s="12"/>
      <c r="E564" s="2"/>
      <c r="F564" s="1"/>
      <c r="G564" s="12"/>
      <c r="H564" s="12"/>
      <c r="I564" s="2"/>
    </row>
    <row r="565" spans="2:9" x14ac:dyDescent="0.25">
      <c r="B565" s="1"/>
      <c r="C565" s="12"/>
      <c r="D565" s="12"/>
      <c r="E565" s="2"/>
      <c r="F565" s="1"/>
      <c r="G565" s="12"/>
      <c r="H565" s="12"/>
      <c r="I565" s="2"/>
    </row>
    <row r="566" spans="2:9" x14ac:dyDescent="0.25">
      <c r="B566" s="1"/>
      <c r="C566" s="12"/>
      <c r="D566" s="12"/>
      <c r="E566" s="2"/>
      <c r="F566" s="1"/>
      <c r="G566" s="12"/>
      <c r="H566" s="12"/>
      <c r="I566" s="2"/>
    </row>
    <row r="567" spans="2:9" x14ac:dyDescent="0.25">
      <c r="B567" s="1"/>
      <c r="C567" s="12"/>
      <c r="D567" s="12"/>
      <c r="E567" s="2"/>
      <c r="F567" s="1"/>
      <c r="G567" s="12"/>
      <c r="H567" s="12"/>
      <c r="I567" s="2"/>
    </row>
    <row r="568" spans="2:9" x14ac:dyDescent="0.25">
      <c r="B568" s="1"/>
      <c r="C568" s="12"/>
      <c r="D568" s="12"/>
      <c r="E568" s="2"/>
      <c r="F568" s="1"/>
      <c r="G568" s="12"/>
      <c r="H568" s="12"/>
      <c r="I568" s="2"/>
    </row>
    <row r="569" spans="2:9" x14ac:dyDescent="0.25">
      <c r="B569" s="1"/>
      <c r="C569" s="12"/>
      <c r="D569" s="12"/>
      <c r="E569" s="2"/>
      <c r="F569" s="1"/>
      <c r="G569" s="12"/>
      <c r="H569" s="12"/>
      <c r="I569" s="2"/>
    </row>
    <row r="570" spans="2:9" x14ac:dyDescent="0.25">
      <c r="B570" s="1"/>
      <c r="C570" s="12"/>
      <c r="D570" s="12"/>
      <c r="E570" s="2"/>
      <c r="F570" s="1"/>
      <c r="G570" s="12"/>
      <c r="H570" s="12"/>
      <c r="I570" s="2"/>
    </row>
    <row r="571" spans="2:9" x14ac:dyDescent="0.25">
      <c r="B571" s="1"/>
      <c r="C571" s="12"/>
      <c r="D571" s="12"/>
      <c r="E571" s="2"/>
      <c r="F571" s="1"/>
      <c r="G571" s="12"/>
      <c r="H571" s="12"/>
      <c r="I571" s="2"/>
    </row>
    <row r="572" spans="2:9" x14ac:dyDescent="0.25">
      <c r="B572" s="1"/>
      <c r="C572" s="12"/>
      <c r="D572" s="12"/>
      <c r="E572" s="2"/>
      <c r="F572" s="1"/>
      <c r="G572" s="12"/>
      <c r="H572" s="12"/>
      <c r="I572" s="2"/>
    </row>
    <row r="573" spans="2:9" x14ac:dyDescent="0.25">
      <c r="B573" s="1"/>
      <c r="C573" s="12"/>
      <c r="D573" s="12"/>
      <c r="E573" s="2"/>
      <c r="F573" s="1"/>
      <c r="G573" s="12"/>
      <c r="H573" s="12"/>
      <c r="I573" s="2"/>
    </row>
    <row r="574" spans="2:9" x14ac:dyDescent="0.25">
      <c r="B574" s="1"/>
      <c r="C574" s="12"/>
      <c r="D574" s="12"/>
      <c r="E574" s="2"/>
      <c r="F574" s="1"/>
      <c r="G574" s="12"/>
      <c r="H574" s="12"/>
      <c r="I574" s="2"/>
    </row>
    <row r="575" spans="2:9" x14ac:dyDescent="0.25">
      <c r="B575" s="1"/>
      <c r="C575" s="12"/>
      <c r="D575" s="12"/>
      <c r="E575" s="2"/>
      <c r="F575" s="1"/>
      <c r="G575" s="12"/>
      <c r="H575" s="12"/>
      <c r="I575" s="2"/>
    </row>
    <row r="576" spans="2:9" x14ac:dyDescent="0.25">
      <c r="B576" s="1"/>
      <c r="C576" s="12"/>
      <c r="D576" s="12"/>
      <c r="E576" s="2"/>
      <c r="F576" s="1"/>
      <c r="G576" s="12"/>
      <c r="H576" s="12"/>
      <c r="I576" s="2"/>
    </row>
    <row r="577" spans="2:9" x14ac:dyDescent="0.25">
      <c r="B577" s="1"/>
      <c r="C577" s="12"/>
      <c r="D577" s="12"/>
      <c r="E577" s="2"/>
      <c r="F577" s="1"/>
      <c r="G577" s="12"/>
      <c r="H577" s="12"/>
      <c r="I577" s="2"/>
    </row>
    <row r="578" spans="2:9" x14ac:dyDescent="0.25">
      <c r="B578" s="1"/>
      <c r="C578" s="12"/>
      <c r="D578" s="12"/>
      <c r="E578" s="2"/>
      <c r="F578" s="1"/>
      <c r="G578" s="12"/>
      <c r="H578" s="12"/>
      <c r="I578" s="2"/>
    </row>
    <row r="579" spans="2:9" x14ac:dyDescent="0.25">
      <c r="B579" s="1"/>
      <c r="C579" s="12"/>
      <c r="D579" s="12"/>
      <c r="E579" s="2"/>
      <c r="F579" s="1"/>
      <c r="G579" s="12"/>
      <c r="H579" s="12"/>
      <c r="I579" s="2"/>
    </row>
    <row r="580" spans="2:9" x14ac:dyDescent="0.25">
      <c r="B580" s="1"/>
      <c r="C580" s="12"/>
      <c r="D580" s="12"/>
      <c r="E580" s="2"/>
      <c r="F580" s="1"/>
      <c r="G580" s="12"/>
      <c r="H580" s="12"/>
      <c r="I580" s="2"/>
    </row>
    <row r="581" spans="2:9" x14ac:dyDescent="0.25">
      <c r="B581" s="1"/>
      <c r="C581" s="12"/>
      <c r="D581" s="12"/>
      <c r="E581" s="2"/>
      <c r="F581" s="1"/>
      <c r="G581" s="12"/>
      <c r="H581" s="12"/>
      <c r="I581" s="2"/>
    </row>
    <row r="582" spans="2:9" x14ac:dyDescent="0.25">
      <c r="B582" s="1"/>
      <c r="C582" s="12"/>
      <c r="D582" s="12"/>
      <c r="E582" s="2"/>
      <c r="F582" s="1"/>
      <c r="G582" s="12"/>
      <c r="H582" s="12"/>
      <c r="I582" s="2"/>
    </row>
    <row r="583" spans="2:9" x14ac:dyDescent="0.25">
      <c r="B583" s="1"/>
      <c r="C583" s="12"/>
      <c r="D583" s="12"/>
      <c r="E583" s="2"/>
      <c r="F583" s="1"/>
      <c r="G583" s="12"/>
      <c r="H583" s="12"/>
      <c r="I583" s="2"/>
    </row>
    <row r="584" spans="2:9" x14ac:dyDescent="0.25">
      <c r="B584" s="1"/>
      <c r="C584" s="12"/>
      <c r="D584" s="12"/>
      <c r="E584" s="2"/>
      <c r="F584" s="1"/>
      <c r="G584" s="12"/>
      <c r="H584" s="12"/>
      <c r="I584" s="2"/>
    </row>
    <row r="585" spans="2:9" x14ac:dyDescent="0.25">
      <c r="B585" s="1"/>
      <c r="C585" s="12"/>
      <c r="D585" s="12"/>
      <c r="E585" s="2"/>
      <c r="F585" s="1"/>
      <c r="G585" s="12"/>
      <c r="H585" s="12"/>
      <c r="I585" s="2"/>
    </row>
    <row r="586" spans="2:9" x14ac:dyDescent="0.25">
      <c r="B586" s="1"/>
      <c r="C586" s="12"/>
      <c r="D586" s="12"/>
      <c r="E586" s="2"/>
      <c r="F586" s="1"/>
      <c r="G586" s="12"/>
      <c r="H586" s="12"/>
      <c r="I586" s="2"/>
    </row>
    <row r="587" spans="2:9" x14ac:dyDescent="0.25">
      <c r="B587" s="1"/>
      <c r="C587" s="12"/>
      <c r="D587" s="12"/>
      <c r="E587" s="2"/>
      <c r="F587" s="1"/>
      <c r="G587" s="12"/>
      <c r="H587" s="12"/>
      <c r="I587" s="2"/>
    </row>
    <row r="588" spans="2:9" x14ac:dyDescent="0.25">
      <c r="B588" s="1"/>
      <c r="C588" s="12"/>
      <c r="D588" s="12"/>
      <c r="E588" s="2"/>
      <c r="F588" s="1"/>
      <c r="G588" s="12"/>
      <c r="H588" s="12"/>
      <c r="I588" s="2"/>
    </row>
    <row r="589" spans="2:9" x14ac:dyDescent="0.25">
      <c r="B589" s="1"/>
      <c r="C589" s="12"/>
      <c r="D589" s="12"/>
      <c r="E589" s="2"/>
      <c r="F589" s="1"/>
      <c r="G589" s="12"/>
      <c r="H589" s="12"/>
      <c r="I589" s="2"/>
    </row>
    <row r="590" spans="2:9" x14ac:dyDescent="0.25">
      <c r="B590" s="1"/>
      <c r="C590" s="12"/>
      <c r="D590" s="12"/>
      <c r="E590" s="2"/>
      <c r="F590" s="1"/>
      <c r="G590" s="12"/>
      <c r="H590" s="12"/>
      <c r="I590" s="2"/>
    </row>
    <row r="591" spans="2:9" x14ac:dyDescent="0.25">
      <c r="B591" s="1"/>
      <c r="C591" s="12"/>
      <c r="D591" s="12"/>
      <c r="E591" s="2"/>
      <c r="F591" s="1"/>
      <c r="G591" s="12"/>
      <c r="H591" s="12"/>
      <c r="I591" s="2"/>
    </row>
    <row r="592" spans="2:9" x14ac:dyDescent="0.25">
      <c r="B592" s="1"/>
      <c r="C592" s="12"/>
      <c r="D592" s="12"/>
      <c r="E592" s="2"/>
      <c r="F592" s="1"/>
      <c r="G592" s="12"/>
      <c r="H592" s="12"/>
      <c r="I592" s="2"/>
    </row>
    <row r="593" spans="2:9" x14ac:dyDescent="0.25">
      <c r="B593" s="1"/>
      <c r="C593" s="12"/>
      <c r="D593" s="12"/>
      <c r="E593" s="2"/>
      <c r="F593" s="1"/>
      <c r="G593" s="12"/>
      <c r="H593" s="12"/>
      <c r="I593" s="2"/>
    </row>
    <row r="594" spans="2:9" x14ac:dyDescent="0.25">
      <c r="B594" s="1"/>
      <c r="C594" s="12"/>
      <c r="D594" s="12"/>
      <c r="E594" s="2"/>
      <c r="F594" s="1"/>
      <c r="G594" s="12"/>
      <c r="H594" s="12"/>
      <c r="I594" s="2"/>
    </row>
    <row r="595" spans="2:9" x14ac:dyDescent="0.25">
      <c r="B595" s="1"/>
      <c r="C595" s="12"/>
      <c r="D595" s="12"/>
      <c r="E595" s="2"/>
      <c r="F595" s="1"/>
      <c r="G595" s="12"/>
      <c r="H595" s="12"/>
      <c r="I595" s="2"/>
    </row>
    <row r="596" spans="2:9" x14ac:dyDescent="0.25">
      <c r="B596" s="1"/>
      <c r="C596" s="12"/>
      <c r="D596" s="12"/>
      <c r="E596" s="2"/>
      <c r="F596" s="1"/>
      <c r="G596" s="12"/>
      <c r="H596" s="12"/>
      <c r="I596" s="2"/>
    </row>
    <row r="597" spans="2:9" x14ac:dyDescent="0.25">
      <c r="B597" s="1"/>
      <c r="C597" s="12"/>
      <c r="D597" s="12"/>
      <c r="E597" s="2"/>
      <c r="F597" s="1"/>
      <c r="G597" s="12"/>
      <c r="H597" s="12"/>
      <c r="I597" s="2"/>
    </row>
    <row r="598" spans="2:9" x14ac:dyDescent="0.25">
      <c r="B598" s="1"/>
      <c r="C598" s="12"/>
      <c r="D598" s="12"/>
      <c r="E598" s="2"/>
      <c r="F598" s="1"/>
      <c r="G598" s="12"/>
      <c r="H598" s="12"/>
      <c r="I598" s="2"/>
    </row>
    <row r="599" spans="2:9" x14ac:dyDescent="0.25">
      <c r="B599" s="1"/>
      <c r="C599" s="12"/>
      <c r="D599" s="12"/>
      <c r="E599" s="2"/>
      <c r="F599" s="1"/>
      <c r="G599" s="12"/>
      <c r="H599" s="12"/>
      <c r="I599" s="2"/>
    </row>
    <row r="600" spans="2:9" x14ac:dyDescent="0.25">
      <c r="B600" s="1"/>
      <c r="C600" s="12"/>
      <c r="D600" s="12"/>
      <c r="E600" s="2"/>
      <c r="F600" s="1"/>
      <c r="G600" s="12"/>
      <c r="H600" s="12"/>
      <c r="I600" s="2"/>
    </row>
    <row r="601" spans="2:9" x14ac:dyDescent="0.25">
      <c r="B601" s="1"/>
      <c r="C601" s="12"/>
      <c r="D601" s="12"/>
      <c r="E601" s="2"/>
      <c r="F601" s="1"/>
      <c r="G601" s="12"/>
      <c r="H601" s="12"/>
      <c r="I601" s="2"/>
    </row>
    <row r="602" spans="2:9" x14ac:dyDescent="0.25">
      <c r="B602" s="1"/>
      <c r="C602" s="12"/>
      <c r="D602" s="12"/>
      <c r="E602" s="2"/>
      <c r="F602" s="1"/>
      <c r="G602" s="12"/>
      <c r="H602" s="12"/>
      <c r="I602" s="2"/>
    </row>
    <row r="603" spans="2:9" x14ac:dyDescent="0.25">
      <c r="B603" s="1"/>
      <c r="C603" s="12"/>
      <c r="D603" s="12"/>
      <c r="E603" s="2"/>
      <c r="F603" s="1"/>
      <c r="G603" s="12"/>
      <c r="H603" s="12"/>
      <c r="I603" s="2"/>
    </row>
    <row r="604" spans="2:9" x14ac:dyDescent="0.25">
      <c r="B604" s="1"/>
      <c r="C604" s="12"/>
      <c r="D604" s="12"/>
      <c r="E604" s="2"/>
      <c r="F604" s="1"/>
      <c r="G604" s="12"/>
      <c r="H604" s="12"/>
      <c r="I604" s="2"/>
    </row>
    <row r="605" spans="2:9" x14ac:dyDescent="0.25">
      <c r="B605" s="1"/>
      <c r="C605" s="12"/>
      <c r="D605" s="12"/>
      <c r="E605" s="2"/>
      <c r="F605" s="1"/>
      <c r="G605" s="12"/>
      <c r="H605" s="12"/>
      <c r="I605" s="2"/>
    </row>
    <row r="606" spans="2:9" x14ac:dyDescent="0.25">
      <c r="B606" s="1"/>
      <c r="C606" s="12"/>
      <c r="D606" s="12"/>
      <c r="E606" s="2"/>
      <c r="F606" s="1"/>
      <c r="G606" s="12"/>
      <c r="H606" s="12"/>
      <c r="I606" s="2"/>
    </row>
    <row r="607" spans="2:9" x14ac:dyDescent="0.25">
      <c r="B607" s="1"/>
      <c r="C607" s="12"/>
      <c r="D607" s="12"/>
      <c r="E607" s="2"/>
      <c r="F607" s="1"/>
      <c r="G607" s="12"/>
      <c r="H607" s="12"/>
      <c r="I607" s="2"/>
    </row>
    <row r="608" spans="2:9" x14ac:dyDescent="0.25">
      <c r="B608" s="1"/>
      <c r="C608" s="12"/>
      <c r="D608" s="12"/>
      <c r="E608" s="2"/>
      <c r="F608" s="1"/>
      <c r="G608" s="12"/>
      <c r="H608" s="12"/>
      <c r="I608" s="2"/>
    </row>
    <row r="609" spans="2:9" x14ac:dyDescent="0.25">
      <c r="B609" s="1"/>
      <c r="C609" s="12"/>
      <c r="D609" s="12"/>
      <c r="E609" s="2"/>
      <c r="F609" s="1"/>
      <c r="G609" s="12"/>
      <c r="H609" s="12"/>
      <c r="I609" s="2"/>
    </row>
    <row r="610" spans="2:9" x14ac:dyDescent="0.25">
      <c r="B610" s="1"/>
      <c r="C610" s="12"/>
      <c r="D610" s="12"/>
      <c r="E610" s="2"/>
      <c r="F610" s="1"/>
      <c r="G610" s="12"/>
      <c r="H610" s="12"/>
      <c r="I610" s="2"/>
    </row>
    <row r="611" spans="2:9" x14ac:dyDescent="0.25">
      <c r="B611" s="1"/>
      <c r="C611" s="12"/>
      <c r="D611" s="12"/>
      <c r="E611" s="2"/>
      <c r="F611" s="1"/>
      <c r="G611" s="12"/>
      <c r="H611" s="12"/>
      <c r="I611" s="2"/>
    </row>
    <row r="612" spans="2:9" x14ac:dyDescent="0.25">
      <c r="B612" s="1"/>
      <c r="C612" s="12"/>
      <c r="D612" s="12"/>
      <c r="E612" s="2"/>
      <c r="F612" s="1"/>
      <c r="G612" s="12"/>
      <c r="H612" s="12"/>
      <c r="I612" s="2"/>
    </row>
    <row r="613" spans="2:9" x14ac:dyDescent="0.25">
      <c r="B613" s="1"/>
      <c r="C613" s="12"/>
      <c r="D613" s="12"/>
      <c r="E613" s="2"/>
      <c r="F613" s="1"/>
      <c r="G613" s="12"/>
      <c r="H613" s="12"/>
      <c r="I613" s="2"/>
    </row>
    <row r="614" spans="2:9" x14ac:dyDescent="0.25">
      <c r="B614" s="1"/>
      <c r="C614" s="12"/>
      <c r="D614" s="12"/>
      <c r="E614" s="2"/>
      <c r="F614" s="1"/>
      <c r="G614" s="12"/>
      <c r="H614" s="12"/>
      <c r="I614" s="2"/>
    </row>
    <row r="615" spans="2:9" x14ac:dyDescent="0.25">
      <c r="B615" s="1"/>
      <c r="C615" s="12"/>
      <c r="D615" s="12"/>
      <c r="E615" s="2"/>
      <c r="F615" s="1"/>
      <c r="G615" s="12"/>
      <c r="H615" s="12"/>
      <c r="I615" s="2"/>
    </row>
    <row r="616" spans="2:9" x14ac:dyDescent="0.25">
      <c r="B616" s="1"/>
      <c r="C616" s="12"/>
      <c r="D616" s="12"/>
      <c r="E616" s="2"/>
      <c r="F616" s="1"/>
      <c r="G616" s="12"/>
      <c r="H616" s="12"/>
      <c r="I616" s="2"/>
    </row>
    <row r="617" spans="2:9" x14ac:dyDescent="0.25">
      <c r="B617" s="1"/>
      <c r="C617" s="12"/>
      <c r="D617" s="12"/>
      <c r="E617" s="2"/>
      <c r="F617" s="1"/>
      <c r="G617" s="12"/>
      <c r="H617" s="12"/>
      <c r="I617" s="2"/>
    </row>
    <row r="618" spans="2:9" x14ac:dyDescent="0.25">
      <c r="B618" s="1"/>
      <c r="C618" s="12"/>
      <c r="D618" s="12"/>
      <c r="E618" s="2"/>
      <c r="F618" s="1"/>
      <c r="G618" s="12"/>
      <c r="H618" s="12"/>
      <c r="I618" s="2"/>
    </row>
    <row r="619" spans="2:9" x14ac:dyDescent="0.25">
      <c r="B619" s="1"/>
      <c r="C619" s="12"/>
      <c r="D619" s="12"/>
      <c r="E619" s="2"/>
      <c r="F619" s="1"/>
      <c r="G619" s="12"/>
      <c r="H619" s="12"/>
      <c r="I619" s="2"/>
    </row>
    <row r="620" spans="2:9" x14ac:dyDescent="0.25">
      <c r="B620" s="1"/>
      <c r="C620" s="12"/>
      <c r="D620" s="12"/>
      <c r="E620" s="2"/>
      <c r="F620" s="1"/>
      <c r="G620" s="12"/>
      <c r="H620" s="12"/>
      <c r="I620" s="2"/>
    </row>
    <row r="621" spans="2:9" x14ac:dyDescent="0.25">
      <c r="B621" s="1"/>
      <c r="C621" s="12"/>
      <c r="D621" s="12"/>
      <c r="E621" s="2"/>
      <c r="F621" s="1"/>
      <c r="G621" s="12"/>
      <c r="H621" s="12"/>
      <c r="I621" s="2"/>
    </row>
    <row r="622" spans="2:9" x14ac:dyDescent="0.25">
      <c r="B622" s="1"/>
      <c r="C622" s="12"/>
      <c r="D622" s="12"/>
      <c r="E622" s="2"/>
      <c r="F622" s="1"/>
      <c r="G622" s="12"/>
      <c r="H622" s="12"/>
      <c r="I622" s="2"/>
    </row>
    <row r="623" spans="2:9" x14ac:dyDescent="0.25">
      <c r="B623" s="1"/>
      <c r="C623" s="12"/>
      <c r="D623" s="12"/>
      <c r="E623" s="2"/>
      <c r="F623" s="1"/>
      <c r="G623" s="12"/>
      <c r="H623" s="12"/>
      <c r="I623" s="2"/>
    </row>
    <row r="624" spans="2:9" x14ac:dyDescent="0.25">
      <c r="B624" s="1"/>
      <c r="C624" s="12"/>
      <c r="D624" s="12"/>
      <c r="E624" s="2"/>
      <c r="F624" s="1"/>
      <c r="G624" s="12"/>
      <c r="H624" s="12"/>
      <c r="I624" s="2"/>
    </row>
    <row r="625" spans="2:9" x14ac:dyDescent="0.25">
      <c r="B625" s="1"/>
      <c r="C625" s="12"/>
      <c r="D625" s="12"/>
      <c r="E625" s="2"/>
      <c r="F625" s="1"/>
      <c r="G625" s="12"/>
      <c r="H625" s="12"/>
      <c r="I625" s="2"/>
    </row>
    <row r="626" spans="2:9" x14ac:dyDescent="0.25">
      <c r="B626" s="1"/>
      <c r="C626" s="12"/>
      <c r="D626" s="12"/>
      <c r="E626" s="2"/>
      <c r="F626" s="1"/>
      <c r="G626" s="12"/>
      <c r="H626" s="12"/>
      <c r="I626" s="2"/>
    </row>
    <row r="627" spans="2:9" x14ac:dyDescent="0.25">
      <c r="B627" s="1"/>
      <c r="C627" s="12"/>
      <c r="D627" s="12"/>
      <c r="E627" s="2"/>
      <c r="F627" s="1"/>
      <c r="G627" s="12"/>
      <c r="H627" s="12"/>
      <c r="I627" s="2"/>
    </row>
    <row r="628" spans="2:9" x14ac:dyDescent="0.25">
      <c r="B628" s="1"/>
      <c r="C628" s="12"/>
      <c r="D628" s="12"/>
      <c r="E628" s="2"/>
      <c r="F628" s="1"/>
      <c r="G628" s="12"/>
      <c r="H628" s="12"/>
      <c r="I628" s="2"/>
    </row>
    <row r="629" spans="2:9" x14ac:dyDescent="0.25">
      <c r="B629" s="1"/>
      <c r="C629" s="12"/>
      <c r="D629" s="12"/>
      <c r="E629" s="2"/>
      <c r="F629" s="1"/>
      <c r="G629" s="12"/>
      <c r="H629" s="12"/>
      <c r="I629" s="2"/>
    </row>
    <row r="630" spans="2:9" x14ac:dyDescent="0.25">
      <c r="B630" s="1"/>
      <c r="C630" s="12"/>
      <c r="D630" s="12"/>
      <c r="E630" s="2"/>
      <c r="F630" s="1"/>
      <c r="G630" s="12"/>
      <c r="H630" s="12"/>
      <c r="I630" s="2"/>
    </row>
    <row r="631" spans="2:9" x14ac:dyDescent="0.25">
      <c r="B631" s="1"/>
      <c r="C631" s="12"/>
      <c r="D631" s="12"/>
      <c r="E631" s="2"/>
      <c r="F631" s="1"/>
      <c r="G631" s="12"/>
      <c r="H631" s="12"/>
      <c r="I631" s="2"/>
    </row>
    <row r="632" spans="2:9" x14ac:dyDescent="0.25">
      <c r="B632" s="1"/>
      <c r="C632" s="12"/>
      <c r="D632" s="12"/>
      <c r="E632" s="2"/>
      <c r="F632" s="1"/>
      <c r="G632" s="12"/>
      <c r="H632" s="12"/>
      <c r="I632" s="2"/>
    </row>
    <row r="633" spans="2:9" x14ac:dyDescent="0.25">
      <c r="B633" s="1"/>
      <c r="C633" s="12"/>
      <c r="D633" s="12"/>
      <c r="E633" s="2"/>
      <c r="F633" s="1"/>
      <c r="G633" s="12"/>
      <c r="H633" s="12"/>
      <c r="I633" s="2"/>
    </row>
    <row r="634" spans="2:9" x14ac:dyDescent="0.25">
      <c r="B634" s="1"/>
      <c r="C634" s="12"/>
      <c r="D634" s="12"/>
      <c r="E634" s="2"/>
      <c r="F634" s="1"/>
      <c r="G634" s="12"/>
      <c r="H634" s="12"/>
      <c r="I634" s="2"/>
    </row>
    <row r="635" spans="2:9" x14ac:dyDescent="0.25">
      <c r="B635" s="1"/>
      <c r="C635" s="12"/>
      <c r="D635" s="12"/>
      <c r="E635" s="2"/>
      <c r="F635" s="1"/>
      <c r="G635" s="12"/>
      <c r="H635" s="12"/>
      <c r="I635" s="2"/>
    </row>
    <row r="636" spans="2:9" x14ac:dyDescent="0.25">
      <c r="B636" s="1"/>
      <c r="C636" s="12"/>
      <c r="D636" s="12"/>
      <c r="E636" s="2"/>
      <c r="F636" s="1"/>
      <c r="G636" s="12"/>
      <c r="H636" s="12"/>
      <c r="I636" s="2"/>
    </row>
    <row r="637" spans="2:9" x14ac:dyDescent="0.25">
      <c r="B637" s="1"/>
      <c r="C637" s="12"/>
      <c r="D637" s="12"/>
      <c r="E637" s="2"/>
      <c r="F637" s="1"/>
      <c r="G637" s="12"/>
      <c r="H637" s="12"/>
      <c r="I637" s="2"/>
    </row>
    <row r="638" spans="2:9" x14ac:dyDescent="0.25">
      <c r="B638" s="1"/>
      <c r="C638" s="12"/>
      <c r="D638" s="12"/>
      <c r="E638" s="2"/>
      <c r="F638" s="1"/>
      <c r="G638" s="12"/>
      <c r="H638" s="12"/>
      <c r="I638" s="2"/>
    </row>
    <row r="639" spans="2:9" x14ac:dyDescent="0.25">
      <c r="B639" s="1"/>
      <c r="C639" s="12"/>
      <c r="D639" s="12"/>
      <c r="E639" s="2"/>
      <c r="F639" s="1"/>
      <c r="G639" s="12"/>
      <c r="H639" s="12"/>
      <c r="I639" s="2"/>
    </row>
    <row r="640" spans="2:9" x14ac:dyDescent="0.25">
      <c r="B640" s="1"/>
      <c r="C640" s="12"/>
      <c r="D640" s="12"/>
      <c r="E640" s="2"/>
      <c r="F640" s="1"/>
      <c r="G640" s="12"/>
      <c r="H640" s="12"/>
      <c r="I640" s="2"/>
    </row>
    <row r="641" spans="2:9" x14ac:dyDescent="0.25">
      <c r="B641" s="1"/>
      <c r="C641" s="12"/>
      <c r="D641" s="12"/>
      <c r="E641" s="2"/>
      <c r="F641" s="1"/>
      <c r="G641" s="12"/>
      <c r="H641" s="12"/>
      <c r="I641" s="2"/>
    </row>
    <row r="642" spans="2:9" x14ac:dyDescent="0.25">
      <c r="B642" s="1"/>
      <c r="C642" s="12"/>
      <c r="D642" s="12"/>
      <c r="E642" s="2"/>
      <c r="F642" s="1"/>
      <c r="G642" s="12"/>
      <c r="H642" s="12"/>
      <c r="I642" s="2"/>
    </row>
    <row r="643" spans="2:9" x14ac:dyDescent="0.25">
      <c r="B643" s="1"/>
      <c r="C643" s="12"/>
      <c r="D643" s="12"/>
      <c r="E643" s="2"/>
      <c r="F643" s="1"/>
      <c r="G643" s="12"/>
      <c r="H643" s="12"/>
      <c r="I643" s="2"/>
    </row>
    <row r="644" spans="2:9" x14ac:dyDescent="0.25">
      <c r="B644" s="1"/>
      <c r="C644" s="12"/>
      <c r="D644" s="12"/>
      <c r="E644" s="2"/>
      <c r="F644" s="1"/>
      <c r="G644" s="12"/>
      <c r="H644" s="12"/>
      <c r="I644" s="2"/>
    </row>
    <row r="645" spans="2:9" x14ac:dyDescent="0.25">
      <c r="B645" s="1"/>
      <c r="C645" s="12"/>
      <c r="D645" s="12"/>
      <c r="E645" s="2"/>
      <c r="F645" s="1"/>
      <c r="G645" s="12"/>
      <c r="H645" s="12"/>
      <c r="I645" s="2"/>
    </row>
    <row r="646" spans="2:9" x14ac:dyDescent="0.25">
      <c r="B646" s="1"/>
      <c r="C646" s="12"/>
      <c r="D646" s="12"/>
      <c r="E646" s="2"/>
      <c r="F646" s="1"/>
      <c r="G646" s="12"/>
      <c r="H646" s="12"/>
      <c r="I646" s="2"/>
    </row>
    <row r="647" spans="2:9" x14ac:dyDescent="0.25">
      <c r="B647" s="1"/>
      <c r="C647" s="12"/>
      <c r="D647" s="12"/>
      <c r="E647" s="2"/>
      <c r="F647" s="1"/>
      <c r="G647" s="12"/>
      <c r="H647" s="12"/>
      <c r="I647" s="2"/>
    </row>
    <row r="648" spans="2:9" x14ac:dyDescent="0.25">
      <c r="B648" s="1"/>
      <c r="C648" s="12"/>
      <c r="D648" s="12"/>
      <c r="E648" s="2"/>
      <c r="F648" s="1"/>
      <c r="G648" s="12"/>
      <c r="H648" s="12"/>
      <c r="I648" s="2"/>
    </row>
    <row r="649" spans="2:9" x14ac:dyDescent="0.25">
      <c r="B649" s="1"/>
      <c r="C649" s="12"/>
      <c r="D649" s="12"/>
      <c r="E649" s="2"/>
      <c r="F649" s="1"/>
      <c r="G649" s="12"/>
      <c r="H649" s="12"/>
      <c r="I649" s="2"/>
    </row>
    <row r="650" spans="2:9" x14ac:dyDescent="0.25">
      <c r="B650" s="1"/>
      <c r="C650" s="12"/>
      <c r="D650" s="12"/>
      <c r="E650" s="2"/>
      <c r="F650" s="1"/>
      <c r="G650" s="12"/>
      <c r="H650" s="12"/>
      <c r="I650" s="2"/>
    </row>
    <row r="651" spans="2:9" x14ac:dyDescent="0.25">
      <c r="B651" s="1"/>
      <c r="C651" s="12"/>
      <c r="D651" s="12"/>
      <c r="E651" s="2"/>
      <c r="F651" s="1"/>
      <c r="G651" s="12"/>
      <c r="H651" s="12"/>
      <c r="I651" s="2"/>
    </row>
    <row r="652" spans="2:9" x14ac:dyDescent="0.25">
      <c r="B652" s="1"/>
      <c r="C652" s="12"/>
      <c r="D652" s="12"/>
      <c r="E652" s="2"/>
      <c r="F652" s="1"/>
      <c r="G652" s="12"/>
      <c r="H652" s="12"/>
      <c r="I652" s="2"/>
    </row>
    <row r="653" spans="2:9" x14ac:dyDescent="0.25">
      <c r="B653" s="1"/>
      <c r="C653" s="12"/>
      <c r="D653" s="12"/>
      <c r="E653" s="2"/>
      <c r="F653" s="1"/>
      <c r="G653" s="12"/>
      <c r="H653" s="12"/>
      <c r="I653" s="2"/>
    </row>
    <row r="654" spans="2:9" x14ac:dyDescent="0.25">
      <c r="B654" s="1"/>
      <c r="C654" s="12"/>
      <c r="D654" s="12"/>
      <c r="E654" s="2"/>
      <c r="F654" s="1"/>
      <c r="G654" s="12"/>
      <c r="H654" s="12"/>
      <c r="I654" s="2"/>
    </row>
    <row r="655" spans="2:9" x14ac:dyDescent="0.25">
      <c r="B655" s="1"/>
      <c r="C655" s="12"/>
      <c r="D655" s="12"/>
      <c r="E655" s="2"/>
      <c r="F655" s="1"/>
      <c r="G655" s="12"/>
      <c r="H655" s="12"/>
      <c r="I655" s="2"/>
    </row>
    <row r="656" spans="2:9" x14ac:dyDescent="0.25">
      <c r="B656" s="1"/>
      <c r="C656" s="12"/>
      <c r="D656" s="12"/>
      <c r="E656" s="2"/>
      <c r="F656" s="1"/>
      <c r="G656" s="12"/>
      <c r="H656" s="12"/>
      <c r="I656" s="2"/>
    </row>
    <row r="657" spans="2:9" x14ac:dyDescent="0.25">
      <c r="B657" s="1"/>
      <c r="C657" s="12"/>
      <c r="D657" s="12"/>
      <c r="E657" s="2"/>
      <c r="F657" s="1"/>
      <c r="G657" s="12"/>
      <c r="H657" s="12"/>
      <c r="I657" s="2"/>
    </row>
    <row r="658" spans="2:9" x14ac:dyDescent="0.25">
      <c r="B658" s="1"/>
      <c r="C658" s="12"/>
      <c r="D658" s="12"/>
      <c r="E658" s="2"/>
      <c r="F658" s="1"/>
      <c r="G658" s="12"/>
      <c r="H658" s="12"/>
      <c r="I658" s="2"/>
    </row>
    <row r="659" spans="2:9" x14ac:dyDescent="0.25">
      <c r="B659" s="1"/>
      <c r="C659" s="12"/>
      <c r="D659" s="12"/>
      <c r="E659" s="2"/>
      <c r="F659" s="1"/>
      <c r="G659" s="12"/>
      <c r="H659" s="12"/>
      <c r="I659" s="2"/>
    </row>
    <row r="660" spans="2:9" x14ac:dyDescent="0.25">
      <c r="B660" s="1"/>
      <c r="C660" s="12"/>
      <c r="D660" s="12"/>
      <c r="E660" s="2"/>
      <c r="F660" s="1"/>
      <c r="G660" s="12"/>
      <c r="H660" s="12"/>
      <c r="I660" s="2"/>
    </row>
    <row r="661" spans="2:9" x14ac:dyDescent="0.25">
      <c r="B661" s="1"/>
      <c r="C661" s="12"/>
      <c r="D661" s="12"/>
      <c r="E661" s="2"/>
      <c r="F661" s="1"/>
      <c r="G661" s="12"/>
      <c r="H661" s="12"/>
      <c r="I661" s="2"/>
    </row>
    <row r="662" spans="2:9" x14ac:dyDescent="0.25">
      <c r="B662" s="1"/>
      <c r="C662" s="12"/>
      <c r="D662" s="12"/>
      <c r="E662" s="2"/>
      <c r="F662" s="1"/>
      <c r="G662" s="12"/>
      <c r="H662" s="12"/>
      <c r="I662" s="2"/>
    </row>
    <row r="663" spans="2:9" x14ac:dyDescent="0.25">
      <c r="B663" s="1"/>
      <c r="C663" s="12"/>
      <c r="D663" s="12"/>
      <c r="E663" s="2"/>
      <c r="F663" s="1"/>
      <c r="G663" s="12"/>
      <c r="H663" s="12"/>
      <c r="I663" s="2"/>
    </row>
    <row r="664" spans="2:9" x14ac:dyDescent="0.25">
      <c r="B664" s="1"/>
      <c r="C664" s="12"/>
      <c r="D664" s="12"/>
      <c r="E664" s="2"/>
      <c r="F664" s="1"/>
      <c r="G664" s="12"/>
      <c r="H664" s="12"/>
      <c r="I664" s="2"/>
    </row>
    <row r="665" spans="2:9" x14ac:dyDescent="0.25">
      <c r="B665" s="1"/>
      <c r="C665" s="12"/>
      <c r="D665" s="12"/>
      <c r="E665" s="2"/>
      <c r="F665" s="1"/>
      <c r="G665" s="12"/>
      <c r="H665" s="12"/>
      <c r="I665" s="2"/>
    </row>
    <row r="666" spans="2:9" x14ac:dyDescent="0.25">
      <c r="B666" s="1"/>
      <c r="C666" s="12"/>
      <c r="D666" s="12"/>
      <c r="E666" s="2"/>
      <c r="F666" s="1"/>
      <c r="G666" s="12"/>
      <c r="H666" s="12"/>
      <c r="I666" s="2"/>
    </row>
    <row r="667" spans="2:9" x14ac:dyDescent="0.25">
      <c r="B667" s="1"/>
      <c r="C667" s="12"/>
      <c r="D667" s="12"/>
      <c r="E667" s="2"/>
      <c r="F667" s="1"/>
      <c r="G667" s="12"/>
      <c r="H667" s="12"/>
      <c r="I667" s="2"/>
    </row>
    <row r="668" spans="2:9" x14ac:dyDescent="0.25">
      <c r="B668" s="1"/>
      <c r="C668" s="12"/>
      <c r="D668" s="12"/>
      <c r="E668" s="2"/>
      <c r="F668" s="1"/>
      <c r="G668" s="12"/>
      <c r="H668" s="12"/>
      <c r="I668" s="2"/>
    </row>
    <row r="669" spans="2:9" x14ac:dyDescent="0.25">
      <c r="B669" s="1"/>
      <c r="C669" s="12"/>
      <c r="D669" s="12"/>
      <c r="E669" s="2"/>
      <c r="F669" s="1"/>
      <c r="G669" s="12"/>
      <c r="H669" s="12"/>
      <c r="I669" s="2"/>
    </row>
    <row r="670" spans="2:9" x14ac:dyDescent="0.25">
      <c r="B670" s="1"/>
      <c r="C670" s="12"/>
      <c r="D670" s="12"/>
      <c r="E670" s="2"/>
      <c r="F670" s="1"/>
      <c r="G670" s="12"/>
      <c r="H670" s="12"/>
      <c r="I670" s="2"/>
    </row>
    <row r="671" spans="2:9" x14ac:dyDescent="0.25">
      <c r="B671" s="1"/>
      <c r="C671" s="12"/>
      <c r="D671" s="12"/>
      <c r="E671" s="2"/>
      <c r="F671" s="1"/>
      <c r="G671" s="12"/>
      <c r="H671" s="12"/>
      <c r="I671" s="2"/>
    </row>
    <row r="672" spans="2:9" x14ac:dyDescent="0.25">
      <c r="B672" s="1"/>
      <c r="C672" s="12"/>
      <c r="D672" s="12"/>
      <c r="E672" s="2"/>
      <c r="F672" s="1"/>
      <c r="G672" s="12"/>
      <c r="H672" s="12"/>
      <c r="I672" s="2"/>
    </row>
    <row r="673" spans="2:9" x14ac:dyDescent="0.25">
      <c r="B673" s="1"/>
      <c r="C673" s="12"/>
      <c r="D673" s="12"/>
      <c r="E673" s="2"/>
      <c r="F673" s="1"/>
      <c r="G673" s="12"/>
      <c r="H673" s="12"/>
      <c r="I673" s="2"/>
    </row>
    <row r="674" spans="2:9" x14ac:dyDescent="0.25">
      <c r="B674" s="1"/>
      <c r="C674" s="12"/>
      <c r="D674" s="12"/>
      <c r="E674" s="2"/>
      <c r="F674" s="1"/>
      <c r="G674" s="12"/>
      <c r="H674" s="12"/>
      <c r="I674" s="2"/>
    </row>
    <row r="675" spans="2:9" x14ac:dyDescent="0.25">
      <c r="B675" s="1"/>
      <c r="C675" s="12"/>
      <c r="D675" s="12"/>
      <c r="E675" s="2"/>
      <c r="F675" s="1"/>
      <c r="G675" s="12"/>
      <c r="H675" s="12"/>
      <c r="I675" s="2"/>
    </row>
    <row r="676" spans="2:9" x14ac:dyDescent="0.25">
      <c r="B676" s="1"/>
      <c r="C676" s="12"/>
      <c r="D676" s="12"/>
      <c r="E676" s="2"/>
      <c r="F676" s="1"/>
      <c r="G676" s="12"/>
      <c r="H676" s="12"/>
      <c r="I676" s="2"/>
    </row>
    <row r="677" spans="2:9" x14ac:dyDescent="0.25">
      <c r="B677" s="1"/>
      <c r="C677" s="12"/>
      <c r="D677" s="12"/>
      <c r="E677" s="2"/>
      <c r="F677" s="1"/>
      <c r="G677" s="12"/>
      <c r="H677" s="12"/>
      <c r="I677" s="2"/>
    </row>
    <row r="678" spans="2:9" x14ac:dyDescent="0.25">
      <c r="B678" s="1"/>
      <c r="C678" s="12"/>
      <c r="D678" s="12"/>
      <c r="E678" s="2"/>
      <c r="F678" s="1"/>
      <c r="G678" s="12"/>
      <c r="H678" s="12"/>
      <c r="I678" s="2"/>
    </row>
    <row r="679" spans="2:9" x14ac:dyDescent="0.25">
      <c r="B679" s="1"/>
      <c r="C679" s="12"/>
      <c r="D679" s="12"/>
      <c r="E679" s="2"/>
      <c r="F679" s="1"/>
      <c r="G679" s="12"/>
      <c r="H679" s="12"/>
      <c r="I679" s="2"/>
    </row>
    <row r="680" spans="2:9" x14ac:dyDescent="0.25">
      <c r="B680" s="1"/>
      <c r="C680" s="12"/>
      <c r="D680" s="12"/>
      <c r="E680" s="2"/>
      <c r="F680" s="1"/>
      <c r="G680" s="12"/>
      <c r="H680" s="12"/>
      <c r="I680" s="2"/>
    </row>
    <row r="681" spans="2:9" x14ac:dyDescent="0.25">
      <c r="B681" s="1"/>
      <c r="C681" s="12"/>
      <c r="D681" s="12"/>
      <c r="E681" s="2"/>
      <c r="F681" s="1"/>
      <c r="G681" s="12"/>
      <c r="H681" s="12"/>
      <c r="I681" s="2"/>
    </row>
    <row r="682" spans="2:9" x14ac:dyDescent="0.25">
      <c r="B682" s="1"/>
      <c r="C682" s="12"/>
      <c r="D682" s="12"/>
      <c r="E682" s="2"/>
      <c r="F682" s="1"/>
      <c r="G682" s="12"/>
      <c r="H682" s="12"/>
      <c r="I682" s="2"/>
    </row>
    <row r="683" spans="2:9" x14ac:dyDescent="0.25">
      <c r="B683" s="1"/>
      <c r="C683" s="12"/>
      <c r="D683" s="12"/>
      <c r="E683" s="2"/>
      <c r="F683" s="1"/>
      <c r="G683" s="12"/>
      <c r="H683" s="12"/>
      <c r="I683" s="2"/>
    </row>
    <row r="684" spans="2:9" x14ac:dyDescent="0.25">
      <c r="B684" s="1"/>
      <c r="C684" s="12"/>
      <c r="D684" s="12"/>
      <c r="E684" s="2"/>
      <c r="F684" s="1"/>
      <c r="G684" s="12"/>
      <c r="H684" s="12"/>
      <c r="I684" s="2"/>
    </row>
    <row r="685" spans="2:9" x14ac:dyDescent="0.25">
      <c r="B685" s="1"/>
      <c r="C685" s="12"/>
      <c r="D685" s="12"/>
      <c r="E685" s="2"/>
      <c r="F685" s="1"/>
      <c r="G685" s="12"/>
      <c r="H685" s="12"/>
      <c r="I685" s="2"/>
    </row>
    <row r="686" spans="2:9" x14ac:dyDescent="0.25">
      <c r="B686" s="1"/>
      <c r="C686" s="12"/>
      <c r="D686" s="12"/>
      <c r="E686" s="2"/>
      <c r="F686" s="1"/>
      <c r="G686" s="12"/>
      <c r="H686" s="12"/>
      <c r="I686" s="2"/>
    </row>
    <row r="687" spans="2:9" x14ac:dyDescent="0.25">
      <c r="B687" s="1"/>
      <c r="C687" s="12"/>
      <c r="D687" s="12"/>
      <c r="E687" s="2"/>
      <c r="F687" s="1"/>
      <c r="G687" s="12"/>
      <c r="H687" s="12"/>
      <c r="I687" s="2"/>
    </row>
    <row r="688" spans="2:9" x14ac:dyDescent="0.25">
      <c r="B688" s="1"/>
      <c r="C688" s="12"/>
      <c r="D688" s="12"/>
      <c r="E688" s="2"/>
      <c r="F688" s="1"/>
      <c r="G688" s="12"/>
      <c r="H688" s="12"/>
      <c r="I688" s="2"/>
    </row>
    <row r="689" spans="2:9" x14ac:dyDescent="0.25">
      <c r="B689" s="1"/>
      <c r="C689" s="12"/>
      <c r="D689" s="12"/>
      <c r="E689" s="2"/>
      <c r="F689" s="1"/>
      <c r="G689" s="12"/>
      <c r="H689" s="12"/>
      <c r="I689" s="2"/>
    </row>
    <row r="690" spans="2:9" x14ac:dyDescent="0.25">
      <c r="B690" s="1"/>
      <c r="C690" s="12"/>
      <c r="D690" s="12"/>
      <c r="E690" s="2"/>
      <c r="F690" s="1"/>
      <c r="G690" s="12"/>
      <c r="H690" s="12"/>
      <c r="I690" s="2"/>
    </row>
    <row r="691" spans="2:9" x14ac:dyDescent="0.25">
      <c r="B691" s="1"/>
      <c r="C691" s="12"/>
      <c r="D691" s="12"/>
      <c r="E691" s="2"/>
      <c r="F691" s="1"/>
      <c r="G691" s="12"/>
      <c r="H691" s="12"/>
      <c r="I691" s="2"/>
    </row>
    <row r="692" spans="2:9" x14ac:dyDescent="0.25">
      <c r="B692" s="1"/>
      <c r="C692" s="12"/>
      <c r="D692" s="12"/>
      <c r="E692" s="2"/>
      <c r="F692" s="1"/>
      <c r="G692" s="12"/>
      <c r="H692" s="12"/>
      <c r="I692" s="2"/>
    </row>
    <row r="693" spans="2:9" x14ac:dyDescent="0.25">
      <c r="B693" s="1"/>
      <c r="C693" s="12"/>
      <c r="D693" s="12"/>
      <c r="E693" s="2"/>
      <c r="F693" s="1"/>
      <c r="G693" s="12"/>
      <c r="H693" s="12"/>
      <c r="I693" s="2"/>
    </row>
    <row r="694" spans="2:9" x14ac:dyDescent="0.25">
      <c r="B694" s="1"/>
      <c r="C694" s="12"/>
      <c r="D694" s="12"/>
      <c r="E694" s="2"/>
      <c r="F694" s="1"/>
      <c r="G694" s="12"/>
      <c r="H694" s="12"/>
      <c r="I694" s="2"/>
    </row>
    <row r="695" spans="2:9" x14ac:dyDescent="0.25">
      <c r="B695" s="1"/>
      <c r="C695" s="12"/>
      <c r="D695" s="12"/>
      <c r="E695" s="2"/>
      <c r="F695" s="1"/>
      <c r="G695" s="12"/>
      <c r="H695" s="12"/>
      <c r="I695" s="2"/>
    </row>
    <row r="696" spans="2:9" x14ac:dyDescent="0.25">
      <c r="B696" s="1"/>
      <c r="C696" s="12"/>
      <c r="D696" s="12"/>
      <c r="E696" s="2"/>
      <c r="F696" s="1"/>
      <c r="G696" s="12"/>
      <c r="H696" s="12"/>
      <c r="I696" s="2"/>
    </row>
    <row r="697" spans="2:9" x14ac:dyDescent="0.25">
      <c r="B697" s="1"/>
      <c r="C697" s="12"/>
      <c r="D697" s="12"/>
      <c r="E697" s="2"/>
      <c r="F697" s="1"/>
      <c r="G697" s="12"/>
      <c r="H697" s="12"/>
      <c r="I697" s="2"/>
    </row>
    <row r="698" spans="2:9" x14ac:dyDescent="0.25">
      <c r="B698" s="1"/>
      <c r="C698" s="12"/>
      <c r="D698" s="12"/>
      <c r="E698" s="2"/>
      <c r="F698" s="1"/>
      <c r="G698" s="12"/>
      <c r="H698" s="12"/>
      <c r="I698" s="2"/>
    </row>
    <row r="699" spans="2:9" x14ac:dyDescent="0.25">
      <c r="B699" s="1"/>
      <c r="C699" s="12"/>
      <c r="D699" s="12"/>
      <c r="E699" s="2"/>
      <c r="F699" s="1"/>
      <c r="G699" s="12"/>
      <c r="H699" s="12"/>
      <c r="I699" s="2"/>
    </row>
    <row r="700" spans="2:9" x14ac:dyDescent="0.25">
      <c r="B700" s="1"/>
      <c r="C700" s="12"/>
      <c r="D700" s="12"/>
      <c r="E700" s="2"/>
      <c r="F700" s="1"/>
      <c r="G700" s="12"/>
      <c r="H700" s="12"/>
      <c r="I700" s="2"/>
    </row>
    <row r="701" spans="2:9" x14ac:dyDescent="0.25">
      <c r="B701" s="1"/>
      <c r="C701" s="12"/>
      <c r="D701" s="12"/>
      <c r="E701" s="2"/>
      <c r="F701" s="1"/>
      <c r="G701" s="12"/>
      <c r="H701" s="12"/>
      <c r="I701" s="2"/>
    </row>
    <row r="702" spans="2:9" x14ac:dyDescent="0.25">
      <c r="B702" s="1"/>
      <c r="C702" s="12"/>
      <c r="D702" s="12"/>
      <c r="E702" s="2"/>
      <c r="F702" s="1"/>
      <c r="G702" s="12"/>
      <c r="H702" s="12"/>
      <c r="I702" s="2"/>
    </row>
    <row r="703" spans="2:9" x14ac:dyDescent="0.25">
      <c r="B703" s="1"/>
      <c r="C703" s="12"/>
      <c r="D703" s="12"/>
      <c r="E703" s="2"/>
      <c r="F703" s="1"/>
      <c r="G703" s="12"/>
      <c r="H703" s="12"/>
      <c r="I703" s="2"/>
    </row>
    <row r="704" spans="2:9" x14ac:dyDescent="0.25">
      <c r="B704" s="1"/>
      <c r="C704" s="12"/>
      <c r="D704" s="12"/>
      <c r="E704" s="2"/>
      <c r="F704" s="1"/>
      <c r="G704" s="12"/>
      <c r="H704" s="12"/>
      <c r="I704" s="2"/>
    </row>
    <row r="705" spans="2:9" x14ac:dyDescent="0.25">
      <c r="B705" s="1"/>
      <c r="C705" s="12"/>
      <c r="D705" s="12"/>
      <c r="E705" s="2"/>
      <c r="F705" s="1"/>
      <c r="G705" s="12"/>
      <c r="H705" s="12"/>
      <c r="I705" s="2"/>
    </row>
    <row r="706" spans="2:9" x14ac:dyDescent="0.25">
      <c r="B706" s="1"/>
      <c r="C706" s="12"/>
      <c r="D706" s="12"/>
      <c r="E706" s="2"/>
      <c r="F706" s="1"/>
      <c r="G706" s="12"/>
      <c r="H706" s="12"/>
      <c r="I706" s="2"/>
    </row>
    <row r="707" spans="2:9" x14ac:dyDescent="0.25">
      <c r="B707" s="1"/>
      <c r="C707" s="12"/>
      <c r="D707" s="12"/>
      <c r="E707" s="2"/>
      <c r="F707" s="1"/>
      <c r="G707" s="12"/>
      <c r="H707" s="12"/>
      <c r="I707" s="2"/>
    </row>
    <row r="708" spans="2:9" x14ac:dyDescent="0.25">
      <c r="B708" s="1"/>
      <c r="C708" s="12"/>
      <c r="D708" s="12"/>
      <c r="E708" s="2"/>
      <c r="F708" s="1"/>
      <c r="G708" s="12"/>
      <c r="H708" s="12"/>
      <c r="I708" s="2"/>
    </row>
    <row r="709" spans="2:9" x14ac:dyDescent="0.25">
      <c r="B709" s="1"/>
      <c r="C709" s="12"/>
      <c r="D709" s="12"/>
      <c r="E709" s="2"/>
      <c r="F709" s="1"/>
      <c r="G709" s="12"/>
      <c r="H709" s="12"/>
      <c r="I709" s="2"/>
    </row>
    <row r="710" spans="2:9" x14ac:dyDescent="0.25">
      <c r="B710" s="1"/>
      <c r="C710" s="12"/>
      <c r="D710" s="12"/>
      <c r="E710" s="2"/>
      <c r="F710" s="1"/>
      <c r="G710" s="12"/>
      <c r="H710" s="12"/>
      <c r="I710" s="2"/>
    </row>
    <row r="711" spans="2:9" x14ac:dyDescent="0.25">
      <c r="B711" s="1"/>
      <c r="C711" s="12"/>
      <c r="D711" s="12"/>
      <c r="E711" s="2"/>
      <c r="F711" s="1"/>
      <c r="G711" s="12"/>
      <c r="H711" s="12"/>
      <c r="I711" s="2"/>
    </row>
    <row r="712" spans="2:9" x14ac:dyDescent="0.25">
      <c r="B712" s="1"/>
      <c r="C712" s="12"/>
      <c r="D712" s="12"/>
      <c r="E712" s="2"/>
      <c r="F712" s="1"/>
      <c r="G712" s="12"/>
      <c r="H712" s="12"/>
      <c r="I712" s="2"/>
    </row>
    <row r="713" spans="2:9" x14ac:dyDescent="0.25">
      <c r="B713" s="1"/>
      <c r="C713" s="12"/>
      <c r="D713" s="12"/>
      <c r="E713" s="2"/>
      <c r="F713" s="1"/>
      <c r="G713" s="12"/>
      <c r="H713" s="12"/>
      <c r="I713" s="2"/>
    </row>
    <row r="714" spans="2:9" x14ac:dyDescent="0.25">
      <c r="B714" s="1"/>
      <c r="C714" s="12"/>
      <c r="D714" s="12"/>
      <c r="E714" s="2"/>
      <c r="F714" s="1"/>
      <c r="G714" s="12"/>
      <c r="H714" s="12"/>
      <c r="I714" s="2"/>
    </row>
    <row r="715" spans="2:9" x14ac:dyDescent="0.25">
      <c r="B715" s="1"/>
      <c r="C715" s="12"/>
      <c r="D715" s="12"/>
      <c r="E715" s="2"/>
      <c r="F715" s="1"/>
      <c r="G715" s="12"/>
      <c r="H715" s="12"/>
      <c r="I715" s="2"/>
    </row>
    <row r="716" spans="2:9" x14ac:dyDescent="0.25">
      <c r="B716" s="1"/>
      <c r="C716" s="12"/>
      <c r="D716" s="12"/>
      <c r="E716" s="2"/>
      <c r="F716" s="1"/>
      <c r="G716" s="12"/>
      <c r="H716" s="12"/>
      <c r="I716" s="2"/>
    </row>
    <row r="717" spans="2:9" x14ac:dyDescent="0.25">
      <c r="B717" s="1"/>
      <c r="C717" s="12"/>
      <c r="D717" s="12"/>
      <c r="E717" s="2"/>
      <c r="F717" s="1"/>
      <c r="G717" s="12"/>
      <c r="H717" s="12"/>
      <c r="I717" s="2"/>
    </row>
    <row r="718" spans="2:9" x14ac:dyDescent="0.25">
      <c r="B718" s="1"/>
      <c r="C718" s="12"/>
      <c r="D718" s="12"/>
      <c r="E718" s="2"/>
      <c r="F718" s="1"/>
      <c r="G718" s="12"/>
      <c r="H718" s="12"/>
      <c r="I718" s="2"/>
    </row>
    <row r="719" spans="2:9" x14ac:dyDescent="0.25">
      <c r="B719" s="1"/>
      <c r="C719" s="12"/>
      <c r="D719" s="12"/>
      <c r="E719" s="2"/>
      <c r="F719" s="1"/>
      <c r="G719" s="12"/>
      <c r="H719" s="12"/>
      <c r="I719" s="2"/>
    </row>
    <row r="720" spans="2:9" x14ac:dyDescent="0.25">
      <c r="B720" s="1"/>
      <c r="C720" s="12"/>
      <c r="D720" s="12"/>
      <c r="E720" s="2"/>
      <c r="F720" s="1"/>
      <c r="G720" s="12"/>
      <c r="H720" s="12"/>
      <c r="I720" s="2"/>
    </row>
    <row r="721" spans="2:9" x14ac:dyDescent="0.25">
      <c r="B721" s="1"/>
      <c r="C721" s="12"/>
      <c r="D721" s="12"/>
      <c r="E721" s="2"/>
      <c r="F721" s="1"/>
      <c r="G721" s="12"/>
      <c r="H721" s="12"/>
      <c r="I721" s="2"/>
    </row>
    <row r="722" spans="2:9" x14ac:dyDescent="0.25">
      <c r="B722" s="1"/>
      <c r="C722" s="12"/>
      <c r="D722" s="12"/>
      <c r="E722" s="2"/>
      <c r="F722" s="1"/>
      <c r="G722" s="12"/>
      <c r="H722" s="12"/>
      <c r="I722" s="2"/>
    </row>
    <row r="723" spans="2:9" x14ac:dyDescent="0.25">
      <c r="B723" s="1"/>
      <c r="C723" s="12"/>
      <c r="D723" s="12"/>
      <c r="E723" s="2"/>
      <c r="F723" s="1"/>
      <c r="G723" s="12"/>
      <c r="H723" s="12"/>
      <c r="I723" s="2"/>
    </row>
    <row r="724" spans="2:9" x14ac:dyDescent="0.25">
      <c r="B724" s="1"/>
      <c r="C724" s="12"/>
      <c r="D724" s="12"/>
      <c r="E724" s="2"/>
      <c r="F724" s="1"/>
      <c r="G724" s="12"/>
      <c r="H724" s="12"/>
      <c r="I724" s="2"/>
    </row>
    <row r="725" spans="2:9" x14ac:dyDescent="0.25">
      <c r="B725" s="1"/>
      <c r="C725" s="12"/>
      <c r="D725" s="12"/>
      <c r="E725" s="2"/>
      <c r="F725" s="1"/>
      <c r="G725" s="12"/>
      <c r="H725" s="12"/>
      <c r="I725" s="2"/>
    </row>
    <row r="726" spans="2:9" x14ac:dyDescent="0.25">
      <c r="B726" s="1"/>
      <c r="C726" s="12"/>
      <c r="D726" s="12"/>
      <c r="E726" s="2"/>
      <c r="F726" s="1"/>
      <c r="G726" s="12"/>
      <c r="H726" s="12"/>
      <c r="I726" s="2"/>
    </row>
    <row r="727" spans="2:9" x14ac:dyDescent="0.25">
      <c r="B727" s="1"/>
      <c r="C727" s="12"/>
      <c r="D727" s="12"/>
      <c r="E727" s="2"/>
      <c r="F727" s="1"/>
      <c r="G727" s="12"/>
      <c r="H727" s="12"/>
      <c r="I727" s="2"/>
    </row>
    <row r="728" spans="2:9" x14ac:dyDescent="0.25">
      <c r="B728" s="1"/>
      <c r="C728" s="12"/>
      <c r="D728" s="12"/>
      <c r="E728" s="2"/>
      <c r="F728" s="1"/>
      <c r="G728" s="12"/>
      <c r="H728" s="12"/>
      <c r="I728" s="2"/>
    </row>
    <row r="729" spans="2:9" x14ac:dyDescent="0.25">
      <c r="B729" s="1"/>
      <c r="C729" s="12"/>
      <c r="D729" s="12"/>
      <c r="E729" s="2"/>
      <c r="F729" s="1"/>
      <c r="G729" s="12"/>
      <c r="H729" s="12"/>
      <c r="I729" s="2"/>
    </row>
    <row r="730" spans="2:9" x14ac:dyDescent="0.25">
      <c r="B730" s="1"/>
      <c r="C730" s="12"/>
      <c r="D730" s="12"/>
      <c r="E730" s="2"/>
      <c r="F730" s="1"/>
      <c r="G730" s="12"/>
      <c r="H730" s="12"/>
      <c r="I730" s="2"/>
    </row>
    <row r="731" spans="2:9" x14ac:dyDescent="0.25">
      <c r="B731" s="1"/>
      <c r="C731" s="12"/>
      <c r="D731" s="12"/>
      <c r="E731" s="2"/>
      <c r="F731" s="1"/>
      <c r="G731" s="12"/>
      <c r="H731" s="12"/>
      <c r="I731" s="2"/>
    </row>
    <row r="732" spans="2:9" x14ac:dyDescent="0.25">
      <c r="B732" s="1"/>
      <c r="C732" s="12"/>
      <c r="D732" s="12"/>
      <c r="E732" s="2"/>
      <c r="F732" s="1"/>
      <c r="G732" s="12"/>
      <c r="H732" s="12"/>
      <c r="I732" s="2"/>
    </row>
    <row r="733" spans="2:9" x14ac:dyDescent="0.25">
      <c r="B733" s="1"/>
      <c r="C733" s="12"/>
      <c r="D733" s="12"/>
      <c r="E733" s="2"/>
      <c r="F733" s="1"/>
      <c r="G733" s="12"/>
      <c r="H733" s="12"/>
      <c r="I733" s="2"/>
    </row>
    <row r="734" spans="2:9" x14ac:dyDescent="0.25">
      <c r="B734" s="1"/>
      <c r="C734" s="12"/>
      <c r="D734" s="12"/>
      <c r="E734" s="2"/>
      <c r="F734" s="1"/>
      <c r="G734" s="12"/>
      <c r="H734" s="12"/>
      <c r="I734" s="2"/>
    </row>
    <row r="735" spans="2:9" x14ac:dyDescent="0.25">
      <c r="B735" s="1"/>
      <c r="C735" s="12"/>
      <c r="D735" s="12"/>
      <c r="E735" s="2"/>
      <c r="F735" s="1"/>
      <c r="G735" s="12"/>
      <c r="H735" s="12"/>
      <c r="I735" s="2"/>
    </row>
    <row r="736" spans="2:9" x14ac:dyDescent="0.25">
      <c r="B736" s="1"/>
      <c r="C736" s="12"/>
      <c r="D736" s="12"/>
      <c r="E736" s="2"/>
      <c r="F736" s="1"/>
      <c r="G736" s="12"/>
      <c r="H736" s="12"/>
      <c r="I736" s="2"/>
    </row>
    <row r="737" spans="2:9" x14ac:dyDescent="0.25">
      <c r="B737" s="1"/>
      <c r="C737" s="12"/>
      <c r="D737" s="12"/>
      <c r="E737" s="2"/>
      <c r="F737" s="1"/>
      <c r="G737" s="12"/>
      <c r="H737" s="12"/>
      <c r="I737" s="2"/>
    </row>
    <row r="738" spans="2:9" x14ac:dyDescent="0.25">
      <c r="B738" s="1"/>
      <c r="C738" s="12"/>
      <c r="D738" s="12"/>
      <c r="E738" s="2"/>
      <c r="F738" s="1"/>
      <c r="G738" s="12"/>
      <c r="H738" s="12"/>
      <c r="I738" s="2"/>
    </row>
    <row r="739" spans="2:9" x14ac:dyDescent="0.25">
      <c r="B739" s="1"/>
      <c r="C739" s="12"/>
      <c r="D739" s="12"/>
      <c r="E739" s="2"/>
      <c r="F739" s="1"/>
      <c r="G739" s="12"/>
      <c r="H739" s="12"/>
      <c r="I739" s="2"/>
    </row>
    <row r="740" spans="2:9" x14ac:dyDescent="0.25">
      <c r="B740" s="1"/>
      <c r="C740" s="12"/>
      <c r="D740" s="12"/>
      <c r="E740" s="2"/>
      <c r="F740" s="1"/>
      <c r="G740" s="12"/>
      <c r="H740" s="12"/>
      <c r="I740" s="2"/>
    </row>
    <row r="741" spans="2:9" x14ac:dyDescent="0.25">
      <c r="B741" s="1"/>
      <c r="C741" s="12"/>
      <c r="D741" s="12"/>
      <c r="E741" s="2"/>
      <c r="F741" s="1"/>
      <c r="G741" s="12"/>
      <c r="H741" s="12"/>
      <c r="I741" s="2"/>
    </row>
    <row r="742" spans="2:9" x14ac:dyDescent="0.25">
      <c r="B742" s="1"/>
      <c r="C742" s="12"/>
      <c r="D742" s="12"/>
      <c r="E742" s="2"/>
      <c r="F742" s="1"/>
      <c r="G742" s="12"/>
      <c r="H742" s="12"/>
      <c r="I742" s="2"/>
    </row>
    <row r="743" spans="2:9" x14ac:dyDescent="0.25">
      <c r="B743" s="1"/>
      <c r="C743" s="12"/>
      <c r="D743" s="12"/>
      <c r="E743" s="2"/>
      <c r="F743" s="1"/>
      <c r="G743" s="12"/>
      <c r="H743" s="12"/>
      <c r="I743" s="2"/>
    </row>
    <row r="744" spans="2:9" x14ac:dyDescent="0.25">
      <c r="B744" s="1"/>
      <c r="C744" s="12"/>
      <c r="D744" s="12"/>
      <c r="E744" s="2"/>
      <c r="F744" s="1"/>
      <c r="G744" s="12"/>
      <c r="H744" s="12"/>
      <c r="I744" s="2"/>
    </row>
    <row r="745" spans="2:9" x14ac:dyDescent="0.25">
      <c r="B745" s="1"/>
      <c r="C745" s="12"/>
      <c r="D745" s="12"/>
      <c r="E745" s="2"/>
      <c r="F745" s="1"/>
      <c r="G745" s="12"/>
      <c r="H745" s="12"/>
      <c r="I745" s="2"/>
    </row>
    <row r="746" spans="2:9" x14ac:dyDescent="0.25">
      <c r="B746" s="1"/>
      <c r="C746" s="12"/>
      <c r="D746" s="12"/>
      <c r="E746" s="2"/>
      <c r="F746" s="1"/>
      <c r="G746" s="12"/>
      <c r="H746" s="12"/>
      <c r="I746" s="2"/>
    </row>
    <row r="747" spans="2:9" x14ac:dyDescent="0.25">
      <c r="B747" s="1"/>
      <c r="C747" s="12"/>
      <c r="D747" s="12"/>
      <c r="E747" s="2"/>
      <c r="F747" s="1"/>
      <c r="G747" s="12"/>
      <c r="H747" s="12"/>
      <c r="I747" s="2"/>
    </row>
    <row r="748" spans="2:9" x14ac:dyDescent="0.25">
      <c r="B748" s="1"/>
      <c r="C748" s="12"/>
      <c r="D748" s="12"/>
      <c r="E748" s="2"/>
      <c r="F748" s="1"/>
      <c r="G748" s="12"/>
      <c r="H748" s="12"/>
      <c r="I748" s="2"/>
    </row>
    <row r="749" spans="2:9" x14ac:dyDescent="0.25">
      <c r="B749" s="1"/>
      <c r="C749" s="12"/>
      <c r="D749" s="12"/>
      <c r="E749" s="2"/>
      <c r="F749" s="1"/>
      <c r="G749" s="12"/>
      <c r="H749" s="12"/>
      <c r="I749" s="2"/>
    </row>
    <row r="750" spans="2:9" x14ac:dyDescent="0.25">
      <c r="B750" s="1"/>
      <c r="C750" s="12"/>
      <c r="D750" s="12"/>
      <c r="E750" s="2"/>
      <c r="F750" s="1"/>
      <c r="G750" s="12"/>
      <c r="H750" s="12"/>
      <c r="I750" s="2"/>
    </row>
    <row r="751" spans="2:9" x14ac:dyDescent="0.25">
      <c r="B751" s="1"/>
      <c r="C751" s="12"/>
      <c r="D751" s="12"/>
      <c r="E751" s="2"/>
      <c r="F751" s="1"/>
      <c r="G751" s="12"/>
      <c r="H751" s="12"/>
      <c r="I751" s="2"/>
    </row>
    <row r="752" spans="2:9" x14ac:dyDescent="0.25">
      <c r="B752" s="1"/>
      <c r="C752" s="12"/>
      <c r="D752" s="12"/>
      <c r="E752" s="2"/>
      <c r="F752" s="1"/>
      <c r="G752" s="12"/>
      <c r="H752" s="12"/>
      <c r="I752" s="2"/>
    </row>
    <row r="753" spans="2:9" x14ac:dyDescent="0.25">
      <c r="B753" s="1"/>
      <c r="C753" s="12"/>
      <c r="D753" s="12"/>
      <c r="E753" s="2"/>
      <c r="F753" s="1"/>
      <c r="G753" s="12"/>
      <c r="H753" s="12"/>
      <c r="I753" s="2"/>
    </row>
    <row r="754" spans="2:9" x14ac:dyDescent="0.25">
      <c r="B754" s="1"/>
      <c r="C754" s="12"/>
      <c r="D754" s="12"/>
      <c r="E754" s="2"/>
      <c r="F754" s="1"/>
      <c r="G754" s="12"/>
      <c r="H754" s="12"/>
      <c r="I754" s="2"/>
    </row>
    <row r="755" spans="2:9" x14ac:dyDescent="0.25">
      <c r="B755" s="1"/>
      <c r="C755" s="12"/>
      <c r="D755" s="12"/>
      <c r="E755" s="2"/>
      <c r="F755" s="1"/>
      <c r="G755" s="12"/>
      <c r="H755" s="12"/>
      <c r="I755" s="2"/>
    </row>
    <row r="756" spans="2:9" x14ac:dyDescent="0.25">
      <c r="B756" s="1"/>
      <c r="C756" s="12"/>
      <c r="D756" s="12"/>
      <c r="E756" s="2"/>
      <c r="F756" s="1"/>
      <c r="G756" s="12"/>
      <c r="H756" s="12"/>
      <c r="I756" s="2"/>
    </row>
    <row r="757" spans="2:9" x14ac:dyDescent="0.25">
      <c r="B757" s="1"/>
      <c r="C757" s="12"/>
      <c r="D757" s="12"/>
      <c r="E757" s="2"/>
      <c r="F757" s="1"/>
      <c r="G757" s="12"/>
      <c r="H757" s="12"/>
      <c r="I757" s="2"/>
    </row>
    <row r="758" spans="2:9" x14ac:dyDescent="0.25">
      <c r="B758" s="1"/>
      <c r="C758" s="12"/>
      <c r="D758" s="12"/>
      <c r="E758" s="2"/>
      <c r="F758" s="1"/>
      <c r="G758" s="12"/>
      <c r="H758" s="12"/>
      <c r="I758" s="2"/>
    </row>
    <row r="759" spans="2:9" x14ac:dyDescent="0.25">
      <c r="B759" s="1"/>
      <c r="C759" s="12"/>
      <c r="D759" s="12"/>
      <c r="E759" s="2"/>
      <c r="F759" s="1"/>
      <c r="G759" s="12"/>
      <c r="H759" s="12"/>
      <c r="I759" s="2"/>
    </row>
    <row r="760" spans="2:9" x14ac:dyDescent="0.25">
      <c r="B760" s="1"/>
      <c r="C760" s="12"/>
      <c r="D760" s="12"/>
      <c r="E760" s="2"/>
      <c r="F760" s="1"/>
      <c r="G760" s="12"/>
      <c r="H760" s="12"/>
      <c r="I760" s="2"/>
    </row>
    <row r="761" spans="2:9" x14ac:dyDescent="0.25">
      <c r="B761" s="1"/>
      <c r="C761" s="12"/>
      <c r="D761" s="12"/>
      <c r="E761" s="2"/>
      <c r="F761" s="1"/>
      <c r="G761" s="12"/>
      <c r="H761" s="12"/>
      <c r="I761" s="2"/>
    </row>
    <row r="762" spans="2:9" x14ac:dyDescent="0.25">
      <c r="B762" s="1"/>
      <c r="C762" s="12"/>
      <c r="D762" s="12"/>
      <c r="E762" s="2"/>
      <c r="F762" s="1"/>
      <c r="G762" s="12"/>
      <c r="H762" s="12"/>
      <c r="I762" s="2"/>
    </row>
    <row r="763" spans="2:9" x14ac:dyDescent="0.25">
      <c r="B763" s="1"/>
      <c r="C763" s="12"/>
      <c r="D763" s="12"/>
      <c r="E763" s="2"/>
      <c r="F763" s="1"/>
      <c r="G763" s="12"/>
      <c r="H763" s="12"/>
      <c r="I763" s="2"/>
    </row>
    <row r="764" spans="2:9" x14ac:dyDescent="0.25">
      <c r="B764" s="1"/>
      <c r="C764" s="12"/>
      <c r="D764" s="12"/>
      <c r="E764" s="2"/>
      <c r="F764" s="1"/>
      <c r="G764" s="12"/>
      <c r="H764" s="12"/>
      <c r="I764" s="2"/>
    </row>
    <row r="765" spans="2:9" x14ac:dyDescent="0.25">
      <c r="B765" s="1"/>
      <c r="C765" s="12"/>
      <c r="D765" s="12"/>
      <c r="E765" s="2"/>
      <c r="F765" s="1"/>
      <c r="G765" s="12"/>
      <c r="H765" s="12"/>
      <c r="I765" s="2"/>
    </row>
    <row r="766" spans="2:9" x14ac:dyDescent="0.25">
      <c r="B766" s="1"/>
      <c r="C766" s="12"/>
      <c r="D766" s="12"/>
      <c r="E766" s="2"/>
      <c r="F766" s="1"/>
      <c r="G766" s="12"/>
      <c r="H766" s="12"/>
      <c r="I766" s="2"/>
    </row>
    <row r="767" spans="2:9" x14ac:dyDescent="0.25">
      <c r="B767" s="1"/>
      <c r="C767" s="12"/>
      <c r="D767" s="12"/>
      <c r="E767" s="2"/>
      <c r="F767" s="1"/>
      <c r="G767" s="12"/>
      <c r="H767" s="12"/>
      <c r="I767" s="2"/>
    </row>
    <row r="768" spans="2:9" x14ac:dyDescent="0.25">
      <c r="B768" s="1"/>
      <c r="C768" s="12"/>
      <c r="D768" s="12"/>
      <c r="E768" s="2"/>
      <c r="F768" s="1"/>
      <c r="G768" s="12"/>
      <c r="H768" s="12"/>
      <c r="I768" s="2"/>
    </row>
    <row r="769" spans="2:9" x14ac:dyDescent="0.25">
      <c r="B769" s="1"/>
      <c r="C769" s="12"/>
      <c r="D769" s="12"/>
      <c r="E769" s="2"/>
      <c r="F769" s="1"/>
      <c r="G769" s="12"/>
      <c r="H769" s="12"/>
      <c r="I769" s="2"/>
    </row>
    <row r="770" spans="2:9" x14ac:dyDescent="0.25">
      <c r="B770" s="1"/>
      <c r="C770" s="12"/>
      <c r="D770" s="12"/>
      <c r="E770" s="2"/>
      <c r="F770" s="1"/>
      <c r="G770" s="12"/>
      <c r="H770" s="12"/>
      <c r="I770" s="2"/>
    </row>
    <row r="771" spans="2:9" x14ac:dyDescent="0.25">
      <c r="B771" s="1"/>
      <c r="C771" s="12"/>
      <c r="D771" s="12"/>
      <c r="E771" s="2"/>
      <c r="F771" s="1"/>
      <c r="G771" s="12"/>
      <c r="H771" s="12"/>
      <c r="I771" s="2"/>
    </row>
    <row r="772" spans="2:9" x14ac:dyDescent="0.25">
      <c r="B772" s="1"/>
      <c r="C772" s="12"/>
      <c r="D772" s="12"/>
      <c r="E772" s="2"/>
      <c r="F772" s="1"/>
      <c r="G772" s="12"/>
      <c r="H772" s="12"/>
      <c r="I772" s="2"/>
    </row>
    <row r="773" spans="2:9" x14ac:dyDescent="0.25">
      <c r="B773" s="1"/>
      <c r="C773" s="12"/>
      <c r="D773" s="12"/>
      <c r="E773" s="2"/>
      <c r="F773" s="1"/>
      <c r="G773" s="12"/>
      <c r="H773" s="12"/>
      <c r="I773" s="2"/>
    </row>
    <row r="774" spans="2:9" x14ac:dyDescent="0.25">
      <c r="B774" s="1"/>
      <c r="C774" s="12"/>
      <c r="D774" s="12"/>
      <c r="E774" s="2"/>
      <c r="F774" s="1"/>
      <c r="G774" s="12"/>
      <c r="H774" s="12"/>
      <c r="I774" s="2"/>
    </row>
    <row r="775" spans="2:9" x14ac:dyDescent="0.25">
      <c r="B775" s="1"/>
      <c r="C775" s="12"/>
      <c r="D775" s="12"/>
      <c r="E775" s="2"/>
      <c r="F775" s="1"/>
      <c r="G775" s="12"/>
      <c r="H775" s="12"/>
      <c r="I775" s="2"/>
    </row>
    <row r="776" spans="2:9" x14ac:dyDescent="0.25">
      <c r="B776" s="1"/>
      <c r="C776" s="12"/>
      <c r="D776" s="12"/>
      <c r="E776" s="2"/>
      <c r="F776" s="1"/>
      <c r="G776" s="12"/>
      <c r="H776" s="12"/>
      <c r="I776" s="2"/>
    </row>
    <row r="777" spans="2:9" x14ac:dyDescent="0.25">
      <c r="B777" s="1"/>
      <c r="C777" s="12"/>
      <c r="D777" s="12"/>
      <c r="E777" s="2"/>
      <c r="F777" s="1"/>
      <c r="G777" s="12"/>
      <c r="H777" s="12"/>
      <c r="I777" s="2"/>
    </row>
    <row r="778" spans="2:9" x14ac:dyDescent="0.25">
      <c r="B778" s="1"/>
      <c r="C778" s="12"/>
      <c r="D778" s="12"/>
      <c r="E778" s="2"/>
      <c r="F778" s="1"/>
      <c r="G778" s="12"/>
      <c r="H778" s="12"/>
      <c r="I778" s="2"/>
    </row>
    <row r="779" spans="2:9" x14ac:dyDescent="0.25">
      <c r="B779" s="1"/>
      <c r="C779" s="12"/>
      <c r="D779" s="12"/>
      <c r="E779" s="2"/>
      <c r="F779" s="1"/>
      <c r="G779" s="12"/>
      <c r="H779" s="12"/>
      <c r="I779" s="2"/>
    </row>
    <row r="780" spans="2:9" x14ac:dyDescent="0.25">
      <c r="B780" s="1"/>
      <c r="C780" s="12"/>
      <c r="D780" s="12"/>
      <c r="E780" s="2"/>
      <c r="F780" s="1"/>
      <c r="G780" s="12"/>
      <c r="H780" s="12"/>
      <c r="I780" s="2"/>
    </row>
    <row r="781" spans="2:9" x14ac:dyDescent="0.25">
      <c r="B781" s="1"/>
      <c r="C781" s="12"/>
      <c r="D781" s="12"/>
      <c r="E781" s="2"/>
      <c r="F781" s="1"/>
      <c r="G781" s="12"/>
      <c r="H781" s="12"/>
      <c r="I781" s="2"/>
    </row>
    <row r="782" spans="2:9" x14ac:dyDescent="0.25">
      <c r="B782" s="1"/>
      <c r="C782" s="12"/>
      <c r="D782" s="12"/>
      <c r="E782" s="2"/>
      <c r="F782" s="1"/>
      <c r="G782" s="12"/>
      <c r="H782" s="12"/>
      <c r="I782" s="2"/>
    </row>
    <row r="783" spans="2:9" x14ac:dyDescent="0.25">
      <c r="B783" s="1"/>
      <c r="C783" s="12"/>
      <c r="D783" s="12"/>
      <c r="E783" s="2"/>
      <c r="F783" s="1"/>
      <c r="G783" s="12"/>
      <c r="H783" s="12"/>
      <c r="I783" s="2"/>
    </row>
    <row r="784" spans="2:9" x14ac:dyDescent="0.25">
      <c r="B784" s="1"/>
      <c r="C784" s="12"/>
      <c r="D784" s="12"/>
      <c r="E784" s="2"/>
      <c r="F784" s="1"/>
      <c r="G784" s="12"/>
      <c r="H784" s="12"/>
      <c r="I784" s="2"/>
    </row>
    <row r="785" spans="2:9" x14ac:dyDescent="0.25">
      <c r="B785" s="1"/>
      <c r="C785" s="12"/>
      <c r="D785" s="12"/>
      <c r="E785" s="2"/>
      <c r="F785" s="1"/>
      <c r="G785" s="12"/>
      <c r="H785" s="12"/>
      <c r="I785" s="2"/>
    </row>
    <row r="786" spans="2:9" x14ac:dyDescent="0.25">
      <c r="B786" s="1"/>
      <c r="C786" s="12"/>
      <c r="D786" s="12"/>
      <c r="E786" s="2"/>
      <c r="F786" s="1"/>
      <c r="G786" s="12"/>
      <c r="H786" s="12"/>
      <c r="I786" s="2"/>
    </row>
    <row r="787" spans="2:9" x14ac:dyDescent="0.25">
      <c r="B787" s="1"/>
      <c r="C787" s="12"/>
      <c r="D787" s="12"/>
      <c r="E787" s="2"/>
      <c r="F787" s="1"/>
      <c r="G787" s="12"/>
      <c r="H787" s="12"/>
      <c r="I787" s="2"/>
    </row>
    <row r="788" spans="2:9" x14ac:dyDescent="0.25">
      <c r="B788" s="1"/>
      <c r="C788" s="12"/>
      <c r="D788" s="12"/>
      <c r="E788" s="2"/>
      <c r="F788" s="1"/>
      <c r="G788" s="12"/>
      <c r="H788" s="12"/>
      <c r="I788" s="2"/>
    </row>
    <row r="789" spans="2:9" x14ac:dyDescent="0.25">
      <c r="B789" s="1"/>
      <c r="C789" s="12"/>
      <c r="D789" s="12"/>
      <c r="E789" s="2"/>
      <c r="F789" s="1"/>
      <c r="G789" s="12"/>
      <c r="H789" s="12"/>
      <c r="I789" s="2"/>
    </row>
    <row r="790" spans="2:9" x14ac:dyDescent="0.25">
      <c r="B790" s="1"/>
      <c r="C790" s="12"/>
      <c r="D790" s="12"/>
      <c r="E790" s="2"/>
      <c r="F790" s="1"/>
      <c r="G790" s="12"/>
      <c r="H790" s="12"/>
      <c r="I790" s="2"/>
    </row>
    <row r="791" spans="2:9" x14ac:dyDescent="0.25">
      <c r="B791" s="1"/>
      <c r="C791" s="12"/>
      <c r="D791" s="12"/>
      <c r="E791" s="2"/>
      <c r="F791" s="1"/>
      <c r="G791" s="12"/>
      <c r="H791" s="12"/>
      <c r="I791" s="2"/>
    </row>
    <row r="792" spans="2:9" x14ac:dyDescent="0.25">
      <c r="B792" s="1"/>
      <c r="C792" s="12"/>
      <c r="D792" s="12"/>
      <c r="E792" s="2"/>
      <c r="F792" s="1"/>
      <c r="G792" s="12"/>
      <c r="H792" s="12"/>
      <c r="I792" s="2"/>
    </row>
    <row r="793" spans="2:9" x14ac:dyDescent="0.25">
      <c r="B793" s="1"/>
      <c r="C793" s="12"/>
      <c r="D793" s="12"/>
      <c r="E793" s="2"/>
      <c r="F793" s="1"/>
      <c r="G793" s="12"/>
      <c r="H793" s="12"/>
      <c r="I793" s="2"/>
    </row>
    <row r="794" spans="2:9" x14ac:dyDescent="0.25">
      <c r="B794" s="1"/>
      <c r="C794" s="12"/>
      <c r="D794" s="12"/>
      <c r="E794" s="2"/>
      <c r="F794" s="1"/>
      <c r="G794" s="12"/>
      <c r="H794" s="12"/>
      <c r="I794" s="2"/>
    </row>
    <row r="795" spans="2:9" x14ac:dyDescent="0.25">
      <c r="B795" s="1"/>
      <c r="C795" s="12"/>
      <c r="D795" s="12"/>
      <c r="E795" s="2"/>
      <c r="F795" s="1"/>
      <c r="G795" s="12"/>
      <c r="H795" s="12"/>
      <c r="I795" s="2"/>
    </row>
    <row r="796" spans="2:9" x14ac:dyDescent="0.25">
      <c r="B796" s="1"/>
      <c r="C796" s="12"/>
      <c r="D796" s="12"/>
      <c r="E796" s="2"/>
      <c r="F796" s="1"/>
      <c r="G796" s="12"/>
      <c r="H796" s="12"/>
      <c r="I796" s="2"/>
    </row>
    <row r="797" spans="2:9" x14ac:dyDescent="0.25">
      <c r="B797" s="1"/>
      <c r="C797" s="12"/>
      <c r="D797" s="12"/>
      <c r="E797" s="2"/>
      <c r="F797" s="1"/>
      <c r="G797" s="12"/>
      <c r="H797" s="12"/>
      <c r="I797" s="2"/>
    </row>
    <row r="798" spans="2:9" x14ac:dyDescent="0.25">
      <c r="B798" s="1"/>
      <c r="C798" s="12"/>
      <c r="D798" s="12"/>
      <c r="E798" s="2"/>
      <c r="F798" s="1"/>
      <c r="G798" s="12"/>
      <c r="H798" s="12"/>
      <c r="I798" s="2"/>
    </row>
    <row r="799" spans="2:9" x14ac:dyDescent="0.25">
      <c r="B799" s="1"/>
      <c r="C799" s="12"/>
      <c r="D799" s="12"/>
      <c r="E799" s="2"/>
      <c r="F799" s="1"/>
      <c r="G799" s="12"/>
      <c r="H799" s="12"/>
      <c r="I799" s="2"/>
    </row>
    <row r="800" spans="2:9" x14ac:dyDescent="0.25">
      <c r="B800" s="1"/>
      <c r="C800" s="12"/>
      <c r="D800" s="12"/>
      <c r="E800" s="2"/>
      <c r="F800" s="1"/>
      <c r="G800" s="12"/>
      <c r="H800" s="12"/>
      <c r="I800" s="2"/>
    </row>
    <row r="801" spans="2:9" x14ac:dyDescent="0.25">
      <c r="B801" s="1"/>
      <c r="C801" s="12"/>
      <c r="D801" s="12"/>
      <c r="E801" s="2"/>
      <c r="F801" s="1"/>
      <c r="G801" s="12"/>
      <c r="H801" s="12"/>
      <c r="I801" s="2"/>
    </row>
    <row r="802" spans="2:9" x14ac:dyDescent="0.25">
      <c r="B802" s="1"/>
      <c r="C802" s="12"/>
      <c r="D802" s="12"/>
      <c r="E802" s="2"/>
      <c r="F802" s="1"/>
      <c r="G802" s="12"/>
      <c r="H802" s="12"/>
      <c r="I802" s="2"/>
    </row>
    <row r="803" spans="2:9" x14ac:dyDescent="0.25">
      <c r="B803" s="1"/>
      <c r="C803" s="12"/>
      <c r="D803" s="12"/>
      <c r="E803" s="2"/>
      <c r="F803" s="1"/>
      <c r="G803" s="12"/>
      <c r="H803" s="12"/>
      <c r="I803" s="2"/>
    </row>
    <row r="804" spans="2:9" x14ac:dyDescent="0.25">
      <c r="B804" s="1"/>
      <c r="C804" s="12"/>
      <c r="D804" s="12"/>
      <c r="E804" s="2"/>
      <c r="F804" s="1"/>
      <c r="G804" s="12"/>
      <c r="H804" s="12"/>
      <c r="I804" s="2"/>
    </row>
    <row r="805" spans="2:9" x14ac:dyDescent="0.25">
      <c r="B805" s="1"/>
      <c r="C805" s="12"/>
      <c r="D805" s="12"/>
      <c r="E805" s="2"/>
      <c r="F805" s="1"/>
      <c r="G805" s="12"/>
      <c r="H805" s="12"/>
      <c r="I805" s="2"/>
    </row>
    <row r="806" spans="2:9" x14ac:dyDescent="0.25">
      <c r="B806" s="1"/>
      <c r="C806" s="12"/>
      <c r="D806" s="12"/>
      <c r="E806" s="2"/>
      <c r="F806" s="1"/>
      <c r="G806" s="12"/>
      <c r="H806" s="12"/>
      <c r="I806" s="2"/>
    </row>
    <row r="807" spans="2:9" x14ac:dyDescent="0.25">
      <c r="B807" s="1"/>
      <c r="C807" s="12"/>
      <c r="D807" s="12"/>
      <c r="E807" s="2"/>
      <c r="F807" s="1"/>
      <c r="G807" s="12"/>
      <c r="H807" s="12"/>
      <c r="I807" s="2"/>
    </row>
    <row r="808" spans="2:9" x14ac:dyDescent="0.25">
      <c r="B808" s="1"/>
      <c r="C808" s="12"/>
      <c r="D808" s="12"/>
      <c r="E808" s="2"/>
      <c r="F808" s="1"/>
      <c r="G808" s="12"/>
      <c r="H808" s="12"/>
      <c r="I808" s="2"/>
    </row>
    <row r="809" spans="2:9" x14ac:dyDescent="0.25">
      <c r="B809" s="1"/>
      <c r="C809" s="12"/>
      <c r="D809" s="12"/>
      <c r="E809" s="2"/>
      <c r="F809" s="1"/>
      <c r="G809" s="12"/>
      <c r="H809" s="12"/>
      <c r="I809" s="2"/>
    </row>
    <row r="810" spans="2:9" x14ac:dyDescent="0.25">
      <c r="B810" s="1"/>
      <c r="C810" s="12"/>
      <c r="D810" s="12"/>
      <c r="E810" s="2"/>
      <c r="F810" s="1"/>
      <c r="G810" s="12"/>
      <c r="H810" s="12"/>
      <c r="I810" s="2"/>
    </row>
    <row r="811" spans="2:9" x14ac:dyDescent="0.25">
      <c r="B811" s="1"/>
      <c r="C811" s="12"/>
      <c r="D811" s="12"/>
      <c r="E811" s="2"/>
      <c r="F811" s="1"/>
      <c r="G811" s="12"/>
      <c r="H811" s="12"/>
      <c r="I811" s="2"/>
    </row>
    <row r="812" spans="2:9" x14ac:dyDescent="0.25">
      <c r="B812" s="1"/>
      <c r="C812" s="12"/>
      <c r="D812" s="12"/>
      <c r="E812" s="2"/>
      <c r="F812" s="1"/>
      <c r="G812" s="12"/>
      <c r="H812" s="12"/>
      <c r="I812" s="2"/>
    </row>
    <row r="813" spans="2:9" x14ac:dyDescent="0.25">
      <c r="B813" s="1"/>
      <c r="C813" s="12"/>
      <c r="D813" s="12"/>
      <c r="E813" s="2"/>
      <c r="F813" s="1"/>
      <c r="G813" s="12"/>
      <c r="H813" s="12"/>
      <c r="I813" s="2"/>
    </row>
    <row r="814" spans="2:9" x14ac:dyDescent="0.25">
      <c r="B814" s="1"/>
      <c r="C814" s="12"/>
      <c r="D814" s="12"/>
      <c r="E814" s="2"/>
      <c r="F814" s="1"/>
      <c r="G814" s="12"/>
      <c r="H814" s="12"/>
      <c r="I814" s="2"/>
    </row>
    <row r="815" spans="2:9" x14ac:dyDescent="0.25">
      <c r="B815" s="1"/>
      <c r="C815" s="12"/>
      <c r="D815" s="12"/>
      <c r="E815" s="2"/>
      <c r="F815" s="1"/>
      <c r="G815" s="12"/>
      <c r="H815" s="12"/>
      <c r="I815" s="2"/>
    </row>
    <row r="816" spans="2:9" x14ac:dyDescent="0.25">
      <c r="B816" s="1"/>
      <c r="C816" s="12"/>
      <c r="D816" s="12"/>
      <c r="E816" s="2"/>
      <c r="F816" s="1"/>
      <c r="G816" s="12"/>
      <c r="H816" s="12"/>
      <c r="I816" s="2"/>
    </row>
    <row r="817" spans="2:9" x14ac:dyDescent="0.25">
      <c r="B817" s="1"/>
      <c r="C817" s="12"/>
      <c r="D817" s="12"/>
      <c r="E817" s="2"/>
      <c r="F817" s="1"/>
      <c r="G817" s="12"/>
      <c r="H817" s="12"/>
      <c r="I817" s="2"/>
    </row>
    <row r="818" spans="2:9" x14ac:dyDescent="0.25">
      <c r="B818" s="1"/>
      <c r="C818" s="12"/>
      <c r="D818" s="12"/>
      <c r="E818" s="2"/>
      <c r="F818" s="1"/>
      <c r="G818" s="12"/>
      <c r="H818" s="12"/>
      <c r="I818" s="2"/>
    </row>
    <row r="819" spans="2:9" x14ac:dyDescent="0.25">
      <c r="B819" s="1"/>
      <c r="C819" s="12"/>
      <c r="D819" s="12"/>
      <c r="E819" s="2"/>
      <c r="F819" s="1"/>
      <c r="G819" s="12"/>
      <c r="H819" s="12"/>
      <c r="I819" s="2"/>
    </row>
    <row r="820" spans="2:9" x14ac:dyDescent="0.25">
      <c r="B820" s="1"/>
      <c r="C820" s="12"/>
      <c r="D820" s="12"/>
      <c r="E820" s="2"/>
      <c r="F820" s="1"/>
      <c r="G820" s="12"/>
      <c r="H820" s="12"/>
      <c r="I820" s="2"/>
    </row>
    <row r="821" spans="2:9" x14ac:dyDescent="0.25">
      <c r="B821" s="1"/>
      <c r="C821" s="12"/>
      <c r="D821" s="12"/>
      <c r="E821" s="2"/>
      <c r="F821" s="1"/>
      <c r="G821" s="12"/>
      <c r="H821" s="12"/>
      <c r="I821" s="2"/>
    </row>
    <row r="822" spans="2:9" x14ac:dyDescent="0.25">
      <c r="B822" s="1"/>
      <c r="C822" s="12"/>
      <c r="D822" s="12"/>
      <c r="E822" s="2"/>
      <c r="F822" s="1"/>
      <c r="G822" s="12"/>
      <c r="H822" s="12"/>
      <c r="I822" s="2"/>
    </row>
    <row r="823" spans="2:9" x14ac:dyDescent="0.25">
      <c r="B823" s="1"/>
      <c r="C823" s="12"/>
      <c r="D823" s="12"/>
      <c r="E823" s="2"/>
      <c r="F823" s="1"/>
      <c r="G823" s="12"/>
      <c r="H823" s="12"/>
      <c r="I823" s="2"/>
    </row>
    <row r="824" spans="2:9" x14ac:dyDescent="0.25">
      <c r="B824" s="1"/>
      <c r="C824" s="12"/>
      <c r="D824" s="12"/>
      <c r="E824" s="2"/>
      <c r="F824" s="1"/>
      <c r="G824" s="12"/>
      <c r="H824" s="12"/>
      <c r="I824" s="2"/>
    </row>
    <row r="825" spans="2:9" x14ac:dyDescent="0.25">
      <c r="B825" s="1"/>
      <c r="C825" s="12"/>
      <c r="D825" s="12"/>
      <c r="E825" s="2"/>
      <c r="F825" s="1"/>
      <c r="G825" s="12"/>
      <c r="H825" s="12"/>
      <c r="I825" s="2"/>
    </row>
    <row r="826" spans="2:9" x14ac:dyDescent="0.25">
      <c r="B826" s="1"/>
      <c r="C826" s="12"/>
      <c r="D826" s="12"/>
      <c r="E826" s="2"/>
      <c r="F826" s="1"/>
      <c r="G826" s="12"/>
      <c r="H826" s="12"/>
      <c r="I826" s="2"/>
    </row>
    <row r="827" spans="2:9" x14ac:dyDescent="0.25">
      <c r="B827" s="1"/>
      <c r="C827" s="12"/>
      <c r="D827" s="12"/>
      <c r="E827" s="2"/>
      <c r="F827" s="1"/>
      <c r="G827" s="12"/>
      <c r="H827" s="12"/>
      <c r="I827" s="2"/>
    </row>
    <row r="828" spans="2:9" x14ac:dyDescent="0.25">
      <c r="B828" s="1"/>
      <c r="C828" s="12"/>
      <c r="D828" s="12"/>
      <c r="E828" s="2"/>
      <c r="F828" s="1"/>
      <c r="G828" s="12"/>
      <c r="H828" s="12"/>
      <c r="I828" s="2"/>
    </row>
    <row r="829" spans="2:9" x14ac:dyDescent="0.25">
      <c r="B829" s="1"/>
      <c r="C829" s="12"/>
      <c r="D829" s="12"/>
      <c r="E829" s="2"/>
      <c r="F829" s="1"/>
      <c r="G829" s="12"/>
      <c r="H829" s="12"/>
      <c r="I829" s="2"/>
    </row>
    <row r="830" spans="2:9" x14ac:dyDescent="0.25">
      <c r="B830" s="1"/>
      <c r="C830" s="12"/>
      <c r="D830" s="12"/>
      <c r="E830" s="2"/>
      <c r="F830" s="1"/>
      <c r="G830" s="12"/>
      <c r="H830" s="12"/>
      <c r="I830" s="2"/>
    </row>
    <row r="831" spans="2:9" x14ac:dyDescent="0.25">
      <c r="B831" s="1"/>
      <c r="C831" s="12"/>
      <c r="D831" s="12"/>
      <c r="E831" s="2"/>
      <c r="F831" s="1"/>
      <c r="G831" s="12"/>
      <c r="H831" s="12"/>
      <c r="I831" s="2"/>
    </row>
    <row r="832" spans="2:9" x14ac:dyDescent="0.25">
      <c r="B832" s="1"/>
      <c r="C832" s="12"/>
      <c r="D832" s="12"/>
      <c r="E832" s="2"/>
      <c r="F832" s="1"/>
      <c r="G832" s="12"/>
      <c r="H832" s="12"/>
      <c r="I832" s="2"/>
    </row>
    <row r="833" spans="2:9" x14ac:dyDescent="0.25">
      <c r="B833" s="1"/>
      <c r="C833" s="12"/>
      <c r="D833" s="12"/>
      <c r="E833" s="2"/>
      <c r="F833" s="1"/>
      <c r="G833" s="12"/>
      <c r="H833" s="12"/>
      <c r="I833" s="2"/>
    </row>
    <row r="834" spans="2:9" x14ac:dyDescent="0.25">
      <c r="B834" s="1"/>
      <c r="C834" s="12"/>
      <c r="D834" s="12"/>
      <c r="E834" s="2"/>
      <c r="F834" s="1"/>
      <c r="G834" s="12"/>
      <c r="H834" s="12"/>
      <c r="I834" s="2"/>
    </row>
    <row r="835" spans="2:9" x14ac:dyDescent="0.25">
      <c r="B835" s="1"/>
      <c r="C835" s="12"/>
      <c r="D835" s="12"/>
      <c r="E835" s="2"/>
      <c r="F835" s="1"/>
      <c r="G835" s="12"/>
      <c r="H835" s="12"/>
      <c r="I835" s="2"/>
    </row>
    <row r="836" spans="2:9" x14ac:dyDescent="0.25">
      <c r="B836" s="1"/>
      <c r="C836" s="12"/>
      <c r="D836" s="12"/>
      <c r="E836" s="2"/>
      <c r="F836" s="1"/>
      <c r="G836" s="12"/>
      <c r="H836" s="12"/>
      <c r="I836" s="2"/>
    </row>
    <row r="837" spans="2:9" x14ac:dyDescent="0.25">
      <c r="B837" s="1"/>
      <c r="C837" s="12"/>
      <c r="D837" s="12"/>
      <c r="E837" s="2"/>
      <c r="F837" s="1"/>
      <c r="G837" s="12"/>
      <c r="H837" s="12"/>
      <c r="I837" s="2"/>
    </row>
    <row r="838" spans="2:9" x14ac:dyDescent="0.25">
      <c r="B838" s="1"/>
      <c r="C838" s="12"/>
      <c r="D838" s="12"/>
      <c r="E838" s="2"/>
      <c r="F838" s="1"/>
      <c r="G838" s="12"/>
      <c r="H838" s="12"/>
      <c r="I838" s="2"/>
    </row>
    <row r="839" spans="2:9" x14ac:dyDescent="0.25">
      <c r="B839" s="1"/>
      <c r="C839" s="12"/>
      <c r="D839" s="12"/>
      <c r="E839" s="2"/>
      <c r="F839" s="1"/>
      <c r="G839" s="12"/>
      <c r="H839" s="12"/>
      <c r="I839" s="2"/>
    </row>
    <row r="840" spans="2:9" x14ac:dyDescent="0.25">
      <c r="B840" s="1"/>
      <c r="C840" s="12"/>
      <c r="D840" s="12"/>
      <c r="E840" s="2"/>
      <c r="F840" s="1"/>
      <c r="G840" s="12"/>
      <c r="H840" s="12"/>
      <c r="I840" s="2"/>
    </row>
    <row r="841" spans="2:9" x14ac:dyDescent="0.25">
      <c r="B841" s="1"/>
      <c r="C841" s="12"/>
      <c r="D841" s="12"/>
      <c r="E841" s="2"/>
      <c r="F841" s="1"/>
      <c r="G841" s="12"/>
      <c r="H841" s="12"/>
      <c r="I841" s="2"/>
    </row>
    <row r="842" spans="2:9" x14ac:dyDescent="0.25">
      <c r="B842" s="1"/>
      <c r="C842" s="12"/>
      <c r="D842" s="12"/>
      <c r="E842" s="2"/>
      <c r="F842" s="1"/>
      <c r="G842" s="12"/>
      <c r="H842" s="12"/>
      <c r="I842" s="2"/>
    </row>
    <row r="843" spans="2:9" x14ac:dyDescent="0.25">
      <c r="B843" s="1"/>
      <c r="C843" s="12"/>
      <c r="D843" s="12"/>
      <c r="E843" s="2"/>
      <c r="F843" s="1"/>
      <c r="G843" s="12"/>
      <c r="H843" s="12"/>
      <c r="I843" s="2"/>
    </row>
    <row r="844" spans="2:9" x14ac:dyDescent="0.25">
      <c r="B844" s="1"/>
      <c r="C844" s="12"/>
      <c r="D844" s="12"/>
      <c r="E844" s="2"/>
      <c r="F844" s="1"/>
      <c r="G844" s="12"/>
      <c r="H844" s="12"/>
      <c r="I844" s="2"/>
    </row>
    <row r="845" spans="2:9" x14ac:dyDescent="0.25">
      <c r="B845" s="1"/>
      <c r="C845" s="12"/>
      <c r="D845" s="12"/>
      <c r="E845" s="2"/>
      <c r="F845" s="1"/>
      <c r="G845" s="12"/>
      <c r="H845" s="12"/>
      <c r="I845" s="2"/>
    </row>
    <row r="846" spans="2:9" x14ac:dyDescent="0.25">
      <c r="B846" s="1"/>
      <c r="C846" s="12"/>
      <c r="D846" s="12"/>
      <c r="E846" s="2"/>
      <c r="F846" s="1"/>
      <c r="G846" s="12"/>
      <c r="H846" s="12"/>
      <c r="I846" s="2"/>
    </row>
    <row r="847" spans="2:9" x14ac:dyDescent="0.25">
      <c r="B847" s="1"/>
      <c r="C847" s="12"/>
      <c r="D847" s="12"/>
      <c r="E847" s="2"/>
      <c r="F847" s="1"/>
      <c r="G847" s="12"/>
      <c r="H847" s="12"/>
      <c r="I847" s="2"/>
    </row>
    <row r="848" spans="2:9" x14ac:dyDescent="0.25">
      <c r="B848" s="1"/>
      <c r="C848" s="12"/>
      <c r="D848" s="12"/>
      <c r="E848" s="2"/>
      <c r="F848" s="1"/>
      <c r="G848" s="12"/>
      <c r="H848" s="12"/>
      <c r="I848" s="2"/>
    </row>
    <row r="849" spans="2:9" x14ac:dyDescent="0.25">
      <c r="B849" s="1"/>
      <c r="C849" s="12"/>
      <c r="D849" s="12"/>
      <c r="E849" s="2"/>
      <c r="F849" s="1"/>
      <c r="G849" s="12"/>
      <c r="H849" s="12"/>
      <c r="I849" s="2"/>
    </row>
    <row r="850" spans="2:9" x14ac:dyDescent="0.25">
      <c r="B850" s="1"/>
      <c r="C850" s="12"/>
      <c r="D850" s="12"/>
      <c r="E850" s="2"/>
      <c r="F850" s="1"/>
      <c r="G850" s="12"/>
      <c r="H850" s="12"/>
      <c r="I850" s="2"/>
    </row>
    <row r="851" spans="2:9" x14ac:dyDescent="0.25">
      <c r="B851" s="1"/>
      <c r="C851" s="12"/>
      <c r="D851" s="12"/>
      <c r="E851" s="2"/>
      <c r="F851" s="1"/>
      <c r="G851" s="12"/>
      <c r="H851" s="12"/>
      <c r="I851" s="2"/>
    </row>
    <row r="852" spans="2:9" x14ac:dyDescent="0.25">
      <c r="B852" s="1"/>
      <c r="C852" s="12"/>
      <c r="D852" s="12"/>
      <c r="E852" s="2"/>
      <c r="F852" s="1"/>
      <c r="G852" s="12"/>
      <c r="H852" s="12"/>
      <c r="I852" s="2"/>
    </row>
    <row r="853" spans="2:9" x14ac:dyDescent="0.25">
      <c r="B853" s="1"/>
      <c r="C853" s="12"/>
      <c r="D853" s="12"/>
      <c r="E853" s="2"/>
      <c r="F853" s="1"/>
      <c r="G853" s="12"/>
      <c r="H853" s="12"/>
      <c r="I853" s="2"/>
    </row>
    <row r="854" spans="2:9" x14ac:dyDescent="0.25">
      <c r="B854" s="1"/>
      <c r="C854" s="12"/>
      <c r="D854" s="12"/>
      <c r="E854" s="2"/>
      <c r="F854" s="1"/>
      <c r="G854" s="12"/>
      <c r="H854" s="12"/>
      <c r="I854" s="2"/>
    </row>
    <row r="855" spans="2:9" x14ac:dyDescent="0.25">
      <c r="B855" s="1"/>
      <c r="C855" s="12"/>
      <c r="D855" s="12"/>
      <c r="E855" s="2"/>
      <c r="F855" s="1"/>
      <c r="G855" s="12"/>
      <c r="H855" s="12"/>
      <c r="I855" s="2"/>
    </row>
    <row r="856" spans="2:9" x14ac:dyDescent="0.25">
      <c r="B856" s="1"/>
      <c r="C856" s="12"/>
      <c r="D856" s="12"/>
      <c r="E856" s="2"/>
      <c r="F856" s="1"/>
      <c r="G856" s="12"/>
      <c r="H856" s="12"/>
      <c r="I856" s="2"/>
    </row>
    <row r="857" spans="2:9" x14ac:dyDescent="0.25">
      <c r="B857" s="1"/>
      <c r="C857" s="12"/>
      <c r="D857" s="12"/>
      <c r="E857" s="2"/>
      <c r="F857" s="1"/>
      <c r="G857" s="12"/>
      <c r="H857" s="12"/>
      <c r="I857" s="2"/>
    </row>
    <row r="858" spans="2:9" x14ac:dyDescent="0.25">
      <c r="B858" s="1"/>
      <c r="C858" s="12"/>
      <c r="D858" s="12"/>
      <c r="E858" s="2"/>
      <c r="F858" s="1"/>
      <c r="G858" s="12"/>
      <c r="H858" s="12"/>
      <c r="I858" s="2"/>
    </row>
    <row r="859" spans="2:9" x14ac:dyDescent="0.25">
      <c r="B859" s="1"/>
      <c r="C859" s="12"/>
      <c r="D859" s="12"/>
      <c r="E859" s="2"/>
      <c r="F859" s="1"/>
      <c r="G859" s="12"/>
      <c r="H859" s="12"/>
      <c r="I859" s="2"/>
    </row>
    <row r="860" spans="2:9" x14ac:dyDescent="0.25">
      <c r="B860" s="1"/>
      <c r="C860" s="12"/>
      <c r="D860" s="12"/>
      <c r="E860" s="2"/>
      <c r="F860" s="1"/>
      <c r="G860" s="12"/>
      <c r="H860" s="12"/>
      <c r="I860" s="2"/>
    </row>
    <row r="861" spans="2:9" x14ac:dyDescent="0.25">
      <c r="B861" s="1"/>
      <c r="C861" s="12"/>
      <c r="D861" s="12"/>
      <c r="E861" s="2"/>
      <c r="F861" s="1"/>
      <c r="G861" s="12"/>
      <c r="H861" s="12"/>
      <c r="I861" s="2"/>
    </row>
    <row r="862" spans="2:9" x14ac:dyDescent="0.25">
      <c r="B862" s="1"/>
      <c r="C862" s="12"/>
      <c r="D862" s="12"/>
      <c r="E862" s="2"/>
      <c r="F862" s="1"/>
      <c r="G862" s="12"/>
      <c r="H862" s="12"/>
      <c r="I862" s="2"/>
    </row>
    <row r="863" spans="2:9" x14ac:dyDescent="0.25">
      <c r="B863" s="1"/>
      <c r="C863" s="12"/>
      <c r="D863" s="12"/>
      <c r="E863" s="2"/>
      <c r="F863" s="1"/>
      <c r="G863" s="12"/>
      <c r="H863" s="12"/>
      <c r="I863" s="2"/>
    </row>
    <row r="864" spans="2:9" x14ac:dyDescent="0.25">
      <c r="B864" s="1"/>
      <c r="C864" s="12"/>
      <c r="D864" s="12"/>
      <c r="E864" s="2"/>
      <c r="F864" s="1"/>
      <c r="G864" s="12"/>
      <c r="H864" s="12"/>
      <c r="I864" s="2"/>
    </row>
    <row r="865" spans="2:9" x14ac:dyDescent="0.25">
      <c r="B865" s="1"/>
      <c r="C865" s="12"/>
      <c r="D865" s="12"/>
      <c r="E865" s="2"/>
      <c r="F865" s="1"/>
      <c r="G865" s="12"/>
      <c r="H865" s="12"/>
      <c r="I865" s="2"/>
    </row>
    <row r="866" spans="2:9" x14ac:dyDescent="0.25">
      <c r="B866" s="1"/>
      <c r="C866" s="12"/>
      <c r="D866" s="12"/>
      <c r="E866" s="2"/>
      <c r="F866" s="1"/>
      <c r="G866" s="12"/>
      <c r="H866" s="12"/>
      <c r="I866" s="2"/>
    </row>
    <row r="867" spans="2:9" x14ac:dyDescent="0.25">
      <c r="B867" s="1"/>
      <c r="C867" s="12"/>
      <c r="D867" s="12"/>
      <c r="E867" s="2"/>
      <c r="F867" s="1"/>
      <c r="G867" s="12"/>
      <c r="H867" s="12"/>
      <c r="I867" s="2"/>
    </row>
    <row r="868" spans="2:9" x14ac:dyDescent="0.25">
      <c r="B868" s="1"/>
      <c r="C868" s="12"/>
      <c r="D868" s="12"/>
      <c r="E868" s="2"/>
      <c r="F868" s="1"/>
      <c r="G868" s="12"/>
      <c r="H868" s="12"/>
      <c r="I868" s="2"/>
    </row>
    <row r="869" spans="2:9" x14ac:dyDescent="0.25">
      <c r="B869" s="1"/>
      <c r="C869" s="12"/>
      <c r="D869" s="12"/>
      <c r="E869" s="2"/>
      <c r="F869" s="1"/>
      <c r="G869" s="12"/>
      <c r="H869" s="12"/>
      <c r="I869" s="2"/>
    </row>
    <row r="870" spans="2:9" x14ac:dyDescent="0.25">
      <c r="B870" s="1"/>
      <c r="C870" s="12"/>
      <c r="D870" s="12"/>
      <c r="E870" s="2"/>
      <c r="F870" s="1"/>
      <c r="G870" s="12"/>
      <c r="H870" s="12"/>
      <c r="I870" s="2"/>
    </row>
    <row r="871" spans="2:9" x14ac:dyDescent="0.25">
      <c r="B871" s="1"/>
      <c r="C871" s="12"/>
      <c r="D871" s="12"/>
      <c r="E871" s="2"/>
      <c r="F871" s="1"/>
      <c r="G871" s="12"/>
      <c r="H871" s="12"/>
      <c r="I871" s="2"/>
    </row>
    <row r="872" spans="2:9" x14ac:dyDescent="0.25">
      <c r="B872" s="1"/>
      <c r="C872" s="12"/>
      <c r="D872" s="12"/>
      <c r="E872" s="2"/>
      <c r="F872" s="1"/>
      <c r="G872" s="12"/>
      <c r="H872" s="12"/>
      <c r="I872" s="2"/>
    </row>
    <row r="873" spans="2:9" x14ac:dyDescent="0.25">
      <c r="B873" s="1"/>
      <c r="C873" s="12"/>
      <c r="D873" s="12"/>
      <c r="E873" s="2"/>
      <c r="F873" s="1"/>
      <c r="G873" s="12"/>
      <c r="H873" s="12"/>
      <c r="I873" s="2"/>
    </row>
    <row r="874" spans="2:9" x14ac:dyDescent="0.25">
      <c r="B874" s="1"/>
      <c r="C874" s="12"/>
      <c r="D874" s="12"/>
      <c r="E874" s="2"/>
      <c r="F874" s="1"/>
      <c r="G874" s="12"/>
      <c r="H874" s="12"/>
      <c r="I874" s="2"/>
    </row>
    <row r="875" spans="2:9" x14ac:dyDescent="0.25">
      <c r="B875" s="1"/>
      <c r="C875" s="12"/>
      <c r="D875" s="12"/>
      <c r="E875" s="2"/>
      <c r="F875" s="1"/>
      <c r="G875" s="12"/>
      <c r="H875" s="12"/>
      <c r="I875" s="2"/>
    </row>
    <row r="876" spans="2:9" x14ac:dyDescent="0.25">
      <c r="B876" s="1"/>
      <c r="C876" s="12"/>
      <c r="D876" s="12"/>
      <c r="E876" s="2"/>
      <c r="F876" s="1"/>
      <c r="G876" s="12"/>
      <c r="H876" s="12"/>
      <c r="I876" s="2"/>
    </row>
    <row r="877" spans="2:9" x14ac:dyDescent="0.25">
      <c r="B877" s="1"/>
      <c r="C877" s="12"/>
      <c r="D877" s="12"/>
      <c r="E877" s="2"/>
      <c r="F877" s="1"/>
      <c r="G877" s="12"/>
      <c r="H877" s="12"/>
      <c r="I877" s="2"/>
    </row>
    <row r="878" spans="2:9" x14ac:dyDescent="0.25">
      <c r="B878" s="1"/>
      <c r="C878" s="12"/>
      <c r="D878" s="12"/>
      <c r="E878" s="2"/>
      <c r="F878" s="1"/>
      <c r="G878" s="12"/>
      <c r="H878" s="12"/>
      <c r="I878" s="2"/>
    </row>
    <row r="879" spans="2:9" x14ac:dyDescent="0.25">
      <c r="B879" s="1"/>
      <c r="C879" s="12"/>
      <c r="D879" s="12"/>
      <c r="E879" s="2"/>
      <c r="F879" s="1"/>
      <c r="G879" s="12"/>
      <c r="H879" s="12"/>
      <c r="I879" s="2"/>
    </row>
    <row r="880" spans="2:9" x14ac:dyDescent="0.25">
      <c r="B880" s="1"/>
      <c r="C880" s="12"/>
      <c r="D880" s="12"/>
      <c r="E880" s="2"/>
      <c r="F880" s="1"/>
      <c r="G880" s="12"/>
      <c r="H880" s="12"/>
      <c r="I880" s="2"/>
    </row>
    <row r="881" spans="2:9" x14ac:dyDescent="0.25">
      <c r="B881" s="1"/>
      <c r="C881" s="12"/>
      <c r="D881" s="12"/>
      <c r="E881" s="2"/>
      <c r="F881" s="1"/>
      <c r="G881" s="12"/>
      <c r="H881" s="12"/>
      <c r="I881" s="2"/>
    </row>
    <row r="882" spans="2:9" x14ac:dyDescent="0.25">
      <c r="B882" s="1"/>
      <c r="C882" s="12"/>
      <c r="D882" s="12"/>
      <c r="E882" s="2"/>
      <c r="F882" s="1"/>
      <c r="G882" s="12"/>
      <c r="H882" s="12"/>
      <c r="I882" s="2"/>
    </row>
    <row r="883" spans="2:9" x14ac:dyDescent="0.25">
      <c r="B883" s="1"/>
      <c r="C883" s="12"/>
      <c r="D883" s="12"/>
      <c r="E883" s="2"/>
      <c r="F883" s="1"/>
      <c r="G883" s="12"/>
      <c r="H883" s="12"/>
      <c r="I883" s="2"/>
    </row>
    <row r="884" spans="2:9" x14ac:dyDescent="0.25">
      <c r="B884" s="1"/>
      <c r="C884" s="12"/>
      <c r="D884" s="12"/>
      <c r="E884" s="2"/>
      <c r="F884" s="1"/>
      <c r="G884" s="12"/>
      <c r="H884" s="12"/>
      <c r="I884" s="2"/>
    </row>
    <row r="885" spans="2:9" x14ac:dyDescent="0.25">
      <c r="B885" s="1"/>
      <c r="C885" s="12"/>
      <c r="D885" s="12"/>
      <c r="E885" s="2"/>
      <c r="F885" s="1"/>
      <c r="G885" s="12"/>
      <c r="H885" s="12"/>
      <c r="I885" s="2"/>
    </row>
    <row r="886" spans="2:9" x14ac:dyDescent="0.25">
      <c r="B886" s="1"/>
      <c r="C886" s="12"/>
      <c r="D886" s="12"/>
      <c r="E886" s="2"/>
      <c r="F886" s="1"/>
      <c r="G886" s="12"/>
      <c r="H886" s="12"/>
      <c r="I886" s="2"/>
    </row>
    <row r="887" spans="2:9" x14ac:dyDescent="0.25">
      <c r="B887" s="1"/>
      <c r="C887" s="12"/>
      <c r="D887" s="12"/>
      <c r="E887" s="2"/>
      <c r="F887" s="1"/>
      <c r="G887" s="12"/>
      <c r="H887" s="12"/>
      <c r="I887" s="2"/>
    </row>
    <row r="888" spans="2:9" x14ac:dyDescent="0.25">
      <c r="B888" s="1"/>
      <c r="C888" s="12"/>
      <c r="D888" s="12"/>
      <c r="E888" s="2"/>
      <c r="F888" s="1"/>
      <c r="G888" s="12"/>
      <c r="H888" s="12"/>
      <c r="I888" s="2"/>
    </row>
    <row r="889" spans="2:9" x14ac:dyDescent="0.25">
      <c r="B889" s="1"/>
      <c r="C889" s="12"/>
      <c r="D889" s="12"/>
      <c r="E889" s="2"/>
      <c r="F889" s="1"/>
      <c r="G889" s="12"/>
      <c r="H889" s="12"/>
      <c r="I889" s="2"/>
    </row>
    <row r="890" spans="2:9" x14ac:dyDescent="0.25">
      <c r="B890" s="1"/>
      <c r="C890" s="12"/>
      <c r="D890" s="12"/>
      <c r="E890" s="2"/>
      <c r="F890" s="1"/>
      <c r="G890" s="12"/>
      <c r="H890" s="12"/>
      <c r="I890" s="2"/>
    </row>
    <row r="891" spans="2:9" x14ac:dyDescent="0.25">
      <c r="B891" s="1"/>
      <c r="C891" s="12"/>
      <c r="D891" s="12"/>
      <c r="E891" s="2"/>
      <c r="F891" s="1"/>
      <c r="G891" s="12"/>
      <c r="H891" s="12"/>
      <c r="I891" s="2"/>
    </row>
    <row r="892" spans="2:9" x14ac:dyDescent="0.25">
      <c r="B892" s="1"/>
      <c r="C892" s="12"/>
      <c r="D892" s="12"/>
      <c r="E892" s="2"/>
      <c r="F892" s="1"/>
      <c r="G892" s="12"/>
      <c r="H892" s="12"/>
      <c r="I892" s="2"/>
    </row>
    <row r="893" spans="2:9" x14ac:dyDescent="0.25">
      <c r="B893" s="1"/>
      <c r="C893" s="12"/>
      <c r="D893" s="12"/>
      <c r="E893" s="2"/>
      <c r="F893" s="1"/>
      <c r="G893" s="12"/>
      <c r="H893" s="12"/>
      <c r="I893" s="2"/>
    </row>
    <row r="894" spans="2:9" x14ac:dyDescent="0.25">
      <c r="B894" s="1"/>
      <c r="C894" s="12"/>
      <c r="D894" s="12"/>
      <c r="E894" s="2"/>
      <c r="F894" s="1"/>
      <c r="G894" s="12"/>
      <c r="H894" s="12"/>
      <c r="I894" s="2"/>
    </row>
    <row r="895" spans="2:9" x14ac:dyDescent="0.25">
      <c r="B895" s="1"/>
      <c r="C895" s="12"/>
      <c r="D895" s="12"/>
      <c r="E895" s="2"/>
      <c r="F895" s="1"/>
      <c r="G895" s="12"/>
      <c r="H895" s="12"/>
      <c r="I895" s="2"/>
    </row>
    <row r="896" spans="2:9" x14ac:dyDescent="0.25">
      <c r="B896" s="1"/>
      <c r="C896" s="12"/>
      <c r="D896" s="12"/>
      <c r="E896" s="2"/>
      <c r="F896" s="1"/>
      <c r="G896" s="12"/>
      <c r="H896" s="12"/>
      <c r="I896" s="2"/>
    </row>
    <row r="897" spans="2:9" x14ac:dyDescent="0.25">
      <c r="B897" s="1"/>
      <c r="C897" s="12"/>
      <c r="D897" s="12"/>
      <c r="E897" s="2"/>
      <c r="F897" s="1"/>
      <c r="G897" s="12"/>
      <c r="H897" s="12"/>
      <c r="I897" s="2"/>
    </row>
    <row r="898" spans="2:9" x14ac:dyDescent="0.25">
      <c r="B898" s="1"/>
      <c r="C898" s="12"/>
      <c r="D898" s="12"/>
      <c r="E898" s="2"/>
      <c r="F898" s="1"/>
      <c r="G898" s="12"/>
      <c r="H898" s="12"/>
      <c r="I898" s="2"/>
    </row>
    <row r="899" spans="2:9" x14ac:dyDescent="0.25">
      <c r="B899" s="1"/>
      <c r="C899" s="12"/>
      <c r="D899" s="12"/>
      <c r="E899" s="2"/>
      <c r="F899" s="1"/>
      <c r="G899" s="12"/>
      <c r="H899" s="12"/>
      <c r="I899" s="2"/>
    </row>
    <row r="900" spans="2:9" x14ac:dyDescent="0.25">
      <c r="B900" s="1"/>
      <c r="C900" s="12"/>
      <c r="D900" s="12"/>
      <c r="E900" s="2"/>
      <c r="F900" s="1"/>
      <c r="G900" s="12"/>
      <c r="H900" s="12"/>
      <c r="I900" s="2"/>
    </row>
    <row r="901" spans="2:9" x14ac:dyDescent="0.25">
      <c r="B901" s="1"/>
      <c r="C901" s="12"/>
      <c r="D901" s="12"/>
      <c r="E901" s="2"/>
      <c r="F901" s="1"/>
      <c r="G901" s="12"/>
      <c r="H901" s="12"/>
      <c r="I901" s="2"/>
    </row>
    <row r="902" spans="2:9" x14ac:dyDescent="0.25">
      <c r="B902" s="1"/>
      <c r="C902" s="12"/>
      <c r="D902" s="12"/>
      <c r="E902" s="2"/>
      <c r="F902" s="1"/>
      <c r="G902" s="12"/>
      <c r="H902" s="12"/>
      <c r="I902" s="2"/>
    </row>
    <row r="903" spans="2:9" x14ac:dyDescent="0.25">
      <c r="B903" s="1"/>
      <c r="C903" s="12"/>
      <c r="D903" s="12"/>
      <c r="E903" s="2"/>
      <c r="F903" s="1"/>
      <c r="G903" s="12"/>
      <c r="H903" s="12"/>
      <c r="I903" s="2"/>
    </row>
    <row r="904" spans="2:9" x14ac:dyDescent="0.25">
      <c r="B904" s="1"/>
      <c r="C904" s="12"/>
      <c r="D904" s="12"/>
      <c r="E904" s="2"/>
      <c r="F904" s="1"/>
      <c r="G904" s="12"/>
      <c r="H904" s="12"/>
      <c r="I904" s="2"/>
    </row>
    <row r="905" spans="2:9" x14ac:dyDescent="0.25">
      <c r="B905" s="1"/>
      <c r="C905" s="12"/>
      <c r="D905" s="12"/>
      <c r="E905" s="2"/>
      <c r="F905" s="1"/>
      <c r="G905" s="12"/>
      <c r="H905" s="12"/>
      <c r="I905" s="2"/>
    </row>
    <row r="906" spans="2:9" x14ac:dyDescent="0.25">
      <c r="B906" s="1"/>
      <c r="C906" s="12"/>
      <c r="D906" s="12"/>
      <c r="E906" s="2"/>
      <c r="F906" s="1"/>
      <c r="G906" s="12"/>
      <c r="H906" s="12"/>
      <c r="I906" s="2"/>
    </row>
    <row r="907" spans="2:9" x14ac:dyDescent="0.25">
      <c r="B907" s="1"/>
      <c r="C907" s="12"/>
      <c r="D907" s="12"/>
      <c r="E907" s="2"/>
      <c r="F907" s="1"/>
      <c r="G907" s="12"/>
      <c r="H907" s="12"/>
      <c r="I907" s="2"/>
    </row>
    <row r="908" spans="2:9" x14ac:dyDescent="0.25">
      <c r="B908" s="1"/>
      <c r="C908" s="12"/>
      <c r="D908" s="12"/>
      <c r="E908" s="2"/>
      <c r="F908" s="1"/>
      <c r="G908" s="12"/>
      <c r="H908" s="12"/>
      <c r="I908" s="2"/>
    </row>
    <row r="909" spans="2:9" x14ac:dyDescent="0.25">
      <c r="B909" s="1"/>
      <c r="C909" s="12"/>
      <c r="D909" s="12"/>
      <c r="E909" s="2"/>
      <c r="F909" s="1"/>
      <c r="G909" s="12"/>
      <c r="H909" s="12"/>
      <c r="I909" s="2"/>
    </row>
    <row r="910" spans="2:9" x14ac:dyDescent="0.25">
      <c r="B910" s="1"/>
      <c r="C910" s="12"/>
      <c r="D910" s="12"/>
      <c r="E910" s="2"/>
      <c r="F910" s="1"/>
      <c r="G910" s="12"/>
      <c r="H910" s="12"/>
      <c r="I910" s="2"/>
    </row>
    <row r="911" spans="2:9" x14ac:dyDescent="0.25">
      <c r="B911" s="1"/>
      <c r="C911" s="12"/>
      <c r="D911" s="12"/>
      <c r="E911" s="2"/>
      <c r="F911" s="1"/>
      <c r="G911" s="12"/>
      <c r="H911" s="12"/>
      <c r="I911" s="2"/>
    </row>
    <row r="912" spans="2:9" x14ac:dyDescent="0.25">
      <c r="B912" s="1"/>
      <c r="C912" s="12"/>
      <c r="D912" s="12"/>
      <c r="E912" s="2"/>
      <c r="F912" s="1"/>
      <c r="G912" s="12"/>
      <c r="H912" s="12"/>
      <c r="I912" s="2"/>
    </row>
    <row r="913" spans="2:9" x14ac:dyDescent="0.25">
      <c r="B913" s="1"/>
      <c r="C913" s="12"/>
      <c r="D913" s="12"/>
      <c r="E913" s="2"/>
      <c r="F913" s="1"/>
      <c r="G913" s="12"/>
      <c r="H913" s="12"/>
      <c r="I913" s="2"/>
    </row>
    <row r="914" spans="2:9" x14ac:dyDescent="0.25">
      <c r="B914" s="1"/>
      <c r="C914" s="12"/>
      <c r="D914" s="12"/>
      <c r="E914" s="2"/>
      <c r="F914" s="1"/>
      <c r="G914" s="12"/>
      <c r="H914" s="12"/>
      <c r="I914" s="2"/>
    </row>
    <row r="915" spans="2:9" x14ac:dyDescent="0.25">
      <c r="B915" s="1"/>
      <c r="C915" s="12"/>
      <c r="D915" s="12"/>
      <c r="E915" s="2"/>
      <c r="F915" s="1"/>
      <c r="G915" s="12"/>
      <c r="H915" s="12"/>
      <c r="I915" s="2"/>
    </row>
    <row r="916" spans="2:9" x14ac:dyDescent="0.25">
      <c r="B916" s="1"/>
      <c r="C916" s="12"/>
      <c r="D916" s="12"/>
      <c r="E916" s="2"/>
      <c r="F916" s="1"/>
      <c r="G916" s="12"/>
      <c r="H916" s="12"/>
      <c r="I916" s="2"/>
    </row>
    <row r="917" spans="2:9" x14ac:dyDescent="0.25">
      <c r="B917" s="1"/>
      <c r="C917" s="12"/>
      <c r="D917" s="12"/>
      <c r="E917" s="2"/>
      <c r="F917" s="1"/>
      <c r="G917" s="12"/>
      <c r="H917" s="12"/>
      <c r="I917" s="2"/>
    </row>
    <row r="918" spans="2:9" x14ac:dyDescent="0.25">
      <c r="B918" s="1"/>
      <c r="C918" s="12"/>
      <c r="D918" s="12"/>
      <c r="E918" s="2"/>
      <c r="F918" s="1"/>
      <c r="G918" s="12"/>
      <c r="H918" s="12"/>
      <c r="I918" s="2"/>
    </row>
    <row r="919" spans="2:9" x14ac:dyDescent="0.25">
      <c r="B919" s="1"/>
      <c r="C919" s="12"/>
      <c r="D919" s="12"/>
      <c r="E919" s="2"/>
      <c r="F919" s="1"/>
      <c r="G919" s="12"/>
      <c r="H919" s="12"/>
      <c r="I919" s="2"/>
    </row>
    <row r="920" spans="2:9" x14ac:dyDescent="0.25">
      <c r="B920" s="1"/>
      <c r="C920" s="12"/>
      <c r="D920" s="12"/>
      <c r="E920" s="2"/>
      <c r="F920" s="1"/>
      <c r="G920" s="12"/>
      <c r="H920" s="12"/>
      <c r="I920" s="2"/>
    </row>
    <row r="921" spans="2:9" x14ac:dyDescent="0.25">
      <c r="B921" s="1"/>
      <c r="C921" s="12"/>
      <c r="D921" s="12"/>
      <c r="E921" s="2"/>
      <c r="F921" s="1"/>
      <c r="G921" s="12"/>
      <c r="H921" s="12"/>
      <c r="I921" s="2"/>
    </row>
    <row r="922" spans="2:9" x14ac:dyDescent="0.25">
      <c r="B922" s="1"/>
      <c r="C922" s="12"/>
      <c r="D922" s="12"/>
      <c r="E922" s="2"/>
      <c r="F922" s="1"/>
      <c r="G922" s="12"/>
      <c r="H922" s="12"/>
      <c r="I922" s="2"/>
    </row>
    <row r="923" spans="2:9" x14ac:dyDescent="0.25">
      <c r="B923" s="1"/>
      <c r="C923" s="12"/>
      <c r="D923" s="12"/>
      <c r="E923" s="2"/>
      <c r="F923" s="1"/>
      <c r="G923" s="12"/>
      <c r="H923" s="12"/>
      <c r="I923" s="2"/>
    </row>
    <row r="924" spans="2:9" x14ac:dyDescent="0.25">
      <c r="B924" s="1"/>
      <c r="C924" s="12"/>
      <c r="D924" s="12"/>
      <c r="E924" s="2"/>
      <c r="F924" s="1"/>
      <c r="G924" s="12"/>
      <c r="H924" s="12"/>
      <c r="I924" s="2"/>
    </row>
    <row r="925" spans="2:9" x14ac:dyDescent="0.25">
      <c r="B925" s="1"/>
      <c r="C925" s="12"/>
      <c r="D925" s="12"/>
      <c r="E925" s="2"/>
      <c r="F925" s="1"/>
      <c r="G925" s="12"/>
      <c r="H925" s="12"/>
      <c r="I925" s="2"/>
    </row>
    <row r="926" spans="2:9" x14ac:dyDescent="0.25">
      <c r="B926" s="1"/>
      <c r="C926" s="12"/>
      <c r="D926" s="12"/>
      <c r="E926" s="2"/>
      <c r="F926" s="1"/>
      <c r="G926" s="12"/>
      <c r="H926" s="12"/>
      <c r="I926" s="2"/>
    </row>
    <row r="927" spans="2:9" x14ac:dyDescent="0.25">
      <c r="B927" s="1"/>
      <c r="C927" s="12"/>
      <c r="D927" s="12"/>
      <c r="E927" s="2"/>
      <c r="F927" s="1"/>
      <c r="G927" s="12"/>
      <c r="H927" s="12"/>
      <c r="I927" s="2"/>
    </row>
    <row r="928" spans="2:9" x14ac:dyDescent="0.25">
      <c r="B928" s="1"/>
      <c r="C928" s="12"/>
      <c r="D928" s="12"/>
      <c r="E928" s="2"/>
      <c r="F928" s="1"/>
      <c r="G928" s="12"/>
      <c r="H928" s="12"/>
      <c r="I928" s="2"/>
    </row>
    <row r="929" spans="2:9" x14ac:dyDescent="0.25">
      <c r="B929" s="1"/>
      <c r="C929" s="12"/>
      <c r="D929" s="12"/>
      <c r="E929" s="2"/>
      <c r="F929" s="1"/>
      <c r="G929" s="12"/>
      <c r="H929" s="12"/>
      <c r="I929" s="2"/>
    </row>
    <row r="930" spans="2:9" x14ac:dyDescent="0.25">
      <c r="B930" s="1"/>
      <c r="C930" s="12"/>
      <c r="D930" s="12"/>
      <c r="E930" s="2"/>
      <c r="F930" s="1"/>
      <c r="G930" s="12"/>
      <c r="H930" s="12"/>
      <c r="I930" s="2"/>
    </row>
    <row r="931" spans="2:9" x14ac:dyDescent="0.25">
      <c r="B931" s="1"/>
      <c r="C931" s="12"/>
      <c r="D931" s="12"/>
      <c r="E931" s="2"/>
      <c r="F931" s="1"/>
      <c r="G931" s="12"/>
      <c r="H931" s="12"/>
      <c r="I931" s="2"/>
    </row>
    <row r="932" spans="2:9" x14ac:dyDescent="0.25">
      <c r="B932" s="1"/>
      <c r="C932" s="12"/>
      <c r="D932" s="12"/>
      <c r="E932" s="2"/>
      <c r="F932" s="1"/>
      <c r="G932" s="12"/>
      <c r="H932" s="12"/>
      <c r="I932" s="2"/>
    </row>
    <row r="933" spans="2:9" x14ac:dyDescent="0.25">
      <c r="B933" s="1"/>
      <c r="C933" s="12"/>
      <c r="D933" s="12"/>
      <c r="E933" s="2"/>
      <c r="F933" s="1"/>
      <c r="G933" s="12"/>
      <c r="H933" s="12"/>
      <c r="I933" s="2"/>
    </row>
    <row r="934" spans="2:9" x14ac:dyDescent="0.25">
      <c r="B934" s="1"/>
      <c r="C934" s="12"/>
      <c r="D934" s="12"/>
      <c r="E934" s="2"/>
      <c r="F934" s="1"/>
      <c r="G934" s="12"/>
      <c r="H934" s="12"/>
      <c r="I934" s="2"/>
    </row>
    <row r="935" spans="2:9" x14ac:dyDescent="0.25">
      <c r="B935" s="1"/>
      <c r="C935" s="12"/>
      <c r="D935" s="12"/>
      <c r="E935" s="2"/>
      <c r="F935" s="1"/>
      <c r="G935" s="12"/>
      <c r="H935" s="12"/>
      <c r="I935" s="2"/>
    </row>
    <row r="936" spans="2:9" x14ac:dyDescent="0.25">
      <c r="B936" s="1"/>
      <c r="C936" s="12"/>
      <c r="D936" s="12"/>
      <c r="E936" s="2"/>
      <c r="F936" s="1"/>
      <c r="G936" s="12"/>
      <c r="H936" s="12"/>
      <c r="I936" s="2"/>
    </row>
    <row r="937" spans="2:9" x14ac:dyDescent="0.25">
      <c r="B937" s="1"/>
      <c r="C937" s="12"/>
      <c r="D937" s="12"/>
      <c r="E937" s="2"/>
      <c r="F937" s="1"/>
      <c r="G937" s="12"/>
      <c r="H937" s="12"/>
      <c r="I937" s="2"/>
    </row>
    <row r="938" spans="2:9" x14ac:dyDescent="0.25">
      <c r="B938" s="1"/>
      <c r="C938" s="12"/>
      <c r="D938" s="12"/>
      <c r="E938" s="2"/>
      <c r="F938" s="1"/>
      <c r="G938" s="12"/>
      <c r="H938" s="12"/>
      <c r="I938" s="2"/>
    </row>
    <row r="939" spans="2:9" x14ac:dyDescent="0.25">
      <c r="B939" s="1"/>
      <c r="C939" s="12"/>
      <c r="D939" s="12"/>
      <c r="E939" s="2"/>
      <c r="F939" s="1"/>
      <c r="G939" s="12"/>
      <c r="H939" s="12"/>
      <c r="I939" s="2"/>
    </row>
    <row r="940" spans="2:9" x14ac:dyDescent="0.25">
      <c r="B940" s="1"/>
      <c r="C940" s="12"/>
      <c r="D940" s="12"/>
      <c r="E940" s="2"/>
      <c r="F940" s="1"/>
      <c r="G940" s="12"/>
      <c r="H940" s="12"/>
      <c r="I940" s="2"/>
    </row>
    <row r="941" spans="2:9" x14ac:dyDescent="0.25">
      <c r="B941" s="1"/>
      <c r="C941" s="12"/>
      <c r="D941" s="12"/>
      <c r="E941" s="2"/>
      <c r="F941" s="1"/>
      <c r="G941" s="12"/>
      <c r="H941" s="12"/>
      <c r="I941" s="2"/>
    </row>
    <row r="942" spans="2:9" x14ac:dyDescent="0.25">
      <c r="B942" s="1"/>
      <c r="C942" s="12"/>
      <c r="D942" s="12"/>
      <c r="E942" s="2"/>
      <c r="F942" s="1"/>
      <c r="G942" s="12"/>
      <c r="H942" s="12"/>
      <c r="I942" s="2"/>
    </row>
    <row r="943" spans="2:9" x14ac:dyDescent="0.25">
      <c r="B943" s="1"/>
      <c r="C943" s="12"/>
      <c r="D943" s="12"/>
      <c r="E943" s="2"/>
      <c r="F943" s="1"/>
      <c r="G943" s="12"/>
      <c r="H943" s="12"/>
      <c r="I943" s="2"/>
    </row>
    <row r="944" spans="2:9" x14ac:dyDescent="0.25">
      <c r="B944" s="1"/>
      <c r="C944" s="12"/>
      <c r="D944" s="12"/>
      <c r="E944" s="2"/>
      <c r="F944" s="1"/>
      <c r="G944" s="12"/>
      <c r="H944" s="12"/>
      <c r="I944" s="2"/>
    </row>
    <row r="945" spans="2:9" x14ac:dyDescent="0.25">
      <c r="B945" s="1"/>
      <c r="C945" s="12"/>
      <c r="D945" s="12"/>
      <c r="E945" s="2"/>
      <c r="F945" s="1"/>
      <c r="G945" s="12"/>
      <c r="H945" s="12"/>
      <c r="I945" s="2"/>
    </row>
    <row r="946" spans="2:9" x14ac:dyDescent="0.25">
      <c r="B946" s="1"/>
      <c r="C946" s="12"/>
      <c r="D946" s="12"/>
      <c r="E946" s="2"/>
      <c r="F946" s="1"/>
      <c r="G946" s="12"/>
      <c r="H946" s="12"/>
      <c r="I946" s="2"/>
    </row>
    <row r="947" spans="2:9" x14ac:dyDescent="0.25">
      <c r="B947" s="1"/>
      <c r="C947" s="12"/>
      <c r="D947" s="12"/>
      <c r="E947" s="2"/>
      <c r="F947" s="1"/>
      <c r="G947" s="12"/>
      <c r="H947" s="12"/>
      <c r="I947" s="2"/>
    </row>
    <row r="948" spans="2:9" x14ac:dyDescent="0.25">
      <c r="B948" s="1"/>
      <c r="C948" s="12"/>
      <c r="D948" s="12"/>
      <c r="E948" s="2"/>
      <c r="F948" s="1"/>
      <c r="G948" s="12"/>
      <c r="H948" s="12"/>
      <c r="I948" s="2"/>
    </row>
    <row r="949" spans="2:9" x14ac:dyDescent="0.25">
      <c r="B949" s="1"/>
      <c r="C949" s="12"/>
      <c r="D949" s="12"/>
      <c r="E949" s="2"/>
      <c r="F949" s="1"/>
      <c r="G949" s="12"/>
      <c r="H949" s="12"/>
      <c r="I949" s="2"/>
    </row>
    <row r="950" spans="2:9" x14ac:dyDescent="0.25">
      <c r="B950" s="1"/>
      <c r="C950" s="12"/>
      <c r="D950" s="12"/>
      <c r="E950" s="2"/>
      <c r="F950" s="1"/>
      <c r="G950" s="12"/>
      <c r="H950" s="12"/>
      <c r="I950" s="2"/>
    </row>
    <row r="951" spans="2:9" x14ac:dyDescent="0.25">
      <c r="B951" s="1"/>
      <c r="C951" s="12"/>
      <c r="D951" s="12"/>
      <c r="E951" s="2"/>
      <c r="F951" s="1"/>
      <c r="G951" s="12"/>
      <c r="H951" s="12"/>
      <c r="I951" s="2"/>
    </row>
    <row r="952" spans="2:9" x14ac:dyDescent="0.25">
      <c r="B952" s="1"/>
      <c r="C952" s="12"/>
      <c r="D952" s="12"/>
      <c r="E952" s="2"/>
      <c r="F952" s="1"/>
      <c r="G952" s="12"/>
      <c r="H952" s="12"/>
      <c r="I952" s="2"/>
    </row>
    <row r="953" spans="2:9" x14ac:dyDescent="0.25">
      <c r="B953" s="1"/>
      <c r="C953" s="12"/>
      <c r="D953" s="12"/>
      <c r="E953" s="2"/>
      <c r="F953" s="1"/>
      <c r="G953" s="12"/>
      <c r="H953" s="12"/>
      <c r="I953" s="2"/>
    </row>
    <row r="954" spans="2:9" x14ac:dyDescent="0.25">
      <c r="B954" s="1"/>
      <c r="C954" s="12"/>
      <c r="D954" s="12"/>
      <c r="E954" s="2"/>
      <c r="F954" s="1"/>
      <c r="G954" s="12"/>
      <c r="H954" s="12"/>
      <c r="I954" s="2"/>
    </row>
    <row r="955" spans="2:9" x14ac:dyDescent="0.25">
      <c r="B955" s="1"/>
      <c r="C955" s="12"/>
      <c r="D955" s="12"/>
      <c r="E955" s="2"/>
      <c r="F955" s="1"/>
      <c r="G955" s="12"/>
      <c r="H955" s="12"/>
      <c r="I955" s="2"/>
    </row>
    <row r="956" spans="2:9" x14ac:dyDescent="0.25">
      <c r="B956" s="1"/>
      <c r="C956" s="12"/>
      <c r="D956" s="12"/>
      <c r="E956" s="2"/>
      <c r="F956" s="1"/>
      <c r="G956" s="12"/>
      <c r="H956" s="12"/>
      <c r="I956" s="2"/>
    </row>
    <row r="957" spans="2:9" x14ac:dyDescent="0.25">
      <c r="B957" s="1"/>
      <c r="C957" s="12"/>
      <c r="D957" s="12"/>
      <c r="E957" s="2"/>
      <c r="F957" s="1"/>
      <c r="G957" s="12"/>
      <c r="H957" s="12"/>
      <c r="I957" s="2"/>
    </row>
    <row r="958" spans="2:9" x14ac:dyDescent="0.25">
      <c r="B958" s="1"/>
      <c r="C958" s="12"/>
      <c r="D958" s="12"/>
      <c r="E958" s="2"/>
      <c r="F958" s="1"/>
      <c r="G958" s="12"/>
      <c r="H958" s="12"/>
      <c r="I958" s="2"/>
    </row>
    <row r="959" spans="2:9" x14ac:dyDescent="0.25">
      <c r="B959" s="1"/>
      <c r="C959" s="12"/>
      <c r="D959" s="12"/>
      <c r="E959" s="2"/>
      <c r="F959" s="1"/>
      <c r="G959" s="12"/>
      <c r="H959" s="12"/>
      <c r="I959" s="2"/>
    </row>
    <row r="960" spans="2:9" x14ac:dyDescent="0.25">
      <c r="B960" s="1"/>
      <c r="C960" s="12"/>
      <c r="D960" s="12"/>
      <c r="E960" s="2"/>
      <c r="F960" s="1"/>
      <c r="G960" s="12"/>
      <c r="H960" s="12"/>
      <c r="I960" s="2"/>
    </row>
    <row r="961" spans="2:9" x14ac:dyDescent="0.25">
      <c r="B961" s="1"/>
      <c r="C961" s="12"/>
      <c r="D961" s="12"/>
      <c r="E961" s="2"/>
      <c r="F961" s="1"/>
      <c r="G961" s="12"/>
      <c r="H961" s="12"/>
      <c r="I961" s="2"/>
    </row>
    <row r="962" spans="2:9" x14ac:dyDescent="0.25">
      <c r="B962" s="1"/>
      <c r="C962" s="12"/>
      <c r="D962" s="12"/>
      <c r="E962" s="2"/>
      <c r="F962" s="1"/>
      <c r="G962" s="12"/>
      <c r="H962" s="12"/>
      <c r="I962" s="2"/>
    </row>
    <row r="963" spans="2:9" x14ac:dyDescent="0.25">
      <c r="B963" s="1"/>
      <c r="C963" s="12"/>
      <c r="D963" s="12"/>
      <c r="E963" s="2"/>
      <c r="F963" s="1"/>
      <c r="G963" s="12"/>
      <c r="H963" s="12"/>
      <c r="I963" s="2"/>
    </row>
    <row r="964" spans="2:9" x14ac:dyDescent="0.25">
      <c r="B964" s="1"/>
      <c r="C964" s="12"/>
      <c r="D964" s="12"/>
      <c r="E964" s="2"/>
      <c r="F964" s="1"/>
      <c r="G964" s="12"/>
      <c r="H964" s="12"/>
      <c r="I964" s="2"/>
    </row>
    <row r="965" spans="2:9" x14ac:dyDescent="0.25">
      <c r="B965" s="1"/>
      <c r="C965" s="12"/>
      <c r="D965" s="12"/>
      <c r="E965" s="2"/>
      <c r="F965" s="1"/>
      <c r="G965" s="12"/>
      <c r="H965" s="12"/>
      <c r="I965" s="2"/>
    </row>
    <row r="966" spans="2:9" x14ac:dyDescent="0.25">
      <c r="B966" s="1"/>
      <c r="C966" s="12"/>
      <c r="D966" s="12"/>
      <c r="E966" s="2"/>
      <c r="F966" s="1"/>
      <c r="G966" s="12"/>
      <c r="H966" s="12"/>
      <c r="I966" s="2"/>
    </row>
    <row r="967" spans="2:9" x14ac:dyDescent="0.25">
      <c r="B967" s="1"/>
      <c r="C967" s="12"/>
      <c r="D967" s="12"/>
      <c r="E967" s="2"/>
      <c r="F967" s="1"/>
      <c r="G967" s="12"/>
      <c r="H967" s="12"/>
      <c r="I967" s="2"/>
    </row>
    <row r="968" spans="2:9" x14ac:dyDescent="0.25">
      <c r="B968" s="1"/>
      <c r="C968" s="12"/>
      <c r="D968" s="12"/>
      <c r="E968" s="2"/>
      <c r="F968" s="1"/>
      <c r="G968" s="12"/>
      <c r="H968" s="12"/>
      <c r="I968" s="2"/>
    </row>
    <row r="969" spans="2:9" x14ac:dyDescent="0.25">
      <c r="B969" s="1"/>
      <c r="C969" s="12"/>
      <c r="D969" s="12"/>
      <c r="E969" s="2"/>
      <c r="F969" s="1"/>
      <c r="G969" s="12"/>
      <c r="H969" s="12"/>
      <c r="I969" s="2"/>
    </row>
    <row r="970" spans="2:9" x14ac:dyDescent="0.25">
      <c r="B970" s="1"/>
      <c r="C970" s="12"/>
      <c r="D970" s="12"/>
      <c r="E970" s="2"/>
      <c r="F970" s="1"/>
      <c r="G970" s="12"/>
      <c r="H970" s="12"/>
      <c r="I970" s="2"/>
    </row>
    <row r="971" spans="2:9" x14ac:dyDescent="0.25">
      <c r="B971" s="1"/>
      <c r="C971" s="12"/>
      <c r="D971" s="12"/>
      <c r="E971" s="2"/>
      <c r="F971" s="1"/>
      <c r="G971" s="12"/>
      <c r="H971" s="12"/>
      <c r="I971" s="2"/>
    </row>
    <row r="972" spans="2:9" x14ac:dyDescent="0.25">
      <c r="B972" s="1"/>
      <c r="C972" s="12"/>
      <c r="D972" s="12"/>
      <c r="E972" s="2"/>
      <c r="F972" s="1"/>
      <c r="G972" s="12"/>
      <c r="H972" s="12"/>
      <c r="I972" s="2"/>
    </row>
    <row r="973" spans="2:9" x14ac:dyDescent="0.25">
      <c r="B973" s="1"/>
      <c r="C973" s="12"/>
      <c r="D973" s="12"/>
      <c r="E973" s="2"/>
      <c r="F973" s="1"/>
      <c r="G973" s="12"/>
      <c r="H973" s="12"/>
      <c r="I973" s="2"/>
    </row>
    <row r="974" spans="2:9" x14ac:dyDescent="0.25">
      <c r="B974" s="1"/>
      <c r="C974" s="12"/>
      <c r="D974" s="12"/>
      <c r="E974" s="2"/>
      <c r="F974" s="1"/>
      <c r="G974" s="12"/>
      <c r="H974" s="12"/>
      <c r="I974" s="2"/>
    </row>
    <row r="975" spans="2:9" x14ac:dyDescent="0.25">
      <c r="B975" s="1"/>
      <c r="C975" s="12"/>
      <c r="D975" s="12"/>
      <c r="E975" s="2"/>
      <c r="F975" s="1"/>
      <c r="G975" s="12"/>
      <c r="H975" s="12"/>
      <c r="I975" s="2"/>
    </row>
    <row r="976" spans="2:9" x14ac:dyDescent="0.25">
      <c r="B976" s="1"/>
      <c r="C976" s="12"/>
      <c r="D976" s="12"/>
      <c r="E976" s="2"/>
      <c r="F976" s="1"/>
      <c r="G976" s="12"/>
      <c r="H976" s="12"/>
      <c r="I976" s="2"/>
    </row>
    <row r="977" spans="2:9" x14ac:dyDescent="0.25">
      <c r="B977" s="1"/>
      <c r="C977" s="12"/>
      <c r="D977" s="12"/>
      <c r="E977" s="2"/>
      <c r="F977" s="1"/>
      <c r="G977" s="12"/>
      <c r="H977" s="12"/>
      <c r="I977" s="2"/>
    </row>
    <row r="978" spans="2:9" x14ac:dyDescent="0.25">
      <c r="B978" s="1"/>
      <c r="C978" s="12"/>
      <c r="D978" s="12"/>
      <c r="E978" s="2"/>
      <c r="F978" s="1"/>
      <c r="G978" s="12"/>
      <c r="H978" s="12"/>
      <c r="I978" s="2"/>
    </row>
    <row r="979" spans="2:9" x14ac:dyDescent="0.25">
      <c r="B979" s="1"/>
      <c r="C979" s="12"/>
      <c r="D979" s="12"/>
      <c r="E979" s="2"/>
      <c r="F979" s="1"/>
      <c r="G979" s="12"/>
      <c r="H979" s="12"/>
      <c r="I979" s="2"/>
    </row>
    <row r="980" spans="2:9" x14ac:dyDescent="0.25">
      <c r="B980" s="1"/>
      <c r="C980" s="12"/>
      <c r="D980" s="12"/>
      <c r="E980" s="2"/>
      <c r="F980" s="1"/>
      <c r="G980" s="12"/>
      <c r="H980" s="12"/>
      <c r="I980" s="2"/>
    </row>
    <row r="981" spans="2:9" x14ac:dyDescent="0.25">
      <c r="B981" s="1"/>
      <c r="C981" s="12"/>
      <c r="D981" s="12"/>
      <c r="E981" s="2"/>
      <c r="F981" s="1"/>
      <c r="G981" s="12"/>
      <c r="H981" s="12"/>
      <c r="I981" s="2"/>
    </row>
    <row r="982" spans="2:9" x14ac:dyDescent="0.25">
      <c r="B982" s="1"/>
      <c r="C982" s="12"/>
      <c r="D982" s="12"/>
      <c r="E982" s="2"/>
      <c r="F982" s="1"/>
      <c r="G982" s="12"/>
      <c r="H982" s="12"/>
      <c r="I982" s="2"/>
    </row>
    <row r="983" spans="2:9" x14ac:dyDescent="0.25">
      <c r="B983" s="1"/>
      <c r="C983" s="12"/>
      <c r="D983" s="12"/>
      <c r="E983" s="2"/>
      <c r="F983" s="1"/>
      <c r="G983" s="12"/>
      <c r="H983" s="12"/>
      <c r="I983" s="2"/>
    </row>
    <row r="984" spans="2:9" x14ac:dyDescent="0.25">
      <c r="B984" s="1"/>
      <c r="C984" s="12"/>
      <c r="D984" s="12"/>
      <c r="E984" s="2"/>
      <c r="F984" s="1"/>
      <c r="G984" s="12"/>
      <c r="H984" s="12"/>
      <c r="I984" s="2"/>
    </row>
    <row r="985" spans="2:9" x14ac:dyDescent="0.25">
      <c r="B985" s="1"/>
      <c r="C985" s="12"/>
      <c r="D985" s="12"/>
      <c r="E985" s="2"/>
      <c r="F985" s="1"/>
      <c r="G985" s="12"/>
      <c r="H985" s="12"/>
      <c r="I985" s="2"/>
    </row>
    <row r="986" spans="2:9" x14ac:dyDescent="0.25">
      <c r="B986" s="1"/>
      <c r="C986" s="12"/>
      <c r="D986" s="12"/>
      <c r="E986" s="2"/>
      <c r="F986" s="1"/>
      <c r="G986" s="12"/>
      <c r="H986" s="12"/>
      <c r="I986" s="2"/>
    </row>
    <row r="987" spans="2:9" x14ac:dyDescent="0.25">
      <c r="B987" s="1"/>
      <c r="C987" s="12"/>
      <c r="D987" s="12"/>
      <c r="E987" s="2"/>
      <c r="F987" s="1"/>
      <c r="G987" s="12"/>
      <c r="H987" s="12"/>
      <c r="I987" s="2"/>
    </row>
    <row r="988" spans="2:9" x14ac:dyDescent="0.25">
      <c r="B988" s="1"/>
      <c r="C988" s="12"/>
      <c r="D988" s="12"/>
      <c r="E988" s="2"/>
      <c r="F988" s="1"/>
      <c r="G988" s="12"/>
      <c r="H988" s="12"/>
      <c r="I988" s="2"/>
    </row>
    <row r="989" spans="2:9" x14ac:dyDescent="0.25">
      <c r="B989" s="1"/>
      <c r="C989" s="12"/>
      <c r="D989" s="12"/>
      <c r="E989" s="2"/>
      <c r="F989" s="1"/>
      <c r="G989" s="12"/>
      <c r="H989" s="12"/>
      <c r="I989" s="2"/>
    </row>
    <row r="990" spans="2:9" x14ac:dyDescent="0.25">
      <c r="B990" s="1"/>
      <c r="C990" s="12"/>
      <c r="D990" s="12"/>
      <c r="E990" s="2"/>
      <c r="F990" s="1"/>
      <c r="G990" s="12"/>
      <c r="H990" s="12"/>
      <c r="I990" s="2"/>
    </row>
    <row r="991" spans="2:9" x14ac:dyDescent="0.25">
      <c r="B991" s="1"/>
      <c r="C991" s="12"/>
      <c r="D991" s="12"/>
      <c r="E991" s="2"/>
      <c r="F991" s="1"/>
      <c r="G991" s="12"/>
      <c r="H991" s="12"/>
      <c r="I991" s="2"/>
    </row>
    <row r="992" spans="2:9" x14ac:dyDescent="0.25">
      <c r="B992" s="1"/>
      <c r="C992" s="12"/>
      <c r="D992" s="12"/>
      <c r="E992" s="2"/>
      <c r="F992" s="1"/>
      <c r="G992" s="12"/>
      <c r="H992" s="12"/>
      <c r="I992" s="2"/>
    </row>
    <row r="993" spans="2:9" x14ac:dyDescent="0.25">
      <c r="B993" s="1"/>
      <c r="C993" s="12"/>
      <c r="D993" s="12"/>
      <c r="E993" s="2"/>
      <c r="F993" s="1"/>
      <c r="G993" s="12"/>
      <c r="H993" s="12"/>
      <c r="I993" s="2"/>
    </row>
    <row r="994" spans="2:9" x14ac:dyDescent="0.25">
      <c r="B994" s="1"/>
      <c r="C994" s="12"/>
      <c r="D994" s="12"/>
      <c r="E994" s="2"/>
      <c r="F994" s="1"/>
      <c r="G994" s="12"/>
      <c r="H994" s="12"/>
      <c r="I994" s="2"/>
    </row>
    <row r="995" spans="2:9" x14ac:dyDescent="0.25">
      <c r="B995" s="1"/>
      <c r="C995" s="12"/>
      <c r="D995" s="12"/>
      <c r="E995" s="2"/>
      <c r="F995" s="1"/>
      <c r="G995" s="12"/>
      <c r="H995" s="12"/>
      <c r="I995" s="2"/>
    </row>
    <row r="996" spans="2:9" x14ac:dyDescent="0.25">
      <c r="B996" s="1"/>
      <c r="C996" s="12"/>
      <c r="D996" s="12"/>
      <c r="E996" s="2"/>
      <c r="F996" s="1"/>
      <c r="G996" s="12"/>
      <c r="H996" s="12"/>
      <c r="I996" s="2"/>
    </row>
    <row r="997" spans="2:9" x14ac:dyDescent="0.25">
      <c r="B997" s="1"/>
      <c r="C997" s="12"/>
      <c r="D997" s="12"/>
      <c r="E997" s="2"/>
      <c r="F997" s="1"/>
      <c r="G997" s="12"/>
      <c r="H997" s="12"/>
      <c r="I997" s="2"/>
    </row>
    <row r="998" spans="2:9" x14ac:dyDescent="0.25">
      <c r="B998" s="1"/>
      <c r="C998" s="12"/>
      <c r="D998" s="12"/>
      <c r="E998" s="2"/>
      <c r="F998" s="1"/>
      <c r="G998" s="12"/>
      <c r="H998" s="12"/>
      <c r="I998" s="2"/>
    </row>
    <row r="999" spans="2:9" x14ac:dyDescent="0.25">
      <c r="B999" s="1"/>
      <c r="C999" s="12"/>
      <c r="D999" s="12"/>
      <c r="E999" s="2"/>
      <c r="F999" s="1"/>
      <c r="G999" s="12"/>
      <c r="H999" s="12"/>
      <c r="I999" s="2"/>
    </row>
    <row r="1000" spans="2:9" x14ac:dyDescent="0.25">
      <c r="B1000" s="1"/>
      <c r="C1000" s="12"/>
      <c r="D1000" s="12"/>
      <c r="E1000" s="2"/>
      <c r="F1000" s="1"/>
      <c r="G1000" s="12"/>
      <c r="H1000" s="12"/>
      <c r="I1000" s="2"/>
    </row>
    <row r="1001" spans="2:9" x14ac:dyDescent="0.25">
      <c r="B1001" s="1"/>
      <c r="C1001" s="12"/>
      <c r="D1001" s="12"/>
      <c r="E1001" s="2"/>
      <c r="F1001" s="1"/>
      <c r="G1001" s="12"/>
      <c r="H1001" s="12"/>
      <c r="I1001" s="2"/>
    </row>
    <row r="1002" spans="2:9" x14ac:dyDescent="0.25">
      <c r="B1002" s="1"/>
      <c r="C1002" s="12"/>
      <c r="D1002" s="12"/>
      <c r="E1002" s="2"/>
      <c r="F1002" s="1"/>
      <c r="G1002" s="12"/>
      <c r="H1002" s="12"/>
      <c r="I1002" s="2"/>
    </row>
    <row r="1003" spans="2:9" x14ac:dyDescent="0.25">
      <c r="B1003" s="1"/>
      <c r="C1003" s="12"/>
      <c r="D1003" s="12"/>
      <c r="E1003" s="2"/>
      <c r="F1003" s="1"/>
      <c r="G1003" s="12"/>
      <c r="H1003" s="12"/>
      <c r="I1003" s="2"/>
    </row>
    <row r="1004" spans="2:9" x14ac:dyDescent="0.25">
      <c r="B1004" s="1"/>
      <c r="C1004" s="12"/>
      <c r="D1004" s="12"/>
      <c r="E1004" s="2"/>
      <c r="F1004" s="1"/>
      <c r="G1004" s="12"/>
      <c r="H1004" s="12"/>
      <c r="I1004" s="2"/>
    </row>
    <row r="1005" spans="2:9" x14ac:dyDescent="0.25">
      <c r="B1005" s="1"/>
      <c r="C1005" s="12"/>
      <c r="D1005" s="12"/>
      <c r="E1005" s="2"/>
      <c r="F1005" s="1"/>
      <c r="G1005" s="12"/>
      <c r="H1005" s="12"/>
      <c r="I1005" s="2"/>
    </row>
    <row r="1006" spans="2:9" x14ac:dyDescent="0.25">
      <c r="B1006" s="1"/>
      <c r="C1006" s="12"/>
      <c r="D1006" s="12"/>
      <c r="E1006" s="2"/>
      <c r="F1006" s="1"/>
      <c r="G1006" s="12"/>
      <c r="H1006" s="12"/>
      <c r="I1006" s="2"/>
    </row>
    <row r="1007" spans="2:9" x14ac:dyDescent="0.25">
      <c r="B1007" s="1"/>
      <c r="C1007" s="12"/>
      <c r="D1007" s="12"/>
      <c r="E1007" s="2"/>
      <c r="F1007" s="1"/>
      <c r="G1007" s="12"/>
      <c r="H1007" s="12"/>
      <c r="I1007" s="2"/>
    </row>
    <row r="1008" spans="2:9" x14ac:dyDescent="0.25">
      <c r="B1008" s="1"/>
      <c r="C1008" s="12"/>
      <c r="D1008" s="12"/>
      <c r="E1008" s="2"/>
      <c r="F1008" s="1"/>
      <c r="G1008" s="12"/>
      <c r="H1008" s="12"/>
      <c r="I1008" s="2"/>
    </row>
    <row r="1009" spans="2:9" x14ac:dyDescent="0.25">
      <c r="B1009" s="1"/>
      <c r="C1009" s="12"/>
      <c r="D1009" s="12"/>
      <c r="E1009" s="2"/>
      <c r="F1009" s="1"/>
      <c r="G1009" s="12"/>
      <c r="H1009" s="12"/>
      <c r="I1009" s="2"/>
    </row>
    <row r="1010" spans="2:9" x14ac:dyDescent="0.25">
      <c r="B1010" s="1"/>
      <c r="C1010" s="12"/>
      <c r="D1010" s="12"/>
      <c r="E1010" s="2"/>
      <c r="F1010" s="1"/>
      <c r="G1010" s="12"/>
      <c r="H1010" s="12"/>
      <c r="I1010" s="2"/>
    </row>
    <row r="1011" spans="2:9" x14ac:dyDescent="0.25">
      <c r="B1011" s="1"/>
      <c r="C1011" s="12"/>
      <c r="D1011" s="12"/>
      <c r="E1011" s="2"/>
      <c r="F1011" s="1"/>
      <c r="G1011" s="12"/>
      <c r="H1011" s="12"/>
      <c r="I1011" s="2"/>
    </row>
    <row r="1012" spans="2:9" x14ac:dyDescent="0.25">
      <c r="B1012" s="1"/>
      <c r="C1012" s="12"/>
      <c r="D1012" s="12"/>
      <c r="E1012" s="2"/>
      <c r="F1012" s="1"/>
      <c r="G1012" s="12"/>
      <c r="H1012" s="12"/>
      <c r="I1012" s="2"/>
    </row>
    <row r="1013" spans="2:9" x14ac:dyDescent="0.25">
      <c r="B1013" s="1"/>
      <c r="C1013" s="12"/>
      <c r="D1013" s="12"/>
      <c r="E1013" s="2"/>
      <c r="F1013" s="1"/>
      <c r="G1013" s="12"/>
      <c r="H1013" s="12"/>
      <c r="I1013" s="2"/>
    </row>
    <row r="1014" spans="2:9" x14ac:dyDescent="0.25">
      <c r="B1014" s="1"/>
      <c r="C1014" s="12"/>
      <c r="D1014" s="12"/>
      <c r="E1014" s="2"/>
      <c r="F1014" s="1"/>
      <c r="G1014" s="12"/>
      <c r="H1014" s="12"/>
      <c r="I1014" s="2"/>
    </row>
    <row r="1015" spans="2:9" x14ac:dyDescent="0.25">
      <c r="B1015" s="1"/>
      <c r="C1015" s="12"/>
      <c r="D1015" s="12"/>
      <c r="E1015" s="2"/>
      <c r="F1015" s="1"/>
      <c r="G1015" s="12"/>
      <c r="H1015" s="12"/>
      <c r="I1015" s="2"/>
    </row>
    <row r="1016" spans="2:9" x14ac:dyDescent="0.25">
      <c r="B1016" s="1"/>
      <c r="C1016" s="12"/>
      <c r="D1016" s="12"/>
      <c r="E1016" s="2"/>
      <c r="F1016" s="1"/>
      <c r="G1016" s="12"/>
      <c r="H1016" s="12"/>
      <c r="I1016" s="2"/>
    </row>
    <row r="1017" spans="2:9" x14ac:dyDescent="0.25">
      <c r="B1017" s="1"/>
      <c r="C1017" s="12"/>
      <c r="D1017" s="12"/>
      <c r="E1017" s="2"/>
      <c r="F1017" s="1"/>
      <c r="G1017" s="12"/>
      <c r="H1017" s="12"/>
      <c r="I1017" s="2"/>
    </row>
    <row r="1018" spans="2:9" x14ac:dyDescent="0.25">
      <c r="B1018" s="1"/>
      <c r="C1018" s="12"/>
      <c r="D1018" s="12"/>
      <c r="E1018" s="2"/>
      <c r="F1018" s="1"/>
      <c r="G1018" s="12"/>
      <c r="H1018" s="12"/>
      <c r="I1018" s="2"/>
    </row>
    <row r="1019" spans="2:9" x14ac:dyDescent="0.25">
      <c r="B1019" s="1"/>
      <c r="C1019" s="12"/>
      <c r="D1019" s="12"/>
      <c r="E1019" s="2"/>
      <c r="F1019" s="1"/>
      <c r="G1019" s="12"/>
      <c r="H1019" s="12"/>
      <c r="I1019" s="2"/>
    </row>
    <row r="1020" spans="2:9" x14ac:dyDescent="0.25">
      <c r="B1020" s="1"/>
      <c r="C1020" s="12"/>
      <c r="D1020" s="12"/>
      <c r="E1020" s="2"/>
      <c r="F1020" s="1"/>
      <c r="G1020" s="12"/>
      <c r="H1020" s="12"/>
      <c r="I1020" s="2"/>
    </row>
    <row r="1021" spans="2:9" x14ac:dyDescent="0.25">
      <c r="B1021" s="1"/>
      <c r="C1021" s="12"/>
      <c r="D1021" s="12"/>
      <c r="E1021" s="2"/>
      <c r="F1021" s="1"/>
      <c r="G1021" s="12"/>
      <c r="H1021" s="12"/>
      <c r="I1021" s="2"/>
    </row>
    <row r="1022" spans="2:9" x14ac:dyDescent="0.25">
      <c r="B1022" s="1"/>
      <c r="C1022" s="12"/>
      <c r="D1022" s="12"/>
      <c r="E1022" s="2"/>
      <c r="F1022" s="1"/>
      <c r="G1022" s="12"/>
      <c r="H1022" s="12"/>
      <c r="I1022" s="2"/>
    </row>
    <row r="1023" spans="2:9" x14ac:dyDescent="0.25">
      <c r="B1023" s="1"/>
      <c r="C1023" s="12"/>
      <c r="D1023" s="12"/>
      <c r="E1023" s="2"/>
      <c r="F1023" s="1"/>
      <c r="G1023" s="12"/>
      <c r="H1023" s="12"/>
      <c r="I1023" s="2"/>
    </row>
    <row r="1024" spans="2:9" x14ac:dyDescent="0.25">
      <c r="B1024" s="1"/>
      <c r="C1024" s="12"/>
      <c r="D1024" s="12"/>
      <c r="E1024" s="2"/>
      <c r="F1024" s="1"/>
      <c r="G1024" s="12"/>
      <c r="H1024" s="12"/>
      <c r="I1024" s="2"/>
    </row>
    <row r="1025" spans="2:9" x14ac:dyDescent="0.25">
      <c r="B1025" s="1"/>
      <c r="C1025" s="12"/>
      <c r="D1025" s="12"/>
      <c r="E1025" s="2"/>
      <c r="F1025" s="1"/>
      <c r="G1025" s="12"/>
      <c r="H1025" s="12"/>
      <c r="I1025" s="2"/>
    </row>
    <row r="1026" spans="2:9" x14ac:dyDescent="0.25">
      <c r="B1026" s="1"/>
      <c r="C1026" s="12"/>
      <c r="D1026" s="12"/>
      <c r="E1026" s="2"/>
      <c r="F1026" s="1"/>
      <c r="G1026" s="12"/>
      <c r="H1026" s="12"/>
      <c r="I1026" s="2"/>
    </row>
    <row r="1027" spans="2:9" x14ac:dyDescent="0.25">
      <c r="B1027" s="1"/>
      <c r="C1027" s="12"/>
      <c r="D1027" s="12"/>
      <c r="E1027" s="2"/>
      <c r="F1027" s="1"/>
      <c r="G1027" s="12"/>
      <c r="H1027" s="12"/>
      <c r="I1027" s="2"/>
    </row>
    <row r="1028" spans="2:9" x14ac:dyDescent="0.25">
      <c r="B1028" s="1"/>
      <c r="C1028" s="12"/>
      <c r="D1028" s="12"/>
      <c r="E1028" s="2"/>
      <c r="F1028" s="1"/>
      <c r="G1028" s="12"/>
      <c r="H1028" s="12"/>
      <c r="I1028" s="2"/>
    </row>
    <row r="1029" spans="2:9" x14ac:dyDescent="0.25">
      <c r="B1029" s="1"/>
      <c r="C1029" s="12"/>
      <c r="D1029" s="12"/>
      <c r="E1029" s="2"/>
      <c r="F1029" s="1"/>
      <c r="G1029" s="12"/>
      <c r="H1029" s="12"/>
      <c r="I1029" s="2"/>
    </row>
    <row r="1030" spans="2:9" x14ac:dyDescent="0.25">
      <c r="B1030" s="1"/>
      <c r="C1030" s="12"/>
      <c r="D1030" s="12"/>
      <c r="E1030" s="2"/>
      <c r="F1030" s="1"/>
      <c r="G1030" s="12"/>
      <c r="H1030" s="12"/>
      <c r="I1030" s="2"/>
    </row>
    <row r="1031" spans="2:9" x14ac:dyDescent="0.25">
      <c r="B1031" s="1"/>
      <c r="C1031" s="12"/>
      <c r="D1031" s="12"/>
      <c r="E1031" s="2"/>
      <c r="F1031" s="1"/>
      <c r="G1031" s="12"/>
      <c r="H1031" s="12"/>
      <c r="I1031" s="2"/>
    </row>
    <row r="1032" spans="2:9" x14ac:dyDescent="0.25">
      <c r="B1032" s="1"/>
      <c r="C1032" s="12"/>
      <c r="D1032" s="12"/>
      <c r="E1032" s="2"/>
      <c r="F1032" s="1"/>
      <c r="G1032" s="12"/>
      <c r="H1032" s="12"/>
      <c r="I1032" s="2"/>
    </row>
    <row r="1033" spans="2:9" x14ac:dyDescent="0.25">
      <c r="B1033" s="1"/>
      <c r="C1033" s="12"/>
      <c r="D1033" s="12"/>
      <c r="E1033" s="2"/>
      <c r="F1033" s="1"/>
      <c r="G1033" s="12"/>
      <c r="H1033" s="12"/>
      <c r="I1033" s="2"/>
    </row>
    <row r="1034" spans="2:9" x14ac:dyDescent="0.25">
      <c r="B1034" s="1"/>
      <c r="C1034" s="12"/>
      <c r="D1034" s="12"/>
      <c r="E1034" s="2"/>
      <c r="F1034" s="1"/>
      <c r="G1034" s="12"/>
      <c r="H1034" s="12"/>
      <c r="I1034" s="2"/>
    </row>
    <row r="1035" spans="2:9" x14ac:dyDescent="0.25">
      <c r="B1035" s="1"/>
      <c r="C1035" s="12"/>
      <c r="D1035" s="12"/>
      <c r="E1035" s="2"/>
      <c r="F1035" s="1"/>
      <c r="G1035" s="12"/>
      <c r="H1035" s="12"/>
      <c r="I1035" s="2"/>
    </row>
    <row r="1036" spans="2:9" x14ac:dyDescent="0.25">
      <c r="B1036" s="1"/>
      <c r="C1036" s="12"/>
      <c r="D1036" s="12"/>
      <c r="E1036" s="2"/>
      <c r="F1036" s="1"/>
      <c r="G1036" s="12"/>
      <c r="H1036" s="12"/>
      <c r="I1036" s="2"/>
    </row>
    <row r="1037" spans="2:9" x14ac:dyDescent="0.25">
      <c r="B1037" s="1"/>
      <c r="C1037" s="12"/>
      <c r="D1037" s="12"/>
      <c r="E1037" s="2"/>
      <c r="F1037" s="1"/>
      <c r="G1037" s="12"/>
      <c r="H1037" s="12"/>
      <c r="I1037" s="2"/>
    </row>
    <row r="1038" spans="2:9" x14ac:dyDescent="0.25">
      <c r="B1038" s="1"/>
      <c r="C1038" s="12"/>
      <c r="D1038" s="12"/>
      <c r="E1038" s="2"/>
      <c r="F1038" s="1"/>
      <c r="G1038" s="12"/>
      <c r="H1038" s="12"/>
      <c r="I1038" s="2"/>
    </row>
    <row r="1039" spans="2:9" x14ac:dyDescent="0.25">
      <c r="B1039" s="1"/>
      <c r="C1039" s="12"/>
      <c r="D1039" s="12"/>
      <c r="E1039" s="2"/>
      <c r="F1039" s="1"/>
      <c r="G1039" s="12"/>
      <c r="H1039" s="12"/>
      <c r="I1039" s="2"/>
    </row>
    <row r="1040" spans="2:9" x14ac:dyDescent="0.25">
      <c r="B1040" s="1"/>
      <c r="C1040" s="12"/>
      <c r="D1040" s="12"/>
      <c r="E1040" s="2"/>
      <c r="F1040" s="1"/>
      <c r="G1040" s="12"/>
      <c r="H1040" s="12"/>
      <c r="I1040" s="2"/>
    </row>
    <row r="1041" spans="2:9" x14ac:dyDescent="0.25">
      <c r="B1041" s="1"/>
      <c r="C1041" s="12"/>
      <c r="D1041" s="12"/>
      <c r="E1041" s="2"/>
      <c r="F1041" s="1"/>
      <c r="G1041" s="12"/>
      <c r="H1041" s="12"/>
      <c r="I1041" s="2"/>
    </row>
    <row r="1042" spans="2:9" x14ac:dyDescent="0.25">
      <c r="B1042" s="1"/>
      <c r="C1042" s="12"/>
      <c r="D1042" s="12"/>
      <c r="E1042" s="2"/>
      <c r="F1042" s="1"/>
      <c r="G1042" s="12"/>
      <c r="H1042" s="12"/>
      <c r="I1042" s="2"/>
    </row>
    <row r="1043" spans="2:9" x14ac:dyDescent="0.25">
      <c r="B1043" s="1"/>
      <c r="C1043" s="12"/>
      <c r="D1043" s="12"/>
      <c r="E1043" s="2"/>
      <c r="F1043" s="1"/>
      <c r="G1043" s="12"/>
      <c r="H1043" s="12"/>
      <c r="I1043" s="2"/>
    </row>
    <row r="1044" spans="2:9" x14ac:dyDescent="0.25">
      <c r="B1044" s="1"/>
      <c r="C1044" s="12"/>
      <c r="D1044" s="12"/>
      <c r="E1044" s="2"/>
      <c r="F1044" s="1"/>
      <c r="G1044" s="12"/>
      <c r="H1044" s="12"/>
      <c r="I1044" s="2"/>
    </row>
    <row r="1045" spans="2:9" x14ac:dyDescent="0.25">
      <c r="B1045" s="1"/>
      <c r="C1045" s="12"/>
      <c r="D1045" s="12"/>
      <c r="E1045" s="2"/>
      <c r="F1045" s="1"/>
      <c r="G1045" s="12"/>
      <c r="H1045" s="12"/>
      <c r="I1045" s="2"/>
    </row>
    <row r="1046" spans="2:9" x14ac:dyDescent="0.25">
      <c r="B1046" s="1"/>
      <c r="C1046" s="12"/>
      <c r="D1046" s="12"/>
      <c r="E1046" s="2"/>
      <c r="F1046" s="1"/>
      <c r="G1046" s="12"/>
      <c r="H1046" s="12"/>
      <c r="I1046" s="2"/>
    </row>
    <row r="1047" spans="2:9" x14ac:dyDescent="0.25">
      <c r="B1047" s="1"/>
      <c r="C1047" s="12"/>
      <c r="D1047" s="12"/>
      <c r="E1047" s="2"/>
      <c r="F1047" s="1"/>
      <c r="G1047" s="12"/>
      <c r="H1047" s="12"/>
      <c r="I1047" s="2"/>
    </row>
    <row r="1048" spans="2:9" x14ac:dyDescent="0.25">
      <c r="B1048" s="1"/>
      <c r="C1048" s="12"/>
      <c r="D1048" s="12"/>
      <c r="E1048" s="2"/>
      <c r="F1048" s="1"/>
      <c r="G1048" s="12"/>
      <c r="H1048" s="12"/>
      <c r="I1048" s="2"/>
    </row>
    <row r="1049" spans="2:9" x14ac:dyDescent="0.25">
      <c r="B1049" s="1"/>
      <c r="C1049" s="12"/>
      <c r="D1049" s="12"/>
      <c r="E1049" s="2"/>
      <c r="F1049" s="1"/>
      <c r="G1049" s="12"/>
      <c r="H1049" s="12"/>
      <c r="I1049" s="2"/>
    </row>
    <row r="1050" spans="2:9" x14ac:dyDescent="0.25">
      <c r="B1050" s="1"/>
      <c r="C1050" s="12"/>
      <c r="D1050" s="12"/>
      <c r="E1050" s="2"/>
      <c r="F1050" s="1"/>
      <c r="G1050" s="12"/>
      <c r="H1050" s="12"/>
      <c r="I1050" s="2"/>
    </row>
    <row r="1051" spans="2:9" x14ac:dyDescent="0.25">
      <c r="B1051" s="1"/>
      <c r="C1051" s="12"/>
      <c r="D1051" s="12"/>
      <c r="E1051" s="2"/>
      <c r="F1051" s="1"/>
      <c r="G1051" s="12"/>
      <c r="H1051" s="12"/>
      <c r="I1051" s="2"/>
    </row>
    <row r="1052" spans="2:9" x14ac:dyDescent="0.25">
      <c r="B1052" s="1"/>
      <c r="C1052" s="12"/>
      <c r="D1052" s="12"/>
      <c r="E1052" s="2"/>
      <c r="F1052" s="1"/>
      <c r="G1052" s="12"/>
      <c r="H1052" s="12"/>
      <c r="I1052" s="2"/>
    </row>
    <row r="1053" spans="2:9" x14ac:dyDescent="0.25">
      <c r="B1053" s="1"/>
      <c r="C1053" s="12"/>
      <c r="D1053" s="12"/>
      <c r="E1053" s="2"/>
      <c r="F1053" s="1"/>
      <c r="G1053" s="12"/>
      <c r="H1053" s="12"/>
      <c r="I1053" s="2"/>
    </row>
    <row r="1054" spans="2:9" x14ac:dyDescent="0.25">
      <c r="B1054" s="1"/>
      <c r="C1054" s="12"/>
      <c r="D1054" s="12"/>
      <c r="E1054" s="2"/>
      <c r="F1054" s="1"/>
      <c r="G1054" s="12"/>
      <c r="H1054" s="12"/>
      <c r="I1054" s="2"/>
    </row>
    <row r="1055" spans="2:9" x14ac:dyDescent="0.25">
      <c r="B1055" s="1"/>
      <c r="C1055" s="12"/>
      <c r="D1055" s="12"/>
      <c r="E1055" s="2"/>
      <c r="F1055" s="1"/>
      <c r="G1055" s="12"/>
      <c r="H1055" s="12"/>
      <c r="I1055" s="2"/>
    </row>
    <row r="1056" spans="2:9" x14ac:dyDescent="0.25">
      <c r="B1056" s="1"/>
      <c r="C1056" s="12"/>
      <c r="D1056" s="12"/>
      <c r="E1056" s="2"/>
      <c r="F1056" s="1"/>
      <c r="G1056" s="12"/>
      <c r="H1056" s="12"/>
      <c r="I1056" s="2"/>
    </row>
    <row r="1057" spans="2:9" x14ac:dyDescent="0.25">
      <c r="B1057" s="1"/>
      <c r="C1057" s="12"/>
      <c r="D1057" s="12"/>
      <c r="E1057" s="2"/>
      <c r="F1057" s="1"/>
      <c r="G1057" s="12"/>
      <c r="H1057" s="12"/>
      <c r="I1057" s="2"/>
    </row>
    <row r="1058" spans="2:9" x14ac:dyDescent="0.25">
      <c r="B1058" s="1"/>
      <c r="C1058" s="12"/>
      <c r="D1058" s="12"/>
      <c r="E1058" s="2"/>
      <c r="F1058" s="1"/>
      <c r="G1058" s="12"/>
      <c r="H1058" s="12"/>
      <c r="I1058" s="2"/>
    </row>
    <row r="1059" spans="2:9" x14ac:dyDescent="0.25">
      <c r="B1059" s="1"/>
      <c r="C1059" s="12"/>
      <c r="D1059" s="12"/>
      <c r="E1059" s="2"/>
      <c r="F1059" s="1"/>
      <c r="G1059" s="12"/>
      <c r="H1059" s="12"/>
      <c r="I1059" s="2"/>
    </row>
    <row r="1060" spans="2:9" x14ac:dyDescent="0.25">
      <c r="B1060" s="1"/>
      <c r="C1060" s="12"/>
      <c r="D1060" s="12"/>
      <c r="E1060" s="2"/>
      <c r="F1060" s="1"/>
      <c r="G1060" s="12"/>
      <c r="H1060" s="12"/>
      <c r="I1060" s="2"/>
    </row>
    <row r="1061" spans="2:9" x14ac:dyDescent="0.25">
      <c r="B1061" s="1"/>
      <c r="C1061" s="12"/>
      <c r="D1061" s="12"/>
      <c r="E1061" s="2"/>
      <c r="F1061" s="1"/>
      <c r="G1061" s="12"/>
      <c r="H1061" s="12"/>
      <c r="I1061" s="2"/>
    </row>
    <row r="1062" spans="2:9" x14ac:dyDescent="0.25">
      <c r="B1062" s="1"/>
      <c r="C1062" s="12"/>
      <c r="D1062" s="12"/>
      <c r="E1062" s="2"/>
      <c r="F1062" s="1"/>
      <c r="G1062" s="12"/>
      <c r="H1062" s="12"/>
      <c r="I1062" s="2"/>
    </row>
    <row r="1063" spans="2:9" x14ac:dyDescent="0.25">
      <c r="B1063" s="1"/>
      <c r="C1063" s="12"/>
      <c r="D1063" s="12"/>
      <c r="E1063" s="2"/>
      <c r="F1063" s="1"/>
      <c r="G1063" s="12"/>
      <c r="H1063" s="12"/>
      <c r="I1063" s="2"/>
    </row>
    <row r="1064" spans="2:9" x14ac:dyDescent="0.25">
      <c r="B1064" s="1"/>
      <c r="C1064" s="12"/>
      <c r="D1064" s="12"/>
      <c r="E1064" s="2"/>
      <c r="F1064" s="1"/>
      <c r="G1064" s="12"/>
      <c r="H1064" s="12"/>
      <c r="I1064" s="2"/>
    </row>
    <row r="1065" spans="2:9" x14ac:dyDescent="0.25">
      <c r="B1065" s="1"/>
      <c r="C1065" s="12"/>
      <c r="D1065" s="12"/>
      <c r="E1065" s="2"/>
      <c r="F1065" s="1"/>
      <c r="G1065" s="12"/>
      <c r="H1065" s="12"/>
      <c r="I1065" s="2"/>
    </row>
    <row r="1066" spans="2:9" x14ac:dyDescent="0.25">
      <c r="B1066" s="1"/>
      <c r="C1066" s="12"/>
      <c r="D1066" s="12"/>
      <c r="E1066" s="2"/>
      <c r="F1066" s="1"/>
      <c r="G1066" s="12"/>
      <c r="H1066" s="12"/>
      <c r="I1066" s="2"/>
    </row>
    <row r="1067" spans="2:9" x14ac:dyDescent="0.25">
      <c r="B1067" s="1"/>
      <c r="C1067" s="12"/>
      <c r="D1067" s="12"/>
      <c r="E1067" s="2"/>
      <c r="F1067" s="1"/>
      <c r="G1067" s="12"/>
      <c r="H1067" s="12"/>
      <c r="I1067" s="2"/>
    </row>
    <row r="1068" spans="2:9" x14ac:dyDescent="0.25">
      <c r="B1068" s="1"/>
      <c r="C1068" s="12"/>
      <c r="D1068" s="12"/>
      <c r="E1068" s="2"/>
      <c r="F1068" s="1"/>
      <c r="G1068" s="12"/>
      <c r="H1068" s="12"/>
      <c r="I1068" s="2"/>
    </row>
    <row r="1069" spans="2:9" x14ac:dyDescent="0.25">
      <c r="B1069" s="1"/>
      <c r="C1069" s="12"/>
      <c r="D1069" s="12"/>
      <c r="E1069" s="2"/>
      <c r="F1069" s="1"/>
      <c r="G1069" s="12"/>
      <c r="H1069" s="12"/>
      <c r="I1069" s="2"/>
    </row>
    <row r="1070" spans="2:9" x14ac:dyDescent="0.25">
      <c r="B1070" s="1"/>
      <c r="C1070" s="12"/>
      <c r="D1070" s="12"/>
      <c r="E1070" s="2"/>
      <c r="F1070" s="1"/>
      <c r="G1070" s="12"/>
      <c r="H1070" s="12"/>
      <c r="I1070" s="2"/>
    </row>
    <row r="1071" spans="2:9" x14ac:dyDescent="0.25">
      <c r="B1071" s="1"/>
      <c r="C1071" s="12"/>
      <c r="D1071" s="12"/>
      <c r="E1071" s="2"/>
      <c r="F1071" s="1"/>
      <c r="G1071" s="12"/>
      <c r="H1071" s="12"/>
      <c r="I1071" s="2"/>
    </row>
    <row r="1072" spans="2:9" x14ac:dyDescent="0.25">
      <c r="B1072" s="1"/>
      <c r="C1072" s="12"/>
      <c r="D1072" s="12"/>
      <c r="E1072" s="2"/>
      <c r="F1072" s="1"/>
      <c r="G1072" s="12"/>
      <c r="H1072" s="12"/>
      <c r="I1072" s="2"/>
    </row>
    <row r="1073" spans="2:9" x14ac:dyDescent="0.25">
      <c r="B1073" s="1"/>
      <c r="C1073" s="12"/>
      <c r="D1073" s="12"/>
      <c r="E1073" s="2"/>
      <c r="F1073" s="1"/>
      <c r="G1073" s="12"/>
      <c r="H1073" s="12"/>
      <c r="I1073" s="2"/>
    </row>
    <row r="1074" spans="2:9" x14ac:dyDescent="0.25">
      <c r="B1074" s="1"/>
      <c r="C1074" s="12"/>
      <c r="D1074" s="12"/>
      <c r="E1074" s="2"/>
      <c r="F1074" s="1"/>
      <c r="G1074" s="12"/>
      <c r="H1074" s="12"/>
      <c r="I1074" s="2"/>
    </row>
    <row r="1075" spans="2:9" x14ac:dyDescent="0.25">
      <c r="B1075" s="1"/>
      <c r="C1075" s="12"/>
      <c r="D1075" s="12"/>
      <c r="E1075" s="2"/>
      <c r="F1075" s="1"/>
      <c r="G1075" s="12"/>
      <c r="H1075" s="12"/>
      <c r="I1075" s="2"/>
    </row>
    <row r="1076" spans="2:9" x14ac:dyDescent="0.25">
      <c r="B1076" s="1"/>
      <c r="C1076" s="12"/>
      <c r="D1076" s="12"/>
      <c r="E1076" s="2"/>
      <c r="F1076" s="1"/>
      <c r="G1076" s="12"/>
      <c r="H1076" s="12"/>
      <c r="I1076" s="2"/>
    </row>
    <row r="1077" spans="2:9" x14ac:dyDescent="0.25">
      <c r="B1077" s="1"/>
      <c r="C1077" s="12"/>
      <c r="D1077" s="12"/>
      <c r="E1077" s="2"/>
      <c r="F1077" s="1"/>
      <c r="G1077" s="12"/>
      <c r="H1077" s="12"/>
      <c r="I1077" s="2"/>
    </row>
    <row r="1078" spans="2:9" x14ac:dyDescent="0.25">
      <c r="B1078" s="1"/>
      <c r="C1078" s="12"/>
      <c r="D1078" s="12"/>
      <c r="E1078" s="2"/>
      <c r="F1078" s="1"/>
      <c r="G1078" s="12"/>
      <c r="H1078" s="12"/>
      <c r="I1078" s="2"/>
    </row>
    <row r="1079" spans="2:9" x14ac:dyDescent="0.25">
      <c r="B1079" s="1"/>
      <c r="C1079" s="12"/>
      <c r="D1079" s="12"/>
      <c r="E1079" s="2"/>
      <c r="F1079" s="1"/>
      <c r="G1079" s="12"/>
      <c r="H1079" s="12"/>
      <c r="I1079" s="2"/>
    </row>
    <row r="1080" spans="2:9" x14ac:dyDescent="0.25">
      <c r="B1080" s="1"/>
      <c r="C1080" s="12"/>
      <c r="D1080" s="12"/>
      <c r="E1080" s="2"/>
      <c r="F1080" s="1"/>
      <c r="G1080" s="12"/>
      <c r="H1080" s="12"/>
      <c r="I1080" s="2"/>
    </row>
    <row r="1081" spans="2:9" x14ac:dyDescent="0.25">
      <c r="B1081" s="1"/>
      <c r="C1081" s="12"/>
      <c r="D1081" s="12"/>
      <c r="E1081" s="2"/>
      <c r="F1081" s="1"/>
      <c r="G1081" s="12"/>
      <c r="H1081" s="12"/>
      <c r="I1081" s="2"/>
    </row>
    <row r="1082" spans="2:9" x14ac:dyDescent="0.25">
      <c r="B1082" s="1"/>
      <c r="C1082" s="12"/>
      <c r="D1082" s="12"/>
      <c r="E1082" s="2"/>
      <c r="F1082" s="1"/>
      <c r="G1082" s="12"/>
      <c r="H1082" s="12"/>
      <c r="I1082" s="2"/>
    </row>
    <row r="1083" spans="2:9" x14ac:dyDescent="0.25">
      <c r="B1083" s="1"/>
      <c r="C1083" s="12"/>
      <c r="D1083" s="12"/>
      <c r="E1083" s="2"/>
      <c r="F1083" s="1"/>
      <c r="G1083" s="12"/>
      <c r="H1083" s="12"/>
      <c r="I1083" s="2"/>
    </row>
    <row r="1084" spans="2:9" x14ac:dyDescent="0.25">
      <c r="B1084" s="1"/>
      <c r="C1084" s="12"/>
      <c r="D1084" s="12"/>
      <c r="E1084" s="2"/>
      <c r="F1084" s="1"/>
      <c r="G1084" s="12"/>
      <c r="H1084" s="12"/>
      <c r="I1084" s="2"/>
    </row>
    <row r="1085" spans="2:9" x14ac:dyDescent="0.25">
      <c r="B1085" s="1"/>
      <c r="C1085" s="12"/>
      <c r="D1085" s="12"/>
      <c r="E1085" s="2"/>
      <c r="F1085" s="1"/>
      <c r="G1085" s="12"/>
      <c r="H1085" s="12"/>
      <c r="I1085" s="2"/>
    </row>
    <row r="1086" spans="2:9" x14ac:dyDescent="0.25">
      <c r="B1086" s="1"/>
      <c r="C1086" s="12"/>
      <c r="D1086" s="12"/>
      <c r="E1086" s="2"/>
      <c r="F1086" s="1"/>
      <c r="G1086" s="12"/>
      <c r="H1086" s="12"/>
      <c r="I1086" s="2"/>
    </row>
    <row r="1087" spans="2:9" x14ac:dyDescent="0.25">
      <c r="B1087" s="1"/>
      <c r="C1087" s="12"/>
      <c r="D1087" s="12"/>
      <c r="E1087" s="2"/>
      <c r="F1087" s="1"/>
      <c r="G1087" s="12"/>
      <c r="H1087" s="12"/>
      <c r="I1087" s="2"/>
    </row>
    <row r="1088" spans="2:9" x14ac:dyDescent="0.25">
      <c r="B1088" s="1"/>
      <c r="C1088" s="12"/>
      <c r="D1088" s="12"/>
      <c r="E1088" s="2"/>
      <c r="F1088" s="1"/>
      <c r="G1088" s="12"/>
      <c r="H1088" s="12"/>
      <c r="I1088" s="2"/>
    </row>
    <row r="1089" spans="1:9" x14ac:dyDescent="0.25">
      <c r="B1089" s="1"/>
      <c r="C1089" s="12"/>
      <c r="D1089" s="12"/>
      <c r="E1089" s="2"/>
      <c r="F1089" s="1"/>
      <c r="G1089" s="12"/>
      <c r="H1089" s="12"/>
      <c r="I1089" s="2"/>
    </row>
    <row r="1090" spans="1:9" x14ac:dyDescent="0.25">
      <c r="B1090" s="1"/>
      <c r="C1090" s="12"/>
      <c r="D1090" s="12"/>
      <c r="E1090" s="2"/>
      <c r="F1090" s="1"/>
      <c r="G1090" s="12"/>
      <c r="H1090" s="12"/>
      <c r="I1090" s="2"/>
    </row>
    <row r="1091" spans="1:9" x14ac:dyDescent="0.25">
      <c r="B1091" s="1"/>
      <c r="C1091" s="12"/>
      <c r="D1091" s="12"/>
      <c r="E1091" s="2"/>
      <c r="F1091" s="1"/>
      <c r="G1091" s="12"/>
      <c r="H1091" s="12"/>
      <c r="I1091" s="2"/>
    </row>
    <row r="1092" spans="1:9" x14ac:dyDescent="0.25">
      <c r="B1092" s="1"/>
      <c r="C1092" s="12"/>
      <c r="D1092" s="12"/>
      <c r="E1092" s="2"/>
      <c r="F1092" s="1"/>
      <c r="G1092" s="12"/>
      <c r="H1092" s="12"/>
      <c r="I1092" s="2"/>
    </row>
    <row r="1093" spans="1:9" x14ac:dyDescent="0.25">
      <c r="B1093" s="1"/>
      <c r="C1093" s="12"/>
      <c r="D1093" s="12"/>
      <c r="E1093" s="2"/>
      <c r="F1093" s="1"/>
      <c r="G1093" s="12"/>
      <c r="H1093" s="12"/>
      <c r="I1093" s="2"/>
    </row>
    <row r="1094" spans="1:9" x14ac:dyDescent="0.25">
      <c r="B1094" s="1"/>
      <c r="C1094" s="12"/>
      <c r="D1094" s="12"/>
      <c r="E1094" s="2"/>
      <c r="F1094" s="1"/>
      <c r="G1094" s="12"/>
      <c r="H1094" s="12"/>
      <c r="I1094" s="2"/>
    </row>
    <row r="1095" spans="1:9" x14ac:dyDescent="0.25">
      <c r="B1095" s="1"/>
      <c r="C1095" s="12"/>
      <c r="D1095" s="12"/>
      <c r="E1095" s="2"/>
      <c r="F1095" s="1"/>
      <c r="G1095" s="12"/>
      <c r="H1095" s="12"/>
      <c r="I1095" s="2"/>
    </row>
    <row r="1096" spans="1:9" x14ac:dyDescent="0.25">
      <c r="B1096" s="1"/>
      <c r="C1096" s="12"/>
      <c r="D1096" s="12"/>
      <c r="E1096" s="2"/>
      <c r="F1096" s="1"/>
      <c r="G1096" s="12"/>
      <c r="H1096" s="12"/>
      <c r="I1096" s="2"/>
    </row>
    <row r="1097" spans="1:9" x14ac:dyDescent="0.25">
      <c r="B1097" s="1"/>
      <c r="C1097" s="12"/>
      <c r="D1097" s="12"/>
      <c r="E1097" s="2"/>
      <c r="F1097" s="1"/>
      <c r="G1097" s="12"/>
      <c r="H1097" s="12"/>
      <c r="I1097" s="2"/>
    </row>
    <row r="1098" spans="1:9" x14ac:dyDescent="0.25">
      <c r="B1098" s="1"/>
      <c r="C1098" s="12"/>
      <c r="D1098" s="12"/>
      <c r="E1098" s="2"/>
      <c r="F1098" s="1"/>
      <c r="G1098" s="12"/>
      <c r="H1098" s="12"/>
      <c r="I1098" s="2"/>
    </row>
    <row r="1099" spans="1:9" x14ac:dyDescent="0.25">
      <c r="B1099" s="1"/>
      <c r="C1099" s="12"/>
      <c r="D1099" s="12"/>
      <c r="E1099" s="2"/>
      <c r="F1099" s="1"/>
      <c r="G1099" s="12"/>
      <c r="H1099" s="12"/>
      <c r="I1099" s="2"/>
    </row>
    <row r="1100" spans="1:9" x14ac:dyDescent="0.25">
      <c r="A1100" s="10"/>
      <c r="B1100" s="18"/>
      <c r="C1100" s="15"/>
      <c r="D1100" s="15"/>
      <c r="E1100" s="4"/>
      <c r="F1100" s="3"/>
      <c r="G1100" s="15"/>
      <c r="H1100" s="15"/>
      <c r="I1100" s="4"/>
    </row>
    <row r="1101" spans="1:9" x14ac:dyDescent="0.25">
      <c r="B1101" s="18"/>
      <c r="C1101" s="15"/>
      <c r="D1101" s="15"/>
      <c r="E1101" s="4"/>
      <c r="F1101" s="3"/>
      <c r="G1101" s="15"/>
      <c r="H1101" s="15"/>
      <c r="I1101" s="4"/>
    </row>
    <row r="1102" spans="1:9" ht="15.75" thickBot="1" x14ac:dyDescent="0.3">
      <c r="B1102" s="19"/>
      <c r="C1102" s="17"/>
      <c r="D1102" s="17"/>
      <c r="E1102" s="7"/>
      <c r="F1102" s="5"/>
      <c r="G1102" s="17"/>
      <c r="H1102" s="17"/>
      <c r="I1102" s="7"/>
    </row>
  </sheetData>
  <sheetProtection algorithmName="SHA-512" hashValue="r3nC69BTprJbrbUIbAusil10IXWa+Buqg08KAhR/thdf5z2BoO6lMZNW6IaX78fNXt1Bt9OwMwfnkDpi+4Lfxw==" saltValue="dd2TFif1gPVQXiP+pRHzPQ==" spinCount="100000" sheet="1" objects="1" scenarios="1"/>
  <sortState ref="B5:I6">
    <sortCondition descending="1" ref="F6"/>
  </sortState>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9EA94-031C-429B-ADA8-6EB5638ADB7D}">
  <dimension ref="A1:J1500"/>
  <sheetViews>
    <sheetView showGridLines="0" zoomScale="112" zoomScaleNormal="112" workbookViewId="0">
      <selection activeCell="A11" sqref="A11"/>
    </sheetView>
  </sheetViews>
  <sheetFormatPr defaultRowHeight="15" x14ac:dyDescent="0.25"/>
  <cols>
    <col min="1" max="1" width="22" customWidth="1"/>
    <col min="2" max="2" width="24.5703125" customWidth="1"/>
    <col min="3" max="3" width="19.140625" customWidth="1"/>
    <col min="4" max="4" width="30.85546875" customWidth="1"/>
    <col min="5" max="5" width="84.140625" customWidth="1"/>
    <col min="6" max="6" width="20" hidden="1" customWidth="1"/>
    <col min="9" max="9" width="37.28515625" hidden="1" customWidth="1"/>
    <col min="10" max="10" width="9.140625" hidden="1" customWidth="1"/>
  </cols>
  <sheetData>
    <row r="1" spans="1:10" ht="57.75" customHeight="1" x14ac:dyDescent="0.35">
      <c r="A1" s="243" t="s">
        <v>5706</v>
      </c>
      <c r="B1" s="243"/>
      <c r="C1" s="31"/>
      <c r="D1" s="31"/>
    </row>
    <row r="2" spans="1:10" ht="15.75" x14ac:dyDescent="0.25">
      <c r="A2" s="31"/>
      <c r="B2" s="31"/>
      <c r="C2" s="196" t="s">
        <v>5693</v>
      </c>
      <c r="D2" s="201">
        <f>SUMIFS(btamount,btaction,"deposit",newinvestreinvest,"New investment")</f>
        <v>0</v>
      </c>
    </row>
    <row r="3" spans="1:10" x14ac:dyDescent="0.25">
      <c r="A3" s="31"/>
      <c r="B3" s="31"/>
      <c r="C3" s="195"/>
      <c r="D3" s="36"/>
    </row>
    <row r="4" spans="1:10" ht="20.25" customHeight="1" x14ac:dyDescent="0.25">
      <c r="A4" s="31"/>
      <c r="B4" s="31"/>
      <c r="C4" s="196" t="s">
        <v>5694</v>
      </c>
      <c r="D4" s="201">
        <f ca="1">Portfolio!G6</f>
        <v>0</v>
      </c>
    </row>
    <row r="5" spans="1:10" ht="26.25" customHeight="1" x14ac:dyDescent="0.25">
      <c r="A5" s="31"/>
      <c r="B5" s="31"/>
      <c r="C5" s="196" t="s">
        <v>5695</v>
      </c>
      <c r="D5" s="201">
        <f>J12</f>
        <v>0</v>
      </c>
    </row>
    <row r="6" spans="1:10" x14ac:dyDescent="0.25">
      <c r="A6" s="31"/>
      <c r="B6" s="31"/>
      <c r="C6" s="195"/>
      <c r="D6" s="36"/>
    </row>
    <row r="7" spans="1:10" ht="15.75" x14ac:dyDescent="0.25">
      <c r="A7" s="31"/>
      <c r="B7" s="31"/>
      <c r="C7" s="196" t="s">
        <v>5696</v>
      </c>
      <c r="D7" s="202" t="str">
        <f ca="1">IFERROR((D4+D5)/D2-1,"-")</f>
        <v>-</v>
      </c>
    </row>
    <row r="8" spans="1:10" ht="28.5" customHeight="1" x14ac:dyDescent="0.25">
      <c r="A8" s="31"/>
      <c r="B8" s="31"/>
      <c r="C8" s="31"/>
      <c r="D8" s="38"/>
    </row>
    <row r="9" spans="1:10" ht="12" customHeight="1" x14ac:dyDescent="0.25">
      <c r="I9" t="s">
        <v>5702</v>
      </c>
      <c r="J9">
        <f>SUMIF(btaction,"deposit",btamount)</f>
        <v>0</v>
      </c>
    </row>
    <row r="10" spans="1:10" ht="49.5" customHeight="1" thickBot="1" x14ac:dyDescent="0.3">
      <c r="A10" s="209" t="s">
        <v>9</v>
      </c>
      <c r="B10" s="209" t="s">
        <v>10</v>
      </c>
      <c r="C10" s="209" t="s">
        <v>4718</v>
      </c>
      <c r="D10" s="210" t="s">
        <v>5705</v>
      </c>
      <c r="F10" t="s">
        <v>5701</v>
      </c>
      <c r="I10" t="s">
        <v>5703</v>
      </c>
      <c r="J10">
        <f>SUMIF(btaction,"withdraw",btamount)</f>
        <v>0</v>
      </c>
    </row>
    <row r="11" spans="1:10" ht="29.1" customHeight="1" x14ac:dyDescent="0.25">
      <c r="A11" s="207"/>
      <c r="B11" s="208"/>
      <c r="C11" s="208"/>
      <c r="D11" s="208"/>
      <c r="E11" s="203" t="str">
        <f>IF(B11="withdraw","&lt;---- You must have money invested before you can withdraw to your bank account.",IF(D11="reinvestment","&lt;----  Start with a New Investment. You can only reinvest after you have made withdrawals.",""))</f>
        <v/>
      </c>
      <c r="F11">
        <f>SUMIF($B$11:B11,"withdraw",$C$11:C11)-SUMIFS($C$11:C11,$B$11:B11,"deposit",$D$11:D11,"reinvestment")</f>
        <v>0</v>
      </c>
      <c r="I11" t="s">
        <v>5704</v>
      </c>
      <c r="J11">
        <f>SUMIF(newinvestreinvest,"Reinvestment",btamount)</f>
        <v>0</v>
      </c>
    </row>
    <row r="12" spans="1:10" ht="29.1" customHeight="1" x14ac:dyDescent="0.25">
      <c r="A12" s="205"/>
      <c r="B12" s="206"/>
      <c r="C12" s="206"/>
      <c r="D12" s="206"/>
      <c r="E12" s="204" t="str">
        <f>IF(AND(C12&gt;F11,D12="reinvestment"),"You cannot reinvest more than is withdrawn and available.","")</f>
        <v/>
      </c>
      <c r="F12">
        <f>SUMIF($B$11:B12,"withdraw",$C$11:C12)-SUMIFS($C$11:C12,$B$11:B12,"deposit",$D$11:D12,"reinvestment")</f>
        <v>0</v>
      </c>
      <c r="I12" t="s">
        <v>5701</v>
      </c>
      <c r="J12">
        <f>J10-J11</f>
        <v>0</v>
      </c>
    </row>
    <row r="13" spans="1:10" ht="29.1" customHeight="1" x14ac:dyDescent="0.25">
      <c r="A13" s="205"/>
      <c r="B13" s="206"/>
      <c r="C13" s="206"/>
      <c r="D13" s="206"/>
      <c r="E13" s="204" t="str">
        <f t="shared" ref="E13:E76" si="0">IF(AND(C13&gt;F12,D13="reinvestment"),"You cannot reinvest more than is withdrawn and available.","")</f>
        <v/>
      </c>
      <c r="F13">
        <f>SUMIF($B$11:B13,"withdraw",$C$11:C13)-SUMIFS($C$11:C13,$B$11:B13,"deposit",$D$11:D13,"reinvestment")</f>
        <v>0</v>
      </c>
      <c r="I13" t="s">
        <v>6</v>
      </c>
      <c r="J13">
        <f ca="1">Portfolio!G6</f>
        <v>0</v>
      </c>
    </row>
    <row r="14" spans="1:10" ht="29.1" customHeight="1" x14ac:dyDescent="0.25">
      <c r="A14" s="205"/>
      <c r="B14" s="206"/>
      <c r="C14" s="206"/>
      <c r="D14" s="206"/>
      <c r="E14" s="204" t="str">
        <f t="shared" si="0"/>
        <v/>
      </c>
      <c r="F14">
        <f>SUMIF($B$11:B14,"withdraw",$C$11:C14)-SUMIFS($C$11:C14,$B$11:B14,"deposit",$D$11:D14,"reinvestment")</f>
        <v>0</v>
      </c>
    </row>
    <row r="15" spans="1:10" ht="29.1" customHeight="1" x14ac:dyDescent="0.25">
      <c r="A15" s="205"/>
      <c r="B15" s="206"/>
      <c r="C15" s="206"/>
      <c r="D15" s="206"/>
      <c r="E15" s="204" t="str">
        <f t="shared" si="0"/>
        <v/>
      </c>
      <c r="F15">
        <f>SUMIF($B$11:B15,"withdraw",$C$11:C15)-SUMIFS($C$11:C15,$B$11:B15,"deposit",$D$11:D15,"reinvestment")</f>
        <v>0</v>
      </c>
    </row>
    <row r="16" spans="1:10" ht="29.1" customHeight="1" x14ac:dyDescent="0.25">
      <c r="A16" s="206"/>
      <c r="B16" s="206"/>
      <c r="C16" s="206"/>
      <c r="D16" s="206"/>
      <c r="E16" s="204" t="str">
        <f t="shared" si="0"/>
        <v/>
      </c>
      <c r="F16">
        <f>SUMIF($B$11:B16,"withdraw",$C$11:C16)-SUMIFS($C$11:C16,$B$11:B16,"deposit",$D$11:D16,"reinvestment")</f>
        <v>0</v>
      </c>
    </row>
    <row r="17" spans="1:6" ht="29.1" customHeight="1" x14ac:dyDescent="0.25">
      <c r="A17" s="206"/>
      <c r="B17" s="206"/>
      <c r="C17" s="206"/>
      <c r="D17" s="206"/>
      <c r="E17" s="204" t="str">
        <f t="shared" si="0"/>
        <v/>
      </c>
      <c r="F17">
        <f>SUMIF($B$11:B17,"withdraw",$C$11:C17)-SUMIFS($C$11:C17,$B$11:B17,"deposit",$D$11:D17,"reinvestment")</f>
        <v>0</v>
      </c>
    </row>
    <row r="18" spans="1:6" ht="29.1" customHeight="1" x14ac:dyDescent="0.25">
      <c r="A18" s="206"/>
      <c r="B18" s="206"/>
      <c r="C18" s="206"/>
      <c r="D18" s="206"/>
      <c r="E18" s="204" t="str">
        <f t="shared" si="0"/>
        <v/>
      </c>
      <c r="F18">
        <f>SUMIF($B$11:B18,"withdraw",$C$11:C18)-SUMIFS($C$11:C18,$B$11:B18,"deposit",$D$11:D18,"reinvestment")</f>
        <v>0</v>
      </c>
    </row>
    <row r="19" spans="1:6" ht="29.1" customHeight="1" x14ac:dyDescent="0.25">
      <c r="A19" s="206"/>
      <c r="B19" s="206"/>
      <c r="C19" s="206"/>
      <c r="D19" s="206"/>
      <c r="E19" s="204" t="str">
        <f t="shared" si="0"/>
        <v/>
      </c>
      <c r="F19">
        <f>SUMIF($B$11:B19,"withdraw",$C$11:C19)-SUMIFS($C$11:C19,$B$11:B19,"deposit",$D$11:D19,"reinvestment")</f>
        <v>0</v>
      </c>
    </row>
    <row r="20" spans="1:6" ht="29.1" customHeight="1" x14ac:dyDescent="0.25">
      <c r="A20" s="206"/>
      <c r="B20" s="206"/>
      <c r="C20" s="206"/>
      <c r="D20" s="206"/>
      <c r="E20" s="204" t="str">
        <f t="shared" si="0"/>
        <v/>
      </c>
      <c r="F20">
        <f>SUMIF($B$11:B20,"withdraw",$C$11:C20)-SUMIFS($C$11:C20,$B$11:B20,"deposit",$D$11:D20,"reinvestment")</f>
        <v>0</v>
      </c>
    </row>
    <row r="21" spans="1:6" ht="29.1" customHeight="1" x14ac:dyDescent="0.25">
      <c r="A21" s="206"/>
      <c r="B21" s="206"/>
      <c r="C21" s="206"/>
      <c r="D21" s="206"/>
      <c r="E21" s="204" t="str">
        <f t="shared" si="0"/>
        <v/>
      </c>
      <c r="F21">
        <f>SUMIF($B$11:B21,"withdraw",$C$11:C21)-SUMIFS($C$11:C21,$B$11:B21,"deposit",$D$11:D21,"reinvestment")</f>
        <v>0</v>
      </c>
    </row>
    <row r="22" spans="1:6" ht="29.1" customHeight="1" x14ac:dyDescent="0.25">
      <c r="A22" s="206"/>
      <c r="B22" s="206"/>
      <c r="C22" s="206"/>
      <c r="D22" s="206"/>
      <c r="E22" s="204" t="str">
        <f t="shared" si="0"/>
        <v/>
      </c>
      <c r="F22">
        <f>SUMIF($B$11:B22,"withdraw",$C$11:C22)-SUMIFS($C$11:C22,$B$11:B22,"deposit",$D$11:D22,"reinvestment")</f>
        <v>0</v>
      </c>
    </row>
    <row r="23" spans="1:6" ht="29.1" customHeight="1" x14ac:dyDescent="0.25">
      <c r="A23" s="206"/>
      <c r="B23" s="206"/>
      <c r="C23" s="206"/>
      <c r="D23" s="206"/>
      <c r="E23" s="204" t="str">
        <f t="shared" si="0"/>
        <v/>
      </c>
      <c r="F23">
        <f>SUMIF($B$11:B23,"withdraw",$C$11:C23)-SUMIFS($C$11:C23,$B$11:B23,"deposit",$D$11:D23,"reinvestment")</f>
        <v>0</v>
      </c>
    </row>
    <row r="24" spans="1:6" ht="29.1" customHeight="1" x14ac:dyDescent="0.25">
      <c r="A24" s="206"/>
      <c r="B24" s="206"/>
      <c r="C24" s="206"/>
      <c r="D24" s="206"/>
      <c r="E24" s="204" t="str">
        <f t="shared" si="0"/>
        <v/>
      </c>
      <c r="F24">
        <f>SUMIF($B$11:B24,"withdraw",$C$11:C24)-SUMIFS($C$11:C24,$B$11:B24,"deposit",$D$11:D24,"reinvestment")</f>
        <v>0</v>
      </c>
    </row>
    <row r="25" spans="1:6" ht="29.1" customHeight="1" x14ac:dyDescent="0.25">
      <c r="A25" s="206"/>
      <c r="B25" s="206"/>
      <c r="C25" s="206"/>
      <c r="D25" s="206"/>
      <c r="E25" s="204" t="str">
        <f t="shared" si="0"/>
        <v/>
      </c>
      <c r="F25">
        <f>SUMIF($B$11:B25,"withdraw",$C$11:C25)-SUMIFS($C$11:C25,$B$11:B25,"deposit",$D$11:D25,"reinvestment")</f>
        <v>0</v>
      </c>
    </row>
    <row r="26" spans="1:6" ht="29.1" customHeight="1" x14ac:dyDescent="0.25">
      <c r="A26" s="206"/>
      <c r="B26" s="206"/>
      <c r="C26" s="206"/>
      <c r="D26" s="206"/>
      <c r="E26" s="204" t="str">
        <f t="shared" si="0"/>
        <v/>
      </c>
      <c r="F26">
        <f>SUMIF($B$11:B26,"withdraw",$C$11:C26)-SUMIFS($C$11:C26,$B$11:B26,"deposit",$D$11:D26,"reinvestment")</f>
        <v>0</v>
      </c>
    </row>
    <row r="27" spans="1:6" ht="29.1" customHeight="1" x14ac:dyDescent="0.25">
      <c r="A27" s="206"/>
      <c r="B27" s="206"/>
      <c r="C27" s="206"/>
      <c r="D27" s="206"/>
      <c r="E27" s="204" t="str">
        <f t="shared" si="0"/>
        <v/>
      </c>
      <c r="F27">
        <f>SUMIF($B$11:B27,"withdraw",$C$11:C27)-SUMIFS($C$11:C27,$B$11:B27,"deposit",$D$11:D27,"reinvestment")</f>
        <v>0</v>
      </c>
    </row>
    <row r="28" spans="1:6" ht="29.1" customHeight="1" x14ac:dyDescent="0.25">
      <c r="A28" s="206"/>
      <c r="B28" s="206"/>
      <c r="C28" s="206"/>
      <c r="D28" s="206"/>
      <c r="E28" s="204" t="str">
        <f t="shared" si="0"/>
        <v/>
      </c>
      <c r="F28">
        <f>SUMIF($B$11:B28,"withdraw",$C$11:C28)-SUMIFS($C$11:C28,$B$11:B28,"deposit",$D$11:D28,"reinvestment")</f>
        <v>0</v>
      </c>
    </row>
    <row r="29" spans="1:6" ht="29.1" customHeight="1" x14ac:dyDescent="0.25">
      <c r="A29" s="206"/>
      <c r="B29" s="206"/>
      <c r="C29" s="206"/>
      <c r="D29" s="206"/>
      <c r="E29" s="204" t="str">
        <f t="shared" si="0"/>
        <v/>
      </c>
      <c r="F29">
        <f>SUMIF($B$11:B29,"withdraw",$C$11:C29)-SUMIFS($C$11:C29,$B$11:B29,"deposit",$D$11:D29,"reinvestment")</f>
        <v>0</v>
      </c>
    </row>
    <row r="30" spans="1:6" ht="29.1" customHeight="1" x14ac:dyDescent="0.25">
      <c r="A30" s="206"/>
      <c r="B30" s="206"/>
      <c r="C30" s="206"/>
      <c r="D30" s="206"/>
      <c r="E30" s="204" t="str">
        <f t="shared" si="0"/>
        <v/>
      </c>
      <c r="F30">
        <f>SUMIF($B$11:B30,"withdraw",$C$11:C30)-SUMIFS($C$11:C30,$B$11:B30,"deposit",$D$11:D30,"reinvestment")</f>
        <v>0</v>
      </c>
    </row>
    <row r="31" spans="1:6" ht="29.1" customHeight="1" x14ac:dyDescent="0.25">
      <c r="A31" s="206"/>
      <c r="B31" s="206"/>
      <c r="C31" s="206"/>
      <c r="D31" s="206"/>
      <c r="E31" s="204" t="str">
        <f t="shared" si="0"/>
        <v/>
      </c>
      <c r="F31">
        <f>SUMIF($B$11:B31,"withdraw",$C$11:C31)-SUMIFS($C$11:C31,$B$11:B31,"deposit",$D$11:D31,"reinvestment")</f>
        <v>0</v>
      </c>
    </row>
    <row r="32" spans="1:6" ht="29.1" customHeight="1" x14ac:dyDescent="0.25">
      <c r="A32" s="206"/>
      <c r="B32" s="206"/>
      <c r="C32" s="206"/>
      <c r="D32" s="206"/>
      <c r="E32" s="204" t="str">
        <f t="shared" si="0"/>
        <v/>
      </c>
      <c r="F32">
        <f>SUMIF($B$11:B32,"withdraw",$C$11:C32)-SUMIFS($C$11:C32,$B$11:B32,"deposit",$D$11:D32,"reinvestment")</f>
        <v>0</v>
      </c>
    </row>
    <row r="33" spans="1:6" ht="29.1" customHeight="1" x14ac:dyDescent="0.25">
      <c r="A33" s="206"/>
      <c r="B33" s="206"/>
      <c r="C33" s="206"/>
      <c r="D33" s="206"/>
      <c r="E33" s="204" t="str">
        <f t="shared" si="0"/>
        <v/>
      </c>
      <c r="F33">
        <f>SUMIF($B$11:B33,"withdraw",$C$11:C33)-SUMIFS($C$11:C33,$B$11:B33,"deposit",$D$11:D33,"reinvestment")</f>
        <v>0</v>
      </c>
    </row>
    <row r="34" spans="1:6" ht="29.1" customHeight="1" x14ac:dyDescent="0.25">
      <c r="A34" s="206"/>
      <c r="B34" s="206"/>
      <c r="C34" s="206"/>
      <c r="D34" s="206"/>
      <c r="E34" s="204" t="str">
        <f t="shared" si="0"/>
        <v/>
      </c>
      <c r="F34">
        <f>SUMIF($B$11:B34,"withdraw",$C$11:C34)-SUMIFS($C$11:C34,$B$11:B34,"deposit",$D$11:D34,"reinvestment")</f>
        <v>0</v>
      </c>
    </row>
    <row r="35" spans="1:6" ht="29.1" customHeight="1" x14ac:dyDescent="0.25">
      <c r="A35" s="206"/>
      <c r="B35" s="206"/>
      <c r="C35" s="206"/>
      <c r="D35" s="206"/>
      <c r="E35" s="204" t="str">
        <f t="shared" si="0"/>
        <v/>
      </c>
      <c r="F35">
        <f>SUMIF($B$11:B35,"withdraw",$C$11:C35)-SUMIFS($C$11:C35,$B$11:B35,"deposit",$D$11:D35,"reinvestment")</f>
        <v>0</v>
      </c>
    </row>
    <row r="36" spans="1:6" ht="29.1" customHeight="1" x14ac:dyDescent="0.25">
      <c r="A36" s="206"/>
      <c r="B36" s="206"/>
      <c r="C36" s="206"/>
      <c r="D36" s="206"/>
      <c r="E36" s="204" t="str">
        <f t="shared" si="0"/>
        <v/>
      </c>
      <c r="F36">
        <f>SUMIF($B$11:B36,"withdraw",$C$11:C36)-SUMIFS($C$11:C36,$B$11:B36,"deposit",$D$11:D36,"reinvestment")</f>
        <v>0</v>
      </c>
    </row>
    <row r="37" spans="1:6" ht="29.1" customHeight="1" x14ac:dyDescent="0.25">
      <c r="A37" s="206"/>
      <c r="B37" s="206"/>
      <c r="C37" s="206"/>
      <c r="D37" s="206"/>
      <c r="E37" s="204" t="str">
        <f t="shared" si="0"/>
        <v/>
      </c>
      <c r="F37">
        <f>SUMIF($B$11:B37,"withdraw",$C$11:C37)-SUMIFS($C$11:C37,$B$11:B37,"deposit",$D$11:D37,"reinvestment")</f>
        <v>0</v>
      </c>
    </row>
    <row r="38" spans="1:6" ht="29.1" customHeight="1" x14ac:dyDescent="0.25">
      <c r="A38" s="206"/>
      <c r="B38" s="206"/>
      <c r="C38" s="206"/>
      <c r="D38" s="206"/>
      <c r="E38" s="204" t="str">
        <f t="shared" si="0"/>
        <v/>
      </c>
      <c r="F38">
        <f>SUMIF($B$11:B38,"withdraw",$C$11:C38)-SUMIFS($C$11:C38,$B$11:B38,"deposit",$D$11:D38,"reinvestment")</f>
        <v>0</v>
      </c>
    </row>
    <row r="39" spans="1:6" ht="29.1" customHeight="1" x14ac:dyDescent="0.25">
      <c r="A39" s="206"/>
      <c r="B39" s="206"/>
      <c r="C39" s="206"/>
      <c r="D39" s="206"/>
      <c r="E39" s="204" t="str">
        <f t="shared" si="0"/>
        <v/>
      </c>
      <c r="F39">
        <f>SUMIF($B$11:B39,"withdraw",$C$11:C39)-SUMIFS($C$11:C39,$B$11:B39,"deposit",$D$11:D39,"reinvestment")</f>
        <v>0</v>
      </c>
    </row>
    <row r="40" spans="1:6" ht="29.1" customHeight="1" x14ac:dyDescent="0.25">
      <c r="A40" s="206"/>
      <c r="B40" s="206"/>
      <c r="C40" s="206"/>
      <c r="D40" s="206"/>
      <c r="E40" s="204" t="str">
        <f t="shared" si="0"/>
        <v/>
      </c>
      <c r="F40">
        <f>SUMIF($B$11:B40,"withdraw",$C$11:C40)-SUMIFS($C$11:C40,$B$11:B40,"deposit",$D$11:D40,"reinvestment")</f>
        <v>0</v>
      </c>
    </row>
    <row r="41" spans="1:6" ht="29.1" customHeight="1" x14ac:dyDescent="0.25">
      <c r="A41" s="206"/>
      <c r="B41" s="206"/>
      <c r="C41" s="206"/>
      <c r="D41" s="206"/>
      <c r="E41" s="204" t="str">
        <f t="shared" si="0"/>
        <v/>
      </c>
      <c r="F41">
        <f>SUMIF($B$11:B41,"withdraw",$C$11:C41)-SUMIFS($C$11:C41,$B$11:B41,"deposit",$D$11:D41,"reinvestment")</f>
        <v>0</v>
      </c>
    </row>
    <row r="42" spans="1:6" ht="29.1" customHeight="1" x14ac:dyDescent="0.25">
      <c r="A42" s="206"/>
      <c r="B42" s="206"/>
      <c r="C42" s="206"/>
      <c r="D42" s="206"/>
      <c r="E42" s="204" t="str">
        <f t="shared" si="0"/>
        <v/>
      </c>
      <c r="F42">
        <f>SUMIF($B$11:B42,"withdraw",$C$11:C42)-SUMIFS($C$11:C42,$B$11:B42,"deposit",$D$11:D42,"reinvestment")</f>
        <v>0</v>
      </c>
    </row>
    <row r="43" spans="1:6" ht="29.1" customHeight="1" x14ac:dyDescent="0.25">
      <c r="A43" s="206"/>
      <c r="B43" s="206"/>
      <c r="C43" s="206"/>
      <c r="D43" s="206"/>
      <c r="E43" s="204" t="str">
        <f t="shared" si="0"/>
        <v/>
      </c>
      <c r="F43">
        <f>SUMIF($B$11:B43,"withdraw",$C$11:C43)-SUMIFS($C$11:C43,$B$11:B43,"deposit",$D$11:D43,"reinvestment")</f>
        <v>0</v>
      </c>
    </row>
    <row r="44" spans="1:6" ht="29.1" customHeight="1" x14ac:dyDescent="0.25">
      <c r="A44" s="206"/>
      <c r="B44" s="206"/>
      <c r="C44" s="206"/>
      <c r="D44" s="206"/>
      <c r="E44" s="204" t="str">
        <f t="shared" si="0"/>
        <v/>
      </c>
      <c r="F44">
        <f>SUMIF($B$11:B44,"withdraw",$C$11:C44)-SUMIFS($C$11:C44,$B$11:B44,"deposit",$D$11:D44,"reinvestment")</f>
        <v>0</v>
      </c>
    </row>
    <row r="45" spans="1:6" ht="29.1" customHeight="1" x14ac:dyDescent="0.25">
      <c r="A45" s="206"/>
      <c r="B45" s="206"/>
      <c r="C45" s="206"/>
      <c r="D45" s="206"/>
      <c r="E45" s="204" t="str">
        <f t="shared" si="0"/>
        <v/>
      </c>
      <c r="F45">
        <f>SUMIF($B$11:B45,"withdraw",$C$11:C45)-SUMIFS($C$11:C45,$B$11:B45,"deposit",$D$11:D45,"reinvestment")</f>
        <v>0</v>
      </c>
    </row>
    <row r="46" spans="1:6" ht="29.1" customHeight="1" x14ac:dyDescent="0.25">
      <c r="A46" s="206"/>
      <c r="B46" s="206"/>
      <c r="C46" s="206"/>
      <c r="D46" s="206"/>
      <c r="E46" s="204" t="str">
        <f t="shared" si="0"/>
        <v/>
      </c>
      <c r="F46">
        <f>SUMIF($B$11:B46,"withdraw",$C$11:C46)-SUMIFS($C$11:C46,$B$11:B46,"deposit",$D$11:D46,"reinvestment")</f>
        <v>0</v>
      </c>
    </row>
    <row r="47" spans="1:6" ht="29.1" customHeight="1" x14ac:dyDescent="0.25">
      <c r="A47" s="206"/>
      <c r="B47" s="206"/>
      <c r="C47" s="206"/>
      <c r="D47" s="206"/>
      <c r="E47" s="204" t="str">
        <f t="shared" si="0"/>
        <v/>
      </c>
      <c r="F47">
        <f>SUMIF($B$11:B47,"withdraw",$C$11:C47)-SUMIFS($C$11:C47,$B$11:B47,"deposit",$D$11:D47,"reinvestment")</f>
        <v>0</v>
      </c>
    </row>
    <row r="48" spans="1:6" ht="29.1" customHeight="1" x14ac:dyDescent="0.25">
      <c r="A48" s="206"/>
      <c r="B48" s="206"/>
      <c r="C48" s="206"/>
      <c r="D48" s="206"/>
      <c r="E48" s="204" t="str">
        <f t="shared" si="0"/>
        <v/>
      </c>
      <c r="F48">
        <f>SUMIF($B$11:B48,"withdraw",$C$11:C48)-SUMIFS($C$11:C48,$B$11:B48,"deposit",$D$11:D48,"reinvestment")</f>
        <v>0</v>
      </c>
    </row>
    <row r="49" spans="1:6" ht="29.1" customHeight="1" x14ac:dyDescent="0.25">
      <c r="A49" s="206"/>
      <c r="B49" s="206"/>
      <c r="C49" s="206"/>
      <c r="D49" s="206"/>
      <c r="E49" s="204" t="str">
        <f t="shared" si="0"/>
        <v/>
      </c>
      <c r="F49">
        <f>SUMIF($B$11:B49,"withdraw",$C$11:C49)-SUMIFS($C$11:C49,$B$11:B49,"deposit",$D$11:D49,"reinvestment")</f>
        <v>0</v>
      </c>
    </row>
    <row r="50" spans="1:6" ht="29.1" customHeight="1" x14ac:dyDescent="0.25">
      <c r="A50" s="206"/>
      <c r="B50" s="206"/>
      <c r="C50" s="206"/>
      <c r="D50" s="206"/>
      <c r="E50" s="204" t="str">
        <f t="shared" si="0"/>
        <v/>
      </c>
      <c r="F50">
        <f>SUMIF($B$11:B50,"withdraw",$C$11:C50)-SUMIFS($C$11:C50,$B$11:B50,"deposit",$D$11:D50,"reinvestment")</f>
        <v>0</v>
      </c>
    </row>
    <row r="51" spans="1:6" ht="29.1" customHeight="1" x14ac:dyDescent="0.25">
      <c r="A51" s="206"/>
      <c r="B51" s="206"/>
      <c r="C51" s="206"/>
      <c r="D51" s="206"/>
      <c r="E51" s="204" t="str">
        <f t="shared" si="0"/>
        <v/>
      </c>
      <c r="F51">
        <f>SUMIF($B$11:B51,"withdraw",$C$11:C51)-SUMIFS($C$11:C51,$B$11:B51,"deposit",$D$11:D51,"reinvestment")</f>
        <v>0</v>
      </c>
    </row>
    <row r="52" spans="1:6" ht="29.1" customHeight="1" x14ac:dyDescent="0.25">
      <c r="A52" s="206"/>
      <c r="B52" s="206"/>
      <c r="C52" s="206"/>
      <c r="D52" s="206"/>
      <c r="E52" s="204" t="str">
        <f t="shared" si="0"/>
        <v/>
      </c>
      <c r="F52">
        <f>SUMIF($B$11:B52,"withdraw",$C$11:C52)-SUMIFS($C$11:C52,$B$11:B52,"deposit",$D$11:D52,"reinvestment")</f>
        <v>0</v>
      </c>
    </row>
    <row r="53" spans="1:6" ht="29.1" customHeight="1" x14ac:dyDescent="0.25">
      <c r="A53" s="206"/>
      <c r="B53" s="206"/>
      <c r="C53" s="206"/>
      <c r="D53" s="206"/>
      <c r="E53" s="204" t="str">
        <f t="shared" si="0"/>
        <v/>
      </c>
      <c r="F53">
        <f>SUMIF($B$11:B53,"withdraw",$C$11:C53)-SUMIFS($C$11:C53,$B$11:B53,"deposit",$D$11:D53,"reinvestment")</f>
        <v>0</v>
      </c>
    </row>
    <row r="54" spans="1:6" ht="29.1" customHeight="1" x14ac:dyDescent="0.25">
      <c r="A54" s="206"/>
      <c r="B54" s="206"/>
      <c r="C54" s="206"/>
      <c r="D54" s="206"/>
      <c r="E54" s="204" t="str">
        <f t="shared" si="0"/>
        <v/>
      </c>
      <c r="F54">
        <f>SUMIF($B$11:B54,"withdraw",$C$11:C54)-SUMIFS($C$11:C54,$B$11:B54,"deposit",$D$11:D54,"reinvestment")</f>
        <v>0</v>
      </c>
    </row>
    <row r="55" spans="1:6" ht="29.1" customHeight="1" x14ac:dyDescent="0.25">
      <c r="A55" s="206"/>
      <c r="B55" s="206"/>
      <c r="C55" s="206"/>
      <c r="D55" s="206"/>
      <c r="E55" s="204" t="str">
        <f t="shared" si="0"/>
        <v/>
      </c>
      <c r="F55">
        <f>SUMIF($B$11:B55,"withdraw",$C$11:C55)-SUMIFS($C$11:C55,$B$11:B55,"deposit",$D$11:D55,"reinvestment")</f>
        <v>0</v>
      </c>
    </row>
    <row r="56" spans="1:6" ht="29.1" customHeight="1" x14ac:dyDescent="0.25">
      <c r="A56" s="206"/>
      <c r="B56" s="206"/>
      <c r="C56" s="206"/>
      <c r="D56" s="206"/>
      <c r="E56" s="204" t="str">
        <f t="shared" si="0"/>
        <v/>
      </c>
      <c r="F56">
        <f>SUMIF($B$11:B56,"withdraw",$C$11:C56)-SUMIFS($C$11:C56,$B$11:B56,"deposit",$D$11:D56,"reinvestment")</f>
        <v>0</v>
      </c>
    </row>
    <row r="57" spans="1:6" ht="29.1" customHeight="1" x14ac:dyDescent="0.25">
      <c r="A57" s="206"/>
      <c r="B57" s="206"/>
      <c r="C57" s="206"/>
      <c r="D57" s="206"/>
      <c r="E57" s="204" t="str">
        <f t="shared" si="0"/>
        <v/>
      </c>
      <c r="F57">
        <f>SUMIF($B$11:B57,"withdraw",$C$11:C57)-SUMIFS($C$11:C57,$B$11:B57,"deposit",$D$11:D57,"reinvestment")</f>
        <v>0</v>
      </c>
    </row>
    <row r="58" spans="1:6" ht="29.1" customHeight="1" x14ac:dyDescent="0.25">
      <c r="A58" s="206"/>
      <c r="B58" s="206"/>
      <c r="C58" s="206"/>
      <c r="D58" s="206"/>
      <c r="E58" s="204" t="str">
        <f t="shared" si="0"/>
        <v/>
      </c>
      <c r="F58">
        <f>SUMIF($B$11:B58,"withdraw",$C$11:C58)-SUMIFS($C$11:C58,$B$11:B58,"deposit",$D$11:D58,"reinvestment")</f>
        <v>0</v>
      </c>
    </row>
    <row r="59" spans="1:6" ht="29.1" customHeight="1" x14ac:dyDescent="0.25">
      <c r="A59" s="206"/>
      <c r="B59" s="206"/>
      <c r="C59" s="206"/>
      <c r="D59" s="206"/>
      <c r="E59" s="204" t="str">
        <f t="shared" si="0"/>
        <v/>
      </c>
      <c r="F59">
        <f>SUMIF($B$11:B59,"withdraw",$C$11:C59)-SUMIFS($C$11:C59,$B$11:B59,"deposit",$D$11:D59,"reinvestment")</f>
        <v>0</v>
      </c>
    </row>
    <row r="60" spans="1:6" ht="29.1" customHeight="1" x14ac:dyDescent="0.25">
      <c r="A60" s="206"/>
      <c r="B60" s="206"/>
      <c r="C60" s="206"/>
      <c r="D60" s="206"/>
      <c r="E60" s="204" t="str">
        <f t="shared" si="0"/>
        <v/>
      </c>
      <c r="F60">
        <f>SUMIF($B$11:B60,"withdraw",$C$11:C60)-SUMIFS($C$11:C60,$B$11:B60,"deposit",$D$11:D60,"reinvestment")</f>
        <v>0</v>
      </c>
    </row>
    <row r="61" spans="1:6" ht="29.1" customHeight="1" x14ac:dyDescent="0.25">
      <c r="A61" s="206"/>
      <c r="B61" s="206"/>
      <c r="C61" s="206"/>
      <c r="D61" s="206"/>
      <c r="E61" s="204" t="str">
        <f t="shared" si="0"/>
        <v/>
      </c>
      <c r="F61">
        <f>SUMIF($B$11:B61,"withdraw",$C$11:C61)-SUMIFS($C$11:C61,$B$11:B61,"deposit",$D$11:D61,"reinvestment")</f>
        <v>0</v>
      </c>
    </row>
    <row r="62" spans="1:6" ht="29.1" customHeight="1" x14ac:dyDescent="0.25">
      <c r="A62" s="206"/>
      <c r="B62" s="206"/>
      <c r="C62" s="206"/>
      <c r="D62" s="206"/>
      <c r="E62" s="204" t="str">
        <f t="shared" si="0"/>
        <v/>
      </c>
      <c r="F62">
        <f>SUMIF($B$11:B62,"withdraw",$C$11:C62)-SUMIFS($C$11:C62,$B$11:B62,"deposit",$D$11:D62,"reinvestment")</f>
        <v>0</v>
      </c>
    </row>
    <row r="63" spans="1:6" ht="29.1" customHeight="1" x14ac:dyDescent="0.25">
      <c r="A63" s="206"/>
      <c r="B63" s="206"/>
      <c r="C63" s="206"/>
      <c r="D63" s="206"/>
      <c r="E63" s="204" t="str">
        <f t="shared" si="0"/>
        <v/>
      </c>
      <c r="F63">
        <f>SUMIF($B$11:B63,"withdraw",$C$11:C63)-SUMIFS($C$11:C63,$B$11:B63,"deposit",$D$11:D63,"reinvestment")</f>
        <v>0</v>
      </c>
    </row>
    <row r="64" spans="1:6" ht="29.1" customHeight="1" x14ac:dyDescent="0.25">
      <c r="A64" s="206"/>
      <c r="B64" s="206"/>
      <c r="C64" s="206"/>
      <c r="D64" s="206"/>
      <c r="E64" s="204" t="str">
        <f t="shared" si="0"/>
        <v/>
      </c>
      <c r="F64">
        <f>SUMIF($B$11:B64,"withdraw",$C$11:C64)-SUMIFS($C$11:C64,$B$11:B64,"deposit",$D$11:D64,"reinvestment")</f>
        <v>0</v>
      </c>
    </row>
    <row r="65" spans="1:6" ht="29.1" customHeight="1" x14ac:dyDescent="0.25">
      <c r="A65" s="206"/>
      <c r="B65" s="206"/>
      <c r="C65" s="206"/>
      <c r="D65" s="206"/>
      <c r="E65" s="204" t="str">
        <f t="shared" si="0"/>
        <v/>
      </c>
      <c r="F65">
        <f>SUMIF($B$11:B65,"withdraw",$C$11:C65)-SUMIFS($C$11:C65,$B$11:B65,"deposit",$D$11:D65,"reinvestment")</f>
        <v>0</v>
      </c>
    </row>
    <row r="66" spans="1:6" ht="29.1" customHeight="1" x14ac:dyDescent="0.25">
      <c r="A66" s="206"/>
      <c r="B66" s="206"/>
      <c r="C66" s="206"/>
      <c r="D66" s="206"/>
      <c r="E66" s="204" t="str">
        <f t="shared" si="0"/>
        <v/>
      </c>
      <c r="F66">
        <f>SUMIF($B$11:B66,"withdraw",$C$11:C66)-SUMIFS($C$11:C66,$B$11:B66,"deposit",$D$11:D66,"reinvestment")</f>
        <v>0</v>
      </c>
    </row>
    <row r="67" spans="1:6" ht="29.1" customHeight="1" x14ac:dyDescent="0.25">
      <c r="A67" s="206"/>
      <c r="B67" s="206"/>
      <c r="C67" s="206"/>
      <c r="D67" s="206"/>
      <c r="E67" s="204" t="str">
        <f t="shared" si="0"/>
        <v/>
      </c>
      <c r="F67">
        <f>SUMIF($B$11:B67,"withdraw",$C$11:C67)-SUMIFS($C$11:C67,$B$11:B67,"deposit",$D$11:D67,"reinvestment")</f>
        <v>0</v>
      </c>
    </row>
    <row r="68" spans="1:6" ht="29.1" customHeight="1" x14ac:dyDescent="0.25">
      <c r="A68" s="206"/>
      <c r="B68" s="206"/>
      <c r="C68" s="206"/>
      <c r="D68" s="206"/>
      <c r="E68" s="204" t="str">
        <f t="shared" si="0"/>
        <v/>
      </c>
      <c r="F68">
        <f>SUMIF($B$11:B68,"withdraw",$C$11:C68)-SUMIFS($C$11:C68,$B$11:B68,"deposit",$D$11:D68,"reinvestment")</f>
        <v>0</v>
      </c>
    </row>
    <row r="69" spans="1:6" ht="29.1" customHeight="1" x14ac:dyDescent="0.25">
      <c r="A69" s="206"/>
      <c r="B69" s="206"/>
      <c r="C69" s="206"/>
      <c r="D69" s="206"/>
      <c r="E69" s="204" t="str">
        <f t="shared" si="0"/>
        <v/>
      </c>
      <c r="F69">
        <f>SUMIF($B$11:B69,"withdraw",$C$11:C69)-SUMIFS($C$11:C69,$B$11:B69,"deposit",$D$11:D69,"reinvestment")</f>
        <v>0</v>
      </c>
    </row>
    <row r="70" spans="1:6" ht="29.1" customHeight="1" x14ac:dyDescent="0.25">
      <c r="A70" s="206"/>
      <c r="B70" s="206"/>
      <c r="C70" s="206"/>
      <c r="D70" s="206"/>
      <c r="E70" s="204" t="str">
        <f t="shared" si="0"/>
        <v/>
      </c>
      <c r="F70">
        <f>SUMIF($B$11:B70,"withdraw",$C$11:C70)-SUMIFS($C$11:C70,$B$11:B70,"deposit",$D$11:D70,"reinvestment")</f>
        <v>0</v>
      </c>
    </row>
    <row r="71" spans="1:6" ht="29.1" customHeight="1" x14ac:dyDescent="0.25">
      <c r="A71" s="206"/>
      <c r="B71" s="206"/>
      <c r="C71" s="206"/>
      <c r="D71" s="206"/>
      <c r="E71" s="204" t="str">
        <f t="shared" si="0"/>
        <v/>
      </c>
      <c r="F71">
        <f>SUMIF($B$11:B71,"withdraw",$C$11:C71)-SUMIFS($C$11:C71,$B$11:B71,"deposit",$D$11:D71,"reinvestment")</f>
        <v>0</v>
      </c>
    </row>
    <row r="72" spans="1:6" ht="29.1" customHeight="1" x14ac:dyDescent="0.25">
      <c r="A72" s="206"/>
      <c r="B72" s="206"/>
      <c r="C72" s="206"/>
      <c r="D72" s="206"/>
      <c r="E72" s="204" t="str">
        <f t="shared" si="0"/>
        <v/>
      </c>
      <c r="F72">
        <f>SUMIF($B$11:B72,"withdraw",$C$11:C72)-SUMIFS($C$11:C72,$B$11:B72,"deposit",$D$11:D72,"reinvestment")</f>
        <v>0</v>
      </c>
    </row>
    <row r="73" spans="1:6" ht="29.1" customHeight="1" x14ac:dyDescent="0.25">
      <c r="A73" s="206"/>
      <c r="B73" s="206"/>
      <c r="C73" s="206"/>
      <c r="D73" s="206"/>
      <c r="E73" s="204" t="str">
        <f t="shared" si="0"/>
        <v/>
      </c>
      <c r="F73">
        <f>SUMIF($B$11:B73,"withdraw",$C$11:C73)-SUMIFS($C$11:C73,$B$11:B73,"deposit",$D$11:D73,"reinvestment")</f>
        <v>0</v>
      </c>
    </row>
    <row r="74" spans="1:6" ht="29.1" customHeight="1" x14ac:dyDescent="0.25">
      <c r="A74" s="206"/>
      <c r="B74" s="206"/>
      <c r="C74" s="206"/>
      <c r="D74" s="206"/>
      <c r="E74" s="204" t="str">
        <f t="shared" si="0"/>
        <v/>
      </c>
      <c r="F74">
        <f>SUMIF($B$11:B74,"withdraw",$C$11:C74)-SUMIFS($C$11:C74,$B$11:B74,"deposit",$D$11:D74,"reinvestment")</f>
        <v>0</v>
      </c>
    </row>
    <row r="75" spans="1:6" ht="29.1" customHeight="1" x14ac:dyDescent="0.25">
      <c r="A75" s="206"/>
      <c r="B75" s="206"/>
      <c r="C75" s="206"/>
      <c r="D75" s="206"/>
      <c r="E75" s="204" t="str">
        <f t="shared" si="0"/>
        <v/>
      </c>
      <c r="F75">
        <f>SUMIF($B$11:B75,"withdraw",$C$11:C75)-SUMIFS($C$11:C75,$B$11:B75,"deposit",$D$11:D75,"reinvestment")</f>
        <v>0</v>
      </c>
    </row>
    <row r="76" spans="1:6" ht="29.1" customHeight="1" x14ac:dyDescent="0.25">
      <c r="A76" s="206"/>
      <c r="B76" s="206"/>
      <c r="C76" s="206"/>
      <c r="D76" s="206"/>
      <c r="E76" s="204" t="str">
        <f t="shared" si="0"/>
        <v/>
      </c>
      <c r="F76">
        <f>SUMIF($B$11:B76,"withdraw",$C$11:C76)-SUMIFS($C$11:C76,$B$11:B76,"deposit",$D$11:D76,"reinvestment")</f>
        <v>0</v>
      </c>
    </row>
    <row r="77" spans="1:6" ht="29.1" customHeight="1" x14ac:dyDescent="0.25">
      <c r="A77" s="206"/>
      <c r="B77" s="206"/>
      <c r="C77" s="206"/>
      <c r="D77" s="206"/>
      <c r="E77" s="204" t="str">
        <f t="shared" ref="E77:E140" si="1">IF(AND(C77&gt;F76,D77="reinvestment"),"You cannot reinvest more than is withdrawn and available.","")</f>
        <v/>
      </c>
      <c r="F77">
        <f>SUMIF($B$11:B77,"withdraw",$C$11:C77)-SUMIFS($C$11:C77,$B$11:B77,"deposit",$D$11:D77,"reinvestment")</f>
        <v>0</v>
      </c>
    </row>
    <row r="78" spans="1:6" ht="29.1" customHeight="1" x14ac:dyDescent="0.25">
      <c r="A78" s="206"/>
      <c r="B78" s="206"/>
      <c r="C78" s="206"/>
      <c r="D78" s="206"/>
      <c r="E78" s="204" t="str">
        <f t="shared" si="1"/>
        <v/>
      </c>
      <c r="F78">
        <f>SUMIF($B$11:B78,"withdraw",$C$11:C78)-SUMIFS($C$11:C78,$B$11:B78,"deposit",$D$11:D78,"reinvestment")</f>
        <v>0</v>
      </c>
    </row>
    <row r="79" spans="1:6" ht="29.1" customHeight="1" x14ac:dyDescent="0.25">
      <c r="A79" s="206"/>
      <c r="B79" s="206"/>
      <c r="C79" s="206"/>
      <c r="D79" s="206"/>
      <c r="E79" s="204" t="str">
        <f t="shared" si="1"/>
        <v/>
      </c>
      <c r="F79">
        <f>SUMIF($B$11:B79,"withdraw",$C$11:C79)-SUMIFS($C$11:C79,$B$11:B79,"deposit",$D$11:D79,"reinvestment")</f>
        <v>0</v>
      </c>
    </row>
    <row r="80" spans="1:6" ht="29.1" customHeight="1" x14ac:dyDescent="0.25">
      <c r="A80" s="206"/>
      <c r="B80" s="206"/>
      <c r="C80" s="206"/>
      <c r="D80" s="206"/>
      <c r="E80" s="204" t="str">
        <f t="shared" si="1"/>
        <v/>
      </c>
      <c r="F80">
        <f>SUMIF($B$11:B80,"withdraw",$C$11:C80)-SUMIFS($C$11:C80,$B$11:B80,"deposit",$D$11:D80,"reinvestment")</f>
        <v>0</v>
      </c>
    </row>
    <row r="81" spans="1:6" ht="29.1" customHeight="1" x14ac:dyDescent="0.25">
      <c r="A81" s="206"/>
      <c r="B81" s="206"/>
      <c r="C81" s="206"/>
      <c r="D81" s="206"/>
      <c r="E81" s="204" t="str">
        <f t="shared" si="1"/>
        <v/>
      </c>
      <c r="F81">
        <f>SUMIF($B$11:B81,"withdraw",$C$11:C81)-SUMIFS($C$11:C81,$B$11:B81,"deposit",$D$11:D81,"reinvestment")</f>
        <v>0</v>
      </c>
    </row>
    <row r="82" spans="1:6" ht="29.1" customHeight="1" x14ac:dyDescent="0.25">
      <c r="A82" s="206"/>
      <c r="B82" s="206"/>
      <c r="C82" s="206"/>
      <c r="D82" s="206"/>
      <c r="E82" s="204" t="str">
        <f t="shared" si="1"/>
        <v/>
      </c>
      <c r="F82">
        <f>SUMIF($B$11:B82,"withdraw",$C$11:C82)-SUMIFS($C$11:C82,$B$11:B82,"deposit",$D$11:D82,"reinvestment")</f>
        <v>0</v>
      </c>
    </row>
    <row r="83" spans="1:6" ht="29.1" customHeight="1" x14ac:dyDescent="0.25">
      <c r="A83" s="206"/>
      <c r="B83" s="206"/>
      <c r="C83" s="206"/>
      <c r="D83" s="206"/>
      <c r="E83" s="204" t="str">
        <f t="shared" si="1"/>
        <v/>
      </c>
      <c r="F83">
        <f>SUMIF($B$11:B83,"withdraw",$C$11:C83)-SUMIFS($C$11:C83,$B$11:B83,"deposit",$D$11:D83,"reinvestment")</f>
        <v>0</v>
      </c>
    </row>
    <row r="84" spans="1:6" ht="29.1" customHeight="1" x14ac:dyDescent="0.25">
      <c r="A84" s="206"/>
      <c r="B84" s="206"/>
      <c r="C84" s="206"/>
      <c r="D84" s="206"/>
      <c r="E84" s="204" t="str">
        <f t="shared" si="1"/>
        <v/>
      </c>
      <c r="F84">
        <f>SUMIF($B$11:B84,"withdraw",$C$11:C84)-SUMIFS($C$11:C84,$B$11:B84,"deposit",$D$11:D84,"reinvestment")</f>
        <v>0</v>
      </c>
    </row>
    <row r="85" spans="1:6" ht="29.1" customHeight="1" x14ac:dyDescent="0.25">
      <c r="A85" s="206"/>
      <c r="B85" s="206"/>
      <c r="C85" s="206"/>
      <c r="D85" s="206"/>
      <c r="E85" s="204" t="str">
        <f t="shared" si="1"/>
        <v/>
      </c>
      <c r="F85">
        <f>SUMIF($B$11:B85,"withdraw",$C$11:C85)-SUMIFS($C$11:C85,$B$11:B85,"deposit",$D$11:D85,"reinvestment")</f>
        <v>0</v>
      </c>
    </row>
    <row r="86" spans="1:6" ht="29.1" customHeight="1" x14ac:dyDescent="0.25">
      <c r="A86" s="206"/>
      <c r="B86" s="206"/>
      <c r="C86" s="206"/>
      <c r="D86" s="206"/>
      <c r="E86" s="204" t="str">
        <f t="shared" si="1"/>
        <v/>
      </c>
      <c r="F86">
        <f>SUMIF($B$11:B86,"withdraw",$C$11:C86)-SUMIFS($C$11:C86,$B$11:B86,"deposit",$D$11:D86,"reinvestment")</f>
        <v>0</v>
      </c>
    </row>
    <row r="87" spans="1:6" ht="29.1" customHeight="1" x14ac:dyDescent="0.25">
      <c r="A87" s="206"/>
      <c r="B87" s="206"/>
      <c r="C87" s="206"/>
      <c r="D87" s="206"/>
      <c r="E87" s="204" t="str">
        <f t="shared" si="1"/>
        <v/>
      </c>
      <c r="F87">
        <f>SUMIF($B$11:B87,"withdraw",$C$11:C87)-SUMIFS($C$11:C87,$B$11:B87,"deposit",$D$11:D87,"reinvestment")</f>
        <v>0</v>
      </c>
    </row>
    <row r="88" spans="1:6" ht="29.1" customHeight="1" x14ac:dyDescent="0.25">
      <c r="A88" s="206"/>
      <c r="B88" s="206"/>
      <c r="C88" s="206"/>
      <c r="D88" s="206"/>
      <c r="E88" s="204" t="str">
        <f t="shared" si="1"/>
        <v/>
      </c>
      <c r="F88">
        <f>SUMIF($B$11:B88,"withdraw",$C$11:C88)-SUMIFS($C$11:C88,$B$11:B88,"deposit",$D$11:D88,"reinvestment")</f>
        <v>0</v>
      </c>
    </row>
    <row r="89" spans="1:6" ht="29.1" customHeight="1" x14ac:dyDescent="0.25">
      <c r="A89" s="206"/>
      <c r="B89" s="206"/>
      <c r="C89" s="206"/>
      <c r="D89" s="206"/>
      <c r="E89" s="204" t="str">
        <f t="shared" si="1"/>
        <v/>
      </c>
      <c r="F89">
        <f>SUMIF($B$11:B89,"withdraw",$C$11:C89)-SUMIFS($C$11:C89,$B$11:B89,"deposit",$D$11:D89,"reinvestment")</f>
        <v>0</v>
      </c>
    </row>
    <row r="90" spans="1:6" ht="29.1" customHeight="1" x14ac:dyDescent="0.25">
      <c r="A90" s="206"/>
      <c r="B90" s="206"/>
      <c r="C90" s="206"/>
      <c r="D90" s="206"/>
      <c r="E90" s="204" t="str">
        <f t="shared" si="1"/>
        <v/>
      </c>
      <c r="F90">
        <f>SUMIF($B$11:B90,"withdraw",$C$11:C90)-SUMIFS($C$11:C90,$B$11:B90,"deposit",$D$11:D90,"reinvestment")</f>
        <v>0</v>
      </c>
    </row>
    <row r="91" spans="1:6" ht="29.1" customHeight="1" x14ac:dyDescent="0.25">
      <c r="A91" s="206"/>
      <c r="B91" s="206"/>
      <c r="C91" s="206"/>
      <c r="D91" s="206"/>
      <c r="E91" s="204" t="str">
        <f t="shared" si="1"/>
        <v/>
      </c>
      <c r="F91">
        <f>SUMIF($B$11:B91,"withdraw",$C$11:C91)-SUMIFS($C$11:C91,$B$11:B91,"deposit",$D$11:D91,"reinvestment")</f>
        <v>0</v>
      </c>
    </row>
    <row r="92" spans="1:6" ht="29.1" customHeight="1" x14ac:dyDescent="0.25">
      <c r="A92" s="206"/>
      <c r="B92" s="206"/>
      <c r="C92" s="206"/>
      <c r="D92" s="206"/>
      <c r="E92" s="204" t="str">
        <f t="shared" si="1"/>
        <v/>
      </c>
      <c r="F92">
        <f>SUMIF($B$11:B92,"withdraw",$C$11:C92)-SUMIFS($C$11:C92,$B$11:B92,"deposit",$D$11:D92,"reinvestment")</f>
        <v>0</v>
      </c>
    </row>
    <row r="93" spans="1:6" ht="29.1" customHeight="1" x14ac:dyDescent="0.25">
      <c r="A93" s="206"/>
      <c r="B93" s="206"/>
      <c r="C93" s="206"/>
      <c r="D93" s="206"/>
      <c r="E93" s="204" t="str">
        <f t="shared" si="1"/>
        <v/>
      </c>
      <c r="F93">
        <f>SUMIF($B$11:B93,"withdraw",$C$11:C93)-SUMIFS($C$11:C93,$B$11:B93,"deposit",$D$11:D93,"reinvestment")</f>
        <v>0</v>
      </c>
    </row>
    <row r="94" spans="1:6" ht="29.1" customHeight="1" x14ac:dyDescent="0.25">
      <c r="A94" s="206"/>
      <c r="B94" s="206"/>
      <c r="C94" s="206"/>
      <c r="D94" s="206"/>
      <c r="E94" s="204" t="str">
        <f t="shared" si="1"/>
        <v/>
      </c>
      <c r="F94">
        <f>SUMIF($B$11:B94,"withdraw",$C$11:C94)-SUMIFS($C$11:C94,$B$11:B94,"deposit",$D$11:D94,"reinvestment")</f>
        <v>0</v>
      </c>
    </row>
    <row r="95" spans="1:6" ht="29.1" customHeight="1" x14ac:dyDescent="0.25">
      <c r="A95" s="206"/>
      <c r="B95" s="206"/>
      <c r="C95" s="206"/>
      <c r="D95" s="206"/>
      <c r="E95" s="204" t="str">
        <f t="shared" si="1"/>
        <v/>
      </c>
      <c r="F95">
        <f>SUMIF($B$11:B95,"withdraw",$C$11:C95)-SUMIFS($C$11:C95,$B$11:B95,"deposit",$D$11:D95,"reinvestment")</f>
        <v>0</v>
      </c>
    </row>
    <row r="96" spans="1:6" ht="29.1" customHeight="1" x14ac:dyDescent="0.25">
      <c r="A96" s="206"/>
      <c r="B96" s="206"/>
      <c r="C96" s="206"/>
      <c r="D96" s="206"/>
      <c r="E96" s="204" t="str">
        <f t="shared" si="1"/>
        <v/>
      </c>
      <c r="F96">
        <f>SUMIF($B$11:B96,"withdraw",$C$11:C96)-SUMIFS($C$11:C96,$B$11:B96,"deposit",$D$11:D96,"reinvestment")</f>
        <v>0</v>
      </c>
    </row>
    <row r="97" spans="1:6" ht="29.1" customHeight="1" x14ac:dyDescent="0.25">
      <c r="A97" s="206"/>
      <c r="B97" s="206"/>
      <c r="C97" s="206"/>
      <c r="D97" s="206"/>
      <c r="E97" s="204" t="str">
        <f t="shared" si="1"/>
        <v/>
      </c>
      <c r="F97">
        <f>SUMIF($B$11:B97,"withdraw",$C$11:C97)-SUMIFS($C$11:C97,$B$11:B97,"deposit",$D$11:D97,"reinvestment")</f>
        <v>0</v>
      </c>
    </row>
    <row r="98" spans="1:6" ht="29.1" customHeight="1" x14ac:dyDescent="0.25">
      <c r="A98" s="206"/>
      <c r="B98" s="206"/>
      <c r="C98" s="206"/>
      <c r="D98" s="206"/>
      <c r="E98" s="204" t="str">
        <f t="shared" si="1"/>
        <v/>
      </c>
      <c r="F98">
        <f>SUMIF($B$11:B98,"withdraw",$C$11:C98)-SUMIFS($C$11:C98,$B$11:B98,"deposit",$D$11:D98,"reinvestment")</f>
        <v>0</v>
      </c>
    </row>
    <row r="99" spans="1:6" ht="29.1" customHeight="1" x14ac:dyDescent="0.25">
      <c r="A99" s="206"/>
      <c r="B99" s="206"/>
      <c r="C99" s="206"/>
      <c r="D99" s="206"/>
      <c r="E99" s="204" t="str">
        <f t="shared" si="1"/>
        <v/>
      </c>
      <c r="F99">
        <f>SUMIF($B$11:B99,"withdraw",$C$11:C99)-SUMIFS($C$11:C99,$B$11:B99,"deposit",$D$11:D99,"reinvestment")</f>
        <v>0</v>
      </c>
    </row>
    <row r="100" spans="1:6" ht="29.1" customHeight="1" x14ac:dyDescent="0.25">
      <c r="A100" s="206"/>
      <c r="B100" s="206"/>
      <c r="C100" s="206"/>
      <c r="D100" s="206"/>
      <c r="E100" s="204" t="str">
        <f t="shared" si="1"/>
        <v/>
      </c>
      <c r="F100">
        <f>SUMIF($B$11:B100,"withdraw",$C$11:C100)-SUMIFS($C$11:C100,$B$11:B100,"deposit",$D$11:D100,"reinvestment")</f>
        <v>0</v>
      </c>
    </row>
    <row r="101" spans="1:6" ht="29.1" customHeight="1" x14ac:dyDescent="0.25">
      <c r="A101" s="206"/>
      <c r="B101" s="206"/>
      <c r="C101" s="206"/>
      <c r="D101" s="206"/>
      <c r="E101" s="204" t="str">
        <f t="shared" si="1"/>
        <v/>
      </c>
      <c r="F101">
        <f>SUMIF($B$11:B101,"withdraw",$C$11:C101)-SUMIFS($C$11:C101,$B$11:B101,"deposit",$D$11:D101,"reinvestment")</f>
        <v>0</v>
      </c>
    </row>
    <row r="102" spans="1:6" ht="29.1" customHeight="1" x14ac:dyDescent="0.25">
      <c r="A102" s="206"/>
      <c r="B102" s="206"/>
      <c r="C102" s="206"/>
      <c r="D102" s="206"/>
      <c r="E102" s="204" t="str">
        <f t="shared" si="1"/>
        <v/>
      </c>
      <c r="F102">
        <f>SUMIF($B$11:B102,"withdraw",$C$11:C102)-SUMIFS($C$11:C102,$B$11:B102,"deposit",$D$11:D102,"reinvestment")</f>
        <v>0</v>
      </c>
    </row>
    <row r="103" spans="1:6" ht="29.1" customHeight="1" x14ac:dyDescent="0.25">
      <c r="A103" s="206"/>
      <c r="B103" s="206"/>
      <c r="C103" s="206"/>
      <c r="D103" s="206"/>
      <c r="E103" s="204" t="str">
        <f t="shared" si="1"/>
        <v/>
      </c>
      <c r="F103">
        <f>SUMIF($B$11:B103,"withdraw",$C$11:C103)-SUMIFS($C$11:C103,$B$11:B103,"deposit",$D$11:D103,"reinvestment")</f>
        <v>0</v>
      </c>
    </row>
    <row r="104" spans="1:6" ht="29.1" customHeight="1" x14ac:dyDescent="0.25">
      <c r="A104" s="206"/>
      <c r="B104" s="206"/>
      <c r="C104" s="206"/>
      <c r="D104" s="206"/>
      <c r="E104" s="204" t="str">
        <f t="shared" si="1"/>
        <v/>
      </c>
      <c r="F104">
        <f>SUMIF($B$11:B104,"withdraw",$C$11:C104)-SUMIFS($C$11:C104,$B$11:B104,"deposit",$D$11:D104,"reinvestment")</f>
        <v>0</v>
      </c>
    </row>
    <row r="105" spans="1:6" ht="29.1" customHeight="1" x14ac:dyDescent="0.25">
      <c r="A105" s="206"/>
      <c r="B105" s="206"/>
      <c r="C105" s="206"/>
      <c r="D105" s="206"/>
      <c r="E105" s="204" t="str">
        <f t="shared" si="1"/>
        <v/>
      </c>
      <c r="F105">
        <f>SUMIF($B$11:B105,"withdraw",$C$11:C105)-SUMIFS($C$11:C105,$B$11:B105,"deposit",$D$11:D105,"reinvestment")</f>
        <v>0</v>
      </c>
    </row>
    <row r="106" spans="1:6" ht="29.1" customHeight="1" x14ac:dyDescent="0.25">
      <c r="A106" s="206"/>
      <c r="B106" s="206"/>
      <c r="C106" s="206"/>
      <c r="D106" s="206"/>
      <c r="E106" s="204" t="str">
        <f t="shared" si="1"/>
        <v/>
      </c>
      <c r="F106">
        <f>SUMIF($B$11:B106,"withdraw",$C$11:C106)-SUMIFS($C$11:C106,$B$11:B106,"deposit",$D$11:D106,"reinvestment")</f>
        <v>0</v>
      </c>
    </row>
    <row r="107" spans="1:6" ht="29.1" customHeight="1" x14ac:dyDescent="0.25">
      <c r="A107" s="206"/>
      <c r="B107" s="206"/>
      <c r="C107" s="206"/>
      <c r="D107" s="206"/>
      <c r="E107" s="204" t="str">
        <f t="shared" si="1"/>
        <v/>
      </c>
      <c r="F107">
        <f>SUMIF($B$11:B107,"withdraw",$C$11:C107)-SUMIFS($C$11:C107,$B$11:B107,"deposit",$D$11:D107,"reinvestment")</f>
        <v>0</v>
      </c>
    </row>
    <row r="108" spans="1:6" ht="29.1" customHeight="1" x14ac:dyDescent="0.25">
      <c r="A108" s="206"/>
      <c r="B108" s="206"/>
      <c r="C108" s="206"/>
      <c r="D108" s="206"/>
      <c r="E108" s="204" t="str">
        <f t="shared" si="1"/>
        <v/>
      </c>
      <c r="F108">
        <f>SUMIF($B$11:B108,"withdraw",$C$11:C108)-SUMIFS($C$11:C108,$B$11:B108,"deposit",$D$11:D108,"reinvestment")</f>
        <v>0</v>
      </c>
    </row>
    <row r="109" spans="1:6" ht="29.1" customHeight="1" x14ac:dyDescent="0.25">
      <c r="A109" s="206"/>
      <c r="B109" s="206"/>
      <c r="C109" s="206"/>
      <c r="D109" s="206"/>
      <c r="E109" s="204" t="str">
        <f t="shared" si="1"/>
        <v/>
      </c>
      <c r="F109">
        <f>SUMIF($B$11:B109,"withdraw",$C$11:C109)-SUMIFS($C$11:C109,$B$11:B109,"deposit",$D$11:D109,"reinvestment")</f>
        <v>0</v>
      </c>
    </row>
    <row r="110" spans="1:6" ht="29.1" customHeight="1" x14ac:dyDescent="0.25">
      <c r="A110" s="206"/>
      <c r="B110" s="206"/>
      <c r="C110" s="206"/>
      <c r="D110" s="206"/>
      <c r="E110" s="204" t="str">
        <f t="shared" si="1"/>
        <v/>
      </c>
      <c r="F110">
        <f>SUMIF($B$11:B110,"withdraw",$C$11:C110)-SUMIFS($C$11:C110,$B$11:B110,"deposit",$D$11:D110,"reinvestment")</f>
        <v>0</v>
      </c>
    </row>
    <row r="111" spans="1:6" ht="29.1" customHeight="1" x14ac:dyDescent="0.25">
      <c r="A111" s="206"/>
      <c r="B111" s="206"/>
      <c r="C111" s="206"/>
      <c r="D111" s="206"/>
      <c r="E111" s="204" t="str">
        <f t="shared" si="1"/>
        <v/>
      </c>
      <c r="F111">
        <f>SUMIF($B$11:B111,"withdraw",$C$11:C111)-SUMIFS($C$11:C111,$B$11:B111,"deposit",$D$11:D111,"reinvestment")</f>
        <v>0</v>
      </c>
    </row>
    <row r="112" spans="1:6" ht="29.1" customHeight="1" x14ac:dyDescent="0.25">
      <c r="A112" s="206"/>
      <c r="B112" s="206"/>
      <c r="C112" s="206"/>
      <c r="D112" s="206"/>
      <c r="E112" s="204" t="str">
        <f t="shared" si="1"/>
        <v/>
      </c>
      <c r="F112">
        <f>SUMIF($B$11:B112,"withdraw",$C$11:C112)-SUMIFS($C$11:C112,$B$11:B112,"deposit",$D$11:D112,"reinvestment")</f>
        <v>0</v>
      </c>
    </row>
    <row r="113" spans="1:6" ht="29.1" customHeight="1" x14ac:dyDescent="0.25">
      <c r="A113" s="206"/>
      <c r="B113" s="206"/>
      <c r="C113" s="206"/>
      <c r="D113" s="206"/>
      <c r="E113" s="204" t="str">
        <f t="shared" si="1"/>
        <v/>
      </c>
      <c r="F113">
        <f>SUMIF($B$11:B113,"withdraw",$C$11:C113)-SUMIFS($C$11:C113,$B$11:B113,"deposit",$D$11:D113,"reinvestment")</f>
        <v>0</v>
      </c>
    </row>
    <row r="114" spans="1:6" ht="29.1" customHeight="1" x14ac:dyDescent="0.25">
      <c r="A114" s="206"/>
      <c r="B114" s="206"/>
      <c r="C114" s="206"/>
      <c r="D114" s="206"/>
      <c r="E114" s="204" t="str">
        <f t="shared" si="1"/>
        <v/>
      </c>
      <c r="F114">
        <f>SUMIF($B$11:B114,"withdraw",$C$11:C114)-SUMIFS($C$11:C114,$B$11:B114,"deposit",$D$11:D114,"reinvestment")</f>
        <v>0</v>
      </c>
    </row>
    <row r="115" spans="1:6" ht="29.1" customHeight="1" x14ac:dyDescent="0.25">
      <c r="A115" s="206"/>
      <c r="B115" s="206"/>
      <c r="C115" s="206"/>
      <c r="D115" s="206"/>
      <c r="E115" s="204" t="str">
        <f t="shared" si="1"/>
        <v/>
      </c>
      <c r="F115">
        <f>SUMIF($B$11:B115,"withdraw",$C$11:C115)-SUMIFS($C$11:C115,$B$11:B115,"deposit",$D$11:D115,"reinvestment")</f>
        <v>0</v>
      </c>
    </row>
    <row r="116" spans="1:6" ht="29.1" customHeight="1" x14ac:dyDescent="0.25">
      <c r="A116" s="206"/>
      <c r="B116" s="206"/>
      <c r="C116" s="206"/>
      <c r="D116" s="206"/>
      <c r="E116" s="204" t="str">
        <f t="shared" si="1"/>
        <v/>
      </c>
      <c r="F116">
        <f>SUMIF($B$11:B116,"withdraw",$C$11:C116)-SUMIFS($C$11:C116,$B$11:B116,"deposit",$D$11:D116,"reinvestment")</f>
        <v>0</v>
      </c>
    </row>
    <row r="117" spans="1:6" ht="29.1" customHeight="1" x14ac:dyDescent="0.25">
      <c r="A117" s="206"/>
      <c r="B117" s="206"/>
      <c r="C117" s="206"/>
      <c r="D117" s="206"/>
      <c r="E117" s="204" t="str">
        <f t="shared" si="1"/>
        <v/>
      </c>
      <c r="F117">
        <f>SUMIF($B$11:B117,"withdraw",$C$11:C117)-SUMIFS($C$11:C117,$B$11:B117,"deposit",$D$11:D117,"reinvestment")</f>
        <v>0</v>
      </c>
    </row>
    <row r="118" spans="1:6" ht="29.1" customHeight="1" x14ac:dyDescent="0.25">
      <c r="A118" s="206"/>
      <c r="B118" s="206"/>
      <c r="C118" s="206"/>
      <c r="D118" s="206"/>
      <c r="E118" s="204" t="str">
        <f t="shared" si="1"/>
        <v/>
      </c>
      <c r="F118">
        <f>SUMIF($B$11:B118,"withdraw",$C$11:C118)-SUMIFS($C$11:C118,$B$11:B118,"deposit",$D$11:D118,"reinvestment")</f>
        <v>0</v>
      </c>
    </row>
    <row r="119" spans="1:6" ht="29.1" customHeight="1" x14ac:dyDescent="0.25">
      <c r="A119" s="206"/>
      <c r="B119" s="206"/>
      <c r="C119" s="206"/>
      <c r="D119" s="206"/>
      <c r="E119" s="204" t="str">
        <f t="shared" si="1"/>
        <v/>
      </c>
      <c r="F119">
        <f>SUMIF($B$11:B119,"withdraw",$C$11:C119)-SUMIFS($C$11:C119,$B$11:B119,"deposit",$D$11:D119,"reinvestment")</f>
        <v>0</v>
      </c>
    </row>
    <row r="120" spans="1:6" ht="29.1" customHeight="1" x14ac:dyDescent="0.25">
      <c r="A120" s="206"/>
      <c r="B120" s="206"/>
      <c r="C120" s="206"/>
      <c r="D120" s="206"/>
      <c r="E120" s="204" t="str">
        <f t="shared" si="1"/>
        <v/>
      </c>
      <c r="F120">
        <f>SUMIF($B$11:B120,"withdraw",$C$11:C120)-SUMIFS($C$11:C120,$B$11:B120,"deposit",$D$11:D120,"reinvestment")</f>
        <v>0</v>
      </c>
    </row>
    <row r="121" spans="1:6" ht="29.1" customHeight="1" x14ac:dyDescent="0.25">
      <c r="A121" s="206"/>
      <c r="B121" s="206"/>
      <c r="C121" s="206"/>
      <c r="D121" s="206"/>
      <c r="E121" s="204" t="str">
        <f t="shared" si="1"/>
        <v/>
      </c>
      <c r="F121">
        <f>SUMIF($B$11:B121,"withdraw",$C$11:C121)-SUMIFS($C$11:C121,$B$11:B121,"deposit",$D$11:D121,"reinvestment")</f>
        <v>0</v>
      </c>
    </row>
    <row r="122" spans="1:6" ht="29.1" customHeight="1" x14ac:dyDescent="0.25">
      <c r="A122" s="206"/>
      <c r="B122" s="206"/>
      <c r="C122" s="206"/>
      <c r="D122" s="206"/>
      <c r="E122" s="204" t="str">
        <f t="shared" si="1"/>
        <v/>
      </c>
      <c r="F122">
        <f>SUMIF($B$11:B122,"withdraw",$C$11:C122)-SUMIFS($C$11:C122,$B$11:B122,"deposit",$D$11:D122,"reinvestment")</f>
        <v>0</v>
      </c>
    </row>
    <row r="123" spans="1:6" ht="29.1" customHeight="1" x14ac:dyDescent="0.25">
      <c r="A123" s="206"/>
      <c r="B123" s="206"/>
      <c r="C123" s="206"/>
      <c r="D123" s="206"/>
      <c r="E123" s="204" t="str">
        <f t="shared" si="1"/>
        <v/>
      </c>
      <c r="F123">
        <f>SUMIF($B$11:B123,"withdraw",$C$11:C123)-SUMIFS($C$11:C123,$B$11:B123,"deposit",$D$11:D123,"reinvestment")</f>
        <v>0</v>
      </c>
    </row>
    <row r="124" spans="1:6" ht="29.1" customHeight="1" x14ac:dyDescent="0.25">
      <c r="A124" s="206"/>
      <c r="B124" s="206"/>
      <c r="C124" s="206"/>
      <c r="D124" s="206"/>
      <c r="E124" s="204" t="str">
        <f t="shared" si="1"/>
        <v/>
      </c>
      <c r="F124">
        <f>SUMIF($B$11:B124,"withdraw",$C$11:C124)-SUMIFS($C$11:C124,$B$11:B124,"deposit",$D$11:D124,"reinvestment")</f>
        <v>0</v>
      </c>
    </row>
    <row r="125" spans="1:6" ht="29.1" customHeight="1" x14ac:dyDescent="0.25">
      <c r="A125" s="206"/>
      <c r="B125" s="206"/>
      <c r="C125" s="206"/>
      <c r="D125" s="206"/>
      <c r="E125" s="204" t="str">
        <f t="shared" si="1"/>
        <v/>
      </c>
      <c r="F125">
        <f>SUMIF($B$11:B125,"withdraw",$C$11:C125)-SUMIFS($C$11:C125,$B$11:B125,"deposit",$D$11:D125,"reinvestment")</f>
        <v>0</v>
      </c>
    </row>
    <row r="126" spans="1:6" ht="29.1" customHeight="1" x14ac:dyDescent="0.25">
      <c r="A126" s="206"/>
      <c r="B126" s="206"/>
      <c r="C126" s="206"/>
      <c r="D126" s="206"/>
      <c r="E126" s="204" t="str">
        <f t="shared" si="1"/>
        <v/>
      </c>
      <c r="F126">
        <f>SUMIF($B$11:B126,"withdraw",$C$11:C126)-SUMIFS($C$11:C126,$B$11:B126,"deposit",$D$11:D126,"reinvestment")</f>
        <v>0</v>
      </c>
    </row>
    <row r="127" spans="1:6" ht="29.1" customHeight="1" x14ac:dyDescent="0.25">
      <c r="A127" s="206"/>
      <c r="B127" s="206"/>
      <c r="C127" s="206"/>
      <c r="D127" s="206"/>
      <c r="E127" s="204" t="str">
        <f t="shared" si="1"/>
        <v/>
      </c>
      <c r="F127">
        <f>SUMIF($B$11:B127,"withdraw",$C$11:C127)-SUMIFS($C$11:C127,$B$11:B127,"deposit",$D$11:D127,"reinvestment")</f>
        <v>0</v>
      </c>
    </row>
    <row r="128" spans="1:6" ht="29.1" customHeight="1" x14ac:dyDescent="0.25">
      <c r="A128" s="206"/>
      <c r="B128" s="206"/>
      <c r="C128" s="206"/>
      <c r="D128" s="206"/>
      <c r="E128" s="204" t="str">
        <f t="shared" si="1"/>
        <v/>
      </c>
      <c r="F128">
        <f>SUMIF($B$11:B128,"withdraw",$C$11:C128)-SUMIFS($C$11:C128,$B$11:B128,"deposit",$D$11:D128,"reinvestment")</f>
        <v>0</v>
      </c>
    </row>
    <row r="129" spans="1:6" ht="29.1" customHeight="1" x14ac:dyDescent="0.25">
      <c r="A129" s="206"/>
      <c r="B129" s="206"/>
      <c r="C129" s="206"/>
      <c r="D129" s="206"/>
      <c r="E129" s="204" t="str">
        <f t="shared" si="1"/>
        <v/>
      </c>
      <c r="F129">
        <f>SUMIF($B$11:B129,"withdraw",$C$11:C129)-SUMIFS($C$11:C129,$B$11:B129,"deposit",$D$11:D129,"reinvestment")</f>
        <v>0</v>
      </c>
    </row>
    <row r="130" spans="1:6" ht="29.1" customHeight="1" x14ac:dyDescent="0.25">
      <c r="A130" s="206"/>
      <c r="B130" s="206"/>
      <c r="C130" s="206"/>
      <c r="D130" s="206"/>
      <c r="E130" s="204" t="str">
        <f t="shared" si="1"/>
        <v/>
      </c>
      <c r="F130">
        <f>SUMIF($B$11:B130,"withdraw",$C$11:C130)-SUMIFS($C$11:C130,$B$11:B130,"deposit",$D$11:D130,"reinvestment")</f>
        <v>0</v>
      </c>
    </row>
    <row r="131" spans="1:6" ht="29.1" customHeight="1" x14ac:dyDescent="0.25">
      <c r="A131" s="206"/>
      <c r="B131" s="206"/>
      <c r="C131" s="206"/>
      <c r="D131" s="206"/>
      <c r="E131" s="204" t="str">
        <f t="shared" si="1"/>
        <v/>
      </c>
      <c r="F131">
        <f>SUMIF($B$11:B131,"withdraw",$C$11:C131)-SUMIFS($C$11:C131,$B$11:B131,"deposit",$D$11:D131,"reinvestment")</f>
        <v>0</v>
      </c>
    </row>
    <row r="132" spans="1:6" ht="29.1" customHeight="1" x14ac:dyDescent="0.25">
      <c r="A132" s="206"/>
      <c r="B132" s="206"/>
      <c r="C132" s="206"/>
      <c r="D132" s="206"/>
      <c r="E132" s="204" t="str">
        <f t="shared" si="1"/>
        <v/>
      </c>
      <c r="F132">
        <f>SUMIF($B$11:B132,"withdraw",$C$11:C132)-SUMIFS($C$11:C132,$B$11:B132,"deposit",$D$11:D132,"reinvestment")</f>
        <v>0</v>
      </c>
    </row>
    <row r="133" spans="1:6" ht="29.1" customHeight="1" x14ac:dyDescent="0.25">
      <c r="A133" s="206"/>
      <c r="B133" s="206"/>
      <c r="C133" s="206"/>
      <c r="D133" s="206"/>
      <c r="E133" s="204" t="str">
        <f t="shared" si="1"/>
        <v/>
      </c>
      <c r="F133">
        <f>SUMIF($B$11:B133,"withdraw",$C$11:C133)-SUMIFS($C$11:C133,$B$11:B133,"deposit",$D$11:D133,"reinvestment")</f>
        <v>0</v>
      </c>
    </row>
    <row r="134" spans="1:6" ht="29.1" customHeight="1" x14ac:dyDescent="0.25">
      <c r="A134" s="206"/>
      <c r="B134" s="206"/>
      <c r="C134" s="206"/>
      <c r="D134" s="206"/>
      <c r="E134" s="204" t="str">
        <f t="shared" si="1"/>
        <v/>
      </c>
      <c r="F134">
        <f>SUMIF($B$11:B134,"withdraw",$C$11:C134)-SUMIFS($C$11:C134,$B$11:B134,"deposit",$D$11:D134,"reinvestment")</f>
        <v>0</v>
      </c>
    </row>
    <row r="135" spans="1:6" ht="29.1" customHeight="1" x14ac:dyDescent="0.25">
      <c r="A135" s="206"/>
      <c r="B135" s="206"/>
      <c r="C135" s="206"/>
      <c r="D135" s="206"/>
      <c r="E135" s="204" t="str">
        <f t="shared" si="1"/>
        <v/>
      </c>
      <c r="F135">
        <f>SUMIF($B$11:B135,"withdraw",$C$11:C135)-SUMIFS($C$11:C135,$B$11:B135,"deposit",$D$11:D135,"reinvestment")</f>
        <v>0</v>
      </c>
    </row>
    <row r="136" spans="1:6" ht="29.1" customHeight="1" x14ac:dyDescent="0.25">
      <c r="A136" s="206"/>
      <c r="B136" s="206"/>
      <c r="C136" s="206"/>
      <c r="D136" s="206"/>
      <c r="E136" s="204" t="str">
        <f t="shared" si="1"/>
        <v/>
      </c>
      <c r="F136">
        <f>SUMIF($B$11:B136,"withdraw",$C$11:C136)-SUMIFS($C$11:C136,$B$11:B136,"deposit",$D$11:D136,"reinvestment")</f>
        <v>0</v>
      </c>
    </row>
    <row r="137" spans="1:6" ht="29.1" customHeight="1" x14ac:dyDescent="0.25">
      <c r="A137" s="206"/>
      <c r="B137" s="206"/>
      <c r="C137" s="206"/>
      <c r="D137" s="206"/>
      <c r="E137" s="204" t="str">
        <f t="shared" si="1"/>
        <v/>
      </c>
      <c r="F137">
        <f>SUMIF($B$11:B137,"withdraw",$C$11:C137)-SUMIFS($C$11:C137,$B$11:B137,"deposit",$D$11:D137,"reinvestment")</f>
        <v>0</v>
      </c>
    </row>
    <row r="138" spans="1:6" ht="29.1" customHeight="1" x14ac:dyDescent="0.25">
      <c r="A138" s="206"/>
      <c r="B138" s="206"/>
      <c r="C138" s="206"/>
      <c r="D138" s="206"/>
      <c r="E138" s="204" t="str">
        <f t="shared" si="1"/>
        <v/>
      </c>
      <c r="F138">
        <f>SUMIF($B$11:B138,"withdraw",$C$11:C138)-SUMIFS($C$11:C138,$B$11:B138,"deposit",$D$11:D138,"reinvestment")</f>
        <v>0</v>
      </c>
    </row>
    <row r="139" spans="1:6" ht="29.1" customHeight="1" x14ac:dyDescent="0.25">
      <c r="A139" s="206"/>
      <c r="B139" s="206"/>
      <c r="C139" s="206"/>
      <c r="D139" s="206"/>
      <c r="E139" s="204" t="str">
        <f t="shared" si="1"/>
        <v/>
      </c>
      <c r="F139">
        <f>SUMIF($B$11:B139,"withdraw",$C$11:C139)-SUMIFS($C$11:C139,$B$11:B139,"deposit",$D$11:D139,"reinvestment")</f>
        <v>0</v>
      </c>
    </row>
    <row r="140" spans="1:6" ht="29.1" customHeight="1" x14ac:dyDescent="0.25">
      <c r="A140" s="206"/>
      <c r="B140" s="206"/>
      <c r="C140" s="206"/>
      <c r="D140" s="206"/>
      <c r="E140" s="204" t="str">
        <f t="shared" si="1"/>
        <v/>
      </c>
      <c r="F140">
        <f>SUMIF($B$11:B140,"withdraw",$C$11:C140)-SUMIFS($C$11:C140,$B$11:B140,"deposit",$D$11:D140,"reinvestment")</f>
        <v>0</v>
      </c>
    </row>
    <row r="141" spans="1:6" ht="29.1" customHeight="1" x14ac:dyDescent="0.25">
      <c r="A141" s="206"/>
      <c r="B141" s="206"/>
      <c r="C141" s="206"/>
      <c r="D141" s="206"/>
      <c r="E141" s="204" t="str">
        <f t="shared" ref="E141:E204" si="2">IF(AND(C141&gt;F140,D141="reinvestment"),"You cannot reinvest more than is withdrawn and available.","")</f>
        <v/>
      </c>
      <c r="F141">
        <f>SUMIF($B$11:B141,"withdraw",$C$11:C141)-SUMIFS($C$11:C141,$B$11:B141,"deposit",$D$11:D141,"reinvestment")</f>
        <v>0</v>
      </c>
    </row>
    <row r="142" spans="1:6" ht="29.1" customHeight="1" x14ac:dyDescent="0.25">
      <c r="A142" s="206"/>
      <c r="B142" s="206"/>
      <c r="C142" s="206"/>
      <c r="D142" s="206"/>
      <c r="E142" s="204" t="str">
        <f t="shared" si="2"/>
        <v/>
      </c>
      <c r="F142">
        <f>SUMIF($B$11:B142,"withdraw",$C$11:C142)-SUMIFS($C$11:C142,$B$11:B142,"deposit",$D$11:D142,"reinvestment")</f>
        <v>0</v>
      </c>
    </row>
    <row r="143" spans="1:6" ht="29.1" customHeight="1" x14ac:dyDescent="0.25">
      <c r="A143" s="206"/>
      <c r="B143" s="206"/>
      <c r="C143" s="206"/>
      <c r="D143" s="206"/>
      <c r="E143" s="204" t="str">
        <f t="shared" si="2"/>
        <v/>
      </c>
      <c r="F143">
        <f>SUMIF($B$11:B143,"withdraw",$C$11:C143)-SUMIFS($C$11:C143,$B$11:B143,"deposit",$D$11:D143,"reinvestment")</f>
        <v>0</v>
      </c>
    </row>
    <row r="144" spans="1:6" ht="29.1" customHeight="1" x14ac:dyDescent="0.25">
      <c r="A144" s="206"/>
      <c r="B144" s="206"/>
      <c r="C144" s="206"/>
      <c r="D144" s="206"/>
      <c r="E144" s="204" t="str">
        <f t="shared" si="2"/>
        <v/>
      </c>
      <c r="F144">
        <f>SUMIF($B$11:B144,"withdraw",$C$11:C144)-SUMIFS($C$11:C144,$B$11:B144,"deposit",$D$11:D144,"reinvestment")</f>
        <v>0</v>
      </c>
    </row>
    <row r="145" spans="1:6" ht="29.1" customHeight="1" x14ac:dyDescent="0.25">
      <c r="A145" s="206"/>
      <c r="B145" s="206"/>
      <c r="C145" s="206"/>
      <c r="D145" s="206"/>
      <c r="E145" s="204" t="str">
        <f t="shared" si="2"/>
        <v/>
      </c>
      <c r="F145">
        <f>SUMIF($B$11:B145,"withdraw",$C$11:C145)-SUMIFS($C$11:C145,$B$11:B145,"deposit",$D$11:D145,"reinvestment")</f>
        <v>0</v>
      </c>
    </row>
    <row r="146" spans="1:6" ht="29.1" customHeight="1" x14ac:dyDescent="0.25">
      <c r="A146" s="206"/>
      <c r="B146" s="206"/>
      <c r="C146" s="206"/>
      <c r="D146" s="206"/>
      <c r="E146" s="204" t="str">
        <f t="shared" si="2"/>
        <v/>
      </c>
      <c r="F146">
        <f>SUMIF($B$11:B146,"withdraw",$C$11:C146)-SUMIFS($C$11:C146,$B$11:B146,"deposit",$D$11:D146,"reinvestment")</f>
        <v>0</v>
      </c>
    </row>
    <row r="147" spans="1:6" ht="29.1" customHeight="1" x14ac:dyDescent="0.25">
      <c r="A147" s="206"/>
      <c r="B147" s="206"/>
      <c r="C147" s="206"/>
      <c r="D147" s="206"/>
      <c r="E147" s="204" t="str">
        <f t="shared" si="2"/>
        <v/>
      </c>
      <c r="F147">
        <f>SUMIF($B$11:B147,"withdraw",$C$11:C147)-SUMIFS($C$11:C147,$B$11:B147,"deposit",$D$11:D147,"reinvestment")</f>
        <v>0</v>
      </c>
    </row>
    <row r="148" spans="1:6" ht="29.1" customHeight="1" x14ac:dyDescent="0.25">
      <c r="A148" s="206"/>
      <c r="B148" s="206"/>
      <c r="C148" s="206"/>
      <c r="D148" s="206"/>
      <c r="E148" s="204" t="str">
        <f t="shared" si="2"/>
        <v/>
      </c>
      <c r="F148">
        <f>SUMIF($B$11:B148,"withdraw",$C$11:C148)-SUMIFS($C$11:C148,$B$11:B148,"deposit",$D$11:D148,"reinvestment")</f>
        <v>0</v>
      </c>
    </row>
    <row r="149" spans="1:6" ht="29.1" customHeight="1" x14ac:dyDescent="0.25">
      <c r="A149" s="206"/>
      <c r="B149" s="206"/>
      <c r="C149" s="206"/>
      <c r="D149" s="206"/>
      <c r="E149" s="204" t="str">
        <f t="shared" si="2"/>
        <v/>
      </c>
      <c r="F149">
        <f>SUMIF($B$11:B149,"withdraw",$C$11:C149)-SUMIFS($C$11:C149,$B$11:B149,"deposit",$D$11:D149,"reinvestment")</f>
        <v>0</v>
      </c>
    </row>
    <row r="150" spans="1:6" ht="29.1" customHeight="1" x14ac:dyDescent="0.25">
      <c r="A150" s="206"/>
      <c r="B150" s="206"/>
      <c r="C150" s="206"/>
      <c r="D150" s="206"/>
      <c r="E150" s="204" t="str">
        <f t="shared" si="2"/>
        <v/>
      </c>
      <c r="F150">
        <f>SUMIF($B$11:B150,"withdraw",$C$11:C150)-SUMIFS($C$11:C150,$B$11:B150,"deposit",$D$11:D150,"reinvestment")</f>
        <v>0</v>
      </c>
    </row>
    <row r="151" spans="1:6" ht="29.1" customHeight="1" x14ac:dyDescent="0.25">
      <c r="A151" s="206"/>
      <c r="B151" s="206"/>
      <c r="C151" s="206"/>
      <c r="D151" s="206"/>
      <c r="E151" s="204" t="str">
        <f t="shared" si="2"/>
        <v/>
      </c>
      <c r="F151">
        <f>SUMIF($B$11:B151,"withdraw",$C$11:C151)-SUMIFS($C$11:C151,$B$11:B151,"deposit",$D$11:D151,"reinvestment")</f>
        <v>0</v>
      </c>
    </row>
    <row r="152" spans="1:6" ht="29.1" customHeight="1" x14ac:dyDescent="0.25">
      <c r="A152" s="206"/>
      <c r="B152" s="206"/>
      <c r="C152" s="206"/>
      <c r="D152" s="206"/>
      <c r="E152" s="204" t="str">
        <f t="shared" si="2"/>
        <v/>
      </c>
      <c r="F152">
        <f>SUMIF($B$11:B152,"withdraw",$C$11:C152)-SUMIFS($C$11:C152,$B$11:B152,"deposit",$D$11:D152,"reinvestment")</f>
        <v>0</v>
      </c>
    </row>
    <row r="153" spans="1:6" ht="29.1" customHeight="1" x14ac:dyDescent="0.25">
      <c r="A153" s="206"/>
      <c r="B153" s="206"/>
      <c r="C153" s="206"/>
      <c r="D153" s="206"/>
      <c r="E153" s="204" t="str">
        <f t="shared" si="2"/>
        <v/>
      </c>
      <c r="F153">
        <f>SUMIF($B$11:B153,"withdraw",$C$11:C153)-SUMIFS($C$11:C153,$B$11:B153,"deposit",$D$11:D153,"reinvestment")</f>
        <v>0</v>
      </c>
    </row>
    <row r="154" spans="1:6" ht="29.1" customHeight="1" x14ac:dyDescent="0.25">
      <c r="A154" s="206"/>
      <c r="B154" s="206"/>
      <c r="C154" s="206"/>
      <c r="D154" s="206"/>
      <c r="E154" s="204" t="str">
        <f t="shared" si="2"/>
        <v/>
      </c>
      <c r="F154">
        <f>SUMIF($B$11:B154,"withdraw",$C$11:C154)-SUMIFS($C$11:C154,$B$11:B154,"deposit",$D$11:D154,"reinvestment")</f>
        <v>0</v>
      </c>
    </row>
    <row r="155" spans="1:6" ht="29.1" customHeight="1" x14ac:dyDescent="0.25">
      <c r="A155" s="206"/>
      <c r="B155" s="206"/>
      <c r="C155" s="206"/>
      <c r="D155" s="206"/>
      <c r="E155" s="204" t="str">
        <f t="shared" si="2"/>
        <v/>
      </c>
      <c r="F155">
        <f>SUMIF($B$11:B155,"withdraw",$C$11:C155)-SUMIFS($C$11:C155,$B$11:B155,"deposit",$D$11:D155,"reinvestment")</f>
        <v>0</v>
      </c>
    </row>
    <row r="156" spans="1:6" ht="29.1" customHeight="1" x14ac:dyDescent="0.25">
      <c r="A156" s="206"/>
      <c r="B156" s="206"/>
      <c r="C156" s="206"/>
      <c r="D156" s="206"/>
      <c r="E156" s="204" t="str">
        <f t="shared" si="2"/>
        <v/>
      </c>
      <c r="F156">
        <f>SUMIF($B$11:B156,"withdraw",$C$11:C156)-SUMIFS($C$11:C156,$B$11:B156,"deposit",$D$11:D156,"reinvestment")</f>
        <v>0</v>
      </c>
    </row>
    <row r="157" spans="1:6" ht="29.1" customHeight="1" x14ac:dyDescent="0.25">
      <c r="A157" s="206"/>
      <c r="B157" s="206"/>
      <c r="C157" s="206"/>
      <c r="D157" s="206"/>
      <c r="E157" s="204" t="str">
        <f t="shared" si="2"/>
        <v/>
      </c>
      <c r="F157">
        <f>SUMIF($B$11:B157,"withdraw",$C$11:C157)-SUMIFS($C$11:C157,$B$11:B157,"deposit",$D$11:D157,"reinvestment")</f>
        <v>0</v>
      </c>
    </row>
    <row r="158" spans="1:6" ht="29.1" customHeight="1" x14ac:dyDescent="0.25">
      <c r="A158" s="206"/>
      <c r="B158" s="206"/>
      <c r="C158" s="206"/>
      <c r="D158" s="206"/>
      <c r="E158" s="204" t="str">
        <f t="shared" si="2"/>
        <v/>
      </c>
      <c r="F158">
        <f>SUMIF($B$11:B158,"withdraw",$C$11:C158)-SUMIFS($C$11:C158,$B$11:B158,"deposit",$D$11:D158,"reinvestment")</f>
        <v>0</v>
      </c>
    </row>
    <row r="159" spans="1:6" ht="29.1" customHeight="1" x14ac:dyDescent="0.25">
      <c r="A159" s="206"/>
      <c r="B159" s="206"/>
      <c r="C159" s="206"/>
      <c r="D159" s="206"/>
      <c r="E159" s="204" t="str">
        <f t="shared" si="2"/>
        <v/>
      </c>
      <c r="F159">
        <f>SUMIF($B$11:B159,"withdraw",$C$11:C159)-SUMIFS($C$11:C159,$B$11:B159,"deposit",$D$11:D159,"reinvestment")</f>
        <v>0</v>
      </c>
    </row>
    <row r="160" spans="1:6" ht="29.1" customHeight="1" x14ac:dyDescent="0.25">
      <c r="A160" s="206"/>
      <c r="B160" s="206"/>
      <c r="C160" s="206"/>
      <c r="D160" s="206"/>
      <c r="E160" s="204" t="str">
        <f t="shared" si="2"/>
        <v/>
      </c>
      <c r="F160">
        <f>SUMIF($B$11:B160,"withdraw",$C$11:C160)-SUMIFS($C$11:C160,$B$11:B160,"deposit",$D$11:D160,"reinvestment")</f>
        <v>0</v>
      </c>
    </row>
    <row r="161" spans="1:6" ht="29.1" customHeight="1" x14ac:dyDescent="0.25">
      <c r="A161" s="206"/>
      <c r="B161" s="206"/>
      <c r="C161" s="206"/>
      <c r="D161" s="206"/>
      <c r="E161" s="204" t="str">
        <f t="shared" si="2"/>
        <v/>
      </c>
      <c r="F161">
        <f>SUMIF($B$11:B161,"withdraw",$C$11:C161)-SUMIFS($C$11:C161,$B$11:B161,"deposit",$D$11:D161,"reinvestment")</f>
        <v>0</v>
      </c>
    </row>
    <row r="162" spans="1:6" ht="29.1" customHeight="1" x14ac:dyDescent="0.25">
      <c r="A162" s="206"/>
      <c r="B162" s="206"/>
      <c r="C162" s="206"/>
      <c r="D162" s="206"/>
      <c r="E162" s="204" t="str">
        <f t="shared" si="2"/>
        <v/>
      </c>
      <c r="F162">
        <f>SUMIF($B$11:B162,"withdraw",$C$11:C162)-SUMIFS($C$11:C162,$B$11:B162,"deposit",$D$11:D162,"reinvestment")</f>
        <v>0</v>
      </c>
    </row>
    <row r="163" spans="1:6" ht="29.1" customHeight="1" x14ac:dyDescent="0.25">
      <c r="A163" s="206"/>
      <c r="B163" s="206"/>
      <c r="C163" s="206"/>
      <c r="D163" s="206"/>
      <c r="E163" s="204" t="str">
        <f t="shared" si="2"/>
        <v/>
      </c>
      <c r="F163">
        <f>SUMIF($B$11:B163,"withdraw",$C$11:C163)-SUMIFS($C$11:C163,$B$11:B163,"deposit",$D$11:D163,"reinvestment")</f>
        <v>0</v>
      </c>
    </row>
    <row r="164" spans="1:6" ht="29.1" customHeight="1" x14ac:dyDescent="0.25">
      <c r="A164" s="206"/>
      <c r="B164" s="206"/>
      <c r="C164" s="206"/>
      <c r="D164" s="206"/>
      <c r="E164" s="204" t="str">
        <f t="shared" si="2"/>
        <v/>
      </c>
      <c r="F164">
        <f>SUMIF($B$11:B164,"withdraw",$C$11:C164)-SUMIFS($C$11:C164,$B$11:B164,"deposit",$D$11:D164,"reinvestment")</f>
        <v>0</v>
      </c>
    </row>
    <row r="165" spans="1:6" ht="29.1" customHeight="1" x14ac:dyDescent="0.25">
      <c r="A165" s="206"/>
      <c r="B165" s="206"/>
      <c r="C165" s="206"/>
      <c r="D165" s="206"/>
      <c r="E165" s="204" t="str">
        <f t="shared" si="2"/>
        <v/>
      </c>
      <c r="F165">
        <f>SUMIF($B$11:B165,"withdraw",$C$11:C165)-SUMIFS($C$11:C165,$B$11:B165,"deposit",$D$11:D165,"reinvestment")</f>
        <v>0</v>
      </c>
    </row>
    <row r="166" spans="1:6" ht="29.1" customHeight="1" x14ac:dyDescent="0.25">
      <c r="A166" s="206"/>
      <c r="B166" s="206"/>
      <c r="C166" s="206"/>
      <c r="D166" s="206"/>
      <c r="E166" s="204" t="str">
        <f t="shared" si="2"/>
        <v/>
      </c>
      <c r="F166">
        <f>SUMIF($B$11:B166,"withdraw",$C$11:C166)-SUMIFS($C$11:C166,$B$11:B166,"deposit",$D$11:D166,"reinvestment")</f>
        <v>0</v>
      </c>
    </row>
    <row r="167" spans="1:6" ht="29.1" customHeight="1" x14ac:dyDescent="0.25">
      <c r="A167" s="206"/>
      <c r="B167" s="206"/>
      <c r="C167" s="206"/>
      <c r="D167" s="206"/>
      <c r="E167" s="204" t="str">
        <f t="shared" si="2"/>
        <v/>
      </c>
      <c r="F167">
        <f>SUMIF($B$11:B167,"withdraw",$C$11:C167)-SUMIFS($C$11:C167,$B$11:B167,"deposit",$D$11:D167,"reinvestment")</f>
        <v>0</v>
      </c>
    </row>
    <row r="168" spans="1:6" ht="29.1" customHeight="1" x14ac:dyDescent="0.25">
      <c r="A168" s="206"/>
      <c r="B168" s="206"/>
      <c r="C168" s="206"/>
      <c r="D168" s="206"/>
      <c r="E168" s="204" t="str">
        <f t="shared" si="2"/>
        <v/>
      </c>
      <c r="F168">
        <f>SUMIF($B$11:B168,"withdraw",$C$11:C168)-SUMIFS($C$11:C168,$B$11:B168,"deposit",$D$11:D168,"reinvestment")</f>
        <v>0</v>
      </c>
    </row>
    <row r="169" spans="1:6" ht="29.1" customHeight="1" x14ac:dyDescent="0.25">
      <c r="A169" s="206"/>
      <c r="B169" s="206"/>
      <c r="C169" s="206"/>
      <c r="D169" s="206"/>
      <c r="E169" s="204" t="str">
        <f t="shared" si="2"/>
        <v/>
      </c>
      <c r="F169">
        <f>SUMIF($B$11:B169,"withdraw",$C$11:C169)-SUMIFS($C$11:C169,$B$11:B169,"deposit",$D$11:D169,"reinvestment")</f>
        <v>0</v>
      </c>
    </row>
    <row r="170" spans="1:6" ht="29.1" customHeight="1" x14ac:dyDescent="0.25">
      <c r="A170" s="206"/>
      <c r="B170" s="206"/>
      <c r="C170" s="206"/>
      <c r="D170" s="206"/>
      <c r="E170" s="204" t="str">
        <f t="shared" si="2"/>
        <v/>
      </c>
      <c r="F170">
        <f>SUMIF($B$11:B170,"withdraw",$C$11:C170)-SUMIFS($C$11:C170,$B$11:B170,"deposit",$D$11:D170,"reinvestment")</f>
        <v>0</v>
      </c>
    </row>
    <row r="171" spans="1:6" ht="29.1" customHeight="1" x14ac:dyDescent="0.25">
      <c r="A171" s="206"/>
      <c r="B171" s="206"/>
      <c r="C171" s="206"/>
      <c r="D171" s="206"/>
      <c r="E171" s="204" t="str">
        <f t="shared" si="2"/>
        <v/>
      </c>
      <c r="F171">
        <f>SUMIF($B$11:B171,"withdraw",$C$11:C171)-SUMIFS($C$11:C171,$B$11:B171,"deposit",$D$11:D171,"reinvestment")</f>
        <v>0</v>
      </c>
    </row>
    <row r="172" spans="1:6" ht="29.1" customHeight="1" x14ac:dyDescent="0.25">
      <c r="A172" s="206"/>
      <c r="B172" s="206"/>
      <c r="C172" s="206"/>
      <c r="D172" s="206"/>
      <c r="E172" s="204" t="str">
        <f t="shared" si="2"/>
        <v/>
      </c>
      <c r="F172">
        <f>SUMIF($B$11:B172,"withdraw",$C$11:C172)-SUMIFS($C$11:C172,$B$11:B172,"deposit",$D$11:D172,"reinvestment")</f>
        <v>0</v>
      </c>
    </row>
    <row r="173" spans="1:6" ht="29.1" customHeight="1" x14ac:dyDescent="0.25">
      <c r="A173" s="206"/>
      <c r="B173" s="206"/>
      <c r="C173" s="206"/>
      <c r="D173" s="206"/>
      <c r="E173" s="204" t="str">
        <f t="shared" si="2"/>
        <v/>
      </c>
      <c r="F173">
        <f>SUMIF($B$11:B173,"withdraw",$C$11:C173)-SUMIFS($C$11:C173,$B$11:B173,"deposit",$D$11:D173,"reinvestment")</f>
        <v>0</v>
      </c>
    </row>
    <row r="174" spans="1:6" ht="29.1" customHeight="1" x14ac:dyDescent="0.25">
      <c r="A174" s="206"/>
      <c r="B174" s="206"/>
      <c r="C174" s="206"/>
      <c r="D174" s="206"/>
      <c r="E174" s="204" t="str">
        <f t="shared" si="2"/>
        <v/>
      </c>
      <c r="F174">
        <f>SUMIF($B$11:B174,"withdraw",$C$11:C174)-SUMIFS($C$11:C174,$B$11:B174,"deposit",$D$11:D174,"reinvestment")</f>
        <v>0</v>
      </c>
    </row>
    <row r="175" spans="1:6" ht="29.1" customHeight="1" x14ac:dyDescent="0.25">
      <c r="A175" s="206"/>
      <c r="B175" s="206"/>
      <c r="C175" s="206"/>
      <c r="D175" s="206"/>
      <c r="E175" s="204" t="str">
        <f t="shared" si="2"/>
        <v/>
      </c>
      <c r="F175">
        <f>SUMIF($B$11:B175,"withdraw",$C$11:C175)-SUMIFS($C$11:C175,$B$11:B175,"deposit",$D$11:D175,"reinvestment")</f>
        <v>0</v>
      </c>
    </row>
    <row r="176" spans="1:6" ht="29.1" customHeight="1" x14ac:dyDescent="0.25">
      <c r="A176" s="206"/>
      <c r="B176" s="206"/>
      <c r="C176" s="206"/>
      <c r="D176" s="206"/>
      <c r="E176" s="204" t="str">
        <f t="shared" si="2"/>
        <v/>
      </c>
      <c r="F176">
        <f>SUMIF($B$11:B176,"withdraw",$C$11:C176)-SUMIFS($C$11:C176,$B$11:B176,"deposit",$D$11:D176,"reinvestment")</f>
        <v>0</v>
      </c>
    </row>
    <row r="177" spans="1:6" ht="29.1" customHeight="1" x14ac:dyDescent="0.25">
      <c r="A177" s="206"/>
      <c r="B177" s="206"/>
      <c r="C177" s="206"/>
      <c r="D177" s="206"/>
      <c r="E177" s="204" t="str">
        <f t="shared" si="2"/>
        <v/>
      </c>
      <c r="F177">
        <f>SUMIF($B$11:B177,"withdraw",$C$11:C177)-SUMIFS($C$11:C177,$B$11:B177,"deposit",$D$11:D177,"reinvestment")</f>
        <v>0</v>
      </c>
    </row>
    <row r="178" spans="1:6" ht="29.1" customHeight="1" x14ac:dyDescent="0.25">
      <c r="A178" s="206"/>
      <c r="B178" s="206"/>
      <c r="C178" s="206"/>
      <c r="D178" s="206"/>
      <c r="E178" s="204" t="str">
        <f t="shared" si="2"/>
        <v/>
      </c>
      <c r="F178">
        <f>SUMIF($B$11:B178,"withdraw",$C$11:C178)-SUMIFS($C$11:C178,$B$11:B178,"deposit",$D$11:D178,"reinvestment")</f>
        <v>0</v>
      </c>
    </row>
    <row r="179" spans="1:6" ht="29.1" customHeight="1" x14ac:dyDescent="0.25">
      <c r="A179" s="206"/>
      <c r="B179" s="206"/>
      <c r="C179" s="206"/>
      <c r="D179" s="206"/>
      <c r="E179" s="204" t="str">
        <f t="shared" si="2"/>
        <v/>
      </c>
      <c r="F179">
        <f>SUMIF($B$11:B179,"withdraw",$C$11:C179)-SUMIFS($C$11:C179,$B$11:B179,"deposit",$D$11:D179,"reinvestment")</f>
        <v>0</v>
      </c>
    </row>
    <row r="180" spans="1:6" ht="29.1" customHeight="1" x14ac:dyDescent="0.25">
      <c r="A180" s="206"/>
      <c r="B180" s="206"/>
      <c r="C180" s="206"/>
      <c r="D180" s="206"/>
      <c r="E180" s="204" t="str">
        <f t="shared" si="2"/>
        <v/>
      </c>
      <c r="F180">
        <f>SUMIF($B$11:B180,"withdraw",$C$11:C180)-SUMIFS($C$11:C180,$B$11:B180,"deposit",$D$11:D180,"reinvestment")</f>
        <v>0</v>
      </c>
    </row>
    <row r="181" spans="1:6" ht="29.1" customHeight="1" x14ac:dyDescent="0.25">
      <c r="A181" s="206"/>
      <c r="B181" s="206"/>
      <c r="C181" s="206"/>
      <c r="D181" s="206"/>
      <c r="E181" s="204" t="str">
        <f t="shared" si="2"/>
        <v/>
      </c>
      <c r="F181">
        <f>SUMIF($B$11:B181,"withdraw",$C$11:C181)-SUMIFS($C$11:C181,$B$11:B181,"deposit",$D$11:D181,"reinvestment")</f>
        <v>0</v>
      </c>
    </row>
    <row r="182" spans="1:6" ht="29.1" customHeight="1" x14ac:dyDescent="0.25">
      <c r="A182" s="206"/>
      <c r="B182" s="206"/>
      <c r="C182" s="206"/>
      <c r="D182" s="206"/>
      <c r="E182" s="204" t="str">
        <f t="shared" si="2"/>
        <v/>
      </c>
      <c r="F182">
        <f>SUMIF($B$11:B182,"withdraw",$C$11:C182)-SUMIFS($C$11:C182,$B$11:B182,"deposit",$D$11:D182,"reinvestment")</f>
        <v>0</v>
      </c>
    </row>
    <row r="183" spans="1:6" ht="29.1" customHeight="1" x14ac:dyDescent="0.25">
      <c r="A183" s="206"/>
      <c r="B183" s="206"/>
      <c r="C183" s="206"/>
      <c r="D183" s="206"/>
      <c r="E183" s="204" t="str">
        <f t="shared" si="2"/>
        <v/>
      </c>
      <c r="F183">
        <f>SUMIF($B$11:B183,"withdraw",$C$11:C183)-SUMIFS($C$11:C183,$B$11:B183,"deposit",$D$11:D183,"reinvestment")</f>
        <v>0</v>
      </c>
    </row>
    <row r="184" spans="1:6" ht="29.1" customHeight="1" x14ac:dyDescent="0.25">
      <c r="A184" s="206"/>
      <c r="B184" s="206"/>
      <c r="C184" s="206"/>
      <c r="D184" s="206"/>
      <c r="E184" s="204" t="str">
        <f t="shared" si="2"/>
        <v/>
      </c>
      <c r="F184">
        <f>SUMIF($B$11:B184,"withdraw",$C$11:C184)-SUMIFS($C$11:C184,$B$11:B184,"deposit",$D$11:D184,"reinvestment")</f>
        <v>0</v>
      </c>
    </row>
    <row r="185" spans="1:6" ht="29.1" customHeight="1" x14ac:dyDescent="0.25">
      <c r="A185" s="206"/>
      <c r="B185" s="206"/>
      <c r="C185" s="206"/>
      <c r="D185" s="206"/>
      <c r="E185" s="204" t="str">
        <f t="shared" si="2"/>
        <v/>
      </c>
      <c r="F185">
        <f>SUMIF($B$11:B185,"withdraw",$C$11:C185)-SUMIFS($C$11:C185,$B$11:B185,"deposit",$D$11:D185,"reinvestment")</f>
        <v>0</v>
      </c>
    </row>
    <row r="186" spans="1:6" ht="29.1" customHeight="1" x14ac:dyDescent="0.25">
      <c r="A186" s="206"/>
      <c r="B186" s="206"/>
      <c r="C186" s="206"/>
      <c r="D186" s="206"/>
      <c r="E186" s="204" t="str">
        <f t="shared" si="2"/>
        <v/>
      </c>
      <c r="F186">
        <f>SUMIF($B$11:B186,"withdraw",$C$11:C186)-SUMIFS($C$11:C186,$B$11:B186,"deposit",$D$11:D186,"reinvestment")</f>
        <v>0</v>
      </c>
    </row>
    <row r="187" spans="1:6" ht="29.1" customHeight="1" x14ac:dyDescent="0.25">
      <c r="A187" s="206"/>
      <c r="B187" s="206"/>
      <c r="C187" s="206"/>
      <c r="D187" s="206"/>
      <c r="E187" s="204" t="str">
        <f t="shared" si="2"/>
        <v/>
      </c>
      <c r="F187">
        <f>SUMIF($B$11:B187,"withdraw",$C$11:C187)-SUMIFS($C$11:C187,$B$11:B187,"deposit",$D$11:D187,"reinvestment")</f>
        <v>0</v>
      </c>
    </row>
    <row r="188" spans="1:6" ht="29.1" customHeight="1" x14ac:dyDescent="0.25">
      <c r="A188" s="206"/>
      <c r="B188" s="206"/>
      <c r="C188" s="206"/>
      <c r="D188" s="206"/>
      <c r="E188" s="204" t="str">
        <f t="shared" si="2"/>
        <v/>
      </c>
      <c r="F188">
        <f>SUMIF($B$11:B188,"withdraw",$C$11:C188)-SUMIFS($C$11:C188,$B$11:B188,"deposit",$D$11:D188,"reinvestment")</f>
        <v>0</v>
      </c>
    </row>
    <row r="189" spans="1:6" ht="29.1" customHeight="1" x14ac:dyDescent="0.25">
      <c r="A189" s="206"/>
      <c r="B189" s="206"/>
      <c r="C189" s="206"/>
      <c r="D189" s="206"/>
      <c r="E189" s="204" t="str">
        <f t="shared" si="2"/>
        <v/>
      </c>
      <c r="F189">
        <f>SUMIF($B$11:B189,"withdraw",$C$11:C189)-SUMIFS($C$11:C189,$B$11:B189,"deposit",$D$11:D189,"reinvestment")</f>
        <v>0</v>
      </c>
    </row>
    <row r="190" spans="1:6" ht="29.1" customHeight="1" x14ac:dyDescent="0.25">
      <c r="A190" s="206"/>
      <c r="B190" s="206"/>
      <c r="C190" s="206"/>
      <c r="D190" s="206"/>
      <c r="E190" s="204" t="str">
        <f t="shared" si="2"/>
        <v/>
      </c>
      <c r="F190">
        <f>SUMIF($B$11:B190,"withdraw",$C$11:C190)-SUMIFS($C$11:C190,$B$11:B190,"deposit",$D$11:D190,"reinvestment")</f>
        <v>0</v>
      </c>
    </row>
    <row r="191" spans="1:6" ht="29.1" customHeight="1" x14ac:dyDescent="0.25">
      <c r="A191" s="206"/>
      <c r="B191" s="206"/>
      <c r="C191" s="206"/>
      <c r="D191" s="206"/>
      <c r="E191" s="204" t="str">
        <f t="shared" si="2"/>
        <v/>
      </c>
      <c r="F191">
        <f>SUMIF($B$11:B191,"withdraw",$C$11:C191)-SUMIFS($C$11:C191,$B$11:B191,"deposit",$D$11:D191,"reinvestment")</f>
        <v>0</v>
      </c>
    </row>
    <row r="192" spans="1:6" ht="29.1" customHeight="1" x14ac:dyDescent="0.25">
      <c r="A192" s="206"/>
      <c r="B192" s="206"/>
      <c r="C192" s="206"/>
      <c r="D192" s="206"/>
      <c r="E192" s="204" t="str">
        <f t="shared" si="2"/>
        <v/>
      </c>
      <c r="F192">
        <f>SUMIF($B$11:B192,"withdraw",$C$11:C192)-SUMIFS($C$11:C192,$B$11:B192,"deposit",$D$11:D192,"reinvestment")</f>
        <v>0</v>
      </c>
    </row>
    <row r="193" spans="1:6" ht="29.1" customHeight="1" x14ac:dyDescent="0.25">
      <c r="A193" s="206"/>
      <c r="B193" s="206"/>
      <c r="C193" s="206"/>
      <c r="D193" s="206"/>
      <c r="E193" s="204" t="str">
        <f t="shared" si="2"/>
        <v/>
      </c>
      <c r="F193">
        <f>SUMIF($B$11:B193,"withdraw",$C$11:C193)-SUMIFS($C$11:C193,$B$11:B193,"deposit",$D$11:D193,"reinvestment")</f>
        <v>0</v>
      </c>
    </row>
    <row r="194" spans="1:6" ht="29.1" customHeight="1" x14ac:dyDescent="0.25">
      <c r="A194" s="206"/>
      <c r="B194" s="206"/>
      <c r="C194" s="206"/>
      <c r="D194" s="206"/>
      <c r="E194" s="204" t="str">
        <f t="shared" si="2"/>
        <v/>
      </c>
      <c r="F194">
        <f>SUMIF($B$11:B194,"withdraw",$C$11:C194)-SUMIFS($C$11:C194,$B$11:B194,"deposit",$D$11:D194,"reinvestment")</f>
        <v>0</v>
      </c>
    </row>
    <row r="195" spans="1:6" ht="29.1" customHeight="1" x14ac:dyDescent="0.25">
      <c r="A195" s="206"/>
      <c r="B195" s="206"/>
      <c r="C195" s="206"/>
      <c r="D195" s="206"/>
      <c r="E195" s="204" t="str">
        <f t="shared" si="2"/>
        <v/>
      </c>
      <c r="F195">
        <f>SUMIF($B$11:B195,"withdraw",$C$11:C195)-SUMIFS($C$11:C195,$B$11:B195,"deposit",$D$11:D195,"reinvestment")</f>
        <v>0</v>
      </c>
    </row>
    <row r="196" spans="1:6" ht="29.1" customHeight="1" x14ac:dyDescent="0.25">
      <c r="A196" s="206"/>
      <c r="B196" s="206"/>
      <c r="C196" s="206"/>
      <c r="D196" s="206"/>
      <c r="E196" s="204" t="str">
        <f t="shared" si="2"/>
        <v/>
      </c>
      <c r="F196">
        <f>SUMIF($B$11:B196,"withdraw",$C$11:C196)-SUMIFS($C$11:C196,$B$11:B196,"deposit",$D$11:D196,"reinvestment")</f>
        <v>0</v>
      </c>
    </row>
    <row r="197" spans="1:6" ht="29.1" customHeight="1" x14ac:dyDescent="0.25">
      <c r="A197" s="206"/>
      <c r="B197" s="206"/>
      <c r="C197" s="206"/>
      <c r="D197" s="206"/>
      <c r="E197" s="204" t="str">
        <f t="shared" si="2"/>
        <v/>
      </c>
      <c r="F197">
        <f>SUMIF($B$11:B197,"withdraw",$C$11:C197)-SUMIFS($C$11:C197,$B$11:B197,"deposit",$D$11:D197,"reinvestment")</f>
        <v>0</v>
      </c>
    </row>
    <row r="198" spans="1:6" ht="29.1" customHeight="1" x14ac:dyDescent="0.25">
      <c r="A198" s="206"/>
      <c r="B198" s="206"/>
      <c r="C198" s="206"/>
      <c r="D198" s="206"/>
      <c r="E198" s="204" t="str">
        <f t="shared" si="2"/>
        <v/>
      </c>
      <c r="F198">
        <f>SUMIF($B$11:B198,"withdraw",$C$11:C198)-SUMIFS($C$11:C198,$B$11:B198,"deposit",$D$11:D198,"reinvestment")</f>
        <v>0</v>
      </c>
    </row>
    <row r="199" spans="1:6" ht="29.1" customHeight="1" x14ac:dyDescent="0.25">
      <c r="A199" s="206"/>
      <c r="B199" s="206"/>
      <c r="C199" s="206"/>
      <c r="D199" s="206"/>
      <c r="E199" s="204" t="str">
        <f t="shared" si="2"/>
        <v/>
      </c>
      <c r="F199">
        <f>SUMIF($B$11:B199,"withdraw",$C$11:C199)-SUMIFS($C$11:C199,$B$11:B199,"deposit",$D$11:D199,"reinvestment")</f>
        <v>0</v>
      </c>
    </row>
    <row r="200" spans="1:6" ht="29.1" customHeight="1" x14ac:dyDescent="0.25">
      <c r="A200" s="206"/>
      <c r="B200" s="206"/>
      <c r="C200" s="206"/>
      <c r="D200" s="206"/>
      <c r="E200" s="204" t="str">
        <f t="shared" si="2"/>
        <v/>
      </c>
      <c r="F200">
        <f>SUMIF($B$11:B200,"withdraw",$C$11:C200)-SUMIFS($C$11:C200,$B$11:B200,"deposit",$D$11:D200,"reinvestment")</f>
        <v>0</v>
      </c>
    </row>
    <row r="201" spans="1:6" ht="29.1" customHeight="1" x14ac:dyDescent="0.25">
      <c r="A201" s="206"/>
      <c r="B201" s="206"/>
      <c r="C201" s="206"/>
      <c r="D201" s="206"/>
      <c r="E201" s="204" t="str">
        <f t="shared" si="2"/>
        <v/>
      </c>
      <c r="F201">
        <f>SUMIF($B$11:B201,"withdraw",$C$11:C201)-SUMIFS($C$11:C201,$B$11:B201,"deposit",$D$11:D201,"reinvestment")</f>
        <v>0</v>
      </c>
    </row>
    <row r="202" spans="1:6" ht="29.1" customHeight="1" x14ac:dyDescent="0.25">
      <c r="A202" s="206"/>
      <c r="B202" s="206"/>
      <c r="C202" s="206"/>
      <c r="D202" s="206"/>
      <c r="E202" s="204" t="str">
        <f t="shared" si="2"/>
        <v/>
      </c>
      <c r="F202">
        <f>SUMIF($B$11:B202,"withdraw",$C$11:C202)-SUMIFS($C$11:C202,$B$11:B202,"deposit",$D$11:D202,"reinvestment")</f>
        <v>0</v>
      </c>
    </row>
    <row r="203" spans="1:6" ht="29.1" customHeight="1" x14ac:dyDescent="0.25">
      <c r="A203" s="206"/>
      <c r="B203" s="206"/>
      <c r="C203" s="206"/>
      <c r="D203" s="206"/>
      <c r="E203" s="204" t="str">
        <f t="shared" si="2"/>
        <v/>
      </c>
      <c r="F203">
        <f>SUMIF($B$11:B203,"withdraw",$C$11:C203)-SUMIFS($C$11:C203,$B$11:B203,"deposit",$D$11:D203,"reinvestment")</f>
        <v>0</v>
      </c>
    </row>
    <row r="204" spans="1:6" ht="29.1" customHeight="1" x14ac:dyDescent="0.25">
      <c r="A204" s="206"/>
      <c r="B204" s="206"/>
      <c r="C204" s="206"/>
      <c r="D204" s="206"/>
      <c r="E204" s="204" t="str">
        <f t="shared" si="2"/>
        <v/>
      </c>
      <c r="F204">
        <f>SUMIF($B$11:B204,"withdraw",$C$11:C204)-SUMIFS($C$11:C204,$B$11:B204,"deposit",$D$11:D204,"reinvestment")</f>
        <v>0</v>
      </c>
    </row>
    <row r="205" spans="1:6" ht="29.1" customHeight="1" x14ac:dyDescent="0.25">
      <c r="A205" s="206"/>
      <c r="B205" s="206"/>
      <c r="C205" s="206"/>
      <c r="D205" s="206"/>
      <c r="E205" s="204" t="str">
        <f t="shared" ref="E205:E268" si="3">IF(AND(C205&gt;F204,D205="reinvestment"),"You cannot reinvest more than is withdrawn and available.","")</f>
        <v/>
      </c>
      <c r="F205">
        <f>SUMIF($B$11:B205,"withdraw",$C$11:C205)-SUMIFS($C$11:C205,$B$11:B205,"deposit",$D$11:D205,"reinvestment")</f>
        <v>0</v>
      </c>
    </row>
    <row r="206" spans="1:6" ht="29.1" customHeight="1" x14ac:dyDescent="0.25">
      <c r="A206" s="206"/>
      <c r="B206" s="206"/>
      <c r="C206" s="206"/>
      <c r="D206" s="206"/>
      <c r="E206" s="204" t="str">
        <f t="shared" si="3"/>
        <v/>
      </c>
      <c r="F206">
        <f>SUMIF($B$11:B206,"withdraw",$C$11:C206)-SUMIFS($C$11:C206,$B$11:B206,"deposit",$D$11:D206,"reinvestment")</f>
        <v>0</v>
      </c>
    </row>
    <row r="207" spans="1:6" ht="29.1" customHeight="1" x14ac:dyDescent="0.25">
      <c r="A207" s="206"/>
      <c r="B207" s="206"/>
      <c r="C207" s="206"/>
      <c r="D207" s="206"/>
      <c r="E207" s="204" t="str">
        <f t="shared" si="3"/>
        <v/>
      </c>
      <c r="F207">
        <f>SUMIF($B$11:B207,"withdraw",$C$11:C207)-SUMIFS($C$11:C207,$B$11:B207,"deposit",$D$11:D207,"reinvestment")</f>
        <v>0</v>
      </c>
    </row>
    <row r="208" spans="1:6" ht="29.1" customHeight="1" x14ac:dyDescent="0.25">
      <c r="A208" s="206"/>
      <c r="B208" s="206"/>
      <c r="C208" s="206"/>
      <c r="D208" s="206"/>
      <c r="E208" s="204" t="str">
        <f t="shared" si="3"/>
        <v/>
      </c>
      <c r="F208">
        <f>SUMIF($B$11:B208,"withdraw",$C$11:C208)-SUMIFS($C$11:C208,$B$11:B208,"deposit",$D$11:D208,"reinvestment")</f>
        <v>0</v>
      </c>
    </row>
    <row r="209" spans="1:6" ht="29.1" customHeight="1" x14ac:dyDescent="0.25">
      <c r="A209" s="206"/>
      <c r="B209" s="206"/>
      <c r="C209" s="206"/>
      <c r="D209" s="206"/>
      <c r="E209" s="204" t="str">
        <f t="shared" si="3"/>
        <v/>
      </c>
      <c r="F209">
        <f>SUMIF($B$11:B209,"withdraw",$C$11:C209)-SUMIFS($C$11:C209,$B$11:B209,"deposit",$D$11:D209,"reinvestment")</f>
        <v>0</v>
      </c>
    </row>
    <row r="210" spans="1:6" ht="29.1" customHeight="1" x14ac:dyDescent="0.25">
      <c r="A210" s="206"/>
      <c r="B210" s="206"/>
      <c r="C210" s="206"/>
      <c r="D210" s="206"/>
      <c r="E210" s="204" t="str">
        <f t="shared" si="3"/>
        <v/>
      </c>
      <c r="F210">
        <f>SUMIF($B$11:B210,"withdraw",$C$11:C210)-SUMIFS($C$11:C210,$B$11:B210,"deposit",$D$11:D210,"reinvestment")</f>
        <v>0</v>
      </c>
    </row>
    <row r="211" spans="1:6" ht="29.1" customHeight="1" x14ac:dyDescent="0.25">
      <c r="A211" s="206"/>
      <c r="B211" s="206"/>
      <c r="C211" s="206"/>
      <c r="D211" s="206"/>
      <c r="E211" s="204" t="str">
        <f t="shared" si="3"/>
        <v/>
      </c>
      <c r="F211">
        <f>SUMIF($B$11:B211,"withdraw",$C$11:C211)-SUMIFS($C$11:C211,$B$11:B211,"deposit",$D$11:D211,"reinvestment")</f>
        <v>0</v>
      </c>
    </row>
    <row r="212" spans="1:6" ht="29.1" customHeight="1" x14ac:dyDescent="0.25">
      <c r="A212" s="206"/>
      <c r="B212" s="206"/>
      <c r="C212" s="206"/>
      <c r="D212" s="206"/>
      <c r="E212" s="204" t="str">
        <f t="shared" si="3"/>
        <v/>
      </c>
      <c r="F212">
        <f>SUMIF($B$11:B212,"withdraw",$C$11:C212)-SUMIFS($C$11:C212,$B$11:B212,"deposit",$D$11:D212,"reinvestment")</f>
        <v>0</v>
      </c>
    </row>
    <row r="213" spans="1:6" ht="29.1" customHeight="1" x14ac:dyDescent="0.25">
      <c r="A213" s="206"/>
      <c r="B213" s="206"/>
      <c r="C213" s="206"/>
      <c r="D213" s="206"/>
      <c r="E213" s="204" t="str">
        <f t="shared" si="3"/>
        <v/>
      </c>
      <c r="F213">
        <f>SUMIF($B$11:B213,"withdraw",$C$11:C213)-SUMIFS($C$11:C213,$B$11:B213,"deposit",$D$11:D213,"reinvestment")</f>
        <v>0</v>
      </c>
    </row>
    <row r="214" spans="1:6" ht="29.1" customHeight="1" x14ac:dyDescent="0.25">
      <c r="A214" s="206"/>
      <c r="B214" s="206"/>
      <c r="C214" s="206"/>
      <c r="D214" s="206"/>
      <c r="E214" s="204" t="str">
        <f t="shared" si="3"/>
        <v/>
      </c>
      <c r="F214">
        <f>SUMIF($B$11:B214,"withdraw",$C$11:C214)-SUMIFS($C$11:C214,$B$11:B214,"deposit",$D$11:D214,"reinvestment")</f>
        <v>0</v>
      </c>
    </row>
    <row r="215" spans="1:6" ht="29.1" customHeight="1" x14ac:dyDescent="0.25">
      <c r="A215" s="206"/>
      <c r="B215" s="206"/>
      <c r="C215" s="206"/>
      <c r="D215" s="206"/>
      <c r="E215" s="204" t="str">
        <f t="shared" si="3"/>
        <v/>
      </c>
      <c r="F215">
        <f>SUMIF($B$11:B215,"withdraw",$C$11:C215)-SUMIFS($C$11:C215,$B$11:B215,"deposit",$D$11:D215,"reinvestment")</f>
        <v>0</v>
      </c>
    </row>
    <row r="216" spans="1:6" ht="29.1" customHeight="1" x14ac:dyDescent="0.25">
      <c r="A216" s="206"/>
      <c r="B216" s="206"/>
      <c r="C216" s="206"/>
      <c r="D216" s="206"/>
      <c r="E216" s="204" t="str">
        <f t="shared" si="3"/>
        <v/>
      </c>
      <c r="F216">
        <f>SUMIF($B$11:B216,"withdraw",$C$11:C216)-SUMIFS($C$11:C216,$B$11:B216,"deposit",$D$11:D216,"reinvestment")</f>
        <v>0</v>
      </c>
    </row>
    <row r="217" spans="1:6" ht="29.1" customHeight="1" x14ac:dyDescent="0.25">
      <c r="A217" s="206"/>
      <c r="B217" s="206"/>
      <c r="C217" s="206"/>
      <c r="D217" s="206"/>
      <c r="E217" s="204" t="str">
        <f t="shared" si="3"/>
        <v/>
      </c>
      <c r="F217">
        <f>SUMIF($B$11:B217,"withdraw",$C$11:C217)-SUMIFS($C$11:C217,$B$11:B217,"deposit",$D$11:D217,"reinvestment")</f>
        <v>0</v>
      </c>
    </row>
    <row r="218" spans="1:6" ht="29.1" customHeight="1" x14ac:dyDescent="0.25">
      <c r="A218" s="206"/>
      <c r="B218" s="206"/>
      <c r="C218" s="206"/>
      <c r="D218" s="206"/>
      <c r="E218" s="204" t="str">
        <f t="shared" si="3"/>
        <v/>
      </c>
      <c r="F218">
        <f>SUMIF($B$11:B218,"withdraw",$C$11:C218)-SUMIFS($C$11:C218,$B$11:B218,"deposit",$D$11:D218,"reinvestment")</f>
        <v>0</v>
      </c>
    </row>
    <row r="219" spans="1:6" ht="29.1" customHeight="1" x14ac:dyDescent="0.25">
      <c r="A219" s="206"/>
      <c r="B219" s="206"/>
      <c r="C219" s="206"/>
      <c r="D219" s="206"/>
      <c r="E219" s="204" t="str">
        <f t="shared" si="3"/>
        <v/>
      </c>
      <c r="F219">
        <f>SUMIF($B$11:B219,"withdraw",$C$11:C219)-SUMIFS($C$11:C219,$B$11:B219,"deposit",$D$11:D219,"reinvestment")</f>
        <v>0</v>
      </c>
    </row>
    <row r="220" spans="1:6" ht="29.1" customHeight="1" x14ac:dyDescent="0.25">
      <c r="A220" s="206"/>
      <c r="B220" s="206"/>
      <c r="C220" s="206"/>
      <c r="D220" s="206"/>
      <c r="E220" s="204" t="str">
        <f t="shared" si="3"/>
        <v/>
      </c>
      <c r="F220">
        <f>SUMIF($B$11:B220,"withdraw",$C$11:C220)-SUMIFS($C$11:C220,$B$11:B220,"deposit",$D$11:D220,"reinvestment")</f>
        <v>0</v>
      </c>
    </row>
    <row r="221" spans="1:6" ht="29.1" customHeight="1" x14ac:dyDescent="0.25">
      <c r="A221" s="206"/>
      <c r="B221" s="206"/>
      <c r="C221" s="206"/>
      <c r="D221" s="206"/>
      <c r="E221" s="204" t="str">
        <f t="shared" si="3"/>
        <v/>
      </c>
      <c r="F221">
        <f>SUMIF($B$11:B221,"withdraw",$C$11:C221)-SUMIFS($C$11:C221,$B$11:B221,"deposit",$D$11:D221,"reinvestment")</f>
        <v>0</v>
      </c>
    </row>
    <row r="222" spans="1:6" ht="29.1" customHeight="1" x14ac:dyDescent="0.25">
      <c r="A222" s="206"/>
      <c r="B222" s="206"/>
      <c r="C222" s="206"/>
      <c r="D222" s="206"/>
      <c r="E222" s="204" t="str">
        <f t="shared" si="3"/>
        <v/>
      </c>
      <c r="F222">
        <f>SUMIF($B$11:B222,"withdraw",$C$11:C222)-SUMIFS($C$11:C222,$B$11:B222,"deposit",$D$11:D222,"reinvestment")</f>
        <v>0</v>
      </c>
    </row>
    <row r="223" spans="1:6" ht="29.1" customHeight="1" x14ac:dyDescent="0.25">
      <c r="A223" s="206"/>
      <c r="B223" s="206"/>
      <c r="C223" s="206"/>
      <c r="D223" s="206"/>
      <c r="E223" s="204" t="str">
        <f t="shared" si="3"/>
        <v/>
      </c>
      <c r="F223">
        <f>SUMIF($B$11:B223,"withdraw",$C$11:C223)-SUMIFS($C$11:C223,$B$11:B223,"deposit",$D$11:D223,"reinvestment")</f>
        <v>0</v>
      </c>
    </row>
    <row r="224" spans="1:6" ht="29.1" customHeight="1" x14ac:dyDescent="0.25">
      <c r="A224" s="206"/>
      <c r="B224" s="206"/>
      <c r="C224" s="206"/>
      <c r="D224" s="206"/>
      <c r="E224" s="204" t="str">
        <f t="shared" si="3"/>
        <v/>
      </c>
      <c r="F224">
        <f>SUMIF($B$11:B224,"withdraw",$C$11:C224)-SUMIFS($C$11:C224,$B$11:B224,"deposit",$D$11:D224,"reinvestment")</f>
        <v>0</v>
      </c>
    </row>
    <row r="225" spans="1:6" ht="29.1" customHeight="1" x14ac:dyDescent="0.25">
      <c r="A225" s="206"/>
      <c r="B225" s="206"/>
      <c r="C225" s="206"/>
      <c r="D225" s="206"/>
      <c r="E225" s="204" t="str">
        <f t="shared" si="3"/>
        <v/>
      </c>
      <c r="F225">
        <f>SUMIF($B$11:B225,"withdraw",$C$11:C225)-SUMIFS($C$11:C225,$B$11:B225,"deposit",$D$11:D225,"reinvestment")</f>
        <v>0</v>
      </c>
    </row>
    <row r="226" spans="1:6" ht="29.1" customHeight="1" x14ac:dyDescent="0.25">
      <c r="A226" s="206"/>
      <c r="B226" s="206"/>
      <c r="C226" s="206"/>
      <c r="D226" s="206"/>
      <c r="E226" s="204" t="str">
        <f t="shared" si="3"/>
        <v/>
      </c>
      <c r="F226">
        <f>SUMIF($B$11:B226,"withdraw",$C$11:C226)-SUMIFS($C$11:C226,$B$11:B226,"deposit",$D$11:D226,"reinvestment")</f>
        <v>0</v>
      </c>
    </row>
    <row r="227" spans="1:6" ht="29.1" customHeight="1" x14ac:dyDescent="0.25">
      <c r="A227" s="206"/>
      <c r="B227" s="206"/>
      <c r="C227" s="206"/>
      <c r="D227" s="206"/>
      <c r="E227" s="204" t="str">
        <f t="shared" si="3"/>
        <v/>
      </c>
      <c r="F227">
        <f>SUMIF($B$11:B227,"withdraw",$C$11:C227)-SUMIFS($C$11:C227,$B$11:B227,"deposit",$D$11:D227,"reinvestment")</f>
        <v>0</v>
      </c>
    </row>
    <row r="228" spans="1:6" ht="29.1" customHeight="1" x14ac:dyDescent="0.25">
      <c r="A228" s="206"/>
      <c r="B228" s="206"/>
      <c r="C228" s="206"/>
      <c r="D228" s="206"/>
      <c r="E228" s="204" t="str">
        <f t="shared" si="3"/>
        <v/>
      </c>
      <c r="F228">
        <f>SUMIF($B$11:B228,"withdraw",$C$11:C228)-SUMIFS($C$11:C228,$B$11:B228,"deposit",$D$11:D228,"reinvestment")</f>
        <v>0</v>
      </c>
    </row>
    <row r="229" spans="1:6" ht="29.1" customHeight="1" x14ac:dyDescent="0.25">
      <c r="A229" s="206"/>
      <c r="B229" s="206"/>
      <c r="C229" s="206"/>
      <c r="D229" s="206"/>
      <c r="E229" s="204" t="str">
        <f t="shared" si="3"/>
        <v/>
      </c>
      <c r="F229">
        <f>SUMIF($B$11:B229,"withdraw",$C$11:C229)-SUMIFS($C$11:C229,$B$11:B229,"deposit",$D$11:D229,"reinvestment")</f>
        <v>0</v>
      </c>
    </row>
    <row r="230" spans="1:6" ht="29.1" customHeight="1" x14ac:dyDescent="0.25">
      <c r="A230" s="206"/>
      <c r="B230" s="206"/>
      <c r="C230" s="206"/>
      <c r="D230" s="206"/>
      <c r="E230" s="204" t="str">
        <f t="shared" si="3"/>
        <v/>
      </c>
      <c r="F230">
        <f>SUMIF($B$11:B230,"withdraw",$C$11:C230)-SUMIFS($C$11:C230,$B$11:B230,"deposit",$D$11:D230,"reinvestment")</f>
        <v>0</v>
      </c>
    </row>
    <row r="231" spans="1:6" ht="29.1" customHeight="1" x14ac:dyDescent="0.25">
      <c r="A231" s="206"/>
      <c r="B231" s="206"/>
      <c r="C231" s="206"/>
      <c r="D231" s="206"/>
      <c r="E231" s="204" t="str">
        <f t="shared" si="3"/>
        <v/>
      </c>
      <c r="F231">
        <f>SUMIF($B$11:B231,"withdraw",$C$11:C231)-SUMIFS($C$11:C231,$B$11:B231,"deposit",$D$11:D231,"reinvestment")</f>
        <v>0</v>
      </c>
    </row>
    <row r="232" spans="1:6" ht="29.1" customHeight="1" x14ac:dyDescent="0.25">
      <c r="A232" s="206"/>
      <c r="B232" s="206"/>
      <c r="C232" s="206"/>
      <c r="D232" s="206"/>
      <c r="E232" s="204" t="str">
        <f t="shared" si="3"/>
        <v/>
      </c>
      <c r="F232">
        <f>SUMIF($B$11:B232,"withdraw",$C$11:C232)-SUMIFS($C$11:C232,$B$11:B232,"deposit",$D$11:D232,"reinvestment")</f>
        <v>0</v>
      </c>
    </row>
    <row r="233" spans="1:6" ht="29.1" customHeight="1" x14ac:dyDescent="0.25">
      <c r="A233" s="206"/>
      <c r="B233" s="206"/>
      <c r="C233" s="206"/>
      <c r="D233" s="206"/>
      <c r="E233" s="204" t="str">
        <f t="shared" si="3"/>
        <v/>
      </c>
      <c r="F233">
        <f>SUMIF($B$11:B233,"withdraw",$C$11:C233)-SUMIFS($C$11:C233,$B$11:B233,"deposit",$D$11:D233,"reinvestment")</f>
        <v>0</v>
      </c>
    </row>
    <row r="234" spans="1:6" ht="29.1" customHeight="1" x14ac:dyDescent="0.25">
      <c r="A234" s="206"/>
      <c r="B234" s="206"/>
      <c r="C234" s="206"/>
      <c r="D234" s="206"/>
      <c r="E234" s="204" t="str">
        <f t="shared" si="3"/>
        <v/>
      </c>
      <c r="F234">
        <f>SUMIF($B$11:B234,"withdraw",$C$11:C234)-SUMIFS($C$11:C234,$B$11:B234,"deposit",$D$11:D234,"reinvestment")</f>
        <v>0</v>
      </c>
    </row>
    <row r="235" spans="1:6" ht="29.1" customHeight="1" x14ac:dyDescent="0.25">
      <c r="A235" s="206"/>
      <c r="B235" s="206"/>
      <c r="C235" s="206"/>
      <c r="D235" s="206"/>
      <c r="E235" s="204" t="str">
        <f t="shared" si="3"/>
        <v/>
      </c>
      <c r="F235">
        <f>SUMIF($B$11:B235,"withdraw",$C$11:C235)-SUMIFS($C$11:C235,$B$11:B235,"deposit",$D$11:D235,"reinvestment")</f>
        <v>0</v>
      </c>
    </row>
    <row r="236" spans="1:6" ht="29.1" customHeight="1" x14ac:dyDescent="0.25">
      <c r="A236" s="206"/>
      <c r="B236" s="206"/>
      <c r="C236" s="206"/>
      <c r="D236" s="206"/>
      <c r="E236" s="204" t="str">
        <f t="shared" si="3"/>
        <v/>
      </c>
      <c r="F236">
        <f>SUMIF($B$11:B236,"withdraw",$C$11:C236)-SUMIFS($C$11:C236,$B$11:B236,"deposit",$D$11:D236,"reinvestment")</f>
        <v>0</v>
      </c>
    </row>
    <row r="237" spans="1:6" ht="29.1" customHeight="1" x14ac:dyDescent="0.25">
      <c r="A237" s="206"/>
      <c r="B237" s="206"/>
      <c r="C237" s="206"/>
      <c r="D237" s="206"/>
      <c r="E237" s="204" t="str">
        <f t="shared" si="3"/>
        <v/>
      </c>
      <c r="F237">
        <f>SUMIF($B$11:B237,"withdraw",$C$11:C237)-SUMIFS($C$11:C237,$B$11:B237,"deposit",$D$11:D237,"reinvestment")</f>
        <v>0</v>
      </c>
    </row>
    <row r="238" spans="1:6" ht="29.1" customHeight="1" x14ac:dyDescent="0.25">
      <c r="A238" s="206"/>
      <c r="B238" s="206"/>
      <c r="C238" s="206"/>
      <c r="D238" s="206"/>
      <c r="E238" s="204" t="str">
        <f t="shared" si="3"/>
        <v/>
      </c>
      <c r="F238">
        <f>SUMIF($B$11:B238,"withdraw",$C$11:C238)-SUMIFS($C$11:C238,$B$11:B238,"deposit",$D$11:D238,"reinvestment")</f>
        <v>0</v>
      </c>
    </row>
    <row r="239" spans="1:6" ht="29.1" customHeight="1" x14ac:dyDescent="0.25">
      <c r="A239" s="206"/>
      <c r="B239" s="206"/>
      <c r="C239" s="206"/>
      <c r="D239" s="206"/>
      <c r="E239" s="204" t="str">
        <f t="shared" si="3"/>
        <v/>
      </c>
      <c r="F239">
        <f>SUMIF($B$11:B239,"withdraw",$C$11:C239)-SUMIFS($C$11:C239,$B$11:B239,"deposit",$D$11:D239,"reinvestment")</f>
        <v>0</v>
      </c>
    </row>
    <row r="240" spans="1:6" ht="29.1" customHeight="1" x14ac:dyDescent="0.25">
      <c r="A240" s="206"/>
      <c r="B240" s="206"/>
      <c r="C240" s="206"/>
      <c r="D240" s="206"/>
      <c r="E240" s="204" t="str">
        <f t="shared" si="3"/>
        <v/>
      </c>
      <c r="F240">
        <f>SUMIF($B$11:B240,"withdraw",$C$11:C240)-SUMIFS($C$11:C240,$B$11:B240,"deposit",$D$11:D240,"reinvestment")</f>
        <v>0</v>
      </c>
    </row>
    <row r="241" spans="1:6" ht="29.1" customHeight="1" x14ac:dyDescent="0.25">
      <c r="A241" s="206"/>
      <c r="B241" s="206"/>
      <c r="C241" s="206"/>
      <c r="D241" s="206"/>
      <c r="E241" s="204" t="str">
        <f t="shared" si="3"/>
        <v/>
      </c>
      <c r="F241">
        <f>SUMIF($B$11:B241,"withdraw",$C$11:C241)-SUMIFS($C$11:C241,$B$11:B241,"deposit",$D$11:D241,"reinvestment")</f>
        <v>0</v>
      </c>
    </row>
    <row r="242" spans="1:6" ht="29.1" customHeight="1" x14ac:dyDescent="0.25">
      <c r="A242" s="206"/>
      <c r="B242" s="206"/>
      <c r="C242" s="206"/>
      <c r="D242" s="206"/>
      <c r="E242" s="204" t="str">
        <f t="shared" si="3"/>
        <v/>
      </c>
      <c r="F242">
        <f>SUMIF($B$11:B242,"withdraw",$C$11:C242)-SUMIFS($C$11:C242,$B$11:B242,"deposit",$D$11:D242,"reinvestment")</f>
        <v>0</v>
      </c>
    </row>
    <row r="243" spans="1:6" ht="29.1" customHeight="1" x14ac:dyDescent="0.25">
      <c r="A243" s="206"/>
      <c r="B243" s="206"/>
      <c r="C243" s="206"/>
      <c r="D243" s="206"/>
      <c r="E243" s="204" t="str">
        <f t="shared" si="3"/>
        <v/>
      </c>
      <c r="F243">
        <f>SUMIF($B$11:B243,"withdraw",$C$11:C243)-SUMIFS($C$11:C243,$B$11:B243,"deposit",$D$11:D243,"reinvestment")</f>
        <v>0</v>
      </c>
    </row>
    <row r="244" spans="1:6" ht="29.1" customHeight="1" x14ac:dyDescent="0.25">
      <c r="A244" s="206"/>
      <c r="B244" s="206"/>
      <c r="C244" s="206"/>
      <c r="D244" s="206"/>
      <c r="E244" s="204" t="str">
        <f t="shared" si="3"/>
        <v/>
      </c>
      <c r="F244">
        <f>SUMIF($B$11:B244,"withdraw",$C$11:C244)-SUMIFS($C$11:C244,$B$11:B244,"deposit",$D$11:D244,"reinvestment")</f>
        <v>0</v>
      </c>
    </row>
    <row r="245" spans="1:6" ht="29.1" customHeight="1" x14ac:dyDescent="0.25">
      <c r="A245" s="206"/>
      <c r="B245" s="206"/>
      <c r="C245" s="206"/>
      <c r="D245" s="206"/>
      <c r="E245" s="204" t="str">
        <f t="shared" si="3"/>
        <v/>
      </c>
      <c r="F245">
        <f>SUMIF($B$11:B245,"withdraw",$C$11:C245)-SUMIFS($C$11:C245,$B$11:B245,"deposit",$D$11:D245,"reinvestment")</f>
        <v>0</v>
      </c>
    </row>
    <row r="246" spans="1:6" ht="29.1" customHeight="1" x14ac:dyDescent="0.25">
      <c r="A246" s="206"/>
      <c r="B246" s="206"/>
      <c r="C246" s="206"/>
      <c r="D246" s="206"/>
      <c r="E246" s="204" t="str">
        <f t="shared" si="3"/>
        <v/>
      </c>
      <c r="F246">
        <f>SUMIF($B$11:B246,"withdraw",$C$11:C246)-SUMIFS($C$11:C246,$B$11:B246,"deposit",$D$11:D246,"reinvestment")</f>
        <v>0</v>
      </c>
    </row>
    <row r="247" spans="1:6" ht="29.1" customHeight="1" x14ac:dyDescent="0.25">
      <c r="A247" s="206"/>
      <c r="B247" s="206"/>
      <c r="C247" s="206"/>
      <c r="D247" s="206"/>
      <c r="E247" s="204" t="str">
        <f t="shared" si="3"/>
        <v/>
      </c>
      <c r="F247">
        <f>SUMIF($B$11:B247,"withdraw",$C$11:C247)-SUMIFS($C$11:C247,$B$11:B247,"deposit",$D$11:D247,"reinvestment")</f>
        <v>0</v>
      </c>
    </row>
    <row r="248" spans="1:6" ht="29.1" customHeight="1" x14ac:dyDescent="0.25">
      <c r="A248" s="206"/>
      <c r="B248" s="206"/>
      <c r="C248" s="206"/>
      <c r="D248" s="206"/>
      <c r="E248" s="204" t="str">
        <f t="shared" si="3"/>
        <v/>
      </c>
      <c r="F248">
        <f>SUMIF($B$11:B248,"withdraw",$C$11:C248)-SUMIFS($C$11:C248,$B$11:B248,"deposit",$D$11:D248,"reinvestment")</f>
        <v>0</v>
      </c>
    </row>
    <row r="249" spans="1:6" ht="29.1" customHeight="1" x14ac:dyDescent="0.25">
      <c r="A249" s="206"/>
      <c r="B249" s="206"/>
      <c r="C249" s="206"/>
      <c r="D249" s="206"/>
      <c r="E249" s="204" t="str">
        <f t="shared" si="3"/>
        <v/>
      </c>
      <c r="F249">
        <f>SUMIF($B$11:B249,"withdraw",$C$11:C249)-SUMIFS($C$11:C249,$B$11:B249,"deposit",$D$11:D249,"reinvestment")</f>
        <v>0</v>
      </c>
    </row>
    <row r="250" spans="1:6" ht="29.1" customHeight="1" x14ac:dyDescent="0.25">
      <c r="A250" s="206"/>
      <c r="B250" s="206"/>
      <c r="C250" s="206"/>
      <c r="D250" s="206"/>
      <c r="E250" s="204" t="str">
        <f t="shared" si="3"/>
        <v/>
      </c>
      <c r="F250">
        <f>SUMIF($B$11:B250,"withdraw",$C$11:C250)-SUMIFS($C$11:C250,$B$11:B250,"deposit",$D$11:D250,"reinvestment")</f>
        <v>0</v>
      </c>
    </row>
    <row r="251" spans="1:6" ht="29.1" customHeight="1" x14ac:dyDescent="0.25">
      <c r="A251" s="206"/>
      <c r="B251" s="206"/>
      <c r="C251" s="206"/>
      <c r="D251" s="206"/>
      <c r="E251" s="204" t="str">
        <f t="shared" si="3"/>
        <v/>
      </c>
      <c r="F251">
        <f>SUMIF($B$11:B251,"withdraw",$C$11:C251)-SUMIFS($C$11:C251,$B$11:B251,"deposit",$D$11:D251,"reinvestment")</f>
        <v>0</v>
      </c>
    </row>
    <row r="252" spans="1:6" ht="29.1" customHeight="1" x14ac:dyDescent="0.25">
      <c r="A252" s="206"/>
      <c r="B252" s="206"/>
      <c r="C252" s="206"/>
      <c r="D252" s="206"/>
      <c r="E252" s="204" t="str">
        <f t="shared" si="3"/>
        <v/>
      </c>
      <c r="F252">
        <f>SUMIF($B$11:B252,"withdraw",$C$11:C252)-SUMIFS($C$11:C252,$B$11:B252,"deposit",$D$11:D252,"reinvestment")</f>
        <v>0</v>
      </c>
    </row>
    <row r="253" spans="1:6" ht="29.1" customHeight="1" x14ac:dyDescent="0.25">
      <c r="A253" s="206"/>
      <c r="B253" s="206"/>
      <c r="C253" s="206"/>
      <c r="D253" s="206"/>
      <c r="E253" s="204" t="str">
        <f t="shared" si="3"/>
        <v/>
      </c>
      <c r="F253">
        <f>SUMIF($B$11:B253,"withdraw",$C$11:C253)-SUMIFS($C$11:C253,$B$11:B253,"deposit",$D$11:D253,"reinvestment")</f>
        <v>0</v>
      </c>
    </row>
    <row r="254" spans="1:6" ht="29.1" customHeight="1" x14ac:dyDescent="0.25">
      <c r="A254" s="206"/>
      <c r="B254" s="206"/>
      <c r="C254" s="206"/>
      <c r="D254" s="206"/>
      <c r="E254" s="204" t="str">
        <f t="shared" si="3"/>
        <v/>
      </c>
      <c r="F254">
        <f>SUMIF($B$11:B254,"withdraw",$C$11:C254)-SUMIFS($C$11:C254,$B$11:B254,"deposit",$D$11:D254,"reinvestment")</f>
        <v>0</v>
      </c>
    </row>
    <row r="255" spans="1:6" ht="29.1" customHeight="1" x14ac:dyDescent="0.25">
      <c r="A255" s="206"/>
      <c r="B255" s="206"/>
      <c r="C255" s="206"/>
      <c r="D255" s="206"/>
      <c r="E255" s="204" t="str">
        <f t="shared" si="3"/>
        <v/>
      </c>
      <c r="F255">
        <f>SUMIF($B$11:B255,"withdraw",$C$11:C255)-SUMIFS($C$11:C255,$B$11:B255,"deposit",$D$11:D255,"reinvestment")</f>
        <v>0</v>
      </c>
    </row>
    <row r="256" spans="1:6" ht="29.1" customHeight="1" x14ac:dyDescent="0.25">
      <c r="A256" s="206"/>
      <c r="B256" s="206"/>
      <c r="C256" s="206"/>
      <c r="D256" s="206"/>
      <c r="E256" s="204" t="str">
        <f t="shared" si="3"/>
        <v/>
      </c>
      <c r="F256">
        <f>SUMIF($B$11:B256,"withdraw",$C$11:C256)-SUMIFS($C$11:C256,$B$11:B256,"deposit",$D$11:D256,"reinvestment")</f>
        <v>0</v>
      </c>
    </row>
    <row r="257" spans="1:6" ht="29.1" customHeight="1" x14ac:dyDescent="0.25">
      <c r="A257" s="206"/>
      <c r="B257" s="206"/>
      <c r="C257" s="206"/>
      <c r="D257" s="206"/>
      <c r="E257" s="204" t="str">
        <f t="shared" si="3"/>
        <v/>
      </c>
      <c r="F257">
        <f>SUMIF($B$11:B257,"withdraw",$C$11:C257)-SUMIFS($C$11:C257,$B$11:B257,"deposit",$D$11:D257,"reinvestment")</f>
        <v>0</v>
      </c>
    </row>
    <row r="258" spans="1:6" ht="29.1" customHeight="1" x14ac:dyDescent="0.25">
      <c r="A258" s="206"/>
      <c r="B258" s="206"/>
      <c r="C258" s="206"/>
      <c r="D258" s="206"/>
      <c r="E258" s="204" t="str">
        <f t="shared" si="3"/>
        <v/>
      </c>
      <c r="F258">
        <f>SUMIF($B$11:B258,"withdraw",$C$11:C258)-SUMIFS($C$11:C258,$B$11:B258,"deposit",$D$11:D258,"reinvestment")</f>
        <v>0</v>
      </c>
    </row>
    <row r="259" spans="1:6" ht="29.1" customHeight="1" x14ac:dyDescent="0.25">
      <c r="A259" s="206"/>
      <c r="B259" s="206"/>
      <c r="C259" s="206"/>
      <c r="D259" s="206"/>
      <c r="E259" s="204" t="str">
        <f t="shared" si="3"/>
        <v/>
      </c>
      <c r="F259">
        <f>SUMIF($B$11:B259,"withdraw",$C$11:C259)-SUMIFS($C$11:C259,$B$11:B259,"deposit",$D$11:D259,"reinvestment")</f>
        <v>0</v>
      </c>
    </row>
    <row r="260" spans="1:6" ht="29.1" customHeight="1" x14ac:dyDescent="0.25">
      <c r="A260" s="206"/>
      <c r="B260" s="206"/>
      <c r="C260" s="206"/>
      <c r="D260" s="206"/>
      <c r="E260" s="204" t="str">
        <f t="shared" si="3"/>
        <v/>
      </c>
      <c r="F260">
        <f>SUMIF($B$11:B260,"withdraw",$C$11:C260)-SUMIFS($C$11:C260,$B$11:B260,"deposit",$D$11:D260,"reinvestment")</f>
        <v>0</v>
      </c>
    </row>
    <row r="261" spans="1:6" ht="29.1" customHeight="1" x14ac:dyDescent="0.25">
      <c r="A261" s="206"/>
      <c r="B261" s="206"/>
      <c r="C261" s="206"/>
      <c r="D261" s="206"/>
      <c r="E261" s="204" t="str">
        <f t="shared" si="3"/>
        <v/>
      </c>
      <c r="F261">
        <f>SUMIF($B$11:B261,"withdraw",$C$11:C261)-SUMIFS($C$11:C261,$B$11:B261,"deposit",$D$11:D261,"reinvestment")</f>
        <v>0</v>
      </c>
    </row>
    <row r="262" spans="1:6" ht="29.1" customHeight="1" x14ac:dyDescent="0.25">
      <c r="A262" s="206"/>
      <c r="B262" s="206"/>
      <c r="C262" s="206"/>
      <c r="D262" s="206"/>
      <c r="E262" s="204" t="str">
        <f t="shared" si="3"/>
        <v/>
      </c>
      <c r="F262">
        <f>SUMIF($B$11:B262,"withdraw",$C$11:C262)-SUMIFS($C$11:C262,$B$11:B262,"deposit",$D$11:D262,"reinvestment")</f>
        <v>0</v>
      </c>
    </row>
    <row r="263" spans="1:6" ht="29.1" customHeight="1" x14ac:dyDescent="0.25">
      <c r="A263" s="206"/>
      <c r="B263" s="206"/>
      <c r="C263" s="206"/>
      <c r="D263" s="206"/>
      <c r="E263" s="204" t="str">
        <f t="shared" si="3"/>
        <v/>
      </c>
      <c r="F263">
        <f>SUMIF($B$11:B263,"withdraw",$C$11:C263)-SUMIFS($C$11:C263,$B$11:B263,"deposit",$D$11:D263,"reinvestment")</f>
        <v>0</v>
      </c>
    </row>
    <row r="264" spans="1:6" ht="29.1" customHeight="1" x14ac:dyDescent="0.25">
      <c r="A264" s="206"/>
      <c r="B264" s="206"/>
      <c r="C264" s="206"/>
      <c r="D264" s="206"/>
      <c r="E264" s="204" t="str">
        <f t="shared" si="3"/>
        <v/>
      </c>
      <c r="F264">
        <f>SUMIF($B$11:B264,"withdraw",$C$11:C264)-SUMIFS($C$11:C264,$B$11:B264,"deposit",$D$11:D264,"reinvestment")</f>
        <v>0</v>
      </c>
    </row>
    <row r="265" spans="1:6" ht="29.1" customHeight="1" x14ac:dyDescent="0.25">
      <c r="A265" s="206"/>
      <c r="B265" s="206"/>
      <c r="C265" s="206"/>
      <c r="D265" s="206"/>
      <c r="E265" s="204" t="str">
        <f t="shared" si="3"/>
        <v/>
      </c>
      <c r="F265">
        <f>SUMIF($B$11:B265,"withdraw",$C$11:C265)-SUMIFS($C$11:C265,$B$11:B265,"deposit",$D$11:D265,"reinvestment")</f>
        <v>0</v>
      </c>
    </row>
    <row r="266" spans="1:6" ht="29.1" customHeight="1" x14ac:dyDescent="0.25">
      <c r="A266" s="206"/>
      <c r="B266" s="206"/>
      <c r="C266" s="206"/>
      <c r="D266" s="206"/>
      <c r="E266" s="204" t="str">
        <f t="shared" si="3"/>
        <v/>
      </c>
      <c r="F266">
        <f>SUMIF($B$11:B266,"withdraw",$C$11:C266)-SUMIFS($C$11:C266,$B$11:B266,"deposit",$D$11:D266,"reinvestment")</f>
        <v>0</v>
      </c>
    </row>
    <row r="267" spans="1:6" ht="29.1" customHeight="1" x14ac:dyDescent="0.25">
      <c r="A267" s="206"/>
      <c r="B267" s="206"/>
      <c r="C267" s="206"/>
      <c r="D267" s="206"/>
      <c r="E267" s="204" t="str">
        <f t="shared" si="3"/>
        <v/>
      </c>
      <c r="F267">
        <f>SUMIF($B$11:B267,"withdraw",$C$11:C267)-SUMIFS($C$11:C267,$B$11:B267,"deposit",$D$11:D267,"reinvestment")</f>
        <v>0</v>
      </c>
    </row>
    <row r="268" spans="1:6" ht="29.1" customHeight="1" x14ac:dyDescent="0.25">
      <c r="A268" s="206"/>
      <c r="B268" s="206"/>
      <c r="C268" s="206"/>
      <c r="D268" s="206"/>
      <c r="E268" s="204" t="str">
        <f t="shared" si="3"/>
        <v/>
      </c>
      <c r="F268">
        <f>SUMIF($B$11:B268,"withdraw",$C$11:C268)-SUMIFS($C$11:C268,$B$11:B268,"deposit",$D$11:D268,"reinvestment")</f>
        <v>0</v>
      </c>
    </row>
    <row r="269" spans="1:6" ht="29.1" customHeight="1" x14ac:dyDescent="0.25">
      <c r="A269" s="206"/>
      <c r="B269" s="206"/>
      <c r="C269" s="206"/>
      <c r="D269" s="206"/>
      <c r="E269" s="204" t="str">
        <f t="shared" ref="E269:E332" si="4">IF(AND(C269&gt;F268,D269="reinvestment"),"You cannot reinvest more than is withdrawn and available.","")</f>
        <v/>
      </c>
      <c r="F269">
        <f>SUMIF($B$11:B269,"withdraw",$C$11:C269)-SUMIFS($C$11:C269,$B$11:B269,"deposit",$D$11:D269,"reinvestment")</f>
        <v>0</v>
      </c>
    </row>
    <row r="270" spans="1:6" ht="29.1" customHeight="1" x14ac:dyDescent="0.25">
      <c r="A270" s="206"/>
      <c r="B270" s="206"/>
      <c r="C270" s="206"/>
      <c r="D270" s="206"/>
      <c r="E270" s="204" t="str">
        <f t="shared" si="4"/>
        <v/>
      </c>
      <c r="F270">
        <f>SUMIF($B$11:B270,"withdraw",$C$11:C270)-SUMIFS($C$11:C270,$B$11:B270,"deposit",$D$11:D270,"reinvestment")</f>
        <v>0</v>
      </c>
    </row>
    <row r="271" spans="1:6" ht="29.1" customHeight="1" x14ac:dyDescent="0.25">
      <c r="A271" s="206"/>
      <c r="B271" s="206"/>
      <c r="C271" s="206"/>
      <c r="D271" s="206"/>
      <c r="E271" s="204" t="str">
        <f t="shared" si="4"/>
        <v/>
      </c>
      <c r="F271">
        <f>SUMIF($B$11:B271,"withdraw",$C$11:C271)-SUMIFS($C$11:C271,$B$11:B271,"deposit",$D$11:D271,"reinvestment")</f>
        <v>0</v>
      </c>
    </row>
    <row r="272" spans="1:6" ht="29.1" customHeight="1" x14ac:dyDescent="0.25">
      <c r="A272" s="206"/>
      <c r="B272" s="206"/>
      <c r="C272" s="206"/>
      <c r="D272" s="206"/>
      <c r="E272" s="204" t="str">
        <f t="shared" si="4"/>
        <v/>
      </c>
      <c r="F272">
        <f>SUMIF($B$11:B272,"withdraw",$C$11:C272)-SUMIFS($C$11:C272,$B$11:B272,"deposit",$D$11:D272,"reinvestment")</f>
        <v>0</v>
      </c>
    </row>
    <row r="273" spans="1:6" ht="29.1" customHeight="1" x14ac:dyDescent="0.25">
      <c r="A273" s="206"/>
      <c r="B273" s="206"/>
      <c r="C273" s="206"/>
      <c r="D273" s="206"/>
      <c r="E273" s="204" t="str">
        <f t="shared" si="4"/>
        <v/>
      </c>
      <c r="F273">
        <f>SUMIF($B$11:B273,"withdraw",$C$11:C273)-SUMIFS($C$11:C273,$B$11:B273,"deposit",$D$11:D273,"reinvestment")</f>
        <v>0</v>
      </c>
    </row>
    <row r="274" spans="1:6" ht="29.1" customHeight="1" x14ac:dyDescent="0.25">
      <c r="A274" s="206"/>
      <c r="B274" s="206"/>
      <c r="C274" s="206"/>
      <c r="D274" s="206"/>
      <c r="E274" s="204" t="str">
        <f t="shared" si="4"/>
        <v/>
      </c>
      <c r="F274">
        <f>SUMIF($B$11:B274,"withdraw",$C$11:C274)-SUMIFS($C$11:C274,$B$11:B274,"deposit",$D$11:D274,"reinvestment")</f>
        <v>0</v>
      </c>
    </row>
    <row r="275" spans="1:6" ht="29.1" customHeight="1" x14ac:dyDescent="0.25">
      <c r="A275" s="206"/>
      <c r="B275" s="206"/>
      <c r="C275" s="206"/>
      <c r="D275" s="206"/>
      <c r="E275" s="204" t="str">
        <f t="shared" si="4"/>
        <v/>
      </c>
      <c r="F275">
        <f>SUMIF($B$11:B275,"withdraw",$C$11:C275)-SUMIFS($C$11:C275,$B$11:B275,"deposit",$D$11:D275,"reinvestment")</f>
        <v>0</v>
      </c>
    </row>
    <row r="276" spans="1:6" ht="29.1" customHeight="1" x14ac:dyDescent="0.25">
      <c r="A276" s="206"/>
      <c r="B276" s="206"/>
      <c r="C276" s="206"/>
      <c r="D276" s="206"/>
      <c r="E276" s="204" t="str">
        <f t="shared" si="4"/>
        <v/>
      </c>
      <c r="F276">
        <f>SUMIF($B$11:B276,"withdraw",$C$11:C276)-SUMIFS($C$11:C276,$B$11:B276,"deposit",$D$11:D276,"reinvestment")</f>
        <v>0</v>
      </c>
    </row>
    <row r="277" spans="1:6" ht="29.1" customHeight="1" x14ac:dyDescent="0.25">
      <c r="A277" s="206"/>
      <c r="B277" s="206"/>
      <c r="C277" s="206"/>
      <c r="D277" s="206"/>
      <c r="E277" s="204" t="str">
        <f t="shared" si="4"/>
        <v/>
      </c>
      <c r="F277">
        <f>SUMIF($B$11:B277,"withdraw",$C$11:C277)-SUMIFS($C$11:C277,$B$11:B277,"deposit",$D$11:D277,"reinvestment")</f>
        <v>0</v>
      </c>
    </row>
    <row r="278" spans="1:6" ht="29.1" customHeight="1" x14ac:dyDescent="0.25">
      <c r="A278" s="206"/>
      <c r="B278" s="206"/>
      <c r="C278" s="206"/>
      <c r="D278" s="206"/>
      <c r="E278" s="204" t="str">
        <f t="shared" si="4"/>
        <v/>
      </c>
      <c r="F278">
        <f>SUMIF($B$11:B278,"withdraw",$C$11:C278)-SUMIFS($C$11:C278,$B$11:B278,"deposit",$D$11:D278,"reinvestment")</f>
        <v>0</v>
      </c>
    </row>
    <row r="279" spans="1:6" ht="29.1" customHeight="1" x14ac:dyDescent="0.25">
      <c r="A279" s="206"/>
      <c r="B279" s="206"/>
      <c r="C279" s="206"/>
      <c r="D279" s="206"/>
      <c r="E279" s="204" t="str">
        <f t="shared" si="4"/>
        <v/>
      </c>
      <c r="F279">
        <f>SUMIF($B$11:B279,"withdraw",$C$11:C279)-SUMIFS($C$11:C279,$B$11:B279,"deposit",$D$11:D279,"reinvestment")</f>
        <v>0</v>
      </c>
    </row>
    <row r="280" spans="1:6" ht="29.1" customHeight="1" x14ac:dyDescent="0.25">
      <c r="A280" s="206"/>
      <c r="B280" s="206"/>
      <c r="C280" s="206"/>
      <c r="D280" s="206"/>
      <c r="E280" s="204" t="str">
        <f t="shared" si="4"/>
        <v/>
      </c>
      <c r="F280">
        <f>SUMIF($B$11:B280,"withdraw",$C$11:C280)-SUMIFS($C$11:C280,$B$11:B280,"deposit",$D$11:D280,"reinvestment")</f>
        <v>0</v>
      </c>
    </row>
    <row r="281" spans="1:6" ht="29.1" customHeight="1" x14ac:dyDescent="0.25">
      <c r="A281" s="206"/>
      <c r="B281" s="206"/>
      <c r="C281" s="206"/>
      <c r="D281" s="206"/>
      <c r="E281" s="204" t="str">
        <f t="shared" si="4"/>
        <v/>
      </c>
      <c r="F281">
        <f>SUMIF($B$11:B281,"withdraw",$C$11:C281)-SUMIFS($C$11:C281,$B$11:B281,"deposit",$D$11:D281,"reinvestment")</f>
        <v>0</v>
      </c>
    </row>
    <row r="282" spans="1:6" ht="29.1" customHeight="1" x14ac:dyDescent="0.25">
      <c r="A282" s="206"/>
      <c r="B282" s="206"/>
      <c r="C282" s="206"/>
      <c r="D282" s="206"/>
      <c r="E282" s="204" t="str">
        <f t="shared" si="4"/>
        <v/>
      </c>
      <c r="F282">
        <f>SUMIF($B$11:B282,"withdraw",$C$11:C282)-SUMIFS($C$11:C282,$B$11:B282,"deposit",$D$11:D282,"reinvestment")</f>
        <v>0</v>
      </c>
    </row>
    <row r="283" spans="1:6" ht="29.1" customHeight="1" x14ac:dyDescent="0.25">
      <c r="A283" s="206"/>
      <c r="B283" s="206"/>
      <c r="C283" s="206"/>
      <c r="D283" s="206"/>
      <c r="E283" s="204" t="str">
        <f t="shared" si="4"/>
        <v/>
      </c>
      <c r="F283">
        <f>SUMIF($B$11:B283,"withdraw",$C$11:C283)-SUMIFS($C$11:C283,$B$11:B283,"deposit",$D$11:D283,"reinvestment")</f>
        <v>0</v>
      </c>
    </row>
    <row r="284" spans="1:6" ht="29.1" customHeight="1" x14ac:dyDescent="0.25">
      <c r="A284" s="206"/>
      <c r="B284" s="206"/>
      <c r="C284" s="206"/>
      <c r="D284" s="206"/>
      <c r="E284" s="204" t="str">
        <f t="shared" si="4"/>
        <v/>
      </c>
      <c r="F284">
        <f>SUMIF($B$11:B284,"withdraw",$C$11:C284)-SUMIFS($C$11:C284,$B$11:B284,"deposit",$D$11:D284,"reinvestment")</f>
        <v>0</v>
      </c>
    </row>
    <row r="285" spans="1:6" ht="29.1" customHeight="1" x14ac:dyDescent="0.25">
      <c r="A285" s="206"/>
      <c r="B285" s="206"/>
      <c r="C285" s="206"/>
      <c r="D285" s="206"/>
      <c r="E285" s="204" t="str">
        <f t="shared" si="4"/>
        <v/>
      </c>
      <c r="F285">
        <f>SUMIF($B$11:B285,"withdraw",$C$11:C285)-SUMIFS($C$11:C285,$B$11:B285,"deposit",$D$11:D285,"reinvestment")</f>
        <v>0</v>
      </c>
    </row>
    <row r="286" spans="1:6" ht="29.1" customHeight="1" x14ac:dyDescent="0.25">
      <c r="A286" s="206"/>
      <c r="B286" s="206"/>
      <c r="C286" s="206"/>
      <c r="D286" s="206"/>
      <c r="E286" s="204" t="str">
        <f t="shared" si="4"/>
        <v/>
      </c>
      <c r="F286">
        <f>SUMIF($B$11:B286,"withdraw",$C$11:C286)-SUMIFS($C$11:C286,$B$11:B286,"deposit",$D$11:D286,"reinvestment")</f>
        <v>0</v>
      </c>
    </row>
    <row r="287" spans="1:6" ht="29.1" customHeight="1" x14ac:dyDescent="0.25">
      <c r="A287" s="206"/>
      <c r="B287" s="206"/>
      <c r="C287" s="206"/>
      <c r="D287" s="206"/>
      <c r="E287" s="204" t="str">
        <f t="shared" si="4"/>
        <v/>
      </c>
      <c r="F287">
        <f>SUMIF($B$11:B287,"withdraw",$C$11:C287)-SUMIFS($C$11:C287,$B$11:B287,"deposit",$D$11:D287,"reinvestment")</f>
        <v>0</v>
      </c>
    </row>
    <row r="288" spans="1:6" ht="29.1" customHeight="1" x14ac:dyDescent="0.25">
      <c r="A288" s="206"/>
      <c r="B288" s="206"/>
      <c r="C288" s="206"/>
      <c r="D288" s="206"/>
      <c r="E288" s="204" t="str">
        <f t="shared" si="4"/>
        <v/>
      </c>
      <c r="F288">
        <f>SUMIF($B$11:B288,"withdraw",$C$11:C288)-SUMIFS($C$11:C288,$B$11:B288,"deposit",$D$11:D288,"reinvestment")</f>
        <v>0</v>
      </c>
    </row>
    <row r="289" spans="1:6" ht="29.1" customHeight="1" x14ac:dyDescent="0.25">
      <c r="A289" s="206"/>
      <c r="B289" s="206"/>
      <c r="C289" s="206"/>
      <c r="D289" s="206"/>
      <c r="E289" s="204" t="str">
        <f t="shared" si="4"/>
        <v/>
      </c>
      <c r="F289">
        <f>SUMIF($B$11:B289,"withdraw",$C$11:C289)-SUMIFS($C$11:C289,$B$11:B289,"deposit",$D$11:D289,"reinvestment")</f>
        <v>0</v>
      </c>
    </row>
    <row r="290" spans="1:6" ht="29.1" customHeight="1" x14ac:dyDescent="0.25">
      <c r="A290" s="206"/>
      <c r="B290" s="206"/>
      <c r="C290" s="206"/>
      <c r="D290" s="206"/>
      <c r="E290" s="204" t="str">
        <f t="shared" si="4"/>
        <v/>
      </c>
      <c r="F290">
        <f>SUMIF($B$11:B290,"withdraw",$C$11:C290)-SUMIFS($C$11:C290,$B$11:B290,"deposit",$D$11:D290,"reinvestment")</f>
        <v>0</v>
      </c>
    </row>
    <row r="291" spans="1:6" ht="29.1" customHeight="1" x14ac:dyDescent="0.25">
      <c r="A291" s="206"/>
      <c r="B291" s="206"/>
      <c r="C291" s="206"/>
      <c r="D291" s="206"/>
      <c r="E291" s="204" t="str">
        <f t="shared" si="4"/>
        <v/>
      </c>
      <c r="F291">
        <f>SUMIF($B$11:B291,"withdraw",$C$11:C291)-SUMIFS($C$11:C291,$B$11:B291,"deposit",$D$11:D291,"reinvestment")</f>
        <v>0</v>
      </c>
    </row>
    <row r="292" spans="1:6" ht="29.1" customHeight="1" x14ac:dyDescent="0.25">
      <c r="A292" s="206"/>
      <c r="B292" s="206"/>
      <c r="C292" s="206"/>
      <c r="D292" s="206"/>
      <c r="E292" s="204" t="str">
        <f t="shared" si="4"/>
        <v/>
      </c>
      <c r="F292">
        <f>SUMIF($B$11:B292,"withdraw",$C$11:C292)-SUMIFS($C$11:C292,$B$11:B292,"deposit",$D$11:D292,"reinvestment")</f>
        <v>0</v>
      </c>
    </row>
    <row r="293" spans="1:6" ht="29.1" customHeight="1" x14ac:dyDescent="0.25">
      <c r="A293" s="206"/>
      <c r="B293" s="206"/>
      <c r="C293" s="206"/>
      <c r="D293" s="206"/>
      <c r="E293" s="204" t="str">
        <f t="shared" si="4"/>
        <v/>
      </c>
      <c r="F293">
        <f>SUMIF($B$11:B293,"withdraw",$C$11:C293)-SUMIFS($C$11:C293,$B$11:B293,"deposit",$D$11:D293,"reinvestment")</f>
        <v>0</v>
      </c>
    </row>
    <row r="294" spans="1:6" ht="29.1" customHeight="1" x14ac:dyDescent="0.25">
      <c r="A294" s="206"/>
      <c r="B294" s="206"/>
      <c r="C294" s="206"/>
      <c r="D294" s="206"/>
      <c r="E294" s="204" t="str">
        <f t="shared" si="4"/>
        <v/>
      </c>
      <c r="F294">
        <f>SUMIF($B$11:B294,"withdraw",$C$11:C294)-SUMIFS($C$11:C294,$B$11:B294,"deposit",$D$11:D294,"reinvestment")</f>
        <v>0</v>
      </c>
    </row>
    <row r="295" spans="1:6" ht="29.1" customHeight="1" x14ac:dyDescent="0.25">
      <c r="A295" s="206"/>
      <c r="B295" s="206"/>
      <c r="C295" s="206"/>
      <c r="D295" s="206"/>
      <c r="E295" s="204" t="str">
        <f t="shared" si="4"/>
        <v/>
      </c>
      <c r="F295">
        <f>SUMIF($B$11:B295,"withdraw",$C$11:C295)-SUMIFS($C$11:C295,$B$11:B295,"deposit",$D$11:D295,"reinvestment")</f>
        <v>0</v>
      </c>
    </row>
    <row r="296" spans="1:6" ht="29.1" customHeight="1" x14ac:dyDescent="0.25">
      <c r="A296" s="206"/>
      <c r="B296" s="206"/>
      <c r="C296" s="206"/>
      <c r="D296" s="206"/>
      <c r="E296" s="204" t="str">
        <f t="shared" si="4"/>
        <v/>
      </c>
      <c r="F296">
        <f>SUMIF($B$11:B296,"withdraw",$C$11:C296)-SUMIFS($C$11:C296,$B$11:B296,"deposit",$D$11:D296,"reinvestment")</f>
        <v>0</v>
      </c>
    </row>
    <row r="297" spans="1:6" ht="29.1" customHeight="1" x14ac:dyDescent="0.25">
      <c r="A297" s="206"/>
      <c r="B297" s="206"/>
      <c r="C297" s="206"/>
      <c r="D297" s="206"/>
      <c r="E297" s="204" t="str">
        <f t="shared" si="4"/>
        <v/>
      </c>
      <c r="F297">
        <f>SUMIF($B$11:B297,"withdraw",$C$11:C297)-SUMIFS($C$11:C297,$B$11:B297,"deposit",$D$11:D297,"reinvestment")</f>
        <v>0</v>
      </c>
    </row>
    <row r="298" spans="1:6" ht="29.1" customHeight="1" x14ac:dyDescent="0.25">
      <c r="A298" s="206"/>
      <c r="B298" s="206"/>
      <c r="C298" s="206"/>
      <c r="D298" s="206"/>
      <c r="E298" s="204" t="str">
        <f t="shared" si="4"/>
        <v/>
      </c>
      <c r="F298">
        <f>SUMIF($B$11:B298,"withdraw",$C$11:C298)-SUMIFS($C$11:C298,$B$11:B298,"deposit",$D$11:D298,"reinvestment")</f>
        <v>0</v>
      </c>
    </row>
    <row r="299" spans="1:6" ht="29.1" customHeight="1" x14ac:dyDescent="0.25">
      <c r="A299" s="206"/>
      <c r="B299" s="206"/>
      <c r="C299" s="206"/>
      <c r="D299" s="206"/>
      <c r="E299" s="204" t="str">
        <f t="shared" si="4"/>
        <v/>
      </c>
      <c r="F299">
        <f>SUMIF($B$11:B299,"withdraw",$C$11:C299)-SUMIFS($C$11:C299,$B$11:B299,"deposit",$D$11:D299,"reinvestment")</f>
        <v>0</v>
      </c>
    </row>
    <row r="300" spans="1:6" ht="29.1" customHeight="1" x14ac:dyDescent="0.25">
      <c r="A300" s="206"/>
      <c r="B300" s="206"/>
      <c r="C300" s="206"/>
      <c r="D300" s="206"/>
      <c r="E300" s="204" t="str">
        <f t="shared" si="4"/>
        <v/>
      </c>
      <c r="F300">
        <f>SUMIF($B$11:B300,"withdraw",$C$11:C300)-SUMIFS($C$11:C300,$B$11:B300,"deposit",$D$11:D300,"reinvestment")</f>
        <v>0</v>
      </c>
    </row>
    <row r="301" spans="1:6" ht="29.1" customHeight="1" x14ac:dyDescent="0.25">
      <c r="A301" s="206"/>
      <c r="B301" s="206"/>
      <c r="C301" s="206"/>
      <c r="D301" s="206"/>
      <c r="E301" s="204" t="str">
        <f t="shared" si="4"/>
        <v/>
      </c>
      <c r="F301">
        <f>SUMIF($B$11:B301,"withdraw",$C$11:C301)-SUMIFS($C$11:C301,$B$11:B301,"deposit",$D$11:D301,"reinvestment")</f>
        <v>0</v>
      </c>
    </row>
    <row r="302" spans="1:6" ht="29.1" customHeight="1" x14ac:dyDescent="0.25">
      <c r="A302" s="206"/>
      <c r="B302" s="206"/>
      <c r="C302" s="206"/>
      <c r="D302" s="206"/>
      <c r="E302" s="204" t="str">
        <f t="shared" si="4"/>
        <v/>
      </c>
      <c r="F302">
        <f>SUMIF($B$11:B302,"withdraw",$C$11:C302)-SUMIFS($C$11:C302,$B$11:B302,"deposit",$D$11:D302,"reinvestment")</f>
        <v>0</v>
      </c>
    </row>
    <row r="303" spans="1:6" ht="29.1" customHeight="1" x14ac:dyDescent="0.25">
      <c r="A303" s="206"/>
      <c r="B303" s="206"/>
      <c r="C303" s="206"/>
      <c r="D303" s="206"/>
      <c r="E303" s="204" t="str">
        <f t="shared" si="4"/>
        <v/>
      </c>
      <c r="F303">
        <f>SUMIF($B$11:B303,"withdraw",$C$11:C303)-SUMIFS($C$11:C303,$B$11:B303,"deposit",$D$11:D303,"reinvestment")</f>
        <v>0</v>
      </c>
    </row>
    <row r="304" spans="1:6" ht="29.1" customHeight="1" x14ac:dyDescent="0.25">
      <c r="A304" s="206"/>
      <c r="B304" s="206"/>
      <c r="C304" s="206"/>
      <c r="D304" s="206"/>
      <c r="E304" s="204" t="str">
        <f t="shared" si="4"/>
        <v/>
      </c>
      <c r="F304">
        <f>SUMIF($B$11:B304,"withdraw",$C$11:C304)-SUMIFS($C$11:C304,$B$11:B304,"deposit",$D$11:D304,"reinvestment")</f>
        <v>0</v>
      </c>
    </row>
    <row r="305" spans="1:6" ht="29.1" customHeight="1" x14ac:dyDescent="0.25">
      <c r="A305" s="206"/>
      <c r="B305" s="206"/>
      <c r="C305" s="206"/>
      <c r="D305" s="206"/>
      <c r="E305" s="204" t="str">
        <f t="shared" si="4"/>
        <v/>
      </c>
      <c r="F305">
        <f>SUMIF($B$11:B305,"withdraw",$C$11:C305)-SUMIFS($C$11:C305,$B$11:B305,"deposit",$D$11:D305,"reinvestment")</f>
        <v>0</v>
      </c>
    </row>
    <row r="306" spans="1:6" ht="29.1" customHeight="1" x14ac:dyDescent="0.25">
      <c r="A306" s="206"/>
      <c r="B306" s="206"/>
      <c r="C306" s="206"/>
      <c r="D306" s="206"/>
      <c r="E306" s="204" t="str">
        <f t="shared" si="4"/>
        <v/>
      </c>
      <c r="F306">
        <f>SUMIF($B$11:B306,"withdraw",$C$11:C306)-SUMIFS($C$11:C306,$B$11:B306,"deposit",$D$11:D306,"reinvestment")</f>
        <v>0</v>
      </c>
    </row>
    <row r="307" spans="1:6" ht="29.1" customHeight="1" x14ac:dyDescent="0.25">
      <c r="A307" s="206"/>
      <c r="B307" s="206"/>
      <c r="C307" s="206"/>
      <c r="D307" s="206"/>
      <c r="E307" s="204" t="str">
        <f t="shared" si="4"/>
        <v/>
      </c>
      <c r="F307">
        <f>SUMIF($B$11:B307,"withdraw",$C$11:C307)-SUMIFS($C$11:C307,$B$11:B307,"deposit",$D$11:D307,"reinvestment")</f>
        <v>0</v>
      </c>
    </row>
    <row r="308" spans="1:6" ht="29.1" customHeight="1" x14ac:dyDescent="0.25">
      <c r="A308" s="206"/>
      <c r="B308" s="206"/>
      <c r="C308" s="206"/>
      <c r="D308" s="206"/>
      <c r="E308" s="204" t="str">
        <f t="shared" si="4"/>
        <v/>
      </c>
      <c r="F308">
        <f>SUMIF($B$11:B308,"withdraw",$C$11:C308)-SUMIFS($C$11:C308,$B$11:B308,"deposit",$D$11:D308,"reinvestment")</f>
        <v>0</v>
      </c>
    </row>
    <row r="309" spans="1:6" ht="29.1" customHeight="1" x14ac:dyDescent="0.25">
      <c r="A309" s="206"/>
      <c r="B309" s="206"/>
      <c r="C309" s="206"/>
      <c r="D309" s="206"/>
      <c r="E309" s="204" t="str">
        <f t="shared" si="4"/>
        <v/>
      </c>
      <c r="F309">
        <f>SUMIF($B$11:B309,"withdraw",$C$11:C309)-SUMIFS($C$11:C309,$B$11:B309,"deposit",$D$11:D309,"reinvestment")</f>
        <v>0</v>
      </c>
    </row>
    <row r="310" spans="1:6" ht="29.1" customHeight="1" x14ac:dyDescent="0.25">
      <c r="A310" s="206"/>
      <c r="B310" s="206"/>
      <c r="C310" s="206"/>
      <c r="D310" s="206"/>
      <c r="E310" s="204" t="str">
        <f t="shared" si="4"/>
        <v/>
      </c>
      <c r="F310">
        <f>SUMIF($B$11:B310,"withdraw",$C$11:C310)-SUMIFS($C$11:C310,$B$11:B310,"deposit",$D$11:D310,"reinvestment")</f>
        <v>0</v>
      </c>
    </row>
    <row r="311" spans="1:6" ht="29.1" customHeight="1" x14ac:dyDescent="0.25">
      <c r="A311" s="206"/>
      <c r="B311" s="206"/>
      <c r="C311" s="206"/>
      <c r="D311" s="206"/>
      <c r="E311" s="204" t="str">
        <f t="shared" si="4"/>
        <v/>
      </c>
      <c r="F311">
        <f>SUMIF($B$11:B311,"withdraw",$C$11:C311)-SUMIFS($C$11:C311,$B$11:B311,"deposit",$D$11:D311,"reinvestment")</f>
        <v>0</v>
      </c>
    </row>
    <row r="312" spans="1:6" ht="29.1" customHeight="1" x14ac:dyDescent="0.25">
      <c r="A312" s="206"/>
      <c r="B312" s="206"/>
      <c r="C312" s="206"/>
      <c r="D312" s="206"/>
      <c r="E312" s="204" t="str">
        <f t="shared" si="4"/>
        <v/>
      </c>
      <c r="F312">
        <f>SUMIF($B$11:B312,"withdraw",$C$11:C312)-SUMIFS($C$11:C312,$B$11:B312,"deposit",$D$11:D312,"reinvestment")</f>
        <v>0</v>
      </c>
    </row>
    <row r="313" spans="1:6" ht="29.1" customHeight="1" x14ac:dyDescent="0.25">
      <c r="A313" s="206"/>
      <c r="B313" s="206"/>
      <c r="C313" s="206"/>
      <c r="D313" s="206"/>
      <c r="E313" s="204" t="str">
        <f t="shared" si="4"/>
        <v/>
      </c>
      <c r="F313">
        <f>SUMIF($B$11:B313,"withdraw",$C$11:C313)-SUMIFS($C$11:C313,$B$11:B313,"deposit",$D$11:D313,"reinvestment")</f>
        <v>0</v>
      </c>
    </row>
    <row r="314" spans="1:6" ht="29.1" customHeight="1" x14ac:dyDescent="0.25">
      <c r="A314" s="206"/>
      <c r="B314" s="206"/>
      <c r="C314" s="206"/>
      <c r="D314" s="206"/>
      <c r="E314" s="204" t="str">
        <f t="shared" si="4"/>
        <v/>
      </c>
      <c r="F314">
        <f>SUMIF($B$11:B314,"withdraw",$C$11:C314)-SUMIFS($C$11:C314,$B$11:B314,"deposit",$D$11:D314,"reinvestment")</f>
        <v>0</v>
      </c>
    </row>
    <row r="315" spans="1:6" ht="29.1" customHeight="1" x14ac:dyDescent="0.25">
      <c r="A315" s="206"/>
      <c r="B315" s="206"/>
      <c r="C315" s="206"/>
      <c r="D315" s="206"/>
      <c r="E315" s="204" t="str">
        <f t="shared" si="4"/>
        <v/>
      </c>
      <c r="F315">
        <f>SUMIF($B$11:B315,"withdraw",$C$11:C315)-SUMIFS($C$11:C315,$B$11:B315,"deposit",$D$11:D315,"reinvestment")</f>
        <v>0</v>
      </c>
    </row>
    <row r="316" spans="1:6" ht="29.1" customHeight="1" x14ac:dyDescent="0.25">
      <c r="A316" s="206"/>
      <c r="B316" s="206"/>
      <c r="C316" s="206"/>
      <c r="D316" s="206"/>
      <c r="E316" s="204" t="str">
        <f t="shared" si="4"/>
        <v/>
      </c>
      <c r="F316">
        <f>SUMIF($B$11:B316,"withdraw",$C$11:C316)-SUMIFS($C$11:C316,$B$11:B316,"deposit",$D$11:D316,"reinvestment")</f>
        <v>0</v>
      </c>
    </row>
    <row r="317" spans="1:6" ht="29.1" customHeight="1" x14ac:dyDescent="0.25">
      <c r="A317" s="206"/>
      <c r="B317" s="206"/>
      <c r="C317" s="206"/>
      <c r="D317" s="206"/>
      <c r="E317" s="204" t="str">
        <f t="shared" si="4"/>
        <v/>
      </c>
      <c r="F317">
        <f>SUMIF($B$11:B317,"withdraw",$C$11:C317)-SUMIFS($C$11:C317,$B$11:B317,"deposit",$D$11:D317,"reinvestment")</f>
        <v>0</v>
      </c>
    </row>
    <row r="318" spans="1:6" ht="29.1" customHeight="1" x14ac:dyDescent="0.25">
      <c r="A318" s="206"/>
      <c r="B318" s="206"/>
      <c r="C318" s="206"/>
      <c r="D318" s="206"/>
      <c r="E318" s="204" t="str">
        <f t="shared" si="4"/>
        <v/>
      </c>
      <c r="F318">
        <f>SUMIF($B$11:B318,"withdraw",$C$11:C318)-SUMIFS($C$11:C318,$B$11:B318,"deposit",$D$11:D318,"reinvestment")</f>
        <v>0</v>
      </c>
    </row>
    <row r="319" spans="1:6" ht="29.1" customHeight="1" x14ac:dyDescent="0.25">
      <c r="A319" s="206"/>
      <c r="B319" s="206"/>
      <c r="C319" s="206"/>
      <c r="D319" s="206"/>
      <c r="E319" s="204" t="str">
        <f t="shared" si="4"/>
        <v/>
      </c>
      <c r="F319">
        <f>SUMIF($B$11:B319,"withdraw",$C$11:C319)-SUMIFS($C$11:C319,$B$11:B319,"deposit",$D$11:D319,"reinvestment")</f>
        <v>0</v>
      </c>
    </row>
    <row r="320" spans="1:6" ht="29.1" customHeight="1" x14ac:dyDescent="0.25">
      <c r="A320" s="206"/>
      <c r="B320" s="206"/>
      <c r="C320" s="206"/>
      <c r="D320" s="206"/>
      <c r="E320" s="204" t="str">
        <f t="shared" si="4"/>
        <v/>
      </c>
      <c r="F320">
        <f>SUMIF($B$11:B320,"withdraw",$C$11:C320)-SUMIFS($C$11:C320,$B$11:B320,"deposit",$D$11:D320,"reinvestment")</f>
        <v>0</v>
      </c>
    </row>
    <row r="321" spans="1:6" ht="29.1" customHeight="1" x14ac:dyDescent="0.25">
      <c r="A321" s="206"/>
      <c r="B321" s="206"/>
      <c r="C321" s="206"/>
      <c r="D321" s="206"/>
      <c r="E321" s="204" t="str">
        <f t="shared" si="4"/>
        <v/>
      </c>
      <c r="F321">
        <f>SUMIF($B$11:B321,"withdraw",$C$11:C321)-SUMIFS($C$11:C321,$B$11:B321,"deposit",$D$11:D321,"reinvestment")</f>
        <v>0</v>
      </c>
    </row>
    <row r="322" spans="1:6" ht="29.1" customHeight="1" x14ac:dyDescent="0.25">
      <c r="A322" s="206"/>
      <c r="B322" s="206"/>
      <c r="C322" s="206"/>
      <c r="D322" s="206"/>
      <c r="E322" s="204" t="str">
        <f t="shared" si="4"/>
        <v/>
      </c>
      <c r="F322">
        <f>SUMIF($B$11:B322,"withdraw",$C$11:C322)-SUMIFS($C$11:C322,$B$11:B322,"deposit",$D$11:D322,"reinvestment")</f>
        <v>0</v>
      </c>
    </row>
    <row r="323" spans="1:6" ht="29.1" customHeight="1" x14ac:dyDescent="0.25">
      <c r="A323" s="206"/>
      <c r="B323" s="206"/>
      <c r="C323" s="206"/>
      <c r="D323" s="206"/>
      <c r="E323" s="204" t="str">
        <f t="shared" si="4"/>
        <v/>
      </c>
      <c r="F323">
        <f>SUMIF($B$11:B323,"withdraw",$C$11:C323)-SUMIFS($C$11:C323,$B$11:B323,"deposit",$D$11:D323,"reinvestment")</f>
        <v>0</v>
      </c>
    </row>
    <row r="324" spans="1:6" ht="29.1" customHeight="1" x14ac:dyDescent="0.25">
      <c r="A324" s="206"/>
      <c r="B324" s="206"/>
      <c r="C324" s="206"/>
      <c r="D324" s="206"/>
      <c r="E324" s="204" t="str">
        <f t="shared" si="4"/>
        <v/>
      </c>
      <c r="F324">
        <f>SUMIF($B$11:B324,"withdraw",$C$11:C324)-SUMIFS($C$11:C324,$B$11:B324,"deposit",$D$11:D324,"reinvestment")</f>
        <v>0</v>
      </c>
    </row>
    <row r="325" spans="1:6" ht="29.1" customHeight="1" x14ac:dyDescent="0.25">
      <c r="A325" s="206"/>
      <c r="B325" s="206"/>
      <c r="C325" s="206"/>
      <c r="D325" s="206"/>
      <c r="E325" s="204" t="str">
        <f t="shared" si="4"/>
        <v/>
      </c>
      <c r="F325">
        <f>SUMIF($B$11:B325,"withdraw",$C$11:C325)-SUMIFS($C$11:C325,$B$11:B325,"deposit",$D$11:D325,"reinvestment")</f>
        <v>0</v>
      </c>
    </row>
    <row r="326" spans="1:6" ht="29.1" customHeight="1" x14ac:dyDescent="0.25">
      <c r="A326" s="206"/>
      <c r="B326" s="206"/>
      <c r="C326" s="206"/>
      <c r="D326" s="206"/>
      <c r="E326" s="204" t="str">
        <f t="shared" si="4"/>
        <v/>
      </c>
      <c r="F326">
        <f>SUMIF($B$11:B326,"withdraw",$C$11:C326)-SUMIFS($C$11:C326,$B$11:B326,"deposit",$D$11:D326,"reinvestment")</f>
        <v>0</v>
      </c>
    </row>
    <row r="327" spans="1:6" ht="29.1" customHeight="1" x14ac:dyDescent="0.25">
      <c r="A327" s="206"/>
      <c r="B327" s="206"/>
      <c r="C327" s="206"/>
      <c r="D327" s="206"/>
      <c r="E327" s="204" t="str">
        <f t="shared" si="4"/>
        <v/>
      </c>
      <c r="F327">
        <f>SUMIF($B$11:B327,"withdraw",$C$11:C327)-SUMIFS($C$11:C327,$B$11:B327,"deposit",$D$11:D327,"reinvestment")</f>
        <v>0</v>
      </c>
    </row>
    <row r="328" spans="1:6" ht="29.1" customHeight="1" x14ac:dyDescent="0.25">
      <c r="A328" s="206"/>
      <c r="B328" s="206"/>
      <c r="C328" s="206"/>
      <c r="D328" s="206"/>
      <c r="E328" s="204" t="str">
        <f t="shared" si="4"/>
        <v/>
      </c>
      <c r="F328">
        <f>SUMIF($B$11:B328,"withdraw",$C$11:C328)-SUMIFS($C$11:C328,$B$11:B328,"deposit",$D$11:D328,"reinvestment")</f>
        <v>0</v>
      </c>
    </row>
    <row r="329" spans="1:6" ht="29.1" customHeight="1" x14ac:dyDescent="0.25">
      <c r="A329" s="206"/>
      <c r="B329" s="206"/>
      <c r="C329" s="206"/>
      <c r="D329" s="206"/>
      <c r="E329" s="204" t="str">
        <f t="shared" si="4"/>
        <v/>
      </c>
      <c r="F329">
        <f>SUMIF($B$11:B329,"withdraw",$C$11:C329)-SUMIFS($C$11:C329,$B$11:B329,"deposit",$D$11:D329,"reinvestment")</f>
        <v>0</v>
      </c>
    </row>
    <row r="330" spans="1:6" ht="29.1" customHeight="1" x14ac:dyDescent="0.25">
      <c r="A330" s="206"/>
      <c r="B330" s="206"/>
      <c r="C330" s="206"/>
      <c r="D330" s="206"/>
      <c r="E330" s="204" t="str">
        <f t="shared" si="4"/>
        <v/>
      </c>
      <c r="F330">
        <f>SUMIF($B$11:B330,"withdraw",$C$11:C330)-SUMIFS($C$11:C330,$B$11:B330,"deposit",$D$11:D330,"reinvestment")</f>
        <v>0</v>
      </c>
    </row>
    <row r="331" spans="1:6" ht="29.1" customHeight="1" x14ac:dyDescent="0.25">
      <c r="A331" s="206"/>
      <c r="B331" s="206"/>
      <c r="C331" s="206"/>
      <c r="D331" s="206"/>
      <c r="E331" s="204" t="str">
        <f t="shared" si="4"/>
        <v/>
      </c>
      <c r="F331">
        <f>SUMIF($B$11:B331,"withdraw",$C$11:C331)-SUMIFS($C$11:C331,$B$11:B331,"deposit",$D$11:D331,"reinvestment")</f>
        <v>0</v>
      </c>
    </row>
    <row r="332" spans="1:6" ht="29.1" customHeight="1" x14ac:dyDescent="0.25">
      <c r="A332" s="206"/>
      <c r="B332" s="206"/>
      <c r="C332" s="206"/>
      <c r="D332" s="206"/>
      <c r="E332" s="204" t="str">
        <f t="shared" si="4"/>
        <v/>
      </c>
      <c r="F332">
        <f>SUMIF($B$11:B332,"withdraw",$C$11:C332)-SUMIFS($C$11:C332,$B$11:B332,"deposit",$D$11:D332,"reinvestment")</f>
        <v>0</v>
      </c>
    </row>
    <row r="333" spans="1:6" ht="29.1" customHeight="1" x14ac:dyDescent="0.25">
      <c r="A333" s="206"/>
      <c r="B333" s="206"/>
      <c r="C333" s="206"/>
      <c r="D333" s="206"/>
      <c r="E333" s="204" t="str">
        <f t="shared" ref="E333:E396" si="5">IF(AND(C333&gt;F332,D333="reinvestment"),"You cannot reinvest more than is withdrawn and available.","")</f>
        <v/>
      </c>
      <c r="F333">
        <f>SUMIF($B$11:B333,"withdraw",$C$11:C333)-SUMIFS($C$11:C333,$B$11:B333,"deposit",$D$11:D333,"reinvestment")</f>
        <v>0</v>
      </c>
    </row>
    <row r="334" spans="1:6" ht="29.1" customHeight="1" x14ac:dyDescent="0.25">
      <c r="A334" s="206"/>
      <c r="B334" s="206"/>
      <c r="C334" s="206"/>
      <c r="D334" s="206"/>
      <c r="E334" s="204" t="str">
        <f t="shared" si="5"/>
        <v/>
      </c>
      <c r="F334">
        <f>SUMIF($B$11:B334,"withdraw",$C$11:C334)-SUMIFS($C$11:C334,$B$11:B334,"deposit",$D$11:D334,"reinvestment")</f>
        <v>0</v>
      </c>
    </row>
    <row r="335" spans="1:6" ht="29.1" customHeight="1" x14ac:dyDescent="0.25">
      <c r="A335" s="206"/>
      <c r="B335" s="206"/>
      <c r="C335" s="206"/>
      <c r="D335" s="206"/>
      <c r="E335" s="204" t="str">
        <f t="shared" si="5"/>
        <v/>
      </c>
      <c r="F335">
        <f>SUMIF($B$11:B335,"withdraw",$C$11:C335)-SUMIFS($C$11:C335,$B$11:B335,"deposit",$D$11:D335,"reinvestment")</f>
        <v>0</v>
      </c>
    </row>
    <row r="336" spans="1:6" ht="29.1" customHeight="1" x14ac:dyDescent="0.25">
      <c r="A336" s="206"/>
      <c r="B336" s="206"/>
      <c r="C336" s="206"/>
      <c r="D336" s="206"/>
      <c r="E336" s="204" t="str">
        <f t="shared" si="5"/>
        <v/>
      </c>
      <c r="F336">
        <f>SUMIF($B$11:B336,"withdraw",$C$11:C336)-SUMIFS($C$11:C336,$B$11:B336,"deposit",$D$11:D336,"reinvestment")</f>
        <v>0</v>
      </c>
    </row>
    <row r="337" spans="1:6" ht="29.1" customHeight="1" x14ac:dyDescent="0.25">
      <c r="A337" s="206"/>
      <c r="B337" s="206"/>
      <c r="C337" s="206"/>
      <c r="D337" s="206"/>
      <c r="E337" s="204" t="str">
        <f t="shared" si="5"/>
        <v/>
      </c>
      <c r="F337">
        <f>SUMIF($B$11:B337,"withdraw",$C$11:C337)-SUMIFS($C$11:C337,$B$11:B337,"deposit",$D$11:D337,"reinvestment")</f>
        <v>0</v>
      </c>
    </row>
    <row r="338" spans="1:6" ht="29.1" customHeight="1" x14ac:dyDescent="0.25">
      <c r="A338" s="206"/>
      <c r="B338" s="206"/>
      <c r="C338" s="206"/>
      <c r="D338" s="206"/>
      <c r="E338" s="204" t="str">
        <f t="shared" si="5"/>
        <v/>
      </c>
      <c r="F338">
        <f>SUMIF($B$11:B338,"withdraw",$C$11:C338)-SUMIFS($C$11:C338,$B$11:B338,"deposit",$D$11:D338,"reinvestment")</f>
        <v>0</v>
      </c>
    </row>
    <row r="339" spans="1:6" ht="29.1" customHeight="1" x14ac:dyDescent="0.25">
      <c r="A339" s="206"/>
      <c r="B339" s="206"/>
      <c r="C339" s="206"/>
      <c r="D339" s="206"/>
      <c r="E339" s="204" t="str">
        <f t="shared" si="5"/>
        <v/>
      </c>
      <c r="F339">
        <f>SUMIF($B$11:B339,"withdraw",$C$11:C339)-SUMIFS($C$11:C339,$B$11:B339,"deposit",$D$11:D339,"reinvestment")</f>
        <v>0</v>
      </c>
    </row>
    <row r="340" spans="1:6" ht="29.1" customHeight="1" x14ac:dyDescent="0.25">
      <c r="A340" s="206"/>
      <c r="B340" s="206"/>
      <c r="C340" s="206"/>
      <c r="D340" s="206"/>
      <c r="E340" s="204" t="str">
        <f t="shared" si="5"/>
        <v/>
      </c>
      <c r="F340">
        <f>SUMIF($B$11:B340,"withdraw",$C$11:C340)-SUMIFS($C$11:C340,$B$11:B340,"deposit",$D$11:D340,"reinvestment")</f>
        <v>0</v>
      </c>
    </row>
    <row r="341" spans="1:6" ht="29.1" customHeight="1" x14ac:dyDescent="0.25">
      <c r="A341" s="206"/>
      <c r="B341" s="206"/>
      <c r="C341" s="206"/>
      <c r="D341" s="206"/>
      <c r="E341" s="204" t="str">
        <f t="shared" si="5"/>
        <v/>
      </c>
      <c r="F341">
        <f>SUMIF($B$11:B341,"withdraw",$C$11:C341)-SUMIFS($C$11:C341,$B$11:B341,"deposit",$D$11:D341,"reinvestment")</f>
        <v>0</v>
      </c>
    </row>
    <row r="342" spans="1:6" ht="29.1" customHeight="1" x14ac:dyDescent="0.25">
      <c r="A342" s="206"/>
      <c r="B342" s="206"/>
      <c r="C342" s="206"/>
      <c r="D342" s="206"/>
      <c r="E342" s="204" t="str">
        <f t="shared" si="5"/>
        <v/>
      </c>
      <c r="F342">
        <f>SUMIF($B$11:B342,"withdraw",$C$11:C342)-SUMIFS($C$11:C342,$B$11:B342,"deposit",$D$11:D342,"reinvestment")</f>
        <v>0</v>
      </c>
    </row>
    <row r="343" spans="1:6" ht="29.1" customHeight="1" x14ac:dyDescent="0.25">
      <c r="A343" s="206"/>
      <c r="B343" s="206"/>
      <c r="C343" s="206"/>
      <c r="D343" s="206"/>
      <c r="E343" s="204" t="str">
        <f t="shared" si="5"/>
        <v/>
      </c>
      <c r="F343">
        <f>SUMIF($B$11:B343,"withdraw",$C$11:C343)-SUMIFS($C$11:C343,$B$11:B343,"deposit",$D$11:D343,"reinvestment")</f>
        <v>0</v>
      </c>
    </row>
    <row r="344" spans="1:6" ht="29.1" customHeight="1" x14ac:dyDescent="0.25">
      <c r="A344" s="206"/>
      <c r="B344" s="206"/>
      <c r="C344" s="206"/>
      <c r="D344" s="206"/>
      <c r="E344" s="204" t="str">
        <f t="shared" si="5"/>
        <v/>
      </c>
      <c r="F344">
        <f>SUMIF($B$11:B344,"withdraw",$C$11:C344)-SUMIFS($C$11:C344,$B$11:B344,"deposit",$D$11:D344,"reinvestment")</f>
        <v>0</v>
      </c>
    </row>
    <row r="345" spans="1:6" ht="29.1" customHeight="1" x14ac:dyDescent="0.25">
      <c r="A345" s="206"/>
      <c r="B345" s="206"/>
      <c r="C345" s="206"/>
      <c r="D345" s="206"/>
      <c r="E345" s="204" t="str">
        <f t="shared" si="5"/>
        <v/>
      </c>
      <c r="F345">
        <f>SUMIF($B$11:B345,"withdraw",$C$11:C345)-SUMIFS($C$11:C345,$B$11:B345,"deposit",$D$11:D345,"reinvestment")</f>
        <v>0</v>
      </c>
    </row>
    <row r="346" spans="1:6" ht="29.1" customHeight="1" x14ac:dyDescent="0.25">
      <c r="A346" s="206"/>
      <c r="B346" s="206"/>
      <c r="C346" s="206"/>
      <c r="D346" s="206"/>
      <c r="E346" s="204" t="str">
        <f t="shared" si="5"/>
        <v/>
      </c>
      <c r="F346">
        <f>SUMIF($B$11:B346,"withdraw",$C$11:C346)-SUMIFS($C$11:C346,$B$11:B346,"deposit",$D$11:D346,"reinvestment")</f>
        <v>0</v>
      </c>
    </row>
    <row r="347" spans="1:6" ht="29.1" customHeight="1" x14ac:dyDescent="0.25">
      <c r="A347" s="206"/>
      <c r="B347" s="206"/>
      <c r="C347" s="206"/>
      <c r="D347" s="206"/>
      <c r="E347" s="204" t="str">
        <f t="shared" si="5"/>
        <v/>
      </c>
      <c r="F347">
        <f>SUMIF($B$11:B347,"withdraw",$C$11:C347)-SUMIFS($C$11:C347,$B$11:B347,"deposit",$D$11:D347,"reinvestment")</f>
        <v>0</v>
      </c>
    </row>
    <row r="348" spans="1:6" ht="29.1" customHeight="1" x14ac:dyDescent="0.25">
      <c r="A348" s="206"/>
      <c r="B348" s="206"/>
      <c r="C348" s="206"/>
      <c r="D348" s="206"/>
      <c r="E348" s="204" t="str">
        <f t="shared" si="5"/>
        <v/>
      </c>
      <c r="F348">
        <f>SUMIF($B$11:B348,"withdraw",$C$11:C348)-SUMIFS($C$11:C348,$B$11:B348,"deposit",$D$11:D348,"reinvestment")</f>
        <v>0</v>
      </c>
    </row>
    <row r="349" spans="1:6" ht="29.1" customHeight="1" x14ac:dyDescent="0.25">
      <c r="A349" s="206"/>
      <c r="B349" s="206"/>
      <c r="C349" s="206"/>
      <c r="D349" s="206"/>
      <c r="E349" s="204" t="str">
        <f t="shared" si="5"/>
        <v/>
      </c>
      <c r="F349">
        <f>SUMIF($B$11:B349,"withdraw",$C$11:C349)-SUMIFS($C$11:C349,$B$11:B349,"deposit",$D$11:D349,"reinvestment")</f>
        <v>0</v>
      </c>
    </row>
    <row r="350" spans="1:6" ht="29.1" customHeight="1" x14ac:dyDescent="0.25">
      <c r="A350" s="206"/>
      <c r="B350" s="206"/>
      <c r="C350" s="206"/>
      <c r="D350" s="206"/>
      <c r="E350" s="204" t="str">
        <f t="shared" si="5"/>
        <v/>
      </c>
      <c r="F350">
        <f>SUMIF($B$11:B350,"withdraw",$C$11:C350)-SUMIFS($C$11:C350,$B$11:B350,"deposit",$D$11:D350,"reinvestment")</f>
        <v>0</v>
      </c>
    </row>
    <row r="351" spans="1:6" ht="29.1" customHeight="1" x14ac:dyDescent="0.25">
      <c r="A351" s="206"/>
      <c r="B351" s="206"/>
      <c r="C351" s="206"/>
      <c r="D351" s="206"/>
      <c r="E351" s="204" t="str">
        <f t="shared" si="5"/>
        <v/>
      </c>
      <c r="F351">
        <f>SUMIF($B$11:B351,"withdraw",$C$11:C351)-SUMIFS($C$11:C351,$B$11:B351,"deposit",$D$11:D351,"reinvestment")</f>
        <v>0</v>
      </c>
    </row>
    <row r="352" spans="1:6" ht="29.1" customHeight="1" x14ac:dyDescent="0.25">
      <c r="A352" s="206"/>
      <c r="B352" s="206"/>
      <c r="C352" s="206"/>
      <c r="D352" s="206"/>
      <c r="E352" s="204" t="str">
        <f t="shared" si="5"/>
        <v/>
      </c>
      <c r="F352">
        <f>SUMIF($B$11:B352,"withdraw",$C$11:C352)-SUMIFS($C$11:C352,$B$11:B352,"deposit",$D$11:D352,"reinvestment")</f>
        <v>0</v>
      </c>
    </row>
    <row r="353" spans="1:6" ht="29.1" customHeight="1" x14ac:dyDescent="0.25">
      <c r="A353" s="206"/>
      <c r="B353" s="206"/>
      <c r="C353" s="206"/>
      <c r="D353" s="206"/>
      <c r="E353" s="204" t="str">
        <f t="shared" si="5"/>
        <v/>
      </c>
      <c r="F353">
        <f>SUMIF($B$11:B353,"withdraw",$C$11:C353)-SUMIFS($C$11:C353,$B$11:B353,"deposit",$D$11:D353,"reinvestment")</f>
        <v>0</v>
      </c>
    </row>
    <row r="354" spans="1:6" ht="29.1" customHeight="1" x14ac:dyDescent="0.25">
      <c r="A354" s="206"/>
      <c r="B354" s="206"/>
      <c r="C354" s="206"/>
      <c r="D354" s="206"/>
      <c r="E354" s="204" t="str">
        <f t="shared" si="5"/>
        <v/>
      </c>
      <c r="F354">
        <f>SUMIF($B$11:B354,"withdraw",$C$11:C354)-SUMIFS($C$11:C354,$B$11:B354,"deposit",$D$11:D354,"reinvestment")</f>
        <v>0</v>
      </c>
    </row>
    <row r="355" spans="1:6" ht="29.1" customHeight="1" x14ac:dyDescent="0.25">
      <c r="A355" s="206"/>
      <c r="B355" s="206"/>
      <c r="C355" s="206"/>
      <c r="D355" s="206"/>
      <c r="E355" s="204" t="str">
        <f t="shared" si="5"/>
        <v/>
      </c>
      <c r="F355">
        <f>SUMIF($B$11:B355,"withdraw",$C$11:C355)-SUMIFS($C$11:C355,$B$11:B355,"deposit",$D$11:D355,"reinvestment")</f>
        <v>0</v>
      </c>
    </row>
    <row r="356" spans="1:6" ht="29.1" customHeight="1" x14ac:dyDescent="0.25">
      <c r="A356" s="206"/>
      <c r="B356" s="206"/>
      <c r="C356" s="206"/>
      <c r="D356" s="206"/>
      <c r="E356" s="204" t="str">
        <f t="shared" si="5"/>
        <v/>
      </c>
      <c r="F356">
        <f>SUMIF($B$11:B356,"withdraw",$C$11:C356)-SUMIFS($C$11:C356,$B$11:B356,"deposit",$D$11:D356,"reinvestment")</f>
        <v>0</v>
      </c>
    </row>
    <row r="357" spans="1:6" ht="29.1" customHeight="1" x14ac:dyDescent="0.25">
      <c r="A357" s="206"/>
      <c r="B357" s="206"/>
      <c r="C357" s="206"/>
      <c r="D357" s="206"/>
      <c r="E357" s="204" t="str">
        <f t="shared" si="5"/>
        <v/>
      </c>
      <c r="F357">
        <f>SUMIF($B$11:B357,"withdraw",$C$11:C357)-SUMIFS($C$11:C357,$B$11:B357,"deposit",$D$11:D357,"reinvestment")</f>
        <v>0</v>
      </c>
    </row>
    <row r="358" spans="1:6" ht="29.1" customHeight="1" x14ac:dyDescent="0.25">
      <c r="A358" s="206"/>
      <c r="B358" s="206"/>
      <c r="C358" s="206"/>
      <c r="D358" s="206"/>
      <c r="E358" s="204" t="str">
        <f t="shared" si="5"/>
        <v/>
      </c>
      <c r="F358">
        <f>SUMIF($B$11:B358,"withdraw",$C$11:C358)-SUMIFS($C$11:C358,$B$11:B358,"deposit",$D$11:D358,"reinvestment")</f>
        <v>0</v>
      </c>
    </row>
    <row r="359" spans="1:6" ht="29.1" customHeight="1" x14ac:dyDescent="0.25">
      <c r="A359" s="206"/>
      <c r="B359" s="206"/>
      <c r="C359" s="206"/>
      <c r="D359" s="206"/>
      <c r="E359" s="204" t="str">
        <f t="shared" si="5"/>
        <v/>
      </c>
      <c r="F359">
        <f>SUMIF($B$11:B359,"withdraw",$C$11:C359)-SUMIFS($C$11:C359,$B$11:B359,"deposit",$D$11:D359,"reinvestment")</f>
        <v>0</v>
      </c>
    </row>
    <row r="360" spans="1:6" ht="29.1" customHeight="1" x14ac:dyDescent="0.25">
      <c r="A360" s="206"/>
      <c r="B360" s="206"/>
      <c r="C360" s="206"/>
      <c r="D360" s="206"/>
      <c r="E360" s="204" t="str">
        <f t="shared" si="5"/>
        <v/>
      </c>
      <c r="F360">
        <f>SUMIF($B$11:B360,"withdraw",$C$11:C360)-SUMIFS($C$11:C360,$B$11:B360,"deposit",$D$11:D360,"reinvestment")</f>
        <v>0</v>
      </c>
    </row>
    <row r="361" spans="1:6" ht="29.1" customHeight="1" x14ac:dyDescent="0.25">
      <c r="A361" s="206"/>
      <c r="B361" s="206"/>
      <c r="C361" s="206"/>
      <c r="D361" s="206"/>
      <c r="E361" s="204" t="str">
        <f t="shared" si="5"/>
        <v/>
      </c>
      <c r="F361">
        <f>SUMIF($B$11:B361,"withdraw",$C$11:C361)-SUMIFS($C$11:C361,$B$11:B361,"deposit",$D$11:D361,"reinvestment")</f>
        <v>0</v>
      </c>
    </row>
    <row r="362" spans="1:6" ht="29.1" customHeight="1" x14ac:dyDescent="0.25">
      <c r="A362" s="206"/>
      <c r="B362" s="206"/>
      <c r="C362" s="206"/>
      <c r="D362" s="206"/>
      <c r="E362" s="204" t="str">
        <f t="shared" si="5"/>
        <v/>
      </c>
      <c r="F362">
        <f>SUMIF($B$11:B362,"withdraw",$C$11:C362)-SUMIFS($C$11:C362,$B$11:B362,"deposit",$D$11:D362,"reinvestment")</f>
        <v>0</v>
      </c>
    </row>
    <row r="363" spans="1:6" ht="29.1" customHeight="1" x14ac:dyDescent="0.25">
      <c r="A363" s="206"/>
      <c r="B363" s="206"/>
      <c r="C363" s="206"/>
      <c r="D363" s="206"/>
      <c r="E363" s="204" t="str">
        <f t="shared" si="5"/>
        <v/>
      </c>
      <c r="F363">
        <f>SUMIF($B$11:B363,"withdraw",$C$11:C363)-SUMIFS($C$11:C363,$B$11:B363,"deposit",$D$11:D363,"reinvestment")</f>
        <v>0</v>
      </c>
    </row>
    <row r="364" spans="1:6" ht="29.1" customHeight="1" x14ac:dyDescent="0.25">
      <c r="A364" s="206"/>
      <c r="B364" s="206"/>
      <c r="C364" s="206"/>
      <c r="D364" s="206"/>
      <c r="E364" s="204" t="str">
        <f t="shared" si="5"/>
        <v/>
      </c>
      <c r="F364">
        <f>SUMIF($B$11:B364,"withdraw",$C$11:C364)-SUMIFS($C$11:C364,$B$11:B364,"deposit",$D$11:D364,"reinvestment")</f>
        <v>0</v>
      </c>
    </row>
    <row r="365" spans="1:6" ht="29.1" customHeight="1" x14ac:dyDescent="0.25">
      <c r="A365" s="206"/>
      <c r="B365" s="206"/>
      <c r="C365" s="206"/>
      <c r="D365" s="206"/>
      <c r="E365" s="204" t="str">
        <f t="shared" si="5"/>
        <v/>
      </c>
      <c r="F365">
        <f>SUMIF($B$11:B365,"withdraw",$C$11:C365)-SUMIFS($C$11:C365,$B$11:B365,"deposit",$D$11:D365,"reinvestment")</f>
        <v>0</v>
      </c>
    </row>
    <row r="366" spans="1:6" ht="29.1" customHeight="1" x14ac:dyDescent="0.25">
      <c r="A366" s="206"/>
      <c r="B366" s="206"/>
      <c r="C366" s="206"/>
      <c r="D366" s="206"/>
      <c r="E366" s="204" t="str">
        <f t="shared" si="5"/>
        <v/>
      </c>
      <c r="F366">
        <f>SUMIF($B$11:B366,"withdraw",$C$11:C366)-SUMIFS($C$11:C366,$B$11:B366,"deposit",$D$11:D366,"reinvestment")</f>
        <v>0</v>
      </c>
    </row>
    <row r="367" spans="1:6" ht="29.1" customHeight="1" x14ac:dyDescent="0.25">
      <c r="A367" s="206"/>
      <c r="B367" s="206"/>
      <c r="C367" s="206"/>
      <c r="D367" s="206"/>
      <c r="E367" s="204" t="str">
        <f t="shared" si="5"/>
        <v/>
      </c>
      <c r="F367">
        <f>SUMIF($B$11:B367,"withdraw",$C$11:C367)-SUMIFS($C$11:C367,$B$11:B367,"deposit",$D$11:D367,"reinvestment")</f>
        <v>0</v>
      </c>
    </row>
    <row r="368" spans="1:6" ht="29.1" customHeight="1" x14ac:dyDescent="0.25">
      <c r="A368" s="206"/>
      <c r="B368" s="206"/>
      <c r="C368" s="206"/>
      <c r="D368" s="206"/>
      <c r="E368" s="204" t="str">
        <f t="shared" si="5"/>
        <v/>
      </c>
      <c r="F368">
        <f>SUMIF($B$11:B368,"withdraw",$C$11:C368)-SUMIFS($C$11:C368,$B$11:B368,"deposit",$D$11:D368,"reinvestment")</f>
        <v>0</v>
      </c>
    </row>
    <row r="369" spans="1:6" ht="29.1" customHeight="1" x14ac:dyDescent="0.25">
      <c r="A369" s="206"/>
      <c r="B369" s="206"/>
      <c r="C369" s="206"/>
      <c r="D369" s="206"/>
      <c r="E369" s="204" t="str">
        <f t="shared" si="5"/>
        <v/>
      </c>
      <c r="F369">
        <f>SUMIF($B$11:B369,"withdraw",$C$11:C369)-SUMIFS($C$11:C369,$B$11:B369,"deposit",$D$11:D369,"reinvestment")</f>
        <v>0</v>
      </c>
    </row>
    <row r="370" spans="1:6" ht="29.1" customHeight="1" x14ac:dyDescent="0.25">
      <c r="A370" s="206"/>
      <c r="B370" s="206"/>
      <c r="C370" s="206"/>
      <c r="D370" s="206"/>
      <c r="E370" s="204" t="str">
        <f t="shared" si="5"/>
        <v/>
      </c>
      <c r="F370">
        <f>SUMIF($B$11:B370,"withdraw",$C$11:C370)-SUMIFS($C$11:C370,$B$11:B370,"deposit",$D$11:D370,"reinvestment")</f>
        <v>0</v>
      </c>
    </row>
    <row r="371" spans="1:6" ht="29.1" customHeight="1" x14ac:dyDescent="0.25">
      <c r="A371" s="206"/>
      <c r="B371" s="206"/>
      <c r="C371" s="206"/>
      <c r="D371" s="206"/>
      <c r="E371" s="204" t="str">
        <f t="shared" si="5"/>
        <v/>
      </c>
      <c r="F371">
        <f>SUMIF($B$11:B371,"withdraw",$C$11:C371)-SUMIFS($C$11:C371,$B$11:B371,"deposit",$D$11:D371,"reinvestment")</f>
        <v>0</v>
      </c>
    </row>
    <row r="372" spans="1:6" ht="29.1" customHeight="1" x14ac:dyDescent="0.25">
      <c r="A372" s="206"/>
      <c r="B372" s="206"/>
      <c r="C372" s="206"/>
      <c r="D372" s="206"/>
      <c r="E372" s="204" t="str">
        <f t="shared" si="5"/>
        <v/>
      </c>
      <c r="F372">
        <f>SUMIF($B$11:B372,"withdraw",$C$11:C372)-SUMIFS($C$11:C372,$B$11:B372,"deposit",$D$11:D372,"reinvestment")</f>
        <v>0</v>
      </c>
    </row>
    <row r="373" spans="1:6" ht="29.1" customHeight="1" x14ac:dyDescent="0.25">
      <c r="A373" s="206"/>
      <c r="B373" s="206"/>
      <c r="C373" s="206"/>
      <c r="D373" s="206"/>
      <c r="E373" s="204" t="str">
        <f t="shared" si="5"/>
        <v/>
      </c>
      <c r="F373">
        <f>SUMIF($B$11:B373,"withdraw",$C$11:C373)-SUMIFS($C$11:C373,$B$11:B373,"deposit",$D$11:D373,"reinvestment")</f>
        <v>0</v>
      </c>
    </row>
    <row r="374" spans="1:6" ht="29.1" customHeight="1" x14ac:dyDescent="0.25">
      <c r="A374" s="206"/>
      <c r="B374" s="206"/>
      <c r="C374" s="206"/>
      <c r="D374" s="206"/>
      <c r="E374" s="204" t="str">
        <f t="shared" si="5"/>
        <v/>
      </c>
      <c r="F374">
        <f>SUMIF($B$11:B374,"withdraw",$C$11:C374)-SUMIFS($C$11:C374,$B$11:B374,"deposit",$D$11:D374,"reinvestment")</f>
        <v>0</v>
      </c>
    </row>
    <row r="375" spans="1:6" ht="29.1" customHeight="1" x14ac:dyDescent="0.25">
      <c r="A375" s="206"/>
      <c r="B375" s="206"/>
      <c r="C375" s="206"/>
      <c r="D375" s="206"/>
      <c r="E375" s="204" t="str">
        <f t="shared" si="5"/>
        <v/>
      </c>
      <c r="F375">
        <f>SUMIF($B$11:B375,"withdraw",$C$11:C375)-SUMIFS($C$11:C375,$B$11:B375,"deposit",$D$11:D375,"reinvestment")</f>
        <v>0</v>
      </c>
    </row>
    <row r="376" spans="1:6" ht="29.1" customHeight="1" x14ac:dyDescent="0.25">
      <c r="A376" s="206"/>
      <c r="B376" s="206"/>
      <c r="C376" s="206"/>
      <c r="D376" s="206"/>
      <c r="E376" s="204" t="str">
        <f t="shared" si="5"/>
        <v/>
      </c>
      <c r="F376">
        <f>SUMIF($B$11:B376,"withdraw",$C$11:C376)-SUMIFS($C$11:C376,$B$11:B376,"deposit",$D$11:D376,"reinvestment")</f>
        <v>0</v>
      </c>
    </row>
    <row r="377" spans="1:6" ht="29.1" customHeight="1" x14ac:dyDescent="0.25">
      <c r="A377" s="206"/>
      <c r="B377" s="206"/>
      <c r="C377" s="206"/>
      <c r="D377" s="206"/>
      <c r="E377" s="204" t="str">
        <f t="shared" si="5"/>
        <v/>
      </c>
      <c r="F377">
        <f>SUMIF($B$11:B377,"withdraw",$C$11:C377)-SUMIFS($C$11:C377,$B$11:B377,"deposit",$D$11:D377,"reinvestment")</f>
        <v>0</v>
      </c>
    </row>
    <row r="378" spans="1:6" ht="29.1" customHeight="1" x14ac:dyDescent="0.25">
      <c r="A378" s="206"/>
      <c r="B378" s="206"/>
      <c r="C378" s="206"/>
      <c r="D378" s="206"/>
      <c r="E378" s="204" t="str">
        <f t="shared" si="5"/>
        <v/>
      </c>
      <c r="F378">
        <f>SUMIF($B$11:B378,"withdraw",$C$11:C378)-SUMIFS($C$11:C378,$B$11:B378,"deposit",$D$11:D378,"reinvestment")</f>
        <v>0</v>
      </c>
    </row>
    <row r="379" spans="1:6" ht="29.1" customHeight="1" x14ac:dyDescent="0.25">
      <c r="A379" s="206"/>
      <c r="B379" s="206"/>
      <c r="C379" s="206"/>
      <c r="D379" s="206"/>
      <c r="E379" s="204" t="str">
        <f t="shared" si="5"/>
        <v/>
      </c>
      <c r="F379">
        <f>SUMIF($B$11:B379,"withdraw",$C$11:C379)-SUMIFS($C$11:C379,$B$11:B379,"deposit",$D$11:D379,"reinvestment")</f>
        <v>0</v>
      </c>
    </row>
    <row r="380" spans="1:6" ht="29.1" customHeight="1" x14ac:dyDescent="0.25">
      <c r="A380" s="206"/>
      <c r="B380" s="206"/>
      <c r="C380" s="206"/>
      <c r="D380" s="206"/>
      <c r="E380" s="204" t="str">
        <f t="shared" si="5"/>
        <v/>
      </c>
      <c r="F380">
        <f>SUMIF($B$11:B380,"withdraw",$C$11:C380)-SUMIFS($C$11:C380,$B$11:B380,"deposit",$D$11:D380,"reinvestment")</f>
        <v>0</v>
      </c>
    </row>
    <row r="381" spans="1:6" ht="29.1" customHeight="1" x14ac:dyDescent="0.25">
      <c r="A381" s="206"/>
      <c r="B381" s="206"/>
      <c r="C381" s="206"/>
      <c r="D381" s="206"/>
      <c r="E381" s="204" t="str">
        <f t="shared" si="5"/>
        <v/>
      </c>
      <c r="F381">
        <f>SUMIF($B$11:B381,"withdraw",$C$11:C381)-SUMIFS($C$11:C381,$B$11:B381,"deposit",$D$11:D381,"reinvestment")</f>
        <v>0</v>
      </c>
    </row>
    <row r="382" spans="1:6" ht="29.1" customHeight="1" x14ac:dyDescent="0.25">
      <c r="A382" s="206"/>
      <c r="B382" s="206"/>
      <c r="C382" s="206"/>
      <c r="D382" s="206"/>
      <c r="E382" s="204" t="str">
        <f t="shared" si="5"/>
        <v/>
      </c>
      <c r="F382">
        <f>SUMIF($B$11:B382,"withdraw",$C$11:C382)-SUMIFS($C$11:C382,$B$11:B382,"deposit",$D$11:D382,"reinvestment")</f>
        <v>0</v>
      </c>
    </row>
    <row r="383" spans="1:6" ht="29.1" customHeight="1" x14ac:dyDescent="0.25">
      <c r="A383" s="206"/>
      <c r="B383" s="206"/>
      <c r="C383" s="206"/>
      <c r="D383" s="206"/>
      <c r="E383" s="204" t="str">
        <f t="shared" si="5"/>
        <v/>
      </c>
      <c r="F383">
        <f>SUMIF($B$11:B383,"withdraw",$C$11:C383)-SUMIFS($C$11:C383,$B$11:B383,"deposit",$D$11:D383,"reinvestment")</f>
        <v>0</v>
      </c>
    </row>
    <row r="384" spans="1:6" ht="29.1" customHeight="1" x14ac:dyDescent="0.25">
      <c r="A384" s="206"/>
      <c r="B384" s="206"/>
      <c r="C384" s="206"/>
      <c r="D384" s="206"/>
      <c r="E384" s="204" t="str">
        <f t="shared" si="5"/>
        <v/>
      </c>
      <c r="F384">
        <f>SUMIF($B$11:B384,"withdraw",$C$11:C384)-SUMIFS($C$11:C384,$B$11:B384,"deposit",$D$11:D384,"reinvestment")</f>
        <v>0</v>
      </c>
    </row>
    <row r="385" spans="1:6" ht="29.1" customHeight="1" x14ac:dyDescent="0.25">
      <c r="A385" s="206"/>
      <c r="B385" s="206"/>
      <c r="C385" s="206"/>
      <c r="D385" s="206"/>
      <c r="E385" s="204" t="str">
        <f t="shared" si="5"/>
        <v/>
      </c>
      <c r="F385">
        <f>SUMIF($B$11:B385,"withdraw",$C$11:C385)-SUMIFS($C$11:C385,$B$11:B385,"deposit",$D$11:D385,"reinvestment")</f>
        <v>0</v>
      </c>
    </row>
    <row r="386" spans="1:6" ht="29.1" customHeight="1" x14ac:dyDescent="0.25">
      <c r="A386" s="206"/>
      <c r="B386" s="206"/>
      <c r="C386" s="206"/>
      <c r="D386" s="206"/>
      <c r="E386" s="204" t="str">
        <f t="shared" si="5"/>
        <v/>
      </c>
      <c r="F386">
        <f>SUMIF($B$11:B386,"withdraw",$C$11:C386)-SUMIFS($C$11:C386,$B$11:B386,"deposit",$D$11:D386,"reinvestment")</f>
        <v>0</v>
      </c>
    </row>
    <row r="387" spans="1:6" ht="29.1" customHeight="1" x14ac:dyDescent="0.25">
      <c r="A387" s="206"/>
      <c r="B387" s="206"/>
      <c r="C387" s="206"/>
      <c r="D387" s="206"/>
      <c r="E387" s="204" t="str">
        <f t="shared" si="5"/>
        <v/>
      </c>
      <c r="F387">
        <f>SUMIF($B$11:B387,"withdraw",$C$11:C387)-SUMIFS($C$11:C387,$B$11:B387,"deposit",$D$11:D387,"reinvestment")</f>
        <v>0</v>
      </c>
    </row>
    <row r="388" spans="1:6" ht="29.1" customHeight="1" x14ac:dyDescent="0.25">
      <c r="A388" s="206"/>
      <c r="B388" s="206"/>
      <c r="C388" s="206"/>
      <c r="D388" s="206"/>
      <c r="E388" s="204" t="str">
        <f t="shared" si="5"/>
        <v/>
      </c>
      <c r="F388">
        <f>SUMIF($B$11:B388,"withdraw",$C$11:C388)-SUMIFS($C$11:C388,$B$11:B388,"deposit",$D$11:D388,"reinvestment")</f>
        <v>0</v>
      </c>
    </row>
    <row r="389" spans="1:6" ht="29.1" customHeight="1" x14ac:dyDescent="0.25">
      <c r="A389" s="206"/>
      <c r="B389" s="206"/>
      <c r="C389" s="206"/>
      <c r="D389" s="206"/>
      <c r="E389" s="204" t="str">
        <f t="shared" si="5"/>
        <v/>
      </c>
      <c r="F389">
        <f>SUMIF($B$11:B389,"withdraw",$C$11:C389)-SUMIFS($C$11:C389,$B$11:B389,"deposit",$D$11:D389,"reinvestment")</f>
        <v>0</v>
      </c>
    </row>
    <row r="390" spans="1:6" ht="29.1" customHeight="1" x14ac:dyDescent="0.25">
      <c r="A390" s="206"/>
      <c r="B390" s="206"/>
      <c r="C390" s="206"/>
      <c r="D390" s="206"/>
      <c r="E390" s="204" t="str">
        <f t="shared" si="5"/>
        <v/>
      </c>
      <c r="F390">
        <f>SUMIF($B$11:B390,"withdraw",$C$11:C390)-SUMIFS($C$11:C390,$B$11:B390,"deposit",$D$11:D390,"reinvestment")</f>
        <v>0</v>
      </c>
    </row>
    <row r="391" spans="1:6" ht="29.1" customHeight="1" x14ac:dyDescent="0.25">
      <c r="A391" s="206"/>
      <c r="B391" s="206"/>
      <c r="C391" s="206"/>
      <c r="D391" s="206"/>
      <c r="E391" s="204" t="str">
        <f t="shared" si="5"/>
        <v/>
      </c>
      <c r="F391">
        <f>SUMIF($B$11:B391,"withdraw",$C$11:C391)-SUMIFS($C$11:C391,$B$11:B391,"deposit",$D$11:D391,"reinvestment")</f>
        <v>0</v>
      </c>
    </row>
    <row r="392" spans="1:6" ht="29.1" customHeight="1" x14ac:dyDescent="0.25">
      <c r="A392" s="206"/>
      <c r="B392" s="206"/>
      <c r="C392" s="206"/>
      <c r="D392" s="206"/>
      <c r="E392" s="204" t="str">
        <f t="shared" si="5"/>
        <v/>
      </c>
      <c r="F392">
        <f>SUMIF($B$11:B392,"withdraw",$C$11:C392)-SUMIFS($C$11:C392,$B$11:B392,"deposit",$D$11:D392,"reinvestment")</f>
        <v>0</v>
      </c>
    </row>
    <row r="393" spans="1:6" ht="29.1" customHeight="1" x14ac:dyDescent="0.25">
      <c r="A393" s="206"/>
      <c r="B393" s="206"/>
      <c r="C393" s="206"/>
      <c r="D393" s="206"/>
      <c r="E393" s="204" t="str">
        <f t="shared" si="5"/>
        <v/>
      </c>
      <c r="F393">
        <f>SUMIF($B$11:B393,"withdraw",$C$11:C393)-SUMIFS($C$11:C393,$B$11:B393,"deposit",$D$11:D393,"reinvestment")</f>
        <v>0</v>
      </c>
    </row>
    <row r="394" spans="1:6" ht="29.1" customHeight="1" x14ac:dyDescent="0.25">
      <c r="A394" s="206"/>
      <c r="B394" s="206"/>
      <c r="C394" s="206"/>
      <c r="D394" s="206"/>
      <c r="E394" s="204" t="str">
        <f t="shared" si="5"/>
        <v/>
      </c>
      <c r="F394">
        <f>SUMIF($B$11:B394,"withdraw",$C$11:C394)-SUMIFS($C$11:C394,$B$11:B394,"deposit",$D$11:D394,"reinvestment")</f>
        <v>0</v>
      </c>
    </row>
    <row r="395" spans="1:6" ht="29.1" customHeight="1" x14ac:dyDescent="0.25">
      <c r="A395" s="206"/>
      <c r="B395" s="206"/>
      <c r="C395" s="206"/>
      <c r="D395" s="206"/>
      <c r="E395" s="204" t="str">
        <f t="shared" si="5"/>
        <v/>
      </c>
      <c r="F395">
        <f>SUMIF($B$11:B395,"withdraw",$C$11:C395)-SUMIFS($C$11:C395,$B$11:B395,"deposit",$D$11:D395,"reinvestment")</f>
        <v>0</v>
      </c>
    </row>
    <row r="396" spans="1:6" ht="29.1" customHeight="1" x14ac:dyDescent="0.25">
      <c r="A396" s="206"/>
      <c r="B396" s="206"/>
      <c r="C396" s="206"/>
      <c r="D396" s="206"/>
      <c r="E396" s="204" t="str">
        <f t="shared" si="5"/>
        <v/>
      </c>
      <c r="F396">
        <f>SUMIF($B$11:B396,"withdraw",$C$11:C396)-SUMIFS($C$11:C396,$B$11:B396,"deposit",$D$11:D396,"reinvestment")</f>
        <v>0</v>
      </c>
    </row>
    <row r="397" spans="1:6" ht="29.1" customHeight="1" x14ac:dyDescent="0.25">
      <c r="A397" s="206"/>
      <c r="B397" s="206"/>
      <c r="C397" s="206"/>
      <c r="D397" s="206"/>
      <c r="E397" s="204" t="str">
        <f t="shared" ref="E397:E460" si="6">IF(AND(C397&gt;F396,D397="reinvestment"),"You cannot reinvest more than is withdrawn and available.","")</f>
        <v/>
      </c>
      <c r="F397">
        <f>SUMIF($B$11:B397,"withdraw",$C$11:C397)-SUMIFS($C$11:C397,$B$11:B397,"deposit",$D$11:D397,"reinvestment")</f>
        <v>0</v>
      </c>
    </row>
    <row r="398" spans="1:6" ht="29.1" customHeight="1" x14ac:dyDescent="0.25">
      <c r="A398" s="206"/>
      <c r="B398" s="206"/>
      <c r="C398" s="206"/>
      <c r="D398" s="206"/>
      <c r="E398" s="204" t="str">
        <f t="shared" si="6"/>
        <v/>
      </c>
      <c r="F398">
        <f>SUMIF($B$11:B398,"withdraw",$C$11:C398)-SUMIFS($C$11:C398,$B$11:B398,"deposit",$D$11:D398,"reinvestment")</f>
        <v>0</v>
      </c>
    </row>
    <row r="399" spans="1:6" ht="29.1" customHeight="1" x14ac:dyDescent="0.25">
      <c r="A399" s="206"/>
      <c r="B399" s="206"/>
      <c r="C399" s="206"/>
      <c r="D399" s="206"/>
      <c r="E399" s="204" t="str">
        <f t="shared" si="6"/>
        <v/>
      </c>
      <c r="F399">
        <f>SUMIF($B$11:B399,"withdraw",$C$11:C399)-SUMIFS($C$11:C399,$B$11:B399,"deposit",$D$11:D399,"reinvestment")</f>
        <v>0</v>
      </c>
    </row>
    <row r="400" spans="1:6" ht="29.1" customHeight="1" x14ac:dyDescent="0.25">
      <c r="A400" s="206"/>
      <c r="B400" s="206"/>
      <c r="C400" s="206"/>
      <c r="D400" s="206"/>
      <c r="E400" s="204" t="str">
        <f t="shared" si="6"/>
        <v/>
      </c>
      <c r="F400">
        <f>SUMIF($B$11:B400,"withdraw",$C$11:C400)-SUMIFS($C$11:C400,$B$11:B400,"deposit",$D$11:D400,"reinvestment")</f>
        <v>0</v>
      </c>
    </row>
    <row r="401" spans="1:6" ht="29.1" customHeight="1" x14ac:dyDescent="0.25">
      <c r="A401" s="206"/>
      <c r="B401" s="206"/>
      <c r="C401" s="206"/>
      <c r="D401" s="206"/>
      <c r="E401" s="204" t="str">
        <f t="shared" si="6"/>
        <v/>
      </c>
      <c r="F401">
        <f>SUMIF($B$11:B401,"withdraw",$C$11:C401)-SUMIFS($C$11:C401,$B$11:B401,"deposit",$D$11:D401,"reinvestment")</f>
        <v>0</v>
      </c>
    </row>
    <row r="402" spans="1:6" ht="29.1" customHeight="1" x14ac:dyDescent="0.25">
      <c r="A402" s="206"/>
      <c r="B402" s="206"/>
      <c r="C402" s="206"/>
      <c r="D402" s="206"/>
      <c r="E402" s="204" t="str">
        <f t="shared" si="6"/>
        <v/>
      </c>
      <c r="F402">
        <f>SUMIF($B$11:B402,"withdraw",$C$11:C402)-SUMIFS($C$11:C402,$B$11:B402,"deposit",$D$11:D402,"reinvestment")</f>
        <v>0</v>
      </c>
    </row>
    <row r="403" spans="1:6" ht="29.1" customHeight="1" x14ac:dyDescent="0.25">
      <c r="A403" s="206"/>
      <c r="B403" s="206"/>
      <c r="C403" s="206"/>
      <c r="D403" s="206"/>
      <c r="E403" s="204" t="str">
        <f t="shared" si="6"/>
        <v/>
      </c>
      <c r="F403">
        <f>SUMIF($B$11:B403,"withdraw",$C$11:C403)-SUMIFS($C$11:C403,$B$11:B403,"deposit",$D$11:D403,"reinvestment")</f>
        <v>0</v>
      </c>
    </row>
    <row r="404" spans="1:6" ht="29.1" customHeight="1" x14ac:dyDescent="0.25">
      <c r="A404" s="206"/>
      <c r="B404" s="206"/>
      <c r="C404" s="206"/>
      <c r="D404" s="206"/>
      <c r="E404" s="204" t="str">
        <f t="shared" si="6"/>
        <v/>
      </c>
      <c r="F404">
        <f>SUMIF($B$11:B404,"withdraw",$C$11:C404)-SUMIFS($C$11:C404,$B$11:B404,"deposit",$D$11:D404,"reinvestment")</f>
        <v>0</v>
      </c>
    </row>
    <row r="405" spans="1:6" ht="29.1" customHeight="1" x14ac:dyDescent="0.25">
      <c r="A405" s="206"/>
      <c r="B405" s="206"/>
      <c r="C405" s="206"/>
      <c r="D405" s="206"/>
      <c r="E405" s="204" t="str">
        <f t="shared" si="6"/>
        <v/>
      </c>
      <c r="F405">
        <f>SUMIF($B$11:B405,"withdraw",$C$11:C405)-SUMIFS($C$11:C405,$B$11:B405,"deposit",$D$11:D405,"reinvestment")</f>
        <v>0</v>
      </c>
    </row>
    <row r="406" spans="1:6" ht="29.1" customHeight="1" x14ac:dyDescent="0.25">
      <c r="A406" s="206"/>
      <c r="B406" s="206"/>
      <c r="C406" s="206"/>
      <c r="D406" s="206"/>
      <c r="E406" s="204" t="str">
        <f t="shared" si="6"/>
        <v/>
      </c>
      <c r="F406">
        <f>SUMIF($B$11:B406,"withdraw",$C$11:C406)-SUMIFS($C$11:C406,$B$11:B406,"deposit",$D$11:D406,"reinvestment")</f>
        <v>0</v>
      </c>
    </row>
    <row r="407" spans="1:6" ht="29.1" customHeight="1" x14ac:dyDescent="0.25">
      <c r="A407" s="206"/>
      <c r="B407" s="206"/>
      <c r="C407" s="206"/>
      <c r="D407" s="206"/>
      <c r="E407" s="204" t="str">
        <f t="shared" si="6"/>
        <v/>
      </c>
      <c r="F407">
        <f>SUMIF($B$11:B407,"withdraw",$C$11:C407)-SUMIFS($C$11:C407,$B$11:B407,"deposit",$D$11:D407,"reinvestment")</f>
        <v>0</v>
      </c>
    </row>
    <row r="408" spans="1:6" ht="29.1" customHeight="1" x14ac:dyDescent="0.25">
      <c r="A408" s="206"/>
      <c r="B408" s="206"/>
      <c r="C408" s="206"/>
      <c r="D408" s="206"/>
      <c r="E408" s="204" t="str">
        <f t="shared" si="6"/>
        <v/>
      </c>
      <c r="F408">
        <f>SUMIF($B$11:B408,"withdraw",$C$11:C408)-SUMIFS($C$11:C408,$B$11:B408,"deposit",$D$11:D408,"reinvestment")</f>
        <v>0</v>
      </c>
    </row>
    <row r="409" spans="1:6" ht="29.1" customHeight="1" x14ac:dyDescent="0.25">
      <c r="A409" s="206"/>
      <c r="B409" s="206"/>
      <c r="C409" s="206"/>
      <c r="D409" s="206"/>
      <c r="E409" s="204" t="str">
        <f t="shared" si="6"/>
        <v/>
      </c>
      <c r="F409">
        <f>SUMIF($B$11:B409,"withdraw",$C$11:C409)-SUMIFS($C$11:C409,$B$11:B409,"deposit",$D$11:D409,"reinvestment")</f>
        <v>0</v>
      </c>
    </row>
    <row r="410" spans="1:6" ht="29.1" customHeight="1" x14ac:dyDescent="0.25">
      <c r="A410" s="206"/>
      <c r="B410" s="206"/>
      <c r="C410" s="206"/>
      <c r="D410" s="206"/>
      <c r="E410" s="204" t="str">
        <f t="shared" si="6"/>
        <v/>
      </c>
      <c r="F410">
        <f>SUMIF($B$11:B410,"withdraw",$C$11:C410)-SUMIFS($C$11:C410,$B$11:B410,"deposit",$D$11:D410,"reinvestment")</f>
        <v>0</v>
      </c>
    </row>
    <row r="411" spans="1:6" ht="29.1" customHeight="1" x14ac:dyDescent="0.25">
      <c r="A411" s="206"/>
      <c r="B411" s="206"/>
      <c r="C411" s="206"/>
      <c r="D411" s="206"/>
      <c r="E411" s="204" t="str">
        <f t="shared" si="6"/>
        <v/>
      </c>
      <c r="F411">
        <f>SUMIF($B$11:B411,"withdraw",$C$11:C411)-SUMIFS($C$11:C411,$B$11:B411,"deposit",$D$11:D411,"reinvestment")</f>
        <v>0</v>
      </c>
    </row>
    <row r="412" spans="1:6" ht="29.1" customHeight="1" x14ac:dyDescent="0.25">
      <c r="A412" s="206"/>
      <c r="B412" s="206"/>
      <c r="C412" s="206"/>
      <c r="D412" s="206"/>
      <c r="E412" s="204" t="str">
        <f t="shared" si="6"/>
        <v/>
      </c>
      <c r="F412">
        <f>SUMIF($B$11:B412,"withdraw",$C$11:C412)-SUMIFS($C$11:C412,$B$11:B412,"deposit",$D$11:D412,"reinvestment")</f>
        <v>0</v>
      </c>
    </row>
    <row r="413" spans="1:6" ht="29.1" customHeight="1" x14ac:dyDescent="0.25">
      <c r="A413" s="206"/>
      <c r="B413" s="206"/>
      <c r="C413" s="206"/>
      <c r="D413" s="206"/>
      <c r="E413" s="204" t="str">
        <f t="shared" si="6"/>
        <v/>
      </c>
      <c r="F413">
        <f>SUMIF($B$11:B413,"withdraw",$C$11:C413)-SUMIFS($C$11:C413,$B$11:B413,"deposit",$D$11:D413,"reinvestment")</f>
        <v>0</v>
      </c>
    </row>
    <row r="414" spans="1:6" ht="29.1" customHeight="1" x14ac:dyDescent="0.25">
      <c r="A414" s="206"/>
      <c r="B414" s="206"/>
      <c r="C414" s="206"/>
      <c r="D414" s="206"/>
      <c r="E414" s="204" t="str">
        <f t="shared" si="6"/>
        <v/>
      </c>
      <c r="F414">
        <f>SUMIF($B$11:B414,"withdraw",$C$11:C414)-SUMIFS($C$11:C414,$B$11:B414,"deposit",$D$11:D414,"reinvestment")</f>
        <v>0</v>
      </c>
    </row>
    <row r="415" spans="1:6" ht="29.1" customHeight="1" x14ac:dyDescent="0.25">
      <c r="A415" s="206"/>
      <c r="B415" s="206"/>
      <c r="C415" s="206"/>
      <c r="D415" s="206"/>
      <c r="E415" s="204" t="str">
        <f t="shared" si="6"/>
        <v/>
      </c>
      <c r="F415">
        <f>SUMIF($B$11:B415,"withdraw",$C$11:C415)-SUMIFS($C$11:C415,$B$11:B415,"deposit",$D$11:D415,"reinvestment")</f>
        <v>0</v>
      </c>
    </row>
    <row r="416" spans="1:6" ht="29.1" customHeight="1" x14ac:dyDescent="0.25">
      <c r="A416" s="206"/>
      <c r="B416" s="206"/>
      <c r="C416" s="206"/>
      <c r="D416" s="206"/>
      <c r="E416" s="204" t="str">
        <f t="shared" si="6"/>
        <v/>
      </c>
      <c r="F416">
        <f>SUMIF($B$11:B416,"withdraw",$C$11:C416)-SUMIFS($C$11:C416,$B$11:B416,"deposit",$D$11:D416,"reinvestment")</f>
        <v>0</v>
      </c>
    </row>
    <row r="417" spans="1:6" ht="29.1" customHeight="1" x14ac:dyDescent="0.25">
      <c r="A417" s="206"/>
      <c r="B417" s="206"/>
      <c r="C417" s="206"/>
      <c r="D417" s="206"/>
      <c r="E417" s="204" t="str">
        <f t="shared" si="6"/>
        <v/>
      </c>
      <c r="F417">
        <f>SUMIF($B$11:B417,"withdraw",$C$11:C417)-SUMIFS($C$11:C417,$B$11:B417,"deposit",$D$11:D417,"reinvestment")</f>
        <v>0</v>
      </c>
    </row>
    <row r="418" spans="1:6" ht="29.1" customHeight="1" x14ac:dyDescent="0.25">
      <c r="A418" s="206"/>
      <c r="B418" s="206"/>
      <c r="C418" s="206"/>
      <c r="D418" s="206"/>
      <c r="E418" s="204" t="str">
        <f t="shared" si="6"/>
        <v/>
      </c>
      <c r="F418">
        <f>SUMIF($B$11:B418,"withdraw",$C$11:C418)-SUMIFS($C$11:C418,$B$11:B418,"deposit",$D$11:D418,"reinvestment")</f>
        <v>0</v>
      </c>
    </row>
    <row r="419" spans="1:6" ht="29.1" customHeight="1" x14ac:dyDescent="0.25">
      <c r="A419" s="206"/>
      <c r="B419" s="206"/>
      <c r="C419" s="206"/>
      <c r="D419" s="206"/>
      <c r="E419" s="204" t="str">
        <f t="shared" si="6"/>
        <v/>
      </c>
      <c r="F419">
        <f>SUMIF($B$11:B419,"withdraw",$C$11:C419)-SUMIFS($C$11:C419,$B$11:B419,"deposit",$D$11:D419,"reinvestment")</f>
        <v>0</v>
      </c>
    </row>
    <row r="420" spans="1:6" ht="29.1" customHeight="1" x14ac:dyDescent="0.25">
      <c r="A420" s="206"/>
      <c r="B420" s="206"/>
      <c r="C420" s="206"/>
      <c r="D420" s="206"/>
      <c r="E420" s="204" t="str">
        <f t="shared" si="6"/>
        <v/>
      </c>
      <c r="F420">
        <f>SUMIF($B$11:B420,"withdraw",$C$11:C420)-SUMIFS($C$11:C420,$B$11:B420,"deposit",$D$11:D420,"reinvestment")</f>
        <v>0</v>
      </c>
    </row>
    <row r="421" spans="1:6" ht="29.1" customHeight="1" x14ac:dyDescent="0.25">
      <c r="A421" s="206"/>
      <c r="B421" s="206"/>
      <c r="C421" s="206"/>
      <c r="D421" s="206"/>
      <c r="E421" s="204" t="str">
        <f t="shared" si="6"/>
        <v/>
      </c>
      <c r="F421">
        <f>SUMIF($B$11:B421,"withdraw",$C$11:C421)-SUMIFS($C$11:C421,$B$11:B421,"deposit",$D$11:D421,"reinvestment")</f>
        <v>0</v>
      </c>
    </row>
    <row r="422" spans="1:6" ht="29.1" customHeight="1" x14ac:dyDescent="0.25">
      <c r="A422" s="206"/>
      <c r="B422" s="206"/>
      <c r="C422" s="206"/>
      <c r="D422" s="206"/>
      <c r="E422" s="204" t="str">
        <f t="shared" si="6"/>
        <v/>
      </c>
      <c r="F422">
        <f>SUMIF($B$11:B422,"withdraw",$C$11:C422)-SUMIFS($C$11:C422,$B$11:B422,"deposit",$D$11:D422,"reinvestment")</f>
        <v>0</v>
      </c>
    </row>
    <row r="423" spans="1:6" ht="29.1" customHeight="1" x14ac:dyDescent="0.25">
      <c r="A423" s="206"/>
      <c r="B423" s="206"/>
      <c r="C423" s="206"/>
      <c r="D423" s="206"/>
      <c r="E423" s="204" t="str">
        <f t="shared" si="6"/>
        <v/>
      </c>
      <c r="F423">
        <f>SUMIF($B$11:B423,"withdraw",$C$11:C423)-SUMIFS($C$11:C423,$B$11:B423,"deposit",$D$11:D423,"reinvestment")</f>
        <v>0</v>
      </c>
    </row>
    <row r="424" spans="1:6" ht="29.1" customHeight="1" x14ac:dyDescent="0.25">
      <c r="A424" s="206"/>
      <c r="B424" s="206"/>
      <c r="C424" s="206"/>
      <c r="D424" s="206"/>
      <c r="E424" s="204" t="str">
        <f t="shared" si="6"/>
        <v/>
      </c>
      <c r="F424">
        <f>SUMIF($B$11:B424,"withdraw",$C$11:C424)-SUMIFS($C$11:C424,$B$11:B424,"deposit",$D$11:D424,"reinvestment")</f>
        <v>0</v>
      </c>
    </row>
    <row r="425" spans="1:6" ht="29.1" customHeight="1" x14ac:dyDescent="0.25">
      <c r="A425" s="206"/>
      <c r="B425" s="206"/>
      <c r="C425" s="206"/>
      <c r="D425" s="206"/>
      <c r="E425" s="204" t="str">
        <f t="shared" si="6"/>
        <v/>
      </c>
      <c r="F425">
        <f>SUMIF($B$11:B425,"withdraw",$C$11:C425)-SUMIFS($C$11:C425,$B$11:B425,"deposit",$D$11:D425,"reinvestment")</f>
        <v>0</v>
      </c>
    </row>
    <row r="426" spans="1:6" ht="29.1" customHeight="1" x14ac:dyDescent="0.25">
      <c r="A426" s="206"/>
      <c r="B426" s="206"/>
      <c r="C426" s="206"/>
      <c r="D426" s="206"/>
      <c r="E426" s="204" t="str">
        <f t="shared" si="6"/>
        <v/>
      </c>
      <c r="F426">
        <f>SUMIF($B$11:B426,"withdraw",$C$11:C426)-SUMIFS($C$11:C426,$B$11:B426,"deposit",$D$11:D426,"reinvestment")</f>
        <v>0</v>
      </c>
    </row>
    <row r="427" spans="1:6" ht="29.1" customHeight="1" x14ac:dyDescent="0.25">
      <c r="A427" s="206"/>
      <c r="B427" s="206"/>
      <c r="C427" s="206"/>
      <c r="D427" s="206"/>
      <c r="E427" s="204" t="str">
        <f t="shared" si="6"/>
        <v/>
      </c>
      <c r="F427">
        <f>SUMIF($B$11:B427,"withdraw",$C$11:C427)-SUMIFS($C$11:C427,$B$11:B427,"deposit",$D$11:D427,"reinvestment")</f>
        <v>0</v>
      </c>
    </row>
    <row r="428" spans="1:6" ht="29.1" customHeight="1" x14ac:dyDescent="0.25">
      <c r="A428" s="206"/>
      <c r="B428" s="206"/>
      <c r="C428" s="206"/>
      <c r="D428" s="206"/>
      <c r="E428" s="204" t="str">
        <f t="shared" si="6"/>
        <v/>
      </c>
      <c r="F428">
        <f>SUMIF($B$11:B428,"withdraw",$C$11:C428)-SUMIFS($C$11:C428,$B$11:B428,"deposit",$D$11:D428,"reinvestment")</f>
        <v>0</v>
      </c>
    </row>
    <row r="429" spans="1:6" ht="29.1" customHeight="1" x14ac:dyDescent="0.25">
      <c r="A429" s="206"/>
      <c r="B429" s="206"/>
      <c r="C429" s="206"/>
      <c r="D429" s="206"/>
      <c r="E429" s="204" t="str">
        <f t="shared" si="6"/>
        <v/>
      </c>
      <c r="F429">
        <f>SUMIF($B$11:B429,"withdraw",$C$11:C429)-SUMIFS($C$11:C429,$B$11:B429,"deposit",$D$11:D429,"reinvestment")</f>
        <v>0</v>
      </c>
    </row>
    <row r="430" spans="1:6" ht="29.1" customHeight="1" x14ac:dyDescent="0.25">
      <c r="A430" s="206"/>
      <c r="B430" s="206"/>
      <c r="C430" s="206"/>
      <c r="D430" s="206"/>
      <c r="E430" s="204" t="str">
        <f t="shared" si="6"/>
        <v/>
      </c>
      <c r="F430">
        <f>SUMIF($B$11:B430,"withdraw",$C$11:C430)-SUMIFS($C$11:C430,$B$11:B430,"deposit",$D$11:D430,"reinvestment")</f>
        <v>0</v>
      </c>
    </row>
    <row r="431" spans="1:6" ht="29.1" customHeight="1" x14ac:dyDescent="0.25">
      <c r="A431" s="206"/>
      <c r="B431" s="206"/>
      <c r="C431" s="206"/>
      <c r="D431" s="206"/>
      <c r="E431" s="204" t="str">
        <f t="shared" si="6"/>
        <v/>
      </c>
      <c r="F431">
        <f>SUMIF($B$11:B431,"withdraw",$C$11:C431)-SUMIFS($C$11:C431,$B$11:B431,"deposit",$D$11:D431,"reinvestment")</f>
        <v>0</v>
      </c>
    </row>
    <row r="432" spans="1:6" ht="29.1" customHeight="1" x14ac:dyDescent="0.25">
      <c r="A432" s="206"/>
      <c r="B432" s="206"/>
      <c r="C432" s="206"/>
      <c r="D432" s="206"/>
      <c r="E432" s="204" t="str">
        <f t="shared" si="6"/>
        <v/>
      </c>
      <c r="F432">
        <f>SUMIF($B$11:B432,"withdraw",$C$11:C432)-SUMIFS($C$11:C432,$B$11:B432,"deposit",$D$11:D432,"reinvestment")</f>
        <v>0</v>
      </c>
    </row>
    <row r="433" spans="1:6" ht="29.1" customHeight="1" x14ac:dyDescent="0.25">
      <c r="A433" s="206"/>
      <c r="B433" s="206"/>
      <c r="C433" s="206"/>
      <c r="D433" s="206"/>
      <c r="E433" s="204" t="str">
        <f t="shared" si="6"/>
        <v/>
      </c>
      <c r="F433">
        <f>SUMIF($B$11:B433,"withdraw",$C$11:C433)-SUMIFS($C$11:C433,$B$11:B433,"deposit",$D$11:D433,"reinvestment")</f>
        <v>0</v>
      </c>
    </row>
    <row r="434" spans="1:6" ht="29.1" customHeight="1" x14ac:dyDescent="0.25">
      <c r="A434" s="206"/>
      <c r="B434" s="206"/>
      <c r="C434" s="206"/>
      <c r="D434" s="206"/>
      <c r="E434" s="204" t="str">
        <f t="shared" si="6"/>
        <v/>
      </c>
      <c r="F434">
        <f>SUMIF($B$11:B434,"withdraw",$C$11:C434)-SUMIFS($C$11:C434,$B$11:B434,"deposit",$D$11:D434,"reinvestment")</f>
        <v>0</v>
      </c>
    </row>
    <row r="435" spans="1:6" ht="29.1" customHeight="1" x14ac:dyDescent="0.25">
      <c r="A435" s="206"/>
      <c r="B435" s="206"/>
      <c r="C435" s="206"/>
      <c r="D435" s="206"/>
      <c r="E435" s="204" t="str">
        <f t="shared" si="6"/>
        <v/>
      </c>
      <c r="F435">
        <f>SUMIF($B$11:B435,"withdraw",$C$11:C435)-SUMIFS($C$11:C435,$B$11:B435,"deposit",$D$11:D435,"reinvestment")</f>
        <v>0</v>
      </c>
    </row>
    <row r="436" spans="1:6" ht="29.1" customHeight="1" x14ac:dyDescent="0.25">
      <c r="A436" s="206"/>
      <c r="B436" s="206"/>
      <c r="C436" s="206"/>
      <c r="D436" s="206"/>
      <c r="E436" s="204" t="str">
        <f t="shared" si="6"/>
        <v/>
      </c>
      <c r="F436">
        <f>SUMIF($B$11:B436,"withdraw",$C$11:C436)-SUMIFS($C$11:C436,$B$11:B436,"deposit",$D$11:D436,"reinvestment")</f>
        <v>0</v>
      </c>
    </row>
    <row r="437" spans="1:6" ht="29.1" customHeight="1" x14ac:dyDescent="0.25">
      <c r="A437" s="206"/>
      <c r="B437" s="206"/>
      <c r="C437" s="206"/>
      <c r="D437" s="206"/>
      <c r="E437" s="204" t="str">
        <f t="shared" si="6"/>
        <v/>
      </c>
      <c r="F437">
        <f>SUMIF($B$11:B437,"withdraw",$C$11:C437)-SUMIFS($C$11:C437,$B$11:B437,"deposit",$D$11:D437,"reinvestment")</f>
        <v>0</v>
      </c>
    </row>
    <row r="438" spans="1:6" ht="29.1" customHeight="1" x14ac:dyDescent="0.25">
      <c r="A438" s="206"/>
      <c r="B438" s="206"/>
      <c r="C438" s="206"/>
      <c r="D438" s="206"/>
      <c r="E438" s="204" t="str">
        <f t="shared" si="6"/>
        <v/>
      </c>
      <c r="F438">
        <f>SUMIF($B$11:B438,"withdraw",$C$11:C438)-SUMIFS($C$11:C438,$B$11:B438,"deposit",$D$11:D438,"reinvestment")</f>
        <v>0</v>
      </c>
    </row>
    <row r="439" spans="1:6" ht="29.1" customHeight="1" x14ac:dyDescent="0.25">
      <c r="A439" s="206"/>
      <c r="B439" s="206"/>
      <c r="C439" s="206"/>
      <c r="D439" s="206"/>
      <c r="E439" s="204" t="str">
        <f t="shared" si="6"/>
        <v/>
      </c>
      <c r="F439">
        <f>SUMIF($B$11:B439,"withdraw",$C$11:C439)-SUMIFS($C$11:C439,$B$11:B439,"deposit",$D$11:D439,"reinvestment")</f>
        <v>0</v>
      </c>
    </row>
    <row r="440" spans="1:6" ht="29.1" customHeight="1" x14ac:dyDescent="0.25">
      <c r="A440" s="206"/>
      <c r="B440" s="206"/>
      <c r="C440" s="206"/>
      <c r="D440" s="206"/>
      <c r="E440" s="204" t="str">
        <f t="shared" si="6"/>
        <v/>
      </c>
      <c r="F440">
        <f>SUMIF($B$11:B440,"withdraw",$C$11:C440)-SUMIFS($C$11:C440,$B$11:B440,"deposit",$D$11:D440,"reinvestment")</f>
        <v>0</v>
      </c>
    </row>
    <row r="441" spans="1:6" ht="29.1" customHeight="1" x14ac:dyDescent="0.25">
      <c r="A441" s="206"/>
      <c r="B441" s="206"/>
      <c r="C441" s="206"/>
      <c r="D441" s="206"/>
      <c r="E441" s="204" t="str">
        <f t="shared" si="6"/>
        <v/>
      </c>
      <c r="F441">
        <f>SUMIF($B$11:B441,"withdraw",$C$11:C441)-SUMIFS($C$11:C441,$B$11:B441,"deposit",$D$11:D441,"reinvestment")</f>
        <v>0</v>
      </c>
    </row>
    <row r="442" spans="1:6" ht="29.1" customHeight="1" x14ac:dyDescent="0.25">
      <c r="A442" s="206"/>
      <c r="B442" s="206"/>
      <c r="C442" s="206"/>
      <c r="D442" s="206"/>
      <c r="E442" s="204" t="str">
        <f t="shared" si="6"/>
        <v/>
      </c>
      <c r="F442">
        <f>SUMIF($B$11:B442,"withdraw",$C$11:C442)-SUMIFS($C$11:C442,$B$11:B442,"deposit",$D$11:D442,"reinvestment")</f>
        <v>0</v>
      </c>
    </row>
    <row r="443" spans="1:6" ht="29.1" customHeight="1" x14ac:dyDescent="0.25">
      <c r="A443" s="206"/>
      <c r="B443" s="206"/>
      <c r="C443" s="206"/>
      <c r="D443" s="206"/>
      <c r="E443" s="204" t="str">
        <f t="shared" si="6"/>
        <v/>
      </c>
      <c r="F443">
        <f>SUMIF($B$11:B443,"withdraw",$C$11:C443)-SUMIFS($C$11:C443,$B$11:B443,"deposit",$D$11:D443,"reinvestment")</f>
        <v>0</v>
      </c>
    </row>
    <row r="444" spans="1:6" ht="29.1" customHeight="1" x14ac:dyDescent="0.25">
      <c r="A444" s="206"/>
      <c r="B444" s="206"/>
      <c r="C444" s="206"/>
      <c r="D444" s="206"/>
      <c r="E444" s="204" t="str">
        <f t="shared" si="6"/>
        <v/>
      </c>
      <c r="F444">
        <f>SUMIF($B$11:B444,"withdraw",$C$11:C444)-SUMIFS($C$11:C444,$B$11:B444,"deposit",$D$11:D444,"reinvestment")</f>
        <v>0</v>
      </c>
    </row>
    <row r="445" spans="1:6" ht="29.1" customHeight="1" x14ac:dyDescent="0.25">
      <c r="A445" s="206"/>
      <c r="B445" s="206"/>
      <c r="C445" s="206"/>
      <c r="D445" s="206"/>
      <c r="E445" s="204" t="str">
        <f t="shared" si="6"/>
        <v/>
      </c>
      <c r="F445">
        <f>SUMIF($B$11:B445,"withdraw",$C$11:C445)-SUMIFS($C$11:C445,$B$11:B445,"deposit",$D$11:D445,"reinvestment")</f>
        <v>0</v>
      </c>
    </row>
    <row r="446" spans="1:6" ht="29.1" customHeight="1" x14ac:dyDescent="0.25">
      <c r="A446" s="206"/>
      <c r="B446" s="206"/>
      <c r="C446" s="206"/>
      <c r="D446" s="206"/>
      <c r="E446" s="204" t="str">
        <f t="shared" si="6"/>
        <v/>
      </c>
      <c r="F446">
        <f>SUMIF($B$11:B446,"withdraw",$C$11:C446)-SUMIFS($C$11:C446,$B$11:B446,"deposit",$D$11:D446,"reinvestment")</f>
        <v>0</v>
      </c>
    </row>
    <row r="447" spans="1:6" ht="29.1" customHeight="1" x14ac:dyDescent="0.25">
      <c r="A447" s="206"/>
      <c r="B447" s="206"/>
      <c r="C447" s="206"/>
      <c r="D447" s="206"/>
      <c r="E447" s="204" t="str">
        <f t="shared" si="6"/>
        <v/>
      </c>
      <c r="F447">
        <f>SUMIF($B$11:B447,"withdraw",$C$11:C447)-SUMIFS($C$11:C447,$B$11:B447,"deposit",$D$11:D447,"reinvestment")</f>
        <v>0</v>
      </c>
    </row>
    <row r="448" spans="1:6" ht="29.1" customHeight="1" x14ac:dyDescent="0.25">
      <c r="A448" s="206"/>
      <c r="B448" s="206"/>
      <c r="C448" s="206"/>
      <c r="D448" s="206"/>
      <c r="E448" s="204" t="str">
        <f t="shared" si="6"/>
        <v/>
      </c>
      <c r="F448">
        <f>SUMIF($B$11:B448,"withdraw",$C$11:C448)-SUMIFS($C$11:C448,$B$11:B448,"deposit",$D$11:D448,"reinvestment")</f>
        <v>0</v>
      </c>
    </row>
    <row r="449" spans="1:6" ht="29.1" customHeight="1" x14ac:dyDescent="0.25">
      <c r="A449" s="206"/>
      <c r="B449" s="206"/>
      <c r="C449" s="206"/>
      <c r="D449" s="206"/>
      <c r="E449" s="204" t="str">
        <f t="shared" si="6"/>
        <v/>
      </c>
      <c r="F449">
        <f>SUMIF($B$11:B449,"withdraw",$C$11:C449)-SUMIFS($C$11:C449,$B$11:B449,"deposit",$D$11:D449,"reinvestment")</f>
        <v>0</v>
      </c>
    </row>
    <row r="450" spans="1:6" ht="29.1" customHeight="1" x14ac:dyDescent="0.25">
      <c r="A450" s="206"/>
      <c r="B450" s="206"/>
      <c r="C450" s="206"/>
      <c r="D450" s="206"/>
      <c r="E450" s="204" t="str">
        <f t="shared" si="6"/>
        <v/>
      </c>
      <c r="F450">
        <f>SUMIF($B$11:B450,"withdraw",$C$11:C450)-SUMIFS($C$11:C450,$B$11:B450,"deposit",$D$11:D450,"reinvestment")</f>
        <v>0</v>
      </c>
    </row>
    <row r="451" spans="1:6" ht="29.1" customHeight="1" x14ac:dyDescent="0.25">
      <c r="A451" s="206"/>
      <c r="B451" s="206"/>
      <c r="C451" s="206"/>
      <c r="D451" s="206"/>
      <c r="E451" s="204" t="str">
        <f t="shared" si="6"/>
        <v/>
      </c>
      <c r="F451">
        <f>SUMIF($B$11:B451,"withdraw",$C$11:C451)-SUMIFS($C$11:C451,$B$11:B451,"deposit",$D$11:D451,"reinvestment")</f>
        <v>0</v>
      </c>
    </row>
    <row r="452" spans="1:6" ht="29.1" customHeight="1" x14ac:dyDescent="0.25">
      <c r="A452" s="206"/>
      <c r="B452" s="206"/>
      <c r="C452" s="206"/>
      <c r="D452" s="206"/>
      <c r="E452" s="204" t="str">
        <f t="shared" si="6"/>
        <v/>
      </c>
      <c r="F452">
        <f>SUMIF($B$11:B452,"withdraw",$C$11:C452)-SUMIFS($C$11:C452,$B$11:B452,"deposit",$D$11:D452,"reinvestment")</f>
        <v>0</v>
      </c>
    </row>
    <row r="453" spans="1:6" ht="29.1" customHeight="1" x14ac:dyDescent="0.25">
      <c r="A453" s="206"/>
      <c r="B453" s="206"/>
      <c r="C453" s="206"/>
      <c r="D453" s="206"/>
      <c r="E453" s="204" t="str">
        <f t="shared" si="6"/>
        <v/>
      </c>
      <c r="F453">
        <f>SUMIF($B$11:B453,"withdraw",$C$11:C453)-SUMIFS($C$11:C453,$B$11:B453,"deposit",$D$11:D453,"reinvestment")</f>
        <v>0</v>
      </c>
    </row>
    <row r="454" spans="1:6" ht="29.1" customHeight="1" x14ac:dyDescent="0.25">
      <c r="A454" s="206"/>
      <c r="B454" s="206"/>
      <c r="C454" s="206"/>
      <c r="D454" s="206"/>
      <c r="E454" s="204" t="str">
        <f t="shared" si="6"/>
        <v/>
      </c>
      <c r="F454">
        <f>SUMIF($B$11:B454,"withdraw",$C$11:C454)-SUMIFS($C$11:C454,$B$11:B454,"deposit",$D$11:D454,"reinvestment")</f>
        <v>0</v>
      </c>
    </row>
    <row r="455" spans="1:6" ht="29.1" customHeight="1" x14ac:dyDescent="0.25">
      <c r="A455" s="206"/>
      <c r="B455" s="206"/>
      <c r="C455" s="206"/>
      <c r="D455" s="206"/>
      <c r="E455" s="204" t="str">
        <f t="shared" si="6"/>
        <v/>
      </c>
      <c r="F455">
        <f>SUMIF($B$11:B455,"withdraw",$C$11:C455)-SUMIFS($C$11:C455,$B$11:B455,"deposit",$D$11:D455,"reinvestment")</f>
        <v>0</v>
      </c>
    </row>
    <row r="456" spans="1:6" ht="29.1" customHeight="1" x14ac:dyDescent="0.25">
      <c r="A456" s="206"/>
      <c r="B456" s="206"/>
      <c r="C456" s="206"/>
      <c r="D456" s="206"/>
      <c r="E456" s="204" t="str">
        <f t="shared" si="6"/>
        <v/>
      </c>
      <c r="F456">
        <f>SUMIF($B$11:B456,"withdraw",$C$11:C456)-SUMIFS($C$11:C456,$B$11:B456,"deposit",$D$11:D456,"reinvestment")</f>
        <v>0</v>
      </c>
    </row>
    <row r="457" spans="1:6" ht="29.1" customHeight="1" x14ac:dyDescent="0.25">
      <c r="A457" s="206"/>
      <c r="B457" s="206"/>
      <c r="C457" s="206"/>
      <c r="D457" s="206"/>
      <c r="E457" s="204" t="str">
        <f t="shared" si="6"/>
        <v/>
      </c>
      <c r="F457">
        <f>SUMIF($B$11:B457,"withdraw",$C$11:C457)-SUMIFS($C$11:C457,$B$11:B457,"deposit",$D$11:D457,"reinvestment")</f>
        <v>0</v>
      </c>
    </row>
    <row r="458" spans="1:6" ht="29.1" customHeight="1" x14ac:dyDescent="0.25">
      <c r="A458" s="206"/>
      <c r="B458" s="206"/>
      <c r="C458" s="206"/>
      <c r="D458" s="206"/>
      <c r="E458" s="204" t="str">
        <f t="shared" si="6"/>
        <v/>
      </c>
      <c r="F458">
        <f>SUMIF($B$11:B458,"withdraw",$C$11:C458)-SUMIFS($C$11:C458,$B$11:B458,"deposit",$D$11:D458,"reinvestment")</f>
        <v>0</v>
      </c>
    </row>
    <row r="459" spans="1:6" ht="29.1" customHeight="1" x14ac:dyDescent="0.25">
      <c r="A459" s="206"/>
      <c r="B459" s="206"/>
      <c r="C459" s="206"/>
      <c r="D459" s="206"/>
      <c r="E459" s="204" t="str">
        <f t="shared" si="6"/>
        <v/>
      </c>
      <c r="F459">
        <f>SUMIF($B$11:B459,"withdraw",$C$11:C459)-SUMIFS($C$11:C459,$B$11:B459,"deposit",$D$11:D459,"reinvestment")</f>
        <v>0</v>
      </c>
    </row>
    <row r="460" spans="1:6" ht="29.1" customHeight="1" x14ac:dyDescent="0.25">
      <c r="A460" s="206"/>
      <c r="B460" s="206"/>
      <c r="C460" s="206"/>
      <c r="D460" s="206"/>
      <c r="E460" s="204" t="str">
        <f t="shared" si="6"/>
        <v/>
      </c>
      <c r="F460">
        <f>SUMIF($B$11:B460,"withdraw",$C$11:C460)-SUMIFS($C$11:C460,$B$11:B460,"deposit",$D$11:D460,"reinvestment")</f>
        <v>0</v>
      </c>
    </row>
    <row r="461" spans="1:6" ht="29.1" customHeight="1" x14ac:dyDescent="0.25">
      <c r="A461" s="206"/>
      <c r="B461" s="206"/>
      <c r="C461" s="206"/>
      <c r="D461" s="206"/>
      <c r="E461" s="204" t="str">
        <f t="shared" ref="E461:E524" si="7">IF(AND(C461&gt;F460,D461="reinvestment"),"You cannot reinvest more than is withdrawn and available.","")</f>
        <v/>
      </c>
      <c r="F461">
        <f>SUMIF($B$11:B461,"withdraw",$C$11:C461)-SUMIFS($C$11:C461,$B$11:B461,"deposit",$D$11:D461,"reinvestment")</f>
        <v>0</v>
      </c>
    </row>
    <row r="462" spans="1:6" ht="29.1" customHeight="1" x14ac:dyDescent="0.25">
      <c r="A462" s="206"/>
      <c r="B462" s="206"/>
      <c r="C462" s="206"/>
      <c r="D462" s="206"/>
      <c r="E462" s="204" t="str">
        <f t="shared" si="7"/>
        <v/>
      </c>
      <c r="F462">
        <f>SUMIF($B$11:B462,"withdraw",$C$11:C462)-SUMIFS($C$11:C462,$B$11:B462,"deposit",$D$11:D462,"reinvestment")</f>
        <v>0</v>
      </c>
    </row>
    <row r="463" spans="1:6" ht="29.1" customHeight="1" x14ac:dyDescent="0.25">
      <c r="A463" s="206"/>
      <c r="B463" s="206"/>
      <c r="C463" s="206"/>
      <c r="D463" s="206"/>
      <c r="E463" s="204" t="str">
        <f t="shared" si="7"/>
        <v/>
      </c>
      <c r="F463">
        <f>SUMIF($B$11:B463,"withdraw",$C$11:C463)-SUMIFS($C$11:C463,$B$11:B463,"deposit",$D$11:D463,"reinvestment")</f>
        <v>0</v>
      </c>
    </row>
    <row r="464" spans="1:6" ht="29.1" customHeight="1" x14ac:dyDescent="0.25">
      <c r="A464" s="206"/>
      <c r="B464" s="206"/>
      <c r="C464" s="206"/>
      <c r="D464" s="206"/>
      <c r="E464" s="204" t="str">
        <f t="shared" si="7"/>
        <v/>
      </c>
      <c r="F464">
        <f>SUMIF($B$11:B464,"withdraw",$C$11:C464)-SUMIFS($C$11:C464,$B$11:B464,"deposit",$D$11:D464,"reinvestment")</f>
        <v>0</v>
      </c>
    </row>
    <row r="465" spans="1:6" ht="29.1" customHeight="1" x14ac:dyDescent="0.25">
      <c r="A465" s="206"/>
      <c r="B465" s="206"/>
      <c r="C465" s="206"/>
      <c r="D465" s="206"/>
      <c r="E465" s="204" t="str">
        <f t="shared" si="7"/>
        <v/>
      </c>
      <c r="F465">
        <f>SUMIF($B$11:B465,"withdraw",$C$11:C465)-SUMIFS($C$11:C465,$B$11:B465,"deposit",$D$11:D465,"reinvestment")</f>
        <v>0</v>
      </c>
    </row>
    <row r="466" spans="1:6" ht="29.1" customHeight="1" x14ac:dyDescent="0.25">
      <c r="A466" s="206"/>
      <c r="B466" s="206"/>
      <c r="C466" s="206"/>
      <c r="D466" s="206"/>
      <c r="E466" s="204" t="str">
        <f t="shared" si="7"/>
        <v/>
      </c>
      <c r="F466">
        <f>SUMIF($B$11:B466,"withdraw",$C$11:C466)-SUMIFS($C$11:C466,$B$11:B466,"deposit",$D$11:D466,"reinvestment")</f>
        <v>0</v>
      </c>
    </row>
    <row r="467" spans="1:6" ht="29.1" customHeight="1" x14ac:dyDescent="0.25">
      <c r="A467" s="206"/>
      <c r="B467" s="206"/>
      <c r="C467" s="206"/>
      <c r="D467" s="206"/>
      <c r="E467" s="204" t="str">
        <f t="shared" si="7"/>
        <v/>
      </c>
      <c r="F467">
        <f>SUMIF($B$11:B467,"withdraw",$C$11:C467)-SUMIFS($C$11:C467,$B$11:B467,"deposit",$D$11:D467,"reinvestment")</f>
        <v>0</v>
      </c>
    </row>
    <row r="468" spans="1:6" ht="29.1" customHeight="1" x14ac:dyDescent="0.25">
      <c r="A468" s="206"/>
      <c r="B468" s="206"/>
      <c r="C468" s="206"/>
      <c r="D468" s="206"/>
      <c r="E468" s="204" t="str">
        <f t="shared" si="7"/>
        <v/>
      </c>
      <c r="F468">
        <f>SUMIF($B$11:B468,"withdraw",$C$11:C468)-SUMIFS($C$11:C468,$B$11:B468,"deposit",$D$11:D468,"reinvestment")</f>
        <v>0</v>
      </c>
    </row>
    <row r="469" spans="1:6" ht="29.1" customHeight="1" x14ac:dyDescent="0.25">
      <c r="A469" s="206"/>
      <c r="B469" s="206"/>
      <c r="C469" s="206"/>
      <c r="D469" s="206"/>
      <c r="E469" s="204" t="str">
        <f t="shared" si="7"/>
        <v/>
      </c>
      <c r="F469">
        <f>SUMIF($B$11:B469,"withdraw",$C$11:C469)-SUMIFS($C$11:C469,$B$11:B469,"deposit",$D$11:D469,"reinvestment")</f>
        <v>0</v>
      </c>
    </row>
    <row r="470" spans="1:6" ht="29.1" customHeight="1" x14ac:dyDescent="0.25">
      <c r="A470" s="206"/>
      <c r="B470" s="206"/>
      <c r="C470" s="206"/>
      <c r="D470" s="206"/>
      <c r="E470" s="204" t="str">
        <f t="shared" si="7"/>
        <v/>
      </c>
      <c r="F470">
        <f>SUMIF($B$11:B470,"withdraw",$C$11:C470)-SUMIFS($C$11:C470,$B$11:B470,"deposit",$D$11:D470,"reinvestment")</f>
        <v>0</v>
      </c>
    </row>
    <row r="471" spans="1:6" ht="29.1" customHeight="1" x14ac:dyDescent="0.25">
      <c r="A471" s="206"/>
      <c r="B471" s="206"/>
      <c r="C471" s="206"/>
      <c r="D471" s="206"/>
      <c r="E471" s="204" t="str">
        <f t="shared" si="7"/>
        <v/>
      </c>
      <c r="F471">
        <f>SUMIF($B$11:B471,"withdraw",$C$11:C471)-SUMIFS($C$11:C471,$B$11:B471,"deposit",$D$11:D471,"reinvestment")</f>
        <v>0</v>
      </c>
    </row>
    <row r="472" spans="1:6" ht="29.1" customHeight="1" x14ac:dyDescent="0.25">
      <c r="A472" s="206"/>
      <c r="B472" s="206"/>
      <c r="C472" s="206"/>
      <c r="D472" s="206"/>
      <c r="E472" s="204" t="str">
        <f t="shared" si="7"/>
        <v/>
      </c>
      <c r="F472">
        <f>SUMIF($B$11:B472,"withdraw",$C$11:C472)-SUMIFS($C$11:C472,$B$11:B472,"deposit",$D$11:D472,"reinvestment")</f>
        <v>0</v>
      </c>
    </row>
    <row r="473" spans="1:6" ht="29.1" customHeight="1" x14ac:dyDescent="0.25">
      <c r="A473" s="206"/>
      <c r="B473" s="206"/>
      <c r="C473" s="206"/>
      <c r="D473" s="206"/>
      <c r="E473" s="204" t="str">
        <f t="shared" si="7"/>
        <v/>
      </c>
      <c r="F473">
        <f>SUMIF($B$11:B473,"withdraw",$C$11:C473)-SUMIFS($C$11:C473,$B$11:B473,"deposit",$D$11:D473,"reinvestment")</f>
        <v>0</v>
      </c>
    </row>
    <row r="474" spans="1:6" ht="29.1" customHeight="1" x14ac:dyDescent="0.25">
      <c r="A474" s="206"/>
      <c r="B474" s="206"/>
      <c r="C474" s="206"/>
      <c r="D474" s="206"/>
      <c r="E474" s="204" t="str">
        <f t="shared" si="7"/>
        <v/>
      </c>
      <c r="F474">
        <f>SUMIF($B$11:B474,"withdraw",$C$11:C474)-SUMIFS($C$11:C474,$B$11:B474,"deposit",$D$11:D474,"reinvestment")</f>
        <v>0</v>
      </c>
    </row>
    <row r="475" spans="1:6" ht="29.1" customHeight="1" x14ac:dyDescent="0.25">
      <c r="A475" s="206"/>
      <c r="B475" s="206"/>
      <c r="C475" s="206"/>
      <c r="D475" s="206"/>
      <c r="E475" s="204" t="str">
        <f t="shared" si="7"/>
        <v/>
      </c>
      <c r="F475">
        <f>SUMIF($B$11:B475,"withdraw",$C$11:C475)-SUMIFS($C$11:C475,$B$11:B475,"deposit",$D$11:D475,"reinvestment")</f>
        <v>0</v>
      </c>
    </row>
    <row r="476" spans="1:6" ht="29.1" customHeight="1" x14ac:dyDescent="0.25">
      <c r="A476" s="206"/>
      <c r="B476" s="206"/>
      <c r="C476" s="206"/>
      <c r="D476" s="206"/>
      <c r="E476" s="204" t="str">
        <f t="shared" si="7"/>
        <v/>
      </c>
      <c r="F476">
        <f>SUMIF($B$11:B476,"withdraw",$C$11:C476)-SUMIFS($C$11:C476,$B$11:B476,"deposit",$D$11:D476,"reinvestment")</f>
        <v>0</v>
      </c>
    </row>
    <row r="477" spans="1:6" ht="29.1" customHeight="1" x14ac:dyDescent="0.25">
      <c r="A477" s="206"/>
      <c r="B477" s="206"/>
      <c r="C477" s="206"/>
      <c r="D477" s="206"/>
      <c r="E477" s="204" t="str">
        <f t="shared" si="7"/>
        <v/>
      </c>
      <c r="F477">
        <f>SUMIF($B$11:B477,"withdraw",$C$11:C477)-SUMIFS($C$11:C477,$B$11:B477,"deposit",$D$11:D477,"reinvestment")</f>
        <v>0</v>
      </c>
    </row>
    <row r="478" spans="1:6" ht="29.1" customHeight="1" x14ac:dyDescent="0.25">
      <c r="A478" s="206"/>
      <c r="B478" s="206"/>
      <c r="C478" s="206"/>
      <c r="D478" s="206"/>
      <c r="E478" s="204" t="str">
        <f t="shared" si="7"/>
        <v/>
      </c>
      <c r="F478">
        <f>SUMIF($B$11:B478,"withdraw",$C$11:C478)-SUMIFS($C$11:C478,$B$11:B478,"deposit",$D$11:D478,"reinvestment")</f>
        <v>0</v>
      </c>
    </row>
    <row r="479" spans="1:6" ht="29.1" customHeight="1" x14ac:dyDescent="0.25">
      <c r="A479" s="206"/>
      <c r="B479" s="206"/>
      <c r="C479" s="206"/>
      <c r="D479" s="206"/>
      <c r="E479" s="204" t="str">
        <f t="shared" si="7"/>
        <v/>
      </c>
      <c r="F479">
        <f>SUMIF($B$11:B479,"withdraw",$C$11:C479)-SUMIFS($C$11:C479,$B$11:B479,"deposit",$D$11:D479,"reinvestment")</f>
        <v>0</v>
      </c>
    </row>
    <row r="480" spans="1:6" ht="29.1" customHeight="1" x14ac:dyDescent="0.25">
      <c r="A480" s="206"/>
      <c r="B480" s="206"/>
      <c r="C480" s="206"/>
      <c r="D480" s="206"/>
      <c r="E480" s="204" t="str">
        <f t="shared" si="7"/>
        <v/>
      </c>
      <c r="F480">
        <f>SUMIF($B$11:B480,"withdraw",$C$11:C480)-SUMIFS($C$11:C480,$B$11:B480,"deposit",$D$11:D480,"reinvestment")</f>
        <v>0</v>
      </c>
    </row>
    <row r="481" spans="1:6" ht="29.1" customHeight="1" x14ac:dyDescent="0.25">
      <c r="A481" s="206"/>
      <c r="B481" s="206"/>
      <c r="C481" s="206"/>
      <c r="D481" s="206"/>
      <c r="E481" s="204" t="str">
        <f t="shared" si="7"/>
        <v/>
      </c>
      <c r="F481">
        <f>SUMIF($B$11:B481,"withdraw",$C$11:C481)-SUMIFS($C$11:C481,$B$11:B481,"deposit",$D$11:D481,"reinvestment")</f>
        <v>0</v>
      </c>
    </row>
    <row r="482" spans="1:6" ht="29.1" customHeight="1" x14ac:dyDescent="0.25">
      <c r="A482" s="206"/>
      <c r="B482" s="206"/>
      <c r="C482" s="206"/>
      <c r="D482" s="206"/>
      <c r="E482" s="204" t="str">
        <f t="shared" si="7"/>
        <v/>
      </c>
      <c r="F482">
        <f>SUMIF($B$11:B482,"withdraw",$C$11:C482)-SUMIFS($C$11:C482,$B$11:B482,"deposit",$D$11:D482,"reinvestment")</f>
        <v>0</v>
      </c>
    </row>
    <row r="483" spans="1:6" ht="29.1" customHeight="1" x14ac:dyDescent="0.25">
      <c r="A483" s="206"/>
      <c r="B483" s="206"/>
      <c r="C483" s="206"/>
      <c r="D483" s="206"/>
      <c r="E483" s="204" t="str">
        <f t="shared" si="7"/>
        <v/>
      </c>
      <c r="F483">
        <f>SUMIF($B$11:B483,"withdraw",$C$11:C483)-SUMIFS($C$11:C483,$B$11:B483,"deposit",$D$11:D483,"reinvestment")</f>
        <v>0</v>
      </c>
    </row>
    <row r="484" spans="1:6" ht="29.1" customHeight="1" x14ac:dyDescent="0.25">
      <c r="A484" s="206"/>
      <c r="B484" s="206"/>
      <c r="C484" s="206"/>
      <c r="D484" s="206"/>
      <c r="E484" s="204" t="str">
        <f t="shared" si="7"/>
        <v/>
      </c>
      <c r="F484">
        <f>SUMIF($B$11:B484,"withdraw",$C$11:C484)-SUMIFS($C$11:C484,$B$11:B484,"deposit",$D$11:D484,"reinvestment")</f>
        <v>0</v>
      </c>
    </row>
    <row r="485" spans="1:6" ht="29.1" customHeight="1" x14ac:dyDescent="0.25">
      <c r="A485" s="206"/>
      <c r="B485" s="206"/>
      <c r="C485" s="206"/>
      <c r="D485" s="206"/>
      <c r="E485" s="204" t="str">
        <f t="shared" si="7"/>
        <v/>
      </c>
      <c r="F485">
        <f>SUMIF($B$11:B485,"withdraw",$C$11:C485)-SUMIFS($C$11:C485,$B$11:B485,"deposit",$D$11:D485,"reinvestment")</f>
        <v>0</v>
      </c>
    </row>
    <row r="486" spans="1:6" ht="29.1" customHeight="1" x14ac:dyDescent="0.25">
      <c r="A486" s="206"/>
      <c r="B486" s="206"/>
      <c r="C486" s="206"/>
      <c r="D486" s="206"/>
      <c r="E486" s="204" t="str">
        <f t="shared" si="7"/>
        <v/>
      </c>
      <c r="F486">
        <f>SUMIF($B$11:B486,"withdraw",$C$11:C486)-SUMIFS($C$11:C486,$B$11:B486,"deposit",$D$11:D486,"reinvestment")</f>
        <v>0</v>
      </c>
    </row>
    <row r="487" spans="1:6" ht="29.1" customHeight="1" x14ac:dyDescent="0.25">
      <c r="A487" s="206"/>
      <c r="B487" s="206"/>
      <c r="C487" s="206"/>
      <c r="D487" s="206"/>
      <c r="E487" s="204" t="str">
        <f t="shared" si="7"/>
        <v/>
      </c>
      <c r="F487">
        <f>SUMIF($B$11:B487,"withdraw",$C$11:C487)-SUMIFS($C$11:C487,$B$11:B487,"deposit",$D$11:D487,"reinvestment")</f>
        <v>0</v>
      </c>
    </row>
    <row r="488" spans="1:6" ht="29.1" customHeight="1" x14ac:dyDescent="0.25">
      <c r="A488" s="206"/>
      <c r="B488" s="206"/>
      <c r="C488" s="206"/>
      <c r="D488" s="206"/>
      <c r="E488" s="204" t="str">
        <f t="shared" si="7"/>
        <v/>
      </c>
      <c r="F488">
        <f>SUMIF($B$11:B488,"withdraw",$C$11:C488)-SUMIFS($C$11:C488,$B$11:B488,"deposit",$D$11:D488,"reinvestment")</f>
        <v>0</v>
      </c>
    </row>
    <row r="489" spans="1:6" ht="29.1" customHeight="1" x14ac:dyDescent="0.25">
      <c r="A489" s="206"/>
      <c r="B489" s="206"/>
      <c r="C489" s="206"/>
      <c r="D489" s="206"/>
      <c r="E489" s="204" t="str">
        <f t="shared" si="7"/>
        <v/>
      </c>
      <c r="F489">
        <f>SUMIF($B$11:B489,"withdraw",$C$11:C489)-SUMIFS($C$11:C489,$B$11:B489,"deposit",$D$11:D489,"reinvestment")</f>
        <v>0</v>
      </c>
    </row>
    <row r="490" spans="1:6" ht="29.1" customHeight="1" x14ac:dyDescent="0.25">
      <c r="A490" s="206"/>
      <c r="B490" s="206"/>
      <c r="C490" s="206"/>
      <c r="D490" s="206"/>
      <c r="E490" s="204" t="str">
        <f t="shared" si="7"/>
        <v/>
      </c>
      <c r="F490">
        <f>SUMIF($B$11:B490,"withdraw",$C$11:C490)-SUMIFS($C$11:C490,$B$11:B490,"deposit",$D$11:D490,"reinvestment")</f>
        <v>0</v>
      </c>
    </row>
    <row r="491" spans="1:6" ht="29.1" customHeight="1" x14ac:dyDescent="0.25">
      <c r="A491" s="206"/>
      <c r="B491" s="206"/>
      <c r="C491" s="206"/>
      <c r="D491" s="206"/>
      <c r="E491" s="204" t="str">
        <f t="shared" si="7"/>
        <v/>
      </c>
      <c r="F491">
        <f>SUMIF($B$11:B491,"withdraw",$C$11:C491)-SUMIFS($C$11:C491,$B$11:B491,"deposit",$D$11:D491,"reinvestment")</f>
        <v>0</v>
      </c>
    </row>
    <row r="492" spans="1:6" ht="29.1" customHeight="1" x14ac:dyDescent="0.25">
      <c r="A492" s="206"/>
      <c r="B492" s="206"/>
      <c r="C492" s="206"/>
      <c r="D492" s="206"/>
      <c r="E492" s="204" t="str">
        <f t="shared" si="7"/>
        <v/>
      </c>
      <c r="F492">
        <f>SUMIF($B$11:B492,"withdraw",$C$11:C492)-SUMIFS($C$11:C492,$B$11:B492,"deposit",$D$11:D492,"reinvestment")</f>
        <v>0</v>
      </c>
    </row>
    <row r="493" spans="1:6" ht="29.1" customHeight="1" x14ac:dyDescent="0.25">
      <c r="A493" s="206"/>
      <c r="B493" s="206"/>
      <c r="C493" s="206"/>
      <c r="D493" s="206"/>
      <c r="E493" s="204" t="str">
        <f t="shared" si="7"/>
        <v/>
      </c>
      <c r="F493">
        <f>SUMIF($B$11:B493,"withdraw",$C$11:C493)-SUMIFS($C$11:C493,$B$11:B493,"deposit",$D$11:D493,"reinvestment")</f>
        <v>0</v>
      </c>
    </row>
    <row r="494" spans="1:6" ht="29.1" customHeight="1" x14ac:dyDescent="0.25">
      <c r="A494" s="206"/>
      <c r="B494" s="206"/>
      <c r="C494" s="206"/>
      <c r="D494" s="206"/>
      <c r="E494" s="204" t="str">
        <f t="shared" si="7"/>
        <v/>
      </c>
      <c r="F494">
        <f>SUMIF($B$11:B494,"withdraw",$C$11:C494)-SUMIFS($C$11:C494,$B$11:B494,"deposit",$D$11:D494,"reinvestment")</f>
        <v>0</v>
      </c>
    </row>
    <row r="495" spans="1:6" ht="29.1" customHeight="1" x14ac:dyDescent="0.25">
      <c r="A495" s="206"/>
      <c r="B495" s="206"/>
      <c r="C495" s="206"/>
      <c r="D495" s="206"/>
      <c r="E495" s="204" t="str">
        <f t="shared" si="7"/>
        <v/>
      </c>
      <c r="F495">
        <f>SUMIF($B$11:B495,"withdraw",$C$11:C495)-SUMIFS($C$11:C495,$B$11:B495,"deposit",$D$11:D495,"reinvestment")</f>
        <v>0</v>
      </c>
    </row>
    <row r="496" spans="1:6" ht="29.1" customHeight="1" x14ac:dyDescent="0.25">
      <c r="A496" s="206"/>
      <c r="B496" s="206"/>
      <c r="C496" s="206"/>
      <c r="D496" s="206"/>
      <c r="E496" s="204" t="str">
        <f t="shared" si="7"/>
        <v/>
      </c>
      <c r="F496">
        <f>SUMIF($B$11:B496,"withdraw",$C$11:C496)-SUMIFS($C$11:C496,$B$11:B496,"deposit",$D$11:D496,"reinvestment")</f>
        <v>0</v>
      </c>
    </row>
    <row r="497" spans="1:6" ht="29.1" customHeight="1" x14ac:dyDescent="0.25">
      <c r="A497" s="206"/>
      <c r="B497" s="206"/>
      <c r="C497" s="206"/>
      <c r="D497" s="206"/>
      <c r="E497" s="204" t="str">
        <f t="shared" si="7"/>
        <v/>
      </c>
      <c r="F497">
        <f>SUMIF($B$11:B497,"withdraw",$C$11:C497)-SUMIFS($C$11:C497,$B$11:B497,"deposit",$D$11:D497,"reinvestment")</f>
        <v>0</v>
      </c>
    </row>
    <row r="498" spans="1:6" ht="29.1" customHeight="1" x14ac:dyDescent="0.25">
      <c r="A498" s="206"/>
      <c r="B498" s="206"/>
      <c r="C498" s="206"/>
      <c r="D498" s="206"/>
      <c r="E498" s="204" t="str">
        <f t="shared" si="7"/>
        <v/>
      </c>
      <c r="F498">
        <f>SUMIF($B$11:B498,"withdraw",$C$11:C498)-SUMIFS($C$11:C498,$B$11:B498,"deposit",$D$11:D498,"reinvestment")</f>
        <v>0</v>
      </c>
    </row>
    <row r="499" spans="1:6" ht="29.1" customHeight="1" x14ac:dyDescent="0.25">
      <c r="A499" s="206"/>
      <c r="B499" s="206"/>
      <c r="C499" s="206"/>
      <c r="D499" s="206"/>
      <c r="E499" s="204" t="str">
        <f t="shared" si="7"/>
        <v/>
      </c>
      <c r="F499">
        <f>SUMIF($B$11:B499,"withdraw",$C$11:C499)-SUMIFS($C$11:C499,$B$11:B499,"deposit",$D$11:D499,"reinvestment")</f>
        <v>0</v>
      </c>
    </row>
    <row r="500" spans="1:6" ht="29.1" customHeight="1" x14ac:dyDescent="0.25">
      <c r="A500" s="206"/>
      <c r="B500" s="206"/>
      <c r="C500" s="206"/>
      <c r="D500" s="206"/>
      <c r="E500" s="204" t="str">
        <f t="shared" si="7"/>
        <v/>
      </c>
      <c r="F500">
        <f>SUMIF($B$11:B500,"withdraw",$C$11:C500)-SUMIFS($C$11:C500,$B$11:B500,"deposit",$D$11:D500,"reinvestment")</f>
        <v>0</v>
      </c>
    </row>
    <row r="501" spans="1:6" ht="29.1" customHeight="1" x14ac:dyDescent="0.25">
      <c r="A501" s="206"/>
      <c r="B501" s="206"/>
      <c r="C501" s="206"/>
      <c r="D501" s="206"/>
      <c r="E501" s="204" t="str">
        <f t="shared" si="7"/>
        <v/>
      </c>
      <c r="F501">
        <f>SUMIF($B$11:B501,"withdraw",$C$11:C501)-SUMIFS($C$11:C501,$B$11:B501,"deposit",$D$11:D501,"reinvestment")</f>
        <v>0</v>
      </c>
    </row>
    <row r="502" spans="1:6" ht="29.1" customHeight="1" x14ac:dyDescent="0.25">
      <c r="A502" s="206"/>
      <c r="B502" s="206"/>
      <c r="C502" s="206"/>
      <c r="D502" s="206"/>
      <c r="E502" s="204" t="str">
        <f t="shared" si="7"/>
        <v/>
      </c>
      <c r="F502">
        <f>SUMIF($B$11:B502,"withdraw",$C$11:C502)-SUMIFS($C$11:C502,$B$11:B502,"deposit",$D$11:D502,"reinvestment")</f>
        <v>0</v>
      </c>
    </row>
    <row r="503" spans="1:6" ht="29.1" customHeight="1" x14ac:dyDescent="0.25">
      <c r="A503" s="206"/>
      <c r="B503" s="206"/>
      <c r="C503" s="206"/>
      <c r="D503" s="206"/>
      <c r="E503" s="204" t="str">
        <f t="shared" si="7"/>
        <v/>
      </c>
      <c r="F503">
        <f>SUMIF($B$11:B503,"withdraw",$C$11:C503)-SUMIFS($C$11:C503,$B$11:B503,"deposit",$D$11:D503,"reinvestment")</f>
        <v>0</v>
      </c>
    </row>
    <row r="504" spans="1:6" ht="29.1" customHeight="1" x14ac:dyDescent="0.25">
      <c r="A504" s="206"/>
      <c r="B504" s="206"/>
      <c r="C504" s="206"/>
      <c r="D504" s="206"/>
      <c r="E504" s="204" t="str">
        <f t="shared" si="7"/>
        <v/>
      </c>
      <c r="F504">
        <f>SUMIF($B$11:B504,"withdraw",$C$11:C504)-SUMIFS($C$11:C504,$B$11:B504,"deposit",$D$11:D504,"reinvestment")</f>
        <v>0</v>
      </c>
    </row>
    <row r="505" spans="1:6" ht="29.1" customHeight="1" x14ac:dyDescent="0.25">
      <c r="A505" s="206"/>
      <c r="B505" s="206"/>
      <c r="C505" s="206"/>
      <c r="D505" s="206"/>
      <c r="E505" s="204" t="str">
        <f t="shared" si="7"/>
        <v/>
      </c>
      <c r="F505">
        <f>SUMIF($B$11:B505,"withdraw",$C$11:C505)-SUMIFS($C$11:C505,$B$11:B505,"deposit",$D$11:D505,"reinvestment")</f>
        <v>0</v>
      </c>
    </row>
    <row r="506" spans="1:6" ht="29.1" customHeight="1" x14ac:dyDescent="0.25">
      <c r="A506" s="206"/>
      <c r="B506" s="206"/>
      <c r="C506" s="206"/>
      <c r="D506" s="206"/>
      <c r="E506" s="204" t="str">
        <f t="shared" si="7"/>
        <v/>
      </c>
      <c r="F506">
        <f>SUMIF($B$11:B506,"withdraw",$C$11:C506)-SUMIFS($C$11:C506,$B$11:B506,"deposit",$D$11:D506,"reinvestment")</f>
        <v>0</v>
      </c>
    </row>
    <row r="507" spans="1:6" ht="29.1" customHeight="1" x14ac:dyDescent="0.25">
      <c r="A507" s="206"/>
      <c r="B507" s="206"/>
      <c r="C507" s="206"/>
      <c r="D507" s="206"/>
      <c r="E507" s="204" t="str">
        <f t="shared" si="7"/>
        <v/>
      </c>
      <c r="F507">
        <f>SUMIF($B$11:B507,"withdraw",$C$11:C507)-SUMIFS($C$11:C507,$B$11:B507,"deposit",$D$11:D507,"reinvestment")</f>
        <v>0</v>
      </c>
    </row>
    <row r="508" spans="1:6" ht="29.1" customHeight="1" x14ac:dyDescent="0.25">
      <c r="A508" s="206"/>
      <c r="B508" s="206"/>
      <c r="C508" s="206"/>
      <c r="D508" s="206"/>
      <c r="E508" s="204" t="str">
        <f t="shared" si="7"/>
        <v/>
      </c>
      <c r="F508">
        <f>SUMIF($B$11:B508,"withdraw",$C$11:C508)-SUMIFS($C$11:C508,$B$11:B508,"deposit",$D$11:D508,"reinvestment")</f>
        <v>0</v>
      </c>
    </row>
    <row r="509" spans="1:6" ht="29.1" customHeight="1" x14ac:dyDescent="0.25">
      <c r="A509" s="206"/>
      <c r="B509" s="206"/>
      <c r="C509" s="206"/>
      <c r="D509" s="206"/>
      <c r="E509" s="204" t="str">
        <f t="shared" si="7"/>
        <v/>
      </c>
      <c r="F509">
        <f>SUMIF($B$11:B509,"withdraw",$C$11:C509)-SUMIFS($C$11:C509,$B$11:B509,"deposit",$D$11:D509,"reinvestment")</f>
        <v>0</v>
      </c>
    </row>
    <row r="510" spans="1:6" ht="29.1" customHeight="1" x14ac:dyDescent="0.25">
      <c r="A510" s="206"/>
      <c r="B510" s="206"/>
      <c r="C510" s="206"/>
      <c r="D510" s="206"/>
      <c r="E510" s="204" t="str">
        <f t="shared" si="7"/>
        <v/>
      </c>
      <c r="F510">
        <f>SUMIF($B$11:B510,"withdraw",$C$11:C510)-SUMIFS($C$11:C510,$B$11:B510,"deposit",$D$11:D510,"reinvestment")</f>
        <v>0</v>
      </c>
    </row>
    <row r="511" spans="1:6" ht="29.1" customHeight="1" x14ac:dyDescent="0.25">
      <c r="A511" s="206"/>
      <c r="B511" s="206"/>
      <c r="C511" s="206"/>
      <c r="D511" s="206"/>
      <c r="E511" s="204" t="str">
        <f t="shared" si="7"/>
        <v/>
      </c>
      <c r="F511">
        <f>SUMIF($B$11:B511,"withdraw",$C$11:C511)-SUMIFS($C$11:C511,$B$11:B511,"deposit",$D$11:D511,"reinvestment")</f>
        <v>0</v>
      </c>
    </row>
    <row r="512" spans="1:6" ht="29.1" customHeight="1" x14ac:dyDescent="0.25">
      <c r="A512" s="206"/>
      <c r="B512" s="206"/>
      <c r="C512" s="206"/>
      <c r="D512" s="206"/>
      <c r="E512" s="204" t="str">
        <f t="shared" si="7"/>
        <v/>
      </c>
      <c r="F512">
        <f>SUMIF($B$11:B512,"withdraw",$C$11:C512)-SUMIFS($C$11:C512,$B$11:B512,"deposit",$D$11:D512,"reinvestment")</f>
        <v>0</v>
      </c>
    </row>
    <row r="513" spans="1:6" ht="29.1" customHeight="1" x14ac:dyDescent="0.25">
      <c r="A513" s="206"/>
      <c r="B513" s="206"/>
      <c r="C513" s="206"/>
      <c r="D513" s="206"/>
      <c r="E513" s="204" t="str">
        <f t="shared" si="7"/>
        <v/>
      </c>
      <c r="F513">
        <f>SUMIF($B$11:B513,"withdraw",$C$11:C513)-SUMIFS($C$11:C513,$B$11:B513,"deposit",$D$11:D513,"reinvestment")</f>
        <v>0</v>
      </c>
    </row>
    <row r="514" spans="1:6" ht="29.1" customHeight="1" x14ac:dyDescent="0.25">
      <c r="A514" s="206"/>
      <c r="B514" s="206"/>
      <c r="C514" s="206"/>
      <c r="D514" s="206"/>
      <c r="E514" s="204" t="str">
        <f t="shared" si="7"/>
        <v/>
      </c>
      <c r="F514">
        <f>SUMIF($B$11:B514,"withdraw",$C$11:C514)-SUMIFS($C$11:C514,$B$11:B514,"deposit",$D$11:D514,"reinvestment")</f>
        <v>0</v>
      </c>
    </row>
    <row r="515" spans="1:6" ht="29.1" customHeight="1" x14ac:dyDescent="0.25">
      <c r="A515" s="206"/>
      <c r="B515" s="206"/>
      <c r="C515" s="206"/>
      <c r="D515" s="206"/>
      <c r="E515" s="204" t="str">
        <f t="shared" si="7"/>
        <v/>
      </c>
      <c r="F515">
        <f>SUMIF($B$11:B515,"withdraw",$C$11:C515)-SUMIFS($C$11:C515,$B$11:B515,"deposit",$D$11:D515,"reinvestment")</f>
        <v>0</v>
      </c>
    </row>
    <row r="516" spans="1:6" ht="29.1" customHeight="1" x14ac:dyDescent="0.25">
      <c r="A516" s="206"/>
      <c r="B516" s="206"/>
      <c r="C516" s="206"/>
      <c r="D516" s="206"/>
      <c r="E516" s="204" t="str">
        <f t="shared" si="7"/>
        <v/>
      </c>
      <c r="F516">
        <f>SUMIF($B$11:B516,"withdraw",$C$11:C516)-SUMIFS($C$11:C516,$B$11:B516,"deposit",$D$11:D516,"reinvestment")</f>
        <v>0</v>
      </c>
    </row>
    <row r="517" spans="1:6" ht="29.1" customHeight="1" x14ac:dyDescent="0.25">
      <c r="A517" s="206"/>
      <c r="B517" s="206"/>
      <c r="C517" s="206"/>
      <c r="D517" s="206"/>
      <c r="E517" s="204" t="str">
        <f t="shared" si="7"/>
        <v/>
      </c>
      <c r="F517">
        <f>SUMIF($B$11:B517,"withdraw",$C$11:C517)-SUMIFS($C$11:C517,$B$11:B517,"deposit",$D$11:D517,"reinvestment")</f>
        <v>0</v>
      </c>
    </row>
    <row r="518" spans="1:6" ht="29.1" customHeight="1" x14ac:dyDescent="0.25">
      <c r="A518" s="206"/>
      <c r="B518" s="206"/>
      <c r="C518" s="206"/>
      <c r="D518" s="206"/>
      <c r="E518" s="204" t="str">
        <f t="shared" si="7"/>
        <v/>
      </c>
      <c r="F518">
        <f>SUMIF($B$11:B518,"withdraw",$C$11:C518)-SUMIFS($C$11:C518,$B$11:B518,"deposit",$D$11:D518,"reinvestment")</f>
        <v>0</v>
      </c>
    </row>
    <row r="519" spans="1:6" ht="29.1" customHeight="1" x14ac:dyDescent="0.25">
      <c r="A519" s="206"/>
      <c r="B519" s="206"/>
      <c r="C519" s="206"/>
      <c r="D519" s="206"/>
      <c r="E519" s="204" t="str">
        <f t="shared" si="7"/>
        <v/>
      </c>
      <c r="F519">
        <f>SUMIF($B$11:B519,"withdraw",$C$11:C519)-SUMIFS($C$11:C519,$B$11:B519,"deposit",$D$11:D519,"reinvestment")</f>
        <v>0</v>
      </c>
    </row>
    <row r="520" spans="1:6" ht="29.1" customHeight="1" x14ac:dyDescent="0.25">
      <c r="A520" s="206"/>
      <c r="B520" s="206"/>
      <c r="C520" s="206"/>
      <c r="D520" s="206"/>
      <c r="E520" s="204" t="str">
        <f t="shared" si="7"/>
        <v/>
      </c>
      <c r="F520">
        <f>SUMIF($B$11:B520,"withdraw",$C$11:C520)-SUMIFS($C$11:C520,$B$11:B520,"deposit",$D$11:D520,"reinvestment")</f>
        <v>0</v>
      </c>
    </row>
    <row r="521" spans="1:6" ht="29.1" customHeight="1" x14ac:dyDescent="0.25">
      <c r="A521" s="206"/>
      <c r="B521" s="206"/>
      <c r="C521" s="206"/>
      <c r="D521" s="206"/>
      <c r="E521" s="204" t="str">
        <f t="shared" si="7"/>
        <v/>
      </c>
      <c r="F521">
        <f>SUMIF($B$11:B521,"withdraw",$C$11:C521)-SUMIFS($C$11:C521,$B$11:B521,"deposit",$D$11:D521,"reinvestment")</f>
        <v>0</v>
      </c>
    </row>
    <row r="522" spans="1:6" ht="29.1" customHeight="1" x14ac:dyDescent="0.25">
      <c r="A522" s="206"/>
      <c r="B522" s="206"/>
      <c r="C522" s="206"/>
      <c r="D522" s="206"/>
      <c r="E522" s="204" t="str">
        <f t="shared" si="7"/>
        <v/>
      </c>
      <c r="F522">
        <f>SUMIF($B$11:B522,"withdraw",$C$11:C522)-SUMIFS($C$11:C522,$B$11:B522,"deposit",$D$11:D522,"reinvestment")</f>
        <v>0</v>
      </c>
    </row>
    <row r="523" spans="1:6" ht="29.1" customHeight="1" x14ac:dyDescent="0.25">
      <c r="A523" s="206"/>
      <c r="B523" s="206"/>
      <c r="C523" s="206"/>
      <c r="D523" s="206"/>
      <c r="E523" s="204" t="str">
        <f t="shared" si="7"/>
        <v/>
      </c>
      <c r="F523">
        <f>SUMIF($B$11:B523,"withdraw",$C$11:C523)-SUMIFS($C$11:C523,$B$11:B523,"deposit",$D$11:D523,"reinvestment")</f>
        <v>0</v>
      </c>
    </row>
    <row r="524" spans="1:6" ht="29.1" customHeight="1" x14ac:dyDescent="0.25">
      <c r="A524" s="206"/>
      <c r="B524" s="206"/>
      <c r="C524" s="206"/>
      <c r="D524" s="206"/>
      <c r="E524" s="204" t="str">
        <f t="shared" si="7"/>
        <v/>
      </c>
      <c r="F524">
        <f>SUMIF($B$11:B524,"withdraw",$C$11:C524)-SUMIFS($C$11:C524,$B$11:B524,"deposit",$D$11:D524,"reinvestment")</f>
        <v>0</v>
      </c>
    </row>
    <row r="525" spans="1:6" ht="29.1" customHeight="1" x14ac:dyDescent="0.25">
      <c r="A525" s="206"/>
      <c r="B525" s="206"/>
      <c r="C525" s="206"/>
      <c r="D525" s="206"/>
      <c r="E525" s="204" t="str">
        <f t="shared" ref="E525:E588" si="8">IF(AND(C525&gt;F524,D525="reinvestment"),"You cannot reinvest more than is withdrawn and available.","")</f>
        <v/>
      </c>
      <c r="F525">
        <f>SUMIF($B$11:B525,"withdraw",$C$11:C525)-SUMIFS($C$11:C525,$B$11:B525,"deposit",$D$11:D525,"reinvestment")</f>
        <v>0</v>
      </c>
    </row>
    <row r="526" spans="1:6" ht="29.1" customHeight="1" x14ac:dyDescent="0.25">
      <c r="A526" s="206"/>
      <c r="B526" s="206"/>
      <c r="C526" s="206"/>
      <c r="D526" s="206"/>
      <c r="E526" s="204" t="str">
        <f t="shared" si="8"/>
        <v/>
      </c>
      <c r="F526">
        <f>SUMIF($B$11:B526,"withdraw",$C$11:C526)-SUMIFS($C$11:C526,$B$11:B526,"deposit",$D$11:D526,"reinvestment")</f>
        <v>0</v>
      </c>
    </row>
    <row r="527" spans="1:6" ht="29.1" customHeight="1" x14ac:dyDescent="0.25">
      <c r="A527" s="206"/>
      <c r="B527" s="206"/>
      <c r="C527" s="206"/>
      <c r="D527" s="206"/>
      <c r="E527" s="204" t="str">
        <f t="shared" si="8"/>
        <v/>
      </c>
      <c r="F527">
        <f>SUMIF($B$11:B527,"withdraw",$C$11:C527)-SUMIFS($C$11:C527,$B$11:B527,"deposit",$D$11:D527,"reinvestment")</f>
        <v>0</v>
      </c>
    </row>
    <row r="528" spans="1:6" ht="29.1" customHeight="1" x14ac:dyDescent="0.25">
      <c r="A528" s="206"/>
      <c r="B528" s="206"/>
      <c r="C528" s="206"/>
      <c r="D528" s="206"/>
      <c r="E528" s="204" t="str">
        <f t="shared" si="8"/>
        <v/>
      </c>
      <c r="F528">
        <f>SUMIF($B$11:B528,"withdraw",$C$11:C528)-SUMIFS($C$11:C528,$B$11:B528,"deposit",$D$11:D528,"reinvestment")</f>
        <v>0</v>
      </c>
    </row>
    <row r="529" spans="1:6" ht="29.1" customHeight="1" x14ac:dyDescent="0.25">
      <c r="A529" s="206"/>
      <c r="B529" s="206"/>
      <c r="C529" s="206"/>
      <c r="D529" s="206"/>
      <c r="E529" s="204" t="str">
        <f t="shared" si="8"/>
        <v/>
      </c>
      <c r="F529">
        <f>SUMIF($B$11:B529,"withdraw",$C$11:C529)-SUMIFS($C$11:C529,$B$11:B529,"deposit",$D$11:D529,"reinvestment")</f>
        <v>0</v>
      </c>
    </row>
    <row r="530" spans="1:6" ht="29.1" customHeight="1" x14ac:dyDescent="0.25">
      <c r="A530" s="206"/>
      <c r="B530" s="206"/>
      <c r="C530" s="206"/>
      <c r="D530" s="206"/>
      <c r="E530" s="204" t="str">
        <f t="shared" si="8"/>
        <v/>
      </c>
      <c r="F530">
        <f>SUMIF($B$11:B530,"withdraw",$C$11:C530)-SUMIFS($C$11:C530,$B$11:B530,"deposit",$D$11:D530,"reinvestment")</f>
        <v>0</v>
      </c>
    </row>
    <row r="531" spans="1:6" ht="29.1" customHeight="1" x14ac:dyDescent="0.25">
      <c r="A531" s="206"/>
      <c r="B531" s="206"/>
      <c r="C531" s="206"/>
      <c r="D531" s="206"/>
      <c r="E531" s="204" t="str">
        <f t="shared" si="8"/>
        <v/>
      </c>
      <c r="F531">
        <f>SUMIF($B$11:B531,"withdraw",$C$11:C531)-SUMIFS($C$11:C531,$B$11:B531,"deposit",$D$11:D531,"reinvestment")</f>
        <v>0</v>
      </c>
    </row>
    <row r="532" spans="1:6" ht="29.1" customHeight="1" x14ac:dyDescent="0.25">
      <c r="A532" s="206"/>
      <c r="B532" s="206"/>
      <c r="C532" s="206"/>
      <c r="D532" s="206"/>
      <c r="E532" s="204" t="str">
        <f t="shared" si="8"/>
        <v/>
      </c>
      <c r="F532">
        <f>SUMIF($B$11:B532,"withdraw",$C$11:C532)-SUMIFS($C$11:C532,$B$11:B532,"deposit",$D$11:D532,"reinvestment")</f>
        <v>0</v>
      </c>
    </row>
    <row r="533" spans="1:6" ht="29.1" customHeight="1" x14ac:dyDescent="0.25">
      <c r="A533" s="206"/>
      <c r="B533" s="206"/>
      <c r="C533" s="206"/>
      <c r="D533" s="206"/>
      <c r="E533" s="204" t="str">
        <f t="shared" si="8"/>
        <v/>
      </c>
      <c r="F533">
        <f>SUMIF($B$11:B533,"withdraw",$C$11:C533)-SUMIFS($C$11:C533,$B$11:B533,"deposit",$D$11:D533,"reinvestment")</f>
        <v>0</v>
      </c>
    </row>
    <row r="534" spans="1:6" ht="29.1" customHeight="1" x14ac:dyDescent="0.25">
      <c r="A534" s="206"/>
      <c r="B534" s="206"/>
      <c r="C534" s="206"/>
      <c r="D534" s="206"/>
      <c r="E534" s="204" t="str">
        <f t="shared" si="8"/>
        <v/>
      </c>
      <c r="F534">
        <f>SUMIF($B$11:B534,"withdraw",$C$11:C534)-SUMIFS($C$11:C534,$B$11:B534,"deposit",$D$11:D534,"reinvestment")</f>
        <v>0</v>
      </c>
    </row>
    <row r="535" spans="1:6" ht="29.1" customHeight="1" x14ac:dyDescent="0.25">
      <c r="A535" s="206"/>
      <c r="B535" s="206"/>
      <c r="C535" s="206"/>
      <c r="D535" s="206"/>
      <c r="E535" s="204" t="str">
        <f t="shared" si="8"/>
        <v/>
      </c>
      <c r="F535">
        <f>SUMIF($B$11:B535,"withdraw",$C$11:C535)-SUMIFS($C$11:C535,$B$11:B535,"deposit",$D$11:D535,"reinvestment")</f>
        <v>0</v>
      </c>
    </row>
    <row r="536" spans="1:6" ht="29.1" customHeight="1" x14ac:dyDescent="0.25">
      <c r="A536" s="206"/>
      <c r="B536" s="206"/>
      <c r="C536" s="206"/>
      <c r="D536" s="206"/>
      <c r="E536" s="204" t="str">
        <f t="shared" si="8"/>
        <v/>
      </c>
      <c r="F536">
        <f>SUMIF($B$11:B536,"withdraw",$C$11:C536)-SUMIFS($C$11:C536,$B$11:B536,"deposit",$D$11:D536,"reinvestment")</f>
        <v>0</v>
      </c>
    </row>
    <row r="537" spans="1:6" ht="29.1" customHeight="1" x14ac:dyDescent="0.25">
      <c r="A537" s="206"/>
      <c r="B537" s="206"/>
      <c r="C537" s="206"/>
      <c r="D537" s="206"/>
      <c r="E537" s="204" t="str">
        <f t="shared" si="8"/>
        <v/>
      </c>
      <c r="F537">
        <f>SUMIF($B$11:B537,"withdraw",$C$11:C537)-SUMIFS($C$11:C537,$B$11:B537,"deposit",$D$11:D537,"reinvestment")</f>
        <v>0</v>
      </c>
    </row>
    <row r="538" spans="1:6" ht="29.1" customHeight="1" x14ac:dyDescent="0.25">
      <c r="A538" s="206"/>
      <c r="B538" s="206"/>
      <c r="C538" s="206"/>
      <c r="D538" s="206"/>
      <c r="E538" s="204" t="str">
        <f t="shared" si="8"/>
        <v/>
      </c>
      <c r="F538">
        <f>SUMIF($B$11:B538,"withdraw",$C$11:C538)-SUMIFS($C$11:C538,$B$11:B538,"deposit",$D$11:D538,"reinvestment")</f>
        <v>0</v>
      </c>
    </row>
    <row r="539" spans="1:6" ht="29.1" customHeight="1" x14ac:dyDescent="0.25">
      <c r="A539" s="206"/>
      <c r="B539" s="206"/>
      <c r="C539" s="206"/>
      <c r="D539" s="206"/>
      <c r="E539" s="204" t="str">
        <f t="shared" si="8"/>
        <v/>
      </c>
      <c r="F539">
        <f>SUMIF($B$11:B539,"withdraw",$C$11:C539)-SUMIFS($C$11:C539,$B$11:B539,"deposit",$D$11:D539,"reinvestment")</f>
        <v>0</v>
      </c>
    </row>
    <row r="540" spans="1:6" ht="29.1" customHeight="1" x14ac:dyDescent="0.25">
      <c r="A540" s="206"/>
      <c r="B540" s="206"/>
      <c r="C540" s="206"/>
      <c r="D540" s="206"/>
      <c r="E540" s="204" t="str">
        <f t="shared" si="8"/>
        <v/>
      </c>
      <c r="F540">
        <f>SUMIF($B$11:B540,"withdraw",$C$11:C540)-SUMIFS($C$11:C540,$B$11:B540,"deposit",$D$11:D540,"reinvestment")</f>
        <v>0</v>
      </c>
    </row>
    <row r="541" spans="1:6" ht="29.1" customHeight="1" x14ac:dyDescent="0.25">
      <c r="A541" s="206"/>
      <c r="B541" s="206"/>
      <c r="C541" s="206"/>
      <c r="D541" s="206"/>
      <c r="E541" s="204" t="str">
        <f t="shared" si="8"/>
        <v/>
      </c>
      <c r="F541">
        <f>SUMIF($B$11:B541,"withdraw",$C$11:C541)-SUMIFS($C$11:C541,$B$11:B541,"deposit",$D$11:D541,"reinvestment")</f>
        <v>0</v>
      </c>
    </row>
    <row r="542" spans="1:6" ht="29.1" customHeight="1" x14ac:dyDescent="0.25">
      <c r="A542" s="206"/>
      <c r="B542" s="206"/>
      <c r="C542" s="206"/>
      <c r="D542" s="206"/>
      <c r="E542" s="204" t="str">
        <f t="shared" si="8"/>
        <v/>
      </c>
      <c r="F542">
        <f>SUMIF($B$11:B542,"withdraw",$C$11:C542)-SUMIFS($C$11:C542,$B$11:B542,"deposit",$D$11:D542,"reinvestment")</f>
        <v>0</v>
      </c>
    </row>
    <row r="543" spans="1:6" ht="29.1" customHeight="1" x14ac:dyDescent="0.25">
      <c r="A543" s="206"/>
      <c r="B543" s="206"/>
      <c r="C543" s="206"/>
      <c r="D543" s="206"/>
      <c r="E543" s="204" t="str">
        <f t="shared" si="8"/>
        <v/>
      </c>
      <c r="F543">
        <f>SUMIF($B$11:B543,"withdraw",$C$11:C543)-SUMIFS($C$11:C543,$B$11:B543,"deposit",$D$11:D543,"reinvestment")</f>
        <v>0</v>
      </c>
    </row>
    <row r="544" spans="1:6" ht="29.1" customHeight="1" x14ac:dyDescent="0.25">
      <c r="A544" s="206"/>
      <c r="B544" s="206"/>
      <c r="C544" s="206"/>
      <c r="D544" s="206"/>
      <c r="E544" s="204" t="str">
        <f t="shared" si="8"/>
        <v/>
      </c>
      <c r="F544">
        <f>SUMIF($B$11:B544,"withdraw",$C$11:C544)-SUMIFS($C$11:C544,$B$11:B544,"deposit",$D$11:D544,"reinvestment")</f>
        <v>0</v>
      </c>
    </row>
    <row r="545" spans="1:6" ht="29.1" customHeight="1" x14ac:dyDescent="0.25">
      <c r="A545" s="206"/>
      <c r="B545" s="206"/>
      <c r="C545" s="206"/>
      <c r="D545" s="206"/>
      <c r="E545" s="204" t="str">
        <f t="shared" si="8"/>
        <v/>
      </c>
      <c r="F545">
        <f>SUMIF($B$11:B545,"withdraw",$C$11:C545)-SUMIFS($C$11:C545,$B$11:B545,"deposit",$D$11:D545,"reinvestment")</f>
        <v>0</v>
      </c>
    </row>
    <row r="546" spans="1:6" ht="29.1" customHeight="1" x14ac:dyDescent="0.25">
      <c r="A546" s="206"/>
      <c r="B546" s="206"/>
      <c r="C546" s="206"/>
      <c r="D546" s="206"/>
      <c r="E546" s="204" t="str">
        <f t="shared" si="8"/>
        <v/>
      </c>
      <c r="F546">
        <f>SUMIF($B$11:B546,"withdraw",$C$11:C546)-SUMIFS($C$11:C546,$B$11:B546,"deposit",$D$11:D546,"reinvestment")</f>
        <v>0</v>
      </c>
    </row>
    <row r="547" spans="1:6" ht="29.1" customHeight="1" x14ac:dyDescent="0.25">
      <c r="A547" s="206"/>
      <c r="B547" s="206"/>
      <c r="C547" s="206"/>
      <c r="D547" s="206"/>
      <c r="E547" s="204" t="str">
        <f t="shared" si="8"/>
        <v/>
      </c>
      <c r="F547">
        <f>SUMIF($B$11:B547,"withdraw",$C$11:C547)-SUMIFS($C$11:C547,$B$11:B547,"deposit",$D$11:D547,"reinvestment")</f>
        <v>0</v>
      </c>
    </row>
    <row r="548" spans="1:6" ht="29.1" customHeight="1" x14ac:dyDescent="0.25">
      <c r="A548" s="206"/>
      <c r="B548" s="206"/>
      <c r="C548" s="206"/>
      <c r="D548" s="206"/>
      <c r="E548" s="204" t="str">
        <f t="shared" si="8"/>
        <v/>
      </c>
      <c r="F548">
        <f>SUMIF($B$11:B548,"withdraw",$C$11:C548)-SUMIFS($C$11:C548,$B$11:B548,"deposit",$D$11:D548,"reinvestment")</f>
        <v>0</v>
      </c>
    </row>
    <row r="549" spans="1:6" ht="29.1" customHeight="1" x14ac:dyDescent="0.25">
      <c r="A549" s="206"/>
      <c r="B549" s="206"/>
      <c r="C549" s="206"/>
      <c r="D549" s="206"/>
      <c r="E549" s="204" t="str">
        <f t="shared" si="8"/>
        <v/>
      </c>
      <c r="F549">
        <f>SUMIF($B$11:B549,"withdraw",$C$11:C549)-SUMIFS($C$11:C549,$B$11:B549,"deposit",$D$11:D549,"reinvestment")</f>
        <v>0</v>
      </c>
    </row>
    <row r="550" spans="1:6" ht="29.1" customHeight="1" x14ac:dyDescent="0.25">
      <c r="A550" s="206"/>
      <c r="B550" s="206"/>
      <c r="C550" s="206"/>
      <c r="D550" s="206"/>
      <c r="E550" s="204" t="str">
        <f t="shared" si="8"/>
        <v/>
      </c>
      <c r="F550">
        <f>SUMIF($B$11:B550,"withdraw",$C$11:C550)-SUMIFS($C$11:C550,$B$11:B550,"deposit",$D$11:D550,"reinvestment")</f>
        <v>0</v>
      </c>
    </row>
    <row r="551" spans="1:6" ht="29.1" customHeight="1" x14ac:dyDescent="0.25">
      <c r="A551" s="206"/>
      <c r="B551" s="206"/>
      <c r="C551" s="206"/>
      <c r="D551" s="206"/>
      <c r="E551" s="204" t="str">
        <f t="shared" si="8"/>
        <v/>
      </c>
      <c r="F551">
        <f>SUMIF($B$11:B551,"withdraw",$C$11:C551)-SUMIFS($C$11:C551,$B$11:B551,"deposit",$D$11:D551,"reinvestment")</f>
        <v>0</v>
      </c>
    </row>
    <row r="552" spans="1:6" ht="29.1" customHeight="1" x14ac:dyDescent="0.25">
      <c r="A552" s="206"/>
      <c r="B552" s="206"/>
      <c r="C552" s="206"/>
      <c r="D552" s="206"/>
      <c r="E552" s="204" t="str">
        <f t="shared" si="8"/>
        <v/>
      </c>
      <c r="F552">
        <f>SUMIF($B$11:B552,"withdraw",$C$11:C552)-SUMIFS($C$11:C552,$B$11:B552,"deposit",$D$11:D552,"reinvestment")</f>
        <v>0</v>
      </c>
    </row>
    <row r="553" spans="1:6" ht="29.1" customHeight="1" x14ac:dyDescent="0.25">
      <c r="A553" s="206"/>
      <c r="B553" s="206"/>
      <c r="C553" s="206"/>
      <c r="D553" s="206"/>
      <c r="E553" s="204" t="str">
        <f t="shared" si="8"/>
        <v/>
      </c>
      <c r="F553">
        <f>SUMIF($B$11:B553,"withdraw",$C$11:C553)-SUMIFS($C$11:C553,$B$11:B553,"deposit",$D$11:D553,"reinvestment")</f>
        <v>0</v>
      </c>
    </row>
    <row r="554" spans="1:6" ht="29.1" customHeight="1" x14ac:dyDescent="0.25">
      <c r="A554" s="206"/>
      <c r="B554" s="206"/>
      <c r="C554" s="206"/>
      <c r="D554" s="206"/>
      <c r="E554" s="204" t="str">
        <f t="shared" si="8"/>
        <v/>
      </c>
      <c r="F554">
        <f>SUMIF($B$11:B554,"withdraw",$C$11:C554)-SUMIFS($C$11:C554,$B$11:B554,"deposit",$D$11:D554,"reinvestment")</f>
        <v>0</v>
      </c>
    </row>
    <row r="555" spans="1:6" ht="29.1" customHeight="1" x14ac:dyDescent="0.25">
      <c r="A555" s="206"/>
      <c r="B555" s="206"/>
      <c r="C555" s="206"/>
      <c r="D555" s="206"/>
      <c r="E555" s="204" t="str">
        <f t="shared" si="8"/>
        <v/>
      </c>
      <c r="F555">
        <f>SUMIF($B$11:B555,"withdraw",$C$11:C555)-SUMIFS($C$11:C555,$B$11:B555,"deposit",$D$11:D555,"reinvestment")</f>
        <v>0</v>
      </c>
    </row>
    <row r="556" spans="1:6" ht="29.1" customHeight="1" x14ac:dyDescent="0.25">
      <c r="A556" s="206"/>
      <c r="B556" s="206"/>
      <c r="C556" s="206"/>
      <c r="D556" s="206"/>
      <c r="E556" s="204" t="str">
        <f t="shared" si="8"/>
        <v/>
      </c>
      <c r="F556">
        <f>SUMIF($B$11:B556,"withdraw",$C$11:C556)-SUMIFS($C$11:C556,$B$11:B556,"deposit",$D$11:D556,"reinvestment")</f>
        <v>0</v>
      </c>
    </row>
    <row r="557" spans="1:6" ht="29.1" customHeight="1" x14ac:dyDescent="0.25">
      <c r="A557" s="206"/>
      <c r="B557" s="206"/>
      <c r="C557" s="206"/>
      <c r="D557" s="206"/>
      <c r="E557" s="204" t="str">
        <f t="shared" si="8"/>
        <v/>
      </c>
      <c r="F557">
        <f>SUMIF($B$11:B557,"withdraw",$C$11:C557)-SUMIFS($C$11:C557,$B$11:B557,"deposit",$D$11:D557,"reinvestment")</f>
        <v>0</v>
      </c>
    </row>
    <row r="558" spans="1:6" ht="29.1" customHeight="1" x14ac:dyDescent="0.25">
      <c r="A558" s="206"/>
      <c r="B558" s="206"/>
      <c r="C558" s="206"/>
      <c r="D558" s="206"/>
      <c r="E558" s="204" t="str">
        <f t="shared" si="8"/>
        <v/>
      </c>
      <c r="F558">
        <f>SUMIF($B$11:B558,"withdraw",$C$11:C558)-SUMIFS($C$11:C558,$B$11:B558,"deposit",$D$11:D558,"reinvestment")</f>
        <v>0</v>
      </c>
    </row>
    <row r="559" spans="1:6" ht="29.1" customHeight="1" x14ac:dyDescent="0.25">
      <c r="A559" s="206"/>
      <c r="B559" s="206"/>
      <c r="C559" s="206"/>
      <c r="D559" s="206"/>
      <c r="E559" s="204" t="str">
        <f t="shared" si="8"/>
        <v/>
      </c>
      <c r="F559">
        <f>SUMIF($B$11:B559,"withdraw",$C$11:C559)-SUMIFS($C$11:C559,$B$11:B559,"deposit",$D$11:D559,"reinvestment")</f>
        <v>0</v>
      </c>
    </row>
    <row r="560" spans="1:6" ht="29.1" customHeight="1" x14ac:dyDescent="0.25">
      <c r="A560" s="206"/>
      <c r="B560" s="206"/>
      <c r="C560" s="206"/>
      <c r="D560" s="206"/>
      <c r="E560" s="204" t="str">
        <f t="shared" si="8"/>
        <v/>
      </c>
      <c r="F560">
        <f>SUMIF($B$11:B560,"withdraw",$C$11:C560)-SUMIFS($C$11:C560,$B$11:B560,"deposit",$D$11:D560,"reinvestment")</f>
        <v>0</v>
      </c>
    </row>
    <row r="561" spans="1:6" ht="29.1" customHeight="1" x14ac:dyDescent="0.25">
      <c r="A561" s="206"/>
      <c r="B561" s="206"/>
      <c r="C561" s="206"/>
      <c r="D561" s="206"/>
      <c r="E561" s="204" t="str">
        <f t="shared" si="8"/>
        <v/>
      </c>
      <c r="F561">
        <f>SUMIF($B$11:B561,"withdraw",$C$11:C561)-SUMIFS($C$11:C561,$B$11:B561,"deposit",$D$11:D561,"reinvestment")</f>
        <v>0</v>
      </c>
    </row>
    <row r="562" spans="1:6" ht="29.1" customHeight="1" x14ac:dyDescent="0.25">
      <c r="A562" s="206"/>
      <c r="B562" s="206"/>
      <c r="C562" s="206"/>
      <c r="D562" s="206"/>
      <c r="E562" s="204" t="str">
        <f t="shared" si="8"/>
        <v/>
      </c>
      <c r="F562">
        <f>SUMIF($B$11:B562,"withdraw",$C$11:C562)-SUMIFS($C$11:C562,$B$11:B562,"deposit",$D$11:D562,"reinvestment")</f>
        <v>0</v>
      </c>
    </row>
    <row r="563" spans="1:6" ht="29.1" customHeight="1" x14ac:dyDescent="0.25">
      <c r="A563" s="206"/>
      <c r="B563" s="206"/>
      <c r="C563" s="206"/>
      <c r="D563" s="206"/>
      <c r="E563" s="204" t="str">
        <f t="shared" si="8"/>
        <v/>
      </c>
      <c r="F563">
        <f>SUMIF($B$11:B563,"withdraw",$C$11:C563)-SUMIFS($C$11:C563,$B$11:B563,"deposit",$D$11:D563,"reinvestment")</f>
        <v>0</v>
      </c>
    </row>
    <row r="564" spans="1:6" ht="29.1" customHeight="1" x14ac:dyDescent="0.25">
      <c r="A564" s="206"/>
      <c r="B564" s="206"/>
      <c r="C564" s="206"/>
      <c r="D564" s="206"/>
      <c r="E564" s="204" t="str">
        <f t="shared" si="8"/>
        <v/>
      </c>
      <c r="F564">
        <f>SUMIF($B$11:B564,"withdraw",$C$11:C564)-SUMIFS($C$11:C564,$B$11:B564,"deposit",$D$11:D564,"reinvestment")</f>
        <v>0</v>
      </c>
    </row>
    <row r="565" spans="1:6" ht="29.1" customHeight="1" x14ac:dyDescent="0.25">
      <c r="A565" s="206"/>
      <c r="B565" s="206"/>
      <c r="C565" s="206"/>
      <c r="D565" s="206"/>
      <c r="E565" s="204" t="str">
        <f t="shared" si="8"/>
        <v/>
      </c>
      <c r="F565">
        <f>SUMIF($B$11:B565,"withdraw",$C$11:C565)-SUMIFS($C$11:C565,$B$11:B565,"deposit",$D$11:D565,"reinvestment")</f>
        <v>0</v>
      </c>
    </row>
    <row r="566" spans="1:6" ht="29.1" customHeight="1" x14ac:dyDescent="0.25">
      <c r="A566" s="206"/>
      <c r="B566" s="206"/>
      <c r="C566" s="206"/>
      <c r="D566" s="206"/>
      <c r="E566" s="204" t="str">
        <f t="shared" si="8"/>
        <v/>
      </c>
      <c r="F566">
        <f>SUMIF($B$11:B566,"withdraw",$C$11:C566)-SUMIFS($C$11:C566,$B$11:B566,"deposit",$D$11:D566,"reinvestment")</f>
        <v>0</v>
      </c>
    </row>
    <row r="567" spans="1:6" ht="29.1" customHeight="1" x14ac:dyDescent="0.25">
      <c r="A567" s="206"/>
      <c r="B567" s="206"/>
      <c r="C567" s="206"/>
      <c r="D567" s="206"/>
      <c r="E567" s="204" t="str">
        <f t="shared" si="8"/>
        <v/>
      </c>
      <c r="F567">
        <f>SUMIF($B$11:B567,"withdraw",$C$11:C567)-SUMIFS($C$11:C567,$B$11:B567,"deposit",$D$11:D567,"reinvestment")</f>
        <v>0</v>
      </c>
    </row>
    <row r="568" spans="1:6" ht="29.1" customHeight="1" x14ac:dyDescent="0.25">
      <c r="A568" s="206"/>
      <c r="B568" s="206"/>
      <c r="C568" s="206"/>
      <c r="D568" s="206"/>
      <c r="E568" s="204" t="str">
        <f t="shared" si="8"/>
        <v/>
      </c>
      <c r="F568">
        <f>SUMIF($B$11:B568,"withdraw",$C$11:C568)-SUMIFS($C$11:C568,$B$11:B568,"deposit",$D$11:D568,"reinvestment")</f>
        <v>0</v>
      </c>
    </row>
    <row r="569" spans="1:6" ht="29.1" customHeight="1" x14ac:dyDescent="0.25">
      <c r="A569" s="206"/>
      <c r="B569" s="206"/>
      <c r="C569" s="206"/>
      <c r="D569" s="206"/>
      <c r="E569" s="204" t="str">
        <f t="shared" si="8"/>
        <v/>
      </c>
      <c r="F569">
        <f>SUMIF($B$11:B569,"withdraw",$C$11:C569)-SUMIFS($C$11:C569,$B$11:B569,"deposit",$D$11:D569,"reinvestment")</f>
        <v>0</v>
      </c>
    </row>
    <row r="570" spans="1:6" ht="29.1" customHeight="1" x14ac:dyDescent="0.25">
      <c r="A570" s="206"/>
      <c r="B570" s="206"/>
      <c r="C570" s="206"/>
      <c r="D570" s="206"/>
      <c r="E570" s="204" t="str">
        <f t="shared" si="8"/>
        <v/>
      </c>
      <c r="F570">
        <f>SUMIF($B$11:B570,"withdraw",$C$11:C570)-SUMIFS($C$11:C570,$B$11:B570,"deposit",$D$11:D570,"reinvestment")</f>
        <v>0</v>
      </c>
    </row>
    <row r="571" spans="1:6" ht="29.1" customHeight="1" x14ac:dyDescent="0.25">
      <c r="A571" s="206"/>
      <c r="B571" s="206"/>
      <c r="C571" s="206"/>
      <c r="D571" s="206"/>
      <c r="E571" s="204" t="str">
        <f t="shared" si="8"/>
        <v/>
      </c>
      <c r="F571">
        <f>SUMIF($B$11:B571,"withdraw",$C$11:C571)-SUMIFS($C$11:C571,$B$11:B571,"deposit",$D$11:D571,"reinvestment")</f>
        <v>0</v>
      </c>
    </row>
    <row r="572" spans="1:6" ht="29.1" customHeight="1" x14ac:dyDescent="0.25">
      <c r="A572" s="206"/>
      <c r="B572" s="206"/>
      <c r="C572" s="206"/>
      <c r="D572" s="206"/>
      <c r="E572" s="204" t="str">
        <f t="shared" si="8"/>
        <v/>
      </c>
      <c r="F572">
        <f>SUMIF($B$11:B572,"withdraw",$C$11:C572)-SUMIFS($C$11:C572,$B$11:B572,"deposit",$D$11:D572,"reinvestment")</f>
        <v>0</v>
      </c>
    </row>
    <row r="573" spans="1:6" ht="29.1" customHeight="1" x14ac:dyDescent="0.25">
      <c r="A573" s="206"/>
      <c r="B573" s="206"/>
      <c r="C573" s="206"/>
      <c r="D573" s="206"/>
      <c r="E573" s="204" t="str">
        <f t="shared" si="8"/>
        <v/>
      </c>
      <c r="F573">
        <f>SUMIF($B$11:B573,"withdraw",$C$11:C573)-SUMIFS($C$11:C573,$B$11:B573,"deposit",$D$11:D573,"reinvestment")</f>
        <v>0</v>
      </c>
    </row>
    <row r="574" spans="1:6" ht="29.1" customHeight="1" x14ac:dyDescent="0.25">
      <c r="A574" s="206"/>
      <c r="B574" s="206"/>
      <c r="C574" s="206"/>
      <c r="D574" s="206"/>
      <c r="E574" s="204" t="str">
        <f t="shared" si="8"/>
        <v/>
      </c>
      <c r="F574">
        <f>SUMIF($B$11:B574,"withdraw",$C$11:C574)-SUMIFS($C$11:C574,$B$11:B574,"deposit",$D$11:D574,"reinvestment")</f>
        <v>0</v>
      </c>
    </row>
    <row r="575" spans="1:6" ht="29.1" customHeight="1" x14ac:dyDescent="0.25">
      <c r="A575" s="206"/>
      <c r="B575" s="206"/>
      <c r="C575" s="206"/>
      <c r="D575" s="206"/>
      <c r="E575" s="204" t="str">
        <f t="shared" si="8"/>
        <v/>
      </c>
      <c r="F575">
        <f>SUMIF($B$11:B575,"withdraw",$C$11:C575)-SUMIFS($C$11:C575,$B$11:B575,"deposit",$D$11:D575,"reinvestment")</f>
        <v>0</v>
      </c>
    </row>
    <row r="576" spans="1:6" ht="29.1" customHeight="1" x14ac:dyDescent="0.25">
      <c r="A576" s="206"/>
      <c r="B576" s="206"/>
      <c r="C576" s="206"/>
      <c r="D576" s="206"/>
      <c r="E576" s="204" t="str">
        <f t="shared" si="8"/>
        <v/>
      </c>
      <c r="F576">
        <f>SUMIF($B$11:B576,"withdraw",$C$11:C576)-SUMIFS($C$11:C576,$B$11:B576,"deposit",$D$11:D576,"reinvestment")</f>
        <v>0</v>
      </c>
    </row>
    <row r="577" spans="1:6" ht="29.1" customHeight="1" x14ac:dyDescent="0.25">
      <c r="A577" s="206"/>
      <c r="B577" s="206"/>
      <c r="C577" s="206"/>
      <c r="D577" s="206"/>
      <c r="E577" s="204" t="str">
        <f t="shared" si="8"/>
        <v/>
      </c>
      <c r="F577">
        <f>SUMIF($B$11:B577,"withdraw",$C$11:C577)-SUMIFS($C$11:C577,$B$11:B577,"deposit",$D$11:D577,"reinvestment")</f>
        <v>0</v>
      </c>
    </row>
    <row r="578" spans="1:6" ht="29.1" customHeight="1" x14ac:dyDescent="0.25">
      <c r="A578" s="206"/>
      <c r="B578" s="206"/>
      <c r="C578" s="206"/>
      <c r="D578" s="206"/>
      <c r="E578" s="204" t="str">
        <f t="shared" si="8"/>
        <v/>
      </c>
      <c r="F578">
        <f>SUMIF($B$11:B578,"withdraw",$C$11:C578)-SUMIFS($C$11:C578,$B$11:B578,"deposit",$D$11:D578,"reinvestment")</f>
        <v>0</v>
      </c>
    </row>
    <row r="579" spans="1:6" ht="29.1" customHeight="1" x14ac:dyDescent="0.25">
      <c r="A579" s="206"/>
      <c r="B579" s="206"/>
      <c r="C579" s="206"/>
      <c r="D579" s="206"/>
      <c r="E579" s="204" t="str">
        <f t="shared" si="8"/>
        <v/>
      </c>
      <c r="F579">
        <f>SUMIF($B$11:B579,"withdraw",$C$11:C579)-SUMIFS($C$11:C579,$B$11:B579,"deposit",$D$11:D579,"reinvestment")</f>
        <v>0</v>
      </c>
    </row>
    <row r="580" spans="1:6" ht="29.1" customHeight="1" x14ac:dyDescent="0.25">
      <c r="A580" s="206"/>
      <c r="B580" s="206"/>
      <c r="C580" s="206"/>
      <c r="D580" s="206"/>
      <c r="E580" s="204" t="str">
        <f t="shared" si="8"/>
        <v/>
      </c>
      <c r="F580">
        <f>SUMIF($B$11:B580,"withdraw",$C$11:C580)-SUMIFS($C$11:C580,$B$11:B580,"deposit",$D$11:D580,"reinvestment")</f>
        <v>0</v>
      </c>
    </row>
    <row r="581" spans="1:6" ht="29.1" customHeight="1" x14ac:dyDescent="0.25">
      <c r="A581" s="206"/>
      <c r="B581" s="206"/>
      <c r="C581" s="206"/>
      <c r="D581" s="206"/>
      <c r="E581" s="204" t="str">
        <f t="shared" si="8"/>
        <v/>
      </c>
      <c r="F581">
        <f>SUMIF($B$11:B581,"withdraw",$C$11:C581)-SUMIFS($C$11:C581,$B$11:B581,"deposit",$D$11:D581,"reinvestment")</f>
        <v>0</v>
      </c>
    </row>
    <row r="582" spans="1:6" ht="29.1" customHeight="1" x14ac:dyDescent="0.25">
      <c r="A582" s="206"/>
      <c r="B582" s="206"/>
      <c r="C582" s="206"/>
      <c r="D582" s="206"/>
      <c r="E582" s="204" t="str">
        <f t="shared" si="8"/>
        <v/>
      </c>
      <c r="F582">
        <f>SUMIF($B$11:B582,"withdraw",$C$11:C582)-SUMIFS($C$11:C582,$B$11:B582,"deposit",$D$11:D582,"reinvestment")</f>
        <v>0</v>
      </c>
    </row>
    <row r="583" spans="1:6" ht="29.1" customHeight="1" x14ac:dyDescent="0.25">
      <c r="A583" s="206"/>
      <c r="B583" s="206"/>
      <c r="C583" s="206"/>
      <c r="D583" s="206"/>
      <c r="E583" s="204" t="str">
        <f t="shared" si="8"/>
        <v/>
      </c>
      <c r="F583">
        <f>SUMIF($B$11:B583,"withdraw",$C$11:C583)-SUMIFS($C$11:C583,$B$11:B583,"deposit",$D$11:D583,"reinvestment")</f>
        <v>0</v>
      </c>
    </row>
    <row r="584" spans="1:6" ht="29.1" customHeight="1" x14ac:dyDescent="0.25">
      <c r="A584" s="206"/>
      <c r="B584" s="206"/>
      <c r="C584" s="206"/>
      <c r="D584" s="206"/>
      <c r="E584" s="204" t="str">
        <f t="shared" si="8"/>
        <v/>
      </c>
      <c r="F584">
        <f>SUMIF($B$11:B584,"withdraw",$C$11:C584)-SUMIFS($C$11:C584,$B$11:B584,"deposit",$D$11:D584,"reinvestment")</f>
        <v>0</v>
      </c>
    </row>
    <row r="585" spans="1:6" ht="29.1" customHeight="1" x14ac:dyDescent="0.25">
      <c r="A585" s="206"/>
      <c r="B585" s="206"/>
      <c r="C585" s="206"/>
      <c r="D585" s="206"/>
      <c r="E585" s="204" t="str">
        <f t="shared" si="8"/>
        <v/>
      </c>
      <c r="F585">
        <f>SUMIF($B$11:B585,"withdraw",$C$11:C585)-SUMIFS($C$11:C585,$B$11:B585,"deposit",$D$11:D585,"reinvestment")</f>
        <v>0</v>
      </c>
    </row>
    <row r="586" spans="1:6" ht="29.1" customHeight="1" x14ac:dyDescent="0.25">
      <c r="A586" s="206"/>
      <c r="B586" s="206"/>
      <c r="C586" s="206"/>
      <c r="D586" s="206"/>
      <c r="E586" s="204" t="str">
        <f t="shared" si="8"/>
        <v/>
      </c>
      <c r="F586">
        <f>SUMIF($B$11:B586,"withdraw",$C$11:C586)-SUMIFS($C$11:C586,$B$11:B586,"deposit",$D$11:D586,"reinvestment")</f>
        <v>0</v>
      </c>
    </row>
    <row r="587" spans="1:6" ht="29.1" customHeight="1" x14ac:dyDescent="0.25">
      <c r="A587" s="206"/>
      <c r="B587" s="206"/>
      <c r="C587" s="206"/>
      <c r="D587" s="206"/>
      <c r="E587" s="204" t="str">
        <f t="shared" si="8"/>
        <v/>
      </c>
      <c r="F587">
        <f>SUMIF($B$11:B587,"withdraw",$C$11:C587)-SUMIFS($C$11:C587,$B$11:B587,"deposit",$D$11:D587,"reinvestment")</f>
        <v>0</v>
      </c>
    </row>
    <row r="588" spans="1:6" ht="29.1" customHeight="1" x14ac:dyDescent="0.25">
      <c r="A588" s="206"/>
      <c r="B588" s="206"/>
      <c r="C588" s="206"/>
      <c r="D588" s="206"/>
      <c r="E588" s="204" t="str">
        <f t="shared" si="8"/>
        <v/>
      </c>
      <c r="F588">
        <f>SUMIF($B$11:B588,"withdraw",$C$11:C588)-SUMIFS($C$11:C588,$B$11:B588,"deposit",$D$11:D588,"reinvestment")</f>
        <v>0</v>
      </c>
    </row>
    <row r="589" spans="1:6" ht="29.1" customHeight="1" x14ac:dyDescent="0.25">
      <c r="A589" s="206"/>
      <c r="B589" s="206"/>
      <c r="C589" s="206"/>
      <c r="D589" s="206"/>
      <c r="E589" s="204" t="str">
        <f t="shared" ref="E589:E652" si="9">IF(AND(C589&gt;F588,D589="reinvestment"),"You cannot reinvest more than is withdrawn and available.","")</f>
        <v/>
      </c>
      <c r="F589">
        <f>SUMIF($B$11:B589,"withdraw",$C$11:C589)-SUMIFS($C$11:C589,$B$11:B589,"deposit",$D$11:D589,"reinvestment")</f>
        <v>0</v>
      </c>
    </row>
    <row r="590" spans="1:6" ht="29.1" customHeight="1" x14ac:dyDescent="0.25">
      <c r="A590" s="206"/>
      <c r="B590" s="206"/>
      <c r="C590" s="206"/>
      <c r="D590" s="206"/>
      <c r="E590" s="204" t="str">
        <f t="shared" si="9"/>
        <v/>
      </c>
      <c r="F590">
        <f>SUMIF($B$11:B590,"withdraw",$C$11:C590)-SUMIFS($C$11:C590,$B$11:B590,"deposit",$D$11:D590,"reinvestment")</f>
        <v>0</v>
      </c>
    </row>
    <row r="591" spans="1:6" ht="29.1" customHeight="1" x14ac:dyDescent="0.25">
      <c r="A591" s="206"/>
      <c r="B591" s="206"/>
      <c r="C591" s="206"/>
      <c r="D591" s="206"/>
      <c r="E591" s="204" t="str">
        <f t="shared" si="9"/>
        <v/>
      </c>
      <c r="F591">
        <f>SUMIF($B$11:B591,"withdraw",$C$11:C591)-SUMIFS($C$11:C591,$B$11:B591,"deposit",$D$11:D591,"reinvestment")</f>
        <v>0</v>
      </c>
    </row>
    <row r="592" spans="1:6" ht="29.1" customHeight="1" x14ac:dyDescent="0.25">
      <c r="A592" s="206"/>
      <c r="B592" s="206"/>
      <c r="C592" s="206"/>
      <c r="D592" s="206"/>
      <c r="E592" s="204" t="str">
        <f t="shared" si="9"/>
        <v/>
      </c>
      <c r="F592">
        <f>SUMIF($B$11:B592,"withdraw",$C$11:C592)-SUMIFS($C$11:C592,$B$11:B592,"deposit",$D$11:D592,"reinvestment")</f>
        <v>0</v>
      </c>
    </row>
    <row r="593" spans="1:6" ht="29.1" customHeight="1" x14ac:dyDescent="0.25">
      <c r="A593" s="206"/>
      <c r="B593" s="206"/>
      <c r="C593" s="206"/>
      <c r="D593" s="206"/>
      <c r="E593" s="204" t="str">
        <f t="shared" si="9"/>
        <v/>
      </c>
      <c r="F593">
        <f>SUMIF($B$11:B593,"withdraw",$C$11:C593)-SUMIFS($C$11:C593,$B$11:B593,"deposit",$D$11:D593,"reinvestment")</f>
        <v>0</v>
      </c>
    </row>
    <row r="594" spans="1:6" ht="29.1" customHeight="1" x14ac:dyDescent="0.25">
      <c r="A594" s="206"/>
      <c r="B594" s="206"/>
      <c r="C594" s="206"/>
      <c r="D594" s="206"/>
      <c r="E594" s="204" t="str">
        <f t="shared" si="9"/>
        <v/>
      </c>
      <c r="F594">
        <f>SUMIF($B$11:B594,"withdraw",$C$11:C594)-SUMIFS($C$11:C594,$B$11:B594,"deposit",$D$11:D594,"reinvestment")</f>
        <v>0</v>
      </c>
    </row>
    <row r="595" spans="1:6" ht="29.1" customHeight="1" x14ac:dyDescent="0.25">
      <c r="A595" s="206"/>
      <c r="B595" s="206"/>
      <c r="C595" s="206"/>
      <c r="D595" s="206"/>
      <c r="E595" s="204" t="str">
        <f t="shared" si="9"/>
        <v/>
      </c>
      <c r="F595">
        <f>SUMIF($B$11:B595,"withdraw",$C$11:C595)-SUMIFS($C$11:C595,$B$11:B595,"deposit",$D$11:D595,"reinvestment")</f>
        <v>0</v>
      </c>
    </row>
    <row r="596" spans="1:6" ht="29.1" customHeight="1" x14ac:dyDescent="0.25">
      <c r="A596" s="206"/>
      <c r="B596" s="206"/>
      <c r="C596" s="206"/>
      <c r="D596" s="206"/>
      <c r="E596" s="204" t="str">
        <f t="shared" si="9"/>
        <v/>
      </c>
      <c r="F596">
        <f>SUMIF($B$11:B596,"withdraw",$C$11:C596)-SUMIFS($C$11:C596,$B$11:B596,"deposit",$D$11:D596,"reinvestment")</f>
        <v>0</v>
      </c>
    </row>
    <row r="597" spans="1:6" ht="29.1" customHeight="1" x14ac:dyDescent="0.25">
      <c r="A597" s="206"/>
      <c r="B597" s="206"/>
      <c r="C597" s="206"/>
      <c r="D597" s="206"/>
      <c r="E597" s="204" t="str">
        <f t="shared" si="9"/>
        <v/>
      </c>
      <c r="F597">
        <f>SUMIF($B$11:B597,"withdraw",$C$11:C597)-SUMIFS($C$11:C597,$B$11:B597,"deposit",$D$11:D597,"reinvestment")</f>
        <v>0</v>
      </c>
    </row>
    <row r="598" spans="1:6" ht="29.1" customHeight="1" x14ac:dyDescent="0.25">
      <c r="A598" s="206"/>
      <c r="B598" s="206"/>
      <c r="C598" s="206"/>
      <c r="D598" s="206"/>
      <c r="E598" s="204" t="str">
        <f t="shared" si="9"/>
        <v/>
      </c>
      <c r="F598">
        <f>SUMIF($B$11:B598,"withdraw",$C$11:C598)-SUMIFS($C$11:C598,$B$11:B598,"deposit",$D$11:D598,"reinvestment")</f>
        <v>0</v>
      </c>
    </row>
    <row r="599" spans="1:6" ht="29.1" customHeight="1" x14ac:dyDescent="0.25">
      <c r="A599" s="206"/>
      <c r="B599" s="206"/>
      <c r="C599" s="206"/>
      <c r="D599" s="206"/>
      <c r="E599" s="204" t="str">
        <f t="shared" si="9"/>
        <v/>
      </c>
      <c r="F599">
        <f>SUMIF($B$11:B599,"withdraw",$C$11:C599)-SUMIFS($C$11:C599,$B$11:B599,"deposit",$D$11:D599,"reinvestment")</f>
        <v>0</v>
      </c>
    </row>
    <row r="600" spans="1:6" ht="29.1" customHeight="1" x14ac:dyDescent="0.25">
      <c r="A600" s="206"/>
      <c r="B600" s="206"/>
      <c r="C600" s="206"/>
      <c r="D600" s="206"/>
      <c r="E600" s="204" t="str">
        <f t="shared" si="9"/>
        <v/>
      </c>
      <c r="F600">
        <f>SUMIF($B$11:B600,"withdraw",$C$11:C600)-SUMIFS($C$11:C600,$B$11:B600,"deposit",$D$11:D600,"reinvestment")</f>
        <v>0</v>
      </c>
    </row>
    <row r="601" spans="1:6" ht="29.1" customHeight="1" x14ac:dyDescent="0.25">
      <c r="A601" s="206"/>
      <c r="B601" s="206"/>
      <c r="C601" s="206"/>
      <c r="D601" s="206"/>
      <c r="E601" s="204" t="str">
        <f t="shared" si="9"/>
        <v/>
      </c>
      <c r="F601">
        <f>SUMIF($B$11:B601,"withdraw",$C$11:C601)-SUMIFS($C$11:C601,$B$11:B601,"deposit",$D$11:D601,"reinvestment")</f>
        <v>0</v>
      </c>
    </row>
    <row r="602" spans="1:6" ht="29.1" customHeight="1" x14ac:dyDescent="0.25">
      <c r="A602" s="206"/>
      <c r="B602" s="206"/>
      <c r="C602" s="206"/>
      <c r="D602" s="206"/>
      <c r="E602" s="204" t="str">
        <f t="shared" si="9"/>
        <v/>
      </c>
      <c r="F602">
        <f>SUMIF($B$11:B602,"withdraw",$C$11:C602)-SUMIFS($C$11:C602,$B$11:B602,"deposit",$D$11:D602,"reinvestment")</f>
        <v>0</v>
      </c>
    </row>
    <row r="603" spans="1:6" ht="29.1" customHeight="1" x14ac:dyDescent="0.25">
      <c r="A603" s="206"/>
      <c r="B603" s="206"/>
      <c r="C603" s="206"/>
      <c r="D603" s="206"/>
      <c r="E603" s="204" t="str">
        <f t="shared" si="9"/>
        <v/>
      </c>
      <c r="F603">
        <f>SUMIF($B$11:B603,"withdraw",$C$11:C603)-SUMIFS($C$11:C603,$B$11:B603,"deposit",$D$11:D603,"reinvestment")</f>
        <v>0</v>
      </c>
    </row>
    <row r="604" spans="1:6" ht="29.1" customHeight="1" x14ac:dyDescent="0.25">
      <c r="A604" s="206"/>
      <c r="B604" s="206"/>
      <c r="C604" s="206"/>
      <c r="D604" s="206"/>
      <c r="E604" s="204" t="str">
        <f t="shared" si="9"/>
        <v/>
      </c>
      <c r="F604">
        <f>SUMIF($B$11:B604,"withdraw",$C$11:C604)-SUMIFS($C$11:C604,$B$11:B604,"deposit",$D$11:D604,"reinvestment")</f>
        <v>0</v>
      </c>
    </row>
    <row r="605" spans="1:6" ht="29.1" customHeight="1" x14ac:dyDescent="0.25">
      <c r="A605" s="206"/>
      <c r="B605" s="206"/>
      <c r="C605" s="206"/>
      <c r="D605" s="206"/>
      <c r="E605" s="204" t="str">
        <f t="shared" si="9"/>
        <v/>
      </c>
      <c r="F605">
        <f>SUMIF($B$11:B605,"withdraw",$C$11:C605)-SUMIFS($C$11:C605,$B$11:B605,"deposit",$D$11:D605,"reinvestment")</f>
        <v>0</v>
      </c>
    </row>
    <row r="606" spans="1:6" ht="29.1" customHeight="1" x14ac:dyDescent="0.25">
      <c r="A606" s="206"/>
      <c r="B606" s="206"/>
      <c r="C606" s="206"/>
      <c r="D606" s="206"/>
      <c r="E606" s="204" t="str">
        <f t="shared" si="9"/>
        <v/>
      </c>
      <c r="F606">
        <f>SUMIF($B$11:B606,"withdraw",$C$11:C606)-SUMIFS($C$11:C606,$B$11:B606,"deposit",$D$11:D606,"reinvestment")</f>
        <v>0</v>
      </c>
    </row>
    <row r="607" spans="1:6" ht="29.1" customHeight="1" x14ac:dyDescent="0.25">
      <c r="A607" s="206"/>
      <c r="B607" s="206"/>
      <c r="C607" s="206"/>
      <c r="D607" s="206"/>
      <c r="E607" s="204" t="str">
        <f t="shared" si="9"/>
        <v/>
      </c>
      <c r="F607">
        <f>SUMIF($B$11:B607,"withdraw",$C$11:C607)-SUMIFS($C$11:C607,$B$11:B607,"deposit",$D$11:D607,"reinvestment")</f>
        <v>0</v>
      </c>
    </row>
    <row r="608" spans="1:6" ht="29.1" customHeight="1" x14ac:dyDescent="0.25">
      <c r="A608" s="206"/>
      <c r="B608" s="206"/>
      <c r="C608" s="206"/>
      <c r="D608" s="206"/>
      <c r="E608" s="204" t="str">
        <f t="shared" si="9"/>
        <v/>
      </c>
      <c r="F608">
        <f>SUMIF($B$11:B608,"withdraw",$C$11:C608)-SUMIFS($C$11:C608,$B$11:B608,"deposit",$D$11:D608,"reinvestment")</f>
        <v>0</v>
      </c>
    </row>
    <row r="609" spans="1:6" ht="29.1" customHeight="1" x14ac:dyDescent="0.25">
      <c r="A609" s="206"/>
      <c r="B609" s="206"/>
      <c r="C609" s="206"/>
      <c r="D609" s="206"/>
      <c r="E609" s="204" t="str">
        <f t="shared" si="9"/>
        <v/>
      </c>
      <c r="F609">
        <f>SUMIF($B$11:B609,"withdraw",$C$11:C609)-SUMIFS($C$11:C609,$B$11:B609,"deposit",$D$11:D609,"reinvestment")</f>
        <v>0</v>
      </c>
    </row>
    <row r="610" spans="1:6" ht="29.1" customHeight="1" x14ac:dyDescent="0.25">
      <c r="A610" s="206"/>
      <c r="B610" s="206"/>
      <c r="C610" s="206"/>
      <c r="D610" s="206"/>
      <c r="E610" s="204" t="str">
        <f t="shared" si="9"/>
        <v/>
      </c>
      <c r="F610">
        <f>SUMIF($B$11:B610,"withdraw",$C$11:C610)-SUMIFS($C$11:C610,$B$11:B610,"deposit",$D$11:D610,"reinvestment")</f>
        <v>0</v>
      </c>
    </row>
    <row r="611" spans="1:6" ht="29.1" customHeight="1" x14ac:dyDescent="0.25">
      <c r="A611" s="206"/>
      <c r="B611" s="206"/>
      <c r="C611" s="206"/>
      <c r="D611" s="206"/>
      <c r="E611" s="204" t="str">
        <f t="shared" si="9"/>
        <v/>
      </c>
      <c r="F611">
        <f>SUMIF($B$11:B611,"withdraw",$C$11:C611)-SUMIFS($C$11:C611,$B$11:B611,"deposit",$D$11:D611,"reinvestment")</f>
        <v>0</v>
      </c>
    </row>
    <row r="612" spans="1:6" ht="29.1" customHeight="1" x14ac:dyDescent="0.25">
      <c r="A612" s="206"/>
      <c r="B612" s="206"/>
      <c r="C612" s="206"/>
      <c r="D612" s="206"/>
      <c r="E612" s="204" t="str">
        <f t="shared" si="9"/>
        <v/>
      </c>
      <c r="F612">
        <f>SUMIF($B$11:B612,"withdraw",$C$11:C612)-SUMIFS($C$11:C612,$B$11:B612,"deposit",$D$11:D612,"reinvestment")</f>
        <v>0</v>
      </c>
    </row>
    <row r="613" spans="1:6" ht="29.1" customHeight="1" x14ac:dyDescent="0.25">
      <c r="A613" s="206"/>
      <c r="B613" s="206"/>
      <c r="C613" s="206"/>
      <c r="D613" s="206"/>
      <c r="E613" s="204" t="str">
        <f t="shared" si="9"/>
        <v/>
      </c>
      <c r="F613">
        <f>SUMIF($B$11:B613,"withdraw",$C$11:C613)-SUMIFS($C$11:C613,$B$11:B613,"deposit",$D$11:D613,"reinvestment")</f>
        <v>0</v>
      </c>
    </row>
    <row r="614" spans="1:6" ht="29.1" customHeight="1" x14ac:dyDescent="0.25">
      <c r="A614" s="206"/>
      <c r="B614" s="206"/>
      <c r="C614" s="206"/>
      <c r="D614" s="206"/>
      <c r="E614" s="204" t="str">
        <f t="shared" si="9"/>
        <v/>
      </c>
      <c r="F614">
        <f>SUMIF($B$11:B614,"withdraw",$C$11:C614)-SUMIFS($C$11:C614,$B$11:B614,"deposit",$D$11:D614,"reinvestment")</f>
        <v>0</v>
      </c>
    </row>
    <row r="615" spans="1:6" ht="29.1" customHeight="1" x14ac:dyDescent="0.25">
      <c r="A615" s="206"/>
      <c r="B615" s="206"/>
      <c r="C615" s="206"/>
      <c r="D615" s="206"/>
      <c r="E615" s="204" t="str">
        <f t="shared" si="9"/>
        <v/>
      </c>
      <c r="F615">
        <f>SUMIF($B$11:B615,"withdraw",$C$11:C615)-SUMIFS($C$11:C615,$B$11:B615,"deposit",$D$11:D615,"reinvestment")</f>
        <v>0</v>
      </c>
    </row>
    <row r="616" spans="1:6" ht="29.1" customHeight="1" x14ac:dyDescent="0.25">
      <c r="A616" s="206"/>
      <c r="B616" s="206"/>
      <c r="C616" s="206"/>
      <c r="D616" s="206"/>
      <c r="E616" s="204" t="str">
        <f t="shared" si="9"/>
        <v/>
      </c>
      <c r="F616">
        <f>SUMIF($B$11:B616,"withdraw",$C$11:C616)-SUMIFS($C$11:C616,$B$11:B616,"deposit",$D$11:D616,"reinvestment")</f>
        <v>0</v>
      </c>
    </row>
    <row r="617" spans="1:6" ht="29.1" customHeight="1" x14ac:dyDescent="0.25">
      <c r="A617" s="206"/>
      <c r="B617" s="206"/>
      <c r="C617" s="206"/>
      <c r="D617" s="206"/>
      <c r="E617" s="204" t="str">
        <f t="shared" si="9"/>
        <v/>
      </c>
      <c r="F617">
        <f>SUMIF($B$11:B617,"withdraw",$C$11:C617)-SUMIFS($C$11:C617,$B$11:B617,"deposit",$D$11:D617,"reinvestment")</f>
        <v>0</v>
      </c>
    </row>
    <row r="618" spans="1:6" ht="29.1" customHeight="1" x14ac:dyDescent="0.25">
      <c r="A618" s="206"/>
      <c r="B618" s="206"/>
      <c r="C618" s="206"/>
      <c r="D618" s="206"/>
      <c r="E618" s="204" t="str">
        <f t="shared" si="9"/>
        <v/>
      </c>
      <c r="F618">
        <f>SUMIF($B$11:B618,"withdraw",$C$11:C618)-SUMIFS($C$11:C618,$B$11:B618,"deposit",$D$11:D618,"reinvestment")</f>
        <v>0</v>
      </c>
    </row>
    <row r="619" spans="1:6" ht="29.1" customHeight="1" x14ac:dyDescent="0.25">
      <c r="A619" s="206"/>
      <c r="B619" s="206"/>
      <c r="C619" s="206"/>
      <c r="D619" s="206"/>
      <c r="E619" s="204" t="str">
        <f t="shared" si="9"/>
        <v/>
      </c>
      <c r="F619">
        <f>SUMIF($B$11:B619,"withdraw",$C$11:C619)-SUMIFS($C$11:C619,$B$11:B619,"deposit",$D$11:D619,"reinvestment")</f>
        <v>0</v>
      </c>
    </row>
    <row r="620" spans="1:6" ht="29.1" customHeight="1" x14ac:dyDescent="0.25">
      <c r="A620" s="206"/>
      <c r="B620" s="206"/>
      <c r="C620" s="206"/>
      <c r="D620" s="206"/>
      <c r="E620" s="204" t="str">
        <f t="shared" si="9"/>
        <v/>
      </c>
      <c r="F620">
        <f>SUMIF($B$11:B620,"withdraw",$C$11:C620)-SUMIFS($C$11:C620,$B$11:B620,"deposit",$D$11:D620,"reinvestment")</f>
        <v>0</v>
      </c>
    </row>
    <row r="621" spans="1:6" ht="29.1" customHeight="1" x14ac:dyDescent="0.25">
      <c r="A621" s="206"/>
      <c r="B621" s="206"/>
      <c r="C621" s="206"/>
      <c r="D621" s="206"/>
      <c r="E621" s="204" t="str">
        <f t="shared" si="9"/>
        <v/>
      </c>
      <c r="F621">
        <f>SUMIF($B$11:B621,"withdraw",$C$11:C621)-SUMIFS($C$11:C621,$B$11:B621,"deposit",$D$11:D621,"reinvestment")</f>
        <v>0</v>
      </c>
    </row>
    <row r="622" spans="1:6" ht="29.1" customHeight="1" x14ac:dyDescent="0.25">
      <c r="A622" s="206"/>
      <c r="B622" s="206"/>
      <c r="C622" s="206"/>
      <c r="D622" s="206"/>
      <c r="E622" s="204" t="str">
        <f t="shared" si="9"/>
        <v/>
      </c>
      <c r="F622">
        <f>SUMIF($B$11:B622,"withdraw",$C$11:C622)-SUMIFS($C$11:C622,$B$11:B622,"deposit",$D$11:D622,"reinvestment")</f>
        <v>0</v>
      </c>
    </row>
    <row r="623" spans="1:6" ht="29.1" customHeight="1" x14ac:dyDescent="0.25">
      <c r="A623" s="206"/>
      <c r="B623" s="206"/>
      <c r="C623" s="206"/>
      <c r="D623" s="206"/>
      <c r="E623" s="204" t="str">
        <f t="shared" si="9"/>
        <v/>
      </c>
      <c r="F623">
        <f>SUMIF($B$11:B623,"withdraw",$C$11:C623)-SUMIFS($C$11:C623,$B$11:B623,"deposit",$D$11:D623,"reinvestment")</f>
        <v>0</v>
      </c>
    </row>
    <row r="624" spans="1:6" ht="29.1" customHeight="1" x14ac:dyDescent="0.25">
      <c r="A624" s="206"/>
      <c r="B624" s="206"/>
      <c r="C624" s="206"/>
      <c r="D624" s="206"/>
      <c r="E624" s="204" t="str">
        <f t="shared" si="9"/>
        <v/>
      </c>
      <c r="F624">
        <f>SUMIF($B$11:B624,"withdraw",$C$11:C624)-SUMIFS($C$11:C624,$B$11:B624,"deposit",$D$11:D624,"reinvestment")</f>
        <v>0</v>
      </c>
    </row>
    <row r="625" spans="1:6" ht="29.1" customHeight="1" x14ac:dyDescent="0.25">
      <c r="A625" s="206"/>
      <c r="B625" s="206"/>
      <c r="C625" s="206"/>
      <c r="D625" s="206"/>
      <c r="E625" s="204" t="str">
        <f t="shared" si="9"/>
        <v/>
      </c>
      <c r="F625">
        <f>SUMIF($B$11:B625,"withdraw",$C$11:C625)-SUMIFS($C$11:C625,$B$11:B625,"deposit",$D$11:D625,"reinvestment")</f>
        <v>0</v>
      </c>
    </row>
    <row r="626" spans="1:6" ht="29.1" customHeight="1" x14ac:dyDescent="0.25">
      <c r="A626" s="206"/>
      <c r="B626" s="206"/>
      <c r="C626" s="206"/>
      <c r="D626" s="206"/>
      <c r="E626" s="204" t="str">
        <f t="shared" si="9"/>
        <v/>
      </c>
      <c r="F626">
        <f>SUMIF($B$11:B626,"withdraw",$C$11:C626)-SUMIFS($C$11:C626,$B$11:B626,"deposit",$D$11:D626,"reinvestment")</f>
        <v>0</v>
      </c>
    </row>
    <row r="627" spans="1:6" ht="29.1" customHeight="1" x14ac:dyDescent="0.25">
      <c r="A627" s="206"/>
      <c r="B627" s="206"/>
      <c r="C627" s="206"/>
      <c r="D627" s="206"/>
      <c r="E627" s="204" t="str">
        <f t="shared" si="9"/>
        <v/>
      </c>
      <c r="F627">
        <f>SUMIF($B$11:B627,"withdraw",$C$11:C627)-SUMIFS($C$11:C627,$B$11:B627,"deposit",$D$11:D627,"reinvestment")</f>
        <v>0</v>
      </c>
    </row>
    <row r="628" spans="1:6" ht="29.1" customHeight="1" x14ac:dyDescent="0.25">
      <c r="A628" s="206"/>
      <c r="B628" s="206"/>
      <c r="C628" s="206"/>
      <c r="D628" s="206"/>
      <c r="E628" s="204" t="str">
        <f t="shared" si="9"/>
        <v/>
      </c>
      <c r="F628">
        <f>SUMIF($B$11:B628,"withdraw",$C$11:C628)-SUMIFS($C$11:C628,$B$11:B628,"deposit",$D$11:D628,"reinvestment")</f>
        <v>0</v>
      </c>
    </row>
    <row r="629" spans="1:6" ht="29.1" customHeight="1" x14ac:dyDescent="0.25">
      <c r="A629" s="206"/>
      <c r="B629" s="206"/>
      <c r="C629" s="206"/>
      <c r="D629" s="206"/>
      <c r="E629" s="204" t="str">
        <f t="shared" si="9"/>
        <v/>
      </c>
      <c r="F629">
        <f>SUMIF($B$11:B629,"withdraw",$C$11:C629)-SUMIFS($C$11:C629,$B$11:B629,"deposit",$D$11:D629,"reinvestment")</f>
        <v>0</v>
      </c>
    </row>
    <row r="630" spans="1:6" ht="29.1" customHeight="1" x14ac:dyDescent="0.25">
      <c r="A630" s="206"/>
      <c r="B630" s="206"/>
      <c r="C630" s="206"/>
      <c r="D630" s="206"/>
      <c r="E630" s="204" t="str">
        <f t="shared" si="9"/>
        <v/>
      </c>
      <c r="F630">
        <f>SUMIF($B$11:B630,"withdraw",$C$11:C630)-SUMIFS($C$11:C630,$B$11:B630,"deposit",$D$11:D630,"reinvestment")</f>
        <v>0</v>
      </c>
    </row>
    <row r="631" spans="1:6" ht="29.1" customHeight="1" x14ac:dyDescent="0.25">
      <c r="A631" s="206"/>
      <c r="B631" s="206"/>
      <c r="C631" s="206"/>
      <c r="D631" s="206"/>
      <c r="E631" s="204" t="str">
        <f t="shared" si="9"/>
        <v/>
      </c>
      <c r="F631">
        <f>SUMIF($B$11:B631,"withdraw",$C$11:C631)-SUMIFS($C$11:C631,$B$11:B631,"deposit",$D$11:D631,"reinvestment")</f>
        <v>0</v>
      </c>
    </row>
    <row r="632" spans="1:6" ht="29.1" customHeight="1" x14ac:dyDescent="0.25">
      <c r="A632" s="206"/>
      <c r="B632" s="206"/>
      <c r="C632" s="206"/>
      <c r="D632" s="206"/>
      <c r="E632" s="204" t="str">
        <f t="shared" si="9"/>
        <v/>
      </c>
      <c r="F632">
        <f>SUMIF($B$11:B632,"withdraw",$C$11:C632)-SUMIFS($C$11:C632,$B$11:B632,"deposit",$D$11:D632,"reinvestment")</f>
        <v>0</v>
      </c>
    </row>
    <row r="633" spans="1:6" ht="29.1" customHeight="1" x14ac:dyDescent="0.25">
      <c r="A633" s="206"/>
      <c r="B633" s="206"/>
      <c r="C633" s="206"/>
      <c r="D633" s="206"/>
      <c r="E633" s="204" t="str">
        <f t="shared" si="9"/>
        <v/>
      </c>
      <c r="F633">
        <f>SUMIF($B$11:B633,"withdraw",$C$11:C633)-SUMIFS($C$11:C633,$B$11:B633,"deposit",$D$11:D633,"reinvestment")</f>
        <v>0</v>
      </c>
    </row>
    <row r="634" spans="1:6" ht="29.1" customHeight="1" x14ac:dyDescent="0.25">
      <c r="A634" s="206"/>
      <c r="B634" s="206"/>
      <c r="C634" s="206"/>
      <c r="D634" s="206"/>
      <c r="E634" s="204" t="str">
        <f t="shared" si="9"/>
        <v/>
      </c>
      <c r="F634">
        <f>SUMIF($B$11:B634,"withdraw",$C$11:C634)-SUMIFS($C$11:C634,$B$11:B634,"deposit",$D$11:D634,"reinvestment")</f>
        <v>0</v>
      </c>
    </row>
    <row r="635" spans="1:6" ht="29.1" customHeight="1" x14ac:dyDescent="0.25">
      <c r="A635" s="206"/>
      <c r="B635" s="206"/>
      <c r="C635" s="206"/>
      <c r="D635" s="206"/>
      <c r="E635" s="204" t="str">
        <f t="shared" si="9"/>
        <v/>
      </c>
      <c r="F635">
        <f>SUMIF($B$11:B635,"withdraw",$C$11:C635)-SUMIFS($C$11:C635,$B$11:B635,"deposit",$D$11:D635,"reinvestment")</f>
        <v>0</v>
      </c>
    </row>
    <row r="636" spans="1:6" ht="29.1" customHeight="1" x14ac:dyDescent="0.25">
      <c r="A636" s="206"/>
      <c r="B636" s="206"/>
      <c r="C636" s="206"/>
      <c r="D636" s="206"/>
      <c r="E636" s="204" t="str">
        <f t="shared" si="9"/>
        <v/>
      </c>
      <c r="F636">
        <f>SUMIF($B$11:B636,"withdraw",$C$11:C636)-SUMIFS($C$11:C636,$B$11:B636,"deposit",$D$11:D636,"reinvestment")</f>
        <v>0</v>
      </c>
    </row>
    <row r="637" spans="1:6" ht="29.1" customHeight="1" x14ac:dyDescent="0.25">
      <c r="A637" s="206"/>
      <c r="B637" s="206"/>
      <c r="C637" s="206"/>
      <c r="D637" s="206"/>
      <c r="E637" s="204" t="str">
        <f t="shared" si="9"/>
        <v/>
      </c>
      <c r="F637">
        <f>SUMIF($B$11:B637,"withdraw",$C$11:C637)-SUMIFS($C$11:C637,$B$11:B637,"deposit",$D$11:D637,"reinvestment")</f>
        <v>0</v>
      </c>
    </row>
    <row r="638" spans="1:6" ht="29.1" customHeight="1" x14ac:dyDescent="0.25">
      <c r="A638" s="206"/>
      <c r="B638" s="206"/>
      <c r="C638" s="206"/>
      <c r="D638" s="206"/>
      <c r="E638" s="204" t="str">
        <f t="shared" si="9"/>
        <v/>
      </c>
      <c r="F638">
        <f>SUMIF($B$11:B638,"withdraw",$C$11:C638)-SUMIFS($C$11:C638,$B$11:B638,"deposit",$D$11:D638,"reinvestment")</f>
        <v>0</v>
      </c>
    </row>
    <row r="639" spans="1:6" ht="29.1" customHeight="1" x14ac:dyDescent="0.25">
      <c r="A639" s="206"/>
      <c r="B639" s="206"/>
      <c r="C639" s="206"/>
      <c r="D639" s="206"/>
      <c r="E639" s="204" t="str">
        <f t="shared" si="9"/>
        <v/>
      </c>
      <c r="F639">
        <f>SUMIF($B$11:B639,"withdraw",$C$11:C639)-SUMIFS($C$11:C639,$B$11:B639,"deposit",$D$11:D639,"reinvestment")</f>
        <v>0</v>
      </c>
    </row>
    <row r="640" spans="1:6" ht="29.1" customHeight="1" x14ac:dyDescent="0.25">
      <c r="A640" s="206"/>
      <c r="B640" s="206"/>
      <c r="C640" s="206"/>
      <c r="D640" s="206"/>
      <c r="E640" s="204" t="str">
        <f t="shared" si="9"/>
        <v/>
      </c>
      <c r="F640">
        <f>SUMIF($B$11:B640,"withdraw",$C$11:C640)-SUMIFS($C$11:C640,$B$11:B640,"deposit",$D$11:D640,"reinvestment")</f>
        <v>0</v>
      </c>
    </row>
    <row r="641" spans="1:6" ht="29.1" customHeight="1" x14ac:dyDescent="0.25">
      <c r="A641" s="206"/>
      <c r="B641" s="206"/>
      <c r="C641" s="206"/>
      <c r="D641" s="206"/>
      <c r="E641" s="204" t="str">
        <f t="shared" si="9"/>
        <v/>
      </c>
      <c r="F641">
        <f>SUMIF($B$11:B641,"withdraw",$C$11:C641)-SUMIFS($C$11:C641,$B$11:B641,"deposit",$D$11:D641,"reinvestment")</f>
        <v>0</v>
      </c>
    </row>
    <row r="642" spans="1:6" ht="29.1" customHeight="1" x14ac:dyDescent="0.25">
      <c r="A642" s="206"/>
      <c r="B642" s="206"/>
      <c r="C642" s="206"/>
      <c r="D642" s="206"/>
      <c r="E642" s="204" t="str">
        <f t="shared" si="9"/>
        <v/>
      </c>
      <c r="F642">
        <f>SUMIF($B$11:B642,"withdraw",$C$11:C642)-SUMIFS($C$11:C642,$B$11:B642,"deposit",$D$11:D642,"reinvestment")</f>
        <v>0</v>
      </c>
    </row>
    <row r="643" spans="1:6" ht="29.1" customHeight="1" x14ac:dyDescent="0.25">
      <c r="A643" s="206"/>
      <c r="B643" s="206"/>
      <c r="C643" s="206"/>
      <c r="D643" s="206"/>
      <c r="E643" s="204" t="str">
        <f t="shared" si="9"/>
        <v/>
      </c>
      <c r="F643">
        <f>SUMIF($B$11:B643,"withdraw",$C$11:C643)-SUMIFS($C$11:C643,$B$11:B643,"deposit",$D$11:D643,"reinvestment")</f>
        <v>0</v>
      </c>
    </row>
    <row r="644" spans="1:6" ht="29.1" customHeight="1" x14ac:dyDescent="0.25">
      <c r="A644" s="206"/>
      <c r="B644" s="206"/>
      <c r="C644" s="206"/>
      <c r="D644" s="206"/>
      <c r="E644" s="204" t="str">
        <f t="shared" si="9"/>
        <v/>
      </c>
      <c r="F644">
        <f>SUMIF($B$11:B644,"withdraw",$C$11:C644)-SUMIFS($C$11:C644,$B$11:B644,"deposit",$D$11:D644,"reinvestment")</f>
        <v>0</v>
      </c>
    </row>
    <row r="645" spans="1:6" ht="29.1" customHeight="1" x14ac:dyDescent="0.25">
      <c r="A645" s="206"/>
      <c r="B645" s="206"/>
      <c r="C645" s="206"/>
      <c r="D645" s="206"/>
      <c r="E645" s="204" t="str">
        <f t="shared" si="9"/>
        <v/>
      </c>
      <c r="F645">
        <f>SUMIF($B$11:B645,"withdraw",$C$11:C645)-SUMIFS($C$11:C645,$B$11:B645,"deposit",$D$11:D645,"reinvestment")</f>
        <v>0</v>
      </c>
    </row>
    <row r="646" spans="1:6" ht="29.1" customHeight="1" x14ac:dyDescent="0.25">
      <c r="A646" s="206"/>
      <c r="B646" s="206"/>
      <c r="C646" s="206"/>
      <c r="D646" s="206"/>
      <c r="E646" s="204" t="str">
        <f t="shared" si="9"/>
        <v/>
      </c>
      <c r="F646">
        <f>SUMIF($B$11:B646,"withdraw",$C$11:C646)-SUMIFS($C$11:C646,$B$11:B646,"deposit",$D$11:D646,"reinvestment")</f>
        <v>0</v>
      </c>
    </row>
    <row r="647" spans="1:6" ht="29.1" customHeight="1" x14ac:dyDescent="0.25">
      <c r="A647" s="206"/>
      <c r="B647" s="206"/>
      <c r="C647" s="206"/>
      <c r="D647" s="206"/>
      <c r="E647" s="204" t="str">
        <f t="shared" si="9"/>
        <v/>
      </c>
      <c r="F647">
        <f>SUMIF($B$11:B647,"withdraw",$C$11:C647)-SUMIFS($C$11:C647,$B$11:B647,"deposit",$D$11:D647,"reinvestment")</f>
        <v>0</v>
      </c>
    </row>
    <row r="648" spans="1:6" ht="29.1" customHeight="1" x14ac:dyDescent="0.25">
      <c r="A648" s="206"/>
      <c r="B648" s="206"/>
      <c r="C648" s="206"/>
      <c r="D648" s="206"/>
      <c r="E648" s="204" t="str">
        <f t="shared" si="9"/>
        <v/>
      </c>
      <c r="F648">
        <f>SUMIF($B$11:B648,"withdraw",$C$11:C648)-SUMIFS($C$11:C648,$B$11:B648,"deposit",$D$11:D648,"reinvestment")</f>
        <v>0</v>
      </c>
    </row>
    <row r="649" spans="1:6" ht="29.1" customHeight="1" x14ac:dyDescent="0.25">
      <c r="A649" s="206"/>
      <c r="B649" s="206"/>
      <c r="C649" s="206"/>
      <c r="D649" s="206"/>
      <c r="E649" s="204" t="str">
        <f t="shared" si="9"/>
        <v/>
      </c>
      <c r="F649">
        <f>SUMIF($B$11:B649,"withdraw",$C$11:C649)-SUMIFS($C$11:C649,$B$11:B649,"deposit",$D$11:D649,"reinvestment")</f>
        <v>0</v>
      </c>
    </row>
    <row r="650" spans="1:6" ht="29.1" customHeight="1" x14ac:dyDescent="0.25">
      <c r="A650" s="206"/>
      <c r="B650" s="206"/>
      <c r="C650" s="206"/>
      <c r="D650" s="206"/>
      <c r="E650" s="204" t="str">
        <f t="shared" si="9"/>
        <v/>
      </c>
      <c r="F650">
        <f>SUMIF($B$11:B650,"withdraw",$C$11:C650)-SUMIFS($C$11:C650,$B$11:B650,"deposit",$D$11:D650,"reinvestment")</f>
        <v>0</v>
      </c>
    </row>
    <row r="651" spans="1:6" ht="29.1" customHeight="1" x14ac:dyDescent="0.25">
      <c r="A651" s="206"/>
      <c r="B651" s="206"/>
      <c r="C651" s="206"/>
      <c r="D651" s="206"/>
      <c r="E651" s="204" t="str">
        <f t="shared" si="9"/>
        <v/>
      </c>
      <c r="F651">
        <f>SUMIF($B$11:B651,"withdraw",$C$11:C651)-SUMIFS($C$11:C651,$B$11:B651,"deposit",$D$11:D651,"reinvestment")</f>
        <v>0</v>
      </c>
    </row>
    <row r="652" spans="1:6" ht="29.1" customHeight="1" x14ac:dyDescent="0.25">
      <c r="A652" s="206"/>
      <c r="B652" s="206"/>
      <c r="C652" s="206"/>
      <c r="D652" s="206"/>
      <c r="E652" s="204" t="str">
        <f t="shared" si="9"/>
        <v/>
      </c>
      <c r="F652">
        <f>SUMIF($B$11:B652,"withdraw",$C$11:C652)-SUMIFS($C$11:C652,$B$11:B652,"deposit",$D$11:D652,"reinvestment")</f>
        <v>0</v>
      </c>
    </row>
    <row r="653" spans="1:6" ht="29.1" customHeight="1" x14ac:dyDescent="0.25">
      <c r="A653" s="206"/>
      <c r="B653" s="206"/>
      <c r="C653" s="206"/>
      <c r="D653" s="206"/>
      <c r="E653" s="204" t="str">
        <f t="shared" ref="E653:E716" si="10">IF(AND(C653&gt;F652,D653="reinvestment"),"You cannot reinvest more than is withdrawn and available.","")</f>
        <v/>
      </c>
      <c r="F653">
        <f>SUMIF($B$11:B653,"withdraw",$C$11:C653)-SUMIFS($C$11:C653,$B$11:B653,"deposit",$D$11:D653,"reinvestment")</f>
        <v>0</v>
      </c>
    </row>
    <row r="654" spans="1:6" ht="29.1" customHeight="1" x14ac:dyDescent="0.25">
      <c r="A654" s="206"/>
      <c r="B654" s="206"/>
      <c r="C654" s="206"/>
      <c r="D654" s="206"/>
      <c r="E654" s="204" t="str">
        <f t="shared" si="10"/>
        <v/>
      </c>
      <c r="F654">
        <f>SUMIF($B$11:B654,"withdraw",$C$11:C654)-SUMIFS($C$11:C654,$B$11:B654,"deposit",$D$11:D654,"reinvestment")</f>
        <v>0</v>
      </c>
    </row>
    <row r="655" spans="1:6" ht="29.1" customHeight="1" x14ac:dyDescent="0.25">
      <c r="A655" s="206"/>
      <c r="B655" s="206"/>
      <c r="C655" s="206"/>
      <c r="D655" s="206"/>
      <c r="E655" s="204" t="str">
        <f t="shared" si="10"/>
        <v/>
      </c>
      <c r="F655">
        <f>SUMIF($B$11:B655,"withdraw",$C$11:C655)-SUMIFS($C$11:C655,$B$11:B655,"deposit",$D$11:D655,"reinvestment")</f>
        <v>0</v>
      </c>
    </row>
    <row r="656" spans="1:6" ht="29.1" customHeight="1" x14ac:dyDescent="0.25">
      <c r="A656" s="206"/>
      <c r="B656" s="206"/>
      <c r="C656" s="206"/>
      <c r="D656" s="206"/>
      <c r="E656" s="204" t="str">
        <f t="shared" si="10"/>
        <v/>
      </c>
      <c r="F656">
        <f>SUMIF($B$11:B656,"withdraw",$C$11:C656)-SUMIFS($C$11:C656,$B$11:B656,"deposit",$D$11:D656,"reinvestment")</f>
        <v>0</v>
      </c>
    </row>
    <row r="657" spans="1:6" ht="29.1" customHeight="1" x14ac:dyDescent="0.25">
      <c r="A657" s="206"/>
      <c r="B657" s="206"/>
      <c r="C657" s="206"/>
      <c r="D657" s="206"/>
      <c r="E657" s="204" t="str">
        <f t="shared" si="10"/>
        <v/>
      </c>
      <c r="F657">
        <f>SUMIF($B$11:B657,"withdraw",$C$11:C657)-SUMIFS($C$11:C657,$B$11:B657,"deposit",$D$11:D657,"reinvestment")</f>
        <v>0</v>
      </c>
    </row>
    <row r="658" spans="1:6" ht="29.1" customHeight="1" x14ac:dyDescent="0.25">
      <c r="A658" s="206"/>
      <c r="B658" s="206"/>
      <c r="C658" s="206"/>
      <c r="D658" s="206"/>
      <c r="E658" s="204" t="str">
        <f t="shared" si="10"/>
        <v/>
      </c>
      <c r="F658">
        <f>SUMIF($B$11:B658,"withdraw",$C$11:C658)-SUMIFS($C$11:C658,$B$11:B658,"deposit",$D$11:D658,"reinvestment")</f>
        <v>0</v>
      </c>
    </row>
    <row r="659" spans="1:6" ht="29.1" customHeight="1" x14ac:dyDescent="0.25">
      <c r="A659" s="206"/>
      <c r="B659" s="206"/>
      <c r="C659" s="206"/>
      <c r="D659" s="206"/>
      <c r="E659" s="204" t="str">
        <f t="shared" si="10"/>
        <v/>
      </c>
      <c r="F659">
        <f>SUMIF($B$11:B659,"withdraw",$C$11:C659)-SUMIFS($C$11:C659,$B$11:B659,"deposit",$D$11:D659,"reinvestment")</f>
        <v>0</v>
      </c>
    </row>
    <row r="660" spans="1:6" ht="29.1" customHeight="1" x14ac:dyDescent="0.25">
      <c r="A660" s="206"/>
      <c r="B660" s="206"/>
      <c r="C660" s="206"/>
      <c r="D660" s="206"/>
      <c r="E660" s="204" t="str">
        <f t="shared" si="10"/>
        <v/>
      </c>
      <c r="F660">
        <f>SUMIF($B$11:B660,"withdraw",$C$11:C660)-SUMIFS($C$11:C660,$B$11:B660,"deposit",$D$11:D660,"reinvestment")</f>
        <v>0</v>
      </c>
    </row>
    <row r="661" spans="1:6" ht="29.1" customHeight="1" x14ac:dyDescent="0.25">
      <c r="A661" s="206"/>
      <c r="B661" s="206"/>
      <c r="C661" s="206"/>
      <c r="D661" s="206"/>
      <c r="E661" s="204" t="str">
        <f t="shared" si="10"/>
        <v/>
      </c>
      <c r="F661">
        <f>SUMIF($B$11:B661,"withdraw",$C$11:C661)-SUMIFS($C$11:C661,$B$11:B661,"deposit",$D$11:D661,"reinvestment")</f>
        <v>0</v>
      </c>
    </row>
    <row r="662" spans="1:6" ht="29.1" customHeight="1" x14ac:dyDescent="0.25">
      <c r="A662" s="206"/>
      <c r="B662" s="206"/>
      <c r="C662" s="206"/>
      <c r="D662" s="206"/>
      <c r="E662" s="204" t="str">
        <f t="shared" si="10"/>
        <v/>
      </c>
      <c r="F662">
        <f>SUMIF($B$11:B662,"withdraw",$C$11:C662)-SUMIFS($C$11:C662,$B$11:B662,"deposit",$D$11:D662,"reinvestment")</f>
        <v>0</v>
      </c>
    </row>
    <row r="663" spans="1:6" ht="29.1" customHeight="1" x14ac:dyDescent="0.25">
      <c r="A663" s="206"/>
      <c r="B663" s="206"/>
      <c r="C663" s="206"/>
      <c r="D663" s="206"/>
      <c r="E663" s="204" t="str">
        <f t="shared" si="10"/>
        <v/>
      </c>
      <c r="F663">
        <f>SUMIF($B$11:B663,"withdraw",$C$11:C663)-SUMIFS($C$11:C663,$B$11:B663,"deposit",$D$11:D663,"reinvestment")</f>
        <v>0</v>
      </c>
    </row>
    <row r="664" spans="1:6" ht="29.1" customHeight="1" x14ac:dyDescent="0.25">
      <c r="A664" s="206"/>
      <c r="B664" s="206"/>
      <c r="C664" s="206"/>
      <c r="D664" s="206"/>
      <c r="E664" s="204" t="str">
        <f t="shared" si="10"/>
        <v/>
      </c>
      <c r="F664">
        <f>SUMIF($B$11:B664,"withdraw",$C$11:C664)-SUMIFS($C$11:C664,$B$11:B664,"deposit",$D$11:D664,"reinvestment")</f>
        <v>0</v>
      </c>
    </row>
    <row r="665" spans="1:6" ht="29.1" customHeight="1" x14ac:dyDescent="0.25">
      <c r="A665" s="206"/>
      <c r="B665" s="206"/>
      <c r="C665" s="206"/>
      <c r="D665" s="206"/>
      <c r="E665" s="204" t="str">
        <f t="shared" si="10"/>
        <v/>
      </c>
      <c r="F665">
        <f>SUMIF($B$11:B665,"withdraw",$C$11:C665)-SUMIFS($C$11:C665,$B$11:B665,"deposit",$D$11:D665,"reinvestment")</f>
        <v>0</v>
      </c>
    </row>
    <row r="666" spans="1:6" ht="29.1" customHeight="1" x14ac:dyDescent="0.25">
      <c r="A666" s="206"/>
      <c r="B666" s="206"/>
      <c r="C666" s="206"/>
      <c r="D666" s="206"/>
      <c r="E666" s="204" t="str">
        <f t="shared" si="10"/>
        <v/>
      </c>
      <c r="F666">
        <f>SUMIF($B$11:B666,"withdraw",$C$11:C666)-SUMIFS($C$11:C666,$B$11:B666,"deposit",$D$11:D666,"reinvestment")</f>
        <v>0</v>
      </c>
    </row>
    <row r="667" spans="1:6" ht="29.1" customHeight="1" x14ac:dyDescent="0.25">
      <c r="A667" s="206"/>
      <c r="B667" s="206"/>
      <c r="C667" s="206"/>
      <c r="D667" s="206"/>
      <c r="E667" s="204" t="str">
        <f t="shared" si="10"/>
        <v/>
      </c>
      <c r="F667">
        <f>SUMIF($B$11:B667,"withdraw",$C$11:C667)-SUMIFS($C$11:C667,$B$11:B667,"deposit",$D$11:D667,"reinvestment")</f>
        <v>0</v>
      </c>
    </row>
    <row r="668" spans="1:6" ht="29.1" customHeight="1" x14ac:dyDescent="0.25">
      <c r="A668" s="206"/>
      <c r="B668" s="206"/>
      <c r="C668" s="206"/>
      <c r="D668" s="206"/>
      <c r="E668" s="204" t="str">
        <f t="shared" si="10"/>
        <v/>
      </c>
      <c r="F668">
        <f>SUMIF($B$11:B668,"withdraw",$C$11:C668)-SUMIFS($C$11:C668,$B$11:B668,"deposit",$D$11:D668,"reinvestment")</f>
        <v>0</v>
      </c>
    </row>
    <row r="669" spans="1:6" ht="29.1" customHeight="1" x14ac:dyDescent="0.25">
      <c r="A669" s="206"/>
      <c r="B669" s="206"/>
      <c r="C669" s="206"/>
      <c r="D669" s="206"/>
      <c r="E669" s="204" t="str">
        <f t="shared" si="10"/>
        <v/>
      </c>
      <c r="F669">
        <f>SUMIF($B$11:B669,"withdraw",$C$11:C669)-SUMIFS($C$11:C669,$B$11:B669,"deposit",$D$11:D669,"reinvestment")</f>
        <v>0</v>
      </c>
    </row>
    <row r="670" spans="1:6" ht="29.1" customHeight="1" x14ac:dyDescent="0.25">
      <c r="A670" s="206"/>
      <c r="B670" s="206"/>
      <c r="C670" s="206"/>
      <c r="D670" s="206"/>
      <c r="E670" s="204" t="str">
        <f t="shared" si="10"/>
        <v/>
      </c>
      <c r="F670">
        <f>SUMIF($B$11:B670,"withdraw",$C$11:C670)-SUMIFS($C$11:C670,$B$11:B670,"deposit",$D$11:D670,"reinvestment")</f>
        <v>0</v>
      </c>
    </row>
    <row r="671" spans="1:6" ht="29.1" customHeight="1" x14ac:dyDescent="0.25">
      <c r="A671" s="206"/>
      <c r="B671" s="206"/>
      <c r="C671" s="206"/>
      <c r="D671" s="206"/>
      <c r="E671" s="204" t="str">
        <f t="shared" si="10"/>
        <v/>
      </c>
      <c r="F671">
        <f>SUMIF($B$11:B671,"withdraw",$C$11:C671)-SUMIFS($C$11:C671,$B$11:B671,"deposit",$D$11:D671,"reinvestment")</f>
        <v>0</v>
      </c>
    </row>
    <row r="672" spans="1:6" ht="29.1" customHeight="1" x14ac:dyDescent="0.25">
      <c r="A672" s="206"/>
      <c r="B672" s="206"/>
      <c r="C672" s="206"/>
      <c r="D672" s="206"/>
      <c r="E672" s="204" t="str">
        <f t="shared" si="10"/>
        <v/>
      </c>
      <c r="F672">
        <f>SUMIF($B$11:B672,"withdraw",$C$11:C672)-SUMIFS($C$11:C672,$B$11:B672,"deposit",$D$11:D672,"reinvestment")</f>
        <v>0</v>
      </c>
    </row>
    <row r="673" spans="1:6" ht="29.1" customHeight="1" x14ac:dyDescent="0.25">
      <c r="A673" s="206"/>
      <c r="B673" s="206"/>
      <c r="C673" s="206"/>
      <c r="D673" s="206"/>
      <c r="E673" s="204" t="str">
        <f t="shared" si="10"/>
        <v/>
      </c>
      <c r="F673">
        <f>SUMIF($B$11:B673,"withdraw",$C$11:C673)-SUMIFS($C$11:C673,$B$11:B673,"deposit",$D$11:D673,"reinvestment")</f>
        <v>0</v>
      </c>
    </row>
    <row r="674" spans="1:6" ht="29.1" customHeight="1" x14ac:dyDescent="0.25">
      <c r="A674" s="206"/>
      <c r="B674" s="206"/>
      <c r="C674" s="206"/>
      <c r="D674" s="206"/>
      <c r="E674" s="204" t="str">
        <f t="shared" si="10"/>
        <v/>
      </c>
      <c r="F674">
        <f>SUMIF($B$11:B674,"withdraw",$C$11:C674)-SUMIFS($C$11:C674,$B$11:B674,"deposit",$D$11:D674,"reinvestment")</f>
        <v>0</v>
      </c>
    </row>
    <row r="675" spans="1:6" ht="29.1" customHeight="1" x14ac:dyDescent="0.25">
      <c r="A675" s="206"/>
      <c r="B675" s="206"/>
      <c r="C675" s="206"/>
      <c r="D675" s="206"/>
      <c r="E675" s="204" t="str">
        <f t="shared" si="10"/>
        <v/>
      </c>
      <c r="F675">
        <f>SUMIF($B$11:B675,"withdraw",$C$11:C675)-SUMIFS($C$11:C675,$B$11:B675,"deposit",$D$11:D675,"reinvestment")</f>
        <v>0</v>
      </c>
    </row>
    <row r="676" spans="1:6" ht="29.1" customHeight="1" x14ac:dyDescent="0.25">
      <c r="A676" s="206"/>
      <c r="B676" s="206"/>
      <c r="C676" s="206"/>
      <c r="D676" s="206"/>
      <c r="E676" s="204" t="str">
        <f t="shared" si="10"/>
        <v/>
      </c>
      <c r="F676">
        <f>SUMIF($B$11:B676,"withdraw",$C$11:C676)-SUMIFS($C$11:C676,$B$11:B676,"deposit",$D$11:D676,"reinvestment")</f>
        <v>0</v>
      </c>
    </row>
    <row r="677" spans="1:6" ht="29.1" customHeight="1" x14ac:dyDescent="0.25">
      <c r="A677" s="206"/>
      <c r="B677" s="206"/>
      <c r="C677" s="206"/>
      <c r="D677" s="206"/>
      <c r="E677" s="204" t="str">
        <f t="shared" si="10"/>
        <v/>
      </c>
      <c r="F677">
        <f>SUMIF($B$11:B677,"withdraw",$C$11:C677)-SUMIFS($C$11:C677,$B$11:B677,"deposit",$D$11:D677,"reinvestment")</f>
        <v>0</v>
      </c>
    </row>
    <row r="678" spans="1:6" ht="29.1" customHeight="1" x14ac:dyDescent="0.25">
      <c r="A678" s="206"/>
      <c r="B678" s="206"/>
      <c r="C678" s="206"/>
      <c r="D678" s="206"/>
      <c r="E678" s="204" t="str">
        <f t="shared" si="10"/>
        <v/>
      </c>
      <c r="F678">
        <f>SUMIF($B$11:B678,"withdraw",$C$11:C678)-SUMIFS($C$11:C678,$B$11:B678,"deposit",$D$11:D678,"reinvestment")</f>
        <v>0</v>
      </c>
    </row>
    <row r="679" spans="1:6" ht="29.1" customHeight="1" x14ac:dyDescent="0.25">
      <c r="A679" s="206"/>
      <c r="B679" s="206"/>
      <c r="C679" s="206"/>
      <c r="D679" s="206"/>
      <c r="E679" s="204" t="str">
        <f t="shared" si="10"/>
        <v/>
      </c>
      <c r="F679">
        <f>SUMIF($B$11:B679,"withdraw",$C$11:C679)-SUMIFS($C$11:C679,$B$11:B679,"deposit",$D$11:D679,"reinvestment")</f>
        <v>0</v>
      </c>
    </row>
    <row r="680" spans="1:6" ht="29.1" customHeight="1" x14ac:dyDescent="0.25">
      <c r="A680" s="206"/>
      <c r="B680" s="206"/>
      <c r="C680" s="206"/>
      <c r="D680" s="206"/>
      <c r="E680" s="204" t="str">
        <f t="shared" si="10"/>
        <v/>
      </c>
      <c r="F680">
        <f>SUMIF($B$11:B680,"withdraw",$C$11:C680)-SUMIFS($C$11:C680,$B$11:B680,"deposit",$D$11:D680,"reinvestment")</f>
        <v>0</v>
      </c>
    </row>
    <row r="681" spans="1:6" ht="29.1" customHeight="1" x14ac:dyDescent="0.25">
      <c r="A681" s="206"/>
      <c r="B681" s="206"/>
      <c r="C681" s="206"/>
      <c r="D681" s="206"/>
      <c r="E681" s="204" t="str">
        <f t="shared" si="10"/>
        <v/>
      </c>
      <c r="F681">
        <f>SUMIF($B$11:B681,"withdraw",$C$11:C681)-SUMIFS($C$11:C681,$B$11:B681,"deposit",$D$11:D681,"reinvestment")</f>
        <v>0</v>
      </c>
    </row>
    <row r="682" spans="1:6" ht="29.1" customHeight="1" x14ac:dyDescent="0.25">
      <c r="A682" s="206"/>
      <c r="B682" s="206"/>
      <c r="C682" s="206"/>
      <c r="D682" s="206"/>
      <c r="E682" s="204" t="str">
        <f t="shared" si="10"/>
        <v/>
      </c>
      <c r="F682">
        <f>SUMIF($B$11:B682,"withdraw",$C$11:C682)-SUMIFS($C$11:C682,$B$11:B682,"deposit",$D$11:D682,"reinvestment")</f>
        <v>0</v>
      </c>
    </row>
    <row r="683" spans="1:6" ht="29.1" customHeight="1" x14ac:dyDescent="0.25">
      <c r="A683" s="206"/>
      <c r="B683" s="206"/>
      <c r="C683" s="206"/>
      <c r="D683" s="206"/>
      <c r="E683" s="204" t="str">
        <f t="shared" si="10"/>
        <v/>
      </c>
      <c r="F683">
        <f>SUMIF($B$11:B683,"withdraw",$C$11:C683)-SUMIFS($C$11:C683,$B$11:B683,"deposit",$D$11:D683,"reinvestment")</f>
        <v>0</v>
      </c>
    </row>
    <row r="684" spans="1:6" ht="29.1" customHeight="1" x14ac:dyDescent="0.25">
      <c r="A684" s="206"/>
      <c r="B684" s="206"/>
      <c r="C684" s="206"/>
      <c r="D684" s="206"/>
      <c r="E684" s="204" t="str">
        <f t="shared" si="10"/>
        <v/>
      </c>
      <c r="F684">
        <f>SUMIF($B$11:B684,"withdraw",$C$11:C684)-SUMIFS($C$11:C684,$B$11:B684,"deposit",$D$11:D684,"reinvestment")</f>
        <v>0</v>
      </c>
    </row>
    <row r="685" spans="1:6" ht="29.1" customHeight="1" x14ac:dyDescent="0.25">
      <c r="A685" s="206"/>
      <c r="B685" s="206"/>
      <c r="C685" s="206"/>
      <c r="D685" s="206"/>
      <c r="E685" s="204" t="str">
        <f t="shared" si="10"/>
        <v/>
      </c>
      <c r="F685">
        <f>SUMIF($B$11:B685,"withdraw",$C$11:C685)-SUMIFS($C$11:C685,$B$11:B685,"deposit",$D$11:D685,"reinvestment")</f>
        <v>0</v>
      </c>
    </row>
    <row r="686" spans="1:6" ht="29.1" customHeight="1" x14ac:dyDescent="0.25">
      <c r="A686" s="206"/>
      <c r="B686" s="206"/>
      <c r="C686" s="206"/>
      <c r="D686" s="206"/>
      <c r="E686" s="204" t="str">
        <f t="shared" si="10"/>
        <v/>
      </c>
      <c r="F686">
        <f>SUMIF($B$11:B686,"withdraw",$C$11:C686)-SUMIFS($C$11:C686,$B$11:B686,"deposit",$D$11:D686,"reinvestment")</f>
        <v>0</v>
      </c>
    </row>
    <row r="687" spans="1:6" ht="29.1" customHeight="1" x14ac:dyDescent="0.25">
      <c r="A687" s="206"/>
      <c r="B687" s="206"/>
      <c r="C687" s="206"/>
      <c r="D687" s="206"/>
      <c r="E687" s="204" t="str">
        <f t="shared" si="10"/>
        <v/>
      </c>
      <c r="F687">
        <f>SUMIF($B$11:B687,"withdraw",$C$11:C687)-SUMIFS($C$11:C687,$B$11:B687,"deposit",$D$11:D687,"reinvestment")</f>
        <v>0</v>
      </c>
    </row>
    <row r="688" spans="1:6" ht="29.1" customHeight="1" x14ac:dyDescent="0.25">
      <c r="A688" s="206"/>
      <c r="B688" s="206"/>
      <c r="C688" s="206"/>
      <c r="D688" s="206"/>
      <c r="E688" s="204" t="str">
        <f t="shared" si="10"/>
        <v/>
      </c>
      <c r="F688">
        <f>SUMIF($B$11:B688,"withdraw",$C$11:C688)-SUMIFS($C$11:C688,$B$11:B688,"deposit",$D$11:D688,"reinvestment")</f>
        <v>0</v>
      </c>
    </row>
    <row r="689" spans="1:6" ht="29.1" customHeight="1" x14ac:dyDescent="0.25">
      <c r="A689" s="206"/>
      <c r="B689" s="206"/>
      <c r="C689" s="206"/>
      <c r="D689" s="206"/>
      <c r="E689" s="204" t="str">
        <f t="shared" si="10"/>
        <v/>
      </c>
      <c r="F689">
        <f>SUMIF($B$11:B689,"withdraw",$C$11:C689)-SUMIFS($C$11:C689,$B$11:B689,"deposit",$D$11:D689,"reinvestment")</f>
        <v>0</v>
      </c>
    </row>
    <row r="690" spans="1:6" ht="29.1" customHeight="1" x14ac:dyDescent="0.25">
      <c r="A690" s="206"/>
      <c r="B690" s="206"/>
      <c r="C690" s="206"/>
      <c r="D690" s="206"/>
      <c r="E690" s="204" t="str">
        <f t="shared" si="10"/>
        <v/>
      </c>
      <c r="F690">
        <f>SUMIF($B$11:B690,"withdraw",$C$11:C690)-SUMIFS($C$11:C690,$B$11:B690,"deposit",$D$11:D690,"reinvestment")</f>
        <v>0</v>
      </c>
    </row>
    <row r="691" spans="1:6" ht="29.1" customHeight="1" x14ac:dyDescent="0.25">
      <c r="A691" s="206"/>
      <c r="B691" s="206"/>
      <c r="C691" s="206"/>
      <c r="D691" s="206"/>
      <c r="E691" s="204" t="str">
        <f t="shared" si="10"/>
        <v/>
      </c>
      <c r="F691">
        <f>SUMIF($B$11:B691,"withdraw",$C$11:C691)-SUMIFS($C$11:C691,$B$11:B691,"deposit",$D$11:D691,"reinvestment")</f>
        <v>0</v>
      </c>
    </row>
    <row r="692" spans="1:6" ht="29.1" customHeight="1" x14ac:dyDescent="0.25">
      <c r="A692" s="206"/>
      <c r="B692" s="206"/>
      <c r="C692" s="206"/>
      <c r="D692" s="206"/>
      <c r="E692" s="204" t="str">
        <f t="shared" si="10"/>
        <v/>
      </c>
      <c r="F692">
        <f>SUMIF($B$11:B692,"withdraw",$C$11:C692)-SUMIFS($C$11:C692,$B$11:B692,"deposit",$D$11:D692,"reinvestment")</f>
        <v>0</v>
      </c>
    </row>
    <row r="693" spans="1:6" ht="29.1" customHeight="1" x14ac:dyDescent="0.25">
      <c r="A693" s="206"/>
      <c r="B693" s="206"/>
      <c r="C693" s="206"/>
      <c r="D693" s="206"/>
      <c r="E693" s="204" t="str">
        <f t="shared" si="10"/>
        <v/>
      </c>
      <c r="F693">
        <f>SUMIF($B$11:B693,"withdraw",$C$11:C693)-SUMIFS($C$11:C693,$B$11:B693,"deposit",$D$11:D693,"reinvestment")</f>
        <v>0</v>
      </c>
    </row>
    <row r="694" spans="1:6" ht="29.1" customHeight="1" x14ac:dyDescent="0.25">
      <c r="A694" s="206"/>
      <c r="B694" s="206"/>
      <c r="C694" s="206"/>
      <c r="D694" s="206"/>
      <c r="E694" s="204" t="str">
        <f t="shared" si="10"/>
        <v/>
      </c>
      <c r="F694">
        <f>SUMIF($B$11:B694,"withdraw",$C$11:C694)-SUMIFS($C$11:C694,$B$11:B694,"deposit",$D$11:D694,"reinvestment")</f>
        <v>0</v>
      </c>
    </row>
    <row r="695" spans="1:6" ht="29.1" customHeight="1" x14ac:dyDescent="0.25">
      <c r="A695" s="206"/>
      <c r="B695" s="206"/>
      <c r="C695" s="206"/>
      <c r="D695" s="206"/>
      <c r="E695" s="204" t="str">
        <f t="shared" si="10"/>
        <v/>
      </c>
      <c r="F695">
        <f>SUMIF($B$11:B695,"withdraw",$C$11:C695)-SUMIFS($C$11:C695,$B$11:B695,"deposit",$D$11:D695,"reinvestment")</f>
        <v>0</v>
      </c>
    </row>
    <row r="696" spans="1:6" ht="29.1" customHeight="1" x14ac:dyDescent="0.25">
      <c r="A696" s="206"/>
      <c r="B696" s="206"/>
      <c r="C696" s="206"/>
      <c r="D696" s="206"/>
      <c r="E696" s="204" t="str">
        <f t="shared" si="10"/>
        <v/>
      </c>
      <c r="F696">
        <f>SUMIF($B$11:B696,"withdraw",$C$11:C696)-SUMIFS($C$11:C696,$B$11:B696,"deposit",$D$11:D696,"reinvestment")</f>
        <v>0</v>
      </c>
    </row>
    <row r="697" spans="1:6" ht="29.1" customHeight="1" x14ac:dyDescent="0.25">
      <c r="A697" s="206"/>
      <c r="B697" s="206"/>
      <c r="C697" s="206"/>
      <c r="D697" s="206"/>
      <c r="E697" s="204" t="str">
        <f t="shared" si="10"/>
        <v/>
      </c>
      <c r="F697">
        <f>SUMIF($B$11:B697,"withdraw",$C$11:C697)-SUMIFS($C$11:C697,$B$11:B697,"deposit",$D$11:D697,"reinvestment")</f>
        <v>0</v>
      </c>
    </row>
    <row r="698" spans="1:6" ht="29.1" customHeight="1" x14ac:dyDescent="0.25">
      <c r="A698" s="206"/>
      <c r="B698" s="206"/>
      <c r="C698" s="206"/>
      <c r="D698" s="206"/>
      <c r="E698" s="204" t="str">
        <f t="shared" si="10"/>
        <v/>
      </c>
      <c r="F698">
        <f>SUMIF($B$11:B698,"withdraw",$C$11:C698)-SUMIFS($C$11:C698,$B$11:B698,"deposit",$D$11:D698,"reinvestment")</f>
        <v>0</v>
      </c>
    </row>
    <row r="699" spans="1:6" ht="29.1" customHeight="1" x14ac:dyDescent="0.25">
      <c r="A699" s="206"/>
      <c r="B699" s="206"/>
      <c r="C699" s="206"/>
      <c r="D699" s="206"/>
      <c r="E699" s="204" t="str">
        <f t="shared" si="10"/>
        <v/>
      </c>
      <c r="F699">
        <f>SUMIF($B$11:B699,"withdraw",$C$11:C699)-SUMIFS($C$11:C699,$B$11:B699,"deposit",$D$11:D699,"reinvestment")</f>
        <v>0</v>
      </c>
    </row>
    <row r="700" spans="1:6" ht="29.1" customHeight="1" x14ac:dyDescent="0.25">
      <c r="A700" s="206"/>
      <c r="B700" s="206"/>
      <c r="C700" s="206"/>
      <c r="D700" s="206"/>
      <c r="E700" s="204" t="str">
        <f t="shared" si="10"/>
        <v/>
      </c>
      <c r="F700">
        <f>SUMIF($B$11:B700,"withdraw",$C$11:C700)-SUMIFS($C$11:C700,$B$11:B700,"deposit",$D$11:D700,"reinvestment")</f>
        <v>0</v>
      </c>
    </row>
    <row r="701" spans="1:6" ht="29.1" customHeight="1" x14ac:dyDescent="0.25">
      <c r="A701" s="206"/>
      <c r="B701" s="206"/>
      <c r="C701" s="206"/>
      <c r="D701" s="206"/>
      <c r="E701" s="204" t="str">
        <f t="shared" si="10"/>
        <v/>
      </c>
      <c r="F701">
        <f>SUMIF($B$11:B701,"withdraw",$C$11:C701)-SUMIFS($C$11:C701,$B$11:B701,"deposit",$D$11:D701,"reinvestment")</f>
        <v>0</v>
      </c>
    </row>
    <row r="702" spans="1:6" ht="29.1" customHeight="1" x14ac:dyDescent="0.25">
      <c r="A702" s="206"/>
      <c r="B702" s="206"/>
      <c r="C702" s="206"/>
      <c r="D702" s="206"/>
      <c r="E702" s="204" t="str">
        <f t="shared" si="10"/>
        <v/>
      </c>
      <c r="F702">
        <f>SUMIF($B$11:B702,"withdraw",$C$11:C702)-SUMIFS($C$11:C702,$B$11:B702,"deposit",$D$11:D702,"reinvestment")</f>
        <v>0</v>
      </c>
    </row>
    <row r="703" spans="1:6" ht="29.1" customHeight="1" x14ac:dyDescent="0.25">
      <c r="A703" s="206"/>
      <c r="B703" s="206"/>
      <c r="C703" s="206"/>
      <c r="D703" s="206"/>
      <c r="E703" s="204" t="str">
        <f t="shared" si="10"/>
        <v/>
      </c>
      <c r="F703">
        <f>SUMIF($B$11:B703,"withdraw",$C$11:C703)-SUMIFS($C$11:C703,$B$11:B703,"deposit",$D$11:D703,"reinvestment")</f>
        <v>0</v>
      </c>
    </row>
    <row r="704" spans="1:6" ht="29.1" customHeight="1" x14ac:dyDescent="0.25">
      <c r="A704" s="206"/>
      <c r="B704" s="206"/>
      <c r="C704" s="206"/>
      <c r="D704" s="206"/>
      <c r="E704" s="204" t="str">
        <f t="shared" si="10"/>
        <v/>
      </c>
      <c r="F704">
        <f>SUMIF($B$11:B704,"withdraw",$C$11:C704)-SUMIFS($C$11:C704,$B$11:B704,"deposit",$D$11:D704,"reinvestment")</f>
        <v>0</v>
      </c>
    </row>
    <row r="705" spans="1:6" ht="29.1" customHeight="1" x14ac:dyDescent="0.25">
      <c r="A705" s="206"/>
      <c r="B705" s="206"/>
      <c r="C705" s="206"/>
      <c r="D705" s="206"/>
      <c r="E705" s="204" t="str">
        <f t="shared" si="10"/>
        <v/>
      </c>
      <c r="F705">
        <f>SUMIF($B$11:B705,"withdraw",$C$11:C705)-SUMIFS($C$11:C705,$B$11:B705,"deposit",$D$11:D705,"reinvestment")</f>
        <v>0</v>
      </c>
    </row>
    <row r="706" spans="1:6" ht="29.1" customHeight="1" x14ac:dyDescent="0.25">
      <c r="A706" s="206"/>
      <c r="B706" s="206"/>
      <c r="C706" s="206"/>
      <c r="D706" s="206"/>
      <c r="E706" s="204" t="str">
        <f t="shared" si="10"/>
        <v/>
      </c>
      <c r="F706">
        <f>SUMIF($B$11:B706,"withdraw",$C$11:C706)-SUMIFS($C$11:C706,$B$11:B706,"deposit",$D$11:D706,"reinvestment")</f>
        <v>0</v>
      </c>
    </row>
    <row r="707" spans="1:6" ht="29.1" customHeight="1" x14ac:dyDescent="0.25">
      <c r="A707" s="206"/>
      <c r="B707" s="206"/>
      <c r="C707" s="206"/>
      <c r="D707" s="206"/>
      <c r="E707" s="204" t="str">
        <f t="shared" si="10"/>
        <v/>
      </c>
      <c r="F707">
        <f>SUMIF($B$11:B707,"withdraw",$C$11:C707)-SUMIFS($C$11:C707,$B$11:B707,"deposit",$D$11:D707,"reinvestment")</f>
        <v>0</v>
      </c>
    </row>
    <row r="708" spans="1:6" ht="29.1" customHeight="1" x14ac:dyDescent="0.25">
      <c r="A708" s="206"/>
      <c r="B708" s="206"/>
      <c r="C708" s="206"/>
      <c r="D708" s="206"/>
      <c r="E708" s="204" t="str">
        <f t="shared" si="10"/>
        <v/>
      </c>
      <c r="F708">
        <f>SUMIF($B$11:B708,"withdraw",$C$11:C708)-SUMIFS($C$11:C708,$B$11:B708,"deposit",$D$11:D708,"reinvestment")</f>
        <v>0</v>
      </c>
    </row>
    <row r="709" spans="1:6" ht="29.1" customHeight="1" x14ac:dyDescent="0.25">
      <c r="A709" s="206"/>
      <c r="B709" s="206"/>
      <c r="C709" s="206"/>
      <c r="D709" s="206"/>
      <c r="E709" s="204" t="str">
        <f t="shared" si="10"/>
        <v/>
      </c>
      <c r="F709">
        <f>SUMIF($B$11:B709,"withdraw",$C$11:C709)-SUMIFS($C$11:C709,$B$11:B709,"deposit",$D$11:D709,"reinvestment")</f>
        <v>0</v>
      </c>
    </row>
    <row r="710" spans="1:6" ht="29.1" customHeight="1" x14ac:dyDescent="0.25">
      <c r="A710" s="206"/>
      <c r="B710" s="206"/>
      <c r="C710" s="206"/>
      <c r="D710" s="206"/>
      <c r="E710" s="204" t="str">
        <f t="shared" si="10"/>
        <v/>
      </c>
      <c r="F710">
        <f>SUMIF($B$11:B710,"withdraw",$C$11:C710)-SUMIFS($C$11:C710,$B$11:B710,"deposit",$D$11:D710,"reinvestment")</f>
        <v>0</v>
      </c>
    </row>
    <row r="711" spans="1:6" ht="29.1" customHeight="1" x14ac:dyDescent="0.25">
      <c r="A711" s="206"/>
      <c r="B711" s="206"/>
      <c r="C711" s="206"/>
      <c r="D711" s="206"/>
      <c r="E711" s="204" t="str">
        <f t="shared" si="10"/>
        <v/>
      </c>
      <c r="F711">
        <f>SUMIF($B$11:B711,"withdraw",$C$11:C711)-SUMIFS($C$11:C711,$B$11:B711,"deposit",$D$11:D711,"reinvestment")</f>
        <v>0</v>
      </c>
    </row>
    <row r="712" spans="1:6" ht="29.1" customHeight="1" x14ac:dyDescent="0.25">
      <c r="A712" s="206"/>
      <c r="B712" s="206"/>
      <c r="C712" s="206"/>
      <c r="D712" s="206"/>
      <c r="E712" s="204" t="str">
        <f t="shared" si="10"/>
        <v/>
      </c>
      <c r="F712">
        <f>SUMIF($B$11:B712,"withdraw",$C$11:C712)-SUMIFS($C$11:C712,$B$11:B712,"deposit",$D$11:D712,"reinvestment")</f>
        <v>0</v>
      </c>
    </row>
    <row r="713" spans="1:6" ht="29.1" customHeight="1" x14ac:dyDescent="0.25">
      <c r="A713" s="206"/>
      <c r="B713" s="206"/>
      <c r="C713" s="206"/>
      <c r="D713" s="206"/>
      <c r="E713" s="204" t="str">
        <f t="shared" si="10"/>
        <v/>
      </c>
      <c r="F713">
        <f>SUMIF($B$11:B713,"withdraw",$C$11:C713)-SUMIFS($C$11:C713,$B$11:B713,"deposit",$D$11:D713,"reinvestment")</f>
        <v>0</v>
      </c>
    </row>
    <row r="714" spans="1:6" ht="29.1" customHeight="1" x14ac:dyDescent="0.25">
      <c r="A714" s="206"/>
      <c r="B714" s="206"/>
      <c r="C714" s="206"/>
      <c r="D714" s="206"/>
      <c r="E714" s="204" t="str">
        <f t="shared" si="10"/>
        <v/>
      </c>
      <c r="F714">
        <f>SUMIF($B$11:B714,"withdraw",$C$11:C714)-SUMIFS($C$11:C714,$B$11:B714,"deposit",$D$11:D714,"reinvestment")</f>
        <v>0</v>
      </c>
    </row>
    <row r="715" spans="1:6" ht="29.1" customHeight="1" x14ac:dyDescent="0.25">
      <c r="A715" s="206"/>
      <c r="B715" s="206"/>
      <c r="C715" s="206"/>
      <c r="D715" s="206"/>
      <c r="E715" s="204" t="str">
        <f t="shared" si="10"/>
        <v/>
      </c>
      <c r="F715">
        <f>SUMIF($B$11:B715,"withdraw",$C$11:C715)-SUMIFS($C$11:C715,$B$11:B715,"deposit",$D$11:D715,"reinvestment")</f>
        <v>0</v>
      </c>
    </row>
    <row r="716" spans="1:6" ht="29.1" customHeight="1" x14ac:dyDescent="0.25">
      <c r="A716" s="206"/>
      <c r="B716" s="206"/>
      <c r="C716" s="206"/>
      <c r="D716" s="206"/>
      <c r="E716" s="204" t="str">
        <f t="shared" si="10"/>
        <v/>
      </c>
      <c r="F716">
        <f>SUMIF($B$11:B716,"withdraw",$C$11:C716)-SUMIFS($C$11:C716,$B$11:B716,"deposit",$D$11:D716,"reinvestment")</f>
        <v>0</v>
      </c>
    </row>
    <row r="717" spans="1:6" ht="29.1" customHeight="1" x14ac:dyDescent="0.25">
      <c r="A717" s="206"/>
      <c r="B717" s="206"/>
      <c r="C717" s="206"/>
      <c r="D717" s="206"/>
      <c r="E717" s="204" t="str">
        <f t="shared" ref="E717:E780" si="11">IF(AND(C717&gt;F716,D717="reinvestment"),"You cannot reinvest more than is withdrawn and available.","")</f>
        <v/>
      </c>
      <c r="F717">
        <f>SUMIF($B$11:B717,"withdraw",$C$11:C717)-SUMIFS($C$11:C717,$B$11:B717,"deposit",$D$11:D717,"reinvestment")</f>
        <v>0</v>
      </c>
    </row>
    <row r="718" spans="1:6" ht="29.1" customHeight="1" x14ac:dyDescent="0.25">
      <c r="A718" s="206"/>
      <c r="B718" s="206"/>
      <c r="C718" s="206"/>
      <c r="D718" s="206"/>
      <c r="E718" s="204" t="str">
        <f t="shared" si="11"/>
        <v/>
      </c>
      <c r="F718">
        <f>SUMIF($B$11:B718,"withdraw",$C$11:C718)-SUMIFS($C$11:C718,$B$11:B718,"deposit",$D$11:D718,"reinvestment")</f>
        <v>0</v>
      </c>
    </row>
    <row r="719" spans="1:6" ht="29.1" customHeight="1" x14ac:dyDescent="0.25">
      <c r="A719" s="206"/>
      <c r="B719" s="206"/>
      <c r="C719" s="206"/>
      <c r="D719" s="206"/>
      <c r="E719" s="204" t="str">
        <f t="shared" si="11"/>
        <v/>
      </c>
      <c r="F719">
        <f>SUMIF($B$11:B719,"withdraw",$C$11:C719)-SUMIFS($C$11:C719,$B$11:B719,"deposit",$D$11:D719,"reinvestment")</f>
        <v>0</v>
      </c>
    </row>
    <row r="720" spans="1:6" ht="29.1" customHeight="1" x14ac:dyDescent="0.25">
      <c r="A720" s="206"/>
      <c r="B720" s="206"/>
      <c r="C720" s="206"/>
      <c r="D720" s="206"/>
      <c r="E720" s="204" t="str">
        <f t="shared" si="11"/>
        <v/>
      </c>
      <c r="F720">
        <f>SUMIF($B$11:B720,"withdraw",$C$11:C720)-SUMIFS($C$11:C720,$B$11:B720,"deposit",$D$11:D720,"reinvestment")</f>
        <v>0</v>
      </c>
    </row>
    <row r="721" spans="1:6" ht="29.1" customHeight="1" x14ac:dyDescent="0.25">
      <c r="A721" s="206"/>
      <c r="B721" s="206"/>
      <c r="C721" s="206"/>
      <c r="D721" s="206"/>
      <c r="E721" s="204" t="str">
        <f t="shared" si="11"/>
        <v/>
      </c>
      <c r="F721">
        <f>SUMIF($B$11:B721,"withdraw",$C$11:C721)-SUMIFS($C$11:C721,$B$11:B721,"deposit",$D$11:D721,"reinvestment")</f>
        <v>0</v>
      </c>
    </row>
    <row r="722" spans="1:6" ht="29.1" customHeight="1" x14ac:dyDescent="0.25">
      <c r="A722" s="206"/>
      <c r="B722" s="206"/>
      <c r="C722" s="206"/>
      <c r="D722" s="206"/>
      <c r="E722" s="204" t="str">
        <f t="shared" si="11"/>
        <v/>
      </c>
      <c r="F722">
        <f>SUMIF($B$11:B722,"withdraw",$C$11:C722)-SUMIFS($C$11:C722,$B$11:B722,"deposit",$D$11:D722,"reinvestment")</f>
        <v>0</v>
      </c>
    </row>
    <row r="723" spans="1:6" ht="29.1" customHeight="1" x14ac:dyDescent="0.25">
      <c r="A723" s="206"/>
      <c r="B723" s="206"/>
      <c r="C723" s="206"/>
      <c r="D723" s="206"/>
      <c r="E723" s="204" t="str">
        <f t="shared" si="11"/>
        <v/>
      </c>
      <c r="F723">
        <f>SUMIF($B$11:B723,"withdraw",$C$11:C723)-SUMIFS($C$11:C723,$B$11:B723,"deposit",$D$11:D723,"reinvestment")</f>
        <v>0</v>
      </c>
    </row>
    <row r="724" spans="1:6" ht="29.1" customHeight="1" x14ac:dyDescent="0.25">
      <c r="A724" s="206"/>
      <c r="B724" s="206"/>
      <c r="C724" s="206"/>
      <c r="D724" s="206"/>
      <c r="E724" s="204" t="str">
        <f t="shared" si="11"/>
        <v/>
      </c>
      <c r="F724">
        <f>SUMIF($B$11:B724,"withdraw",$C$11:C724)-SUMIFS($C$11:C724,$B$11:B724,"deposit",$D$11:D724,"reinvestment")</f>
        <v>0</v>
      </c>
    </row>
    <row r="725" spans="1:6" ht="29.1" customHeight="1" x14ac:dyDescent="0.25">
      <c r="A725" s="206"/>
      <c r="B725" s="206"/>
      <c r="C725" s="206"/>
      <c r="D725" s="206"/>
      <c r="E725" s="204" t="str">
        <f t="shared" si="11"/>
        <v/>
      </c>
      <c r="F725">
        <f>SUMIF($B$11:B725,"withdraw",$C$11:C725)-SUMIFS($C$11:C725,$B$11:B725,"deposit",$D$11:D725,"reinvestment")</f>
        <v>0</v>
      </c>
    </row>
    <row r="726" spans="1:6" ht="29.1" customHeight="1" x14ac:dyDescent="0.25">
      <c r="A726" s="206"/>
      <c r="B726" s="206"/>
      <c r="C726" s="206"/>
      <c r="D726" s="206"/>
      <c r="E726" s="204" t="str">
        <f t="shared" si="11"/>
        <v/>
      </c>
      <c r="F726">
        <f>SUMIF($B$11:B726,"withdraw",$C$11:C726)-SUMIFS($C$11:C726,$B$11:B726,"deposit",$D$11:D726,"reinvestment")</f>
        <v>0</v>
      </c>
    </row>
    <row r="727" spans="1:6" ht="29.1" customHeight="1" x14ac:dyDescent="0.25">
      <c r="A727" s="206"/>
      <c r="B727" s="206"/>
      <c r="C727" s="206"/>
      <c r="D727" s="206"/>
      <c r="E727" s="204" t="str">
        <f t="shared" si="11"/>
        <v/>
      </c>
      <c r="F727">
        <f>SUMIF($B$11:B727,"withdraw",$C$11:C727)-SUMIFS($C$11:C727,$B$11:B727,"deposit",$D$11:D727,"reinvestment")</f>
        <v>0</v>
      </c>
    </row>
    <row r="728" spans="1:6" ht="29.1" customHeight="1" x14ac:dyDescent="0.25">
      <c r="A728" s="206"/>
      <c r="B728" s="206"/>
      <c r="C728" s="206"/>
      <c r="D728" s="206"/>
      <c r="E728" s="204" t="str">
        <f t="shared" si="11"/>
        <v/>
      </c>
      <c r="F728">
        <f>SUMIF($B$11:B728,"withdraw",$C$11:C728)-SUMIFS($C$11:C728,$B$11:B728,"deposit",$D$11:D728,"reinvestment")</f>
        <v>0</v>
      </c>
    </row>
    <row r="729" spans="1:6" ht="29.1" customHeight="1" x14ac:dyDescent="0.25">
      <c r="A729" s="206"/>
      <c r="B729" s="206"/>
      <c r="C729" s="206"/>
      <c r="D729" s="206"/>
      <c r="E729" s="204" t="str">
        <f t="shared" si="11"/>
        <v/>
      </c>
      <c r="F729">
        <f>SUMIF($B$11:B729,"withdraw",$C$11:C729)-SUMIFS($C$11:C729,$B$11:B729,"deposit",$D$11:D729,"reinvestment")</f>
        <v>0</v>
      </c>
    </row>
    <row r="730" spans="1:6" ht="29.1" customHeight="1" x14ac:dyDescent="0.25">
      <c r="A730" s="206"/>
      <c r="B730" s="206"/>
      <c r="C730" s="206"/>
      <c r="D730" s="206"/>
      <c r="E730" s="204" t="str">
        <f t="shared" si="11"/>
        <v/>
      </c>
      <c r="F730">
        <f>SUMIF($B$11:B730,"withdraw",$C$11:C730)-SUMIFS($C$11:C730,$B$11:B730,"deposit",$D$11:D730,"reinvestment")</f>
        <v>0</v>
      </c>
    </row>
    <row r="731" spans="1:6" ht="29.1" customHeight="1" x14ac:dyDescent="0.25">
      <c r="A731" s="206"/>
      <c r="B731" s="206"/>
      <c r="C731" s="206"/>
      <c r="D731" s="206"/>
      <c r="E731" s="204" t="str">
        <f t="shared" si="11"/>
        <v/>
      </c>
      <c r="F731">
        <f>SUMIF($B$11:B731,"withdraw",$C$11:C731)-SUMIFS($C$11:C731,$B$11:B731,"deposit",$D$11:D731,"reinvestment")</f>
        <v>0</v>
      </c>
    </row>
    <row r="732" spans="1:6" ht="29.1" customHeight="1" x14ac:dyDescent="0.25">
      <c r="A732" s="206"/>
      <c r="B732" s="206"/>
      <c r="C732" s="206"/>
      <c r="D732" s="206"/>
      <c r="E732" s="204" t="str">
        <f t="shared" si="11"/>
        <v/>
      </c>
      <c r="F732">
        <f>SUMIF($B$11:B732,"withdraw",$C$11:C732)-SUMIFS($C$11:C732,$B$11:B732,"deposit",$D$11:D732,"reinvestment")</f>
        <v>0</v>
      </c>
    </row>
    <row r="733" spans="1:6" ht="29.1" customHeight="1" x14ac:dyDescent="0.25">
      <c r="A733" s="206"/>
      <c r="B733" s="206"/>
      <c r="C733" s="206"/>
      <c r="D733" s="206"/>
      <c r="E733" s="204" t="str">
        <f t="shared" si="11"/>
        <v/>
      </c>
      <c r="F733">
        <f>SUMIF($B$11:B733,"withdraw",$C$11:C733)-SUMIFS($C$11:C733,$B$11:B733,"deposit",$D$11:D733,"reinvestment")</f>
        <v>0</v>
      </c>
    </row>
    <row r="734" spans="1:6" ht="29.1" customHeight="1" x14ac:dyDescent="0.25">
      <c r="A734" s="206"/>
      <c r="B734" s="206"/>
      <c r="C734" s="206"/>
      <c r="D734" s="206"/>
      <c r="E734" s="204" t="str">
        <f t="shared" si="11"/>
        <v/>
      </c>
      <c r="F734">
        <f>SUMIF($B$11:B734,"withdraw",$C$11:C734)-SUMIFS($C$11:C734,$B$11:B734,"deposit",$D$11:D734,"reinvestment")</f>
        <v>0</v>
      </c>
    </row>
    <row r="735" spans="1:6" ht="29.1" customHeight="1" x14ac:dyDescent="0.25">
      <c r="A735" s="206"/>
      <c r="B735" s="206"/>
      <c r="C735" s="206"/>
      <c r="D735" s="206"/>
      <c r="E735" s="204" t="str">
        <f t="shared" si="11"/>
        <v/>
      </c>
      <c r="F735">
        <f>SUMIF($B$11:B735,"withdraw",$C$11:C735)-SUMIFS($C$11:C735,$B$11:B735,"deposit",$D$11:D735,"reinvestment")</f>
        <v>0</v>
      </c>
    </row>
    <row r="736" spans="1:6" ht="29.1" customHeight="1" x14ac:dyDescent="0.25">
      <c r="A736" s="206"/>
      <c r="B736" s="206"/>
      <c r="C736" s="206"/>
      <c r="D736" s="206"/>
      <c r="E736" s="204" t="str">
        <f t="shared" si="11"/>
        <v/>
      </c>
      <c r="F736">
        <f>SUMIF($B$11:B736,"withdraw",$C$11:C736)-SUMIFS($C$11:C736,$B$11:B736,"deposit",$D$11:D736,"reinvestment")</f>
        <v>0</v>
      </c>
    </row>
    <row r="737" spans="1:6" ht="29.1" customHeight="1" x14ac:dyDescent="0.25">
      <c r="A737" s="206"/>
      <c r="B737" s="206"/>
      <c r="C737" s="206"/>
      <c r="D737" s="206"/>
      <c r="E737" s="204" t="str">
        <f t="shared" si="11"/>
        <v/>
      </c>
      <c r="F737">
        <f>SUMIF($B$11:B737,"withdraw",$C$11:C737)-SUMIFS($C$11:C737,$B$11:B737,"deposit",$D$11:D737,"reinvestment")</f>
        <v>0</v>
      </c>
    </row>
    <row r="738" spans="1:6" ht="29.1" customHeight="1" x14ac:dyDescent="0.25">
      <c r="A738" s="206"/>
      <c r="B738" s="206"/>
      <c r="C738" s="206"/>
      <c r="D738" s="206"/>
      <c r="E738" s="204" t="str">
        <f t="shared" si="11"/>
        <v/>
      </c>
      <c r="F738">
        <f>SUMIF($B$11:B738,"withdraw",$C$11:C738)-SUMIFS($C$11:C738,$B$11:B738,"deposit",$D$11:D738,"reinvestment")</f>
        <v>0</v>
      </c>
    </row>
    <row r="739" spans="1:6" ht="29.1" customHeight="1" x14ac:dyDescent="0.25">
      <c r="A739" s="206"/>
      <c r="B739" s="206"/>
      <c r="C739" s="206"/>
      <c r="D739" s="206"/>
      <c r="E739" s="204" t="str">
        <f t="shared" si="11"/>
        <v/>
      </c>
      <c r="F739">
        <f>SUMIF($B$11:B739,"withdraw",$C$11:C739)-SUMIFS($C$11:C739,$B$11:B739,"deposit",$D$11:D739,"reinvestment")</f>
        <v>0</v>
      </c>
    </row>
    <row r="740" spans="1:6" ht="29.1" customHeight="1" x14ac:dyDescent="0.25">
      <c r="A740" s="206"/>
      <c r="B740" s="206"/>
      <c r="C740" s="206"/>
      <c r="D740" s="206"/>
      <c r="E740" s="204" t="str">
        <f t="shared" si="11"/>
        <v/>
      </c>
      <c r="F740">
        <f>SUMIF($B$11:B740,"withdraw",$C$11:C740)-SUMIFS($C$11:C740,$B$11:B740,"deposit",$D$11:D740,"reinvestment")</f>
        <v>0</v>
      </c>
    </row>
    <row r="741" spans="1:6" ht="29.1" customHeight="1" x14ac:dyDescent="0.25">
      <c r="A741" s="206"/>
      <c r="B741" s="206"/>
      <c r="C741" s="206"/>
      <c r="D741" s="206"/>
      <c r="E741" s="204" t="str">
        <f t="shared" si="11"/>
        <v/>
      </c>
      <c r="F741">
        <f>SUMIF($B$11:B741,"withdraw",$C$11:C741)-SUMIFS($C$11:C741,$B$11:B741,"deposit",$D$11:D741,"reinvestment")</f>
        <v>0</v>
      </c>
    </row>
    <row r="742" spans="1:6" ht="29.1" customHeight="1" x14ac:dyDescent="0.25">
      <c r="A742" s="206"/>
      <c r="B742" s="206"/>
      <c r="C742" s="206"/>
      <c r="D742" s="206"/>
      <c r="E742" s="204" t="str">
        <f t="shared" si="11"/>
        <v/>
      </c>
      <c r="F742">
        <f>SUMIF($B$11:B742,"withdraw",$C$11:C742)-SUMIFS($C$11:C742,$B$11:B742,"deposit",$D$11:D742,"reinvestment")</f>
        <v>0</v>
      </c>
    </row>
    <row r="743" spans="1:6" ht="29.1" customHeight="1" x14ac:dyDescent="0.25">
      <c r="A743" s="206"/>
      <c r="B743" s="206"/>
      <c r="C743" s="206"/>
      <c r="D743" s="206"/>
      <c r="E743" s="204" t="str">
        <f t="shared" si="11"/>
        <v/>
      </c>
      <c r="F743">
        <f>SUMIF($B$11:B743,"withdraw",$C$11:C743)-SUMIFS($C$11:C743,$B$11:B743,"deposit",$D$11:D743,"reinvestment")</f>
        <v>0</v>
      </c>
    </row>
    <row r="744" spans="1:6" ht="29.1" customHeight="1" x14ac:dyDescent="0.25">
      <c r="A744" s="206"/>
      <c r="B744" s="206"/>
      <c r="C744" s="206"/>
      <c r="D744" s="206"/>
      <c r="E744" s="204" t="str">
        <f t="shared" si="11"/>
        <v/>
      </c>
      <c r="F744">
        <f>SUMIF($B$11:B744,"withdraw",$C$11:C744)-SUMIFS($C$11:C744,$B$11:B744,"deposit",$D$11:D744,"reinvestment")</f>
        <v>0</v>
      </c>
    </row>
    <row r="745" spans="1:6" ht="29.1" customHeight="1" x14ac:dyDescent="0.25">
      <c r="A745" s="206"/>
      <c r="B745" s="206"/>
      <c r="C745" s="206"/>
      <c r="D745" s="206"/>
      <c r="E745" s="204" t="str">
        <f t="shared" si="11"/>
        <v/>
      </c>
      <c r="F745">
        <f>SUMIF($B$11:B745,"withdraw",$C$11:C745)-SUMIFS($C$11:C745,$B$11:B745,"deposit",$D$11:D745,"reinvestment")</f>
        <v>0</v>
      </c>
    </row>
    <row r="746" spans="1:6" ht="29.1" customHeight="1" x14ac:dyDescent="0.25">
      <c r="A746" s="206"/>
      <c r="B746" s="206"/>
      <c r="C746" s="206"/>
      <c r="D746" s="206"/>
      <c r="E746" s="204" t="str">
        <f t="shared" si="11"/>
        <v/>
      </c>
      <c r="F746">
        <f>SUMIF($B$11:B746,"withdraw",$C$11:C746)-SUMIFS($C$11:C746,$B$11:B746,"deposit",$D$11:D746,"reinvestment")</f>
        <v>0</v>
      </c>
    </row>
    <row r="747" spans="1:6" ht="29.1" customHeight="1" x14ac:dyDescent="0.25">
      <c r="A747" s="206"/>
      <c r="B747" s="206"/>
      <c r="C747" s="206"/>
      <c r="D747" s="206"/>
      <c r="E747" s="204" t="str">
        <f t="shared" si="11"/>
        <v/>
      </c>
      <c r="F747">
        <f>SUMIF($B$11:B747,"withdraw",$C$11:C747)-SUMIFS($C$11:C747,$B$11:B747,"deposit",$D$11:D747,"reinvestment")</f>
        <v>0</v>
      </c>
    </row>
    <row r="748" spans="1:6" ht="29.1" customHeight="1" x14ac:dyDescent="0.25">
      <c r="A748" s="206"/>
      <c r="B748" s="206"/>
      <c r="C748" s="206"/>
      <c r="D748" s="206"/>
      <c r="E748" s="204" t="str">
        <f t="shared" si="11"/>
        <v/>
      </c>
      <c r="F748">
        <f>SUMIF($B$11:B748,"withdraw",$C$11:C748)-SUMIFS($C$11:C748,$B$11:B748,"deposit",$D$11:D748,"reinvestment")</f>
        <v>0</v>
      </c>
    </row>
    <row r="749" spans="1:6" ht="29.1" customHeight="1" x14ac:dyDescent="0.25">
      <c r="A749" s="206"/>
      <c r="B749" s="206"/>
      <c r="C749" s="206"/>
      <c r="D749" s="206"/>
      <c r="E749" s="204" t="str">
        <f t="shared" si="11"/>
        <v/>
      </c>
      <c r="F749">
        <f>SUMIF($B$11:B749,"withdraw",$C$11:C749)-SUMIFS($C$11:C749,$B$11:B749,"deposit",$D$11:D749,"reinvestment")</f>
        <v>0</v>
      </c>
    </row>
    <row r="750" spans="1:6" ht="29.1" customHeight="1" x14ac:dyDescent="0.25">
      <c r="A750" s="206"/>
      <c r="B750" s="206"/>
      <c r="C750" s="206"/>
      <c r="D750" s="206"/>
      <c r="E750" s="204" t="str">
        <f t="shared" si="11"/>
        <v/>
      </c>
      <c r="F750">
        <f>SUMIF($B$11:B750,"withdraw",$C$11:C750)-SUMIFS($C$11:C750,$B$11:B750,"deposit",$D$11:D750,"reinvestment")</f>
        <v>0</v>
      </c>
    </row>
    <row r="751" spans="1:6" ht="29.1" customHeight="1" x14ac:dyDescent="0.25">
      <c r="A751" s="206"/>
      <c r="B751" s="206"/>
      <c r="C751" s="206"/>
      <c r="D751" s="206"/>
      <c r="E751" s="204" t="str">
        <f t="shared" si="11"/>
        <v/>
      </c>
      <c r="F751">
        <f>SUMIF($B$11:B751,"withdraw",$C$11:C751)-SUMIFS($C$11:C751,$B$11:B751,"deposit",$D$11:D751,"reinvestment")</f>
        <v>0</v>
      </c>
    </row>
    <row r="752" spans="1:6" ht="29.1" customHeight="1" x14ac:dyDescent="0.25">
      <c r="A752" s="206"/>
      <c r="B752" s="206"/>
      <c r="C752" s="206"/>
      <c r="D752" s="206"/>
      <c r="E752" s="204" t="str">
        <f t="shared" si="11"/>
        <v/>
      </c>
      <c r="F752">
        <f>SUMIF($B$11:B752,"withdraw",$C$11:C752)-SUMIFS($C$11:C752,$B$11:B752,"deposit",$D$11:D752,"reinvestment")</f>
        <v>0</v>
      </c>
    </row>
    <row r="753" spans="1:6" ht="29.1" customHeight="1" x14ac:dyDescent="0.25">
      <c r="A753" s="206"/>
      <c r="B753" s="206"/>
      <c r="C753" s="206"/>
      <c r="D753" s="206"/>
      <c r="E753" s="204" t="str">
        <f t="shared" si="11"/>
        <v/>
      </c>
      <c r="F753">
        <f>SUMIF($B$11:B753,"withdraw",$C$11:C753)-SUMIFS($C$11:C753,$B$11:B753,"deposit",$D$11:D753,"reinvestment")</f>
        <v>0</v>
      </c>
    </row>
    <row r="754" spans="1:6" ht="29.1" customHeight="1" x14ac:dyDescent="0.25">
      <c r="A754" s="206"/>
      <c r="B754" s="206"/>
      <c r="C754" s="206"/>
      <c r="D754" s="206"/>
      <c r="E754" s="204" t="str">
        <f t="shared" si="11"/>
        <v/>
      </c>
      <c r="F754">
        <f>SUMIF($B$11:B754,"withdraw",$C$11:C754)-SUMIFS($C$11:C754,$B$11:B754,"deposit",$D$11:D754,"reinvestment")</f>
        <v>0</v>
      </c>
    </row>
    <row r="755" spans="1:6" ht="29.1" customHeight="1" x14ac:dyDescent="0.25">
      <c r="A755" s="206"/>
      <c r="B755" s="206"/>
      <c r="C755" s="206"/>
      <c r="D755" s="206"/>
      <c r="E755" s="204" t="str">
        <f t="shared" si="11"/>
        <v/>
      </c>
      <c r="F755">
        <f>SUMIF($B$11:B755,"withdraw",$C$11:C755)-SUMIFS($C$11:C755,$B$11:B755,"deposit",$D$11:D755,"reinvestment")</f>
        <v>0</v>
      </c>
    </row>
    <row r="756" spans="1:6" ht="29.1" customHeight="1" x14ac:dyDescent="0.25">
      <c r="A756" s="206"/>
      <c r="B756" s="206"/>
      <c r="C756" s="206"/>
      <c r="D756" s="206"/>
      <c r="E756" s="204" t="str">
        <f t="shared" si="11"/>
        <v/>
      </c>
      <c r="F756">
        <f>SUMIF($B$11:B756,"withdraw",$C$11:C756)-SUMIFS($C$11:C756,$B$11:B756,"deposit",$D$11:D756,"reinvestment")</f>
        <v>0</v>
      </c>
    </row>
    <row r="757" spans="1:6" ht="29.1" customHeight="1" x14ac:dyDescent="0.25">
      <c r="A757" s="206"/>
      <c r="B757" s="206"/>
      <c r="C757" s="206"/>
      <c r="D757" s="206"/>
      <c r="E757" s="204" t="str">
        <f t="shared" si="11"/>
        <v/>
      </c>
      <c r="F757">
        <f>SUMIF($B$11:B757,"withdraw",$C$11:C757)-SUMIFS($C$11:C757,$B$11:B757,"deposit",$D$11:D757,"reinvestment")</f>
        <v>0</v>
      </c>
    </row>
    <row r="758" spans="1:6" ht="29.1" customHeight="1" x14ac:dyDescent="0.25">
      <c r="A758" s="206"/>
      <c r="B758" s="206"/>
      <c r="C758" s="206"/>
      <c r="D758" s="206"/>
      <c r="E758" s="204" t="str">
        <f t="shared" si="11"/>
        <v/>
      </c>
      <c r="F758">
        <f>SUMIF($B$11:B758,"withdraw",$C$11:C758)-SUMIFS($C$11:C758,$B$11:B758,"deposit",$D$11:D758,"reinvestment")</f>
        <v>0</v>
      </c>
    </row>
    <row r="759" spans="1:6" ht="29.1" customHeight="1" x14ac:dyDescent="0.25">
      <c r="A759" s="206"/>
      <c r="B759" s="206"/>
      <c r="C759" s="206"/>
      <c r="D759" s="206"/>
      <c r="E759" s="204" t="str">
        <f t="shared" si="11"/>
        <v/>
      </c>
      <c r="F759">
        <f>SUMIF($B$11:B759,"withdraw",$C$11:C759)-SUMIFS($C$11:C759,$B$11:B759,"deposit",$D$11:D759,"reinvestment")</f>
        <v>0</v>
      </c>
    </row>
    <row r="760" spans="1:6" ht="29.1" customHeight="1" x14ac:dyDescent="0.25">
      <c r="A760" s="206"/>
      <c r="B760" s="206"/>
      <c r="C760" s="206"/>
      <c r="D760" s="206"/>
      <c r="E760" s="204" t="str">
        <f t="shared" si="11"/>
        <v/>
      </c>
      <c r="F760">
        <f>SUMIF($B$11:B760,"withdraw",$C$11:C760)-SUMIFS($C$11:C760,$B$11:B760,"deposit",$D$11:D760,"reinvestment")</f>
        <v>0</v>
      </c>
    </row>
    <row r="761" spans="1:6" ht="29.1" customHeight="1" x14ac:dyDescent="0.25">
      <c r="A761" s="206"/>
      <c r="B761" s="206"/>
      <c r="C761" s="206"/>
      <c r="D761" s="206"/>
      <c r="E761" s="204" t="str">
        <f t="shared" si="11"/>
        <v/>
      </c>
      <c r="F761">
        <f>SUMIF($B$11:B761,"withdraw",$C$11:C761)-SUMIFS($C$11:C761,$B$11:B761,"deposit",$D$11:D761,"reinvestment")</f>
        <v>0</v>
      </c>
    </row>
    <row r="762" spans="1:6" ht="29.1" customHeight="1" x14ac:dyDescent="0.25">
      <c r="A762" s="206"/>
      <c r="B762" s="206"/>
      <c r="C762" s="206"/>
      <c r="D762" s="206"/>
      <c r="E762" s="204" t="str">
        <f t="shared" si="11"/>
        <v/>
      </c>
      <c r="F762">
        <f>SUMIF($B$11:B762,"withdraw",$C$11:C762)-SUMIFS($C$11:C762,$B$11:B762,"deposit",$D$11:D762,"reinvestment")</f>
        <v>0</v>
      </c>
    </row>
    <row r="763" spans="1:6" ht="29.1" customHeight="1" x14ac:dyDescent="0.25">
      <c r="A763" s="206"/>
      <c r="B763" s="206"/>
      <c r="C763" s="206"/>
      <c r="D763" s="206"/>
      <c r="E763" s="204" t="str">
        <f t="shared" si="11"/>
        <v/>
      </c>
      <c r="F763">
        <f>SUMIF($B$11:B763,"withdraw",$C$11:C763)-SUMIFS($C$11:C763,$B$11:B763,"deposit",$D$11:D763,"reinvestment")</f>
        <v>0</v>
      </c>
    </row>
    <row r="764" spans="1:6" ht="29.1" customHeight="1" x14ac:dyDescent="0.25">
      <c r="A764" s="206"/>
      <c r="B764" s="206"/>
      <c r="C764" s="206"/>
      <c r="D764" s="206"/>
      <c r="E764" s="204" t="str">
        <f t="shared" si="11"/>
        <v/>
      </c>
      <c r="F764">
        <f>SUMIF($B$11:B764,"withdraw",$C$11:C764)-SUMIFS($C$11:C764,$B$11:B764,"deposit",$D$11:D764,"reinvestment")</f>
        <v>0</v>
      </c>
    </row>
    <row r="765" spans="1:6" ht="29.1" customHeight="1" x14ac:dyDescent="0.25">
      <c r="A765" s="206"/>
      <c r="B765" s="206"/>
      <c r="C765" s="206"/>
      <c r="D765" s="206"/>
      <c r="E765" s="204" t="str">
        <f t="shared" si="11"/>
        <v/>
      </c>
      <c r="F765">
        <f>SUMIF($B$11:B765,"withdraw",$C$11:C765)-SUMIFS($C$11:C765,$B$11:B765,"deposit",$D$11:D765,"reinvestment")</f>
        <v>0</v>
      </c>
    </row>
    <row r="766" spans="1:6" ht="29.1" customHeight="1" x14ac:dyDescent="0.25">
      <c r="A766" s="206"/>
      <c r="B766" s="206"/>
      <c r="C766" s="206"/>
      <c r="D766" s="206"/>
      <c r="E766" s="204" t="str">
        <f t="shared" si="11"/>
        <v/>
      </c>
      <c r="F766">
        <f>SUMIF($B$11:B766,"withdraw",$C$11:C766)-SUMIFS($C$11:C766,$B$11:B766,"deposit",$D$11:D766,"reinvestment")</f>
        <v>0</v>
      </c>
    </row>
    <row r="767" spans="1:6" ht="29.1" customHeight="1" x14ac:dyDescent="0.25">
      <c r="A767" s="206"/>
      <c r="B767" s="206"/>
      <c r="C767" s="206"/>
      <c r="D767" s="206"/>
      <c r="E767" s="204" t="str">
        <f t="shared" si="11"/>
        <v/>
      </c>
      <c r="F767">
        <f>SUMIF($B$11:B767,"withdraw",$C$11:C767)-SUMIFS($C$11:C767,$B$11:B767,"deposit",$D$11:D767,"reinvestment")</f>
        <v>0</v>
      </c>
    </row>
    <row r="768" spans="1:6" ht="29.1" customHeight="1" x14ac:dyDescent="0.25">
      <c r="A768" s="206"/>
      <c r="B768" s="206"/>
      <c r="C768" s="206"/>
      <c r="D768" s="206"/>
      <c r="E768" s="204" t="str">
        <f t="shared" si="11"/>
        <v/>
      </c>
      <c r="F768">
        <f>SUMIF($B$11:B768,"withdraw",$C$11:C768)-SUMIFS($C$11:C768,$B$11:B768,"deposit",$D$11:D768,"reinvestment")</f>
        <v>0</v>
      </c>
    </row>
    <row r="769" spans="1:6" ht="29.1" customHeight="1" x14ac:dyDescent="0.25">
      <c r="A769" s="206"/>
      <c r="B769" s="206"/>
      <c r="C769" s="206"/>
      <c r="D769" s="206"/>
      <c r="E769" s="204" t="str">
        <f t="shared" si="11"/>
        <v/>
      </c>
      <c r="F769">
        <f>SUMIF($B$11:B769,"withdraw",$C$11:C769)-SUMIFS($C$11:C769,$B$11:B769,"deposit",$D$11:D769,"reinvestment")</f>
        <v>0</v>
      </c>
    </row>
    <row r="770" spans="1:6" ht="29.1" customHeight="1" x14ac:dyDescent="0.25">
      <c r="A770" s="206"/>
      <c r="B770" s="206"/>
      <c r="C770" s="206"/>
      <c r="D770" s="206"/>
      <c r="E770" s="204" t="str">
        <f t="shared" si="11"/>
        <v/>
      </c>
      <c r="F770">
        <f>SUMIF($B$11:B770,"withdraw",$C$11:C770)-SUMIFS($C$11:C770,$B$11:B770,"deposit",$D$11:D770,"reinvestment")</f>
        <v>0</v>
      </c>
    </row>
    <row r="771" spans="1:6" ht="29.1" customHeight="1" x14ac:dyDescent="0.25">
      <c r="A771" s="206"/>
      <c r="B771" s="206"/>
      <c r="C771" s="206"/>
      <c r="D771" s="206"/>
      <c r="E771" s="204" t="str">
        <f t="shared" si="11"/>
        <v/>
      </c>
      <c r="F771">
        <f>SUMIF($B$11:B771,"withdraw",$C$11:C771)-SUMIFS($C$11:C771,$B$11:B771,"deposit",$D$11:D771,"reinvestment")</f>
        <v>0</v>
      </c>
    </row>
    <row r="772" spans="1:6" ht="29.1" customHeight="1" x14ac:dyDescent="0.25">
      <c r="A772" s="206"/>
      <c r="B772" s="206"/>
      <c r="C772" s="206"/>
      <c r="D772" s="206"/>
      <c r="E772" s="204" t="str">
        <f t="shared" si="11"/>
        <v/>
      </c>
      <c r="F772">
        <f>SUMIF($B$11:B772,"withdraw",$C$11:C772)-SUMIFS($C$11:C772,$B$11:B772,"deposit",$D$11:D772,"reinvestment")</f>
        <v>0</v>
      </c>
    </row>
    <row r="773" spans="1:6" ht="29.1" customHeight="1" x14ac:dyDescent="0.25">
      <c r="A773" s="206"/>
      <c r="B773" s="206"/>
      <c r="C773" s="206"/>
      <c r="D773" s="206"/>
      <c r="E773" s="204" t="str">
        <f t="shared" si="11"/>
        <v/>
      </c>
      <c r="F773">
        <f>SUMIF($B$11:B773,"withdraw",$C$11:C773)-SUMIFS($C$11:C773,$B$11:B773,"deposit",$D$11:D773,"reinvestment")</f>
        <v>0</v>
      </c>
    </row>
    <row r="774" spans="1:6" ht="29.1" customHeight="1" x14ac:dyDescent="0.25">
      <c r="A774" s="206"/>
      <c r="B774" s="206"/>
      <c r="C774" s="206"/>
      <c r="D774" s="206"/>
      <c r="E774" s="204" t="str">
        <f t="shared" si="11"/>
        <v/>
      </c>
      <c r="F774">
        <f>SUMIF($B$11:B774,"withdraw",$C$11:C774)-SUMIFS($C$11:C774,$B$11:B774,"deposit",$D$11:D774,"reinvestment")</f>
        <v>0</v>
      </c>
    </row>
    <row r="775" spans="1:6" ht="29.1" customHeight="1" x14ac:dyDescent="0.25">
      <c r="A775" s="206"/>
      <c r="B775" s="206"/>
      <c r="C775" s="206"/>
      <c r="D775" s="206"/>
      <c r="E775" s="204" t="str">
        <f t="shared" si="11"/>
        <v/>
      </c>
      <c r="F775">
        <f>SUMIF($B$11:B775,"withdraw",$C$11:C775)-SUMIFS($C$11:C775,$B$11:B775,"deposit",$D$11:D775,"reinvestment")</f>
        <v>0</v>
      </c>
    </row>
    <row r="776" spans="1:6" ht="29.1" customHeight="1" x14ac:dyDescent="0.25">
      <c r="A776" s="206"/>
      <c r="B776" s="206"/>
      <c r="C776" s="206"/>
      <c r="D776" s="206"/>
      <c r="E776" s="204" t="str">
        <f t="shared" si="11"/>
        <v/>
      </c>
      <c r="F776">
        <f>SUMIF($B$11:B776,"withdraw",$C$11:C776)-SUMIFS($C$11:C776,$B$11:B776,"deposit",$D$11:D776,"reinvestment")</f>
        <v>0</v>
      </c>
    </row>
    <row r="777" spans="1:6" ht="29.1" customHeight="1" x14ac:dyDescent="0.25">
      <c r="A777" s="206"/>
      <c r="B777" s="206"/>
      <c r="C777" s="206"/>
      <c r="D777" s="206"/>
      <c r="E777" s="204" t="str">
        <f t="shared" si="11"/>
        <v/>
      </c>
      <c r="F777">
        <f>SUMIF($B$11:B777,"withdraw",$C$11:C777)-SUMIFS($C$11:C777,$B$11:B777,"deposit",$D$11:D777,"reinvestment")</f>
        <v>0</v>
      </c>
    </row>
    <row r="778" spans="1:6" ht="29.1" customHeight="1" x14ac:dyDescent="0.25">
      <c r="A778" s="206"/>
      <c r="B778" s="206"/>
      <c r="C778" s="206"/>
      <c r="D778" s="206"/>
      <c r="E778" s="204" t="str">
        <f t="shared" si="11"/>
        <v/>
      </c>
      <c r="F778">
        <f>SUMIF($B$11:B778,"withdraw",$C$11:C778)-SUMIFS($C$11:C778,$B$11:B778,"deposit",$D$11:D778,"reinvestment")</f>
        <v>0</v>
      </c>
    </row>
    <row r="779" spans="1:6" ht="29.1" customHeight="1" x14ac:dyDescent="0.25">
      <c r="A779" s="206"/>
      <c r="B779" s="206"/>
      <c r="C779" s="206"/>
      <c r="D779" s="206"/>
      <c r="E779" s="204" t="str">
        <f t="shared" si="11"/>
        <v/>
      </c>
      <c r="F779">
        <f>SUMIF($B$11:B779,"withdraw",$C$11:C779)-SUMIFS($C$11:C779,$B$11:B779,"deposit",$D$11:D779,"reinvestment")</f>
        <v>0</v>
      </c>
    </row>
    <row r="780" spans="1:6" ht="29.1" customHeight="1" x14ac:dyDescent="0.25">
      <c r="A780" s="206"/>
      <c r="B780" s="206"/>
      <c r="C780" s="206"/>
      <c r="D780" s="206"/>
      <c r="E780" s="204" t="str">
        <f t="shared" si="11"/>
        <v/>
      </c>
      <c r="F780">
        <f>SUMIF($B$11:B780,"withdraw",$C$11:C780)-SUMIFS($C$11:C780,$B$11:B780,"deposit",$D$11:D780,"reinvestment")</f>
        <v>0</v>
      </c>
    </row>
    <row r="781" spans="1:6" ht="29.1" customHeight="1" x14ac:dyDescent="0.25">
      <c r="A781" s="206"/>
      <c r="B781" s="206"/>
      <c r="C781" s="206"/>
      <c r="D781" s="206"/>
      <c r="E781" s="204" t="str">
        <f t="shared" ref="E781:E844" si="12">IF(AND(C781&gt;F780,D781="reinvestment"),"You cannot reinvest more than is withdrawn and available.","")</f>
        <v/>
      </c>
      <c r="F781">
        <f>SUMIF($B$11:B781,"withdraw",$C$11:C781)-SUMIFS($C$11:C781,$B$11:B781,"deposit",$D$11:D781,"reinvestment")</f>
        <v>0</v>
      </c>
    </row>
    <row r="782" spans="1:6" ht="29.1" customHeight="1" x14ac:dyDescent="0.25">
      <c r="A782" s="206"/>
      <c r="B782" s="206"/>
      <c r="C782" s="206"/>
      <c r="D782" s="206"/>
      <c r="E782" s="204" t="str">
        <f t="shared" si="12"/>
        <v/>
      </c>
      <c r="F782">
        <f>SUMIF($B$11:B782,"withdraw",$C$11:C782)-SUMIFS($C$11:C782,$B$11:B782,"deposit",$D$11:D782,"reinvestment")</f>
        <v>0</v>
      </c>
    </row>
    <row r="783" spans="1:6" ht="29.1" customHeight="1" x14ac:dyDescent="0.25">
      <c r="A783" s="206"/>
      <c r="B783" s="206"/>
      <c r="C783" s="206"/>
      <c r="D783" s="206"/>
      <c r="E783" s="204" t="str">
        <f t="shared" si="12"/>
        <v/>
      </c>
      <c r="F783">
        <f>SUMIF($B$11:B783,"withdraw",$C$11:C783)-SUMIFS($C$11:C783,$B$11:B783,"deposit",$D$11:D783,"reinvestment")</f>
        <v>0</v>
      </c>
    </row>
    <row r="784" spans="1:6" ht="29.1" customHeight="1" x14ac:dyDescent="0.25">
      <c r="A784" s="206"/>
      <c r="B784" s="206"/>
      <c r="C784" s="206"/>
      <c r="D784" s="206"/>
      <c r="E784" s="204" t="str">
        <f t="shared" si="12"/>
        <v/>
      </c>
      <c r="F784">
        <f>SUMIF($B$11:B784,"withdraw",$C$11:C784)-SUMIFS($C$11:C784,$B$11:B784,"deposit",$D$11:D784,"reinvestment")</f>
        <v>0</v>
      </c>
    </row>
    <row r="785" spans="1:6" ht="29.1" customHeight="1" x14ac:dyDescent="0.25">
      <c r="A785" s="206"/>
      <c r="B785" s="206"/>
      <c r="C785" s="206"/>
      <c r="D785" s="206"/>
      <c r="E785" s="204" t="str">
        <f t="shared" si="12"/>
        <v/>
      </c>
      <c r="F785">
        <f>SUMIF($B$11:B785,"withdraw",$C$11:C785)-SUMIFS($C$11:C785,$B$11:B785,"deposit",$D$11:D785,"reinvestment")</f>
        <v>0</v>
      </c>
    </row>
    <row r="786" spans="1:6" ht="29.1" customHeight="1" x14ac:dyDescent="0.25">
      <c r="A786" s="206"/>
      <c r="B786" s="206"/>
      <c r="C786" s="206"/>
      <c r="D786" s="206"/>
      <c r="E786" s="204" t="str">
        <f t="shared" si="12"/>
        <v/>
      </c>
      <c r="F786">
        <f>SUMIF($B$11:B786,"withdraw",$C$11:C786)-SUMIFS($C$11:C786,$B$11:B786,"deposit",$D$11:D786,"reinvestment")</f>
        <v>0</v>
      </c>
    </row>
    <row r="787" spans="1:6" ht="29.1" customHeight="1" x14ac:dyDescent="0.25">
      <c r="A787" s="206"/>
      <c r="B787" s="206"/>
      <c r="C787" s="206"/>
      <c r="D787" s="206"/>
      <c r="E787" s="204" t="str">
        <f t="shared" si="12"/>
        <v/>
      </c>
      <c r="F787">
        <f>SUMIF($B$11:B787,"withdraw",$C$11:C787)-SUMIFS($C$11:C787,$B$11:B787,"deposit",$D$11:D787,"reinvestment")</f>
        <v>0</v>
      </c>
    </row>
    <row r="788" spans="1:6" ht="29.1" customHeight="1" x14ac:dyDescent="0.25">
      <c r="A788" s="206"/>
      <c r="B788" s="206"/>
      <c r="C788" s="206"/>
      <c r="D788" s="206"/>
      <c r="E788" s="204" t="str">
        <f t="shared" si="12"/>
        <v/>
      </c>
      <c r="F788">
        <f>SUMIF($B$11:B788,"withdraw",$C$11:C788)-SUMIFS($C$11:C788,$B$11:B788,"deposit",$D$11:D788,"reinvestment")</f>
        <v>0</v>
      </c>
    </row>
    <row r="789" spans="1:6" ht="29.1" customHeight="1" x14ac:dyDescent="0.25">
      <c r="A789" s="206"/>
      <c r="B789" s="206"/>
      <c r="C789" s="206"/>
      <c r="D789" s="206"/>
      <c r="E789" s="204" t="str">
        <f t="shared" si="12"/>
        <v/>
      </c>
      <c r="F789">
        <f>SUMIF($B$11:B789,"withdraw",$C$11:C789)-SUMIFS($C$11:C789,$B$11:B789,"deposit",$D$11:D789,"reinvestment")</f>
        <v>0</v>
      </c>
    </row>
    <row r="790" spans="1:6" ht="29.1" customHeight="1" x14ac:dyDescent="0.25">
      <c r="A790" s="206"/>
      <c r="B790" s="206"/>
      <c r="C790" s="206"/>
      <c r="D790" s="206"/>
      <c r="E790" s="204" t="str">
        <f t="shared" si="12"/>
        <v/>
      </c>
      <c r="F790">
        <f>SUMIF($B$11:B790,"withdraw",$C$11:C790)-SUMIFS($C$11:C790,$B$11:B790,"deposit",$D$11:D790,"reinvestment")</f>
        <v>0</v>
      </c>
    </row>
    <row r="791" spans="1:6" ht="29.1" customHeight="1" x14ac:dyDescent="0.25">
      <c r="A791" s="206"/>
      <c r="B791" s="206"/>
      <c r="C791" s="206"/>
      <c r="D791" s="206"/>
      <c r="E791" s="204" t="str">
        <f t="shared" si="12"/>
        <v/>
      </c>
      <c r="F791">
        <f>SUMIF($B$11:B791,"withdraw",$C$11:C791)-SUMIFS($C$11:C791,$B$11:B791,"deposit",$D$11:D791,"reinvestment")</f>
        <v>0</v>
      </c>
    </row>
    <row r="792" spans="1:6" ht="29.1" customHeight="1" x14ac:dyDescent="0.25">
      <c r="A792" s="206"/>
      <c r="B792" s="206"/>
      <c r="C792" s="206"/>
      <c r="D792" s="206"/>
      <c r="E792" s="204" t="str">
        <f t="shared" si="12"/>
        <v/>
      </c>
      <c r="F792">
        <f>SUMIF($B$11:B792,"withdraw",$C$11:C792)-SUMIFS($C$11:C792,$B$11:B792,"deposit",$D$11:D792,"reinvestment")</f>
        <v>0</v>
      </c>
    </row>
    <row r="793" spans="1:6" ht="29.1" customHeight="1" x14ac:dyDescent="0.25">
      <c r="A793" s="206"/>
      <c r="B793" s="206"/>
      <c r="C793" s="206"/>
      <c r="D793" s="206"/>
      <c r="E793" s="204" t="str">
        <f t="shared" si="12"/>
        <v/>
      </c>
      <c r="F793">
        <f>SUMIF($B$11:B793,"withdraw",$C$11:C793)-SUMIFS($C$11:C793,$B$11:B793,"deposit",$D$11:D793,"reinvestment")</f>
        <v>0</v>
      </c>
    </row>
    <row r="794" spans="1:6" ht="29.1" customHeight="1" x14ac:dyDescent="0.25">
      <c r="A794" s="206"/>
      <c r="B794" s="206"/>
      <c r="C794" s="206"/>
      <c r="D794" s="206"/>
      <c r="E794" s="204" t="str">
        <f t="shared" si="12"/>
        <v/>
      </c>
      <c r="F794">
        <f>SUMIF($B$11:B794,"withdraw",$C$11:C794)-SUMIFS($C$11:C794,$B$11:B794,"deposit",$D$11:D794,"reinvestment")</f>
        <v>0</v>
      </c>
    </row>
    <row r="795" spans="1:6" ht="29.1" customHeight="1" x14ac:dyDescent="0.25">
      <c r="A795" s="206"/>
      <c r="B795" s="206"/>
      <c r="C795" s="206"/>
      <c r="D795" s="206"/>
      <c r="E795" s="204" t="str">
        <f t="shared" si="12"/>
        <v/>
      </c>
      <c r="F795">
        <f>SUMIF($B$11:B795,"withdraw",$C$11:C795)-SUMIFS($C$11:C795,$B$11:B795,"deposit",$D$11:D795,"reinvestment")</f>
        <v>0</v>
      </c>
    </row>
    <row r="796" spans="1:6" ht="29.1" customHeight="1" x14ac:dyDescent="0.25">
      <c r="A796" s="206"/>
      <c r="B796" s="206"/>
      <c r="C796" s="206"/>
      <c r="D796" s="206"/>
      <c r="E796" s="204" t="str">
        <f t="shared" si="12"/>
        <v/>
      </c>
      <c r="F796">
        <f>SUMIF($B$11:B796,"withdraw",$C$11:C796)-SUMIFS($C$11:C796,$B$11:B796,"deposit",$D$11:D796,"reinvestment")</f>
        <v>0</v>
      </c>
    </row>
    <row r="797" spans="1:6" ht="29.1" customHeight="1" x14ac:dyDescent="0.25">
      <c r="A797" s="206"/>
      <c r="B797" s="206"/>
      <c r="C797" s="206"/>
      <c r="D797" s="206"/>
      <c r="E797" s="204" t="str">
        <f t="shared" si="12"/>
        <v/>
      </c>
      <c r="F797">
        <f>SUMIF($B$11:B797,"withdraw",$C$11:C797)-SUMIFS($C$11:C797,$B$11:B797,"deposit",$D$11:D797,"reinvestment")</f>
        <v>0</v>
      </c>
    </row>
    <row r="798" spans="1:6" ht="29.1" customHeight="1" x14ac:dyDescent="0.25">
      <c r="A798" s="206"/>
      <c r="B798" s="206"/>
      <c r="C798" s="206"/>
      <c r="D798" s="206"/>
      <c r="E798" s="204" t="str">
        <f t="shared" si="12"/>
        <v/>
      </c>
      <c r="F798">
        <f>SUMIF($B$11:B798,"withdraw",$C$11:C798)-SUMIFS($C$11:C798,$B$11:B798,"deposit",$D$11:D798,"reinvestment")</f>
        <v>0</v>
      </c>
    </row>
    <row r="799" spans="1:6" ht="29.1" customHeight="1" x14ac:dyDescent="0.25">
      <c r="A799" s="206"/>
      <c r="B799" s="206"/>
      <c r="C799" s="206"/>
      <c r="D799" s="206"/>
      <c r="E799" s="204" t="str">
        <f t="shared" si="12"/>
        <v/>
      </c>
      <c r="F799">
        <f>SUMIF($B$11:B799,"withdraw",$C$11:C799)-SUMIFS($C$11:C799,$B$11:B799,"deposit",$D$11:D799,"reinvestment")</f>
        <v>0</v>
      </c>
    </row>
    <row r="800" spans="1:6" ht="29.1" customHeight="1" x14ac:dyDescent="0.25">
      <c r="A800" s="206"/>
      <c r="B800" s="206"/>
      <c r="C800" s="206"/>
      <c r="D800" s="206"/>
      <c r="E800" s="204" t="str">
        <f t="shared" si="12"/>
        <v/>
      </c>
      <c r="F800">
        <f>SUMIF($B$11:B800,"withdraw",$C$11:C800)-SUMIFS($C$11:C800,$B$11:B800,"deposit",$D$11:D800,"reinvestment")</f>
        <v>0</v>
      </c>
    </row>
    <row r="801" spans="1:6" ht="29.1" customHeight="1" x14ac:dyDescent="0.25">
      <c r="A801" s="206"/>
      <c r="B801" s="206"/>
      <c r="C801" s="206"/>
      <c r="D801" s="206"/>
      <c r="E801" s="204" t="str">
        <f t="shared" si="12"/>
        <v/>
      </c>
      <c r="F801">
        <f>SUMIF($B$11:B801,"withdraw",$C$11:C801)-SUMIFS($C$11:C801,$B$11:B801,"deposit",$D$11:D801,"reinvestment")</f>
        <v>0</v>
      </c>
    </row>
    <row r="802" spans="1:6" ht="29.1" customHeight="1" x14ac:dyDescent="0.25">
      <c r="A802" s="206"/>
      <c r="B802" s="206"/>
      <c r="C802" s="206"/>
      <c r="D802" s="206"/>
      <c r="E802" s="204" t="str">
        <f t="shared" si="12"/>
        <v/>
      </c>
      <c r="F802">
        <f>SUMIF($B$11:B802,"withdraw",$C$11:C802)-SUMIFS($C$11:C802,$B$11:B802,"deposit",$D$11:D802,"reinvestment")</f>
        <v>0</v>
      </c>
    </row>
    <row r="803" spans="1:6" ht="29.1" customHeight="1" x14ac:dyDescent="0.25">
      <c r="A803" s="206"/>
      <c r="B803" s="206"/>
      <c r="C803" s="206"/>
      <c r="D803" s="206"/>
      <c r="E803" s="204" t="str">
        <f t="shared" si="12"/>
        <v/>
      </c>
      <c r="F803">
        <f>SUMIF($B$11:B803,"withdraw",$C$11:C803)-SUMIFS($C$11:C803,$B$11:B803,"deposit",$D$11:D803,"reinvestment")</f>
        <v>0</v>
      </c>
    </row>
    <row r="804" spans="1:6" ht="29.1" customHeight="1" x14ac:dyDescent="0.25">
      <c r="A804" s="206"/>
      <c r="B804" s="206"/>
      <c r="C804" s="206"/>
      <c r="D804" s="206"/>
      <c r="E804" s="204" t="str">
        <f t="shared" si="12"/>
        <v/>
      </c>
      <c r="F804">
        <f>SUMIF($B$11:B804,"withdraw",$C$11:C804)-SUMIFS($C$11:C804,$B$11:B804,"deposit",$D$11:D804,"reinvestment")</f>
        <v>0</v>
      </c>
    </row>
    <row r="805" spans="1:6" ht="29.1" customHeight="1" x14ac:dyDescent="0.25">
      <c r="A805" s="206"/>
      <c r="B805" s="206"/>
      <c r="C805" s="206"/>
      <c r="D805" s="206"/>
      <c r="E805" s="204" t="str">
        <f t="shared" si="12"/>
        <v/>
      </c>
      <c r="F805">
        <f>SUMIF($B$11:B805,"withdraw",$C$11:C805)-SUMIFS($C$11:C805,$B$11:B805,"deposit",$D$11:D805,"reinvestment")</f>
        <v>0</v>
      </c>
    </row>
    <row r="806" spans="1:6" ht="29.1" customHeight="1" x14ac:dyDescent="0.25">
      <c r="A806" s="206"/>
      <c r="B806" s="206"/>
      <c r="C806" s="206"/>
      <c r="D806" s="206"/>
      <c r="E806" s="204" t="str">
        <f t="shared" si="12"/>
        <v/>
      </c>
      <c r="F806">
        <f>SUMIF($B$11:B806,"withdraw",$C$11:C806)-SUMIFS($C$11:C806,$B$11:B806,"deposit",$D$11:D806,"reinvestment")</f>
        <v>0</v>
      </c>
    </row>
    <row r="807" spans="1:6" ht="29.1" customHeight="1" x14ac:dyDescent="0.25">
      <c r="A807" s="206"/>
      <c r="B807" s="206"/>
      <c r="C807" s="206"/>
      <c r="D807" s="206"/>
      <c r="E807" s="204" t="str">
        <f t="shared" si="12"/>
        <v/>
      </c>
      <c r="F807">
        <f>SUMIF($B$11:B807,"withdraw",$C$11:C807)-SUMIFS($C$11:C807,$B$11:B807,"deposit",$D$11:D807,"reinvestment")</f>
        <v>0</v>
      </c>
    </row>
    <row r="808" spans="1:6" ht="29.1" customHeight="1" x14ac:dyDescent="0.25">
      <c r="A808" s="206"/>
      <c r="B808" s="206"/>
      <c r="C808" s="206"/>
      <c r="D808" s="206"/>
      <c r="E808" s="204" t="str">
        <f t="shared" si="12"/>
        <v/>
      </c>
      <c r="F808">
        <f>SUMIF($B$11:B808,"withdraw",$C$11:C808)-SUMIFS($C$11:C808,$B$11:B808,"deposit",$D$11:D808,"reinvestment")</f>
        <v>0</v>
      </c>
    </row>
    <row r="809" spans="1:6" ht="29.1" customHeight="1" x14ac:dyDescent="0.25">
      <c r="A809" s="206"/>
      <c r="B809" s="206"/>
      <c r="C809" s="206"/>
      <c r="D809" s="206"/>
      <c r="E809" s="204" t="str">
        <f t="shared" si="12"/>
        <v/>
      </c>
      <c r="F809">
        <f>SUMIF($B$11:B809,"withdraw",$C$11:C809)-SUMIFS($C$11:C809,$B$11:B809,"deposit",$D$11:D809,"reinvestment")</f>
        <v>0</v>
      </c>
    </row>
    <row r="810" spans="1:6" ht="29.1" customHeight="1" x14ac:dyDescent="0.25">
      <c r="A810" s="206"/>
      <c r="B810" s="206"/>
      <c r="C810" s="206"/>
      <c r="D810" s="206"/>
      <c r="E810" s="204" t="str">
        <f t="shared" si="12"/>
        <v/>
      </c>
      <c r="F810">
        <f>SUMIF($B$11:B810,"withdraw",$C$11:C810)-SUMIFS($C$11:C810,$B$11:B810,"deposit",$D$11:D810,"reinvestment")</f>
        <v>0</v>
      </c>
    </row>
    <row r="811" spans="1:6" ht="29.1" customHeight="1" x14ac:dyDescent="0.25">
      <c r="A811" s="206"/>
      <c r="B811" s="206"/>
      <c r="C811" s="206"/>
      <c r="D811" s="206"/>
      <c r="E811" s="204" t="str">
        <f t="shared" si="12"/>
        <v/>
      </c>
      <c r="F811">
        <f>SUMIF($B$11:B811,"withdraw",$C$11:C811)-SUMIFS($C$11:C811,$B$11:B811,"deposit",$D$11:D811,"reinvestment")</f>
        <v>0</v>
      </c>
    </row>
    <row r="812" spans="1:6" ht="29.1" customHeight="1" x14ac:dyDescent="0.25">
      <c r="A812" s="206"/>
      <c r="B812" s="206"/>
      <c r="C812" s="206"/>
      <c r="D812" s="206"/>
      <c r="E812" s="204" t="str">
        <f t="shared" si="12"/>
        <v/>
      </c>
      <c r="F812">
        <f>SUMIF($B$11:B812,"withdraw",$C$11:C812)-SUMIFS($C$11:C812,$B$11:B812,"deposit",$D$11:D812,"reinvestment")</f>
        <v>0</v>
      </c>
    </row>
    <row r="813" spans="1:6" ht="29.1" customHeight="1" x14ac:dyDescent="0.25">
      <c r="A813" s="206"/>
      <c r="B813" s="206"/>
      <c r="C813" s="206"/>
      <c r="D813" s="206"/>
      <c r="E813" s="204" t="str">
        <f t="shared" si="12"/>
        <v/>
      </c>
      <c r="F813">
        <f>SUMIF($B$11:B813,"withdraw",$C$11:C813)-SUMIFS($C$11:C813,$B$11:B813,"deposit",$D$11:D813,"reinvestment")</f>
        <v>0</v>
      </c>
    </row>
    <row r="814" spans="1:6" ht="29.1" customHeight="1" x14ac:dyDescent="0.25">
      <c r="A814" s="206"/>
      <c r="B814" s="206"/>
      <c r="C814" s="206"/>
      <c r="D814" s="206"/>
      <c r="E814" s="204" t="str">
        <f t="shared" si="12"/>
        <v/>
      </c>
      <c r="F814">
        <f>SUMIF($B$11:B814,"withdraw",$C$11:C814)-SUMIFS($C$11:C814,$B$11:B814,"deposit",$D$11:D814,"reinvestment")</f>
        <v>0</v>
      </c>
    </row>
    <row r="815" spans="1:6" ht="29.1" customHeight="1" x14ac:dyDescent="0.25">
      <c r="A815" s="206"/>
      <c r="B815" s="206"/>
      <c r="C815" s="206"/>
      <c r="D815" s="206"/>
      <c r="E815" s="204" t="str">
        <f t="shared" si="12"/>
        <v/>
      </c>
      <c r="F815">
        <f>SUMIF($B$11:B815,"withdraw",$C$11:C815)-SUMIFS($C$11:C815,$B$11:B815,"deposit",$D$11:D815,"reinvestment")</f>
        <v>0</v>
      </c>
    </row>
    <row r="816" spans="1:6" ht="29.1" customHeight="1" x14ac:dyDescent="0.25">
      <c r="A816" s="206"/>
      <c r="B816" s="206"/>
      <c r="C816" s="206"/>
      <c r="D816" s="206"/>
      <c r="E816" s="204" t="str">
        <f t="shared" si="12"/>
        <v/>
      </c>
      <c r="F816">
        <f>SUMIF($B$11:B816,"withdraw",$C$11:C816)-SUMIFS($C$11:C816,$B$11:B816,"deposit",$D$11:D816,"reinvestment")</f>
        <v>0</v>
      </c>
    </row>
    <row r="817" spans="1:6" ht="29.1" customHeight="1" x14ac:dyDescent="0.25">
      <c r="A817" s="206"/>
      <c r="B817" s="206"/>
      <c r="C817" s="206"/>
      <c r="D817" s="206"/>
      <c r="E817" s="204" t="str">
        <f t="shared" si="12"/>
        <v/>
      </c>
      <c r="F817">
        <f>SUMIF($B$11:B817,"withdraw",$C$11:C817)-SUMIFS($C$11:C817,$B$11:B817,"deposit",$D$11:D817,"reinvestment")</f>
        <v>0</v>
      </c>
    </row>
    <row r="818" spans="1:6" ht="29.1" customHeight="1" x14ac:dyDescent="0.25">
      <c r="A818" s="206"/>
      <c r="B818" s="206"/>
      <c r="C818" s="206"/>
      <c r="D818" s="206"/>
      <c r="E818" s="204" t="str">
        <f t="shared" si="12"/>
        <v/>
      </c>
      <c r="F818">
        <f>SUMIF($B$11:B818,"withdraw",$C$11:C818)-SUMIFS($C$11:C818,$B$11:B818,"deposit",$D$11:D818,"reinvestment")</f>
        <v>0</v>
      </c>
    </row>
    <row r="819" spans="1:6" ht="29.1" customHeight="1" x14ac:dyDescent="0.25">
      <c r="A819" s="206"/>
      <c r="B819" s="206"/>
      <c r="C819" s="206"/>
      <c r="D819" s="206"/>
      <c r="E819" s="204" t="str">
        <f t="shared" si="12"/>
        <v/>
      </c>
      <c r="F819">
        <f>SUMIF($B$11:B819,"withdraw",$C$11:C819)-SUMIFS($C$11:C819,$B$11:B819,"deposit",$D$11:D819,"reinvestment")</f>
        <v>0</v>
      </c>
    </row>
    <row r="820" spans="1:6" ht="29.1" customHeight="1" x14ac:dyDescent="0.25">
      <c r="A820" s="206"/>
      <c r="B820" s="206"/>
      <c r="C820" s="206"/>
      <c r="D820" s="206"/>
      <c r="E820" s="204" t="str">
        <f t="shared" si="12"/>
        <v/>
      </c>
      <c r="F820">
        <f>SUMIF($B$11:B820,"withdraw",$C$11:C820)-SUMIFS($C$11:C820,$B$11:B820,"deposit",$D$11:D820,"reinvestment")</f>
        <v>0</v>
      </c>
    </row>
    <row r="821" spans="1:6" ht="29.1" customHeight="1" x14ac:dyDescent="0.25">
      <c r="A821" s="206"/>
      <c r="B821" s="206"/>
      <c r="C821" s="206"/>
      <c r="D821" s="206"/>
      <c r="E821" s="204" t="str">
        <f t="shared" si="12"/>
        <v/>
      </c>
      <c r="F821">
        <f>SUMIF($B$11:B821,"withdraw",$C$11:C821)-SUMIFS($C$11:C821,$B$11:B821,"deposit",$D$11:D821,"reinvestment")</f>
        <v>0</v>
      </c>
    </row>
    <row r="822" spans="1:6" ht="29.1" customHeight="1" x14ac:dyDescent="0.25">
      <c r="A822" s="206"/>
      <c r="B822" s="206"/>
      <c r="C822" s="206"/>
      <c r="D822" s="206"/>
      <c r="E822" s="204" t="str">
        <f t="shared" si="12"/>
        <v/>
      </c>
      <c r="F822">
        <f>SUMIF($B$11:B822,"withdraw",$C$11:C822)-SUMIFS($C$11:C822,$B$11:B822,"deposit",$D$11:D822,"reinvestment")</f>
        <v>0</v>
      </c>
    </row>
    <row r="823" spans="1:6" ht="29.1" customHeight="1" x14ac:dyDescent="0.25">
      <c r="A823" s="206"/>
      <c r="B823" s="206"/>
      <c r="C823" s="206"/>
      <c r="D823" s="206"/>
      <c r="E823" s="204" t="str">
        <f t="shared" si="12"/>
        <v/>
      </c>
      <c r="F823">
        <f>SUMIF($B$11:B823,"withdraw",$C$11:C823)-SUMIFS($C$11:C823,$B$11:B823,"deposit",$D$11:D823,"reinvestment")</f>
        <v>0</v>
      </c>
    </row>
    <row r="824" spans="1:6" ht="29.1" customHeight="1" x14ac:dyDescent="0.25">
      <c r="A824" s="206"/>
      <c r="B824" s="206"/>
      <c r="C824" s="206"/>
      <c r="D824" s="206"/>
      <c r="E824" s="204" t="str">
        <f t="shared" si="12"/>
        <v/>
      </c>
      <c r="F824">
        <f>SUMIF($B$11:B824,"withdraw",$C$11:C824)-SUMIFS($C$11:C824,$B$11:B824,"deposit",$D$11:D824,"reinvestment")</f>
        <v>0</v>
      </c>
    </row>
    <row r="825" spans="1:6" ht="29.1" customHeight="1" x14ac:dyDescent="0.25">
      <c r="A825" s="206"/>
      <c r="B825" s="206"/>
      <c r="C825" s="206"/>
      <c r="D825" s="206"/>
      <c r="E825" s="204" t="str">
        <f t="shared" si="12"/>
        <v/>
      </c>
      <c r="F825">
        <f>SUMIF($B$11:B825,"withdraw",$C$11:C825)-SUMIFS($C$11:C825,$B$11:B825,"deposit",$D$11:D825,"reinvestment")</f>
        <v>0</v>
      </c>
    </row>
    <row r="826" spans="1:6" ht="29.1" customHeight="1" x14ac:dyDescent="0.25">
      <c r="A826" s="206"/>
      <c r="B826" s="206"/>
      <c r="C826" s="206"/>
      <c r="D826" s="206"/>
      <c r="E826" s="204" t="str">
        <f t="shared" si="12"/>
        <v/>
      </c>
      <c r="F826">
        <f>SUMIF($B$11:B826,"withdraw",$C$11:C826)-SUMIFS($C$11:C826,$B$11:B826,"deposit",$D$11:D826,"reinvestment")</f>
        <v>0</v>
      </c>
    </row>
    <row r="827" spans="1:6" ht="29.1" customHeight="1" x14ac:dyDescent="0.25">
      <c r="A827" s="206"/>
      <c r="B827" s="206"/>
      <c r="C827" s="206"/>
      <c r="D827" s="206"/>
      <c r="E827" s="204" t="str">
        <f t="shared" si="12"/>
        <v/>
      </c>
      <c r="F827">
        <f>SUMIF($B$11:B827,"withdraw",$C$11:C827)-SUMIFS($C$11:C827,$B$11:B827,"deposit",$D$11:D827,"reinvestment")</f>
        <v>0</v>
      </c>
    </row>
    <row r="828" spans="1:6" ht="29.1" customHeight="1" x14ac:dyDescent="0.25">
      <c r="A828" s="206"/>
      <c r="B828" s="206"/>
      <c r="C828" s="206"/>
      <c r="D828" s="206"/>
      <c r="E828" s="204" t="str">
        <f t="shared" si="12"/>
        <v/>
      </c>
      <c r="F828">
        <f>SUMIF($B$11:B828,"withdraw",$C$11:C828)-SUMIFS($C$11:C828,$B$11:B828,"deposit",$D$11:D828,"reinvestment")</f>
        <v>0</v>
      </c>
    </row>
    <row r="829" spans="1:6" ht="29.1" customHeight="1" x14ac:dyDescent="0.25">
      <c r="A829" s="206"/>
      <c r="B829" s="206"/>
      <c r="C829" s="206"/>
      <c r="D829" s="206"/>
      <c r="E829" s="204" t="str">
        <f t="shared" si="12"/>
        <v/>
      </c>
      <c r="F829">
        <f>SUMIF($B$11:B829,"withdraw",$C$11:C829)-SUMIFS($C$11:C829,$B$11:B829,"deposit",$D$11:D829,"reinvestment")</f>
        <v>0</v>
      </c>
    </row>
    <row r="830" spans="1:6" ht="29.1" customHeight="1" x14ac:dyDescent="0.25">
      <c r="A830" s="206"/>
      <c r="B830" s="206"/>
      <c r="C830" s="206"/>
      <c r="D830" s="206"/>
      <c r="E830" s="204" t="str">
        <f t="shared" si="12"/>
        <v/>
      </c>
      <c r="F830">
        <f>SUMIF($B$11:B830,"withdraw",$C$11:C830)-SUMIFS($C$11:C830,$B$11:B830,"deposit",$D$11:D830,"reinvestment")</f>
        <v>0</v>
      </c>
    </row>
    <row r="831" spans="1:6" ht="29.1" customHeight="1" x14ac:dyDescent="0.25">
      <c r="A831" s="206"/>
      <c r="B831" s="206"/>
      <c r="C831" s="206"/>
      <c r="D831" s="206"/>
      <c r="E831" s="204" t="str">
        <f t="shared" si="12"/>
        <v/>
      </c>
      <c r="F831">
        <f>SUMIF($B$11:B831,"withdraw",$C$11:C831)-SUMIFS($C$11:C831,$B$11:B831,"deposit",$D$11:D831,"reinvestment")</f>
        <v>0</v>
      </c>
    </row>
    <row r="832" spans="1:6" ht="29.1" customHeight="1" x14ac:dyDescent="0.25">
      <c r="A832" s="206"/>
      <c r="B832" s="206"/>
      <c r="C832" s="206"/>
      <c r="D832" s="206"/>
      <c r="E832" s="204" t="str">
        <f t="shared" si="12"/>
        <v/>
      </c>
      <c r="F832">
        <f>SUMIF($B$11:B832,"withdraw",$C$11:C832)-SUMIFS($C$11:C832,$B$11:B832,"deposit",$D$11:D832,"reinvestment")</f>
        <v>0</v>
      </c>
    </row>
    <row r="833" spans="1:6" ht="29.1" customHeight="1" x14ac:dyDescent="0.25">
      <c r="A833" s="206"/>
      <c r="B833" s="206"/>
      <c r="C833" s="206"/>
      <c r="D833" s="206"/>
      <c r="E833" s="204" t="str">
        <f t="shared" si="12"/>
        <v/>
      </c>
      <c r="F833">
        <f>SUMIF($B$11:B833,"withdraw",$C$11:C833)-SUMIFS($C$11:C833,$B$11:B833,"deposit",$D$11:D833,"reinvestment")</f>
        <v>0</v>
      </c>
    </row>
    <row r="834" spans="1:6" ht="29.1" customHeight="1" x14ac:dyDescent="0.25">
      <c r="A834" s="206"/>
      <c r="B834" s="206"/>
      <c r="C834" s="206"/>
      <c r="D834" s="206"/>
      <c r="E834" s="204" t="str">
        <f t="shared" si="12"/>
        <v/>
      </c>
      <c r="F834">
        <f>SUMIF($B$11:B834,"withdraw",$C$11:C834)-SUMIFS($C$11:C834,$B$11:B834,"deposit",$D$11:D834,"reinvestment")</f>
        <v>0</v>
      </c>
    </row>
    <row r="835" spans="1:6" ht="29.1" customHeight="1" x14ac:dyDescent="0.25">
      <c r="A835" s="206"/>
      <c r="B835" s="206"/>
      <c r="C835" s="206"/>
      <c r="D835" s="206"/>
      <c r="E835" s="204" t="str">
        <f t="shared" si="12"/>
        <v/>
      </c>
      <c r="F835">
        <f>SUMIF($B$11:B835,"withdraw",$C$11:C835)-SUMIFS($C$11:C835,$B$11:B835,"deposit",$D$11:D835,"reinvestment")</f>
        <v>0</v>
      </c>
    </row>
    <row r="836" spans="1:6" ht="29.1" customHeight="1" x14ac:dyDescent="0.25">
      <c r="A836" s="206"/>
      <c r="B836" s="206"/>
      <c r="C836" s="206"/>
      <c r="D836" s="206"/>
      <c r="E836" s="204" t="str">
        <f t="shared" si="12"/>
        <v/>
      </c>
      <c r="F836">
        <f>SUMIF($B$11:B836,"withdraw",$C$11:C836)-SUMIFS($C$11:C836,$B$11:B836,"deposit",$D$11:D836,"reinvestment")</f>
        <v>0</v>
      </c>
    </row>
    <row r="837" spans="1:6" ht="29.1" customHeight="1" x14ac:dyDescent="0.25">
      <c r="A837" s="206"/>
      <c r="B837" s="206"/>
      <c r="C837" s="206"/>
      <c r="D837" s="206"/>
      <c r="E837" s="204" t="str">
        <f t="shared" si="12"/>
        <v/>
      </c>
      <c r="F837">
        <f>SUMIF($B$11:B837,"withdraw",$C$11:C837)-SUMIFS($C$11:C837,$B$11:B837,"deposit",$D$11:D837,"reinvestment")</f>
        <v>0</v>
      </c>
    </row>
    <row r="838" spans="1:6" ht="29.1" customHeight="1" x14ac:dyDescent="0.25">
      <c r="A838" s="206"/>
      <c r="B838" s="206"/>
      <c r="C838" s="206"/>
      <c r="D838" s="206"/>
      <c r="E838" s="204" t="str">
        <f t="shared" si="12"/>
        <v/>
      </c>
      <c r="F838">
        <f>SUMIF($B$11:B838,"withdraw",$C$11:C838)-SUMIFS($C$11:C838,$B$11:B838,"deposit",$D$11:D838,"reinvestment")</f>
        <v>0</v>
      </c>
    </row>
    <row r="839" spans="1:6" ht="29.1" customHeight="1" x14ac:dyDescent="0.25">
      <c r="A839" s="206"/>
      <c r="B839" s="206"/>
      <c r="C839" s="206"/>
      <c r="D839" s="206"/>
      <c r="E839" s="204" t="str">
        <f t="shared" si="12"/>
        <v/>
      </c>
      <c r="F839">
        <f>SUMIF($B$11:B839,"withdraw",$C$11:C839)-SUMIFS($C$11:C839,$B$11:B839,"deposit",$D$11:D839,"reinvestment")</f>
        <v>0</v>
      </c>
    </row>
    <row r="840" spans="1:6" ht="29.1" customHeight="1" x14ac:dyDescent="0.25">
      <c r="A840" s="206"/>
      <c r="B840" s="206"/>
      <c r="C840" s="206"/>
      <c r="D840" s="206"/>
      <c r="E840" s="204" t="str">
        <f t="shared" si="12"/>
        <v/>
      </c>
      <c r="F840">
        <f>SUMIF($B$11:B840,"withdraw",$C$11:C840)-SUMIFS($C$11:C840,$B$11:B840,"deposit",$D$11:D840,"reinvestment")</f>
        <v>0</v>
      </c>
    </row>
    <row r="841" spans="1:6" ht="29.1" customHeight="1" x14ac:dyDescent="0.25">
      <c r="A841" s="206"/>
      <c r="B841" s="206"/>
      <c r="C841" s="206"/>
      <c r="D841" s="206"/>
      <c r="E841" s="204" t="str">
        <f t="shared" si="12"/>
        <v/>
      </c>
      <c r="F841">
        <f>SUMIF($B$11:B841,"withdraw",$C$11:C841)-SUMIFS($C$11:C841,$B$11:B841,"deposit",$D$11:D841,"reinvestment")</f>
        <v>0</v>
      </c>
    </row>
    <row r="842" spans="1:6" ht="29.1" customHeight="1" x14ac:dyDescent="0.25">
      <c r="A842" s="206"/>
      <c r="B842" s="206"/>
      <c r="C842" s="206"/>
      <c r="D842" s="206"/>
      <c r="E842" s="204" t="str">
        <f t="shared" si="12"/>
        <v/>
      </c>
      <c r="F842">
        <f>SUMIF($B$11:B842,"withdraw",$C$11:C842)-SUMIFS($C$11:C842,$B$11:B842,"deposit",$D$11:D842,"reinvestment")</f>
        <v>0</v>
      </c>
    </row>
    <row r="843" spans="1:6" ht="29.1" customHeight="1" x14ac:dyDescent="0.25">
      <c r="A843" s="206"/>
      <c r="B843" s="206"/>
      <c r="C843" s="206"/>
      <c r="D843" s="206"/>
      <c r="E843" s="204" t="str">
        <f t="shared" si="12"/>
        <v/>
      </c>
      <c r="F843">
        <f>SUMIF($B$11:B843,"withdraw",$C$11:C843)-SUMIFS($C$11:C843,$B$11:B843,"deposit",$D$11:D843,"reinvestment")</f>
        <v>0</v>
      </c>
    </row>
    <row r="844" spans="1:6" ht="29.1" customHeight="1" x14ac:dyDescent="0.25">
      <c r="A844" s="206"/>
      <c r="B844" s="206"/>
      <c r="C844" s="206"/>
      <c r="D844" s="206"/>
      <c r="E844" s="204" t="str">
        <f t="shared" si="12"/>
        <v/>
      </c>
      <c r="F844">
        <f>SUMIF($B$11:B844,"withdraw",$C$11:C844)-SUMIFS($C$11:C844,$B$11:B844,"deposit",$D$11:D844,"reinvestment")</f>
        <v>0</v>
      </c>
    </row>
    <row r="845" spans="1:6" ht="29.1" customHeight="1" x14ac:dyDescent="0.25">
      <c r="A845" s="206"/>
      <c r="B845" s="206"/>
      <c r="C845" s="206"/>
      <c r="D845" s="206"/>
      <c r="E845" s="204" t="str">
        <f t="shared" ref="E845:E908" si="13">IF(AND(C845&gt;F844,D845="reinvestment"),"You cannot reinvest more than is withdrawn and available.","")</f>
        <v/>
      </c>
      <c r="F845">
        <f>SUMIF($B$11:B845,"withdraw",$C$11:C845)-SUMIFS($C$11:C845,$B$11:B845,"deposit",$D$11:D845,"reinvestment")</f>
        <v>0</v>
      </c>
    </row>
    <row r="846" spans="1:6" ht="29.1" customHeight="1" x14ac:dyDescent="0.25">
      <c r="A846" s="206"/>
      <c r="B846" s="206"/>
      <c r="C846" s="206"/>
      <c r="D846" s="206"/>
      <c r="E846" s="204" t="str">
        <f t="shared" si="13"/>
        <v/>
      </c>
      <c r="F846">
        <f>SUMIF($B$11:B846,"withdraw",$C$11:C846)-SUMIFS($C$11:C846,$B$11:B846,"deposit",$D$11:D846,"reinvestment")</f>
        <v>0</v>
      </c>
    </row>
    <row r="847" spans="1:6" ht="29.1" customHeight="1" x14ac:dyDescent="0.25">
      <c r="A847" s="206"/>
      <c r="B847" s="206"/>
      <c r="C847" s="206"/>
      <c r="D847" s="206"/>
      <c r="E847" s="204" t="str">
        <f t="shared" si="13"/>
        <v/>
      </c>
      <c r="F847">
        <f>SUMIF($B$11:B847,"withdraw",$C$11:C847)-SUMIFS($C$11:C847,$B$11:B847,"deposit",$D$11:D847,"reinvestment")</f>
        <v>0</v>
      </c>
    </row>
    <row r="848" spans="1:6" ht="29.1" customHeight="1" x14ac:dyDescent="0.25">
      <c r="A848" s="206"/>
      <c r="B848" s="206"/>
      <c r="C848" s="206"/>
      <c r="D848" s="206"/>
      <c r="E848" s="204" t="str">
        <f t="shared" si="13"/>
        <v/>
      </c>
      <c r="F848">
        <f>SUMIF($B$11:B848,"withdraw",$C$11:C848)-SUMIFS($C$11:C848,$B$11:B848,"deposit",$D$11:D848,"reinvestment")</f>
        <v>0</v>
      </c>
    </row>
    <row r="849" spans="1:6" ht="29.1" customHeight="1" x14ac:dyDescent="0.25">
      <c r="A849" s="206"/>
      <c r="B849" s="206"/>
      <c r="C849" s="206"/>
      <c r="D849" s="206"/>
      <c r="E849" s="204" t="str">
        <f t="shared" si="13"/>
        <v/>
      </c>
      <c r="F849">
        <f>SUMIF($B$11:B849,"withdraw",$C$11:C849)-SUMIFS($C$11:C849,$B$11:B849,"deposit",$D$11:D849,"reinvestment")</f>
        <v>0</v>
      </c>
    </row>
    <row r="850" spans="1:6" ht="29.1" customHeight="1" x14ac:dyDescent="0.25">
      <c r="A850" s="206"/>
      <c r="B850" s="206"/>
      <c r="C850" s="206"/>
      <c r="D850" s="206"/>
      <c r="E850" s="204" t="str">
        <f t="shared" si="13"/>
        <v/>
      </c>
      <c r="F850">
        <f>SUMIF($B$11:B850,"withdraw",$C$11:C850)-SUMIFS($C$11:C850,$B$11:B850,"deposit",$D$11:D850,"reinvestment")</f>
        <v>0</v>
      </c>
    </row>
    <row r="851" spans="1:6" ht="29.1" customHeight="1" x14ac:dyDescent="0.25">
      <c r="A851" s="206"/>
      <c r="B851" s="206"/>
      <c r="C851" s="206"/>
      <c r="D851" s="206"/>
      <c r="E851" s="204" t="str">
        <f t="shared" si="13"/>
        <v/>
      </c>
      <c r="F851">
        <f>SUMIF($B$11:B851,"withdraw",$C$11:C851)-SUMIFS($C$11:C851,$B$11:B851,"deposit",$D$11:D851,"reinvestment")</f>
        <v>0</v>
      </c>
    </row>
    <row r="852" spans="1:6" ht="29.1" customHeight="1" x14ac:dyDescent="0.25">
      <c r="A852" s="206"/>
      <c r="B852" s="206"/>
      <c r="C852" s="206"/>
      <c r="D852" s="206"/>
      <c r="E852" s="204" t="str">
        <f t="shared" si="13"/>
        <v/>
      </c>
      <c r="F852">
        <f>SUMIF($B$11:B852,"withdraw",$C$11:C852)-SUMIFS($C$11:C852,$B$11:B852,"deposit",$D$11:D852,"reinvestment")</f>
        <v>0</v>
      </c>
    </row>
    <row r="853" spans="1:6" ht="29.1" customHeight="1" x14ac:dyDescent="0.25">
      <c r="A853" s="206"/>
      <c r="B853" s="206"/>
      <c r="C853" s="206"/>
      <c r="D853" s="206"/>
      <c r="E853" s="204" t="str">
        <f t="shared" si="13"/>
        <v/>
      </c>
      <c r="F853">
        <f>SUMIF($B$11:B853,"withdraw",$C$11:C853)-SUMIFS($C$11:C853,$B$11:B853,"deposit",$D$11:D853,"reinvestment")</f>
        <v>0</v>
      </c>
    </row>
    <row r="854" spans="1:6" ht="29.1" customHeight="1" x14ac:dyDescent="0.25">
      <c r="A854" s="206"/>
      <c r="B854" s="206"/>
      <c r="C854" s="206"/>
      <c r="D854" s="206"/>
      <c r="E854" s="204" t="str">
        <f t="shared" si="13"/>
        <v/>
      </c>
      <c r="F854">
        <f>SUMIF($B$11:B854,"withdraw",$C$11:C854)-SUMIFS($C$11:C854,$B$11:B854,"deposit",$D$11:D854,"reinvestment")</f>
        <v>0</v>
      </c>
    </row>
    <row r="855" spans="1:6" ht="29.1" customHeight="1" x14ac:dyDescent="0.25">
      <c r="A855" s="206"/>
      <c r="B855" s="206"/>
      <c r="C855" s="206"/>
      <c r="D855" s="206"/>
      <c r="E855" s="204" t="str">
        <f t="shared" si="13"/>
        <v/>
      </c>
      <c r="F855">
        <f>SUMIF($B$11:B855,"withdraw",$C$11:C855)-SUMIFS($C$11:C855,$B$11:B855,"deposit",$D$11:D855,"reinvestment")</f>
        <v>0</v>
      </c>
    </row>
    <row r="856" spans="1:6" ht="29.1" customHeight="1" x14ac:dyDescent="0.25">
      <c r="A856" s="206"/>
      <c r="B856" s="206"/>
      <c r="C856" s="206"/>
      <c r="D856" s="206"/>
      <c r="E856" s="204" t="str">
        <f t="shared" si="13"/>
        <v/>
      </c>
      <c r="F856">
        <f>SUMIF($B$11:B856,"withdraw",$C$11:C856)-SUMIFS($C$11:C856,$B$11:B856,"deposit",$D$11:D856,"reinvestment")</f>
        <v>0</v>
      </c>
    </row>
    <row r="857" spans="1:6" ht="29.1" customHeight="1" x14ac:dyDescent="0.25">
      <c r="A857" s="206"/>
      <c r="B857" s="206"/>
      <c r="C857" s="206"/>
      <c r="D857" s="206"/>
      <c r="E857" s="204" t="str">
        <f t="shared" si="13"/>
        <v/>
      </c>
      <c r="F857">
        <f>SUMIF($B$11:B857,"withdraw",$C$11:C857)-SUMIFS($C$11:C857,$B$11:B857,"deposit",$D$11:D857,"reinvestment")</f>
        <v>0</v>
      </c>
    </row>
    <row r="858" spans="1:6" ht="29.1" customHeight="1" x14ac:dyDescent="0.25">
      <c r="A858" s="206"/>
      <c r="B858" s="206"/>
      <c r="C858" s="206"/>
      <c r="D858" s="206"/>
      <c r="E858" s="204" t="str">
        <f t="shared" si="13"/>
        <v/>
      </c>
      <c r="F858">
        <f>SUMIF($B$11:B858,"withdraw",$C$11:C858)-SUMIFS($C$11:C858,$B$11:B858,"deposit",$D$11:D858,"reinvestment")</f>
        <v>0</v>
      </c>
    </row>
    <row r="859" spans="1:6" ht="29.1" customHeight="1" x14ac:dyDescent="0.25">
      <c r="A859" s="206"/>
      <c r="B859" s="206"/>
      <c r="C859" s="206"/>
      <c r="D859" s="206"/>
      <c r="E859" s="204" t="str">
        <f t="shared" si="13"/>
        <v/>
      </c>
      <c r="F859">
        <f>SUMIF($B$11:B859,"withdraw",$C$11:C859)-SUMIFS($C$11:C859,$B$11:B859,"deposit",$D$11:D859,"reinvestment")</f>
        <v>0</v>
      </c>
    </row>
    <row r="860" spans="1:6" ht="29.1" customHeight="1" x14ac:dyDescent="0.25">
      <c r="A860" s="206"/>
      <c r="B860" s="206"/>
      <c r="C860" s="206"/>
      <c r="D860" s="206"/>
      <c r="E860" s="204" t="str">
        <f t="shared" si="13"/>
        <v/>
      </c>
      <c r="F860">
        <f>SUMIF($B$11:B860,"withdraw",$C$11:C860)-SUMIFS($C$11:C860,$B$11:B860,"deposit",$D$11:D860,"reinvestment")</f>
        <v>0</v>
      </c>
    </row>
    <row r="861" spans="1:6" ht="29.1" customHeight="1" x14ac:dyDescent="0.25">
      <c r="A861" s="206"/>
      <c r="B861" s="206"/>
      <c r="C861" s="206"/>
      <c r="D861" s="206"/>
      <c r="E861" s="204" t="str">
        <f t="shared" si="13"/>
        <v/>
      </c>
      <c r="F861">
        <f>SUMIF($B$11:B861,"withdraw",$C$11:C861)-SUMIFS($C$11:C861,$B$11:B861,"deposit",$D$11:D861,"reinvestment")</f>
        <v>0</v>
      </c>
    </row>
    <row r="862" spans="1:6" ht="29.1" customHeight="1" x14ac:dyDescent="0.25">
      <c r="A862" s="206"/>
      <c r="B862" s="206"/>
      <c r="C862" s="206"/>
      <c r="D862" s="206"/>
      <c r="E862" s="204" t="str">
        <f t="shared" si="13"/>
        <v/>
      </c>
      <c r="F862">
        <f>SUMIF($B$11:B862,"withdraw",$C$11:C862)-SUMIFS($C$11:C862,$B$11:B862,"deposit",$D$11:D862,"reinvestment")</f>
        <v>0</v>
      </c>
    </row>
    <row r="863" spans="1:6" ht="29.1" customHeight="1" x14ac:dyDescent="0.25">
      <c r="A863" s="206"/>
      <c r="B863" s="206"/>
      <c r="C863" s="206"/>
      <c r="D863" s="206"/>
      <c r="E863" s="204" t="str">
        <f t="shared" si="13"/>
        <v/>
      </c>
      <c r="F863">
        <f>SUMIF($B$11:B863,"withdraw",$C$11:C863)-SUMIFS($C$11:C863,$B$11:B863,"deposit",$D$11:D863,"reinvestment")</f>
        <v>0</v>
      </c>
    </row>
    <row r="864" spans="1:6" ht="29.1" customHeight="1" x14ac:dyDescent="0.25">
      <c r="A864" s="206"/>
      <c r="B864" s="206"/>
      <c r="C864" s="206"/>
      <c r="D864" s="206"/>
      <c r="E864" s="204" t="str">
        <f t="shared" si="13"/>
        <v/>
      </c>
      <c r="F864">
        <f>SUMIF($B$11:B864,"withdraw",$C$11:C864)-SUMIFS($C$11:C864,$B$11:B864,"deposit",$D$11:D864,"reinvestment")</f>
        <v>0</v>
      </c>
    </row>
    <row r="865" spans="1:6" ht="29.1" customHeight="1" x14ac:dyDescent="0.25">
      <c r="A865" s="206"/>
      <c r="B865" s="206"/>
      <c r="C865" s="206"/>
      <c r="D865" s="206"/>
      <c r="E865" s="204" t="str">
        <f t="shared" si="13"/>
        <v/>
      </c>
      <c r="F865">
        <f>SUMIF($B$11:B865,"withdraw",$C$11:C865)-SUMIFS($C$11:C865,$B$11:B865,"deposit",$D$11:D865,"reinvestment")</f>
        <v>0</v>
      </c>
    </row>
    <row r="866" spans="1:6" ht="29.1" customHeight="1" x14ac:dyDescent="0.25">
      <c r="A866" s="206"/>
      <c r="B866" s="206"/>
      <c r="C866" s="206"/>
      <c r="D866" s="206"/>
      <c r="E866" s="204" t="str">
        <f t="shared" si="13"/>
        <v/>
      </c>
      <c r="F866">
        <f>SUMIF($B$11:B866,"withdraw",$C$11:C866)-SUMIFS($C$11:C866,$B$11:B866,"deposit",$D$11:D866,"reinvestment")</f>
        <v>0</v>
      </c>
    </row>
    <row r="867" spans="1:6" ht="29.1" customHeight="1" x14ac:dyDescent="0.25">
      <c r="A867" s="206"/>
      <c r="B867" s="206"/>
      <c r="C867" s="206"/>
      <c r="D867" s="206"/>
      <c r="E867" s="204" t="str">
        <f t="shared" si="13"/>
        <v/>
      </c>
      <c r="F867">
        <f>SUMIF($B$11:B867,"withdraw",$C$11:C867)-SUMIFS($C$11:C867,$B$11:B867,"deposit",$D$11:D867,"reinvestment")</f>
        <v>0</v>
      </c>
    </row>
    <row r="868" spans="1:6" ht="29.1" customHeight="1" x14ac:dyDescent="0.25">
      <c r="A868" s="206"/>
      <c r="B868" s="206"/>
      <c r="C868" s="206"/>
      <c r="D868" s="206"/>
      <c r="E868" s="204" t="str">
        <f t="shared" si="13"/>
        <v/>
      </c>
      <c r="F868">
        <f>SUMIF($B$11:B868,"withdraw",$C$11:C868)-SUMIFS($C$11:C868,$B$11:B868,"deposit",$D$11:D868,"reinvestment")</f>
        <v>0</v>
      </c>
    </row>
    <row r="869" spans="1:6" ht="29.1" customHeight="1" x14ac:dyDescent="0.25">
      <c r="A869" s="206"/>
      <c r="B869" s="206"/>
      <c r="C869" s="206"/>
      <c r="D869" s="206"/>
      <c r="E869" s="204" t="str">
        <f t="shared" si="13"/>
        <v/>
      </c>
      <c r="F869">
        <f>SUMIF($B$11:B869,"withdraw",$C$11:C869)-SUMIFS($C$11:C869,$B$11:B869,"deposit",$D$11:D869,"reinvestment")</f>
        <v>0</v>
      </c>
    </row>
    <row r="870" spans="1:6" ht="29.1" customHeight="1" x14ac:dyDescent="0.25">
      <c r="A870" s="206"/>
      <c r="B870" s="206"/>
      <c r="C870" s="206"/>
      <c r="D870" s="206"/>
      <c r="E870" s="204" t="str">
        <f t="shared" si="13"/>
        <v/>
      </c>
      <c r="F870">
        <f>SUMIF($B$11:B870,"withdraw",$C$11:C870)-SUMIFS($C$11:C870,$B$11:B870,"deposit",$D$11:D870,"reinvestment")</f>
        <v>0</v>
      </c>
    </row>
    <row r="871" spans="1:6" ht="29.1" customHeight="1" x14ac:dyDescent="0.25">
      <c r="A871" s="206"/>
      <c r="B871" s="206"/>
      <c r="C871" s="206"/>
      <c r="D871" s="206"/>
      <c r="E871" s="204" t="str">
        <f t="shared" si="13"/>
        <v/>
      </c>
      <c r="F871">
        <f>SUMIF($B$11:B871,"withdraw",$C$11:C871)-SUMIFS($C$11:C871,$B$11:B871,"deposit",$D$11:D871,"reinvestment")</f>
        <v>0</v>
      </c>
    </row>
    <row r="872" spans="1:6" ht="29.1" customHeight="1" x14ac:dyDescent="0.25">
      <c r="A872" s="206"/>
      <c r="B872" s="206"/>
      <c r="C872" s="206"/>
      <c r="D872" s="206"/>
      <c r="E872" s="204" t="str">
        <f t="shared" si="13"/>
        <v/>
      </c>
      <c r="F872">
        <f>SUMIF($B$11:B872,"withdraw",$C$11:C872)-SUMIFS($C$11:C872,$B$11:B872,"deposit",$D$11:D872,"reinvestment")</f>
        <v>0</v>
      </c>
    </row>
    <row r="873" spans="1:6" ht="29.1" customHeight="1" x14ac:dyDescent="0.25">
      <c r="A873" s="206"/>
      <c r="B873" s="206"/>
      <c r="C873" s="206"/>
      <c r="D873" s="206"/>
      <c r="E873" s="204" t="str">
        <f t="shared" si="13"/>
        <v/>
      </c>
      <c r="F873">
        <f>SUMIF($B$11:B873,"withdraw",$C$11:C873)-SUMIFS($C$11:C873,$B$11:B873,"deposit",$D$11:D873,"reinvestment")</f>
        <v>0</v>
      </c>
    </row>
    <row r="874" spans="1:6" ht="29.1" customHeight="1" x14ac:dyDescent="0.25">
      <c r="A874" s="206"/>
      <c r="B874" s="206"/>
      <c r="C874" s="206"/>
      <c r="D874" s="206"/>
      <c r="E874" s="204" t="str">
        <f t="shared" si="13"/>
        <v/>
      </c>
      <c r="F874">
        <f>SUMIF($B$11:B874,"withdraw",$C$11:C874)-SUMIFS($C$11:C874,$B$11:B874,"deposit",$D$11:D874,"reinvestment")</f>
        <v>0</v>
      </c>
    </row>
    <row r="875" spans="1:6" ht="29.1" customHeight="1" x14ac:dyDescent="0.25">
      <c r="A875" s="206"/>
      <c r="B875" s="206"/>
      <c r="C875" s="206"/>
      <c r="D875" s="206"/>
      <c r="E875" s="204" t="str">
        <f t="shared" si="13"/>
        <v/>
      </c>
      <c r="F875">
        <f>SUMIF($B$11:B875,"withdraw",$C$11:C875)-SUMIFS($C$11:C875,$B$11:B875,"deposit",$D$11:D875,"reinvestment")</f>
        <v>0</v>
      </c>
    </row>
    <row r="876" spans="1:6" ht="29.1" customHeight="1" x14ac:dyDescent="0.25">
      <c r="A876" s="206"/>
      <c r="B876" s="206"/>
      <c r="C876" s="206"/>
      <c r="D876" s="206"/>
      <c r="E876" s="204" t="str">
        <f t="shared" si="13"/>
        <v/>
      </c>
      <c r="F876">
        <f>SUMIF($B$11:B876,"withdraw",$C$11:C876)-SUMIFS($C$11:C876,$B$11:B876,"deposit",$D$11:D876,"reinvestment")</f>
        <v>0</v>
      </c>
    </row>
    <row r="877" spans="1:6" ht="29.1" customHeight="1" x14ac:dyDescent="0.25">
      <c r="A877" s="206"/>
      <c r="B877" s="206"/>
      <c r="C877" s="206"/>
      <c r="D877" s="206"/>
      <c r="E877" s="204" t="str">
        <f t="shared" si="13"/>
        <v/>
      </c>
      <c r="F877">
        <f>SUMIF($B$11:B877,"withdraw",$C$11:C877)-SUMIFS($C$11:C877,$B$11:B877,"deposit",$D$11:D877,"reinvestment")</f>
        <v>0</v>
      </c>
    </row>
    <row r="878" spans="1:6" ht="29.1" customHeight="1" x14ac:dyDescent="0.25">
      <c r="A878" s="206"/>
      <c r="B878" s="206"/>
      <c r="C878" s="206"/>
      <c r="D878" s="206"/>
      <c r="E878" s="204" t="str">
        <f t="shared" si="13"/>
        <v/>
      </c>
      <c r="F878">
        <f>SUMIF($B$11:B878,"withdraw",$C$11:C878)-SUMIFS($C$11:C878,$B$11:B878,"deposit",$D$11:D878,"reinvestment")</f>
        <v>0</v>
      </c>
    </row>
    <row r="879" spans="1:6" ht="29.1" customHeight="1" x14ac:dyDescent="0.25">
      <c r="A879" s="206"/>
      <c r="B879" s="206"/>
      <c r="C879" s="206"/>
      <c r="D879" s="206"/>
      <c r="E879" s="204" t="str">
        <f t="shared" si="13"/>
        <v/>
      </c>
      <c r="F879">
        <f>SUMIF($B$11:B879,"withdraw",$C$11:C879)-SUMIFS($C$11:C879,$B$11:B879,"deposit",$D$11:D879,"reinvestment")</f>
        <v>0</v>
      </c>
    </row>
    <row r="880" spans="1:6" ht="29.1" customHeight="1" x14ac:dyDescent="0.25">
      <c r="A880" s="206"/>
      <c r="B880" s="206"/>
      <c r="C880" s="206"/>
      <c r="D880" s="206"/>
      <c r="E880" s="204" t="str">
        <f t="shared" si="13"/>
        <v/>
      </c>
      <c r="F880">
        <f>SUMIF($B$11:B880,"withdraw",$C$11:C880)-SUMIFS($C$11:C880,$B$11:B880,"deposit",$D$11:D880,"reinvestment")</f>
        <v>0</v>
      </c>
    </row>
    <row r="881" spans="1:6" ht="29.1" customHeight="1" x14ac:dyDescent="0.25">
      <c r="A881" s="206"/>
      <c r="B881" s="206"/>
      <c r="C881" s="206"/>
      <c r="D881" s="206"/>
      <c r="E881" s="204" t="str">
        <f t="shared" si="13"/>
        <v/>
      </c>
      <c r="F881">
        <f>SUMIF($B$11:B881,"withdraw",$C$11:C881)-SUMIFS($C$11:C881,$B$11:B881,"deposit",$D$11:D881,"reinvestment")</f>
        <v>0</v>
      </c>
    </row>
    <row r="882" spans="1:6" ht="29.1" customHeight="1" x14ac:dyDescent="0.25">
      <c r="A882" s="206"/>
      <c r="B882" s="206"/>
      <c r="C882" s="206"/>
      <c r="D882" s="206"/>
      <c r="E882" s="204" t="str">
        <f t="shared" si="13"/>
        <v/>
      </c>
      <c r="F882">
        <f>SUMIF($B$11:B882,"withdraw",$C$11:C882)-SUMIFS($C$11:C882,$B$11:B882,"deposit",$D$11:D882,"reinvestment")</f>
        <v>0</v>
      </c>
    </row>
    <row r="883" spans="1:6" ht="29.1" customHeight="1" x14ac:dyDescent="0.25">
      <c r="A883" s="206"/>
      <c r="B883" s="206"/>
      <c r="C883" s="206"/>
      <c r="D883" s="206"/>
      <c r="E883" s="204" t="str">
        <f t="shared" si="13"/>
        <v/>
      </c>
      <c r="F883">
        <f>SUMIF($B$11:B883,"withdraw",$C$11:C883)-SUMIFS($C$11:C883,$B$11:B883,"deposit",$D$11:D883,"reinvestment")</f>
        <v>0</v>
      </c>
    </row>
    <row r="884" spans="1:6" ht="29.1" customHeight="1" x14ac:dyDescent="0.25">
      <c r="A884" s="206"/>
      <c r="B884" s="206"/>
      <c r="C884" s="206"/>
      <c r="D884" s="206"/>
      <c r="E884" s="204" t="str">
        <f t="shared" si="13"/>
        <v/>
      </c>
      <c r="F884">
        <f>SUMIF($B$11:B884,"withdraw",$C$11:C884)-SUMIFS($C$11:C884,$B$11:B884,"deposit",$D$11:D884,"reinvestment")</f>
        <v>0</v>
      </c>
    </row>
    <row r="885" spans="1:6" ht="29.1" customHeight="1" x14ac:dyDescent="0.25">
      <c r="A885" s="206"/>
      <c r="B885" s="206"/>
      <c r="C885" s="206"/>
      <c r="D885" s="206"/>
      <c r="E885" s="204" t="str">
        <f t="shared" si="13"/>
        <v/>
      </c>
      <c r="F885">
        <f>SUMIF($B$11:B885,"withdraw",$C$11:C885)-SUMIFS($C$11:C885,$B$11:B885,"deposit",$D$11:D885,"reinvestment")</f>
        <v>0</v>
      </c>
    </row>
    <row r="886" spans="1:6" ht="29.1" customHeight="1" x14ac:dyDescent="0.25">
      <c r="A886" s="206"/>
      <c r="B886" s="206"/>
      <c r="C886" s="206"/>
      <c r="D886" s="206"/>
      <c r="E886" s="204" t="str">
        <f t="shared" si="13"/>
        <v/>
      </c>
      <c r="F886">
        <f>SUMIF($B$11:B886,"withdraw",$C$11:C886)-SUMIFS($C$11:C886,$B$11:B886,"deposit",$D$11:D886,"reinvestment")</f>
        <v>0</v>
      </c>
    </row>
    <row r="887" spans="1:6" ht="29.1" customHeight="1" x14ac:dyDescent="0.25">
      <c r="A887" s="206"/>
      <c r="B887" s="206"/>
      <c r="C887" s="206"/>
      <c r="D887" s="206"/>
      <c r="E887" s="204" t="str">
        <f t="shared" si="13"/>
        <v/>
      </c>
      <c r="F887">
        <f>SUMIF($B$11:B887,"withdraw",$C$11:C887)-SUMIFS($C$11:C887,$B$11:B887,"deposit",$D$11:D887,"reinvestment")</f>
        <v>0</v>
      </c>
    </row>
    <row r="888" spans="1:6" ht="29.1" customHeight="1" x14ac:dyDescent="0.25">
      <c r="A888" s="206"/>
      <c r="B888" s="206"/>
      <c r="C888" s="206"/>
      <c r="D888" s="206"/>
      <c r="E888" s="204" t="str">
        <f t="shared" si="13"/>
        <v/>
      </c>
      <c r="F888">
        <f>SUMIF($B$11:B888,"withdraw",$C$11:C888)-SUMIFS($C$11:C888,$B$11:B888,"deposit",$D$11:D888,"reinvestment")</f>
        <v>0</v>
      </c>
    </row>
    <row r="889" spans="1:6" ht="29.1" customHeight="1" x14ac:dyDescent="0.25">
      <c r="A889" s="206"/>
      <c r="B889" s="206"/>
      <c r="C889" s="206"/>
      <c r="D889" s="206"/>
      <c r="E889" s="204" t="str">
        <f t="shared" si="13"/>
        <v/>
      </c>
      <c r="F889">
        <f>SUMIF($B$11:B889,"withdraw",$C$11:C889)-SUMIFS($C$11:C889,$B$11:B889,"deposit",$D$11:D889,"reinvestment")</f>
        <v>0</v>
      </c>
    </row>
    <row r="890" spans="1:6" ht="29.1" customHeight="1" x14ac:dyDescent="0.25">
      <c r="A890" s="206"/>
      <c r="B890" s="206"/>
      <c r="C890" s="206"/>
      <c r="D890" s="206"/>
      <c r="E890" s="204" t="str">
        <f t="shared" si="13"/>
        <v/>
      </c>
      <c r="F890">
        <f>SUMIF($B$11:B890,"withdraw",$C$11:C890)-SUMIFS($C$11:C890,$B$11:B890,"deposit",$D$11:D890,"reinvestment")</f>
        <v>0</v>
      </c>
    </row>
    <row r="891" spans="1:6" ht="29.1" customHeight="1" x14ac:dyDescent="0.25">
      <c r="A891" s="206"/>
      <c r="B891" s="206"/>
      <c r="C891" s="206"/>
      <c r="D891" s="206"/>
      <c r="E891" s="204" t="str">
        <f t="shared" si="13"/>
        <v/>
      </c>
      <c r="F891">
        <f>SUMIF($B$11:B891,"withdraw",$C$11:C891)-SUMIFS($C$11:C891,$B$11:B891,"deposit",$D$11:D891,"reinvestment")</f>
        <v>0</v>
      </c>
    </row>
    <row r="892" spans="1:6" ht="29.1" customHeight="1" x14ac:dyDescent="0.25">
      <c r="A892" s="206"/>
      <c r="B892" s="206"/>
      <c r="C892" s="206"/>
      <c r="D892" s="206"/>
      <c r="E892" s="204" t="str">
        <f t="shared" si="13"/>
        <v/>
      </c>
      <c r="F892">
        <f>SUMIF($B$11:B892,"withdraw",$C$11:C892)-SUMIFS($C$11:C892,$B$11:B892,"deposit",$D$11:D892,"reinvestment")</f>
        <v>0</v>
      </c>
    </row>
    <row r="893" spans="1:6" ht="29.1" customHeight="1" x14ac:dyDescent="0.25">
      <c r="A893" s="206"/>
      <c r="B893" s="206"/>
      <c r="C893" s="206"/>
      <c r="D893" s="206"/>
      <c r="E893" s="204" t="str">
        <f t="shared" si="13"/>
        <v/>
      </c>
      <c r="F893">
        <f>SUMIF($B$11:B893,"withdraw",$C$11:C893)-SUMIFS($C$11:C893,$B$11:B893,"deposit",$D$11:D893,"reinvestment")</f>
        <v>0</v>
      </c>
    </row>
    <row r="894" spans="1:6" ht="29.1" customHeight="1" x14ac:dyDescent="0.25">
      <c r="A894" s="206"/>
      <c r="B894" s="206"/>
      <c r="C894" s="206"/>
      <c r="D894" s="206"/>
      <c r="E894" s="204" t="str">
        <f t="shared" si="13"/>
        <v/>
      </c>
      <c r="F894">
        <f>SUMIF($B$11:B894,"withdraw",$C$11:C894)-SUMIFS($C$11:C894,$B$11:B894,"deposit",$D$11:D894,"reinvestment")</f>
        <v>0</v>
      </c>
    </row>
    <row r="895" spans="1:6" ht="29.1" customHeight="1" x14ac:dyDescent="0.25">
      <c r="A895" s="206"/>
      <c r="B895" s="206"/>
      <c r="C895" s="206"/>
      <c r="D895" s="206"/>
      <c r="E895" s="204" t="str">
        <f t="shared" si="13"/>
        <v/>
      </c>
      <c r="F895">
        <f>SUMIF($B$11:B895,"withdraw",$C$11:C895)-SUMIFS($C$11:C895,$B$11:B895,"deposit",$D$11:D895,"reinvestment")</f>
        <v>0</v>
      </c>
    </row>
    <row r="896" spans="1:6" ht="29.1" customHeight="1" x14ac:dyDescent="0.25">
      <c r="A896" s="206"/>
      <c r="B896" s="206"/>
      <c r="C896" s="206"/>
      <c r="D896" s="206"/>
      <c r="E896" s="204" t="str">
        <f t="shared" si="13"/>
        <v/>
      </c>
      <c r="F896">
        <f>SUMIF($B$11:B896,"withdraw",$C$11:C896)-SUMIFS($C$11:C896,$B$11:B896,"deposit",$D$11:D896,"reinvestment")</f>
        <v>0</v>
      </c>
    </row>
    <row r="897" spans="1:6" ht="29.1" customHeight="1" x14ac:dyDescent="0.25">
      <c r="A897" s="206"/>
      <c r="B897" s="206"/>
      <c r="C897" s="206"/>
      <c r="D897" s="206"/>
      <c r="E897" s="204" t="str">
        <f t="shared" si="13"/>
        <v/>
      </c>
      <c r="F897">
        <f>SUMIF($B$11:B897,"withdraw",$C$11:C897)-SUMIFS($C$11:C897,$B$11:B897,"deposit",$D$11:D897,"reinvestment")</f>
        <v>0</v>
      </c>
    </row>
    <row r="898" spans="1:6" ht="29.1" customHeight="1" x14ac:dyDescent="0.25">
      <c r="A898" s="206"/>
      <c r="B898" s="206"/>
      <c r="C898" s="206"/>
      <c r="D898" s="206"/>
      <c r="E898" s="204" t="str">
        <f t="shared" si="13"/>
        <v/>
      </c>
      <c r="F898">
        <f>SUMIF($B$11:B898,"withdraw",$C$11:C898)-SUMIFS($C$11:C898,$B$11:B898,"deposit",$D$11:D898,"reinvestment")</f>
        <v>0</v>
      </c>
    </row>
    <row r="899" spans="1:6" ht="29.1" customHeight="1" x14ac:dyDescent="0.25">
      <c r="A899" s="206"/>
      <c r="B899" s="206"/>
      <c r="C899" s="206"/>
      <c r="D899" s="206"/>
      <c r="E899" s="204" t="str">
        <f t="shared" si="13"/>
        <v/>
      </c>
      <c r="F899">
        <f>SUMIF($B$11:B899,"withdraw",$C$11:C899)-SUMIFS($C$11:C899,$B$11:B899,"deposit",$D$11:D899,"reinvestment")</f>
        <v>0</v>
      </c>
    </row>
    <row r="900" spans="1:6" ht="29.1" customHeight="1" x14ac:dyDescent="0.25">
      <c r="A900" s="206"/>
      <c r="B900" s="206"/>
      <c r="C900" s="206"/>
      <c r="D900" s="206"/>
      <c r="E900" s="204" t="str">
        <f t="shared" si="13"/>
        <v/>
      </c>
      <c r="F900">
        <f>SUMIF($B$11:B900,"withdraw",$C$11:C900)-SUMIFS($C$11:C900,$B$11:B900,"deposit",$D$11:D900,"reinvestment")</f>
        <v>0</v>
      </c>
    </row>
    <row r="901" spans="1:6" ht="29.1" customHeight="1" x14ac:dyDescent="0.25">
      <c r="A901" s="206"/>
      <c r="B901" s="206"/>
      <c r="C901" s="206"/>
      <c r="D901" s="206"/>
      <c r="E901" s="204" t="str">
        <f t="shared" si="13"/>
        <v/>
      </c>
      <c r="F901">
        <f>SUMIF($B$11:B901,"withdraw",$C$11:C901)-SUMIFS($C$11:C901,$B$11:B901,"deposit",$D$11:D901,"reinvestment")</f>
        <v>0</v>
      </c>
    </row>
    <row r="902" spans="1:6" ht="29.1" customHeight="1" x14ac:dyDescent="0.25">
      <c r="A902" s="206"/>
      <c r="B902" s="206"/>
      <c r="C902" s="206"/>
      <c r="D902" s="206"/>
      <c r="E902" s="204" t="str">
        <f t="shared" si="13"/>
        <v/>
      </c>
      <c r="F902">
        <f>SUMIF($B$11:B902,"withdraw",$C$11:C902)-SUMIFS($C$11:C902,$B$11:B902,"deposit",$D$11:D902,"reinvestment")</f>
        <v>0</v>
      </c>
    </row>
    <row r="903" spans="1:6" ht="29.1" customHeight="1" x14ac:dyDescent="0.25">
      <c r="A903" s="206"/>
      <c r="B903" s="206"/>
      <c r="C903" s="206"/>
      <c r="D903" s="206"/>
      <c r="E903" s="204" t="str">
        <f t="shared" si="13"/>
        <v/>
      </c>
      <c r="F903">
        <f>SUMIF($B$11:B903,"withdraw",$C$11:C903)-SUMIFS($C$11:C903,$B$11:B903,"deposit",$D$11:D903,"reinvestment")</f>
        <v>0</v>
      </c>
    </row>
    <row r="904" spans="1:6" ht="29.1" customHeight="1" x14ac:dyDescent="0.25">
      <c r="A904" s="206"/>
      <c r="B904" s="206"/>
      <c r="C904" s="206"/>
      <c r="D904" s="206"/>
      <c r="E904" s="204" t="str">
        <f t="shared" si="13"/>
        <v/>
      </c>
      <c r="F904">
        <f>SUMIF($B$11:B904,"withdraw",$C$11:C904)-SUMIFS($C$11:C904,$B$11:B904,"deposit",$D$11:D904,"reinvestment")</f>
        <v>0</v>
      </c>
    </row>
    <row r="905" spans="1:6" ht="29.1" customHeight="1" x14ac:dyDescent="0.25">
      <c r="A905" s="206"/>
      <c r="B905" s="206"/>
      <c r="C905" s="206"/>
      <c r="D905" s="206"/>
      <c r="E905" s="204" t="str">
        <f t="shared" si="13"/>
        <v/>
      </c>
      <c r="F905">
        <f>SUMIF($B$11:B905,"withdraw",$C$11:C905)-SUMIFS($C$11:C905,$B$11:B905,"deposit",$D$11:D905,"reinvestment")</f>
        <v>0</v>
      </c>
    </row>
    <row r="906" spans="1:6" ht="29.1" customHeight="1" x14ac:dyDescent="0.25">
      <c r="A906" s="206"/>
      <c r="B906" s="206"/>
      <c r="C906" s="206"/>
      <c r="D906" s="206"/>
      <c r="E906" s="204" t="str">
        <f t="shared" si="13"/>
        <v/>
      </c>
      <c r="F906">
        <f>SUMIF($B$11:B906,"withdraw",$C$11:C906)-SUMIFS($C$11:C906,$B$11:B906,"deposit",$D$11:D906,"reinvestment")</f>
        <v>0</v>
      </c>
    </row>
    <row r="907" spans="1:6" ht="29.1" customHeight="1" x14ac:dyDescent="0.25">
      <c r="A907" s="206"/>
      <c r="B907" s="206"/>
      <c r="C907" s="206"/>
      <c r="D907" s="206"/>
      <c r="E907" s="204" t="str">
        <f t="shared" si="13"/>
        <v/>
      </c>
      <c r="F907">
        <f>SUMIF($B$11:B907,"withdraw",$C$11:C907)-SUMIFS($C$11:C907,$B$11:B907,"deposit",$D$11:D907,"reinvestment")</f>
        <v>0</v>
      </c>
    </row>
    <row r="908" spans="1:6" ht="29.1" customHeight="1" x14ac:dyDescent="0.25">
      <c r="A908" s="206"/>
      <c r="B908" s="206"/>
      <c r="C908" s="206"/>
      <c r="D908" s="206"/>
      <c r="E908" s="204" t="str">
        <f t="shared" si="13"/>
        <v/>
      </c>
      <c r="F908">
        <f>SUMIF($B$11:B908,"withdraw",$C$11:C908)-SUMIFS($C$11:C908,$B$11:B908,"deposit",$D$11:D908,"reinvestment")</f>
        <v>0</v>
      </c>
    </row>
    <row r="909" spans="1:6" ht="29.1" customHeight="1" x14ac:dyDescent="0.25">
      <c r="A909" s="206"/>
      <c r="B909" s="206"/>
      <c r="C909" s="206"/>
      <c r="D909" s="206"/>
      <c r="E909" s="204" t="str">
        <f t="shared" ref="E909:E972" si="14">IF(AND(C909&gt;F908,D909="reinvestment"),"You cannot reinvest more than is withdrawn and available.","")</f>
        <v/>
      </c>
      <c r="F909">
        <f>SUMIF($B$11:B909,"withdraw",$C$11:C909)-SUMIFS($C$11:C909,$B$11:B909,"deposit",$D$11:D909,"reinvestment")</f>
        <v>0</v>
      </c>
    </row>
    <row r="910" spans="1:6" ht="29.1" customHeight="1" x14ac:dyDescent="0.25">
      <c r="A910" s="206"/>
      <c r="B910" s="206"/>
      <c r="C910" s="206"/>
      <c r="D910" s="206"/>
      <c r="E910" s="204" t="str">
        <f t="shared" si="14"/>
        <v/>
      </c>
      <c r="F910">
        <f>SUMIF($B$11:B910,"withdraw",$C$11:C910)-SUMIFS($C$11:C910,$B$11:B910,"deposit",$D$11:D910,"reinvestment")</f>
        <v>0</v>
      </c>
    </row>
    <row r="911" spans="1:6" ht="29.1" customHeight="1" x14ac:dyDescent="0.25">
      <c r="A911" s="206"/>
      <c r="B911" s="206"/>
      <c r="C911" s="206"/>
      <c r="D911" s="206"/>
      <c r="E911" s="204" t="str">
        <f t="shared" si="14"/>
        <v/>
      </c>
      <c r="F911">
        <f>SUMIF($B$11:B911,"withdraw",$C$11:C911)-SUMIFS($C$11:C911,$B$11:B911,"deposit",$D$11:D911,"reinvestment")</f>
        <v>0</v>
      </c>
    </row>
    <row r="912" spans="1:6" ht="29.1" customHeight="1" x14ac:dyDescent="0.25">
      <c r="A912" s="206"/>
      <c r="B912" s="206"/>
      <c r="C912" s="206"/>
      <c r="D912" s="206"/>
      <c r="E912" s="204" t="str">
        <f t="shared" si="14"/>
        <v/>
      </c>
      <c r="F912">
        <f>SUMIF($B$11:B912,"withdraw",$C$11:C912)-SUMIFS($C$11:C912,$B$11:B912,"deposit",$D$11:D912,"reinvestment")</f>
        <v>0</v>
      </c>
    </row>
    <row r="913" spans="1:6" ht="29.1" customHeight="1" x14ac:dyDescent="0.25">
      <c r="A913" s="206"/>
      <c r="B913" s="206"/>
      <c r="C913" s="206"/>
      <c r="D913" s="206"/>
      <c r="E913" s="204" t="str">
        <f t="shared" si="14"/>
        <v/>
      </c>
      <c r="F913">
        <f>SUMIF($B$11:B913,"withdraw",$C$11:C913)-SUMIFS($C$11:C913,$B$11:B913,"deposit",$D$11:D913,"reinvestment")</f>
        <v>0</v>
      </c>
    </row>
    <row r="914" spans="1:6" ht="29.1" customHeight="1" x14ac:dyDescent="0.25">
      <c r="A914" s="206"/>
      <c r="B914" s="206"/>
      <c r="C914" s="206"/>
      <c r="D914" s="206"/>
      <c r="E914" s="204" t="str">
        <f t="shared" si="14"/>
        <v/>
      </c>
      <c r="F914">
        <f>SUMIF($B$11:B914,"withdraw",$C$11:C914)-SUMIFS($C$11:C914,$B$11:B914,"deposit",$D$11:D914,"reinvestment")</f>
        <v>0</v>
      </c>
    </row>
    <row r="915" spans="1:6" ht="29.1" customHeight="1" x14ac:dyDescent="0.25">
      <c r="A915" s="206"/>
      <c r="B915" s="206"/>
      <c r="C915" s="206"/>
      <c r="D915" s="206"/>
      <c r="E915" s="204" t="str">
        <f t="shared" si="14"/>
        <v/>
      </c>
      <c r="F915">
        <f>SUMIF($B$11:B915,"withdraw",$C$11:C915)-SUMIFS($C$11:C915,$B$11:B915,"deposit",$D$11:D915,"reinvestment")</f>
        <v>0</v>
      </c>
    </row>
    <row r="916" spans="1:6" ht="29.1" customHeight="1" x14ac:dyDescent="0.25">
      <c r="A916" s="206"/>
      <c r="B916" s="206"/>
      <c r="C916" s="206"/>
      <c r="D916" s="206"/>
      <c r="E916" s="204" t="str">
        <f t="shared" si="14"/>
        <v/>
      </c>
      <c r="F916">
        <f>SUMIF($B$11:B916,"withdraw",$C$11:C916)-SUMIFS($C$11:C916,$B$11:B916,"deposit",$D$11:D916,"reinvestment")</f>
        <v>0</v>
      </c>
    </row>
    <row r="917" spans="1:6" ht="29.1" customHeight="1" x14ac:dyDescent="0.25">
      <c r="A917" s="206"/>
      <c r="B917" s="206"/>
      <c r="C917" s="206"/>
      <c r="D917" s="206"/>
      <c r="E917" s="204" t="str">
        <f t="shared" si="14"/>
        <v/>
      </c>
      <c r="F917">
        <f>SUMIF($B$11:B917,"withdraw",$C$11:C917)-SUMIFS($C$11:C917,$B$11:B917,"deposit",$D$11:D917,"reinvestment")</f>
        <v>0</v>
      </c>
    </row>
    <row r="918" spans="1:6" ht="29.1" customHeight="1" x14ac:dyDescent="0.25">
      <c r="A918" s="206"/>
      <c r="B918" s="206"/>
      <c r="C918" s="206"/>
      <c r="D918" s="206"/>
      <c r="E918" s="204" t="str">
        <f t="shared" si="14"/>
        <v/>
      </c>
      <c r="F918">
        <f>SUMIF($B$11:B918,"withdraw",$C$11:C918)-SUMIFS($C$11:C918,$B$11:B918,"deposit",$D$11:D918,"reinvestment")</f>
        <v>0</v>
      </c>
    </row>
    <row r="919" spans="1:6" ht="29.1" customHeight="1" x14ac:dyDescent="0.25">
      <c r="A919" s="206"/>
      <c r="B919" s="206"/>
      <c r="C919" s="206"/>
      <c r="D919" s="206"/>
      <c r="E919" s="204" t="str">
        <f t="shared" si="14"/>
        <v/>
      </c>
      <c r="F919">
        <f>SUMIF($B$11:B919,"withdraw",$C$11:C919)-SUMIFS($C$11:C919,$B$11:B919,"deposit",$D$11:D919,"reinvestment")</f>
        <v>0</v>
      </c>
    </row>
    <row r="920" spans="1:6" ht="29.1" customHeight="1" x14ac:dyDescent="0.25">
      <c r="A920" s="206"/>
      <c r="B920" s="206"/>
      <c r="C920" s="206"/>
      <c r="D920" s="206"/>
      <c r="E920" s="204" t="str">
        <f t="shared" si="14"/>
        <v/>
      </c>
      <c r="F920">
        <f>SUMIF($B$11:B920,"withdraw",$C$11:C920)-SUMIFS($C$11:C920,$B$11:B920,"deposit",$D$11:D920,"reinvestment")</f>
        <v>0</v>
      </c>
    </row>
    <row r="921" spans="1:6" ht="29.1" customHeight="1" x14ac:dyDescent="0.25">
      <c r="A921" s="206"/>
      <c r="B921" s="206"/>
      <c r="C921" s="206"/>
      <c r="D921" s="206"/>
      <c r="E921" s="204" t="str">
        <f t="shared" si="14"/>
        <v/>
      </c>
      <c r="F921">
        <f>SUMIF($B$11:B921,"withdraw",$C$11:C921)-SUMIFS($C$11:C921,$B$11:B921,"deposit",$D$11:D921,"reinvestment")</f>
        <v>0</v>
      </c>
    </row>
    <row r="922" spans="1:6" ht="29.1" customHeight="1" x14ac:dyDescent="0.25">
      <c r="A922" s="206"/>
      <c r="B922" s="206"/>
      <c r="C922" s="206"/>
      <c r="D922" s="206"/>
      <c r="E922" s="204" t="str">
        <f t="shared" si="14"/>
        <v/>
      </c>
      <c r="F922">
        <f>SUMIF($B$11:B922,"withdraw",$C$11:C922)-SUMIFS($C$11:C922,$B$11:B922,"deposit",$D$11:D922,"reinvestment")</f>
        <v>0</v>
      </c>
    </row>
    <row r="923" spans="1:6" ht="29.1" customHeight="1" x14ac:dyDescent="0.25">
      <c r="A923" s="206"/>
      <c r="B923" s="206"/>
      <c r="C923" s="206"/>
      <c r="D923" s="206"/>
      <c r="E923" s="204" t="str">
        <f t="shared" si="14"/>
        <v/>
      </c>
      <c r="F923">
        <f>SUMIF($B$11:B923,"withdraw",$C$11:C923)-SUMIFS($C$11:C923,$B$11:B923,"deposit",$D$11:D923,"reinvestment")</f>
        <v>0</v>
      </c>
    </row>
    <row r="924" spans="1:6" ht="29.1" customHeight="1" x14ac:dyDescent="0.25">
      <c r="A924" s="206"/>
      <c r="B924" s="206"/>
      <c r="C924" s="206"/>
      <c r="D924" s="206"/>
      <c r="E924" s="204" t="str">
        <f t="shared" si="14"/>
        <v/>
      </c>
      <c r="F924">
        <f>SUMIF($B$11:B924,"withdraw",$C$11:C924)-SUMIFS($C$11:C924,$B$11:B924,"deposit",$D$11:D924,"reinvestment")</f>
        <v>0</v>
      </c>
    </row>
    <row r="925" spans="1:6" ht="29.1" customHeight="1" x14ac:dyDescent="0.25">
      <c r="A925" s="206"/>
      <c r="B925" s="206"/>
      <c r="C925" s="206"/>
      <c r="D925" s="206"/>
      <c r="E925" s="204" t="str">
        <f t="shared" si="14"/>
        <v/>
      </c>
      <c r="F925">
        <f>SUMIF($B$11:B925,"withdraw",$C$11:C925)-SUMIFS($C$11:C925,$B$11:B925,"deposit",$D$11:D925,"reinvestment")</f>
        <v>0</v>
      </c>
    </row>
    <row r="926" spans="1:6" ht="29.1" customHeight="1" x14ac:dyDescent="0.25">
      <c r="A926" s="206"/>
      <c r="B926" s="206"/>
      <c r="C926" s="206"/>
      <c r="D926" s="206"/>
      <c r="E926" s="204" t="str">
        <f t="shared" si="14"/>
        <v/>
      </c>
      <c r="F926">
        <f>SUMIF($B$11:B926,"withdraw",$C$11:C926)-SUMIFS($C$11:C926,$B$11:B926,"deposit",$D$11:D926,"reinvestment")</f>
        <v>0</v>
      </c>
    </row>
    <row r="927" spans="1:6" ht="29.1" customHeight="1" x14ac:dyDescent="0.25">
      <c r="A927" s="206"/>
      <c r="B927" s="206"/>
      <c r="C927" s="206"/>
      <c r="D927" s="206"/>
      <c r="E927" s="204" t="str">
        <f t="shared" si="14"/>
        <v/>
      </c>
      <c r="F927">
        <f>SUMIF($B$11:B927,"withdraw",$C$11:C927)-SUMIFS($C$11:C927,$B$11:B927,"deposit",$D$11:D927,"reinvestment")</f>
        <v>0</v>
      </c>
    </row>
    <row r="928" spans="1:6" ht="29.1" customHeight="1" x14ac:dyDescent="0.25">
      <c r="A928" s="206"/>
      <c r="B928" s="206"/>
      <c r="C928" s="206"/>
      <c r="D928" s="206"/>
      <c r="E928" s="204" t="str">
        <f t="shared" si="14"/>
        <v/>
      </c>
      <c r="F928">
        <f>SUMIF($B$11:B928,"withdraw",$C$11:C928)-SUMIFS($C$11:C928,$B$11:B928,"deposit",$D$11:D928,"reinvestment")</f>
        <v>0</v>
      </c>
    </row>
    <row r="929" spans="1:6" ht="29.1" customHeight="1" x14ac:dyDescent="0.25">
      <c r="A929" s="206"/>
      <c r="B929" s="206"/>
      <c r="C929" s="206"/>
      <c r="D929" s="206"/>
      <c r="E929" s="204" t="str">
        <f t="shared" si="14"/>
        <v/>
      </c>
      <c r="F929">
        <f>SUMIF($B$11:B929,"withdraw",$C$11:C929)-SUMIFS($C$11:C929,$B$11:B929,"deposit",$D$11:D929,"reinvestment")</f>
        <v>0</v>
      </c>
    </row>
    <row r="930" spans="1:6" ht="29.1" customHeight="1" x14ac:dyDescent="0.25">
      <c r="A930" s="206"/>
      <c r="B930" s="206"/>
      <c r="C930" s="206"/>
      <c r="D930" s="206"/>
      <c r="E930" s="204" t="str">
        <f t="shared" si="14"/>
        <v/>
      </c>
      <c r="F930">
        <f>SUMIF($B$11:B930,"withdraw",$C$11:C930)-SUMIFS($C$11:C930,$B$11:B930,"deposit",$D$11:D930,"reinvestment")</f>
        <v>0</v>
      </c>
    </row>
    <row r="931" spans="1:6" ht="29.1" customHeight="1" x14ac:dyDescent="0.25">
      <c r="A931" s="206"/>
      <c r="B931" s="206"/>
      <c r="C931" s="206"/>
      <c r="D931" s="206"/>
      <c r="E931" s="204" t="str">
        <f t="shared" si="14"/>
        <v/>
      </c>
      <c r="F931">
        <f>SUMIF($B$11:B931,"withdraw",$C$11:C931)-SUMIFS($C$11:C931,$B$11:B931,"deposit",$D$11:D931,"reinvestment")</f>
        <v>0</v>
      </c>
    </row>
    <row r="932" spans="1:6" ht="29.1" customHeight="1" x14ac:dyDescent="0.25">
      <c r="A932" s="206"/>
      <c r="B932" s="206"/>
      <c r="C932" s="206"/>
      <c r="D932" s="206"/>
      <c r="E932" s="204" t="str">
        <f t="shared" si="14"/>
        <v/>
      </c>
      <c r="F932">
        <f>SUMIF($B$11:B932,"withdraw",$C$11:C932)-SUMIFS($C$11:C932,$B$11:B932,"deposit",$D$11:D932,"reinvestment")</f>
        <v>0</v>
      </c>
    </row>
    <row r="933" spans="1:6" ht="29.1" customHeight="1" x14ac:dyDescent="0.25">
      <c r="A933" s="206"/>
      <c r="B933" s="206"/>
      <c r="C933" s="206"/>
      <c r="D933" s="206"/>
      <c r="E933" s="204" t="str">
        <f t="shared" si="14"/>
        <v/>
      </c>
      <c r="F933">
        <f>SUMIF($B$11:B933,"withdraw",$C$11:C933)-SUMIFS($C$11:C933,$B$11:B933,"deposit",$D$11:D933,"reinvestment")</f>
        <v>0</v>
      </c>
    </row>
    <row r="934" spans="1:6" ht="29.1" customHeight="1" x14ac:dyDescent="0.25">
      <c r="A934" s="206"/>
      <c r="B934" s="206"/>
      <c r="C934" s="206"/>
      <c r="D934" s="206"/>
      <c r="E934" s="204" t="str">
        <f t="shared" si="14"/>
        <v/>
      </c>
      <c r="F934">
        <f>SUMIF($B$11:B934,"withdraw",$C$11:C934)-SUMIFS($C$11:C934,$B$11:B934,"deposit",$D$11:D934,"reinvestment")</f>
        <v>0</v>
      </c>
    </row>
    <row r="935" spans="1:6" ht="29.1" customHeight="1" x14ac:dyDescent="0.25">
      <c r="A935" s="206"/>
      <c r="B935" s="206"/>
      <c r="C935" s="206"/>
      <c r="D935" s="206"/>
      <c r="E935" s="204" t="str">
        <f t="shared" si="14"/>
        <v/>
      </c>
      <c r="F935">
        <f>SUMIF($B$11:B935,"withdraw",$C$11:C935)-SUMIFS($C$11:C935,$B$11:B935,"deposit",$D$11:D935,"reinvestment")</f>
        <v>0</v>
      </c>
    </row>
    <row r="936" spans="1:6" ht="29.1" customHeight="1" x14ac:dyDescent="0.25">
      <c r="A936" s="206"/>
      <c r="B936" s="206"/>
      <c r="C936" s="206"/>
      <c r="D936" s="206"/>
      <c r="E936" s="204" t="str">
        <f t="shared" si="14"/>
        <v/>
      </c>
      <c r="F936">
        <f>SUMIF($B$11:B936,"withdraw",$C$11:C936)-SUMIFS($C$11:C936,$B$11:B936,"deposit",$D$11:D936,"reinvestment")</f>
        <v>0</v>
      </c>
    </row>
    <row r="937" spans="1:6" ht="29.1" customHeight="1" x14ac:dyDescent="0.25">
      <c r="A937" s="206"/>
      <c r="B937" s="206"/>
      <c r="C937" s="206"/>
      <c r="D937" s="206"/>
      <c r="E937" s="204" t="str">
        <f t="shared" si="14"/>
        <v/>
      </c>
      <c r="F937">
        <f>SUMIF($B$11:B937,"withdraw",$C$11:C937)-SUMIFS($C$11:C937,$B$11:B937,"deposit",$D$11:D937,"reinvestment")</f>
        <v>0</v>
      </c>
    </row>
    <row r="938" spans="1:6" ht="29.1" customHeight="1" x14ac:dyDescent="0.25">
      <c r="A938" s="206"/>
      <c r="B938" s="206"/>
      <c r="C938" s="206"/>
      <c r="D938" s="206"/>
      <c r="E938" s="204" t="str">
        <f t="shared" si="14"/>
        <v/>
      </c>
      <c r="F938">
        <f>SUMIF($B$11:B938,"withdraw",$C$11:C938)-SUMIFS($C$11:C938,$B$11:B938,"deposit",$D$11:D938,"reinvestment")</f>
        <v>0</v>
      </c>
    </row>
    <row r="939" spans="1:6" ht="29.1" customHeight="1" x14ac:dyDescent="0.25">
      <c r="A939" s="206"/>
      <c r="B939" s="206"/>
      <c r="C939" s="206"/>
      <c r="D939" s="206"/>
      <c r="E939" s="204" t="str">
        <f t="shared" si="14"/>
        <v/>
      </c>
      <c r="F939">
        <f>SUMIF($B$11:B939,"withdraw",$C$11:C939)-SUMIFS($C$11:C939,$B$11:B939,"deposit",$D$11:D939,"reinvestment")</f>
        <v>0</v>
      </c>
    </row>
    <row r="940" spans="1:6" ht="29.1" customHeight="1" x14ac:dyDescent="0.25">
      <c r="A940" s="206"/>
      <c r="B940" s="206"/>
      <c r="C940" s="206"/>
      <c r="D940" s="206"/>
      <c r="E940" s="204" t="str">
        <f t="shared" si="14"/>
        <v/>
      </c>
      <c r="F940">
        <f>SUMIF($B$11:B940,"withdraw",$C$11:C940)-SUMIFS($C$11:C940,$B$11:B940,"deposit",$D$11:D940,"reinvestment")</f>
        <v>0</v>
      </c>
    </row>
    <row r="941" spans="1:6" ht="29.1" customHeight="1" x14ac:dyDescent="0.25">
      <c r="A941" s="206"/>
      <c r="B941" s="206"/>
      <c r="C941" s="206"/>
      <c r="D941" s="206"/>
      <c r="E941" s="204" t="str">
        <f t="shared" si="14"/>
        <v/>
      </c>
      <c r="F941">
        <f>SUMIF($B$11:B941,"withdraw",$C$11:C941)-SUMIFS($C$11:C941,$B$11:B941,"deposit",$D$11:D941,"reinvestment")</f>
        <v>0</v>
      </c>
    </row>
    <row r="942" spans="1:6" ht="29.1" customHeight="1" x14ac:dyDescent="0.25">
      <c r="A942" s="206"/>
      <c r="B942" s="206"/>
      <c r="C942" s="206"/>
      <c r="D942" s="206"/>
      <c r="E942" s="204" t="str">
        <f t="shared" si="14"/>
        <v/>
      </c>
      <c r="F942">
        <f>SUMIF($B$11:B942,"withdraw",$C$11:C942)-SUMIFS($C$11:C942,$B$11:B942,"deposit",$D$11:D942,"reinvestment")</f>
        <v>0</v>
      </c>
    </row>
    <row r="943" spans="1:6" ht="29.1" customHeight="1" x14ac:dyDescent="0.25">
      <c r="A943" s="206"/>
      <c r="B943" s="206"/>
      <c r="C943" s="206"/>
      <c r="D943" s="206"/>
      <c r="E943" s="204" t="str">
        <f t="shared" si="14"/>
        <v/>
      </c>
      <c r="F943">
        <f>SUMIF($B$11:B943,"withdraw",$C$11:C943)-SUMIFS($C$11:C943,$B$11:B943,"deposit",$D$11:D943,"reinvestment")</f>
        <v>0</v>
      </c>
    </row>
    <row r="944" spans="1:6" ht="29.1" customHeight="1" x14ac:dyDescent="0.25">
      <c r="A944" s="206"/>
      <c r="B944" s="206"/>
      <c r="C944" s="206"/>
      <c r="D944" s="206"/>
      <c r="E944" s="204" t="str">
        <f t="shared" si="14"/>
        <v/>
      </c>
      <c r="F944">
        <f>SUMIF($B$11:B944,"withdraw",$C$11:C944)-SUMIFS($C$11:C944,$B$11:B944,"deposit",$D$11:D944,"reinvestment")</f>
        <v>0</v>
      </c>
    </row>
    <row r="945" spans="1:6" ht="29.1" customHeight="1" x14ac:dyDescent="0.25">
      <c r="A945" s="206"/>
      <c r="B945" s="206"/>
      <c r="C945" s="206"/>
      <c r="D945" s="206"/>
      <c r="E945" s="204" t="str">
        <f t="shared" si="14"/>
        <v/>
      </c>
      <c r="F945">
        <f>SUMIF($B$11:B945,"withdraw",$C$11:C945)-SUMIFS($C$11:C945,$B$11:B945,"deposit",$D$11:D945,"reinvestment")</f>
        <v>0</v>
      </c>
    </row>
    <row r="946" spans="1:6" ht="29.1" customHeight="1" x14ac:dyDescent="0.25">
      <c r="A946" s="206"/>
      <c r="B946" s="206"/>
      <c r="C946" s="206"/>
      <c r="D946" s="206"/>
      <c r="E946" s="204" t="str">
        <f t="shared" si="14"/>
        <v/>
      </c>
      <c r="F946">
        <f>SUMIF($B$11:B946,"withdraw",$C$11:C946)-SUMIFS($C$11:C946,$B$11:B946,"deposit",$D$11:D946,"reinvestment")</f>
        <v>0</v>
      </c>
    </row>
    <row r="947" spans="1:6" ht="29.1" customHeight="1" x14ac:dyDescent="0.25">
      <c r="A947" s="206"/>
      <c r="B947" s="206"/>
      <c r="C947" s="206"/>
      <c r="D947" s="206"/>
      <c r="E947" s="204" t="str">
        <f t="shared" si="14"/>
        <v/>
      </c>
      <c r="F947">
        <f>SUMIF($B$11:B947,"withdraw",$C$11:C947)-SUMIFS($C$11:C947,$B$11:B947,"deposit",$D$11:D947,"reinvestment")</f>
        <v>0</v>
      </c>
    </row>
    <row r="948" spans="1:6" ht="29.1" customHeight="1" x14ac:dyDescent="0.25">
      <c r="A948" s="206"/>
      <c r="B948" s="206"/>
      <c r="C948" s="206"/>
      <c r="D948" s="206"/>
      <c r="E948" s="204" t="str">
        <f t="shared" si="14"/>
        <v/>
      </c>
      <c r="F948">
        <f>SUMIF($B$11:B948,"withdraw",$C$11:C948)-SUMIFS($C$11:C948,$B$11:B948,"deposit",$D$11:D948,"reinvestment")</f>
        <v>0</v>
      </c>
    </row>
    <row r="949" spans="1:6" ht="29.1" customHeight="1" x14ac:dyDescent="0.25">
      <c r="A949" s="206"/>
      <c r="B949" s="206"/>
      <c r="C949" s="206"/>
      <c r="D949" s="206"/>
      <c r="E949" s="204" t="str">
        <f t="shared" si="14"/>
        <v/>
      </c>
      <c r="F949">
        <f>SUMIF($B$11:B949,"withdraw",$C$11:C949)-SUMIFS($C$11:C949,$B$11:B949,"deposit",$D$11:D949,"reinvestment")</f>
        <v>0</v>
      </c>
    </row>
    <row r="950" spans="1:6" ht="29.1" customHeight="1" x14ac:dyDescent="0.25">
      <c r="A950" s="206"/>
      <c r="B950" s="206"/>
      <c r="C950" s="206"/>
      <c r="D950" s="206"/>
      <c r="E950" s="204" t="str">
        <f t="shared" si="14"/>
        <v/>
      </c>
      <c r="F950">
        <f>SUMIF($B$11:B950,"withdraw",$C$11:C950)-SUMIFS($C$11:C950,$B$11:B950,"deposit",$D$11:D950,"reinvestment")</f>
        <v>0</v>
      </c>
    </row>
    <row r="951" spans="1:6" ht="29.1" customHeight="1" x14ac:dyDescent="0.25">
      <c r="A951" s="206"/>
      <c r="B951" s="206"/>
      <c r="C951" s="206"/>
      <c r="D951" s="206"/>
      <c r="E951" s="204" t="str">
        <f t="shared" si="14"/>
        <v/>
      </c>
      <c r="F951">
        <f>SUMIF($B$11:B951,"withdraw",$C$11:C951)-SUMIFS($C$11:C951,$B$11:B951,"deposit",$D$11:D951,"reinvestment")</f>
        <v>0</v>
      </c>
    </row>
    <row r="952" spans="1:6" ht="29.1" customHeight="1" x14ac:dyDescent="0.25">
      <c r="A952" s="206"/>
      <c r="B952" s="206"/>
      <c r="C952" s="206"/>
      <c r="D952" s="206"/>
      <c r="E952" s="204" t="str">
        <f t="shared" si="14"/>
        <v/>
      </c>
      <c r="F952">
        <f>SUMIF($B$11:B952,"withdraw",$C$11:C952)-SUMIFS($C$11:C952,$B$11:B952,"deposit",$D$11:D952,"reinvestment")</f>
        <v>0</v>
      </c>
    </row>
    <row r="953" spans="1:6" ht="29.1" customHeight="1" x14ac:dyDescent="0.25">
      <c r="A953" s="206"/>
      <c r="B953" s="206"/>
      <c r="C953" s="206"/>
      <c r="D953" s="206"/>
      <c r="E953" s="204" t="str">
        <f t="shared" si="14"/>
        <v/>
      </c>
      <c r="F953">
        <f>SUMIF($B$11:B953,"withdraw",$C$11:C953)-SUMIFS($C$11:C953,$B$11:B953,"deposit",$D$11:D953,"reinvestment")</f>
        <v>0</v>
      </c>
    </row>
    <row r="954" spans="1:6" ht="29.1" customHeight="1" x14ac:dyDescent="0.25">
      <c r="A954" s="206"/>
      <c r="B954" s="206"/>
      <c r="C954" s="206"/>
      <c r="D954" s="206"/>
      <c r="E954" s="204" t="str">
        <f t="shared" si="14"/>
        <v/>
      </c>
      <c r="F954">
        <f>SUMIF($B$11:B954,"withdraw",$C$11:C954)-SUMIFS($C$11:C954,$B$11:B954,"deposit",$D$11:D954,"reinvestment")</f>
        <v>0</v>
      </c>
    </row>
    <row r="955" spans="1:6" ht="29.1" customHeight="1" x14ac:dyDescent="0.25">
      <c r="A955" s="206"/>
      <c r="B955" s="206"/>
      <c r="C955" s="206"/>
      <c r="D955" s="206"/>
      <c r="E955" s="204" t="str">
        <f t="shared" si="14"/>
        <v/>
      </c>
      <c r="F955">
        <f>SUMIF($B$11:B955,"withdraw",$C$11:C955)-SUMIFS($C$11:C955,$B$11:B955,"deposit",$D$11:D955,"reinvestment")</f>
        <v>0</v>
      </c>
    </row>
    <row r="956" spans="1:6" ht="29.1" customHeight="1" x14ac:dyDescent="0.25">
      <c r="A956" s="206"/>
      <c r="B956" s="206"/>
      <c r="C956" s="206"/>
      <c r="D956" s="206"/>
      <c r="E956" s="204" t="str">
        <f t="shared" si="14"/>
        <v/>
      </c>
      <c r="F956">
        <f>SUMIF($B$11:B956,"withdraw",$C$11:C956)-SUMIFS($C$11:C956,$B$11:B956,"deposit",$D$11:D956,"reinvestment")</f>
        <v>0</v>
      </c>
    </row>
    <row r="957" spans="1:6" ht="29.1" customHeight="1" x14ac:dyDescent="0.25">
      <c r="A957" s="206"/>
      <c r="B957" s="206"/>
      <c r="C957" s="206"/>
      <c r="D957" s="206"/>
      <c r="E957" s="204" t="str">
        <f t="shared" si="14"/>
        <v/>
      </c>
      <c r="F957">
        <f>SUMIF($B$11:B957,"withdraw",$C$11:C957)-SUMIFS($C$11:C957,$B$11:B957,"deposit",$D$11:D957,"reinvestment")</f>
        <v>0</v>
      </c>
    </row>
    <row r="958" spans="1:6" ht="29.1" customHeight="1" x14ac:dyDescent="0.25">
      <c r="A958" s="206"/>
      <c r="B958" s="206"/>
      <c r="C958" s="206"/>
      <c r="D958" s="206"/>
      <c r="E958" s="204" t="str">
        <f t="shared" si="14"/>
        <v/>
      </c>
      <c r="F958">
        <f>SUMIF($B$11:B958,"withdraw",$C$11:C958)-SUMIFS($C$11:C958,$B$11:B958,"deposit",$D$11:D958,"reinvestment")</f>
        <v>0</v>
      </c>
    </row>
    <row r="959" spans="1:6" ht="29.1" customHeight="1" x14ac:dyDescent="0.25">
      <c r="A959" s="206"/>
      <c r="B959" s="206"/>
      <c r="C959" s="206"/>
      <c r="D959" s="206"/>
      <c r="E959" s="204" t="str">
        <f t="shared" si="14"/>
        <v/>
      </c>
      <c r="F959">
        <f>SUMIF($B$11:B959,"withdraw",$C$11:C959)-SUMIFS($C$11:C959,$B$11:B959,"deposit",$D$11:D959,"reinvestment")</f>
        <v>0</v>
      </c>
    </row>
    <row r="960" spans="1:6" ht="29.1" customHeight="1" x14ac:dyDescent="0.25">
      <c r="A960" s="206"/>
      <c r="B960" s="206"/>
      <c r="C960" s="206"/>
      <c r="D960" s="206"/>
      <c r="E960" s="204" t="str">
        <f t="shared" si="14"/>
        <v/>
      </c>
      <c r="F960">
        <f>SUMIF($B$11:B960,"withdraw",$C$11:C960)-SUMIFS($C$11:C960,$B$11:B960,"deposit",$D$11:D960,"reinvestment")</f>
        <v>0</v>
      </c>
    </row>
    <row r="961" spans="1:6" ht="29.1" customHeight="1" x14ac:dyDescent="0.25">
      <c r="A961" s="206"/>
      <c r="B961" s="206"/>
      <c r="C961" s="206"/>
      <c r="D961" s="206"/>
      <c r="E961" s="204" t="str">
        <f t="shared" si="14"/>
        <v/>
      </c>
      <c r="F961">
        <f>SUMIF($B$11:B961,"withdraw",$C$11:C961)-SUMIFS($C$11:C961,$B$11:B961,"deposit",$D$11:D961,"reinvestment")</f>
        <v>0</v>
      </c>
    </row>
    <row r="962" spans="1:6" ht="29.1" customHeight="1" x14ac:dyDescent="0.25">
      <c r="A962" s="206"/>
      <c r="B962" s="206"/>
      <c r="C962" s="206"/>
      <c r="D962" s="206"/>
      <c r="E962" s="204" t="str">
        <f t="shared" si="14"/>
        <v/>
      </c>
      <c r="F962">
        <f>SUMIF($B$11:B962,"withdraw",$C$11:C962)-SUMIFS($C$11:C962,$B$11:B962,"deposit",$D$11:D962,"reinvestment")</f>
        <v>0</v>
      </c>
    </row>
    <row r="963" spans="1:6" ht="29.1" customHeight="1" x14ac:dyDescent="0.25">
      <c r="A963" s="206"/>
      <c r="B963" s="206"/>
      <c r="C963" s="206"/>
      <c r="D963" s="206"/>
      <c r="E963" s="204" t="str">
        <f t="shared" si="14"/>
        <v/>
      </c>
      <c r="F963">
        <f>SUMIF($B$11:B963,"withdraw",$C$11:C963)-SUMIFS($C$11:C963,$B$11:B963,"deposit",$D$11:D963,"reinvestment")</f>
        <v>0</v>
      </c>
    </row>
    <row r="964" spans="1:6" ht="29.1" customHeight="1" x14ac:dyDescent="0.25">
      <c r="A964" s="206"/>
      <c r="B964" s="206"/>
      <c r="C964" s="206"/>
      <c r="D964" s="206"/>
      <c r="E964" s="204" t="str">
        <f t="shared" si="14"/>
        <v/>
      </c>
      <c r="F964">
        <f>SUMIF($B$11:B964,"withdraw",$C$11:C964)-SUMIFS($C$11:C964,$B$11:B964,"deposit",$D$11:D964,"reinvestment")</f>
        <v>0</v>
      </c>
    </row>
    <row r="965" spans="1:6" ht="29.1" customHeight="1" x14ac:dyDescent="0.25">
      <c r="A965" s="206"/>
      <c r="B965" s="206"/>
      <c r="C965" s="206"/>
      <c r="D965" s="206"/>
      <c r="E965" s="204" t="str">
        <f t="shared" si="14"/>
        <v/>
      </c>
      <c r="F965">
        <f>SUMIF($B$11:B965,"withdraw",$C$11:C965)-SUMIFS($C$11:C965,$B$11:B965,"deposit",$D$11:D965,"reinvestment")</f>
        <v>0</v>
      </c>
    </row>
    <row r="966" spans="1:6" ht="29.1" customHeight="1" x14ac:dyDescent="0.25">
      <c r="A966" s="206"/>
      <c r="B966" s="206"/>
      <c r="C966" s="206"/>
      <c r="D966" s="206"/>
      <c r="E966" s="204" t="str">
        <f t="shared" si="14"/>
        <v/>
      </c>
      <c r="F966">
        <f>SUMIF($B$11:B966,"withdraw",$C$11:C966)-SUMIFS($C$11:C966,$B$11:B966,"deposit",$D$11:D966,"reinvestment")</f>
        <v>0</v>
      </c>
    </row>
    <row r="967" spans="1:6" ht="29.1" customHeight="1" x14ac:dyDescent="0.25">
      <c r="A967" s="206"/>
      <c r="B967" s="206"/>
      <c r="C967" s="206"/>
      <c r="D967" s="206"/>
      <c r="E967" s="204" t="str">
        <f t="shared" si="14"/>
        <v/>
      </c>
      <c r="F967">
        <f>SUMIF($B$11:B967,"withdraw",$C$11:C967)-SUMIFS($C$11:C967,$B$11:B967,"deposit",$D$11:D967,"reinvestment")</f>
        <v>0</v>
      </c>
    </row>
    <row r="968" spans="1:6" ht="29.1" customHeight="1" x14ac:dyDescent="0.25">
      <c r="A968" s="206"/>
      <c r="B968" s="206"/>
      <c r="C968" s="206"/>
      <c r="D968" s="206"/>
      <c r="E968" s="204" t="str">
        <f t="shared" si="14"/>
        <v/>
      </c>
      <c r="F968">
        <f>SUMIF($B$11:B968,"withdraw",$C$11:C968)-SUMIFS($C$11:C968,$B$11:B968,"deposit",$D$11:D968,"reinvestment")</f>
        <v>0</v>
      </c>
    </row>
    <row r="969" spans="1:6" ht="29.1" customHeight="1" x14ac:dyDescent="0.25">
      <c r="A969" s="206"/>
      <c r="B969" s="206"/>
      <c r="C969" s="206"/>
      <c r="D969" s="206"/>
      <c r="E969" s="204" t="str">
        <f t="shared" si="14"/>
        <v/>
      </c>
      <c r="F969">
        <f>SUMIF($B$11:B969,"withdraw",$C$11:C969)-SUMIFS($C$11:C969,$B$11:B969,"deposit",$D$11:D969,"reinvestment")</f>
        <v>0</v>
      </c>
    </row>
    <row r="970" spans="1:6" ht="29.1" customHeight="1" x14ac:dyDescent="0.25">
      <c r="A970" s="206"/>
      <c r="B970" s="206"/>
      <c r="C970" s="206"/>
      <c r="D970" s="206"/>
      <c r="E970" s="204" t="str">
        <f t="shared" si="14"/>
        <v/>
      </c>
      <c r="F970">
        <f>SUMIF($B$11:B970,"withdraw",$C$11:C970)-SUMIFS($C$11:C970,$B$11:B970,"deposit",$D$11:D970,"reinvestment")</f>
        <v>0</v>
      </c>
    </row>
    <row r="971" spans="1:6" ht="29.1" customHeight="1" x14ac:dyDescent="0.25">
      <c r="A971" s="206"/>
      <c r="B971" s="206"/>
      <c r="C971" s="206"/>
      <c r="D971" s="206"/>
      <c r="E971" s="204" t="str">
        <f t="shared" si="14"/>
        <v/>
      </c>
      <c r="F971">
        <f>SUMIF($B$11:B971,"withdraw",$C$11:C971)-SUMIFS($C$11:C971,$B$11:B971,"deposit",$D$11:D971,"reinvestment")</f>
        <v>0</v>
      </c>
    </row>
    <row r="972" spans="1:6" ht="29.1" customHeight="1" x14ac:dyDescent="0.25">
      <c r="A972" s="206"/>
      <c r="B972" s="206"/>
      <c r="C972" s="206"/>
      <c r="D972" s="206"/>
      <c r="E972" s="204" t="str">
        <f t="shared" si="14"/>
        <v/>
      </c>
      <c r="F972">
        <f>SUMIF($B$11:B972,"withdraw",$C$11:C972)-SUMIFS($C$11:C972,$B$11:B972,"deposit",$D$11:D972,"reinvestment")</f>
        <v>0</v>
      </c>
    </row>
    <row r="973" spans="1:6" ht="29.1" customHeight="1" x14ac:dyDescent="0.25">
      <c r="A973" s="206"/>
      <c r="B973" s="206"/>
      <c r="C973" s="206"/>
      <c r="D973" s="206"/>
      <c r="E973" s="204" t="str">
        <f t="shared" ref="E973:E1036" si="15">IF(AND(C973&gt;F972,D973="reinvestment"),"You cannot reinvest more than is withdrawn and available.","")</f>
        <v/>
      </c>
      <c r="F973">
        <f>SUMIF($B$11:B973,"withdraw",$C$11:C973)-SUMIFS($C$11:C973,$B$11:B973,"deposit",$D$11:D973,"reinvestment")</f>
        <v>0</v>
      </c>
    </row>
    <row r="974" spans="1:6" ht="29.1" customHeight="1" x14ac:dyDescent="0.25">
      <c r="A974" s="206"/>
      <c r="B974" s="206"/>
      <c r="C974" s="206"/>
      <c r="D974" s="206"/>
      <c r="E974" s="204" t="str">
        <f t="shared" si="15"/>
        <v/>
      </c>
      <c r="F974">
        <f>SUMIF($B$11:B974,"withdraw",$C$11:C974)-SUMIFS($C$11:C974,$B$11:B974,"deposit",$D$11:D974,"reinvestment")</f>
        <v>0</v>
      </c>
    </row>
    <row r="975" spans="1:6" ht="29.1" customHeight="1" x14ac:dyDescent="0.25">
      <c r="A975" s="206"/>
      <c r="B975" s="206"/>
      <c r="C975" s="206"/>
      <c r="D975" s="206"/>
      <c r="E975" s="204" t="str">
        <f t="shared" si="15"/>
        <v/>
      </c>
      <c r="F975">
        <f>SUMIF($B$11:B975,"withdraw",$C$11:C975)-SUMIFS($C$11:C975,$B$11:B975,"deposit",$D$11:D975,"reinvestment")</f>
        <v>0</v>
      </c>
    </row>
    <row r="976" spans="1:6" ht="29.1" customHeight="1" x14ac:dyDescent="0.25">
      <c r="A976" s="206"/>
      <c r="B976" s="206"/>
      <c r="C976" s="206"/>
      <c r="D976" s="206"/>
      <c r="E976" s="204" t="str">
        <f t="shared" si="15"/>
        <v/>
      </c>
      <c r="F976">
        <f>SUMIF($B$11:B976,"withdraw",$C$11:C976)-SUMIFS($C$11:C976,$B$11:B976,"deposit",$D$11:D976,"reinvestment")</f>
        <v>0</v>
      </c>
    </row>
    <row r="977" spans="1:6" ht="29.1" customHeight="1" x14ac:dyDescent="0.25">
      <c r="A977" s="206"/>
      <c r="B977" s="206"/>
      <c r="C977" s="206"/>
      <c r="D977" s="206"/>
      <c r="E977" s="204" t="str">
        <f t="shared" si="15"/>
        <v/>
      </c>
      <c r="F977">
        <f>SUMIF($B$11:B977,"withdraw",$C$11:C977)-SUMIFS($C$11:C977,$B$11:B977,"deposit",$D$11:D977,"reinvestment")</f>
        <v>0</v>
      </c>
    </row>
    <row r="978" spans="1:6" ht="29.1" customHeight="1" x14ac:dyDescent="0.25">
      <c r="A978" s="206"/>
      <c r="B978" s="206"/>
      <c r="C978" s="206"/>
      <c r="D978" s="206"/>
      <c r="E978" s="204" t="str">
        <f t="shared" si="15"/>
        <v/>
      </c>
      <c r="F978">
        <f>SUMIF($B$11:B978,"withdraw",$C$11:C978)-SUMIFS($C$11:C978,$B$11:B978,"deposit",$D$11:D978,"reinvestment")</f>
        <v>0</v>
      </c>
    </row>
    <row r="979" spans="1:6" ht="29.1" customHeight="1" x14ac:dyDescent="0.25">
      <c r="A979" s="206"/>
      <c r="B979" s="206"/>
      <c r="C979" s="206"/>
      <c r="D979" s="206"/>
      <c r="E979" s="204" t="str">
        <f t="shared" si="15"/>
        <v/>
      </c>
      <c r="F979">
        <f>SUMIF($B$11:B979,"withdraw",$C$11:C979)-SUMIFS($C$11:C979,$B$11:B979,"deposit",$D$11:D979,"reinvestment")</f>
        <v>0</v>
      </c>
    </row>
    <row r="980" spans="1:6" ht="29.1" customHeight="1" x14ac:dyDescent="0.25">
      <c r="A980" s="206"/>
      <c r="B980" s="206"/>
      <c r="C980" s="206"/>
      <c r="D980" s="206"/>
      <c r="E980" s="204" t="str">
        <f t="shared" si="15"/>
        <v/>
      </c>
      <c r="F980">
        <f>SUMIF($B$11:B980,"withdraw",$C$11:C980)-SUMIFS($C$11:C980,$B$11:B980,"deposit",$D$11:D980,"reinvestment")</f>
        <v>0</v>
      </c>
    </row>
    <row r="981" spans="1:6" ht="29.1" customHeight="1" x14ac:dyDescent="0.25">
      <c r="A981" s="206"/>
      <c r="B981" s="206"/>
      <c r="C981" s="206"/>
      <c r="D981" s="206"/>
      <c r="E981" s="204" t="str">
        <f t="shared" si="15"/>
        <v/>
      </c>
      <c r="F981">
        <f>SUMIF($B$11:B981,"withdraw",$C$11:C981)-SUMIFS($C$11:C981,$B$11:B981,"deposit",$D$11:D981,"reinvestment")</f>
        <v>0</v>
      </c>
    </row>
    <row r="982" spans="1:6" ht="29.1" customHeight="1" x14ac:dyDescent="0.25">
      <c r="A982" s="206"/>
      <c r="B982" s="206"/>
      <c r="C982" s="206"/>
      <c r="D982" s="206"/>
      <c r="E982" s="204" t="str">
        <f t="shared" si="15"/>
        <v/>
      </c>
      <c r="F982">
        <f>SUMIF($B$11:B982,"withdraw",$C$11:C982)-SUMIFS($C$11:C982,$B$11:B982,"deposit",$D$11:D982,"reinvestment")</f>
        <v>0</v>
      </c>
    </row>
    <row r="983" spans="1:6" ht="29.1" customHeight="1" x14ac:dyDescent="0.25">
      <c r="A983" s="206"/>
      <c r="B983" s="206"/>
      <c r="C983" s="206"/>
      <c r="D983" s="206"/>
      <c r="E983" s="204" t="str">
        <f t="shared" si="15"/>
        <v/>
      </c>
      <c r="F983">
        <f>SUMIF($B$11:B983,"withdraw",$C$11:C983)-SUMIFS($C$11:C983,$B$11:B983,"deposit",$D$11:D983,"reinvestment")</f>
        <v>0</v>
      </c>
    </row>
    <row r="984" spans="1:6" ht="29.1" customHeight="1" x14ac:dyDescent="0.25">
      <c r="A984" s="206"/>
      <c r="B984" s="206"/>
      <c r="C984" s="206"/>
      <c r="D984" s="206"/>
      <c r="E984" s="204" t="str">
        <f t="shared" si="15"/>
        <v/>
      </c>
      <c r="F984">
        <f>SUMIF($B$11:B984,"withdraw",$C$11:C984)-SUMIFS($C$11:C984,$B$11:B984,"deposit",$D$11:D984,"reinvestment")</f>
        <v>0</v>
      </c>
    </row>
    <row r="985" spans="1:6" ht="29.1" customHeight="1" x14ac:dyDescent="0.25">
      <c r="A985" s="206"/>
      <c r="B985" s="206"/>
      <c r="C985" s="206"/>
      <c r="D985" s="206"/>
      <c r="E985" s="204" t="str">
        <f t="shared" si="15"/>
        <v/>
      </c>
      <c r="F985">
        <f>SUMIF($B$11:B985,"withdraw",$C$11:C985)-SUMIFS($C$11:C985,$B$11:B985,"deposit",$D$11:D985,"reinvestment")</f>
        <v>0</v>
      </c>
    </row>
    <row r="986" spans="1:6" ht="29.1" customHeight="1" x14ac:dyDescent="0.25">
      <c r="A986" s="206"/>
      <c r="B986" s="206"/>
      <c r="C986" s="206"/>
      <c r="D986" s="206"/>
      <c r="E986" s="204" t="str">
        <f t="shared" si="15"/>
        <v/>
      </c>
      <c r="F986">
        <f>SUMIF($B$11:B986,"withdraw",$C$11:C986)-SUMIFS($C$11:C986,$B$11:B986,"deposit",$D$11:D986,"reinvestment")</f>
        <v>0</v>
      </c>
    </row>
    <row r="987" spans="1:6" ht="29.1" customHeight="1" x14ac:dyDescent="0.25">
      <c r="A987" s="206"/>
      <c r="B987" s="206"/>
      <c r="C987" s="206"/>
      <c r="D987" s="206"/>
      <c r="E987" s="204" t="str">
        <f t="shared" si="15"/>
        <v/>
      </c>
      <c r="F987">
        <f>SUMIF($B$11:B987,"withdraw",$C$11:C987)-SUMIFS($C$11:C987,$B$11:B987,"deposit",$D$11:D987,"reinvestment")</f>
        <v>0</v>
      </c>
    </row>
    <row r="988" spans="1:6" ht="29.1" customHeight="1" x14ac:dyDescent="0.25">
      <c r="A988" s="206"/>
      <c r="B988" s="206"/>
      <c r="C988" s="206"/>
      <c r="D988" s="206"/>
      <c r="E988" s="204" t="str">
        <f t="shared" si="15"/>
        <v/>
      </c>
      <c r="F988">
        <f>SUMIF($B$11:B988,"withdraw",$C$11:C988)-SUMIFS($C$11:C988,$B$11:B988,"deposit",$D$11:D988,"reinvestment")</f>
        <v>0</v>
      </c>
    </row>
    <row r="989" spans="1:6" ht="29.1" customHeight="1" x14ac:dyDescent="0.25">
      <c r="A989" s="206"/>
      <c r="B989" s="206"/>
      <c r="C989" s="206"/>
      <c r="D989" s="206"/>
      <c r="E989" s="204" t="str">
        <f t="shared" si="15"/>
        <v/>
      </c>
      <c r="F989">
        <f>SUMIF($B$11:B989,"withdraw",$C$11:C989)-SUMIFS($C$11:C989,$B$11:B989,"deposit",$D$11:D989,"reinvestment")</f>
        <v>0</v>
      </c>
    </row>
    <row r="990" spans="1:6" ht="29.1" customHeight="1" x14ac:dyDescent="0.25">
      <c r="A990" s="206"/>
      <c r="B990" s="206"/>
      <c r="C990" s="206"/>
      <c r="D990" s="206"/>
      <c r="E990" s="204" t="str">
        <f t="shared" si="15"/>
        <v/>
      </c>
      <c r="F990">
        <f>SUMIF($B$11:B990,"withdraw",$C$11:C990)-SUMIFS($C$11:C990,$B$11:B990,"deposit",$D$11:D990,"reinvestment")</f>
        <v>0</v>
      </c>
    </row>
    <row r="991" spans="1:6" ht="29.1" customHeight="1" x14ac:dyDescent="0.25">
      <c r="A991" s="206"/>
      <c r="B991" s="206"/>
      <c r="C991" s="206"/>
      <c r="D991" s="206"/>
      <c r="E991" s="204" t="str">
        <f t="shared" si="15"/>
        <v/>
      </c>
      <c r="F991">
        <f>SUMIF($B$11:B991,"withdraw",$C$11:C991)-SUMIFS($C$11:C991,$B$11:B991,"deposit",$D$11:D991,"reinvestment")</f>
        <v>0</v>
      </c>
    </row>
    <row r="992" spans="1:6" ht="29.1" customHeight="1" x14ac:dyDescent="0.25">
      <c r="A992" s="206"/>
      <c r="B992" s="206"/>
      <c r="C992" s="206"/>
      <c r="D992" s="206"/>
      <c r="E992" s="204" t="str">
        <f t="shared" si="15"/>
        <v/>
      </c>
      <c r="F992">
        <f>SUMIF($B$11:B992,"withdraw",$C$11:C992)-SUMIFS($C$11:C992,$B$11:B992,"deposit",$D$11:D992,"reinvestment")</f>
        <v>0</v>
      </c>
    </row>
    <row r="993" spans="1:6" ht="29.1" customHeight="1" x14ac:dyDescent="0.25">
      <c r="A993" s="206"/>
      <c r="B993" s="206"/>
      <c r="C993" s="206"/>
      <c r="D993" s="206"/>
      <c r="E993" s="204" t="str">
        <f t="shared" si="15"/>
        <v/>
      </c>
      <c r="F993">
        <f>SUMIF($B$11:B993,"withdraw",$C$11:C993)-SUMIFS($C$11:C993,$B$11:B993,"deposit",$D$11:D993,"reinvestment")</f>
        <v>0</v>
      </c>
    </row>
    <row r="994" spans="1:6" ht="29.1" customHeight="1" x14ac:dyDescent="0.25">
      <c r="A994" s="206"/>
      <c r="B994" s="206"/>
      <c r="C994" s="206"/>
      <c r="D994" s="206"/>
      <c r="E994" s="204" t="str">
        <f t="shared" si="15"/>
        <v/>
      </c>
      <c r="F994">
        <f>SUMIF($B$11:B994,"withdraw",$C$11:C994)-SUMIFS($C$11:C994,$B$11:B994,"deposit",$D$11:D994,"reinvestment")</f>
        <v>0</v>
      </c>
    </row>
    <row r="995" spans="1:6" ht="29.1" customHeight="1" x14ac:dyDescent="0.25">
      <c r="A995" s="206"/>
      <c r="B995" s="206"/>
      <c r="C995" s="206"/>
      <c r="D995" s="206"/>
      <c r="E995" s="204" t="str">
        <f t="shared" si="15"/>
        <v/>
      </c>
      <c r="F995">
        <f>SUMIF($B$11:B995,"withdraw",$C$11:C995)-SUMIFS($C$11:C995,$B$11:B995,"deposit",$D$11:D995,"reinvestment")</f>
        <v>0</v>
      </c>
    </row>
    <row r="996" spans="1:6" ht="29.1" customHeight="1" x14ac:dyDescent="0.25">
      <c r="A996" s="206"/>
      <c r="B996" s="206"/>
      <c r="C996" s="206"/>
      <c r="D996" s="206"/>
      <c r="E996" s="204" t="str">
        <f t="shared" si="15"/>
        <v/>
      </c>
      <c r="F996">
        <f>SUMIF($B$11:B996,"withdraw",$C$11:C996)-SUMIFS($C$11:C996,$B$11:B996,"deposit",$D$11:D996,"reinvestment")</f>
        <v>0</v>
      </c>
    </row>
    <row r="997" spans="1:6" ht="29.1" customHeight="1" x14ac:dyDescent="0.25">
      <c r="A997" s="206"/>
      <c r="B997" s="206"/>
      <c r="C997" s="206"/>
      <c r="D997" s="206"/>
      <c r="E997" s="204" t="str">
        <f t="shared" si="15"/>
        <v/>
      </c>
      <c r="F997">
        <f>SUMIF($B$11:B997,"withdraw",$C$11:C997)-SUMIFS($C$11:C997,$B$11:B997,"deposit",$D$11:D997,"reinvestment")</f>
        <v>0</v>
      </c>
    </row>
    <row r="998" spans="1:6" ht="29.1" customHeight="1" x14ac:dyDescent="0.25">
      <c r="A998" s="206"/>
      <c r="B998" s="206"/>
      <c r="C998" s="206"/>
      <c r="D998" s="206"/>
      <c r="E998" s="204" t="str">
        <f t="shared" si="15"/>
        <v/>
      </c>
      <c r="F998">
        <f>SUMIF($B$11:B998,"withdraw",$C$11:C998)-SUMIFS($C$11:C998,$B$11:B998,"deposit",$D$11:D998,"reinvestment")</f>
        <v>0</v>
      </c>
    </row>
    <row r="999" spans="1:6" ht="29.1" customHeight="1" x14ac:dyDescent="0.25">
      <c r="A999" s="206"/>
      <c r="B999" s="206"/>
      <c r="C999" s="206"/>
      <c r="D999" s="206"/>
      <c r="E999" s="204" t="str">
        <f t="shared" si="15"/>
        <v/>
      </c>
      <c r="F999">
        <f>SUMIF($B$11:B999,"withdraw",$C$11:C999)-SUMIFS($C$11:C999,$B$11:B999,"deposit",$D$11:D999,"reinvestment")</f>
        <v>0</v>
      </c>
    </row>
    <row r="1000" spans="1:6" ht="29.1" customHeight="1" x14ac:dyDescent="0.25">
      <c r="A1000" s="206"/>
      <c r="B1000" s="206"/>
      <c r="C1000" s="206"/>
      <c r="D1000" s="206"/>
      <c r="E1000" s="204" t="str">
        <f t="shared" si="15"/>
        <v/>
      </c>
      <c r="F1000">
        <f>SUMIF($B$11:B1000,"withdraw",$C$11:C1000)-SUMIFS($C$11:C1000,$B$11:B1000,"deposit",$D$11:D1000,"reinvestment")</f>
        <v>0</v>
      </c>
    </row>
    <row r="1001" spans="1:6" ht="29.1" customHeight="1" x14ac:dyDescent="0.25">
      <c r="A1001" s="206"/>
      <c r="B1001" s="206"/>
      <c r="C1001" s="206"/>
      <c r="D1001" s="206"/>
      <c r="E1001" s="204" t="str">
        <f t="shared" si="15"/>
        <v/>
      </c>
      <c r="F1001">
        <f>SUMIF($B$11:B1001,"withdraw",$C$11:C1001)-SUMIFS($C$11:C1001,$B$11:B1001,"deposit",$D$11:D1001,"reinvestment")</f>
        <v>0</v>
      </c>
    </row>
    <row r="1002" spans="1:6" ht="29.1" customHeight="1" x14ac:dyDescent="0.25">
      <c r="A1002" s="206"/>
      <c r="B1002" s="206"/>
      <c r="C1002" s="206"/>
      <c r="D1002" s="206"/>
      <c r="E1002" s="204" t="str">
        <f t="shared" si="15"/>
        <v/>
      </c>
      <c r="F1002">
        <f>SUMIF($B$11:B1002,"withdraw",$C$11:C1002)-SUMIFS($C$11:C1002,$B$11:B1002,"deposit",$D$11:D1002,"reinvestment")</f>
        <v>0</v>
      </c>
    </row>
    <row r="1003" spans="1:6" ht="29.1" customHeight="1" x14ac:dyDescent="0.25">
      <c r="A1003" s="206"/>
      <c r="B1003" s="206"/>
      <c r="C1003" s="206"/>
      <c r="D1003" s="206"/>
      <c r="E1003" s="204" t="str">
        <f t="shared" si="15"/>
        <v/>
      </c>
      <c r="F1003">
        <f>SUMIF($B$11:B1003,"withdraw",$C$11:C1003)-SUMIFS($C$11:C1003,$B$11:B1003,"deposit",$D$11:D1003,"reinvestment")</f>
        <v>0</v>
      </c>
    </row>
    <row r="1004" spans="1:6" ht="29.1" customHeight="1" x14ac:dyDescent="0.25">
      <c r="A1004" s="206"/>
      <c r="B1004" s="206"/>
      <c r="C1004" s="206"/>
      <c r="D1004" s="206"/>
      <c r="E1004" s="204" t="str">
        <f t="shared" si="15"/>
        <v/>
      </c>
      <c r="F1004">
        <f>SUMIF($B$11:B1004,"withdraw",$C$11:C1004)-SUMIFS($C$11:C1004,$B$11:B1004,"deposit",$D$11:D1004,"reinvestment")</f>
        <v>0</v>
      </c>
    </row>
    <row r="1005" spans="1:6" ht="29.1" customHeight="1" x14ac:dyDescent="0.25">
      <c r="A1005" s="206"/>
      <c r="B1005" s="206"/>
      <c r="C1005" s="206"/>
      <c r="D1005" s="206"/>
      <c r="E1005" s="204" t="str">
        <f t="shared" si="15"/>
        <v/>
      </c>
      <c r="F1005">
        <f>SUMIF($B$11:B1005,"withdraw",$C$11:C1005)-SUMIFS($C$11:C1005,$B$11:B1005,"deposit",$D$11:D1005,"reinvestment")</f>
        <v>0</v>
      </c>
    </row>
    <row r="1006" spans="1:6" ht="29.1" customHeight="1" x14ac:dyDescent="0.25">
      <c r="A1006" s="206"/>
      <c r="B1006" s="206"/>
      <c r="C1006" s="206"/>
      <c r="D1006" s="206"/>
      <c r="E1006" s="204" t="str">
        <f t="shared" si="15"/>
        <v/>
      </c>
      <c r="F1006">
        <f>SUMIF($B$11:B1006,"withdraw",$C$11:C1006)-SUMIFS($C$11:C1006,$B$11:B1006,"deposit",$D$11:D1006,"reinvestment")</f>
        <v>0</v>
      </c>
    </row>
    <row r="1007" spans="1:6" ht="29.1" customHeight="1" x14ac:dyDescent="0.25">
      <c r="A1007" s="206"/>
      <c r="B1007" s="206"/>
      <c r="C1007" s="206"/>
      <c r="D1007" s="206"/>
      <c r="E1007" s="204" t="str">
        <f t="shared" si="15"/>
        <v/>
      </c>
      <c r="F1007">
        <f>SUMIF($B$11:B1007,"withdraw",$C$11:C1007)-SUMIFS($C$11:C1007,$B$11:B1007,"deposit",$D$11:D1007,"reinvestment")</f>
        <v>0</v>
      </c>
    </row>
    <row r="1008" spans="1:6" ht="29.1" customHeight="1" x14ac:dyDescent="0.25">
      <c r="A1008" s="206"/>
      <c r="B1008" s="206"/>
      <c r="C1008" s="206"/>
      <c r="D1008" s="206"/>
      <c r="E1008" s="204" t="str">
        <f t="shared" si="15"/>
        <v/>
      </c>
      <c r="F1008">
        <f>SUMIF($B$11:B1008,"withdraw",$C$11:C1008)-SUMIFS($C$11:C1008,$B$11:B1008,"deposit",$D$11:D1008,"reinvestment")</f>
        <v>0</v>
      </c>
    </row>
    <row r="1009" spans="1:6" ht="29.1" customHeight="1" x14ac:dyDescent="0.25">
      <c r="A1009" s="206"/>
      <c r="B1009" s="206"/>
      <c r="C1009" s="206"/>
      <c r="D1009" s="206"/>
      <c r="E1009" s="204" t="str">
        <f t="shared" si="15"/>
        <v/>
      </c>
      <c r="F1009">
        <f>SUMIF($B$11:B1009,"withdraw",$C$11:C1009)-SUMIFS($C$11:C1009,$B$11:B1009,"deposit",$D$11:D1009,"reinvestment")</f>
        <v>0</v>
      </c>
    </row>
    <row r="1010" spans="1:6" ht="29.1" customHeight="1" x14ac:dyDescent="0.25">
      <c r="A1010" s="206"/>
      <c r="B1010" s="206"/>
      <c r="C1010" s="206"/>
      <c r="D1010" s="206"/>
      <c r="E1010" s="204" t="str">
        <f t="shared" si="15"/>
        <v/>
      </c>
      <c r="F1010">
        <f>SUMIF($B$11:B1010,"withdraw",$C$11:C1010)-SUMIFS($C$11:C1010,$B$11:B1010,"deposit",$D$11:D1010,"reinvestment")</f>
        <v>0</v>
      </c>
    </row>
    <row r="1011" spans="1:6" ht="29.1" customHeight="1" x14ac:dyDescent="0.25">
      <c r="A1011" s="206"/>
      <c r="B1011" s="206"/>
      <c r="C1011" s="206"/>
      <c r="D1011" s="206"/>
      <c r="E1011" s="204" t="str">
        <f t="shared" si="15"/>
        <v/>
      </c>
      <c r="F1011">
        <f>SUMIF($B$11:B1011,"withdraw",$C$11:C1011)-SUMIFS($C$11:C1011,$B$11:B1011,"deposit",$D$11:D1011,"reinvestment")</f>
        <v>0</v>
      </c>
    </row>
    <row r="1012" spans="1:6" ht="29.1" customHeight="1" x14ac:dyDescent="0.25">
      <c r="A1012" s="206"/>
      <c r="B1012" s="206"/>
      <c r="C1012" s="206"/>
      <c r="D1012" s="206"/>
      <c r="E1012" s="204" t="str">
        <f t="shared" si="15"/>
        <v/>
      </c>
      <c r="F1012">
        <f>SUMIF($B$11:B1012,"withdraw",$C$11:C1012)-SUMIFS($C$11:C1012,$B$11:B1012,"deposit",$D$11:D1012,"reinvestment")</f>
        <v>0</v>
      </c>
    </row>
    <row r="1013" spans="1:6" ht="29.1" customHeight="1" x14ac:dyDescent="0.25">
      <c r="A1013" s="206"/>
      <c r="B1013" s="206"/>
      <c r="C1013" s="206"/>
      <c r="D1013" s="206"/>
      <c r="E1013" s="204" t="str">
        <f t="shared" si="15"/>
        <v/>
      </c>
      <c r="F1013">
        <f>SUMIF($B$11:B1013,"withdraw",$C$11:C1013)-SUMIFS($C$11:C1013,$B$11:B1013,"deposit",$D$11:D1013,"reinvestment")</f>
        <v>0</v>
      </c>
    </row>
    <row r="1014" spans="1:6" ht="29.1" customHeight="1" x14ac:dyDescent="0.25">
      <c r="A1014" s="206"/>
      <c r="B1014" s="206"/>
      <c r="C1014" s="206"/>
      <c r="D1014" s="206"/>
      <c r="E1014" s="204" t="str">
        <f t="shared" si="15"/>
        <v/>
      </c>
      <c r="F1014">
        <f>SUMIF($B$11:B1014,"withdraw",$C$11:C1014)-SUMIFS($C$11:C1014,$B$11:B1014,"deposit",$D$11:D1014,"reinvestment")</f>
        <v>0</v>
      </c>
    </row>
    <row r="1015" spans="1:6" ht="29.1" customHeight="1" x14ac:dyDescent="0.25">
      <c r="A1015" s="206"/>
      <c r="B1015" s="206"/>
      <c r="C1015" s="206"/>
      <c r="D1015" s="206"/>
      <c r="E1015" s="204" t="str">
        <f t="shared" si="15"/>
        <v/>
      </c>
      <c r="F1015">
        <f>SUMIF($B$11:B1015,"withdraw",$C$11:C1015)-SUMIFS($C$11:C1015,$B$11:B1015,"deposit",$D$11:D1015,"reinvestment")</f>
        <v>0</v>
      </c>
    </row>
    <row r="1016" spans="1:6" ht="29.1" customHeight="1" x14ac:dyDescent="0.25">
      <c r="A1016" s="206"/>
      <c r="B1016" s="206"/>
      <c r="C1016" s="206"/>
      <c r="D1016" s="206"/>
      <c r="E1016" s="204" t="str">
        <f t="shared" si="15"/>
        <v/>
      </c>
      <c r="F1016">
        <f>SUMIF($B$11:B1016,"withdraw",$C$11:C1016)-SUMIFS($C$11:C1016,$B$11:B1016,"deposit",$D$11:D1016,"reinvestment")</f>
        <v>0</v>
      </c>
    </row>
    <row r="1017" spans="1:6" ht="29.1" customHeight="1" x14ac:dyDescent="0.25">
      <c r="A1017" s="206"/>
      <c r="B1017" s="206"/>
      <c r="C1017" s="206"/>
      <c r="D1017" s="206"/>
      <c r="E1017" s="204" t="str">
        <f t="shared" si="15"/>
        <v/>
      </c>
      <c r="F1017">
        <f>SUMIF($B$11:B1017,"withdraw",$C$11:C1017)-SUMIFS($C$11:C1017,$B$11:B1017,"deposit",$D$11:D1017,"reinvestment")</f>
        <v>0</v>
      </c>
    </row>
    <row r="1018" spans="1:6" ht="29.1" customHeight="1" x14ac:dyDescent="0.25">
      <c r="A1018" s="206"/>
      <c r="B1018" s="206"/>
      <c r="C1018" s="206"/>
      <c r="D1018" s="206"/>
      <c r="E1018" s="204" t="str">
        <f t="shared" si="15"/>
        <v/>
      </c>
      <c r="F1018">
        <f>SUMIF($B$11:B1018,"withdraw",$C$11:C1018)-SUMIFS($C$11:C1018,$B$11:B1018,"deposit",$D$11:D1018,"reinvestment")</f>
        <v>0</v>
      </c>
    </row>
    <row r="1019" spans="1:6" ht="29.1" customHeight="1" x14ac:dyDescent="0.25">
      <c r="A1019" s="206"/>
      <c r="B1019" s="206"/>
      <c r="C1019" s="206"/>
      <c r="D1019" s="206"/>
      <c r="E1019" s="204" t="str">
        <f t="shared" si="15"/>
        <v/>
      </c>
      <c r="F1019">
        <f>SUMIF($B$11:B1019,"withdraw",$C$11:C1019)-SUMIFS($C$11:C1019,$B$11:B1019,"deposit",$D$11:D1019,"reinvestment")</f>
        <v>0</v>
      </c>
    </row>
    <row r="1020" spans="1:6" ht="29.1" customHeight="1" x14ac:dyDescent="0.25">
      <c r="A1020" s="206"/>
      <c r="B1020" s="206"/>
      <c r="C1020" s="206"/>
      <c r="D1020" s="206"/>
      <c r="E1020" s="204" t="str">
        <f t="shared" si="15"/>
        <v/>
      </c>
      <c r="F1020">
        <f>SUMIF($B$11:B1020,"withdraw",$C$11:C1020)-SUMIFS($C$11:C1020,$B$11:B1020,"deposit",$D$11:D1020,"reinvestment")</f>
        <v>0</v>
      </c>
    </row>
    <row r="1021" spans="1:6" ht="29.1" customHeight="1" x14ac:dyDescent="0.25">
      <c r="A1021" s="206"/>
      <c r="B1021" s="206"/>
      <c r="C1021" s="206"/>
      <c r="D1021" s="206"/>
      <c r="E1021" s="204" t="str">
        <f t="shared" si="15"/>
        <v/>
      </c>
      <c r="F1021">
        <f>SUMIF($B$11:B1021,"withdraw",$C$11:C1021)-SUMIFS($C$11:C1021,$B$11:B1021,"deposit",$D$11:D1021,"reinvestment")</f>
        <v>0</v>
      </c>
    </row>
    <row r="1022" spans="1:6" ht="29.1" customHeight="1" x14ac:dyDescent="0.25">
      <c r="A1022" s="206"/>
      <c r="B1022" s="206"/>
      <c r="C1022" s="206"/>
      <c r="D1022" s="206"/>
      <c r="E1022" s="204" t="str">
        <f t="shared" si="15"/>
        <v/>
      </c>
      <c r="F1022">
        <f>SUMIF($B$11:B1022,"withdraw",$C$11:C1022)-SUMIFS($C$11:C1022,$B$11:B1022,"deposit",$D$11:D1022,"reinvestment")</f>
        <v>0</v>
      </c>
    </row>
    <row r="1023" spans="1:6" ht="29.1" customHeight="1" x14ac:dyDescent="0.25">
      <c r="A1023" s="206"/>
      <c r="B1023" s="206"/>
      <c r="C1023" s="206"/>
      <c r="D1023" s="206"/>
      <c r="E1023" s="204" t="str">
        <f t="shared" si="15"/>
        <v/>
      </c>
      <c r="F1023">
        <f>SUMIF($B$11:B1023,"withdraw",$C$11:C1023)-SUMIFS($C$11:C1023,$B$11:B1023,"deposit",$D$11:D1023,"reinvestment")</f>
        <v>0</v>
      </c>
    </row>
    <row r="1024" spans="1:6" ht="29.1" customHeight="1" x14ac:dyDescent="0.25">
      <c r="A1024" s="206"/>
      <c r="B1024" s="206"/>
      <c r="C1024" s="206"/>
      <c r="D1024" s="206"/>
      <c r="E1024" s="204" t="str">
        <f t="shared" si="15"/>
        <v/>
      </c>
      <c r="F1024">
        <f>SUMIF($B$11:B1024,"withdraw",$C$11:C1024)-SUMIFS($C$11:C1024,$B$11:B1024,"deposit",$D$11:D1024,"reinvestment")</f>
        <v>0</v>
      </c>
    </row>
    <row r="1025" spans="1:6" ht="29.1" customHeight="1" x14ac:dyDescent="0.25">
      <c r="A1025" s="206"/>
      <c r="B1025" s="206"/>
      <c r="C1025" s="206"/>
      <c r="D1025" s="206"/>
      <c r="E1025" s="204" t="str">
        <f t="shared" si="15"/>
        <v/>
      </c>
      <c r="F1025">
        <f>SUMIF($B$11:B1025,"withdraw",$C$11:C1025)-SUMIFS($C$11:C1025,$B$11:B1025,"deposit",$D$11:D1025,"reinvestment")</f>
        <v>0</v>
      </c>
    </row>
    <row r="1026" spans="1:6" ht="29.1" customHeight="1" x14ac:dyDescent="0.25">
      <c r="A1026" s="206"/>
      <c r="B1026" s="206"/>
      <c r="C1026" s="206"/>
      <c r="D1026" s="206"/>
      <c r="E1026" s="204" t="str">
        <f t="shared" si="15"/>
        <v/>
      </c>
      <c r="F1026">
        <f>SUMIF($B$11:B1026,"withdraw",$C$11:C1026)-SUMIFS($C$11:C1026,$B$11:B1026,"deposit",$D$11:D1026,"reinvestment")</f>
        <v>0</v>
      </c>
    </row>
    <row r="1027" spans="1:6" ht="29.1" customHeight="1" x14ac:dyDescent="0.25">
      <c r="A1027" s="206"/>
      <c r="B1027" s="206"/>
      <c r="C1027" s="206"/>
      <c r="D1027" s="206"/>
      <c r="E1027" s="204" t="str">
        <f t="shared" si="15"/>
        <v/>
      </c>
      <c r="F1027">
        <f>SUMIF($B$11:B1027,"withdraw",$C$11:C1027)-SUMIFS($C$11:C1027,$B$11:B1027,"deposit",$D$11:D1027,"reinvestment")</f>
        <v>0</v>
      </c>
    </row>
    <row r="1028" spans="1:6" ht="29.1" customHeight="1" x14ac:dyDescent="0.25">
      <c r="A1028" s="206"/>
      <c r="B1028" s="206"/>
      <c r="C1028" s="206"/>
      <c r="D1028" s="206"/>
      <c r="E1028" s="204" t="str">
        <f t="shared" si="15"/>
        <v/>
      </c>
      <c r="F1028">
        <f>SUMIF($B$11:B1028,"withdraw",$C$11:C1028)-SUMIFS($C$11:C1028,$B$11:B1028,"deposit",$D$11:D1028,"reinvestment")</f>
        <v>0</v>
      </c>
    </row>
    <row r="1029" spans="1:6" ht="29.1" customHeight="1" x14ac:dyDescent="0.25">
      <c r="A1029" s="206"/>
      <c r="B1029" s="206"/>
      <c r="C1029" s="206"/>
      <c r="D1029" s="206"/>
      <c r="E1029" s="204" t="str">
        <f t="shared" si="15"/>
        <v/>
      </c>
      <c r="F1029">
        <f>SUMIF($B$11:B1029,"withdraw",$C$11:C1029)-SUMIFS($C$11:C1029,$B$11:B1029,"deposit",$D$11:D1029,"reinvestment")</f>
        <v>0</v>
      </c>
    </row>
    <row r="1030" spans="1:6" ht="29.1" customHeight="1" x14ac:dyDescent="0.25">
      <c r="A1030" s="206"/>
      <c r="B1030" s="206"/>
      <c r="C1030" s="206"/>
      <c r="D1030" s="206"/>
      <c r="E1030" s="204" t="str">
        <f t="shared" si="15"/>
        <v/>
      </c>
      <c r="F1030">
        <f>SUMIF($B$11:B1030,"withdraw",$C$11:C1030)-SUMIFS($C$11:C1030,$B$11:B1030,"deposit",$D$11:D1030,"reinvestment")</f>
        <v>0</v>
      </c>
    </row>
    <row r="1031" spans="1:6" ht="29.1" customHeight="1" x14ac:dyDescent="0.25">
      <c r="A1031" s="206"/>
      <c r="B1031" s="206"/>
      <c r="C1031" s="206"/>
      <c r="D1031" s="206"/>
      <c r="E1031" s="204" t="str">
        <f t="shared" si="15"/>
        <v/>
      </c>
      <c r="F1031">
        <f>SUMIF($B$11:B1031,"withdraw",$C$11:C1031)-SUMIFS($C$11:C1031,$B$11:B1031,"deposit",$D$11:D1031,"reinvestment")</f>
        <v>0</v>
      </c>
    </row>
    <row r="1032" spans="1:6" ht="29.1" customHeight="1" x14ac:dyDescent="0.25">
      <c r="A1032" s="206"/>
      <c r="B1032" s="206"/>
      <c r="C1032" s="206"/>
      <c r="D1032" s="206"/>
      <c r="E1032" s="204" t="str">
        <f t="shared" si="15"/>
        <v/>
      </c>
      <c r="F1032">
        <f>SUMIF($B$11:B1032,"withdraw",$C$11:C1032)-SUMIFS($C$11:C1032,$B$11:B1032,"deposit",$D$11:D1032,"reinvestment")</f>
        <v>0</v>
      </c>
    </row>
    <row r="1033" spans="1:6" ht="29.1" customHeight="1" x14ac:dyDescent="0.25">
      <c r="A1033" s="206"/>
      <c r="B1033" s="206"/>
      <c r="C1033" s="206"/>
      <c r="D1033" s="206"/>
      <c r="E1033" s="204" t="str">
        <f t="shared" si="15"/>
        <v/>
      </c>
      <c r="F1033">
        <f>SUMIF($B$11:B1033,"withdraw",$C$11:C1033)-SUMIFS($C$11:C1033,$B$11:B1033,"deposit",$D$11:D1033,"reinvestment")</f>
        <v>0</v>
      </c>
    </row>
    <row r="1034" spans="1:6" ht="29.1" customHeight="1" x14ac:dyDescent="0.25">
      <c r="A1034" s="206"/>
      <c r="B1034" s="206"/>
      <c r="C1034" s="206"/>
      <c r="D1034" s="206"/>
      <c r="E1034" s="204" t="str">
        <f t="shared" si="15"/>
        <v/>
      </c>
      <c r="F1034">
        <f>SUMIF($B$11:B1034,"withdraw",$C$11:C1034)-SUMIFS($C$11:C1034,$B$11:B1034,"deposit",$D$11:D1034,"reinvestment")</f>
        <v>0</v>
      </c>
    </row>
    <row r="1035" spans="1:6" ht="29.1" customHeight="1" x14ac:dyDescent="0.25">
      <c r="A1035" s="206"/>
      <c r="B1035" s="206"/>
      <c r="C1035" s="206"/>
      <c r="D1035" s="206"/>
      <c r="E1035" s="204" t="str">
        <f t="shared" si="15"/>
        <v/>
      </c>
      <c r="F1035">
        <f>SUMIF($B$11:B1035,"withdraw",$C$11:C1035)-SUMIFS($C$11:C1035,$B$11:B1035,"deposit",$D$11:D1035,"reinvestment")</f>
        <v>0</v>
      </c>
    </row>
    <row r="1036" spans="1:6" ht="29.1" customHeight="1" x14ac:dyDescent="0.25">
      <c r="A1036" s="206"/>
      <c r="B1036" s="206"/>
      <c r="C1036" s="206"/>
      <c r="D1036" s="206"/>
      <c r="E1036" s="204" t="str">
        <f t="shared" si="15"/>
        <v/>
      </c>
      <c r="F1036">
        <f>SUMIF($B$11:B1036,"withdraw",$C$11:C1036)-SUMIFS($C$11:C1036,$B$11:B1036,"deposit",$D$11:D1036,"reinvestment")</f>
        <v>0</v>
      </c>
    </row>
    <row r="1037" spans="1:6" ht="29.1" customHeight="1" x14ac:dyDescent="0.25">
      <c r="A1037" s="206"/>
      <c r="B1037" s="206"/>
      <c r="C1037" s="206"/>
      <c r="D1037" s="206"/>
      <c r="E1037" s="204" t="str">
        <f t="shared" ref="E1037:E1100" si="16">IF(AND(C1037&gt;F1036,D1037="reinvestment"),"You cannot reinvest more than is withdrawn and available.","")</f>
        <v/>
      </c>
      <c r="F1037">
        <f>SUMIF($B$11:B1037,"withdraw",$C$11:C1037)-SUMIFS($C$11:C1037,$B$11:B1037,"deposit",$D$11:D1037,"reinvestment")</f>
        <v>0</v>
      </c>
    </row>
    <row r="1038" spans="1:6" ht="29.1" customHeight="1" x14ac:dyDescent="0.25">
      <c r="A1038" s="206"/>
      <c r="B1038" s="206"/>
      <c r="C1038" s="206"/>
      <c r="D1038" s="206"/>
      <c r="E1038" s="204" t="str">
        <f t="shared" si="16"/>
        <v/>
      </c>
      <c r="F1038">
        <f>SUMIF($B$11:B1038,"withdraw",$C$11:C1038)-SUMIFS($C$11:C1038,$B$11:B1038,"deposit",$D$11:D1038,"reinvestment")</f>
        <v>0</v>
      </c>
    </row>
    <row r="1039" spans="1:6" ht="29.1" customHeight="1" x14ac:dyDescent="0.25">
      <c r="A1039" s="206"/>
      <c r="B1039" s="206"/>
      <c r="C1039" s="206"/>
      <c r="D1039" s="206"/>
      <c r="E1039" s="204" t="str">
        <f t="shared" si="16"/>
        <v/>
      </c>
      <c r="F1039">
        <f>SUMIF($B$11:B1039,"withdraw",$C$11:C1039)-SUMIFS($C$11:C1039,$B$11:B1039,"deposit",$D$11:D1039,"reinvestment")</f>
        <v>0</v>
      </c>
    </row>
    <row r="1040" spans="1:6" ht="29.1" customHeight="1" x14ac:dyDescent="0.25">
      <c r="A1040" s="206"/>
      <c r="B1040" s="206"/>
      <c r="C1040" s="206"/>
      <c r="D1040" s="206"/>
      <c r="E1040" s="204" t="str">
        <f t="shared" si="16"/>
        <v/>
      </c>
      <c r="F1040">
        <f>SUMIF($B$11:B1040,"withdraw",$C$11:C1040)-SUMIFS($C$11:C1040,$B$11:B1040,"deposit",$D$11:D1040,"reinvestment")</f>
        <v>0</v>
      </c>
    </row>
    <row r="1041" spans="1:6" ht="29.1" customHeight="1" x14ac:dyDescent="0.25">
      <c r="A1041" s="206"/>
      <c r="B1041" s="206"/>
      <c r="C1041" s="206"/>
      <c r="D1041" s="206"/>
      <c r="E1041" s="204" t="str">
        <f t="shared" si="16"/>
        <v/>
      </c>
      <c r="F1041">
        <f>SUMIF($B$11:B1041,"withdraw",$C$11:C1041)-SUMIFS($C$11:C1041,$B$11:B1041,"deposit",$D$11:D1041,"reinvestment")</f>
        <v>0</v>
      </c>
    </row>
    <row r="1042" spans="1:6" ht="29.1" customHeight="1" x14ac:dyDescent="0.25">
      <c r="A1042" s="206"/>
      <c r="B1042" s="206"/>
      <c r="C1042" s="206"/>
      <c r="D1042" s="206"/>
      <c r="E1042" s="204" t="str">
        <f t="shared" si="16"/>
        <v/>
      </c>
      <c r="F1042">
        <f>SUMIF($B$11:B1042,"withdraw",$C$11:C1042)-SUMIFS($C$11:C1042,$B$11:B1042,"deposit",$D$11:D1042,"reinvestment")</f>
        <v>0</v>
      </c>
    </row>
    <row r="1043" spans="1:6" ht="29.1" customHeight="1" x14ac:dyDescent="0.25">
      <c r="A1043" s="206"/>
      <c r="B1043" s="206"/>
      <c r="C1043" s="206"/>
      <c r="D1043" s="206"/>
      <c r="E1043" s="204" t="str">
        <f t="shared" si="16"/>
        <v/>
      </c>
      <c r="F1043">
        <f>SUMIF($B$11:B1043,"withdraw",$C$11:C1043)-SUMIFS($C$11:C1043,$B$11:B1043,"deposit",$D$11:D1043,"reinvestment")</f>
        <v>0</v>
      </c>
    </row>
    <row r="1044" spans="1:6" ht="29.1" customHeight="1" x14ac:dyDescent="0.25">
      <c r="A1044" s="206"/>
      <c r="B1044" s="206"/>
      <c r="C1044" s="206"/>
      <c r="D1044" s="206"/>
      <c r="E1044" s="204" t="str">
        <f t="shared" si="16"/>
        <v/>
      </c>
      <c r="F1044">
        <f>SUMIF($B$11:B1044,"withdraw",$C$11:C1044)-SUMIFS($C$11:C1044,$B$11:B1044,"deposit",$D$11:D1044,"reinvestment")</f>
        <v>0</v>
      </c>
    </row>
    <row r="1045" spans="1:6" ht="29.1" customHeight="1" x14ac:dyDescent="0.25">
      <c r="A1045" s="206"/>
      <c r="B1045" s="206"/>
      <c r="C1045" s="206"/>
      <c r="D1045" s="206"/>
      <c r="E1045" s="204" t="str">
        <f t="shared" si="16"/>
        <v/>
      </c>
      <c r="F1045">
        <f>SUMIF($B$11:B1045,"withdraw",$C$11:C1045)-SUMIFS($C$11:C1045,$B$11:B1045,"deposit",$D$11:D1045,"reinvestment")</f>
        <v>0</v>
      </c>
    </row>
    <row r="1046" spans="1:6" ht="29.1" customHeight="1" x14ac:dyDescent="0.25">
      <c r="A1046" s="206"/>
      <c r="B1046" s="206"/>
      <c r="C1046" s="206"/>
      <c r="D1046" s="206"/>
      <c r="E1046" s="204" t="str">
        <f t="shared" si="16"/>
        <v/>
      </c>
      <c r="F1046">
        <f>SUMIF($B$11:B1046,"withdraw",$C$11:C1046)-SUMIFS($C$11:C1046,$B$11:B1046,"deposit",$D$11:D1046,"reinvestment")</f>
        <v>0</v>
      </c>
    </row>
    <row r="1047" spans="1:6" ht="29.1" customHeight="1" x14ac:dyDescent="0.25">
      <c r="A1047" s="206"/>
      <c r="B1047" s="206"/>
      <c r="C1047" s="206"/>
      <c r="D1047" s="206"/>
      <c r="E1047" s="204" t="str">
        <f t="shared" si="16"/>
        <v/>
      </c>
      <c r="F1047">
        <f>SUMIF($B$11:B1047,"withdraw",$C$11:C1047)-SUMIFS($C$11:C1047,$B$11:B1047,"deposit",$D$11:D1047,"reinvestment")</f>
        <v>0</v>
      </c>
    </row>
    <row r="1048" spans="1:6" ht="29.1" customHeight="1" x14ac:dyDescent="0.25">
      <c r="A1048" s="206"/>
      <c r="B1048" s="206"/>
      <c r="C1048" s="206"/>
      <c r="D1048" s="206"/>
      <c r="E1048" s="204" t="str">
        <f t="shared" si="16"/>
        <v/>
      </c>
      <c r="F1048">
        <f>SUMIF($B$11:B1048,"withdraw",$C$11:C1048)-SUMIFS($C$11:C1048,$B$11:B1048,"deposit",$D$11:D1048,"reinvestment")</f>
        <v>0</v>
      </c>
    </row>
    <row r="1049" spans="1:6" ht="29.1" customHeight="1" x14ac:dyDescent="0.25">
      <c r="A1049" s="206"/>
      <c r="B1049" s="206"/>
      <c r="C1049" s="206"/>
      <c r="D1049" s="206"/>
      <c r="E1049" s="204" t="str">
        <f t="shared" si="16"/>
        <v/>
      </c>
      <c r="F1049">
        <f>SUMIF($B$11:B1049,"withdraw",$C$11:C1049)-SUMIFS($C$11:C1049,$B$11:B1049,"deposit",$D$11:D1049,"reinvestment")</f>
        <v>0</v>
      </c>
    </row>
    <row r="1050" spans="1:6" ht="29.1" customHeight="1" x14ac:dyDescent="0.25">
      <c r="A1050" s="206"/>
      <c r="B1050" s="206"/>
      <c r="C1050" s="206"/>
      <c r="D1050" s="206"/>
      <c r="E1050" s="204" t="str">
        <f t="shared" si="16"/>
        <v/>
      </c>
      <c r="F1050">
        <f>SUMIF($B$11:B1050,"withdraw",$C$11:C1050)-SUMIFS($C$11:C1050,$B$11:B1050,"deposit",$D$11:D1050,"reinvestment")</f>
        <v>0</v>
      </c>
    </row>
    <row r="1051" spans="1:6" ht="29.1" customHeight="1" x14ac:dyDescent="0.25">
      <c r="A1051" s="206"/>
      <c r="B1051" s="206"/>
      <c r="C1051" s="206"/>
      <c r="D1051" s="206"/>
      <c r="E1051" s="204" t="str">
        <f t="shared" si="16"/>
        <v/>
      </c>
      <c r="F1051">
        <f>SUMIF($B$11:B1051,"withdraw",$C$11:C1051)-SUMIFS($C$11:C1051,$B$11:B1051,"deposit",$D$11:D1051,"reinvestment")</f>
        <v>0</v>
      </c>
    </row>
    <row r="1052" spans="1:6" ht="29.1" customHeight="1" x14ac:dyDescent="0.25">
      <c r="A1052" s="206"/>
      <c r="B1052" s="206"/>
      <c r="C1052" s="206"/>
      <c r="D1052" s="206"/>
      <c r="E1052" s="204" t="str">
        <f t="shared" si="16"/>
        <v/>
      </c>
      <c r="F1052">
        <f>SUMIF($B$11:B1052,"withdraw",$C$11:C1052)-SUMIFS($C$11:C1052,$B$11:B1052,"deposit",$D$11:D1052,"reinvestment")</f>
        <v>0</v>
      </c>
    </row>
    <row r="1053" spans="1:6" ht="29.1" customHeight="1" x14ac:dyDescent="0.25">
      <c r="A1053" s="206"/>
      <c r="B1053" s="206"/>
      <c r="C1053" s="206"/>
      <c r="D1053" s="206"/>
      <c r="E1053" s="204" t="str">
        <f t="shared" si="16"/>
        <v/>
      </c>
      <c r="F1053">
        <f>SUMIF($B$11:B1053,"withdraw",$C$11:C1053)-SUMIFS($C$11:C1053,$B$11:B1053,"deposit",$D$11:D1053,"reinvestment")</f>
        <v>0</v>
      </c>
    </row>
    <row r="1054" spans="1:6" ht="29.1" customHeight="1" x14ac:dyDescent="0.25">
      <c r="A1054" s="206"/>
      <c r="B1054" s="206"/>
      <c r="C1054" s="206"/>
      <c r="D1054" s="206"/>
      <c r="E1054" s="204" t="str">
        <f t="shared" si="16"/>
        <v/>
      </c>
      <c r="F1054">
        <f>SUMIF($B$11:B1054,"withdraw",$C$11:C1054)-SUMIFS($C$11:C1054,$B$11:B1054,"deposit",$D$11:D1054,"reinvestment")</f>
        <v>0</v>
      </c>
    </row>
    <row r="1055" spans="1:6" ht="29.1" customHeight="1" x14ac:dyDescent="0.25">
      <c r="A1055" s="206"/>
      <c r="B1055" s="206"/>
      <c r="C1055" s="206"/>
      <c r="D1055" s="206"/>
      <c r="E1055" s="204" t="str">
        <f t="shared" si="16"/>
        <v/>
      </c>
      <c r="F1055">
        <f>SUMIF($B$11:B1055,"withdraw",$C$11:C1055)-SUMIFS($C$11:C1055,$B$11:B1055,"deposit",$D$11:D1055,"reinvestment")</f>
        <v>0</v>
      </c>
    </row>
    <row r="1056" spans="1:6" ht="29.1" customHeight="1" x14ac:dyDescent="0.25">
      <c r="A1056" s="206"/>
      <c r="B1056" s="206"/>
      <c r="C1056" s="206"/>
      <c r="D1056" s="206"/>
      <c r="E1056" s="204" t="str">
        <f t="shared" si="16"/>
        <v/>
      </c>
      <c r="F1056">
        <f>SUMIF($B$11:B1056,"withdraw",$C$11:C1056)-SUMIFS($C$11:C1056,$B$11:B1056,"deposit",$D$11:D1056,"reinvestment")</f>
        <v>0</v>
      </c>
    </row>
    <row r="1057" spans="1:6" ht="29.1" customHeight="1" x14ac:dyDescent="0.25">
      <c r="A1057" s="206"/>
      <c r="B1057" s="206"/>
      <c r="C1057" s="206"/>
      <c r="D1057" s="206"/>
      <c r="E1057" s="204" t="str">
        <f t="shared" si="16"/>
        <v/>
      </c>
      <c r="F1057">
        <f>SUMIF($B$11:B1057,"withdraw",$C$11:C1057)-SUMIFS($C$11:C1057,$B$11:B1057,"deposit",$D$11:D1057,"reinvestment")</f>
        <v>0</v>
      </c>
    </row>
    <row r="1058" spans="1:6" ht="29.1" customHeight="1" x14ac:dyDescent="0.25">
      <c r="A1058" s="206"/>
      <c r="B1058" s="206"/>
      <c r="C1058" s="206"/>
      <c r="D1058" s="206"/>
      <c r="E1058" s="204" t="str">
        <f t="shared" si="16"/>
        <v/>
      </c>
      <c r="F1058">
        <f>SUMIF($B$11:B1058,"withdraw",$C$11:C1058)-SUMIFS($C$11:C1058,$B$11:B1058,"deposit",$D$11:D1058,"reinvestment")</f>
        <v>0</v>
      </c>
    </row>
    <row r="1059" spans="1:6" ht="29.1" customHeight="1" x14ac:dyDescent="0.25">
      <c r="A1059" s="206"/>
      <c r="B1059" s="206"/>
      <c r="C1059" s="206"/>
      <c r="D1059" s="206"/>
      <c r="E1059" s="204" t="str">
        <f t="shared" si="16"/>
        <v/>
      </c>
      <c r="F1059">
        <f>SUMIF($B$11:B1059,"withdraw",$C$11:C1059)-SUMIFS($C$11:C1059,$B$11:B1059,"deposit",$D$11:D1059,"reinvestment")</f>
        <v>0</v>
      </c>
    </row>
    <row r="1060" spans="1:6" ht="29.1" customHeight="1" x14ac:dyDescent="0.25">
      <c r="A1060" s="206"/>
      <c r="B1060" s="206"/>
      <c r="C1060" s="206"/>
      <c r="D1060" s="206"/>
      <c r="E1060" s="204" t="str">
        <f t="shared" si="16"/>
        <v/>
      </c>
      <c r="F1060">
        <f>SUMIF($B$11:B1060,"withdraw",$C$11:C1060)-SUMIFS($C$11:C1060,$B$11:B1060,"deposit",$D$11:D1060,"reinvestment")</f>
        <v>0</v>
      </c>
    </row>
    <row r="1061" spans="1:6" ht="29.1" customHeight="1" x14ac:dyDescent="0.25">
      <c r="A1061" s="206"/>
      <c r="B1061" s="206"/>
      <c r="C1061" s="206"/>
      <c r="D1061" s="206"/>
      <c r="E1061" s="204" t="str">
        <f t="shared" si="16"/>
        <v/>
      </c>
      <c r="F1061">
        <f>SUMIF($B$11:B1061,"withdraw",$C$11:C1061)-SUMIFS($C$11:C1061,$B$11:B1061,"deposit",$D$11:D1061,"reinvestment")</f>
        <v>0</v>
      </c>
    </row>
    <row r="1062" spans="1:6" ht="29.1" customHeight="1" x14ac:dyDescent="0.25">
      <c r="A1062" s="206"/>
      <c r="B1062" s="206"/>
      <c r="C1062" s="206"/>
      <c r="D1062" s="206"/>
      <c r="E1062" s="204" t="str">
        <f t="shared" si="16"/>
        <v/>
      </c>
      <c r="F1062">
        <f>SUMIF($B$11:B1062,"withdraw",$C$11:C1062)-SUMIFS($C$11:C1062,$B$11:B1062,"deposit",$D$11:D1062,"reinvestment")</f>
        <v>0</v>
      </c>
    </row>
    <row r="1063" spans="1:6" ht="29.1" customHeight="1" x14ac:dyDescent="0.25">
      <c r="A1063" s="206"/>
      <c r="B1063" s="206"/>
      <c r="C1063" s="206"/>
      <c r="D1063" s="206"/>
      <c r="E1063" s="204" t="str">
        <f t="shared" si="16"/>
        <v/>
      </c>
      <c r="F1063">
        <f>SUMIF($B$11:B1063,"withdraw",$C$11:C1063)-SUMIFS($C$11:C1063,$B$11:B1063,"deposit",$D$11:D1063,"reinvestment")</f>
        <v>0</v>
      </c>
    </row>
    <row r="1064" spans="1:6" ht="29.1" customHeight="1" x14ac:dyDescent="0.25">
      <c r="A1064" s="206"/>
      <c r="B1064" s="206"/>
      <c r="C1064" s="206"/>
      <c r="D1064" s="206"/>
      <c r="E1064" s="204" t="str">
        <f t="shared" si="16"/>
        <v/>
      </c>
      <c r="F1064">
        <f>SUMIF($B$11:B1064,"withdraw",$C$11:C1064)-SUMIFS($C$11:C1064,$B$11:B1064,"deposit",$D$11:D1064,"reinvestment")</f>
        <v>0</v>
      </c>
    </row>
    <row r="1065" spans="1:6" ht="29.1" customHeight="1" x14ac:dyDescent="0.25">
      <c r="A1065" s="206"/>
      <c r="B1065" s="206"/>
      <c r="C1065" s="206"/>
      <c r="D1065" s="206"/>
      <c r="E1065" s="204" t="str">
        <f t="shared" si="16"/>
        <v/>
      </c>
      <c r="F1065">
        <f>SUMIF($B$11:B1065,"withdraw",$C$11:C1065)-SUMIFS($C$11:C1065,$B$11:B1065,"deposit",$D$11:D1065,"reinvestment")</f>
        <v>0</v>
      </c>
    </row>
    <row r="1066" spans="1:6" ht="29.1" customHeight="1" x14ac:dyDescent="0.25">
      <c r="A1066" s="206"/>
      <c r="B1066" s="206"/>
      <c r="C1066" s="206"/>
      <c r="D1066" s="206"/>
      <c r="E1066" s="204" t="str">
        <f t="shared" si="16"/>
        <v/>
      </c>
      <c r="F1066">
        <f>SUMIF($B$11:B1066,"withdraw",$C$11:C1066)-SUMIFS($C$11:C1066,$B$11:B1066,"deposit",$D$11:D1066,"reinvestment")</f>
        <v>0</v>
      </c>
    </row>
    <row r="1067" spans="1:6" ht="29.1" customHeight="1" x14ac:dyDescent="0.25">
      <c r="A1067" s="206"/>
      <c r="B1067" s="206"/>
      <c r="C1067" s="206"/>
      <c r="D1067" s="206"/>
      <c r="E1067" s="204" t="str">
        <f t="shared" si="16"/>
        <v/>
      </c>
      <c r="F1067">
        <f>SUMIF($B$11:B1067,"withdraw",$C$11:C1067)-SUMIFS($C$11:C1067,$B$11:B1067,"deposit",$D$11:D1067,"reinvestment")</f>
        <v>0</v>
      </c>
    </row>
    <row r="1068" spans="1:6" ht="29.1" customHeight="1" x14ac:dyDescent="0.25">
      <c r="A1068" s="206"/>
      <c r="B1068" s="206"/>
      <c r="C1068" s="206"/>
      <c r="D1068" s="206"/>
      <c r="E1068" s="204" t="str">
        <f t="shared" si="16"/>
        <v/>
      </c>
      <c r="F1068">
        <f>SUMIF($B$11:B1068,"withdraw",$C$11:C1068)-SUMIFS($C$11:C1068,$B$11:B1068,"deposit",$D$11:D1068,"reinvestment")</f>
        <v>0</v>
      </c>
    </row>
    <row r="1069" spans="1:6" ht="29.1" customHeight="1" x14ac:dyDescent="0.25">
      <c r="A1069" s="206"/>
      <c r="B1069" s="206"/>
      <c r="C1069" s="206"/>
      <c r="D1069" s="206"/>
      <c r="E1069" s="204" t="str">
        <f t="shared" si="16"/>
        <v/>
      </c>
      <c r="F1069">
        <f>SUMIF($B$11:B1069,"withdraw",$C$11:C1069)-SUMIFS($C$11:C1069,$B$11:B1069,"deposit",$D$11:D1069,"reinvestment")</f>
        <v>0</v>
      </c>
    </row>
    <row r="1070" spans="1:6" ht="29.1" customHeight="1" x14ac:dyDescent="0.25">
      <c r="A1070" s="206"/>
      <c r="B1070" s="206"/>
      <c r="C1070" s="206"/>
      <c r="D1070" s="206"/>
      <c r="E1070" s="204" t="str">
        <f t="shared" si="16"/>
        <v/>
      </c>
      <c r="F1070">
        <f>SUMIF($B$11:B1070,"withdraw",$C$11:C1070)-SUMIFS($C$11:C1070,$B$11:B1070,"deposit",$D$11:D1070,"reinvestment")</f>
        <v>0</v>
      </c>
    </row>
    <row r="1071" spans="1:6" ht="29.1" customHeight="1" x14ac:dyDescent="0.25">
      <c r="A1071" s="206"/>
      <c r="B1071" s="206"/>
      <c r="C1071" s="206"/>
      <c r="D1071" s="206"/>
      <c r="E1071" s="204" t="str">
        <f t="shared" si="16"/>
        <v/>
      </c>
      <c r="F1071">
        <f>SUMIF($B$11:B1071,"withdraw",$C$11:C1071)-SUMIFS($C$11:C1071,$B$11:B1071,"deposit",$D$11:D1071,"reinvestment")</f>
        <v>0</v>
      </c>
    </row>
    <row r="1072" spans="1:6" ht="29.1" customHeight="1" x14ac:dyDescent="0.25">
      <c r="A1072" s="206"/>
      <c r="B1072" s="206"/>
      <c r="C1072" s="206"/>
      <c r="D1072" s="206"/>
      <c r="E1072" s="204" t="str">
        <f t="shared" si="16"/>
        <v/>
      </c>
      <c r="F1072">
        <f>SUMIF($B$11:B1072,"withdraw",$C$11:C1072)-SUMIFS($C$11:C1072,$B$11:B1072,"deposit",$D$11:D1072,"reinvestment")</f>
        <v>0</v>
      </c>
    </row>
    <row r="1073" spans="1:6" ht="29.1" customHeight="1" x14ac:dyDescent="0.25">
      <c r="A1073" s="206"/>
      <c r="B1073" s="206"/>
      <c r="C1073" s="206"/>
      <c r="D1073" s="206"/>
      <c r="E1073" s="204" t="str">
        <f t="shared" si="16"/>
        <v/>
      </c>
      <c r="F1073">
        <f>SUMIF($B$11:B1073,"withdraw",$C$11:C1073)-SUMIFS($C$11:C1073,$B$11:B1073,"deposit",$D$11:D1073,"reinvestment")</f>
        <v>0</v>
      </c>
    </row>
    <row r="1074" spans="1:6" ht="29.1" customHeight="1" x14ac:dyDescent="0.25">
      <c r="A1074" s="206"/>
      <c r="B1074" s="206"/>
      <c r="C1074" s="206"/>
      <c r="D1074" s="206"/>
      <c r="E1074" s="204" t="str">
        <f t="shared" si="16"/>
        <v/>
      </c>
      <c r="F1074">
        <f>SUMIF($B$11:B1074,"withdraw",$C$11:C1074)-SUMIFS($C$11:C1074,$B$11:B1074,"deposit",$D$11:D1074,"reinvestment")</f>
        <v>0</v>
      </c>
    </row>
    <row r="1075" spans="1:6" ht="29.1" customHeight="1" x14ac:dyDescent="0.25">
      <c r="A1075" s="206"/>
      <c r="B1075" s="206"/>
      <c r="C1075" s="206"/>
      <c r="D1075" s="206"/>
      <c r="E1075" s="204" t="str">
        <f t="shared" si="16"/>
        <v/>
      </c>
      <c r="F1075">
        <f>SUMIF($B$11:B1075,"withdraw",$C$11:C1075)-SUMIFS($C$11:C1075,$B$11:B1075,"deposit",$D$11:D1075,"reinvestment")</f>
        <v>0</v>
      </c>
    </row>
    <row r="1076" spans="1:6" ht="29.1" customHeight="1" x14ac:dyDescent="0.25">
      <c r="A1076" s="206"/>
      <c r="B1076" s="206"/>
      <c r="C1076" s="206"/>
      <c r="D1076" s="206"/>
      <c r="E1076" s="204" t="str">
        <f t="shared" si="16"/>
        <v/>
      </c>
      <c r="F1076">
        <f>SUMIF($B$11:B1076,"withdraw",$C$11:C1076)-SUMIFS($C$11:C1076,$B$11:B1076,"deposit",$D$11:D1076,"reinvestment")</f>
        <v>0</v>
      </c>
    </row>
    <row r="1077" spans="1:6" ht="29.1" customHeight="1" x14ac:dyDescent="0.25">
      <c r="A1077" s="206"/>
      <c r="B1077" s="206"/>
      <c r="C1077" s="206"/>
      <c r="D1077" s="206"/>
      <c r="E1077" s="204" t="str">
        <f t="shared" si="16"/>
        <v/>
      </c>
      <c r="F1077">
        <f>SUMIF($B$11:B1077,"withdraw",$C$11:C1077)-SUMIFS($C$11:C1077,$B$11:B1077,"deposit",$D$11:D1077,"reinvestment")</f>
        <v>0</v>
      </c>
    </row>
    <row r="1078" spans="1:6" ht="29.1" customHeight="1" x14ac:dyDescent="0.25">
      <c r="A1078" s="206"/>
      <c r="B1078" s="206"/>
      <c r="C1078" s="206"/>
      <c r="D1078" s="206"/>
      <c r="E1078" s="204" t="str">
        <f t="shared" si="16"/>
        <v/>
      </c>
      <c r="F1078">
        <f>SUMIF($B$11:B1078,"withdraw",$C$11:C1078)-SUMIFS($C$11:C1078,$B$11:B1078,"deposit",$D$11:D1078,"reinvestment")</f>
        <v>0</v>
      </c>
    </row>
    <row r="1079" spans="1:6" ht="29.1" customHeight="1" x14ac:dyDescent="0.25">
      <c r="A1079" s="206"/>
      <c r="B1079" s="206"/>
      <c r="C1079" s="206"/>
      <c r="D1079" s="206"/>
      <c r="E1079" s="204" t="str">
        <f t="shared" si="16"/>
        <v/>
      </c>
      <c r="F1079">
        <f>SUMIF($B$11:B1079,"withdraw",$C$11:C1079)-SUMIFS($C$11:C1079,$B$11:B1079,"deposit",$D$11:D1079,"reinvestment")</f>
        <v>0</v>
      </c>
    </row>
    <row r="1080" spans="1:6" ht="29.1" customHeight="1" x14ac:dyDescent="0.25">
      <c r="A1080" s="206"/>
      <c r="B1080" s="206"/>
      <c r="C1080" s="206"/>
      <c r="D1080" s="206"/>
      <c r="E1080" s="204" t="str">
        <f t="shared" si="16"/>
        <v/>
      </c>
      <c r="F1080">
        <f>SUMIF($B$11:B1080,"withdraw",$C$11:C1080)-SUMIFS($C$11:C1080,$B$11:B1080,"deposit",$D$11:D1080,"reinvestment")</f>
        <v>0</v>
      </c>
    </row>
    <row r="1081" spans="1:6" ht="29.1" customHeight="1" x14ac:dyDescent="0.25">
      <c r="A1081" s="206"/>
      <c r="B1081" s="206"/>
      <c r="C1081" s="206"/>
      <c r="D1081" s="206"/>
      <c r="E1081" s="204" t="str">
        <f t="shared" si="16"/>
        <v/>
      </c>
      <c r="F1081">
        <f>SUMIF($B$11:B1081,"withdraw",$C$11:C1081)-SUMIFS($C$11:C1081,$B$11:B1081,"deposit",$D$11:D1081,"reinvestment")</f>
        <v>0</v>
      </c>
    </row>
    <row r="1082" spans="1:6" ht="29.1" customHeight="1" x14ac:dyDescent="0.25">
      <c r="A1082" s="206"/>
      <c r="B1082" s="206"/>
      <c r="C1082" s="206"/>
      <c r="D1082" s="206"/>
      <c r="E1082" s="204" t="str">
        <f t="shared" si="16"/>
        <v/>
      </c>
      <c r="F1082">
        <f>SUMIF($B$11:B1082,"withdraw",$C$11:C1082)-SUMIFS($C$11:C1082,$B$11:B1082,"deposit",$D$11:D1082,"reinvestment")</f>
        <v>0</v>
      </c>
    </row>
    <row r="1083" spans="1:6" ht="29.1" customHeight="1" x14ac:dyDescent="0.25">
      <c r="A1083" s="206"/>
      <c r="B1083" s="206"/>
      <c r="C1083" s="206"/>
      <c r="D1083" s="206"/>
      <c r="E1083" s="204" t="str">
        <f t="shared" si="16"/>
        <v/>
      </c>
      <c r="F1083">
        <f>SUMIF($B$11:B1083,"withdraw",$C$11:C1083)-SUMIFS($C$11:C1083,$B$11:B1083,"deposit",$D$11:D1083,"reinvestment")</f>
        <v>0</v>
      </c>
    </row>
    <row r="1084" spans="1:6" ht="29.1" customHeight="1" x14ac:dyDescent="0.25">
      <c r="A1084" s="206"/>
      <c r="B1084" s="206"/>
      <c r="C1084" s="206"/>
      <c r="D1084" s="206"/>
      <c r="E1084" s="204" t="str">
        <f t="shared" si="16"/>
        <v/>
      </c>
      <c r="F1084">
        <f>SUMIF($B$11:B1084,"withdraw",$C$11:C1084)-SUMIFS($C$11:C1084,$B$11:B1084,"deposit",$D$11:D1084,"reinvestment")</f>
        <v>0</v>
      </c>
    </row>
    <row r="1085" spans="1:6" ht="29.1" customHeight="1" x14ac:dyDescent="0.25">
      <c r="A1085" s="206"/>
      <c r="B1085" s="206"/>
      <c r="C1085" s="206"/>
      <c r="D1085" s="206"/>
      <c r="E1085" s="204" t="str">
        <f t="shared" si="16"/>
        <v/>
      </c>
      <c r="F1085">
        <f>SUMIF($B$11:B1085,"withdraw",$C$11:C1085)-SUMIFS($C$11:C1085,$B$11:B1085,"deposit",$D$11:D1085,"reinvestment")</f>
        <v>0</v>
      </c>
    </row>
    <row r="1086" spans="1:6" ht="29.1" customHeight="1" x14ac:dyDescent="0.25">
      <c r="A1086" s="206"/>
      <c r="B1086" s="206"/>
      <c r="C1086" s="206"/>
      <c r="D1086" s="206"/>
      <c r="E1086" s="204" t="str">
        <f t="shared" si="16"/>
        <v/>
      </c>
      <c r="F1086">
        <f>SUMIF($B$11:B1086,"withdraw",$C$11:C1086)-SUMIFS($C$11:C1086,$B$11:B1086,"deposit",$D$11:D1086,"reinvestment")</f>
        <v>0</v>
      </c>
    </row>
    <row r="1087" spans="1:6" ht="29.1" customHeight="1" x14ac:dyDescent="0.25">
      <c r="A1087" s="206"/>
      <c r="B1087" s="206"/>
      <c r="C1087" s="206"/>
      <c r="D1087" s="206"/>
      <c r="E1087" s="204" t="str">
        <f t="shared" si="16"/>
        <v/>
      </c>
      <c r="F1087">
        <f>SUMIF($B$11:B1087,"withdraw",$C$11:C1087)-SUMIFS($C$11:C1087,$B$11:B1087,"deposit",$D$11:D1087,"reinvestment")</f>
        <v>0</v>
      </c>
    </row>
    <row r="1088" spans="1:6" ht="29.1" customHeight="1" x14ac:dyDescent="0.25">
      <c r="A1088" s="206"/>
      <c r="B1088" s="206"/>
      <c r="C1088" s="206"/>
      <c r="D1088" s="206"/>
      <c r="E1088" s="204" t="str">
        <f t="shared" si="16"/>
        <v/>
      </c>
      <c r="F1088">
        <f>SUMIF($B$11:B1088,"withdraw",$C$11:C1088)-SUMIFS($C$11:C1088,$B$11:B1088,"deposit",$D$11:D1088,"reinvestment")</f>
        <v>0</v>
      </c>
    </row>
    <row r="1089" spans="1:6" ht="29.1" customHeight="1" x14ac:dyDescent="0.25">
      <c r="A1089" s="206"/>
      <c r="B1089" s="206"/>
      <c r="C1089" s="206"/>
      <c r="D1089" s="206"/>
      <c r="E1089" s="204" t="str">
        <f t="shared" si="16"/>
        <v/>
      </c>
      <c r="F1089">
        <f>SUMIF($B$11:B1089,"withdraw",$C$11:C1089)-SUMIFS($C$11:C1089,$B$11:B1089,"deposit",$D$11:D1089,"reinvestment")</f>
        <v>0</v>
      </c>
    </row>
    <row r="1090" spans="1:6" ht="29.1" customHeight="1" x14ac:dyDescent="0.25">
      <c r="A1090" s="206"/>
      <c r="B1090" s="206"/>
      <c r="C1090" s="206"/>
      <c r="D1090" s="206"/>
      <c r="E1090" s="204" t="str">
        <f t="shared" si="16"/>
        <v/>
      </c>
      <c r="F1090">
        <f>SUMIF($B$11:B1090,"withdraw",$C$11:C1090)-SUMIFS($C$11:C1090,$B$11:B1090,"deposit",$D$11:D1090,"reinvestment")</f>
        <v>0</v>
      </c>
    </row>
    <row r="1091" spans="1:6" ht="29.1" customHeight="1" x14ac:dyDescent="0.25">
      <c r="A1091" s="206"/>
      <c r="B1091" s="206"/>
      <c r="C1091" s="206"/>
      <c r="D1091" s="206"/>
      <c r="E1091" s="204" t="str">
        <f t="shared" si="16"/>
        <v/>
      </c>
      <c r="F1091">
        <f>SUMIF($B$11:B1091,"withdraw",$C$11:C1091)-SUMIFS($C$11:C1091,$B$11:B1091,"deposit",$D$11:D1091,"reinvestment")</f>
        <v>0</v>
      </c>
    </row>
    <row r="1092" spans="1:6" ht="29.1" customHeight="1" x14ac:dyDescent="0.25">
      <c r="A1092" s="206"/>
      <c r="B1092" s="206"/>
      <c r="C1092" s="206"/>
      <c r="D1092" s="206"/>
      <c r="E1092" s="204" t="str">
        <f t="shared" si="16"/>
        <v/>
      </c>
      <c r="F1092">
        <f>SUMIF($B$11:B1092,"withdraw",$C$11:C1092)-SUMIFS($C$11:C1092,$B$11:B1092,"deposit",$D$11:D1092,"reinvestment")</f>
        <v>0</v>
      </c>
    </row>
    <row r="1093" spans="1:6" ht="29.1" customHeight="1" x14ac:dyDescent="0.25">
      <c r="A1093" s="206"/>
      <c r="B1093" s="206"/>
      <c r="C1093" s="206"/>
      <c r="D1093" s="206"/>
      <c r="E1093" s="204" t="str">
        <f t="shared" si="16"/>
        <v/>
      </c>
      <c r="F1093">
        <f>SUMIF($B$11:B1093,"withdraw",$C$11:C1093)-SUMIFS($C$11:C1093,$B$11:B1093,"deposit",$D$11:D1093,"reinvestment")</f>
        <v>0</v>
      </c>
    </row>
    <row r="1094" spans="1:6" ht="29.1" customHeight="1" x14ac:dyDescent="0.25">
      <c r="A1094" s="206"/>
      <c r="B1094" s="206"/>
      <c r="C1094" s="206"/>
      <c r="D1094" s="206"/>
      <c r="E1094" s="204" t="str">
        <f t="shared" si="16"/>
        <v/>
      </c>
      <c r="F1094">
        <f>SUMIF($B$11:B1094,"withdraw",$C$11:C1094)-SUMIFS($C$11:C1094,$B$11:B1094,"deposit",$D$11:D1094,"reinvestment")</f>
        <v>0</v>
      </c>
    </row>
    <row r="1095" spans="1:6" ht="29.1" customHeight="1" x14ac:dyDescent="0.25">
      <c r="A1095" s="206"/>
      <c r="B1095" s="206"/>
      <c r="C1095" s="206"/>
      <c r="D1095" s="206"/>
      <c r="E1095" s="204" t="str">
        <f t="shared" si="16"/>
        <v/>
      </c>
      <c r="F1095">
        <f>SUMIF($B$11:B1095,"withdraw",$C$11:C1095)-SUMIFS($C$11:C1095,$B$11:B1095,"deposit",$D$11:D1095,"reinvestment")</f>
        <v>0</v>
      </c>
    </row>
    <row r="1096" spans="1:6" ht="29.1" customHeight="1" x14ac:dyDescent="0.25">
      <c r="A1096" s="206"/>
      <c r="B1096" s="206"/>
      <c r="C1096" s="206"/>
      <c r="D1096" s="206"/>
      <c r="E1096" s="204" t="str">
        <f t="shared" si="16"/>
        <v/>
      </c>
      <c r="F1096">
        <f>SUMIF($B$11:B1096,"withdraw",$C$11:C1096)-SUMIFS($C$11:C1096,$B$11:B1096,"deposit",$D$11:D1096,"reinvestment")</f>
        <v>0</v>
      </c>
    </row>
    <row r="1097" spans="1:6" ht="29.1" customHeight="1" x14ac:dyDescent="0.25">
      <c r="A1097" s="206"/>
      <c r="B1097" s="206"/>
      <c r="C1097" s="206"/>
      <c r="D1097" s="206"/>
      <c r="E1097" s="204" t="str">
        <f t="shared" si="16"/>
        <v/>
      </c>
      <c r="F1097">
        <f>SUMIF($B$11:B1097,"withdraw",$C$11:C1097)-SUMIFS($C$11:C1097,$B$11:B1097,"deposit",$D$11:D1097,"reinvestment")</f>
        <v>0</v>
      </c>
    </row>
    <row r="1098" spans="1:6" ht="29.1" customHeight="1" x14ac:dyDescent="0.25">
      <c r="A1098" s="206"/>
      <c r="B1098" s="206"/>
      <c r="C1098" s="206"/>
      <c r="D1098" s="206"/>
      <c r="E1098" s="204" t="str">
        <f t="shared" si="16"/>
        <v/>
      </c>
      <c r="F1098">
        <f>SUMIF($B$11:B1098,"withdraw",$C$11:C1098)-SUMIFS($C$11:C1098,$B$11:B1098,"deposit",$D$11:D1098,"reinvestment")</f>
        <v>0</v>
      </c>
    </row>
    <row r="1099" spans="1:6" ht="29.1" customHeight="1" x14ac:dyDescent="0.25">
      <c r="A1099" s="206"/>
      <c r="B1099" s="206"/>
      <c r="C1099" s="206"/>
      <c r="D1099" s="206"/>
      <c r="E1099" s="204" t="str">
        <f t="shared" si="16"/>
        <v/>
      </c>
      <c r="F1099">
        <f>SUMIF($B$11:B1099,"withdraw",$C$11:C1099)-SUMIFS($C$11:C1099,$B$11:B1099,"deposit",$D$11:D1099,"reinvestment")</f>
        <v>0</v>
      </c>
    </row>
    <row r="1100" spans="1:6" ht="29.1" customHeight="1" x14ac:dyDescent="0.25">
      <c r="A1100" s="206"/>
      <c r="B1100" s="206"/>
      <c r="C1100" s="206"/>
      <c r="D1100" s="206"/>
      <c r="E1100" s="204" t="str">
        <f t="shared" si="16"/>
        <v/>
      </c>
      <c r="F1100">
        <f>SUMIF($B$11:B1100,"withdraw",$C$11:C1100)-SUMIFS($C$11:C1100,$B$11:B1100,"deposit",$D$11:D1100,"reinvestment")</f>
        <v>0</v>
      </c>
    </row>
    <row r="1101" spans="1:6" ht="29.1" customHeight="1" x14ac:dyDescent="0.25">
      <c r="A1101" s="206"/>
      <c r="B1101" s="206"/>
      <c r="C1101" s="206"/>
      <c r="D1101" s="206"/>
      <c r="E1101" s="204" t="str">
        <f t="shared" ref="E1101:E1164" si="17">IF(AND(C1101&gt;F1100,D1101="reinvestment"),"You cannot reinvest more than is withdrawn and available.","")</f>
        <v/>
      </c>
      <c r="F1101">
        <f>SUMIF($B$11:B1101,"withdraw",$C$11:C1101)-SUMIFS($C$11:C1101,$B$11:B1101,"deposit",$D$11:D1101,"reinvestment")</f>
        <v>0</v>
      </c>
    </row>
    <row r="1102" spans="1:6" ht="29.1" customHeight="1" x14ac:dyDescent="0.25">
      <c r="A1102" s="206"/>
      <c r="B1102" s="206"/>
      <c r="C1102" s="206"/>
      <c r="D1102" s="206"/>
      <c r="E1102" s="204" t="str">
        <f t="shared" si="17"/>
        <v/>
      </c>
      <c r="F1102">
        <f>SUMIF($B$11:B1102,"withdraw",$C$11:C1102)-SUMIFS($C$11:C1102,$B$11:B1102,"deposit",$D$11:D1102,"reinvestment")</f>
        <v>0</v>
      </c>
    </row>
    <row r="1103" spans="1:6" ht="29.1" customHeight="1" x14ac:dyDescent="0.25">
      <c r="A1103" s="206"/>
      <c r="B1103" s="206"/>
      <c r="C1103" s="206"/>
      <c r="D1103" s="206"/>
      <c r="E1103" s="204" t="str">
        <f t="shared" si="17"/>
        <v/>
      </c>
      <c r="F1103">
        <f>SUMIF($B$11:B1103,"withdraw",$C$11:C1103)-SUMIFS($C$11:C1103,$B$11:B1103,"deposit",$D$11:D1103,"reinvestment")</f>
        <v>0</v>
      </c>
    </row>
    <row r="1104" spans="1:6" ht="29.1" customHeight="1" x14ac:dyDescent="0.25">
      <c r="A1104" s="206"/>
      <c r="B1104" s="206"/>
      <c r="C1104" s="206"/>
      <c r="D1104" s="206"/>
      <c r="E1104" s="204" t="str">
        <f t="shared" si="17"/>
        <v/>
      </c>
      <c r="F1104">
        <f>SUMIF($B$11:B1104,"withdraw",$C$11:C1104)-SUMIFS($C$11:C1104,$B$11:B1104,"deposit",$D$11:D1104,"reinvestment")</f>
        <v>0</v>
      </c>
    </row>
    <row r="1105" spans="1:6" ht="29.1" customHeight="1" x14ac:dyDescent="0.25">
      <c r="A1105" s="206"/>
      <c r="B1105" s="206"/>
      <c r="C1105" s="206"/>
      <c r="D1105" s="206"/>
      <c r="E1105" s="204" t="str">
        <f t="shared" si="17"/>
        <v/>
      </c>
      <c r="F1105">
        <f>SUMIF($B$11:B1105,"withdraw",$C$11:C1105)-SUMIFS($C$11:C1105,$B$11:B1105,"deposit",$D$11:D1105,"reinvestment")</f>
        <v>0</v>
      </c>
    </row>
    <row r="1106" spans="1:6" ht="29.1" customHeight="1" x14ac:dyDescent="0.25">
      <c r="A1106" s="206"/>
      <c r="B1106" s="206"/>
      <c r="C1106" s="206"/>
      <c r="D1106" s="206"/>
      <c r="E1106" s="204" t="str">
        <f t="shared" si="17"/>
        <v/>
      </c>
      <c r="F1106">
        <f>SUMIF($B$11:B1106,"withdraw",$C$11:C1106)-SUMIFS($C$11:C1106,$B$11:B1106,"deposit",$D$11:D1106,"reinvestment")</f>
        <v>0</v>
      </c>
    </row>
    <row r="1107" spans="1:6" ht="29.1" customHeight="1" x14ac:dyDescent="0.25">
      <c r="A1107" s="206"/>
      <c r="B1107" s="206"/>
      <c r="C1107" s="206"/>
      <c r="D1107" s="206"/>
      <c r="E1107" s="204" t="str">
        <f t="shared" si="17"/>
        <v/>
      </c>
      <c r="F1107">
        <f>SUMIF($B$11:B1107,"withdraw",$C$11:C1107)-SUMIFS($C$11:C1107,$B$11:B1107,"deposit",$D$11:D1107,"reinvestment")</f>
        <v>0</v>
      </c>
    </row>
    <row r="1108" spans="1:6" ht="29.1" customHeight="1" x14ac:dyDescent="0.25">
      <c r="A1108" s="206"/>
      <c r="B1108" s="206"/>
      <c r="C1108" s="206"/>
      <c r="D1108" s="206"/>
      <c r="E1108" s="204" t="str">
        <f t="shared" si="17"/>
        <v/>
      </c>
      <c r="F1108">
        <f>SUMIF($B$11:B1108,"withdraw",$C$11:C1108)-SUMIFS($C$11:C1108,$B$11:B1108,"deposit",$D$11:D1108,"reinvestment")</f>
        <v>0</v>
      </c>
    </row>
    <row r="1109" spans="1:6" ht="29.1" customHeight="1" x14ac:dyDescent="0.25">
      <c r="A1109" s="206"/>
      <c r="B1109" s="206"/>
      <c r="C1109" s="206"/>
      <c r="D1109" s="206"/>
      <c r="E1109" s="204" t="str">
        <f t="shared" si="17"/>
        <v/>
      </c>
      <c r="F1109">
        <f>SUMIF($B$11:B1109,"withdraw",$C$11:C1109)-SUMIFS($C$11:C1109,$B$11:B1109,"deposit",$D$11:D1109,"reinvestment")</f>
        <v>0</v>
      </c>
    </row>
    <row r="1110" spans="1:6" ht="29.1" customHeight="1" x14ac:dyDescent="0.25">
      <c r="A1110" s="206"/>
      <c r="B1110" s="206"/>
      <c r="C1110" s="206"/>
      <c r="D1110" s="206"/>
      <c r="E1110" s="204" t="str">
        <f t="shared" si="17"/>
        <v/>
      </c>
      <c r="F1110">
        <f>SUMIF($B$11:B1110,"withdraw",$C$11:C1110)-SUMIFS($C$11:C1110,$B$11:B1110,"deposit",$D$11:D1110,"reinvestment")</f>
        <v>0</v>
      </c>
    </row>
    <row r="1111" spans="1:6" ht="29.1" customHeight="1" x14ac:dyDescent="0.25">
      <c r="A1111" s="206"/>
      <c r="B1111" s="206"/>
      <c r="C1111" s="206"/>
      <c r="D1111" s="206"/>
      <c r="E1111" s="204" t="str">
        <f t="shared" si="17"/>
        <v/>
      </c>
      <c r="F1111">
        <f>SUMIF($B$11:B1111,"withdraw",$C$11:C1111)-SUMIFS($C$11:C1111,$B$11:B1111,"deposit",$D$11:D1111,"reinvestment")</f>
        <v>0</v>
      </c>
    </row>
    <row r="1112" spans="1:6" ht="29.1" customHeight="1" x14ac:dyDescent="0.25">
      <c r="A1112" s="206"/>
      <c r="B1112" s="206"/>
      <c r="C1112" s="206"/>
      <c r="D1112" s="206"/>
      <c r="E1112" s="204" t="str">
        <f t="shared" si="17"/>
        <v/>
      </c>
      <c r="F1112">
        <f>SUMIF($B$11:B1112,"withdraw",$C$11:C1112)-SUMIFS($C$11:C1112,$B$11:B1112,"deposit",$D$11:D1112,"reinvestment")</f>
        <v>0</v>
      </c>
    </row>
    <row r="1113" spans="1:6" ht="29.1" customHeight="1" x14ac:dyDescent="0.25">
      <c r="A1113" s="206"/>
      <c r="B1113" s="206"/>
      <c r="C1113" s="206"/>
      <c r="D1113" s="206"/>
      <c r="E1113" s="204" t="str">
        <f t="shared" si="17"/>
        <v/>
      </c>
      <c r="F1113">
        <f>SUMIF($B$11:B1113,"withdraw",$C$11:C1113)-SUMIFS($C$11:C1113,$B$11:B1113,"deposit",$D$11:D1113,"reinvestment")</f>
        <v>0</v>
      </c>
    </row>
    <row r="1114" spans="1:6" ht="29.1" customHeight="1" x14ac:dyDescent="0.25">
      <c r="A1114" s="206"/>
      <c r="B1114" s="206"/>
      <c r="C1114" s="206"/>
      <c r="D1114" s="206"/>
      <c r="E1114" s="204" t="str">
        <f t="shared" si="17"/>
        <v/>
      </c>
      <c r="F1114">
        <f>SUMIF($B$11:B1114,"withdraw",$C$11:C1114)-SUMIFS($C$11:C1114,$B$11:B1114,"deposit",$D$11:D1114,"reinvestment")</f>
        <v>0</v>
      </c>
    </row>
    <row r="1115" spans="1:6" ht="29.1" customHeight="1" x14ac:dyDescent="0.25">
      <c r="A1115" s="206"/>
      <c r="B1115" s="206"/>
      <c r="C1115" s="206"/>
      <c r="D1115" s="206"/>
      <c r="E1115" s="204" t="str">
        <f t="shared" si="17"/>
        <v/>
      </c>
      <c r="F1115">
        <f>SUMIF($B$11:B1115,"withdraw",$C$11:C1115)-SUMIFS($C$11:C1115,$B$11:B1115,"deposit",$D$11:D1115,"reinvestment")</f>
        <v>0</v>
      </c>
    </row>
    <row r="1116" spans="1:6" ht="29.1" customHeight="1" x14ac:dyDescent="0.25">
      <c r="A1116" s="206"/>
      <c r="B1116" s="206"/>
      <c r="C1116" s="206"/>
      <c r="D1116" s="206"/>
      <c r="E1116" s="204" t="str">
        <f t="shared" si="17"/>
        <v/>
      </c>
      <c r="F1116">
        <f>SUMIF($B$11:B1116,"withdraw",$C$11:C1116)-SUMIFS($C$11:C1116,$B$11:B1116,"deposit",$D$11:D1116,"reinvestment")</f>
        <v>0</v>
      </c>
    </row>
    <row r="1117" spans="1:6" ht="29.1" customHeight="1" x14ac:dyDescent="0.25">
      <c r="A1117" s="206"/>
      <c r="B1117" s="206"/>
      <c r="C1117" s="206"/>
      <c r="D1117" s="206"/>
      <c r="E1117" s="204" t="str">
        <f t="shared" si="17"/>
        <v/>
      </c>
      <c r="F1117">
        <f>SUMIF($B$11:B1117,"withdraw",$C$11:C1117)-SUMIFS($C$11:C1117,$B$11:B1117,"deposit",$D$11:D1117,"reinvestment")</f>
        <v>0</v>
      </c>
    </row>
    <row r="1118" spans="1:6" ht="29.1" customHeight="1" x14ac:dyDescent="0.25">
      <c r="A1118" s="206"/>
      <c r="B1118" s="206"/>
      <c r="C1118" s="206"/>
      <c r="D1118" s="206"/>
      <c r="E1118" s="204" t="str">
        <f t="shared" si="17"/>
        <v/>
      </c>
      <c r="F1118">
        <f>SUMIF($B$11:B1118,"withdraw",$C$11:C1118)-SUMIFS($C$11:C1118,$B$11:B1118,"deposit",$D$11:D1118,"reinvestment")</f>
        <v>0</v>
      </c>
    </row>
    <row r="1119" spans="1:6" ht="29.1" customHeight="1" x14ac:dyDescent="0.25">
      <c r="A1119" s="206"/>
      <c r="B1119" s="206"/>
      <c r="C1119" s="206"/>
      <c r="D1119" s="206"/>
      <c r="E1119" s="204" t="str">
        <f t="shared" si="17"/>
        <v/>
      </c>
      <c r="F1119">
        <f>SUMIF($B$11:B1119,"withdraw",$C$11:C1119)-SUMIFS($C$11:C1119,$B$11:B1119,"deposit",$D$11:D1119,"reinvestment")</f>
        <v>0</v>
      </c>
    </row>
    <row r="1120" spans="1:6" ht="29.1" customHeight="1" x14ac:dyDescent="0.25">
      <c r="A1120" s="206"/>
      <c r="B1120" s="206"/>
      <c r="C1120" s="206"/>
      <c r="D1120" s="206"/>
      <c r="E1120" s="204" t="str">
        <f t="shared" si="17"/>
        <v/>
      </c>
      <c r="F1120">
        <f>SUMIF($B$11:B1120,"withdraw",$C$11:C1120)-SUMIFS($C$11:C1120,$B$11:B1120,"deposit",$D$11:D1120,"reinvestment")</f>
        <v>0</v>
      </c>
    </row>
    <row r="1121" spans="1:6" ht="29.1" customHeight="1" x14ac:dyDescent="0.25">
      <c r="A1121" s="206"/>
      <c r="B1121" s="206"/>
      <c r="C1121" s="206"/>
      <c r="D1121" s="206"/>
      <c r="E1121" s="204" t="str">
        <f t="shared" si="17"/>
        <v/>
      </c>
      <c r="F1121">
        <f>SUMIF($B$11:B1121,"withdraw",$C$11:C1121)-SUMIFS($C$11:C1121,$B$11:B1121,"deposit",$D$11:D1121,"reinvestment")</f>
        <v>0</v>
      </c>
    </row>
    <row r="1122" spans="1:6" ht="29.1" customHeight="1" x14ac:dyDescent="0.25">
      <c r="A1122" s="206"/>
      <c r="B1122" s="206"/>
      <c r="C1122" s="206"/>
      <c r="D1122" s="206"/>
      <c r="E1122" s="204" t="str">
        <f t="shared" si="17"/>
        <v/>
      </c>
      <c r="F1122">
        <f>SUMIF($B$11:B1122,"withdraw",$C$11:C1122)-SUMIFS($C$11:C1122,$B$11:B1122,"deposit",$D$11:D1122,"reinvestment")</f>
        <v>0</v>
      </c>
    </row>
    <row r="1123" spans="1:6" ht="29.1" customHeight="1" x14ac:dyDescent="0.25">
      <c r="A1123" s="206"/>
      <c r="B1123" s="206"/>
      <c r="C1123" s="206"/>
      <c r="D1123" s="206"/>
      <c r="E1123" s="204" t="str">
        <f t="shared" si="17"/>
        <v/>
      </c>
      <c r="F1123">
        <f>SUMIF($B$11:B1123,"withdraw",$C$11:C1123)-SUMIFS($C$11:C1123,$B$11:B1123,"deposit",$D$11:D1123,"reinvestment")</f>
        <v>0</v>
      </c>
    </row>
    <row r="1124" spans="1:6" ht="29.1" customHeight="1" x14ac:dyDescent="0.25">
      <c r="A1124" s="206"/>
      <c r="B1124" s="206"/>
      <c r="C1124" s="206"/>
      <c r="D1124" s="206"/>
      <c r="E1124" s="204" t="str">
        <f t="shared" si="17"/>
        <v/>
      </c>
      <c r="F1124">
        <f>SUMIF($B$11:B1124,"withdraw",$C$11:C1124)-SUMIFS($C$11:C1124,$B$11:B1124,"deposit",$D$11:D1124,"reinvestment")</f>
        <v>0</v>
      </c>
    </row>
    <row r="1125" spans="1:6" ht="29.1" customHeight="1" x14ac:dyDescent="0.25">
      <c r="A1125" s="206"/>
      <c r="B1125" s="206"/>
      <c r="C1125" s="206"/>
      <c r="D1125" s="206"/>
      <c r="E1125" s="204" t="str">
        <f t="shared" si="17"/>
        <v/>
      </c>
      <c r="F1125">
        <f>SUMIF($B$11:B1125,"withdraw",$C$11:C1125)-SUMIFS($C$11:C1125,$B$11:B1125,"deposit",$D$11:D1125,"reinvestment")</f>
        <v>0</v>
      </c>
    </row>
    <row r="1126" spans="1:6" ht="29.1" customHeight="1" x14ac:dyDescent="0.25">
      <c r="A1126" s="206"/>
      <c r="B1126" s="206"/>
      <c r="C1126" s="206"/>
      <c r="D1126" s="206"/>
      <c r="E1126" s="204" t="str">
        <f t="shared" si="17"/>
        <v/>
      </c>
      <c r="F1126">
        <f>SUMIF($B$11:B1126,"withdraw",$C$11:C1126)-SUMIFS($C$11:C1126,$B$11:B1126,"deposit",$D$11:D1126,"reinvestment")</f>
        <v>0</v>
      </c>
    </row>
    <row r="1127" spans="1:6" ht="29.1" customHeight="1" x14ac:dyDescent="0.25">
      <c r="A1127" s="206"/>
      <c r="B1127" s="206"/>
      <c r="C1127" s="206"/>
      <c r="D1127" s="206"/>
      <c r="E1127" s="204" t="str">
        <f t="shared" si="17"/>
        <v/>
      </c>
      <c r="F1127">
        <f>SUMIF($B$11:B1127,"withdraw",$C$11:C1127)-SUMIFS($C$11:C1127,$B$11:B1127,"deposit",$D$11:D1127,"reinvestment")</f>
        <v>0</v>
      </c>
    </row>
    <row r="1128" spans="1:6" ht="29.1" customHeight="1" x14ac:dyDescent="0.25">
      <c r="A1128" s="206"/>
      <c r="B1128" s="206"/>
      <c r="C1128" s="206"/>
      <c r="D1128" s="206"/>
      <c r="E1128" s="204" t="str">
        <f t="shared" si="17"/>
        <v/>
      </c>
      <c r="F1128">
        <f>SUMIF($B$11:B1128,"withdraw",$C$11:C1128)-SUMIFS($C$11:C1128,$B$11:B1128,"deposit",$D$11:D1128,"reinvestment")</f>
        <v>0</v>
      </c>
    </row>
    <row r="1129" spans="1:6" ht="29.1" customHeight="1" x14ac:dyDescent="0.25">
      <c r="A1129" s="206"/>
      <c r="B1129" s="206"/>
      <c r="C1129" s="206"/>
      <c r="D1129" s="206"/>
      <c r="E1129" s="204" t="str">
        <f t="shared" si="17"/>
        <v/>
      </c>
      <c r="F1129">
        <f>SUMIF($B$11:B1129,"withdraw",$C$11:C1129)-SUMIFS($C$11:C1129,$B$11:B1129,"deposit",$D$11:D1129,"reinvestment")</f>
        <v>0</v>
      </c>
    </row>
    <row r="1130" spans="1:6" ht="29.1" customHeight="1" x14ac:dyDescent="0.25">
      <c r="A1130" s="206"/>
      <c r="B1130" s="206"/>
      <c r="C1130" s="206"/>
      <c r="D1130" s="206"/>
      <c r="E1130" s="204" t="str">
        <f t="shared" si="17"/>
        <v/>
      </c>
      <c r="F1130">
        <f>SUMIF($B$11:B1130,"withdraw",$C$11:C1130)-SUMIFS($C$11:C1130,$B$11:B1130,"deposit",$D$11:D1130,"reinvestment")</f>
        <v>0</v>
      </c>
    </row>
    <row r="1131" spans="1:6" ht="29.1" customHeight="1" x14ac:dyDescent="0.25">
      <c r="A1131" s="206"/>
      <c r="B1131" s="206"/>
      <c r="C1131" s="206"/>
      <c r="D1131" s="206"/>
      <c r="E1131" s="204" t="str">
        <f t="shared" si="17"/>
        <v/>
      </c>
      <c r="F1131">
        <f>SUMIF($B$11:B1131,"withdraw",$C$11:C1131)-SUMIFS($C$11:C1131,$B$11:B1131,"deposit",$D$11:D1131,"reinvestment")</f>
        <v>0</v>
      </c>
    </row>
    <row r="1132" spans="1:6" ht="29.1" customHeight="1" x14ac:dyDescent="0.25">
      <c r="A1132" s="206"/>
      <c r="B1132" s="206"/>
      <c r="C1132" s="206"/>
      <c r="D1132" s="206"/>
      <c r="E1132" s="204" t="str">
        <f t="shared" si="17"/>
        <v/>
      </c>
      <c r="F1132">
        <f>SUMIF($B$11:B1132,"withdraw",$C$11:C1132)-SUMIFS($C$11:C1132,$B$11:B1132,"deposit",$D$11:D1132,"reinvestment")</f>
        <v>0</v>
      </c>
    </row>
    <row r="1133" spans="1:6" ht="29.1" customHeight="1" x14ac:dyDescent="0.25">
      <c r="A1133" s="206"/>
      <c r="B1133" s="206"/>
      <c r="C1133" s="206"/>
      <c r="D1133" s="206"/>
      <c r="E1133" s="204" t="str">
        <f t="shared" si="17"/>
        <v/>
      </c>
      <c r="F1133">
        <f>SUMIF($B$11:B1133,"withdraw",$C$11:C1133)-SUMIFS($C$11:C1133,$B$11:B1133,"deposit",$D$11:D1133,"reinvestment")</f>
        <v>0</v>
      </c>
    </row>
    <row r="1134" spans="1:6" ht="29.1" customHeight="1" x14ac:dyDescent="0.25">
      <c r="A1134" s="206"/>
      <c r="B1134" s="206"/>
      <c r="C1134" s="206"/>
      <c r="D1134" s="206"/>
      <c r="E1134" s="204" t="str">
        <f t="shared" si="17"/>
        <v/>
      </c>
      <c r="F1134">
        <f>SUMIF($B$11:B1134,"withdraw",$C$11:C1134)-SUMIFS($C$11:C1134,$B$11:B1134,"deposit",$D$11:D1134,"reinvestment")</f>
        <v>0</v>
      </c>
    </row>
    <row r="1135" spans="1:6" ht="29.1" customHeight="1" x14ac:dyDescent="0.25">
      <c r="A1135" s="206"/>
      <c r="B1135" s="206"/>
      <c r="C1135" s="206"/>
      <c r="D1135" s="206"/>
      <c r="E1135" s="204" t="str">
        <f t="shared" si="17"/>
        <v/>
      </c>
      <c r="F1135">
        <f>SUMIF($B$11:B1135,"withdraw",$C$11:C1135)-SUMIFS($C$11:C1135,$B$11:B1135,"deposit",$D$11:D1135,"reinvestment")</f>
        <v>0</v>
      </c>
    </row>
    <row r="1136" spans="1:6" ht="29.1" customHeight="1" x14ac:dyDescent="0.25">
      <c r="A1136" s="206"/>
      <c r="B1136" s="206"/>
      <c r="C1136" s="206"/>
      <c r="D1136" s="206"/>
      <c r="E1136" s="204" t="str">
        <f t="shared" si="17"/>
        <v/>
      </c>
      <c r="F1136">
        <f>SUMIF($B$11:B1136,"withdraw",$C$11:C1136)-SUMIFS($C$11:C1136,$B$11:B1136,"deposit",$D$11:D1136,"reinvestment")</f>
        <v>0</v>
      </c>
    </row>
    <row r="1137" spans="1:6" ht="29.1" customHeight="1" x14ac:dyDescent="0.25">
      <c r="A1137" s="206"/>
      <c r="B1137" s="206"/>
      <c r="C1137" s="206"/>
      <c r="D1137" s="206"/>
      <c r="E1137" s="204" t="str">
        <f t="shared" si="17"/>
        <v/>
      </c>
      <c r="F1137">
        <f>SUMIF($B$11:B1137,"withdraw",$C$11:C1137)-SUMIFS($C$11:C1137,$B$11:B1137,"deposit",$D$11:D1137,"reinvestment")</f>
        <v>0</v>
      </c>
    </row>
    <row r="1138" spans="1:6" ht="29.1" customHeight="1" x14ac:dyDescent="0.25">
      <c r="A1138" s="206"/>
      <c r="B1138" s="206"/>
      <c r="C1138" s="206"/>
      <c r="D1138" s="206"/>
      <c r="E1138" s="204" t="str">
        <f t="shared" si="17"/>
        <v/>
      </c>
      <c r="F1138">
        <f>SUMIF($B$11:B1138,"withdraw",$C$11:C1138)-SUMIFS($C$11:C1138,$B$11:B1138,"deposit",$D$11:D1138,"reinvestment")</f>
        <v>0</v>
      </c>
    </row>
    <row r="1139" spans="1:6" ht="29.1" customHeight="1" x14ac:dyDescent="0.25">
      <c r="A1139" s="206"/>
      <c r="B1139" s="206"/>
      <c r="C1139" s="206"/>
      <c r="D1139" s="206"/>
      <c r="E1139" s="204" t="str">
        <f t="shared" si="17"/>
        <v/>
      </c>
      <c r="F1139">
        <f>SUMIF($B$11:B1139,"withdraw",$C$11:C1139)-SUMIFS($C$11:C1139,$B$11:B1139,"deposit",$D$11:D1139,"reinvestment")</f>
        <v>0</v>
      </c>
    </row>
    <row r="1140" spans="1:6" ht="29.1" customHeight="1" x14ac:dyDescent="0.25">
      <c r="A1140" s="206"/>
      <c r="B1140" s="206"/>
      <c r="C1140" s="206"/>
      <c r="D1140" s="206"/>
      <c r="E1140" s="204" t="str">
        <f t="shared" si="17"/>
        <v/>
      </c>
      <c r="F1140">
        <f>SUMIF($B$11:B1140,"withdraw",$C$11:C1140)-SUMIFS($C$11:C1140,$B$11:B1140,"deposit",$D$11:D1140,"reinvestment")</f>
        <v>0</v>
      </c>
    </row>
    <row r="1141" spans="1:6" ht="29.1" customHeight="1" x14ac:dyDescent="0.25">
      <c r="A1141" s="206"/>
      <c r="B1141" s="206"/>
      <c r="C1141" s="206"/>
      <c r="D1141" s="206"/>
      <c r="E1141" s="204" t="str">
        <f t="shared" si="17"/>
        <v/>
      </c>
      <c r="F1141">
        <f>SUMIF($B$11:B1141,"withdraw",$C$11:C1141)-SUMIFS($C$11:C1141,$B$11:B1141,"deposit",$D$11:D1141,"reinvestment")</f>
        <v>0</v>
      </c>
    </row>
    <row r="1142" spans="1:6" ht="29.1" customHeight="1" x14ac:dyDescent="0.25">
      <c r="A1142" s="206"/>
      <c r="B1142" s="206"/>
      <c r="C1142" s="206"/>
      <c r="D1142" s="206"/>
      <c r="E1142" s="204" t="str">
        <f t="shared" si="17"/>
        <v/>
      </c>
      <c r="F1142">
        <f>SUMIF($B$11:B1142,"withdraw",$C$11:C1142)-SUMIFS($C$11:C1142,$B$11:B1142,"deposit",$D$11:D1142,"reinvestment")</f>
        <v>0</v>
      </c>
    </row>
    <row r="1143" spans="1:6" ht="29.1" customHeight="1" x14ac:dyDescent="0.25">
      <c r="A1143" s="206"/>
      <c r="B1143" s="206"/>
      <c r="C1143" s="206"/>
      <c r="D1143" s="206"/>
      <c r="E1143" s="204" t="str">
        <f t="shared" si="17"/>
        <v/>
      </c>
      <c r="F1143">
        <f>SUMIF($B$11:B1143,"withdraw",$C$11:C1143)-SUMIFS($C$11:C1143,$B$11:B1143,"deposit",$D$11:D1143,"reinvestment")</f>
        <v>0</v>
      </c>
    </row>
    <row r="1144" spans="1:6" ht="29.1" customHeight="1" x14ac:dyDescent="0.25">
      <c r="A1144" s="206"/>
      <c r="B1144" s="206"/>
      <c r="C1144" s="206"/>
      <c r="D1144" s="206"/>
      <c r="E1144" s="204" t="str">
        <f t="shared" si="17"/>
        <v/>
      </c>
      <c r="F1144">
        <f>SUMIF($B$11:B1144,"withdraw",$C$11:C1144)-SUMIFS($C$11:C1144,$B$11:B1144,"deposit",$D$11:D1144,"reinvestment")</f>
        <v>0</v>
      </c>
    </row>
    <row r="1145" spans="1:6" ht="29.1" customHeight="1" x14ac:dyDescent="0.25">
      <c r="A1145" s="206"/>
      <c r="B1145" s="206"/>
      <c r="C1145" s="206"/>
      <c r="D1145" s="206"/>
      <c r="E1145" s="204" t="str">
        <f t="shared" si="17"/>
        <v/>
      </c>
      <c r="F1145">
        <f>SUMIF($B$11:B1145,"withdraw",$C$11:C1145)-SUMIFS($C$11:C1145,$B$11:B1145,"deposit",$D$11:D1145,"reinvestment")</f>
        <v>0</v>
      </c>
    </row>
    <row r="1146" spans="1:6" ht="29.1" customHeight="1" x14ac:dyDescent="0.25">
      <c r="A1146" s="206"/>
      <c r="B1146" s="206"/>
      <c r="C1146" s="206"/>
      <c r="D1146" s="206"/>
      <c r="E1146" s="204" t="str">
        <f t="shared" si="17"/>
        <v/>
      </c>
      <c r="F1146">
        <f>SUMIF($B$11:B1146,"withdraw",$C$11:C1146)-SUMIFS($C$11:C1146,$B$11:B1146,"deposit",$D$11:D1146,"reinvestment")</f>
        <v>0</v>
      </c>
    </row>
    <row r="1147" spans="1:6" ht="29.1" customHeight="1" x14ac:dyDescent="0.25">
      <c r="A1147" s="206"/>
      <c r="B1147" s="206"/>
      <c r="C1147" s="206"/>
      <c r="D1147" s="206"/>
      <c r="E1147" s="204" t="str">
        <f t="shared" si="17"/>
        <v/>
      </c>
      <c r="F1147">
        <f>SUMIF($B$11:B1147,"withdraw",$C$11:C1147)-SUMIFS($C$11:C1147,$B$11:B1147,"deposit",$D$11:D1147,"reinvestment")</f>
        <v>0</v>
      </c>
    </row>
    <row r="1148" spans="1:6" ht="29.1" customHeight="1" x14ac:dyDescent="0.25">
      <c r="A1148" s="206"/>
      <c r="B1148" s="206"/>
      <c r="C1148" s="206"/>
      <c r="D1148" s="206"/>
      <c r="E1148" s="204" t="str">
        <f t="shared" si="17"/>
        <v/>
      </c>
      <c r="F1148">
        <f>SUMIF($B$11:B1148,"withdraw",$C$11:C1148)-SUMIFS($C$11:C1148,$B$11:B1148,"deposit",$D$11:D1148,"reinvestment")</f>
        <v>0</v>
      </c>
    </row>
    <row r="1149" spans="1:6" ht="29.1" customHeight="1" x14ac:dyDescent="0.25">
      <c r="A1149" s="206"/>
      <c r="B1149" s="206"/>
      <c r="C1149" s="206"/>
      <c r="D1149" s="206"/>
      <c r="E1149" s="204" t="str">
        <f t="shared" si="17"/>
        <v/>
      </c>
      <c r="F1149">
        <f>SUMIF($B$11:B1149,"withdraw",$C$11:C1149)-SUMIFS($C$11:C1149,$B$11:B1149,"deposit",$D$11:D1149,"reinvestment")</f>
        <v>0</v>
      </c>
    </row>
    <row r="1150" spans="1:6" ht="29.1" customHeight="1" x14ac:dyDescent="0.25">
      <c r="A1150" s="206"/>
      <c r="B1150" s="206"/>
      <c r="C1150" s="206"/>
      <c r="D1150" s="206"/>
      <c r="E1150" s="204" t="str">
        <f t="shared" si="17"/>
        <v/>
      </c>
      <c r="F1150">
        <f>SUMIF($B$11:B1150,"withdraw",$C$11:C1150)-SUMIFS($C$11:C1150,$B$11:B1150,"deposit",$D$11:D1150,"reinvestment")</f>
        <v>0</v>
      </c>
    </row>
    <row r="1151" spans="1:6" ht="29.1" customHeight="1" x14ac:dyDescent="0.25">
      <c r="A1151" s="206"/>
      <c r="B1151" s="206"/>
      <c r="C1151" s="206"/>
      <c r="D1151" s="206"/>
      <c r="E1151" s="204" t="str">
        <f t="shared" si="17"/>
        <v/>
      </c>
      <c r="F1151">
        <f>SUMIF($B$11:B1151,"withdraw",$C$11:C1151)-SUMIFS($C$11:C1151,$B$11:B1151,"deposit",$D$11:D1151,"reinvestment")</f>
        <v>0</v>
      </c>
    </row>
    <row r="1152" spans="1:6" ht="29.1" customHeight="1" x14ac:dyDescent="0.25">
      <c r="A1152" s="206"/>
      <c r="B1152" s="206"/>
      <c r="C1152" s="206"/>
      <c r="D1152" s="206"/>
      <c r="E1152" s="204" t="str">
        <f t="shared" si="17"/>
        <v/>
      </c>
      <c r="F1152">
        <f>SUMIF($B$11:B1152,"withdraw",$C$11:C1152)-SUMIFS($C$11:C1152,$B$11:B1152,"deposit",$D$11:D1152,"reinvestment")</f>
        <v>0</v>
      </c>
    </row>
    <row r="1153" spans="1:6" ht="29.1" customHeight="1" x14ac:dyDescent="0.25">
      <c r="A1153" s="206"/>
      <c r="B1153" s="206"/>
      <c r="C1153" s="206"/>
      <c r="D1153" s="206"/>
      <c r="E1153" s="204" t="str">
        <f t="shared" si="17"/>
        <v/>
      </c>
      <c r="F1153">
        <f>SUMIF($B$11:B1153,"withdraw",$C$11:C1153)-SUMIFS($C$11:C1153,$B$11:B1153,"deposit",$D$11:D1153,"reinvestment")</f>
        <v>0</v>
      </c>
    </row>
    <row r="1154" spans="1:6" ht="29.1" customHeight="1" x14ac:dyDescent="0.25">
      <c r="A1154" s="206"/>
      <c r="B1154" s="206"/>
      <c r="C1154" s="206"/>
      <c r="D1154" s="206"/>
      <c r="E1154" s="204" t="str">
        <f t="shared" si="17"/>
        <v/>
      </c>
      <c r="F1154">
        <f>SUMIF($B$11:B1154,"withdraw",$C$11:C1154)-SUMIFS($C$11:C1154,$B$11:B1154,"deposit",$D$11:D1154,"reinvestment")</f>
        <v>0</v>
      </c>
    </row>
    <row r="1155" spans="1:6" ht="29.1" customHeight="1" x14ac:dyDescent="0.25">
      <c r="A1155" s="206"/>
      <c r="B1155" s="206"/>
      <c r="C1155" s="206"/>
      <c r="D1155" s="206"/>
      <c r="E1155" s="204" t="str">
        <f t="shared" si="17"/>
        <v/>
      </c>
      <c r="F1155">
        <f>SUMIF($B$11:B1155,"withdraw",$C$11:C1155)-SUMIFS($C$11:C1155,$B$11:B1155,"deposit",$D$11:D1155,"reinvestment")</f>
        <v>0</v>
      </c>
    </row>
    <row r="1156" spans="1:6" ht="29.1" customHeight="1" x14ac:dyDescent="0.25">
      <c r="A1156" s="206"/>
      <c r="B1156" s="206"/>
      <c r="C1156" s="206"/>
      <c r="D1156" s="206"/>
      <c r="E1156" s="204" t="str">
        <f t="shared" si="17"/>
        <v/>
      </c>
      <c r="F1156">
        <f>SUMIF($B$11:B1156,"withdraw",$C$11:C1156)-SUMIFS($C$11:C1156,$B$11:B1156,"deposit",$D$11:D1156,"reinvestment")</f>
        <v>0</v>
      </c>
    </row>
    <row r="1157" spans="1:6" ht="29.1" customHeight="1" x14ac:dyDescent="0.25">
      <c r="A1157" s="206"/>
      <c r="B1157" s="206"/>
      <c r="C1157" s="206"/>
      <c r="D1157" s="206"/>
      <c r="E1157" s="204" t="str">
        <f t="shared" si="17"/>
        <v/>
      </c>
      <c r="F1157">
        <f>SUMIF($B$11:B1157,"withdraw",$C$11:C1157)-SUMIFS($C$11:C1157,$B$11:B1157,"deposit",$D$11:D1157,"reinvestment")</f>
        <v>0</v>
      </c>
    </row>
    <row r="1158" spans="1:6" ht="29.1" customHeight="1" x14ac:dyDescent="0.25">
      <c r="A1158" s="206"/>
      <c r="B1158" s="206"/>
      <c r="C1158" s="206"/>
      <c r="D1158" s="206"/>
      <c r="E1158" s="204" t="str">
        <f t="shared" si="17"/>
        <v/>
      </c>
      <c r="F1158">
        <f>SUMIF($B$11:B1158,"withdraw",$C$11:C1158)-SUMIFS($C$11:C1158,$B$11:B1158,"deposit",$D$11:D1158,"reinvestment")</f>
        <v>0</v>
      </c>
    </row>
    <row r="1159" spans="1:6" ht="29.1" customHeight="1" x14ac:dyDescent="0.25">
      <c r="A1159" s="206"/>
      <c r="B1159" s="206"/>
      <c r="C1159" s="206"/>
      <c r="D1159" s="206"/>
      <c r="E1159" s="204" t="str">
        <f t="shared" si="17"/>
        <v/>
      </c>
      <c r="F1159">
        <f>SUMIF($B$11:B1159,"withdraw",$C$11:C1159)-SUMIFS($C$11:C1159,$B$11:B1159,"deposit",$D$11:D1159,"reinvestment")</f>
        <v>0</v>
      </c>
    </row>
    <row r="1160" spans="1:6" ht="29.1" customHeight="1" x14ac:dyDescent="0.25">
      <c r="A1160" s="206"/>
      <c r="B1160" s="206"/>
      <c r="C1160" s="206"/>
      <c r="D1160" s="206"/>
      <c r="E1160" s="204" t="str">
        <f t="shared" si="17"/>
        <v/>
      </c>
      <c r="F1160">
        <f>SUMIF($B$11:B1160,"withdraw",$C$11:C1160)-SUMIFS($C$11:C1160,$B$11:B1160,"deposit",$D$11:D1160,"reinvestment")</f>
        <v>0</v>
      </c>
    </row>
    <row r="1161" spans="1:6" ht="29.1" customHeight="1" x14ac:dyDescent="0.25">
      <c r="A1161" s="206"/>
      <c r="B1161" s="206"/>
      <c r="C1161" s="206"/>
      <c r="D1161" s="206"/>
      <c r="E1161" s="204" t="str">
        <f t="shared" si="17"/>
        <v/>
      </c>
      <c r="F1161">
        <f>SUMIF($B$11:B1161,"withdraw",$C$11:C1161)-SUMIFS($C$11:C1161,$B$11:B1161,"deposit",$D$11:D1161,"reinvestment")</f>
        <v>0</v>
      </c>
    </row>
    <row r="1162" spans="1:6" ht="29.1" customHeight="1" x14ac:dyDescent="0.25">
      <c r="A1162" s="206"/>
      <c r="B1162" s="206"/>
      <c r="C1162" s="206"/>
      <c r="D1162" s="206"/>
      <c r="E1162" s="204" t="str">
        <f t="shared" si="17"/>
        <v/>
      </c>
      <c r="F1162">
        <f>SUMIF($B$11:B1162,"withdraw",$C$11:C1162)-SUMIFS($C$11:C1162,$B$11:B1162,"deposit",$D$11:D1162,"reinvestment")</f>
        <v>0</v>
      </c>
    </row>
    <row r="1163" spans="1:6" ht="29.1" customHeight="1" x14ac:dyDescent="0.25">
      <c r="A1163" s="206"/>
      <c r="B1163" s="206"/>
      <c r="C1163" s="206"/>
      <c r="D1163" s="206"/>
      <c r="E1163" s="204" t="str">
        <f t="shared" si="17"/>
        <v/>
      </c>
      <c r="F1163">
        <f>SUMIF($B$11:B1163,"withdraw",$C$11:C1163)-SUMIFS($C$11:C1163,$B$11:B1163,"deposit",$D$11:D1163,"reinvestment")</f>
        <v>0</v>
      </c>
    </row>
    <row r="1164" spans="1:6" ht="29.1" customHeight="1" x14ac:dyDescent="0.25">
      <c r="A1164" s="206"/>
      <c r="B1164" s="206"/>
      <c r="C1164" s="206"/>
      <c r="D1164" s="206"/>
      <c r="E1164" s="204" t="str">
        <f t="shared" si="17"/>
        <v/>
      </c>
      <c r="F1164">
        <f>SUMIF($B$11:B1164,"withdraw",$C$11:C1164)-SUMIFS($C$11:C1164,$B$11:B1164,"deposit",$D$11:D1164,"reinvestment")</f>
        <v>0</v>
      </c>
    </row>
    <row r="1165" spans="1:6" ht="29.1" customHeight="1" x14ac:dyDescent="0.25">
      <c r="A1165" s="206"/>
      <c r="B1165" s="206"/>
      <c r="C1165" s="206"/>
      <c r="D1165" s="206"/>
      <c r="E1165" s="204" t="str">
        <f t="shared" ref="E1165:E1228" si="18">IF(AND(C1165&gt;F1164,D1165="reinvestment"),"You cannot reinvest more than is withdrawn and available.","")</f>
        <v/>
      </c>
      <c r="F1165">
        <f>SUMIF($B$11:B1165,"withdraw",$C$11:C1165)-SUMIFS($C$11:C1165,$B$11:B1165,"deposit",$D$11:D1165,"reinvestment")</f>
        <v>0</v>
      </c>
    </row>
    <row r="1166" spans="1:6" ht="29.1" customHeight="1" x14ac:dyDescent="0.25">
      <c r="A1166" s="206"/>
      <c r="B1166" s="206"/>
      <c r="C1166" s="206"/>
      <c r="D1166" s="206"/>
      <c r="E1166" s="204" t="str">
        <f t="shared" si="18"/>
        <v/>
      </c>
      <c r="F1166">
        <f>SUMIF($B$11:B1166,"withdraw",$C$11:C1166)-SUMIFS($C$11:C1166,$B$11:B1166,"deposit",$D$11:D1166,"reinvestment")</f>
        <v>0</v>
      </c>
    </row>
    <row r="1167" spans="1:6" ht="29.1" customHeight="1" x14ac:dyDescent="0.25">
      <c r="A1167" s="206"/>
      <c r="B1167" s="206"/>
      <c r="C1167" s="206"/>
      <c r="D1167" s="206"/>
      <c r="E1167" s="204" t="str">
        <f t="shared" si="18"/>
        <v/>
      </c>
      <c r="F1167">
        <f>SUMIF($B$11:B1167,"withdraw",$C$11:C1167)-SUMIFS($C$11:C1167,$B$11:B1167,"deposit",$D$11:D1167,"reinvestment")</f>
        <v>0</v>
      </c>
    </row>
    <row r="1168" spans="1:6" ht="29.1" customHeight="1" x14ac:dyDescent="0.25">
      <c r="A1168" s="206"/>
      <c r="B1168" s="206"/>
      <c r="C1168" s="206"/>
      <c r="D1168" s="206"/>
      <c r="E1168" s="204" t="str">
        <f t="shared" si="18"/>
        <v/>
      </c>
      <c r="F1168">
        <f>SUMIF($B$11:B1168,"withdraw",$C$11:C1168)-SUMIFS($C$11:C1168,$B$11:B1168,"deposit",$D$11:D1168,"reinvestment")</f>
        <v>0</v>
      </c>
    </row>
    <row r="1169" spans="1:6" ht="29.1" customHeight="1" x14ac:dyDescent="0.25">
      <c r="A1169" s="206"/>
      <c r="B1169" s="206"/>
      <c r="C1169" s="206"/>
      <c r="D1169" s="206"/>
      <c r="E1169" s="204" t="str">
        <f t="shared" si="18"/>
        <v/>
      </c>
      <c r="F1169">
        <f>SUMIF($B$11:B1169,"withdraw",$C$11:C1169)-SUMIFS($C$11:C1169,$B$11:B1169,"deposit",$D$11:D1169,"reinvestment")</f>
        <v>0</v>
      </c>
    </row>
    <row r="1170" spans="1:6" ht="29.1" customHeight="1" x14ac:dyDescent="0.25">
      <c r="A1170" s="206"/>
      <c r="B1170" s="206"/>
      <c r="C1170" s="206"/>
      <c r="D1170" s="206"/>
      <c r="E1170" s="204" t="str">
        <f t="shared" si="18"/>
        <v/>
      </c>
      <c r="F1170">
        <f>SUMIF($B$11:B1170,"withdraw",$C$11:C1170)-SUMIFS($C$11:C1170,$B$11:B1170,"deposit",$D$11:D1170,"reinvestment")</f>
        <v>0</v>
      </c>
    </row>
    <row r="1171" spans="1:6" ht="29.1" customHeight="1" x14ac:dyDescent="0.25">
      <c r="A1171" s="206"/>
      <c r="B1171" s="206"/>
      <c r="C1171" s="206"/>
      <c r="D1171" s="206"/>
      <c r="E1171" s="204" t="str">
        <f t="shared" si="18"/>
        <v/>
      </c>
      <c r="F1171">
        <f>SUMIF($B$11:B1171,"withdraw",$C$11:C1171)-SUMIFS($C$11:C1171,$B$11:B1171,"deposit",$D$11:D1171,"reinvestment")</f>
        <v>0</v>
      </c>
    </row>
    <row r="1172" spans="1:6" ht="29.1" customHeight="1" x14ac:dyDescent="0.25">
      <c r="A1172" s="206"/>
      <c r="B1172" s="206"/>
      <c r="C1172" s="206"/>
      <c r="D1172" s="206"/>
      <c r="E1172" s="204" t="str">
        <f t="shared" si="18"/>
        <v/>
      </c>
      <c r="F1172">
        <f>SUMIF($B$11:B1172,"withdraw",$C$11:C1172)-SUMIFS($C$11:C1172,$B$11:B1172,"deposit",$D$11:D1172,"reinvestment")</f>
        <v>0</v>
      </c>
    </row>
    <row r="1173" spans="1:6" ht="29.1" customHeight="1" x14ac:dyDescent="0.25">
      <c r="A1173" s="206"/>
      <c r="B1173" s="206"/>
      <c r="C1173" s="206"/>
      <c r="D1173" s="206"/>
      <c r="E1173" s="204" t="str">
        <f t="shared" si="18"/>
        <v/>
      </c>
      <c r="F1173">
        <f>SUMIF($B$11:B1173,"withdraw",$C$11:C1173)-SUMIFS($C$11:C1173,$B$11:B1173,"deposit",$D$11:D1173,"reinvestment")</f>
        <v>0</v>
      </c>
    </row>
    <row r="1174" spans="1:6" ht="29.1" customHeight="1" x14ac:dyDescent="0.25">
      <c r="A1174" s="206"/>
      <c r="B1174" s="206"/>
      <c r="C1174" s="206"/>
      <c r="D1174" s="206"/>
      <c r="E1174" s="204" t="str">
        <f t="shared" si="18"/>
        <v/>
      </c>
      <c r="F1174">
        <f>SUMIF($B$11:B1174,"withdraw",$C$11:C1174)-SUMIFS($C$11:C1174,$B$11:B1174,"deposit",$D$11:D1174,"reinvestment")</f>
        <v>0</v>
      </c>
    </row>
    <row r="1175" spans="1:6" ht="29.1" customHeight="1" x14ac:dyDescent="0.25">
      <c r="A1175" s="206"/>
      <c r="B1175" s="206"/>
      <c r="C1175" s="206"/>
      <c r="D1175" s="206"/>
      <c r="E1175" s="204" t="str">
        <f t="shared" si="18"/>
        <v/>
      </c>
      <c r="F1175">
        <f>SUMIF($B$11:B1175,"withdraw",$C$11:C1175)-SUMIFS($C$11:C1175,$B$11:B1175,"deposit",$D$11:D1175,"reinvestment")</f>
        <v>0</v>
      </c>
    </row>
    <row r="1176" spans="1:6" ht="29.1" customHeight="1" x14ac:dyDescent="0.25">
      <c r="A1176" s="206"/>
      <c r="B1176" s="206"/>
      <c r="C1176" s="206"/>
      <c r="D1176" s="206"/>
      <c r="E1176" s="204" t="str">
        <f t="shared" si="18"/>
        <v/>
      </c>
      <c r="F1176">
        <f>SUMIF($B$11:B1176,"withdraw",$C$11:C1176)-SUMIFS($C$11:C1176,$B$11:B1176,"deposit",$D$11:D1176,"reinvestment")</f>
        <v>0</v>
      </c>
    </row>
    <row r="1177" spans="1:6" ht="29.1" customHeight="1" x14ac:dyDescent="0.25">
      <c r="A1177" s="206"/>
      <c r="B1177" s="206"/>
      <c r="C1177" s="206"/>
      <c r="D1177" s="206"/>
      <c r="E1177" s="204" t="str">
        <f t="shared" si="18"/>
        <v/>
      </c>
      <c r="F1177">
        <f>SUMIF($B$11:B1177,"withdraw",$C$11:C1177)-SUMIFS($C$11:C1177,$B$11:B1177,"deposit",$D$11:D1177,"reinvestment")</f>
        <v>0</v>
      </c>
    </row>
    <row r="1178" spans="1:6" ht="29.1" customHeight="1" x14ac:dyDescent="0.25">
      <c r="A1178" s="206"/>
      <c r="B1178" s="206"/>
      <c r="C1178" s="206"/>
      <c r="D1178" s="206"/>
      <c r="E1178" s="204" t="str">
        <f t="shared" si="18"/>
        <v/>
      </c>
      <c r="F1178">
        <f>SUMIF($B$11:B1178,"withdraw",$C$11:C1178)-SUMIFS($C$11:C1178,$B$11:B1178,"deposit",$D$11:D1178,"reinvestment")</f>
        <v>0</v>
      </c>
    </row>
    <row r="1179" spans="1:6" ht="29.1" customHeight="1" x14ac:dyDescent="0.25">
      <c r="A1179" s="206"/>
      <c r="B1179" s="206"/>
      <c r="C1179" s="206"/>
      <c r="D1179" s="206"/>
      <c r="E1179" s="204" t="str">
        <f t="shared" si="18"/>
        <v/>
      </c>
      <c r="F1179">
        <f>SUMIF($B$11:B1179,"withdraw",$C$11:C1179)-SUMIFS($C$11:C1179,$B$11:B1179,"deposit",$D$11:D1179,"reinvestment")</f>
        <v>0</v>
      </c>
    </row>
    <row r="1180" spans="1:6" ht="29.1" customHeight="1" x14ac:dyDescent="0.25">
      <c r="A1180" s="206"/>
      <c r="B1180" s="206"/>
      <c r="C1180" s="206"/>
      <c r="D1180" s="206"/>
      <c r="E1180" s="204" t="str">
        <f t="shared" si="18"/>
        <v/>
      </c>
      <c r="F1180">
        <f>SUMIF($B$11:B1180,"withdraw",$C$11:C1180)-SUMIFS($C$11:C1180,$B$11:B1180,"deposit",$D$11:D1180,"reinvestment")</f>
        <v>0</v>
      </c>
    </row>
    <row r="1181" spans="1:6" ht="29.1" customHeight="1" x14ac:dyDescent="0.25">
      <c r="A1181" s="206"/>
      <c r="B1181" s="206"/>
      <c r="C1181" s="206"/>
      <c r="D1181" s="206"/>
      <c r="E1181" s="204" t="str">
        <f t="shared" si="18"/>
        <v/>
      </c>
      <c r="F1181">
        <f>SUMIF($B$11:B1181,"withdraw",$C$11:C1181)-SUMIFS($C$11:C1181,$B$11:B1181,"deposit",$D$11:D1181,"reinvestment")</f>
        <v>0</v>
      </c>
    </row>
    <row r="1182" spans="1:6" ht="29.1" customHeight="1" x14ac:dyDescent="0.25">
      <c r="A1182" s="206"/>
      <c r="B1182" s="206"/>
      <c r="C1182" s="206"/>
      <c r="D1182" s="206"/>
      <c r="E1182" s="204" t="str">
        <f t="shared" si="18"/>
        <v/>
      </c>
      <c r="F1182">
        <f>SUMIF($B$11:B1182,"withdraw",$C$11:C1182)-SUMIFS($C$11:C1182,$B$11:B1182,"deposit",$D$11:D1182,"reinvestment")</f>
        <v>0</v>
      </c>
    </row>
    <row r="1183" spans="1:6" ht="29.1" customHeight="1" x14ac:dyDescent="0.25">
      <c r="A1183" s="206"/>
      <c r="B1183" s="206"/>
      <c r="C1183" s="206"/>
      <c r="D1183" s="206"/>
      <c r="E1183" s="204" t="str">
        <f t="shared" si="18"/>
        <v/>
      </c>
      <c r="F1183">
        <f>SUMIF($B$11:B1183,"withdraw",$C$11:C1183)-SUMIFS($C$11:C1183,$B$11:B1183,"deposit",$D$11:D1183,"reinvestment")</f>
        <v>0</v>
      </c>
    </row>
    <row r="1184" spans="1:6" ht="29.1" customHeight="1" x14ac:dyDescent="0.25">
      <c r="A1184" s="206"/>
      <c r="B1184" s="206"/>
      <c r="C1184" s="206"/>
      <c r="D1184" s="206"/>
      <c r="E1184" s="204" t="str">
        <f t="shared" si="18"/>
        <v/>
      </c>
      <c r="F1184">
        <f>SUMIF($B$11:B1184,"withdraw",$C$11:C1184)-SUMIFS($C$11:C1184,$B$11:B1184,"deposit",$D$11:D1184,"reinvestment")</f>
        <v>0</v>
      </c>
    </row>
    <row r="1185" spans="1:6" ht="29.1" customHeight="1" x14ac:dyDescent="0.25">
      <c r="A1185" s="206"/>
      <c r="B1185" s="206"/>
      <c r="C1185" s="206"/>
      <c r="D1185" s="206"/>
      <c r="E1185" s="204" t="str">
        <f t="shared" si="18"/>
        <v/>
      </c>
      <c r="F1185">
        <f>SUMIF($B$11:B1185,"withdraw",$C$11:C1185)-SUMIFS($C$11:C1185,$B$11:B1185,"deposit",$D$11:D1185,"reinvestment")</f>
        <v>0</v>
      </c>
    </row>
    <row r="1186" spans="1:6" ht="29.1" customHeight="1" x14ac:dyDescent="0.25">
      <c r="A1186" s="206"/>
      <c r="B1186" s="206"/>
      <c r="C1186" s="206"/>
      <c r="D1186" s="206"/>
      <c r="E1186" s="204" t="str">
        <f t="shared" si="18"/>
        <v/>
      </c>
      <c r="F1186">
        <f>SUMIF($B$11:B1186,"withdraw",$C$11:C1186)-SUMIFS($C$11:C1186,$B$11:B1186,"deposit",$D$11:D1186,"reinvestment")</f>
        <v>0</v>
      </c>
    </row>
    <row r="1187" spans="1:6" ht="29.1" customHeight="1" x14ac:dyDescent="0.25">
      <c r="A1187" s="206"/>
      <c r="B1187" s="206"/>
      <c r="C1187" s="206"/>
      <c r="D1187" s="206"/>
      <c r="E1187" s="204" t="str">
        <f t="shared" si="18"/>
        <v/>
      </c>
      <c r="F1187">
        <f>SUMIF($B$11:B1187,"withdraw",$C$11:C1187)-SUMIFS($C$11:C1187,$B$11:B1187,"deposit",$D$11:D1187,"reinvestment")</f>
        <v>0</v>
      </c>
    </row>
    <row r="1188" spans="1:6" ht="29.1" customHeight="1" x14ac:dyDescent="0.25">
      <c r="A1188" s="206"/>
      <c r="B1188" s="206"/>
      <c r="C1188" s="206"/>
      <c r="D1188" s="206"/>
      <c r="E1188" s="204" t="str">
        <f t="shared" si="18"/>
        <v/>
      </c>
      <c r="F1188">
        <f>SUMIF($B$11:B1188,"withdraw",$C$11:C1188)-SUMIFS($C$11:C1188,$B$11:B1188,"deposit",$D$11:D1188,"reinvestment")</f>
        <v>0</v>
      </c>
    </row>
    <row r="1189" spans="1:6" ht="29.1" customHeight="1" x14ac:dyDescent="0.25">
      <c r="A1189" s="206"/>
      <c r="B1189" s="206"/>
      <c r="C1189" s="206"/>
      <c r="D1189" s="206"/>
      <c r="E1189" s="204" t="str">
        <f t="shared" si="18"/>
        <v/>
      </c>
      <c r="F1189">
        <f>SUMIF($B$11:B1189,"withdraw",$C$11:C1189)-SUMIFS($C$11:C1189,$B$11:B1189,"deposit",$D$11:D1189,"reinvestment")</f>
        <v>0</v>
      </c>
    </row>
    <row r="1190" spans="1:6" ht="29.1" customHeight="1" x14ac:dyDescent="0.25">
      <c r="A1190" s="206"/>
      <c r="B1190" s="206"/>
      <c r="C1190" s="206"/>
      <c r="D1190" s="206"/>
      <c r="E1190" s="204" t="str">
        <f t="shared" si="18"/>
        <v/>
      </c>
      <c r="F1190">
        <f>SUMIF($B$11:B1190,"withdraw",$C$11:C1190)-SUMIFS($C$11:C1190,$B$11:B1190,"deposit",$D$11:D1190,"reinvestment")</f>
        <v>0</v>
      </c>
    </row>
    <row r="1191" spans="1:6" ht="29.1" customHeight="1" x14ac:dyDescent="0.25">
      <c r="A1191" s="206"/>
      <c r="B1191" s="206"/>
      <c r="C1191" s="206"/>
      <c r="D1191" s="206"/>
      <c r="E1191" s="204" t="str">
        <f t="shared" si="18"/>
        <v/>
      </c>
      <c r="F1191">
        <f>SUMIF($B$11:B1191,"withdraw",$C$11:C1191)-SUMIFS($C$11:C1191,$B$11:B1191,"deposit",$D$11:D1191,"reinvestment")</f>
        <v>0</v>
      </c>
    </row>
    <row r="1192" spans="1:6" ht="29.1" customHeight="1" x14ac:dyDescent="0.25">
      <c r="A1192" s="206"/>
      <c r="B1192" s="206"/>
      <c r="C1192" s="206"/>
      <c r="D1192" s="206"/>
      <c r="E1192" s="204" t="str">
        <f t="shared" si="18"/>
        <v/>
      </c>
      <c r="F1192">
        <f>SUMIF($B$11:B1192,"withdraw",$C$11:C1192)-SUMIFS($C$11:C1192,$B$11:B1192,"deposit",$D$11:D1192,"reinvestment")</f>
        <v>0</v>
      </c>
    </row>
    <row r="1193" spans="1:6" ht="29.1" customHeight="1" x14ac:dyDescent="0.25">
      <c r="A1193" s="206"/>
      <c r="B1193" s="206"/>
      <c r="C1193" s="206"/>
      <c r="D1193" s="206"/>
      <c r="E1193" s="204" t="str">
        <f t="shared" si="18"/>
        <v/>
      </c>
      <c r="F1193">
        <f>SUMIF($B$11:B1193,"withdraw",$C$11:C1193)-SUMIFS($C$11:C1193,$B$11:B1193,"deposit",$D$11:D1193,"reinvestment")</f>
        <v>0</v>
      </c>
    </row>
    <row r="1194" spans="1:6" ht="29.1" customHeight="1" x14ac:dyDescent="0.25">
      <c r="A1194" s="206"/>
      <c r="B1194" s="206"/>
      <c r="C1194" s="206"/>
      <c r="D1194" s="206"/>
      <c r="E1194" s="204" t="str">
        <f t="shared" si="18"/>
        <v/>
      </c>
      <c r="F1194">
        <f>SUMIF($B$11:B1194,"withdraw",$C$11:C1194)-SUMIFS($C$11:C1194,$B$11:B1194,"deposit",$D$11:D1194,"reinvestment")</f>
        <v>0</v>
      </c>
    </row>
    <row r="1195" spans="1:6" ht="29.1" customHeight="1" x14ac:dyDescent="0.25">
      <c r="A1195" s="206"/>
      <c r="B1195" s="206"/>
      <c r="C1195" s="206"/>
      <c r="D1195" s="206"/>
      <c r="E1195" s="204" t="str">
        <f t="shared" si="18"/>
        <v/>
      </c>
      <c r="F1195">
        <f>SUMIF($B$11:B1195,"withdraw",$C$11:C1195)-SUMIFS($C$11:C1195,$B$11:B1195,"deposit",$D$11:D1195,"reinvestment")</f>
        <v>0</v>
      </c>
    </row>
    <row r="1196" spans="1:6" ht="29.1" customHeight="1" x14ac:dyDescent="0.25">
      <c r="A1196" s="206"/>
      <c r="B1196" s="206"/>
      <c r="C1196" s="206"/>
      <c r="D1196" s="206"/>
      <c r="E1196" s="204" t="str">
        <f t="shared" si="18"/>
        <v/>
      </c>
      <c r="F1196">
        <f>SUMIF($B$11:B1196,"withdraw",$C$11:C1196)-SUMIFS($C$11:C1196,$B$11:B1196,"deposit",$D$11:D1196,"reinvestment")</f>
        <v>0</v>
      </c>
    </row>
    <row r="1197" spans="1:6" ht="29.1" customHeight="1" x14ac:dyDescent="0.25">
      <c r="A1197" s="206"/>
      <c r="B1197" s="206"/>
      <c r="C1197" s="206"/>
      <c r="D1197" s="206"/>
      <c r="E1197" s="204" t="str">
        <f t="shared" si="18"/>
        <v/>
      </c>
      <c r="F1197">
        <f>SUMIF($B$11:B1197,"withdraw",$C$11:C1197)-SUMIFS($C$11:C1197,$B$11:B1197,"deposit",$D$11:D1197,"reinvestment")</f>
        <v>0</v>
      </c>
    </row>
    <row r="1198" spans="1:6" ht="29.1" customHeight="1" x14ac:dyDescent="0.25">
      <c r="A1198" s="206"/>
      <c r="B1198" s="206"/>
      <c r="C1198" s="206"/>
      <c r="D1198" s="206"/>
      <c r="E1198" s="204" t="str">
        <f t="shared" si="18"/>
        <v/>
      </c>
      <c r="F1198">
        <f>SUMIF($B$11:B1198,"withdraw",$C$11:C1198)-SUMIFS($C$11:C1198,$B$11:B1198,"deposit",$D$11:D1198,"reinvestment")</f>
        <v>0</v>
      </c>
    </row>
    <row r="1199" spans="1:6" ht="29.1" customHeight="1" x14ac:dyDescent="0.25">
      <c r="A1199" s="206"/>
      <c r="B1199" s="206"/>
      <c r="C1199" s="206"/>
      <c r="D1199" s="206"/>
      <c r="E1199" s="204" t="str">
        <f t="shared" si="18"/>
        <v/>
      </c>
      <c r="F1199">
        <f>SUMIF($B$11:B1199,"withdraw",$C$11:C1199)-SUMIFS($C$11:C1199,$B$11:B1199,"deposit",$D$11:D1199,"reinvestment")</f>
        <v>0</v>
      </c>
    </row>
    <row r="1200" spans="1:6" ht="29.1" customHeight="1" x14ac:dyDescent="0.25">
      <c r="A1200" s="206"/>
      <c r="B1200" s="206"/>
      <c r="C1200" s="206"/>
      <c r="D1200" s="206"/>
      <c r="E1200" s="204" t="str">
        <f t="shared" si="18"/>
        <v/>
      </c>
      <c r="F1200">
        <f>SUMIF($B$11:B1200,"withdraw",$C$11:C1200)-SUMIFS($C$11:C1200,$B$11:B1200,"deposit",$D$11:D1200,"reinvestment")</f>
        <v>0</v>
      </c>
    </row>
    <row r="1201" spans="1:6" ht="29.1" customHeight="1" x14ac:dyDescent="0.25">
      <c r="A1201" s="206"/>
      <c r="B1201" s="206"/>
      <c r="C1201" s="206"/>
      <c r="D1201" s="206"/>
      <c r="E1201" s="204" t="str">
        <f t="shared" si="18"/>
        <v/>
      </c>
      <c r="F1201">
        <f>SUMIF($B$11:B1201,"withdraw",$C$11:C1201)-SUMIFS($C$11:C1201,$B$11:B1201,"deposit",$D$11:D1201,"reinvestment")</f>
        <v>0</v>
      </c>
    </row>
    <row r="1202" spans="1:6" ht="29.1" customHeight="1" x14ac:dyDescent="0.25">
      <c r="A1202" s="206"/>
      <c r="B1202" s="206"/>
      <c r="C1202" s="206"/>
      <c r="D1202" s="206"/>
      <c r="E1202" s="204" t="str">
        <f t="shared" si="18"/>
        <v/>
      </c>
      <c r="F1202">
        <f>SUMIF($B$11:B1202,"withdraw",$C$11:C1202)-SUMIFS($C$11:C1202,$B$11:B1202,"deposit",$D$11:D1202,"reinvestment")</f>
        <v>0</v>
      </c>
    </row>
    <row r="1203" spans="1:6" ht="29.1" customHeight="1" x14ac:dyDescent="0.25">
      <c r="A1203" s="206"/>
      <c r="B1203" s="206"/>
      <c r="C1203" s="206"/>
      <c r="D1203" s="206"/>
      <c r="E1203" s="204" t="str">
        <f t="shared" si="18"/>
        <v/>
      </c>
      <c r="F1203">
        <f>SUMIF($B$11:B1203,"withdraw",$C$11:C1203)-SUMIFS($C$11:C1203,$B$11:B1203,"deposit",$D$11:D1203,"reinvestment")</f>
        <v>0</v>
      </c>
    </row>
    <row r="1204" spans="1:6" ht="29.1" customHeight="1" x14ac:dyDescent="0.25">
      <c r="A1204" s="206"/>
      <c r="B1204" s="206"/>
      <c r="C1204" s="206"/>
      <c r="D1204" s="206"/>
      <c r="E1204" s="204" t="str">
        <f t="shared" si="18"/>
        <v/>
      </c>
      <c r="F1204">
        <f>SUMIF($B$11:B1204,"withdraw",$C$11:C1204)-SUMIFS($C$11:C1204,$B$11:B1204,"deposit",$D$11:D1204,"reinvestment")</f>
        <v>0</v>
      </c>
    </row>
    <row r="1205" spans="1:6" ht="29.1" customHeight="1" x14ac:dyDescent="0.25">
      <c r="A1205" s="206"/>
      <c r="B1205" s="206"/>
      <c r="C1205" s="206"/>
      <c r="D1205" s="206"/>
      <c r="E1205" s="204" t="str">
        <f t="shared" si="18"/>
        <v/>
      </c>
      <c r="F1205">
        <f>SUMIF($B$11:B1205,"withdraw",$C$11:C1205)-SUMIFS($C$11:C1205,$B$11:B1205,"deposit",$D$11:D1205,"reinvestment")</f>
        <v>0</v>
      </c>
    </row>
    <row r="1206" spans="1:6" ht="29.1" customHeight="1" x14ac:dyDescent="0.25">
      <c r="A1206" s="206"/>
      <c r="B1206" s="206"/>
      <c r="C1206" s="206"/>
      <c r="D1206" s="206"/>
      <c r="E1206" s="204" t="str">
        <f t="shared" si="18"/>
        <v/>
      </c>
      <c r="F1206">
        <f>SUMIF($B$11:B1206,"withdraw",$C$11:C1206)-SUMIFS($C$11:C1206,$B$11:B1206,"deposit",$D$11:D1206,"reinvestment")</f>
        <v>0</v>
      </c>
    </row>
    <row r="1207" spans="1:6" ht="29.1" customHeight="1" x14ac:dyDescent="0.25">
      <c r="A1207" s="206"/>
      <c r="B1207" s="206"/>
      <c r="C1207" s="206"/>
      <c r="D1207" s="206"/>
      <c r="E1207" s="204" t="str">
        <f t="shared" si="18"/>
        <v/>
      </c>
      <c r="F1207">
        <f>SUMIF($B$11:B1207,"withdraw",$C$11:C1207)-SUMIFS($C$11:C1207,$B$11:B1207,"deposit",$D$11:D1207,"reinvestment")</f>
        <v>0</v>
      </c>
    </row>
    <row r="1208" spans="1:6" ht="29.1" customHeight="1" x14ac:dyDescent="0.25">
      <c r="A1208" s="206"/>
      <c r="B1208" s="206"/>
      <c r="C1208" s="206"/>
      <c r="D1208" s="206"/>
      <c r="E1208" s="204" t="str">
        <f t="shared" si="18"/>
        <v/>
      </c>
      <c r="F1208">
        <f>SUMIF($B$11:B1208,"withdraw",$C$11:C1208)-SUMIFS($C$11:C1208,$B$11:B1208,"deposit",$D$11:D1208,"reinvestment")</f>
        <v>0</v>
      </c>
    </row>
    <row r="1209" spans="1:6" ht="29.1" customHeight="1" x14ac:dyDescent="0.25">
      <c r="A1209" s="206"/>
      <c r="B1209" s="206"/>
      <c r="C1209" s="206"/>
      <c r="D1209" s="206"/>
      <c r="E1209" s="204" t="str">
        <f t="shared" si="18"/>
        <v/>
      </c>
      <c r="F1209">
        <f>SUMIF($B$11:B1209,"withdraw",$C$11:C1209)-SUMIFS($C$11:C1209,$B$11:B1209,"deposit",$D$11:D1209,"reinvestment")</f>
        <v>0</v>
      </c>
    </row>
    <row r="1210" spans="1:6" ht="29.1" customHeight="1" x14ac:dyDescent="0.25">
      <c r="A1210" s="206"/>
      <c r="B1210" s="206"/>
      <c r="C1210" s="206"/>
      <c r="D1210" s="206"/>
      <c r="E1210" s="204" t="str">
        <f t="shared" si="18"/>
        <v/>
      </c>
      <c r="F1210">
        <f>SUMIF($B$11:B1210,"withdraw",$C$11:C1210)-SUMIFS($C$11:C1210,$B$11:B1210,"deposit",$D$11:D1210,"reinvestment")</f>
        <v>0</v>
      </c>
    </row>
    <row r="1211" spans="1:6" ht="29.1" customHeight="1" x14ac:dyDescent="0.25">
      <c r="A1211" s="206"/>
      <c r="B1211" s="206"/>
      <c r="C1211" s="206"/>
      <c r="D1211" s="206"/>
      <c r="E1211" s="204" t="str">
        <f t="shared" si="18"/>
        <v/>
      </c>
      <c r="F1211">
        <f>SUMIF($B$11:B1211,"withdraw",$C$11:C1211)-SUMIFS($C$11:C1211,$B$11:B1211,"deposit",$D$11:D1211,"reinvestment")</f>
        <v>0</v>
      </c>
    </row>
    <row r="1212" spans="1:6" ht="29.1" customHeight="1" x14ac:dyDescent="0.25">
      <c r="A1212" s="206"/>
      <c r="B1212" s="206"/>
      <c r="C1212" s="206"/>
      <c r="D1212" s="206"/>
      <c r="E1212" s="204" t="str">
        <f t="shared" si="18"/>
        <v/>
      </c>
      <c r="F1212">
        <f>SUMIF($B$11:B1212,"withdraw",$C$11:C1212)-SUMIFS($C$11:C1212,$B$11:B1212,"deposit",$D$11:D1212,"reinvestment")</f>
        <v>0</v>
      </c>
    </row>
    <row r="1213" spans="1:6" ht="29.1" customHeight="1" x14ac:dyDescent="0.25">
      <c r="A1213" s="206"/>
      <c r="B1213" s="206"/>
      <c r="C1213" s="206"/>
      <c r="D1213" s="206"/>
      <c r="E1213" s="204" t="str">
        <f t="shared" si="18"/>
        <v/>
      </c>
      <c r="F1213">
        <f>SUMIF($B$11:B1213,"withdraw",$C$11:C1213)-SUMIFS($C$11:C1213,$B$11:B1213,"deposit",$D$11:D1213,"reinvestment")</f>
        <v>0</v>
      </c>
    </row>
    <row r="1214" spans="1:6" ht="29.1" customHeight="1" x14ac:dyDescent="0.25">
      <c r="A1214" s="206"/>
      <c r="B1214" s="206"/>
      <c r="C1214" s="206"/>
      <c r="D1214" s="206"/>
      <c r="E1214" s="204" t="str">
        <f t="shared" si="18"/>
        <v/>
      </c>
      <c r="F1214">
        <f>SUMIF($B$11:B1214,"withdraw",$C$11:C1214)-SUMIFS($C$11:C1214,$B$11:B1214,"deposit",$D$11:D1214,"reinvestment")</f>
        <v>0</v>
      </c>
    </row>
    <row r="1215" spans="1:6" ht="29.1" customHeight="1" x14ac:dyDescent="0.25">
      <c r="A1215" s="206"/>
      <c r="B1215" s="206"/>
      <c r="C1215" s="206"/>
      <c r="D1215" s="206"/>
      <c r="E1215" s="204" t="str">
        <f t="shared" si="18"/>
        <v/>
      </c>
      <c r="F1215">
        <f>SUMIF($B$11:B1215,"withdraw",$C$11:C1215)-SUMIFS($C$11:C1215,$B$11:B1215,"deposit",$D$11:D1215,"reinvestment")</f>
        <v>0</v>
      </c>
    </row>
    <row r="1216" spans="1:6" ht="29.1" customHeight="1" x14ac:dyDescent="0.25">
      <c r="A1216" s="206"/>
      <c r="B1216" s="206"/>
      <c r="C1216" s="206"/>
      <c r="D1216" s="206"/>
      <c r="E1216" s="204" t="str">
        <f t="shared" si="18"/>
        <v/>
      </c>
      <c r="F1216">
        <f>SUMIF($B$11:B1216,"withdraw",$C$11:C1216)-SUMIFS($C$11:C1216,$B$11:B1216,"deposit",$D$11:D1216,"reinvestment")</f>
        <v>0</v>
      </c>
    </row>
    <row r="1217" spans="1:6" ht="29.1" customHeight="1" x14ac:dyDescent="0.25">
      <c r="A1217" s="206"/>
      <c r="B1217" s="206"/>
      <c r="C1217" s="206"/>
      <c r="D1217" s="206"/>
      <c r="E1217" s="204" t="str">
        <f t="shared" si="18"/>
        <v/>
      </c>
      <c r="F1217">
        <f>SUMIF($B$11:B1217,"withdraw",$C$11:C1217)-SUMIFS($C$11:C1217,$B$11:B1217,"deposit",$D$11:D1217,"reinvestment")</f>
        <v>0</v>
      </c>
    </row>
    <row r="1218" spans="1:6" ht="29.1" customHeight="1" x14ac:dyDescent="0.25">
      <c r="A1218" s="206"/>
      <c r="B1218" s="206"/>
      <c r="C1218" s="206"/>
      <c r="D1218" s="206"/>
      <c r="E1218" s="204" t="str">
        <f t="shared" si="18"/>
        <v/>
      </c>
      <c r="F1218">
        <f>SUMIF($B$11:B1218,"withdraw",$C$11:C1218)-SUMIFS($C$11:C1218,$B$11:B1218,"deposit",$D$11:D1218,"reinvestment")</f>
        <v>0</v>
      </c>
    </row>
    <row r="1219" spans="1:6" ht="29.1" customHeight="1" x14ac:dyDescent="0.25">
      <c r="A1219" s="206"/>
      <c r="B1219" s="206"/>
      <c r="C1219" s="206"/>
      <c r="D1219" s="206"/>
      <c r="E1219" s="204" t="str">
        <f t="shared" si="18"/>
        <v/>
      </c>
      <c r="F1219">
        <f>SUMIF($B$11:B1219,"withdraw",$C$11:C1219)-SUMIFS($C$11:C1219,$B$11:B1219,"deposit",$D$11:D1219,"reinvestment")</f>
        <v>0</v>
      </c>
    </row>
    <row r="1220" spans="1:6" ht="29.1" customHeight="1" x14ac:dyDescent="0.25">
      <c r="A1220" s="206"/>
      <c r="B1220" s="206"/>
      <c r="C1220" s="206"/>
      <c r="D1220" s="206"/>
      <c r="E1220" s="204" t="str">
        <f t="shared" si="18"/>
        <v/>
      </c>
      <c r="F1220">
        <f>SUMIF($B$11:B1220,"withdraw",$C$11:C1220)-SUMIFS($C$11:C1220,$B$11:B1220,"deposit",$D$11:D1220,"reinvestment")</f>
        <v>0</v>
      </c>
    </row>
    <row r="1221" spans="1:6" ht="29.1" customHeight="1" x14ac:dyDescent="0.25">
      <c r="A1221" s="206"/>
      <c r="B1221" s="206"/>
      <c r="C1221" s="206"/>
      <c r="D1221" s="206"/>
      <c r="E1221" s="204" t="str">
        <f t="shared" si="18"/>
        <v/>
      </c>
      <c r="F1221">
        <f>SUMIF($B$11:B1221,"withdraw",$C$11:C1221)-SUMIFS($C$11:C1221,$B$11:B1221,"deposit",$D$11:D1221,"reinvestment")</f>
        <v>0</v>
      </c>
    </row>
    <row r="1222" spans="1:6" ht="29.1" customHeight="1" x14ac:dyDescent="0.25">
      <c r="A1222" s="206"/>
      <c r="B1222" s="206"/>
      <c r="C1222" s="206"/>
      <c r="D1222" s="206"/>
      <c r="E1222" s="204" t="str">
        <f t="shared" si="18"/>
        <v/>
      </c>
      <c r="F1222">
        <f>SUMIF($B$11:B1222,"withdraw",$C$11:C1222)-SUMIFS($C$11:C1222,$B$11:B1222,"deposit",$D$11:D1222,"reinvestment")</f>
        <v>0</v>
      </c>
    </row>
    <row r="1223" spans="1:6" ht="29.1" customHeight="1" x14ac:dyDescent="0.25">
      <c r="A1223" s="206"/>
      <c r="B1223" s="206"/>
      <c r="C1223" s="206"/>
      <c r="D1223" s="206"/>
      <c r="E1223" s="204" t="str">
        <f t="shared" si="18"/>
        <v/>
      </c>
      <c r="F1223">
        <f>SUMIF($B$11:B1223,"withdraw",$C$11:C1223)-SUMIFS($C$11:C1223,$B$11:B1223,"deposit",$D$11:D1223,"reinvestment")</f>
        <v>0</v>
      </c>
    </row>
    <row r="1224" spans="1:6" ht="29.1" customHeight="1" x14ac:dyDescent="0.25">
      <c r="A1224" s="206"/>
      <c r="B1224" s="206"/>
      <c r="C1224" s="206"/>
      <c r="D1224" s="206"/>
      <c r="E1224" s="204" t="str">
        <f t="shared" si="18"/>
        <v/>
      </c>
      <c r="F1224">
        <f>SUMIF($B$11:B1224,"withdraw",$C$11:C1224)-SUMIFS($C$11:C1224,$B$11:B1224,"deposit",$D$11:D1224,"reinvestment")</f>
        <v>0</v>
      </c>
    </row>
    <row r="1225" spans="1:6" ht="29.1" customHeight="1" x14ac:dyDescent="0.25">
      <c r="A1225" s="206"/>
      <c r="B1225" s="206"/>
      <c r="C1225" s="206"/>
      <c r="D1225" s="206"/>
      <c r="E1225" s="204" t="str">
        <f t="shared" si="18"/>
        <v/>
      </c>
      <c r="F1225">
        <f>SUMIF($B$11:B1225,"withdraw",$C$11:C1225)-SUMIFS($C$11:C1225,$B$11:B1225,"deposit",$D$11:D1225,"reinvestment")</f>
        <v>0</v>
      </c>
    </row>
    <row r="1226" spans="1:6" ht="29.1" customHeight="1" x14ac:dyDescent="0.25">
      <c r="A1226" s="206"/>
      <c r="B1226" s="206"/>
      <c r="C1226" s="206"/>
      <c r="D1226" s="206"/>
      <c r="E1226" s="204" t="str">
        <f t="shared" si="18"/>
        <v/>
      </c>
      <c r="F1226">
        <f>SUMIF($B$11:B1226,"withdraw",$C$11:C1226)-SUMIFS($C$11:C1226,$B$11:B1226,"deposit",$D$11:D1226,"reinvestment")</f>
        <v>0</v>
      </c>
    </row>
    <row r="1227" spans="1:6" ht="29.1" customHeight="1" x14ac:dyDescent="0.25">
      <c r="A1227" s="206"/>
      <c r="B1227" s="206"/>
      <c r="C1227" s="206"/>
      <c r="D1227" s="206"/>
      <c r="E1227" s="204" t="str">
        <f t="shared" si="18"/>
        <v/>
      </c>
      <c r="F1227">
        <f>SUMIF($B$11:B1227,"withdraw",$C$11:C1227)-SUMIFS($C$11:C1227,$B$11:B1227,"deposit",$D$11:D1227,"reinvestment")</f>
        <v>0</v>
      </c>
    </row>
    <row r="1228" spans="1:6" ht="29.1" customHeight="1" x14ac:dyDescent="0.25">
      <c r="A1228" s="206"/>
      <c r="B1228" s="206"/>
      <c r="C1228" s="206"/>
      <c r="D1228" s="206"/>
      <c r="E1228" s="204" t="str">
        <f t="shared" si="18"/>
        <v/>
      </c>
      <c r="F1228">
        <f>SUMIF($B$11:B1228,"withdraw",$C$11:C1228)-SUMIFS($C$11:C1228,$B$11:B1228,"deposit",$D$11:D1228,"reinvestment")</f>
        <v>0</v>
      </c>
    </row>
    <row r="1229" spans="1:6" ht="29.1" customHeight="1" x14ac:dyDescent="0.25">
      <c r="A1229" s="206"/>
      <c r="B1229" s="206"/>
      <c r="C1229" s="206"/>
      <c r="D1229" s="206"/>
      <c r="E1229" s="204" t="str">
        <f t="shared" ref="E1229:E1292" si="19">IF(AND(C1229&gt;F1228,D1229="reinvestment"),"You cannot reinvest more than is withdrawn and available.","")</f>
        <v/>
      </c>
      <c r="F1229">
        <f>SUMIF($B$11:B1229,"withdraw",$C$11:C1229)-SUMIFS($C$11:C1229,$B$11:B1229,"deposit",$D$11:D1229,"reinvestment")</f>
        <v>0</v>
      </c>
    </row>
    <row r="1230" spans="1:6" ht="29.1" customHeight="1" x14ac:dyDescent="0.25">
      <c r="A1230" s="206"/>
      <c r="B1230" s="206"/>
      <c r="C1230" s="206"/>
      <c r="D1230" s="206"/>
      <c r="E1230" s="204" t="str">
        <f t="shared" si="19"/>
        <v/>
      </c>
      <c r="F1230">
        <f>SUMIF($B$11:B1230,"withdraw",$C$11:C1230)-SUMIFS($C$11:C1230,$B$11:B1230,"deposit",$D$11:D1230,"reinvestment")</f>
        <v>0</v>
      </c>
    </row>
    <row r="1231" spans="1:6" ht="29.1" customHeight="1" x14ac:dyDescent="0.25">
      <c r="A1231" s="206"/>
      <c r="B1231" s="206"/>
      <c r="C1231" s="206"/>
      <c r="D1231" s="206"/>
      <c r="E1231" s="204" t="str">
        <f t="shared" si="19"/>
        <v/>
      </c>
      <c r="F1231">
        <f>SUMIF($B$11:B1231,"withdraw",$C$11:C1231)-SUMIFS($C$11:C1231,$B$11:B1231,"deposit",$D$11:D1231,"reinvestment")</f>
        <v>0</v>
      </c>
    </row>
    <row r="1232" spans="1:6" ht="29.1" customHeight="1" x14ac:dyDescent="0.25">
      <c r="A1232" s="206"/>
      <c r="B1232" s="206"/>
      <c r="C1232" s="206"/>
      <c r="D1232" s="206"/>
      <c r="E1232" s="204" t="str">
        <f t="shared" si="19"/>
        <v/>
      </c>
      <c r="F1232">
        <f>SUMIF($B$11:B1232,"withdraw",$C$11:C1232)-SUMIFS($C$11:C1232,$B$11:B1232,"deposit",$D$11:D1232,"reinvestment")</f>
        <v>0</v>
      </c>
    </row>
    <row r="1233" spans="1:6" ht="29.1" customHeight="1" x14ac:dyDescent="0.25">
      <c r="A1233" s="206"/>
      <c r="B1233" s="206"/>
      <c r="C1233" s="206"/>
      <c r="D1233" s="206"/>
      <c r="E1233" s="204" t="str">
        <f t="shared" si="19"/>
        <v/>
      </c>
      <c r="F1233">
        <f>SUMIF($B$11:B1233,"withdraw",$C$11:C1233)-SUMIFS($C$11:C1233,$B$11:B1233,"deposit",$D$11:D1233,"reinvestment")</f>
        <v>0</v>
      </c>
    </row>
    <row r="1234" spans="1:6" ht="29.1" customHeight="1" x14ac:dyDescent="0.25">
      <c r="A1234" s="206"/>
      <c r="B1234" s="206"/>
      <c r="C1234" s="206"/>
      <c r="D1234" s="206"/>
      <c r="E1234" s="204" t="str">
        <f t="shared" si="19"/>
        <v/>
      </c>
      <c r="F1234">
        <f>SUMIF($B$11:B1234,"withdraw",$C$11:C1234)-SUMIFS($C$11:C1234,$B$11:B1234,"deposit",$D$11:D1234,"reinvestment")</f>
        <v>0</v>
      </c>
    </row>
    <row r="1235" spans="1:6" ht="29.1" customHeight="1" x14ac:dyDescent="0.25">
      <c r="A1235" s="206"/>
      <c r="B1235" s="206"/>
      <c r="C1235" s="206"/>
      <c r="D1235" s="206"/>
      <c r="E1235" s="204" t="str">
        <f t="shared" si="19"/>
        <v/>
      </c>
      <c r="F1235">
        <f>SUMIF($B$11:B1235,"withdraw",$C$11:C1235)-SUMIFS($C$11:C1235,$B$11:B1235,"deposit",$D$11:D1235,"reinvestment")</f>
        <v>0</v>
      </c>
    </row>
    <row r="1236" spans="1:6" ht="29.1" customHeight="1" x14ac:dyDescent="0.25">
      <c r="A1236" s="206"/>
      <c r="B1236" s="206"/>
      <c r="C1236" s="206"/>
      <c r="D1236" s="206"/>
      <c r="E1236" s="204" t="str">
        <f t="shared" si="19"/>
        <v/>
      </c>
      <c r="F1236">
        <f>SUMIF($B$11:B1236,"withdraw",$C$11:C1236)-SUMIFS($C$11:C1236,$B$11:B1236,"deposit",$D$11:D1236,"reinvestment")</f>
        <v>0</v>
      </c>
    </row>
    <row r="1237" spans="1:6" ht="29.1" customHeight="1" x14ac:dyDescent="0.25">
      <c r="A1237" s="206"/>
      <c r="B1237" s="206"/>
      <c r="C1237" s="206"/>
      <c r="D1237" s="206"/>
      <c r="E1237" s="204" t="str">
        <f t="shared" si="19"/>
        <v/>
      </c>
      <c r="F1237">
        <f>SUMIF($B$11:B1237,"withdraw",$C$11:C1237)-SUMIFS($C$11:C1237,$B$11:B1237,"deposit",$D$11:D1237,"reinvestment")</f>
        <v>0</v>
      </c>
    </row>
    <row r="1238" spans="1:6" ht="29.1" customHeight="1" x14ac:dyDescent="0.25">
      <c r="A1238" s="206"/>
      <c r="B1238" s="206"/>
      <c r="C1238" s="206"/>
      <c r="D1238" s="206"/>
      <c r="E1238" s="204" t="str">
        <f t="shared" si="19"/>
        <v/>
      </c>
      <c r="F1238">
        <f>SUMIF($B$11:B1238,"withdraw",$C$11:C1238)-SUMIFS($C$11:C1238,$B$11:B1238,"deposit",$D$11:D1238,"reinvestment")</f>
        <v>0</v>
      </c>
    </row>
    <row r="1239" spans="1:6" ht="29.1" customHeight="1" x14ac:dyDescent="0.25">
      <c r="A1239" s="206"/>
      <c r="B1239" s="206"/>
      <c r="C1239" s="206"/>
      <c r="D1239" s="206"/>
      <c r="E1239" s="204" t="str">
        <f t="shared" si="19"/>
        <v/>
      </c>
      <c r="F1239">
        <f>SUMIF($B$11:B1239,"withdraw",$C$11:C1239)-SUMIFS($C$11:C1239,$B$11:B1239,"deposit",$D$11:D1239,"reinvestment")</f>
        <v>0</v>
      </c>
    </row>
    <row r="1240" spans="1:6" ht="29.1" customHeight="1" x14ac:dyDescent="0.25">
      <c r="A1240" s="206"/>
      <c r="B1240" s="206"/>
      <c r="C1240" s="206"/>
      <c r="D1240" s="206"/>
      <c r="E1240" s="204" t="str">
        <f t="shared" si="19"/>
        <v/>
      </c>
      <c r="F1240">
        <f>SUMIF($B$11:B1240,"withdraw",$C$11:C1240)-SUMIFS($C$11:C1240,$B$11:B1240,"deposit",$D$11:D1240,"reinvestment")</f>
        <v>0</v>
      </c>
    </row>
    <row r="1241" spans="1:6" ht="29.1" customHeight="1" x14ac:dyDescent="0.25">
      <c r="A1241" s="206"/>
      <c r="B1241" s="206"/>
      <c r="C1241" s="206"/>
      <c r="D1241" s="206"/>
      <c r="E1241" s="204" t="str">
        <f t="shared" si="19"/>
        <v/>
      </c>
      <c r="F1241">
        <f>SUMIF($B$11:B1241,"withdraw",$C$11:C1241)-SUMIFS($C$11:C1241,$B$11:B1241,"deposit",$D$11:D1241,"reinvestment")</f>
        <v>0</v>
      </c>
    </row>
    <row r="1242" spans="1:6" ht="29.1" customHeight="1" x14ac:dyDescent="0.25">
      <c r="A1242" s="206"/>
      <c r="B1242" s="206"/>
      <c r="C1242" s="206"/>
      <c r="D1242" s="206"/>
      <c r="E1242" s="204" t="str">
        <f t="shared" si="19"/>
        <v/>
      </c>
      <c r="F1242">
        <f>SUMIF($B$11:B1242,"withdraw",$C$11:C1242)-SUMIFS($C$11:C1242,$B$11:B1242,"deposit",$D$11:D1242,"reinvestment")</f>
        <v>0</v>
      </c>
    </row>
    <row r="1243" spans="1:6" ht="29.1" customHeight="1" x14ac:dyDescent="0.25">
      <c r="A1243" s="206"/>
      <c r="B1243" s="206"/>
      <c r="C1243" s="206"/>
      <c r="D1243" s="206"/>
      <c r="E1243" s="204" t="str">
        <f t="shared" si="19"/>
        <v/>
      </c>
      <c r="F1243">
        <f>SUMIF($B$11:B1243,"withdraw",$C$11:C1243)-SUMIFS($C$11:C1243,$B$11:B1243,"deposit",$D$11:D1243,"reinvestment")</f>
        <v>0</v>
      </c>
    </row>
    <row r="1244" spans="1:6" ht="29.1" customHeight="1" x14ac:dyDescent="0.25">
      <c r="A1244" s="206"/>
      <c r="B1244" s="206"/>
      <c r="C1244" s="206"/>
      <c r="D1244" s="206"/>
      <c r="E1244" s="204" t="str">
        <f t="shared" si="19"/>
        <v/>
      </c>
      <c r="F1244">
        <f>SUMIF($B$11:B1244,"withdraw",$C$11:C1244)-SUMIFS($C$11:C1244,$B$11:B1244,"deposit",$D$11:D1244,"reinvestment")</f>
        <v>0</v>
      </c>
    </row>
    <row r="1245" spans="1:6" ht="29.1" customHeight="1" x14ac:dyDescent="0.25">
      <c r="A1245" s="206"/>
      <c r="B1245" s="206"/>
      <c r="C1245" s="206"/>
      <c r="D1245" s="206"/>
      <c r="E1245" s="204" t="str">
        <f t="shared" si="19"/>
        <v/>
      </c>
      <c r="F1245">
        <f>SUMIF($B$11:B1245,"withdraw",$C$11:C1245)-SUMIFS($C$11:C1245,$B$11:B1245,"deposit",$D$11:D1245,"reinvestment")</f>
        <v>0</v>
      </c>
    </row>
    <row r="1246" spans="1:6" ht="29.1" customHeight="1" x14ac:dyDescent="0.25">
      <c r="A1246" s="206"/>
      <c r="B1246" s="206"/>
      <c r="C1246" s="206"/>
      <c r="D1246" s="206"/>
      <c r="E1246" s="204" t="str">
        <f t="shared" si="19"/>
        <v/>
      </c>
      <c r="F1246">
        <f>SUMIF($B$11:B1246,"withdraw",$C$11:C1246)-SUMIFS($C$11:C1246,$B$11:B1246,"deposit",$D$11:D1246,"reinvestment")</f>
        <v>0</v>
      </c>
    </row>
    <row r="1247" spans="1:6" ht="29.1" customHeight="1" x14ac:dyDescent="0.25">
      <c r="A1247" s="206"/>
      <c r="B1247" s="206"/>
      <c r="C1247" s="206"/>
      <c r="D1247" s="206"/>
      <c r="E1247" s="204" t="str">
        <f t="shared" si="19"/>
        <v/>
      </c>
      <c r="F1247">
        <f>SUMIF($B$11:B1247,"withdraw",$C$11:C1247)-SUMIFS($C$11:C1247,$B$11:B1247,"deposit",$D$11:D1247,"reinvestment")</f>
        <v>0</v>
      </c>
    </row>
    <row r="1248" spans="1:6" ht="29.1" customHeight="1" x14ac:dyDescent="0.25">
      <c r="A1248" s="206"/>
      <c r="B1248" s="206"/>
      <c r="C1248" s="206"/>
      <c r="D1248" s="206"/>
      <c r="E1248" s="204" t="str">
        <f t="shared" si="19"/>
        <v/>
      </c>
      <c r="F1248">
        <f>SUMIF($B$11:B1248,"withdraw",$C$11:C1248)-SUMIFS($C$11:C1248,$B$11:B1248,"deposit",$D$11:D1248,"reinvestment")</f>
        <v>0</v>
      </c>
    </row>
    <row r="1249" spans="1:6" ht="29.1" customHeight="1" x14ac:dyDescent="0.25">
      <c r="A1249" s="206"/>
      <c r="B1249" s="206"/>
      <c r="C1249" s="206"/>
      <c r="D1249" s="206"/>
      <c r="E1249" s="204" t="str">
        <f t="shared" si="19"/>
        <v/>
      </c>
      <c r="F1249">
        <f>SUMIF($B$11:B1249,"withdraw",$C$11:C1249)-SUMIFS($C$11:C1249,$B$11:B1249,"deposit",$D$11:D1249,"reinvestment")</f>
        <v>0</v>
      </c>
    </row>
    <row r="1250" spans="1:6" ht="29.1" customHeight="1" x14ac:dyDescent="0.25">
      <c r="A1250" s="206"/>
      <c r="B1250" s="206"/>
      <c r="C1250" s="206"/>
      <c r="D1250" s="206"/>
      <c r="E1250" s="204" t="str">
        <f t="shared" si="19"/>
        <v/>
      </c>
      <c r="F1250">
        <f>SUMIF($B$11:B1250,"withdraw",$C$11:C1250)-SUMIFS($C$11:C1250,$B$11:B1250,"deposit",$D$11:D1250,"reinvestment")</f>
        <v>0</v>
      </c>
    </row>
    <row r="1251" spans="1:6" ht="29.1" customHeight="1" x14ac:dyDescent="0.25">
      <c r="A1251" s="206"/>
      <c r="B1251" s="206"/>
      <c r="C1251" s="206"/>
      <c r="D1251" s="206"/>
      <c r="E1251" s="204" t="str">
        <f t="shared" si="19"/>
        <v/>
      </c>
      <c r="F1251">
        <f>SUMIF($B$11:B1251,"withdraw",$C$11:C1251)-SUMIFS($C$11:C1251,$B$11:B1251,"deposit",$D$11:D1251,"reinvestment")</f>
        <v>0</v>
      </c>
    </row>
    <row r="1252" spans="1:6" ht="29.1" customHeight="1" x14ac:dyDescent="0.25">
      <c r="A1252" s="206"/>
      <c r="B1252" s="206"/>
      <c r="C1252" s="206"/>
      <c r="D1252" s="206"/>
      <c r="E1252" s="204" t="str">
        <f t="shared" si="19"/>
        <v/>
      </c>
      <c r="F1252">
        <f>SUMIF($B$11:B1252,"withdraw",$C$11:C1252)-SUMIFS($C$11:C1252,$B$11:B1252,"deposit",$D$11:D1252,"reinvestment")</f>
        <v>0</v>
      </c>
    </row>
    <row r="1253" spans="1:6" ht="29.1" customHeight="1" x14ac:dyDescent="0.25">
      <c r="A1253" s="206"/>
      <c r="B1253" s="206"/>
      <c r="C1253" s="206"/>
      <c r="D1253" s="206"/>
      <c r="E1253" s="204" t="str">
        <f t="shared" si="19"/>
        <v/>
      </c>
      <c r="F1253">
        <f>SUMIF($B$11:B1253,"withdraw",$C$11:C1253)-SUMIFS($C$11:C1253,$B$11:B1253,"deposit",$D$11:D1253,"reinvestment")</f>
        <v>0</v>
      </c>
    </row>
    <row r="1254" spans="1:6" ht="29.1" customHeight="1" x14ac:dyDescent="0.25">
      <c r="A1254" s="206"/>
      <c r="B1254" s="206"/>
      <c r="C1254" s="206"/>
      <c r="D1254" s="206"/>
      <c r="E1254" s="204" t="str">
        <f t="shared" si="19"/>
        <v/>
      </c>
      <c r="F1254">
        <f>SUMIF($B$11:B1254,"withdraw",$C$11:C1254)-SUMIFS($C$11:C1254,$B$11:B1254,"deposit",$D$11:D1254,"reinvestment")</f>
        <v>0</v>
      </c>
    </row>
    <row r="1255" spans="1:6" ht="29.1" customHeight="1" x14ac:dyDescent="0.25">
      <c r="A1255" s="206"/>
      <c r="B1255" s="206"/>
      <c r="C1255" s="206"/>
      <c r="D1255" s="206"/>
      <c r="E1255" s="204" t="str">
        <f t="shared" si="19"/>
        <v/>
      </c>
      <c r="F1255">
        <f>SUMIF($B$11:B1255,"withdraw",$C$11:C1255)-SUMIFS($C$11:C1255,$B$11:B1255,"deposit",$D$11:D1255,"reinvestment")</f>
        <v>0</v>
      </c>
    </row>
    <row r="1256" spans="1:6" ht="29.1" customHeight="1" x14ac:dyDescent="0.25">
      <c r="A1256" s="206"/>
      <c r="B1256" s="206"/>
      <c r="C1256" s="206"/>
      <c r="D1256" s="206"/>
      <c r="E1256" s="204" t="str">
        <f t="shared" si="19"/>
        <v/>
      </c>
      <c r="F1256">
        <f>SUMIF($B$11:B1256,"withdraw",$C$11:C1256)-SUMIFS($C$11:C1256,$B$11:B1256,"deposit",$D$11:D1256,"reinvestment")</f>
        <v>0</v>
      </c>
    </row>
    <row r="1257" spans="1:6" ht="29.1" customHeight="1" x14ac:dyDescent="0.25">
      <c r="A1257" s="206"/>
      <c r="B1257" s="206"/>
      <c r="C1257" s="206"/>
      <c r="D1257" s="206"/>
      <c r="E1257" s="204" t="str">
        <f t="shared" si="19"/>
        <v/>
      </c>
      <c r="F1257">
        <f>SUMIF($B$11:B1257,"withdraw",$C$11:C1257)-SUMIFS($C$11:C1257,$B$11:B1257,"deposit",$D$11:D1257,"reinvestment")</f>
        <v>0</v>
      </c>
    </row>
    <row r="1258" spans="1:6" ht="29.1" customHeight="1" x14ac:dyDescent="0.25">
      <c r="A1258" s="206"/>
      <c r="B1258" s="206"/>
      <c r="C1258" s="206"/>
      <c r="D1258" s="206"/>
      <c r="E1258" s="204" t="str">
        <f t="shared" si="19"/>
        <v/>
      </c>
      <c r="F1258">
        <f>SUMIF($B$11:B1258,"withdraw",$C$11:C1258)-SUMIFS($C$11:C1258,$B$11:B1258,"deposit",$D$11:D1258,"reinvestment")</f>
        <v>0</v>
      </c>
    </row>
    <row r="1259" spans="1:6" ht="29.1" customHeight="1" x14ac:dyDescent="0.25">
      <c r="A1259" s="206"/>
      <c r="B1259" s="206"/>
      <c r="C1259" s="206"/>
      <c r="D1259" s="206"/>
      <c r="E1259" s="204" t="str">
        <f t="shared" si="19"/>
        <v/>
      </c>
      <c r="F1259">
        <f>SUMIF($B$11:B1259,"withdraw",$C$11:C1259)-SUMIFS($C$11:C1259,$B$11:B1259,"deposit",$D$11:D1259,"reinvestment")</f>
        <v>0</v>
      </c>
    </row>
    <row r="1260" spans="1:6" ht="29.1" customHeight="1" x14ac:dyDescent="0.25">
      <c r="A1260" s="206"/>
      <c r="B1260" s="206"/>
      <c r="C1260" s="206"/>
      <c r="D1260" s="206"/>
      <c r="E1260" s="204" t="str">
        <f t="shared" si="19"/>
        <v/>
      </c>
      <c r="F1260">
        <f>SUMIF($B$11:B1260,"withdraw",$C$11:C1260)-SUMIFS($C$11:C1260,$B$11:B1260,"deposit",$D$11:D1260,"reinvestment")</f>
        <v>0</v>
      </c>
    </row>
    <row r="1261" spans="1:6" ht="29.1" customHeight="1" x14ac:dyDescent="0.25">
      <c r="A1261" s="206"/>
      <c r="B1261" s="206"/>
      <c r="C1261" s="206"/>
      <c r="D1261" s="206"/>
      <c r="E1261" s="204" t="str">
        <f t="shared" si="19"/>
        <v/>
      </c>
      <c r="F1261">
        <f>SUMIF($B$11:B1261,"withdraw",$C$11:C1261)-SUMIFS($C$11:C1261,$B$11:B1261,"deposit",$D$11:D1261,"reinvestment")</f>
        <v>0</v>
      </c>
    </row>
    <row r="1262" spans="1:6" ht="29.1" customHeight="1" x14ac:dyDescent="0.25">
      <c r="A1262" s="206"/>
      <c r="B1262" s="206"/>
      <c r="C1262" s="206"/>
      <c r="D1262" s="206"/>
      <c r="E1262" s="204" t="str">
        <f t="shared" si="19"/>
        <v/>
      </c>
      <c r="F1262">
        <f>SUMIF($B$11:B1262,"withdraw",$C$11:C1262)-SUMIFS($C$11:C1262,$B$11:B1262,"deposit",$D$11:D1262,"reinvestment")</f>
        <v>0</v>
      </c>
    </row>
    <row r="1263" spans="1:6" ht="29.1" customHeight="1" x14ac:dyDescent="0.25">
      <c r="A1263" s="206"/>
      <c r="B1263" s="206"/>
      <c r="C1263" s="206"/>
      <c r="D1263" s="206"/>
      <c r="E1263" s="204" t="str">
        <f t="shared" si="19"/>
        <v/>
      </c>
      <c r="F1263">
        <f>SUMIF($B$11:B1263,"withdraw",$C$11:C1263)-SUMIFS($C$11:C1263,$B$11:B1263,"deposit",$D$11:D1263,"reinvestment")</f>
        <v>0</v>
      </c>
    </row>
    <row r="1264" spans="1:6" ht="29.1" customHeight="1" x14ac:dyDescent="0.25">
      <c r="A1264" s="206"/>
      <c r="B1264" s="206"/>
      <c r="C1264" s="206"/>
      <c r="D1264" s="206"/>
      <c r="E1264" s="204" t="str">
        <f t="shared" si="19"/>
        <v/>
      </c>
      <c r="F1264">
        <f>SUMIF($B$11:B1264,"withdraw",$C$11:C1264)-SUMIFS($C$11:C1264,$B$11:B1264,"deposit",$D$11:D1264,"reinvestment")</f>
        <v>0</v>
      </c>
    </row>
    <row r="1265" spans="1:6" ht="29.1" customHeight="1" x14ac:dyDescent="0.25">
      <c r="A1265" s="206"/>
      <c r="B1265" s="206"/>
      <c r="C1265" s="206"/>
      <c r="D1265" s="206"/>
      <c r="E1265" s="204" t="str">
        <f t="shared" si="19"/>
        <v/>
      </c>
      <c r="F1265">
        <f>SUMIF($B$11:B1265,"withdraw",$C$11:C1265)-SUMIFS($C$11:C1265,$B$11:B1265,"deposit",$D$11:D1265,"reinvestment")</f>
        <v>0</v>
      </c>
    </row>
    <row r="1266" spans="1:6" ht="29.1" customHeight="1" x14ac:dyDescent="0.25">
      <c r="A1266" s="206"/>
      <c r="B1266" s="206"/>
      <c r="C1266" s="206"/>
      <c r="D1266" s="206"/>
      <c r="E1266" s="204" t="str">
        <f t="shared" si="19"/>
        <v/>
      </c>
      <c r="F1266">
        <f>SUMIF($B$11:B1266,"withdraw",$C$11:C1266)-SUMIFS($C$11:C1266,$B$11:B1266,"deposit",$D$11:D1266,"reinvestment")</f>
        <v>0</v>
      </c>
    </row>
    <row r="1267" spans="1:6" ht="29.1" customHeight="1" x14ac:dyDescent="0.25">
      <c r="A1267" s="206"/>
      <c r="B1267" s="206"/>
      <c r="C1267" s="206"/>
      <c r="D1267" s="206"/>
      <c r="E1267" s="204" t="str">
        <f t="shared" si="19"/>
        <v/>
      </c>
      <c r="F1267">
        <f>SUMIF($B$11:B1267,"withdraw",$C$11:C1267)-SUMIFS($C$11:C1267,$B$11:B1267,"deposit",$D$11:D1267,"reinvestment")</f>
        <v>0</v>
      </c>
    </row>
    <row r="1268" spans="1:6" ht="29.1" customHeight="1" x14ac:dyDescent="0.25">
      <c r="A1268" s="206"/>
      <c r="B1268" s="206"/>
      <c r="C1268" s="206"/>
      <c r="D1268" s="206"/>
      <c r="E1268" s="204" t="str">
        <f t="shared" si="19"/>
        <v/>
      </c>
      <c r="F1268">
        <f>SUMIF($B$11:B1268,"withdraw",$C$11:C1268)-SUMIFS($C$11:C1268,$B$11:B1268,"deposit",$D$11:D1268,"reinvestment")</f>
        <v>0</v>
      </c>
    </row>
    <row r="1269" spans="1:6" ht="29.1" customHeight="1" x14ac:dyDescent="0.25">
      <c r="A1269" s="206"/>
      <c r="B1269" s="206"/>
      <c r="C1269" s="206"/>
      <c r="D1269" s="206"/>
      <c r="E1269" s="204" t="str">
        <f t="shared" si="19"/>
        <v/>
      </c>
      <c r="F1269">
        <f>SUMIF($B$11:B1269,"withdraw",$C$11:C1269)-SUMIFS($C$11:C1269,$B$11:B1269,"deposit",$D$11:D1269,"reinvestment")</f>
        <v>0</v>
      </c>
    </row>
    <row r="1270" spans="1:6" ht="29.1" customHeight="1" x14ac:dyDescent="0.25">
      <c r="A1270" s="206"/>
      <c r="B1270" s="206"/>
      <c r="C1270" s="206"/>
      <c r="D1270" s="206"/>
      <c r="E1270" s="204" t="str">
        <f t="shared" si="19"/>
        <v/>
      </c>
      <c r="F1270">
        <f>SUMIF($B$11:B1270,"withdraw",$C$11:C1270)-SUMIFS($C$11:C1270,$B$11:B1270,"deposit",$D$11:D1270,"reinvestment")</f>
        <v>0</v>
      </c>
    </row>
    <row r="1271" spans="1:6" ht="29.1" customHeight="1" x14ac:dyDescent="0.25">
      <c r="A1271" s="206"/>
      <c r="B1271" s="206"/>
      <c r="C1271" s="206"/>
      <c r="D1271" s="206"/>
      <c r="E1271" s="204" t="str">
        <f t="shared" si="19"/>
        <v/>
      </c>
      <c r="F1271">
        <f>SUMIF($B$11:B1271,"withdraw",$C$11:C1271)-SUMIFS($C$11:C1271,$B$11:B1271,"deposit",$D$11:D1271,"reinvestment")</f>
        <v>0</v>
      </c>
    </row>
    <row r="1272" spans="1:6" ht="29.1" customHeight="1" x14ac:dyDescent="0.25">
      <c r="A1272" s="206"/>
      <c r="B1272" s="206"/>
      <c r="C1272" s="206"/>
      <c r="D1272" s="206"/>
      <c r="E1272" s="204" t="str">
        <f t="shared" si="19"/>
        <v/>
      </c>
      <c r="F1272">
        <f>SUMIF($B$11:B1272,"withdraw",$C$11:C1272)-SUMIFS($C$11:C1272,$B$11:B1272,"deposit",$D$11:D1272,"reinvestment")</f>
        <v>0</v>
      </c>
    </row>
    <row r="1273" spans="1:6" ht="29.1" customHeight="1" x14ac:dyDescent="0.25">
      <c r="A1273" s="206"/>
      <c r="B1273" s="206"/>
      <c r="C1273" s="206"/>
      <c r="D1273" s="206"/>
      <c r="E1273" s="204" t="str">
        <f t="shared" si="19"/>
        <v/>
      </c>
      <c r="F1273">
        <f>SUMIF($B$11:B1273,"withdraw",$C$11:C1273)-SUMIFS($C$11:C1273,$B$11:B1273,"deposit",$D$11:D1273,"reinvestment")</f>
        <v>0</v>
      </c>
    </row>
    <row r="1274" spans="1:6" ht="29.1" customHeight="1" x14ac:dyDescent="0.25">
      <c r="A1274" s="206"/>
      <c r="B1274" s="206"/>
      <c r="C1274" s="206"/>
      <c r="D1274" s="206"/>
      <c r="E1274" s="204" t="str">
        <f t="shared" si="19"/>
        <v/>
      </c>
      <c r="F1274">
        <f>SUMIF($B$11:B1274,"withdraw",$C$11:C1274)-SUMIFS($C$11:C1274,$B$11:B1274,"deposit",$D$11:D1274,"reinvestment")</f>
        <v>0</v>
      </c>
    </row>
    <row r="1275" spans="1:6" ht="29.1" customHeight="1" x14ac:dyDescent="0.25">
      <c r="A1275" s="206"/>
      <c r="B1275" s="206"/>
      <c r="C1275" s="206"/>
      <c r="D1275" s="206"/>
      <c r="E1275" s="204" t="str">
        <f t="shared" si="19"/>
        <v/>
      </c>
      <c r="F1275">
        <f>SUMIF($B$11:B1275,"withdraw",$C$11:C1275)-SUMIFS($C$11:C1275,$B$11:B1275,"deposit",$D$11:D1275,"reinvestment")</f>
        <v>0</v>
      </c>
    </row>
    <row r="1276" spans="1:6" ht="29.1" customHeight="1" x14ac:dyDescent="0.25">
      <c r="A1276" s="206"/>
      <c r="B1276" s="206"/>
      <c r="C1276" s="206"/>
      <c r="D1276" s="206"/>
      <c r="E1276" s="204" t="str">
        <f t="shared" si="19"/>
        <v/>
      </c>
      <c r="F1276">
        <f>SUMIF($B$11:B1276,"withdraw",$C$11:C1276)-SUMIFS($C$11:C1276,$B$11:B1276,"deposit",$D$11:D1276,"reinvestment")</f>
        <v>0</v>
      </c>
    </row>
    <row r="1277" spans="1:6" ht="29.1" customHeight="1" x14ac:dyDescent="0.25">
      <c r="A1277" s="206"/>
      <c r="B1277" s="206"/>
      <c r="C1277" s="206"/>
      <c r="D1277" s="206"/>
      <c r="E1277" s="204" t="str">
        <f t="shared" si="19"/>
        <v/>
      </c>
      <c r="F1277">
        <f>SUMIF($B$11:B1277,"withdraw",$C$11:C1277)-SUMIFS($C$11:C1277,$B$11:B1277,"deposit",$D$11:D1277,"reinvestment")</f>
        <v>0</v>
      </c>
    </row>
    <row r="1278" spans="1:6" ht="29.1" customHeight="1" x14ac:dyDescent="0.25">
      <c r="A1278" s="206"/>
      <c r="B1278" s="206"/>
      <c r="C1278" s="206"/>
      <c r="D1278" s="206"/>
      <c r="E1278" s="204" t="str">
        <f t="shared" si="19"/>
        <v/>
      </c>
      <c r="F1278">
        <f>SUMIF($B$11:B1278,"withdraw",$C$11:C1278)-SUMIFS($C$11:C1278,$B$11:B1278,"deposit",$D$11:D1278,"reinvestment")</f>
        <v>0</v>
      </c>
    </row>
    <row r="1279" spans="1:6" ht="29.1" customHeight="1" x14ac:dyDescent="0.25">
      <c r="A1279" s="206"/>
      <c r="B1279" s="206"/>
      <c r="C1279" s="206"/>
      <c r="D1279" s="206"/>
      <c r="E1279" s="204" t="str">
        <f t="shared" si="19"/>
        <v/>
      </c>
      <c r="F1279">
        <f>SUMIF($B$11:B1279,"withdraw",$C$11:C1279)-SUMIFS($C$11:C1279,$B$11:B1279,"deposit",$D$11:D1279,"reinvestment")</f>
        <v>0</v>
      </c>
    </row>
    <row r="1280" spans="1:6" ht="29.1" customHeight="1" x14ac:dyDescent="0.25">
      <c r="A1280" s="206"/>
      <c r="B1280" s="206"/>
      <c r="C1280" s="206"/>
      <c r="D1280" s="206"/>
      <c r="E1280" s="204" t="str">
        <f t="shared" si="19"/>
        <v/>
      </c>
      <c r="F1280">
        <f>SUMIF($B$11:B1280,"withdraw",$C$11:C1280)-SUMIFS($C$11:C1280,$B$11:B1280,"deposit",$D$11:D1280,"reinvestment")</f>
        <v>0</v>
      </c>
    </row>
    <row r="1281" spans="1:6" ht="29.1" customHeight="1" x14ac:dyDescent="0.25">
      <c r="A1281" s="206"/>
      <c r="B1281" s="206"/>
      <c r="C1281" s="206"/>
      <c r="D1281" s="206"/>
      <c r="E1281" s="204" t="str">
        <f t="shared" si="19"/>
        <v/>
      </c>
      <c r="F1281">
        <f>SUMIF($B$11:B1281,"withdraw",$C$11:C1281)-SUMIFS($C$11:C1281,$B$11:B1281,"deposit",$D$11:D1281,"reinvestment")</f>
        <v>0</v>
      </c>
    </row>
    <row r="1282" spans="1:6" ht="29.1" customHeight="1" x14ac:dyDescent="0.25">
      <c r="A1282" s="206"/>
      <c r="B1282" s="206"/>
      <c r="C1282" s="206"/>
      <c r="D1282" s="206"/>
      <c r="E1282" s="204" t="str">
        <f t="shared" si="19"/>
        <v/>
      </c>
      <c r="F1282">
        <f>SUMIF($B$11:B1282,"withdraw",$C$11:C1282)-SUMIFS($C$11:C1282,$B$11:B1282,"deposit",$D$11:D1282,"reinvestment")</f>
        <v>0</v>
      </c>
    </row>
    <row r="1283" spans="1:6" ht="29.1" customHeight="1" x14ac:dyDescent="0.25">
      <c r="A1283" s="206"/>
      <c r="B1283" s="206"/>
      <c r="C1283" s="206"/>
      <c r="D1283" s="206"/>
      <c r="E1283" s="204" t="str">
        <f t="shared" si="19"/>
        <v/>
      </c>
      <c r="F1283">
        <f>SUMIF($B$11:B1283,"withdraw",$C$11:C1283)-SUMIFS($C$11:C1283,$B$11:B1283,"deposit",$D$11:D1283,"reinvestment")</f>
        <v>0</v>
      </c>
    </row>
    <row r="1284" spans="1:6" ht="29.1" customHeight="1" x14ac:dyDescent="0.25">
      <c r="A1284" s="206"/>
      <c r="B1284" s="206"/>
      <c r="C1284" s="206"/>
      <c r="D1284" s="206"/>
      <c r="E1284" s="204" t="str">
        <f t="shared" si="19"/>
        <v/>
      </c>
      <c r="F1284">
        <f>SUMIF($B$11:B1284,"withdraw",$C$11:C1284)-SUMIFS($C$11:C1284,$B$11:B1284,"deposit",$D$11:D1284,"reinvestment")</f>
        <v>0</v>
      </c>
    </row>
    <row r="1285" spans="1:6" ht="29.1" customHeight="1" x14ac:dyDescent="0.25">
      <c r="A1285" s="206"/>
      <c r="B1285" s="206"/>
      <c r="C1285" s="206"/>
      <c r="D1285" s="206"/>
      <c r="E1285" s="204" t="str">
        <f t="shared" si="19"/>
        <v/>
      </c>
      <c r="F1285">
        <f>SUMIF($B$11:B1285,"withdraw",$C$11:C1285)-SUMIFS($C$11:C1285,$B$11:B1285,"deposit",$D$11:D1285,"reinvestment")</f>
        <v>0</v>
      </c>
    </row>
    <row r="1286" spans="1:6" ht="29.1" customHeight="1" x14ac:dyDescent="0.25">
      <c r="A1286" s="206"/>
      <c r="B1286" s="206"/>
      <c r="C1286" s="206"/>
      <c r="D1286" s="206"/>
      <c r="E1286" s="204" t="str">
        <f t="shared" si="19"/>
        <v/>
      </c>
      <c r="F1286">
        <f>SUMIF($B$11:B1286,"withdraw",$C$11:C1286)-SUMIFS($C$11:C1286,$B$11:B1286,"deposit",$D$11:D1286,"reinvestment")</f>
        <v>0</v>
      </c>
    </row>
    <row r="1287" spans="1:6" ht="29.1" customHeight="1" x14ac:dyDescent="0.25">
      <c r="A1287" s="206"/>
      <c r="B1287" s="206"/>
      <c r="C1287" s="206"/>
      <c r="D1287" s="206"/>
      <c r="E1287" s="204" t="str">
        <f t="shared" si="19"/>
        <v/>
      </c>
      <c r="F1287">
        <f>SUMIF($B$11:B1287,"withdraw",$C$11:C1287)-SUMIFS($C$11:C1287,$B$11:B1287,"deposit",$D$11:D1287,"reinvestment")</f>
        <v>0</v>
      </c>
    </row>
    <row r="1288" spans="1:6" ht="29.1" customHeight="1" x14ac:dyDescent="0.25">
      <c r="A1288" s="206"/>
      <c r="B1288" s="206"/>
      <c r="C1288" s="206"/>
      <c r="D1288" s="206"/>
      <c r="E1288" s="204" t="str">
        <f t="shared" si="19"/>
        <v/>
      </c>
      <c r="F1288">
        <f>SUMIF($B$11:B1288,"withdraw",$C$11:C1288)-SUMIFS($C$11:C1288,$B$11:B1288,"deposit",$D$11:D1288,"reinvestment")</f>
        <v>0</v>
      </c>
    </row>
    <row r="1289" spans="1:6" ht="29.1" customHeight="1" x14ac:dyDescent="0.25">
      <c r="A1289" s="206"/>
      <c r="B1289" s="206"/>
      <c r="C1289" s="206"/>
      <c r="D1289" s="206"/>
      <c r="E1289" s="204" t="str">
        <f t="shared" si="19"/>
        <v/>
      </c>
      <c r="F1289">
        <f>SUMIF($B$11:B1289,"withdraw",$C$11:C1289)-SUMIFS($C$11:C1289,$B$11:B1289,"deposit",$D$11:D1289,"reinvestment")</f>
        <v>0</v>
      </c>
    </row>
    <row r="1290" spans="1:6" ht="29.1" customHeight="1" x14ac:dyDescent="0.25">
      <c r="A1290" s="206"/>
      <c r="B1290" s="206"/>
      <c r="C1290" s="206"/>
      <c r="D1290" s="206"/>
      <c r="E1290" s="204" t="str">
        <f t="shared" si="19"/>
        <v/>
      </c>
      <c r="F1290">
        <f>SUMIF($B$11:B1290,"withdraw",$C$11:C1290)-SUMIFS($C$11:C1290,$B$11:B1290,"deposit",$D$11:D1290,"reinvestment")</f>
        <v>0</v>
      </c>
    </row>
    <row r="1291" spans="1:6" ht="29.1" customHeight="1" x14ac:dyDescent="0.25">
      <c r="A1291" s="206"/>
      <c r="B1291" s="206"/>
      <c r="C1291" s="206"/>
      <c r="D1291" s="206"/>
      <c r="E1291" s="204" t="str">
        <f t="shared" si="19"/>
        <v/>
      </c>
      <c r="F1291">
        <f>SUMIF($B$11:B1291,"withdraw",$C$11:C1291)-SUMIFS($C$11:C1291,$B$11:B1291,"deposit",$D$11:D1291,"reinvestment")</f>
        <v>0</v>
      </c>
    </row>
    <row r="1292" spans="1:6" ht="29.1" customHeight="1" x14ac:dyDescent="0.25">
      <c r="A1292" s="206"/>
      <c r="B1292" s="206"/>
      <c r="C1292" s="206"/>
      <c r="D1292" s="206"/>
      <c r="E1292" s="204" t="str">
        <f t="shared" si="19"/>
        <v/>
      </c>
      <c r="F1292">
        <f>SUMIF($B$11:B1292,"withdraw",$C$11:C1292)-SUMIFS($C$11:C1292,$B$11:B1292,"deposit",$D$11:D1292,"reinvestment")</f>
        <v>0</v>
      </c>
    </row>
    <row r="1293" spans="1:6" ht="29.1" customHeight="1" x14ac:dyDescent="0.25">
      <c r="A1293" s="206"/>
      <c r="B1293" s="206"/>
      <c r="C1293" s="206"/>
      <c r="D1293" s="206"/>
      <c r="E1293" s="204" t="str">
        <f t="shared" ref="E1293:E1356" si="20">IF(AND(C1293&gt;F1292,D1293="reinvestment"),"You cannot reinvest more than is withdrawn and available.","")</f>
        <v/>
      </c>
      <c r="F1293">
        <f>SUMIF($B$11:B1293,"withdraw",$C$11:C1293)-SUMIFS($C$11:C1293,$B$11:B1293,"deposit",$D$11:D1293,"reinvestment")</f>
        <v>0</v>
      </c>
    </row>
    <row r="1294" spans="1:6" ht="29.1" customHeight="1" x14ac:dyDescent="0.25">
      <c r="A1294" s="206"/>
      <c r="B1294" s="206"/>
      <c r="C1294" s="206"/>
      <c r="D1294" s="206"/>
      <c r="E1294" s="204" t="str">
        <f t="shared" si="20"/>
        <v/>
      </c>
      <c r="F1294">
        <f>SUMIF($B$11:B1294,"withdraw",$C$11:C1294)-SUMIFS($C$11:C1294,$B$11:B1294,"deposit",$D$11:D1294,"reinvestment")</f>
        <v>0</v>
      </c>
    </row>
    <row r="1295" spans="1:6" ht="29.1" customHeight="1" x14ac:dyDescent="0.25">
      <c r="A1295" s="206"/>
      <c r="B1295" s="206"/>
      <c r="C1295" s="206"/>
      <c r="D1295" s="206"/>
      <c r="E1295" s="204" t="str">
        <f t="shared" si="20"/>
        <v/>
      </c>
      <c r="F1295">
        <f>SUMIF($B$11:B1295,"withdraw",$C$11:C1295)-SUMIFS($C$11:C1295,$B$11:B1295,"deposit",$D$11:D1295,"reinvestment")</f>
        <v>0</v>
      </c>
    </row>
    <row r="1296" spans="1:6" ht="29.1" customHeight="1" x14ac:dyDescent="0.25">
      <c r="A1296" s="206"/>
      <c r="B1296" s="206"/>
      <c r="C1296" s="206"/>
      <c r="D1296" s="206"/>
      <c r="E1296" s="204" t="str">
        <f t="shared" si="20"/>
        <v/>
      </c>
      <c r="F1296">
        <f>SUMIF($B$11:B1296,"withdraw",$C$11:C1296)-SUMIFS($C$11:C1296,$B$11:B1296,"deposit",$D$11:D1296,"reinvestment")</f>
        <v>0</v>
      </c>
    </row>
    <row r="1297" spans="1:6" ht="29.1" customHeight="1" x14ac:dyDescent="0.25">
      <c r="A1297" s="206"/>
      <c r="B1297" s="206"/>
      <c r="C1297" s="206"/>
      <c r="D1297" s="206"/>
      <c r="E1297" s="204" t="str">
        <f t="shared" si="20"/>
        <v/>
      </c>
      <c r="F1297">
        <f>SUMIF($B$11:B1297,"withdraw",$C$11:C1297)-SUMIFS($C$11:C1297,$B$11:B1297,"deposit",$D$11:D1297,"reinvestment")</f>
        <v>0</v>
      </c>
    </row>
    <row r="1298" spans="1:6" ht="29.1" customHeight="1" x14ac:dyDescent="0.25">
      <c r="A1298" s="206"/>
      <c r="B1298" s="206"/>
      <c r="C1298" s="206"/>
      <c r="D1298" s="206"/>
      <c r="E1298" s="204" t="str">
        <f t="shared" si="20"/>
        <v/>
      </c>
      <c r="F1298">
        <f>SUMIF($B$11:B1298,"withdraw",$C$11:C1298)-SUMIFS($C$11:C1298,$B$11:B1298,"deposit",$D$11:D1298,"reinvestment")</f>
        <v>0</v>
      </c>
    </row>
    <row r="1299" spans="1:6" ht="29.1" customHeight="1" x14ac:dyDescent="0.25">
      <c r="A1299" s="206"/>
      <c r="B1299" s="206"/>
      <c r="C1299" s="206"/>
      <c r="D1299" s="206"/>
      <c r="E1299" s="204" t="str">
        <f t="shared" si="20"/>
        <v/>
      </c>
      <c r="F1299">
        <f>SUMIF($B$11:B1299,"withdraw",$C$11:C1299)-SUMIFS($C$11:C1299,$B$11:B1299,"deposit",$D$11:D1299,"reinvestment")</f>
        <v>0</v>
      </c>
    </row>
    <row r="1300" spans="1:6" ht="29.1" customHeight="1" x14ac:dyDescent="0.25">
      <c r="A1300" s="206"/>
      <c r="B1300" s="206"/>
      <c r="C1300" s="206"/>
      <c r="D1300" s="206"/>
      <c r="E1300" s="204" t="str">
        <f t="shared" si="20"/>
        <v/>
      </c>
      <c r="F1300">
        <f>SUMIF($B$11:B1300,"withdraw",$C$11:C1300)-SUMIFS($C$11:C1300,$B$11:B1300,"deposit",$D$11:D1300,"reinvestment")</f>
        <v>0</v>
      </c>
    </row>
    <row r="1301" spans="1:6" ht="29.1" customHeight="1" x14ac:dyDescent="0.25">
      <c r="A1301" s="206"/>
      <c r="B1301" s="206"/>
      <c r="C1301" s="206"/>
      <c r="D1301" s="206"/>
      <c r="E1301" s="204" t="str">
        <f t="shared" si="20"/>
        <v/>
      </c>
      <c r="F1301">
        <f>SUMIF($B$11:B1301,"withdraw",$C$11:C1301)-SUMIFS($C$11:C1301,$B$11:B1301,"deposit",$D$11:D1301,"reinvestment")</f>
        <v>0</v>
      </c>
    </row>
    <row r="1302" spans="1:6" ht="29.1" customHeight="1" x14ac:dyDescent="0.25">
      <c r="A1302" s="206"/>
      <c r="B1302" s="206"/>
      <c r="C1302" s="206"/>
      <c r="D1302" s="206"/>
      <c r="E1302" s="204" t="str">
        <f t="shared" si="20"/>
        <v/>
      </c>
      <c r="F1302">
        <f>SUMIF($B$11:B1302,"withdraw",$C$11:C1302)-SUMIFS($C$11:C1302,$B$11:B1302,"deposit",$D$11:D1302,"reinvestment")</f>
        <v>0</v>
      </c>
    </row>
    <row r="1303" spans="1:6" ht="29.1" customHeight="1" x14ac:dyDescent="0.25">
      <c r="A1303" s="206"/>
      <c r="B1303" s="206"/>
      <c r="C1303" s="206"/>
      <c r="D1303" s="206"/>
      <c r="E1303" s="204" t="str">
        <f t="shared" si="20"/>
        <v/>
      </c>
      <c r="F1303">
        <f>SUMIF($B$11:B1303,"withdraw",$C$11:C1303)-SUMIFS($C$11:C1303,$B$11:B1303,"deposit",$D$11:D1303,"reinvestment")</f>
        <v>0</v>
      </c>
    </row>
    <row r="1304" spans="1:6" ht="29.1" customHeight="1" x14ac:dyDescent="0.25">
      <c r="A1304" s="206"/>
      <c r="B1304" s="206"/>
      <c r="C1304" s="206"/>
      <c r="D1304" s="206"/>
      <c r="E1304" s="204" t="str">
        <f t="shared" si="20"/>
        <v/>
      </c>
      <c r="F1304">
        <f>SUMIF($B$11:B1304,"withdraw",$C$11:C1304)-SUMIFS($C$11:C1304,$B$11:B1304,"deposit",$D$11:D1304,"reinvestment")</f>
        <v>0</v>
      </c>
    </row>
    <row r="1305" spans="1:6" ht="29.1" customHeight="1" x14ac:dyDescent="0.25">
      <c r="A1305" s="206"/>
      <c r="B1305" s="206"/>
      <c r="C1305" s="206"/>
      <c r="D1305" s="206"/>
      <c r="E1305" s="204" t="str">
        <f t="shared" si="20"/>
        <v/>
      </c>
      <c r="F1305">
        <f>SUMIF($B$11:B1305,"withdraw",$C$11:C1305)-SUMIFS($C$11:C1305,$B$11:B1305,"deposit",$D$11:D1305,"reinvestment")</f>
        <v>0</v>
      </c>
    </row>
    <row r="1306" spans="1:6" ht="29.1" customHeight="1" x14ac:dyDescent="0.25">
      <c r="A1306" s="206"/>
      <c r="B1306" s="206"/>
      <c r="C1306" s="206"/>
      <c r="D1306" s="206"/>
      <c r="E1306" s="204" t="str">
        <f t="shared" si="20"/>
        <v/>
      </c>
      <c r="F1306">
        <f>SUMIF($B$11:B1306,"withdraw",$C$11:C1306)-SUMIFS($C$11:C1306,$B$11:B1306,"deposit",$D$11:D1306,"reinvestment")</f>
        <v>0</v>
      </c>
    </row>
    <row r="1307" spans="1:6" ht="29.1" customHeight="1" x14ac:dyDescent="0.25">
      <c r="A1307" s="206"/>
      <c r="B1307" s="206"/>
      <c r="C1307" s="206"/>
      <c r="D1307" s="206"/>
      <c r="E1307" s="204" t="str">
        <f t="shared" si="20"/>
        <v/>
      </c>
      <c r="F1307">
        <f>SUMIF($B$11:B1307,"withdraw",$C$11:C1307)-SUMIFS($C$11:C1307,$B$11:B1307,"deposit",$D$11:D1307,"reinvestment")</f>
        <v>0</v>
      </c>
    </row>
    <row r="1308" spans="1:6" ht="29.1" customHeight="1" x14ac:dyDescent="0.25">
      <c r="A1308" s="206"/>
      <c r="B1308" s="206"/>
      <c r="C1308" s="206"/>
      <c r="D1308" s="206"/>
      <c r="E1308" s="204" t="str">
        <f t="shared" si="20"/>
        <v/>
      </c>
      <c r="F1308">
        <f>SUMIF($B$11:B1308,"withdraw",$C$11:C1308)-SUMIFS($C$11:C1308,$B$11:B1308,"deposit",$D$11:D1308,"reinvestment")</f>
        <v>0</v>
      </c>
    </row>
    <row r="1309" spans="1:6" ht="29.1" customHeight="1" x14ac:dyDescent="0.25">
      <c r="A1309" s="206"/>
      <c r="B1309" s="206"/>
      <c r="C1309" s="206"/>
      <c r="D1309" s="206"/>
      <c r="E1309" s="204" t="str">
        <f t="shared" si="20"/>
        <v/>
      </c>
      <c r="F1309">
        <f>SUMIF($B$11:B1309,"withdraw",$C$11:C1309)-SUMIFS($C$11:C1309,$B$11:B1309,"deposit",$D$11:D1309,"reinvestment")</f>
        <v>0</v>
      </c>
    </row>
    <row r="1310" spans="1:6" ht="29.1" customHeight="1" x14ac:dyDescent="0.25">
      <c r="A1310" s="206"/>
      <c r="B1310" s="206"/>
      <c r="C1310" s="206"/>
      <c r="D1310" s="206"/>
      <c r="E1310" s="204" t="str">
        <f t="shared" si="20"/>
        <v/>
      </c>
      <c r="F1310">
        <f>SUMIF($B$11:B1310,"withdraw",$C$11:C1310)-SUMIFS($C$11:C1310,$B$11:B1310,"deposit",$D$11:D1310,"reinvestment")</f>
        <v>0</v>
      </c>
    </row>
    <row r="1311" spans="1:6" ht="29.1" customHeight="1" x14ac:dyDescent="0.25">
      <c r="A1311" s="206"/>
      <c r="B1311" s="206"/>
      <c r="C1311" s="206"/>
      <c r="D1311" s="206"/>
      <c r="E1311" s="204" t="str">
        <f t="shared" si="20"/>
        <v/>
      </c>
      <c r="F1311">
        <f>SUMIF($B$11:B1311,"withdraw",$C$11:C1311)-SUMIFS($C$11:C1311,$B$11:B1311,"deposit",$D$11:D1311,"reinvestment")</f>
        <v>0</v>
      </c>
    </row>
    <row r="1312" spans="1:6" ht="29.1" customHeight="1" x14ac:dyDescent="0.25">
      <c r="A1312" s="206"/>
      <c r="B1312" s="206"/>
      <c r="C1312" s="206"/>
      <c r="D1312" s="206"/>
      <c r="E1312" s="204" t="str">
        <f t="shared" si="20"/>
        <v/>
      </c>
      <c r="F1312">
        <f>SUMIF($B$11:B1312,"withdraw",$C$11:C1312)-SUMIFS($C$11:C1312,$B$11:B1312,"deposit",$D$11:D1312,"reinvestment")</f>
        <v>0</v>
      </c>
    </row>
    <row r="1313" spans="1:6" ht="29.1" customHeight="1" x14ac:dyDescent="0.25">
      <c r="A1313" s="206"/>
      <c r="B1313" s="206"/>
      <c r="C1313" s="206"/>
      <c r="D1313" s="206"/>
      <c r="E1313" s="204" t="str">
        <f t="shared" si="20"/>
        <v/>
      </c>
      <c r="F1313">
        <f>SUMIF($B$11:B1313,"withdraw",$C$11:C1313)-SUMIFS($C$11:C1313,$B$11:B1313,"deposit",$D$11:D1313,"reinvestment")</f>
        <v>0</v>
      </c>
    </row>
    <row r="1314" spans="1:6" ht="29.1" customHeight="1" x14ac:dyDescent="0.25">
      <c r="A1314" s="206"/>
      <c r="B1314" s="206"/>
      <c r="C1314" s="206"/>
      <c r="D1314" s="206"/>
      <c r="E1314" s="204" t="str">
        <f t="shared" si="20"/>
        <v/>
      </c>
      <c r="F1314">
        <f>SUMIF($B$11:B1314,"withdraw",$C$11:C1314)-SUMIFS($C$11:C1314,$B$11:B1314,"deposit",$D$11:D1314,"reinvestment")</f>
        <v>0</v>
      </c>
    </row>
    <row r="1315" spans="1:6" ht="29.1" customHeight="1" x14ac:dyDescent="0.25">
      <c r="A1315" s="206"/>
      <c r="B1315" s="206"/>
      <c r="C1315" s="206"/>
      <c r="D1315" s="206"/>
      <c r="E1315" s="204" t="str">
        <f t="shared" si="20"/>
        <v/>
      </c>
      <c r="F1315">
        <f>SUMIF($B$11:B1315,"withdraw",$C$11:C1315)-SUMIFS($C$11:C1315,$B$11:B1315,"deposit",$D$11:D1315,"reinvestment")</f>
        <v>0</v>
      </c>
    </row>
    <row r="1316" spans="1:6" ht="29.1" customHeight="1" x14ac:dyDescent="0.25">
      <c r="A1316" s="206"/>
      <c r="B1316" s="206"/>
      <c r="C1316" s="206"/>
      <c r="D1316" s="206"/>
      <c r="E1316" s="204" t="str">
        <f t="shared" si="20"/>
        <v/>
      </c>
      <c r="F1316">
        <f>SUMIF($B$11:B1316,"withdraw",$C$11:C1316)-SUMIFS($C$11:C1316,$B$11:B1316,"deposit",$D$11:D1316,"reinvestment")</f>
        <v>0</v>
      </c>
    </row>
    <row r="1317" spans="1:6" ht="29.1" customHeight="1" x14ac:dyDescent="0.25">
      <c r="A1317" s="206"/>
      <c r="B1317" s="206"/>
      <c r="C1317" s="206"/>
      <c r="D1317" s="206"/>
      <c r="E1317" s="204" t="str">
        <f t="shared" si="20"/>
        <v/>
      </c>
      <c r="F1317">
        <f>SUMIF($B$11:B1317,"withdraw",$C$11:C1317)-SUMIFS($C$11:C1317,$B$11:B1317,"deposit",$D$11:D1317,"reinvestment")</f>
        <v>0</v>
      </c>
    </row>
    <row r="1318" spans="1:6" ht="29.1" customHeight="1" x14ac:dyDescent="0.25">
      <c r="A1318" s="206"/>
      <c r="B1318" s="206"/>
      <c r="C1318" s="206"/>
      <c r="D1318" s="206"/>
      <c r="E1318" s="204" t="str">
        <f t="shared" si="20"/>
        <v/>
      </c>
      <c r="F1318">
        <f>SUMIF($B$11:B1318,"withdraw",$C$11:C1318)-SUMIFS($C$11:C1318,$B$11:B1318,"deposit",$D$11:D1318,"reinvestment")</f>
        <v>0</v>
      </c>
    </row>
    <row r="1319" spans="1:6" ht="29.1" customHeight="1" x14ac:dyDescent="0.25">
      <c r="A1319" s="206"/>
      <c r="B1319" s="206"/>
      <c r="C1319" s="206"/>
      <c r="D1319" s="206"/>
      <c r="E1319" s="204" t="str">
        <f t="shared" si="20"/>
        <v/>
      </c>
      <c r="F1319">
        <f>SUMIF($B$11:B1319,"withdraw",$C$11:C1319)-SUMIFS($C$11:C1319,$B$11:B1319,"deposit",$D$11:D1319,"reinvestment")</f>
        <v>0</v>
      </c>
    </row>
    <row r="1320" spans="1:6" ht="29.1" customHeight="1" x14ac:dyDescent="0.25">
      <c r="A1320" s="206"/>
      <c r="B1320" s="206"/>
      <c r="C1320" s="206"/>
      <c r="D1320" s="206"/>
      <c r="E1320" s="204" t="str">
        <f t="shared" si="20"/>
        <v/>
      </c>
      <c r="F1320">
        <f>SUMIF($B$11:B1320,"withdraw",$C$11:C1320)-SUMIFS($C$11:C1320,$B$11:B1320,"deposit",$D$11:D1320,"reinvestment")</f>
        <v>0</v>
      </c>
    </row>
    <row r="1321" spans="1:6" ht="29.1" customHeight="1" x14ac:dyDescent="0.25">
      <c r="A1321" s="206"/>
      <c r="B1321" s="206"/>
      <c r="C1321" s="206"/>
      <c r="D1321" s="206"/>
      <c r="E1321" s="204" t="str">
        <f t="shared" si="20"/>
        <v/>
      </c>
      <c r="F1321">
        <f>SUMIF($B$11:B1321,"withdraw",$C$11:C1321)-SUMIFS($C$11:C1321,$B$11:B1321,"deposit",$D$11:D1321,"reinvestment")</f>
        <v>0</v>
      </c>
    </row>
    <row r="1322" spans="1:6" ht="29.1" customHeight="1" x14ac:dyDescent="0.25">
      <c r="A1322" s="206"/>
      <c r="B1322" s="206"/>
      <c r="C1322" s="206"/>
      <c r="D1322" s="206"/>
      <c r="E1322" s="204" t="str">
        <f t="shared" si="20"/>
        <v/>
      </c>
      <c r="F1322">
        <f>SUMIF($B$11:B1322,"withdraw",$C$11:C1322)-SUMIFS($C$11:C1322,$B$11:B1322,"deposit",$D$11:D1322,"reinvestment")</f>
        <v>0</v>
      </c>
    </row>
    <row r="1323" spans="1:6" ht="29.1" customHeight="1" x14ac:dyDescent="0.25">
      <c r="A1323" s="206"/>
      <c r="B1323" s="206"/>
      <c r="C1323" s="206"/>
      <c r="D1323" s="206"/>
      <c r="E1323" s="204" t="str">
        <f t="shared" si="20"/>
        <v/>
      </c>
      <c r="F1323">
        <f>SUMIF($B$11:B1323,"withdraw",$C$11:C1323)-SUMIFS($C$11:C1323,$B$11:B1323,"deposit",$D$11:D1323,"reinvestment")</f>
        <v>0</v>
      </c>
    </row>
    <row r="1324" spans="1:6" ht="29.1" customHeight="1" x14ac:dyDescent="0.25">
      <c r="A1324" s="206"/>
      <c r="B1324" s="206"/>
      <c r="C1324" s="206"/>
      <c r="D1324" s="206"/>
      <c r="E1324" s="204" t="str">
        <f t="shared" si="20"/>
        <v/>
      </c>
      <c r="F1324">
        <f>SUMIF($B$11:B1324,"withdraw",$C$11:C1324)-SUMIFS($C$11:C1324,$B$11:B1324,"deposit",$D$11:D1324,"reinvestment")</f>
        <v>0</v>
      </c>
    </row>
    <row r="1325" spans="1:6" ht="29.1" customHeight="1" x14ac:dyDescent="0.25">
      <c r="A1325" s="206"/>
      <c r="B1325" s="206"/>
      <c r="C1325" s="206"/>
      <c r="D1325" s="206"/>
      <c r="E1325" s="204" t="str">
        <f t="shared" si="20"/>
        <v/>
      </c>
      <c r="F1325">
        <f>SUMIF($B$11:B1325,"withdraw",$C$11:C1325)-SUMIFS($C$11:C1325,$B$11:B1325,"deposit",$D$11:D1325,"reinvestment")</f>
        <v>0</v>
      </c>
    </row>
    <row r="1326" spans="1:6" ht="29.1" customHeight="1" x14ac:dyDescent="0.25">
      <c r="A1326" s="206"/>
      <c r="B1326" s="206"/>
      <c r="C1326" s="206"/>
      <c r="D1326" s="206"/>
      <c r="E1326" s="204" t="str">
        <f t="shared" si="20"/>
        <v/>
      </c>
      <c r="F1326">
        <f>SUMIF($B$11:B1326,"withdraw",$C$11:C1326)-SUMIFS($C$11:C1326,$B$11:B1326,"deposit",$D$11:D1326,"reinvestment")</f>
        <v>0</v>
      </c>
    </row>
    <row r="1327" spans="1:6" ht="29.1" customHeight="1" x14ac:dyDescent="0.25">
      <c r="A1327" s="206"/>
      <c r="B1327" s="206"/>
      <c r="C1327" s="206"/>
      <c r="D1327" s="206"/>
      <c r="E1327" s="204" t="str">
        <f t="shared" si="20"/>
        <v/>
      </c>
      <c r="F1327">
        <f>SUMIF($B$11:B1327,"withdraw",$C$11:C1327)-SUMIFS($C$11:C1327,$B$11:B1327,"deposit",$D$11:D1327,"reinvestment")</f>
        <v>0</v>
      </c>
    </row>
    <row r="1328" spans="1:6" ht="29.1" customHeight="1" x14ac:dyDescent="0.25">
      <c r="A1328" s="206"/>
      <c r="B1328" s="206"/>
      <c r="C1328" s="206"/>
      <c r="D1328" s="206"/>
      <c r="E1328" s="204" t="str">
        <f t="shared" si="20"/>
        <v/>
      </c>
      <c r="F1328">
        <f>SUMIF($B$11:B1328,"withdraw",$C$11:C1328)-SUMIFS($C$11:C1328,$B$11:B1328,"deposit",$D$11:D1328,"reinvestment")</f>
        <v>0</v>
      </c>
    </row>
    <row r="1329" spans="1:6" ht="29.1" customHeight="1" x14ac:dyDescent="0.25">
      <c r="A1329" s="206"/>
      <c r="B1329" s="206"/>
      <c r="C1329" s="206"/>
      <c r="D1329" s="206"/>
      <c r="E1329" s="204" t="str">
        <f t="shared" si="20"/>
        <v/>
      </c>
      <c r="F1329">
        <f>SUMIF($B$11:B1329,"withdraw",$C$11:C1329)-SUMIFS($C$11:C1329,$B$11:B1329,"deposit",$D$11:D1329,"reinvestment")</f>
        <v>0</v>
      </c>
    </row>
    <row r="1330" spans="1:6" ht="29.1" customHeight="1" x14ac:dyDescent="0.25">
      <c r="A1330" s="206"/>
      <c r="B1330" s="206"/>
      <c r="C1330" s="206"/>
      <c r="D1330" s="206"/>
      <c r="E1330" s="204" t="str">
        <f t="shared" si="20"/>
        <v/>
      </c>
      <c r="F1330">
        <f>SUMIF($B$11:B1330,"withdraw",$C$11:C1330)-SUMIFS($C$11:C1330,$B$11:B1330,"deposit",$D$11:D1330,"reinvestment")</f>
        <v>0</v>
      </c>
    </row>
    <row r="1331" spans="1:6" ht="29.1" customHeight="1" x14ac:dyDescent="0.25">
      <c r="A1331" s="206"/>
      <c r="B1331" s="206"/>
      <c r="C1331" s="206"/>
      <c r="D1331" s="206"/>
      <c r="E1331" s="204" t="str">
        <f t="shared" si="20"/>
        <v/>
      </c>
      <c r="F1331">
        <f>SUMIF($B$11:B1331,"withdraw",$C$11:C1331)-SUMIFS($C$11:C1331,$B$11:B1331,"deposit",$D$11:D1331,"reinvestment")</f>
        <v>0</v>
      </c>
    </row>
    <row r="1332" spans="1:6" ht="29.1" customHeight="1" x14ac:dyDescent="0.25">
      <c r="A1332" s="206"/>
      <c r="B1332" s="206"/>
      <c r="C1332" s="206"/>
      <c r="D1332" s="206"/>
      <c r="E1332" s="204" t="str">
        <f t="shared" si="20"/>
        <v/>
      </c>
      <c r="F1332">
        <f>SUMIF($B$11:B1332,"withdraw",$C$11:C1332)-SUMIFS($C$11:C1332,$B$11:B1332,"deposit",$D$11:D1332,"reinvestment")</f>
        <v>0</v>
      </c>
    </row>
    <row r="1333" spans="1:6" ht="29.1" customHeight="1" x14ac:dyDescent="0.25">
      <c r="A1333" s="206"/>
      <c r="B1333" s="206"/>
      <c r="C1333" s="206"/>
      <c r="D1333" s="206"/>
      <c r="E1333" s="204" t="str">
        <f t="shared" si="20"/>
        <v/>
      </c>
      <c r="F1333">
        <f>SUMIF($B$11:B1333,"withdraw",$C$11:C1333)-SUMIFS($C$11:C1333,$B$11:B1333,"deposit",$D$11:D1333,"reinvestment")</f>
        <v>0</v>
      </c>
    </row>
    <row r="1334" spans="1:6" ht="29.1" customHeight="1" x14ac:dyDescent="0.25">
      <c r="A1334" s="206"/>
      <c r="B1334" s="206"/>
      <c r="C1334" s="206"/>
      <c r="D1334" s="206"/>
      <c r="E1334" s="204" t="str">
        <f t="shared" si="20"/>
        <v/>
      </c>
      <c r="F1334">
        <f>SUMIF($B$11:B1334,"withdraw",$C$11:C1334)-SUMIFS($C$11:C1334,$B$11:B1334,"deposit",$D$11:D1334,"reinvestment")</f>
        <v>0</v>
      </c>
    </row>
    <row r="1335" spans="1:6" ht="29.1" customHeight="1" x14ac:dyDescent="0.25">
      <c r="A1335" s="206"/>
      <c r="B1335" s="206"/>
      <c r="C1335" s="206"/>
      <c r="D1335" s="206"/>
      <c r="E1335" s="204" t="str">
        <f t="shared" si="20"/>
        <v/>
      </c>
      <c r="F1335">
        <f>SUMIF($B$11:B1335,"withdraw",$C$11:C1335)-SUMIFS($C$11:C1335,$B$11:B1335,"deposit",$D$11:D1335,"reinvestment")</f>
        <v>0</v>
      </c>
    </row>
    <row r="1336" spans="1:6" ht="29.1" customHeight="1" x14ac:dyDescent="0.25">
      <c r="A1336" s="206"/>
      <c r="B1336" s="206"/>
      <c r="C1336" s="206"/>
      <c r="D1336" s="206"/>
      <c r="E1336" s="204" t="str">
        <f t="shared" si="20"/>
        <v/>
      </c>
      <c r="F1336">
        <f>SUMIF($B$11:B1336,"withdraw",$C$11:C1336)-SUMIFS($C$11:C1336,$B$11:B1336,"deposit",$D$11:D1336,"reinvestment")</f>
        <v>0</v>
      </c>
    </row>
    <row r="1337" spans="1:6" ht="29.1" customHeight="1" x14ac:dyDescent="0.25">
      <c r="A1337" s="206"/>
      <c r="B1337" s="206"/>
      <c r="C1337" s="206"/>
      <c r="D1337" s="206"/>
      <c r="E1337" s="204" t="str">
        <f t="shared" si="20"/>
        <v/>
      </c>
      <c r="F1337">
        <f>SUMIF($B$11:B1337,"withdraw",$C$11:C1337)-SUMIFS($C$11:C1337,$B$11:B1337,"deposit",$D$11:D1337,"reinvestment")</f>
        <v>0</v>
      </c>
    </row>
    <row r="1338" spans="1:6" ht="29.1" customHeight="1" x14ac:dyDescent="0.25">
      <c r="A1338" s="206"/>
      <c r="B1338" s="206"/>
      <c r="C1338" s="206"/>
      <c r="D1338" s="206"/>
      <c r="E1338" s="204" t="str">
        <f t="shared" si="20"/>
        <v/>
      </c>
      <c r="F1338">
        <f>SUMIF($B$11:B1338,"withdraw",$C$11:C1338)-SUMIFS($C$11:C1338,$B$11:B1338,"deposit",$D$11:D1338,"reinvestment")</f>
        <v>0</v>
      </c>
    </row>
    <row r="1339" spans="1:6" ht="29.1" customHeight="1" x14ac:dyDescent="0.25">
      <c r="A1339" s="206"/>
      <c r="B1339" s="206"/>
      <c r="C1339" s="206"/>
      <c r="D1339" s="206"/>
      <c r="E1339" s="204" t="str">
        <f t="shared" si="20"/>
        <v/>
      </c>
      <c r="F1339">
        <f>SUMIF($B$11:B1339,"withdraw",$C$11:C1339)-SUMIFS($C$11:C1339,$B$11:B1339,"deposit",$D$11:D1339,"reinvestment")</f>
        <v>0</v>
      </c>
    </row>
    <row r="1340" spans="1:6" ht="29.1" customHeight="1" x14ac:dyDescent="0.25">
      <c r="A1340" s="206"/>
      <c r="B1340" s="206"/>
      <c r="C1340" s="206"/>
      <c r="D1340" s="206"/>
      <c r="E1340" s="204" t="str">
        <f t="shared" si="20"/>
        <v/>
      </c>
      <c r="F1340">
        <f>SUMIF($B$11:B1340,"withdraw",$C$11:C1340)-SUMIFS($C$11:C1340,$B$11:B1340,"deposit",$D$11:D1340,"reinvestment")</f>
        <v>0</v>
      </c>
    </row>
    <row r="1341" spans="1:6" ht="29.1" customHeight="1" x14ac:dyDescent="0.25">
      <c r="A1341" s="206"/>
      <c r="B1341" s="206"/>
      <c r="C1341" s="206"/>
      <c r="D1341" s="206"/>
      <c r="E1341" s="204" t="str">
        <f t="shared" si="20"/>
        <v/>
      </c>
      <c r="F1341">
        <f>SUMIF($B$11:B1341,"withdraw",$C$11:C1341)-SUMIFS($C$11:C1341,$B$11:B1341,"deposit",$D$11:D1341,"reinvestment")</f>
        <v>0</v>
      </c>
    </row>
    <row r="1342" spans="1:6" ht="29.1" customHeight="1" x14ac:dyDescent="0.25">
      <c r="A1342" s="206"/>
      <c r="B1342" s="206"/>
      <c r="C1342" s="206"/>
      <c r="D1342" s="206"/>
      <c r="E1342" s="204" t="str">
        <f t="shared" si="20"/>
        <v/>
      </c>
      <c r="F1342">
        <f>SUMIF($B$11:B1342,"withdraw",$C$11:C1342)-SUMIFS($C$11:C1342,$B$11:B1342,"deposit",$D$11:D1342,"reinvestment")</f>
        <v>0</v>
      </c>
    </row>
    <row r="1343" spans="1:6" ht="29.1" customHeight="1" x14ac:dyDescent="0.25">
      <c r="A1343" s="206"/>
      <c r="B1343" s="206"/>
      <c r="C1343" s="206"/>
      <c r="D1343" s="206"/>
      <c r="E1343" s="204" t="str">
        <f t="shared" si="20"/>
        <v/>
      </c>
      <c r="F1343">
        <f>SUMIF($B$11:B1343,"withdraw",$C$11:C1343)-SUMIFS($C$11:C1343,$B$11:B1343,"deposit",$D$11:D1343,"reinvestment")</f>
        <v>0</v>
      </c>
    </row>
    <row r="1344" spans="1:6" ht="29.1" customHeight="1" x14ac:dyDescent="0.25">
      <c r="A1344" s="206"/>
      <c r="B1344" s="206"/>
      <c r="C1344" s="206"/>
      <c r="D1344" s="206"/>
      <c r="E1344" s="204" t="str">
        <f t="shared" si="20"/>
        <v/>
      </c>
      <c r="F1344">
        <f>SUMIF($B$11:B1344,"withdraw",$C$11:C1344)-SUMIFS($C$11:C1344,$B$11:B1344,"deposit",$D$11:D1344,"reinvestment")</f>
        <v>0</v>
      </c>
    </row>
    <row r="1345" spans="1:6" ht="29.1" customHeight="1" x14ac:dyDescent="0.25">
      <c r="A1345" s="206"/>
      <c r="B1345" s="206"/>
      <c r="C1345" s="206"/>
      <c r="D1345" s="206"/>
      <c r="E1345" s="204" t="str">
        <f t="shared" si="20"/>
        <v/>
      </c>
      <c r="F1345">
        <f>SUMIF($B$11:B1345,"withdraw",$C$11:C1345)-SUMIFS($C$11:C1345,$B$11:B1345,"deposit",$D$11:D1345,"reinvestment")</f>
        <v>0</v>
      </c>
    </row>
    <row r="1346" spans="1:6" ht="29.1" customHeight="1" x14ac:dyDescent="0.25">
      <c r="A1346" s="206"/>
      <c r="B1346" s="206"/>
      <c r="C1346" s="206"/>
      <c r="D1346" s="206"/>
      <c r="E1346" s="204" t="str">
        <f t="shared" si="20"/>
        <v/>
      </c>
      <c r="F1346">
        <f>SUMIF($B$11:B1346,"withdraw",$C$11:C1346)-SUMIFS($C$11:C1346,$B$11:B1346,"deposit",$D$11:D1346,"reinvestment")</f>
        <v>0</v>
      </c>
    </row>
    <row r="1347" spans="1:6" ht="29.1" customHeight="1" x14ac:dyDescent="0.25">
      <c r="A1347" s="206"/>
      <c r="B1347" s="206"/>
      <c r="C1347" s="206"/>
      <c r="D1347" s="206"/>
      <c r="E1347" s="204" t="str">
        <f t="shared" si="20"/>
        <v/>
      </c>
      <c r="F1347">
        <f>SUMIF($B$11:B1347,"withdraw",$C$11:C1347)-SUMIFS($C$11:C1347,$B$11:B1347,"deposit",$D$11:D1347,"reinvestment")</f>
        <v>0</v>
      </c>
    </row>
    <row r="1348" spans="1:6" ht="29.1" customHeight="1" x14ac:dyDescent="0.25">
      <c r="A1348" s="206"/>
      <c r="B1348" s="206"/>
      <c r="C1348" s="206"/>
      <c r="D1348" s="206"/>
      <c r="E1348" s="204" t="str">
        <f t="shared" si="20"/>
        <v/>
      </c>
      <c r="F1348">
        <f>SUMIF($B$11:B1348,"withdraw",$C$11:C1348)-SUMIFS($C$11:C1348,$B$11:B1348,"deposit",$D$11:D1348,"reinvestment")</f>
        <v>0</v>
      </c>
    </row>
    <row r="1349" spans="1:6" ht="29.1" customHeight="1" x14ac:dyDescent="0.25">
      <c r="A1349" s="206"/>
      <c r="B1349" s="206"/>
      <c r="C1349" s="206"/>
      <c r="D1349" s="206"/>
      <c r="E1349" s="204" t="str">
        <f t="shared" si="20"/>
        <v/>
      </c>
      <c r="F1349">
        <f>SUMIF($B$11:B1349,"withdraw",$C$11:C1349)-SUMIFS($C$11:C1349,$B$11:B1349,"deposit",$D$11:D1349,"reinvestment")</f>
        <v>0</v>
      </c>
    </row>
    <row r="1350" spans="1:6" ht="29.1" customHeight="1" x14ac:dyDescent="0.25">
      <c r="A1350" s="206"/>
      <c r="B1350" s="206"/>
      <c r="C1350" s="206"/>
      <c r="D1350" s="206"/>
      <c r="E1350" s="204" t="str">
        <f t="shared" si="20"/>
        <v/>
      </c>
      <c r="F1350">
        <f>SUMIF($B$11:B1350,"withdraw",$C$11:C1350)-SUMIFS($C$11:C1350,$B$11:B1350,"deposit",$D$11:D1350,"reinvestment")</f>
        <v>0</v>
      </c>
    </row>
    <row r="1351" spans="1:6" ht="29.1" customHeight="1" x14ac:dyDescent="0.25">
      <c r="A1351" s="206"/>
      <c r="B1351" s="206"/>
      <c r="C1351" s="206"/>
      <c r="D1351" s="206"/>
      <c r="E1351" s="204" t="str">
        <f t="shared" si="20"/>
        <v/>
      </c>
      <c r="F1351">
        <f>SUMIF($B$11:B1351,"withdraw",$C$11:C1351)-SUMIFS($C$11:C1351,$B$11:B1351,"deposit",$D$11:D1351,"reinvestment")</f>
        <v>0</v>
      </c>
    </row>
    <row r="1352" spans="1:6" ht="29.1" customHeight="1" x14ac:dyDescent="0.25">
      <c r="A1352" s="206"/>
      <c r="B1352" s="206"/>
      <c r="C1352" s="206"/>
      <c r="D1352" s="206"/>
      <c r="E1352" s="204" t="str">
        <f t="shared" si="20"/>
        <v/>
      </c>
      <c r="F1352">
        <f>SUMIF($B$11:B1352,"withdraw",$C$11:C1352)-SUMIFS($C$11:C1352,$B$11:B1352,"deposit",$D$11:D1352,"reinvestment")</f>
        <v>0</v>
      </c>
    </row>
    <row r="1353" spans="1:6" ht="29.1" customHeight="1" x14ac:dyDescent="0.25">
      <c r="A1353" s="206"/>
      <c r="B1353" s="206"/>
      <c r="C1353" s="206"/>
      <c r="D1353" s="206"/>
      <c r="E1353" s="204" t="str">
        <f t="shared" si="20"/>
        <v/>
      </c>
      <c r="F1353">
        <f>SUMIF($B$11:B1353,"withdraw",$C$11:C1353)-SUMIFS($C$11:C1353,$B$11:B1353,"deposit",$D$11:D1353,"reinvestment")</f>
        <v>0</v>
      </c>
    </row>
    <row r="1354" spans="1:6" ht="29.1" customHeight="1" x14ac:dyDescent="0.25">
      <c r="A1354" s="206"/>
      <c r="B1354" s="206"/>
      <c r="C1354" s="206"/>
      <c r="D1354" s="206"/>
      <c r="E1354" s="204" t="str">
        <f t="shared" si="20"/>
        <v/>
      </c>
      <c r="F1354">
        <f>SUMIF($B$11:B1354,"withdraw",$C$11:C1354)-SUMIFS($C$11:C1354,$B$11:B1354,"deposit",$D$11:D1354,"reinvestment")</f>
        <v>0</v>
      </c>
    </row>
    <row r="1355" spans="1:6" ht="29.1" customHeight="1" x14ac:dyDescent="0.25">
      <c r="A1355" s="206"/>
      <c r="B1355" s="206"/>
      <c r="C1355" s="206"/>
      <c r="D1355" s="206"/>
      <c r="E1355" s="204" t="str">
        <f t="shared" si="20"/>
        <v/>
      </c>
      <c r="F1355">
        <f>SUMIF($B$11:B1355,"withdraw",$C$11:C1355)-SUMIFS($C$11:C1355,$B$11:B1355,"deposit",$D$11:D1355,"reinvestment")</f>
        <v>0</v>
      </c>
    </row>
    <row r="1356" spans="1:6" ht="29.1" customHeight="1" x14ac:dyDescent="0.25">
      <c r="A1356" s="206"/>
      <c r="B1356" s="206"/>
      <c r="C1356" s="206"/>
      <c r="D1356" s="206"/>
      <c r="E1356" s="204" t="str">
        <f t="shared" si="20"/>
        <v/>
      </c>
      <c r="F1356">
        <f>SUMIF($B$11:B1356,"withdraw",$C$11:C1356)-SUMIFS($C$11:C1356,$B$11:B1356,"deposit",$D$11:D1356,"reinvestment")</f>
        <v>0</v>
      </c>
    </row>
    <row r="1357" spans="1:6" ht="29.1" customHeight="1" x14ac:dyDescent="0.25">
      <c r="A1357" s="206"/>
      <c r="B1357" s="206"/>
      <c r="C1357" s="206"/>
      <c r="D1357" s="206"/>
      <c r="E1357" s="204" t="str">
        <f t="shared" ref="E1357:E1420" si="21">IF(AND(C1357&gt;F1356,D1357="reinvestment"),"You cannot reinvest more than is withdrawn and available.","")</f>
        <v/>
      </c>
      <c r="F1357">
        <f>SUMIF($B$11:B1357,"withdraw",$C$11:C1357)-SUMIFS($C$11:C1357,$B$11:B1357,"deposit",$D$11:D1357,"reinvestment")</f>
        <v>0</v>
      </c>
    </row>
    <row r="1358" spans="1:6" ht="29.1" customHeight="1" x14ac:dyDescent="0.25">
      <c r="A1358" s="206"/>
      <c r="B1358" s="206"/>
      <c r="C1358" s="206"/>
      <c r="D1358" s="206"/>
      <c r="E1358" s="204" t="str">
        <f t="shared" si="21"/>
        <v/>
      </c>
      <c r="F1358">
        <f>SUMIF($B$11:B1358,"withdraw",$C$11:C1358)-SUMIFS($C$11:C1358,$B$11:B1358,"deposit",$D$11:D1358,"reinvestment")</f>
        <v>0</v>
      </c>
    </row>
    <row r="1359" spans="1:6" ht="29.1" customHeight="1" x14ac:dyDescent="0.25">
      <c r="A1359" s="206"/>
      <c r="B1359" s="206"/>
      <c r="C1359" s="206"/>
      <c r="D1359" s="206"/>
      <c r="E1359" s="204" t="str">
        <f t="shared" si="21"/>
        <v/>
      </c>
      <c r="F1359">
        <f>SUMIF($B$11:B1359,"withdraw",$C$11:C1359)-SUMIFS($C$11:C1359,$B$11:B1359,"deposit",$D$11:D1359,"reinvestment")</f>
        <v>0</v>
      </c>
    </row>
    <row r="1360" spans="1:6" ht="29.1" customHeight="1" x14ac:dyDescent="0.25">
      <c r="A1360" s="206"/>
      <c r="B1360" s="206"/>
      <c r="C1360" s="206"/>
      <c r="D1360" s="206"/>
      <c r="E1360" s="204" t="str">
        <f t="shared" si="21"/>
        <v/>
      </c>
      <c r="F1360">
        <f>SUMIF($B$11:B1360,"withdraw",$C$11:C1360)-SUMIFS($C$11:C1360,$B$11:B1360,"deposit",$D$11:D1360,"reinvestment")</f>
        <v>0</v>
      </c>
    </row>
    <row r="1361" spans="1:6" ht="29.1" customHeight="1" x14ac:dyDescent="0.25">
      <c r="A1361" s="206"/>
      <c r="B1361" s="206"/>
      <c r="C1361" s="206"/>
      <c r="D1361" s="206"/>
      <c r="E1361" s="204" t="str">
        <f t="shared" si="21"/>
        <v/>
      </c>
      <c r="F1361">
        <f>SUMIF($B$11:B1361,"withdraw",$C$11:C1361)-SUMIFS($C$11:C1361,$B$11:B1361,"deposit",$D$11:D1361,"reinvestment")</f>
        <v>0</v>
      </c>
    </row>
    <row r="1362" spans="1:6" ht="29.1" customHeight="1" x14ac:dyDescent="0.25">
      <c r="A1362" s="206"/>
      <c r="B1362" s="206"/>
      <c r="C1362" s="206"/>
      <c r="D1362" s="206"/>
      <c r="E1362" s="204" t="str">
        <f t="shared" si="21"/>
        <v/>
      </c>
      <c r="F1362">
        <f>SUMIF($B$11:B1362,"withdraw",$C$11:C1362)-SUMIFS($C$11:C1362,$B$11:B1362,"deposit",$D$11:D1362,"reinvestment")</f>
        <v>0</v>
      </c>
    </row>
    <row r="1363" spans="1:6" ht="29.1" customHeight="1" x14ac:dyDescent="0.25">
      <c r="A1363" s="206"/>
      <c r="B1363" s="206"/>
      <c r="C1363" s="206"/>
      <c r="D1363" s="206"/>
      <c r="E1363" s="204" t="str">
        <f t="shared" si="21"/>
        <v/>
      </c>
      <c r="F1363">
        <f>SUMIF($B$11:B1363,"withdraw",$C$11:C1363)-SUMIFS($C$11:C1363,$B$11:B1363,"deposit",$D$11:D1363,"reinvestment")</f>
        <v>0</v>
      </c>
    </row>
    <row r="1364" spans="1:6" ht="29.1" customHeight="1" x14ac:dyDescent="0.25">
      <c r="A1364" s="206"/>
      <c r="B1364" s="206"/>
      <c r="C1364" s="206"/>
      <c r="D1364" s="206"/>
      <c r="E1364" s="204" t="str">
        <f t="shared" si="21"/>
        <v/>
      </c>
      <c r="F1364">
        <f>SUMIF($B$11:B1364,"withdraw",$C$11:C1364)-SUMIFS($C$11:C1364,$B$11:B1364,"deposit",$D$11:D1364,"reinvestment")</f>
        <v>0</v>
      </c>
    </row>
    <row r="1365" spans="1:6" ht="29.1" customHeight="1" x14ac:dyDescent="0.25">
      <c r="A1365" s="206"/>
      <c r="B1365" s="206"/>
      <c r="C1365" s="206"/>
      <c r="D1365" s="206"/>
      <c r="E1365" s="204" t="str">
        <f t="shared" si="21"/>
        <v/>
      </c>
      <c r="F1365">
        <f>SUMIF($B$11:B1365,"withdraw",$C$11:C1365)-SUMIFS($C$11:C1365,$B$11:B1365,"deposit",$D$11:D1365,"reinvestment")</f>
        <v>0</v>
      </c>
    </row>
    <row r="1366" spans="1:6" ht="29.1" customHeight="1" x14ac:dyDescent="0.25">
      <c r="A1366" s="206"/>
      <c r="B1366" s="206"/>
      <c r="C1366" s="206"/>
      <c r="D1366" s="206"/>
      <c r="E1366" s="204" t="str">
        <f t="shared" si="21"/>
        <v/>
      </c>
      <c r="F1366">
        <f>SUMIF($B$11:B1366,"withdraw",$C$11:C1366)-SUMIFS($C$11:C1366,$B$11:B1366,"deposit",$D$11:D1366,"reinvestment")</f>
        <v>0</v>
      </c>
    </row>
    <row r="1367" spans="1:6" ht="29.1" customHeight="1" x14ac:dyDescent="0.25">
      <c r="A1367" s="206"/>
      <c r="B1367" s="206"/>
      <c r="C1367" s="206"/>
      <c r="D1367" s="206"/>
      <c r="E1367" s="204" t="str">
        <f t="shared" si="21"/>
        <v/>
      </c>
      <c r="F1367">
        <f>SUMIF($B$11:B1367,"withdraw",$C$11:C1367)-SUMIFS($C$11:C1367,$B$11:B1367,"deposit",$D$11:D1367,"reinvestment")</f>
        <v>0</v>
      </c>
    </row>
    <row r="1368" spans="1:6" ht="29.1" customHeight="1" x14ac:dyDescent="0.25">
      <c r="A1368" s="206"/>
      <c r="B1368" s="206"/>
      <c r="C1368" s="206"/>
      <c r="D1368" s="206"/>
      <c r="E1368" s="204" t="str">
        <f t="shared" si="21"/>
        <v/>
      </c>
      <c r="F1368">
        <f>SUMIF($B$11:B1368,"withdraw",$C$11:C1368)-SUMIFS($C$11:C1368,$B$11:B1368,"deposit",$D$11:D1368,"reinvestment")</f>
        <v>0</v>
      </c>
    </row>
    <row r="1369" spans="1:6" ht="29.1" customHeight="1" x14ac:dyDescent="0.25">
      <c r="A1369" s="206"/>
      <c r="B1369" s="206"/>
      <c r="C1369" s="206"/>
      <c r="D1369" s="206"/>
      <c r="E1369" s="204" t="str">
        <f t="shared" si="21"/>
        <v/>
      </c>
      <c r="F1369">
        <f>SUMIF($B$11:B1369,"withdraw",$C$11:C1369)-SUMIFS($C$11:C1369,$B$11:B1369,"deposit",$D$11:D1369,"reinvestment")</f>
        <v>0</v>
      </c>
    </row>
    <row r="1370" spans="1:6" ht="29.1" customHeight="1" x14ac:dyDescent="0.25">
      <c r="A1370" s="206"/>
      <c r="B1370" s="206"/>
      <c r="C1370" s="206"/>
      <c r="D1370" s="206"/>
      <c r="E1370" s="204" t="str">
        <f t="shared" si="21"/>
        <v/>
      </c>
      <c r="F1370">
        <f>SUMIF($B$11:B1370,"withdraw",$C$11:C1370)-SUMIFS($C$11:C1370,$B$11:B1370,"deposit",$D$11:D1370,"reinvestment")</f>
        <v>0</v>
      </c>
    </row>
    <row r="1371" spans="1:6" ht="29.1" customHeight="1" x14ac:dyDescent="0.25">
      <c r="A1371" s="206"/>
      <c r="B1371" s="206"/>
      <c r="C1371" s="206"/>
      <c r="D1371" s="206"/>
      <c r="E1371" s="204" t="str">
        <f t="shared" si="21"/>
        <v/>
      </c>
      <c r="F1371">
        <f>SUMIF($B$11:B1371,"withdraw",$C$11:C1371)-SUMIFS($C$11:C1371,$B$11:B1371,"deposit",$D$11:D1371,"reinvestment")</f>
        <v>0</v>
      </c>
    </row>
    <row r="1372" spans="1:6" ht="29.1" customHeight="1" x14ac:dyDescent="0.25">
      <c r="A1372" s="206"/>
      <c r="B1372" s="206"/>
      <c r="C1372" s="206"/>
      <c r="D1372" s="206"/>
      <c r="E1372" s="204" t="str">
        <f t="shared" si="21"/>
        <v/>
      </c>
      <c r="F1372">
        <f>SUMIF($B$11:B1372,"withdraw",$C$11:C1372)-SUMIFS($C$11:C1372,$B$11:B1372,"deposit",$D$11:D1372,"reinvestment")</f>
        <v>0</v>
      </c>
    </row>
    <row r="1373" spans="1:6" ht="29.1" customHeight="1" x14ac:dyDescent="0.25">
      <c r="A1373" s="206"/>
      <c r="B1373" s="206"/>
      <c r="C1373" s="206"/>
      <c r="D1373" s="206"/>
      <c r="E1373" s="204" t="str">
        <f t="shared" si="21"/>
        <v/>
      </c>
      <c r="F1373">
        <f>SUMIF($B$11:B1373,"withdraw",$C$11:C1373)-SUMIFS($C$11:C1373,$B$11:B1373,"deposit",$D$11:D1373,"reinvestment")</f>
        <v>0</v>
      </c>
    </row>
    <row r="1374" spans="1:6" ht="29.1" customHeight="1" x14ac:dyDescent="0.25">
      <c r="A1374" s="206"/>
      <c r="B1374" s="206"/>
      <c r="C1374" s="206"/>
      <c r="D1374" s="206"/>
      <c r="E1374" s="204" t="str">
        <f t="shared" si="21"/>
        <v/>
      </c>
      <c r="F1374">
        <f>SUMIF($B$11:B1374,"withdraw",$C$11:C1374)-SUMIFS($C$11:C1374,$B$11:B1374,"deposit",$D$11:D1374,"reinvestment")</f>
        <v>0</v>
      </c>
    </row>
    <row r="1375" spans="1:6" ht="29.1" customHeight="1" x14ac:dyDescent="0.25">
      <c r="A1375" s="206"/>
      <c r="B1375" s="206"/>
      <c r="C1375" s="206"/>
      <c r="D1375" s="206"/>
      <c r="E1375" s="204" t="str">
        <f t="shared" si="21"/>
        <v/>
      </c>
      <c r="F1375">
        <f>SUMIF($B$11:B1375,"withdraw",$C$11:C1375)-SUMIFS($C$11:C1375,$B$11:B1375,"deposit",$D$11:D1375,"reinvestment")</f>
        <v>0</v>
      </c>
    </row>
    <row r="1376" spans="1:6" ht="29.1" customHeight="1" x14ac:dyDescent="0.25">
      <c r="A1376" s="206"/>
      <c r="B1376" s="206"/>
      <c r="C1376" s="206"/>
      <c r="D1376" s="206"/>
      <c r="E1376" s="204" t="str">
        <f t="shared" si="21"/>
        <v/>
      </c>
      <c r="F1376">
        <f>SUMIF($B$11:B1376,"withdraw",$C$11:C1376)-SUMIFS($C$11:C1376,$B$11:B1376,"deposit",$D$11:D1376,"reinvestment")</f>
        <v>0</v>
      </c>
    </row>
    <row r="1377" spans="1:6" ht="29.1" customHeight="1" x14ac:dyDescent="0.25">
      <c r="A1377" s="206"/>
      <c r="B1377" s="206"/>
      <c r="C1377" s="206"/>
      <c r="D1377" s="206"/>
      <c r="E1377" s="204" t="str">
        <f t="shared" si="21"/>
        <v/>
      </c>
      <c r="F1377">
        <f>SUMIF($B$11:B1377,"withdraw",$C$11:C1377)-SUMIFS($C$11:C1377,$B$11:B1377,"deposit",$D$11:D1377,"reinvestment")</f>
        <v>0</v>
      </c>
    </row>
    <row r="1378" spans="1:6" ht="29.1" customHeight="1" x14ac:dyDescent="0.25">
      <c r="A1378" s="206"/>
      <c r="B1378" s="206"/>
      <c r="C1378" s="206"/>
      <c r="D1378" s="206"/>
      <c r="E1378" s="204" t="str">
        <f t="shared" si="21"/>
        <v/>
      </c>
      <c r="F1378">
        <f>SUMIF($B$11:B1378,"withdraw",$C$11:C1378)-SUMIFS($C$11:C1378,$B$11:B1378,"deposit",$D$11:D1378,"reinvestment")</f>
        <v>0</v>
      </c>
    </row>
    <row r="1379" spans="1:6" ht="29.1" customHeight="1" x14ac:dyDescent="0.25">
      <c r="A1379" s="206"/>
      <c r="B1379" s="206"/>
      <c r="C1379" s="206"/>
      <c r="D1379" s="206"/>
      <c r="E1379" s="204" t="str">
        <f t="shared" si="21"/>
        <v/>
      </c>
      <c r="F1379">
        <f>SUMIF($B$11:B1379,"withdraw",$C$11:C1379)-SUMIFS($C$11:C1379,$B$11:B1379,"deposit",$D$11:D1379,"reinvestment")</f>
        <v>0</v>
      </c>
    </row>
    <row r="1380" spans="1:6" ht="29.1" customHeight="1" x14ac:dyDescent="0.25">
      <c r="A1380" s="206"/>
      <c r="B1380" s="206"/>
      <c r="C1380" s="206"/>
      <c r="D1380" s="206"/>
      <c r="E1380" s="204" t="str">
        <f t="shared" si="21"/>
        <v/>
      </c>
      <c r="F1380">
        <f>SUMIF($B$11:B1380,"withdraw",$C$11:C1380)-SUMIFS($C$11:C1380,$B$11:B1380,"deposit",$D$11:D1380,"reinvestment")</f>
        <v>0</v>
      </c>
    </row>
    <row r="1381" spans="1:6" ht="29.1" customHeight="1" x14ac:dyDescent="0.25">
      <c r="A1381" s="206"/>
      <c r="B1381" s="206"/>
      <c r="C1381" s="206"/>
      <c r="D1381" s="206"/>
      <c r="E1381" s="204" t="str">
        <f t="shared" si="21"/>
        <v/>
      </c>
      <c r="F1381">
        <f>SUMIF($B$11:B1381,"withdraw",$C$11:C1381)-SUMIFS($C$11:C1381,$B$11:B1381,"deposit",$D$11:D1381,"reinvestment")</f>
        <v>0</v>
      </c>
    </row>
    <row r="1382" spans="1:6" ht="29.1" customHeight="1" x14ac:dyDescent="0.25">
      <c r="A1382" s="206"/>
      <c r="B1382" s="206"/>
      <c r="C1382" s="206"/>
      <c r="D1382" s="206"/>
      <c r="E1382" s="204" t="str">
        <f t="shared" si="21"/>
        <v/>
      </c>
      <c r="F1382">
        <f>SUMIF($B$11:B1382,"withdraw",$C$11:C1382)-SUMIFS($C$11:C1382,$B$11:B1382,"deposit",$D$11:D1382,"reinvestment")</f>
        <v>0</v>
      </c>
    </row>
    <row r="1383" spans="1:6" ht="29.1" customHeight="1" x14ac:dyDescent="0.25">
      <c r="A1383" s="206"/>
      <c r="B1383" s="206"/>
      <c r="C1383" s="206"/>
      <c r="D1383" s="206"/>
      <c r="E1383" s="204" t="str">
        <f t="shared" si="21"/>
        <v/>
      </c>
      <c r="F1383">
        <f>SUMIF($B$11:B1383,"withdraw",$C$11:C1383)-SUMIFS($C$11:C1383,$B$11:B1383,"deposit",$D$11:D1383,"reinvestment")</f>
        <v>0</v>
      </c>
    </row>
    <row r="1384" spans="1:6" ht="29.1" customHeight="1" x14ac:dyDescent="0.25">
      <c r="A1384" s="206"/>
      <c r="B1384" s="206"/>
      <c r="C1384" s="206"/>
      <c r="D1384" s="206"/>
      <c r="E1384" s="204" t="str">
        <f t="shared" si="21"/>
        <v/>
      </c>
      <c r="F1384">
        <f>SUMIF($B$11:B1384,"withdraw",$C$11:C1384)-SUMIFS($C$11:C1384,$B$11:B1384,"deposit",$D$11:D1384,"reinvestment")</f>
        <v>0</v>
      </c>
    </row>
    <row r="1385" spans="1:6" ht="29.1" customHeight="1" x14ac:dyDescent="0.25">
      <c r="A1385" s="206"/>
      <c r="B1385" s="206"/>
      <c r="C1385" s="206"/>
      <c r="D1385" s="206"/>
      <c r="E1385" s="204" t="str">
        <f t="shared" si="21"/>
        <v/>
      </c>
      <c r="F1385">
        <f>SUMIF($B$11:B1385,"withdraw",$C$11:C1385)-SUMIFS($C$11:C1385,$B$11:B1385,"deposit",$D$11:D1385,"reinvestment")</f>
        <v>0</v>
      </c>
    </row>
    <row r="1386" spans="1:6" ht="29.1" customHeight="1" x14ac:dyDescent="0.25">
      <c r="A1386" s="206"/>
      <c r="B1386" s="206"/>
      <c r="C1386" s="206"/>
      <c r="D1386" s="206"/>
      <c r="E1386" s="204" t="str">
        <f t="shared" si="21"/>
        <v/>
      </c>
      <c r="F1386">
        <f>SUMIF($B$11:B1386,"withdraw",$C$11:C1386)-SUMIFS($C$11:C1386,$B$11:B1386,"deposit",$D$11:D1386,"reinvestment")</f>
        <v>0</v>
      </c>
    </row>
    <row r="1387" spans="1:6" ht="29.1" customHeight="1" x14ac:dyDescent="0.25">
      <c r="A1387" s="206"/>
      <c r="B1387" s="206"/>
      <c r="C1387" s="206"/>
      <c r="D1387" s="206"/>
      <c r="E1387" s="204" t="str">
        <f t="shared" si="21"/>
        <v/>
      </c>
      <c r="F1387">
        <f>SUMIF($B$11:B1387,"withdraw",$C$11:C1387)-SUMIFS($C$11:C1387,$B$11:B1387,"deposit",$D$11:D1387,"reinvestment")</f>
        <v>0</v>
      </c>
    </row>
    <row r="1388" spans="1:6" ht="29.1" customHeight="1" x14ac:dyDescent="0.25">
      <c r="A1388" s="206"/>
      <c r="B1388" s="206"/>
      <c r="C1388" s="206"/>
      <c r="D1388" s="206"/>
      <c r="E1388" s="204" t="str">
        <f t="shared" si="21"/>
        <v/>
      </c>
      <c r="F1388">
        <f>SUMIF($B$11:B1388,"withdraw",$C$11:C1388)-SUMIFS($C$11:C1388,$B$11:B1388,"deposit",$D$11:D1388,"reinvestment")</f>
        <v>0</v>
      </c>
    </row>
    <row r="1389" spans="1:6" ht="29.1" customHeight="1" x14ac:dyDescent="0.25">
      <c r="A1389" s="206"/>
      <c r="B1389" s="206"/>
      <c r="C1389" s="206"/>
      <c r="D1389" s="206"/>
      <c r="E1389" s="204" t="str">
        <f t="shared" si="21"/>
        <v/>
      </c>
      <c r="F1389">
        <f>SUMIF($B$11:B1389,"withdraw",$C$11:C1389)-SUMIFS($C$11:C1389,$B$11:B1389,"deposit",$D$11:D1389,"reinvestment")</f>
        <v>0</v>
      </c>
    </row>
    <row r="1390" spans="1:6" ht="29.1" customHeight="1" x14ac:dyDescent="0.25">
      <c r="A1390" s="206"/>
      <c r="B1390" s="206"/>
      <c r="C1390" s="206"/>
      <c r="D1390" s="206"/>
      <c r="E1390" s="204" t="str">
        <f t="shared" si="21"/>
        <v/>
      </c>
      <c r="F1390">
        <f>SUMIF($B$11:B1390,"withdraw",$C$11:C1390)-SUMIFS($C$11:C1390,$B$11:B1390,"deposit",$D$11:D1390,"reinvestment")</f>
        <v>0</v>
      </c>
    </row>
    <row r="1391" spans="1:6" ht="29.1" customHeight="1" x14ac:dyDescent="0.25">
      <c r="A1391" s="206"/>
      <c r="B1391" s="206"/>
      <c r="C1391" s="206"/>
      <c r="D1391" s="206"/>
      <c r="E1391" s="204" t="str">
        <f t="shared" si="21"/>
        <v/>
      </c>
      <c r="F1391">
        <f>SUMIF($B$11:B1391,"withdraw",$C$11:C1391)-SUMIFS($C$11:C1391,$B$11:B1391,"deposit",$D$11:D1391,"reinvestment")</f>
        <v>0</v>
      </c>
    </row>
    <row r="1392" spans="1:6" ht="29.1" customHeight="1" x14ac:dyDescent="0.25">
      <c r="A1392" s="206"/>
      <c r="B1392" s="206"/>
      <c r="C1392" s="206"/>
      <c r="D1392" s="206"/>
      <c r="E1392" s="204" t="str">
        <f t="shared" si="21"/>
        <v/>
      </c>
      <c r="F1392">
        <f>SUMIF($B$11:B1392,"withdraw",$C$11:C1392)-SUMIFS($C$11:C1392,$B$11:B1392,"deposit",$D$11:D1392,"reinvestment")</f>
        <v>0</v>
      </c>
    </row>
    <row r="1393" spans="1:6" ht="29.1" customHeight="1" x14ac:dyDescent="0.25">
      <c r="A1393" s="206"/>
      <c r="B1393" s="206"/>
      <c r="C1393" s="206"/>
      <c r="D1393" s="206"/>
      <c r="E1393" s="204" t="str">
        <f t="shared" si="21"/>
        <v/>
      </c>
      <c r="F1393">
        <f>SUMIF($B$11:B1393,"withdraw",$C$11:C1393)-SUMIFS($C$11:C1393,$B$11:B1393,"deposit",$D$11:D1393,"reinvestment")</f>
        <v>0</v>
      </c>
    </row>
    <row r="1394" spans="1:6" ht="29.1" customHeight="1" x14ac:dyDescent="0.25">
      <c r="A1394" s="206"/>
      <c r="B1394" s="206"/>
      <c r="C1394" s="206"/>
      <c r="D1394" s="206"/>
      <c r="E1394" s="204" t="str">
        <f t="shared" si="21"/>
        <v/>
      </c>
      <c r="F1394">
        <f>SUMIF($B$11:B1394,"withdraw",$C$11:C1394)-SUMIFS($C$11:C1394,$B$11:B1394,"deposit",$D$11:D1394,"reinvestment")</f>
        <v>0</v>
      </c>
    </row>
    <row r="1395" spans="1:6" ht="29.1" customHeight="1" x14ac:dyDescent="0.25">
      <c r="A1395" s="206"/>
      <c r="B1395" s="206"/>
      <c r="C1395" s="206"/>
      <c r="D1395" s="206"/>
      <c r="E1395" s="204" t="str">
        <f t="shared" si="21"/>
        <v/>
      </c>
      <c r="F1395">
        <f>SUMIF($B$11:B1395,"withdraw",$C$11:C1395)-SUMIFS($C$11:C1395,$B$11:B1395,"deposit",$D$11:D1395,"reinvestment")</f>
        <v>0</v>
      </c>
    </row>
    <row r="1396" spans="1:6" ht="29.1" customHeight="1" x14ac:dyDescent="0.25">
      <c r="A1396" s="206"/>
      <c r="B1396" s="206"/>
      <c r="C1396" s="206"/>
      <c r="D1396" s="206"/>
      <c r="E1396" s="204" t="str">
        <f t="shared" si="21"/>
        <v/>
      </c>
      <c r="F1396">
        <f>SUMIF($B$11:B1396,"withdraw",$C$11:C1396)-SUMIFS($C$11:C1396,$B$11:B1396,"deposit",$D$11:D1396,"reinvestment")</f>
        <v>0</v>
      </c>
    </row>
    <row r="1397" spans="1:6" ht="29.1" customHeight="1" x14ac:dyDescent="0.25">
      <c r="A1397" s="206"/>
      <c r="B1397" s="206"/>
      <c r="C1397" s="206"/>
      <c r="D1397" s="206"/>
      <c r="E1397" s="204" t="str">
        <f t="shared" si="21"/>
        <v/>
      </c>
      <c r="F1397">
        <f>SUMIF($B$11:B1397,"withdraw",$C$11:C1397)-SUMIFS($C$11:C1397,$B$11:B1397,"deposit",$D$11:D1397,"reinvestment")</f>
        <v>0</v>
      </c>
    </row>
    <row r="1398" spans="1:6" ht="29.1" customHeight="1" x14ac:dyDescent="0.25">
      <c r="A1398" s="206"/>
      <c r="B1398" s="206"/>
      <c r="C1398" s="206"/>
      <c r="D1398" s="206"/>
      <c r="E1398" s="204" t="str">
        <f t="shared" si="21"/>
        <v/>
      </c>
      <c r="F1398">
        <f>SUMIF($B$11:B1398,"withdraw",$C$11:C1398)-SUMIFS($C$11:C1398,$B$11:B1398,"deposit",$D$11:D1398,"reinvestment")</f>
        <v>0</v>
      </c>
    </row>
    <row r="1399" spans="1:6" ht="29.1" customHeight="1" x14ac:dyDescent="0.25">
      <c r="A1399" s="206"/>
      <c r="B1399" s="206"/>
      <c r="C1399" s="206"/>
      <c r="D1399" s="206"/>
      <c r="E1399" s="204" t="str">
        <f t="shared" si="21"/>
        <v/>
      </c>
      <c r="F1399">
        <f>SUMIF($B$11:B1399,"withdraw",$C$11:C1399)-SUMIFS($C$11:C1399,$B$11:B1399,"deposit",$D$11:D1399,"reinvestment")</f>
        <v>0</v>
      </c>
    </row>
    <row r="1400" spans="1:6" ht="29.1" customHeight="1" x14ac:dyDescent="0.25">
      <c r="A1400" s="206"/>
      <c r="B1400" s="206"/>
      <c r="C1400" s="206"/>
      <c r="D1400" s="206"/>
      <c r="E1400" s="204" t="str">
        <f t="shared" si="21"/>
        <v/>
      </c>
      <c r="F1400">
        <f>SUMIF($B$11:B1400,"withdraw",$C$11:C1400)-SUMIFS($C$11:C1400,$B$11:B1400,"deposit",$D$11:D1400,"reinvestment")</f>
        <v>0</v>
      </c>
    </row>
    <row r="1401" spans="1:6" ht="29.1" customHeight="1" x14ac:dyDescent="0.25">
      <c r="A1401" s="206"/>
      <c r="B1401" s="206"/>
      <c r="C1401" s="206"/>
      <c r="D1401" s="206"/>
      <c r="E1401" s="204" t="str">
        <f t="shared" si="21"/>
        <v/>
      </c>
      <c r="F1401">
        <f>SUMIF($B$11:B1401,"withdraw",$C$11:C1401)-SUMIFS($C$11:C1401,$B$11:B1401,"deposit",$D$11:D1401,"reinvestment")</f>
        <v>0</v>
      </c>
    </row>
    <row r="1402" spans="1:6" ht="29.1" customHeight="1" x14ac:dyDescent="0.25">
      <c r="A1402" s="206"/>
      <c r="B1402" s="206"/>
      <c r="C1402" s="206"/>
      <c r="D1402" s="206"/>
      <c r="E1402" s="204" t="str">
        <f t="shared" si="21"/>
        <v/>
      </c>
      <c r="F1402">
        <f>SUMIF($B$11:B1402,"withdraw",$C$11:C1402)-SUMIFS($C$11:C1402,$B$11:B1402,"deposit",$D$11:D1402,"reinvestment")</f>
        <v>0</v>
      </c>
    </row>
    <row r="1403" spans="1:6" ht="29.1" customHeight="1" x14ac:dyDescent="0.25">
      <c r="A1403" s="206"/>
      <c r="B1403" s="206"/>
      <c r="C1403" s="206"/>
      <c r="D1403" s="206"/>
      <c r="E1403" s="204" t="str">
        <f t="shared" si="21"/>
        <v/>
      </c>
      <c r="F1403">
        <f>SUMIF($B$11:B1403,"withdraw",$C$11:C1403)-SUMIFS($C$11:C1403,$B$11:B1403,"deposit",$D$11:D1403,"reinvestment")</f>
        <v>0</v>
      </c>
    </row>
    <row r="1404" spans="1:6" ht="29.1" customHeight="1" x14ac:dyDescent="0.25">
      <c r="A1404" s="206"/>
      <c r="B1404" s="206"/>
      <c r="C1404" s="206"/>
      <c r="D1404" s="206"/>
      <c r="E1404" s="204" t="str">
        <f t="shared" si="21"/>
        <v/>
      </c>
      <c r="F1404">
        <f>SUMIF($B$11:B1404,"withdraw",$C$11:C1404)-SUMIFS($C$11:C1404,$B$11:B1404,"deposit",$D$11:D1404,"reinvestment")</f>
        <v>0</v>
      </c>
    </row>
    <row r="1405" spans="1:6" ht="29.1" customHeight="1" x14ac:dyDescent="0.25">
      <c r="A1405" s="206"/>
      <c r="B1405" s="206"/>
      <c r="C1405" s="206"/>
      <c r="D1405" s="206"/>
      <c r="E1405" s="204" t="str">
        <f t="shared" si="21"/>
        <v/>
      </c>
      <c r="F1405">
        <f>SUMIF($B$11:B1405,"withdraw",$C$11:C1405)-SUMIFS($C$11:C1405,$B$11:B1405,"deposit",$D$11:D1405,"reinvestment")</f>
        <v>0</v>
      </c>
    </row>
    <row r="1406" spans="1:6" ht="29.1" customHeight="1" x14ac:dyDescent="0.25">
      <c r="A1406" s="206"/>
      <c r="B1406" s="206"/>
      <c r="C1406" s="206"/>
      <c r="D1406" s="206"/>
      <c r="E1406" s="204" t="str">
        <f t="shared" si="21"/>
        <v/>
      </c>
      <c r="F1406">
        <f>SUMIF($B$11:B1406,"withdraw",$C$11:C1406)-SUMIFS($C$11:C1406,$B$11:B1406,"deposit",$D$11:D1406,"reinvestment")</f>
        <v>0</v>
      </c>
    </row>
    <row r="1407" spans="1:6" ht="29.1" customHeight="1" x14ac:dyDescent="0.25">
      <c r="A1407" s="206"/>
      <c r="B1407" s="206"/>
      <c r="C1407" s="206"/>
      <c r="D1407" s="206"/>
      <c r="E1407" s="204" t="str">
        <f t="shared" si="21"/>
        <v/>
      </c>
      <c r="F1407">
        <f>SUMIF($B$11:B1407,"withdraw",$C$11:C1407)-SUMIFS($C$11:C1407,$B$11:B1407,"deposit",$D$11:D1407,"reinvestment")</f>
        <v>0</v>
      </c>
    </row>
    <row r="1408" spans="1:6" ht="29.1" customHeight="1" x14ac:dyDescent="0.25">
      <c r="A1408" s="206"/>
      <c r="B1408" s="206"/>
      <c r="C1408" s="206"/>
      <c r="D1408" s="206"/>
      <c r="E1408" s="204" t="str">
        <f t="shared" si="21"/>
        <v/>
      </c>
      <c r="F1408">
        <f>SUMIF($B$11:B1408,"withdraw",$C$11:C1408)-SUMIFS($C$11:C1408,$B$11:B1408,"deposit",$D$11:D1408,"reinvestment")</f>
        <v>0</v>
      </c>
    </row>
    <row r="1409" spans="1:6" ht="29.1" customHeight="1" x14ac:dyDescent="0.25">
      <c r="A1409" s="206"/>
      <c r="B1409" s="206"/>
      <c r="C1409" s="206"/>
      <c r="D1409" s="206"/>
      <c r="E1409" s="204" t="str">
        <f t="shared" si="21"/>
        <v/>
      </c>
      <c r="F1409">
        <f>SUMIF($B$11:B1409,"withdraw",$C$11:C1409)-SUMIFS($C$11:C1409,$B$11:B1409,"deposit",$D$11:D1409,"reinvestment")</f>
        <v>0</v>
      </c>
    </row>
    <row r="1410" spans="1:6" ht="29.1" customHeight="1" x14ac:dyDescent="0.25">
      <c r="A1410" s="206"/>
      <c r="B1410" s="206"/>
      <c r="C1410" s="206"/>
      <c r="D1410" s="206"/>
      <c r="E1410" s="204" t="str">
        <f t="shared" si="21"/>
        <v/>
      </c>
      <c r="F1410">
        <f>SUMIF($B$11:B1410,"withdraw",$C$11:C1410)-SUMIFS($C$11:C1410,$B$11:B1410,"deposit",$D$11:D1410,"reinvestment")</f>
        <v>0</v>
      </c>
    </row>
    <row r="1411" spans="1:6" ht="29.1" customHeight="1" x14ac:dyDescent="0.25">
      <c r="A1411" s="206"/>
      <c r="B1411" s="206"/>
      <c r="C1411" s="206"/>
      <c r="D1411" s="206"/>
      <c r="E1411" s="204" t="str">
        <f t="shared" si="21"/>
        <v/>
      </c>
      <c r="F1411">
        <f>SUMIF($B$11:B1411,"withdraw",$C$11:C1411)-SUMIFS($C$11:C1411,$B$11:B1411,"deposit",$D$11:D1411,"reinvestment")</f>
        <v>0</v>
      </c>
    </row>
    <row r="1412" spans="1:6" ht="29.1" customHeight="1" x14ac:dyDescent="0.25">
      <c r="A1412" s="206"/>
      <c r="B1412" s="206"/>
      <c r="C1412" s="206"/>
      <c r="D1412" s="206"/>
      <c r="E1412" s="204" t="str">
        <f t="shared" si="21"/>
        <v/>
      </c>
      <c r="F1412">
        <f>SUMIF($B$11:B1412,"withdraw",$C$11:C1412)-SUMIFS($C$11:C1412,$B$11:B1412,"deposit",$D$11:D1412,"reinvestment")</f>
        <v>0</v>
      </c>
    </row>
    <row r="1413" spans="1:6" ht="29.1" customHeight="1" x14ac:dyDescent="0.25">
      <c r="A1413" s="206"/>
      <c r="B1413" s="206"/>
      <c r="C1413" s="206"/>
      <c r="D1413" s="206"/>
      <c r="E1413" s="204" t="str">
        <f t="shared" si="21"/>
        <v/>
      </c>
      <c r="F1413">
        <f>SUMIF($B$11:B1413,"withdraw",$C$11:C1413)-SUMIFS($C$11:C1413,$B$11:B1413,"deposit",$D$11:D1413,"reinvestment")</f>
        <v>0</v>
      </c>
    </row>
    <row r="1414" spans="1:6" ht="29.1" customHeight="1" x14ac:dyDescent="0.25">
      <c r="A1414" s="206"/>
      <c r="B1414" s="206"/>
      <c r="C1414" s="206"/>
      <c r="D1414" s="206"/>
      <c r="E1414" s="204" t="str">
        <f t="shared" si="21"/>
        <v/>
      </c>
      <c r="F1414">
        <f>SUMIF($B$11:B1414,"withdraw",$C$11:C1414)-SUMIFS($C$11:C1414,$B$11:B1414,"deposit",$D$11:D1414,"reinvestment")</f>
        <v>0</v>
      </c>
    </row>
    <row r="1415" spans="1:6" ht="29.1" customHeight="1" x14ac:dyDescent="0.25">
      <c r="A1415" s="206"/>
      <c r="B1415" s="206"/>
      <c r="C1415" s="206"/>
      <c r="D1415" s="206"/>
      <c r="E1415" s="204" t="str">
        <f t="shared" si="21"/>
        <v/>
      </c>
      <c r="F1415">
        <f>SUMIF($B$11:B1415,"withdraw",$C$11:C1415)-SUMIFS($C$11:C1415,$B$11:B1415,"deposit",$D$11:D1415,"reinvestment")</f>
        <v>0</v>
      </c>
    </row>
    <row r="1416" spans="1:6" ht="29.1" customHeight="1" x14ac:dyDescent="0.25">
      <c r="A1416" s="206"/>
      <c r="B1416" s="206"/>
      <c r="C1416" s="206"/>
      <c r="D1416" s="206"/>
      <c r="E1416" s="204" t="str">
        <f t="shared" si="21"/>
        <v/>
      </c>
      <c r="F1416">
        <f>SUMIF($B$11:B1416,"withdraw",$C$11:C1416)-SUMIFS($C$11:C1416,$B$11:B1416,"deposit",$D$11:D1416,"reinvestment")</f>
        <v>0</v>
      </c>
    </row>
    <row r="1417" spans="1:6" ht="29.1" customHeight="1" x14ac:dyDescent="0.25">
      <c r="A1417" s="206"/>
      <c r="B1417" s="206"/>
      <c r="C1417" s="206"/>
      <c r="D1417" s="206"/>
      <c r="E1417" s="204" t="str">
        <f t="shared" si="21"/>
        <v/>
      </c>
      <c r="F1417">
        <f>SUMIF($B$11:B1417,"withdraw",$C$11:C1417)-SUMIFS($C$11:C1417,$B$11:B1417,"deposit",$D$11:D1417,"reinvestment")</f>
        <v>0</v>
      </c>
    </row>
    <row r="1418" spans="1:6" ht="29.1" customHeight="1" x14ac:dyDescent="0.25">
      <c r="A1418" s="206"/>
      <c r="B1418" s="206"/>
      <c r="C1418" s="206"/>
      <c r="D1418" s="206"/>
      <c r="E1418" s="204" t="str">
        <f t="shared" si="21"/>
        <v/>
      </c>
      <c r="F1418">
        <f>SUMIF($B$11:B1418,"withdraw",$C$11:C1418)-SUMIFS($C$11:C1418,$B$11:B1418,"deposit",$D$11:D1418,"reinvestment")</f>
        <v>0</v>
      </c>
    </row>
    <row r="1419" spans="1:6" ht="29.1" customHeight="1" x14ac:dyDescent="0.25">
      <c r="A1419" s="206"/>
      <c r="B1419" s="206"/>
      <c r="C1419" s="206"/>
      <c r="D1419" s="206"/>
      <c r="E1419" s="204" t="str">
        <f t="shared" si="21"/>
        <v/>
      </c>
      <c r="F1419">
        <f>SUMIF($B$11:B1419,"withdraw",$C$11:C1419)-SUMIFS($C$11:C1419,$B$11:B1419,"deposit",$D$11:D1419,"reinvestment")</f>
        <v>0</v>
      </c>
    </row>
    <row r="1420" spans="1:6" ht="29.1" customHeight="1" x14ac:dyDescent="0.25">
      <c r="A1420" s="206"/>
      <c r="B1420" s="206"/>
      <c r="C1420" s="206"/>
      <c r="D1420" s="206"/>
      <c r="E1420" s="204" t="str">
        <f t="shared" si="21"/>
        <v/>
      </c>
      <c r="F1420">
        <f>SUMIF($B$11:B1420,"withdraw",$C$11:C1420)-SUMIFS($C$11:C1420,$B$11:B1420,"deposit",$D$11:D1420,"reinvestment")</f>
        <v>0</v>
      </c>
    </row>
    <row r="1421" spans="1:6" ht="29.1" customHeight="1" x14ac:dyDescent="0.25">
      <c r="A1421" s="206"/>
      <c r="B1421" s="206"/>
      <c r="C1421" s="206"/>
      <c r="D1421" s="206"/>
      <c r="E1421" s="204" t="str">
        <f t="shared" ref="E1421:E1484" si="22">IF(AND(C1421&gt;F1420,D1421="reinvestment"),"You cannot reinvest more than is withdrawn and available.","")</f>
        <v/>
      </c>
      <c r="F1421">
        <f>SUMIF($B$11:B1421,"withdraw",$C$11:C1421)-SUMIFS($C$11:C1421,$B$11:B1421,"deposit",$D$11:D1421,"reinvestment")</f>
        <v>0</v>
      </c>
    </row>
    <row r="1422" spans="1:6" ht="29.1" customHeight="1" x14ac:dyDescent="0.25">
      <c r="A1422" s="206"/>
      <c r="B1422" s="206"/>
      <c r="C1422" s="206"/>
      <c r="D1422" s="206"/>
      <c r="E1422" s="204" t="str">
        <f t="shared" si="22"/>
        <v/>
      </c>
      <c r="F1422">
        <f>SUMIF($B$11:B1422,"withdraw",$C$11:C1422)-SUMIFS($C$11:C1422,$B$11:B1422,"deposit",$D$11:D1422,"reinvestment")</f>
        <v>0</v>
      </c>
    </row>
    <row r="1423" spans="1:6" ht="29.1" customHeight="1" x14ac:dyDescent="0.25">
      <c r="A1423" s="206"/>
      <c r="B1423" s="206"/>
      <c r="C1423" s="206"/>
      <c r="D1423" s="206"/>
      <c r="E1423" s="204" t="str">
        <f t="shared" si="22"/>
        <v/>
      </c>
      <c r="F1423">
        <f>SUMIF($B$11:B1423,"withdraw",$C$11:C1423)-SUMIFS($C$11:C1423,$B$11:B1423,"deposit",$D$11:D1423,"reinvestment")</f>
        <v>0</v>
      </c>
    </row>
    <row r="1424" spans="1:6" ht="29.1" customHeight="1" x14ac:dyDescent="0.25">
      <c r="A1424" s="206"/>
      <c r="B1424" s="206"/>
      <c r="C1424" s="206"/>
      <c r="D1424" s="206"/>
      <c r="E1424" s="204" t="str">
        <f t="shared" si="22"/>
        <v/>
      </c>
      <c r="F1424">
        <f>SUMIF($B$11:B1424,"withdraw",$C$11:C1424)-SUMIFS($C$11:C1424,$B$11:B1424,"deposit",$D$11:D1424,"reinvestment")</f>
        <v>0</v>
      </c>
    </row>
    <row r="1425" spans="1:6" ht="29.1" customHeight="1" x14ac:dyDescent="0.25">
      <c r="A1425" s="206"/>
      <c r="B1425" s="206"/>
      <c r="C1425" s="206"/>
      <c r="D1425" s="206"/>
      <c r="E1425" s="204" t="str">
        <f t="shared" si="22"/>
        <v/>
      </c>
      <c r="F1425">
        <f>SUMIF($B$11:B1425,"withdraw",$C$11:C1425)-SUMIFS($C$11:C1425,$B$11:B1425,"deposit",$D$11:D1425,"reinvestment")</f>
        <v>0</v>
      </c>
    </row>
    <row r="1426" spans="1:6" ht="29.1" customHeight="1" x14ac:dyDescent="0.25">
      <c r="A1426" s="206"/>
      <c r="B1426" s="206"/>
      <c r="C1426" s="206"/>
      <c r="D1426" s="206"/>
      <c r="E1426" s="204" t="str">
        <f t="shared" si="22"/>
        <v/>
      </c>
      <c r="F1426">
        <f>SUMIF($B$11:B1426,"withdraw",$C$11:C1426)-SUMIFS($C$11:C1426,$B$11:B1426,"deposit",$D$11:D1426,"reinvestment")</f>
        <v>0</v>
      </c>
    </row>
    <row r="1427" spans="1:6" ht="29.1" customHeight="1" x14ac:dyDescent="0.25">
      <c r="A1427" s="206"/>
      <c r="B1427" s="206"/>
      <c r="C1427" s="206"/>
      <c r="D1427" s="206"/>
      <c r="E1427" s="204" t="str">
        <f t="shared" si="22"/>
        <v/>
      </c>
      <c r="F1427">
        <f>SUMIF($B$11:B1427,"withdraw",$C$11:C1427)-SUMIFS($C$11:C1427,$B$11:B1427,"deposit",$D$11:D1427,"reinvestment")</f>
        <v>0</v>
      </c>
    </row>
    <row r="1428" spans="1:6" ht="29.1" customHeight="1" x14ac:dyDescent="0.25">
      <c r="A1428" s="206"/>
      <c r="B1428" s="206"/>
      <c r="C1428" s="206"/>
      <c r="D1428" s="206"/>
      <c r="E1428" s="204" t="str">
        <f t="shared" si="22"/>
        <v/>
      </c>
      <c r="F1428">
        <f>SUMIF($B$11:B1428,"withdraw",$C$11:C1428)-SUMIFS($C$11:C1428,$B$11:B1428,"deposit",$D$11:D1428,"reinvestment")</f>
        <v>0</v>
      </c>
    </row>
    <row r="1429" spans="1:6" ht="29.1" customHeight="1" x14ac:dyDescent="0.25">
      <c r="A1429" s="206"/>
      <c r="B1429" s="206"/>
      <c r="C1429" s="206"/>
      <c r="D1429" s="206"/>
      <c r="E1429" s="204" t="str">
        <f t="shared" si="22"/>
        <v/>
      </c>
      <c r="F1429">
        <f>SUMIF($B$11:B1429,"withdraw",$C$11:C1429)-SUMIFS($C$11:C1429,$B$11:B1429,"deposit",$D$11:D1429,"reinvestment")</f>
        <v>0</v>
      </c>
    </row>
    <row r="1430" spans="1:6" ht="29.1" customHeight="1" x14ac:dyDescent="0.25">
      <c r="A1430" s="206"/>
      <c r="B1430" s="206"/>
      <c r="C1430" s="206"/>
      <c r="D1430" s="206"/>
      <c r="E1430" s="204" t="str">
        <f t="shared" si="22"/>
        <v/>
      </c>
      <c r="F1430">
        <f>SUMIF($B$11:B1430,"withdraw",$C$11:C1430)-SUMIFS($C$11:C1430,$B$11:B1430,"deposit",$D$11:D1430,"reinvestment")</f>
        <v>0</v>
      </c>
    </row>
    <row r="1431" spans="1:6" ht="29.1" customHeight="1" x14ac:dyDescent="0.25">
      <c r="A1431" s="206"/>
      <c r="B1431" s="206"/>
      <c r="C1431" s="206"/>
      <c r="D1431" s="206"/>
      <c r="E1431" s="204" t="str">
        <f t="shared" si="22"/>
        <v/>
      </c>
      <c r="F1431">
        <f>SUMIF($B$11:B1431,"withdraw",$C$11:C1431)-SUMIFS($C$11:C1431,$B$11:B1431,"deposit",$D$11:D1431,"reinvestment")</f>
        <v>0</v>
      </c>
    </row>
    <row r="1432" spans="1:6" ht="29.1" customHeight="1" x14ac:dyDescent="0.25">
      <c r="A1432" s="206"/>
      <c r="B1432" s="206"/>
      <c r="C1432" s="206"/>
      <c r="D1432" s="206"/>
      <c r="E1432" s="204" t="str">
        <f t="shared" si="22"/>
        <v/>
      </c>
      <c r="F1432">
        <f>SUMIF($B$11:B1432,"withdraw",$C$11:C1432)-SUMIFS($C$11:C1432,$B$11:B1432,"deposit",$D$11:D1432,"reinvestment")</f>
        <v>0</v>
      </c>
    </row>
    <row r="1433" spans="1:6" ht="29.1" customHeight="1" x14ac:dyDescent="0.25">
      <c r="A1433" s="206"/>
      <c r="B1433" s="206"/>
      <c r="C1433" s="206"/>
      <c r="D1433" s="206"/>
      <c r="E1433" s="204" t="str">
        <f t="shared" si="22"/>
        <v/>
      </c>
      <c r="F1433">
        <f>SUMIF($B$11:B1433,"withdraw",$C$11:C1433)-SUMIFS($C$11:C1433,$B$11:B1433,"deposit",$D$11:D1433,"reinvestment")</f>
        <v>0</v>
      </c>
    </row>
    <row r="1434" spans="1:6" ht="29.1" customHeight="1" x14ac:dyDescent="0.25">
      <c r="A1434" s="206"/>
      <c r="B1434" s="206"/>
      <c r="C1434" s="206"/>
      <c r="D1434" s="206"/>
      <c r="E1434" s="204" t="str">
        <f t="shared" si="22"/>
        <v/>
      </c>
      <c r="F1434">
        <f>SUMIF($B$11:B1434,"withdraw",$C$11:C1434)-SUMIFS($C$11:C1434,$B$11:B1434,"deposit",$D$11:D1434,"reinvestment")</f>
        <v>0</v>
      </c>
    </row>
    <row r="1435" spans="1:6" ht="29.1" customHeight="1" x14ac:dyDescent="0.25">
      <c r="A1435" s="206"/>
      <c r="B1435" s="206"/>
      <c r="C1435" s="206"/>
      <c r="D1435" s="206"/>
      <c r="E1435" s="204" t="str">
        <f t="shared" si="22"/>
        <v/>
      </c>
      <c r="F1435">
        <f>SUMIF($B$11:B1435,"withdraw",$C$11:C1435)-SUMIFS($C$11:C1435,$B$11:B1435,"deposit",$D$11:D1435,"reinvestment")</f>
        <v>0</v>
      </c>
    </row>
    <row r="1436" spans="1:6" ht="29.1" customHeight="1" x14ac:dyDescent="0.25">
      <c r="A1436" s="206"/>
      <c r="B1436" s="206"/>
      <c r="C1436" s="206"/>
      <c r="D1436" s="206"/>
      <c r="E1436" s="204" t="str">
        <f t="shared" si="22"/>
        <v/>
      </c>
      <c r="F1436">
        <f>SUMIF($B$11:B1436,"withdraw",$C$11:C1436)-SUMIFS($C$11:C1436,$B$11:B1436,"deposit",$D$11:D1436,"reinvestment")</f>
        <v>0</v>
      </c>
    </row>
    <row r="1437" spans="1:6" ht="29.1" customHeight="1" x14ac:dyDescent="0.25">
      <c r="A1437" s="206"/>
      <c r="B1437" s="206"/>
      <c r="C1437" s="206"/>
      <c r="D1437" s="206"/>
      <c r="E1437" s="204" t="str">
        <f t="shared" si="22"/>
        <v/>
      </c>
      <c r="F1437">
        <f>SUMIF($B$11:B1437,"withdraw",$C$11:C1437)-SUMIFS($C$11:C1437,$B$11:B1437,"deposit",$D$11:D1437,"reinvestment")</f>
        <v>0</v>
      </c>
    </row>
    <row r="1438" spans="1:6" ht="29.1" customHeight="1" x14ac:dyDescent="0.25">
      <c r="A1438" s="206"/>
      <c r="B1438" s="206"/>
      <c r="C1438" s="206"/>
      <c r="D1438" s="206"/>
      <c r="E1438" s="204" t="str">
        <f t="shared" si="22"/>
        <v/>
      </c>
      <c r="F1438">
        <f>SUMIF($B$11:B1438,"withdraw",$C$11:C1438)-SUMIFS($C$11:C1438,$B$11:B1438,"deposit",$D$11:D1438,"reinvestment")</f>
        <v>0</v>
      </c>
    </row>
    <row r="1439" spans="1:6" ht="29.1" customHeight="1" x14ac:dyDescent="0.25">
      <c r="A1439" s="206"/>
      <c r="B1439" s="206"/>
      <c r="C1439" s="206"/>
      <c r="D1439" s="206"/>
      <c r="E1439" s="204" t="str">
        <f t="shared" si="22"/>
        <v/>
      </c>
      <c r="F1439">
        <f>SUMIF($B$11:B1439,"withdraw",$C$11:C1439)-SUMIFS($C$11:C1439,$B$11:B1439,"deposit",$D$11:D1439,"reinvestment")</f>
        <v>0</v>
      </c>
    </row>
    <row r="1440" spans="1:6" ht="29.1" customHeight="1" x14ac:dyDescent="0.25">
      <c r="A1440" s="206"/>
      <c r="B1440" s="206"/>
      <c r="C1440" s="206"/>
      <c r="D1440" s="206"/>
      <c r="E1440" s="204" t="str">
        <f t="shared" si="22"/>
        <v/>
      </c>
      <c r="F1440">
        <f>SUMIF($B$11:B1440,"withdraw",$C$11:C1440)-SUMIFS($C$11:C1440,$B$11:B1440,"deposit",$D$11:D1440,"reinvestment")</f>
        <v>0</v>
      </c>
    </row>
    <row r="1441" spans="1:6" ht="29.1" customHeight="1" x14ac:dyDescent="0.25">
      <c r="A1441" s="206"/>
      <c r="B1441" s="206"/>
      <c r="C1441" s="206"/>
      <c r="D1441" s="206"/>
      <c r="E1441" s="204" t="str">
        <f t="shared" si="22"/>
        <v/>
      </c>
      <c r="F1441">
        <f>SUMIF($B$11:B1441,"withdraw",$C$11:C1441)-SUMIFS($C$11:C1441,$B$11:B1441,"deposit",$D$11:D1441,"reinvestment")</f>
        <v>0</v>
      </c>
    </row>
    <row r="1442" spans="1:6" ht="29.1" customHeight="1" x14ac:dyDescent="0.25">
      <c r="A1442" s="206"/>
      <c r="B1442" s="206"/>
      <c r="C1442" s="206"/>
      <c r="D1442" s="206"/>
      <c r="E1442" s="204" t="str">
        <f t="shared" si="22"/>
        <v/>
      </c>
      <c r="F1442">
        <f>SUMIF($B$11:B1442,"withdraw",$C$11:C1442)-SUMIFS($C$11:C1442,$B$11:B1442,"deposit",$D$11:D1442,"reinvestment")</f>
        <v>0</v>
      </c>
    </row>
    <row r="1443" spans="1:6" ht="29.1" customHeight="1" x14ac:dyDescent="0.25">
      <c r="A1443" s="206"/>
      <c r="B1443" s="206"/>
      <c r="C1443" s="206"/>
      <c r="D1443" s="206"/>
      <c r="E1443" s="204" t="str">
        <f t="shared" si="22"/>
        <v/>
      </c>
      <c r="F1443">
        <f>SUMIF($B$11:B1443,"withdraw",$C$11:C1443)-SUMIFS($C$11:C1443,$B$11:B1443,"deposit",$D$11:D1443,"reinvestment")</f>
        <v>0</v>
      </c>
    </row>
    <row r="1444" spans="1:6" ht="29.1" customHeight="1" x14ac:dyDescent="0.25">
      <c r="A1444" s="206"/>
      <c r="B1444" s="206"/>
      <c r="C1444" s="206"/>
      <c r="D1444" s="206"/>
      <c r="E1444" s="204" t="str">
        <f t="shared" si="22"/>
        <v/>
      </c>
      <c r="F1444">
        <f>SUMIF($B$11:B1444,"withdraw",$C$11:C1444)-SUMIFS($C$11:C1444,$B$11:B1444,"deposit",$D$11:D1444,"reinvestment")</f>
        <v>0</v>
      </c>
    </row>
    <row r="1445" spans="1:6" ht="29.1" customHeight="1" x14ac:dyDescent="0.25">
      <c r="A1445" s="206"/>
      <c r="B1445" s="206"/>
      <c r="C1445" s="206"/>
      <c r="D1445" s="206"/>
      <c r="E1445" s="204" t="str">
        <f t="shared" si="22"/>
        <v/>
      </c>
      <c r="F1445">
        <f>SUMIF($B$11:B1445,"withdraw",$C$11:C1445)-SUMIFS($C$11:C1445,$B$11:B1445,"deposit",$D$11:D1445,"reinvestment")</f>
        <v>0</v>
      </c>
    </row>
    <row r="1446" spans="1:6" ht="29.1" customHeight="1" x14ac:dyDescent="0.25">
      <c r="A1446" s="206"/>
      <c r="B1446" s="206"/>
      <c r="C1446" s="206"/>
      <c r="D1446" s="206"/>
      <c r="E1446" s="204" t="str">
        <f t="shared" si="22"/>
        <v/>
      </c>
      <c r="F1446">
        <f>SUMIF($B$11:B1446,"withdraw",$C$11:C1446)-SUMIFS($C$11:C1446,$B$11:B1446,"deposit",$D$11:D1446,"reinvestment")</f>
        <v>0</v>
      </c>
    </row>
    <row r="1447" spans="1:6" ht="29.1" customHeight="1" x14ac:dyDescent="0.25">
      <c r="A1447" s="206"/>
      <c r="B1447" s="206"/>
      <c r="C1447" s="206"/>
      <c r="D1447" s="206"/>
      <c r="E1447" s="204" t="str">
        <f t="shared" si="22"/>
        <v/>
      </c>
      <c r="F1447">
        <f>SUMIF($B$11:B1447,"withdraw",$C$11:C1447)-SUMIFS($C$11:C1447,$B$11:B1447,"deposit",$D$11:D1447,"reinvestment")</f>
        <v>0</v>
      </c>
    </row>
    <row r="1448" spans="1:6" ht="29.1" customHeight="1" x14ac:dyDescent="0.25">
      <c r="A1448" s="206"/>
      <c r="B1448" s="206"/>
      <c r="C1448" s="206"/>
      <c r="D1448" s="206"/>
      <c r="E1448" s="204" t="str">
        <f t="shared" si="22"/>
        <v/>
      </c>
      <c r="F1448">
        <f>SUMIF($B$11:B1448,"withdraw",$C$11:C1448)-SUMIFS($C$11:C1448,$B$11:B1448,"deposit",$D$11:D1448,"reinvestment")</f>
        <v>0</v>
      </c>
    </row>
    <row r="1449" spans="1:6" ht="29.1" customHeight="1" x14ac:dyDescent="0.25">
      <c r="A1449" s="206"/>
      <c r="B1449" s="206"/>
      <c r="C1449" s="206"/>
      <c r="D1449" s="206"/>
      <c r="E1449" s="204" t="str">
        <f t="shared" si="22"/>
        <v/>
      </c>
      <c r="F1449">
        <f>SUMIF($B$11:B1449,"withdraw",$C$11:C1449)-SUMIFS($C$11:C1449,$B$11:B1449,"deposit",$D$11:D1449,"reinvestment")</f>
        <v>0</v>
      </c>
    </row>
    <row r="1450" spans="1:6" ht="29.1" customHeight="1" x14ac:dyDescent="0.25">
      <c r="A1450" s="206"/>
      <c r="B1450" s="206"/>
      <c r="C1450" s="206"/>
      <c r="D1450" s="206"/>
      <c r="E1450" s="204" t="str">
        <f t="shared" si="22"/>
        <v/>
      </c>
      <c r="F1450">
        <f>SUMIF($B$11:B1450,"withdraw",$C$11:C1450)-SUMIFS($C$11:C1450,$B$11:B1450,"deposit",$D$11:D1450,"reinvestment")</f>
        <v>0</v>
      </c>
    </row>
    <row r="1451" spans="1:6" ht="29.1" customHeight="1" x14ac:dyDescent="0.25">
      <c r="A1451" s="206"/>
      <c r="B1451" s="206"/>
      <c r="C1451" s="206"/>
      <c r="D1451" s="206"/>
      <c r="E1451" s="204" t="str">
        <f t="shared" si="22"/>
        <v/>
      </c>
      <c r="F1451">
        <f>SUMIF($B$11:B1451,"withdraw",$C$11:C1451)-SUMIFS($C$11:C1451,$B$11:B1451,"deposit",$D$11:D1451,"reinvestment")</f>
        <v>0</v>
      </c>
    </row>
    <row r="1452" spans="1:6" ht="29.1" customHeight="1" x14ac:dyDescent="0.25">
      <c r="A1452" s="206"/>
      <c r="B1452" s="206"/>
      <c r="C1452" s="206"/>
      <c r="D1452" s="206"/>
      <c r="E1452" s="204" t="str">
        <f t="shared" si="22"/>
        <v/>
      </c>
      <c r="F1452">
        <f>SUMIF($B$11:B1452,"withdraw",$C$11:C1452)-SUMIFS($C$11:C1452,$B$11:B1452,"deposit",$D$11:D1452,"reinvestment")</f>
        <v>0</v>
      </c>
    </row>
    <row r="1453" spans="1:6" ht="29.1" customHeight="1" x14ac:dyDescent="0.25">
      <c r="A1453" s="206"/>
      <c r="B1453" s="206"/>
      <c r="C1453" s="206"/>
      <c r="D1453" s="206"/>
      <c r="E1453" s="204" t="str">
        <f t="shared" si="22"/>
        <v/>
      </c>
      <c r="F1453">
        <f>SUMIF($B$11:B1453,"withdraw",$C$11:C1453)-SUMIFS($C$11:C1453,$B$11:B1453,"deposit",$D$11:D1453,"reinvestment")</f>
        <v>0</v>
      </c>
    </row>
    <row r="1454" spans="1:6" ht="29.1" customHeight="1" x14ac:dyDescent="0.25">
      <c r="A1454" s="206"/>
      <c r="B1454" s="206"/>
      <c r="C1454" s="206"/>
      <c r="D1454" s="206"/>
      <c r="E1454" s="204" t="str">
        <f t="shared" si="22"/>
        <v/>
      </c>
      <c r="F1454">
        <f>SUMIF($B$11:B1454,"withdraw",$C$11:C1454)-SUMIFS($C$11:C1454,$B$11:B1454,"deposit",$D$11:D1454,"reinvestment")</f>
        <v>0</v>
      </c>
    </row>
    <row r="1455" spans="1:6" ht="29.1" customHeight="1" x14ac:dyDescent="0.25">
      <c r="A1455" s="206"/>
      <c r="B1455" s="206"/>
      <c r="C1455" s="206"/>
      <c r="D1455" s="206"/>
      <c r="E1455" s="204" t="str">
        <f t="shared" si="22"/>
        <v/>
      </c>
      <c r="F1455">
        <f>SUMIF($B$11:B1455,"withdraw",$C$11:C1455)-SUMIFS($C$11:C1455,$B$11:B1455,"deposit",$D$11:D1455,"reinvestment")</f>
        <v>0</v>
      </c>
    </row>
    <row r="1456" spans="1:6" ht="29.1" customHeight="1" x14ac:dyDescent="0.25">
      <c r="A1456" s="206"/>
      <c r="B1456" s="206"/>
      <c r="C1456" s="206"/>
      <c r="D1456" s="206"/>
      <c r="E1456" s="204" t="str">
        <f t="shared" si="22"/>
        <v/>
      </c>
      <c r="F1456">
        <f>SUMIF($B$11:B1456,"withdraw",$C$11:C1456)-SUMIFS($C$11:C1456,$B$11:B1456,"deposit",$D$11:D1456,"reinvestment")</f>
        <v>0</v>
      </c>
    </row>
    <row r="1457" spans="1:6" ht="29.1" customHeight="1" x14ac:dyDescent="0.25">
      <c r="A1457" s="206"/>
      <c r="B1457" s="206"/>
      <c r="C1457" s="206"/>
      <c r="D1457" s="206"/>
      <c r="E1457" s="204" t="str">
        <f t="shared" si="22"/>
        <v/>
      </c>
      <c r="F1457">
        <f>SUMIF($B$11:B1457,"withdraw",$C$11:C1457)-SUMIFS($C$11:C1457,$B$11:B1457,"deposit",$D$11:D1457,"reinvestment")</f>
        <v>0</v>
      </c>
    </row>
    <row r="1458" spans="1:6" ht="29.1" customHeight="1" x14ac:dyDescent="0.25">
      <c r="A1458" s="206"/>
      <c r="B1458" s="206"/>
      <c r="C1458" s="206"/>
      <c r="D1458" s="206"/>
      <c r="E1458" s="204" t="str">
        <f t="shared" si="22"/>
        <v/>
      </c>
      <c r="F1458">
        <f>SUMIF($B$11:B1458,"withdraw",$C$11:C1458)-SUMIFS($C$11:C1458,$B$11:B1458,"deposit",$D$11:D1458,"reinvestment")</f>
        <v>0</v>
      </c>
    </row>
    <row r="1459" spans="1:6" ht="29.1" customHeight="1" x14ac:dyDescent="0.25">
      <c r="A1459" s="206"/>
      <c r="B1459" s="206"/>
      <c r="C1459" s="206"/>
      <c r="D1459" s="206"/>
      <c r="E1459" s="204" t="str">
        <f t="shared" si="22"/>
        <v/>
      </c>
      <c r="F1459">
        <f>SUMIF($B$11:B1459,"withdraw",$C$11:C1459)-SUMIFS($C$11:C1459,$B$11:B1459,"deposit",$D$11:D1459,"reinvestment")</f>
        <v>0</v>
      </c>
    </row>
    <row r="1460" spans="1:6" ht="29.1" customHeight="1" x14ac:dyDescent="0.25">
      <c r="A1460" s="206"/>
      <c r="B1460" s="206"/>
      <c r="C1460" s="206"/>
      <c r="D1460" s="206"/>
      <c r="E1460" s="204" t="str">
        <f t="shared" si="22"/>
        <v/>
      </c>
      <c r="F1460">
        <f>SUMIF($B$11:B1460,"withdraw",$C$11:C1460)-SUMIFS($C$11:C1460,$B$11:B1460,"deposit",$D$11:D1460,"reinvestment")</f>
        <v>0</v>
      </c>
    </row>
    <row r="1461" spans="1:6" ht="29.1" customHeight="1" x14ac:dyDescent="0.25">
      <c r="A1461" s="206"/>
      <c r="B1461" s="206"/>
      <c r="C1461" s="206"/>
      <c r="D1461" s="206"/>
      <c r="E1461" s="204" t="str">
        <f t="shared" si="22"/>
        <v/>
      </c>
      <c r="F1461">
        <f>SUMIF($B$11:B1461,"withdraw",$C$11:C1461)-SUMIFS($C$11:C1461,$B$11:B1461,"deposit",$D$11:D1461,"reinvestment")</f>
        <v>0</v>
      </c>
    </row>
    <row r="1462" spans="1:6" ht="29.1" customHeight="1" x14ac:dyDescent="0.25">
      <c r="A1462" s="206"/>
      <c r="B1462" s="206"/>
      <c r="C1462" s="206"/>
      <c r="D1462" s="206"/>
      <c r="E1462" s="204" t="str">
        <f t="shared" si="22"/>
        <v/>
      </c>
      <c r="F1462">
        <f>SUMIF($B$11:B1462,"withdraw",$C$11:C1462)-SUMIFS($C$11:C1462,$B$11:B1462,"deposit",$D$11:D1462,"reinvestment")</f>
        <v>0</v>
      </c>
    </row>
    <row r="1463" spans="1:6" ht="29.1" customHeight="1" x14ac:dyDescent="0.25">
      <c r="A1463" s="206"/>
      <c r="B1463" s="206"/>
      <c r="C1463" s="206"/>
      <c r="D1463" s="206"/>
      <c r="E1463" s="204" t="str">
        <f t="shared" si="22"/>
        <v/>
      </c>
      <c r="F1463">
        <f>SUMIF($B$11:B1463,"withdraw",$C$11:C1463)-SUMIFS($C$11:C1463,$B$11:B1463,"deposit",$D$11:D1463,"reinvestment")</f>
        <v>0</v>
      </c>
    </row>
    <row r="1464" spans="1:6" ht="29.1" customHeight="1" x14ac:dyDescent="0.25">
      <c r="A1464" s="206"/>
      <c r="B1464" s="206"/>
      <c r="C1464" s="206"/>
      <c r="D1464" s="206"/>
      <c r="E1464" s="204" t="str">
        <f t="shared" si="22"/>
        <v/>
      </c>
      <c r="F1464">
        <f>SUMIF($B$11:B1464,"withdraw",$C$11:C1464)-SUMIFS($C$11:C1464,$B$11:B1464,"deposit",$D$11:D1464,"reinvestment")</f>
        <v>0</v>
      </c>
    </row>
    <row r="1465" spans="1:6" ht="29.1" customHeight="1" x14ac:dyDescent="0.25">
      <c r="A1465" s="206"/>
      <c r="B1465" s="206"/>
      <c r="C1465" s="206"/>
      <c r="D1465" s="206"/>
      <c r="E1465" s="204" t="str">
        <f t="shared" si="22"/>
        <v/>
      </c>
      <c r="F1465">
        <f>SUMIF($B$11:B1465,"withdraw",$C$11:C1465)-SUMIFS($C$11:C1465,$B$11:B1465,"deposit",$D$11:D1465,"reinvestment")</f>
        <v>0</v>
      </c>
    </row>
    <row r="1466" spans="1:6" ht="29.1" customHeight="1" x14ac:dyDescent="0.25">
      <c r="A1466" s="206"/>
      <c r="B1466" s="206"/>
      <c r="C1466" s="206"/>
      <c r="D1466" s="206"/>
      <c r="E1466" s="204" t="str">
        <f t="shared" si="22"/>
        <v/>
      </c>
      <c r="F1466">
        <f>SUMIF($B$11:B1466,"withdraw",$C$11:C1466)-SUMIFS($C$11:C1466,$B$11:B1466,"deposit",$D$11:D1466,"reinvestment")</f>
        <v>0</v>
      </c>
    </row>
    <row r="1467" spans="1:6" ht="29.1" customHeight="1" x14ac:dyDescent="0.25">
      <c r="A1467" s="206"/>
      <c r="B1467" s="206"/>
      <c r="C1467" s="206"/>
      <c r="D1467" s="206"/>
      <c r="E1467" s="204" t="str">
        <f t="shared" si="22"/>
        <v/>
      </c>
      <c r="F1467">
        <f>SUMIF($B$11:B1467,"withdraw",$C$11:C1467)-SUMIFS($C$11:C1467,$B$11:B1467,"deposit",$D$11:D1467,"reinvestment")</f>
        <v>0</v>
      </c>
    </row>
    <row r="1468" spans="1:6" ht="29.1" customHeight="1" x14ac:dyDescent="0.25">
      <c r="A1468" s="206"/>
      <c r="B1468" s="206"/>
      <c r="C1468" s="206"/>
      <c r="D1468" s="206"/>
      <c r="E1468" s="204" t="str">
        <f t="shared" si="22"/>
        <v/>
      </c>
      <c r="F1468">
        <f>SUMIF($B$11:B1468,"withdraw",$C$11:C1468)-SUMIFS($C$11:C1468,$B$11:B1468,"deposit",$D$11:D1468,"reinvestment")</f>
        <v>0</v>
      </c>
    </row>
    <row r="1469" spans="1:6" ht="29.1" customHeight="1" x14ac:dyDescent="0.25">
      <c r="A1469" s="206"/>
      <c r="B1469" s="206"/>
      <c r="C1469" s="206"/>
      <c r="D1469" s="206"/>
      <c r="E1469" s="204" t="str">
        <f t="shared" si="22"/>
        <v/>
      </c>
      <c r="F1469">
        <f>SUMIF($B$11:B1469,"withdraw",$C$11:C1469)-SUMIFS($C$11:C1469,$B$11:B1469,"deposit",$D$11:D1469,"reinvestment")</f>
        <v>0</v>
      </c>
    </row>
    <row r="1470" spans="1:6" ht="29.1" customHeight="1" x14ac:dyDescent="0.25">
      <c r="A1470" s="206"/>
      <c r="B1470" s="206"/>
      <c r="C1470" s="206"/>
      <c r="D1470" s="206"/>
      <c r="E1470" s="204" t="str">
        <f t="shared" si="22"/>
        <v/>
      </c>
      <c r="F1470">
        <f>SUMIF($B$11:B1470,"withdraw",$C$11:C1470)-SUMIFS($C$11:C1470,$B$11:B1470,"deposit",$D$11:D1470,"reinvestment")</f>
        <v>0</v>
      </c>
    </row>
    <row r="1471" spans="1:6" ht="29.1" customHeight="1" x14ac:dyDescent="0.25">
      <c r="A1471" s="206"/>
      <c r="B1471" s="206"/>
      <c r="C1471" s="206"/>
      <c r="D1471" s="206"/>
      <c r="E1471" s="204" t="str">
        <f t="shared" si="22"/>
        <v/>
      </c>
      <c r="F1471">
        <f>SUMIF($B$11:B1471,"withdraw",$C$11:C1471)-SUMIFS($C$11:C1471,$B$11:B1471,"deposit",$D$11:D1471,"reinvestment")</f>
        <v>0</v>
      </c>
    </row>
    <row r="1472" spans="1:6" ht="29.1" customHeight="1" x14ac:dyDescent="0.25">
      <c r="A1472" s="206"/>
      <c r="B1472" s="206"/>
      <c r="C1472" s="206"/>
      <c r="D1472" s="206"/>
      <c r="E1472" s="204" t="str">
        <f t="shared" si="22"/>
        <v/>
      </c>
      <c r="F1472">
        <f>SUMIF($B$11:B1472,"withdraw",$C$11:C1472)-SUMIFS($C$11:C1472,$B$11:B1472,"deposit",$D$11:D1472,"reinvestment")</f>
        <v>0</v>
      </c>
    </row>
    <row r="1473" spans="1:6" ht="29.1" customHeight="1" x14ac:dyDescent="0.25">
      <c r="A1473" s="206"/>
      <c r="B1473" s="206"/>
      <c r="C1473" s="206"/>
      <c r="D1473" s="206"/>
      <c r="E1473" s="204" t="str">
        <f t="shared" si="22"/>
        <v/>
      </c>
      <c r="F1473">
        <f>SUMIF($B$11:B1473,"withdraw",$C$11:C1473)-SUMIFS($C$11:C1473,$B$11:B1473,"deposit",$D$11:D1473,"reinvestment")</f>
        <v>0</v>
      </c>
    </row>
    <row r="1474" spans="1:6" ht="29.1" customHeight="1" x14ac:dyDescent="0.25">
      <c r="A1474" s="206"/>
      <c r="B1474" s="206"/>
      <c r="C1474" s="206"/>
      <c r="D1474" s="206"/>
      <c r="E1474" s="204" t="str">
        <f t="shared" si="22"/>
        <v/>
      </c>
      <c r="F1474">
        <f>SUMIF($B$11:B1474,"withdraw",$C$11:C1474)-SUMIFS($C$11:C1474,$B$11:B1474,"deposit",$D$11:D1474,"reinvestment")</f>
        <v>0</v>
      </c>
    </row>
    <row r="1475" spans="1:6" ht="29.1" customHeight="1" x14ac:dyDescent="0.25">
      <c r="A1475" s="206"/>
      <c r="B1475" s="206"/>
      <c r="C1475" s="206"/>
      <c r="D1475" s="206"/>
      <c r="E1475" s="204" t="str">
        <f t="shared" si="22"/>
        <v/>
      </c>
      <c r="F1475">
        <f>SUMIF($B$11:B1475,"withdraw",$C$11:C1475)-SUMIFS($C$11:C1475,$B$11:B1475,"deposit",$D$11:D1475,"reinvestment")</f>
        <v>0</v>
      </c>
    </row>
    <row r="1476" spans="1:6" ht="29.1" customHeight="1" x14ac:dyDescent="0.25">
      <c r="A1476" s="206"/>
      <c r="B1476" s="206"/>
      <c r="C1476" s="206"/>
      <c r="D1476" s="206"/>
      <c r="E1476" s="204" t="str">
        <f t="shared" si="22"/>
        <v/>
      </c>
      <c r="F1476">
        <f>SUMIF($B$11:B1476,"withdraw",$C$11:C1476)-SUMIFS($C$11:C1476,$B$11:B1476,"deposit",$D$11:D1476,"reinvestment")</f>
        <v>0</v>
      </c>
    </row>
    <row r="1477" spans="1:6" ht="29.1" customHeight="1" x14ac:dyDescent="0.25">
      <c r="A1477" s="206"/>
      <c r="B1477" s="206"/>
      <c r="C1477" s="206"/>
      <c r="D1477" s="206"/>
      <c r="E1477" s="204" t="str">
        <f t="shared" si="22"/>
        <v/>
      </c>
      <c r="F1477">
        <f>SUMIF($B$11:B1477,"withdraw",$C$11:C1477)-SUMIFS($C$11:C1477,$B$11:B1477,"deposit",$D$11:D1477,"reinvestment")</f>
        <v>0</v>
      </c>
    </row>
    <row r="1478" spans="1:6" ht="29.1" customHeight="1" x14ac:dyDescent="0.25">
      <c r="A1478" s="206"/>
      <c r="B1478" s="206"/>
      <c r="C1478" s="206"/>
      <c r="D1478" s="206"/>
      <c r="E1478" s="204" t="str">
        <f t="shared" si="22"/>
        <v/>
      </c>
      <c r="F1478">
        <f>SUMIF($B$11:B1478,"withdraw",$C$11:C1478)-SUMIFS($C$11:C1478,$B$11:B1478,"deposit",$D$11:D1478,"reinvestment")</f>
        <v>0</v>
      </c>
    </row>
    <row r="1479" spans="1:6" ht="29.1" customHeight="1" x14ac:dyDescent="0.25">
      <c r="A1479" s="206"/>
      <c r="B1479" s="206"/>
      <c r="C1479" s="206"/>
      <c r="D1479" s="206"/>
      <c r="E1479" s="204" t="str">
        <f t="shared" si="22"/>
        <v/>
      </c>
      <c r="F1479">
        <f>SUMIF($B$11:B1479,"withdraw",$C$11:C1479)-SUMIFS($C$11:C1479,$B$11:B1479,"deposit",$D$11:D1479,"reinvestment")</f>
        <v>0</v>
      </c>
    </row>
    <row r="1480" spans="1:6" ht="29.1" customHeight="1" x14ac:dyDescent="0.25">
      <c r="A1480" s="206"/>
      <c r="B1480" s="206"/>
      <c r="C1480" s="206"/>
      <c r="D1480" s="206"/>
      <c r="E1480" s="204" t="str">
        <f t="shared" si="22"/>
        <v/>
      </c>
      <c r="F1480">
        <f>SUMIF($B$11:B1480,"withdraw",$C$11:C1480)-SUMIFS($C$11:C1480,$B$11:B1480,"deposit",$D$11:D1480,"reinvestment")</f>
        <v>0</v>
      </c>
    </row>
    <row r="1481" spans="1:6" ht="29.1" customHeight="1" x14ac:dyDescent="0.25">
      <c r="A1481" s="206"/>
      <c r="B1481" s="206"/>
      <c r="C1481" s="206"/>
      <c r="D1481" s="206"/>
      <c r="E1481" s="204" t="str">
        <f t="shared" si="22"/>
        <v/>
      </c>
      <c r="F1481">
        <f>SUMIF($B$11:B1481,"withdraw",$C$11:C1481)-SUMIFS($C$11:C1481,$B$11:B1481,"deposit",$D$11:D1481,"reinvestment")</f>
        <v>0</v>
      </c>
    </row>
    <row r="1482" spans="1:6" ht="29.1" customHeight="1" x14ac:dyDescent="0.25">
      <c r="A1482" s="206"/>
      <c r="B1482" s="206"/>
      <c r="C1482" s="206"/>
      <c r="D1482" s="206"/>
      <c r="E1482" s="204" t="str">
        <f t="shared" si="22"/>
        <v/>
      </c>
      <c r="F1482">
        <f>SUMIF($B$11:B1482,"withdraw",$C$11:C1482)-SUMIFS($C$11:C1482,$B$11:B1482,"deposit",$D$11:D1482,"reinvestment")</f>
        <v>0</v>
      </c>
    </row>
    <row r="1483" spans="1:6" ht="29.1" customHeight="1" x14ac:dyDescent="0.25">
      <c r="A1483" s="206"/>
      <c r="B1483" s="206"/>
      <c r="C1483" s="206"/>
      <c r="D1483" s="206"/>
      <c r="E1483" s="204" t="str">
        <f t="shared" si="22"/>
        <v/>
      </c>
      <c r="F1483">
        <f>SUMIF($B$11:B1483,"withdraw",$C$11:C1483)-SUMIFS($C$11:C1483,$B$11:B1483,"deposit",$D$11:D1483,"reinvestment")</f>
        <v>0</v>
      </c>
    </row>
    <row r="1484" spans="1:6" ht="29.1" customHeight="1" x14ac:dyDescent="0.25">
      <c r="A1484" s="206"/>
      <c r="B1484" s="206"/>
      <c r="C1484" s="206"/>
      <c r="D1484" s="206"/>
      <c r="E1484" s="204" t="str">
        <f t="shared" si="22"/>
        <v/>
      </c>
      <c r="F1484">
        <f>SUMIF($B$11:B1484,"withdraw",$C$11:C1484)-SUMIFS($C$11:C1484,$B$11:B1484,"deposit",$D$11:D1484,"reinvestment")</f>
        <v>0</v>
      </c>
    </row>
    <row r="1485" spans="1:6" ht="29.1" customHeight="1" x14ac:dyDescent="0.25">
      <c r="A1485" s="206"/>
      <c r="B1485" s="206"/>
      <c r="C1485" s="206"/>
      <c r="D1485" s="206"/>
      <c r="E1485" s="204" t="str">
        <f t="shared" ref="E1485:E1500" si="23">IF(AND(C1485&gt;F1484,D1485="reinvestment"),"You cannot reinvest more than is withdrawn and available.","")</f>
        <v/>
      </c>
      <c r="F1485">
        <f>SUMIF($B$11:B1485,"withdraw",$C$11:C1485)-SUMIFS($C$11:C1485,$B$11:B1485,"deposit",$D$11:D1485,"reinvestment")</f>
        <v>0</v>
      </c>
    </row>
    <row r="1486" spans="1:6" ht="29.1" customHeight="1" x14ac:dyDescent="0.25">
      <c r="A1486" s="206"/>
      <c r="B1486" s="206"/>
      <c r="C1486" s="206"/>
      <c r="D1486" s="206"/>
      <c r="E1486" s="204" t="str">
        <f t="shared" si="23"/>
        <v/>
      </c>
      <c r="F1486">
        <f>SUMIF($B$11:B1486,"withdraw",$C$11:C1486)-SUMIFS($C$11:C1486,$B$11:B1486,"deposit",$D$11:D1486,"reinvestment")</f>
        <v>0</v>
      </c>
    </row>
    <row r="1487" spans="1:6" ht="29.1" customHeight="1" x14ac:dyDescent="0.25">
      <c r="A1487" s="206"/>
      <c r="B1487" s="206"/>
      <c r="C1487" s="206"/>
      <c r="D1487" s="206"/>
      <c r="E1487" s="204" t="str">
        <f t="shared" si="23"/>
        <v/>
      </c>
      <c r="F1487">
        <f>SUMIF($B$11:B1487,"withdraw",$C$11:C1487)-SUMIFS($C$11:C1487,$B$11:B1487,"deposit",$D$11:D1487,"reinvestment")</f>
        <v>0</v>
      </c>
    </row>
    <row r="1488" spans="1:6" ht="29.1" customHeight="1" x14ac:dyDescent="0.25">
      <c r="A1488" s="206"/>
      <c r="B1488" s="206"/>
      <c r="C1488" s="206"/>
      <c r="D1488" s="206"/>
      <c r="E1488" s="204" t="str">
        <f t="shared" si="23"/>
        <v/>
      </c>
      <c r="F1488">
        <f>SUMIF($B$11:B1488,"withdraw",$C$11:C1488)-SUMIFS($C$11:C1488,$B$11:B1488,"deposit",$D$11:D1488,"reinvestment")</f>
        <v>0</v>
      </c>
    </row>
    <row r="1489" spans="1:6" ht="29.1" customHeight="1" x14ac:dyDescent="0.25">
      <c r="A1489" s="206"/>
      <c r="B1489" s="206"/>
      <c r="C1489" s="206"/>
      <c r="D1489" s="206"/>
      <c r="E1489" s="204" t="str">
        <f t="shared" si="23"/>
        <v/>
      </c>
      <c r="F1489">
        <f>SUMIF($B$11:B1489,"withdraw",$C$11:C1489)-SUMIFS($C$11:C1489,$B$11:B1489,"deposit",$D$11:D1489,"reinvestment")</f>
        <v>0</v>
      </c>
    </row>
    <row r="1490" spans="1:6" ht="29.1" customHeight="1" x14ac:dyDescent="0.25">
      <c r="A1490" s="206"/>
      <c r="B1490" s="206"/>
      <c r="C1490" s="206"/>
      <c r="D1490" s="206"/>
      <c r="E1490" s="204" t="str">
        <f t="shared" si="23"/>
        <v/>
      </c>
      <c r="F1490">
        <f>SUMIF($B$11:B1490,"withdraw",$C$11:C1490)-SUMIFS($C$11:C1490,$B$11:B1490,"deposit",$D$11:D1490,"reinvestment")</f>
        <v>0</v>
      </c>
    </row>
    <row r="1491" spans="1:6" ht="29.1" customHeight="1" x14ac:dyDescent="0.25">
      <c r="A1491" s="206"/>
      <c r="B1491" s="206"/>
      <c r="C1491" s="206"/>
      <c r="D1491" s="206"/>
      <c r="E1491" s="204" t="str">
        <f t="shared" si="23"/>
        <v/>
      </c>
      <c r="F1491">
        <f>SUMIF($B$11:B1491,"withdraw",$C$11:C1491)-SUMIFS($C$11:C1491,$B$11:B1491,"deposit",$D$11:D1491,"reinvestment")</f>
        <v>0</v>
      </c>
    </row>
    <row r="1492" spans="1:6" ht="29.1" customHeight="1" x14ac:dyDescent="0.25">
      <c r="A1492" s="206"/>
      <c r="B1492" s="206"/>
      <c r="C1492" s="206"/>
      <c r="D1492" s="206"/>
      <c r="E1492" s="204" t="str">
        <f t="shared" si="23"/>
        <v/>
      </c>
      <c r="F1492">
        <f>SUMIF($B$11:B1492,"withdraw",$C$11:C1492)-SUMIFS($C$11:C1492,$B$11:B1492,"deposit",$D$11:D1492,"reinvestment")</f>
        <v>0</v>
      </c>
    </row>
    <row r="1493" spans="1:6" ht="29.1" customHeight="1" x14ac:dyDescent="0.25">
      <c r="A1493" s="206"/>
      <c r="B1493" s="206"/>
      <c r="C1493" s="206"/>
      <c r="D1493" s="206"/>
      <c r="E1493" s="204" t="str">
        <f t="shared" si="23"/>
        <v/>
      </c>
      <c r="F1493">
        <f>SUMIF($B$11:B1493,"withdraw",$C$11:C1493)-SUMIFS($C$11:C1493,$B$11:B1493,"deposit",$D$11:D1493,"reinvestment")</f>
        <v>0</v>
      </c>
    </row>
    <row r="1494" spans="1:6" ht="29.1" customHeight="1" x14ac:dyDescent="0.25">
      <c r="A1494" s="206"/>
      <c r="B1494" s="206"/>
      <c r="C1494" s="206"/>
      <c r="D1494" s="206"/>
      <c r="E1494" s="204" t="str">
        <f t="shared" si="23"/>
        <v/>
      </c>
      <c r="F1494">
        <f>SUMIF($B$11:B1494,"withdraw",$C$11:C1494)-SUMIFS($C$11:C1494,$B$11:B1494,"deposit",$D$11:D1494,"reinvestment")</f>
        <v>0</v>
      </c>
    </row>
    <row r="1495" spans="1:6" ht="29.1" customHeight="1" x14ac:dyDescent="0.25">
      <c r="A1495" s="206"/>
      <c r="B1495" s="206"/>
      <c r="C1495" s="206"/>
      <c r="D1495" s="206"/>
      <c r="E1495" s="204" t="str">
        <f t="shared" si="23"/>
        <v/>
      </c>
      <c r="F1495">
        <f>SUMIF($B$11:B1495,"withdraw",$C$11:C1495)-SUMIFS($C$11:C1495,$B$11:B1495,"deposit",$D$11:D1495,"reinvestment")</f>
        <v>0</v>
      </c>
    </row>
    <row r="1496" spans="1:6" ht="29.1" customHeight="1" x14ac:dyDescent="0.25">
      <c r="A1496" s="206"/>
      <c r="B1496" s="206"/>
      <c r="C1496" s="206"/>
      <c r="D1496" s="206"/>
      <c r="E1496" s="204" t="str">
        <f t="shared" si="23"/>
        <v/>
      </c>
      <c r="F1496">
        <f>SUMIF($B$11:B1496,"withdraw",$C$11:C1496)-SUMIFS($C$11:C1496,$B$11:B1496,"deposit",$D$11:D1496,"reinvestment")</f>
        <v>0</v>
      </c>
    </row>
    <row r="1497" spans="1:6" ht="29.1" customHeight="1" x14ac:dyDescent="0.25">
      <c r="A1497" s="206"/>
      <c r="B1497" s="206"/>
      <c r="C1497" s="206"/>
      <c r="D1497" s="206"/>
      <c r="E1497" s="204" t="str">
        <f t="shared" si="23"/>
        <v/>
      </c>
      <c r="F1497">
        <f>SUMIF($B$11:B1497,"withdraw",$C$11:C1497)-SUMIFS($C$11:C1497,$B$11:B1497,"deposit",$D$11:D1497,"reinvestment")</f>
        <v>0</v>
      </c>
    </row>
    <row r="1498" spans="1:6" ht="29.1" customHeight="1" x14ac:dyDescent="0.25">
      <c r="A1498" s="206"/>
      <c r="B1498" s="206"/>
      <c r="C1498" s="206"/>
      <c r="D1498" s="206"/>
      <c r="E1498" s="204" t="str">
        <f t="shared" si="23"/>
        <v/>
      </c>
      <c r="F1498">
        <f>SUMIF($B$11:B1498,"withdraw",$C$11:C1498)-SUMIFS($C$11:C1498,$B$11:B1498,"deposit",$D$11:D1498,"reinvestment")</f>
        <v>0</v>
      </c>
    </row>
    <row r="1499" spans="1:6" ht="29.1" customHeight="1" x14ac:dyDescent="0.25">
      <c r="A1499" s="206"/>
      <c r="B1499" s="206"/>
      <c r="C1499" s="206"/>
      <c r="D1499" s="206"/>
      <c r="E1499" s="204" t="str">
        <f t="shared" si="23"/>
        <v/>
      </c>
      <c r="F1499">
        <f>SUMIF($B$11:B1499,"withdraw",$C$11:C1499)-SUMIFS($C$11:C1499,$B$11:B1499,"deposit",$D$11:D1499,"reinvestment")</f>
        <v>0</v>
      </c>
    </row>
    <row r="1500" spans="1:6" ht="29.1" customHeight="1" x14ac:dyDescent="0.25">
      <c r="A1500" s="206"/>
      <c r="B1500" s="206"/>
      <c r="C1500" s="206"/>
      <c r="D1500" s="206"/>
      <c r="E1500" s="204" t="str">
        <f t="shared" si="23"/>
        <v/>
      </c>
      <c r="F1500">
        <f>SUMIF($B$11:B1500,"withdraw",$C$11:C1500)-SUMIFS($C$11:C1500,$B$11:B1500,"deposit",$D$11:D1500,"reinvestment")</f>
        <v>0</v>
      </c>
    </row>
  </sheetData>
  <sheetProtection algorithmName="SHA-512" hashValue="FV7tQ9AWWOY0dcnfT40sq/UxtNRS+fKIAvuJGTioTfIx0DY7Ayhkn2BK7b3mZbiMk5p+m8G19XE/Iv048y5SxA==" saltValue="huCWTJ8OSrE5QOvyhmfI7Q==" spinCount="100000" sheet="1" objects="1" scenarios="1"/>
  <mergeCells count="1">
    <mergeCell ref="A1:B1"/>
  </mergeCells>
  <conditionalFormatting sqref="D11:D1500">
    <cfRule type="expression" dxfId="28" priority="10">
      <formula>B11="withdraw"</formula>
    </cfRule>
  </conditionalFormatting>
  <conditionalFormatting sqref="E11:E1500">
    <cfRule type="containsText" dxfId="27" priority="7" operator="containsText" text="you">
      <formula>NOT(ISERROR(SEARCH("you",E11)))</formula>
    </cfRule>
  </conditionalFormatting>
  <conditionalFormatting sqref="D7">
    <cfRule type="cellIs" dxfId="26" priority="5" operator="lessThan">
      <formula>0</formula>
    </cfRule>
    <cfRule type="cellIs" dxfId="25" priority="6" operator="greaterThan">
      <formula>0</formula>
    </cfRule>
  </conditionalFormatting>
  <conditionalFormatting sqref="D2 D4:D5 C11:C1500">
    <cfRule type="expression" dxfId="24" priority="1">
      <formula>ncs="A"</formula>
    </cfRule>
    <cfRule type="expression" dxfId="23" priority="2">
      <formula>ncs="B"</formula>
    </cfRule>
    <cfRule type="expression" dxfId="22" priority="3">
      <formula>ncs="C"</formula>
    </cfRule>
    <cfRule type="expression" dxfId="21" priority="4">
      <formula>ncs="D"</formula>
    </cfRule>
    <cfRule type="expression" dxfId="20" priority="8">
      <formula>ncs="E"</formula>
    </cfRule>
    <cfRule type="expression" dxfId="19" priority="9">
      <formula>ncs="F"</formula>
    </cfRule>
  </conditionalFormatting>
  <dataValidations count="3">
    <dataValidation type="list" allowBlank="1" showInputMessage="1" showErrorMessage="1" sqref="D11:D1500" xr:uid="{B34FF9ED-8CBC-4A9D-8355-B83094CF8954}">
      <formula1>INDIRECT(B11)</formula1>
    </dataValidation>
    <dataValidation type="list" allowBlank="1" showInputMessage="1" showErrorMessage="1" sqref="B12:B1500" xr:uid="{5ACA1468-E143-474F-BFEE-9515BEAFA735}">
      <formula1>"deposit,withdraw"</formula1>
    </dataValidation>
    <dataValidation type="list" allowBlank="1" showInputMessage="1" showErrorMessage="1" sqref="B11" xr:uid="{A5754CD5-195F-4FD6-8403-91E4FC7BD97A}">
      <formula1>"deposit, withdraw"</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CBF14-6D93-4916-84AC-E4723147EB0F}">
  <dimension ref="A3:Q94"/>
  <sheetViews>
    <sheetView showGridLines="0" zoomScaleNormal="100" workbookViewId="0">
      <selection activeCell="E17" sqref="E17"/>
    </sheetView>
  </sheetViews>
  <sheetFormatPr defaultRowHeight="15" x14ac:dyDescent="0.25"/>
  <cols>
    <col min="1" max="1" width="17" customWidth="1"/>
    <col min="2" max="2" width="11" customWidth="1"/>
    <col min="3" max="3" width="11.5703125" customWidth="1"/>
    <col min="5" max="5" width="33.42578125" customWidth="1"/>
    <col min="6" max="6" width="1.140625" customWidth="1"/>
    <col min="7" max="7" width="16.85546875" customWidth="1"/>
    <col min="8" max="8" width="9.42578125" customWidth="1"/>
    <col min="9" max="9" width="6.140625" customWidth="1"/>
  </cols>
  <sheetData>
    <row r="3" spans="2:17" x14ac:dyDescent="0.25">
      <c r="B3" s="71"/>
      <c r="C3" s="72"/>
      <c r="D3" s="72"/>
      <c r="E3" s="72"/>
      <c r="F3" s="72"/>
      <c r="G3" s="72"/>
      <c r="H3" s="73"/>
      <c r="J3" s="244" t="s">
        <v>5042</v>
      </c>
      <c r="K3" s="245"/>
      <c r="L3" s="245"/>
      <c r="M3" s="245"/>
      <c r="N3" s="245"/>
      <c r="O3" s="245"/>
      <c r="P3" s="245"/>
      <c r="Q3" s="246"/>
    </row>
    <row r="4" spans="2:17" x14ac:dyDescent="0.25">
      <c r="B4" s="74"/>
      <c r="C4" s="75"/>
      <c r="D4" s="75"/>
      <c r="E4" s="75"/>
      <c r="F4" s="75"/>
      <c r="G4" s="278" t="s">
        <v>5303</v>
      </c>
      <c r="H4" s="76"/>
      <c r="J4" s="247"/>
      <c r="K4" s="248"/>
      <c r="L4" s="248"/>
      <c r="M4" s="248"/>
      <c r="N4" s="248"/>
      <c r="O4" s="248"/>
      <c r="P4" s="248"/>
      <c r="Q4" s="249"/>
    </row>
    <row r="5" spans="2:17" x14ac:dyDescent="0.25">
      <c r="B5" s="74"/>
      <c r="C5" s="75"/>
      <c r="D5" s="75"/>
      <c r="E5" s="75"/>
      <c r="F5" s="75"/>
      <c r="G5" s="278"/>
      <c r="H5" s="76"/>
      <c r="J5" s="89"/>
      <c r="K5" s="21"/>
      <c r="L5" s="21"/>
      <c r="M5" s="21"/>
      <c r="N5" s="21"/>
      <c r="O5" s="21"/>
      <c r="P5" s="21"/>
      <c r="Q5" s="90"/>
    </row>
    <row r="6" spans="2:17" x14ac:dyDescent="0.25">
      <c r="B6" s="77"/>
      <c r="C6" s="78"/>
      <c r="D6" s="78"/>
      <c r="E6" s="78"/>
      <c r="F6" s="78"/>
      <c r="G6" s="78"/>
      <c r="H6" s="79"/>
      <c r="J6" s="283" t="s">
        <v>5039</v>
      </c>
      <c r="K6" s="284"/>
      <c r="L6" s="284"/>
      <c r="M6" s="284"/>
      <c r="N6" s="284"/>
      <c r="O6" s="284"/>
      <c r="P6" s="284"/>
      <c r="Q6" s="285"/>
    </row>
    <row r="7" spans="2:17" ht="22.5" customHeight="1" x14ac:dyDescent="0.25">
      <c r="B7" s="80"/>
      <c r="C7" s="81"/>
      <c r="D7" s="81"/>
      <c r="E7" s="81"/>
      <c r="F7" s="81"/>
      <c r="G7" s="81"/>
      <c r="H7" s="82"/>
      <c r="J7" s="283"/>
      <c r="K7" s="284"/>
      <c r="L7" s="284"/>
      <c r="M7" s="284"/>
      <c r="N7" s="284"/>
      <c r="O7" s="284"/>
      <c r="P7" s="284"/>
      <c r="Q7" s="285"/>
    </row>
    <row r="8" spans="2:17" ht="25.5" customHeight="1" x14ac:dyDescent="0.25">
      <c r="B8" s="83"/>
      <c r="C8" s="256" t="s">
        <v>5001</v>
      </c>
      <c r="D8" s="256"/>
      <c r="E8" s="101" t="s">
        <v>8568</v>
      </c>
      <c r="F8" s="97"/>
      <c r="G8" s="137" t="str">
        <f ca="1">IF(C90="active","Expires: ",IF(C90="expired","Expired: ","-"))</f>
        <v xml:space="preserve">Expires: </v>
      </c>
      <c r="H8" s="84"/>
      <c r="J8" s="89"/>
      <c r="K8" s="21"/>
      <c r="L8" s="21"/>
      <c r="M8" s="21"/>
      <c r="N8" s="21"/>
      <c r="O8" s="21"/>
      <c r="P8" s="21"/>
      <c r="Q8" s="90"/>
    </row>
    <row r="9" spans="2:17" ht="18.75" customHeight="1" x14ac:dyDescent="0.25">
      <c r="B9" s="83"/>
      <c r="C9" s="30"/>
      <c r="D9" s="30"/>
      <c r="E9" s="135" t="str">
        <f ca="1">IF(E8="","-",IF(C90="active","Status:  Active",IF(C90="expired","Status: Expired",IF(C90="invalid code","Invalid Code",IF(C90="onedayleft","Status:  Expires at 12:00 AM","gg")))))</f>
        <v>Status:  Active</v>
      </c>
      <c r="F9" s="97"/>
      <c r="G9" s="136">
        <f ca="1">IF(C90="active", A90,IF(C90="expired",A90,"-"))</f>
        <v>43179</v>
      </c>
      <c r="H9" s="84"/>
      <c r="J9" s="279" t="s">
        <v>5299</v>
      </c>
      <c r="K9" s="280"/>
      <c r="L9" s="280"/>
      <c r="M9" s="280"/>
      <c r="N9" s="280"/>
      <c r="O9" s="280"/>
      <c r="P9" s="280"/>
      <c r="Q9" s="281"/>
    </row>
    <row r="10" spans="2:17" ht="15" customHeight="1" x14ac:dyDescent="0.25">
      <c r="B10" s="83"/>
      <c r="C10" s="30"/>
      <c r="D10" s="97"/>
      <c r="E10" s="97"/>
      <c r="F10" s="97"/>
      <c r="G10" s="97"/>
      <c r="H10" s="84"/>
      <c r="J10" s="282"/>
      <c r="K10" s="280"/>
      <c r="L10" s="280"/>
      <c r="M10" s="280"/>
      <c r="N10" s="280"/>
      <c r="O10" s="280"/>
      <c r="P10" s="280"/>
      <c r="Q10" s="281"/>
    </row>
    <row r="11" spans="2:17" ht="22.5" customHeight="1" x14ac:dyDescent="0.25">
      <c r="B11" s="85"/>
      <c r="C11" s="86"/>
      <c r="D11" s="86"/>
      <c r="E11" s="86"/>
      <c r="F11" s="86"/>
      <c r="G11" s="86"/>
      <c r="H11" s="87"/>
      <c r="J11" s="282"/>
      <c r="K11" s="280"/>
      <c r="L11" s="280"/>
      <c r="M11" s="280"/>
      <c r="N11" s="280"/>
      <c r="O11" s="280"/>
      <c r="P11" s="280"/>
      <c r="Q11" s="281"/>
    </row>
    <row r="12" spans="2:17" ht="20.25" customHeight="1" x14ac:dyDescent="0.25">
      <c r="B12" s="272" t="s">
        <v>5300</v>
      </c>
      <c r="C12" s="273"/>
      <c r="D12" s="273"/>
      <c r="E12" s="273"/>
      <c r="F12" s="273"/>
      <c r="G12" s="273"/>
      <c r="H12" s="274"/>
      <c r="J12" s="260" t="s">
        <v>5304</v>
      </c>
      <c r="K12" s="261"/>
      <c r="L12" s="261"/>
      <c r="M12" s="261"/>
      <c r="N12" s="261"/>
      <c r="O12" s="261"/>
      <c r="P12" s="261"/>
      <c r="Q12" s="262"/>
    </row>
    <row r="13" spans="2:17" ht="29.25" customHeight="1" x14ac:dyDescent="0.25">
      <c r="B13" s="275"/>
      <c r="C13" s="276"/>
      <c r="D13" s="276"/>
      <c r="E13" s="276"/>
      <c r="F13" s="276"/>
      <c r="G13" s="276"/>
      <c r="H13" s="277"/>
      <c r="J13" s="197"/>
      <c r="K13" s="198"/>
      <c r="L13" s="198"/>
      <c r="M13" s="198"/>
      <c r="N13" s="198"/>
      <c r="O13" s="198"/>
      <c r="P13" s="198"/>
      <c r="Q13" s="199"/>
    </row>
    <row r="14" spans="2:17" ht="31.5" customHeight="1" x14ac:dyDescent="0.3">
      <c r="B14" s="257" t="s">
        <v>5302</v>
      </c>
      <c r="C14" s="258"/>
      <c r="D14" s="258"/>
      <c r="E14" s="258"/>
      <c r="F14" s="258"/>
      <c r="G14" s="258"/>
      <c r="H14" s="259"/>
      <c r="J14" s="263" t="s">
        <v>5043</v>
      </c>
      <c r="K14" s="264"/>
      <c r="L14" s="264"/>
      <c r="M14" s="264"/>
      <c r="N14" s="264"/>
      <c r="O14" s="264"/>
      <c r="P14" s="264"/>
      <c r="Q14" s="265"/>
    </row>
    <row r="15" spans="2:17" x14ac:dyDescent="0.25">
      <c r="B15" s="250" t="s">
        <v>5301</v>
      </c>
      <c r="C15" s="251"/>
      <c r="D15" s="251"/>
      <c r="E15" s="251"/>
      <c r="F15" s="251"/>
      <c r="G15" s="251"/>
      <c r="H15" s="252"/>
      <c r="J15" s="99"/>
      <c r="K15" s="270" t="s">
        <v>5041</v>
      </c>
      <c r="L15" s="270"/>
      <c r="M15" s="270"/>
      <c r="N15" s="266" t="s">
        <v>5040</v>
      </c>
      <c r="O15" s="266"/>
      <c r="P15" s="266"/>
      <c r="Q15" s="267"/>
    </row>
    <row r="16" spans="2:17" ht="15" customHeight="1" x14ac:dyDescent="0.25">
      <c r="B16" s="253"/>
      <c r="C16" s="254"/>
      <c r="D16" s="254"/>
      <c r="E16" s="254"/>
      <c r="F16" s="254"/>
      <c r="G16" s="254"/>
      <c r="H16" s="255"/>
      <c r="J16" s="100"/>
      <c r="K16" s="271"/>
      <c r="L16" s="271"/>
      <c r="M16" s="271"/>
      <c r="N16" s="268"/>
      <c r="O16" s="268"/>
      <c r="P16" s="268"/>
      <c r="Q16" s="269"/>
    </row>
    <row r="25" spans="8:8" x14ac:dyDescent="0.25">
      <c r="H25" s="88"/>
    </row>
    <row r="33" spans="7:7" ht="17.25" x14ac:dyDescent="0.3">
      <c r="G33" s="98"/>
    </row>
    <row r="88" spans="1:3" hidden="1" x14ac:dyDescent="0.25"/>
    <row r="89" spans="1:3" hidden="1" x14ac:dyDescent="0.25">
      <c r="A89" t="s">
        <v>4857</v>
      </c>
      <c r="B89" t="s">
        <v>4858</v>
      </c>
      <c r="C89" t="s">
        <v>174</v>
      </c>
    </row>
    <row r="90" spans="1:3" hidden="1" x14ac:dyDescent="0.25">
      <c r="A90" s="23">
        <f>IFERROR(IF(E8="","no code",IF(MID(E8,4,2)="KL","good",IF(AND(MID(E8,4,1)&lt;&gt;"B",MID(E8,4,1)&lt;&gt;"N"),"Invalid Code",(MID(E8,7,8)-952001)/236))),"Invalid Code")</f>
        <v>43179</v>
      </c>
      <c r="B90" s="23">
        <f ca="1">TODAY()</f>
        <v>43169</v>
      </c>
      <c r="C90" t="str">
        <f ca="1">IF(A90="no code","no code",IF(A90="Invalid Code","Invalid Code",IF(A90="good","active",IF(A90&gt;DATE(YEAR(B90)+2,MONTH(B90),DAY(B90)),"invalid code",IF(A90=B90,"onedayleft",IF(B90&gt;A90,"expired",IF(A90="good","active","active")))))))</f>
        <v>active</v>
      </c>
    </row>
    <row r="91" spans="1:3" hidden="1" x14ac:dyDescent="0.25"/>
    <row r="92" spans="1:3" hidden="1" x14ac:dyDescent="0.25"/>
    <row r="93" spans="1:3" hidden="1" x14ac:dyDescent="0.25">
      <c r="A93" s="91" t="s">
        <v>5302</v>
      </c>
    </row>
    <row r="94" spans="1:3" hidden="1" x14ac:dyDescent="0.25"/>
  </sheetData>
  <sheetProtection algorithmName="SHA-512" hashValue="jeXOx6CWbqD99qt7SA5Lb0E7vArQ7jqG5aj1b92LARH2neDCyrqgl+sddkqFWgHP/3DrLzvVPsmE8NBinVXWyQ==" saltValue="RStjMnJHFLaCQLop+tBvzA==" spinCount="100000" sheet="1" objects="1" scenarios="1"/>
  <mergeCells count="12">
    <mergeCell ref="J3:Q4"/>
    <mergeCell ref="B15:H16"/>
    <mergeCell ref="C8:D8"/>
    <mergeCell ref="B14:H14"/>
    <mergeCell ref="J12:Q12"/>
    <mergeCell ref="J14:Q14"/>
    <mergeCell ref="N15:Q16"/>
    <mergeCell ref="K15:M16"/>
    <mergeCell ref="B12:H13"/>
    <mergeCell ref="G4:G5"/>
    <mergeCell ref="J9:Q11"/>
    <mergeCell ref="J6:Q7"/>
  </mergeCells>
  <conditionalFormatting sqref="E9">
    <cfRule type="expression" dxfId="18" priority="4">
      <formula>$C$90="onedayleft"</formula>
    </cfRule>
    <cfRule type="expression" dxfId="17" priority="8">
      <formula>$C$90="invalid code"</formula>
    </cfRule>
    <cfRule type="expression" dxfId="16" priority="9">
      <formula>$C$90="expired"</formula>
    </cfRule>
    <cfRule type="expression" dxfId="15" priority="10">
      <formula>$C$90="active"</formula>
    </cfRule>
  </conditionalFormatting>
  <conditionalFormatting sqref="E9 G8:G9">
    <cfRule type="expression" dxfId="14" priority="7">
      <formula>$E$8=""</formula>
    </cfRule>
  </conditionalFormatting>
  <conditionalFormatting sqref="G8:G9">
    <cfRule type="expression" dxfId="13" priority="1">
      <formula>A$90="good"</formula>
    </cfRule>
    <cfRule type="expression" dxfId="12" priority="5">
      <formula>$C$90="onedayleft"</formula>
    </cfRule>
    <cfRule type="expression" dxfId="11" priority="6">
      <formula>$C$90="Invalid Code"</formula>
    </cfRule>
  </conditionalFormatting>
  <hyperlinks>
    <hyperlink ref="B14:G14" r:id="rId1" display="http://www.cryptosheet.net/activation" xr:uid="{70900140-316D-43F4-A6CE-37A9805C2165}"/>
    <hyperlink ref="A93" r:id="rId2" xr:uid="{CD1AFF66-704B-4034-8D3F-8D5BC7E46E27}"/>
    <hyperlink ref="N15" r:id="rId3" xr:uid="{7A37833B-C690-44A0-82C0-7899469F7FB6}"/>
    <hyperlink ref="J6:Q6" r:id="rId4" display="CRYPTOSHEET User Guide" xr:uid="{FE431C78-2B35-4BCC-918B-9C6F0FEB5D6B}"/>
    <hyperlink ref="J12:Q12" r:id="rId5" display="http://www.cryptosheet.net/fresh" xr:uid="{D05C3A32-10C9-4247-A5B8-E911C576D112}"/>
    <hyperlink ref="B14:H14" r:id="rId6" display="http://www.cryptosheet.net/activate" xr:uid="{2ACABBC6-F86B-47CD-AC8F-C93B5DA005D3}"/>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I185:BX1736"/>
  <sheetViews>
    <sheetView workbookViewId="0">
      <selection activeCell="E192" sqref="E192"/>
    </sheetView>
  </sheetViews>
  <sheetFormatPr defaultRowHeight="15" x14ac:dyDescent="0.25"/>
  <cols>
    <col min="1" max="29" width="34.7109375" customWidth="1"/>
    <col min="61" max="61" width="23.7109375" hidden="1" customWidth="1"/>
    <col min="62" max="62" width="35.28515625" hidden="1" customWidth="1"/>
    <col min="63" max="63" width="34.7109375" hidden="1" customWidth="1"/>
    <col min="64" max="64" width="21" hidden="1" customWidth="1"/>
    <col min="65" max="65" width="25.85546875" style="14" hidden="1" customWidth="1"/>
    <col min="66" max="66" width="25.42578125" hidden="1" customWidth="1"/>
    <col min="67" max="67" width="35.85546875" hidden="1" customWidth="1"/>
    <col min="68" max="68" width="25.7109375" hidden="1" customWidth="1"/>
    <col min="69" max="69" width="32.5703125" hidden="1" customWidth="1"/>
    <col min="70" max="70" width="32.42578125" hidden="1" customWidth="1"/>
    <col min="71" max="71" width="9.140625" customWidth="1"/>
  </cols>
  <sheetData>
    <row r="185" spans="61:76" x14ac:dyDescent="0.25">
      <c r="BI185" t="s">
        <v>3361</v>
      </c>
      <c r="BJ185" t="s">
        <v>3362</v>
      </c>
      <c r="BK185" t="s">
        <v>3363</v>
      </c>
      <c r="BL185" t="s">
        <v>3364</v>
      </c>
      <c r="BM185" s="14" t="s">
        <v>3365</v>
      </c>
      <c r="BN185" t="s">
        <v>3366</v>
      </c>
      <c r="BO185" t="s">
        <v>3367</v>
      </c>
      <c r="BP185" t="s">
        <v>3368</v>
      </c>
      <c r="BQ185" t="s">
        <v>4661</v>
      </c>
      <c r="BR185" t="s">
        <v>4662</v>
      </c>
    </row>
    <row r="186" spans="61:76" x14ac:dyDescent="0.25">
      <c r="BI186" t="s">
        <v>7</v>
      </c>
      <c r="BJ186" t="s">
        <v>27</v>
      </c>
      <c r="BK186" t="s">
        <v>28</v>
      </c>
      <c r="BL186" t="s">
        <v>29</v>
      </c>
      <c r="BM186" s="22">
        <v>9345.65</v>
      </c>
      <c r="BN186" t="s">
        <v>30</v>
      </c>
      <c r="BO186" s="51" t="s">
        <v>6620</v>
      </c>
      <c r="BP186" s="22">
        <v>7593.4621184500002</v>
      </c>
      <c r="BQ186" s="59">
        <v>6386560000</v>
      </c>
      <c r="BR186" s="59">
        <v>5189163025</v>
      </c>
      <c r="BS186" s="58"/>
      <c r="BT186" s="58"/>
      <c r="BU186" s="52"/>
      <c r="BV186" s="52"/>
      <c r="BW186" s="52"/>
      <c r="BX186" s="52"/>
    </row>
    <row r="187" spans="61:76" x14ac:dyDescent="0.25">
      <c r="BI187" t="s">
        <v>8</v>
      </c>
      <c r="BJ187" t="s">
        <v>31</v>
      </c>
      <c r="BK187" t="s">
        <v>32</v>
      </c>
      <c r="BL187" t="s">
        <v>33</v>
      </c>
      <c r="BM187" s="22">
        <v>729.22699999999998</v>
      </c>
      <c r="BN187" t="s">
        <v>6621</v>
      </c>
      <c r="BO187" s="22" t="s">
        <v>6622</v>
      </c>
      <c r="BP187" s="22">
        <v>592.50641745099995</v>
      </c>
      <c r="BQ187" s="22">
        <v>1786880000</v>
      </c>
      <c r="BR187" s="22">
        <v>1451863229</v>
      </c>
    </row>
    <row r="188" spans="61:76" x14ac:dyDescent="0.25">
      <c r="BI188" t="s">
        <v>34</v>
      </c>
      <c r="BJ188" t="s">
        <v>35</v>
      </c>
      <c r="BK188" t="s">
        <v>36</v>
      </c>
      <c r="BL188" t="s">
        <v>37</v>
      </c>
      <c r="BM188" s="22">
        <v>0.82713999999999999</v>
      </c>
      <c r="BN188" t="s">
        <v>6623</v>
      </c>
      <c r="BO188" s="22" t="s">
        <v>6624</v>
      </c>
      <c r="BP188" s="22">
        <v>0.67206200279999995</v>
      </c>
      <c r="BQ188" s="22">
        <v>680945000</v>
      </c>
      <c r="BR188" s="22">
        <v>553276665</v>
      </c>
    </row>
    <row r="189" spans="61:76" x14ac:dyDescent="0.25">
      <c r="BI189" t="s">
        <v>3406</v>
      </c>
      <c r="BJ189" t="s">
        <v>3407</v>
      </c>
      <c r="BK189" t="s">
        <v>3408</v>
      </c>
      <c r="BL189" t="s">
        <v>41</v>
      </c>
      <c r="BM189" s="22">
        <v>1064.21</v>
      </c>
      <c r="BN189" t="s">
        <v>6625</v>
      </c>
      <c r="BO189" s="22" t="s">
        <v>6626</v>
      </c>
      <c r="BP189" s="22">
        <v>864.68445972999996</v>
      </c>
      <c r="BQ189" s="22">
        <v>425226000</v>
      </c>
      <c r="BR189" s="22">
        <v>345501653</v>
      </c>
    </row>
    <row r="190" spans="61:76" x14ac:dyDescent="0.25">
      <c r="BI190" t="s">
        <v>38</v>
      </c>
      <c r="BJ190" t="s">
        <v>39</v>
      </c>
      <c r="BK190" t="s">
        <v>40</v>
      </c>
      <c r="BL190" t="s">
        <v>45</v>
      </c>
      <c r="BM190" s="22">
        <v>185.08199999999999</v>
      </c>
      <c r="BN190" t="s">
        <v>6627</v>
      </c>
      <c r="BO190" s="22" t="s">
        <v>6628</v>
      </c>
      <c r="BP190" s="22">
        <v>150.38153106600001</v>
      </c>
      <c r="BQ190" s="22">
        <v>800941000</v>
      </c>
      <c r="BR190" s="22">
        <v>650774975</v>
      </c>
    </row>
    <row r="191" spans="61:76" x14ac:dyDescent="0.25">
      <c r="BI191" t="s">
        <v>3409</v>
      </c>
      <c r="BJ191" t="s">
        <v>3410</v>
      </c>
      <c r="BK191" t="s">
        <v>3409</v>
      </c>
      <c r="BL191" t="s">
        <v>49</v>
      </c>
      <c r="BM191" s="22">
        <v>91.589100000000002</v>
      </c>
      <c r="BN191" t="s">
        <v>6629</v>
      </c>
      <c r="BO191" s="22" t="s">
        <v>6630</v>
      </c>
      <c r="BP191" s="22">
        <v>74.417334408299993</v>
      </c>
      <c r="BQ191" s="22">
        <v>162133000</v>
      </c>
      <c r="BR191" s="22">
        <v>131735170</v>
      </c>
    </row>
    <row r="192" spans="61:76" x14ac:dyDescent="0.25">
      <c r="BI192" t="s">
        <v>132</v>
      </c>
      <c r="BJ192" t="s">
        <v>133</v>
      </c>
      <c r="BK192" t="s">
        <v>5004</v>
      </c>
      <c r="BL192" t="s">
        <v>53</v>
      </c>
      <c r="BM192" s="22">
        <v>0.31123000000000001</v>
      </c>
      <c r="BN192" t="s">
        <v>6631</v>
      </c>
      <c r="BO192" s="22" t="s">
        <v>6632</v>
      </c>
      <c r="BP192" s="22">
        <v>0.25287842100000002</v>
      </c>
      <c r="BQ192" s="22">
        <v>28426800</v>
      </c>
      <c r="BR192" s="92">
        <v>23097145</v>
      </c>
    </row>
    <row r="193" spans="61:70" x14ac:dyDescent="0.25">
      <c r="BI193" t="s">
        <v>3913</v>
      </c>
      <c r="BJ193" t="s">
        <v>3914</v>
      </c>
      <c r="BK193" t="s">
        <v>3915</v>
      </c>
      <c r="BL193" t="s">
        <v>57</v>
      </c>
      <c r="BM193" s="22">
        <v>0.21760499999999999</v>
      </c>
      <c r="BN193" t="s">
        <v>6633</v>
      </c>
      <c r="BO193" s="22" t="s">
        <v>6634</v>
      </c>
      <c r="BP193" s="22">
        <v>0.1768068914</v>
      </c>
      <c r="BQ193" s="22">
        <v>158774000</v>
      </c>
      <c r="BR193" s="92">
        <v>129005939</v>
      </c>
    </row>
    <row r="194" spans="61:70" x14ac:dyDescent="0.25">
      <c r="BI194" t="s">
        <v>58</v>
      </c>
      <c r="BJ194" t="s">
        <v>59</v>
      </c>
      <c r="BK194" t="s">
        <v>60</v>
      </c>
      <c r="BL194" t="s">
        <v>61</v>
      </c>
      <c r="BM194" s="22">
        <v>277.71300000000002</v>
      </c>
      <c r="BN194" t="s">
        <v>6635</v>
      </c>
      <c r="BO194" s="22" t="s">
        <v>6077</v>
      </c>
      <c r="BP194" s="22">
        <v>225.64542276899999</v>
      </c>
      <c r="BQ194" s="22">
        <v>95443500</v>
      </c>
      <c r="BR194" s="22">
        <v>77549085</v>
      </c>
    </row>
    <row r="195" spans="61:70" x14ac:dyDescent="0.25">
      <c r="BI195" t="s">
        <v>66</v>
      </c>
      <c r="BJ195" t="s">
        <v>67</v>
      </c>
      <c r="BK195" s="41" t="s">
        <v>66</v>
      </c>
      <c r="BL195" s="42" t="s">
        <v>65</v>
      </c>
      <c r="BM195" s="43">
        <v>6.0961400000000001</v>
      </c>
      <c r="BN195" s="42" t="s">
        <v>6636</v>
      </c>
      <c r="BO195" s="43" t="s">
        <v>6637</v>
      </c>
      <c r="BP195" s="44">
        <v>4.9531929997999997</v>
      </c>
      <c r="BQ195" s="22">
        <v>321955000</v>
      </c>
      <c r="BR195" s="22">
        <v>261592623</v>
      </c>
    </row>
    <row r="196" spans="61:70" x14ac:dyDescent="0.25">
      <c r="BI196" t="s">
        <v>46</v>
      </c>
      <c r="BJ196" t="s">
        <v>47</v>
      </c>
      <c r="BK196" s="45" t="s">
        <v>48</v>
      </c>
      <c r="BL196" s="20" t="s">
        <v>68</v>
      </c>
      <c r="BM196" s="40">
        <v>512.59100000000001</v>
      </c>
      <c r="BN196" s="20" t="s">
        <v>6638</v>
      </c>
      <c r="BO196" s="40" t="s">
        <v>6639</v>
      </c>
      <c r="BP196" s="46">
        <v>416.486851183</v>
      </c>
      <c r="BQ196" s="22">
        <v>101092000</v>
      </c>
      <c r="BR196" s="22">
        <v>82138564</v>
      </c>
    </row>
    <row r="197" spans="61:70" x14ac:dyDescent="0.25">
      <c r="BI197" t="s">
        <v>54</v>
      </c>
      <c r="BJ197" t="s">
        <v>55</v>
      </c>
      <c r="BK197" s="45" t="s">
        <v>56</v>
      </c>
      <c r="BL197" s="20" t="s">
        <v>4667</v>
      </c>
      <c r="BM197" s="40">
        <v>1.42184</v>
      </c>
      <c r="BN197" s="20" t="s">
        <v>6640</v>
      </c>
      <c r="BO197" s="40" t="s">
        <v>6641</v>
      </c>
      <c r="BP197" s="46">
        <v>1.1552634839</v>
      </c>
      <c r="BQ197" s="22">
        <v>37621900</v>
      </c>
      <c r="BR197" s="22">
        <v>30568283</v>
      </c>
    </row>
    <row r="198" spans="61:70" x14ac:dyDescent="0.25">
      <c r="BI198" t="s">
        <v>50</v>
      </c>
      <c r="BJ198" t="s">
        <v>51</v>
      </c>
      <c r="BK198" s="45" t="s">
        <v>52</v>
      </c>
      <c r="BL198" s="20" t="s">
        <v>75</v>
      </c>
      <c r="BM198" s="40">
        <v>0.35221200000000003</v>
      </c>
      <c r="BN198" s="20" t="s">
        <v>6642</v>
      </c>
      <c r="BO198" s="40" t="s">
        <v>6643</v>
      </c>
      <c r="BP198" s="46">
        <v>0.2861768288</v>
      </c>
      <c r="BQ198" s="22">
        <v>29511300</v>
      </c>
      <c r="BR198" s="22">
        <v>23978315</v>
      </c>
    </row>
    <row r="199" spans="61:70" x14ac:dyDescent="0.25">
      <c r="BI199" t="s">
        <v>3891</v>
      </c>
      <c r="BJ199" t="s">
        <v>3920</v>
      </c>
      <c r="BK199" s="45" t="s">
        <v>3921</v>
      </c>
      <c r="BL199" s="20" t="s">
        <v>79</v>
      </c>
      <c r="BM199" s="40">
        <v>3.6925800000000002E-2</v>
      </c>
      <c r="BN199" s="20" t="s">
        <v>6644</v>
      </c>
      <c r="BO199" s="40" t="s">
        <v>6645</v>
      </c>
      <c r="BP199" s="46">
        <v>3.0002692500000001E-2</v>
      </c>
      <c r="BQ199" s="22">
        <v>280863000</v>
      </c>
      <c r="BR199" s="22">
        <v>228204839</v>
      </c>
    </row>
    <row r="200" spans="61:70" x14ac:dyDescent="0.25">
      <c r="BI200" t="s">
        <v>85</v>
      </c>
      <c r="BJ200" t="s">
        <v>86</v>
      </c>
      <c r="BK200" s="45" t="s">
        <v>87</v>
      </c>
      <c r="BL200" s="20" t="s">
        <v>83</v>
      </c>
      <c r="BM200" s="40">
        <v>1.00556</v>
      </c>
      <c r="BN200" s="20" t="s">
        <v>6646</v>
      </c>
      <c r="BO200" s="40" t="s">
        <v>6647</v>
      </c>
      <c r="BP200" s="46">
        <v>0.81703057229999998</v>
      </c>
      <c r="BQ200" s="22">
        <v>2484360000</v>
      </c>
      <c r="BR200" s="22">
        <v>2018574797</v>
      </c>
    </row>
    <row r="201" spans="61:70" x14ac:dyDescent="0.25">
      <c r="BI201" t="s">
        <v>42</v>
      </c>
      <c r="BJ201" t="s">
        <v>43</v>
      </c>
      <c r="BK201" s="45" t="s">
        <v>44</v>
      </c>
      <c r="BL201" s="20" t="s">
        <v>84</v>
      </c>
      <c r="BM201" s="40">
        <v>22.019500000000001</v>
      </c>
      <c r="BN201" s="20" t="s">
        <v>6648</v>
      </c>
      <c r="BO201" s="40" t="s">
        <v>6649</v>
      </c>
      <c r="BP201" s="46">
        <v>17.891130003499999</v>
      </c>
      <c r="BQ201" s="22">
        <v>315974000</v>
      </c>
      <c r="BR201" s="22">
        <v>256732983</v>
      </c>
    </row>
    <row r="202" spans="61:70" x14ac:dyDescent="0.25">
      <c r="BI202" t="s">
        <v>5167</v>
      </c>
      <c r="BJ202" t="s">
        <v>3577</v>
      </c>
      <c r="BK202" s="45" t="s">
        <v>3578</v>
      </c>
      <c r="BL202" s="20" t="s">
        <v>88</v>
      </c>
      <c r="BM202" s="40">
        <v>3.8</v>
      </c>
      <c r="BN202" s="20" t="s">
        <v>6650</v>
      </c>
      <c r="BO202" s="40" t="s">
        <v>6651</v>
      </c>
      <c r="BP202" s="46">
        <v>3.0875493999999999</v>
      </c>
      <c r="BQ202" s="22">
        <v>75899000</v>
      </c>
      <c r="BR202" s="22">
        <v>61668924</v>
      </c>
    </row>
    <row r="203" spans="61:70" x14ac:dyDescent="0.25">
      <c r="BI203" t="s">
        <v>6065</v>
      </c>
      <c r="BJ203" t="s">
        <v>6066</v>
      </c>
      <c r="BK203" s="45" t="s">
        <v>5835</v>
      </c>
      <c r="BL203" s="20" t="s">
        <v>92</v>
      </c>
      <c r="BM203" s="40">
        <v>12.107100000000001</v>
      </c>
      <c r="BN203" s="20" t="s">
        <v>6652</v>
      </c>
      <c r="BO203" s="40" t="s">
        <v>6653</v>
      </c>
      <c r="BP203" s="46">
        <v>9.8371761423000006</v>
      </c>
      <c r="BQ203" s="22">
        <v>75955500</v>
      </c>
      <c r="BR203" s="22">
        <v>61714831</v>
      </c>
    </row>
    <row r="204" spans="61:70" x14ac:dyDescent="0.25">
      <c r="BI204" t="s">
        <v>128</v>
      </c>
      <c r="BJ204" t="s">
        <v>129</v>
      </c>
      <c r="BK204" s="45" t="s">
        <v>130</v>
      </c>
      <c r="BL204" s="20" t="s">
        <v>96</v>
      </c>
      <c r="BM204" s="40">
        <v>15.2117</v>
      </c>
      <c r="BN204" s="20" t="s">
        <v>6654</v>
      </c>
      <c r="BO204" s="40" t="s">
        <v>6655</v>
      </c>
      <c r="BP204" s="46">
        <v>12.359704002100001</v>
      </c>
      <c r="BQ204" s="22">
        <v>20610000</v>
      </c>
      <c r="BR204" s="22">
        <v>16745893</v>
      </c>
    </row>
    <row r="205" spans="61:70" x14ac:dyDescent="0.25">
      <c r="BI205" t="s">
        <v>3376</v>
      </c>
      <c r="BJ205" t="s">
        <v>3377</v>
      </c>
      <c r="BK205" s="45" t="s">
        <v>3795</v>
      </c>
      <c r="BL205" s="20" t="s">
        <v>100</v>
      </c>
      <c r="BM205" s="40">
        <v>14.318099999999999</v>
      </c>
      <c r="BN205" s="20" t="s">
        <v>6656</v>
      </c>
      <c r="BO205" s="40" t="s">
        <v>6657</v>
      </c>
      <c r="BP205" s="46">
        <v>11.6336423853</v>
      </c>
      <c r="BQ205" s="22">
        <v>53859500</v>
      </c>
      <c r="BR205" s="22">
        <v>43761544</v>
      </c>
    </row>
    <row r="206" spans="61:70" x14ac:dyDescent="0.25">
      <c r="BI206" t="s">
        <v>2765</v>
      </c>
      <c r="BJ206" t="s">
        <v>4320</v>
      </c>
      <c r="BK206" s="45" t="s">
        <v>4534</v>
      </c>
      <c r="BL206" s="20" t="s">
        <v>104</v>
      </c>
      <c r="BM206" s="40">
        <v>85.716800000000006</v>
      </c>
      <c r="BN206" s="20" t="s">
        <v>6658</v>
      </c>
      <c r="BO206" s="40" t="s">
        <v>6659</v>
      </c>
      <c r="BP206" s="46">
        <v>69.646014318400006</v>
      </c>
      <c r="BQ206" s="22">
        <v>21672500</v>
      </c>
      <c r="BR206" s="22">
        <v>17609188</v>
      </c>
    </row>
    <row r="207" spans="61:70" x14ac:dyDescent="0.25">
      <c r="BI207" t="s">
        <v>2733</v>
      </c>
      <c r="BJ207" t="s">
        <v>2734</v>
      </c>
      <c r="BK207" s="45" t="s">
        <v>2735</v>
      </c>
      <c r="BL207" s="20" t="s">
        <v>108</v>
      </c>
      <c r="BM207" s="40">
        <v>19.2164</v>
      </c>
      <c r="BN207" s="20" t="s">
        <v>6660</v>
      </c>
      <c r="BO207" s="40" t="s">
        <v>6661</v>
      </c>
      <c r="BP207" s="46">
        <v>15.6135748132</v>
      </c>
      <c r="BQ207" s="22">
        <v>133110000</v>
      </c>
      <c r="BR207" s="22">
        <v>108153605</v>
      </c>
    </row>
    <row r="208" spans="61:70" x14ac:dyDescent="0.25">
      <c r="BI208" t="s">
        <v>76</v>
      </c>
      <c r="BJ208" t="s">
        <v>77</v>
      </c>
      <c r="BK208" s="45" t="s">
        <v>78</v>
      </c>
      <c r="BL208" s="20" t="s">
        <v>112</v>
      </c>
      <c r="BM208" s="40">
        <v>309.71899999999999</v>
      </c>
      <c r="BN208" s="20" t="s">
        <v>6662</v>
      </c>
      <c r="BO208" s="40" t="s">
        <v>6663</v>
      </c>
      <c r="BP208" s="46">
        <v>251.65071384699999</v>
      </c>
      <c r="BQ208" s="22">
        <v>63158700</v>
      </c>
      <c r="BR208" s="22">
        <v>51317265</v>
      </c>
    </row>
    <row r="209" spans="61:70" x14ac:dyDescent="0.25">
      <c r="BI209" t="s">
        <v>4341</v>
      </c>
      <c r="BJ209" t="s">
        <v>4342</v>
      </c>
      <c r="BK209" s="45" t="s">
        <v>2583</v>
      </c>
      <c r="BL209" s="20" t="s">
        <v>116</v>
      </c>
      <c r="BM209" s="40">
        <v>2.7165400000000002</v>
      </c>
      <c r="BN209" s="20" t="s">
        <v>6664</v>
      </c>
      <c r="BO209" s="40" t="s">
        <v>6665</v>
      </c>
      <c r="BP209" s="46">
        <v>2.2072240650000001</v>
      </c>
      <c r="BQ209" s="22">
        <v>13582600</v>
      </c>
      <c r="BR209" s="22">
        <v>11036039</v>
      </c>
    </row>
    <row r="210" spans="61:70" x14ac:dyDescent="0.25">
      <c r="BI210" t="s">
        <v>3414</v>
      </c>
      <c r="BJ210" t="s">
        <v>3415</v>
      </c>
      <c r="BK210" s="45" t="s">
        <v>3416</v>
      </c>
      <c r="BL210" s="20" t="s">
        <v>119</v>
      </c>
      <c r="BM210" s="40">
        <v>8.1530500000000004</v>
      </c>
      <c r="BN210" s="20" t="s">
        <v>6666</v>
      </c>
      <c r="BO210" s="40" t="s">
        <v>6632</v>
      </c>
      <c r="BP210" s="46">
        <v>6.6244591146999996</v>
      </c>
      <c r="BQ210" s="22">
        <v>42853000</v>
      </c>
      <c r="BR210" s="22">
        <v>34818620</v>
      </c>
    </row>
    <row r="211" spans="61:70" x14ac:dyDescent="0.25">
      <c r="BI211" t="s">
        <v>154</v>
      </c>
      <c r="BJ211" t="s">
        <v>155</v>
      </c>
      <c r="BK211" s="45" t="s">
        <v>156</v>
      </c>
      <c r="BL211" s="20" t="s">
        <v>123</v>
      </c>
      <c r="BM211" s="40">
        <v>369.52199999999999</v>
      </c>
      <c r="BN211" s="20" t="s">
        <v>6667</v>
      </c>
      <c r="BO211" s="40" t="s">
        <v>6668</v>
      </c>
      <c r="BP211" s="46">
        <v>300.24142878599997</v>
      </c>
      <c r="BQ211" s="22">
        <v>25070400</v>
      </c>
      <c r="BR211" s="22">
        <v>20370026</v>
      </c>
    </row>
    <row r="212" spans="61:70" x14ac:dyDescent="0.25">
      <c r="BI212" t="s">
        <v>93</v>
      </c>
      <c r="BJ212" t="s">
        <v>94</v>
      </c>
      <c r="BK212" s="45" t="s">
        <v>95</v>
      </c>
      <c r="BL212" s="20" t="s">
        <v>127</v>
      </c>
      <c r="BM212" s="40">
        <v>2.52942</v>
      </c>
      <c r="BN212" s="20" t="s">
        <v>6669</v>
      </c>
      <c r="BO212" s="40" t="s">
        <v>6670</v>
      </c>
      <c r="BP212" s="46">
        <v>2.0551866324999999</v>
      </c>
      <c r="BQ212" s="22">
        <v>3698790</v>
      </c>
      <c r="BR212" s="22">
        <v>3005315</v>
      </c>
    </row>
    <row r="213" spans="61:70" x14ac:dyDescent="0.25">
      <c r="BI213" t="s">
        <v>1764</v>
      </c>
      <c r="BJ213" t="s">
        <v>1765</v>
      </c>
      <c r="BK213" s="45" t="s">
        <v>1766</v>
      </c>
      <c r="BL213" s="20" t="s">
        <v>131</v>
      </c>
      <c r="BM213" s="40">
        <v>16.9544</v>
      </c>
      <c r="BN213" s="20" t="s">
        <v>6671</v>
      </c>
      <c r="BO213" s="40" t="s">
        <v>6672</v>
      </c>
      <c r="BP213" s="46">
        <v>13.7756704072</v>
      </c>
      <c r="BQ213" s="22">
        <v>3495610</v>
      </c>
      <c r="BR213" s="22">
        <v>2840229</v>
      </c>
    </row>
    <row r="214" spans="61:70" x14ac:dyDescent="0.25">
      <c r="BI214" t="s">
        <v>105</v>
      </c>
      <c r="BJ214" t="s">
        <v>106</v>
      </c>
      <c r="BK214" s="45" t="s">
        <v>107</v>
      </c>
      <c r="BL214" s="20" t="s">
        <v>134</v>
      </c>
      <c r="BM214" s="40">
        <v>3.3984800000000002E-3</v>
      </c>
      <c r="BN214" s="20" t="s">
        <v>5841</v>
      </c>
      <c r="BO214" s="40" t="s">
        <v>6673</v>
      </c>
      <c r="BP214" s="46">
        <v>2.7613092000000001E-3</v>
      </c>
      <c r="BQ214" s="22">
        <v>4369960</v>
      </c>
      <c r="BR214" s="22">
        <v>3550649</v>
      </c>
    </row>
    <row r="215" spans="61:70" x14ac:dyDescent="0.25">
      <c r="BI215" t="s">
        <v>80</v>
      </c>
      <c r="BJ215" t="s">
        <v>81</v>
      </c>
      <c r="BK215" s="45" t="s">
        <v>82</v>
      </c>
      <c r="BL215" s="20" t="s">
        <v>138</v>
      </c>
      <c r="BM215" s="40">
        <v>5.9098199999999999</v>
      </c>
      <c r="BN215" s="20" t="s">
        <v>6674</v>
      </c>
      <c r="BO215" s="40" t="s">
        <v>6501</v>
      </c>
      <c r="BP215" s="46">
        <v>4.8018055776999997</v>
      </c>
      <c r="BQ215" s="22">
        <v>20978900</v>
      </c>
      <c r="BR215" s="22">
        <v>17045629</v>
      </c>
    </row>
    <row r="216" spans="61:70" x14ac:dyDescent="0.25">
      <c r="BI216" t="s">
        <v>261</v>
      </c>
      <c r="BJ216" t="s">
        <v>262</v>
      </c>
      <c r="BK216" s="45" t="s">
        <v>263</v>
      </c>
      <c r="BL216" s="20" t="s">
        <v>142</v>
      </c>
      <c r="BM216" s="40">
        <v>3.9607999999999997E-2</v>
      </c>
      <c r="BN216" s="20" t="s">
        <v>6675</v>
      </c>
      <c r="BO216" s="40" t="s">
        <v>6676</v>
      </c>
      <c r="BP216" s="46">
        <v>3.21820149E-2</v>
      </c>
      <c r="BQ216" s="22">
        <v>12766400</v>
      </c>
      <c r="BR216" s="22">
        <v>10372866</v>
      </c>
    </row>
    <row r="217" spans="61:70" x14ac:dyDescent="0.25">
      <c r="BI217" t="s">
        <v>72</v>
      </c>
      <c r="BJ217" t="s">
        <v>73</v>
      </c>
      <c r="BK217" s="45" t="s">
        <v>74</v>
      </c>
      <c r="BL217" s="20" t="s">
        <v>146</v>
      </c>
      <c r="BM217" s="40">
        <v>5.6562200000000002</v>
      </c>
      <c r="BN217" s="20" t="s">
        <v>6677</v>
      </c>
      <c r="BO217" s="40" t="s">
        <v>6678</v>
      </c>
      <c r="BP217" s="46">
        <v>4.5957522809000002</v>
      </c>
      <c r="BQ217" s="22">
        <v>5690320</v>
      </c>
      <c r="BR217" s="22">
        <v>4623459</v>
      </c>
    </row>
    <row r="218" spans="61:70" x14ac:dyDescent="0.25">
      <c r="BI218" t="s">
        <v>4068</v>
      </c>
      <c r="BJ218" t="s">
        <v>4069</v>
      </c>
      <c r="BK218" s="45" t="s">
        <v>4070</v>
      </c>
      <c r="BL218" s="20" t="s">
        <v>149</v>
      </c>
      <c r="BM218" s="40">
        <v>1.4459599999999999</v>
      </c>
      <c r="BN218" s="20" t="s">
        <v>6679</v>
      </c>
      <c r="BO218" s="40" t="s">
        <v>6680</v>
      </c>
      <c r="BP218" s="46">
        <v>1.1748612974999999</v>
      </c>
      <c r="BQ218" s="22">
        <v>738507</v>
      </c>
      <c r="BR218" s="22">
        <v>600047</v>
      </c>
    </row>
    <row r="219" spans="61:70" x14ac:dyDescent="0.25">
      <c r="BI219" t="s">
        <v>4736</v>
      </c>
      <c r="BJ219" t="s">
        <v>4737</v>
      </c>
      <c r="BK219" s="45" t="s">
        <v>4738</v>
      </c>
      <c r="BL219" s="20" t="s">
        <v>153</v>
      </c>
      <c r="BM219" s="40">
        <v>834.08600000000001</v>
      </c>
      <c r="BN219" s="20" t="s">
        <v>6681</v>
      </c>
      <c r="BO219" s="40" t="s">
        <v>6682</v>
      </c>
      <c r="BP219" s="46">
        <v>677.70571811800005</v>
      </c>
      <c r="BQ219" s="22">
        <v>1616500</v>
      </c>
      <c r="BR219" s="22">
        <v>1313427</v>
      </c>
    </row>
    <row r="220" spans="61:70" x14ac:dyDescent="0.25">
      <c r="BI220" t="s">
        <v>173</v>
      </c>
      <c r="BJ220" t="s">
        <v>174</v>
      </c>
      <c r="BK220" s="45" t="s">
        <v>175</v>
      </c>
      <c r="BL220" s="20" t="s">
        <v>157</v>
      </c>
      <c r="BM220" s="40">
        <v>0.143007</v>
      </c>
      <c r="BN220" s="20" t="s">
        <v>6683</v>
      </c>
      <c r="BO220" s="40" t="s">
        <v>6684</v>
      </c>
      <c r="BP220" s="46">
        <v>0.1161950466</v>
      </c>
      <c r="BQ220" s="22">
        <v>32456000</v>
      </c>
      <c r="BR220" s="22">
        <v>26370922</v>
      </c>
    </row>
    <row r="221" spans="61:70" x14ac:dyDescent="0.25">
      <c r="BI221" t="s">
        <v>109</v>
      </c>
      <c r="BJ221" t="s">
        <v>110</v>
      </c>
      <c r="BK221" s="45" t="s">
        <v>111</v>
      </c>
      <c r="BL221" s="20" t="s">
        <v>161</v>
      </c>
      <c r="BM221" s="40">
        <v>4.2257900000000001E-3</v>
      </c>
      <c r="BN221" s="20" t="s">
        <v>5838</v>
      </c>
      <c r="BO221" s="40" t="s">
        <v>6685</v>
      </c>
      <c r="BP221" s="46">
        <v>3.4335093000000001E-3</v>
      </c>
      <c r="BQ221" s="22">
        <v>12013900</v>
      </c>
      <c r="BR221" s="22">
        <v>9761450</v>
      </c>
    </row>
    <row r="222" spans="61:70" x14ac:dyDescent="0.25">
      <c r="BI222" t="s">
        <v>113</v>
      </c>
      <c r="BJ222" t="s">
        <v>114</v>
      </c>
      <c r="BK222" s="45" t="s">
        <v>115</v>
      </c>
      <c r="BL222" s="20" t="s">
        <v>164</v>
      </c>
      <c r="BM222" s="40">
        <v>1.3756000000000001E-2</v>
      </c>
      <c r="BN222" s="20" t="s">
        <v>5981</v>
      </c>
      <c r="BO222" s="40" t="s">
        <v>6598</v>
      </c>
      <c r="BP222" s="46">
        <v>1.1176928799999999E-2</v>
      </c>
      <c r="BQ222" s="22">
        <v>3536880</v>
      </c>
      <c r="BR222" s="22">
        <v>2873761</v>
      </c>
    </row>
    <row r="223" spans="61:70" x14ac:dyDescent="0.25">
      <c r="BI223" t="s">
        <v>69</v>
      </c>
      <c r="BJ223" t="s">
        <v>70</v>
      </c>
      <c r="BK223" s="45" t="s">
        <v>71</v>
      </c>
      <c r="BL223" s="20" t="s">
        <v>168</v>
      </c>
      <c r="BM223" s="40">
        <v>0.171457</v>
      </c>
      <c r="BN223" s="20" t="s">
        <v>6686</v>
      </c>
      <c r="BO223" s="40" t="s">
        <v>6687</v>
      </c>
      <c r="BP223" s="46">
        <v>0.1393110414</v>
      </c>
      <c r="BQ223" s="22">
        <v>9357520</v>
      </c>
      <c r="BR223" s="22">
        <v>7603107</v>
      </c>
    </row>
    <row r="224" spans="61:70" x14ac:dyDescent="0.25">
      <c r="BI224" t="s">
        <v>135</v>
      </c>
      <c r="BJ224" t="s">
        <v>136</v>
      </c>
      <c r="BK224" s="45" t="s">
        <v>137</v>
      </c>
      <c r="BL224" s="20" t="s">
        <v>172</v>
      </c>
      <c r="BM224" s="40">
        <v>63.741700000000002</v>
      </c>
      <c r="BN224" s="20" t="s">
        <v>6688</v>
      </c>
      <c r="BO224" s="40" t="s">
        <v>6689</v>
      </c>
      <c r="BP224" s="46">
        <v>51.790959892099998</v>
      </c>
      <c r="BQ224" s="22">
        <v>827812</v>
      </c>
      <c r="BR224" s="22">
        <v>672608</v>
      </c>
    </row>
    <row r="225" spans="61:70" x14ac:dyDescent="0.25">
      <c r="BI225" t="s">
        <v>2787</v>
      </c>
      <c r="BJ225" t="s">
        <v>2788</v>
      </c>
      <c r="BK225" s="45" t="s">
        <v>3822</v>
      </c>
      <c r="BL225" s="20" t="s">
        <v>176</v>
      </c>
      <c r="BM225" s="40">
        <v>1.8608100000000001</v>
      </c>
      <c r="BN225" s="20" t="s">
        <v>6690</v>
      </c>
      <c r="BO225" s="40" t="s">
        <v>6691</v>
      </c>
      <c r="BP225" s="46">
        <v>1.5119323155</v>
      </c>
      <c r="BQ225" s="22">
        <v>2546520</v>
      </c>
      <c r="BR225" s="22">
        <v>2069081</v>
      </c>
    </row>
    <row r="226" spans="61:70" x14ac:dyDescent="0.25">
      <c r="BI226" t="s">
        <v>3579</v>
      </c>
      <c r="BJ226" t="s">
        <v>6069</v>
      </c>
      <c r="BK226" s="45" t="s">
        <v>6070</v>
      </c>
      <c r="BL226" s="20" t="s">
        <v>180</v>
      </c>
      <c r="BM226" s="40">
        <v>16.320699999999999</v>
      </c>
      <c r="BN226" s="20" t="s">
        <v>6692</v>
      </c>
      <c r="BO226" s="40" t="s">
        <v>6693</v>
      </c>
      <c r="BP226" s="46">
        <v>13.2607809191</v>
      </c>
      <c r="BQ226" s="22">
        <v>8469450</v>
      </c>
      <c r="BR226" s="22">
        <v>6881538</v>
      </c>
    </row>
    <row r="227" spans="61:70" x14ac:dyDescent="0.25">
      <c r="BI227" t="s">
        <v>124</v>
      </c>
      <c r="BJ227" t="s">
        <v>125</v>
      </c>
      <c r="BK227" s="45" t="s">
        <v>126</v>
      </c>
      <c r="BL227" s="20" t="s">
        <v>184</v>
      </c>
      <c r="BM227" s="40">
        <v>36.800400000000003</v>
      </c>
      <c r="BN227" s="20" t="s">
        <v>6694</v>
      </c>
      <c r="BO227" s="40" t="s">
        <v>6695</v>
      </c>
      <c r="BP227" s="46">
        <v>29.900803405200001</v>
      </c>
      <c r="BQ227" s="22">
        <v>2252330</v>
      </c>
      <c r="BR227" s="22">
        <v>1830047</v>
      </c>
    </row>
    <row r="228" spans="61:70" x14ac:dyDescent="0.25">
      <c r="BI228" t="s">
        <v>177</v>
      </c>
      <c r="BJ228" t="s">
        <v>178</v>
      </c>
      <c r="BK228" s="45" t="s">
        <v>179</v>
      </c>
      <c r="BL228" s="20" t="s">
        <v>188</v>
      </c>
      <c r="BM228" s="40">
        <v>3.5592899999999998</v>
      </c>
      <c r="BN228" s="20" t="s">
        <v>6696</v>
      </c>
      <c r="BO228" s="40" t="s">
        <v>6697</v>
      </c>
      <c r="BP228" s="46">
        <v>2.8919693957999999</v>
      </c>
      <c r="BQ228" s="22">
        <v>1437850</v>
      </c>
      <c r="BR228" s="22">
        <v>1168272</v>
      </c>
    </row>
    <row r="229" spans="61:70" x14ac:dyDescent="0.25">
      <c r="BI229" t="s">
        <v>89</v>
      </c>
      <c r="BJ229" t="s">
        <v>90</v>
      </c>
      <c r="BK229" s="45" t="s">
        <v>91</v>
      </c>
      <c r="BL229" s="20" t="s">
        <v>192</v>
      </c>
      <c r="BM229" s="40">
        <v>176.86699999999999</v>
      </c>
      <c r="BN229" s="20" t="s">
        <v>6698</v>
      </c>
      <c r="BO229" s="40" t="s">
        <v>6699</v>
      </c>
      <c r="BP229" s="46">
        <v>143.70673677100001</v>
      </c>
      <c r="BQ229" s="22">
        <v>471044</v>
      </c>
      <c r="BR229" s="22">
        <v>382729</v>
      </c>
    </row>
    <row r="230" spans="61:70" x14ac:dyDescent="0.25">
      <c r="BI230" t="s">
        <v>1023</v>
      </c>
      <c r="BJ230" t="s">
        <v>3425</v>
      </c>
      <c r="BK230" s="45" t="s">
        <v>3426</v>
      </c>
      <c r="BL230" s="20" t="s">
        <v>196</v>
      </c>
      <c r="BM230" s="40">
        <v>0.35968499999999998</v>
      </c>
      <c r="BN230" s="20" t="s">
        <v>6700</v>
      </c>
      <c r="BO230" s="40" t="s">
        <v>6701</v>
      </c>
      <c r="BP230" s="46">
        <v>0.29224873839999999</v>
      </c>
      <c r="BQ230" s="22">
        <v>18926900</v>
      </c>
      <c r="BR230" s="22">
        <v>15378352</v>
      </c>
    </row>
    <row r="231" spans="61:70" x14ac:dyDescent="0.25">
      <c r="BI231" t="s">
        <v>3420</v>
      </c>
      <c r="BJ231" t="s">
        <v>3421</v>
      </c>
      <c r="BK231" s="47" t="s">
        <v>3421</v>
      </c>
      <c r="BL231" s="48" t="s">
        <v>200</v>
      </c>
      <c r="BM231" s="49">
        <v>0.67743399999999998</v>
      </c>
      <c r="BN231" s="48" t="s">
        <v>6702</v>
      </c>
      <c r="BO231" s="49" t="s">
        <v>6703</v>
      </c>
      <c r="BP231" s="50">
        <v>0.55042393160000003</v>
      </c>
      <c r="BQ231" s="22">
        <v>4602040</v>
      </c>
      <c r="BR231" s="22">
        <v>3739217</v>
      </c>
    </row>
    <row r="232" spans="61:70" x14ac:dyDescent="0.25">
      <c r="BI232" t="s">
        <v>4478</v>
      </c>
      <c r="BJ232" t="s">
        <v>4479</v>
      </c>
      <c r="BK232" t="s">
        <v>4480</v>
      </c>
      <c r="BL232" t="s">
        <v>204</v>
      </c>
      <c r="BM232" s="22">
        <v>5.32235E-2</v>
      </c>
      <c r="BN232" t="s">
        <v>6099</v>
      </c>
      <c r="BO232" s="22" t="s">
        <v>6704</v>
      </c>
      <c r="BP232" s="22">
        <v>4.3244785700000003E-2</v>
      </c>
      <c r="BQ232" s="22">
        <v>1638770</v>
      </c>
      <c r="BR232" s="22">
        <v>1331522</v>
      </c>
    </row>
    <row r="233" spans="61:70" x14ac:dyDescent="0.25">
      <c r="BI233" t="s">
        <v>249</v>
      </c>
      <c r="BJ233" t="s">
        <v>250</v>
      </c>
      <c r="BK233" t="s">
        <v>251</v>
      </c>
      <c r="BL233" t="s">
        <v>208</v>
      </c>
      <c r="BM233" s="22">
        <v>3.31331</v>
      </c>
      <c r="BN233" t="s">
        <v>6705</v>
      </c>
      <c r="BO233" s="22" t="s">
        <v>6706</v>
      </c>
      <c r="BP233" s="22">
        <v>2.6921074479999998</v>
      </c>
      <c r="BQ233" s="22">
        <v>1029660</v>
      </c>
      <c r="BR233" s="22">
        <v>836612</v>
      </c>
    </row>
    <row r="234" spans="61:70" x14ac:dyDescent="0.25">
      <c r="BI234" t="s">
        <v>4324</v>
      </c>
      <c r="BJ234" t="s">
        <v>4493</v>
      </c>
      <c r="BK234" t="s">
        <v>4325</v>
      </c>
      <c r="BL234" t="s">
        <v>212</v>
      </c>
      <c r="BM234" s="22">
        <v>3.3351899999999999</v>
      </c>
      <c r="BN234" t="s">
        <v>6707</v>
      </c>
      <c r="BO234" s="22" t="s">
        <v>6708</v>
      </c>
      <c r="BP234" s="22">
        <v>2.7098852325</v>
      </c>
      <c r="BQ234" s="22">
        <v>767602</v>
      </c>
      <c r="BR234" s="22">
        <v>623687</v>
      </c>
    </row>
    <row r="235" spans="61:70" x14ac:dyDescent="0.25">
      <c r="BI235" t="s">
        <v>5792</v>
      </c>
      <c r="BJ235" t="s">
        <v>5793</v>
      </c>
      <c r="BK235" t="s">
        <v>5794</v>
      </c>
      <c r="BL235" t="s">
        <v>216</v>
      </c>
      <c r="BM235" s="22">
        <v>4.5612199999999999E-2</v>
      </c>
      <c r="BN235" t="s">
        <v>6462</v>
      </c>
      <c r="BO235" s="22" t="s">
        <v>6709</v>
      </c>
      <c r="BP235" s="22">
        <v>3.70605055E-2</v>
      </c>
      <c r="BQ235" s="22">
        <v>23218800</v>
      </c>
      <c r="BR235" s="22">
        <v>18865577</v>
      </c>
    </row>
    <row r="236" spans="61:70" x14ac:dyDescent="0.25">
      <c r="BI236" t="s">
        <v>158</v>
      </c>
      <c r="BJ236" t="s">
        <v>159</v>
      </c>
      <c r="BK236" t="s">
        <v>160</v>
      </c>
      <c r="BL236" t="s">
        <v>220</v>
      </c>
      <c r="BM236" s="22">
        <v>0.29771599999999998</v>
      </c>
      <c r="BN236" t="s">
        <v>6710</v>
      </c>
      <c r="BO236" s="22" t="s">
        <v>6711</v>
      </c>
      <c r="BP236" s="22">
        <v>0.24189812029999999</v>
      </c>
      <c r="BQ236" s="22">
        <v>4386090</v>
      </c>
      <c r="BR236" s="22">
        <v>3563755</v>
      </c>
    </row>
    <row r="237" spans="61:70" x14ac:dyDescent="0.25">
      <c r="BI237" t="s">
        <v>4178</v>
      </c>
      <c r="BJ237" t="s">
        <v>4179</v>
      </c>
      <c r="BK237" t="s">
        <v>4180</v>
      </c>
      <c r="BL237" t="s">
        <v>224</v>
      </c>
      <c r="BM237" s="22">
        <v>6.42293</v>
      </c>
      <c r="BN237" t="s">
        <v>6712</v>
      </c>
      <c r="BO237" s="22" t="s">
        <v>6713</v>
      </c>
      <c r="BP237" s="22">
        <v>5.2187141230999998</v>
      </c>
      <c r="BQ237" s="22">
        <v>166579</v>
      </c>
      <c r="BR237" s="22">
        <v>135348</v>
      </c>
    </row>
    <row r="238" spans="61:70" x14ac:dyDescent="0.25">
      <c r="BI238" t="s">
        <v>233</v>
      </c>
      <c r="BJ238" t="s">
        <v>234</v>
      </c>
      <c r="BK238" t="s">
        <v>3813</v>
      </c>
      <c r="BL238" t="s">
        <v>228</v>
      </c>
      <c r="BM238" s="22">
        <v>0.53884699999999996</v>
      </c>
      <c r="BN238" t="s">
        <v>6714</v>
      </c>
      <c r="BO238" s="22" t="s">
        <v>6715</v>
      </c>
      <c r="BP238" s="22">
        <v>0.43782019249999998</v>
      </c>
      <c r="BQ238" s="22">
        <v>1601100</v>
      </c>
      <c r="BR238" s="22">
        <v>1300915</v>
      </c>
    </row>
    <row r="239" spans="61:70" x14ac:dyDescent="0.25">
      <c r="BI239" t="s">
        <v>169</v>
      </c>
      <c r="BJ239" t="s">
        <v>170</v>
      </c>
      <c r="BK239" t="s">
        <v>171</v>
      </c>
      <c r="BL239" t="s">
        <v>232</v>
      </c>
      <c r="BM239" s="22">
        <v>0.27788499999999999</v>
      </c>
      <c r="BN239" t="s">
        <v>6716</v>
      </c>
      <c r="BO239" s="22" t="s">
        <v>6432</v>
      </c>
      <c r="BP239" s="22">
        <v>0.225785175</v>
      </c>
      <c r="BQ239" s="22">
        <v>5107220</v>
      </c>
      <c r="BR239" s="22">
        <v>4149683</v>
      </c>
    </row>
    <row r="240" spans="61:70" x14ac:dyDescent="0.25">
      <c r="BI240" t="s">
        <v>4903</v>
      </c>
      <c r="BJ240" t="s">
        <v>4904</v>
      </c>
      <c r="BK240" t="s">
        <v>4905</v>
      </c>
      <c r="BL240" t="s">
        <v>235</v>
      </c>
      <c r="BM240" s="22">
        <v>1.16313</v>
      </c>
      <c r="BN240" t="s">
        <v>6717</v>
      </c>
      <c r="BO240" s="22" t="s">
        <v>6718</v>
      </c>
      <c r="BP240" s="22">
        <v>0.94505824569999997</v>
      </c>
      <c r="BQ240" s="22">
        <v>2045500</v>
      </c>
      <c r="BR240" s="22">
        <v>1661995</v>
      </c>
    </row>
    <row r="241" spans="61:70" x14ac:dyDescent="0.25">
      <c r="BI241" t="s">
        <v>3411</v>
      </c>
      <c r="BJ241" t="s">
        <v>3412</v>
      </c>
      <c r="BK241" t="s">
        <v>3413</v>
      </c>
      <c r="BL241" t="s">
        <v>239</v>
      </c>
      <c r="BM241" s="22">
        <v>6.2965499999999999</v>
      </c>
      <c r="BN241" t="s">
        <v>6719</v>
      </c>
      <c r="BO241" s="22" t="s">
        <v>6720</v>
      </c>
      <c r="BP241" s="22">
        <v>5.1160287302</v>
      </c>
      <c r="BQ241" s="22">
        <v>21195700</v>
      </c>
      <c r="BR241" s="22">
        <v>17221782</v>
      </c>
    </row>
    <row r="242" spans="61:70" x14ac:dyDescent="0.25">
      <c r="BI242" t="s">
        <v>3422</v>
      </c>
      <c r="BJ242" t="s">
        <v>3423</v>
      </c>
      <c r="BK242" t="s">
        <v>3424</v>
      </c>
      <c r="BL242" t="s">
        <v>243</v>
      </c>
      <c r="BM242" s="22">
        <v>27.035299999999999</v>
      </c>
      <c r="BN242" t="s">
        <v>6721</v>
      </c>
      <c r="BO242" s="22" t="s">
        <v>6722</v>
      </c>
      <c r="BP242" s="22">
        <v>21.966532708900001</v>
      </c>
      <c r="BQ242" s="22">
        <v>5002640</v>
      </c>
      <c r="BR242" s="22">
        <v>4064710</v>
      </c>
    </row>
    <row r="243" spans="61:70" x14ac:dyDescent="0.25">
      <c r="BI243" t="s">
        <v>101</v>
      </c>
      <c r="BJ243" t="s">
        <v>102</v>
      </c>
      <c r="BK243" t="s">
        <v>103</v>
      </c>
      <c r="BL243" t="s">
        <v>247</v>
      </c>
      <c r="BM243" s="22">
        <v>0.31675700000000001</v>
      </c>
      <c r="BN243" t="s">
        <v>6723</v>
      </c>
      <c r="BO243" s="22" t="s">
        <v>6724</v>
      </c>
      <c r="BP243" s="22">
        <v>0.2573691803</v>
      </c>
      <c r="BQ243" s="22">
        <v>4937400</v>
      </c>
      <c r="BR243" s="22">
        <v>4011702</v>
      </c>
    </row>
    <row r="244" spans="61:70" x14ac:dyDescent="0.25">
      <c r="BI244" t="s">
        <v>165</v>
      </c>
      <c r="BJ244" t="s">
        <v>166</v>
      </c>
      <c r="BK244" t="s">
        <v>167</v>
      </c>
      <c r="BL244" t="s">
        <v>248</v>
      </c>
      <c r="BM244" s="22">
        <v>2.6487E-2</v>
      </c>
      <c r="BN244" t="s">
        <v>6151</v>
      </c>
      <c r="BO244" s="22" t="s">
        <v>6725</v>
      </c>
      <c r="BP244" s="22">
        <v>2.15210318E-2</v>
      </c>
      <c r="BQ244" s="22">
        <v>1836340</v>
      </c>
      <c r="BR244" s="22">
        <v>1492050</v>
      </c>
    </row>
    <row r="245" spans="61:70" x14ac:dyDescent="0.25">
      <c r="BI245" t="s">
        <v>162</v>
      </c>
      <c r="BJ245" t="s">
        <v>163</v>
      </c>
      <c r="BK245" t="s">
        <v>162</v>
      </c>
      <c r="BL245" t="s">
        <v>252</v>
      </c>
      <c r="BM245" s="22">
        <v>4.6641599999999999</v>
      </c>
      <c r="BN245" t="s">
        <v>6726</v>
      </c>
      <c r="BO245" s="22" t="s">
        <v>6659</v>
      </c>
      <c r="BP245" s="22">
        <v>3.7896906340999998</v>
      </c>
      <c r="BQ245" s="22">
        <v>1218870</v>
      </c>
      <c r="BR245" s="22">
        <v>990348</v>
      </c>
    </row>
    <row r="246" spans="61:70" x14ac:dyDescent="0.25">
      <c r="BI246" t="s">
        <v>4255</v>
      </c>
      <c r="BJ246" t="s">
        <v>4256</v>
      </c>
      <c r="BK246" t="s">
        <v>4257</v>
      </c>
      <c r="BL246" t="s">
        <v>256</v>
      </c>
      <c r="BM246" s="22">
        <v>2.5950899999999999</v>
      </c>
      <c r="BN246" t="s">
        <v>6727</v>
      </c>
      <c r="BO246" s="22" t="s">
        <v>6728</v>
      </c>
      <c r="BP246" s="22">
        <v>2.1085443611999999</v>
      </c>
      <c r="BQ246" s="22">
        <v>1763440</v>
      </c>
      <c r="BR246" s="22">
        <v>1432818</v>
      </c>
    </row>
    <row r="247" spans="61:70" x14ac:dyDescent="0.25">
      <c r="BI247" t="s">
        <v>4774</v>
      </c>
      <c r="BJ247" t="s">
        <v>4773</v>
      </c>
      <c r="BK247" t="s">
        <v>4771</v>
      </c>
      <c r="BL247" t="s">
        <v>260</v>
      </c>
      <c r="BM247" s="22">
        <v>3.26207</v>
      </c>
      <c r="BN247" t="s">
        <v>6729</v>
      </c>
      <c r="BO247" s="22" t="s">
        <v>6730</v>
      </c>
      <c r="BP247" s="22">
        <v>2.6504742818999998</v>
      </c>
      <c r="BQ247" s="22">
        <v>3178920</v>
      </c>
      <c r="BR247" s="22">
        <v>2582914</v>
      </c>
    </row>
    <row r="248" spans="61:70" x14ac:dyDescent="0.25">
      <c r="BI248" t="s">
        <v>293</v>
      </c>
      <c r="BJ248" t="s">
        <v>294</v>
      </c>
      <c r="BK248" t="s">
        <v>295</v>
      </c>
      <c r="BL248" t="s">
        <v>264</v>
      </c>
      <c r="BM248" s="22">
        <v>4.2242699999999997</v>
      </c>
      <c r="BN248" t="s">
        <v>6731</v>
      </c>
      <c r="BO248" s="22" t="s">
        <v>6080</v>
      </c>
      <c r="BP248" s="22">
        <v>3.4322742905000001</v>
      </c>
      <c r="BQ248" s="22">
        <v>2557820</v>
      </c>
      <c r="BR248" s="22">
        <v>2078262</v>
      </c>
    </row>
    <row r="249" spans="61:70" x14ac:dyDescent="0.25">
      <c r="BI249" t="s">
        <v>4779</v>
      </c>
      <c r="BJ249" t="s">
        <v>4780</v>
      </c>
      <c r="BK249" t="s">
        <v>4779</v>
      </c>
      <c r="BL249" t="s">
        <v>268</v>
      </c>
      <c r="BM249" s="22">
        <v>0.68347599999999997</v>
      </c>
      <c r="BN249" t="s">
        <v>6732</v>
      </c>
      <c r="BO249" s="22" t="s">
        <v>6733</v>
      </c>
      <c r="BP249" s="22">
        <v>0.55533313520000005</v>
      </c>
      <c r="BQ249" s="22">
        <v>2911700</v>
      </c>
      <c r="BR249" s="22">
        <v>2365794</v>
      </c>
    </row>
    <row r="250" spans="61:70" x14ac:dyDescent="0.25">
      <c r="BI250" t="s">
        <v>143</v>
      </c>
      <c r="BJ250" t="s">
        <v>144</v>
      </c>
      <c r="BK250" t="s">
        <v>145</v>
      </c>
      <c r="BL250" t="s">
        <v>272</v>
      </c>
      <c r="BM250" s="22">
        <v>26.711300000000001</v>
      </c>
      <c r="BN250" t="s">
        <v>6734</v>
      </c>
      <c r="BO250" s="22" t="s">
        <v>6735</v>
      </c>
      <c r="BP250" s="22">
        <v>21.703278496900001</v>
      </c>
      <c r="BQ250" s="22">
        <v>2617610</v>
      </c>
      <c r="BR250" s="22">
        <v>2126842</v>
      </c>
    </row>
    <row r="251" spans="61:70" x14ac:dyDescent="0.25">
      <c r="BI251" t="s">
        <v>3802</v>
      </c>
      <c r="BJ251" t="s">
        <v>3803</v>
      </c>
      <c r="BK251" t="s">
        <v>3804</v>
      </c>
      <c r="BL251" t="s">
        <v>276</v>
      </c>
      <c r="BM251" s="22">
        <v>0.39843099999999998</v>
      </c>
      <c r="BN251" t="s">
        <v>6736</v>
      </c>
      <c r="BO251" s="22" t="s">
        <v>6737</v>
      </c>
      <c r="BP251" s="22">
        <v>0.32373036710000003</v>
      </c>
      <c r="BQ251" s="22">
        <v>5548230</v>
      </c>
      <c r="BR251" s="22">
        <v>4508009</v>
      </c>
    </row>
    <row r="252" spans="61:70" x14ac:dyDescent="0.25">
      <c r="BI252" t="s">
        <v>5148</v>
      </c>
      <c r="BJ252" t="s">
        <v>5149</v>
      </c>
      <c r="BK252" t="s">
        <v>5150</v>
      </c>
      <c r="BL252" t="s">
        <v>280</v>
      </c>
      <c r="BM252" s="22">
        <v>6.1802999999999999</v>
      </c>
      <c r="BN252" t="s">
        <v>6738</v>
      </c>
      <c r="BO252" s="22" t="s">
        <v>6739</v>
      </c>
      <c r="BP252" s="22">
        <v>5.0215740939</v>
      </c>
      <c r="BQ252" s="22">
        <v>7518770</v>
      </c>
      <c r="BR252" s="22">
        <v>6109098</v>
      </c>
    </row>
    <row r="253" spans="61:70" x14ac:dyDescent="0.25">
      <c r="BI253" t="s">
        <v>217</v>
      </c>
      <c r="BJ253" t="s">
        <v>218</v>
      </c>
      <c r="BK253" t="s">
        <v>219</v>
      </c>
      <c r="BL253" t="s">
        <v>284</v>
      </c>
      <c r="BM253" s="22">
        <v>4.7507000000000001E-2</v>
      </c>
      <c r="BN253" t="s">
        <v>6740</v>
      </c>
      <c r="BO253" s="22" t="s">
        <v>6741</v>
      </c>
      <c r="BP253" s="22">
        <v>3.8600055100000003E-2</v>
      </c>
      <c r="BQ253" s="22">
        <v>1566390</v>
      </c>
      <c r="BR253" s="22">
        <v>1272712</v>
      </c>
    </row>
    <row r="254" spans="61:70" x14ac:dyDescent="0.25">
      <c r="BI254" t="s">
        <v>117</v>
      </c>
      <c r="BJ254" t="s">
        <v>118</v>
      </c>
      <c r="BK254" t="s">
        <v>3856</v>
      </c>
      <c r="BL254" t="s">
        <v>288</v>
      </c>
      <c r="BM254" s="22">
        <v>322.601</v>
      </c>
      <c r="BN254" t="s">
        <v>6742</v>
      </c>
      <c r="BO254" s="22" t="s">
        <v>6743</v>
      </c>
      <c r="BP254" s="22">
        <v>262.11750631299998</v>
      </c>
      <c r="BQ254" s="22">
        <v>4238920</v>
      </c>
      <c r="BR254" s="22">
        <v>3444178</v>
      </c>
    </row>
    <row r="255" spans="61:70" x14ac:dyDescent="0.25">
      <c r="BI255" t="s">
        <v>4497</v>
      </c>
      <c r="BJ255" t="s">
        <v>4498</v>
      </c>
      <c r="BK255" t="s">
        <v>4499</v>
      </c>
      <c r="BL255" t="s">
        <v>292</v>
      </c>
      <c r="BM255" s="22">
        <v>1.0766500000000001</v>
      </c>
      <c r="BN255" t="s">
        <v>6744</v>
      </c>
      <c r="BO255" s="22" t="s">
        <v>6745</v>
      </c>
      <c r="BP255" s="22">
        <v>0.87479212149999996</v>
      </c>
      <c r="BQ255" s="22">
        <v>4926830</v>
      </c>
      <c r="BR255" s="22">
        <v>4003113</v>
      </c>
    </row>
    <row r="256" spans="61:70" x14ac:dyDescent="0.25">
      <c r="BI256" t="s">
        <v>3427</v>
      </c>
      <c r="BJ256" t="s">
        <v>3428</v>
      </c>
      <c r="BK256" t="s">
        <v>3429</v>
      </c>
      <c r="BL256" t="s">
        <v>296</v>
      </c>
      <c r="BM256" s="22">
        <v>21.7117</v>
      </c>
      <c r="BN256" t="s">
        <v>6746</v>
      </c>
      <c r="BO256" s="22" t="s">
        <v>6747</v>
      </c>
      <c r="BP256" s="22">
        <v>17.641038502099999</v>
      </c>
      <c r="BQ256" s="22">
        <v>284537</v>
      </c>
      <c r="BR256" s="22">
        <v>231190</v>
      </c>
    </row>
    <row r="257" spans="61:70" x14ac:dyDescent="0.25">
      <c r="BI257" t="s">
        <v>3493</v>
      </c>
      <c r="BJ257" t="s">
        <v>3494</v>
      </c>
      <c r="BK257" t="s">
        <v>3495</v>
      </c>
      <c r="BL257" t="s">
        <v>300</v>
      </c>
      <c r="BM257" s="22">
        <v>5.9067199999999999E-4</v>
      </c>
      <c r="BN257" t="s">
        <v>810</v>
      </c>
      <c r="BO257" s="22" t="s">
        <v>6748</v>
      </c>
      <c r="BP257" s="22">
        <v>4.7992869999999998E-4</v>
      </c>
      <c r="BQ257" s="22">
        <v>492772</v>
      </c>
      <c r="BR257" s="22">
        <v>400384</v>
      </c>
    </row>
    <row r="258" spans="61:70" x14ac:dyDescent="0.25">
      <c r="BI258" t="s">
        <v>5105</v>
      </c>
      <c r="BJ258" t="s">
        <v>5106</v>
      </c>
      <c r="BK258" t="s">
        <v>5106</v>
      </c>
      <c r="BL258" t="s">
        <v>304</v>
      </c>
      <c r="BM258" s="22">
        <v>0.75858700000000001</v>
      </c>
      <c r="BN258" t="s">
        <v>6749</v>
      </c>
      <c r="BO258" s="22" t="s">
        <v>6750</v>
      </c>
      <c r="BP258" s="22">
        <v>0.6163617991</v>
      </c>
      <c r="BQ258" s="22">
        <v>8945730</v>
      </c>
      <c r="BR258" s="22">
        <v>7268522</v>
      </c>
    </row>
    <row r="259" spans="61:70" x14ac:dyDescent="0.25">
      <c r="BI259" t="s">
        <v>277</v>
      </c>
      <c r="BJ259" t="s">
        <v>278</v>
      </c>
      <c r="BK259" t="s">
        <v>279</v>
      </c>
      <c r="BL259" t="s">
        <v>308</v>
      </c>
      <c r="BM259" s="22">
        <v>6.4223500000000003E-3</v>
      </c>
      <c r="BN259" t="s">
        <v>6337</v>
      </c>
      <c r="BO259" s="22" t="s">
        <v>6751</v>
      </c>
      <c r="BP259" s="22">
        <v>5.2182429000000004E-3</v>
      </c>
      <c r="BQ259" s="22">
        <v>3424160</v>
      </c>
      <c r="BR259" s="22">
        <v>2782175</v>
      </c>
    </row>
    <row r="260" spans="61:70" x14ac:dyDescent="0.25">
      <c r="BI260" t="s">
        <v>366</v>
      </c>
      <c r="BJ260" t="s">
        <v>367</v>
      </c>
      <c r="BK260" t="s">
        <v>368</v>
      </c>
      <c r="BL260" t="s">
        <v>312</v>
      </c>
      <c r="BM260" s="22">
        <v>42.837800000000001</v>
      </c>
      <c r="BN260" t="s">
        <v>6752</v>
      </c>
      <c r="BO260" s="22" t="s">
        <v>6753</v>
      </c>
      <c r="BP260" s="22">
        <v>34.806269391400001</v>
      </c>
      <c r="BQ260" s="22">
        <v>978604</v>
      </c>
      <c r="BR260" s="22">
        <v>795128</v>
      </c>
    </row>
    <row r="261" spans="61:70" x14ac:dyDescent="0.25">
      <c r="BI261" t="s">
        <v>3916</v>
      </c>
      <c r="BJ261" t="s">
        <v>3917</v>
      </c>
      <c r="BK261" t="s">
        <v>3916</v>
      </c>
      <c r="BL261" t="s">
        <v>316</v>
      </c>
      <c r="BM261" s="22">
        <v>3.2309600000000001</v>
      </c>
      <c r="BN261" t="s">
        <v>6754</v>
      </c>
      <c r="BO261" s="22" t="s">
        <v>6755</v>
      </c>
      <c r="BP261" s="22">
        <v>2.6251970025000002</v>
      </c>
      <c r="BQ261" s="22">
        <v>3805710</v>
      </c>
      <c r="BR261" s="22">
        <v>3092189</v>
      </c>
    </row>
    <row r="262" spans="61:70" x14ac:dyDescent="0.25">
      <c r="BI262" t="s">
        <v>2746</v>
      </c>
      <c r="BJ262" t="s">
        <v>6756</v>
      </c>
      <c r="BK262" t="s">
        <v>6757</v>
      </c>
      <c r="BL262" t="s">
        <v>320</v>
      </c>
      <c r="BM262" s="22">
        <v>2.95146</v>
      </c>
      <c r="BN262" t="s">
        <v>6758</v>
      </c>
      <c r="BO262" s="22" t="s">
        <v>6663</v>
      </c>
      <c r="BP262" s="22">
        <v>2.3980996189999999</v>
      </c>
      <c r="BQ262" s="22">
        <v>5216760</v>
      </c>
      <c r="BR262" s="22">
        <v>4238685</v>
      </c>
    </row>
    <row r="263" spans="61:70" x14ac:dyDescent="0.25">
      <c r="BI263" t="s">
        <v>1599</v>
      </c>
      <c r="BJ263" t="s">
        <v>3918</v>
      </c>
      <c r="BK263" t="s">
        <v>3919</v>
      </c>
      <c r="BL263" t="s">
        <v>324</v>
      </c>
      <c r="BM263" s="22">
        <v>1.31253</v>
      </c>
      <c r="BN263" t="s">
        <v>6759</v>
      </c>
      <c r="BO263" s="22" t="s">
        <v>6760</v>
      </c>
      <c r="BP263" s="22">
        <v>1.0664476879</v>
      </c>
      <c r="BQ263" s="22">
        <v>5236150</v>
      </c>
      <c r="BR263" s="22">
        <v>4254440</v>
      </c>
    </row>
    <row r="264" spans="61:70" x14ac:dyDescent="0.25">
      <c r="BI264" t="s">
        <v>3931</v>
      </c>
      <c r="BJ264" t="s">
        <v>3932</v>
      </c>
      <c r="BK264" t="s">
        <v>3933</v>
      </c>
      <c r="BL264" t="s">
        <v>328</v>
      </c>
      <c r="BM264" s="22">
        <v>2.3077800000000001E-4</v>
      </c>
      <c r="BN264" t="s">
        <v>489</v>
      </c>
      <c r="BO264" s="22" t="s">
        <v>6761</v>
      </c>
      <c r="BP264" s="22">
        <v>1.8751010000000001E-4</v>
      </c>
      <c r="BQ264" s="22">
        <v>314511</v>
      </c>
      <c r="BR264" s="22">
        <v>255544</v>
      </c>
    </row>
    <row r="265" spans="61:70" x14ac:dyDescent="0.25">
      <c r="BI265" t="s">
        <v>3922</v>
      </c>
      <c r="BJ265" t="s">
        <v>3923</v>
      </c>
      <c r="BK265" t="s">
        <v>3924</v>
      </c>
      <c r="BL265" t="s">
        <v>332</v>
      </c>
      <c r="BM265" s="22">
        <v>0.49508999999999997</v>
      </c>
      <c r="BN265" t="s">
        <v>6762</v>
      </c>
      <c r="BO265" s="22" t="s">
        <v>6763</v>
      </c>
      <c r="BP265" s="22">
        <v>0.4022670612</v>
      </c>
      <c r="BQ265" s="22">
        <v>2731110</v>
      </c>
      <c r="BR265" s="22">
        <v>2219062</v>
      </c>
    </row>
    <row r="266" spans="61:70" x14ac:dyDescent="0.25">
      <c r="BI266" t="s">
        <v>5939</v>
      </c>
      <c r="BJ266" t="s">
        <v>5940</v>
      </c>
      <c r="BK266" t="s">
        <v>6073</v>
      </c>
      <c r="BL266" t="s">
        <v>336</v>
      </c>
      <c r="BM266" s="22">
        <v>0.70292699999999997</v>
      </c>
      <c r="BN266" t="s">
        <v>6764</v>
      </c>
      <c r="BO266" s="22" t="s">
        <v>6765</v>
      </c>
      <c r="BP266" s="22">
        <v>0.57113732559999997</v>
      </c>
      <c r="BQ266" s="22">
        <v>804798</v>
      </c>
      <c r="BR266" s="22">
        <v>653909</v>
      </c>
    </row>
    <row r="267" spans="61:70" x14ac:dyDescent="0.25">
      <c r="BI267" t="s">
        <v>3470</v>
      </c>
      <c r="BJ267" t="s">
        <v>3471</v>
      </c>
      <c r="BK267" t="s">
        <v>3472</v>
      </c>
      <c r="BL267" t="s">
        <v>340</v>
      </c>
      <c r="BM267" s="22">
        <v>1.54866E-2</v>
      </c>
      <c r="BN267" t="s">
        <v>6218</v>
      </c>
      <c r="BO267" s="22" t="s">
        <v>6766</v>
      </c>
      <c r="BP267" s="22">
        <v>1.2583063800000001E-2</v>
      </c>
      <c r="BQ267" s="22">
        <v>1295880</v>
      </c>
      <c r="BR267" s="22">
        <v>1052919</v>
      </c>
    </row>
    <row r="268" spans="61:70" x14ac:dyDescent="0.25">
      <c r="BI268" t="s">
        <v>181</v>
      </c>
      <c r="BJ268" t="s">
        <v>182</v>
      </c>
      <c r="BK268" t="s">
        <v>183</v>
      </c>
      <c r="BL268" t="s">
        <v>344</v>
      </c>
      <c r="BM268" s="22">
        <v>0.16416900000000001</v>
      </c>
      <c r="BN268" t="s">
        <v>6767</v>
      </c>
      <c r="BO268" s="22" t="s">
        <v>6768</v>
      </c>
      <c r="BP268" s="22">
        <v>0.1333894467</v>
      </c>
      <c r="BQ268" s="22">
        <v>2995320</v>
      </c>
      <c r="BR268" s="22">
        <v>2433736</v>
      </c>
    </row>
    <row r="269" spans="61:70" x14ac:dyDescent="0.25">
      <c r="BI269" t="s">
        <v>3487</v>
      </c>
      <c r="BJ269" t="s">
        <v>3488</v>
      </c>
      <c r="BK269" t="s">
        <v>3489</v>
      </c>
      <c r="BL269" t="s">
        <v>348</v>
      </c>
      <c r="BM269" s="22">
        <v>0.20793300000000001</v>
      </c>
      <c r="BN269" t="s">
        <v>6769</v>
      </c>
      <c r="BO269" s="22" t="s">
        <v>6770</v>
      </c>
      <c r="BP269" s="22">
        <v>0.16894826560000001</v>
      </c>
      <c r="BQ269" s="22">
        <v>227710</v>
      </c>
      <c r="BR269" s="22">
        <v>185017</v>
      </c>
    </row>
    <row r="270" spans="61:70" x14ac:dyDescent="0.25">
      <c r="BI270" t="s">
        <v>5367</v>
      </c>
      <c r="BJ270" t="s">
        <v>5368</v>
      </c>
      <c r="BK270" t="s">
        <v>5369</v>
      </c>
      <c r="BL270" t="s">
        <v>349</v>
      </c>
      <c r="BM270" s="22">
        <v>1.9068499999999999E-2</v>
      </c>
      <c r="BN270" t="s">
        <v>5975</v>
      </c>
      <c r="BO270" s="22" t="s">
        <v>6771</v>
      </c>
      <c r="BP270" s="22">
        <v>1.54934041E-2</v>
      </c>
      <c r="BQ270" s="22">
        <v>32224600</v>
      </c>
      <c r="BR270" s="22">
        <v>26182906</v>
      </c>
    </row>
    <row r="271" spans="61:70" x14ac:dyDescent="0.25">
      <c r="BI271" t="s">
        <v>185</v>
      </c>
      <c r="BJ271" t="s">
        <v>186</v>
      </c>
      <c r="BK271" t="s">
        <v>187</v>
      </c>
      <c r="BL271" t="s">
        <v>353</v>
      </c>
      <c r="BM271" s="22">
        <v>4.0490300000000001</v>
      </c>
      <c r="BN271" t="s">
        <v>6772</v>
      </c>
      <c r="BO271" s="22" t="s">
        <v>6773</v>
      </c>
      <c r="BP271" s="22">
        <v>3.2898895123999998</v>
      </c>
      <c r="BQ271" s="22">
        <v>3718080</v>
      </c>
      <c r="BR271" s="22">
        <v>3020988</v>
      </c>
    </row>
    <row r="272" spans="61:70" x14ac:dyDescent="0.25">
      <c r="BI272" t="s">
        <v>4490</v>
      </c>
      <c r="BJ272" t="s">
        <v>4491</v>
      </c>
      <c r="BK272" t="s">
        <v>4492</v>
      </c>
      <c r="BL272" t="s">
        <v>357</v>
      </c>
      <c r="BM272" s="22">
        <v>0.43130800000000002</v>
      </c>
      <c r="BN272" t="s">
        <v>6774</v>
      </c>
      <c r="BO272" s="22" t="s">
        <v>6775</v>
      </c>
      <c r="BP272" s="22">
        <v>0.35044335700000001</v>
      </c>
      <c r="BQ272" s="22">
        <v>2717910</v>
      </c>
      <c r="BR272" s="22">
        <v>2208337</v>
      </c>
    </row>
    <row r="273" spans="61:70" x14ac:dyDescent="0.25">
      <c r="BI273" t="s">
        <v>253</v>
      </c>
      <c r="BJ273" t="s">
        <v>254</v>
      </c>
      <c r="BK273" t="s">
        <v>255</v>
      </c>
      <c r="BL273" t="s">
        <v>361</v>
      </c>
      <c r="BM273" s="22">
        <v>3.7546200000000001</v>
      </c>
      <c r="BN273" t="s">
        <v>6776</v>
      </c>
      <c r="BO273" s="22" t="s">
        <v>6777</v>
      </c>
      <c r="BP273" s="22">
        <v>3.0506775601</v>
      </c>
      <c r="BQ273" s="22">
        <v>858942</v>
      </c>
      <c r="BR273" s="22">
        <v>697902</v>
      </c>
    </row>
    <row r="274" spans="61:70" x14ac:dyDescent="0.25">
      <c r="BI274" t="s">
        <v>236</v>
      </c>
      <c r="BJ274" t="s">
        <v>237</v>
      </c>
      <c r="BK274" t="s">
        <v>238</v>
      </c>
      <c r="BL274" t="s">
        <v>365</v>
      </c>
      <c r="BM274" s="22">
        <v>2.76111</v>
      </c>
      <c r="BN274" t="s">
        <v>6778</v>
      </c>
      <c r="BO274" s="22" t="s">
        <v>6427</v>
      </c>
      <c r="BP274" s="22">
        <v>2.2434377693999998</v>
      </c>
      <c r="BQ274" s="22">
        <v>3147220</v>
      </c>
      <c r="BR274" s="22">
        <v>2557157</v>
      </c>
    </row>
    <row r="275" spans="61:70" x14ac:dyDescent="0.25">
      <c r="BI275" t="s">
        <v>3875</v>
      </c>
      <c r="BJ275" t="s">
        <v>3876</v>
      </c>
      <c r="BK275" t="s">
        <v>3877</v>
      </c>
      <c r="BL275" t="s">
        <v>369</v>
      </c>
      <c r="BM275" s="22">
        <v>11.973599999999999</v>
      </c>
      <c r="BN275" t="s">
        <v>6779</v>
      </c>
      <c r="BO275" s="22" t="s">
        <v>6081</v>
      </c>
      <c r="BP275" s="22">
        <v>9.7287056568000008</v>
      </c>
      <c r="BQ275" s="22">
        <v>3457220</v>
      </c>
      <c r="BR275" s="22">
        <v>2809036</v>
      </c>
    </row>
    <row r="276" spans="61:70" x14ac:dyDescent="0.25">
      <c r="BI276" t="s">
        <v>120</v>
      </c>
      <c r="BJ276" t="s">
        <v>121</v>
      </c>
      <c r="BK276" t="s">
        <v>122</v>
      </c>
      <c r="BL276" t="s">
        <v>373</v>
      </c>
      <c r="BM276" s="22">
        <v>1.5289999999999999</v>
      </c>
      <c r="BN276" t="s">
        <v>6780</v>
      </c>
      <c r="BO276" s="22" t="s">
        <v>6781</v>
      </c>
      <c r="BP276" s="22">
        <v>1.2423323770000001</v>
      </c>
      <c r="BQ276" s="22">
        <v>1466400</v>
      </c>
      <c r="BR276" s="22">
        <v>1191469</v>
      </c>
    </row>
    <row r="277" spans="61:70" x14ac:dyDescent="0.25">
      <c r="BI277" t="s">
        <v>5377</v>
      </c>
      <c r="BJ277" t="s">
        <v>5378</v>
      </c>
      <c r="BK277" t="s">
        <v>5379</v>
      </c>
      <c r="BL277" t="s">
        <v>377</v>
      </c>
      <c r="BM277" s="22">
        <v>0.29097400000000001</v>
      </c>
      <c r="BN277" t="s">
        <v>6782</v>
      </c>
      <c r="BO277" s="22" t="s">
        <v>6783</v>
      </c>
      <c r="BP277" s="22">
        <v>0.23642015769999999</v>
      </c>
      <c r="BQ277" s="22">
        <v>610582</v>
      </c>
      <c r="BR277" s="22">
        <v>496106</v>
      </c>
    </row>
    <row r="278" spans="61:70" x14ac:dyDescent="0.25">
      <c r="BI278" t="s">
        <v>5191</v>
      </c>
      <c r="BJ278" t="s">
        <v>5192</v>
      </c>
      <c r="BK278" t="s">
        <v>5193</v>
      </c>
      <c r="BL278" t="s">
        <v>381</v>
      </c>
      <c r="BM278" s="22">
        <v>0.64204499999999998</v>
      </c>
      <c r="BN278" t="s">
        <v>6784</v>
      </c>
      <c r="BO278" s="22" t="s">
        <v>6785</v>
      </c>
      <c r="BP278" s="22">
        <v>0.5216699091</v>
      </c>
      <c r="BQ278" s="22">
        <v>11349100</v>
      </c>
      <c r="BR278" s="22">
        <v>9221291</v>
      </c>
    </row>
    <row r="279" spans="61:70" x14ac:dyDescent="0.25">
      <c r="BI279" t="s">
        <v>4154</v>
      </c>
      <c r="BJ279" t="s">
        <v>4155</v>
      </c>
      <c r="BK279" t="s">
        <v>2666</v>
      </c>
      <c r="BL279" t="s">
        <v>385</v>
      </c>
      <c r="BM279" s="22">
        <v>1.9259500000000001</v>
      </c>
      <c r="BN279" t="s">
        <v>6786</v>
      </c>
      <c r="BO279" s="22" t="s">
        <v>6787</v>
      </c>
      <c r="BP279" s="22">
        <v>1.5648594123999999</v>
      </c>
      <c r="BQ279" s="22">
        <v>3667420</v>
      </c>
      <c r="BR279" s="22">
        <v>2979826</v>
      </c>
    </row>
    <row r="280" spans="61:70" x14ac:dyDescent="0.25">
      <c r="BI280" t="s">
        <v>201</v>
      </c>
      <c r="BJ280" t="s">
        <v>202</v>
      </c>
      <c r="BK280" t="s">
        <v>203</v>
      </c>
      <c r="BL280" t="s">
        <v>389</v>
      </c>
      <c r="BM280" s="22">
        <v>1.36903</v>
      </c>
      <c r="BN280" t="s">
        <v>6788</v>
      </c>
      <c r="BO280" s="22" t="s">
        <v>6056</v>
      </c>
      <c r="BP280" s="22">
        <v>1.1123546724</v>
      </c>
      <c r="BQ280" s="22">
        <v>2128250</v>
      </c>
      <c r="BR280" s="22">
        <v>1729231</v>
      </c>
    </row>
    <row r="281" spans="61:70" x14ac:dyDescent="0.25">
      <c r="BI281" t="s">
        <v>1392</v>
      </c>
      <c r="BJ281" t="s">
        <v>1393</v>
      </c>
      <c r="BK281" t="s">
        <v>1394</v>
      </c>
      <c r="BL281" t="s">
        <v>393</v>
      </c>
      <c r="BM281" s="22">
        <v>11.7584</v>
      </c>
      <c r="BN281" t="s">
        <v>6789</v>
      </c>
      <c r="BO281" s="22" t="s">
        <v>6790</v>
      </c>
      <c r="BP281" s="22">
        <v>9.5538528591999992</v>
      </c>
      <c r="BQ281" s="22">
        <v>1843320</v>
      </c>
      <c r="BR281" s="22">
        <v>1497721</v>
      </c>
    </row>
    <row r="282" spans="61:70" x14ac:dyDescent="0.25">
      <c r="BI282" t="s">
        <v>4219</v>
      </c>
      <c r="BJ282" t="s">
        <v>4220</v>
      </c>
      <c r="BK282" t="s">
        <v>4221</v>
      </c>
      <c r="BL282" t="s">
        <v>397</v>
      </c>
      <c r="BM282" s="22">
        <v>0.21257100000000001</v>
      </c>
      <c r="BN282" t="s">
        <v>6791</v>
      </c>
      <c r="BO282" s="22" t="s">
        <v>6792</v>
      </c>
      <c r="BP282" s="22">
        <v>0.17271670089999999</v>
      </c>
      <c r="BQ282" s="22">
        <v>1794210</v>
      </c>
      <c r="BR282" s="22">
        <v>1457819</v>
      </c>
    </row>
    <row r="283" spans="61:70" x14ac:dyDescent="0.25">
      <c r="BI283" t="s">
        <v>374</v>
      </c>
      <c r="BJ283" t="s">
        <v>375</v>
      </c>
      <c r="BK283" t="s">
        <v>376</v>
      </c>
      <c r="BL283" t="s">
        <v>400</v>
      </c>
      <c r="BM283" s="22">
        <v>27.3794</v>
      </c>
      <c r="BN283" t="s">
        <v>6793</v>
      </c>
      <c r="BO283" s="22" t="s">
        <v>6794</v>
      </c>
      <c r="BP283" s="22">
        <v>22.246118432199999</v>
      </c>
      <c r="BQ283" s="22">
        <v>554060</v>
      </c>
      <c r="BR283" s="22">
        <v>450181</v>
      </c>
    </row>
    <row r="284" spans="61:70" x14ac:dyDescent="0.25">
      <c r="BI284" t="s">
        <v>3437</v>
      </c>
      <c r="BJ284" t="s">
        <v>3438</v>
      </c>
      <c r="BK284" t="s">
        <v>3439</v>
      </c>
      <c r="BL284" t="s">
        <v>404</v>
      </c>
      <c r="BM284" s="22">
        <v>0.60376799999999997</v>
      </c>
      <c r="BN284" t="s">
        <v>6795</v>
      </c>
      <c r="BO284" s="22" t="s">
        <v>6796</v>
      </c>
      <c r="BP284" s="22">
        <v>0.49056934899999999</v>
      </c>
      <c r="BQ284" s="22">
        <v>260032</v>
      </c>
      <c r="BR284" s="22">
        <v>211279</v>
      </c>
    </row>
    <row r="285" spans="61:70" x14ac:dyDescent="0.25">
      <c r="BI285" t="s">
        <v>139</v>
      </c>
      <c r="BJ285" t="s">
        <v>140</v>
      </c>
      <c r="BK285" t="s">
        <v>141</v>
      </c>
      <c r="BL285" t="s">
        <v>408</v>
      </c>
      <c r="BM285" s="22">
        <v>0.30322399999999999</v>
      </c>
      <c r="BN285" t="s">
        <v>6797</v>
      </c>
      <c r="BO285" s="22" t="s">
        <v>6106</v>
      </c>
      <c r="BP285" s="22">
        <v>0.24637344189999999</v>
      </c>
      <c r="BQ285" s="22">
        <v>1549520</v>
      </c>
      <c r="BR285" s="22">
        <v>1259005</v>
      </c>
    </row>
    <row r="286" spans="61:70" x14ac:dyDescent="0.25">
      <c r="BI286" t="s">
        <v>4646</v>
      </c>
      <c r="BJ286" t="s">
        <v>4647</v>
      </c>
      <c r="BK286" t="s">
        <v>4648</v>
      </c>
      <c r="BL286" t="s">
        <v>412</v>
      </c>
      <c r="BM286" s="22">
        <v>36.057299999999998</v>
      </c>
      <c r="BN286" t="s">
        <v>6798</v>
      </c>
      <c r="BO286" s="22" t="s">
        <v>6799</v>
      </c>
      <c r="BP286" s="22">
        <v>29.297024994899999</v>
      </c>
      <c r="BQ286" s="22">
        <v>8878390</v>
      </c>
      <c r="BR286" s="22">
        <v>7213807</v>
      </c>
    </row>
    <row r="287" spans="61:70" x14ac:dyDescent="0.25">
      <c r="BI287" t="s">
        <v>4156</v>
      </c>
      <c r="BJ287" t="s">
        <v>4157</v>
      </c>
      <c r="BK287" t="s">
        <v>4158</v>
      </c>
      <c r="BL287" t="s">
        <v>416</v>
      </c>
      <c r="BM287" s="22">
        <v>9.1456099999999999E-2</v>
      </c>
      <c r="BN287" t="s">
        <v>6443</v>
      </c>
      <c r="BO287" s="22" t="s">
        <v>6800</v>
      </c>
      <c r="BP287" s="22">
        <v>7.4309270199999999E-2</v>
      </c>
      <c r="BQ287" s="22">
        <v>2206900</v>
      </c>
      <c r="BR287" s="22">
        <v>1793135</v>
      </c>
    </row>
    <row r="288" spans="61:70" x14ac:dyDescent="0.25">
      <c r="BI288" t="s">
        <v>341</v>
      </c>
      <c r="BJ288" t="s">
        <v>342</v>
      </c>
      <c r="BK288" t="s">
        <v>343</v>
      </c>
      <c r="BL288" t="s">
        <v>420</v>
      </c>
      <c r="BM288" s="22">
        <v>0.96957800000000005</v>
      </c>
      <c r="BN288" t="s">
        <v>6801</v>
      </c>
      <c r="BO288" s="22" t="s">
        <v>6802</v>
      </c>
      <c r="BP288" s="22">
        <v>0.78779472949999996</v>
      </c>
      <c r="BQ288" s="22">
        <v>3274860</v>
      </c>
      <c r="BR288" s="22">
        <v>2660866</v>
      </c>
    </row>
    <row r="289" spans="61:70" x14ac:dyDescent="0.25">
      <c r="BI289" t="s">
        <v>97</v>
      </c>
      <c r="BJ289" t="s">
        <v>98</v>
      </c>
      <c r="BK289" t="s">
        <v>99</v>
      </c>
      <c r="BL289" t="s">
        <v>424</v>
      </c>
      <c r="BM289" s="22">
        <v>109.764</v>
      </c>
      <c r="BN289" t="s">
        <v>6803</v>
      </c>
      <c r="BO289" s="22" t="s">
        <v>6804</v>
      </c>
      <c r="BP289" s="22">
        <v>89.184676932000002</v>
      </c>
      <c r="BQ289" s="22">
        <v>437407</v>
      </c>
      <c r="BR289" s="22">
        <v>355399</v>
      </c>
    </row>
    <row r="290" spans="61:70" x14ac:dyDescent="0.25">
      <c r="BI290" t="s">
        <v>417</v>
      </c>
      <c r="BJ290" t="s">
        <v>418</v>
      </c>
      <c r="BK290" t="s">
        <v>419</v>
      </c>
      <c r="BL290" t="s">
        <v>428</v>
      </c>
      <c r="BM290" s="22">
        <v>2.69848</v>
      </c>
      <c r="BN290" t="s">
        <v>6805</v>
      </c>
      <c r="BO290" s="22" t="s">
        <v>6806</v>
      </c>
      <c r="BP290" s="22">
        <v>2.1925500802000002</v>
      </c>
      <c r="BQ290" s="22">
        <v>1304470</v>
      </c>
      <c r="BR290" s="22">
        <v>1059899</v>
      </c>
    </row>
    <row r="291" spans="61:70" x14ac:dyDescent="0.25">
      <c r="BI291" t="s">
        <v>221</v>
      </c>
      <c r="BJ291" t="s">
        <v>222</v>
      </c>
      <c r="BK291" t="s">
        <v>223</v>
      </c>
      <c r="BL291" t="s">
        <v>432</v>
      </c>
      <c r="BM291" s="22">
        <v>87.296400000000006</v>
      </c>
      <c r="BN291" t="s">
        <v>6807</v>
      </c>
      <c r="BO291" s="22" t="s">
        <v>6808</v>
      </c>
      <c r="BP291" s="22">
        <v>70.929459853200001</v>
      </c>
      <c r="BQ291" s="22">
        <v>124876</v>
      </c>
      <c r="BR291" s="22">
        <v>101463</v>
      </c>
    </row>
    <row r="292" spans="61:70" x14ac:dyDescent="0.25">
      <c r="BI292" t="s">
        <v>150</v>
      </c>
      <c r="BJ292" t="s">
        <v>151</v>
      </c>
      <c r="BK292" t="s">
        <v>152</v>
      </c>
      <c r="BL292" t="s">
        <v>436</v>
      </c>
      <c r="BM292" s="22">
        <v>1.7413799999999999</v>
      </c>
      <c r="BN292" t="s">
        <v>6809</v>
      </c>
      <c r="BO292" s="22" t="s">
        <v>6091</v>
      </c>
      <c r="BP292" s="22">
        <v>1.4148938878999999</v>
      </c>
      <c r="BQ292" s="22">
        <v>1015450</v>
      </c>
      <c r="BR292" s="22">
        <v>825066</v>
      </c>
    </row>
    <row r="293" spans="61:70" x14ac:dyDescent="0.25">
      <c r="BI293" t="s">
        <v>4039</v>
      </c>
      <c r="BJ293" t="s">
        <v>4040</v>
      </c>
      <c r="BK293" t="s">
        <v>4041</v>
      </c>
      <c r="BL293" t="s">
        <v>440</v>
      </c>
      <c r="BM293" s="22">
        <v>0.24241599999999999</v>
      </c>
      <c r="BN293" t="s">
        <v>6810</v>
      </c>
      <c r="BO293" s="22" t="s">
        <v>6676</v>
      </c>
      <c r="BP293" s="22">
        <v>0.19696615140000001</v>
      </c>
      <c r="BQ293" s="22">
        <v>4564070</v>
      </c>
      <c r="BR293" s="22">
        <v>3708366</v>
      </c>
    </row>
    <row r="294" spans="61:70" x14ac:dyDescent="0.25">
      <c r="BI294" t="s">
        <v>4775</v>
      </c>
      <c r="BJ294" t="s">
        <v>4776</v>
      </c>
      <c r="BK294" t="s">
        <v>4777</v>
      </c>
      <c r="BL294" t="s">
        <v>444</v>
      </c>
      <c r="BM294" s="22">
        <v>0.176283</v>
      </c>
      <c r="BN294" t="s">
        <v>6811</v>
      </c>
      <c r="BO294" s="22" t="s">
        <v>6812</v>
      </c>
      <c r="BP294" s="22">
        <v>0.14323222920000001</v>
      </c>
      <c r="BQ294" s="22">
        <v>2244860</v>
      </c>
      <c r="BR294" s="22">
        <v>1823978</v>
      </c>
    </row>
    <row r="295" spans="61:70" x14ac:dyDescent="0.25">
      <c r="BI295" t="s">
        <v>4484</v>
      </c>
      <c r="BJ295" t="s">
        <v>4485</v>
      </c>
      <c r="BK295" t="s">
        <v>4486</v>
      </c>
      <c r="BL295" t="s">
        <v>448</v>
      </c>
      <c r="BM295" s="22">
        <v>2.1270899999999999</v>
      </c>
      <c r="BN295" t="s">
        <v>6813</v>
      </c>
      <c r="BO295" s="22" t="s">
        <v>6814</v>
      </c>
      <c r="BP295" s="22">
        <v>1.7282882771999999</v>
      </c>
      <c r="BQ295" s="22">
        <v>4209530</v>
      </c>
      <c r="BR295" s="22">
        <v>3420298</v>
      </c>
    </row>
    <row r="296" spans="61:70" x14ac:dyDescent="0.25">
      <c r="BI296" t="s">
        <v>4329</v>
      </c>
      <c r="BJ296" t="s">
        <v>4330</v>
      </c>
      <c r="BK296" t="s">
        <v>4331</v>
      </c>
      <c r="BL296" t="s">
        <v>452</v>
      </c>
      <c r="BM296" s="22">
        <v>0.13986899999999999</v>
      </c>
      <c r="BN296" t="s">
        <v>6815</v>
      </c>
      <c r="BO296" s="22" t="s">
        <v>6816</v>
      </c>
      <c r="BP296" s="22">
        <v>0.1136453808</v>
      </c>
      <c r="BQ296" s="22">
        <v>2998210</v>
      </c>
      <c r="BR296" s="22">
        <v>2436085</v>
      </c>
    </row>
    <row r="297" spans="61:70" x14ac:dyDescent="0.25">
      <c r="BI297" t="s">
        <v>3369</v>
      </c>
      <c r="BJ297" t="s">
        <v>3370</v>
      </c>
      <c r="BK297" t="s">
        <v>3371</v>
      </c>
      <c r="BL297" t="s">
        <v>456</v>
      </c>
      <c r="BM297" s="22">
        <v>1.66255</v>
      </c>
      <c r="BN297" t="s">
        <v>6817</v>
      </c>
      <c r="BO297" s="22" t="s">
        <v>6818</v>
      </c>
      <c r="BP297" s="22">
        <v>1.3508434881</v>
      </c>
      <c r="BQ297" s="22">
        <v>4575500</v>
      </c>
      <c r="BR297" s="22">
        <v>3717653</v>
      </c>
    </row>
    <row r="298" spans="61:70" x14ac:dyDescent="0.25">
      <c r="BI298" t="s">
        <v>4481</v>
      </c>
      <c r="BJ298" t="s">
        <v>4482</v>
      </c>
      <c r="BK298" t="s">
        <v>4483</v>
      </c>
      <c r="BL298" t="s">
        <v>460</v>
      </c>
      <c r="BM298" s="22">
        <v>30.043299999999999</v>
      </c>
      <c r="BN298" t="s">
        <v>6819</v>
      </c>
      <c r="BO298" s="22" t="s">
        <v>6820</v>
      </c>
      <c r="BP298" s="22">
        <v>24.410571812899999</v>
      </c>
      <c r="BQ298" s="22">
        <v>225911</v>
      </c>
      <c r="BR298" s="22">
        <v>183556</v>
      </c>
    </row>
    <row r="299" spans="61:70" x14ac:dyDescent="0.25">
      <c r="BI299" t="s">
        <v>5027</v>
      </c>
      <c r="BJ299" t="s">
        <v>5028</v>
      </c>
      <c r="BK299" t="s">
        <v>5255</v>
      </c>
      <c r="BL299" t="s">
        <v>464</v>
      </c>
      <c r="BM299" s="22">
        <v>0.13647899999999999</v>
      </c>
      <c r="BN299" t="s">
        <v>6821</v>
      </c>
      <c r="BO299" s="22" t="s">
        <v>6822</v>
      </c>
      <c r="BP299" s="22">
        <v>0.1108909617</v>
      </c>
      <c r="BQ299" s="22">
        <v>2661300</v>
      </c>
      <c r="BR299" s="22">
        <v>2162341</v>
      </c>
    </row>
    <row r="300" spans="61:70" x14ac:dyDescent="0.25">
      <c r="BI300" t="s">
        <v>3949</v>
      </c>
      <c r="BJ300" t="s">
        <v>3950</v>
      </c>
      <c r="BK300" t="s">
        <v>3951</v>
      </c>
      <c r="BL300" t="s">
        <v>465</v>
      </c>
      <c r="BM300" s="22">
        <v>1.2542500000000001</v>
      </c>
      <c r="BN300" t="s">
        <v>6823</v>
      </c>
      <c r="BO300" s="22" t="s">
        <v>6824</v>
      </c>
      <c r="BP300" s="22">
        <v>1.0190944303</v>
      </c>
      <c r="BQ300" s="22">
        <v>475401</v>
      </c>
      <c r="BR300" s="22">
        <v>386269</v>
      </c>
    </row>
    <row r="301" spans="61:70" x14ac:dyDescent="0.25">
      <c r="BI301" t="s">
        <v>289</v>
      </c>
      <c r="BJ301" t="s">
        <v>290</v>
      </c>
      <c r="BK301" t="s">
        <v>291</v>
      </c>
      <c r="BL301" t="s">
        <v>469</v>
      </c>
      <c r="BM301" s="22">
        <v>1.28932</v>
      </c>
      <c r="BN301" t="s">
        <v>6825</v>
      </c>
      <c r="BO301" s="22" t="s">
        <v>6670</v>
      </c>
      <c r="BP301" s="22">
        <v>1.0475892612</v>
      </c>
      <c r="BQ301" s="22">
        <v>1517950</v>
      </c>
      <c r="BR301" s="22">
        <v>1233354</v>
      </c>
    </row>
    <row r="302" spans="61:70" x14ac:dyDescent="0.25">
      <c r="BI302" t="s">
        <v>3417</v>
      </c>
      <c r="BJ302" t="s">
        <v>3418</v>
      </c>
      <c r="BK302" t="s">
        <v>3419</v>
      </c>
      <c r="BL302" t="s">
        <v>472</v>
      </c>
      <c r="BM302" s="22">
        <v>0.296296</v>
      </c>
      <c r="BN302" t="s">
        <v>6826</v>
      </c>
      <c r="BO302" s="22" t="s">
        <v>6827</v>
      </c>
      <c r="BP302" s="22">
        <v>0.24074435180000001</v>
      </c>
      <c r="BQ302" s="22">
        <v>3945700</v>
      </c>
      <c r="BR302" s="22">
        <v>3205933</v>
      </c>
    </row>
    <row r="303" spans="61:70" x14ac:dyDescent="0.25">
      <c r="BI303" t="s">
        <v>3580</v>
      </c>
      <c r="BJ303" t="s">
        <v>3581</v>
      </c>
      <c r="BK303" t="s">
        <v>3582</v>
      </c>
      <c r="BL303" t="s">
        <v>476</v>
      </c>
      <c r="BM303" s="22">
        <v>0.58667100000000005</v>
      </c>
      <c r="BN303" t="s">
        <v>6828</v>
      </c>
      <c r="BO303" s="22" t="s">
        <v>6829</v>
      </c>
      <c r="BP303" s="22">
        <v>0.47667781419999999</v>
      </c>
      <c r="BQ303" s="22">
        <v>1634020</v>
      </c>
      <c r="BR303" s="22">
        <v>1327662</v>
      </c>
    </row>
    <row r="304" spans="61:70" x14ac:dyDescent="0.25">
      <c r="BI304" t="s">
        <v>3937</v>
      </c>
      <c r="BJ304" t="s">
        <v>3938</v>
      </c>
      <c r="BK304" t="s">
        <v>3939</v>
      </c>
      <c r="BL304" t="s">
        <v>480</v>
      </c>
      <c r="BM304" s="22">
        <v>0.43518600000000002</v>
      </c>
      <c r="BN304" t="s">
        <v>6830</v>
      </c>
      <c r="BO304" s="22" t="s">
        <v>6831</v>
      </c>
      <c r="BP304" s="22">
        <v>0.35359428240000002</v>
      </c>
      <c r="BQ304" s="22">
        <v>2179160</v>
      </c>
      <c r="BR304" s="22">
        <v>1770596</v>
      </c>
    </row>
    <row r="305" spans="61:70" x14ac:dyDescent="0.25">
      <c r="BI305" t="s">
        <v>5386</v>
      </c>
      <c r="BJ305" t="s">
        <v>5387</v>
      </c>
      <c r="BK305" t="s">
        <v>5388</v>
      </c>
      <c r="BL305" t="s">
        <v>484</v>
      </c>
      <c r="BM305" s="22">
        <v>0.16439200000000001</v>
      </c>
      <c r="BN305" t="s">
        <v>6832</v>
      </c>
      <c r="BO305" s="22" t="s">
        <v>6833</v>
      </c>
      <c r="BP305" s="22">
        <v>0.1335706371</v>
      </c>
      <c r="BQ305" s="22">
        <v>20309300</v>
      </c>
      <c r="BR305" s="22">
        <v>16501570</v>
      </c>
    </row>
    <row r="306" spans="61:70" x14ac:dyDescent="0.25">
      <c r="BI306" t="s">
        <v>5107</v>
      </c>
      <c r="BJ306" t="s">
        <v>5108</v>
      </c>
      <c r="BK306" t="s">
        <v>5107</v>
      </c>
      <c r="BL306" t="s">
        <v>488</v>
      </c>
      <c r="BM306" s="22">
        <v>0.195163</v>
      </c>
      <c r="BN306" t="s">
        <v>6834</v>
      </c>
      <c r="BO306" s="22" t="s">
        <v>6835</v>
      </c>
      <c r="BP306" s="22">
        <v>0.15857247460000001</v>
      </c>
      <c r="BQ306" s="22">
        <v>7142070</v>
      </c>
      <c r="BR306" s="22">
        <v>5803025</v>
      </c>
    </row>
    <row r="307" spans="61:70" x14ac:dyDescent="0.25">
      <c r="BI307" t="s">
        <v>209</v>
      </c>
      <c r="BJ307" t="s">
        <v>210</v>
      </c>
      <c r="BK307" t="s">
        <v>211</v>
      </c>
      <c r="BL307" t="s">
        <v>493</v>
      </c>
      <c r="BM307" s="22">
        <v>3.6027100000000001</v>
      </c>
      <c r="BN307" t="s">
        <v>6836</v>
      </c>
      <c r="BO307" s="22" t="s">
        <v>6837</v>
      </c>
      <c r="BP307" s="22">
        <v>2.9272487102000002</v>
      </c>
      <c r="BQ307" s="22">
        <v>2086960</v>
      </c>
      <c r="BR307" s="22">
        <v>1695682</v>
      </c>
    </row>
    <row r="308" spans="61:70" x14ac:dyDescent="0.25">
      <c r="BI308" t="s">
        <v>3960</v>
      </c>
      <c r="BJ308" t="s">
        <v>6076</v>
      </c>
      <c r="BK308" t="s">
        <v>3960</v>
      </c>
      <c r="BL308" t="s">
        <v>497</v>
      </c>
      <c r="BM308" s="22">
        <v>9.4797900000000004E-2</v>
      </c>
      <c r="BN308" t="s">
        <v>6838</v>
      </c>
      <c r="BO308" s="22" t="s">
        <v>6839</v>
      </c>
      <c r="BP308" s="22">
        <v>7.7024526100000004E-2</v>
      </c>
      <c r="BQ308" s="22">
        <v>20523</v>
      </c>
      <c r="BR308" s="22">
        <v>16675</v>
      </c>
    </row>
    <row r="309" spans="61:70" x14ac:dyDescent="0.25">
      <c r="BI309" t="s">
        <v>337</v>
      </c>
      <c r="BJ309" t="s">
        <v>338</v>
      </c>
      <c r="BK309" t="s">
        <v>339</v>
      </c>
      <c r="BL309" t="s">
        <v>501</v>
      </c>
      <c r="BM309" s="22">
        <v>12.1744</v>
      </c>
      <c r="BN309" t="s">
        <v>6840</v>
      </c>
      <c r="BO309" s="22" t="s">
        <v>6841</v>
      </c>
      <c r="BP309" s="22">
        <v>9.8918582671999999</v>
      </c>
      <c r="BQ309" s="22">
        <v>368764</v>
      </c>
      <c r="BR309" s="22">
        <v>299626</v>
      </c>
    </row>
    <row r="310" spans="61:70" x14ac:dyDescent="0.25">
      <c r="BI310" t="s">
        <v>257</v>
      </c>
      <c r="BJ310" t="s">
        <v>258</v>
      </c>
      <c r="BK310" t="s">
        <v>259</v>
      </c>
      <c r="BL310" t="s">
        <v>505</v>
      </c>
      <c r="BM310" s="22">
        <v>2.2866200000000001</v>
      </c>
      <c r="BN310" t="s">
        <v>6842</v>
      </c>
      <c r="BO310" s="22" t="s">
        <v>6843</v>
      </c>
      <c r="BP310" s="22">
        <v>1.8579084761</v>
      </c>
      <c r="BQ310" s="22">
        <v>310080</v>
      </c>
      <c r="BR310" s="22">
        <v>251944</v>
      </c>
    </row>
    <row r="311" spans="61:70" x14ac:dyDescent="0.25">
      <c r="BI311" t="s">
        <v>617</v>
      </c>
      <c r="BJ311" t="s">
        <v>618</v>
      </c>
      <c r="BK311" t="s">
        <v>619</v>
      </c>
      <c r="BL311" t="s">
        <v>509</v>
      </c>
      <c r="BM311" s="22">
        <v>6.84612</v>
      </c>
      <c r="BN311" t="s">
        <v>6844</v>
      </c>
      <c r="BO311" s="22" t="s">
        <v>6845</v>
      </c>
      <c r="BP311" s="22">
        <v>5.5625614996000001</v>
      </c>
      <c r="BQ311" s="22">
        <v>3132110</v>
      </c>
      <c r="BR311" s="22">
        <v>2544880</v>
      </c>
    </row>
    <row r="312" spans="61:70" x14ac:dyDescent="0.25">
      <c r="BI312" t="s">
        <v>687</v>
      </c>
      <c r="BJ312" t="s">
        <v>688</v>
      </c>
      <c r="BK312" t="s">
        <v>689</v>
      </c>
      <c r="BL312" t="s">
        <v>513</v>
      </c>
      <c r="BM312" s="22">
        <v>26.703900000000001</v>
      </c>
      <c r="BN312" t="s">
        <v>6846</v>
      </c>
      <c r="BO312" s="22" t="s">
        <v>6847</v>
      </c>
      <c r="BP312" s="22">
        <v>21.6972659007</v>
      </c>
      <c r="BQ312" s="22">
        <v>759480</v>
      </c>
      <c r="BR312" s="22">
        <v>617087</v>
      </c>
    </row>
    <row r="313" spans="61:70" x14ac:dyDescent="0.25">
      <c r="BI313" t="s">
        <v>470</v>
      </c>
      <c r="BJ313" t="s">
        <v>471</v>
      </c>
      <c r="BK313" t="s">
        <v>6848</v>
      </c>
      <c r="BL313" t="s">
        <v>517</v>
      </c>
      <c r="BM313" s="22">
        <v>1.4349400000000001</v>
      </c>
      <c r="BN313" t="s">
        <v>6849</v>
      </c>
      <c r="BO313" s="22" t="s">
        <v>6850</v>
      </c>
      <c r="BP313" s="22">
        <v>1.1659074041999999</v>
      </c>
      <c r="BQ313" s="22">
        <v>658948</v>
      </c>
      <c r="BR313" s="22">
        <v>535404</v>
      </c>
    </row>
    <row r="314" spans="61:70" x14ac:dyDescent="0.25">
      <c r="BI314" t="s">
        <v>205</v>
      </c>
      <c r="BJ314" t="s">
        <v>206</v>
      </c>
      <c r="BK314" t="s">
        <v>207</v>
      </c>
      <c r="BL314" t="s">
        <v>521</v>
      </c>
      <c r="BM314" s="22">
        <v>3.9967700000000002</v>
      </c>
      <c r="BN314" t="s">
        <v>6851</v>
      </c>
      <c r="BO314" s="22" t="s">
        <v>6852</v>
      </c>
      <c r="BP314" s="22">
        <v>3.2474275829999999</v>
      </c>
      <c r="BQ314" s="22">
        <v>8063100</v>
      </c>
      <c r="BR314" s="22">
        <v>6551374</v>
      </c>
    </row>
    <row r="315" spans="61:70" x14ac:dyDescent="0.25">
      <c r="BI315" t="s">
        <v>3888</v>
      </c>
      <c r="BJ315" t="s">
        <v>3889</v>
      </c>
      <c r="BK315" t="s">
        <v>3890</v>
      </c>
      <c r="BL315" t="s">
        <v>525</v>
      </c>
      <c r="BM315" s="22">
        <v>8.4121500000000002E-2</v>
      </c>
      <c r="BN315" t="s">
        <v>6853</v>
      </c>
      <c r="BO315" s="22" t="s">
        <v>6854</v>
      </c>
      <c r="BP315" s="22">
        <v>6.8349812300000007E-2</v>
      </c>
      <c r="BQ315" s="22">
        <v>6284870</v>
      </c>
      <c r="BR315" s="22">
        <v>5106539</v>
      </c>
    </row>
    <row r="316" spans="61:70" x14ac:dyDescent="0.25">
      <c r="BI316" t="s">
        <v>401</v>
      </c>
      <c r="BJ316" t="s">
        <v>402</v>
      </c>
      <c r="BK316" t="s">
        <v>403</v>
      </c>
      <c r="BL316" t="s">
        <v>529</v>
      </c>
      <c r="BM316" s="22">
        <v>85.636200000000002</v>
      </c>
      <c r="BN316" t="s">
        <v>6855</v>
      </c>
      <c r="BO316" s="22" t="s">
        <v>6856</v>
      </c>
      <c r="BP316" s="22">
        <v>69.580525770600005</v>
      </c>
      <c r="BQ316" s="22">
        <v>6394660</v>
      </c>
      <c r="BR316" s="22">
        <v>5195744</v>
      </c>
    </row>
    <row r="317" spans="61:70" x14ac:dyDescent="0.25">
      <c r="BI317" t="s">
        <v>5113</v>
      </c>
      <c r="BJ317" t="s">
        <v>5114</v>
      </c>
      <c r="BK317" t="s">
        <v>5115</v>
      </c>
      <c r="BL317" t="s">
        <v>533</v>
      </c>
      <c r="BM317" s="22">
        <v>7.1780300000000005E-2</v>
      </c>
      <c r="BN317" t="s">
        <v>6857</v>
      </c>
      <c r="BO317" s="22" t="s">
        <v>6064</v>
      </c>
      <c r="BP317" s="22">
        <v>5.8322426900000002E-2</v>
      </c>
      <c r="BQ317" s="22">
        <v>13401</v>
      </c>
      <c r="BR317" s="22">
        <v>10888</v>
      </c>
    </row>
    <row r="318" spans="61:70" x14ac:dyDescent="0.25">
      <c r="BI318" t="s">
        <v>3823</v>
      </c>
      <c r="BJ318" t="s">
        <v>3824</v>
      </c>
      <c r="BK318" t="s">
        <v>3825</v>
      </c>
      <c r="BL318" t="s">
        <v>537</v>
      </c>
      <c r="BM318" s="22">
        <v>3.6596299999999998E-2</v>
      </c>
      <c r="BN318" t="s">
        <v>6858</v>
      </c>
      <c r="BO318" s="22" t="s">
        <v>6859</v>
      </c>
      <c r="BP318" s="22">
        <v>2.97349695E-2</v>
      </c>
      <c r="BQ318" s="22">
        <v>1496450</v>
      </c>
      <c r="BR318" s="22">
        <v>1215885</v>
      </c>
    </row>
    <row r="319" spans="61:70" x14ac:dyDescent="0.25">
      <c r="BI319" t="s">
        <v>6860</v>
      </c>
      <c r="BJ319" t="s">
        <v>6861</v>
      </c>
      <c r="BK319" t="s">
        <v>6862</v>
      </c>
      <c r="BL319" t="s">
        <v>541</v>
      </c>
      <c r="BM319" s="22">
        <v>0.63418300000000005</v>
      </c>
      <c r="BN319" t="s">
        <v>6863</v>
      </c>
      <c r="BO319" s="22" t="s">
        <v>6864</v>
      </c>
      <c r="BP319" s="22">
        <v>0.51528193190000005</v>
      </c>
      <c r="BQ319" s="22">
        <v>4745980</v>
      </c>
      <c r="BR319" s="22">
        <v>3856170</v>
      </c>
    </row>
    <row r="320" spans="61:70" x14ac:dyDescent="0.25">
      <c r="BI320" t="s">
        <v>4354</v>
      </c>
      <c r="BJ320" t="s">
        <v>4355</v>
      </c>
      <c r="BK320" t="s">
        <v>4356</v>
      </c>
      <c r="BL320" t="s">
        <v>545</v>
      </c>
      <c r="BM320" s="22">
        <v>3.4666000000000001</v>
      </c>
      <c r="BN320" t="s">
        <v>6865</v>
      </c>
      <c r="BO320" s="22" t="s">
        <v>6866</v>
      </c>
      <c r="BP320" s="22">
        <v>2.8166575657999999</v>
      </c>
      <c r="BQ320" s="22">
        <v>6773840</v>
      </c>
      <c r="BR320" s="22">
        <v>5503833</v>
      </c>
    </row>
    <row r="321" spans="61:70" x14ac:dyDescent="0.25">
      <c r="BI321" t="s">
        <v>461</v>
      </c>
      <c r="BJ321" t="s">
        <v>462</v>
      </c>
      <c r="BK321" t="s">
        <v>463</v>
      </c>
      <c r="BL321" t="s">
        <v>549</v>
      </c>
      <c r="BM321" s="22">
        <v>1.1826400000000001E-2</v>
      </c>
      <c r="BN321" t="s">
        <v>6029</v>
      </c>
      <c r="BO321" s="22" t="s">
        <v>6524</v>
      </c>
      <c r="BP321" s="22">
        <v>9.6091036999999997E-3</v>
      </c>
      <c r="BQ321" s="22">
        <v>3877420</v>
      </c>
      <c r="BR321" s="22">
        <v>3150454</v>
      </c>
    </row>
    <row r="322" spans="61:70" x14ac:dyDescent="0.25">
      <c r="BI322" t="s">
        <v>265</v>
      </c>
      <c r="BJ322" t="s">
        <v>266</v>
      </c>
      <c r="BK322" t="s">
        <v>267</v>
      </c>
      <c r="BL322" t="s">
        <v>553</v>
      </c>
      <c r="BM322" s="22">
        <v>0.86157700000000004</v>
      </c>
      <c r="BN322" t="s">
        <v>6867</v>
      </c>
      <c r="BO322" s="22" t="s">
        <v>6868</v>
      </c>
      <c r="BP322" s="22">
        <v>0.70004251299999998</v>
      </c>
      <c r="BQ322" s="22">
        <v>1653870</v>
      </c>
      <c r="BR322" s="22">
        <v>1343791</v>
      </c>
    </row>
    <row r="323" spans="61:70" x14ac:dyDescent="0.25">
      <c r="BI323" t="s">
        <v>4848</v>
      </c>
      <c r="BJ323" t="s">
        <v>4849</v>
      </c>
      <c r="BK323" t="s">
        <v>4850</v>
      </c>
      <c r="BL323" t="s">
        <v>557</v>
      </c>
      <c r="BM323" s="22">
        <v>5.2618400000000003E-2</v>
      </c>
      <c r="BN323" t="s">
        <v>6869</v>
      </c>
      <c r="BO323" s="22" t="s">
        <v>6870</v>
      </c>
      <c r="BP323" s="22">
        <v>4.2753133999999998E-2</v>
      </c>
      <c r="BQ323" s="22">
        <v>2970630</v>
      </c>
      <c r="BR323" s="22">
        <v>2413675</v>
      </c>
    </row>
    <row r="324" spans="61:70" x14ac:dyDescent="0.25">
      <c r="BI324" t="s">
        <v>6223</v>
      </c>
      <c r="BJ324" t="s">
        <v>6224</v>
      </c>
      <c r="BK324" t="s">
        <v>6225</v>
      </c>
      <c r="BL324" t="s">
        <v>561</v>
      </c>
      <c r="BM324" s="22">
        <v>0.83763399999999999</v>
      </c>
      <c r="BN324" t="s">
        <v>6871</v>
      </c>
      <c r="BO324" s="22" t="s">
        <v>6872</v>
      </c>
      <c r="BP324" s="22">
        <v>0.68058851419999999</v>
      </c>
      <c r="BQ324" s="22">
        <v>37948200</v>
      </c>
      <c r="BR324" s="22">
        <v>30833406</v>
      </c>
    </row>
    <row r="325" spans="61:70" x14ac:dyDescent="0.25">
      <c r="BI325" t="s">
        <v>1374</v>
      </c>
      <c r="BJ325" t="s">
        <v>5168</v>
      </c>
      <c r="BK325" t="s">
        <v>5145</v>
      </c>
      <c r="BL325" t="s">
        <v>565</v>
      </c>
      <c r="BM325" s="22">
        <v>3.4703199999999999E-4</v>
      </c>
      <c r="BN325" t="s">
        <v>636</v>
      </c>
      <c r="BO325" s="22" t="s">
        <v>6873</v>
      </c>
      <c r="BP325" s="22">
        <v>2.8196800000000001E-4</v>
      </c>
      <c r="BQ325" s="22">
        <v>470366</v>
      </c>
      <c r="BR325" s="22">
        <v>382178</v>
      </c>
    </row>
    <row r="326" spans="61:70" x14ac:dyDescent="0.25">
      <c r="BI326" t="s">
        <v>5110</v>
      </c>
      <c r="BJ326" t="s">
        <v>5111</v>
      </c>
      <c r="BK326" t="s">
        <v>5112</v>
      </c>
      <c r="BL326" t="s">
        <v>569</v>
      </c>
      <c r="BM326" s="22">
        <v>1.8426600000000001E-2</v>
      </c>
      <c r="BN326" t="s">
        <v>6434</v>
      </c>
      <c r="BO326" s="22" t="s">
        <v>6874</v>
      </c>
      <c r="BP326" s="22">
        <v>1.4971852000000001E-2</v>
      </c>
      <c r="BQ326" s="22">
        <v>337053</v>
      </c>
      <c r="BR326" s="22">
        <v>273860</v>
      </c>
    </row>
    <row r="327" spans="61:70" x14ac:dyDescent="0.25">
      <c r="BI327" t="s">
        <v>5273</v>
      </c>
      <c r="BJ327" t="s">
        <v>5274</v>
      </c>
      <c r="BK327" t="s">
        <v>5275</v>
      </c>
      <c r="BL327" t="s">
        <v>573</v>
      </c>
      <c r="BM327" s="22">
        <v>3.3368699999999998</v>
      </c>
      <c r="BN327" t="s">
        <v>6875</v>
      </c>
      <c r="BO327" s="22" t="s">
        <v>6607</v>
      </c>
      <c r="BP327" s="22">
        <v>2.7112502542999999</v>
      </c>
      <c r="BQ327" s="22">
        <v>3256640</v>
      </c>
      <c r="BR327" s="22">
        <v>2646062</v>
      </c>
    </row>
    <row r="328" spans="61:70" x14ac:dyDescent="0.25">
      <c r="BI328" t="s">
        <v>5151</v>
      </c>
      <c r="BJ328" t="s">
        <v>5152</v>
      </c>
      <c r="BK328" t="s">
        <v>5153</v>
      </c>
      <c r="BL328" t="s">
        <v>577</v>
      </c>
      <c r="BM328" s="22">
        <v>0.379278</v>
      </c>
      <c r="BN328" t="s">
        <v>6876</v>
      </c>
      <c r="BO328" s="22" t="s">
        <v>6153</v>
      </c>
      <c r="BP328" s="22">
        <v>0.30816830560000003</v>
      </c>
      <c r="BQ328" s="22">
        <v>149070</v>
      </c>
      <c r="BR328" s="22">
        <v>121121</v>
      </c>
    </row>
    <row r="329" spans="61:70" x14ac:dyDescent="0.25">
      <c r="BI329" t="s">
        <v>2837</v>
      </c>
      <c r="BJ329" t="s">
        <v>3436</v>
      </c>
      <c r="BK329" t="s">
        <v>2838</v>
      </c>
      <c r="BL329" t="s">
        <v>581</v>
      </c>
      <c r="BM329" s="22">
        <v>0.97469399999999995</v>
      </c>
      <c r="BN329" t="s">
        <v>6877</v>
      </c>
      <c r="BO329" s="22" t="s">
        <v>6878</v>
      </c>
      <c r="BP329" s="22">
        <v>0.79195154599999995</v>
      </c>
      <c r="BQ329" s="22">
        <v>9648670</v>
      </c>
      <c r="BR329" s="22">
        <v>7839670</v>
      </c>
    </row>
    <row r="330" spans="61:70" x14ac:dyDescent="0.25">
      <c r="BI330" t="s">
        <v>3981</v>
      </c>
      <c r="BJ330" t="s">
        <v>3982</v>
      </c>
      <c r="BK330" t="s">
        <v>3983</v>
      </c>
      <c r="BL330" t="s">
        <v>585</v>
      </c>
      <c r="BM330" s="22">
        <v>2.63836</v>
      </c>
      <c r="BN330" t="s">
        <v>6879</v>
      </c>
      <c r="BO330" s="22" t="s">
        <v>6085</v>
      </c>
      <c r="BP330" s="22">
        <v>2.1437017987</v>
      </c>
      <c r="BQ330" s="22">
        <v>44492</v>
      </c>
      <c r="BR330" s="22">
        <v>36150</v>
      </c>
    </row>
    <row r="331" spans="61:70" x14ac:dyDescent="0.25">
      <c r="BI331" t="s">
        <v>6234</v>
      </c>
      <c r="BJ331" t="s">
        <v>6235</v>
      </c>
      <c r="BK331" t="s">
        <v>6236</v>
      </c>
      <c r="BL331" t="s">
        <v>588</v>
      </c>
      <c r="BM331" s="22">
        <v>2.53742</v>
      </c>
      <c r="BN331" t="s">
        <v>6880</v>
      </c>
      <c r="BO331" s="22" t="s">
        <v>6881</v>
      </c>
      <c r="BP331" s="22">
        <v>2.0616867365</v>
      </c>
      <c r="BQ331" s="22">
        <v>804366</v>
      </c>
      <c r="BR331" s="22">
        <v>653558</v>
      </c>
    </row>
    <row r="332" spans="61:70" x14ac:dyDescent="0.25">
      <c r="BI332" t="s">
        <v>4837</v>
      </c>
      <c r="BJ332" t="s">
        <v>4838</v>
      </c>
      <c r="BK332" t="s">
        <v>4839</v>
      </c>
      <c r="BL332" t="s">
        <v>592</v>
      </c>
      <c r="BM332" s="22">
        <v>3.0712199999999999E-2</v>
      </c>
      <c r="BN332" t="s">
        <v>6882</v>
      </c>
      <c r="BO332" s="22" t="s">
        <v>6883</v>
      </c>
      <c r="BP332" s="22">
        <v>2.49540618E-2</v>
      </c>
      <c r="BQ332" s="22">
        <v>3010370</v>
      </c>
      <c r="BR332" s="22">
        <v>2445965</v>
      </c>
    </row>
    <row r="333" spans="61:70" x14ac:dyDescent="0.25">
      <c r="BI333" t="s">
        <v>4874</v>
      </c>
      <c r="BJ333" t="s">
        <v>4875</v>
      </c>
      <c r="BK333" t="s">
        <v>4920</v>
      </c>
      <c r="BL333" t="s">
        <v>596</v>
      </c>
      <c r="BM333" s="22">
        <v>6.2667200000000006E-2</v>
      </c>
      <c r="BN333" t="s">
        <v>6884</v>
      </c>
      <c r="BO333" s="22" t="s">
        <v>6885</v>
      </c>
      <c r="BP333" s="22">
        <v>5.0917914699999997E-2</v>
      </c>
      <c r="BQ333" s="22">
        <v>4322460</v>
      </c>
      <c r="BR333" s="22">
        <v>3512055</v>
      </c>
    </row>
    <row r="334" spans="61:70" x14ac:dyDescent="0.25">
      <c r="BI334" t="s">
        <v>5306</v>
      </c>
      <c r="BJ334" t="s">
        <v>5307</v>
      </c>
      <c r="BK334" t="s">
        <v>5308</v>
      </c>
      <c r="BL334" t="s">
        <v>600</v>
      </c>
      <c r="BM334" s="22">
        <v>2.5122399999999998E-3</v>
      </c>
      <c r="BN334" t="s">
        <v>5103</v>
      </c>
      <c r="BO334" s="22" t="s">
        <v>6886</v>
      </c>
      <c r="BP334" s="22">
        <v>2.0412276999999999E-3</v>
      </c>
      <c r="BQ334" s="22">
        <v>391593</v>
      </c>
      <c r="BR334" s="22">
        <v>318174</v>
      </c>
    </row>
    <row r="335" spans="61:70" x14ac:dyDescent="0.25">
      <c r="BI335" t="s">
        <v>4735</v>
      </c>
      <c r="BJ335" t="s">
        <v>5319</v>
      </c>
      <c r="BK335" t="s">
        <v>5320</v>
      </c>
      <c r="BL335" t="s">
        <v>604</v>
      </c>
      <c r="BM335" s="22">
        <v>0.93422300000000003</v>
      </c>
      <c r="BN335" t="s">
        <v>6887</v>
      </c>
      <c r="BO335" s="22" t="s">
        <v>6888</v>
      </c>
      <c r="BP335" s="22">
        <v>0.75906833240000005</v>
      </c>
      <c r="BQ335" s="22">
        <v>1130810</v>
      </c>
      <c r="BR335" s="22">
        <v>918798</v>
      </c>
    </row>
    <row r="336" spans="61:70" x14ac:dyDescent="0.25">
      <c r="BI336" t="s">
        <v>625</v>
      </c>
      <c r="BJ336" t="s">
        <v>626</v>
      </c>
      <c r="BK336" t="s">
        <v>625</v>
      </c>
      <c r="BL336" t="s">
        <v>608</v>
      </c>
      <c r="BM336" s="22">
        <v>3.2840400000000001</v>
      </c>
      <c r="BN336" t="s">
        <v>6889</v>
      </c>
      <c r="BO336" s="22" t="s">
        <v>6890</v>
      </c>
      <c r="BP336" s="22">
        <v>2.6683251925000002</v>
      </c>
      <c r="BQ336" s="22">
        <v>1196340</v>
      </c>
      <c r="BR336" s="22">
        <v>972042</v>
      </c>
    </row>
    <row r="337" spans="61:70" x14ac:dyDescent="0.25">
      <c r="BI337" t="s">
        <v>240</v>
      </c>
      <c r="BJ337" t="s">
        <v>241</v>
      </c>
      <c r="BK337" t="s">
        <v>242</v>
      </c>
      <c r="BL337" t="s">
        <v>612</v>
      </c>
      <c r="BM337" s="22">
        <v>0.79411900000000002</v>
      </c>
      <c r="BN337" t="s">
        <v>6891</v>
      </c>
      <c r="BO337" s="22" t="s">
        <v>6137</v>
      </c>
      <c r="BP337" s="22">
        <v>0.64523201100000005</v>
      </c>
      <c r="BQ337" s="22">
        <v>759569</v>
      </c>
      <c r="BR337" s="22">
        <v>617160</v>
      </c>
    </row>
    <row r="338" spans="61:70" x14ac:dyDescent="0.25">
      <c r="BI338" t="s">
        <v>6256</v>
      </c>
      <c r="BJ338" t="s">
        <v>6257</v>
      </c>
      <c r="BK338" t="s">
        <v>6258</v>
      </c>
      <c r="BL338" t="s">
        <v>616</v>
      </c>
      <c r="BM338" s="22">
        <v>0.61131599999999997</v>
      </c>
      <c r="BN338" t="s">
        <v>6892</v>
      </c>
      <c r="BO338" s="22" t="s">
        <v>6893</v>
      </c>
      <c r="BP338" s="22">
        <v>0.49670219710000002</v>
      </c>
      <c r="BQ338" s="22">
        <v>182609</v>
      </c>
      <c r="BR338" s="22">
        <v>148372</v>
      </c>
    </row>
    <row r="339" spans="61:70" x14ac:dyDescent="0.25">
      <c r="BI339" t="s">
        <v>5654</v>
      </c>
      <c r="BJ339" t="s">
        <v>5655</v>
      </c>
      <c r="BK339" t="s">
        <v>5720</v>
      </c>
      <c r="BL339" t="s">
        <v>620</v>
      </c>
      <c r="BM339" s="22">
        <v>1.6311800000000001</v>
      </c>
      <c r="BN339" t="s">
        <v>6894</v>
      </c>
      <c r="BO339" s="22" t="s">
        <v>6895</v>
      </c>
      <c r="BP339" s="22">
        <v>1.3253549552999999</v>
      </c>
      <c r="BQ339" s="22">
        <v>10867100</v>
      </c>
      <c r="BR339" s="22">
        <v>8829660</v>
      </c>
    </row>
    <row r="340" spans="61:70" x14ac:dyDescent="0.25">
      <c r="BI340" t="s">
        <v>5132</v>
      </c>
      <c r="BJ340" t="s">
        <v>5133</v>
      </c>
      <c r="BK340" t="s">
        <v>5305</v>
      </c>
      <c r="BL340" t="s">
        <v>624</v>
      </c>
      <c r="BM340" s="22">
        <v>2.1301299999999999E-2</v>
      </c>
      <c r="BN340" t="s">
        <v>6189</v>
      </c>
      <c r="BO340" s="22" t="s">
        <v>6896</v>
      </c>
      <c r="BP340" s="22">
        <v>1.7307583200000001E-2</v>
      </c>
      <c r="BQ340" s="22">
        <v>1661130</v>
      </c>
      <c r="BR340" s="22">
        <v>1349690</v>
      </c>
    </row>
    <row r="341" spans="61:70" x14ac:dyDescent="0.25">
      <c r="BI341" t="s">
        <v>5309</v>
      </c>
      <c r="BJ341" t="s">
        <v>5099</v>
      </c>
      <c r="BK341" t="s">
        <v>5100</v>
      </c>
      <c r="BL341" t="s">
        <v>627</v>
      </c>
      <c r="BM341" s="22">
        <v>0.21828500000000001</v>
      </c>
      <c r="BN341" t="s">
        <v>6897</v>
      </c>
      <c r="BO341" s="22" t="s">
        <v>6898</v>
      </c>
      <c r="BP341" s="22">
        <v>0.17735940019999999</v>
      </c>
      <c r="BQ341" s="22">
        <v>1765820</v>
      </c>
      <c r="BR341" s="22">
        <v>1434752</v>
      </c>
    </row>
    <row r="342" spans="61:70" x14ac:dyDescent="0.25">
      <c r="BI342" t="s">
        <v>6558</v>
      </c>
      <c r="BJ342" t="s">
        <v>6559</v>
      </c>
      <c r="BK342" t="s">
        <v>6560</v>
      </c>
      <c r="BL342" t="s">
        <v>631</v>
      </c>
      <c r="BM342" s="22">
        <v>0.35459099999999999</v>
      </c>
      <c r="BN342" t="s">
        <v>6899</v>
      </c>
      <c r="BO342" s="22" t="s">
        <v>6900</v>
      </c>
      <c r="BP342" s="22">
        <v>0.28810979720000002</v>
      </c>
      <c r="BQ342" s="22">
        <v>5723990</v>
      </c>
      <c r="BR342" s="22">
        <v>4650816</v>
      </c>
    </row>
    <row r="343" spans="61:70" x14ac:dyDescent="0.25">
      <c r="BI343" t="s">
        <v>5015</v>
      </c>
      <c r="BJ343" t="s">
        <v>5016</v>
      </c>
      <c r="BK343" t="s">
        <v>5017</v>
      </c>
      <c r="BL343" t="s">
        <v>635</v>
      </c>
      <c r="BM343" s="22">
        <v>0.128</v>
      </c>
      <c r="BN343" t="s">
        <v>6901</v>
      </c>
      <c r="BO343" s="22" t="s">
        <v>6902</v>
      </c>
      <c r="BP343" s="22">
        <v>0.10400166399999999</v>
      </c>
      <c r="BQ343" s="22">
        <v>3425770</v>
      </c>
      <c r="BR343" s="22">
        <v>2783483</v>
      </c>
    </row>
    <row r="344" spans="61:70" x14ac:dyDescent="0.25">
      <c r="BI344" t="s">
        <v>490</v>
      </c>
      <c r="BJ344" t="s">
        <v>491</v>
      </c>
      <c r="BK344" t="s">
        <v>492</v>
      </c>
      <c r="BL344" t="s">
        <v>640</v>
      </c>
      <c r="BM344" s="22">
        <v>1.4726999999999999</v>
      </c>
      <c r="BN344" t="s">
        <v>6903</v>
      </c>
      <c r="BO344" s="22" t="s">
        <v>6904</v>
      </c>
      <c r="BP344" s="22">
        <v>1.1965878951</v>
      </c>
      <c r="BQ344" s="22">
        <v>1867840</v>
      </c>
      <c r="BR344" s="22">
        <v>1517644</v>
      </c>
    </row>
    <row r="345" spans="61:70" x14ac:dyDescent="0.25">
      <c r="BI345" t="s">
        <v>6003</v>
      </c>
      <c r="BJ345" t="s">
        <v>6004</v>
      </c>
      <c r="BK345" t="s">
        <v>6005</v>
      </c>
      <c r="BL345" t="s">
        <v>644</v>
      </c>
      <c r="BM345" s="22">
        <v>0.371616</v>
      </c>
      <c r="BN345" t="s">
        <v>6905</v>
      </c>
      <c r="BO345" s="22" t="s">
        <v>6906</v>
      </c>
      <c r="BP345" s="22">
        <v>0.30194283100000002</v>
      </c>
      <c r="BQ345" s="22">
        <v>8222860</v>
      </c>
      <c r="BR345" s="22">
        <v>6681181</v>
      </c>
    </row>
    <row r="346" spans="61:70" x14ac:dyDescent="0.25">
      <c r="BI346" t="s">
        <v>5400</v>
      </c>
      <c r="BJ346" t="s">
        <v>5401</v>
      </c>
      <c r="BK346" t="s">
        <v>5402</v>
      </c>
      <c r="BL346" t="s">
        <v>648</v>
      </c>
      <c r="BM346" s="22">
        <v>0.118714</v>
      </c>
      <c r="BN346" t="s">
        <v>6907</v>
      </c>
      <c r="BO346" s="22" t="s">
        <v>6908</v>
      </c>
      <c r="BP346" s="22">
        <v>9.6456668300000006E-2</v>
      </c>
      <c r="BQ346" s="22">
        <v>953178</v>
      </c>
      <c r="BR346" s="22">
        <v>774470</v>
      </c>
    </row>
    <row r="347" spans="61:70" x14ac:dyDescent="0.25">
      <c r="BI347" t="s">
        <v>225</v>
      </c>
      <c r="BJ347" t="s">
        <v>226</v>
      </c>
      <c r="BK347" t="s">
        <v>227</v>
      </c>
      <c r="BL347" t="s">
        <v>652</v>
      </c>
      <c r="BM347" s="22">
        <v>2.47281</v>
      </c>
      <c r="BN347" t="s">
        <v>6909</v>
      </c>
      <c r="BO347" s="22" t="s">
        <v>6910</v>
      </c>
      <c r="BP347" s="22">
        <v>2.0091902715000001</v>
      </c>
      <c r="BQ347" s="22">
        <v>618002</v>
      </c>
      <c r="BR347" s="22">
        <v>502135</v>
      </c>
    </row>
    <row r="348" spans="61:70" x14ac:dyDescent="0.25">
      <c r="BI348" t="s">
        <v>394</v>
      </c>
      <c r="BJ348" t="s">
        <v>395</v>
      </c>
      <c r="BK348" t="s">
        <v>396</v>
      </c>
      <c r="BL348" t="s">
        <v>656</v>
      </c>
      <c r="BM348" s="22">
        <v>5.9170199999999999E-2</v>
      </c>
      <c r="BN348" t="s">
        <v>6513</v>
      </c>
      <c r="BO348" s="22" t="s">
        <v>6910</v>
      </c>
      <c r="BP348" s="22">
        <v>4.8076556700000002E-2</v>
      </c>
      <c r="BQ348" s="22">
        <v>398616</v>
      </c>
      <c r="BR348" s="22">
        <v>323881</v>
      </c>
    </row>
    <row r="349" spans="61:70" x14ac:dyDescent="0.25">
      <c r="BI349" t="s">
        <v>2901</v>
      </c>
      <c r="BJ349" t="s">
        <v>2902</v>
      </c>
      <c r="BK349" t="s">
        <v>2903</v>
      </c>
      <c r="BL349" t="s">
        <v>659</v>
      </c>
      <c r="BM349" s="22">
        <v>0.16598499999999999</v>
      </c>
      <c r="BN349" t="s">
        <v>6911</v>
      </c>
      <c r="BO349" s="22" t="s">
        <v>6912</v>
      </c>
      <c r="BP349" s="22">
        <v>0.1348649703</v>
      </c>
      <c r="BQ349" s="22">
        <v>3615540</v>
      </c>
      <c r="BR349" s="22">
        <v>2937673</v>
      </c>
    </row>
    <row r="350" spans="61:70" x14ac:dyDescent="0.25">
      <c r="BI350" t="s">
        <v>5130</v>
      </c>
      <c r="BJ350" t="s">
        <v>5131</v>
      </c>
      <c r="BK350" t="s">
        <v>5130</v>
      </c>
      <c r="BL350" t="s">
        <v>663</v>
      </c>
      <c r="BM350" s="22">
        <v>0.57304600000000006</v>
      </c>
      <c r="BN350" t="s">
        <v>6913</v>
      </c>
      <c r="BO350" s="22" t="s">
        <v>6914</v>
      </c>
      <c r="BP350" s="22">
        <v>0.46560732459999998</v>
      </c>
      <c r="BQ350" s="22">
        <v>225898</v>
      </c>
      <c r="BR350" s="22">
        <v>183545</v>
      </c>
    </row>
    <row r="351" spans="61:70" x14ac:dyDescent="0.25">
      <c r="BI351" t="s">
        <v>329</v>
      </c>
      <c r="BJ351" t="s">
        <v>330</v>
      </c>
      <c r="BK351" t="s">
        <v>331</v>
      </c>
      <c r="BL351" t="s">
        <v>666</v>
      </c>
      <c r="BM351" s="22">
        <v>1.1313899999999999</v>
      </c>
      <c r="BN351" t="s">
        <v>6387</v>
      </c>
      <c r="BO351" s="22" t="s">
        <v>6915</v>
      </c>
      <c r="BP351" s="22">
        <v>0.9192690831</v>
      </c>
      <c r="BQ351" s="22">
        <v>420977</v>
      </c>
      <c r="BR351" s="22">
        <v>342049</v>
      </c>
    </row>
    <row r="352" spans="61:70" x14ac:dyDescent="0.25">
      <c r="BI352" t="s">
        <v>3976</v>
      </c>
      <c r="BJ352" t="s">
        <v>3977</v>
      </c>
      <c r="BK352" t="s">
        <v>3976</v>
      </c>
      <c r="BL352" t="s">
        <v>667</v>
      </c>
      <c r="BM352" s="22">
        <v>0.29348200000000002</v>
      </c>
      <c r="BN352" t="s">
        <v>6916</v>
      </c>
      <c r="BO352" s="22" t="s">
        <v>6917</v>
      </c>
      <c r="BP352" s="22">
        <v>0.2384579403</v>
      </c>
      <c r="BQ352" s="22">
        <v>2016620</v>
      </c>
      <c r="BR352" s="22">
        <v>1638530</v>
      </c>
    </row>
    <row r="353" spans="61:70" x14ac:dyDescent="0.25">
      <c r="BI353" t="s">
        <v>445</v>
      </c>
      <c r="BJ353" t="s">
        <v>446</v>
      </c>
      <c r="BK353" t="s">
        <v>447</v>
      </c>
      <c r="BL353" t="s">
        <v>671</v>
      </c>
      <c r="BM353" s="22">
        <v>3.2274400000000002E-2</v>
      </c>
      <c r="BN353" t="s">
        <v>6489</v>
      </c>
      <c r="BO353" s="22" t="s">
        <v>6918</v>
      </c>
      <c r="BP353" s="22">
        <v>2.6223369600000001E-2</v>
      </c>
      <c r="BQ353" s="22">
        <v>3851640</v>
      </c>
      <c r="BR353" s="22">
        <v>3129508</v>
      </c>
    </row>
    <row r="354" spans="61:70" x14ac:dyDescent="0.25">
      <c r="BI354" t="s">
        <v>4284</v>
      </c>
      <c r="BJ354" t="s">
        <v>4285</v>
      </c>
      <c r="BK354" t="s">
        <v>4286</v>
      </c>
      <c r="BL354" t="s">
        <v>674</v>
      </c>
      <c r="BM354" s="22">
        <v>0.10549500000000001</v>
      </c>
      <c r="BN354" t="s">
        <v>6919</v>
      </c>
      <c r="BO354" s="22" t="s">
        <v>6920</v>
      </c>
      <c r="BP354" s="22">
        <v>8.5716058900000003E-2</v>
      </c>
      <c r="BQ354" s="22">
        <v>2334650</v>
      </c>
      <c r="BR354" s="22">
        <v>1896933</v>
      </c>
    </row>
    <row r="355" spans="61:70" x14ac:dyDescent="0.25">
      <c r="BI355" t="s">
        <v>297</v>
      </c>
      <c r="BJ355" t="s">
        <v>298</v>
      </c>
      <c r="BK355" t="s">
        <v>299</v>
      </c>
      <c r="BL355" t="s">
        <v>678</v>
      </c>
      <c r="BM355" s="22">
        <v>95.403000000000006</v>
      </c>
      <c r="BN355" t="s">
        <v>6921</v>
      </c>
      <c r="BO355" s="22" t="s">
        <v>6613</v>
      </c>
      <c r="BP355" s="22">
        <v>77.516177739</v>
      </c>
      <c r="BQ355" s="22">
        <v>384595</v>
      </c>
      <c r="BR355" s="22">
        <v>312488</v>
      </c>
    </row>
    <row r="356" spans="61:70" x14ac:dyDescent="0.25">
      <c r="BI356" t="s">
        <v>4279</v>
      </c>
      <c r="BJ356" t="s">
        <v>4280</v>
      </c>
      <c r="BK356" t="s">
        <v>4795</v>
      </c>
      <c r="BL356" t="s">
        <v>682</v>
      </c>
      <c r="BM356" s="22">
        <v>0.39210800000000001</v>
      </c>
      <c r="BN356" t="s">
        <v>6922</v>
      </c>
      <c r="BO356" s="22" t="s">
        <v>6923</v>
      </c>
      <c r="BP356" s="22">
        <v>0.31859284739999999</v>
      </c>
      <c r="BQ356" s="22">
        <v>692899</v>
      </c>
      <c r="BR356" s="22">
        <v>562989</v>
      </c>
    </row>
    <row r="357" spans="61:70" x14ac:dyDescent="0.25">
      <c r="BI357" t="s">
        <v>4816</v>
      </c>
      <c r="BJ357" t="s">
        <v>4817</v>
      </c>
      <c r="BK357" t="s">
        <v>4818</v>
      </c>
      <c r="BL357" t="s">
        <v>686</v>
      </c>
      <c r="BM357" s="22">
        <v>0.18493000000000001</v>
      </c>
      <c r="BN357" t="s">
        <v>6924</v>
      </c>
      <c r="BO357" s="22" t="s">
        <v>6925</v>
      </c>
      <c r="BP357" s="22">
        <v>0.1502580291</v>
      </c>
      <c r="BQ357" s="22">
        <v>351496</v>
      </c>
      <c r="BR357" s="22">
        <v>285595</v>
      </c>
    </row>
    <row r="358" spans="61:70" x14ac:dyDescent="0.25">
      <c r="BI358" t="s">
        <v>4222</v>
      </c>
      <c r="BJ358" t="s">
        <v>4223</v>
      </c>
      <c r="BK358" t="s">
        <v>4224</v>
      </c>
      <c r="BL358" t="s">
        <v>690</v>
      </c>
      <c r="BM358" s="22">
        <v>1.8834299999999999</v>
      </c>
      <c r="BN358" t="s">
        <v>6926</v>
      </c>
      <c r="BO358" s="22" t="s">
        <v>6927</v>
      </c>
      <c r="BP358" s="22">
        <v>1.5303113596</v>
      </c>
      <c r="BQ358" s="22">
        <v>988004</v>
      </c>
      <c r="BR358" s="22">
        <v>802766</v>
      </c>
    </row>
    <row r="359" spans="61:70" x14ac:dyDescent="0.25">
      <c r="BI359" t="s">
        <v>5142</v>
      </c>
      <c r="BJ359" t="s">
        <v>5143</v>
      </c>
      <c r="BK359" t="s">
        <v>5144</v>
      </c>
      <c r="BL359" t="s">
        <v>694</v>
      </c>
      <c r="BM359" s="22">
        <v>0.51837699999999998</v>
      </c>
      <c r="BN359" t="s">
        <v>6928</v>
      </c>
      <c r="BO359" s="22" t="s">
        <v>6643</v>
      </c>
      <c r="BP359" s="22">
        <v>0.42118805139999999</v>
      </c>
      <c r="BQ359" s="22">
        <v>8300800</v>
      </c>
      <c r="BR359" s="22">
        <v>6744508</v>
      </c>
    </row>
    <row r="360" spans="61:70" x14ac:dyDescent="0.25">
      <c r="BI360" t="s">
        <v>301</v>
      </c>
      <c r="BJ360" t="s">
        <v>302</v>
      </c>
      <c r="BK360" t="s">
        <v>303</v>
      </c>
      <c r="BL360" t="s">
        <v>698</v>
      </c>
      <c r="BM360" s="22">
        <v>0.60784499999999997</v>
      </c>
      <c r="BN360" t="s">
        <v>6929</v>
      </c>
      <c r="BO360" s="22" t="s">
        <v>6930</v>
      </c>
      <c r="BP360" s="22">
        <v>0.49388196449999999</v>
      </c>
      <c r="BQ360" s="22">
        <v>2306910</v>
      </c>
      <c r="BR360" s="22">
        <v>1874394</v>
      </c>
    </row>
    <row r="361" spans="61:70" x14ac:dyDescent="0.25">
      <c r="BI361" t="s">
        <v>4487</v>
      </c>
      <c r="BJ361" t="s">
        <v>4488</v>
      </c>
      <c r="BK361" t="s">
        <v>4489</v>
      </c>
      <c r="BL361" t="s">
        <v>702</v>
      </c>
      <c r="BM361" s="22">
        <v>7.9932299999999998E-2</v>
      </c>
      <c r="BN361" t="s">
        <v>6931</v>
      </c>
      <c r="BO361" s="22" t="s">
        <v>6932</v>
      </c>
      <c r="BP361" s="22">
        <v>6.4946032900000006E-2</v>
      </c>
      <c r="BQ361" s="22">
        <v>154098</v>
      </c>
      <c r="BR361" s="22">
        <v>125207</v>
      </c>
    </row>
    <row r="362" spans="61:70" x14ac:dyDescent="0.25">
      <c r="BI362" t="s">
        <v>3333</v>
      </c>
      <c r="BJ362" t="s">
        <v>4343</v>
      </c>
      <c r="BK362" t="s">
        <v>4344</v>
      </c>
      <c r="BL362" t="s">
        <v>706</v>
      </c>
      <c r="BM362" s="22">
        <v>0.11017100000000001</v>
      </c>
      <c r="BN362" t="s">
        <v>6933</v>
      </c>
      <c r="BO362" s="22" t="s">
        <v>6934</v>
      </c>
      <c r="BP362" s="22">
        <v>8.95153697E-2</v>
      </c>
      <c r="BQ362" s="22">
        <v>4161760</v>
      </c>
      <c r="BR362" s="22">
        <v>3381484</v>
      </c>
    </row>
    <row r="363" spans="61:70" x14ac:dyDescent="0.25">
      <c r="BI363" t="s">
        <v>530</v>
      </c>
      <c r="BJ363" t="s">
        <v>531</v>
      </c>
      <c r="BK363" t="s">
        <v>532</v>
      </c>
      <c r="BL363" t="s">
        <v>710</v>
      </c>
      <c r="BM363" s="22">
        <v>0.28849999999999998</v>
      </c>
      <c r="BN363" t="s">
        <v>6417</v>
      </c>
      <c r="BO363" s="22" t="s">
        <v>6935</v>
      </c>
      <c r="BP363" s="22">
        <v>0.23441000049999999</v>
      </c>
      <c r="BQ363" s="22">
        <v>101590</v>
      </c>
      <c r="BR363" s="22">
        <v>82543</v>
      </c>
    </row>
    <row r="364" spans="61:70" x14ac:dyDescent="0.25">
      <c r="BI364" t="s">
        <v>4931</v>
      </c>
      <c r="BJ364" t="s">
        <v>4932</v>
      </c>
      <c r="BK364" t="s">
        <v>4933</v>
      </c>
      <c r="BL364" t="s">
        <v>711</v>
      </c>
      <c r="BM364" s="22">
        <v>1.0862499999999999</v>
      </c>
      <c r="BN364" t="s">
        <v>6936</v>
      </c>
      <c r="BO364" s="22" t="s">
        <v>6937</v>
      </c>
      <c r="BP364" s="22">
        <v>0.88259224619999999</v>
      </c>
      <c r="BQ364" s="22">
        <v>8294110</v>
      </c>
      <c r="BR364" s="22">
        <v>6739072</v>
      </c>
    </row>
    <row r="365" spans="61:70" x14ac:dyDescent="0.25">
      <c r="BI365" t="s">
        <v>317</v>
      </c>
      <c r="BJ365" t="s">
        <v>318</v>
      </c>
      <c r="BK365" t="s">
        <v>319</v>
      </c>
      <c r="BL365" t="s">
        <v>715</v>
      </c>
      <c r="BM365" s="22">
        <v>10.0969</v>
      </c>
      <c r="BN365" t="s">
        <v>6938</v>
      </c>
      <c r="BO365" s="22" t="s">
        <v>6939</v>
      </c>
      <c r="BP365" s="22">
        <v>8.2038625097000004</v>
      </c>
      <c r="BQ365" s="22">
        <v>1676930</v>
      </c>
      <c r="BR365" s="22">
        <v>1362527</v>
      </c>
    </row>
    <row r="366" spans="61:70" x14ac:dyDescent="0.25">
      <c r="BI366" t="s">
        <v>333</v>
      </c>
      <c r="BJ366" t="s">
        <v>334</v>
      </c>
      <c r="BK366" t="s">
        <v>335</v>
      </c>
      <c r="BL366" t="s">
        <v>719</v>
      </c>
      <c r="BM366" s="22">
        <v>0.3357</v>
      </c>
      <c r="BN366" t="s">
        <v>6940</v>
      </c>
      <c r="BO366" s="22" t="s">
        <v>6941</v>
      </c>
      <c r="BP366" s="22">
        <v>0.27276061410000002</v>
      </c>
      <c r="BQ366" s="22">
        <v>626252</v>
      </c>
      <c r="BR366" s="22">
        <v>508838</v>
      </c>
    </row>
    <row r="367" spans="61:70" x14ac:dyDescent="0.25">
      <c r="BI367" t="s">
        <v>213</v>
      </c>
      <c r="BJ367" t="s">
        <v>214</v>
      </c>
      <c r="BK367" t="s">
        <v>215</v>
      </c>
      <c r="BL367" t="s">
        <v>723</v>
      </c>
      <c r="BM367" s="22">
        <v>0.52</v>
      </c>
      <c r="BN367" t="s">
        <v>6942</v>
      </c>
      <c r="BO367" s="22" t="s">
        <v>6943</v>
      </c>
      <c r="BP367" s="22">
        <v>0.42250675999999998</v>
      </c>
      <c r="BQ367" s="22">
        <v>198532</v>
      </c>
      <c r="BR367" s="22">
        <v>161310</v>
      </c>
    </row>
    <row r="368" spans="61:70" x14ac:dyDescent="0.25">
      <c r="BI368" t="s">
        <v>197</v>
      </c>
      <c r="BJ368" t="s">
        <v>198</v>
      </c>
      <c r="BK368" t="s">
        <v>199</v>
      </c>
      <c r="BL368" t="s">
        <v>727</v>
      </c>
      <c r="BM368" s="22">
        <v>8.46745E-2</v>
      </c>
      <c r="BN368" t="s">
        <v>6944</v>
      </c>
      <c r="BO368" s="22" t="s">
        <v>6498</v>
      </c>
      <c r="BP368" s="22">
        <v>6.8799131999999999E-2</v>
      </c>
      <c r="BQ368" s="22">
        <v>1422160</v>
      </c>
      <c r="BR368" s="22">
        <v>1155523</v>
      </c>
    </row>
    <row r="369" spans="61:70" x14ac:dyDescent="0.25">
      <c r="BI369" t="s">
        <v>6237</v>
      </c>
      <c r="BJ369" t="s">
        <v>6238</v>
      </c>
      <c r="BK369" t="s">
        <v>6239</v>
      </c>
      <c r="BL369" t="s">
        <v>731</v>
      </c>
      <c r="BM369" s="22">
        <v>2.9886699999999999E-2</v>
      </c>
      <c r="BN369" t="s">
        <v>6190</v>
      </c>
      <c r="BO369" s="22" t="s">
        <v>6409</v>
      </c>
      <c r="BP369" s="22">
        <v>2.4283332299999998E-2</v>
      </c>
      <c r="BQ369" s="22">
        <v>156204</v>
      </c>
      <c r="BR369" s="22">
        <v>126918</v>
      </c>
    </row>
    <row r="370" spans="61:70" x14ac:dyDescent="0.25">
      <c r="BI370" t="s">
        <v>4762</v>
      </c>
      <c r="BJ370" t="s">
        <v>4763</v>
      </c>
      <c r="BK370" t="s">
        <v>4764</v>
      </c>
      <c r="BL370" t="s">
        <v>736</v>
      </c>
      <c r="BM370" s="22">
        <v>0.10924499999999999</v>
      </c>
      <c r="BN370" t="s">
        <v>6945</v>
      </c>
      <c r="BO370" s="22" t="s">
        <v>6946</v>
      </c>
      <c r="BP370" s="22">
        <v>8.8762982700000007E-2</v>
      </c>
      <c r="BQ370" s="22">
        <v>22575300</v>
      </c>
      <c r="BR370" s="22">
        <v>18342725</v>
      </c>
    </row>
    <row r="371" spans="61:70" x14ac:dyDescent="0.25">
      <c r="BI371" t="s">
        <v>558</v>
      </c>
      <c r="BJ371" t="s">
        <v>559</v>
      </c>
      <c r="BK371" t="s">
        <v>560</v>
      </c>
      <c r="BL371" t="s">
        <v>740</v>
      </c>
      <c r="BM371" s="22">
        <v>0.25798300000000002</v>
      </c>
      <c r="BN371" t="s">
        <v>6947</v>
      </c>
      <c r="BO371" s="22" t="s">
        <v>6948</v>
      </c>
      <c r="BP371" s="22">
        <v>0.20961454130000001</v>
      </c>
      <c r="BQ371" s="22">
        <v>131493</v>
      </c>
      <c r="BR371" s="22">
        <v>106840</v>
      </c>
    </row>
    <row r="372" spans="61:70" x14ac:dyDescent="0.25">
      <c r="BI372" t="s">
        <v>5177</v>
      </c>
      <c r="BJ372" t="s">
        <v>5178</v>
      </c>
      <c r="BK372" t="s">
        <v>5179</v>
      </c>
      <c r="BL372" t="s">
        <v>744</v>
      </c>
      <c r="BM372" s="22">
        <v>5.5263399999999997E-2</v>
      </c>
      <c r="BN372" t="s">
        <v>6949</v>
      </c>
      <c r="BO372" s="22" t="s">
        <v>6351</v>
      </c>
      <c r="BP372" s="22">
        <v>4.4902230899999999E-2</v>
      </c>
      <c r="BQ372" s="22">
        <v>1442330</v>
      </c>
      <c r="BR372" s="22">
        <v>1171912</v>
      </c>
    </row>
    <row r="373" spans="61:70" x14ac:dyDescent="0.25">
      <c r="BI373" t="s">
        <v>5760</v>
      </c>
      <c r="BJ373" t="s">
        <v>5761</v>
      </c>
      <c r="BK373" t="s">
        <v>5762</v>
      </c>
      <c r="BL373" t="s">
        <v>748</v>
      </c>
      <c r="BM373" s="22">
        <v>0.19531000000000001</v>
      </c>
      <c r="BN373" t="s">
        <v>6950</v>
      </c>
      <c r="BO373" s="22" t="s">
        <v>6951</v>
      </c>
      <c r="BP373" s="22">
        <v>0.15869191399999999</v>
      </c>
      <c r="BQ373" s="22">
        <v>368993</v>
      </c>
      <c r="BR373" s="22">
        <v>299812</v>
      </c>
    </row>
    <row r="374" spans="61:70" x14ac:dyDescent="0.25">
      <c r="BI374" t="s">
        <v>5994</v>
      </c>
      <c r="BJ374" t="s">
        <v>5995</v>
      </c>
      <c r="BK374" t="s">
        <v>5996</v>
      </c>
      <c r="BL374" t="s">
        <v>752</v>
      </c>
      <c r="BM374" s="22">
        <v>0.33134599999999997</v>
      </c>
      <c r="BN374" t="s">
        <v>6952</v>
      </c>
      <c r="BO374" s="22" t="s">
        <v>6953</v>
      </c>
      <c r="BP374" s="22">
        <v>0.26922293250000001</v>
      </c>
      <c r="BQ374" s="22">
        <v>11110400</v>
      </c>
      <c r="BR374" s="22">
        <v>9027344</v>
      </c>
    </row>
    <row r="375" spans="61:70" x14ac:dyDescent="0.25">
      <c r="BI375" t="s">
        <v>5310</v>
      </c>
      <c r="BJ375" t="s">
        <v>5311</v>
      </c>
      <c r="BK375" t="s">
        <v>5312</v>
      </c>
      <c r="BL375" t="s">
        <v>756</v>
      </c>
      <c r="BM375" s="22">
        <v>1.7670999999999999</v>
      </c>
      <c r="BN375" t="s">
        <v>6954</v>
      </c>
      <c r="BO375" s="22" t="s">
        <v>6955</v>
      </c>
      <c r="BP375" s="22">
        <v>1.4357917223000001</v>
      </c>
      <c r="BQ375" s="22">
        <v>4246000</v>
      </c>
      <c r="BR375" s="22">
        <v>3449930</v>
      </c>
    </row>
    <row r="376" spans="61:70" x14ac:dyDescent="0.25">
      <c r="BI376" t="s">
        <v>5169</v>
      </c>
      <c r="BJ376" t="s">
        <v>5170</v>
      </c>
      <c r="BK376" t="s">
        <v>5171</v>
      </c>
      <c r="BL376" t="s">
        <v>760</v>
      </c>
      <c r="BM376" s="22">
        <v>0.17266200000000001</v>
      </c>
      <c r="BN376" t="s">
        <v>6956</v>
      </c>
      <c r="BO376" s="22" t="s">
        <v>6957</v>
      </c>
      <c r="BP376" s="22">
        <v>0.14029011960000001</v>
      </c>
      <c r="BQ376" s="22">
        <v>930247</v>
      </c>
      <c r="BR376" s="22">
        <v>755838</v>
      </c>
    </row>
    <row r="377" spans="61:70" x14ac:dyDescent="0.25">
      <c r="BI377" t="s">
        <v>5180</v>
      </c>
      <c r="BJ377" t="s">
        <v>5181</v>
      </c>
      <c r="BK377" t="s">
        <v>1120</v>
      </c>
      <c r="BL377" t="s">
        <v>764</v>
      </c>
      <c r="BM377" s="22">
        <v>7.4828700000000004E-4</v>
      </c>
      <c r="BN377" t="s">
        <v>1827</v>
      </c>
      <c r="BO377" s="22" t="s">
        <v>6958</v>
      </c>
      <c r="BP377" s="22">
        <v>6.079929E-4</v>
      </c>
      <c r="BQ377" s="22">
        <v>165585</v>
      </c>
      <c r="BR377" s="22">
        <v>134540</v>
      </c>
    </row>
    <row r="378" spans="61:70" x14ac:dyDescent="0.25">
      <c r="BI378" t="s">
        <v>5139</v>
      </c>
      <c r="BJ378" t="s">
        <v>5140</v>
      </c>
      <c r="BK378" t="s">
        <v>5141</v>
      </c>
      <c r="BL378" t="s">
        <v>768</v>
      </c>
      <c r="BM378" s="22">
        <v>0.65669</v>
      </c>
      <c r="BN378" t="s">
        <v>6959</v>
      </c>
      <c r="BO378" s="22" t="s">
        <v>6960</v>
      </c>
      <c r="BP378" s="22">
        <v>0.53356916200000004</v>
      </c>
      <c r="BQ378" s="22">
        <v>989000</v>
      </c>
      <c r="BR378" s="22">
        <v>803575</v>
      </c>
    </row>
    <row r="379" spans="61:70" x14ac:dyDescent="0.25">
      <c r="BI379" t="s">
        <v>4993</v>
      </c>
      <c r="BJ379" t="s">
        <v>4994</v>
      </c>
      <c r="BK379" t="s">
        <v>4995</v>
      </c>
      <c r="BL379" t="s">
        <v>772</v>
      </c>
      <c r="BM379" s="22">
        <v>1.0567200000000001</v>
      </c>
      <c r="BN379" t="s">
        <v>6961</v>
      </c>
      <c r="BO379" s="22" t="s">
        <v>6962</v>
      </c>
      <c r="BP379" s="22">
        <v>0.85859873740000003</v>
      </c>
      <c r="BQ379" s="22">
        <v>1212420</v>
      </c>
      <c r="BR379" s="22">
        <v>985107</v>
      </c>
    </row>
    <row r="380" spans="61:70" x14ac:dyDescent="0.25">
      <c r="BI380" t="s">
        <v>409</v>
      </c>
      <c r="BJ380" t="s">
        <v>410</v>
      </c>
      <c r="BK380" t="s">
        <v>411</v>
      </c>
      <c r="BL380" t="s">
        <v>776</v>
      </c>
      <c r="BM380" s="22">
        <v>2.0717599999999998</v>
      </c>
      <c r="BN380" t="s">
        <v>6963</v>
      </c>
      <c r="BO380" s="22" t="s">
        <v>6964</v>
      </c>
      <c r="BP380" s="22">
        <v>1.6833319329</v>
      </c>
      <c r="BQ380" s="22">
        <v>4230550</v>
      </c>
      <c r="BR380" s="22">
        <v>3437377</v>
      </c>
    </row>
    <row r="381" spans="61:70" x14ac:dyDescent="0.25">
      <c r="BI381" t="s">
        <v>3928</v>
      </c>
      <c r="BJ381" t="s">
        <v>3929</v>
      </c>
      <c r="BK381" t="s">
        <v>3930</v>
      </c>
      <c r="BL381" t="s">
        <v>780</v>
      </c>
      <c r="BM381" s="22">
        <v>1.0215699999999999E-2</v>
      </c>
      <c r="BN381" t="s">
        <v>6169</v>
      </c>
      <c r="BO381" s="22" t="s">
        <v>6965</v>
      </c>
      <c r="BP381" s="22">
        <v>8.3003890999999996E-3</v>
      </c>
      <c r="BQ381" s="22">
        <v>5616480</v>
      </c>
      <c r="BR381" s="22">
        <v>4563463</v>
      </c>
    </row>
    <row r="382" spans="61:70" x14ac:dyDescent="0.25">
      <c r="BI382" t="s">
        <v>716</v>
      </c>
      <c r="BJ382" t="s">
        <v>717</v>
      </c>
      <c r="BK382" t="s">
        <v>718</v>
      </c>
      <c r="BL382" t="s">
        <v>781</v>
      </c>
      <c r="BM382" s="22">
        <v>0.212946</v>
      </c>
      <c r="BN382" t="s">
        <v>6966</v>
      </c>
      <c r="BO382" s="22" t="s">
        <v>6967</v>
      </c>
      <c r="BP382" s="22">
        <v>0.17302139329999999</v>
      </c>
      <c r="BQ382" s="22">
        <v>792952</v>
      </c>
      <c r="BR382" s="22">
        <v>644284</v>
      </c>
    </row>
    <row r="383" spans="61:70" x14ac:dyDescent="0.25">
      <c r="BI383" t="s">
        <v>305</v>
      </c>
      <c r="BJ383" t="s">
        <v>306</v>
      </c>
      <c r="BK383" t="s">
        <v>307</v>
      </c>
      <c r="BL383" t="s">
        <v>785</v>
      </c>
      <c r="BM383" s="22">
        <v>0.117188</v>
      </c>
      <c r="BN383" t="s">
        <v>6968</v>
      </c>
      <c r="BO383" s="22" t="s">
        <v>6969</v>
      </c>
      <c r="BP383" s="22">
        <v>9.5216773399999996E-2</v>
      </c>
      <c r="BQ383" s="22">
        <v>153163</v>
      </c>
      <c r="BR383" s="22">
        <v>124447</v>
      </c>
    </row>
    <row r="384" spans="61:70" x14ac:dyDescent="0.25">
      <c r="BI384" t="s">
        <v>741</v>
      </c>
      <c r="BJ384" t="s">
        <v>742</v>
      </c>
      <c r="BK384" t="s">
        <v>743</v>
      </c>
      <c r="BL384" t="s">
        <v>786</v>
      </c>
      <c r="BM384" s="22">
        <v>0.37663799999999997</v>
      </c>
      <c r="BN384" t="s">
        <v>6970</v>
      </c>
      <c r="BO384" s="22" t="s">
        <v>6971</v>
      </c>
      <c r="BP384" s="22">
        <v>0.30602327130000001</v>
      </c>
      <c r="BQ384" s="22">
        <v>2169</v>
      </c>
      <c r="BR384" s="22">
        <v>1763</v>
      </c>
    </row>
    <row r="385" spans="61:70" x14ac:dyDescent="0.25">
      <c r="BI385" t="s">
        <v>5012</v>
      </c>
      <c r="BJ385" t="s">
        <v>5013</v>
      </c>
      <c r="BK385" t="s">
        <v>5014</v>
      </c>
      <c r="BL385" t="s">
        <v>787</v>
      </c>
      <c r="BM385" s="22">
        <v>3.2272099999999998E-2</v>
      </c>
      <c r="BN385" t="s">
        <v>6489</v>
      </c>
      <c r="BO385" s="22" t="s">
        <v>6972</v>
      </c>
      <c r="BP385" s="22">
        <v>2.6221500799999999E-2</v>
      </c>
      <c r="BQ385" s="22">
        <v>2705540</v>
      </c>
      <c r="BR385" s="22">
        <v>2198286</v>
      </c>
    </row>
    <row r="386" spans="61:70" x14ac:dyDescent="0.25">
      <c r="BI386" t="s">
        <v>6087</v>
      </c>
      <c r="BJ386" t="s">
        <v>6088</v>
      </c>
      <c r="BK386" t="s">
        <v>6089</v>
      </c>
      <c r="BL386" t="s">
        <v>789</v>
      </c>
      <c r="BM386" s="22">
        <v>0.12795100000000001</v>
      </c>
      <c r="BN386" t="s">
        <v>6901</v>
      </c>
      <c r="BO386" s="22" t="s">
        <v>6973</v>
      </c>
      <c r="BP386" s="22">
        <v>0.1039618509</v>
      </c>
      <c r="BQ386" s="22">
        <v>4910480</v>
      </c>
      <c r="BR386" s="22">
        <v>3989829</v>
      </c>
    </row>
    <row r="387" spans="61:70" x14ac:dyDescent="0.25">
      <c r="BI387" t="s">
        <v>453</v>
      </c>
      <c r="BJ387" t="s">
        <v>454</v>
      </c>
      <c r="BK387" t="s">
        <v>455</v>
      </c>
      <c r="BL387" t="s">
        <v>793</v>
      </c>
      <c r="BM387" s="22">
        <v>5.5771199999999999</v>
      </c>
      <c r="BN387" t="s">
        <v>6974</v>
      </c>
      <c r="BO387" s="22" t="s">
        <v>6975</v>
      </c>
      <c r="BP387" s="22">
        <v>4.5314825026000003</v>
      </c>
      <c r="BQ387" s="22">
        <v>290394</v>
      </c>
      <c r="BR387" s="22">
        <v>235949</v>
      </c>
    </row>
    <row r="388" spans="61:70" x14ac:dyDescent="0.25">
      <c r="BI388" t="s">
        <v>4065</v>
      </c>
      <c r="BJ388" t="s">
        <v>4066</v>
      </c>
      <c r="BK388" t="s">
        <v>4067</v>
      </c>
      <c r="BL388" t="s">
        <v>797</v>
      </c>
      <c r="BM388" s="22">
        <v>0.124955</v>
      </c>
      <c r="BN388" t="s">
        <v>6976</v>
      </c>
      <c r="BO388" s="22" t="s">
        <v>6977</v>
      </c>
      <c r="BP388" s="22">
        <v>0.10152756189999999</v>
      </c>
      <c r="BQ388" s="22">
        <v>150518</v>
      </c>
      <c r="BR388" s="22">
        <v>122298</v>
      </c>
    </row>
    <row r="389" spans="61:70" x14ac:dyDescent="0.25">
      <c r="BI389" t="s">
        <v>2748</v>
      </c>
      <c r="BJ389" t="s">
        <v>2749</v>
      </c>
      <c r="BK389" t="s">
        <v>3430</v>
      </c>
      <c r="BL389" t="s">
        <v>800</v>
      </c>
      <c r="BM389" s="22">
        <v>1.1810099999999999</v>
      </c>
      <c r="BN389" t="s">
        <v>6978</v>
      </c>
      <c r="BO389" s="22" t="s">
        <v>6979</v>
      </c>
      <c r="BP389" s="22">
        <v>0.95958597810000001</v>
      </c>
      <c r="BQ389" s="22">
        <v>1854320</v>
      </c>
      <c r="BR389" s="22">
        <v>1506659</v>
      </c>
    </row>
    <row r="390" spans="61:70" x14ac:dyDescent="0.25">
      <c r="BI390" t="s">
        <v>4563</v>
      </c>
      <c r="BJ390" t="s">
        <v>4564</v>
      </c>
      <c r="BK390" t="s">
        <v>4565</v>
      </c>
      <c r="BL390" t="s">
        <v>805</v>
      </c>
      <c r="BM390" s="22">
        <v>1.1942900000000001</v>
      </c>
      <c r="BN390" t="s">
        <v>6980</v>
      </c>
      <c r="BO390" s="22" t="s">
        <v>6783</v>
      </c>
      <c r="BP390" s="22">
        <v>0.97037615079999995</v>
      </c>
      <c r="BQ390" s="22">
        <v>8120430</v>
      </c>
      <c r="BR390" s="22">
        <v>6597955</v>
      </c>
    </row>
    <row r="391" spans="61:70" x14ac:dyDescent="0.25">
      <c r="BI391" t="s">
        <v>5259</v>
      </c>
      <c r="BJ391" t="s">
        <v>5260</v>
      </c>
      <c r="BK391" t="s">
        <v>5261</v>
      </c>
      <c r="BL391" t="s">
        <v>809</v>
      </c>
      <c r="BM391" s="22">
        <v>0.44293900000000003</v>
      </c>
      <c r="BN391" t="s">
        <v>6981</v>
      </c>
      <c r="BO391" s="22" t="s">
        <v>6982</v>
      </c>
      <c r="BP391" s="22">
        <v>0.35989369570000002</v>
      </c>
      <c r="BQ391" s="22">
        <v>1970930</v>
      </c>
      <c r="BR391" s="22">
        <v>1601406</v>
      </c>
    </row>
    <row r="392" spans="61:70" x14ac:dyDescent="0.25">
      <c r="BI392" t="s">
        <v>2458</v>
      </c>
      <c r="BJ392" t="s">
        <v>4929</v>
      </c>
      <c r="BK392" t="s">
        <v>4930</v>
      </c>
      <c r="BL392" t="s">
        <v>814</v>
      </c>
      <c r="BM392" s="22">
        <v>9.7609299999999996E-2</v>
      </c>
      <c r="BN392" t="s">
        <v>6983</v>
      </c>
      <c r="BO392" s="22" t="s">
        <v>6657</v>
      </c>
      <c r="BP392" s="22">
        <v>7.9308825200000002E-2</v>
      </c>
      <c r="BQ392" s="22">
        <v>3129400</v>
      </c>
      <c r="BR392" s="22">
        <v>2542678</v>
      </c>
    </row>
    <row r="393" spans="61:70" x14ac:dyDescent="0.25">
      <c r="BI393" t="s">
        <v>657</v>
      </c>
      <c r="BJ393" t="s">
        <v>658</v>
      </c>
      <c r="BK393" t="s">
        <v>3457</v>
      </c>
      <c r="BL393" t="s">
        <v>818</v>
      </c>
      <c r="BM393" s="22">
        <v>0.10044599999999999</v>
      </c>
      <c r="BN393" t="s">
        <v>6984</v>
      </c>
      <c r="BO393" s="22" t="s">
        <v>6985</v>
      </c>
      <c r="BP393" s="22">
        <v>8.1613680800000005E-2</v>
      </c>
      <c r="BQ393" s="22">
        <v>116059</v>
      </c>
      <c r="BR393" s="22">
        <v>94299</v>
      </c>
    </row>
    <row r="394" spans="61:70" x14ac:dyDescent="0.25">
      <c r="BI394" t="s">
        <v>4535</v>
      </c>
      <c r="BJ394" t="s">
        <v>4536</v>
      </c>
      <c r="BK394" t="s">
        <v>4537</v>
      </c>
      <c r="BL394" t="s">
        <v>822</v>
      </c>
      <c r="BM394" s="22">
        <v>1.3548899999999999</v>
      </c>
      <c r="BN394" t="s">
        <v>6986</v>
      </c>
      <c r="BO394" s="22" t="s">
        <v>6987</v>
      </c>
      <c r="BP394" s="22">
        <v>1.1008657386</v>
      </c>
      <c r="BQ394" s="22">
        <v>177052</v>
      </c>
      <c r="BR394" s="22">
        <v>143857</v>
      </c>
    </row>
    <row r="395" spans="61:70" x14ac:dyDescent="0.25">
      <c r="BI395" t="s">
        <v>5136</v>
      </c>
      <c r="BJ395" t="s">
        <v>5137</v>
      </c>
      <c r="BK395" t="s">
        <v>5138</v>
      </c>
      <c r="BL395" t="s">
        <v>826</v>
      </c>
      <c r="BM395" s="22">
        <v>0.74371600000000004</v>
      </c>
      <c r="BN395" t="s">
        <v>6988</v>
      </c>
      <c r="BO395" s="22" t="s">
        <v>6510</v>
      </c>
      <c r="BP395" s="22">
        <v>0.60427891830000002</v>
      </c>
      <c r="BQ395" s="22">
        <v>231137</v>
      </c>
      <c r="BR395" s="22">
        <v>187802</v>
      </c>
    </row>
    <row r="396" spans="61:70" x14ac:dyDescent="0.25">
      <c r="BI396" t="s">
        <v>5656</v>
      </c>
      <c r="BJ396" t="s">
        <v>5657</v>
      </c>
      <c r="BK396" t="s">
        <v>4487</v>
      </c>
      <c r="BL396" t="s">
        <v>827</v>
      </c>
      <c r="BM396" s="22">
        <v>9.9862700000000002E-3</v>
      </c>
      <c r="BN396" t="s">
        <v>6989</v>
      </c>
      <c r="BO396" s="22" t="s">
        <v>6990</v>
      </c>
      <c r="BP396" s="22">
        <v>8.1139742000000004E-3</v>
      </c>
      <c r="BQ396" s="22">
        <v>3924960</v>
      </c>
      <c r="BR396" s="22">
        <v>3189081</v>
      </c>
    </row>
    <row r="397" spans="61:70" x14ac:dyDescent="0.25">
      <c r="BI397" t="s">
        <v>4338</v>
      </c>
      <c r="BJ397" t="s">
        <v>4339</v>
      </c>
      <c r="BK397" t="s">
        <v>4340</v>
      </c>
      <c r="BL397" t="s">
        <v>831</v>
      </c>
      <c r="BM397" s="22">
        <v>8.7209200000000001E-2</v>
      </c>
      <c r="BN397" t="s">
        <v>6991</v>
      </c>
      <c r="BO397" s="22" t="s">
        <v>6992</v>
      </c>
      <c r="BP397" s="22">
        <v>7.0858608700000006E-2</v>
      </c>
      <c r="BQ397" s="22">
        <v>564835</v>
      </c>
      <c r="BR397" s="22">
        <v>458936</v>
      </c>
    </row>
    <row r="398" spans="61:70" x14ac:dyDescent="0.25">
      <c r="BI398" t="s">
        <v>5062</v>
      </c>
      <c r="BJ398" t="s">
        <v>5063</v>
      </c>
      <c r="BK398" t="s">
        <v>5064</v>
      </c>
      <c r="BL398" t="s">
        <v>835</v>
      </c>
      <c r="BM398" s="22">
        <v>0.26747799999999999</v>
      </c>
      <c r="BN398" t="s">
        <v>6993</v>
      </c>
      <c r="BO398" s="22" t="s">
        <v>6994</v>
      </c>
      <c r="BP398" s="22">
        <v>0.21732935219999999</v>
      </c>
      <c r="BQ398" s="22">
        <v>3388050</v>
      </c>
      <c r="BR398" s="22">
        <v>2752835</v>
      </c>
    </row>
    <row r="399" spans="61:70" x14ac:dyDescent="0.25">
      <c r="BI399" t="s">
        <v>350</v>
      </c>
      <c r="BJ399" t="s">
        <v>351</v>
      </c>
      <c r="BK399" t="s">
        <v>352</v>
      </c>
      <c r="BL399" t="s">
        <v>836</v>
      </c>
      <c r="BM399" s="22">
        <v>16.0716</v>
      </c>
      <c r="BN399" t="s">
        <v>6995</v>
      </c>
      <c r="BO399" s="22" t="s">
        <v>6996</v>
      </c>
      <c r="BP399" s="22">
        <v>13.0583839308</v>
      </c>
      <c r="BQ399" s="22">
        <v>393007</v>
      </c>
      <c r="BR399" s="22">
        <v>319323</v>
      </c>
    </row>
    <row r="400" spans="61:70" x14ac:dyDescent="0.25">
      <c r="BI400" t="s">
        <v>578</v>
      </c>
      <c r="BJ400" t="s">
        <v>579</v>
      </c>
      <c r="BK400" t="s">
        <v>580</v>
      </c>
      <c r="BL400" t="s">
        <v>840</v>
      </c>
      <c r="BM400" s="22">
        <v>2.6177000000000001</v>
      </c>
      <c r="BN400" t="s">
        <v>6997</v>
      </c>
      <c r="BO400" s="22" t="s">
        <v>6998</v>
      </c>
      <c r="BP400" s="22">
        <v>2.1269152801</v>
      </c>
      <c r="BQ400" s="22">
        <v>43608</v>
      </c>
      <c r="BR400" s="22">
        <v>35432</v>
      </c>
    </row>
    <row r="401" spans="61:70" x14ac:dyDescent="0.25">
      <c r="BI401" t="s">
        <v>421</v>
      </c>
      <c r="BJ401" t="s">
        <v>422</v>
      </c>
      <c r="BK401" t="s">
        <v>423</v>
      </c>
      <c r="BL401" t="s">
        <v>843</v>
      </c>
      <c r="BM401" s="22">
        <v>0.40056900000000001</v>
      </c>
      <c r="BN401" t="s">
        <v>6999</v>
      </c>
      <c r="BO401" s="22" t="s">
        <v>7000</v>
      </c>
      <c r="BP401" s="22">
        <v>0.3254675199</v>
      </c>
      <c r="BQ401" s="22">
        <v>1206940</v>
      </c>
      <c r="BR401" s="22">
        <v>980654</v>
      </c>
    </row>
    <row r="402" spans="61:70" x14ac:dyDescent="0.25">
      <c r="BI402" t="s">
        <v>4281</v>
      </c>
      <c r="BJ402" t="s">
        <v>4282</v>
      </c>
      <c r="BK402" t="s">
        <v>4283</v>
      </c>
      <c r="BL402" t="s">
        <v>844</v>
      </c>
      <c r="BM402" s="22">
        <v>2.20445</v>
      </c>
      <c r="BN402" t="s">
        <v>7001</v>
      </c>
      <c r="BO402" s="22" t="s">
        <v>7002</v>
      </c>
      <c r="BP402" s="22">
        <v>1.7911442828999999</v>
      </c>
      <c r="BQ402" s="22">
        <v>415322</v>
      </c>
      <c r="BR402" s="22">
        <v>337455</v>
      </c>
    </row>
    <row r="403" spans="61:70" x14ac:dyDescent="0.25">
      <c r="BI403" t="s">
        <v>1360</v>
      </c>
      <c r="BJ403" t="s">
        <v>5853</v>
      </c>
      <c r="BK403" t="s">
        <v>5854</v>
      </c>
      <c r="BL403" t="s">
        <v>848</v>
      </c>
      <c r="BM403" s="22">
        <v>0.17349700000000001</v>
      </c>
      <c r="BN403" t="s">
        <v>7003</v>
      </c>
      <c r="BO403" s="22" t="s">
        <v>6340</v>
      </c>
      <c r="BP403" s="22">
        <v>0.14096856799999999</v>
      </c>
      <c r="BQ403" s="22">
        <v>2105470</v>
      </c>
      <c r="BR403" s="22">
        <v>1710722</v>
      </c>
    </row>
    <row r="404" spans="61:70" x14ac:dyDescent="0.25">
      <c r="BI404" t="s">
        <v>7004</v>
      </c>
      <c r="BJ404" t="s">
        <v>7005</v>
      </c>
      <c r="BK404" t="s">
        <v>7006</v>
      </c>
      <c r="BL404" t="s">
        <v>849</v>
      </c>
      <c r="BM404" s="22">
        <v>1.6855700000000001E-2</v>
      </c>
      <c r="BN404" t="s">
        <v>7007</v>
      </c>
      <c r="BO404" s="22" t="s">
        <v>7008</v>
      </c>
      <c r="BP404" s="22">
        <v>1.36954754E-2</v>
      </c>
      <c r="BQ404" s="22">
        <v>743385</v>
      </c>
      <c r="BR404" s="22">
        <v>604010</v>
      </c>
    </row>
    <row r="405" spans="61:70" x14ac:dyDescent="0.25">
      <c r="BI405" t="s">
        <v>5389</v>
      </c>
      <c r="BJ405" t="s">
        <v>5390</v>
      </c>
      <c r="BK405" t="s">
        <v>5391</v>
      </c>
      <c r="BL405" t="s">
        <v>853</v>
      </c>
      <c r="BM405" s="22">
        <v>0.10755199999999999</v>
      </c>
      <c r="BN405" t="s">
        <v>7009</v>
      </c>
      <c r="BO405" s="22" t="s">
        <v>7010</v>
      </c>
      <c r="BP405" s="22">
        <v>8.7387398199999994E-2</v>
      </c>
      <c r="BQ405" s="22">
        <v>707295</v>
      </c>
      <c r="BR405" s="22">
        <v>574686</v>
      </c>
    </row>
    <row r="406" spans="61:70" x14ac:dyDescent="0.25">
      <c r="BI406" t="s">
        <v>3434</v>
      </c>
      <c r="BJ406" t="s">
        <v>3435</v>
      </c>
      <c r="BK406" t="s">
        <v>3435</v>
      </c>
      <c r="BL406" t="s">
        <v>857</v>
      </c>
      <c r="BM406" s="22">
        <v>6.3215900000000005E-2</v>
      </c>
      <c r="BN406" t="s">
        <v>7011</v>
      </c>
      <c r="BO406" s="22" t="s">
        <v>7012</v>
      </c>
      <c r="BP406" s="22">
        <v>5.1363740599999999E-2</v>
      </c>
      <c r="BQ406" s="22">
        <v>1041840</v>
      </c>
      <c r="BR406" s="22">
        <v>846509</v>
      </c>
    </row>
    <row r="407" spans="61:70" x14ac:dyDescent="0.25">
      <c r="BI407" t="s">
        <v>978</v>
      </c>
      <c r="BJ407" t="s">
        <v>979</v>
      </c>
      <c r="BK407" t="s">
        <v>980</v>
      </c>
      <c r="BL407" t="s">
        <v>860</v>
      </c>
      <c r="BM407" s="22">
        <v>10.8194</v>
      </c>
      <c r="BN407" t="s">
        <v>7013</v>
      </c>
      <c r="BO407" s="22" t="s">
        <v>7014</v>
      </c>
      <c r="BP407" s="22">
        <v>8.7909031522000003</v>
      </c>
      <c r="BQ407" s="22">
        <v>4268050</v>
      </c>
      <c r="BR407" s="22">
        <v>3467846</v>
      </c>
    </row>
    <row r="408" spans="61:70" x14ac:dyDescent="0.25">
      <c r="BI408" t="s">
        <v>777</v>
      </c>
      <c r="BJ408" t="s">
        <v>778</v>
      </c>
      <c r="BK408" t="s">
        <v>779</v>
      </c>
      <c r="BL408" t="s">
        <v>861</v>
      </c>
      <c r="BM408" s="22">
        <v>16.313700000000001</v>
      </c>
      <c r="BN408" t="s">
        <v>7015</v>
      </c>
      <c r="BO408" s="22" t="s">
        <v>7016</v>
      </c>
      <c r="BP408" s="22">
        <v>13.255093328099999</v>
      </c>
      <c r="BQ408" s="22">
        <v>2866560</v>
      </c>
      <c r="BR408" s="22">
        <v>2329117</v>
      </c>
    </row>
    <row r="409" spans="61:70" x14ac:dyDescent="0.25">
      <c r="BI409" t="s">
        <v>5423</v>
      </c>
      <c r="BJ409" t="s">
        <v>5424</v>
      </c>
      <c r="BK409" t="s">
        <v>5425</v>
      </c>
      <c r="BL409" t="s">
        <v>865</v>
      </c>
      <c r="BM409" s="22">
        <v>9.9321599999999996E-2</v>
      </c>
      <c r="BN409" t="s">
        <v>7017</v>
      </c>
      <c r="BO409" s="22" t="s">
        <v>7018</v>
      </c>
      <c r="BP409" s="22">
        <v>8.0700091200000004E-2</v>
      </c>
      <c r="BQ409" s="22">
        <v>461944</v>
      </c>
      <c r="BR409" s="22">
        <v>375336</v>
      </c>
    </row>
    <row r="410" spans="61:70" x14ac:dyDescent="0.25">
      <c r="BI410" t="s">
        <v>518</v>
      </c>
      <c r="BJ410" t="s">
        <v>519</v>
      </c>
      <c r="BK410" t="s">
        <v>520</v>
      </c>
      <c r="BL410" t="s">
        <v>866</v>
      </c>
      <c r="BM410" s="22">
        <v>0.53661099999999995</v>
      </c>
      <c r="BN410" t="s">
        <v>7019</v>
      </c>
      <c r="BO410" s="22" t="s">
        <v>7020</v>
      </c>
      <c r="BP410" s="22">
        <v>0.43600341339999998</v>
      </c>
      <c r="BQ410" s="22">
        <v>239062</v>
      </c>
      <c r="BR410" s="22">
        <v>194241</v>
      </c>
    </row>
    <row r="411" spans="61:70" x14ac:dyDescent="0.25">
      <c r="BI411" t="s">
        <v>5651</v>
      </c>
      <c r="BJ411" t="s">
        <v>5652</v>
      </c>
      <c r="BK411" t="s">
        <v>5653</v>
      </c>
      <c r="BL411" t="s">
        <v>870</v>
      </c>
      <c r="BM411" s="22">
        <v>0.11189399999999999</v>
      </c>
      <c r="BN411" t="s">
        <v>6456</v>
      </c>
      <c r="BO411" s="22" t="s">
        <v>7021</v>
      </c>
      <c r="BP411" s="22">
        <v>9.0915329599999997E-2</v>
      </c>
      <c r="BQ411" s="22">
        <v>3993140</v>
      </c>
      <c r="BR411" s="22">
        <v>3244478</v>
      </c>
    </row>
    <row r="412" spans="61:70" x14ac:dyDescent="0.25">
      <c r="BI412" t="s">
        <v>3943</v>
      </c>
      <c r="BJ412" t="s">
        <v>3944</v>
      </c>
      <c r="BK412" t="s">
        <v>3945</v>
      </c>
      <c r="BL412" t="s">
        <v>874</v>
      </c>
      <c r="BM412" s="22">
        <v>8.2478200000000002E-2</v>
      </c>
      <c r="BN412" t="s">
        <v>7022</v>
      </c>
      <c r="BO412" s="22" t="s">
        <v>6870</v>
      </c>
      <c r="BP412" s="22">
        <v>6.7014609700000005E-2</v>
      </c>
      <c r="BQ412" s="22">
        <v>1915280</v>
      </c>
      <c r="BR412" s="22">
        <v>1556190</v>
      </c>
    </row>
    <row r="413" spans="61:70" x14ac:dyDescent="0.25">
      <c r="BI413" t="s">
        <v>4228</v>
      </c>
      <c r="BJ413" t="s">
        <v>4229</v>
      </c>
      <c r="BK413" t="s">
        <v>4230</v>
      </c>
      <c r="BL413" t="s">
        <v>878</v>
      </c>
      <c r="BM413" s="22">
        <v>0.797817</v>
      </c>
      <c r="BN413" t="s">
        <v>7023</v>
      </c>
      <c r="BO413" s="22" t="s">
        <v>7024</v>
      </c>
      <c r="BP413" s="22">
        <v>0.64823668410000002</v>
      </c>
      <c r="BQ413" s="22">
        <v>19922000</v>
      </c>
      <c r="BR413" s="22">
        <v>16186884</v>
      </c>
    </row>
    <row r="414" spans="61:70" x14ac:dyDescent="0.25">
      <c r="BI414" t="s">
        <v>390</v>
      </c>
      <c r="BJ414" t="s">
        <v>391</v>
      </c>
      <c r="BK414" t="s">
        <v>392</v>
      </c>
      <c r="BL414" t="s">
        <v>882</v>
      </c>
      <c r="BM414" s="22">
        <v>5.99494E-2</v>
      </c>
      <c r="BN414" t="s">
        <v>7025</v>
      </c>
      <c r="BO414" s="22" t="s">
        <v>7026</v>
      </c>
      <c r="BP414" s="22">
        <v>4.8709666800000002E-2</v>
      </c>
      <c r="BQ414" s="22">
        <v>828794</v>
      </c>
      <c r="BR414" s="22">
        <v>673406</v>
      </c>
    </row>
    <row r="415" spans="61:70" x14ac:dyDescent="0.25">
      <c r="BI415" t="s">
        <v>538</v>
      </c>
      <c r="BJ415" t="s">
        <v>539</v>
      </c>
      <c r="BK415" t="s">
        <v>540</v>
      </c>
      <c r="BL415" t="s">
        <v>886</v>
      </c>
      <c r="BM415" s="22">
        <v>0.110113</v>
      </c>
      <c r="BN415" t="s">
        <v>7027</v>
      </c>
      <c r="BO415" s="22" t="s">
        <v>7028</v>
      </c>
      <c r="BP415" s="22">
        <v>8.9468244000000002E-2</v>
      </c>
      <c r="BQ415" s="22">
        <v>3197990</v>
      </c>
      <c r="BR415" s="22">
        <v>2598408</v>
      </c>
    </row>
    <row r="416" spans="61:70" x14ac:dyDescent="0.25">
      <c r="BI416" t="s">
        <v>5721</v>
      </c>
      <c r="BJ416" t="s">
        <v>5722</v>
      </c>
      <c r="BK416" t="s">
        <v>5723</v>
      </c>
      <c r="BL416" t="s">
        <v>890</v>
      </c>
      <c r="BM416" s="22">
        <v>8.8770100000000005E-2</v>
      </c>
      <c r="BN416" t="s">
        <v>7029</v>
      </c>
      <c r="BO416" s="22" t="s">
        <v>7030</v>
      </c>
      <c r="BP416" s="22">
        <v>7.2126860299999998E-2</v>
      </c>
      <c r="BQ416" s="22">
        <v>95989</v>
      </c>
      <c r="BR416" s="22">
        <v>77992</v>
      </c>
    </row>
    <row r="417" spans="61:70" x14ac:dyDescent="0.25">
      <c r="BI417" t="s">
        <v>4216</v>
      </c>
      <c r="BJ417" t="s">
        <v>4217</v>
      </c>
      <c r="BK417" t="s">
        <v>4218</v>
      </c>
      <c r="BL417" t="s">
        <v>895</v>
      </c>
      <c r="BM417" s="22">
        <v>0.234988</v>
      </c>
      <c r="BN417" t="s">
        <v>7031</v>
      </c>
      <c r="BO417" s="22" t="s">
        <v>7032</v>
      </c>
      <c r="BP417" s="22">
        <v>0.19093080479999999</v>
      </c>
      <c r="BQ417" s="22">
        <v>2413080</v>
      </c>
      <c r="BR417" s="22">
        <v>1960659</v>
      </c>
    </row>
    <row r="418" spans="61:70" x14ac:dyDescent="0.25">
      <c r="BI418" t="s">
        <v>4543</v>
      </c>
      <c r="BJ418" t="s">
        <v>4544</v>
      </c>
      <c r="BK418" t="s">
        <v>4545</v>
      </c>
      <c r="BL418" t="s">
        <v>896</v>
      </c>
      <c r="BM418" s="22">
        <v>0.247285</v>
      </c>
      <c r="BN418" t="s">
        <v>6440</v>
      </c>
      <c r="BO418" s="22" t="s">
        <v>7032</v>
      </c>
      <c r="BP418" s="22">
        <v>0.2009222772</v>
      </c>
      <c r="BQ418" s="22">
        <v>537198</v>
      </c>
      <c r="BR418" s="22">
        <v>436480</v>
      </c>
    </row>
    <row r="419" spans="61:70" x14ac:dyDescent="0.25">
      <c r="BI419" t="s">
        <v>3595</v>
      </c>
      <c r="BJ419" t="s">
        <v>3596</v>
      </c>
      <c r="BK419" t="s">
        <v>3597</v>
      </c>
      <c r="BL419" t="s">
        <v>897</v>
      </c>
      <c r="BM419" s="22">
        <v>0.49297400000000002</v>
      </c>
      <c r="BN419" t="s">
        <v>7033</v>
      </c>
      <c r="BO419" s="22" t="s">
        <v>7034</v>
      </c>
      <c r="BP419" s="22">
        <v>0.40054778369999999</v>
      </c>
      <c r="BQ419" s="22">
        <v>2422050</v>
      </c>
      <c r="BR419" s="22">
        <v>1967947</v>
      </c>
    </row>
    <row r="420" spans="61:70" x14ac:dyDescent="0.25">
      <c r="BI420" t="s">
        <v>457</v>
      </c>
      <c r="BJ420" t="s">
        <v>458</v>
      </c>
      <c r="BK420" t="s">
        <v>459</v>
      </c>
      <c r="BL420" t="s">
        <v>901</v>
      </c>
      <c r="BM420" s="22">
        <v>1.9129499999999999</v>
      </c>
      <c r="BN420" t="s">
        <v>7035</v>
      </c>
      <c r="BO420" s="22" t="s">
        <v>7036</v>
      </c>
      <c r="BP420" s="22">
        <v>1.5542967433999999</v>
      </c>
      <c r="BQ420" s="22">
        <v>61645</v>
      </c>
      <c r="BR420" s="22">
        <v>50087</v>
      </c>
    </row>
    <row r="421" spans="61:70" x14ac:dyDescent="0.25">
      <c r="BI421" t="s">
        <v>3443</v>
      </c>
      <c r="BJ421" t="s">
        <v>7037</v>
      </c>
      <c r="BK421" t="s">
        <v>7038</v>
      </c>
      <c r="BL421" t="s">
        <v>905</v>
      </c>
      <c r="BM421" s="22">
        <v>5.0554799999999997E-2</v>
      </c>
      <c r="BN421" t="s">
        <v>7039</v>
      </c>
      <c r="BO421" s="22" t="s">
        <v>7040</v>
      </c>
      <c r="BP421" s="22">
        <v>4.1076432199999999E-2</v>
      </c>
      <c r="BQ421" s="22">
        <v>544394</v>
      </c>
      <c r="BR421" s="22">
        <v>442327</v>
      </c>
    </row>
    <row r="422" spans="61:70" x14ac:dyDescent="0.25">
      <c r="BI422" t="s">
        <v>6025</v>
      </c>
      <c r="BJ422" t="s">
        <v>6026</v>
      </c>
      <c r="BK422" t="s">
        <v>6027</v>
      </c>
      <c r="BL422" t="s">
        <v>909</v>
      </c>
      <c r="BM422" s="22">
        <v>0.64844100000000005</v>
      </c>
      <c r="BN422" t="s">
        <v>7041</v>
      </c>
      <c r="BO422" s="22" t="s">
        <v>7042</v>
      </c>
      <c r="BP422" s="22">
        <v>0.52686674219999996</v>
      </c>
      <c r="BQ422" s="22">
        <v>15279</v>
      </c>
      <c r="BR422" s="22">
        <v>12414</v>
      </c>
    </row>
    <row r="423" spans="61:70" x14ac:dyDescent="0.25">
      <c r="BI423" t="s">
        <v>3431</v>
      </c>
      <c r="BJ423" t="s">
        <v>3432</v>
      </c>
      <c r="BK423" t="s">
        <v>3433</v>
      </c>
      <c r="BL423" t="s">
        <v>914</v>
      </c>
      <c r="BM423" s="22">
        <v>7.6672699999999996E-2</v>
      </c>
      <c r="BN423" t="s">
        <v>7043</v>
      </c>
      <c r="BO423" s="22" t="s">
        <v>7044</v>
      </c>
      <c r="BP423" s="22">
        <v>6.2297565499999999E-2</v>
      </c>
      <c r="BQ423" s="22">
        <v>1368900</v>
      </c>
      <c r="BR423" s="22">
        <v>1112249</v>
      </c>
    </row>
    <row r="424" spans="61:70" x14ac:dyDescent="0.25">
      <c r="BI424" t="s">
        <v>5750</v>
      </c>
      <c r="BJ424" t="s">
        <v>4918</v>
      </c>
      <c r="BK424" t="s">
        <v>4919</v>
      </c>
      <c r="BL424" t="s">
        <v>915</v>
      </c>
      <c r="BM424" s="22">
        <v>0.21160300000000001</v>
      </c>
      <c r="BN424" t="s">
        <v>7045</v>
      </c>
      <c r="BO424" s="22" t="s">
        <v>7046</v>
      </c>
      <c r="BP424" s="22">
        <v>0.17193018830000001</v>
      </c>
      <c r="BQ424" s="22">
        <v>17557</v>
      </c>
      <c r="BR424" s="22">
        <v>14265</v>
      </c>
    </row>
    <row r="425" spans="61:70" x14ac:dyDescent="0.25">
      <c r="BI425" t="s">
        <v>951</v>
      </c>
      <c r="BJ425" t="s">
        <v>952</v>
      </c>
      <c r="BK425" t="s">
        <v>953</v>
      </c>
      <c r="BL425" t="s">
        <v>919</v>
      </c>
      <c r="BM425" s="22">
        <v>6.0807300000000003E-5</v>
      </c>
      <c r="BN425" t="s">
        <v>6124</v>
      </c>
      <c r="BO425" s="22" t="s">
        <v>7047</v>
      </c>
      <c r="BP425" s="22">
        <v>4.9406700000000003E-5</v>
      </c>
      <c r="BQ425" s="22">
        <v>37532</v>
      </c>
      <c r="BR425" s="22">
        <v>30495</v>
      </c>
    </row>
    <row r="426" spans="61:70" x14ac:dyDescent="0.25">
      <c r="BI426" t="s">
        <v>3864</v>
      </c>
      <c r="BJ426" t="s">
        <v>6093</v>
      </c>
      <c r="BK426" t="s">
        <v>6094</v>
      </c>
      <c r="BL426" t="s">
        <v>923</v>
      </c>
      <c r="BM426" s="22">
        <v>8.7390099999999998E-2</v>
      </c>
      <c r="BN426" t="s">
        <v>7048</v>
      </c>
      <c r="BO426" s="22" t="s">
        <v>7049</v>
      </c>
      <c r="BP426" s="22">
        <v>7.1005592300000003E-2</v>
      </c>
      <c r="BQ426" s="22">
        <v>68508</v>
      </c>
      <c r="BR426" s="22">
        <v>55664</v>
      </c>
    </row>
    <row r="427" spans="61:70" x14ac:dyDescent="0.25">
      <c r="BI427" t="s">
        <v>5051</v>
      </c>
      <c r="BJ427" t="s">
        <v>5052</v>
      </c>
      <c r="BK427" t="s">
        <v>5053</v>
      </c>
      <c r="BL427" t="s">
        <v>927</v>
      </c>
      <c r="BM427" s="22">
        <v>3.8875899999999998E-2</v>
      </c>
      <c r="BN427" t="s">
        <v>7050</v>
      </c>
      <c r="BO427" s="22" t="s">
        <v>7051</v>
      </c>
      <c r="BP427" s="22">
        <v>3.1587174099999997E-2</v>
      </c>
      <c r="BQ427" s="22">
        <v>1488390</v>
      </c>
      <c r="BR427" s="22">
        <v>1209336</v>
      </c>
    </row>
    <row r="428" spans="61:70" x14ac:dyDescent="0.25">
      <c r="BI428" t="s">
        <v>193</v>
      </c>
      <c r="BJ428" t="s">
        <v>194</v>
      </c>
      <c r="BK428" t="s">
        <v>195</v>
      </c>
      <c r="BL428" t="s">
        <v>931</v>
      </c>
      <c r="BM428" s="22">
        <v>0.62966699999999998</v>
      </c>
      <c r="BN428" t="s">
        <v>7052</v>
      </c>
      <c r="BO428" s="22" t="s">
        <v>6413</v>
      </c>
      <c r="BP428" s="22">
        <v>0.51161262320000001</v>
      </c>
      <c r="BQ428" s="22">
        <v>620110</v>
      </c>
      <c r="BR428" s="22">
        <v>503847</v>
      </c>
    </row>
    <row r="429" spans="61:70" x14ac:dyDescent="0.25">
      <c r="BI429" t="s">
        <v>660</v>
      </c>
      <c r="BJ429" t="s">
        <v>661</v>
      </c>
      <c r="BK429" t="s">
        <v>662</v>
      </c>
      <c r="BL429" t="s">
        <v>932</v>
      </c>
      <c r="BM429" s="22">
        <v>162.57400000000001</v>
      </c>
      <c r="BN429" t="s">
        <v>7053</v>
      </c>
      <c r="BO429" s="22" t="s">
        <v>7054</v>
      </c>
      <c r="BP429" s="22">
        <v>132.09348846200001</v>
      </c>
      <c r="BQ429" s="22">
        <v>35652</v>
      </c>
      <c r="BR429" s="22">
        <v>28968</v>
      </c>
    </row>
    <row r="430" spans="61:70" x14ac:dyDescent="0.25">
      <c r="BI430" t="s">
        <v>441</v>
      </c>
      <c r="BJ430" t="s">
        <v>442</v>
      </c>
      <c r="BK430" t="s">
        <v>443</v>
      </c>
      <c r="BL430" t="s">
        <v>936</v>
      </c>
      <c r="BM430" s="22">
        <v>1.2965199999999999</v>
      </c>
      <c r="BN430" t="s">
        <v>7055</v>
      </c>
      <c r="BO430" s="22" t="s">
        <v>6498</v>
      </c>
      <c r="BP430" s="22">
        <v>1.0534393548000001</v>
      </c>
      <c r="BQ430" s="22">
        <v>220653</v>
      </c>
      <c r="BR430" s="22">
        <v>179283</v>
      </c>
    </row>
    <row r="431" spans="61:70" x14ac:dyDescent="0.25">
      <c r="BI431" t="s">
        <v>378</v>
      </c>
      <c r="BJ431" t="s">
        <v>379</v>
      </c>
      <c r="BK431" t="s">
        <v>380</v>
      </c>
      <c r="BL431" t="s">
        <v>940</v>
      </c>
      <c r="BM431" s="22">
        <v>0.196766</v>
      </c>
      <c r="BN431" t="s">
        <v>7056</v>
      </c>
      <c r="BO431" s="22" t="s">
        <v>7057</v>
      </c>
      <c r="BP431" s="22">
        <v>0.159874933</v>
      </c>
      <c r="BQ431" s="22">
        <v>147601</v>
      </c>
      <c r="BR431" s="22">
        <v>119928</v>
      </c>
    </row>
    <row r="432" spans="61:70" x14ac:dyDescent="0.25">
      <c r="BI432" t="s">
        <v>3954</v>
      </c>
      <c r="BJ432" t="s">
        <v>3955</v>
      </c>
      <c r="BK432" t="s">
        <v>3956</v>
      </c>
      <c r="BL432" t="s">
        <v>944</v>
      </c>
      <c r="BM432" s="22">
        <v>0.192158</v>
      </c>
      <c r="BN432" t="s">
        <v>7058</v>
      </c>
      <c r="BO432" s="22" t="s">
        <v>7059</v>
      </c>
      <c r="BP432" s="22">
        <v>0.15613087310000001</v>
      </c>
      <c r="BQ432" s="22">
        <v>4150110</v>
      </c>
      <c r="BR432" s="22">
        <v>3372018</v>
      </c>
    </row>
    <row r="433" spans="61:70" x14ac:dyDescent="0.25">
      <c r="BI433" t="s">
        <v>542</v>
      </c>
      <c r="BJ433" t="s">
        <v>543</v>
      </c>
      <c r="BK433" t="s">
        <v>544</v>
      </c>
      <c r="BL433" t="s">
        <v>946</v>
      </c>
      <c r="BM433" s="22">
        <v>0.172512</v>
      </c>
      <c r="BN433" t="s">
        <v>7060</v>
      </c>
      <c r="BO433" s="22" t="s">
        <v>7061</v>
      </c>
      <c r="BP433" s="22">
        <v>0.1401682427</v>
      </c>
      <c r="BQ433" s="22">
        <v>26124600</v>
      </c>
      <c r="BR433" s="22">
        <v>21226577</v>
      </c>
    </row>
    <row r="434" spans="61:70" x14ac:dyDescent="0.25">
      <c r="BI434" t="s">
        <v>485</v>
      </c>
      <c r="BJ434" t="s">
        <v>486</v>
      </c>
      <c r="BK434" t="s">
        <v>487</v>
      </c>
      <c r="BL434" t="s">
        <v>950</v>
      </c>
      <c r="BM434" s="22">
        <v>1.4038500000000001E-4</v>
      </c>
      <c r="BN434" t="s">
        <v>489</v>
      </c>
      <c r="BO434" s="22" t="s">
        <v>7062</v>
      </c>
      <c r="BP434" s="22">
        <v>1.140646E-4</v>
      </c>
      <c r="BQ434" s="22">
        <v>12844</v>
      </c>
      <c r="BR434" s="22">
        <v>10436</v>
      </c>
    </row>
    <row r="435" spans="61:70" x14ac:dyDescent="0.25">
      <c r="BI435" t="s">
        <v>554</v>
      </c>
      <c r="BJ435" t="s">
        <v>555</v>
      </c>
      <c r="BK435" t="s">
        <v>556</v>
      </c>
      <c r="BL435" t="s">
        <v>954</v>
      </c>
      <c r="BM435" s="22">
        <v>2.62738</v>
      </c>
      <c r="BN435" t="s">
        <v>7063</v>
      </c>
      <c r="BO435" s="22" t="s">
        <v>7064</v>
      </c>
      <c r="BP435" s="22">
        <v>2.1347804059</v>
      </c>
      <c r="BQ435" s="22">
        <v>406109</v>
      </c>
      <c r="BR435" s="22">
        <v>329969</v>
      </c>
    </row>
    <row r="436" spans="61:70" x14ac:dyDescent="0.25">
      <c r="BI436" t="s">
        <v>362</v>
      </c>
      <c r="BJ436" t="s">
        <v>363</v>
      </c>
      <c r="BK436" t="s">
        <v>364</v>
      </c>
      <c r="BL436" t="s">
        <v>958</v>
      </c>
      <c r="BM436" s="22">
        <v>1.8633500000000001</v>
      </c>
      <c r="BN436" t="s">
        <v>7065</v>
      </c>
      <c r="BO436" s="22" t="s">
        <v>6095</v>
      </c>
      <c r="BP436" s="22">
        <v>1.5139960986000001</v>
      </c>
      <c r="BQ436" s="22">
        <v>277824</v>
      </c>
      <c r="BR436" s="22">
        <v>225736</v>
      </c>
    </row>
    <row r="437" spans="61:70" x14ac:dyDescent="0.25">
      <c r="BI437" t="s">
        <v>6020</v>
      </c>
      <c r="BJ437" t="s">
        <v>6021</v>
      </c>
      <c r="BK437" t="s">
        <v>6022</v>
      </c>
      <c r="BL437" t="s">
        <v>962</v>
      </c>
      <c r="BM437" s="22">
        <v>0.165461</v>
      </c>
      <c r="BN437" t="s">
        <v>7066</v>
      </c>
      <c r="BO437" s="22" t="s">
        <v>7067</v>
      </c>
      <c r="BP437" s="22">
        <v>0.13443921349999999</v>
      </c>
      <c r="BQ437" s="22">
        <v>15599200</v>
      </c>
      <c r="BR437" s="22">
        <v>12674553</v>
      </c>
    </row>
    <row r="438" spans="61:70" x14ac:dyDescent="0.25">
      <c r="BI438" t="s">
        <v>798</v>
      </c>
      <c r="BJ438" t="s">
        <v>799</v>
      </c>
      <c r="BK438" t="s">
        <v>798</v>
      </c>
      <c r="BL438" t="s">
        <v>966</v>
      </c>
      <c r="BM438" s="22">
        <v>1.2132200000000001E-3</v>
      </c>
      <c r="BN438" t="s">
        <v>1857</v>
      </c>
      <c r="BO438" s="22" t="s">
        <v>7068</v>
      </c>
      <c r="BP438" s="22">
        <v>9.8575700000000008E-4</v>
      </c>
      <c r="BQ438" s="22">
        <v>50398</v>
      </c>
      <c r="BR438" s="22">
        <v>40949</v>
      </c>
    </row>
    <row r="439" spans="61:70" x14ac:dyDescent="0.25">
      <c r="BI439" t="s">
        <v>5847</v>
      </c>
      <c r="BJ439" t="s">
        <v>5848</v>
      </c>
      <c r="BK439" t="s">
        <v>5849</v>
      </c>
      <c r="BL439" t="s">
        <v>970</v>
      </c>
      <c r="BM439" s="22">
        <v>0.102925</v>
      </c>
      <c r="BN439" t="s">
        <v>7069</v>
      </c>
      <c r="BO439" s="22" t="s">
        <v>6002</v>
      </c>
      <c r="BP439" s="22">
        <v>8.3627900500000005E-2</v>
      </c>
      <c r="BQ439" s="22">
        <v>2478250</v>
      </c>
      <c r="BR439" s="22">
        <v>2013610</v>
      </c>
    </row>
    <row r="440" spans="61:70" x14ac:dyDescent="0.25">
      <c r="BI440" t="s">
        <v>6082</v>
      </c>
      <c r="BJ440" t="s">
        <v>6083</v>
      </c>
      <c r="BK440" t="s">
        <v>6084</v>
      </c>
      <c r="BL440" t="s">
        <v>973</v>
      </c>
      <c r="BM440" s="22">
        <v>1.6336400000000001E-2</v>
      </c>
      <c r="BN440" t="s">
        <v>6049</v>
      </c>
      <c r="BO440" s="22" t="s">
        <v>7070</v>
      </c>
      <c r="BP440" s="22">
        <v>1.32735374E-2</v>
      </c>
      <c r="BQ440" s="22">
        <v>7834</v>
      </c>
      <c r="BR440" s="22">
        <v>6365</v>
      </c>
    </row>
    <row r="441" spans="61:70" x14ac:dyDescent="0.25">
      <c r="BI441" t="s">
        <v>5547</v>
      </c>
      <c r="BJ441" t="s">
        <v>5548</v>
      </c>
      <c r="BK441" t="s">
        <v>5549</v>
      </c>
      <c r="BL441" t="s">
        <v>977</v>
      </c>
      <c r="BM441" s="22">
        <v>0.36460599999999999</v>
      </c>
      <c r="BN441" t="s">
        <v>7071</v>
      </c>
      <c r="BO441" s="22" t="s">
        <v>7072</v>
      </c>
      <c r="BP441" s="22">
        <v>0.2962471149</v>
      </c>
      <c r="BQ441" s="22">
        <v>135218</v>
      </c>
      <c r="BR441" s="22">
        <v>109866</v>
      </c>
    </row>
    <row r="442" spans="61:70" x14ac:dyDescent="0.25">
      <c r="BI442" t="s">
        <v>5663</v>
      </c>
      <c r="BJ442" t="s">
        <v>5664</v>
      </c>
      <c r="BK442" t="s">
        <v>5665</v>
      </c>
      <c r="BL442" t="s">
        <v>981</v>
      </c>
      <c r="BM442" s="22">
        <v>0.40896300000000002</v>
      </c>
      <c r="BN442" t="s">
        <v>7073</v>
      </c>
      <c r="BO442" s="22" t="s">
        <v>7074</v>
      </c>
      <c r="BP442" s="22">
        <v>0.33228775399999999</v>
      </c>
      <c r="BQ442" s="22">
        <v>33227</v>
      </c>
      <c r="BR442" s="22">
        <v>26997</v>
      </c>
    </row>
    <row r="443" spans="61:70" x14ac:dyDescent="0.25">
      <c r="BI443" t="s">
        <v>273</v>
      </c>
      <c r="BJ443" t="s">
        <v>274</v>
      </c>
      <c r="BK443" t="s">
        <v>275</v>
      </c>
      <c r="BL443" t="s">
        <v>985</v>
      </c>
      <c r="BM443" s="22">
        <v>1.9981</v>
      </c>
      <c r="BN443" t="s">
        <v>7075</v>
      </c>
      <c r="BO443" s="22" t="s">
        <v>7076</v>
      </c>
      <c r="BP443" s="22">
        <v>1.6234822253000001</v>
      </c>
      <c r="BQ443" s="22">
        <v>297534</v>
      </c>
      <c r="BR443" s="22">
        <v>241750</v>
      </c>
    </row>
    <row r="444" spans="61:70" x14ac:dyDescent="0.25">
      <c r="BI444" t="s">
        <v>5182</v>
      </c>
      <c r="BJ444" t="s">
        <v>5183</v>
      </c>
      <c r="BK444" t="s">
        <v>5184</v>
      </c>
      <c r="BL444" t="s">
        <v>986</v>
      </c>
      <c r="BM444" s="22">
        <v>0.12263300000000001</v>
      </c>
      <c r="BN444" t="s">
        <v>7077</v>
      </c>
      <c r="BO444" s="22" t="s">
        <v>6518</v>
      </c>
      <c r="BP444" s="22">
        <v>9.9640906700000004E-2</v>
      </c>
      <c r="BQ444" s="22">
        <v>266190</v>
      </c>
      <c r="BR444" s="22">
        <v>216283</v>
      </c>
    </row>
    <row r="445" spans="61:70" x14ac:dyDescent="0.25">
      <c r="BI445" t="s">
        <v>3018</v>
      </c>
      <c r="BJ445" t="s">
        <v>3019</v>
      </c>
      <c r="BK445" t="s">
        <v>3020</v>
      </c>
      <c r="BL445" t="s">
        <v>990</v>
      </c>
      <c r="BM445" s="22">
        <v>3.2606999999999997E-2</v>
      </c>
      <c r="BN445" t="s">
        <v>6033</v>
      </c>
      <c r="BO445" s="22" t="s">
        <v>7078</v>
      </c>
      <c r="BP445" s="22">
        <v>2.6493611399999999E-2</v>
      </c>
      <c r="BQ445" s="22">
        <v>59593</v>
      </c>
      <c r="BR445" s="22">
        <v>48420</v>
      </c>
    </row>
    <row r="446" spans="61:70" x14ac:dyDescent="0.25">
      <c r="BI446" t="s">
        <v>589</v>
      </c>
      <c r="BJ446" t="s">
        <v>590</v>
      </c>
      <c r="BK446" t="s">
        <v>591</v>
      </c>
      <c r="BL446" t="s">
        <v>994</v>
      </c>
      <c r="BM446" s="22">
        <v>4.1631799999999997E-2</v>
      </c>
      <c r="BN446" t="s">
        <v>7079</v>
      </c>
      <c r="BO446" s="22" t="s">
        <v>6713</v>
      </c>
      <c r="BP446" s="22">
        <v>3.38263787E-2</v>
      </c>
      <c r="BQ446" s="22">
        <v>118547</v>
      </c>
      <c r="BR446" s="22">
        <v>96321</v>
      </c>
    </row>
    <row r="447" spans="61:70" x14ac:dyDescent="0.25">
      <c r="BI447" t="s">
        <v>933</v>
      </c>
      <c r="BJ447" t="s">
        <v>934</v>
      </c>
      <c r="BK447" t="s">
        <v>935</v>
      </c>
      <c r="BL447" t="s">
        <v>998</v>
      </c>
      <c r="BM447" s="22">
        <v>0.90930999999999995</v>
      </c>
      <c r="BN447" t="s">
        <v>7080</v>
      </c>
      <c r="BO447" s="22" t="s">
        <v>7081</v>
      </c>
      <c r="BP447" s="22">
        <v>0.73882619599999999</v>
      </c>
      <c r="BQ447" s="22">
        <v>625761</v>
      </c>
      <c r="BR447" s="22">
        <v>508439</v>
      </c>
    </row>
    <row r="448" spans="61:70" x14ac:dyDescent="0.25">
      <c r="BI448" t="s">
        <v>309</v>
      </c>
      <c r="BJ448" t="s">
        <v>310</v>
      </c>
      <c r="BK448" t="s">
        <v>311</v>
      </c>
      <c r="BL448" t="s">
        <v>1002</v>
      </c>
      <c r="BM448" s="22">
        <v>21.933900000000001</v>
      </c>
      <c r="BN448" t="s">
        <v>7082</v>
      </c>
      <c r="BO448" s="22" t="s">
        <v>7083</v>
      </c>
      <c r="BP448" s="22">
        <v>17.8215788907</v>
      </c>
      <c r="BQ448" s="22">
        <v>4578790</v>
      </c>
      <c r="BR448" s="22">
        <v>3720326</v>
      </c>
    </row>
    <row r="449" spans="61:70" x14ac:dyDescent="0.25">
      <c r="BI449" t="s">
        <v>3940</v>
      </c>
      <c r="BJ449" t="s">
        <v>3941</v>
      </c>
      <c r="BK449" t="s">
        <v>3942</v>
      </c>
      <c r="BL449" t="s">
        <v>1006</v>
      </c>
      <c r="BM449" s="22">
        <v>1.70468</v>
      </c>
      <c r="BN449" t="s">
        <v>7084</v>
      </c>
      <c r="BO449" s="22" t="s">
        <v>6771</v>
      </c>
      <c r="BP449" s="22">
        <v>1.3850746608</v>
      </c>
      <c r="BQ449" s="22">
        <v>1866650</v>
      </c>
      <c r="BR449" s="22">
        <v>1516677</v>
      </c>
    </row>
    <row r="450" spans="61:70" x14ac:dyDescent="0.25">
      <c r="BI450" t="s">
        <v>1091</v>
      </c>
      <c r="BJ450" t="s">
        <v>1092</v>
      </c>
      <c r="BK450" t="s">
        <v>1093</v>
      </c>
      <c r="BL450" t="s">
        <v>1010</v>
      </c>
      <c r="BM450" s="22">
        <v>0.110861</v>
      </c>
      <c r="BN450" t="s">
        <v>7085</v>
      </c>
      <c r="BO450" s="22" t="s">
        <v>7086</v>
      </c>
      <c r="BP450" s="22">
        <v>9.0076003700000004E-2</v>
      </c>
      <c r="BQ450" s="22">
        <v>77315</v>
      </c>
      <c r="BR450" s="22">
        <v>62819</v>
      </c>
    </row>
    <row r="451" spans="61:70" x14ac:dyDescent="0.25">
      <c r="BI451" t="s">
        <v>5766</v>
      </c>
      <c r="BJ451" t="s">
        <v>5767</v>
      </c>
      <c r="BK451" t="s">
        <v>5768</v>
      </c>
      <c r="BL451" t="s">
        <v>1014</v>
      </c>
      <c r="BM451" s="22">
        <v>0.52949599999999997</v>
      </c>
      <c r="BN451" t="s">
        <v>7087</v>
      </c>
      <c r="BO451" s="22" t="s">
        <v>7088</v>
      </c>
      <c r="BP451" s="22">
        <v>0.43022238340000002</v>
      </c>
      <c r="BQ451" s="22">
        <v>332418</v>
      </c>
      <c r="BR451" s="22">
        <v>270094</v>
      </c>
    </row>
    <row r="452" spans="61:70" x14ac:dyDescent="0.25">
      <c r="BI452" t="s">
        <v>1408</v>
      </c>
      <c r="BJ452" t="s">
        <v>3378</v>
      </c>
      <c r="BK452" t="s">
        <v>3379</v>
      </c>
      <c r="BL452" t="s">
        <v>1018</v>
      </c>
      <c r="BM452" s="22">
        <v>2.6097600000000001</v>
      </c>
      <c r="BN452" t="s">
        <v>7089</v>
      </c>
      <c r="BO452" s="22" t="s">
        <v>7090</v>
      </c>
      <c r="BP452" s="22">
        <v>2.1204639268999999</v>
      </c>
      <c r="BQ452" s="22">
        <v>204160</v>
      </c>
      <c r="BR452" s="22">
        <v>165883</v>
      </c>
    </row>
    <row r="453" spans="61:70" x14ac:dyDescent="0.25">
      <c r="BI453" t="s">
        <v>679</v>
      </c>
      <c r="BJ453" t="s">
        <v>680</v>
      </c>
      <c r="BK453" t="s">
        <v>681</v>
      </c>
      <c r="BL453" t="s">
        <v>1022</v>
      </c>
      <c r="BM453" s="22">
        <v>1.7593600000000001E-2</v>
      </c>
      <c r="BN453" t="s">
        <v>6197</v>
      </c>
      <c r="BO453" s="22" t="s">
        <v>6464</v>
      </c>
      <c r="BP453" s="22">
        <v>1.42950287E-2</v>
      </c>
      <c r="BQ453" s="22">
        <v>14282</v>
      </c>
      <c r="BR453" s="22">
        <v>11604</v>
      </c>
    </row>
    <row r="454" spans="61:70" x14ac:dyDescent="0.25">
      <c r="BI454" t="s">
        <v>4047</v>
      </c>
      <c r="BJ454" t="s">
        <v>4048</v>
      </c>
      <c r="BK454" t="s">
        <v>4049</v>
      </c>
      <c r="BL454" t="s">
        <v>1026</v>
      </c>
      <c r="BM454" s="22">
        <v>1.57579</v>
      </c>
      <c r="BN454" t="s">
        <v>7091</v>
      </c>
      <c r="BO454" s="22" t="s">
        <v>7092</v>
      </c>
      <c r="BP454" s="22">
        <v>1.2803498603000001</v>
      </c>
      <c r="BQ454" s="22">
        <v>1041480</v>
      </c>
      <c r="BR454" s="22">
        <v>846216</v>
      </c>
    </row>
    <row r="455" spans="61:70" x14ac:dyDescent="0.25">
      <c r="BI455" t="s">
        <v>703</v>
      </c>
      <c r="BJ455" t="s">
        <v>704</v>
      </c>
      <c r="BK455" t="s">
        <v>705</v>
      </c>
      <c r="BL455" t="s">
        <v>1030</v>
      </c>
      <c r="BM455" s="22">
        <v>0.86502000000000001</v>
      </c>
      <c r="BN455" t="s">
        <v>7093</v>
      </c>
      <c r="BO455" s="22" t="s">
        <v>7094</v>
      </c>
      <c r="BP455" s="22">
        <v>0.70283999529999996</v>
      </c>
      <c r="BQ455" s="22">
        <v>1009420</v>
      </c>
      <c r="BR455" s="22">
        <v>820167</v>
      </c>
    </row>
    <row r="456" spans="61:70" x14ac:dyDescent="0.25">
      <c r="BI456" t="s">
        <v>837</v>
      </c>
      <c r="BJ456" t="s">
        <v>838</v>
      </c>
      <c r="BK456" t="s">
        <v>839</v>
      </c>
      <c r="BL456" t="s">
        <v>1034</v>
      </c>
      <c r="BM456" s="22">
        <v>2.5575399999999999</v>
      </c>
      <c r="BN456" t="s">
        <v>7095</v>
      </c>
      <c r="BO456" s="22" t="s">
        <v>7096</v>
      </c>
      <c r="BP456" s="22">
        <v>2.0780344980000001</v>
      </c>
      <c r="BQ456" s="22">
        <v>1772130</v>
      </c>
      <c r="BR456" s="22">
        <v>1439879</v>
      </c>
    </row>
    <row r="457" spans="61:70" x14ac:dyDescent="0.25">
      <c r="BI457" t="s">
        <v>269</v>
      </c>
      <c r="BJ457" t="s">
        <v>270</v>
      </c>
      <c r="BK457" t="s">
        <v>271</v>
      </c>
      <c r="BL457" t="s">
        <v>1035</v>
      </c>
      <c r="BM457" s="22">
        <v>2.4666E-2</v>
      </c>
      <c r="BN457" t="s">
        <v>7097</v>
      </c>
      <c r="BO457" s="22" t="s">
        <v>7098</v>
      </c>
      <c r="BP457" s="22">
        <v>2.00414457E-2</v>
      </c>
      <c r="BQ457" s="22">
        <v>27259</v>
      </c>
      <c r="BR457" s="22">
        <v>22149</v>
      </c>
    </row>
    <row r="458" spans="61:70" x14ac:dyDescent="0.25">
      <c r="BI458" t="s">
        <v>437</v>
      </c>
      <c r="BJ458" t="s">
        <v>438</v>
      </c>
      <c r="BK458" t="s">
        <v>439</v>
      </c>
      <c r="BL458" t="s">
        <v>1039</v>
      </c>
      <c r="BM458" s="22">
        <v>1.58745</v>
      </c>
      <c r="BN458" t="s">
        <v>7099</v>
      </c>
      <c r="BO458" s="22" t="s">
        <v>6837</v>
      </c>
      <c r="BP458" s="22">
        <v>1.2898237618999999</v>
      </c>
      <c r="BQ458" s="22">
        <v>54733</v>
      </c>
      <c r="BR458" s="22">
        <v>44472</v>
      </c>
    </row>
    <row r="459" spans="61:70" x14ac:dyDescent="0.25">
      <c r="BI459" t="s">
        <v>229</v>
      </c>
      <c r="BJ459" t="s">
        <v>230</v>
      </c>
      <c r="BK459" t="s">
        <v>231</v>
      </c>
      <c r="BL459" t="s">
        <v>1043</v>
      </c>
      <c r="BM459" s="22">
        <v>0.26457999999999998</v>
      </c>
      <c r="BN459" t="s">
        <v>7100</v>
      </c>
      <c r="BO459" s="22" t="s">
        <v>7101</v>
      </c>
      <c r="BP459" s="22">
        <v>0.21497468950000001</v>
      </c>
      <c r="BQ459" s="22">
        <v>9175</v>
      </c>
      <c r="BR459" s="22">
        <v>7454</v>
      </c>
    </row>
    <row r="460" spans="61:70" x14ac:dyDescent="0.25">
      <c r="BI460" t="s">
        <v>244</v>
      </c>
      <c r="BJ460" t="s">
        <v>245</v>
      </c>
      <c r="BK460" t="s">
        <v>246</v>
      </c>
      <c r="BL460" t="s">
        <v>1047</v>
      </c>
      <c r="BM460" s="22">
        <v>9.4551800000000005E-2</v>
      </c>
      <c r="BN460" t="s">
        <v>7102</v>
      </c>
      <c r="BO460" s="22" t="s">
        <v>6104</v>
      </c>
      <c r="BP460" s="22">
        <v>7.6824566699999999E-2</v>
      </c>
      <c r="BQ460" s="22">
        <v>33940</v>
      </c>
      <c r="BR460" s="22">
        <v>27576</v>
      </c>
    </row>
    <row r="461" spans="61:70" x14ac:dyDescent="0.25">
      <c r="BI461" t="s">
        <v>405</v>
      </c>
      <c r="BJ461" t="s">
        <v>406</v>
      </c>
      <c r="BK461" t="s">
        <v>407</v>
      </c>
      <c r="BL461" t="s">
        <v>1051</v>
      </c>
      <c r="BM461" s="22">
        <v>0.33723599999999998</v>
      </c>
      <c r="BN461" t="s">
        <v>7103</v>
      </c>
      <c r="BO461" s="22" t="s">
        <v>7104</v>
      </c>
      <c r="BP461" s="22">
        <v>0.27400863409999998</v>
      </c>
      <c r="BQ461" s="22">
        <v>2004100</v>
      </c>
      <c r="BR461" s="22">
        <v>1628357</v>
      </c>
    </row>
    <row r="462" spans="61:70" x14ac:dyDescent="0.25">
      <c r="BI462" t="s">
        <v>370</v>
      </c>
      <c r="BJ462" t="s">
        <v>371</v>
      </c>
      <c r="BK462" t="s">
        <v>372</v>
      </c>
      <c r="BL462" t="s">
        <v>1055</v>
      </c>
      <c r="BM462" s="22">
        <v>0.117296</v>
      </c>
      <c r="BN462" t="s">
        <v>6424</v>
      </c>
      <c r="BO462" s="22" t="s">
        <v>7105</v>
      </c>
      <c r="BP462" s="22">
        <v>9.5304524799999998E-2</v>
      </c>
      <c r="BQ462" s="22">
        <v>111140</v>
      </c>
      <c r="BR462" s="22">
        <v>90303</v>
      </c>
    </row>
    <row r="463" spans="61:70" x14ac:dyDescent="0.25">
      <c r="BI463" t="s">
        <v>1103</v>
      </c>
      <c r="BJ463" t="s">
        <v>1104</v>
      </c>
      <c r="BK463" t="s">
        <v>1105</v>
      </c>
      <c r="BL463" t="s">
        <v>1059</v>
      </c>
      <c r="BM463" s="22">
        <v>0.25650400000000001</v>
      </c>
      <c r="BN463" t="s">
        <v>7106</v>
      </c>
      <c r="BO463" s="22" t="s">
        <v>7107</v>
      </c>
      <c r="BP463" s="22">
        <v>0.20841283460000001</v>
      </c>
      <c r="BQ463" s="22">
        <v>537350</v>
      </c>
      <c r="BR463" s="22">
        <v>436604</v>
      </c>
    </row>
    <row r="464" spans="61:70" x14ac:dyDescent="0.25">
      <c r="BI464" t="s">
        <v>749</v>
      </c>
      <c r="BJ464" t="s">
        <v>750</v>
      </c>
      <c r="BK464" t="s">
        <v>751</v>
      </c>
      <c r="BL464" t="s">
        <v>1063</v>
      </c>
      <c r="BM464" s="22">
        <v>9.4864200000000007</v>
      </c>
      <c r="BN464" t="s">
        <v>7108</v>
      </c>
      <c r="BO464" s="22" t="s">
        <v>7109</v>
      </c>
      <c r="BP464" s="22">
        <v>7.7078395735000003</v>
      </c>
      <c r="BQ464" s="22">
        <v>14999</v>
      </c>
      <c r="BR464" s="22">
        <v>12187</v>
      </c>
    </row>
    <row r="465" spans="61:70" x14ac:dyDescent="0.25">
      <c r="BI465" t="s">
        <v>574</v>
      </c>
      <c r="BJ465" t="s">
        <v>575</v>
      </c>
      <c r="BK465" t="s">
        <v>576</v>
      </c>
      <c r="BL465" t="s">
        <v>1067</v>
      </c>
      <c r="BM465" s="22">
        <v>0.121194</v>
      </c>
      <c r="BN465" t="s">
        <v>7110</v>
      </c>
      <c r="BO465" s="22" t="s">
        <v>7111</v>
      </c>
      <c r="BP465" s="22">
        <v>9.8471700499999995E-2</v>
      </c>
      <c r="BQ465" s="22">
        <v>872098</v>
      </c>
      <c r="BR465" s="22">
        <v>708591</v>
      </c>
    </row>
    <row r="466" spans="61:70" x14ac:dyDescent="0.25">
      <c r="BI466" t="s">
        <v>6100</v>
      </c>
      <c r="BJ466" t="s">
        <v>6101</v>
      </c>
      <c r="BK466" t="s">
        <v>6100</v>
      </c>
      <c r="BL466" t="s">
        <v>1071</v>
      </c>
      <c r="BM466" s="22">
        <v>0.34043600000000002</v>
      </c>
      <c r="BN466" t="s">
        <v>7112</v>
      </c>
      <c r="BO466" s="22" t="s">
        <v>7010</v>
      </c>
      <c r="BP466" s="22">
        <v>0.27660867569999997</v>
      </c>
      <c r="BQ466" s="22">
        <v>532530</v>
      </c>
      <c r="BR466" s="22">
        <v>432688</v>
      </c>
    </row>
    <row r="467" spans="61:70" x14ac:dyDescent="0.25">
      <c r="BI467" t="s">
        <v>3461</v>
      </c>
      <c r="BJ467" t="s">
        <v>3462</v>
      </c>
      <c r="BK467" t="s">
        <v>3463</v>
      </c>
      <c r="BL467" t="s">
        <v>1075</v>
      </c>
      <c r="BM467" s="22">
        <v>2.2440099999999998</v>
      </c>
      <c r="BN467" t="s">
        <v>7113</v>
      </c>
      <c r="BO467" s="22" t="s">
        <v>6485</v>
      </c>
      <c r="BP467" s="22">
        <v>1.8232872971</v>
      </c>
      <c r="BQ467" s="22">
        <v>107638</v>
      </c>
      <c r="BR467" s="22">
        <v>87457</v>
      </c>
    </row>
    <row r="468" spans="61:70" x14ac:dyDescent="0.25">
      <c r="BI468" t="s">
        <v>788</v>
      </c>
      <c r="BJ468" t="s">
        <v>5332</v>
      </c>
      <c r="BK468" t="s">
        <v>5333</v>
      </c>
      <c r="BL468" t="s">
        <v>1079</v>
      </c>
      <c r="BM468" s="22">
        <v>1.0518E-2</v>
      </c>
      <c r="BN468" t="s">
        <v>7114</v>
      </c>
      <c r="BO468" s="22" t="s">
        <v>7115</v>
      </c>
      <c r="BP468" s="22">
        <v>8.5460116999999999E-3</v>
      </c>
      <c r="BQ468" s="22">
        <v>1106310</v>
      </c>
      <c r="BR468" s="22">
        <v>898891</v>
      </c>
    </row>
    <row r="469" spans="61:70" x14ac:dyDescent="0.25">
      <c r="BI469" t="s">
        <v>5313</v>
      </c>
      <c r="BJ469" t="s">
        <v>5314</v>
      </c>
      <c r="BK469" t="s">
        <v>5315</v>
      </c>
      <c r="BL469" t="s">
        <v>1083</v>
      </c>
      <c r="BM469" s="22">
        <v>0.161967</v>
      </c>
      <c r="BN469" t="s">
        <v>7116</v>
      </c>
      <c r="BO469" s="22" t="s">
        <v>7117</v>
      </c>
      <c r="BP469" s="22">
        <v>0.13160029309999999</v>
      </c>
      <c r="BQ469" s="22">
        <v>1576960</v>
      </c>
      <c r="BR469" s="22">
        <v>1281301</v>
      </c>
    </row>
    <row r="470" spans="61:70" x14ac:dyDescent="0.25">
      <c r="BI470" t="s">
        <v>5937</v>
      </c>
      <c r="BJ470" t="s">
        <v>5938</v>
      </c>
      <c r="BK470" t="s">
        <v>5937</v>
      </c>
      <c r="BL470" t="s">
        <v>1087</v>
      </c>
      <c r="BM470" s="22">
        <v>7.2961600000000001E-2</v>
      </c>
      <c r="BN470" t="s">
        <v>7118</v>
      </c>
      <c r="BO470" s="22" t="s">
        <v>7119</v>
      </c>
      <c r="BP470" s="22">
        <v>5.9282248500000002E-2</v>
      </c>
      <c r="BQ470" s="22">
        <v>2345720</v>
      </c>
      <c r="BR470" s="22">
        <v>1905928</v>
      </c>
    </row>
    <row r="471" spans="61:70" x14ac:dyDescent="0.25">
      <c r="BI471" t="s">
        <v>3830</v>
      </c>
      <c r="BJ471" t="s">
        <v>3831</v>
      </c>
      <c r="BK471" t="s">
        <v>3832</v>
      </c>
      <c r="BL471" t="s">
        <v>1090</v>
      </c>
      <c r="BM471" s="22">
        <v>0.111565</v>
      </c>
      <c r="BN471" t="s">
        <v>7120</v>
      </c>
      <c r="BO471" s="22" t="s">
        <v>6158</v>
      </c>
      <c r="BP471" s="22">
        <v>9.0648012799999997E-2</v>
      </c>
      <c r="BQ471" s="22">
        <v>516257</v>
      </c>
      <c r="BR471" s="22">
        <v>419466</v>
      </c>
    </row>
    <row r="472" spans="61:70" x14ac:dyDescent="0.25">
      <c r="BI472" t="s">
        <v>4077</v>
      </c>
      <c r="BJ472" t="s">
        <v>4078</v>
      </c>
      <c r="BK472" t="s">
        <v>4079</v>
      </c>
      <c r="BL472" t="s">
        <v>1094</v>
      </c>
      <c r="BM472" s="22">
        <v>2.2559500000000001E-3</v>
      </c>
      <c r="BN472" t="s">
        <v>6556</v>
      </c>
      <c r="BO472" s="22" t="s">
        <v>7121</v>
      </c>
      <c r="BP472" s="22">
        <v>1.8329887E-3</v>
      </c>
      <c r="BQ472" s="22">
        <v>38699</v>
      </c>
      <c r="BR472" s="22">
        <v>31444</v>
      </c>
    </row>
    <row r="473" spans="61:70" x14ac:dyDescent="0.25">
      <c r="BI473" t="s">
        <v>5541</v>
      </c>
      <c r="BJ473" t="s">
        <v>5542</v>
      </c>
      <c r="BK473" t="s">
        <v>5543</v>
      </c>
      <c r="BL473" t="s">
        <v>1098</v>
      </c>
      <c r="BM473" s="22">
        <v>0.22298000000000001</v>
      </c>
      <c r="BN473" t="s">
        <v>7122</v>
      </c>
      <c r="BO473" s="22" t="s">
        <v>7123</v>
      </c>
      <c r="BP473" s="22">
        <v>0.18117414870000001</v>
      </c>
      <c r="BQ473" s="22">
        <v>24805</v>
      </c>
      <c r="BR473" s="22">
        <v>20154</v>
      </c>
    </row>
    <row r="474" spans="61:70" x14ac:dyDescent="0.25">
      <c r="BI474" t="s">
        <v>2929</v>
      </c>
      <c r="BJ474" t="s">
        <v>2930</v>
      </c>
      <c r="BK474" t="s">
        <v>3483</v>
      </c>
      <c r="BL474" t="s">
        <v>1102</v>
      </c>
      <c r="BM474" s="22">
        <v>0.20912600000000001</v>
      </c>
      <c r="BN474" t="s">
        <v>7124</v>
      </c>
      <c r="BO474" s="22" t="s">
        <v>7125</v>
      </c>
      <c r="BP474" s="22">
        <v>0.1699175936</v>
      </c>
      <c r="BQ474" s="22">
        <v>2510370</v>
      </c>
      <c r="BR474" s="22">
        <v>2039708</v>
      </c>
    </row>
    <row r="475" spans="61:70" x14ac:dyDescent="0.25">
      <c r="BI475" t="s">
        <v>5328</v>
      </c>
      <c r="BJ475" t="s">
        <v>5329</v>
      </c>
      <c r="BK475" t="s">
        <v>5330</v>
      </c>
      <c r="BL475" t="s">
        <v>1106</v>
      </c>
      <c r="BM475" s="22">
        <v>0.60416300000000001</v>
      </c>
      <c r="BN475" t="s">
        <v>7126</v>
      </c>
      <c r="BO475" s="22" t="s">
        <v>7127</v>
      </c>
      <c r="BP475" s="22">
        <v>0.49089029159999997</v>
      </c>
      <c r="BQ475" s="22">
        <v>2337110</v>
      </c>
      <c r="BR475" s="22">
        <v>1898932</v>
      </c>
    </row>
    <row r="476" spans="61:70" x14ac:dyDescent="0.25">
      <c r="BI476" t="s">
        <v>3994</v>
      </c>
      <c r="BJ476" t="s">
        <v>3995</v>
      </c>
      <c r="BK476" t="s">
        <v>3994</v>
      </c>
      <c r="BL476" t="s">
        <v>1108</v>
      </c>
      <c r="BM476" s="22">
        <v>0.364728</v>
      </c>
      <c r="BN476" t="s">
        <v>7128</v>
      </c>
      <c r="BO476" s="22" t="s">
        <v>6567</v>
      </c>
      <c r="BP476" s="22">
        <v>0.2963462415</v>
      </c>
      <c r="BQ476" s="22">
        <v>1815650</v>
      </c>
      <c r="BR476" s="22">
        <v>1475239</v>
      </c>
    </row>
    <row r="477" spans="61:70" x14ac:dyDescent="0.25">
      <c r="BI477" t="s">
        <v>5711</v>
      </c>
      <c r="BJ477" t="s">
        <v>5712</v>
      </c>
      <c r="BK477" t="s">
        <v>5713</v>
      </c>
      <c r="BL477" t="s">
        <v>1109</v>
      </c>
      <c r="BM477" s="22">
        <v>1.17293E-2</v>
      </c>
      <c r="BN477" t="s">
        <v>6194</v>
      </c>
      <c r="BO477" s="22" t="s">
        <v>7129</v>
      </c>
      <c r="BP477" s="22">
        <v>9.5302087000000008E-3</v>
      </c>
      <c r="BQ477" s="22">
        <v>13552600</v>
      </c>
      <c r="BR477" s="22">
        <v>11011664</v>
      </c>
    </row>
    <row r="478" spans="61:70" x14ac:dyDescent="0.25">
      <c r="BI478" t="s">
        <v>5266</v>
      </c>
      <c r="BJ478" t="s">
        <v>5267</v>
      </c>
      <c r="BK478" t="s">
        <v>5268</v>
      </c>
      <c r="BL478" t="s">
        <v>1113</v>
      </c>
      <c r="BM478" s="22">
        <v>0.164549</v>
      </c>
      <c r="BN478" t="s">
        <v>7130</v>
      </c>
      <c r="BO478" s="22" t="s">
        <v>6632</v>
      </c>
      <c r="BP478" s="22">
        <v>0.13369820160000001</v>
      </c>
      <c r="BQ478" s="22">
        <v>343093</v>
      </c>
      <c r="BR478" s="22">
        <v>278768</v>
      </c>
    </row>
    <row r="479" spans="61:70" x14ac:dyDescent="0.25">
      <c r="BI479" t="s">
        <v>806</v>
      </c>
      <c r="BJ479" t="s">
        <v>807</v>
      </c>
      <c r="BK479" t="s">
        <v>808</v>
      </c>
      <c r="BL479" t="s">
        <v>1117</v>
      </c>
      <c r="BM479" s="22">
        <v>9.3079399999999998E-4</v>
      </c>
      <c r="BN479" t="s">
        <v>891</v>
      </c>
      <c r="BO479" s="22" t="s">
        <v>7131</v>
      </c>
      <c r="BP479" s="22">
        <v>7.5628220000000001E-4</v>
      </c>
      <c r="BQ479" s="22">
        <v>61467</v>
      </c>
      <c r="BR479" s="22">
        <v>49942</v>
      </c>
    </row>
    <row r="480" spans="61:70" x14ac:dyDescent="0.25">
      <c r="BI480" t="s">
        <v>4941</v>
      </c>
      <c r="BJ480" t="s">
        <v>4942</v>
      </c>
      <c r="BK480" t="s">
        <v>4943</v>
      </c>
      <c r="BL480" t="s">
        <v>1121</v>
      </c>
      <c r="BM480" s="22">
        <v>6.9516599999999998E-2</v>
      </c>
      <c r="BN480" t="s">
        <v>6209</v>
      </c>
      <c r="BO480" s="22" t="s">
        <v>7132</v>
      </c>
      <c r="BP480" s="22">
        <v>5.6483141200000003E-2</v>
      </c>
      <c r="BQ480" s="22">
        <v>97739</v>
      </c>
      <c r="BR480" s="22">
        <v>79414</v>
      </c>
    </row>
    <row r="481" spans="61:70" x14ac:dyDescent="0.25">
      <c r="BI481" t="s">
        <v>449</v>
      </c>
      <c r="BJ481" t="s">
        <v>450</v>
      </c>
      <c r="BK481" t="s">
        <v>451</v>
      </c>
      <c r="BL481" t="s">
        <v>1126</v>
      </c>
      <c r="BM481" s="22">
        <v>0.43078499999999997</v>
      </c>
      <c r="BN481" t="s">
        <v>6433</v>
      </c>
      <c r="BO481" s="22" t="s">
        <v>7133</v>
      </c>
      <c r="BP481" s="22">
        <v>0.3500184127</v>
      </c>
      <c r="BQ481" s="22">
        <v>106295</v>
      </c>
      <c r="BR481" s="22">
        <v>86366</v>
      </c>
    </row>
    <row r="482" spans="61:70" x14ac:dyDescent="0.25">
      <c r="BI482" t="s">
        <v>4494</v>
      </c>
      <c r="BJ482" t="s">
        <v>4495</v>
      </c>
      <c r="BK482" t="s">
        <v>4496</v>
      </c>
      <c r="BL482" t="s">
        <v>1127</v>
      </c>
      <c r="BM482" s="22">
        <v>0.583372</v>
      </c>
      <c r="BN482" t="s">
        <v>7134</v>
      </c>
      <c r="BO482" s="22" t="s">
        <v>7135</v>
      </c>
      <c r="BP482" s="22">
        <v>0.47399733379999998</v>
      </c>
      <c r="BQ482" s="22">
        <v>13456</v>
      </c>
      <c r="BR482" s="22">
        <v>10933</v>
      </c>
    </row>
    <row r="483" spans="61:70" x14ac:dyDescent="0.25">
      <c r="BI483" t="s">
        <v>5962</v>
      </c>
      <c r="BJ483" t="s">
        <v>5963</v>
      </c>
      <c r="BK483" t="s">
        <v>5964</v>
      </c>
      <c r="BL483" t="s">
        <v>1131</v>
      </c>
      <c r="BM483" s="22">
        <v>3.9387800000000001E-2</v>
      </c>
      <c r="BN483" t="s">
        <v>7136</v>
      </c>
      <c r="BO483" s="22" t="s">
        <v>6544</v>
      </c>
      <c r="BP483" s="22">
        <v>3.20030995E-2</v>
      </c>
      <c r="BQ483" s="22">
        <v>562286</v>
      </c>
      <c r="BR483" s="22">
        <v>456865</v>
      </c>
    </row>
    <row r="484" spans="61:70" x14ac:dyDescent="0.25">
      <c r="BI484" t="s">
        <v>4515</v>
      </c>
      <c r="BJ484" t="s">
        <v>4516</v>
      </c>
      <c r="BK484" t="s">
        <v>4517</v>
      </c>
      <c r="BL484" t="s">
        <v>1135</v>
      </c>
      <c r="BM484" s="22">
        <v>1.74142</v>
      </c>
      <c r="BN484" t="s">
        <v>6809</v>
      </c>
      <c r="BO484" s="22" t="s">
        <v>7137</v>
      </c>
      <c r="BP484" s="22">
        <v>1.4149263885000001</v>
      </c>
      <c r="BQ484" s="22">
        <v>1094260</v>
      </c>
      <c r="BR484" s="22">
        <v>889100</v>
      </c>
    </row>
    <row r="485" spans="61:70" x14ac:dyDescent="0.25">
      <c r="BI485" t="s">
        <v>3444</v>
      </c>
      <c r="BJ485" t="s">
        <v>3445</v>
      </c>
      <c r="BK485" t="s">
        <v>3446</v>
      </c>
      <c r="BL485" t="s">
        <v>1139</v>
      </c>
      <c r="BM485" s="22">
        <v>0.16162199999999999</v>
      </c>
      <c r="BN485" t="s">
        <v>7138</v>
      </c>
      <c r="BO485" s="22" t="s">
        <v>7139</v>
      </c>
      <c r="BP485" s="22">
        <v>0.13131997610000001</v>
      </c>
      <c r="BQ485" s="22">
        <v>55786</v>
      </c>
      <c r="BR485" s="22">
        <v>45327</v>
      </c>
    </row>
    <row r="486" spans="61:70" x14ac:dyDescent="0.25">
      <c r="BI486" t="s">
        <v>514</v>
      </c>
      <c r="BJ486" t="s">
        <v>515</v>
      </c>
      <c r="BK486" t="s">
        <v>516</v>
      </c>
      <c r="BL486" t="s">
        <v>1143</v>
      </c>
      <c r="BM486" s="22">
        <v>0.29894900000000002</v>
      </c>
      <c r="BN486" t="s">
        <v>7140</v>
      </c>
      <c r="BO486" s="22" t="s">
        <v>7141</v>
      </c>
      <c r="BP486" s="22">
        <v>0.24289994879999999</v>
      </c>
      <c r="BQ486" s="22">
        <v>3939740</v>
      </c>
      <c r="BR486" s="22">
        <v>3201090</v>
      </c>
    </row>
    <row r="487" spans="61:70" x14ac:dyDescent="0.25">
      <c r="BI487" t="s">
        <v>3560</v>
      </c>
      <c r="BJ487" t="s">
        <v>6251</v>
      </c>
      <c r="BK487" t="s">
        <v>6252</v>
      </c>
      <c r="BL487" t="s">
        <v>1147</v>
      </c>
      <c r="BM487" s="22">
        <v>5.5458800000000003E-2</v>
      </c>
      <c r="BN487" t="s">
        <v>6563</v>
      </c>
      <c r="BO487" s="22" t="s">
        <v>7142</v>
      </c>
      <c r="BP487" s="22">
        <v>4.5060995999999999E-2</v>
      </c>
      <c r="BQ487" s="22">
        <v>670014</v>
      </c>
      <c r="BR487" s="22">
        <v>544395</v>
      </c>
    </row>
    <row r="488" spans="61:70" x14ac:dyDescent="0.25">
      <c r="BI488" t="s">
        <v>5756</v>
      </c>
      <c r="BJ488" t="s">
        <v>5757</v>
      </c>
      <c r="BK488" t="s">
        <v>5758</v>
      </c>
      <c r="BL488" t="s">
        <v>1151</v>
      </c>
      <c r="BM488" s="22">
        <v>3.7214299999999999E-2</v>
      </c>
      <c r="BN488" t="s">
        <v>6186</v>
      </c>
      <c r="BO488" s="22" t="s">
        <v>6971</v>
      </c>
      <c r="BP488" s="22">
        <v>3.0237102500000002E-2</v>
      </c>
      <c r="BQ488" s="22">
        <v>4879130</v>
      </c>
      <c r="BR488" s="22">
        <v>3964357</v>
      </c>
    </row>
    <row r="489" spans="61:70" x14ac:dyDescent="0.25">
      <c r="BI489" t="s">
        <v>1152</v>
      </c>
      <c r="BJ489" t="s">
        <v>1153</v>
      </c>
      <c r="BK489" t="s">
        <v>1154</v>
      </c>
      <c r="BL489" t="s">
        <v>1155</v>
      </c>
      <c r="BM489" s="22">
        <v>0.67817000000000005</v>
      </c>
      <c r="BN489" t="s">
        <v>7143</v>
      </c>
      <c r="BO489" s="22" t="s">
        <v>7144</v>
      </c>
      <c r="BP489" s="22">
        <v>0.55102194120000003</v>
      </c>
      <c r="BQ489" s="22">
        <v>1123</v>
      </c>
      <c r="BR489" s="22">
        <v>912</v>
      </c>
    </row>
    <row r="490" spans="61:70" x14ac:dyDescent="0.25">
      <c r="BI490" t="s">
        <v>4360</v>
      </c>
      <c r="BJ490" t="s">
        <v>4361</v>
      </c>
      <c r="BK490" t="s">
        <v>4362</v>
      </c>
      <c r="BL490" t="s">
        <v>1157</v>
      </c>
      <c r="BM490" s="22">
        <v>0.34272399999999997</v>
      </c>
      <c r="BN490" t="s">
        <v>7145</v>
      </c>
      <c r="BO490" s="22" t="s">
        <v>7146</v>
      </c>
      <c r="BP490" s="22">
        <v>0.27846770539999999</v>
      </c>
      <c r="BQ490" s="22">
        <v>148364</v>
      </c>
      <c r="BR490" s="22">
        <v>120548</v>
      </c>
    </row>
    <row r="491" spans="61:70" x14ac:dyDescent="0.25">
      <c r="BI491" t="s">
        <v>5023</v>
      </c>
      <c r="BJ491" t="s">
        <v>5024</v>
      </c>
      <c r="BK491" t="s">
        <v>5025</v>
      </c>
      <c r="BL491" t="s">
        <v>1161</v>
      </c>
      <c r="BM491" s="22">
        <v>2.2029700000000001</v>
      </c>
      <c r="BN491" t="s">
        <v>7147</v>
      </c>
      <c r="BO491" s="22" t="s">
        <v>7148</v>
      </c>
      <c r="BP491" s="22">
        <v>1.7899417635999999</v>
      </c>
      <c r="BQ491" s="22">
        <v>15513</v>
      </c>
      <c r="BR491" s="22">
        <v>12605</v>
      </c>
    </row>
    <row r="492" spans="61:70" x14ac:dyDescent="0.25">
      <c r="BI492" t="s">
        <v>3946</v>
      </c>
      <c r="BJ492" t="s">
        <v>5837</v>
      </c>
      <c r="BK492" t="s">
        <v>5334</v>
      </c>
      <c r="BL492" t="s">
        <v>1165</v>
      </c>
      <c r="BM492" s="22">
        <v>1.04051</v>
      </c>
      <c r="BN492" t="s">
        <v>7149</v>
      </c>
      <c r="BO492" s="22" t="s">
        <v>7150</v>
      </c>
      <c r="BP492" s="22">
        <v>0.84542790160000003</v>
      </c>
      <c r="BQ492" s="22">
        <v>1161930</v>
      </c>
      <c r="BR492" s="22">
        <v>944083</v>
      </c>
    </row>
    <row r="493" spans="61:70" x14ac:dyDescent="0.25">
      <c r="BI493" t="s">
        <v>477</v>
      </c>
      <c r="BJ493" t="s">
        <v>478</v>
      </c>
      <c r="BK493" t="s">
        <v>479</v>
      </c>
      <c r="BL493" t="s">
        <v>1169</v>
      </c>
      <c r="BM493" s="22">
        <v>0.237785</v>
      </c>
      <c r="BN493" t="s">
        <v>7151</v>
      </c>
      <c r="BO493" s="22" t="s">
        <v>7152</v>
      </c>
      <c r="BP493" s="22">
        <v>0.1932034037</v>
      </c>
      <c r="BQ493" s="22">
        <v>297255</v>
      </c>
      <c r="BR493" s="22">
        <v>241524</v>
      </c>
    </row>
    <row r="494" spans="61:70" x14ac:dyDescent="0.25">
      <c r="BI494" t="s">
        <v>526</v>
      </c>
      <c r="BJ494" t="s">
        <v>527</v>
      </c>
      <c r="BK494" t="s">
        <v>528</v>
      </c>
      <c r="BL494" t="s">
        <v>1173</v>
      </c>
      <c r="BM494" s="22">
        <v>2.74248</v>
      </c>
      <c r="BN494" t="s">
        <v>7153</v>
      </c>
      <c r="BO494" s="22" t="s">
        <v>7154</v>
      </c>
      <c r="BP494" s="22">
        <v>2.2283006522000002</v>
      </c>
      <c r="BQ494" s="22">
        <v>357956</v>
      </c>
      <c r="BR494" s="22">
        <v>290844</v>
      </c>
    </row>
    <row r="495" spans="61:70" x14ac:dyDescent="0.25">
      <c r="BI495" t="s">
        <v>5270</v>
      </c>
      <c r="BJ495" t="s">
        <v>5271</v>
      </c>
      <c r="BK495" t="s">
        <v>5272</v>
      </c>
      <c r="BL495" t="s">
        <v>1174</v>
      </c>
      <c r="BM495" s="22">
        <v>1.23777E-2</v>
      </c>
      <c r="BN495" t="s">
        <v>6562</v>
      </c>
      <c r="BO495" s="22" t="s">
        <v>7155</v>
      </c>
      <c r="BP495" s="22">
        <v>1.00570422E-2</v>
      </c>
      <c r="BQ495" s="22">
        <v>8661800</v>
      </c>
      <c r="BR495" s="22">
        <v>7037825</v>
      </c>
    </row>
    <row r="496" spans="61:70" x14ac:dyDescent="0.25">
      <c r="BI496" t="s">
        <v>4172</v>
      </c>
      <c r="BJ496" t="s">
        <v>4173</v>
      </c>
      <c r="BK496" t="s">
        <v>4174</v>
      </c>
      <c r="BL496" t="s">
        <v>1178</v>
      </c>
      <c r="BM496" s="22">
        <v>1.8775099999999999E-2</v>
      </c>
      <c r="BN496" t="s">
        <v>5936</v>
      </c>
      <c r="BO496" s="22" t="s">
        <v>7156</v>
      </c>
      <c r="BP496" s="22">
        <v>1.52550128E-2</v>
      </c>
      <c r="BQ496" s="22">
        <v>87683</v>
      </c>
      <c r="BR496" s="22">
        <v>71243</v>
      </c>
    </row>
    <row r="497" spans="61:70" x14ac:dyDescent="0.25">
      <c r="BI497" t="s">
        <v>3604</v>
      </c>
      <c r="BJ497" t="s">
        <v>3605</v>
      </c>
      <c r="BK497" t="s">
        <v>3604</v>
      </c>
      <c r="BL497" t="s">
        <v>1179</v>
      </c>
      <c r="BM497" s="22">
        <v>8.5323200000000002E-2</v>
      </c>
      <c r="BN497" t="s">
        <v>7157</v>
      </c>
      <c r="BO497" s="22" t="s">
        <v>7158</v>
      </c>
      <c r="BP497" s="22">
        <v>6.9326209200000002E-2</v>
      </c>
      <c r="BQ497" s="22">
        <v>1450480</v>
      </c>
      <c r="BR497" s="22">
        <v>1178534</v>
      </c>
    </row>
    <row r="498" spans="61:70" x14ac:dyDescent="0.25">
      <c r="BI498" t="s">
        <v>621</v>
      </c>
      <c r="BJ498" t="s">
        <v>622</v>
      </c>
      <c r="BK498" t="s">
        <v>623</v>
      </c>
      <c r="BL498" t="s">
        <v>1183</v>
      </c>
      <c r="BM498" s="22">
        <v>0.103518</v>
      </c>
      <c r="BN498" t="s">
        <v>7159</v>
      </c>
      <c r="BO498" s="22" t="s">
        <v>7160</v>
      </c>
      <c r="BP498" s="22">
        <v>8.4109720700000001E-2</v>
      </c>
      <c r="BQ498" s="22">
        <v>169344</v>
      </c>
      <c r="BR498" s="22">
        <v>137594</v>
      </c>
    </row>
    <row r="499" spans="61:70" x14ac:dyDescent="0.25">
      <c r="BI499" t="s">
        <v>1099</v>
      </c>
      <c r="BJ499" t="s">
        <v>1100</v>
      </c>
      <c r="BK499" t="s">
        <v>1101</v>
      </c>
      <c r="BL499" t="s">
        <v>1184</v>
      </c>
      <c r="BM499" s="22">
        <v>0.48057</v>
      </c>
      <c r="BN499" t="s">
        <v>7161</v>
      </c>
      <c r="BO499" s="22" t="s">
        <v>7051</v>
      </c>
      <c r="BP499" s="22">
        <v>0.39046937240000001</v>
      </c>
      <c r="BQ499" s="22">
        <v>19169</v>
      </c>
      <c r="BR499" s="22">
        <v>15575</v>
      </c>
    </row>
    <row r="500" spans="61:70" x14ac:dyDescent="0.25">
      <c r="BI500" t="s">
        <v>5157</v>
      </c>
      <c r="BJ500" t="s">
        <v>5158</v>
      </c>
      <c r="BK500" t="s">
        <v>5159</v>
      </c>
      <c r="BL500" t="s">
        <v>1185</v>
      </c>
      <c r="BM500" s="22">
        <v>1.0025299999999999</v>
      </c>
      <c r="BN500" t="s">
        <v>7162</v>
      </c>
      <c r="BO500" s="22" t="s">
        <v>6413</v>
      </c>
      <c r="BP500" s="22">
        <v>0.81456865789999999</v>
      </c>
      <c r="BQ500" s="22">
        <v>3133770</v>
      </c>
      <c r="BR500" s="22">
        <v>2546229</v>
      </c>
    </row>
    <row r="501" spans="61:70" x14ac:dyDescent="0.25">
      <c r="BI501" t="s">
        <v>4265</v>
      </c>
      <c r="BJ501" t="s">
        <v>4266</v>
      </c>
      <c r="BK501" t="s">
        <v>4267</v>
      </c>
      <c r="BL501" t="s">
        <v>1189</v>
      </c>
      <c r="BM501" s="22">
        <v>3.5799299999999999E-2</v>
      </c>
      <c r="BN501" t="s">
        <v>7163</v>
      </c>
      <c r="BO501" s="22" t="s">
        <v>7164</v>
      </c>
      <c r="BP501" s="22">
        <v>2.9087396599999999E-2</v>
      </c>
      <c r="BQ501" s="22">
        <v>65636</v>
      </c>
      <c r="BR501" s="22">
        <v>53330</v>
      </c>
    </row>
    <row r="502" spans="61:70" x14ac:dyDescent="0.25">
      <c r="BI502" t="s">
        <v>358</v>
      </c>
      <c r="BJ502" t="s">
        <v>359</v>
      </c>
      <c r="BK502" t="s">
        <v>360</v>
      </c>
      <c r="BL502" t="s">
        <v>1193</v>
      </c>
      <c r="BM502" s="22">
        <v>0.23589299999999999</v>
      </c>
      <c r="BN502" t="s">
        <v>7165</v>
      </c>
      <c r="BO502" s="22" t="s">
        <v>7166</v>
      </c>
      <c r="BP502" s="22">
        <v>0.1916661291</v>
      </c>
      <c r="BQ502" s="22">
        <v>150363</v>
      </c>
      <c r="BR502" s="22">
        <v>122172</v>
      </c>
    </row>
    <row r="503" spans="61:70" x14ac:dyDescent="0.25">
      <c r="BI503" t="s">
        <v>3112</v>
      </c>
      <c r="BJ503" t="s">
        <v>4906</v>
      </c>
      <c r="BK503" t="s">
        <v>4907</v>
      </c>
      <c r="BL503" t="s">
        <v>1195</v>
      </c>
      <c r="BM503" s="22">
        <v>0.32284499999999999</v>
      </c>
      <c r="BN503" t="s">
        <v>7167</v>
      </c>
      <c r="BO503" s="22" t="s">
        <v>6725</v>
      </c>
      <c r="BP503" s="22">
        <v>0.26231575950000002</v>
      </c>
      <c r="BQ503" s="22">
        <v>2954590</v>
      </c>
      <c r="BR503" s="22">
        <v>2400643</v>
      </c>
    </row>
    <row r="504" spans="61:70" x14ac:dyDescent="0.25">
      <c r="BI504" t="s">
        <v>1446</v>
      </c>
      <c r="BJ504" t="s">
        <v>1447</v>
      </c>
      <c r="BK504" t="s">
        <v>1448</v>
      </c>
      <c r="BL504" t="s">
        <v>1196</v>
      </c>
      <c r="BM504" s="22">
        <v>1.21299</v>
      </c>
      <c r="BN504" t="s">
        <v>7168</v>
      </c>
      <c r="BO504" s="22" t="s">
        <v>7169</v>
      </c>
      <c r="BP504" s="22">
        <v>0.98557014389999997</v>
      </c>
      <c r="BQ504" s="22">
        <v>33899</v>
      </c>
      <c r="BR504" s="22">
        <v>27543</v>
      </c>
    </row>
    <row r="505" spans="61:70" x14ac:dyDescent="0.25">
      <c r="BI505" t="s">
        <v>5325</v>
      </c>
      <c r="BJ505" t="s">
        <v>5326</v>
      </c>
      <c r="BK505" t="s">
        <v>5327</v>
      </c>
      <c r="BL505" t="s">
        <v>1200</v>
      </c>
      <c r="BM505" s="22">
        <v>0.20418</v>
      </c>
      <c r="BN505" t="s">
        <v>7170</v>
      </c>
      <c r="BO505" s="22" t="s">
        <v>6402</v>
      </c>
      <c r="BP505" s="22">
        <v>0.16589890430000001</v>
      </c>
      <c r="BQ505" s="22">
        <v>65185</v>
      </c>
      <c r="BR505" s="22">
        <v>52964</v>
      </c>
    </row>
    <row r="506" spans="61:70" x14ac:dyDescent="0.25">
      <c r="BI506" t="s">
        <v>5321</v>
      </c>
      <c r="BJ506" t="s">
        <v>5322</v>
      </c>
      <c r="BK506" t="s">
        <v>5323</v>
      </c>
      <c r="BL506" t="s">
        <v>1204</v>
      </c>
      <c r="BM506" s="22">
        <v>0.24615200000000001</v>
      </c>
      <c r="BN506" t="s">
        <v>7171</v>
      </c>
      <c r="BO506" s="22" t="s">
        <v>6895</v>
      </c>
      <c r="BP506" s="22">
        <v>0.2000017</v>
      </c>
      <c r="BQ506" s="22">
        <v>307043</v>
      </c>
      <c r="BR506" s="22">
        <v>249476</v>
      </c>
    </row>
    <row r="507" spans="61:70" x14ac:dyDescent="0.25">
      <c r="BI507" t="s">
        <v>4026</v>
      </c>
      <c r="BJ507" t="s">
        <v>4027</v>
      </c>
      <c r="BK507" t="s">
        <v>4028</v>
      </c>
      <c r="BL507" t="s">
        <v>1208</v>
      </c>
      <c r="BM507" s="22">
        <v>2.1662600000000001E-2</v>
      </c>
      <c r="BN507" t="s">
        <v>7172</v>
      </c>
      <c r="BO507" s="22" t="s">
        <v>7173</v>
      </c>
      <c r="BP507" s="22">
        <v>1.76011441E-2</v>
      </c>
      <c r="BQ507" s="22">
        <v>1409</v>
      </c>
      <c r="BR507" s="22">
        <v>1145</v>
      </c>
    </row>
    <row r="508" spans="61:70" x14ac:dyDescent="0.25">
      <c r="BI508" t="s">
        <v>5406</v>
      </c>
      <c r="BJ508" t="s">
        <v>5407</v>
      </c>
      <c r="BK508" t="s">
        <v>5408</v>
      </c>
      <c r="BL508" t="s">
        <v>1212</v>
      </c>
      <c r="BM508" s="22">
        <v>1.09301E-2</v>
      </c>
      <c r="BN508" t="s">
        <v>7174</v>
      </c>
      <c r="BO508" s="22" t="s">
        <v>7175</v>
      </c>
      <c r="BP508" s="22">
        <v>8.8808483000000008E-3</v>
      </c>
      <c r="BQ508" s="22">
        <v>201842</v>
      </c>
      <c r="BR508" s="22">
        <v>163999</v>
      </c>
    </row>
    <row r="509" spans="61:70" x14ac:dyDescent="0.25">
      <c r="BI509" t="s">
        <v>4225</v>
      </c>
      <c r="BJ509" t="s">
        <v>4226</v>
      </c>
      <c r="BK509" t="s">
        <v>4227</v>
      </c>
      <c r="BL509" t="s">
        <v>1216</v>
      </c>
      <c r="BM509" s="22">
        <v>0.67947299999999999</v>
      </c>
      <c r="BN509" t="s">
        <v>7176</v>
      </c>
      <c r="BO509" s="22" t="s">
        <v>6816</v>
      </c>
      <c r="BP509" s="22">
        <v>0.55208064560000003</v>
      </c>
      <c r="BQ509" s="22">
        <v>920</v>
      </c>
      <c r="BR509" s="22">
        <v>747</v>
      </c>
    </row>
    <row r="510" spans="61:70" x14ac:dyDescent="0.25">
      <c r="BI510" t="s">
        <v>5338</v>
      </c>
      <c r="BJ510" t="s">
        <v>5339</v>
      </c>
      <c r="BK510" t="s">
        <v>5340</v>
      </c>
      <c r="BL510" t="s">
        <v>1220</v>
      </c>
      <c r="BM510" s="22">
        <v>3.5572300000000001E-2</v>
      </c>
      <c r="BN510" t="s">
        <v>7177</v>
      </c>
      <c r="BO510" s="22" t="s">
        <v>7178</v>
      </c>
      <c r="BP510" s="22">
        <v>2.89029562E-2</v>
      </c>
      <c r="BQ510" s="22">
        <v>4722890</v>
      </c>
      <c r="BR510" s="22">
        <v>3837410</v>
      </c>
    </row>
    <row r="511" spans="61:70" x14ac:dyDescent="0.25">
      <c r="BI511" t="s">
        <v>546</v>
      </c>
      <c r="BJ511" t="s">
        <v>547</v>
      </c>
      <c r="BK511" t="s">
        <v>548</v>
      </c>
      <c r="BL511" t="s">
        <v>1224</v>
      </c>
      <c r="BM511" s="22">
        <v>5.2352700000000002E-2</v>
      </c>
      <c r="BN511" t="s">
        <v>7179</v>
      </c>
      <c r="BO511" s="22" t="s">
        <v>7180</v>
      </c>
      <c r="BP511" s="22">
        <v>4.2537249300000003E-2</v>
      </c>
      <c r="BQ511" s="22">
        <v>57581</v>
      </c>
      <c r="BR511" s="22">
        <v>46786</v>
      </c>
    </row>
    <row r="512" spans="61:70" x14ac:dyDescent="0.25">
      <c r="BI512" t="s">
        <v>1107</v>
      </c>
      <c r="BJ512" t="s">
        <v>3458</v>
      </c>
      <c r="BK512" t="s">
        <v>3459</v>
      </c>
      <c r="BL512" t="s">
        <v>1228</v>
      </c>
      <c r="BM512" s="22">
        <v>0.50154200000000004</v>
      </c>
      <c r="BN512" t="s">
        <v>7181</v>
      </c>
      <c r="BO512" s="22" t="s">
        <v>7182</v>
      </c>
      <c r="BP512" s="22">
        <v>0.407509395</v>
      </c>
      <c r="BQ512" s="22">
        <v>1846210</v>
      </c>
      <c r="BR512" s="22">
        <v>1500070</v>
      </c>
    </row>
    <row r="513" spans="61:70" x14ac:dyDescent="0.25">
      <c r="BI513" t="s">
        <v>4758</v>
      </c>
      <c r="BJ513" t="s">
        <v>4759</v>
      </c>
      <c r="BK513" t="s">
        <v>4760</v>
      </c>
      <c r="BL513" t="s">
        <v>1232</v>
      </c>
      <c r="BM513" s="22">
        <v>0.32058999999999999</v>
      </c>
      <c r="BN513" t="s">
        <v>7183</v>
      </c>
      <c r="BO513" s="22" t="s">
        <v>7184</v>
      </c>
      <c r="BP513" s="22">
        <v>0.26048354270000001</v>
      </c>
      <c r="BQ513" s="22">
        <v>167658</v>
      </c>
      <c r="BR513" s="22">
        <v>136224</v>
      </c>
    </row>
    <row r="514" spans="61:70" x14ac:dyDescent="0.25">
      <c r="BI514" t="s">
        <v>769</v>
      </c>
      <c r="BJ514" t="s">
        <v>770</v>
      </c>
      <c r="BK514" t="s">
        <v>771</v>
      </c>
      <c r="BL514" t="s">
        <v>1236</v>
      </c>
      <c r="BM514" s="22">
        <v>1.05067</v>
      </c>
      <c r="BN514" t="s">
        <v>7185</v>
      </c>
      <c r="BO514" s="22" t="s">
        <v>7186</v>
      </c>
      <c r="BP514" s="22">
        <v>0.85368303369999998</v>
      </c>
      <c r="BQ514" s="22">
        <v>107552</v>
      </c>
      <c r="BR514" s="22">
        <v>87387</v>
      </c>
    </row>
    <row r="515" spans="61:70" x14ac:dyDescent="0.25">
      <c r="BI515" t="s">
        <v>3867</v>
      </c>
      <c r="BJ515" t="s">
        <v>3868</v>
      </c>
      <c r="BK515" t="s">
        <v>3869</v>
      </c>
      <c r="BL515" t="s">
        <v>1240</v>
      </c>
      <c r="BM515" s="22">
        <v>0.97618400000000005</v>
      </c>
      <c r="BN515" t="s">
        <v>7187</v>
      </c>
      <c r="BO515" s="22" t="s">
        <v>7188</v>
      </c>
      <c r="BP515" s="22">
        <v>0.79316219040000002</v>
      </c>
      <c r="BQ515" s="22">
        <v>657556</v>
      </c>
      <c r="BR515" s="22">
        <v>534273</v>
      </c>
    </row>
    <row r="516" spans="61:70" x14ac:dyDescent="0.25">
      <c r="BI516" t="s">
        <v>1660</v>
      </c>
      <c r="BJ516" t="s">
        <v>5235</v>
      </c>
      <c r="BK516" t="s">
        <v>5331</v>
      </c>
      <c r="BL516" t="s">
        <v>1244</v>
      </c>
      <c r="BM516" s="22">
        <v>6.3624E-2</v>
      </c>
      <c r="BN516" t="s">
        <v>6032</v>
      </c>
      <c r="BO516" s="22" t="s">
        <v>7189</v>
      </c>
      <c r="BP516" s="22">
        <v>5.1695327100000001E-2</v>
      </c>
      <c r="BQ516" s="22">
        <v>658346</v>
      </c>
      <c r="BR516" s="22">
        <v>534915</v>
      </c>
    </row>
    <row r="517" spans="61:70" x14ac:dyDescent="0.25">
      <c r="BI517" t="s">
        <v>62</v>
      </c>
      <c r="BJ517" t="s">
        <v>63</v>
      </c>
      <c r="BK517" t="s">
        <v>64</v>
      </c>
      <c r="BL517" t="s">
        <v>1248</v>
      </c>
      <c r="BM517" s="22">
        <v>2.0466199999999999</v>
      </c>
      <c r="BN517" t="s">
        <v>7190</v>
      </c>
      <c r="BO517" s="22" t="s">
        <v>7191</v>
      </c>
      <c r="BP517" s="22">
        <v>1.6629053561</v>
      </c>
      <c r="BQ517" s="22">
        <v>21240</v>
      </c>
      <c r="BR517" s="22">
        <v>17258</v>
      </c>
    </row>
    <row r="518" spans="61:70" x14ac:dyDescent="0.25">
      <c r="BI518" t="s">
        <v>4732</v>
      </c>
      <c r="BJ518" t="s">
        <v>4733</v>
      </c>
      <c r="BK518" t="s">
        <v>4732</v>
      </c>
      <c r="BL518" t="s">
        <v>1252</v>
      </c>
      <c r="BM518" s="22">
        <v>0.62335700000000005</v>
      </c>
      <c r="BN518" t="s">
        <v>7192</v>
      </c>
      <c r="BO518" s="22" t="s">
        <v>7193</v>
      </c>
      <c r="BP518" s="22">
        <v>0.50648566610000001</v>
      </c>
      <c r="BQ518" s="22">
        <v>99496</v>
      </c>
      <c r="BR518" s="22">
        <v>80842</v>
      </c>
    </row>
    <row r="519" spans="61:70" x14ac:dyDescent="0.25">
      <c r="BI519" t="s">
        <v>5759</v>
      </c>
      <c r="BJ519" t="s">
        <v>5661</v>
      </c>
      <c r="BK519" t="s">
        <v>5662</v>
      </c>
      <c r="BL519" t="s">
        <v>1256</v>
      </c>
      <c r="BM519" s="22">
        <v>3.5577999999999999E-3</v>
      </c>
      <c r="BN519" t="s">
        <v>7194</v>
      </c>
      <c r="BO519" s="22" t="s">
        <v>7195</v>
      </c>
      <c r="BP519" s="22">
        <v>2.8907588000000001E-3</v>
      </c>
      <c r="BQ519" s="22">
        <v>104149</v>
      </c>
      <c r="BR519" s="22">
        <v>84622</v>
      </c>
    </row>
    <row r="520" spans="61:70" x14ac:dyDescent="0.25">
      <c r="BI520" t="s">
        <v>4783</v>
      </c>
      <c r="BJ520" t="s">
        <v>4784</v>
      </c>
      <c r="BK520" t="s">
        <v>4785</v>
      </c>
      <c r="BL520" t="s">
        <v>1257</v>
      </c>
      <c r="BM520" s="22">
        <v>3.2041E-2</v>
      </c>
      <c r="BN520" t="s">
        <v>7196</v>
      </c>
      <c r="BO520" s="22" t="s">
        <v>7197</v>
      </c>
      <c r="BP520" s="22">
        <v>2.6033728999999999E-2</v>
      </c>
      <c r="BQ520" s="22">
        <v>634007</v>
      </c>
      <c r="BR520" s="22">
        <v>515139</v>
      </c>
    </row>
    <row r="521" spans="61:70" x14ac:dyDescent="0.25">
      <c r="BI521" t="s">
        <v>570</v>
      </c>
      <c r="BJ521" t="s">
        <v>571</v>
      </c>
      <c r="BK521" t="s">
        <v>572</v>
      </c>
      <c r="BL521" t="s">
        <v>1261</v>
      </c>
      <c r="BM521" s="22">
        <v>5.3661799999999999</v>
      </c>
      <c r="BN521" t="s">
        <v>7198</v>
      </c>
      <c r="BO521" s="22" t="s">
        <v>7199</v>
      </c>
      <c r="BP521" s="22">
        <v>4.3600910102999997</v>
      </c>
      <c r="BQ521" s="22">
        <v>621830</v>
      </c>
      <c r="BR521" s="22">
        <v>505245</v>
      </c>
    </row>
    <row r="522" spans="61:70" x14ac:dyDescent="0.25">
      <c r="BI522" t="s">
        <v>345</v>
      </c>
      <c r="BJ522" t="s">
        <v>346</v>
      </c>
      <c r="BK522" t="s">
        <v>347</v>
      </c>
      <c r="BL522" t="s">
        <v>1265</v>
      </c>
      <c r="BM522" s="22">
        <v>32.962800000000001</v>
      </c>
      <c r="BN522" t="s">
        <v>7200</v>
      </c>
      <c r="BO522" s="22" t="s">
        <v>7201</v>
      </c>
      <c r="BP522" s="22">
        <v>26.782703516400002</v>
      </c>
      <c r="BQ522" s="22">
        <v>99908</v>
      </c>
      <c r="BR522" s="22">
        <v>81176</v>
      </c>
    </row>
    <row r="523" spans="61:70" x14ac:dyDescent="0.25">
      <c r="BI523" t="s">
        <v>4348</v>
      </c>
      <c r="BJ523" t="s">
        <v>4349</v>
      </c>
      <c r="BK523" t="s">
        <v>6103</v>
      </c>
      <c r="BL523" t="s">
        <v>1266</v>
      </c>
      <c r="BM523" s="22">
        <v>0.23730499999999999</v>
      </c>
      <c r="BN523" t="s">
        <v>7202</v>
      </c>
      <c r="BO523" s="22" t="s">
        <v>6106</v>
      </c>
      <c r="BP523" s="22">
        <v>0.19281339750000001</v>
      </c>
      <c r="BQ523" s="22">
        <v>152883</v>
      </c>
      <c r="BR523" s="22">
        <v>124219</v>
      </c>
    </row>
    <row r="524" spans="61:70" x14ac:dyDescent="0.25">
      <c r="BI524" t="s">
        <v>5686</v>
      </c>
      <c r="BJ524" t="s">
        <v>5687</v>
      </c>
      <c r="BK524" t="s">
        <v>5688</v>
      </c>
      <c r="BL524" t="s">
        <v>1270</v>
      </c>
      <c r="BM524" s="22">
        <v>1.0537300000000001</v>
      </c>
      <c r="BN524" t="s">
        <v>7203</v>
      </c>
      <c r="BO524" s="22" t="s">
        <v>7204</v>
      </c>
      <c r="BP524" s="22">
        <v>0.85616932349999997</v>
      </c>
      <c r="BQ524" s="22">
        <v>94362</v>
      </c>
      <c r="BR524" s="22">
        <v>76670</v>
      </c>
    </row>
    <row r="525" spans="61:70" x14ac:dyDescent="0.25">
      <c r="BI525" t="s">
        <v>189</v>
      </c>
      <c r="BJ525" t="s">
        <v>190</v>
      </c>
      <c r="BK525" t="s">
        <v>191</v>
      </c>
      <c r="BL525" t="s">
        <v>1274</v>
      </c>
      <c r="BM525" s="22">
        <v>0.215252</v>
      </c>
      <c r="BN525" t="s">
        <v>7205</v>
      </c>
      <c r="BO525" s="22" t="s">
        <v>7206</v>
      </c>
      <c r="BP525" s="22">
        <v>0.17489504829999999</v>
      </c>
      <c r="BQ525" s="22">
        <v>3400980</v>
      </c>
      <c r="BR525" s="22">
        <v>2763340</v>
      </c>
    </row>
    <row r="526" spans="61:70" x14ac:dyDescent="0.25">
      <c r="BI526" t="s">
        <v>1148</v>
      </c>
      <c r="BJ526" t="s">
        <v>1149</v>
      </c>
      <c r="BK526" t="s">
        <v>1150</v>
      </c>
      <c r="BL526" t="s">
        <v>1275</v>
      </c>
      <c r="BM526" s="22">
        <v>7.9395900000000005E-2</v>
      </c>
      <c r="BN526" t="s">
        <v>7207</v>
      </c>
      <c r="BO526" s="22" t="s">
        <v>7208</v>
      </c>
      <c r="BP526" s="22">
        <v>6.4510200899999995E-2</v>
      </c>
      <c r="BQ526" s="22">
        <v>91751</v>
      </c>
      <c r="BR526" s="22">
        <v>74549</v>
      </c>
    </row>
    <row r="527" spans="61:70" x14ac:dyDescent="0.25">
      <c r="BI527" t="s">
        <v>5429</v>
      </c>
      <c r="BJ527" t="s">
        <v>5430</v>
      </c>
      <c r="BK527" t="s">
        <v>5431</v>
      </c>
      <c r="BL527" t="s">
        <v>1279</v>
      </c>
      <c r="BM527" s="22">
        <v>9.0667200000000003E-2</v>
      </c>
      <c r="BN527" t="s">
        <v>6466</v>
      </c>
      <c r="BO527" s="22" t="s">
        <v>7209</v>
      </c>
      <c r="BP527" s="22">
        <v>7.3668278700000006E-2</v>
      </c>
      <c r="BQ527" s="22">
        <v>9990</v>
      </c>
      <c r="BR527" s="22">
        <v>8117</v>
      </c>
    </row>
    <row r="528" spans="61:70" x14ac:dyDescent="0.25">
      <c r="BI528" t="s">
        <v>691</v>
      </c>
      <c r="BJ528" t="s">
        <v>692</v>
      </c>
      <c r="BK528" t="s">
        <v>693</v>
      </c>
      <c r="BL528" t="s">
        <v>1283</v>
      </c>
      <c r="BM528" s="22">
        <v>1.82016</v>
      </c>
      <c r="BN528" t="s">
        <v>7210</v>
      </c>
      <c r="BO528" s="22" t="s">
        <v>7211</v>
      </c>
      <c r="BP528" s="22">
        <v>1.4789036621</v>
      </c>
      <c r="BQ528" s="22">
        <v>31656</v>
      </c>
      <c r="BR528" s="22">
        <v>25721</v>
      </c>
    </row>
    <row r="529" spans="61:70" x14ac:dyDescent="0.25">
      <c r="BI529" t="s">
        <v>5786</v>
      </c>
      <c r="BJ529" t="s">
        <v>5787</v>
      </c>
      <c r="BK529" t="s">
        <v>5788</v>
      </c>
      <c r="BL529" t="s">
        <v>1287</v>
      </c>
      <c r="BM529" s="22">
        <v>4.1084099999999998E-2</v>
      </c>
      <c r="BN529" t="s">
        <v>6416</v>
      </c>
      <c r="BO529" s="22" t="s">
        <v>7212</v>
      </c>
      <c r="BP529" s="22">
        <v>3.33813653E-2</v>
      </c>
      <c r="BQ529" s="22">
        <v>1124440</v>
      </c>
      <c r="BR529" s="22">
        <v>913622</v>
      </c>
    </row>
    <row r="530" spans="61:70" x14ac:dyDescent="0.25">
      <c r="BI530" t="s">
        <v>3857</v>
      </c>
      <c r="BJ530" t="s">
        <v>3961</v>
      </c>
      <c r="BK530" t="s">
        <v>3871</v>
      </c>
      <c r="BL530" t="s">
        <v>1291</v>
      </c>
      <c r="BM530" s="22">
        <v>0.20984900000000001</v>
      </c>
      <c r="BN530" t="s">
        <v>7213</v>
      </c>
      <c r="BO530" s="22" t="s">
        <v>7008</v>
      </c>
      <c r="BP530" s="22">
        <v>0.17050504050000001</v>
      </c>
      <c r="BQ530" s="22">
        <v>513282</v>
      </c>
      <c r="BR530" s="22">
        <v>417048</v>
      </c>
    </row>
    <row r="531" spans="61:70" x14ac:dyDescent="0.25">
      <c r="BI531" t="s">
        <v>5730</v>
      </c>
      <c r="BJ531" t="s">
        <v>5731</v>
      </c>
      <c r="BK531" t="s">
        <v>5732</v>
      </c>
      <c r="BL531" t="s">
        <v>1295</v>
      </c>
      <c r="BM531" s="22">
        <v>0.71601199999999998</v>
      </c>
      <c r="BN531" t="s">
        <v>7214</v>
      </c>
      <c r="BO531" s="22" t="s">
        <v>6972</v>
      </c>
      <c r="BP531" s="22">
        <v>0.58176905820000002</v>
      </c>
      <c r="BQ531" s="22">
        <v>4001730</v>
      </c>
      <c r="BR531" s="22">
        <v>3251458</v>
      </c>
    </row>
    <row r="532" spans="61:70" x14ac:dyDescent="0.25">
      <c r="BI532" t="s">
        <v>3978</v>
      </c>
      <c r="BJ532" t="s">
        <v>3979</v>
      </c>
      <c r="BK532" t="s">
        <v>3980</v>
      </c>
      <c r="BL532" t="s">
        <v>1297</v>
      </c>
      <c r="BM532" s="22">
        <v>1.0247900000000001</v>
      </c>
      <c r="BN532" t="s">
        <v>7215</v>
      </c>
      <c r="BO532" s="22" t="s">
        <v>6718</v>
      </c>
      <c r="BP532" s="22">
        <v>0.83265519730000004</v>
      </c>
      <c r="BQ532" s="22">
        <v>7426840</v>
      </c>
      <c r="BR532" s="22">
        <v>6034404</v>
      </c>
    </row>
    <row r="533" spans="61:70" x14ac:dyDescent="0.25">
      <c r="BI533" t="s">
        <v>724</v>
      </c>
      <c r="BJ533" t="s">
        <v>725</v>
      </c>
      <c r="BK533" t="s">
        <v>726</v>
      </c>
      <c r="BL533" t="s">
        <v>1301</v>
      </c>
      <c r="BM533" s="22">
        <v>0.41877199999999998</v>
      </c>
      <c r="BN533" t="s">
        <v>7216</v>
      </c>
      <c r="BO533" s="22" t="s">
        <v>7217</v>
      </c>
      <c r="BP533" s="22">
        <v>0.340257694</v>
      </c>
      <c r="BQ533" s="22">
        <v>30897</v>
      </c>
      <c r="BR533" s="22">
        <v>25104</v>
      </c>
    </row>
    <row r="534" spans="61:70" x14ac:dyDescent="0.25">
      <c r="BI534" t="s">
        <v>641</v>
      </c>
      <c r="BJ534" t="s">
        <v>642</v>
      </c>
      <c r="BK534" t="s">
        <v>643</v>
      </c>
      <c r="BL534" t="s">
        <v>1305</v>
      </c>
      <c r="BM534" s="22">
        <v>0.138681</v>
      </c>
      <c r="BN534" t="s">
        <v>7218</v>
      </c>
      <c r="BO534" s="22" t="s">
        <v>7219</v>
      </c>
      <c r="BP534" s="22">
        <v>0.1126801154</v>
      </c>
      <c r="BQ534" s="22">
        <v>165466</v>
      </c>
      <c r="BR534" s="22">
        <v>134443</v>
      </c>
    </row>
    <row r="535" spans="61:70" x14ac:dyDescent="0.25">
      <c r="BI535" t="s">
        <v>683</v>
      </c>
      <c r="BJ535" t="s">
        <v>684</v>
      </c>
      <c r="BK535" t="s">
        <v>685</v>
      </c>
      <c r="BL535" t="s">
        <v>1309</v>
      </c>
      <c r="BM535" s="22">
        <v>0.76600400000000002</v>
      </c>
      <c r="BN535" t="s">
        <v>7220</v>
      </c>
      <c r="BO535" s="22" t="s">
        <v>7221</v>
      </c>
      <c r="BP535" s="22">
        <v>0.62238820809999995</v>
      </c>
      <c r="BQ535" s="22">
        <v>139685</v>
      </c>
      <c r="BR535" s="22">
        <v>113496</v>
      </c>
    </row>
    <row r="536" spans="61:70" x14ac:dyDescent="0.25">
      <c r="BI536" t="s">
        <v>354</v>
      </c>
      <c r="BJ536" t="s">
        <v>355</v>
      </c>
      <c r="BK536" t="s">
        <v>356</v>
      </c>
      <c r="BL536" t="s">
        <v>1313</v>
      </c>
      <c r="BM536" s="22">
        <v>1.9566400000000001E-2</v>
      </c>
      <c r="BN536" t="s">
        <v>7222</v>
      </c>
      <c r="BO536" s="22" t="s">
        <v>7223</v>
      </c>
      <c r="BP536" s="22">
        <v>1.5897954400000001E-2</v>
      </c>
      <c r="BQ536" s="22">
        <v>19132</v>
      </c>
      <c r="BR536" s="22">
        <v>15545</v>
      </c>
    </row>
    <row r="537" spans="61:70" x14ac:dyDescent="0.25">
      <c r="BI537" t="s">
        <v>3957</v>
      </c>
      <c r="BJ537" t="s">
        <v>3958</v>
      </c>
      <c r="BK537" t="s">
        <v>3959</v>
      </c>
      <c r="BL537" t="s">
        <v>1317</v>
      </c>
      <c r="BM537" s="22">
        <v>0.65154900000000004</v>
      </c>
      <c r="BN537" t="s">
        <v>7224</v>
      </c>
      <c r="BO537" s="22" t="s">
        <v>7225</v>
      </c>
      <c r="BP537" s="22">
        <v>0.52939203260000001</v>
      </c>
      <c r="BQ537" s="22">
        <v>15076</v>
      </c>
      <c r="BR537" s="22">
        <v>12250</v>
      </c>
    </row>
    <row r="538" spans="61:70" x14ac:dyDescent="0.25">
      <c r="BI538" t="s">
        <v>4369</v>
      </c>
      <c r="BJ538" t="s">
        <v>4370</v>
      </c>
      <c r="BK538" t="s">
        <v>4369</v>
      </c>
      <c r="BL538" t="s">
        <v>1321</v>
      </c>
      <c r="BM538" s="22">
        <v>30.1021</v>
      </c>
      <c r="BN538" t="s">
        <v>7226</v>
      </c>
      <c r="BO538" s="22" t="s">
        <v>7227</v>
      </c>
      <c r="BP538" s="22">
        <v>24.4583475773</v>
      </c>
      <c r="BQ538" s="22">
        <v>207768</v>
      </c>
      <c r="BR538" s="22">
        <v>168814</v>
      </c>
    </row>
    <row r="539" spans="61:70" x14ac:dyDescent="0.25">
      <c r="BI539" t="s">
        <v>3592</v>
      </c>
      <c r="BJ539" t="s">
        <v>3593</v>
      </c>
      <c r="BK539" t="s">
        <v>3594</v>
      </c>
      <c r="BL539" t="s">
        <v>1325</v>
      </c>
      <c r="BM539" s="22">
        <v>8.7851399999999996E-2</v>
      </c>
      <c r="BN539" t="s">
        <v>7228</v>
      </c>
      <c r="BO539" s="22" t="s">
        <v>7229</v>
      </c>
      <c r="BP539" s="22">
        <v>7.1380404600000003E-2</v>
      </c>
      <c r="BQ539" s="22">
        <v>31102</v>
      </c>
      <c r="BR539" s="22">
        <v>25271</v>
      </c>
    </row>
    <row r="540" spans="61:70" x14ac:dyDescent="0.25">
      <c r="BI540" t="s">
        <v>733</v>
      </c>
      <c r="BJ540" t="s">
        <v>734</v>
      </c>
      <c r="BK540" t="s">
        <v>735</v>
      </c>
      <c r="BL540" t="s">
        <v>1329</v>
      </c>
      <c r="BM540" s="22">
        <v>0.11649</v>
      </c>
      <c r="BN540" t="s">
        <v>7230</v>
      </c>
      <c r="BO540" s="22" t="s">
        <v>6063</v>
      </c>
      <c r="BP540" s="22">
        <v>9.4649639399999999E-2</v>
      </c>
      <c r="BQ540" s="22">
        <v>630247</v>
      </c>
      <c r="BR540" s="22">
        <v>512084</v>
      </c>
    </row>
    <row r="541" spans="61:70" x14ac:dyDescent="0.25">
      <c r="BI541" t="s">
        <v>5262</v>
      </c>
      <c r="BJ541" t="s">
        <v>5263</v>
      </c>
      <c r="BK541" t="s">
        <v>5264</v>
      </c>
      <c r="BL541" t="s">
        <v>1333</v>
      </c>
      <c r="BM541" s="22">
        <v>0.41881699999999999</v>
      </c>
      <c r="BN541" t="s">
        <v>7231</v>
      </c>
      <c r="BO541" s="22" t="s">
        <v>7232</v>
      </c>
      <c r="BP541" s="22">
        <v>0.3402942571</v>
      </c>
      <c r="BQ541" s="22">
        <v>183643</v>
      </c>
      <c r="BR541" s="22">
        <v>149212</v>
      </c>
    </row>
    <row r="542" spans="61:70" x14ac:dyDescent="0.25">
      <c r="BI542" t="s">
        <v>4840</v>
      </c>
      <c r="BJ542" t="s">
        <v>4841</v>
      </c>
      <c r="BK542" t="s">
        <v>4842</v>
      </c>
      <c r="BL542" t="s">
        <v>1337</v>
      </c>
      <c r="BM542" s="22">
        <v>3.2193100000000001</v>
      </c>
      <c r="BN542" t="s">
        <v>7233</v>
      </c>
      <c r="BO542" s="22" t="s">
        <v>7234</v>
      </c>
      <c r="BP542" s="22">
        <v>2.6157312259999999</v>
      </c>
      <c r="BQ542" s="22">
        <v>99170</v>
      </c>
      <c r="BR542" s="22">
        <v>80577</v>
      </c>
    </row>
    <row r="543" spans="61:70" x14ac:dyDescent="0.25">
      <c r="BI543" t="s">
        <v>3454</v>
      </c>
      <c r="BJ543" t="s">
        <v>3963</v>
      </c>
      <c r="BK543" t="s">
        <v>3454</v>
      </c>
      <c r="BL543" t="s">
        <v>1341</v>
      </c>
      <c r="BM543" s="22">
        <v>0.65692899999999999</v>
      </c>
      <c r="BN543" t="s">
        <v>7235</v>
      </c>
      <c r="BO543" s="22" t="s">
        <v>6785</v>
      </c>
      <c r="BP543" s="22">
        <v>0.53376335259999996</v>
      </c>
      <c r="BQ543" s="22">
        <v>679561</v>
      </c>
      <c r="BR543" s="22">
        <v>552152</v>
      </c>
    </row>
    <row r="544" spans="61:70" x14ac:dyDescent="0.25">
      <c r="BI544" t="s">
        <v>6259</v>
      </c>
      <c r="BJ544" t="s">
        <v>6572</v>
      </c>
      <c r="BK544" t="s">
        <v>6573</v>
      </c>
      <c r="BL544" t="s">
        <v>1343</v>
      </c>
      <c r="BM544" s="22">
        <v>3.9727699999999998E-2</v>
      </c>
      <c r="BN544" t="s">
        <v>7236</v>
      </c>
      <c r="BO544" s="22" t="s">
        <v>7237</v>
      </c>
      <c r="BP544" s="22">
        <v>3.22792727E-2</v>
      </c>
      <c r="BQ544" s="22">
        <v>123617</v>
      </c>
      <c r="BR544" s="22">
        <v>100440</v>
      </c>
    </row>
    <row r="545" spans="61:70" x14ac:dyDescent="0.25">
      <c r="BI545" t="s">
        <v>466</v>
      </c>
      <c r="BJ545" t="s">
        <v>467</v>
      </c>
      <c r="BK545" t="s">
        <v>468</v>
      </c>
      <c r="BL545" t="s">
        <v>1347</v>
      </c>
      <c r="BM545" s="22">
        <v>1.37955E-3</v>
      </c>
      <c r="BN545" t="s">
        <v>3386</v>
      </c>
      <c r="BO545" s="22" t="s">
        <v>7238</v>
      </c>
      <c r="BP545" s="22">
        <v>1.1209022999999999E-3</v>
      </c>
      <c r="BQ545" s="22">
        <v>33384</v>
      </c>
      <c r="BR545" s="22">
        <v>27125</v>
      </c>
    </row>
    <row r="546" spans="61:70" x14ac:dyDescent="0.25">
      <c r="BI546" t="s">
        <v>5484</v>
      </c>
      <c r="BJ546" t="s">
        <v>5485</v>
      </c>
      <c r="BK546" t="s">
        <v>5486</v>
      </c>
      <c r="BL546" t="s">
        <v>1351</v>
      </c>
      <c r="BM546" s="22">
        <v>4.5122200000000001E-2</v>
      </c>
      <c r="BN546" t="s">
        <v>7239</v>
      </c>
      <c r="BO546" s="22" t="s">
        <v>6641</v>
      </c>
      <c r="BP546" s="22">
        <v>3.6662374099999999E-2</v>
      </c>
      <c r="BQ546" s="22">
        <v>48163</v>
      </c>
      <c r="BR546" s="22">
        <v>39133</v>
      </c>
    </row>
    <row r="547" spans="61:70" x14ac:dyDescent="0.25">
      <c r="BI547" t="s">
        <v>823</v>
      </c>
      <c r="BJ547" t="s">
        <v>824</v>
      </c>
      <c r="BK547" t="s">
        <v>825</v>
      </c>
      <c r="BL547" t="s">
        <v>1355</v>
      </c>
      <c r="BM547" s="22">
        <v>0.84457599999999999</v>
      </c>
      <c r="BN547" t="s">
        <v>7240</v>
      </c>
      <c r="BO547" s="22" t="s">
        <v>6982</v>
      </c>
      <c r="BP547" s="22">
        <v>0.68622897949999995</v>
      </c>
      <c r="BQ547" s="22">
        <v>161023</v>
      </c>
      <c r="BR547" s="22">
        <v>130833</v>
      </c>
    </row>
    <row r="548" spans="61:70" x14ac:dyDescent="0.25">
      <c r="BI548" t="s">
        <v>773</v>
      </c>
      <c r="BJ548" t="s">
        <v>774</v>
      </c>
      <c r="BK548" t="s">
        <v>775</v>
      </c>
      <c r="BL548" t="s">
        <v>1359</v>
      </c>
      <c r="BM548" s="22">
        <v>1.1304799999999999</v>
      </c>
      <c r="BN548" t="s">
        <v>7241</v>
      </c>
      <c r="BO548" s="22" t="s">
        <v>7242</v>
      </c>
      <c r="BP548" s="22">
        <v>0.91852969620000002</v>
      </c>
      <c r="BQ548" s="22">
        <v>1330580</v>
      </c>
      <c r="BR548" s="22">
        <v>1081114</v>
      </c>
    </row>
    <row r="549" spans="61:70" x14ac:dyDescent="0.25">
      <c r="BI549" t="s">
        <v>502</v>
      </c>
      <c r="BJ549" t="s">
        <v>503</v>
      </c>
      <c r="BK549" t="s">
        <v>504</v>
      </c>
      <c r="BL549" t="s">
        <v>1363</v>
      </c>
      <c r="BM549" s="22">
        <v>0.670072</v>
      </c>
      <c r="BN549" t="s">
        <v>7243</v>
      </c>
      <c r="BO549" s="22" t="s">
        <v>7244</v>
      </c>
      <c r="BP549" s="22">
        <v>0.5444422109</v>
      </c>
      <c r="BQ549" s="22">
        <v>54563</v>
      </c>
      <c r="BR549" s="22">
        <v>44333</v>
      </c>
    </row>
    <row r="550" spans="61:70" x14ac:dyDescent="0.25">
      <c r="BI550" t="s">
        <v>4551</v>
      </c>
      <c r="BJ550" t="s">
        <v>4552</v>
      </c>
      <c r="BK550" t="s">
        <v>4553</v>
      </c>
      <c r="BL550" t="s">
        <v>1367</v>
      </c>
      <c r="BM550" s="22">
        <v>2.1811799999999999</v>
      </c>
      <c r="BN550" t="s">
        <v>7245</v>
      </c>
      <c r="BO550" s="22" t="s">
        <v>6075</v>
      </c>
      <c r="BP550" s="22">
        <v>1.7722371052999999</v>
      </c>
      <c r="BQ550" s="22">
        <v>73370</v>
      </c>
      <c r="BR550" s="22">
        <v>59614</v>
      </c>
    </row>
    <row r="551" spans="61:70" x14ac:dyDescent="0.25">
      <c r="BI551" t="s">
        <v>4767</v>
      </c>
      <c r="BJ551" t="s">
        <v>4768</v>
      </c>
      <c r="BK551" t="s">
        <v>4769</v>
      </c>
      <c r="BL551" t="s">
        <v>1371</v>
      </c>
      <c r="BM551" s="22">
        <v>0.37970500000000001</v>
      </c>
      <c r="BN551" t="s">
        <v>7246</v>
      </c>
      <c r="BO551" s="22" t="s">
        <v>7247</v>
      </c>
      <c r="BP551" s="22">
        <v>0.30851524870000002</v>
      </c>
      <c r="BQ551" s="22">
        <v>1238540</v>
      </c>
      <c r="BR551" s="22">
        <v>1006330</v>
      </c>
    </row>
    <row r="552" spans="61:70" x14ac:dyDescent="0.25">
      <c r="BI552" t="s">
        <v>413</v>
      </c>
      <c r="BJ552" t="s">
        <v>414</v>
      </c>
      <c r="BK552" t="s">
        <v>415</v>
      </c>
      <c r="BL552" t="s">
        <v>1373</v>
      </c>
      <c r="BM552" s="22">
        <v>1.8630800000000001</v>
      </c>
      <c r="BN552" t="s">
        <v>7248</v>
      </c>
      <c r="BO552" s="22" t="s">
        <v>7249</v>
      </c>
      <c r="BP552" s="22">
        <v>1.5137767200000001</v>
      </c>
      <c r="BQ552" s="22">
        <v>335157</v>
      </c>
      <c r="BR552" s="22">
        <v>272319</v>
      </c>
    </row>
    <row r="553" spans="61:70" x14ac:dyDescent="0.25">
      <c r="BI553" t="s">
        <v>562</v>
      </c>
      <c r="BJ553" t="s">
        <v>563</v>
      </c>
      <c r="BK553" t="s">
        <v>564</v>
      </c>
      <c r="BL553" t="s">
        <v>1375</v>
      </c>
      <c r="BM553" s="22">
        <v>0.124539</v>
      </c>
      <c r="BN553" t="s">
        <v>7250</v>
      </c>
      <c r="BO553" s="22" t="s">
        <v>7251</v>
      </c>
      <c r="BP553" s="22">
        <v>0.1011895565</v>
      </c>
      <c r="BQ553" s="22">
        <v>13544</v>
      </c>
      <c r="BR553" s="22">
        <v>11005</v>
      </c>
    </row>
    <row r="554" spans="61:70" x14ac:dyDescent="0.25">
      <c r="BI554" t="s">
        <v>605</v>
      </c>
      <c r="BJ554" t="s">
        <v>606</v>
      </c>
      <c r="BK554" t="s">
        <v>607</v>
      </c>
      <c r="BL554" t="s">
        <v>1379</v>
      </c>
      <c r="BM554" s="22">
        <v>0.20286599999999999</v>
      </c>
      <c r="BN554" t="s">
        <v>7252</v>
      </c>
      <c r="BO554" s="22" t="s">
        <v>7253</v>
      </c>
      <c r="BP554" s="22">
        <v>0.1648312623</v>
      </c>
      <c r="BQ554" s="22">
        <v>690660</v>
      </c>
      <c r="BR554" s="22">
        <v>561170</v>
      </c>
    </row>
    <row r="555" spans="61:70" x14ac:dyDescent="0.25">
      <c r="BI555" t="s">
        <v>5198</v>
      </c>
      <c r="BJ555" t="s">
        <v>5199</v>
      </c>
      <c r="BK555" t="s">
        <v>5200</v>
      </c>
      <c r="BL555" t="s">
        <v>1383</v>
      </c>
      <c r="BM555" s="22">
        <v>0.52095000000000002</v>
      </c>
      <c r="BN555" t="s">
        <v>7254</v>
      </c>
      <c r="BO555" s="22" t="s">
        <v>7255</v>
      </c>
      <c r="BP555" s="22">
        <v>0.42327864739999999</v>
      </c>
      <c r="BQ555" s="22">
        <v>110092</v>
      </c>
      <c r="BR555" s="22">
        <v>89451</v>
      </c>
    </row>
    <row r="556" spans="61:70" x14ac:dyDescent="0.25">
      <c r="BI556" t="s">
        <v>5608</v>
      </c>
      <c r="BJ556" t="s">
        <v>2107</v>
      </c>
      <c r="BK556" t="s">
        <v>2108</v>
      </c>
      <c r="BL556" t="s">
        <v>1387</v>
      </c>
      <c r="BM556" s="22">
        <v>2.3302099999999999E-2</v>
      </c>
      <c r="BN556" t="s">
        <v>7256</v>
      </c>
      <c r="BO556" s="22" t="s">
        <v>7257</v>
      </c>
      <c r="BP556" s="22">
        <v>1.89332592E-2</v>
      </c>
      <c r="BQ556" s="22">
        <v>933</v>
      </c>
      <c r="BR556" s="22">
        <v>758</v>
      </c>
    </row>
    <row r="557" spans="61:70" x14ac:dyDescent="0.25">
      <c r="BI557" t="s">
        <v>4834</v>
      </c>
      <c r="BJ557" t="s">
        <v>4835</v>
      </c>
      <c r="BK557" t="s">
        <v>4836</v>
      </c>
      <c r="BL557" t="s">
        <v>1391</v>
      </c>
      <c r="BM557" s="22">
        <v>1.33009</v>
      </c>
      <c r="BN557" t="s">
        <v>7258</v>
      </c>
      <c r="BO557" s="22" t="s">
        <v>6052</v>
      </c>
      <c r="BP557" s="22">
        <v>1.0807154161999999</v>
      </c>
      <c r="BQ557" s="22">
        <v>7761</v>
      </c>
      <c r="BR557" s="22">
        <v>6306</v>
      </c>
    </row>
    <row r="558" spans="61:70" x14ac:dyDescent="0.25">
      <c r="BI558" t="s">
        <v>2751</v>
      </c>
      <c r="BJ558" t="s">
        <v>2752</v>
      </c>
      <c r="BK558" t="s">
        <v>2753</v>
      </c>
      <c r="BL558" t="s">
        <v>1395</v>
      </c>
      <c r="BM558" s="22">
        <v>0.96563900000000003</v>
      </c>
      <c r="BN558" t="s">
        <v>7259</v>
      </c>
      <c r="BO558" s="22" t="s">
        <v>6476</v>
      </c>
      <c r="BP558" s="22">
        <v>0.78459424079999995</v>
      </c>
      <c r="BQ558" s="22">
        <v>13354</v>
      </c>
      <c r="BR558" s="22">
        <v>10850</v>
      </c>
    </row>
    <row r="559" spans="61:70" x14ac:dyDescent="0.25">
      <c r="BI559" t="s">
        <v>3380</v>
      </c>
      <c r="BJ559" t="s">
        <v>3381</v>
      </c>
      <c r="BK559" t="s">
        <v>3382</v>
      </c>
      <c r="BL559" t="s">
        <v>1399</v>
      </c>
      <c r="BM559" s="22">
        <v>0.201431</v>
      </c>
      <c r="BN559" t="s">
        <v>7260</v>
      </c>
      <c r="BO559" s="22" t="s">
        <v>7261</v>
      </c>
      <c r="BP559" s="22">
        <v>0.16366530609999999</v>
      </c>
      <c r="BQ559" s="22">
        <v>9121</v>
      </c>
      <c r="BR559" s="22">
        <v>7411</v>
      </c>
    </row>
    <row r="560" spans="61:70" x14ac:dyDescent="0.25">
      <c r="BI560" t="s">
        <v>5188</v>
      </c>
      <c r="BJ560" t="s">
        <v>5189</v>
      </c>
      <c r="BK560" t="s">
        <v>5190</v>
      </c>
      <c r="BL560" t="s">
        <v>1403</v>
      </c>
      <c r="BM560" s="22">
        <v>0.38825599999999999</v>
      </c>
      <c r="BN560" t="s">
        <v>7262</v>
      </c>
      <c r="BO560" s="22" t="s">
        <v>6645</v>
      </c>
      <c r="BP560" s="22">
        <v>0.31546304730000002</v>
      </c>
      <c r="BQ560" s="22">
        <v>1332420</v>
      </c>
      <c r="BR560" s="22">
        <v>1082609</v>
      </c>
    </row>
    <row r="561" spans="61:70" x14ac:dyDescent="0.25">
      <c r="BI561" t="s">
        <v>4525</v>
      </c>
      <c r="BJ561" t="s">
        <v>4526</v>
      </c>
      <c r="BK561" t="s">
        <v>4527</v>
      </c>
      <c r="BL561" t="s">
        <v>1407</v>
      </c>
      <c r="BM561" s="22">
        <v>2.9903099999999998E-2</v>
      </c>
      <c r="BN561" t="s">
        <v>6190</v>
      </c>
      <c r="BO561" s="22" t="s">
        <v>6806</v>
      </c>
      <c r="BP561" s="22">
        <v>2.4296657499999999E-2</v>
      </c>
      <c r="BQ561" s="22">
        <v>33798</v>
      </c>
      <c r="BR561" s="22">
        <v>27461</v>
      </c>
    </row>
    <row r="562" spans="61:70" x14ac:dyDescent="0.25">
      <c r="BI562" t="s">
        <v>4794</v>
      </c>
      <c r="BJ562" t="s">
        <v>4744</v>
      </c>
      <c r="BK562" t="s">
        <v>6118</v>
      </c>
      <c r="BL562" t="s">
        <v>1411</v>
      </c>
      <c r="BM562" s="22">
        <v>0.87243999999999999</v>
      </c>
      <c r="BN562" t="s">
        <v>7263</v>
      </c>
      <c r="BO562" s="22" t="s">
        <v>7264</v>
      </c>
      <c r="BP562" s="22">
        <v>0.70886884169999997</v>
      </c>
      <c r="BQ562" s="22">
        <v>48987</v>
      </c>
      <c r="BR562" s="22">
        <v>39803</v>
      </c>
    </row>
    <row r="563" spans="61:70" x14ac:dyDescent="0.25">
      <c r="BI563" t="s">
        <v>811</v>
      </c>
      <c r="BJ563" t="s">
        <v>812</v>
      </c>
      <c r="BK563" t="s">
        <v>813</v>
      </c>
      <c r="BL563" t="s">
        <v>1415</v>
      </c>
      <c r="BM563" s="22">
        <v>0.683639</v>
      </c>
      <c r="BN563" t="s">
        <v>7265</v>
      </c>
      <c r="BO563" s="22" t="s">
        <v>7266</v>
      </c>
      <c r="BP563" s="22">
        <v>0.55546557480000003</v>
      </c>
      <c r="BQ563" s="22">
        <v>74558</v>
      </c>
      <c r="BR563" s="22">
        <v>60579</v>
      </c>
    </row>
    <row r="564" spans="61:70" x14ac:dyDescent="0.25">
      <c r="BI564" t="s">
        <v>4908</v>
      </c>
      <c r="BJ564" t="s">
        <v>4909</v>
      </c>
      <c r="BK564" t="s">
        <v>4910</v>
      </c>
      <c r="BL564" t="s">
        <v>1419</v>
      </c>
      <c r="BM564" s="22">
        <v>0.15947900000000001</v>
      </c>
      <c r="BN564" t="s">
        <v>7267</v>
      </c>
      <c r="BO564" s="22" t="s">
        <v>7268</v>
      </c>
      <c r="BP564" s="22">
        <v>0.12957876069999999</v>
      </c>
      <c r="BQ564" s="22">
        <v>41704</v>
      </c>
      <c r="BR564" s="22">
        <v>33885</v>
      </c>
    </row>
    <row r="565" spans="61:70" x14ac:dyDescent="0.25">
      <c r="BI565" t="s">
        <v>761</v>
      </c>
      <c r="BJ565" t="s">
        <v>762</v>
      </c>
      <c r="BK565" t="s">
        <v>763</v>
      </c>
      <c r="BL565" t="s">
        <v>1421</v>
      </c>
      <c r="BM565" s="22">
        <v>1.6335</v>
      </c>
      <c r="BN565" t="s">
        <v>7269</v>
      </c>
      <c r="BO565" s="22" t="s">
        <v>7270</v>
      </c>
      <c r="BP565" s="22">
        <v>1.3272399855000001</v>
      </c>
      <c r="BQ565" s="22">
        <v>71613</v>
      </c>
      <c r="BR565" s="22">
        <v>58186</v>
      </c>
    </row>
    <row r="566" spans="61:70" x14ac:dyDescent="0.25">
      <c r="BI566" t="s">
        <v>582</v>
      </c>
      <c r="BJ566" t="s">
        <v>583</v>
      </c>
      <c r="BK566" t="s">
        <v>584</v>
      </c>
      <c r="BL566" t="s">
        <v>1425</v>
      </c>
      <c r="BM566" s="22">
        <v>0.55481899999999995</v>
      </c>
      <c r="BN566" t="s">
        <v>7271</v>
      </c>
      <c r="BO566" s="22" t="s">
        <v>7272</v>
      </c>
      <c r="BP566" s="22">
        <v>0.4507976501</v>
      </c>
      <c r="BQ566" s="22">
        <v>9873</v>
      </c>
      <c r="BR566" s="22">
        <v>8022</v>
      </c>
    </row>
    <row r="567" spans="61:70" x14ac:dyDescent="0.25">
      <c r="BI567" t="s">
        <v>3467</v>
      </c>
      <c r="BJ567" t="s">
        <v>3468</v>
      </c>
      <c r="BK567" t="s">
        <v>3469</v>
      </c>
      <c r="BL567" t="s">
        <v>1429</v>
      </c>
      <c r="BM567" s="22">
        <v>5.0244200000000001</v>
      </c>
      <c r="BN567" t="s">
        <v>7273</v>
      </c>
      <c r="BO567" s="22" t="s">
        <v>7175</v>
      </c>
      <c r="BP567" s="22">
        <v>4.0824065674999996</v>
      </c>
      <c r="BQ567" s="22">
        <v>4234</v>
      </c>
      <c r="BR567" s="22">
        <v>3440</v>
      </c>
    </row>
    <row r="568" spans="61:70" x14ac:dyDescent="0.25">
      <c r="BI568" t="s">
        <v>1532</v>
      </c>
      <c r="BJ568" t="s">
        <v>5236</v>
      </c>
      <c r="BK568" t="s">
        <v>5237</v>
      </c>
      <c r="BL568" t="s">
        <v>1433</v>
      </c>
      <c r="BM568" s="22">
        <v>2.79434E-2</v>
      </c>
      <c r="BN568" t="s">
        <v>6139</v>
      </c>
      <c r="BO568" s="22" t="s">
        <v>7274</v>
      </c>
      <c r="BP568" s="22">
        <v>2.2704375799999999E-2</v>
      </c>
      <c r="BQ568" s="22">
        <v>2094480</v>
      </c>
      <c r="BR568" s="22">
        <v>1701792</v>
      </c>
    </row>
    <row r="569" spans="61:70" x14ac:dyDescent="0.25">
      <c r="BI569" t="s">
        <v>3991</v>
      </c>
      <c r="BJ569" t="s">
        <v>3992</v>
      </c>
      <c r="BK569" t="s">
        <v>3993</v>
      </c>
      <c r="BL569" t="s">
        <v>1437</v>
      </c>
      <c r="BM569" s="22">
        <v>1.0260400000000001</v>
      </c>
      <c r="BN569" t="s">
        <v>7275</v>
      </c>
      <c r="BO569" s="22" t="s">
        <v>6890</v>
      </c>
      <c r="BP569" s="22">
        <v>0.83367083850000001</v>
      </c>
      <c r="BQ569" s="22">
        <v>1551</v>
      </c>
      <c r="BR569" s="22">
        <v>1260</v>
      </c>
    </row>
    <row r="570" spans="61:70" x14ac:dyDescent="0.25">
      <c r="BI570" t="s">
        <v>916</v>
      </c>
      <c r="BJ570" t="s">
        <v>917</v>
      </c>
      <c r="BK570" t="s">
        <v>918</v>
      </c>
      <c r="BL570" t="s">
        <v>1438</v>
      </c>
      <c r="BM570" s="22">
        <v>0.30041800000000002</v>
      </c>
      <c r="BN570" t="s">
        <v>7276</v>
      </c>
      <c r="BO570" s="22" t="s">
        <v>7277</v>
      </c>
      <c r="BP570" s="22">
        <v>0.24409353040000001</v>
      </c>
      <c r="BQ570" s="22">
        <v>49440</v>
      </c>
      <c r="BR570" s="22">
        <v>40170</v>
      </c>
    </row>
    <row r="571" spans="61:70" x14ac:dyDescent="0.25">
      <c r="BI571" t="s">
        <v>6248</v>
      </c>
      <c r="BJ571" t="s">
        <v>6249</v>
      </c>
      <c r="BK571" t="s">
        <v>6250</v>
      </c>
      <c r="BL571" t="s">
        <v>1441</v>
      </c>
      <c r="BM571" s="22">
        <v>2.3011199999999999E-2</v>
      </c>
      <c r="BN571" t="s">
        <v>7278</v>
      </c>
      <c r="BO571" s="22" t="s">
        <v>7279</v>
      </c>
      <c r="BP571" s="22">
        <v>1.8696899100000001E-2</v>
      </c>
      <c r="BQ571" s="22">
        <v>164266</v>
      </c>
      <c r="BR571" s="22">
        <v>133468</v>
      </c>
    </row>
    <row r="572" spans="61:70" x14ac:dyDescent="0.25">
      <c r="BI572" t="s">
        <v>819</v>
      </c>
      <c r="BJ572" t="s">
        <v>820</v>
      </c>
      <c r="BK572" t="s">
        <v>821</v>
      </c>
      <c r="BL572" t="s">
        <v>1445</v>
      </c>
      <c r="BM572" s="22">
        <v>8.8270599999999994E-3</v>
      </c>
      <c r="BN572" t="s">
        <v>5254</v>
      </c>
      <c r="BO572" s="22" t="s">
        <v>7280</v>
      </c>
      <c r="BP572" s="22">
        <v>7.1721010000000002E-3</v>
      </c>
      <c r="BQ572" s="22">
        <v>42233</v>
      </c>
      <c r="BR572" s="22">
        <v>34315</v>
      </c>
    </row>
    <row r="573" spans="61:70" x14ac:dyDescent="0.25">
      <c r="BI573" t="s">
        <v>494</v>
      </c>
      <c r="BJ573" t="s">
        <v>495</v>
      </c>
      <c r="BK573" t="s">
        <v>496</v>
      </c>
      <c r="BL573" t="s">
        <v>1449</v>
      </c>
      <c r="BM573" s="22">
        <v>0.109765</v>
      </c>
      <c r="BN573" t="s">
        <v>7281</v>
      </c>
      <c r="BO573" s="22" t="s">
        <v>7282</v>
      </c>
      <c r="BP573" s="22">
        <v>8.9185489399999998E-2</v>
      </c>
      <c r="BQ573" s="22">
        <v>34004</v>
      </c>
      <c r="BR573" s="22">
        <v>27629</v>
      </c>
    </row>
    <row r="574" spans="61:70" x14ac:dyDescent="0.25">
      <c r="BI574" t="s">
        <v>5769</v>
      </c>
      <c r="BJ574" t="s">
        <v>5770</v>
      </c>
      <c r="BK574" t="s">
        <v>5771</v>
      </c>
      <c r="BL574" t="s">
        <v>1453</v>
      </c>
      <c r="BM574" s="22">
        <v>5.3196399999999998E-2</v>
      </c>
      <c r="BN574" t="s">
        <v>6099</v>
      </c>
      <c r="BO574" s="22" t="s">
        <v>7283</v>
      </c>
      <c r="BP574" s="22">
        <v>4.3222766599999997E-2</v>
      </c>
      <c r="BQ574" s="22">
        <v>443120</v>
      </c>
      <c r="BR574" s="22">
        <v>360041</v>
      </c>
    </row>
    <row r="575" spans="61:70" x14ac:dyDescent="0.25">
      <c r="BI575" t="s">
        <v>4261</v>
      </c>
      <c r="BJ575" t="s">
        <v>4262</v>
      </c>
      <c r="BK575" t="s">
        <v>4263</v>
      </c>
      <c r="BL575" t="s">
        <v>1454</v>
      </c>
      <c r="BM575" s="22">
        <v>0.255193</v>
      </c>
      <c r="BN575" t="s">
        <v>7284</v>
      </c>
      <c r="BO575" s="22" t="s">
        <v>7285</v>
      </c>
      <c r="BP575" s="22">
        <v>0.20734763</v>
      </c>
      <c r="BQ575" s="22">
        <v>987367</v>
      </c>
      <c r="BR575" s="22">
        <v>802249</v>
      </c>
    </row>
    <row r="576" spans="61:70" x14ac:dyDescent="0.25">
      <c r="BI576" t="s">
        <v>506</v>
      </c>
      <c r="BJ576" t="s">
        <v>507</v>
      </c>
      <c r="BK576" t="s">
        <v>508</v>
      </c>
      <c r="BL576" t="s">
        <v>1458</v>
      </c>
      <c r="BM576" s="22">
        <v>19.033899999999999</v>
      </c>
      <c r="BN576" t="s">
        <v>7286</v>
      </c>
      <c r="BO576" s="22" t="s">
        <v>7287</v>
      </c>
      <c r="BP576" s="22">
        <v>15.4652911907</v>
      </c>
      <c r="BQ576" s="22">
        <v>499288</v>
      </c>
      <c r="BR576" s="22">
        <v>405678</v>
      </c>
    </row>
    <row r="577" spans="61:70" x14ac:dyDescent="0.25">
      <c r="BI577" t="s">
        <v>5316</v>
      </c>
      <c r="BJ577" t="s">
        <v>5317</v>
      </c>
      <c r="BK577" t="s">
        <v>5318</v>
      </c>
      <c r="BL577" t="s">
        <v>1459</v>
      </c>
      <c r="BM577" s="22">
        <v>5.7322199999999997E-4</v>
      </c>
      <c r="BN577" t="s">
        <v>810</v>
      </c>
      <c r="BO577" s="22" t="s">
        <v>7288</v>
      </c>
      <c r="BP577" s="22">
        <v>4.6575030000000001E-4</v>
      </c>
      <c r="BQ577" s="22">
        <v>63230</v>
      </c>
      <c r="BR577" s="22">
        <v>51375</v>
      </c>
    </row>
    <row r="578" spans="61:70" x14ac:dyDescent="0.25">
      <c r="BI578" t="s">
        <v>649</v>
      </c>
      <c r="BJ578" t="s">
        <v>650</v>
      </c>
      <c r="BK578" t="s">
        <v>651</v>
      </c>
      <c r="BL578" t="s">
        <v>1460</v>
      </c>
      <c r="BM578" s="22">
        <v>4.6093000000000002</v>
      </c>
      <c r="BN578" t="s">
        <v>7289</v>
      </c>
      <c r="BO578" s="22" t="s">
        <v>6628</v>
      </c>
      <c r="BP578" s="22">
        <v>3.7451161708999998</v>
      </c>
      <c r="BQ578" s="22">
        <v>45623</v>
      </c>
      <c r="BR578" s="22">
        <v>37069</v>
      </c>
    </row>
    <row r="579" spans="61:70" x14ac:dyDescent="0.25">
      <c r="BI579" t="s">
        <v>386</v>
      </c>
      <c r="BJ579" t="s">
        <v>387</v>
      </c>
      <c r="BK579" t="s">
        <v>388</v>
      </c>
      <c r="BL579" t="s">
        <v>1461</v>
      </c>
      <c r="BM579" s="22">
        <v>0.17696799999999999</v>
      </c>
      <c r="BN579" t="s">
        <v>7290</v>
      </c>
      <c r="BO579" s="22" t="s">
        <v>7072</v>
      </c>
      <c r="BP579" s="22">
        <v>0.14378880059999999</v>
      </c>
      <c r="BQ579" s="22">
        <v>10758</v>
      </c>
      <c r="BR579" s="22">
        <v>8741</v>
      </c>
    </row>
    <row r="580" spans="61:70" x14ac:dyDescent="0.25">
      <c r="BI580" t="s">
        <v>281</v>
      </c>
      <c r="BJ580" t="s">
        <v>282</v>
      </c>
      <c r="BK580" t="s">
        <v>283</v>
      </c>
      <c r="BL580" t="s">
        <v>1465</v>
      </c>
      <c r="BM580" s="22">
        <v>1.90554</v>
      </c>
      <c r="BN580" t="s">
        <v>7291</v>
      </c>
      <c r="BO580" s="22" t="s">
        <v>6491</v>
      </c>
      <c r="BP580" s="22">
        <v>1.548276022</v>
      </c>
      <c r="BQ580" s="22">
        <v>62882</v>
      </c>
      <c r="BR580" s="22">
        <v>51092</v>
      </c>
    </row>
    <row r="581" spans="61:70" x14ac:dyDescent="0.25">
      <c r="BI581" t="s">
        <v>3440</v>
      </c>
      <c r="BJ581" t="s">
        <v>3441</v>
      </c>
      <c r="BK581" t="s">
        <v>3442</v>
      </c>
      <c r="BL581" t="s">
        <v>1469</v>
      </c>
      <c r="BM581" s="22">
        <v>0.316164</v>
      </c>
      <c r="BN581" t="s">
        <v>7292</v>
      </c>
      <c r="BO581" s="22" t="s">
        <v>6454</v>
      </c>
      <c r="BP581" s="22">
        <v>0.25688736010000002</v>
      </c>
      <c r="BQ581" s="22">
        <v>644794</v>
      </c>
      <c r="BR581" s="22">
        <v>523904</v>
      </c>
    </row>
    <row r="582" spans="61:70" x14ac:dyDescent="0.25">
      <c r="BI582" t="s">
        <v>1344</v>
      </c>
      <c r="BJ582" t="s">
        <v>1345</v>
      </c>
      <c r="BK582" t="s">
        <v>1346</v>
      </c>
      <c r="BL582" t="s">
        <v>1473</v>
      </c>
      <c r="BM582" s="22">
        <v>3.4163900000000001E-3</v>
      </c>
      <c r="BN582" t="s">
        <v>5841</v>
      </c>
      <c r="BO582" s="22" t="s">
        <v>7293</v>
      </c>
      <c r="BP582" s="22">
        <v>2.7758612999999998E-3</v>
      </c>
      <c r="BQ582" s="22">
        <v>2974</v>
      </c>
      <c r="BR582" s="22">
        <v>2416</v>
      </c>
    </row>
    <row r="583" spans="61:70" x14ac:dyDescent="0.25">
      <c r="BI583" t="s">
        <v>3464</v>
      </c>
      <c r="BJ583" t="s">
        <v>3465</v>
      </c>
      <c r="BK583" t="s">
        <v>3466</v>
      </c>
      <c r="BL583" t="s">
        <v>1474</v>
      </c>
      <c r="BM583" s="22">
        <v>5.6887700000000001E-3</v>
      </c>
      <c r="BN583" t="s">
        <v>6015</v>
      </c>
      <c r="BO583" s="22" t="s">
        <v>7294</v>
      </c>
      <c r="BP583" s="22">
        <v>4.6221995999999998E-3</v>
      </c>
      <c r="BQ583" s="22">
        <v>20765</v>
      </c>
      <c r="BR583" s="22">
        <v>16872</v>
      </c>
    </row>
    <row r="584" spans="61:70" x14ac:dyDescent="0.25">
      <c r="BI584" t="s">
        <v>325</v>
      </c>
      <c r="BJ584" t="s">
        <v>326</v>
      </c>
      <c r="BK584" t="s">
        <v>327</v>
      </c>
      <c r="BL584" t="s">
        <v>1478</v>
      </c>
      <c r="BM584" s="22">
        <v>0.10309699999999999</v>
      </c>
      <c r="BN584" t="s">
        <v>7295</v>
      </c>
      <c r="BO584" s="22" t="s">
        <v>7296</v>
      </c>
      <c r="BP584" s="22">
        <v>8.3767652799999995E-2</v>
      </c>
      <c r="BQ584" s="22">
        <v>31030</v>
      </c>
      <c r="BR584" s="22">
        <v>25212</v>
      </c>
    </row>
    <row r="585" spans="61:70" x14ac:dyDescent="0.25">
      <c r="BI585" t="s">
        <v>645</v>
      </c>
      <c r="BJ585" t="s">
        <v>646</v>
      </c>
      <c r="BK585" t="s">
        <v>647</v>
      </c>
      <c r="BL585" t="s">
        <v>1482</v>
      </c>
      <c r="BM585" s="22">
        <v>5.75243E-2</v>
      </c>
      <c r="BN585" t="s">
        <v>6214</v>
      </c>
      <c r="BO585" s="22" t="s">
        <v>7297</v>
      </c>
      <c r="BP585" s="22">
        <v>4.6739241600000002E-2</v>
      </c>
      <c r="BQ585" s="22">
        <v>111499</v>
      </c>
      <c r="BR585" s="22">
        <v>90594</v>
      </c>
    </row>
    <row r="586" spans="61:70" x14ac:dyDescent="0.25">
      <c r="BI586" t="s">
        <v>782</v>
      </c>
      <c r="BJ586" t="s">
        <v>783</v>
      </c>
      <c r="BK586" t="s">
        <v>784</v>
      </c>
      <c r="BL586" t="s">
        <v>1487</v>
      </c>
      <c r="BM586" s="22">
        <v>1.9652200000000002E-2</v>
      </c>
      <c r="BN586" t="s">
        <v>6035</v>
      </c>
      <c r="BO586" s="22" t="s">
        <v>6051</v>
      </c>
      <c r="BP586" s="22">
        <v>1.5967668000000001E-2</v>
      </c>
      <c r="BQ586" s="22">
        <v>83170</v>
      </c>
      <c r="BR586" s="22">
        <v>67577</v>
      </c>
    </row>
    <row r="587" spans="61:70" x14ac:dyDescent="0.25">
      <c r="BI587" t="s">
        <v>3453</v>
      </c>
      <c r="BJ587" t="s">
        <v>3814</v>
      </c>
      <c r="BK587" t="s">
        <v>3815</v>
      </c>
      <c r="BL587" t="s">
        <v>1491</v>
      </c>
      <c r="BM587" s="22">
        <v>0.36360799999999999</v>
      </c>
      <c r="BN587" t="s">
        <v>7298</v>
      </c>
      <c r="BO587" s="22" t="s">
        <v>6713</v>
      </c>
      <c r="BP587" s="22">
        <v>0.29543622689999999</v>
      </c>
      <c r="BQ587" s="22">
        <v>22231</v>
      </c>
      <c r="BR587" s="22">
        <v>18063</v>
      </c>
    </row>
    <row r="588" spans="61:70" x14ac:dyDescent="0.25">
      <c r="BI588" t="s">
        <v>1180</v>
      </c>
      <c r="BJ588" t="s">
        <v>1181</v>
      </c>
      <c r="BK588" t="s">
        <v>1182</v>
      </c>
      <c r="BL588" t="s">
        <v>1495</v>
      </c>
      <c r="BM588" s="22">
        <v>9.7885899999999997E-5</v>
      </c>
      <c r="BN588" t="s">
        <v>1122</v>
      </c>
      <c r="BO588" s="22" t="s">
        <v>7299</v>
      </c>
      <c r="BP588" s="22">
        <v>7.95336E-5</v>
      </c>
      <c r="BQ588" s="22">
        <v>35645</v>
      </c>
      <c r="BR588" s="22">
        <v>28962</v>
      </c>
    </row>
    <row r="589" spans="61:70" x14ac:dyDescent="0.25">
      <c r="BI589" t="s">
        <v>550</v>
      </c>
      <c r="BJ589" t="s">
        <v>551</v>
      </c>
      <c r="BK589" t="s">
        <v>552</v>
      </c>
      <c r="BL589" t="s">
        <v>1499</v>
      </c>
      <c r="BM589" s="22">
        <v>3.4686499999999998</v>
      </c>
      <c r="BN589" t="s">
        <v>7300</v>
      </c>
      <c r="BO589" s="22" t="s">
        <v>7301</v>
      </c>
      <c r="BP589" s="22">
        <v>2.8183232175000001</v>
      </c>
      <c r="BQ589" s="22">
        <v>342909</v>
      </c>
      <c r="BR589" s="22">
        <v>278618</v>
      </c>
    </row>
    <row r="590" spans="61:70" x14ac:dyDescent="0.25">
      <c r="BI590" t="s">
        <v>5350</v>
      </c>
      <c r="BJ590" t="s">
        <v>5351</v>
      </c>
      <c r="BK590" t="s">
        <v>5352</v>
      </c>
      <c r="BL590" t="s">
        <v>1503</v>
      </c>
      <c r="BM590" s="22">
        <v>3.1652</v>
      </c>
      <c r="BN590" t="s">
        <v>7302</v>
      </c>
      <c r="BO590" s="22" t="s">
        <v>6213</v>
      </c>
      <c r="BP590" s="22">
        <v>2.5717661476</v>
      </c>
      <c r="BQ590" s="22">
        <v>70414</v>
      </c>
      <c r="BR590" s="22">
        <v>57212</v>
      </c>
    </row>
    <row r="591" spans="61:70" x14ac:dyDescent="0.25">
      <c r="BI591" t="s">
        <v>4332</v>
      </c>
      <c r="BJ591" t="s">
        <v>4333</v>
      </c>
      <c r="BK591" t="s">
        <v>4334</v>
      </c>
      <c r="BL591" t="s">
        <v>1507</v>
      </c>
      <c r="BM591" s="22">
        <v>6.44313</v>
      </c>
      <c r="BN591" t="s">
        <v>7303</v>
      </c>
      <c r="BO591" s="22" t="s">
        <v>7304</v>
      </c>
      <c r="BP591" s="22">
        <v>5.2351268856999997</v>
      </c>
      <c r="BQ591" s="22">
        <v>199854</v>
      </c>
      <c r="BR591" s="22">
        <v>162384</v>
      </c>
    </row>
    <row r="592" spans="61:70" x14ac:dyDescent="0.25">
      <c r="BI592" t="s">
        <v>1019</v>
      </c>
      <c r="BJ592" t="s">
        <v>1020</v>
      </c>
      <c r="BK592" t="s">
        <v>1021</v>
      </c>
      <c r="BL592" t="s">
        <v>1511</v>
      </c>
      <c r="BM592" s="22">
        <v>2.9056200000000001E-5</v>
      </c>
      <c r="BN592" t="s">
        <v>7305</v>
      </c>
      <c r="BO592" s="22" t="s">
        <v>7306</v>
      </c>
      <c r="BP592" s="22">
        <v>2.3608499999999999E-5</v>
      </c>
      <c r="BQ592" s="22">
        <v>3222</v>
      </c>
      <c r="BR592" s="22">
        <v>2618</v>
      </c>
    </row>
    <row r="593" spans="61:70" x14ac:dyDescent="0.25">
      <c r="BI593" t="s">
        <v>4321</v>
      </c>
      <c r="BJ593" t="s">
        <v>4322</v>
      </c>
      <c r="BK593" t="s">
        <v>4323</v>
      </c>
      <c r="BL593" t="s">
        <v>1515</v>
      </c>
      <c r="BM593" s="22">
        <v>3.5812400000000002</v>
      </c>
      <c r="BN593" t="s">
        <v>7307</v>
      </c>
      <c r="BO593" s="22" t="s">
        <v>7308</v>
      </c>
      <c r="BP593" s="22">
        <v>2.9098040561</v>
      </c>
      <c r="BQ593" s="22">
        <v>62075</v>
      </c>
      <c r="BR593" s="22">
        <v>50437</v>
      </c>
    </row>
    <row r="594" spans="61:70" x14ac:dyDescent="0.25">
      <c r="BI594" t="s">
        <v>637</v>
      </c>
      <c r="BJ594" t="s">
        <v>638</v>
      </c>
      <c r="BK594" t="s">
        <v>639</v>
      </c>
      <c r="BL594" t="s">
        <v>1519</v>
      </c>
      <c r="BM594" s="22">
        <v>15.122400000000001</v>
      </c>
      <c r="BN594" t="s">
        <v>7309</v>
      </c>
      <c r="BO594" s="22" t="s">
        <v>7083</v>
      </c>
      <c r="BP594" s="22">
        <v>12.287146591200001</v>
      </c>
      <c r="BQ594" s="22">
        <v>9723</v>
      </c>
      <c r="BR594" s="22">
        <v>7900</v>
      </c>
    </row>
    <row r="595" spans="61:70" x14ac:dyDescent="0.25">
      <c r="BI595" t="s">
        <v>4159</v>
      </c>
      <c r="BJ595" t="s">
        <v>4160</v>
      </c>
      <c r="BK595" t="s">
        <v>4159</v>
      </c>
      <c r="BL595" t="s">
        <v>1523</v>
      </c>
      <c r="BM595" s="22">
        <v>0.33161600000000002</v>
      </c>
      <c r="BN595" t="s">
        <v>7310</v>
      </c>
      <c r="BO595" s="22" t="s">
        <v>6506</v>
      </c>
      <c r="BP595" s="22">
        <v>0.26944231099999999</v>
      </c>
      <c r="BQ595" s="22">
        <v>40198</v>
      </c>
      <c r="BR595" s="22">
        <v>32662</v>
      </c>
    </row>
    <row r="596" spans="61:70" x14ac:dyDescent="0.25">
      <c r="BI596" t="s">
        <v>5240</v>
      </c>
      <c r="BJ596" t="s">
        <v>5241</v>
      </c>
      <c r="BK596" t="s">
        <v>5242</v>
      </c>
      <c r="BL596" t="s">
        <v>1527</v>
      </c>
      <c r="BM596" s="22">
        <v>0.12167</v>
      </c>
      <c r="BN596" t="s">
        <v>7311</v>
      </c>
      <c r="BO596" s="22" t="s">
        <v>7312</v>
      </c>
      <c r="BP596" s="22">
        <v>9.88584567E-2</v>
      </c>
      <c r="BQ596" s="22">
        <v>46065</v>
      </c>
      <c r="BR596" s="22">
        <v>37428</v>
      </c>
    </row>
    <row r="597" spans="61:70" x14ac:dyDescent="0.25">
      <c r="BI597" t="s">
        <v>5681</v>
      </c>
      <c r="BJ597" t="s">
        <v>5010</v>
      </c>
      <c r="BK597" t="s">
        <v>5011</v>
      </c>
      <c r="BL597" t="s">
        <v>1531</v>
      </c>
      <c r="BM597" s="22">
        <v>0.25375500000000001</v>
      </c>
      <c r="BN597" t="s">
        <v>6471</v>
      </c>
      <c r="BO597" s="22" t="s">
        <v>7054</v>
      </c>
      <c r="BP597" s="22">
        <v>0.20617923630000001</v>
      </c>
      <c r="BQ597" s="22">
        <v>740924</v>
      </c>
      <c r="BR597" s="22">
        <v>602010</v>
      </c>
    </row>
    <row r="598" spans="61:70" x14ac:dyDescent="0.25">
      <c r="BI598" t="s">
        <v>613</v>
      </c>
      <c r="BJ598" t="s">
        <v>614</v>
      </c>
      <c r="BK598" t="s">
        <v>615</v>
      </c>
      <c r="BL598" t="s">
        <v>1535</v>
      </c>
      <c r="BM598" s="22">
        <v>0.17746799999999999</v>
      </c>
      <c r="BN598" t="s">
        <v>6404</v>
      </c>
      <c r="BO598" s="22" t="s">
        <v>6581</v>
      </c>
      <c r="BP598" s="22">
        <v>0.1441950571</v>
      </c>
      <c r="BQ598" s="22">
        <v>497952</v>
      </c>
      <c r="BR598" s="22">
        <v>404592</v>
      </c>
    </row>
    <row r="599" spans="61:70" x14ac:dyDescent="0.25">
      <c r="BI599" t="s">
        <v>3970</v>
      </c>
      <c r="BJ599" t="s">
        <v>3971</v>
      </c>
      <c r="BK599" t="s">
        <v>3972</v>
      </c>
      <c r="BL599" t="s">
        <v>1539</v>
      </c>
      <c r="BM599" s="22">
        <v>0.17684900000000001</v>
      </c>
      <c r="BN599" t="s">
        <v>6531</v>
      </c>
      <c r="BO599" s="22" t="s">
        <v>7189</v>
      </c>
      <c r="BP599" s="22">
        <v>0.1436921115</v>
      </c>
      <c r="BQ599" s="22">
        <v>5141</v>
      </c>
      <c r="BR599" s="22">
        <v>4177</v>
      </c>
    </row>
    <row r="600" spans="61:70" x14ac:dyDescent="0.25">
      <c r="BI600" t="s">
        <v>1919</v>
      </c>
      <c r="BJ600" t="s">
        <v>1920</v>
      </c>
      <c r="BK600" t="s">
        <v>1921</v>
      </c>
      <c r="BL600" t="s">
        <v>1540</v>
      </c>
      <c r="BM600" s="22">
        <v>0.93449199999999999</v>
      </c>
      <c r="BN600" t="s">
        <v>7313</v>
      </c>
      <c r="BO600" s="22" t="s">
        <v>7314</v>
      </c>
      <c r="BP600" s="22">
        <v>0.75928689839999997</v>
      </c>
      <c r="BQ600" s="22">
        <v>27319</v>
      </c>
      <c r="BR600" s="22">
        <v>22197</v>
      </c>
    </row>
    <row r="601" spans="61:70" x14ac:dyDescent="0.25">
      <c r="BI601" t="s">
        <v>3964</v>
      </c>
      <c r="BJ601" t="s">
        <v>3965</v>
      </c>
      <c r="BK601" t="s">
        <v>3966</v>
      </c>
      <c r="BL601" t="s">
        <v>1544</v>
      </c>
      <c r="BM601" s="22">
        <v>1.1660200000000001E-2</v>
      </c>
      <c r="BN601" t="s">
        <v>6154</v>
      </c>
      <c r="BO601" s="22" t="s">
        <v>6505</v>
      </c>
      <c r="BP601" s="22">
        <v>9.4740641000000004E-3</v>
      </c>
      <c r="BQ601" s="22">
        <v>162287</v>
      </c>
      <c r="BR601" s="22">
        <v>131860</v>
      </c>
    </row>
    <row r="602" spans="61:70" x14ac:dyDescent="0.25">
      <c r="BI602" t="s">
        <v>4287</v>
      </c>
      <c r="BJ602" t="s">
        <v>4288</v>
      </c>
      <c r="BK602" t="s">
        <v>4289</v>
      </c>
      <c r="BL602" t="s">
        <v>1548</v>
      </c>
      <c r="BM602" s="22">
        <v>3.2832699999999999</v>
      </c>
      <c r="BN602" t="s">
        <v>7315</v>
      </c>
      <c r="BO602" s="22" t="s">
        <v>7316</v>
      </c>
      <c r="BP602" s="22">
        <v>2.6676995575000002</v>
      </c>
      <c r="BQ602" s="22">
        <v>2611</v>
      </c>
      <c r="BR602" s="22">
        <v>2122</v>
      </c>
    </row>
    <row r="603" spans="61:70" x14ac:dyDescent="0.25">
      <c r="BI603" t="s">
        <v>4947</v>
      </c>
      <c r="BJ603" t="s">
        <v>4948</v>
      </c>
      <c r="BK603" t="s">
        <v>4949</v>
      </c>
      <c r="BL603" t="s">
        <v>1552</v>
      </c>
      <c r="BM603" s="22">
        <v>2.99508E-2</v>
      </c>
      <c r="BN603" t="s">
        <v>7317</v>
      </c>
      <c r="BO603" s="22" t="s">
        <v>7318</v>
      </c>
      <c r="BP603" s="22">
        <v>2.4335414400000002E-2</v>
      </c>
      <c r="BQ603" s="22">
        <v>766647</v>
      </c>
      <c r="BR603" s="22">
        <v>622911</v>
      </c>
    </row>
    <row r="604" spans="61:70" x14ac:dyDescent="0.25">
      <c r="BI604" t="s">
        <v>1470</v>
      </c>
      <c r="BJ604" t="s">
        <v>1471</v>
      </c>
      <c r="BK604" t="s">
        <v>1472</v>
      </c>
      <c r="BL604" t="s">
        <v>1554</v>
      </c>
      <c r="BM604" s="22">
        <v>0.995309</v>
      </c>
      <c r="BN604" t="s">
        <v>7319</v>
      </c>
      <c r="BO604" s="22" t="s">
        <v>7320</v>
      </c>
      <c r="BP604" s="22">
        <v>0.80870150149999998</v>
      </c>
      <c r="BQ604" s="22">
        <v>30691600</v>
      </c>
      <c r="BR604" s="22">
        <v>24937324</v>
      </c>
    </row>
    <row r="605" spans="61:70" x14ac:dyDescent="0.25">
      <c r="BI605" t="s">
        <v>695</v>
      </c>
      <c r="BJ605" t="s">
        <v>696</v>
      </c>
      <c r="BK605" t="s">
        <v>697</v>
      </c>
      <c r="BL605" t="s">
        <v>1558</v>
      </c>
      <c r="BM605" s="22">
        <v>0.80492300000000006</v>
      </c>
      <c r="BN605" t="s">
        <v>7321</v>
      </c>
      <c r="BO605" s="22" t="s">
        <v>7074</v>
      </c>
      <c r="BP605" s="22">
        <v>0.6540104015</v>
      </c>
      <c r="BQ605" s="22">
        <v>5804</v>
      </c>
      <c r="BR605" s="22">
        <v>4716</v>
      </c>
    </row>
    <row r="606" spans="61:70" x14ac:dyDescent="0.25">
      <c r="BI606" t="s">
        <v>1190</v>
      </c>
      <c r="BJ606" t="s">
        <v>1191</v>
      </c>
      <c r="BK606" t="s">
        <v>1192</v>
      </c>
      <c r="BL606" t="s">
        <v>1562</v>
      </c>
      <c r="BM606" s="22">
        <v>3.6725400000000002E-4</v>
      </c>
      <c r="BN606" t="s">
        <v>636</v>
      </c>
      <c r="BO606" s="22" t="s">
        <v>7322</v>
      </c>
      <c r="BP606" s="22">
        <v>2.983986E-4</v>
      </c>
      <c r="BQ606" s="22">
        <v>74672</v>
      </c>
      <c r="BR606" s="22">
        <v>60672</v>
      </c>
    </row>
    <row r="607" spans="61:70" x14ac:dyDescent="0.25">
      <c r="BI607" t="s">
        <v>1532</v>
      </c>
      <c r="BJ607" t="s">
        <v>3455</v>
      </c>
      <c r="BK607" t="s">
        <v>3456</v>
      </c>
      <c r="BL607" t="s">
        <v>1566</v>
      </c>
      <c r="BM607" s="22">
        <v>1.61957</v>
      </c>
      <c r="BN607" t="s">
        <v>7323</v>
      </c>
      <c r="BO607" s="22" t="s">
        <v>7324</v>
      </c>
      <c r="BP607" s="22">
        <v>1.3159216793999999</v>
      </c>
      <c r="BQ607" s="22">
        <v>22159</v>
      </c>
      <c r="BR607" s="22">
        <v>18004</v>
      </c>
    </row>
    <row r="608" spans="61:70" x14ac:dyDescent="0.25">
      <c r="BI608" t="s">
        <v>1040</v>
      </c>
      <c r="BJ608" t="s">
        <v>1041</v>
      </c>
      <c r="BK608" t="s">
        <v>1042</v>
      </c>
      <c r="BL608" t="s">
        <v>1570</v>
      </c>
      <c r="BM608" s="22">
        <v>1.8604499999999999</v>
      </c>
      <c r="BN608" t="s">
        <v>7325</v>
      </c>
      <c r="BO608" s="22" t="s">
        <v>7326</v>
      </c>
      <c r="BP608" s="22">
        <v>1.5116398108</v>
      </c>
      <c r="BQ608" s="22">
        <v>3445550</v>
      </c>
      <c r="BR608" s="22">
        <v>2799554</v>
      </c>
    </row>
    <row r="609" spans="61:70" x14ac:dyDescent="0.25">
      <c r="BI609" t="s">
        <v>1245</v>
      </c>
      <c r="BJ609" t="s">
        <v>1246</v>
      </c>
      <c r="BK609" t="s">
        <v>1247</v>
      </c>
      <c r="BL609" t="s">
        <v>1574</v>
      </c>
      <c r="BM609" s="22">
        <v>0.60526100000000005</v>
      </c>
      <c r="BN609" t="s">
        <v>7327</v>
      </c>
      <c r="BO609" s="22" t="s">
        <v>7002</v>
      </c>
      <c r="BP609" s="22">
        <v>0.49178243090000001</v>
      </c>
      <c r="BQ609" s="22">
        <v>217964</v>
      </c>
      <c r="BR609" s="22">
        <v>177099</v>
      </c>
    </row>
    <row r="610" spans="61:70" x14ac:dyDescent="0.25">
      <c r="BI610" t="s">
        <v>566</v>
      </c>
      <c r="BJ610" t="s">
        <v>567</v>
      </c>
      <c r="BK610" t="s">
        <v>568</v>
      </c>
      <c r="BL610" t="s">
        <v>1578</v>
      </c>
      <c r="BM610" s="22">
        <v>0.17743500000000001</v>
      </c>
      <c r="BN610" t="s">
        <v>6420</v>
      </c>
      <c r="BO610" s="22" t="s">
        <v>7328</v>
      </c>
      <c r="BP610" s="22">
        <v>0.14416824419999999</v>
      </c>
      <c r="BQ610" s="22">
        <v>61296</v>
      </c>
      <c r="BR610" s="22">
        <v>49804</v>
      </c>
    </row>
    <row r="611" spans="61:70" x14ac:dyDescent="0.25">
      <c r="BI611" t="s">
        <v>675</v>
      </c>
      <c r="BJ611" t="s">
        <v>676</v>
      </c>
      <c r="BK611" t="s">
        <v>677</v>
      </c>
      <c r="BL611" t="s">
        <v>1582</v>
      </c>
      <c r="BM611" s="22">
        <v>2.0389299999999999E-2</v>
      </c>
      <c r="BN611" t="s">
        <v>7329</v>
      </c>
      <c r="BO611" s="22" t="s">
        <v>6665</v>
      </c>
      <c r="BP611" s="22">
        <v>1.6566571299999999E-2</v>
      </c>
      <c r="BQ611" s="22">
        <v>43501</v>
      </c>
      <c r="BR611" s="22">
        <v>35345</v>
      </c>
    </row>
    <row r="612" spans="61:70" x14ac:dyDescent="0.25">
      <c r="BI612" t="s">
        <v>498</v>
      </c>
      <c r="BJ612" t="s">
        <v>499</v>
      </c>
      <c r="BK612" t="s">
        <v>500</v>
      </c>
      <c r="BL612" t="s">
        <v>1586</v>
      </c>
      <c r="BM612" s="22">
        <v>33.341799999999999</v>
      </c>
      <c r="BN612" t="s">
        <v>7330</v>
      </c>
      <c r="BO612" s="22" t="s">
        <v>7331</v>
      </c>
      <c r="BP612" s="22">
        <v>27.090645943399998</v>
      </c>
      <c r="BQ612" s="22">
        <v>1709</v>
      </c>
      <c r="BR612" s="22">
        <v>1389</v>
      </c>
    </row>
    <row r="613" spans="61:70" x14ac:dyDescent="0.25">
      <c r="BI613" t="s">
        <v>4634</v>
      </c>
      <c r="BJ613" t="s">
        <v>4635</v>
      </c>
      <c r="BK613" t="s">
        <v>4636</v>
      </c>
      <c r="BL613" t="s">
        <v>1589</v>
      </c>
      <c r="BM613" s="22">
        <v>9.78681E-2</v>
      </c>
      <c r="BN613" t="s">
        <v>7332</v>
      </c>
      <c r="BO613" s="22" t="s">
        <v>6001</v>
      </c>
      <c r="BP613" s="22">
        <v>7.9519103499999994E-2</v>
      </c>
      <c r="BQ613" s="22">
        <v>34918</v>
      </c>
      <c r="BR613" s="22">
        <v>28371</v>
      </c>
    </row>
    <row r="614" spans="61:70" x14ac:dyDescent="0.25">
      <c r="BI614" t="s">
        <v>4590</v>
      </c>
      <c r="BJ614" t="s">
        <v>6448</v>
      </c>
      <c r="BK614" t="s">
        <v>6449</v>
      </c>
      <c r="BL614" t="s">
        <v>1593</v>
      </c>
      <c r="BM614" s="22">
        <v>0.29031200000000001</v>
      </c>
      <c r="BN614" t="s">
        <v>7333</v>
      </c>
      <c r="BO614" s="22" t="s">
        <v>7334</v>
      </c>
      <c r="BP614" s="22">
        <v>0.23588227410000001</v>
      </c>
      <c r="BQ614" s="22">
        <v>100028</v>
      </c>
      <c r="BR614" s="22">
        <v>81274</v>
      </c>
    </row>
    <row r="615" spans="61:70" x14ac:dyDescent="0.25">
      <c r="BI615" t="s">
        <v>5506</v>
      </c>
      <c r="BJ615" t="s">
        <v>5507</v>
      </c>
      <c r="BK615" t="s">
        <v>5508</v>
      </c>
      <c r="BL615" t="s">
        <v>1597</v>
      </c>
      <c r="BM615" s="22">
        <v>3.5425999999999999E-2</v>
      </c>
      <c r="BN615" t="s">
        <v>7335</v>
      </c>
      <c r="BO615" s="22" t="s">
        <v>7336</v>
      </c>
      <c r="BP615" s="22">
        <v>2.8784085500000001E-2</v>
      </c>
      <c r="BQ615" s="22">
        <v>642</v>
      </c>
      <c r="BR615" s="22">
        <v>522</v>
      </c>
    </row>
    <row r="616" spans="61:70" x14ac:dyDescent="0.25">
      <c r="BI616" t="s">
        <v>3987</v>
      </c>
      <c r="BJ616" t="s">
        <v>3988</v>
      </c>
      <c r="BK616" t="s">
        <v>3989</v>
      </c>
      <c r="BL616" t="s">
        <v>1598</v>
      </c>
      <c r="BM616" s="22">
        <v>1.39608</v>
      </c>
      <c r="BN616" t="s">
        <v>7337</v>
      </c>
      <c r="BO616" s="22" t="s">
        <v>7338</v>
      </c>
      <c r="BP616" s="22">
        <v>1.1343331489999999</v>
      </c>
      <c r="BQ616" s="22">
        <v>41726</v>
      </c>
      <c r="BR616" s="22">
        <v>33903</v>
      </c>
    </row>
    <row r="617" spans="61:70" x14ac:dyDescent="0.25">
      <c r="BI617" t="s">
        <v>728</v>
      </c>
      <c r="BJ617" t="s">
        <v>729</v>
      </c>
      <c r="BK617" t="s">
        <v>730</v>
      </c>
      <c r="BL617" t="s">
        <v>1602</v>
      </c>
      <c r="BM617" s="22">
        <v>5.3648300000000003E-4</v>
      </c>
      <c r="BN617" t="s">
        <v>810</v>
      </c>
      <c r="BO617" s="22" t="s">
        <v>6598</v>
      </c>
      <c r="BP617" s="22">
        <v>4.3589939999999998E-4</v>
      </c>
      <c r="BQ617" s="22">
        <v>8348</v>
      </c>
      <c r="BR617" s="22">
        <v>6783</v>
      </c>
    </row>
    <row r="618" spans="61:70" x14ac:dyDescent="0.25">
      <c r="BI618" t="s">
        <v>4306</v>
      </c>
      <c r="BJ618" t="s">
        <v>4307</v>
      </c>
      <c r="BK618" t="s">
        <v>4306</v>
      </c>
      <c r="BL618" t="s">
        <v>1606</v>
      </c>
      <c r="BM618" s="22">
        <v>0.30946400000000002</v>
      </c>
      <c r="BN618" t="s">
        <v>7339</v>
      </c>
      <c r="BO618" s="22" t="s">
        <v>7340</v>
      </c>
      <c r="BP618" s="22">
        <v>0.251443523</v>
      </c>
      <c r="BQ618" s="22">
        <v>122621</v>
      </c>
      <c r="BR618" s="22">
        <v>99631</v>
      </c>
    </row>
    <row r="619" spans="61:70" x14ac:dyDescent="0.25">
      <c r="BI619" t="s">
        <v>4859</v>
      </c>
      <c r="BJ619" t="s">
        <v>4860</v>
      </c>
      <c r="BK619" t="s">
        <v>4861</v>
      </c>
      <c r="BL619" t="s">
        <v>1610</v>
      </c>
      <c r="BM619" s="22">
        <v>0.37706299999999998</v>
      </c>
      <c r="BN619" t="s">
        <v>7341</v>
      </c>
      <c r="BO619" s="22" t="s">
        <v>6052</v>
      </c>
      <c r="BP619" s="22">
        <v>0.30636858929999999</v>
      </c>
      <c r="BQ619" s="22">
        <v>12609</v>
      </c>
      <c r="BR619" s="22">
        <v>10245</v>
      </c>
    </row>
    <row r="620" spans="61:70" x14ac:dyDescent="0.25">
      <c r="BI620" t="s">
        <v>5094</v>
      </c>
      <c r="BJ620" t="s">
        <v>5095</v>
      </c>
      <c r="BK620" t="s">
        <v>5096</v>
      </c>
      <c r="BL620" t="s">
        <v>1614</v>
      </c>
      <c r="BM620" s="22">
        <v>1.21696</v>
      </c>
      <c r="BN620" t="s">
        <v>7342</v>
      </c>
      <c r="BO620" s="22" t="s">
        <v>6403</v>
      </c>
      <c r="BP620" s="22">
        <v>0.98879582050000003</v>
      </c>
      <c r="BQ620" s="22">
        <v>23852</v>
      </c>
      <c r="BR620" s="22">
        <v>19380</v>
      </c>
    </row>
    <row r="621" spans="61:70" x14ac:dyDescent="0.25">
      <c r="BI621" t="s">
        <v>4366</v>
      </c>
      <c r="BJ621" t="s">
        <v>4367</v>
      </c>
      <c r="BK621" t="s">
        <v>4368</v>
      </c>
      <c r="BL621" t="s">
        <v>1618</v>
      </c>
      <c r="BM621" s="22">
        <v>9.0751500000000007</v>
      </c>
      <c r="BN621" t="s">
        <v>7343</v>
      </c>
      <c r="BO621" s="22" t="s">
        <v>6217</v>
      </c>
      <c r="BP621" s="22">
        <v>7.3736773519999996</v>
      </c>
      <c r="BQ621" s="22">
        <v>150678</v>
      </c>
      <c r="BR621" s="22">
        <v>122428</v>
      </c>
    </row>
    <row r="622" spans="61:70" x14ac:dyDescent="0.25">
      <c r="BI622" t="s">
        <v>1003</v>
      </c>
      <c r="BJ622" t="s">
        <v>1004</v>
      </c>
      <c r="BK622" t="s">
        <v>1005</v>
      </c>
      <c r="BL622" t="s">
        <v>1622</v>
      </c>
      <c r="BM622" s="22">
        <v>2.3376399999999999</v>
      </c>
      <c r="BN622" t="s">
        <v>7344</v>
      </c>
      <c r="BO622" s="22" t="s">
        <v>6773</v>
      </c>
      <c r="BP622" s="22">
        <v>1.8993628893000001</v>
      </c>
      <c r="BQ622" s="22">
        <v>79944</v>
      </c>
      <c r="BR622" s="22">
        <v>64956</v>
      </c>
    </row>
    <row r="623" spans="61:70" x14ac:dyDescent="0.25">
      <c r="BI623" t="s">
        <v>1241</v>
      </c>
      <c r="BJ623" t="s">
        <v>1242</v>
      </c>
      <c r="BK623" t="s">
        <v>1243</v>
      </c>
      <c r="BL623" t="s">
        <v>1626</v>
      </c>
      <c r="BM623" s="22">
        <v>0.32614700000000002</v>
      </c>
      <c r="BN623" t="s">
        <v>7345</v>
      </c>
      <c r="BO623" s="22" t="s">
        <v>7086</v>
      </c>
      <c r="BP623" s="22">
        <v>0.26499867739999999</v>
      </c>
      <c r="BQ623" s="22">
        <v>14672</v>
      </c>
      <c r="BR623" s="22">
        <v>11921</v>
      </c>
    </row>
    <row r="624" spans="61:70" x14ac:dyDescent="0.25">
      <c r="BI624" t="s">
        <v>5026</v>
      </c>
      <c r="BJ624" t="s">
        <v>5977</v>
      </c>
      <c r="BK624" t="s">
        <v>5953</v>
      </c>
      <c r="BL624" t="s">
        <v>1630</v>
      </c>
      <c r="BM624" s="22">
        <v>0.219055</v>
      </c>
      <c r="BN624" t="s">
        <v>7346</v>
      </c>
      <c r="BO624" s="22" t="s">
        <v>7347</v>
      </c>
      <c r="BP624" s="22">
        <v>0.1779850352</v>
      </c>
      <c r="BQ624" s="22">
        <v>983662</v>
      </c>
      <c r="BR624" s="22">
        <v>799238</v>
      </c>
    </row>
    <row r="625" spans="61:70" x14ac:dyDescent="0.25">
      <c r="BI625" t="s">
        <v>510</v>
      </c>
      <c r="BJ625" t="s">
        <v>511</v>
      </c>
      <c r="BK625" t="s">
        <v>512</v>
      </c>
      <c r="BL625" t="s">
        <v>1634</v>
      </c>
      <c r="BM625" s="22">
        <v>0.57523199999999997</v>
      </c>
      <c r="BN625" t="s">
        <v>7348</v>
      </c>
      <c r="BO625" s="22" t="s">
        <v>7349</v>
      </c>
      <c r="BP625" s="22">
        <v>0.46738347800000002</v>
      </c>
      <c r="BQ625" s="22">
        <v>182070</v>
      </c>
      <c r="BR625" s="22">
        <v>147934</v>
      </c>
    </row>
    <row r="626" spans="61:70" x14ac:dyDescent="0.25">
      <c r="BI626" t="s">
        <v>5276</v>
      </c>
      <c r="BJ626" t="s">
        <v>5277</v>
      </c>
      <c r="BK626" t="s">
        <v>5278</v>
      </c>
      <c r="BL626" t="s">
        <v>1638</v>
      </c>
      <c r="BM626" s="22">
        <v>7.0759299999999997E-2</v>
      </c>
      <c r="BN626" t="s">
        <v>7350</v>
      </c>
      <c r="BO626" s="22" t="s">
        <v>7351</v>
      </c>
      <c r="BP626" s="22">
        <v>5.7492851099999999E-2</v>
      </c>
      <c r="BQ626" s="22">
        <v>172951</v>
      </c>
      <c r="BR626" s="22">
        <v>140525</v>
      </c>
    </row>
    <row r="627" spans="61:70" x14ac:dyDescent="0.25">
      <c r="BI627" t="s">
        <v>5449</v>
      </c>
      <c r="BJ627" t="s">
        <v>5450</v>
      </c>
      <c r="BK627" t="s">
        <v>5451</v>
      </c>
      <c r="BL627" t="s">
        <v>1642</v>
      </c>
      <c r="BM627" s="22">
        <v>4.7753299999999999E-2</v>
      </c>
      <c r="BN627" t="s">
        <v>6418</v>
      </c>
      <c r="BO627" s="22" t="s">
        <v>6162</v>
      </c>
      <c r="BP627" s="22">
        <v>3.8800176999999998E-2</v>
      </c>
      <c r="BQ627" s="22">
        <v>313577</v>
      </c>
      <c r="BR627" s="22">
        <v>254785</v>
      </c>
    </row>
    <row r="628" spans="61:70" x14ac:dyDescent="0.25">
      <c r="BI628" t="s">
        <v>653</v>
      </c>
      <c r="BJ628" t="s">
        <v>654</v>
      </c>
      <c r="BK628" t="s">
        <v>655</v>
      </c>
      <c r="BL628" t="s">
        <v>1646</v>
      </c>
      <c r="BM628" s="22">
        <v>9.0919100000000004</v>
      </c>
      <c r="BN628" t="s">
        <v>7352</v>
      </c>
      <c r="BO628" s="22" t="s">
        <v>7353</v>
      </c>
      <c r="BP628" s="22">
        <v>7.3872950698000004</v>
      </c>
      <c r="BQ628" s="22">
        <v>17307</v>
      </c>
      <c r="BR628" s="22">
        <v>14062</v>
      </c>
    </row>
    <row r="629" spans="61:70" x14ac:dyDescent="0.25">
      <c r="BI629" t="s">
        <v>3447</v>
      </c>
      <c r="BJ629" t="s">
        <v>3448</v>
      </c>
      <c r="BK629" t="s">
        <v>3449</v>
      </c>
      <c r="BL629" t="s">
        <v>1651</v>
      </c>
      <c r="BM629" s="22">
        <v>0.212087</v>
      </c>
      <c r="BN629" t="s">
        <v>7354</v>
      </c>
      <c r="BO629" s="22" t="s">
        <v>6574</v>
      </c>
      <c r="BP629" s="22">
        <v>0.17232344459999999</v>
      </c>
      <c r="BQ629" s="22">
        <v>3453220</v>
      </c>
      <c r="BR629" s="22">
        <v>2805786</v>
      </c>
    </row>
    <row r="630" spans="61:70" x14ac:dyDescent="0.25">
      <c r="BI630" t="s">
        <v>5789</v>
      </c>
      <c r="BJ630" t="s">
        <v>5790</v>
      </c>
      <c r="BK630" t="s">
        <v>5791</v>
      </c>
      <c r="BL630" t="s">
        <v>1655</v>
      </c>
      <c r="BM630" s="22">
        <v>6.3488100000000006E-2</v>
      </c>
      <c r="BN630" t="s">
        <v>7355</v>
      </c>
      <c r="BO630" s="22" t="s">
        <v>7356</v>
      </c>
      <c r="BP630" s="22">
        <v>5.1584906600000001E-2</v>
      </c>
      <c r="BQ630" s="22">
        <v>43562</v>
      </c>
      <c r="BR630" s="22">
        <v>35395</v>
      </c>
    </row>
    <row r="631" spans="61:70" x14ac:dyDescent="0.25">
      <c r="BI631" t="s">
        <v>4729</v>
      </c>
      <c r="BJ631" t="s">
        <v>4730</v>
      </c>
      <c r="BK631" t="s">
        <v>4731</v>
      </c>
      <c r="BL631" t="s">
        <v>1659</v>
      </c>
      <c r="BM631" s="22">
        <v>11.349399999999999</v>
      </c>
      <c r="BN631" t="s">
        <v>7357</v>
      </c>
      <c r="BO631" s="22" t="s">
        <v>6953</v>
      </c>
      <c r="BP631" s="22">
        <v>9.2215350421999993</v>
      </c>
      <c r="BQ631" s="22">
        <v>184223</v>
      </c>
      <c r="BR631" s="22">
        <v>149684</v>
      </c>
    </row>
    <row r="632" spans="61:70" x14ac:dyDescent="0.25">
      <c r="BI632" t="s">
        <v>3934</v>
      </c>
      <c r="BJ632" t="s">
        <v>3935</v>
      </c>
      <c r="BK632" t="s">
        <v>3936</v>
      </c>
      <c r="BL632" t="s">
        <v>1663</v>
      </c>
      <c r="BM632" s="22">
        <v>0.26294499999999998</v>
      </c>
      <c r="BN632" t="s">
        <v>7358</v>
      </c>
      <c r="BO632" s="22" t="s">
        <v>6557</v>
      </c>
      <c r="BP632" s="22">
        <v>0.2136462308</v>
      </c>
      <c r="BQ632" s="22">
        <v>2435350</v>
      </c>
      <c r="BR632" s="22">
        <v>1978754</v>
      </c>
    </row>
    <row r="633" spans="61:70" x14ac:dyDescent="0.25">
      <c r="BI633" t="s">
        <v>2775</v>
      </c>
      <c r="BJ633" t="s">
        <v>2776</v>
      </c>
      <c r="BK633" t="s">
        <v>2777</v>
      </c>
      <c r="BL633" t="s">
        <v>1667</v>
      </c>
      <c r="BM633" s="22">
        <v>3.0020500000000001</v>
      </c>
      <c r="BN633" t="s">
        <v>7359</v>
      </c>
      <c r="BO633" s="22" t="s">
        <v>7360</v>
      </c>
      <c r="BP633" s="22">
        <v>2.4392046516999999</v>
      </c>
      <c r="BQ633" s="22">
        <v>321981</v>
      </c>
      <c r="BR633" s="22">
        <v>261614</v>
      </c>
    </row>
    <row r="634" spans="61:70" x14ac:dyDescent="0.25">
      <c r="BI634" t="s">
        <v>3623</v>
      </c>
      <c r="BJ634" t="s">
        <v>3624</v>
      </c>
      <c r="BK634" t="s">
        <v>3624</v>
      </c>
      <c r="BL634" t="s">
        <v>1671</v>
      </c>
      <c r="BM634" s="22">
        <v>3.6018299999999999E-3</v>
      </c>
      <c r="BN634" t="s">
        <v>6522</v>
      </c>
      <c r="BO634" s="22" t="s">
        <v>7361</v>
      </c>
      <c r="BP634" s="22">
        <v>2.9265337000000001E-3</v>
      </c>
      <c r="BQ634" s="22">
        <v>549</v>
      </c>
      <c r="BR634" s="22">
        <v>446</v>
      </c>
    </row>
    <row r="635" spans="61:70" x14ac:dyDescent="0.25">
      <c r="BI635" t="s">
        <v>1571</v>
      </c>
      <c r="BJ635" t="s">
        <v>1572</v>
      </c>
      <c r="BK635" t="s">
        <v>1573</v>
      </c>
      <c r="BL635" t="s">
        <v>1675</v>
      </c>
      <c r="BM635" s="22">
        <v>9.7295099999999994</v>
      </c>
      <c r="BN635" t="s">
        <v>7362</v>
      </c>
      <c r="BO635" s="22" t="s">
        <v>6528</v>
      </c>
      <c r="BP635" s="22">
        <v>7.9053533586000002</v>
      </c>
      <c r="BQ635" s="22">
        <v>58716</v>
      </c>
      <c r="BR635" s="22">
        <v>47707</v>
      </c>
    </row>
    <row r="636" spans="61:70" x14ac:dyDescent="0.25">
      <c r="BI636" t="s">
        <v>313</v>
      </c>
      <c r="BJ636" t="s">
        <v>314</v>
      </c>
      <c r="BK636" t="s">
        <v>315</v>
      </c>
      <c r="BL636" t="s">
        <v>1679</v>
      </c>
      <c r="BM636" s="22">
        <v>4.7237400000000003</v>
      </c>
      <c r="BN636" t="s">
        <v>7363</v>
      </c>
      <c r="BO636" s="22" t="s">
        <v>7364</v>
      </c>
      <c r="BP636" s="22">
        <v>3.8381001586000001</v>
      </c>
      <c r="BQ636" s="22">
        <v>97409</v>
      </c>
      <c r="BR636" s="22">
        <v>79146</v>
      </c>
    </row>
    <row r="637" spans="61:70" x14ac:dyDescent="0.25">
      <c r="BI637" t="s">
        <v>3450</v>
      </c>
      <c r="BJ637" t="s">
        <v>3451</v>
      </c>
      <c r="BK637" t="s">
        <v>3452</v>
      </c>
      <c r="BL637" t="s">
        <v>1682</v>
      </c>
      <c r="BM637" s="22">
        <v>6.3014100000000003E-2</v>
      </c>
      <c r="BN637" t="s">
        <v>5754</v>
      </c>
      <c r="BO637" s="22" t="s">
        <v>7365</v>
      </c>
      <c r="BP637" s="22">
        <v>5.1199775400000001E-2</v>
      </c>
      <c r="BQ637" s="22">
        <v>17973</v>
      </c>
      <c r="BR637" s="22">
        <v>14603</v>
      </c>
    </row>
    <row r="638" spans="61:70" x14ac:dyDescent="0.25">
      <c r="BI638" t="s">
        <v>5469</v>
      </c>
      <c r="BJ638" t="s">
        <v>5470</v>
      </c>
      <c r="BK638" t="s">
        <v>5471</v>
      </c>
      <c r="BL638" t="s">
        <v>1686</v>
      </c>
      <c r="BM638" s="22">
        <v>0.10209</v>
      </c>
      <c r="BN638" t="s">
        <v>7366</v>
      </c>
      <c r="BO638" s="22" t="s">
        <v>7367</v>
      </c>
      <c r="BP638" s="22">
        <v>8.2949452199999996E-2</v>
      </c>
      <c r="BQ638" s="22">
        <v>35536</v>
      </c>
      <c r="BR638" s="22">
        <v>28874</v>
      </c>
    </row>
    <row r="639" spans="61:70" x14ac:dyDescent="0.25">
      <c r="BI639" t="s">
        <v>802</v>
      </c>
      <c r="BJ639" t="s">
        <v>803</v>
      </c>
      <c r="BK639" t="s">
        <v>804</v>
      </c>
      <c r="BL639" t="s">
        <v>1689</v>
      </c>
      <c r="BM639" s="22">
        <v>9.9594000000000002E-3</v>
      </c>
      <c r="BN639" t="s">
        <v>6989</v>
      </c>
      <c r="BO639" s="22" t="s">
        <v>7368</v>
      </c>
      <c r="BP639" s="22">
        <v>8.0921420000000001E-3</v>
      </c>
      <c r="BQ639" s="22">
        <v>22574</v>
      </c>
      <c r="BR639" s="22">
        <v>18342</v>
      </c>
    </row>
    <row r="640" spans="61:70" x14ac:dyDescent="0.25">
      <c r="BI640" t="s">
        <v>5437</v>
      </c>
      <c r="BJ640" t="s">
        <v>5438</v>
      </c>
      <c r="BK640" t="s">
        <v>5439</v>
      </c>
      <c r="BL640" t="s">
        <v>1693</v>
      </c>
      <c r="BM640" s="22">
        <v>5.8496899999999998E-2</v>
      </c>
      <c r="BN640" t="s">
        <v>7369</v>
      </c>
      <c r="BO640" s="22" t="s">
        <v>7370</v>
      </c>
      <c r="BP640" s="22">
        <v>4.7529491700000003E-2</v>
      </c>
      <c r="BQ640" s="22">
        <v>775095</v>
      </c>
      <c r="BR640" s="22">
        <v>629775</v>
      </c>
    </row>
    <row r="641" spans="61:70" x14ac:dyDescent="0.25">
      <c r="BI641" t="s">
        <v>1156</v>
      </c>
      <c r="BJ641" t="s">
        <v>3952</v>
      </c>
      <c r="BK641" t="s">
        <v>3953</v>
      </c>
      <c r="BL641" t="s">
        <v>1697</v>
      </c>
      <c r="BM641" s="22">
        <v>1.96857E-2</v>
      </c>
      <c r="BN641" t="s">
        <v>6035</v>
      </c>
      <c r="BO641" s="22" t="s">
        <v>7371</v>
      </c>
      <c r="BP641" s="22">
        <v>1.5994887199999999E-2</v>
      </c>
      <c r="BQ641" s="22">
        <v>647677</v>
      </c>
      <c r="BR641" s="22">
        <v>526246</v>
      </c>
    </row>
    <row r="642" spans="61:70" x14ac:dyDescent="0.25">
      <c r="BI642" t="s">
        <v>2729</v>
      </c>
      <c r="BJ642" t="s">
        <v>2730</v>
      </c>
      <c r="BK642" t="s">
        <v>2731</v>
      </c>
      <c r="BL642" t="s">
        <v>1701</v>
      </c>
      <c r="BM642" s="22">
        <v>2.53864</v>
      </c>
      <c r="BN642" t="s">
        <v>7372</v>
      </c>
      <c r="BO642" s="22" t="s">
        <v>7373</v>
      </c>
      <c r="BP642" s="22">
        <v>2.0626780023000002</v>
      </c>
      <c r="BQ642" s="22">
        <v>7153</v>
      </c>
      <c r="BR642" s="22">
        <v>5812</v>
      </c>
    </row>
    <row r="643" spans="61:70" x14ac:dyDescent="0.25">
      <c r="BI643" t="s">
        <v>5341</v>
      </c>
      <c r="BJ643" t="s">
        <v>5342</v>
      </c>
      <c r="BK643" t="s">
        <v>5343</v>
      </c>
      <c r="BL643" t="s">
        <v>1705</v>
      </c>
      <c r="BM643" s="22">
        <v>8.3137799999999995</v>
      </c>
      <c r="BN643" t="s">
        <v>7374</v>
      </c>
      <c r="BO643" s="22" t="s">
        <v>6659</v>
      </c>
      <c r="BP643" s="22">
        <v>6.7550543291</v>
      </c>
      <c r="BQ643" s="22">
        <v>103368</v>
      </c>
      <c r="BR643" s="22">
        <v>83988</v>
      </c>
    </row>
    <row r="644" spans="61:70" x14ac:dyDescent="0.25">
      <c r="BI644" t="s">
        <v>5855</v>
      </c>
      <c r="BJ644" t="s">
        <v>5856</v>
      </c>
      <c r="BK644" t="s">
        <v>5857</v>
      </c>
      <c r="BL644" t="s">
        <v>1706</v>
      </c>
      <c r="BM644" s="22">
        <v>7.3785500000000004E-2</v>
      </c>
      <c r="BN644" t="s">
        <v>7375</v>
      </c>
      <c r="BO644" s="22" t="s">
        <v>6160</v>
      </c>
      <c r="BP644" s="22">
        <v>5.9951678000000001E-2</v>
      </c>
      <c r="BQ644" s="22">
        <v>91428</v>
      </c>
      <c r="BR644" s="22">
        <v>74287</v>
      </c>
    </row>
    <row r="645" spans="61:70" x14ac:dyDescent="0.25">
      <c r="BI645" t="s">
        <v>5344</v>
      </c>
      <c r="BJ645" t="s">
        <v>5345</v>
      </c>
      <c r="BK645" t="s">
        <v>5346</v>
      </c>
      <c r="BL645" t="s">
        <v>1710</v>
      </c>
      <c r="BM645" s="22">
        <v>4.4754599999999999E-2</v>
      </c>
      <c r="BN645" t="s">
        <v>6037</v>
      </c>
      <c r="BO645" s="22" t="s">
        <v>7376</v>
      </c>
      <c r="BP645" s="22">
        <v>3.6363694299999999E-2</v>
      </c>
      <c r="BQ645" s="22">
        <v>156045</v>
      </c>
      <c r="BR645" s="22">
        <v>126789</v>
      </c>
    </row>
    <row r="646" spans="61:70" x14ac:dyDescent="0.25">
      <c r="BI646" t="s">
        <v>5154</v>
      </c>
      <c r="BJ646" t="s">
        <v>5155</v>
      </c>
      <c r="BK646" t="s">
        <v>5156</v>
      </c>
      <c r="BL646" t="s">
        <v>1714</v>
      </c>
      <c r="BM646" s="22">
        <v>7.6470300000000005E-2</v>
      </c>
      <c r="BN646" t="s">
        <v>7377</v>
      </c>
      <c r="BO646" s="22" t="s">
        <v>7378</v>
      </c>
      <c r="BP646" s="22">
        <v>6.2133112900000002E-2</v>
      </c>
      <c r="BQ646" s="22">
        <v>159535</v>
      </c>
      <c r="BR646" s="22">
        <v>129624</v>
      </c>
    </row>
    <row r="647" spans="61:70" x14ac:dyDescent="0.25">
      <c r="BI647" t="s">
        <v>845</v>
      </c>
      <c r="BJ647" t="s">
        <v>846</v>
      </c>
      <c r="BK647" t="s">
        <v>847</v>
      </c>
      <c r="BL647" t="s">
        <v>1718</v>
      </c>
      <c r="BM647" s="22">
        <v>0.39180999999999999</v>
      </c>
      <c r="BN647" t="s">
        <v>7379</v>
      </c>
      <c r="BO647" s="22" t="s">
        <v>6054</v>
      </c>
      <c r="BP647" s="22">
        <v>0.31835071850000002</v>
      </c>
      <c r="BQ647" s="22">
        <v>46876</v>
      </c>
      <c r="BR647" s="22">
        <v>38087</v>
      </c>
    </row>
    <row r="648" spans="61:70" x14ac:dyDescent="0.25">
      <c r="BI648" t="s">
        <v>5544</v>
      </c>
      <c r="BJ648" t="s">
        <v>5545</v>
      </c>
      <c r="BK648" t="s">
        <v>5546</v>
      </c>
      <c r="BL648" t="s">
        <v>1722</v>
      </c>
      <c r="BM648" s="22">
        <v>0.38018400000000002</v>
      </c>
      <c r="BN648" t="s">
        <v>7380</v>
      </c>
      <c r="BO648" s="22" t="s">
        <v>7381</v>
      </c>
      <c r="BP648" s="22">
        <v>0.30890444239999998</v>
      </c>
      <c r="BQ648" s="22">
        <v>13204400</v>
      </c>
      <c r="BR648" s="22">
        <v>10728747</v>
      </c>
    </row>
    <row r="649" spans="61:70" x14ac:dyDescent="0.25">
      <c r="BI649" t="s">
        <v>815</v>
      </c>
      <c r="BJ649" t="s">
        <v>816</v>
      </c>
      <c r="BK649" t="s">
        <v>817</v>
      </c>
      <c r="BL649" t="s">
        <v>1726</v>
      </c>
      <c r="BM649" s="22">
        <v>2.4091499999999998E-2</v>
      </c>
      <c r="BN649" t="s">
        <v>7382</v>
      </c>
      <c r="BO649" s="22" t="s">
        <v>6751</v>
      </c>
      <c r="BP649" s="22">
        <v>1.9574656900000001E-2</v>
      </c>
      <c r="BQ649" s="22">
        <v>23006</v>
      </c>
      <c r="BR649" s="22">
        <v>18693</v>
      </c>
    </row>
    <row r="650" spans="61:70" x14ac:dyDescent="0.25">
      <c r="BI650" t="s">
        <v>1528</v>
      </c>
      <c r="BJ650" t="s">
        <v>1529</v>
      </c>
      <c r="BK650" t="s">
        <v>1530</v>
      </c>
      <c r="BL650" t="s">
        <v>1730</v>
      </c>
      <c r="BM650" s="22">
        <v>4.6515300000000002E-2</v>
      </c>
      <c r="BN650" t="s">
        <v>6391</v>
      </c>
      <c r="BO650" s="22" t="s">
        <v>7383</v>
      </c>
      <c r="BP650" s="22">
        <v>3.7794285900000002E-2</v>
      </c>
      <c r="BQ650" s="22">
        <v>993</v>
      </c>
      <c r="BR650" s="22">
        <v>807</v>
      </c>
    </row>
    <row r="651" spans="61:70" x14ac:dyDescent="0.25">
      <c r="BI651" t="s">
        <v>433</v>
      </c>
      <c r="BJ651" t="s">
        <v>434</v>
      </c>
      <c r="BK651" t="s">
        <v>435</v>
      </c>
      <c r="BL651" t="s">
        <v>1734</v>
      </c>
      <c r="BM651" s="22">
        <v>4.5400799999999997</v>
      </c>
      <c r="BN651" t="s">
        <v>7384</v>
      </c>
      <c r="BO651" s="22" t="s">
        <v>7385</v>
      </c>
      <c r="BP651" s="22">
        <v>3.6888740210000002</v>
      </c>
      <c r="BQ651" s="22">
        <v>27267</v>
      </c>
      <c r="BR651" s="22">
        <v>22155</v>
      </c>
    </row>
    <row r="652" spans="61:70" x14ac:dyDescent="0.25">
      <c r="BI652" t="s">
        <v>5553</v>
      </c>
      <c r="BJ652" t="s">
        <v>6111</v>
      </c>
      <c r="BK652" t="s">
        <v>5554</v>
      </c>
      <c r="BL652" t="s">
        <v>1738</v>
      </c>
      <c r="BM652" s="22">
        <v>0.87601700000000005</v>
      </c>
      <c r="BN652" t="s">
        <v>6490</v>
      </c>
      <c r="BO652" s="22" t="s">
        <v>7386</v>
      </c>
      <c r="BP652" s="22">
        <v>0.7117752007</v>
      </c>
      <c r="BQ652" s="22">
        <v>3122</v>
      </c>
      <c r="BR652" s="22">
        <v>2537</v>
      </c>
    </row>
    <row r="653" spans="61:70" x14ac:dyDescent="0.25">
      <c r="BI653" t="s">
        <v>753</v>
      </c>
      <c r="BJ653" t="s">
        <v>754</v>
      </c>
      <c r="BK653" t="s">
        <v>755</v>
      </c>
      <c r="BL653" t="s">
        <v>1742</v>
      </c>
      <c r="BM653" s="22">
        <v>2.9485100000000002</v>
      </c>
      <c r="BN653" t="s">
        <v>7387</v>
      </c>
      <c r="BO653" s="22" t="s">
        <v>6923</v>
      </c>
      <c r="BP653" s="22">
        <v>2.3957027056000002</v>
      </c>
      <c r="BQ653" s="22">
        <v>606000</v>
      </c>
      <c r="BR653" s="22">
        <v>492383</v>
      </c>
    </row>
    <row r="654" spans="61:70" x14ac:dyDescent="0.25">
      <c r="BI654" t="s">
        <v>4572</v>
      </c>
      <c r="BJ654" t="s">
        <v>4573</v>
      </c>
      <c r="BK654" t="s">
        <v>4574</v>
      </c>
      <c r="BL654" t="s">
        <v>1746</v>
      </c>
      <c r="BM654" s="22">
        <v>9.3333100000000002E-2</v>
      </c>
      <c r="BN654" t="s">
        <v>7388</v>
      </c>
      <c r="BO654" s="22" t="s">
        <v>7389</v>
      </c>
      <c r="BP654" s="22">
        <v>7.5834357099999999E-2</v>
      </c>
      <c r="BQ654" s="22">
        <v>21850</v>
      </c>
      <c r="BR654" s="22">
        <v>17754</v>
      </c>
    </row>
    <row r="655" spans="61:70" x14ac:dyDescent="0.25">
      <c r="BI655" t="s">
        <v>4190</v>
      </c>
      <c r="BJ655" t="s">
        <v>4191</v>
      </c>
      <c r="BK655" t="s">
        <v>4192</v>
      </c>
      <c r="BL655" t="s">
        <v>1750</v>
      </c>
      <c r="BM655" s="22">
        <v>3.4061300000000003E-2</v>
      </c>
      <c r="BN655" t="s">
        <v>7390</v>
      </c>
      <c r="BO655" s="22" t="s">
        <v>7391</v>
      </c>
      <c r="BP655" s="22">
        <v>2.7675248999999999E-2</v>
      </c>
      <c r="BQ655" s="22">
        <v>12380</v>
      </c>
      <c r="BR655" s="22">
        <v>10059</v>
      </c>
    </row>
    <row r="656" spans="61:70" x14ac:dyDescent="0.25">
      <c r="BI656" t="s">
        <v>5116</v>
      </c>
      <c r="BJ656" t="s">
        <v>5117</v>
      </c>
      <c r="BK656" t="s">
        <v>5118</v>
      </c>
      <c r="BL656" t="s">
        <v>1754</v>
      </c>
      <c r="BM656" s="22">
        <v>0.65286699999999998</v>
      </c>
      <c r="BN656" t="s">
        <v>7392</v>
      </c>
      <c r="BO656" s="22" t="s">
        <v>7393</v>
      </c>
      <c r="BP656" s="22">
        <v>0.53046292480000001</v>
      </c>
      <c r="BQ656" s="22">
        <v>1798</v>
      </c>
      <c r="BR656" s="22">
        <v>1461</v>
      </c>
    </row>
    <row r="657" spans="61:70" x14ac:dyDescent="0.25">
      <c r="BI657" t="s">
        <v>6575</v>
      </c>
      <c r="BJ657" t="s">
        <v>6576</v>
      </c>
      <c r="BK657" t="s">
        <v>6577</v>
      </c>
      <c r="BL657" t="s">
        <v>1758</v>
      </c>
      <c r="BM657" s="22">
        <v>5.5095100000000001E-2</v>
      </c>
      <c r="BN657" t="s">
        <v>7394</v>
      </c>
      <c r="BO657" s="22" t="s">
        <v>7395</v>
      </c>
      <c r="BP657" s="22">
        <v>4.4765485000000001E-2</v>
      </c>
      <c r="BQ657" s="22">
        <v>30528</v>
      </c>
      <c r="BR657" s="22">
        <v>24805</v>
      </c>
    </row>
    <row r="658" spans="61:70" x14ac:dyDescent="0.25">
      <c r="BI658" t="s">
        <v>5526</v>
      </c>
      <c r="BJ658" t="s">
        <v>5527</v>
      </c>
      <c r="BK658" t="s">
        <v>5528</v>
      </c>
      <c r="BL658" t="s">
        <v>1762</v>
      </c>
      <c r="BM658" s="22">
        <v>7.4382500000000004E-2</v>
      </c>
      <c r="BN658" t="s">
        <v>6215</v>
      </c>
      <c r="BO658" s="22" t="s">
        <v>7396</v>
      </c>
      <c r="BP658" s="22">
        <v>6.0436748200000001E-2</v>
      </c>
      <c r="BQ658" s="22">
        <v>427406</v>
      </c>
      <c r="BR658" s="22">
        <v>347273</v>
      </c>
    </row>
    <row r="659" spans="61:70" x14ac:dyDescent="0.25">
      <c r="BI659" t="s">
        <v>5944</v>
      </c>
      <c r="BJ659" t="s">
        <v>5945</v>
      </c>
      <c r="BK659" t="s">
        <v>5946</v>
      </c>
      <c r="BL659" t="s">
        <v>1767</v>
      </c>
      <c r="BM659" s="22">
        <v>4.0767400000000002E-2</v>
      </c>
      <c r="BN659" t="s">
        <v>7397</v>
      </c>
      <c r="BO659" s="22" t="s">
        <v>7398</v>
      </c>
      <c r="BP659" s="22">
        <v>3.3124042499999999E-2</v>
      </c>
      <c r="BQ659" s="22">
        <v>59001</v>
      </c>
      <c r="BR659" s="22">
        <v>47939</v>
      </c>
    </row>
    <row r="660" spans="61:70" x14ac:dyDescent="0.25">
      <c r="BI660" t="s">
        <v>3391</v>
      </c>
      <c r="BJ660" t="s">
        <v>3392</v>
      </c>
      <c r="BK660" t="s">
        <v>3393</v>
      </c>
      <c r="BL660" t="s">
        <v>1771</v>
      </c>
      <c r="BM660" s="22">
        <v>1.02374E-3</v>
      </c>
      <c r="BN660" t="s">
        <v>732</v>
      </c>
      <c r="BO660" s="22" t="s">
        <v>7399</v>
      </c>
      <c r="BP660" s="22">
        <v>8.3180210000000001E-4</v>
      </c>
      <c r="BQ660" s="22">
        <v>126928</v>
      </c>
      <c r="BR660" s="22">
        <v>103131</v>
      </c>
    </row>
    <row r="661" spans="61:70" x14ac:dyDescent="0.25">
      <c r="BI661" t="s">
        <v>5074</v>
      </c>
      <c r="BJ661" t="s">
        <v>5075</v>
      </c>
      <c r="BK661" t="s">
        <v>5076</v>
      </c>
      <c r="BL661" t="s">
        <v>1775</v>
      </c>
      <c r="BM661" s="22">
        <v>4.9147799999999998E-2</v>
      </c>
      <c r="BN661" t="s">
        <v>7400</v>
      </c>
      <c r="BO661" s="22" t="s">
        <v>7401</v>
      </c>
      <c r="BP661" s="22">
        <v>3.9933226400000001E-2</v>
      </c>
      <c r="BQ661" s="22">
        <v>583462</v>
      </c>
      <c r="BR661" s="22">
        <v>474070</v>
      </c>
    </row>
    <row r="662" spans="61:70" x14ac:dyDescent="0.25">
      <c r="BI662" t="s">
        <v>3838</v>
      </c>
      <c r="BJ662" t="s">
        <v>3839</v>
      </c>
      <c r="BK662" t="s">
        <v>3840</v>
      </c>
      <c r="BL662" t="s">
        <v>1776</v>
      </c>
      <c r="BM662" s="22">
        <v>1.42987</v>
      </c>
      <c r="BN662" t="s">
        <v>7402</v>
      </c>
      <c r="BO662" s="22" t="s">
        <v>7403</v>
      </c>
      <c r="BP662" s="22">
        <v>1.1617879632999999</v>
      </c>
      <c r="BQ662" s="22">
        <v>113590</v>
      </c>
      <c r="BR662" s="22">
        <v>92293</v>
      </c>
    </row>
    <row r="663" spans="61:70" x14ac:dyDescent="0.25">
      <c r="BI663" t="s">
        <v>4506</v>
      </c>
      <c r="BJ663" t="s">
        <v>4507</v>
      </c>
      <c r="BK663" t="s">
        <v>4508</v>
      </c>
      <c r="BL663" t="s">
        <v>1777</v>
      </c>
      <c r="BM663" s="22">
        <v>1.05948</v>
      </c>
      <c r="BN663" t="s">
        <v>7404</v>
      </c>
      <c r="BO663" s="22" t="s">
        <v>7405</v>
      </c>
      <c r="BP663" s="22">
        <v>0.86084127320000003</v>
      </c>
      <c r="BQ663" s="22">
        <v>1889</v>
      </c>
      <c r="BR663" s="22">
        <v>1535</v>
      </c>
    </row>
    <row r="664" spans="61:70" x14ac:dyDescent="0.25">
      <c r="BI664" t="s">
        <v>628</v>
      </c>
      <c r="BJ664" t="s">
        <v>629</v>
      </c>
      <c r="BK664" t="s">
        <v>630</v>
      </c>
      <c r="BL664" t="s">
        <v>1781</v>
      </c>
      <c r="BM664" s="22">
        <v>0.36967299999999997</v>
      </c>
      <c r="BN664" t="s">
        <v>7406</v>
      </c>
      <c r="BO664" s="22" t="s">
        <v>7353</v>
      </c>
      <c r="BP664" s="22">
        <v>0.30036411819999997</v>
      </c>
      <c r="BQ664" s="22">
        <v>39779</v>
      </c>
      <c r="BR664" s="22">
        <v>32321</v>
      </c>
    </row>
    <row r="665" spans="61:70" x14ac:dyDescent="0.25">
      <c r="BI665" t="s">
        <v>5452</v>
      </c>
      <c r="BJ665" t="s">
        <v>5453</v>
      </c>
      <c r="BK665" t="s">
        <v>5454</v>
      </c>
      <c r="BL665" t="s">
        <v>1782</v>
      </c>
      <c r="BM665" s="22">
        <v>3.4291299999999997E-2</v>
      </c>
      <c r="BN665" t="s">
        <v>6206</v>
      </c>
      <c r="BO665" s="22" t="s">
        <v>7407</v>
      </c>
      <c r="BP665" s="22">
        <v>2.7862127E-2</v>
      </c>
      <c r="BQ665" s="22">
        <v>837305</v>
      </c>
      <c r="BR665" s="22">
        <v>680321</v>
      </c>
    </row>
    <row r="666" spans="61:70" x14ac:dyDescent="0.25">
      <c r="BI666" t="s">
        <v>4252</v>
      </c>
      <c r="BJ666" t="s">
        <v>4253</v>
      </c>
      <c r="BK666" t="s">
        <v>4254</v>
      </c>
      <c r="BL666" t="s">
        <v>1786</v>
      </c>
      <c r="BM666" s="22">
        <v>0.22795499999999999</v>
      </c>
      <c r="BN666" t="s">
        <v>7408</v>
      </c>
      <c r="BO666" s="22" t="s">
        <v>7409</v>
      </c>
      <c r="BP666" s="22">
        <v>0.18521640089999999</v>
      </c>
      <c r="BQ666" s="22">
        <v>3661860</v>
      </c>
      <c r="BR666" s="22">
        <v>2975309</v>
      </c>
    </row>
    <row r="667" spans="61:70" x14ac:dyDescent="0.25">
      <c r="BI667" t="s">
        <v>828</v>
      </c>
      <c r="BJ667" t="s">
        <v>5392</v>
      </c>
      <c r="BK667" t="s">
        <v>5393</v>
      </c>
      <c r="BL667" t="s">
        <v>1787</v>
      </c>
      <c r="BM667" s="22">
        <v>0.40417900000000001</v>
      </c>
      <c r="BN667" t="s">
        <v>7410</v>
      </c>
      <c r="BO667" s="22" t="s">
        <v>6458</v>
      </c>
      <c r="BP667" s="22">
        <v>0.32840069179999998</v>
      </c>
      <c r="BQ667" s="22">
        <v>536444</v>
      </c>
      <c r="BR667" s="22">
        <v>435868</v>
      </c>
    </row>
    <row r="668" spans="61:70" x14ac:dyDescent="0.25">
      <c r="BI668" t="s">
        <v>879</v>
      </c>
      <c r="BJ668" t="s">
        <v>880</v>
      </c>
      <c r="BK668" t="s">
        <v>881</v>
      </c>
      <c r="BL668" t="s">
        <v>1788</v>
      </c>
      <c r="BM668" s="22">
        <v>0.54264699999999999</v>
      </c>
      <c r="BN668" t="s">
        <v>7411</v>
      </c>
      <c r="BO668" s="22" t="s">
        <v>7412</v>
      </c>
      <c r="BP668" s="22">
        <v>0.44090774189999998</v>
      </c>
      <c r="BQ668" s="22">
        <v>32593</v>
      </c>
      <c r="BR668" s="22">
        <v>26482</v>
      </c>
    </row>
    <row r="669" spans="61:70" x14ac:dyDescent="0.25">
      <c r="BI669" t="s">
        <v>971</v>
      </c>
      <c r="BJ669" t="s">
        <v>972</v>
      </c>
      <c r="BK669" t="s">
        <v>3962</v>
      </c>
      <c r="BL669" t="s">
        <v>1789</v>
      </c>
      <c r="BM669" s="22">
        <v>4.1226900000000004</v>
      </c>
      <c r="BN669" t="s">
        <v>7413</v>
      </c>
      <c r="BO669" s="22" t="s">
        <v>7414</v>
      </c>
      <c r="BP669" s="22">
        <v>3.34973922</v>
      </c>
      <c r="BQ669" s="22">
        <v>962420</v>
      </c>
      <c r="BR669" s="22">
        <v>781979</v>
      </c>
    </row>
    <row r="670" spans="61:70" x14ac:dyDescent="0.25">
      <c r="BI670" t="s">
        <v>3997</v>
      </c>
      <c r="BJ670" t="s">
        <v>3998</v>
      </c>
      <c r="BK670" t="s">
        <v>3997</v>
      </c>
      <c r="BL670" t="s">
        <v>1793</v>
      </c>
      <c r="BM670" s="22">
        <v>0.39352399999999998</v>
      </c>
      <c r="BN670" t="s">
        <v>7415</v>
      </c>
      <c r="BO670" s="22" t="s">
        <v>6470</v>
      </c>
      <c r="BP670" s="22">
        <v>0.31974336580000001</v>
      </c>
      <c r="BQ670" s="22">
        <v>871</v>
      </c>
      <c r="BR670" s="22">
        <v>707</v>
      </c>
    </row>
    <row r="671" spans="61:70" x14ac:dyDescent="0.25">
      <c r="BI671" t="s">
        <v>4293</v>
      </c>
      <c r="BJ671" t="s">
        <v>4294</v>
      </c>
      <c r="BK671" t="s">
        <v>4295</v>
      </c>
      <c r="BL671" t="s">
        <v>1797</v>
      </c>
      <c r="BM671" s="22">
        <v>1.17319</v>
      </c>
      <c r="BN671" t="s">
        <v>7416</v>
      </c>
      <c r="BO671" s="22" t="s">
        <v>7417</v>
      </c>
      <c r="BP671" s="22">
        <v>0.9532321265</v>
      </c>
      <c r="BQ671" s="22">
        <v>68018</v>
      </c>
      <c r="BR671" s="22">
        <v>55266</v>
      </c>
    </row>
    <row r="672" spans="61:70" x14ac:dyDescent="0.25">
      <c r="BI672" t="s">
        <v>1217</v>
      </c>
      <c r="BJ672" t="s">
        <v>1218</v>
      </c>
      <c r="BK672" t="s">
        <v>1219</v>
      </c>
      <c r="BL672" t="s">
        <v>1801</v>
      </c>
      <c r="BM672" s="22">
        <v>0.28857699999999997</v>
      </c>
      <c r="BN672" t="s">
        <v>6417</v>
      </c>
      <c r="BO672" s="22" t="s">
        <v>6412</v>
      </c>
      <c r="BP672" s="22">
        <v>0.23447256399999999</v>
      </c>
      <c r="BQ672" s="22">
        <v>10795</v>
      </c>
      <c r="BR672" s="22">
        <v>8771</v>
      </c>
    </row>
    <row r="673" spans="61:70" x14ac:dyDescent="0.25">
      <c r="BI673" t="s">
        <v>3996</v>
      </c>
      <c r="BJ673" t="s">
        <v>4350</v>
      </c>
      <c r="BK673" t="s">
        <v>4630</v>
      </c>
      <c r="BL673" t="s">
        <v>1805</v>
      </c>
      <c r="BM673" s="22">
        <v>0.42993100000000001</v>
      </c>
      <c r="BN673" t="s">
        <v>7418</v>
      </c>
      <c r="BO673" s="22" t="s">
        <v>7419</v>
      </c>
      <c r="BP673" s="22">
        <v>0.34932452660000002</v>
      </c>
      <c r="BQ673" s="22">
        <v>99036</v>
      </c>
      <c r="BR673" s="22">
        <v>80468</v>
      </c>
    </row>
    <row r="674" spans="61:70" x14ac:dyDescent="0.25">
      <c r="BI674" t="s">
        <v>3999</v>
      </c>
      <c r="BJ674" t="s">
        <v>4000</v>
      </c>
      <c r="BK674" t="s">
        <v>4001</v>
      </c>
      <c r="BL674" t="s">
        <v>1809</v>
      </c>
      <c r="BM674" s="22">
        <v>0.257656</v>
      </c>
      <c r="BN674" t="s">
        <v>7420</v>
      </c>
      <c r="BO674" s="22" t="s">
        <v>7421</v>
      </c>
      <c r="BP674" s="22">
        <v>0.20934884949999999</v>
      </c>
      <c r="BQ674" s="22">
        <v>40249</v>
      </c>
      <c r="BR674" s="22">
        <v>32703</v>
      </c>
    </row>
    <row r="675" spans="61:70" x14ac:dyDescent="0.25">
      <c r="BI675" t="s">
        <v>906</v>
      </c>
      <c r="BJ675" t="s">
        <v>907</v>
      </c>
      <c r="BK675" t="s">
        <v>908</v>
      </c>
      <c r="BL675" t="s">
        <v>1813</v>
      </c>
      <c r="BM675" s="22">
        <v>2.1837000000000001E-4</v>
      </c>
      <c r="BN675" t="s">
        <v>489</v>
      </c>
      <c r="BO675" s="22" t="s">
        <v>7422</v>
      </c>
      <c r="BP675" s="22">
        <v>1.7742849999999999E-4</v>
      </c>
      <c r="BQ675" s="22">
        <v>5137</v>
      </c>
      <c r="BR675" s="22">
        <v>4174</v>
      </c>
    </row>
    <row r="676" spans="61:70" x14ac:dyDescent="0.25">
      <c r="BI676" t="s">
        <v>4300</v>
      </c>
      <c r="BJ676" t="s">
        <v>4301</v>
      </c>
      <c r="BK676" t="s">
        <v>4302</v>
      </c>
      <c r="BL676" t="s">
        <v>1814</v>
      </c>
      <c r="BM676" s="22">
        <v>0.67903800000000003</v>
      </c>
      <c r="BN676" t="s">
        <v>7423</v>
      </c>
      <c r="BO676" s="22" t="s">
        <v>6580</v>
      </c>
      <c r="BP676" s="22">
        <v>0.55172720249999996</v>
      </c>
      <c r="BQ676" s="22">
        <v>24157</v>
      </c>
      <c r="BR676" s="22">
        <v>19628</v>
      </c>
    </row>
    <row r="677" spans="61:70" x14ac:dyDescent="0.25">
      <c r="BI677" t="s">
        <v>5798</v>
      </c>
      <c r="BJ677" t="s">
        <v>5799</v>
      </c>
      <c r="BK677" t="s">
        <v>5800</v>
      </c>
      <c r="BL677" t="s">
        <v>1818</v>
      </c>
      <c r="BM677" s="22">
        <v>4.0971899999999999E-2</v>
      </c>
      <c r="BN677" t="s">
        <v>6554</v>
      </c>
      <c r="BO677" s="22" t="s">
        <v>7322</v>
      </c>
      <c r="BP677" s="22">
        <v>3.3290201399999997E-2</v>
      </c>
      <c r="BQ677" s="22">
        <v>3408120</v>
      </c>
      <c r="BR677" s="22">
        <v>2769142</v>
      </c>
    </row>
    <row r="678" spans="61:70" x14ac:dyDescent="0.25">
      <c r="BI678" t="s">
        <v>875</v>
      </c>
      <c r="BJ678" t="s">
        <v>876</v>
      </c>
      <c r="BK678" t="s">
        <v>877</v>
      </c>
      <c r="BL678" t="s">
        <v>1822</v>
      </c>
      <c r="BM678" s="22">
        <v>0.17452200000000001</v>
      </c>
      <c r="BN678" t="s">
        <v>7424</v>
      </c>
      <c r="BO678" s="22" t="s">
        <v>7301</v>
      </c>
      <c r="BP678" s="22">
        <v>0.14180139380000001</v>
      </c>
      <c r="BQ678" s="22">
        <v>12459</v>
      </c>
      <c r="BR678" s="22">
        <v>10123</v>
      </c>
    </row>
    <row r="679" spans="61:70" x14ac:dyDescent="0.25">
      <c r="BI679" t="s">
        <v>6310</v>
      </c>
      <c r="BJ679" t="s">
        <v>6311</v>
      </c>
      <c r="BK679" t="s">
        <v>6312</v>
      </c>
      <c r="BL679" t="s">
        <v>1826</v>
      </c>
      <c r="BM679" s="22">
        <v>1.2678999999999999E-2</v>
      </c>
      <c r="BN679" t="s">
        <v>7425</v>
      </c>
      <c r="BO679" s="22" t="s">
        <v>7426</v>
      </c>
      <c r="BP679" s="22">
        <v>1.0301852300000001E-2</v>
      </c>
      <c r="BQ679" s="22">
        <v>1518</v>
      </c>
      <c r="BR679" s="22">
        <v>1233</v>
      </c>
    </row>
    <row r="680" spans="61:70" x14ac:dyDescent="0.25">
      <c r="BI680" t="s">
        <v>586</v>
      </c>
      <c r="BJ680" t="s">
        <v>587</v>
      </c>
      <c r="BK680" t="s">
        <v>586</v>
      </c>
      <c r="BL680" t="s">
        <v>1828</v>
      </c>
      <c r="BM680" s="22">
        <v>0.23708399999999999</v>
      </c>
      <c r="BN680" t="s">
        <v>7427</v>
      </c>
      <c r="BO680" s="22" t="s">
        <v>7428</v>
      </c>
      <c r="BP680" s="22">
        <v>0.19263383210000001</v>
      </c>
      <c r="BQ680" s="22">
        <v>1718</v>
      </c>
      <c r="BR680" s="22">
        <v>1396</v>
      </c>
    </row>
    <row r="681" spans="61:70" x14ac:dyDescent="0.25">
      <c r="BI681" t="s">
        <v>757</v>
      </c>
      <c r="BJ681" t="s">
        <v>758</v>
      </c>
      <c r="BK681" t="s">
        <v>759</v>
      </c>
      <c r="BL681" t="s">
        <v>1832</v>
      </c>
      <c r="BM681" s="22">
        <v>7.7534400000000003E-2</v>
      </c>
      <c r="BN681" t="s">
        <v>6180</v>
      </c>
      <c r="BO681" s="22" t="s">
        <v>7429</v>
      </c>
      <c r="BP681" s="22">
        <v>6.2997707900000005E-2</v>
      </c>
      <c r="BQ681" s="22">
        <v>2962</v>
      </c>
      <c r="BR681" s="22">
        <v>2406</v>
      </c>
    </row>
    <row r="682" spans="61:70" x14ac:dyDescent="0.25">
      <c r="BI682" t="s">
        <v>4181</v>
      </c>
      <c r="BJ682" t="s">
        <v>4182</v>
      </c>
      <c r="BK682" t="s">
        <v>4183</v>
      </c>
      <c r="BL682" t="s">
        <v>1836</v>
      </c>
      <c r="BM682" s="22">
        <v>5.9406299999999997E-3</v>
      </c>
      <c r="BN682" t="s">
        <v>5984</v>
      </c>
      <c r="BO682" s="22" t="s">
        <v>7430</v>
      </c>
      <c r="BP682" s="22">
        <v>4.8268390999999999E-3</v>
      </c>
      <c r="BQ682" s="22">
        <v>63714</v>
      </c>
      <c r="BR682" s="22">
        <v>51768</v>
      </c>
    </row>
    <row r="683" spans="61:70" x14ac:dyDescent="0.25">
      <c r="BI683" t="s">
        <v>6569</v>
      </c>
      <c r="BJ683" t="s">
        <v>6570</v>
      </c>
      <c r="BK683" t="s">
        <v>6571</v>
      </c>
      <c r="BL683" t="s">
        <v>1840</v>
      </c>
      <c r="BM683" s="22">
        <v>0.182755</v>
      </c>
      <c r="BN683" t="s">
        <v>6475</v>
      </c>
      <c r="BO683" s="22" t="s">
        <v>7431</v>
      </c>
      <c r="BP683" s="22">
        <v>0.1484908133</v>
      </c>
      <c r="BQ683" s="22">
        <v>19484</v>
      </c>
      <c r="BR683" s="22">
        <v>15831</v>
      </c>
    </row>
    <row r="684" spans="61:70" x14ac:dyDescent="0.25">
      <c r="BI684" t="s">
        <v>5763</v>
      </c>
      <c r="BJ684" t="s">
        <v>5764</v>
      </c>
      <c r="BK684" t="s">
        <v>5765</v>
      </c>
      <c r="BL684" t="s">
        <v>1844</v>
      </c>
      <c r="BM684" s="22">
        <v>0.22859199999999999</v>
      </c>
      <c r="BN684" t="s">
        <v>7432</v>
      </c>
      <c r="BO684" s="22" t="s">
        <v>7433</v>
      </c>
      <c r="BP684" s="22">
        <v>0.1857339717</v>
      </c>
      <c r="BQ684" s="22">
        <v>61382</v>
      </c>
      <c r="BR684" s="22">
        <v>49874</v>
      </c>
    </row>
    <row r="685" spans="61:70" x14ac:dyDescent="0.25">
      <c r="BI685" t="s">
        <v>1052</v>
      </c>
      <c r="BJ685" t="s">
        <v>1053</v>
      </c>
      <c r="BK685" t="s">
        <v>1054</v>
      </c>
      <c r="BL685" t="s">
        <v>1848</v>
      </c>
      <c r="BM685" s="22">
        <v>6.5217499999999998E-2</v>
      </c>
      <c r="BN685" t="s">
        <v>6529</v>
      </c>
      <c r="BO685" s="22" t="s">
        <v>7434</v>
      </c>
      <c r="BP685" s="22">
        <v>5.2990066600000003E-2</v>
      </c>
      <c r="BQ685" s="22">
        <v>163403</v>
      </c>
      <c r="BR685" s="22">
        <v>132767</v>
      </c>
    </row>
    <row r="686" spans="61:70" x14ac:dyDescent="0.25">
      <c r="BI686" t="s">
        <v>398</v>
      </c>
      <c r="BJ686" t="s">
        <v>399</v>
      </c>
      <c r="BK686" t="s">
        <v>398</v>
      </c>
      <c r="BL686" t="s">
        <v>1852</v>
      </c>
      <c r="BM686" s="22">
        <v>0.48544999999999999</v>
      </c>
      <c r="BN686" t="s">
        <v>6600</v>
      </c>
      <c r="BO686" s="22" t="s">
        <v>6198</v>
      </c>
      <c r="BP686" s="22">
        <v>0.39443443579999998</v>
      </c>
      <c r="BQ686" s="22">
        <v>7753</v>
      </c>
      <c r="BR686" s="22">
        <v>6300</v>
      </c>
    </row>
    <row r="687" spans="61:70" x14ac:dyDescent="0.25">
      <c r="BI687" t="s">
        <v>5751</v>
      </c>
      <c r="BJ687" t="s">
        <v>5752</v>
      </c>
      <c r="BK687" t="s">
        <v>5753</v>
      </c>
      <c r="BL687" t="s">
        <v>1853</v>
      </c>
      <c r="BM687" s="22">
        <v>0.119682</v>
      </c>
      <c r="BN687" t="s">
        <v>7435</v>
      </c>
      <c r="BO687" s="22" t="s">
        <v>7436</v>
      </c>
      <c r="BP687" s="22">
        <v>9.7243180900000004E-2</v>
      </c>
      <c r="BQ687" s="22">
        <v>36977</v>
      </c>
      <c r="BR687" s="22">
        <v>30044</v>
      </c>
    </row>
    <row r="688" spans="61:70" x14ac:dyDescent="0.25">
      <c r="BI688" t="s">
        <v>1023</v>
      </c>
      <c r="BJ688" t="s">
        <v>1024</v>
      </c>
      <c r="BK688" t="s">
        <v>1025</v>
      </c>
      <c r="BL688" t="s">
        <v>1856</v>
      </c>
      <c r="BM688" s="22">
        <v>0.89737299999999998</v>
      </c>
      <c r="BN688" t="s">
        <v>7437</v>
      </c>
      <c r="BO688" s="22" t="s">
        <v>6459</v>
      </c>
      <c r="BP688" s="22">
        <v>0.72912722829999999</v>
      </c>
      <c r="BQ688" s="22">
        <v>87752</v>
      </c>
      <c r="BR688" s="22">
        <v>71300</v>
      </c>
    </row>
    <row r="689" spans="61:70" x14ac:dyDescent="0.25">
      <c r="BI689" t="s">
        <v>5683</v>
      </c>
      <c r="BJ689" t="s">
        <v>5684</v>
      </c>
      <c r="BK689" t="s">
        <v>5685</v>
      </c>
      <c r="BL689" t="s">
        <v>1861</v>
      </c>
      <c r="BM689" s="22">
        <v>0.109559</v>
      </c>
      <c r="BN689" t="s">
        <v>6419</v>
      </c>
      <c r="BO689" s="22" t="s">
        <v>7438</v>
      </c>
      <c r="BP689" s="22">
        <v>8.9018111799999994E-2</v>
      </c>
      <c r="BQ689" s="22">
        <v>33252</v>
      </c>
      <c r="BR689" s="22">
        <v>27018</v>
      </c>
    </row>
    <row r="690" spans="61:70" x14ac:dyDescent="0.25">
      <c r="BI690" t="s">
        <v>6115</v>
      </c>
      <c r="BJ690" t="s">
        <v>6116</v>
      </c>
      <c r="BK690" t="s">
        <v>6117</v>
      </c>
      <c r="BL690" t="s">
        <v>1865</v>
      </c>
      <c r="BM690" s="22">
        <v>0.20501900000000001</v>
      </c>
      <c r="BN690" t="s">
        <v>7439</v>
      </c>
      <c r="BO690" s="22" t="s">
        <v>7440</v>
      </c>
      <c r="BP690" s="22">
        <v>0.1665806027</v>
      </c>
      <c r="BQ690" s="22">
        <v>23447</v>
      </c>
      <c r="BR690" s="22">
        <v>19051</v>
      </c>
    </row>
    <row r="691" spans="61:70" x14ac:dyDescent="0.25">
      <c r="BI691" t="s">
        <v>4813</v>
      </c>
      <c r="BJ691" t="s">
        <v>4814</v>
      </c>
      <c r="BK691" t="s">
        <v>4815</v>
      </c>
      <c r="BL691" t="s">
        <v>1867</v>
      </c>
      <c r="BM691" s="22">
        <v>9.75911E-2</v>
      </c>
      <c r="BN691" t="s">
        <v>7441</v>
      </c>
      <c r="BO691" s="22" t="s">
        <v>7442</v>
      </c>
      <c r="BP691" s="22">
        <v>7.9294037400000003E-2</v>
      </c>
      <c r="BQ691" s="22">
        <v>394844</v>
      </c>
      <c r="BR691" s="22">
        <v>320816</v>
      </c>
    </row>
    <row r="692" spans="61:70" x14ac:dyDescent="0.25">
      <c r="BI692" t="s">
        <v>7443</v>
      </c>
      <c r="BJ692" t="s">
        <v>7444</v>
      </c>
      <c r="BK692" t="s">
        <v>7445</v>
      </c>
      <c r="BL692" t="s">
        <v>1871</v>
      </c>
      <c r="BM692" s="22">
        <v>2.18764</v>
      </c>
      <c r="BN692" t="s">
        <v>7446</v>
      </c>
      <c r="BO692" s="22" t="s">
        <v>7447</v>
      </c>
      <c r="BP692" s="22">
        <v>1.7774859393</v>
      </c>
      <c r="BQ692" s="22">
        <v>33702</v>
      </c>
      <c r="BR692" s="22">
        <v>27383</v>
      </c>
    </row>
    <row r="693" spans="61:70" x14ac:dyDescent="0.25">
      <c r="BI693" t="s">
        <v>7448</v>
      </c>
      <c r="BJ693" t="s">
        <v>7449</v>
      </c>
      <c r="BK693" t="s">
        <v>7450</v>
      </c>
      <c r="BL693" t="s">
        <v>1875</v>
      </c>
      <c r="BM693" s="22">
        <v>0.41828599999999999</v>
      </c>
      <c r="BN693" t="s">
        <v>7451</v>
      </c>
      <c r="BO693" s="22" t="s">
        <v>7452</v>
      </c>
      <c r="BP693" s="22">
        <v>0.33986281270000002</v>
      </c>
      <c r="BQ693" s="22">
        <v>105292</v>
      </c>
      <c r="BR693" s="22">
        <v>85551</v>
      </c>
    </row>
    <row r="694" spans="61:70" x14ac:dyDescent="0.25">
      <c r="BI694" t="s">
        <v>945</v>
      </c>
      <c r="BJ694" t="s">
        <v>4005</v>
      </c>
      <c r="BK694" t="s">
        <v>5840</v>
      </c>
      <c r="BL694" t="s">
        <v>1876</v>
      </c>
      <c r="BM694" s="22">
        <v>2.77316E-4</v>
      </c>
      <c r="BN694" t="s">
        <v>910</v>
      </c>
      <c r="BO694" s="22" t="s">
        <v>7453</v>
      </c>
      <c r="BP694" s="22">
        <v>2.253229E-4</v>
      </c>
      <c r="BQ694" s="22">
        <v>12759</v>
      </c>
      <c r="BR694" s="22">
        <v>10367</v>
      </c>
    </row>
    <row r="695" spans="61:70" x14ac:dyDescent="0.25">
      <c r="BI695" t="s">
        <v>6119</v>
      </c>
      <c r="BJ695" t="s">
        <v>6120</v>
      </c>
      <c r="BK695" t="s">
        <v>6121</v>
      </c>
      <c r="BL695" t="s">
        <v>1880</v>
      </c>
      <c r="BM695" s="22">
        <v>1.4129900000000001E-2</v>
      </c>
      <c r="BN695" t="s">
        <v>6543</v>
      </c>
      <c r="BO695" s="22" t="s">
        <v>6680</v>
      </c>
      <c r="BP695" s="22">
        <v>1.14807274E-2</v>
      </c>
      <c r="BQ695" s="22">
        <v>53754</v>
      </c>
      <c r="BR695" s="22">
        <v>43676</v>
      </c>
    </row>
    <row r="696" spans="61:70" x14ac:dyDescent="0.25">
      <c r="BI696" t="s">
        <v>3394</v>
      </c>
      <c r="BJ696" t="s">
        <v>3395</v>
      </c>
      <c r="BK696" t="s">
        <v>3396</v>
      </c>
      <c r="BL696" t="s">
        <v>1884</v>
      </c>
      <c r="BM696" s="22">
        <v>0.71596499999999996</v>
      </c>
      <c r="BN696" t="s">
        <v>7454</v>
      </c>
      <c r="BO696" s="22" t="s">
        <v>6135</v>
      </c>
      <c r="BP696" s="22">
        <v>0.58173087000000001</v>
      </c>
      <c r="BQ696" s="22">
        <v>700</v>
      </c>
      <c r="BR696" s="22">
        <v>569</v>
      </c>
    </row>
    <row r="697" spans="61:70" x14ac:dyDescent="0.25">
      <c r="BI697" t="s">
        <v>3499</v>
      </c>
      <c r="BJ697" t="s">
        <v>1194</v>
      </c>
      <c r="BK697" t="s">
        <v>4921</v>
      </c>
      <c r="BL697" t="s">
        <v>1885</v>
      </c>
      <c r="BM697" s="22">
        <v>0.32156899999999999</v>
      </c>
      <c r="BN697" t="s">
        <v>6421</v>
      </c>
      <c r="BO697" s="22" t="s">
        <v>7455</v>
      </c>
      <c r="BP697" s="22">
        <v>0.26127899290000001</v>
      </c>
      <c r="BQ697" s="22">
        <v>435400</v>
      </c>
      <c r="BR697" s="22">
        <v>353768</v>
      </c>
    </row>
    <row r="698" spans="61:70" x14ac:dyDescent="0.25">
      <c r="BI698" t="s">
        <v>1866</v>
      </c>
      <c r="BJ698" t="s">
        <v>6126</v>
      </c>
      <c r="BK698" t="s">
        <v>6127</v>
      </c>
      <c r="BL698" t="s">
        <v>1886</v>
      </c>
      <c r="BM698" s="22">
        <v>1.9491300000000001E-3</v>
      </c>
      <c r="BN698" t="s">
        <v>1763</v>
      </c>
      <c r="BO698" s="22" t="s">
        <v>7456</v>
      </c>
      <c r="BP698" s="22">
        <v>1.5836934999999999E-3</v>
      </c>
      <c r="BQ698" s="22">
        <v>8898</v>
      </c>
      <c r="BR698" s="22">
        <v>7230</v>
      </c>
    </row>
    <row r="699" spans="61:70" x14ac:dyDescent="0.25">
      <c r="BI699" t="s">
        <v>5558</v>
      </c>
      <c r="BJ699" t="s">
        <v>5559</v>
      </c>
      <c r="BK699" t="s">
        <v>5560</v>
      </c>
      <c r="BL699" t="s">
        <v>1890</v>
      </c>
      <c r="BM699" s="22">
        <v>6.9001699999999997E-3</v>
      </c>
      <c r="BN699" t="s">
        <v>5709</v>
      </c>
      <c r="BO699" s="22" t="s">
        <v>7457</v>
      </c>
      <c r="BP699" s="22">
        <v>5.6064777999999997E-3</v>
      </c>
      <c r="BQ699" s="22">
        <v>30652</v>
      </c>
      <c r="BR699" s="22">
        <v>24905</v>
      </c>
    </row>
    <row r="700" spans="61:70" x14ac:dyDescent="0.25">
      <c r="BI700" t="s">
        <v>858</v>
      </c>
      <c r="BJ700" t="s">
        <v>4518</v>
      </c>
      <c r="BK700" t="s">
        <v>859</v>
      </c>
      <c r="BL700" t="s">
        <v>1894</v>
      </c>
      <c r="BM700" s="22">
        <v>8.7493799999999993E-3</v>
      </c>
      <c r="BN700" t="s">
        <v>6536</v>
      </c>
      <c r="BO700" s="22" t="s">
        <v>7338</v>
      </c>
      <c r="BP700" s="22">
        <v>7.108985E-3</v>
      </c>
      <c r="BQ700" s="22">
        <v>24562</v>
      </c>
      <c r="BR700" s="22">
        <v>19957</v>
      </c>
    </row>
    <row r="701" spans="61:70" x14ac:dyDescent="0.25">
      <c r="BI701" t="s">
        <v>1072</v>
      </c>
      <c r="BJ701" t="s">
        <v>1073</v>
      </c>
      <c r="BK701" t="s">
        <v>1074</v>
      </c>
      <c r="BL701" t="s">
        <v>1898</v>
      </c>
      <c r="BM701" s="22">
        <v>5.9624300000000003E-3</v>
      </c>
      <c r="BN701" t="s">
        <v>5984</v>
      </c>
      <c r="BO701" s="22" t="s">
        <v>7458</v>
      </c>
      <c r="BP701" s="22">
        <v>4.8445518999999998E-3</v>
      </c>
      <c r="BQ701" s="22">
        <v>3779</v>
      </c>
      <c r="BR701" s="22">
        <v>3071</v>
      </c>
    </row>
    <row r="702" spans="61:70" x14ac:dyDescent="0.25">
      <c r="BI702" t="s">
        <v>5122</v>
      </c>
      <c r="BJ702" t="s">
        <v>5123</v>
      </c>
      <c r="BK702" t="s">
        <v>5124</v>
      </c>
      <c r="BL702" t="s">
        <v>1901</v>
      </c>
      <c r="BM702" s="22">
        <v>3.67807E-2</v>
      </c>
      <c r="BN702" t="s">
        <v>6171</v>
      </c>
      <c r="BO702" s="22" t="s">
        <v>7459</v>
      </c>
      <c r="BP702" s="22">
        <v>2.98847969E-2</v>
      </c>
      <c r="BQ702" s="22">
        <v>1428</v>
      </c>
      <c r="BR702" s="22">
        <v>1161</v>
      </c>
    </row>
    <row r="703" spans="61:70" x14ac:dyDescent="0.25">
      <c r="BI703" t="s">
        <v>3473</v>
      </c>
      <c r="BJ703" t="s">
        <v>3474</v>
      </c>
      <c r="BK703" t="s">
        <v>3475</v>
      </c>
      <c r="BL703" t="s">
        <v>1902</v>
      </c>
      <c r="BM703" s="22">
        <v>1.0490999999999999</v>
      </c>
      <c r="BN703" t="s">
        <v>7460</v>
      </c>
      <c r="BO703" s="22" t="s">
        <v>7461</v>
      </c>
      <c r="BP703" s="22">
        <v>0.85240738829999996</v>
      </c>
      <c r="BQ703" s="22">
        <v>205079</v>
      </c>
      <c r="BR703" s="22">
        <v>166629</v>
      </c>
    </row>
    <row r="704" spans="61:70" x14ac:dyDescent="0.25">
      <c r="BI704" t="s">
        <v>1060</v>
      </c>
      <c r="BJ704" t="s">
        <v>1061</v>
      </c>
      <c r="BK704" t="s">
        <v>1062</v>
      </c>
      <c r="BL704" t="s">
        <v>1906</v>
      </c>
      <c r="BM704" s="22">
        <v>0.126057</v>
      </c>
      <c r="BN704" t="s">
        <v>7462</v>
      </c>
      <c r="BO704" s="22" t="s">
        <v>7463</v>
      </c>
      <c r="BP704" s="22">
        <v>0.1024229512</v>
      </c>
      <c r="BQ704" s="22">
        <v>25690</v>
      </c>
      <c r="BR704" s="22">
        <v>20873</v>
      </c>
    </row>
    <row r="705" spans="61:70" x14ac:dyDescent="0.25">
      <c r="BI705" t="s">
        <v>5532</v>
      </c>
      <c r="BJ705" t="s">
        <v>5533</v>
      </c>
      <c r="BK705" t="s">
        <v>5534</v>
      </c>
      <c r="BL705" t="s">
        <v>1909</v>
      </c>
      <c r="BM705" s="22">
        <v>0.151811</v>
      </c>
      <c r="BN705" t="s">
        <v>7464</v>
      </c>
      <c r="BO705" s="22" t="s">
        <v>7465</v>
      </c>
      <c r="BP705" s="22">
        <v>0.12334841100000001</v>
      </c>
      <c r="BQ705" s="22">
        <v>21300</v>
      </c>
      <c r="BR705" s="22">
        <v>17306</v>
      </c>
    </row>
    <row r="706" spans="61:70" x14ac:dyDescent="0.25">
      <c r="BI706" t="s">
        <v>991</v>
      </c>
      <c r="BJ706" t="s">
        <v>992</v>
      </c>
      <c r="BK706" t="s">
        <v>993</v>
      </c>
      <c r="BL706" t="s">
        <v>1910</v>
      </c>
      <c r="BM706" s="22">
        <v>1.0396700000000001</v>
      </c>
      <c r="BN706" t="s">
        <v>7466</v>
      </c>
      <c r="BO706" s="22" t="s">
        <v>7360</v>
      </c>
      <c r="BP706" s="22">
        <v>0.84474539069999999</v>
      </c>
      <c r="BQ706" s="22">
        <v>12697</v>
      </c>
      <c r="BR706" s="22">
        <v>10317</v>
      </c>
    </row>
    <row r="707" spans="61:70" x14ac:dyDescent="0.25">
      <c r="BI707" t="s">
        <v>841</v>
      </c>
      <c r="BJ707" t="s">
        <v>842</v>
      </c>
      <c r="BK707" t="s">
        <v>841</v>
      </c>
      <c r="BL707" t="s">
        <v>1914</v>
      </c>
      <c r="BM707" s="22">
        <v>9.2401800000000005</v>
      </c>
      <c r="BN707" t="s">
        <v>7467</v>
      </c>
      <c r="BO707" s="22" t="s">
        <v>6393</v>
      </c>
      <c r="BP707" s="22">
        <v>7.5077663722999999</v>
      </c>
      <c r="BQ707" s="22">
        <v>4768</v>
      </c>
      <c r="BR707" s="22">
        <v>3874</v>
      </c>
    </row>
    <row r="708" spans="61:70" x14ac:dyDescent="0.25">
      <c r="BI708" t="s">
        <v>5479</v>
      </c>
      <c r="BJ708" t="s">
        <v>5480</v>
      </c>
      <c r="BK708" t="s">
        <v>5481</v>
      </c>
      <c r="BL708" t="s">
        <v>1918</v>
      </c>
      <c r="BM708" s="22">
        <v>3.2670499999999998E-2</v>
      </c>
      <c r="BN708" t="s">
        <v>6538</v>
      </c>
      <c r="BO708" s="22" t="s">
        <v>6164</v>
      </c>
      <c r="BP708" s="22">
        <v>2.6545205999999998E-2</v>
      </c>
      <c r="BQ708" s="22">
        <v>19140</v>
      </c>
      <c r="BR708" s="22">
        <v>15551</v>
      </c>
    </row>
    <row r="709" spans="61:70" x14ac:dyDescent="0.25">
      <c r="BI709" t="s">
        <v>871</v>
      </c>
      <c r="BJ709" t="s">
        <v>872</v>
      </c>
      <c r="BK709" t="s">
        <v>873</v>
      </c>
      <c r="BL709" t="s">
        <v>1922</v>
      </c>
      <c r="BM709" s="22">
        <v>1.8137300000000001</v>
      </c>
      <c r="BN709" t="s">
        <v>7468</v>
      </c>
      <c r="BO709" s="22" t="s">
        <v>6520</v>
      </c>
      <c r="BP709" s="22">
        <v>1.4736792034999999</v>
      </c>
      <c r="BQ709" s="22">
        <v>4046</v>
      </c>
      <c r="BR709" s="22">
        <v>3288</v>
      </c>
    </row>
    <row r="710" spans="61:70" x14ac:dyDescent="0.25">
      <c r="BI710" t="s">
        <v>1450</v>
      </c>
      <c r="BJ710" t="s">
        <v>1451</v>
      </c>
      <c r="BK710" t="s">
        <v>1452</v>
      </c>
      <c r="BL710" t="s">
        <v>1926</v>
      </c>
      <c r="BM710" s="22">
        <v>2.5921400000000001</v>
      </c>
      <c r="BN710" t="s">
        <v>7469</v>
      </c>
      <c r="BO710" s="22" t="s">
        <v>6753</v>
      </c>
      <c r="BP710" s="22">
        <v>2.1061474478000002</v>
      </c>
      <c r="BQ710" s="22">
        <v>40890</v>
      </c>
      <c r="BR710" s="22">
        <v>33223</v>
      </c>
    </row>
    <row r="711" spans="61:70" x14ac:dyDescent="0.25">
      <c r="BI711" t="s">
        <v>5472</v>
      </c>
      <c r="BJ711" t="s">
        <v>5473</v>
      </c>
      <c r="BK711" t="s">
        <v>5474</v>
      </c>
      <c r="BL711" t="s">
        <v>1930</v>
      </c>
      <c r="BM711" s="22">
        <v>1.1823800000000001E-2</v>
      </c>
      <c r="BN711" t="s">
        <v>6029</v>
      </c>
      <c r="BO711" s="22" t="s">
        <v>7470</v>
      </c>
      <c r="BP711" s="22">
        <v>9.6069911999999997E-3</v>
      </c>
      <c r="BQ711" s="22">
        <v>53504</v>
      </c>
      <c r="BR711" s="22">
        <v>43473</v>
      </c>
    </row>
    <row r="712" spans="61:70" x14ac:dyDescent="0.25">
      <c r="BI712" t="s">
        <v>4512</v>
      </c>
      <c r="BJ712" t="s">
        <v>4513</v>
      </c>
      <c r="BK712" t="s">
        <v>4514</v>
      </c>
      <c r="BL712" t="s">
        <v>1931</v>
      </c>
      <c r="BM712" s="22">
        <v>9.4644000000000006E-2</v>
      </c>
      <c r="BN712" t="s">
        <v>7471</v>
      </c>
      <c r="BO712" s="22" t="s">
        <v>7472</v>
      </c>
      <c r="BP712" s="22">
        <v>7.6899480399999998E-2</v>
      </c>
      <c r="BQ712" s="22">
        <v>5925</v>
      </c>
      <c r="BR712" s="22">
        <v>4815</v>
      </c>
    </row>
    <row r="713" spans="61:70" x14ac:dyDescent="0.25">
      <c r="BI713" t="s">
        <v>1064</v>
      </c>
      <c r="BJ713" t="s">
        <v>1065</v>
      </c>
      <c r="BK713" t="s">
        <v>1066</v>
      </c>
      <c r="BL713" t="s">
        <v>1935</v>
      </c>
      <c r="BM713" s="22">
        <v>0.53873800000000005</v>
      </c>
      <c r="BN713" t="s">
        <v>7473</v>
      </c>
      <c r="BO713" s="22" t="s">
        <v>7474</v>
      </c>
      <c r="BP713" s="22">
        <v>0.43773162859999998</v>
      </c>
      <c r="BQ713" s="22">
        <v>7645</v>
      </c>
      <c r="BR713" s="22">
        <v>6211</v>
      </c>
    </row>
    <row r="714" spans="61:70" x14ac:dyDescent="0.25">
      <c r="BI714" t="s">
        <v>5985</v>
      </c>
      <c r="BJ714" t="s">
        <v>5986</v>
      </c>
      <c r="BK714" t="s">
        <v>5987</v>
      </c>
      <c r="BL714" t="s">
        <v>1939</v>
      </c>
      <c r="BM714" s="22">
        <v>0.15360699999999999</v>
      </c>
      <c r="BN714" t="s">
        <v>7475</v>
      </c>
      <c r="BO714" s="22" t="s">
        <v>7476</v>
      </c>
      <c r="BP714" s="22">
        <v>0.12480768439999999</v>
      </c>
      <c r="BQ714" s="22">
        <v>21300</v>
      </c>
      <c r="BR714" s="22">
        <v>17307</v>
      </c>
    </row>
    <row r="715" spans="61:70" x14ac:dyDescent="0.25">
      <c r="BI715" t="s">
        <v>1015</v>
      </c>
      <c r="BJ715" t="s">
        <v>1016</v>
      </c>
      <c r="BK715" t="s">
        <v>1017</v>
      </c>
      <c r="BL715" t="s">
        <v>1942</v>
      </c>
      <c r="BM715" s="22">
        <v>0.610595</v>
      </c>
      <c r="BN715" t="s">
        <v>7477</v>
      </c>
      <c r="BO715" s="22" t="s">
        <v>7478</v>
      </c>
      <c r="BP715" s="22">
        <v>0.49611637520000001</v>
      </c>
      <c r="BQ715" s="22">
        <v>5670</v>
      </c>
      <c r="BR715" s="22">
        <v>4607</v>
      </c>
    </row>
    <row r="716" spans="61:70" x14ac:dyDescent="0.25">
      <c r="BI716" t="s">
        <v>1084</v>
      </c>
      <c r="BJ716" t="s">
        <v>1085</v>
      </c>
      <c r="BK716" t="s">
        <v>1086</v>
      </c>
      <c r="BL716" t="s">
        <v>1946</v>
      </c>
      <c r="BM716" s="22">
        <v>4.5926700000000001E-2</v>
      </c>
      <c r="BN716" t="s">
        <v>7479</v>
      </c>
      <c r="BO716" s="22" t="s">
        <v>6651</v>
      </c>
      <c r="BP716" s="22">
        <v>3.7316040799999999E-2</v>
      </c>
      <c r="BQ716" s="22">
        <v>17070</v>
      </c>
      <c r="BR716" s="22">
        <v>13870</v>
      </c>
    </row>
    <row r="717" spans="61:70" x14ac:dyDescent="0.25">
      <c r="BI717" t="s">
        <v>5871</v>
      </c>
      <c r="BJ717" t="s">
        <v>5872</v>
      </c>
      <c r="BK717" t="s">
        <v>5873</v>
      </c>
      <c r="BL717" t="s">
        <v>1950</v>
      </c>
      <c r="BM717" s="22">
        <v>7.9713000000000006E-2</v>
      </c>
      <c r="BN717" t="s">
        <v>6525</v>
      </c>
      <c r="BO717" s="22" t="s">
        <v>7480</v>
      </c>
      <c r="BP717" s="22">
        <v>6.47678488E-2</v>
      </c>
      <c r="BQ717" s="22">
        <v>10594</v>
      </c>
      <c r="BR717" s="22">
        <v>8608</v>
      </c>
    </row>
    <row r="718" spans="61:70" x14ac:dyDescent="0.25">
      <c r="BI718" t="s">
        <v>4934</v>
      </c>
      <c r="BJ718" t="s">
        <v>4935</v>
      </c>
      <c r="BK718" t="s">
        <v>4936</v>
      </c>
      <c r="BL718" t="s">
        <v>1954</v>
      </c>
      <c r="BM718" s="22">
        <v>3.2162999999999997E-2</v>
      </c>
      <c r="BN718" t="s">
        <v>7481</v>
      </c>
      <c r="BO718" s="22" t="s">
        <v>7482</v>
      </c>
      <c r="BP718" s="22">
        <v>2.6132855600000001E-2</v>
      </c>
      <c r="BQ718" s="22">
        <v>127665</v>
      </c>
      <c r="BR718" s="22">
        <v>103729</v>
      </c>
    </row>
    <row r="719" spans="61:70" x14ac:dyDescent="0.25">
      <c r="BI719" t="s">
        <v>5810</v>
      </c>
      <c r="BJ719" t="s">
        <v>5811</v>
      </c>
      <c r="BK719" t="s">
        <v>5812</v>
      </c>
      <c r="BL719" t="s">
        <v>1959</v>
      </c>
      <c r="BM719" s="22">
        <v>1.1764399999999999</v>
      </c>
      <c r="BN719" t="s">
        <v>7483</v>
      </c>
      <c r="BO719" s="22" t="s">
        <v>7484</v>
      </c>
      <c r="BP719" s="22">
        <v>0.9558727937</v>
      </c>
      <c r="BQ719" s="22">
        <v>73583</v>
      </c>
      <c r="BR719" s="22">
        <v>59787</v>
      </c>
    </row>
    <row r="720" spans="61:70" x14ac:dyDescent="0.25">
      <c r="BI720" t="s">
        <v>5226</v>
      </c>
      <c r="BJ720" t="s">
        <v>5227</v>
      </c>
      <c r="BK720" t="s">
        <v>5228</v>
      </c>
      <c r="BL720" t="s">
        <v>1963</v>
      </c>
      <c r="BM720" s="22">
        <v>4.94951E-2</v>
      </c>
      <c r="BN720" t="s">
        <v>6578</v>
      </c>
      <c r="BO720" s="22" t="s">
        <v>30</v>
      </c>
      <c r="BP720" s="22">
        <v>4.0215412200000002E-2</v>
      </c>
      <c r="BQ720" s="22">
        <v>16074</v>
      </c>
      <c r="BR720" s="22">
        <v>13060</v>
      </c>
    </row>
    <row r="721" spans="61:70" x14ac:dyDescent="0.25">
      <c r="BI721" t="s">
        <v>920</v>
      </c>
      <c r="BJ721" t="s">
        <v>921</v>
      </c>
      <c r="BK721" t="s">
        <v>922</v>
      </c>
      <c r="BL721" t="s">
        <v>1967</v>
      </c>
      <c r="BM721" s="22">
        <v>1.73177</v>
      </c>
      <c r="BN721" t="s">
        <v>7485</v>
      </c>
      <c r="BO721" s="22" t="s">
        <v>7486</v>
      </c>
      <c r="BP721" s="22">
        <v>1.4070856380000001</v>
      </c>
      <c r="BQ721" s="22">
        <v>95918</v>
      </c>
      <c r="BR721" s="22">
        <v>77935</v>
      </c>
    </row>
    <row r="722" spans="61:70" x14ac:dyDescent="0.25">
      <c r="BI722" t="s">
        <v>3862</v>
      </c>
      <c r="BJ722" t="s">
        <v>3863</v>
      </c>
      <c r="BK722" t="s">
        <v>1420</v>
      </c>
      <c r="BL722" t="s">
        <v>1971</v>
      </c>
      <c r="BM722" s="22">
        <v>3.1274000000000003E-2</v>
      </c>
      <c r="BN722" t="s">
        <v>7487</v>
      </c>
      <c r="BO722" s="22" t="s">
        <v>7144</v>
      </c>
      <c r="BP722" s="22">
        <v>2.5410531600000001E-2</v>
      </c>
      <c r="BQ722" s="22">
        <v>10312</v>
      </c>
      <c r="BR722" s="22">
        <v>8378</v>
      </c>
    </row>
    <row r="723" spans="61:70" x14ac:dyDescent="0.25">
      <c r="BI723" t="s">
        <v>794</v>
      </c>
      <c r="BJ723" t="s">
        <v>795</v>
      </c>
      <c r="BK723" t="s">
        <v>796</v>
      </c>
      <c r="BL723" t="s">
        <v>1975</v>
      </c>
      <c r="BM723" s="22">
        <v>5.63542E-2</v>
      </c>
      <c r="BN723" t="s">
        <v>7488</v>
      </c>
      <c r="BO723" s="22" t="s">
        <v>7489</v>
      </c>
      <c r="BP723" s="22">
        <v>4.5788520100000001E-2</v>
      </c>
      <c r="BQ723" s="22">
        <v>768084</v>
      </c>
      <c r="BR723" s="22">
        <v>624078</v>
      </c>
    </row>
    <row r="724" spans="61:70" x14ac:dyDescent="0.25">
      <c r="BI724" t="s">
        <v>664</v>
      </c>
      <c r="BJ724" t="s">
        <v>665</v>
      </c>
      <c r="BK724" t="s">
        <v>3482</v>
      </c>
      <c r="BL724" t="s">
        <v>1979</v>
      </c>
      <c r="BM724" s="22">
        <v>0.14439299999999999</v>
      </c>
      <c r="BN724" t="s">
        <v>7490</v>
      </c>
      <c r="BO724" s="22" t="s">
        <v>7491</v>
      </c>
      <c r="BP724" s="22">
        <v>0.1173211896</v>
      </c>
      <c r="BQ724" s="22">
        <v>114962</v>
      </c>
      <c r="BR724" s="22">
        <v>93408</v>
      </c>
    </row>
    <row r="725" spans="61:70" x14ac:dyDescent="0.25">
      <c r="BI725" t="s">
        <v>955</v>
      </c>
      <c r="BJ725" t="s">
        <v>956</v>
      </c>
      <c r="BK725" t="s">
        <v>957</v>
      </c>
      <c r="BL725" t="s">
        <v>1983</v>
      </c>
      <c r="BM725" s="22">
        <v>1.29518</v>
      </c>
      <c r="BN725" t="s">
        <v>7492</v>
      </c>
      <c r="BO725" s="22" t="s">
        <v>7217</v>
      </c>
      <c r="BP725" s="22">
        <v>1.0523505873000001</v>
      </c>
      <c r="BQ725" s="22">
        <v>1167080</v>
      </c>
      <c r="BR725" s="22">
        <v>948268</v>
      </c>
    </row>
    <row r="726" spans="61:70" x14ac:dyDescent="0.25">
      <c r="BI726" t="s">
        <v>3973</v>
      </c>
      <c r="BJ726" t="s">
        <v>3974</v>
      </c>
      <c r="BK726" t="s">
        <v>3975</v>
      </c>
      <c r="BL726" t="s">
        <v>1984</v>
      </c>
      <c r="BM726" s="22">
        <v>4.2847400000000001E-2</v>
      </c>
      <c r="BN726" t="s">
        <v>6316</v>
      </c>
      <c r="BO726" s="22" t="s">
        <v>7493</v>
      </c>
      <c r="BP726" s="22">
        <v>3.4814069500000003E-2</v>
      </c>
      <c r="BQ726" s="22">
        <v>8104</v>
      </c>
      <c r="BR726" s="22">
        <v>6585</v>
      </c>
    </row>
    <row r="727" spans="61:70" x14ac:dyDescent="0.25">
      <c r="BI727" t="s">
        <v>609</v>
      </c>
      <c r="BJ727" t="s">
        <v>610</v>
      </c>
      <c r="BK727" t="s">
        <v>611</v>
      </c>
      <c r="BL727" t="s">
        <v>1985</v>
      </c>
      <c r="BM727" s="22">
        <v>54.540100000000002</v>
      </c>
      <c r="BN727" t="s">
        <v>7494</v>
      </c>
      <c r="BO727" s="22" t="s">
        <v>7495</v>
      </c>
      <c r="BP727" s="22">
        <v>44.314540271299997</v>
      </c>
      <c r="BQ727" s="22">
        <v>117963</v>
      </c>
      <c r="BR727" s="22">
        <v>95846</v>
      </c>
    </row>
    <row r="728" spans="61:70" x14ac:dyDescent="0.25">
      <c r="BI728" t="s">
        <v>5735</v>
      </c>
      <c r="BJ728" t="s">
        <v>5736</v>
      </c>
      <c r="BK728" t="s">
        <v>5737</v>
      </c>
      <c r="BL728" t="s">
        <v>1989</v>
      </c>
      <c r="BM728" s="22">
        <v>0.522505</v>
      </c>
      <c r="BN728" t="s">
        <v>7496</v>
      </c>
      <c r="BO728" s="22" t="s">
        <v>6628</v>
      </c>
      <c r="BP728" s="22">
        <v>0.42454210510000001</v>
      </c>
      <c r="BQ728" s="22">
        <v>5863</v>
      </c>
      <c r="BR728" s="22">
        <v>4764</v>
      </c>
    </row>
    <row r="729" spans="61:70" x14ac:dyDescent="0.25">
      <c r="BI729" t="s">
        <v>4587</v>
      </c>
      <c r="BJ729" t="s">
        <v>4588</v>
      </c>
      <c r="BK729" t="s">
        <v>4589</v>
      </c>
      <c r="BL729" t="s">
        <v>1990</v>
      </c>
      <c r="BM729" s="22">
        <v>4.2519099999999997E-2</v>
      </c>
      <c r="BN729" t="s">
        <v>7497</v>
      </c>
      <c r="BO729" s="22" t="s">
        <v>7498</v>
      </c>
      <c r="BP729" s="22">
        <v>3.4547321499999999E-2</v>
      </c>
      <c r="BQ729" s="22">
        <v>70422</v>
      </c>
      <c r="BR729" s="22">
        <v>57219</v>
      </c>
    </row>
    <row r="730" spans="61:70" x14ac:dyDescent="0.25">
      <c r="BI730" t="s">
        <v>982</v>
      </c>
      <c r="BJ730" t="s">
        <v>983</v>
      </c>
      <c r="BK730" t="s">
        <v>984</v>
      </c>
      <c r="BL730" t="s">
        <v>1995</v>
      </c>
      <c r="BM730" s="22">
        <v>3.7366600000000001</v>
      </c>
      <c r="BN730" t="s">
        <v>7499</v>
      </c>
      <c r="BO730" s="22" t="s">
        <v>7500</v>
      </c>
      <c r="BP730" s="22">
        <v>3.0360848265999998</v>
      </c>
      <c r="BQ730" s="22">
        <v>39717</v>
      </c>
      <c r="BR730" s="22">
        <v>32271</v>
      </c>
    </row>
    <row r="731" spans="61:70" x14ac:dyDescent="0.25">
      <c r="BI731" t="s">
        <v>4554</v>
      </c>
      <c r="BJ731" t="s">
        <v>4555</v>
      </c>
      <c r="BK731" t="s">
        <v>4556</v>
      </c>
      <c r="BL731" t="s">
        <v>1999</v>
      </c>
      <c r="BM731" s="22">
        <v>0.25496099999999999</v>
      </c>
      <c r="BN731" t="s">
        <v>6395</v>
      </c>
      <c r="BO731" s="22" t="s">
        <v>7501</v>
      </c>
      <c r="BP731" s="22">
        <v>0.207159127</v>
      </c>
      <c r="BQ731" s="22">
        <v>2975</v>
      </c>
      <c r="BR731" s="22">
        <v>2417</v>
      </c>
    </row>
    <row r="732" spans="61:70" x14ac:dyDescent="0.25">
      <c r="BI732" t="s">
        <v>672</v>
      </c>
      <c r="BJ732" t="s">
        <v>673</v>
      </c>
      <c r="BK732" t="s">
        <v>4029</v>
      </c>
      <c r="BL732" t="s">
        <v>2003</v>
      </c>
      <c r="BM732" s="22">
        <v>9.1191800000000003E-2</v>
      </c>
      <c r="BN732" t="s">
        <v>7502</v>
      </c>
      <c r="BO732" s="22" t="s">
        <v>6964</v>
      </c>
      <c r="BP732" s="22">
        <v>7.4094522999999995E-2</v>
      </c>
      <c r="BQ732" s="22">
        <v>854</v>
      </c>
      <c r="BR732" s="22">
        <v>694</v>
      </c>
    </row>
    <row r="733" spans="61:70" x14ac:dyDescent="0.25">
      <c r="BI733" t="s">
        <v>1504</v>
      </c>
      <c r="BJ733" t="s">
        <v>1505</v>
      </c>
      <c r="BK733" t="s">
        <v>1506</v>
      </c>
      <c r="BL733" t="s">
        <v>2007</v>
      </c>
      <c r="BM733" s="22">
        <v>1.9911099999999999</v>
      </c>
      <c r="BN733" t="s">
        <v>7503</v>
      </c>
      <c r="BO733" s="22" t="s">
        <v>6703</v>
      </c>
      <c r="BP733" s="22">
        <v>1.6178027594</v>
      </c>
      <c r="BQ733" s="22">
        <v>27966</v>
      </c>
      <c r="BR733" s="22">
        <v>22723</v>
      </c>
    </row>
    <row r="734" spans="61:70" x14ac:dyDescent="0.25">
      <c r="BI734" t="s">
        <v>832</v>
      </c>
      <c r="BJ734" t="s">
        <v>833</v>
      </c>
      <c r="BK734" t="s">
        <v>834</v>
      </c>
      <c r="BL734" t="s">
        <v>2008</v>
      </c>
      <c r="BM734" s="22">
        <v>0.137323</v>
      </c>
      <c r="BN734" t="s">
        <v>7504</v>
      </c>
      <c r="BO734" s="22" t="s">
        <v>6441</v>
      </c>
      <c r="BP734" s="22">
        <v>0.11157672270000001</v>
      </c>
      <c r="BQ734" s="22">
        <v>32154</v>
      </c>
      <c r="BR734" s="22">
        <v>26126</v>
      </c>
    </row>
    <row r="735" spans="61:70" x14ac:dyDescent="0.25">
      <c r="BI735" t="s">
        <v>1810</v>
      </c>
      <c r="BJ735" t="s">
        <v>1811</v>
      </c>
      <c r="BK735" t="s">
        <v>1812</v>
      </c>
      <c r="BL735" t="s">
        <v>2012</v>
      </c>
      <c r="BM735" s="22">
        <v>0.66681400000000002</v>
      </c>
      <c r="BN735" t="s">
        <v>7505</v>
      </c>
      <c r="BO735" s="22" t="s">
        <v>7506</v>
      </c>
      <c r="BP735" s="22">
        <v>0.54179504359999997</v>
      </c>
      <c r="BQ735" s="22">
        <v>948</v>
      </c>
      <c r="BR735" s="22">
        <v>771</v>
      </c>
    </row>
    <row r="736" spans="61:70" x14ac:dyDescent="0.25">
      <c r="BI736" t="s">
        <v>5960</v>
      </c>
      <c r="BJ736" t="s">
        <v>5961</v>
      </c>
      <c r="BK736" t="s">
        <v>5961</v>
      </c>
      <c r="BL736" t="s">
        <v>2016</v>
      </c>
      <c r="BM736" s="22">
        <v>1.4275400000000001E-2</v>
      </c>
      <c r="BN736" t="s">
        <v>6156</v>
      </c>
      <c r="BO736" s="22" t="s">
        <v>7507</v>
      </c>
      <c r="BP736" s="22">
        <v>1.1598948099999999E-2</v>
      </c>
      <c r="BQ736" s="22">
        <v>9495</v>
      </c>
      <c r="BR736" s="22">
        <v>7715</v>
      </c>
    </row>
    <row r="737" spans="61:70" x14ac:dyDescent="0.25">
      <c r="BI737" t="s">
        <v>3866</v>
      </c>
      <c r="BJ737" t="s">
        <v>2034</v>
      </c>
      <c r="BK737" t="s">
        <v>2035</v>
      </c>
      <c r="BL737" t="s">
        <v>2020</v>
      </c>
      <c r="BM737" s="22">
        <v>0.27410200000000001</v>
      </c>
      <c r="BN737" t="s">
        <v>7508</v>
      </c>
      <c r="BO737" s="22" t="s">
        <v>7509</v>
      </c>
      <c r="BP737" s="22">
        <v>0.22271143830000001</v>
      </c>
      <c r="BQ737" s="22">
        <v>7590</v>
      </c>
      <c r="BR737" s="22">
        <v>6167</v>
      </c>
    </row>
    <row r="738" spans="61:70" x14ac:dyDescent="0.25">
      <c r="BI738" t="s">
        <v>4033</v>
      </c>
      <c r="BJ738" t="s">
        <v>4034</v>
      </c>
      <c r="BK738" t="s">
        <v>4035</v>
      </c>
      <c r="BL738" t="s">
        <v>2024</v>
      </c>
      <c r="BM738" s="22">
        <v>9.0192999999999995E-2</v>
      </c>
      <c r="BN738" t="s">
        <v>7510</v>
      </c>
      <c r="BO738" s="22" t="s">
        <v>6548</v>
      </c>
      <c r="BP738" s="22">
        <v>7.3282984999999995E-2</v>
      </c>
      <c r="BQ738" s="22">
        <v>2252</v>
      </c>
      <c r="BR738" s="22">
        <v>1830</v>
      </c>
    </row>
    <row r="739" spans="61:70" x14ac:dyDescent="0.25">
      <c r="BI739" t="s">
        <v>4802</v>
      </c>
      <c r="BJ739" t="s">
        <v>4803</v>
      </c>
      <c r="BK739" t="s">
        <v>4804</v>
      </c>
      <c r="BL739" t="s">
        <v>2028</v>
      </c>
      <c r="BM739" s="22">
        <v>8.0978300000000001</v>
      </c>
      <c r="BN739" t="s">
        <v>7511</v>
      </c>
      <c r="BO739" s="22" t="s">
        <v>7512</v>
      </c>
      <c r="BP739" s="22">
        <v>6.5795921467999996</v>
      </c>
      <c r="BQ739" s="22">
        <v>32294</v>
      </c>
      <c r="BR739" s="22">
        <v>26239</v>
      </c>
    </row>
    <row r="740" spans="61:70" x14ac:dyDescent="0.25">
      <c r="BI740" t="s">
        <v>974</v>
      </c>
      <c r="BJ740" t="s">
        <v>975</v>
      </c>
      <c r="BK740" t="s">
        <v>976</v>
      </c>
      <c r="BL740" t="s">
        <v>2032</v>
      </c>
      <c r="BM740" s="22">
        <v>1.8706E-2</v>
      </c>
      <c r="BN740" t="s">
        <v>7513</v>
      </c>
      <c r="BO740" s="22" t="s">
        <v>7514</v>
      </c>
      <c r="BP740" s="22">
        <v>1.51988682E-2</v>
      </c>
      <c r="BQ740" s="22">
        <v>30560</v>
      </c>
      <c r="BR740" s="22">
        <v>24830</v>
      </c>
    </row>
    <row r="741" spans="61:70" x14ac:dyDescent="0.25">
      <c r="BI741" t="s">
        <v>4006</v>
      </c>
      <c r="BJ741" t="s">
        <v>4007</v>
      </c>
      <c r="BK741" t="s">
        <v>4008</v>
      </c>
      <c r="BL741" t="s">
        <v>2033</v>
      </c>
      <c r="BM741" s="22">
        <v>8.4995499999999993</v>
      </c>
      <c r="BN741" t="s">
        <v>7515</v>
      </c>
      <c r="BO741" s="22" t="s">
        <v>6059</v>
      </c>
      <c r="BP741" s="22">
        <v>6.9059948690999997</v>
      </c>
      <c r="BQ741" s="22">
        <v>10099</v>
      </c>
      <c r="BR741" s="22">
        <v>8206</v>
      </c>
    </row>
    <row r="742" spans="61:70" x14ac:dyDescent="0.25">
      <c r="BI742" t="s">
        <v>790</v>
      </c>
      <c r="BJ742" t="s">
        <v>791</v>
      </c>
      <c r="BK742" t="s">
        <v>792</v>
      </c>
      <c r="BL742" t="s">
        <v>2036</v>
      </c>
      <c r="BM742" s="22">
        <v>1.4012500000000001</v>
      </c>
      <c r="BN742" t="s">
        <v>7516</v>
      </c>
      <c r="BO742" s="22" t="s">
        <v>7135</v>
      </c>
      <c r="BP742" s="22">
        <v>1.1385338412999999</v>
      </c>
      <c r="BQ742" s="22">
        <v>59036</v>
      </c>
      <c r="BR742" s="22">
        <v>47967</v>
      </c>
    </row>
    <row r="743" spans="61:70" x14ac:dyDescent="0.25">
      <c r="BI743" t="s">
        <v>1783</v>
      </c>
      <c r="BJ743" t="s">
        <v>1784</v>
      </c>
      <c r="BK743" t="s">
        <v>1785</v>
      </c>
      <c r="BL743" t="s">
        <v>2040</v>
      </c>
      <c r="BM743" s="22">
        <v>3.9093000000000001E-3</v>
      </c>
      <c r="BN743" t="s">
        <v>5772</v>
      </c>
      <c r="BO743" s="22" t="s">
        <v>6446</v>
      </c>
      <c r="BP743" s="22">
        <v>3.1763570999999999E-3</v>
      </c>
      <c r="BQ743" s="22">
        <v>852</v>
      </c>
      <c r="BR743" s="22">
        <v>692</v>
      </c>
    </row>
    <row r="744" spans="61:70" x14ac:dyDescent="0.25">
      <c r="BI744" t="s">
        <v>828</v>
      </c>
      <c r="BJ744" t="s">
        <v>829</v>
      </c>
      <c r="BK744" t="s">
        <v>830</v>
      </c>
      <c r="BL744" t="s">
        <v>2044</v>
      </c>
      <c r="BM744" s="22">
        <v>1.33559E-2</v>
      </c>
      <c r="BN744" t="s">
        <v>7517</v>
      </c>
      <c r="BO744" s="22" t="s">
        <v>7518</v>
      </c>
      <c r="BP744" s="22">
        <v>1.0851842400000001E-2</v>
      </c>
      <c r="BQ744" s="22">
        <v>25811</v>
      </c>
      <c r="BR744" s="22">
        <v>20972</v>
      </c>
    </row>
    <row r="745" spans="61:70" x14ac:dyDescent="0.25">
      <c r="BI745" t="s">
        <v>5335</v>
      </c>
      <c r="BJ745" t="s">
        <v>5336</v>
      </c>
      <c r="BK745" t="s">
        <v>5337</v>
      </c>
      <c r="BL745" t="s">
        <v>2048</v>
      </c>
      <c r="BM745" s="22">
        <v>0.29498099999999999</v>
      </c>
      <c r="BN745" t="s">
        <v>7519</v>
      </c>
      <c r="BO745" s="22" t="s">
        <v>7520</v>
      </c>
      <c r="BP745" s="22">
        <v>0.2396758973</v>
      </c>
      <c r="BQ745" s="22">
        <v>33031</v>
      </c>
      <c r="BR745" s="22">
        <v>26838</v>
      </c>
    </row>
    <row r="746" spans="61:70" x14ac:dyDescent="0.25">
      <c r="BI746" t="s">
        <v>3598</v>
      </c>
      <c r="BJ746" t="s">
        <v>3599</v>
      </c>
      <c r="BK746" t="s">
        <v>3600</v>
      </c>
      <c r="BL746" t="s">
        <v>2052</v>
      </c>
      <c r="BM746" s="22">
        <v>3.7231399999999998E-2</v>
      </c>
      <c r="BN746" t="s">
        <v>6186</v>
      </c>
      <c r="BO746" s="22" t="s">
        <v>7521</v>
      </c>
      <c r="BP746" s="22">
        <v>3.0250996499999998E-2</v>
      </c>
      <c r="BQ746" s="22">
        <v>21690</v>
      </c>
      <c r="BR746" s="22">
        <v>17624</v>
      </c>
    </row>
    <row r="747" spans="61:70" x14ac:dyDescent="0.25">
      <c r="BI747" t="s">
        <v>4796</v>
      </c>
      <c r="BJ747" t="s">
        <v>4797</v>
      </c>
      <c r="BK747" t="s">
        <v>4798</v>
      </c>
      <c r="BL747" t="s">
        <v>2056</v>
      </c>
      <c r="BM747" s="22">
        <v>0.27959000000000001</v>
      </c>
      <c r="BN747" t="s">
        <v>7522</v>
      </c>
      <c r="BO747" s="22" t="s">
        <v>6382</v>
      </c>
      <c r="BP747" s="22">
        <v>0.2271705097</v>
      </c>
      <c r="BQ747" s="22">
        <v>30408</v>
      </c>
      <c r="BR747" s="22">
        <v>24707</v>
      </c>
    </row>
    <row r="748" spans="61:70" x14ac:dyDescent="0.25">
      <c r="BI748" t="s">
        <v>3841</v>
      </c>
      <c r="BJ748" t="s">
        <v>3842</v>
      </c>
      <c r="BK748" t="s">
        <v>3843</v>
      </c>
      <c r="BL748" t="s">
        <v>2060</v>
      </c>
      <c r="BM748" s="22">
        <v>0.105644</v>
      </c>
      <c r="BN748" t="s">
        <v>7523</v>
      </c>
      <c r="BO748" s="22" t="s">
        <v>7524</v>
      </c>
      <c r="BP748" s="22">
        <v>8.5837123400000007E-2</v>
      </c>
      <c r="BQ748" s="22">
        <v>4559</v>
      </c>
      <c r="BR748" s="22">
        <v>3704</v>
      </c>
    </row>
    <row r="749" spans="61:70" x14ac:dyDescent="0.25">
      <c r="BI749" t="s">
        <v>1076</v>
      </c>
      <c r="BJ749" t="s">
        <v>1077</v>
      </c>
      <c r="BK749" t="s">
        <v>1078</v>
      </c>
      <c r="BL749" t="s">
        <v>2064</v>
      </c>
      <c r="BM749" s="22">
        <v>0.27485500000000002</v>
      </c>
      <c r="BN749" t="s">
        <v>7525</v>
      </c>
      <c r="BO749" s="22" t="s">
        <v>6659</v>
      </c>
      <c r="BP749" s="22">
        <v>0.22332326059999999</v>
      </c>
      <c r="BQ749" s="22">
        <v>4921</v>
      </c>
      <c r="BR749" s="22">
        <v>3999</v>
      </c>
    </row>
    <row r="750" spans="61:70" x14ac:dyDescent="0.25">
      <c r="BI750" t="s">
        <v>4709</v>
      </c>
      <c r="BJ750" t="s">
        <v>4710</v>
      </c>
      <c r="BK750" t="s">
        <v>4711</v>
      </c>
      <c r="BL750" t="s">
        <v>2068</v>
      </c>
      <c r="BM750" s="22">
        <v>7.2987599999999996E-3</v>
      </c>
      <c r="BN750" t="s">
        <v>6109</v>
      </c>
      <c r="BO750" s="22" t="s">
        <v>7526</v>
      </c>
      <c r="BP750" s="22">
        <v>5.9303374000000001E-3</v>
      </c>
      <c r="BQ750" s="22">
        <v>627451</v>
      </c>
      <c r="BR750" s="22">
        <v>509812</v>
      </c>
    </row>
    <row r="751" spans="61:70" x14ac:dyDescent="0.25">
      <c r="BI751" t="s">
        <v>5971</v>
      </c>
      <c r="BJ751" t="s">
        <v>5972</v>
      </c>
      <c r="BK751" t="s">
        <v>5973</v>
      </c>
      <c r="BL751" t="s">
        <v>2069</v>
      </c>
      <c r="BM751" s="22">
        <v>0.131575</v>
      </c>
      <c r="BN751" t="s">
        <v>7527</v>
      </c>
      <c r="BO751" s="22" t="s">
        <v>7528</v>
      </c>
      <c r="BP751" s="22">
        <v>0.106906398</v>
      </c>
      <c r="BQ751" s="22">
        <v>827445</v>
      </c>
      <c r="BR751" s="22">
        <v>672310</v>
      </c>
    </row>
    <row r="752" spans="61:70" x14ac:dyDescent="0.25">
      <c r="BI752" t="s">
        <v>147</v>
      </c>
      <c r="BJ752" t="s">
        <v>148</v>
      </c>
      <c r="BK752" t="s">
        <v>147</v>
      </c>
      <c r="BL752" t="s">
        <v>2073</v>
      </c>
      <c r="BM752" s="22">
        <v>0.46526099999999998</v>
      </c>
      <c r="BN752" t="s">
        <v>7529</v>
      </c>
      <c r="BO752" s="22" t="s">
        <v>6074</v>
      </c>
      <c r="BP752" s="22">
        <v>0.37803061090000001</v>
      </c>
      <c r="BQ752" s="22">
        <v>106526</v>
      </c>
      <c r="BR752" s="22">
        <v>86554</v>
      </c>
    </row>
    <row r="753" spans="61:70" x14ac:dyDescent="0.25">
      <c r="BI753" t="s">
        <v>3500</v>
      </c>
      <c r="BJ753" t="s">
        <v>3501</v>
      </c>
      <c r="BK753" t="s">
        <v>3502</v>
      </c>
      <c r="BL753" t="s">
        <v>2077</v>
      </c>
      <c r="BM753" s="22">
        <v>0.93565200000000004</v>
      </c>
      <c r="BN753" t="s">
        <v>6605</v>
      </c>
      <c r="BO753" s="22" t="s">
        <v>6463</v>
      </c>
      <c r="BP753" s="22">
        <v>0.76022941349999995</v>
      </c>
      <c r="BQ753" s="22">
        <v>3510</v>
      </c>
      <c r="BR753" s="22">
        <v>2852</v>
      </c>
    </row>
    <row r="754" spans="61:70" x14ac:dyDescent="0.25">
      <c r="BI754" t="s">
        <v>1088</v>
      </c>
      <c r="BJ754" t="s">
        <v>1089</v>
      </c>
      <c r="BK754" t="s">
        <v>1088</v>
      </c>
      <c r="BL754" t="s">
        <v>2081</v>
      </c>
      <c r="BM754" s="22">
        <v>9.3089999999999996E-3</v>
      </c>
      <c r="BN754" t="s">
        <v>5230</v>
      </c>
      <c r="BO754" s="22" t="s">
        <v>7530</v>
      </c>
      <c r="BP754" s="22">
        <v>7.5636834999999996E-3</v>
      </c>
      <c r="BQ754" s="22">
        <v>9964</v>
      </c>
      <c r="BR754" s="22">
        <v>8095</v>
      </c>
    </row>
    <row r="755" spans="61:70" x14ac:dyDescent="0.25">
      <c r="BI755" t="s">
        <v>712</v>
      </c>
      <c r="BJ755" t="s">
        <v>713</v>
      </c>
      <c r="BK755" t="s">
        <v>714</v>
      </c>
      <c r="BL755" t="s">
        <v>2085</v>
      </c>
      <c r="BM755" s="22">
        <v>0.291713</v>
      </c>
      <c r="BN755" t="s">
        <v>7531</v>
      </c>
      <c r="BO755" s="22" t="s">
        <v>7532</v>
      </c>
      <c r="BP755" s="22">
        <v>0.23702060480000001</v>
      </c>
      <c r="BQ755" s="22">
        <v>56626</v>
      </c>
      <c r="BR755" s="22">
        <v>46009</v>
      </c>
    </row>
    <row r="756" spans="61:70" x14ac:dyDescent="0.25">
      <c r="BI756" t="s">
        <v>4631</v>
      </c>
      <c r="BJ756" t="s">
        <v>4632</v>
      </c>
      <c r="BK756" t="s">
        <v>4633</v>
      </c>
      <c r="BL756" t="s">
        <v>2086</v>
      </c>
      <c r="BM756" s="22">
        <v>2.1408E-3</v>
      </c>
      <c r="BN756" t="s">
        <v>4782</v>
      </c>
      <c r="BO756" s="22" t="s">
        <v>7533</v>
      </c>
      <c r="BP756" s="22">
        <v>1.7394278E-3</v>
      </c>
      <c r="BQ756" s="22">
        <v>1100</v>
      </c>
      <c r="BR756" s="22">
        <v>894</v>
      </c>
    </row>
    <row r="757" spans="61:70" x14ac:dyDescent="0.25">
      <c r="BI757" t="s">
        <v>928</v>
      </c>
      <c r="BJ757" t="s">
        <v>929</v>
      </c>
      <c r="BK757" t="s">
        <v>930</v>
      </c>
      <c r="BL757" t="s">
        <v>2090</v>
      </c>
      <c r="BM757" s="22">
        <v>0.11309</v>
      </c>
      <c r="BN757" t="s">
        <v>7534</v>
      </c>
      <c r="BO757" s="22" t="s">
        <v>7535</v>
      </c>
      <c r="BP757" s="22">
        <v>9.1887095200000005E-2</v>
      </c>
      <c r="BQ757" s="22">
        <v>85396</v>
      </c>
      <c r="BR757" s="22">
        <v>69385</v>
      </c>
    </row>
    <row r="758" spans="61:70" x14ac:dyDescent="0.25">
      <c r="BI758" t="s">
        <v>3727</v>
      </c>
      <c r="BJ758" t="s">
        <v>3728</v>
      </c>
      <c r="BK758" t="s">
        <v>3729</v>
      </c>
      <c r="BL758" t="s">
        <v>2094</v>
      </c>
      <c r="BM758" s="22">
        <v>1.702</v>
      </c>
      <c r="BN758" t="s">
        <v>7536</v>
      </c>
      <c r="BO758" s="22" t="s">
        <v>6195</v>
      </c>
      <c r="BP758" s="22">
        <v>1.382897126</v>
      </c>
      <c r="BQ758" s="22">
        <v>249186</v>
      </c>
      <c r="BR758" s="22">
        <v>202467</v>
      </c>
    </row>
    <row r="759" spans="61:70" x14ac:dyDescent="0.25">
      <c r="BI759" t="s">
        <v>3479</v>
      </c>
      <c r="BJ759" t="s">
        <v>3480</v>
      </c>
      <c r="BK759" t="s">
        <v>3481</v>
      </c>
      <c r="BL759" t="s">
        <v>2098</v>
      </c>
      <c r="BM759" s="22">
        <v>3798.99</v>
      </c>
      <c r="BN759" t="s">
        <v>7537</v>
      </c>
      <c r="BO759" s="22" t="s">
        <v>7538</v>
      </c>
      <c r="BP759" s="22">
        <v>3086.7287618700002</v>
      </c>
      <c r="BQ759" s="22">
        <v>452216</v>
      </c>
      <c r="BR759" s="22">
        <v>367431</v>
      </c>
    </row>
    <row r="760" spans="61:70" x14ac:dyDescent="0.25">
      <c r="BI760" t="s">
        <v>1056</v>
      </c>
      <c r="BJ760" t="s">
        <v>1057</v>
      </c>
      <c r="BK760" t="s">
        <v>1058</v>
      </c>
      <c r="BL760" t="s">
        <v>2102</v>
      </c>
      <c r="BM760" s="22">
        <v>6.07556E-2</v>
      </c>
      <c r="BN760" t="s">
        <v>7539</v>
      </c>
      <c r="BO760" s="22" t="s">
        <v>7540</v>
      </c>
      <c r="BP760" s="22">
        <v>4.9364714800000001E-2</v>
      </c>
      <c r="BQ760" s="22">
        <v>83645</v>
      </c>
      <c r="BR760" s="22">
        <v>67963</v>
      </c>
    </row>
    <row r="761" spans="61:70" x14ac:dyDescent="0.25">
      <c r="BI761" t="s">
        <v>4386</v>
      </c>
      <c r="BJ761" t="s">
        <v>4387</v>
      </c>
      <c r="BK761" t="s">
        <v>4388</v>
      </c>
      <c r="BL761" t="s">
        <v>2106</v>
      </c>
      <c r="BM761" s="22">
        <v>2.6980899999999999E-2</v>
      </c>
      <c r="BN761" t="s">
        <v>6144</v>
      </c>
      <c r="BO761" s="22" t="s">
        <v>7294</v>
      </c>
      <c r="BP761" s="22">
        <v>2.1922331999999999E-2</v>
      </c>
      <c r="BQ761" s="22">
        <v>8008</v>
      </c>
      <c r="BR761" s="22">
        <v>6507</v>
      </c>
    </row>
    <row r="762" spans="61:70" x14ac:dyDescent="0.25">
      <c r="BI762" t="s">
        <v>4751</v>
      </c>
      <c r="BJ762" t="s">
        <v>4752</v>
      </c>
      <c r="BK762" t="s">
        <v>4753</v>
      </c>
      <c r="BL762" t="s">
        <v>2109</v>
      </c>
      <c r="BM762" s="22">
        <v>3.3006899999999999</v>
      </c>
      <c r="BN762" t="s">
        <v>7541</v>
      </c>
      <c r="BO762" s="22" t="s">
        <v>7542</v>
      </c>
      <c r="BP762" s="22">
        <v>2.681853534</v>
      </c>
      <c r="BQ762" s="22">
        <v>4065</v>
      </c>
      <c r="BR762" s="22">
        <v>3303</v>
      </c>
    </row>
    <row r="763" spans="61:70" x14ac:dyDescent="0.25">
      <c r="BI763" t="s">
        <v>6132</v>
      </c>
      <c r="BJ763" t="s">
        <v>6133</v>
      </c>
      <c r="BK763" t="s">
        <v>6134</v>
      </c>
      <c r="BL763" t="s">
        <v>2110</v>
      </c>
      <c r="BM763" s="22">
        <v>2.6986400000000001</v>
      </c>
      <c r="BN763" t="s">
        <v>7543</v>
      </c>
      <c r="BO763" s="22" t="s">
        <v>6425</v>
      </c>
      <c r="BP763" s="22">
        <v>2.1926800822999999</v>
      </c>
      <c r="BQ763" s="22">
        <v>31411</v>
      </c>
      <c r="BR763" s="22">
        <v>25522</v>
      </c>
    </row>
    <row r="764" spans="61:70" x14ac:dyDescent="0.25">
      <c r="BI764" t="s">
        <v>4642</v>
      </c>
      <c r="BJ764" t="s">
        <v>5098</v>
      </c>
      <c r="BK764" t="s">
        <v>4644</v>
      </c>
      <c r="BL764" t="s">
        <v>2114</v>
      </c>
      <c r="BM764" s="22">
        <v>3.07769</v>
      </c>
      <c r="BN764" t="s">
        <v>7544</v>
      </c>
      <c r="BO764" s="22" t="s">
        <v>7545</v>
      </c>
      <c r="BP764" s="22">
        <v>2.5006631349999999</v>
      </c>
      <c r="BQ764" s="22">
        <v>8878</v>
      </c>
      <c r="BR764" s="22">
        <v>7213</v>
      </c>
    </row>
    <row r="765" spans="61:70" x14ac:dyDescent="0.25">
      <c r="BI765" t="s">
        <v>1031</v>
      </c>
      <c r="BJ765" t="s">
        <v>1032</v>
      </c>
      <c r="BK765" t="s">
        <v>1033</v>
      </c>
      <c r="BL765" t="s">
        <v>2118</v>
      </c>
      <c r="BM765" s="22">
        <v>0.21193999999999999</v>
      </c>
      <c r="BN765" t="s">
        <v>7546</v>
      </c>
      <c r="BO765" s="22" t="s">
        <v>7547</v>
      </c>
      <c r="BP765" s="22">
        <v>0.17220400520000001</v>
      </c>
      <c r="BQ765" s="22">
        <v>10813</v>
      </c>
      <c r="BR765" s="22">
        <v>8786</v>
      </c>
    </row>
    <row r="766" spans="61:70" x14ac:dyDescent="0.25">
      <c r="BI766" t="s">
        <v>4638</v>
      </c>
      <c r="BJ766" t="s">
        <v>4639</v>
      </c>
      <c r="BK766" t="s">
        <v>4640</v>
      </c>
      <c r="BL766" t="s">
        <v>2119</v>
      </c>
      <c r="BM766" s="22">
        <v>0.28525600000000001</v>
      </c>
      <c r="BN766" t="s">
        <v>6478</v>
      </c>
      <c r="BO766" s="22" t="s">
        <v>7548</v>
      </c>
      <c r="BP766" s="22">
        <v>0.23177420830000001</v>
      </c>
      <c r="BQ766" s="22">
        <v>13272</v>
      </c>
      <c r="BR766" s="22">
        <v>10783</v>
      </c>
    </row>
    <row r="767" spans="61:70" x14ac:dyDescent="0.25">
      <c r="BI767" t="s">
        <v>967</v>
      </c>
      <c r="BJ767" t="s">
        <v>968</v>
      </c>
      <c r="BK767" t="s">
        <v>969</v>
      </c>
      <c r="BL767" t="s">
        <v>2123</v>
      </c>
      <c r="BM767" s="22">
        <v>5.2952800000000003E-3</v>
      </c>
      <c r="BN767" t="s">
        <v>5836</v>
      </c>
      <c r="BO767" s="22" t="s">
        <v>7549</v>
      </c>
      <c r="BP767" s="22">
        <v>4.3024837999999996E-3</v>
      </c>
      <c r="BQ767" s="22">
        <v>4119</v>
      </c>
      <c r="BR767" s="22">
        <v>3347</v>
      </c>
    </row>
    <row r="768" spans="61:70" x14ac:dyDescent="0.25">
      <c r="BI768" t="s">
        <v>1114</v>
      </c>
      <c r="BJ768" t="s">
        <v>1115</v>
      </c>
      <c r="BK768" t="s">
        <v>1116</v>
      </c>
      <c r="BL768" t="s">
        <v>2127</v>
      </c>
      <c r="BM768" s="22">
        <v>36.320300000000003</v>
      </c>
      <c r="BN768" t="s">
        <v>7550</v>
      </c>
      <c r="BO768" s="22" t="s">
        <v>7551</v>
      </c>
      <c r="BP768" s="22">
        <v>29.5107159139</v>
      </c>
      <c r="BQ768" s="22">
        <v>1433</v>
      </c>
      <c r="BR768" s="22">
        <v>1164</v>
      </c>
    </row>
    <row r="769" spans="61:70" x14ac:dyDescent="0.25">
      <c r="BI769" t="s">
        <v>4959</v>
      </c>
      <c r="BJ769" t="s">
        <v>4960</v>
      </c>
      <c r="BK769" t="s">
        <v>4961</v>
      </c>
      <c r="BL769" t="s">
        <v>2131</v>
      </c>
      <c r="BM769" s="22">
        <v>0.39007199999999997</v>
      </c>
      <c r="BN769" t="s">
        <v>7552</v>
      </c>
      <c r="BO769" s="22" t="s">
        <v>7553</v>
      </c>
      <c r="BP769" s="22">
        <v>0.31693857089999999</v>
      </c>
      <c r="BQ769" s="22">
        <v>62523</v>
      </c>
      <c r="BR769" s="22">
        <v>50801</v>
      </c>
    </row>
    <row r="770" spans="61:70" x14ac:dyDescent="0.25">
      <c r="BI770" t="s">
        <v>745</v>
      </c>
      <c r="BJ770" t="s">
        <v>746</v>
      </c>
      <c r="BK770" t="s">
        <v>747</v>
      </c>
      <c r="BL770" t="s">
        <v>2135</v>
      </c>
      <c r="BM770" s="22">
        <v>1.1626000000000001E-6</v>
      </c>
      <c r="BN770" t="s">
        <v>7554</v>
      </c>
      <c r="BO770" s="22" t="s">
        <v>7064</v>
      </c>
      <c r="BP770" s="22">
        <v>9.4460000000000003E-7</v>
      </c>
      <c r="BQ770" s="22">
        <v>4674</v>
      </c>
      <c r="BR770" s="22">
        <v>3798</v>
      </c>
    </row>
    <row r="771" spans="61:70" x14ac:dyDescent="0.25">
      <c r="BI771" t="s">
        <v>534</v>
      </c>
      <c r="BJ771" t="s">
        <v>535</v>
      </c>
      <c r="BK771" t="s">
        <v>536</v>
      </c>
      <c r="BL771" t="s">
        <v>2139</v>
      </c>
      <c r="BM771" s="22">
        <v>6.0488299999999998E-3</v>
      </c>
      <c r="BN771" t="s">
        <v>6012</v>
      </c>
      <c r="BO771" s="22" t="s">
        <v>7478</v>
      </c>
      <c r="BP771" s="22">
        <v>4.914753E-3</v>
      </c>
      <c r="BQ771" s="22">
        <v>8630</v>
      </c>
      <c r="BR771" s="22">
        <v>7012</v>
      </c>
    </row>
    <row r="772" spans="61:70" x14ac:dyDescent="0.25">
      <c r="BI772" t="s">
        <v>4231</v>
      </c>
      <c r="BJ772" t="s">
        <v>4232</v>
      </c>
      <c r="BK772" t="s">
        <v>4233</v>
      </c>
      <c r="BL772" t="s">
        <v>2143</v>
      </c>
      <c r="BM772" s="22">
        <v>0.24946499999999999</v>
      </c>
      <c r="BN772" t="s">
        <v>7555</v>
      </c>
      <c r="BO772" s="22" t="s">
        <v>7556</v>
      </c>
      <c r="BP772" s="22">
        <v>0.20269355550000001</v>
      </c>
      <c r="BQ772" s="22">
        <v>14273</v>
      </c>
      <c r="BR772" s="22">
        <v>11597</v>
      </c>
    </row>
    <row r="773" spans="61:70" x14ac:dyDescent="0.25">
      <c r="BI773" t="s">
        <v>1166</v>
      </c>
      <c r="BJ773" t="s">
        <v>1167</v>
      </c>
      <c r="BK773" t="s">
        <v>1168</v>
      </c>
      <c r="BL773" t="s">
        <v>2147</v>
      </c>
      <c r="BM773" s="22">
        <v>2.8111000000000002</v>
      </c>
      <c r="BN773" t="s">
        <v>7557</v>
      </c>
      <c r="BO773" s="22" t="s">
        <v>6747</v>
      </c>
      <c r="BP773" s="22">
        <v>2.2840552942999999</v>
      </c>
      <c r="BQ773" s="22">
        <v>7321</v>
      </c>
      <c r="BR773" s="22">
        <v>5948</v>
      </c>
    </row>
    <row r="774" spans="61:70" x14ac:dyDescent="0.25">
      <c r="BI774" t="s">
        <v>1296</v>
      </c>
      <c r="BJ774" t="s">
        <v>6131</v>
      </c>
      <c r="BK774" t="s">
        <v>5135</v>
      </c>
      <c r="BL774" t="s">
        <v>2151</v>
      </c>
      <c r="BM774" s="22">
        <v>0.78382499999999999</v>
      </c>
      <c r="BN774" t="s">
        <v>7558</v>
      </c>
      <c r="BO774" s="22" t="s">
        <v>6990</v>
      </c>
      <c r="BP774" s="22">
        <v>0.63686800219999995</v>
      </c>
      <c r="BQ774" s="22">
        <v>21817</v>
      </c>
      <c r="BR774" s="22">
        <v>17727</v>
      </c>
    </row>
    <row r="775" spans="61:70" x14ac:dyDescent="0.25">
      <c r="BI775" t="s">
        <v>4381</v>
      </c>
      <c r="BJ775" t="s">
        <v>4382</v>
      </c>
      <c r="BK775" t="s">
        <v>4381</v>
      </c>
      <c r="BL775" t="s">
        <v>2155</v>
      </c>
      <c r="BM775" s="22">
        <v>3.0070599999999998E-4</v>
      </c>
      <c r="BN775" t="s">
        <v>910</v>
      </c>
      <c r="BO775" s="22" t="s">
        <v>6587</v>
      </c>
      <c r="BP775" s="22">
        <v>2.4432749999999997E-4</v>
      </c>
      <c r="BQ775" s="22">
        <v>11394</v>
      </c>
      <c r="BR775" s="22">
        <v>9257</v>
      </c>
    </row>
    <row r="776" spans="61:70" x14ac:dyDescent="0.25">
      <c r="BI776" t="s">
        <v>3990</v>
      </c>
      <c r="BJ776" t="s">
        <v>6460</v>
      </c>
      <c r="BK776" t="s">
        <v>6461</v>
      </c>
      <c r="BL776" t="s">
        <v>2159</v>
      </c>
      <c r="BM776" s="22">
        <v>0.25447199999999998</v>
      </c>
      <c r="BN776" t="s">
        <v>7559</v>
      </c>
      <c r="BO776" s="22" t="s">
        <v>7560</v>
      </c>
      <c r="BP776" s="22">
        <v>0.2067618081</v>
      </c>
      <c r="BQ776" s="22">
        <v>6160</v>
      </c>
      <c r="BR776" s="22">
        <v>5005</v>
      </c>
    </row>
    <row r="777" spans="61:70" x14ac:dyDescent="0.25">
      <c r="BI777" t="s">
        <v>382</v>
      </c>
      <c r="BJ777" t="s">
        <v>383</v>
      </c>
      <c r="BK777" t="s">
        <v>384</v>
      </c>
      <c r="BL777" t="s">
        <v>2163</v>
      </c>
      <c r="BM777" s="22">
        <v>0.12667600000000001</v>
      </c>
      <c r="BN777" t="s">
        <v>7561</v>
      </c>
      <c r="BO777" s="22" t="s">
        <v>7562</v>
      </c>
      <c r="BP777" s="22">
        <v>0.1029258968</v>
      </c>
      <c r="BQ777" s="22">
        <v>28179</v>
      </c>
      <c r="BR777" s="22">
        <v>22896</v>
      </c>
    </row>
    <row r="778" spans="61:70" x14ac:dyDescent="0.25">
      <c r="BI778" t="s">
        <v>699</v>
      </c>
      <c r="BJ778" t="s">
        <v>700</v>
      </c>
      <c r="BK778" t="s">
        <v>701</v>
      </c>
      <c r="BL778" t="s">
        <v>2167</v>
      </c>
      <c r="BM778" s="22">
        <v>3.1389800000000002E-2</v>
      </c>
      <c r="BN778" t="s">
        <v>7563</v>
      </c>
      <c r="BO778" s="22" t="s">
        <v>7532</v>
      </c>
      <c r="BP778" s="22">
        <v>2.55046206E-2</v>
      </c>
      <c r="BQ778" s="22">
        <v>4919</v>
      </c>
      <c r="BR778" s="22">
        <v>3997</v>
      </c>
    </row>
    <row r="779" spans="61:70" x14ac:dyDescent="0.25">
      <c r="BI779" t="s">
        <v>1170</v>
      </c>
      <c r="BJ779" t="s">
        <v>1171</v>
      </c>
      <c r="BK779" t="s">
        <v>1172</v>
      </c>
      <c r="BL779" t="s">
        <v>2171</v>
      </c>
      <c r="BM779" s="22">
        <v>0.18553500000000001</v>
      </c>
      <c r="BN779" t="s">
        <v>7564</v>
      </c>
      <c r="BO779" s="22" t="s">
        <v>7565</v>
      </c>
      <c r="BP779" s="22">
        <v>0.1507495995</v>
      </c>
      <c r="BQ779" s="22">
        <v>5219</v>
      </c>
      <c r="BR779" s="22">
        <v>4241</v>
      </c>
    </row>
    <row r="780" spans="61:70" x14ac:dyDescent="0.25">
      <c r="BI780" t="s">
        <v>1314</v>
      </c>
      <c r="BJ780" t="s">
        <v>1315</v>
      </c>
      <c r="BK780" t="s">
        <v>1316</v>
      </c>
      <c r="BL780" t="s">
        <v>2175</v>
      </c>
      <c r="BM780" s="22">
        <v>3.6799400000000003E-2</v>
      </c>
      <c r="BN780" t="s">
        <v>6047</v>
      </c>
      <c r="BO780" s="22" t="s">
        <v>6328</v>
      </c>
      <c r="BP780" s="22">
        <v>2.9899990899999999E-2</v>
      </c>
      <c r="BQ780" s="22">
        <v>60324</v>
      </c>
      <c r="BR780" s="22">
        <v>49014</v>
      </c>
    </row>
    <row r="781" spans="61:70" x14ac:dyDescent="0.25">
      <c r="BI781" t="s">
        <v>892</v>
      </c>
      <c r="BJ781" t="s">
        <v>893</v>
      </c>
      <c r="BK781" t="s">
        <v>894</v>
      </c>
      <c r="BL781" t="s">
        <v>2178</v>
      </c>
      <c r="BM781" s="22">
        <v>0.98067499999999996</v>
      </c>
      <c r="BN781" t="s">
        <v>7566</v>
      </c>
      <c r="BO781" s="22" t="s">
        <v>6102</v>
      </c>
      <c r="BP781" s="22">
        <v>0.79681118630000003</v>
      </c>
      <c r="BQ781" s="22">
        <v>5659</v>
      </c>
      <c r="BR781" s="22">
        <v>4598</v>
      </c>
    </row>
    <row r="782" spans="61:70" x14ac:dyDescent="0.25">
      <c r="BI782" t="s">
        <v>1288</v>
      </c>
      <c r="BJ782" t="s">
        <v>1289</v>
      </c>
      <c r="BK782" t="s">
        <v>1290</v>
      </c>
      <c r="BL782" t="s">
        <v>2182</v>
      </c>
      <c r="BM782" s="22">
        <v>5.38924E-2</v>
      </c>
      <c r="BN782" t="s">
        <v>6447</v>
      </c>
      <c r="BO782" s="22" t="s">
        <v>7567</v>
      </c>
      <c r="BP782" s="22">
        <v>4.3788275600000003E-2</v>
      </c>
      <c r="BQ782" s="22">
        <v>10292</v>
      </c>
      <c r="BR782" s="22">
        <v>8362</v>
      </c>
    </row>
    <row r="783" spans="61:70" x14ac:dyDescent="0.25">
      <c r="BI783" t="s">
        <v>4403</v>
      </c>
      <c r="BJ783" t="s">
        <v>4404</v>
      </c>
      <c r="BK783" t="s">
        <v>4405</v>
      </c>
      <c r="BL783" t="s">
        <v>2183</v>
      </c>
      <c r="BM783" s="22">
        <v>4.3457500000000002E-5</v>
      </c>
      <c r="BN783" t="s">
        <v>6341</v>
      </c>
      <c r="BO783" s="22" t="s">
        <v>7568</v>
      </c>
      <c r="BP783" s="22">
        <v>3.5309799999999999E-5</v>
      </c>
      <c r="BQ783" s="22">
        <v>7013</v>
      </c>
      <c r="BR783" s="22">
        <v>5698</v>
      </c>
    </row>
    <row r="784" spans="61:70" x14ac:dyDescent="0.25">
      <c r="BI784" t="s">
        <v>3625</v>
      </c>
      <c r="BJ784" t="s">
        <v>3626</v>
      </c>
      <c r="BK784" t="s">
        <v>5104</v>
      </c>
      <c r="BL784" t="s">
        <v>2187</v>
      </c>
      <c r="BM784" s="22">
        <v>1.2561</v>
      </c>
      <c r="BN784" t="s">
        <v>7569</v>
      </c>
      <c r="BO784" s="22" t="s">
        <v>7463</v>
      </c>
      <c r="BP784" s="22">
        <v>1.0205975792999999</v>
      </c>
      <c r="BQ784" s="22">
        <v>6883</v>
      </c>
      <c r="BR784" s="22">
        <v>5592</v>
      </c>
    </row>
    <row r="785" spans="61:70" x14ac:dyDescent="0.25">
      <c r="BI785" t="s">
        <v>4089</v>
      </c>
      <c r="BJ785" t="s">
        <v>4090</v>
      </c>
      <c r="BK785" t="s">
        <v>4091</v>
      </c>
      <c r="BL785" t="s">
        <v>2191</v>
      </c>
      <c r="BM785" s="22">
        <v>0.161164</v>
      </c>
      <c r="BN785" t="s">
        <v>7570</v>
      </c>
      <c r="BO785" s="22" t="s">
        <v>7571</v>
      </c>
      <c r="BP785" s="22">
        <v>0.13094784509999999</v>
      </c>
      <c r="BQ785" s="22">
        <v>9900</v>
      </c>
      <c r="BR785" s="22">
        <v>8044</v>
      </c>
    </row>
    <row r="786" spans="61:70" x14ac:dyDescent="0.25">
      <c r="BI786" t="s">
        <v>4015</v>
      </c>
      <c r="BJ786" t="s">
        <v>4016</v>
      </c>
      <c r="BK786" t="s">
        <v>4017</v>
      </c>
      <c r="BL786" t="s">
        <v>2195</v>
      </c>
      <c r="BM786" s="22">
        <v>4.1318500000000001E-2</v>
      </c>
      <c r="BN786" t="s">
        <v>7572</v>
      </c>
      <c r="BO786" s="22" t="s">
        <v>7573</v>
      </c>
      <c r="BP786" s="22">
        <v>3.3571818400000002E-2</v>
      </c>
      <c r="BQ786" s="22">
        <v>3117</v>
      </c>
      <c r="BR786" s="22">
        <v>2533</v>
      </c>
    </row>
    <row r="787" spans="61:70" x14ac:dyDescent="0.25">
      <c r="BI787" t="s">
        <v>3967</v>
      </c>
      <c r="BJ787" t="s">
        <v>3968</v>
      </c>
      <c r="BK787" t="s">
        <v>3969</v>
      </c>
      <c r="BL787" t="s">
        <v>2199</v>
      </c>
      <c r="BM787" s="22">
        <v>0.15579299999999999</v>
      </c>
      <c r="BN787" t="s">
        <v>7574</v>
      </c>
      <c r="BO787" s="22" t="s">
        <v>7575</v>
      </c>
      <c r="BP787" s="22">
        <v>0.12658383779999999</v>
      </c>
      <c r="BQ787" s="22">
        <v>21901</v>
      </c>
      <c r="BR787" s="22">
        <v>17795</v>
      </c>
    </row>
    <row r="788" spans="61:70" x14ac:dyDescent="0.25">
      <c r="BI788" t="s">
        <v>4944</v>
      </c>
      <c r="BJ788" t="s">
        <v>4945</v>
      </c>
      <c r="BK788" t="s">
        <v>4946</v>
      </c>
      <c r="BL788" t="s">
        <v>2200</v>
      </c>
      <c r="BM788" s="22">
        <v>0.12030399999999999</v>
      </c>
      <c r="BN788" t="s">
        <v>7576</v>
      </c>
      <c r="BO788" s="22" t="s">
        <v>7577</v>
      </c>
      <c r="BP788" s="22">
        <v>9.7748563999999996E-2</v>
      </c>
      <c r="BQ788" s="22">
        <v>8368</v>
      </c>
      <c r="BR788" s="22">
        <v>6799</v>
      </c>
    </row>
    <row r="789" spans="61:70" x14ac:dyDescent="0.25">
      <c r="BI789" t="s">
        <v>6140</v>
      </c>
      <c r="BJ789" t="s">
        <v>6141</v>
      </c>
      <c r="BK789" t="s">
        <v>6142</v>
      </c>
      <c r="BL789" t="s">
        <v>2204</v>
      </c>
      <c r="BM789" s="22">
        <v>0.98570100000000005</v>
      </c>
      <c r="BN789" t="s">
        <v>7578</v>
      </c>
      <c r="BO789" s="22" t="s">
        <v>7579</v>
      </c>
      <c r="BP789" s="22">
        <v>0.80089487660000003</v>
      </c>
      <c r="BQ789" s="22">
        <v>4966</v>
      </c>
      <c r="BR789" s="22">
        <v>4035</v>
      </c>
    </row>
    <row r="790" spans="61:70" x14ac:dyDescent="0.25">
      <c r="BI790" t="s">
        <v>3506</v>
      </c>
      <c r="BJ790" t="s">
        <v>3507</v>
      </c>
      <c r="BK790" t="s">
        <v>3508</v>
      </c>
      <c r="BL790" t="s">
        <v>2208</v>
      </c>
      <c r="BM790" s="22">
        <v>0.19695399999999999</v>
      </c>
      <c r="BN790" t="s">
        <v>7580</v>
      </c>
      <c r="BO790" s="22" t="s">
        <v>7251</v>
      </c>
      <c r="BP790" s="22">
        <v>0.16002768540000001</v>
      </c>
      <c r="BQ790" s="22">
        <v>6092</v>
      </c>
      <c r="BR790" s="22">
        <v>4950</v>
      </c>
    </row>
    <row r="791" spans="61:70" x14ac:dyDescent="0.25">
      <c r="BI791" t="s">
        <v>4851</v>
      </c>
      <c r="BJ791" t="s">
        <v>4852</v>
      </c>
      <c r="BK791" t="s">
        <v>4853</v>
      </c>
      <c r="BL791" t="s">
        <v>2212</v>
      </c>
      <c r="BM791" s="22">
        <v>0.200964</v>
      </c>
      <c r="BN791" t="s">
        <v>7581</v>
      </c>
      <c r="BO791" s="22" t="s">
        <v>7582</v>
      </c>
      <c r="BP791" s="22">
        <v>0.16328586249999999</v>
      </c>
      <c r="BQ791" s="22">
        <v>27501</v>
      </c>
      <c r="BR791" s="22">
        <v>22345</v>
      </c>
    </row>
    <row r="792" spans="61:70" x14ac:dyDescent="0.25">
      <c r="BI792" t="s">
        <v>4519</v>
      </c>
      <c r="BJ792" t="s">
        <v>4520</v>
      </c>
      <c r="BK792" t="s">
        <v>4521</v>
      </c>
      <c r="BL792" t="s">
        <v>2216</v>
      </c>
      <c r="BM792" s="22">
        <v>0.28097499999999997</v>
      </c>
      <c r="BN792" t="s">
        <v>7583</v>
      </c>
      <c r="BO792" s="22" t="s">
        <v>7584</v>
      </c>
      <c r="BP792" s="22">
        <v>0.22829584019999999</v>
      </c>
      <c r="BQ792" s="22">
        <v>14909</v>
      </c>
      <c r="BR792" s="22">
        <v>12114</v>
      </c>
    </row>
    <row r="793" spans="61:70" x14ac:dyDescent="0.25">
      <c r="BI793" t="s">
        <v>5018</v>
      </c>
      <c r="BJ793" t="s">
        <v>5019</v>
      </c>
      <c r="BK793" t="s">
        <v>5020</v>
      </c>
      <c r="BL793" t="s">
        <v>2220</v>
      </c>
      <c r="BM793" s="22">
        <v>3.8995000000000002</v>
      </c>
      <c r="BN793" t="s">
        <v>7585</v>
      </c>
      <c r="BO793" s="22" t="s">
        <v>7586</v>
      </c>
      <c r="BP793" s="22">
        <v>3.1683944435</v>
      </c>
      <c r="BQ793" s="22">
        <v>111634</v>
      </c>
      <c r="BR793" s="22">
        <v>90704</v>
      </c>
    </row>
    <row r="794" spans="61:70" x14ac:dyDescent="0.25">
      <c r="BI794" t="s">
        <v>1144</v>
      </c>
      <c r="BJ794" t="s">
        <v>1145</v>
      </c>
      <c r="BK794" t="s">
        <v>1146</v>
      </c>
      <c r="BL794" t="s">
        <v>2224</v>
      </c>
      <c r="BM794" s="22">
        <v>0.27401199999999998</v>
      </c>
      <c r="BN794" t="s">
        <v>7587</v>
      </c>
      <c r="BO794" s="22" t="s">
        <v>6775</v>
      </c>
      <c r="BP794" s="22">
        <v>0.22263831219999999</v>
      </c>
      <c r="BQ794" s="22">
        <v>30600</v>
      </c>
      <c r="BR794" s="22">
        <v>24863</v>
      </c>
    </row>
    <row r="795" spans="61:70" x14ac:dyDescent="0.25">
      <c r="BI795" t="s">
        <v>3878</v>
      </c>
      <c r="BJ795" t="s">
        <v>3879</v>
      </c>
      <c r="BK795" t="s">
        <v>3878</v>
      </c>
      <c r="BL795" t="s">
        <v>2228</v>
      </c>
      <c r="BM795" s="22">
        <v>0.41966399999999998</v>
      </c>
      <c r="BN795" t="s">
        <v>7588</v>
      </c>
      <c r="BO795" s="22" t="s">
        <v>7589</v>
      </c>
      <c r="BP795" s="22">
        <v>0.34098245560000001</v>
      </c>
      <c r="BQ795" s="22">
        <v>1113</v>
      </c>
      <c r="BR795" s="22">
        <v>904</v>
      </c>
    </row>
    <row r="796" spans="61:70" x14ac:dyDescent="0.25">
      <c r="BI796" t="s">
        <v>1110</v>
      </c>
      <c r="BJ796" t="s">
        <v>1111</v>
      </c>
      <c r="BK796" t="s">
        <v>1112</v>
      </c>
      <c r="BL796" t="s">
        <v>2232</v>
      </c>
      <c r="BM796" s="22">
        <v>0.110856</v>
      </c>
      <c r="BN796" t="s">
        <v>7085</v>
      </c>
      <c r="BO796" s="22" t="s">
        <v>6596</v>
      </c>
      <c r="BP796" s="22">
        <v>9.0071941099999997E-2</v>
      </c>
      <c r="BQ796" s="22">
        <v>44641</v>
      </c>
      <c r="BR796" s="22">
        <v>36271</v>
      </c>
    </row>
    <row r="797" spans="61:70" x14ac:dyDescent="0.25">
      <c r="BI797" t="s">
        <v>2741</v>
      </c>
      <c r="BJ797" t="s">
        <v>2742</v>
      </c>
      <c r="BK797" t="s">
        <v>2743</v>
      </c>
      <c r="BL797" t="s">
        <v>2233</v>
      </c>
      <c r="BM797" s="22">
        <v>8.8726099999999999</v>
      </c>
      <c r="BN797" t="s">
        <v>7590</v>
      </c>
      <c r="BO797" s="22" t="s">
        <v>7591</v>
      </c>
      <c r="BP797" s="22">
        <v>7.2091109689000001</v>
      </c>
      <c r="BQ797" s="22">
        <v>4631</v>
      </c>
      <c r="BR797" s="22">
        <v>3763</v>
      </c>
    </row>
    <row r="798" spans="61:70" x14ac:dyDescent="0.25">
      <c r="BI798" t="s">
        <v>3892</v>
      </c>
      <c r="BJ798" t="s">
        <v>3893</v>
      </c>
      <c r="BK798" t="s">
        <v>3894</v>
      </c>
      <c r="BL798" t="s">
        <v>2234</v>
      </c>
      <c r="BM798" s="22">
        <v>1.8761400000000001E-4</v>
      </c>
      <c r="BN798" t="s">
        <v>489</v>
      </c>
      <c r="BO798" s="22" t="s">
        <v>7592</v>
      </c>
      <c r="BP798" s="22">
        <v>1.5243879999999999E-4</v>
      </c>
      <c r="BQ798" s="22">
        <v>12830</v>
      </c>
      <c r="BR798" s="22">
        <v>10425</v>
      </c>
    </row>
    <row r="799" spans="61:70" x14ac:dyDescent="0.25">
      <c r="BI799" t="s">
        <v>597</v>
      </c>
      <c r="BJ799" t="s">
        <v>598</v>
      </c>
      <c r="BK799" t="s">
        <v>599</v>
      </c>
      <c r="BL799" t="s">
        <v>2238</v>
      </c>
      <c r="BM799" s="22">
        <v>1.37001E-2</v>
      </c>
      <c r="BN799" t="s">
        <v>7593</v>
      </c>
      <c r="BO799" s="22" t="s">
        <v>6750</v>
      </c>
      <c r="BP799" s="22">
        <v>1.11315094E-2</v>
      </c>
      <c r="BQ799" s="22">
        <v>2500</v>
      </c>
      <c r="BR799" s="22">
        <v>2032</v>
      </c>
    </row>
    <row r="800" spans="61:70" x14ac:dyDescent="0.25">
      <c r="BI800" t="s">
        <v>3819</v>
      </c>
      <c r="BJ800" t="s">
        <v>3820</v>
      </c>
      <c r="BK800" t="s">
        <v>3821</v>
      </c>
      <c r="BL800" t="s">
        <v>2242</v>
      </c>
      <c r="BM800" s="22">
        <v>1.1925300000000001</v>
      </c>
      <c r="BN800" t="s">
        <v>7594</v>
      </c>
      <c r="BO800" s="22" t="s">
        <v>7595</v>
      </c>
      <c r="BP800" s="22">
        <v>0.96894612790000001</v>
      </c>
      <c r="BQ800" s="22">
        <v>1256</v>
      </c>
      <c r="BR800" s="22">
        <v>1020</v>
      </c>
    </row>
    <row r="801" spans="61:70" x14ac:dyDescent="0.25">
      <c r="BI801" t="s">
        <v>2172</v>
      </c>
      <c r="BJ801" t="s">
        <v>2173</v>
      </c>
      <c r="BK801" t="s">
        <v>2174</v>
      </c>
      <c r="BL801" t="s">
        <v>2246</v>
      </c>
      <c r="BM801" s="22">
        <v>4.5575900000000003E-2</v>
      </c>
      <c r="BN801" t="s">
        <v>6462</v>
      </c>
      <c r="BO801" s="22" t="s">
        <v>7596</v>
      </c>
      <c r="BP801" s="22">
        <v>3.7031011199999998E-2</v>
      </c>
      <c r="BQ801" s="22">
        <v>10718</v>
      </c>
      <c r="BR801" s="22">
        <v>8709</v>
      </c>
    </row>
    <row r="802" spans="61:70" x14ac:dyDescent="0.25">
      <c r="BI802" t="s">
        <v>5861</v>
      </c>
      <c r="BJ802" t="s">
        <v>7597</v>
      </c>
      <c r="BK802" t="s">
        <v>7598</v>
      </c>
      <c r="BL802" t="s">
        <v>2250</v>
      </c>
      <c r="BM802" s="22">
        <v>9.5574900000000004E-2</v>
      </c>
      <c r="BN802" t="s">
        <v>6086</v>
      </c>
      <c r="BO802" s="22" t="s">
        <v>7599</v>
      </c>
      <c r="BP802" s="22">
        <v>7.7655848700000002E-2</v>
      </c>
      <c r="BQ802" s="22">
        <v>15987</v>
      </c>
      <c r="BR802" s="22">
        <v>12990</v>
      </c>
    </row>
    <row r="803" spans="61:70" x14ac:dyDescent="0.25">
      <c r="BI803" t="s">
        <v>999</v>
      </c>
      <c r="BJ803" t="s">
        <v>1000</v>
      </c>
      <c r="BK803" t="s">
        <v>1001</v>
      </c>
      <c r="BL803" t="s">
        <v>2254</v>
      </c>
      <c r="BM803" s="22">
        <v>0.25132300000000002</v>
      </c>
      <c r="BN803" t="s">
        <v>7600</v>
      </c>
      <c r="BO803" s="22" t="s">
        <v>6107</v>
      </c>
      <c r="BP803" s="22">
        <v>0.2042032047</v>
      </c>
      <c r="BQ803" s="22">
        <v>9698</v>
      </c>
      <c r="BR803" s="22">
        <v>7880</v>
      </c>
    </row>
    <row r="804" spans="61:70" x14ac:dyDescent="0.25">
      <c r="BI804" t="s">
        <v>1380</v>
      </c>
      <c r="BJ804" t="s">
        <v>1381</v>
      </c>
      <c r="BK804" t="s">
        <v>1382</v>
      </c>
      <c r="BL804" t="s">
        <v>2258</v>
      </c>
      <c r="BM804" s="22">
        <v>1.27806</v>
      </c>
      <c r="BN804" t="s">
        <v>7601</v>
      </c>
      <c r="BO804" s="22" t="s">
        <v>6483</v>
      </c>
      <c r="BP804" s="22">
        <v>1.0384403648</v>
      </c>
      <c r="BQ804" s="22">
        <v>8169</v>
      </c>
      <c r="BR804" s="22">
        <v>6637</v>
      </c>
    </row>
    <row r="805" spans="61:70" x14ac:dyDescent="0.25">
      <c r="BI805" t="s">
        <v>5048</v>
      </c>
      <c r="BJ805" t="s">
        <v>5049</v>
      </c>
      <c r="BK805" t="s">
        <v>5050</v>
      </c>
      <c r="BL805" t="s">
        <v>2262</v>
      </c>
      <c r="BM805" s="22">
        <v>0.27349899999999999</v>
      </c>
      <c r="BN805" t="s">
        <v>7602</v>
      </c>
      <c r="BO805" s="22" t="s">
        <v>7603</v>
      </c>
      <c r="BP805" s="22">
        <v>0.22222149299999999</v>
      </c>
      <c r="BQ805" s="22">
        <v>64778</v>
      </c>
      <c r="BR805" s="22">
        <v>52633</v>
      </c>
    </row>
    <row r="806" spans="61:70" x14ac:dyDescent="0.25">
      <c r="BI806" t="s">
        <v>4845</v>
      </c>
      <c r="BJ806" t="s">
        <v>4846</v>
      </c>
      <c r="BK806" t="s">
        <v>4847</v>
      </c>
      <c r="BL806" t="s">
        <v>2266</v>
      </c>
      <c r="BM806" s="22">
        <v>2.68457E-2</v>
      </c>
      <c r="BN806" t="s">
        <v>7604</v>
      </c>
      <c r="BO806" s="22" t="s">
        <v>7605</v>
      </c>
      <c r="BP806" s="22">
        <v>2.1812480200000001E-2</v>
      </c>
      <c r="BQ806" s="22">
        <v>11488</v>
      </c>
      <c r="BR806" s="22">
        <v>9334</v>
      </c>
    </row>
    <row r="807" spans="61:70" x14ac:dyDescent="0.25">
      <c r="BI807" t="s">
        <v>601</v>
      </c>
      <c r="BJ807" t="s">
        <v>602</v>
      </c>
      <c r="BK807" t="s">
        <v>603</v>
      </c>
      <c r="BL807" t="s">
        <v>2270</v>
      </c>
      <c r="BM807" s="22">
        <v>0.34533399999999997</v>
      </c>
      <c r="BN807" t="s">
        <v>7606</v>
      </c>
      <c r="BO807" s="22" t="s">
        <v>7607</v>
      </c>
      <c r="BP807" s="22">
        <v>0.2805883643</v>
      </c>
      <c r="BQ807" s="22">
        <v>28092</v>
      </c>
      <c r="BR807" s="22">
        <v>22825</v>
      </c>
    </row>
    <row r="808" spans="61:70" x14ac:dyDescent="0.25">
      <c r="BI808" t="s">
        <v>4059</v>
      </c>
      <c r="BJ808" t="s">
        <v>4060</v>
      </c>
      <c r="BK808" t="s">
        <v>4061</v>
      </c>
      <c r="BL808" t="s">
        <v>2274</v>
      </c>
      <c r="BM808" s="22">
        <v>7.0644499999999999E-2</v>
      </c>
      <c r="BN808" t="s">
        <v>7608</v>
      </c>
      <c r="BO808" s="22" t="s">
        <v>7609</v>
      </c>
      <c r="BP808" s="22">
        <v>5.7399574600000003E-2</v>
      </c>
      <c r="BQ808" s="22">
        <v>151581</v>
      </c>
      <c r="BR808" s="22">
        <v>123162</v>
      </c>
    </row>
    <row r="809" spans="61:70" x14ac:dyDescent="0.25">
      <c r="BI809" t="s">
        <v>5347</v>
      </c>
      <c r="BJ809" t="s">
        <v>5348</v>
      </c>
      <c r="BK809" t="s">
        <v>5349</v>
      </c>
      <c r="BL809" t="s">
        <v>2278</v>
      </c>
      <c r="BM809" s="22">
        <v>1.5112399999999999</v>
      </c>
      <c r="BN809" t="s">
        <v>7610</v>
      </c>
      <c r="BO809" s="22" t="s">
        <v>7611</v>
      </c>
      <c r="BP809" s="22">
        <v>1.2279021460999999</v>
      </c>
      <c r="BQ809" s="22">
        <v>479288</v>
      </c>
      <c r="BR809" s="22">
        <v>389428</v>
      </c>
    </row>
    <row r="810" spans="61:70" x14ac:dyDescent="0.25">
      <c r="BI810" t="s">
        <v>4663</v>
      </c>
      <c r="BJ810" t="s">
        <v>4664</v>
      </c>
      <c r="BK810" t="s">
        <v>4665</v>
      </c>
      <c r="BL810" t="s">
        <v>2282</v>
      </c>
      <c r="BM810" s="22">
        <v>2.7538900000000002</v>
      </c>
      <c r="BN810" t="s">
        <v>7612</v>
      </c>
      <c r="BO810" s="22" t="s">
        <v>7613</v>
      </c>
      <c r="BP810" s="22">
        <v>2.2375714256000001</v>
      </c>
      <c r="BQ810" s="22">
        <v>3148</v>
      </c>
      <c r="BR810" s="22">
        <v>2558</v>
      </c>
    </row>
    <row r="811" spans="61:70" x14ac:dyDescent="0.25">
      <c r="BI811" t="s">
        <v>1798</v>
      </c>
      <c r="BJ811" t="s">
        <v>1799</v>
      </c>
      <c r="BK811" t="s">
        <v>1800</v>
      </c>
      <c r="BL811" t="s">
        <v>2283</v>
      </c>
      <c r="BM811" s="22">
        <v>5.6396900000000002E-3</v>
      </c>
      <c r="BN811" t="s">
        <v>6015</v>
      </c>
      <c r="BO811" s="22" t="s">
        <v>7614</v>
      </c>
      <c r="BP811" s="22">
        <v>4.5823213999999996E-3</v>
      </c>
      <c r="BQ811" s="22">
        <v>1005</v>
      </c>
      <c r="BR811" s="22">
        <v>816</v>
      </c>
    </row>
    <row r="812" spans="61:70" x14ac:dyDescent="0.25">
      <c r="BI812" t="s">
        <v>3947</v>
      </c>
      <c r="BJ812" t="s">
        <v>3948</v>
      </c>
      <c r="BK812" t="s">
        <v>3947</v>
      </c>
      <c r="BL812" t="s">
        <v>2287</v>
      </c>
      <c r="BM812" s="22">
        <v>0.32106499999999999</v>
      </c>
      <c r="BN812" t="s">
        <v>7615</v>
      </c>
      <c r="BO812" s="22" t="s">
        <v>7616</v>
      </c>
      <c r="BP812" s="22">
        <v>0.26086948630000001</v>
      </c>
      <c r="BQ812" s="22">
        <v>2201</v>
      </c>
      <c r="BR812" s="22">
        <v>1788</v>
      </c>
    </row>
    <row r="813" spans="61:70" x14ac:dyDescent="0.25">
      <c r="BI813" t="s">
        <v>5475</v>
      </c>
      <c r="BJ813" t="s">
        <v>5476</v>
      </c>
      <c r="BK813" t="s">
        <v>5477</v>
      </c>
      <c r="BL813" t="s">
        <v>2291</v>
      </c>
      <c r="BM813" s="22">
        <v>4.5575299999999999E-2</v>
      </c>
      <c r="BN813" t="s">
        <v>6462</v>
      </c>
      <c r="BO813" s="22" t="s">
        <v>6229</v>
      </c>
      <c r="BP813" s="22">
        <v>3.7030523699999998E-2</v>
      </c>
      <c r="BQ813" s="22">
        <v>34943</v>
      </c>
      <c r="BR813" s="22">
        <v>28392</v>
      </c>
    </row>
    <row r="814" spans="61:70" x14ac:dyDescent="0.25">
      <c r="BI814" t="s">
        <v>1342</v>
      </c>
      <c r="BJ814" t="s">
        <v>5839</v>
      </c>
      <c r="BK814" t="s">
        <v>5682</v>
      </c>
      <c r="BL814" t="s">
        <v>2294</v>
      </c>
      <c r="BM814" s="22">
        <v>2.0975000000000002E-5</v>
      </c>
      <c r="BN814" t="s">
        <v>5978</v>
      </c>
      <c r="BO814" s="22" t="s">
        <v>7617</v>
      </c>
      <c r="BP814" s="22">
        <v>1.7042500000000002E-5</v>
      </c>
      <c r="BQ814" s="22">
        <v>2715</v>
      </c>
      <c r="BR814" s="22">
        <v>2206</v>
      </c>
    </row>
    <row r="815" spans="61:70" x14ac:dyDescent="0.25">
      <c r="BI815" t="s">
        <v>522</v>
      </c>
      <c r="BJ815" t="s">
        <v>523</v>
      </c>
      <c r="BK815" t="s">
        <v>524</v>
      </c>
      <c r="BL815" t="s">
        <v>2295</v>
      </c>
      <c r="BM815" s="22">
        <v>0.214453</v>
      </c>
      <c r="BN815" t="s">
        <v>7618</v>
      </c>
      <c r="BO815" s="22" t="s">
        <v>7619</v>
      </c>
      <c r="BP815" s="22">
        <v>0.17424585040000001</v>
      </c>
      <c r="BQ815" s="22">
        <v>4377</v>
      </c>
      <c r="BR815" s="22">
        <v>3556</v>
      </c>
    </row>
    <row r="816" spans="61:70" x14ac:dyDescent="0.25">
      <c r="BI816" t="s">
        <v>1233</v>
      </c>
      <c r="BJ816" t="s">
        <v>1234</v>
      </c>
      <c r="BK816" t="s">
        <v>1235</v>
      </c>
      <c r="BL816" t="s">
        <v>2299</v>
      </c>
      <c r="BM816" s="22">
        <v>0.19148699999999999</v>
      </c>
      <c r="BN816" t="s">
        <v>7620</v>
      </c>
      <c r="BO816" s="22" t="s">
        <v>6730</v>
      </c>
      <c r="BP816" s="22">
        <v>0.15558567679999999</v>
      </c>
      <c r="BQ816" s="22">
        <v>4154</v>
      </c>
      <c r="BR816" s="22">
        <v>3375</v>
      </c>
    </row>
    <row r="817" spans="61:70" x14ac:dyDescent="0.25">
      <c r="BI817" t="s">
        <v>1158</v>
      </c>
      <c r="BJ817" t="s">
        <v>1159</v>
      </c>
      <c r="BK817" t="s">
        <v>1160</v>
      </c>
      <c r="BL817" t="s">
        <v>2303</v>
      </c>
      <c r="BM817" s="22">
        <v>1.1378E-3</v>
      </c>
      <c r="BN817" t="s">
        <v>2569</v>
      </c>
      <c r="BO817" s="22" t="s">
        <v>7621</v>
      </c>
      <c r="BP817" s="22">
        <v>9.2447730000000004E-4</v>
      </c>
      <c r="BQ817" s="22">
        <v>41855</v>
      </c>
      <c r="BR817" s="22">
        <v>34008</v>
      </c>
    </row>
    <row r="818" spans="61:70" x14ac:dyDescent="0.25">
      <c r="BI818" t="s">
        <v>1229</v>
      </c>
      <c r="BJ818" t="s">
        <v>1230</v>
      </c>
      <c r="BK818" t="s">
        <v>1231</v>
      </c>
      <c r="BL818" t="s">
        <v>2307</v>
      </c>
      <c r="BM818" s="22">
        <v>6.9999500000000006E-2</v>
      </c>
      <c r="BN818" t="s">
        <v>7622</v>
      </c>
      <c r="BO818" s="22" t="s">
        <v>7623</v>
      </c>
      <c r="BP818" s="22">
        <v>5.6875503700000003E-2</v>
      </c>
      <c r="BQ818" s="22">
        <v>18188</v>
      </c>
      <c r="BR818" s="22">
        <v>14778</v>
      </c>
    </row>
    <row r="819" spans="61:70" x14ac:dyDescent="0.25">
      <c r="BI819" t="s">
        <v>1221</v>
      </c>
      <c r="BJ819" t="s">
        <v>1222</v>
      </c>
      <c r="BK819" t="s">
        <v>1223</v>
      </c>
      <c r="BL819" t="s">
        <v>2311</v>
      </c>
      <c r="BM819" s="22">
        <v>0.39802799999999999</v>
      </c>
      <c r="BN819" t="s">
        <v>7624</v>
      </c>
      <c r="BO819" s="22" t="s">
        <v>7334</v>
      </c>
      <c r="BP819" s="22">
        <v>0.32340292440000001</v>
      </c>
      <c r="BQ819" s="22">
        <v>24560</v>
      </c>
      <c r="BR819" s="22">
        <v>19955</v>
      </c>
    </row>
    <row r="820" spans="61:70" x14ac:dyDescent="0.25">
      <c r="BI820" t="s">
        <v>3833</v>
      </c>
      <c r="BJ820" t="s">
        <v>3834</v>
      </c>
      <c r="BK820" t="s">
        <v>3835</v>
      </c>
      <c r="BL820" t="s">
        <v>2315</v>
      </c>
      <c r="BM820" s="22">
        <v>0.67900700000000003</v>
      </c>
      <c r="BN820" t="s">
        <v>7423</v>
      </c>
      <c r="BO820" s="22" t="s">
        <v>7625</v>
      </c>
      <c r="BP820" s="22">
        <v>0.55170201460000001</v>
      </c>
      <c r="BQ820" s="22">
        <v>11608</v>
      </c>
      <c r="BR820" s="22">
        <v>9432</v>
      </c>
    </row>
    <row r="821" spans="61:70" x14ac:dyDescent="0.25">
      <c r="BI821" t="s">
        <v>1862</v>
      </c>
      <c r="BJ821" t="s">
        <v>1863</v>
      </c>
      <c r="BK821" t="s">
        <v>1864</v>
      </c>
      <c r="BL821" t="s">
        <v>2319</v>
      </c>
      <c r="BM821" s="22">
        <v>1.04941</v>
      </c>
      <c r="BN821" t="s">
        <v>7626</v>
      </c>
      <c r="BO821" s="22" t="s">
        <v>7562</v>
      </c>
      <c r="BP821" s="22">
        <v>0.85265926729999997</v>
      </c>
      <c r="BQ821" s="22">
        <v>585</v>
      </c>
      <c r="BR821" s="22">
        <v>475</v>
      </c>
    </row>
    <row r="822" spans="61:70" x14ac:dyDescent="0.25">
      <c r="BI822" t="s">
        <v>4922</v>
      </c>
      <c r="BJ822" t="s">
        <v>4923</v>
      </c>
      <c r="BK822" t="s">
        <v>4924</v>
      </c>
      <c r="BL822" t="s">
        <v>2323</v>
      </c>
      <c r="BM822" s="22">
        <v>1.30707</v>
      </c>
      <c r="BN822" t="s">
        <v>7627</v>
      </c>
      <c r="BO822" s="22" t="s">
        <v>7628</v>
      </c>
      <c r="BP822" s="22">
        <v>1.0620113669</v>
      </c>
      <c r="BQ822" s="22">
        <v>62499</v>
      </c>
      <c r="BR822" s="22">
        <v>50781</v>
      </c>
    </row>
    <row r="823" spans="61:70" x14ac:dyDescent="0.25">
      <c r="BI823" t="s">
        <v>1209</v>
      </c>
      <c r="BJ823" t="s">
        <v>1210</v>
      </c>
      <c r="BK823" t="s">
        <v>1211</v>
      </c>
      <c r="BL823" t="s">
        <v>2327</v>
      </c>
      <c r="BM823" s="22">
        <v>2.38003E-2</v>
      </c>
      <c r="BN823" t="s">
        <v>7629</v>
      </c>
      <c r="BO823" s="22" t="s">
        <v>7630</v>
      </c>
      <c r="BP823" s="22">
        <v>1.93380532E-2</v>
      </c>
      <c r="BQ823" s="22">
        <v>4376</v>
      </c>
      <c r="BR823" s="22">
        <v>3555</v>
      </c>
    </row>
    <row r="824" spans="61:70" x14ac:dyDescent="0.25">
      <c r="BI824" t="s">
        <v>4308</v>
      </c>
      <c r="BJ824" t="s">
        <v>4309</v>
      </c>
      <c r="BK824" t="s">
        <v>4310</v>
      </c>
      <c r="BL824" t="s">
        <v>2331</v>
      </c>
      <c r="BM824" s="22">
        <v>0.53148600000000001</v>
      </c>
      <c r="BN824" t="s">
        <v>7631</v>
      </c>
      <c r="BO824" s="22" t="s">
        <v>7565</v>
      </c>
      <c r="BP824" s="22">
        <v>0.43183928430000001</v>
      </c>
      <c r="BQ824" s="22">
        <v>7177</v>
      </c>
      <c r="BR824" s="22">
        <v>5831</v>
      </c>
    </row>
    <row r="825" spans="61:70" x14ac:dyDescent="0.25">
      <c r="BI825" t="s">
        <v>2225</v>
      </c>
      <c r="BJ825" t="s">
        <v>2226</v>
      </c>
      <c r="BK825" t="s">
        <v>2227</v>
      </c>
      <c r="BL825" t="s">
        <v>2332</v>
      </c>
      <c r="BM825" s="22">
        <v>1.8857999999999999</v>
      </c>
      <c r="BN825" t="s">
        <v>7632</v>
      </c>
      <c r="BO825" s="22" t="s">
        <v>7633</v>
      </c>
      <c r="BP825" s="22">
        <v>1.5322370154</v>
      </c>
      <c r="BQ825" s="22">
        <v>16822</v>
      </c>
      <c r="BR825" s="22">
        <v>13668</v>
      </c>
    </row>
    <row r="826" spans="61:70" x14ac:dyDescent="0.25">
      <c r="BI826" t="s">
        <v>1201</v>
      </c>
      <c r="BJ826" t="s">
        <v>1202</v>
      </c>
      <c r="BK826" t="s">
        <v>1203</v>
      </c>
      <c r="BL826" t="s">
        <v>2336</v>
      </c>
      <c r="BM826" s="22">
        <v>1.8740900000000001E-4</v>
      </c>
      <c r="BN826" t="s">
        <v>489</v>
      </c>
      <c r="BO826" s="22" t="s">
        <v>6437</v>
      </c>
      <c r="BP826" s="22">
        <v>1.522722E-4</v>
      </c>
      <c r="BQ826" s="22">
        <v>2476</v>
      </c>
      <c r="BR826" s="22">
        <v>2012</v>
      </c>
    </row>
    <row r="827" spans="61:70" x14ac:dyDescent="0.25">
      <c r="BI827" t="s">
        <v>1253</v>
      </c>
      <c r="BJ827" t="s">
        <v>1254</v>
      </c>
      <c r="BK827" t="s">
        <v>1255</v>
      </c>
      <c r="BL827" t="s">
        <v>2340</v>
      </c>
      <c r="BM827" s="22">
        <v>0.60294599999999998</v>
      </c>
      <c r="BN827" t="s">
        <v>7634</v>
      </c>
      <c r="BO827" s="22" t="s">
        <v>7434</v>
      </c>
      <c r="BP827" s="22">
        <v>0.48990146330000001</v>
      </c>
      <c r="BQ827" s="22">
        <v>12308</v>
      </c>
      <c r="BR827" s="22">
        <v>10000</v>
      </c>
    </row>
    <row r="828" spans="61:70" x14ac:dyDescent="0.25">
      <c r="BI828" t="s">
        <v>1755</v>
      </c>
      <c r="BJ828" t="s">
        <v>1756</v>
      </c>
      <c r="BK828" t="s">
        <v>1757</v>
      </c>
      <c r="BL828" t="s">
        <v>2344</v>
      </c>
      <c r="BM828" s="22">
        <v>0.124829</v>
      </c>
      <c r="BN828" t="s">
        <v>7635</v>
      </c>
      <c r="BO828" s="22" t="s">
        <v>7636</v>
      </c>
      <c r="BP828" s="22">
        <v>0.1014251853</v>
      </c>
      <c r="BQ828" s="22">
        <v>8645</v>
      </c>
      <c r="BR828" s="22">
        <v>7024</v>
      </c>
    </row>
    <row r="829" spans="61:70" x14ac:dyDescent="0.25">
      <c r="BI829" t="s">
        <v>4264</v>
      </c>
      <c r="BJ829" t="s">
        <v>4687</v>
      </c>
      <c r="BK829" t="s">
        <v>4264</v>
      </c>
      <c r="BL829" t="s">
        <v>2348</v>
      </c>
      <c r="BM829" s="22">
        <v>1.7696400000000001E-3</v>
      </c>
      <c r="BN829" t="s">
        <v>1483</v>
      </c>
      <c r="BO829" s="22" t="s">
        <v>7637</v>
      </c>
      <c r="BP829" s="22">
        <v>1.4378555E-3</v>
      </c>
      <c r="BQ829" s="22">
        <v>25422</v>
      </c>
      <c r="BR829" s="22">
        <v>20656</v>
      </c>
    </row>
    <row r="830" spans="61:70" x14ac:dyDescent="0.25">
      <c r="BI830" t="s">
        <v>4799</v>
      </c>
      <c r="BJ830" t="s">
        <v>4800</v>
      </c>
      <c r="BK830" t="s">
        <v>4801</v>
      </c>
      <c r="BL830" t="s">
        <v>2349</v>
      </c>
      <c r="BM830" s="22">
        <v>0.15040500000000001</v>
      </c>
      <c r="BN830" t="s">
        <v>7638</v>
      </c>
      <c r="BO830" s="22" t="s">
        <v>6792</v>
      </c>
      <c r="BP830" s="22">
        <v>0.1222060178</v>
      </c>
      <c r="BQ830" s="22">
        <v>17335</v>
      </c>
      <c r="BR830" s="22">
        <v>14085</v>
      </c>
    </row>
    <row r="831" spans="61:70" x14ac:dyDescent="0.25">
      <c r="BI831" t="s">
        <v>1186</v>
      </c>
      <c r="BJ831" t="s">
        <v>1187</v>
      </c>
      <c r="BK831" t="s">
        <v>1188</v>
      </c>
      <c r="BL831" t="s">
        <v>2353</v>
      </c>
      <c r="BM831" s="22">
        <v>1.83325E-4</v>
      </c>
      <c r="BN831" t="s">
        <v>489</v>
      </c>
      <c r="BO831" s="22" t="s">
        <v>7639</v>
      </c>
      <c r="BP831" s="22">
        <v>1.4895389999999999E-4</v>
      </c>
      <c r="BQ831" s="22">
        <v>1064</v>
      </c>
      <c r="BR831" s="22">
        <v>865</v>
      </c>
    </row>
    <row r="832" spans="61:70" x14ac:dyDescent="0.25">
      <c r="BI832" t="s">
        <v>5172</v>
      </c>
      <c r="BJ832" t="s">
        <v>5173</v>
      </c>
      <c r="BK832" t="s">
        <v>5174</v>
      </c>
      <c r="BL832" t="s">
        <v>2355</v>
      </c>
      <c r="BM832" s="22">
        <v>1.17293</v>
      </c>
      <c r="BN832" t="s">
        <v>7640</v>
      </c>
      <c r="BO832" s="22" t="s">
        <v>7180</v>
      </c>
      <c r="BP832" s="22">
        <v>0.95302087310000005</v>
      </c>
      <c r="BQ832" s="22">
        <v>7596</v>
      </c>
      <c r="BR832" s="22">
        <v>6172</v>
      </c>
    </row>
    <row r="833" spans="61:70" x14ac:dyDescent="0.25">
      <c r="BI833" t="s">
        <v>4926</v>
      </c>
      <c r="BJ833" t="s">
        <v>4927</v>
      </c>
      <c r="BK833" t="s">
        <v>4928</v>
      </c>
      <c r="BL833" t="s">
        <v>2360</v>
      </c>
      <c r="BM833" s="22">
        <v>1.4298200000000001</v>
      </c>
      <c r="BN833" t="s">
        <v>7402</v>
      </c>
      <c r="BO833" s="22" t="s">
        <v>7641</v>
      </c>
      <c r="BP833" s="22">
        <v>1.1617473377</v>
      </c>
      <c r="BQ833" s="22">
        <v>59572</v>
      </c>
      <c r="BR833" s="22">
        <v>48403</v>
      </c>
    </row>
    <row r="834" spans="61:70" x14ac:dyDescent="0.25">
      <c r="BI834" t="s">
        <v>5068</v>
      </c>
      <c r="BJ834" t="s">
        <v>5069</v>
      </c>
      <c r="BK834" t="s">
        <v>5070</v>
      </c>
      <c r="BL834" t="s">
        <v>2361</v>
      </c>
      <c r="BM834" s="22">
        <v>0.26788400000000001</v>
      </c>
      <c r="BN834" t="s">
        <v>7642</v>
      </c>
      <c r="BO834" s="22" t="s">
        <v>7643</v>
      </c>
      <c r="BP834" s="22">
        <v>0.21765923249999999</v>
      </c>
      <c r="BQ834" s="22">
        <v>1505590</v>
      </c>
      <c r="BR834" s="22">
        <v>1223311</v>
      </c>
    </row>
    <row r="835" spans="61:70" x14ac:dyDescent="0.25">
      <c r="BI835" t="s">
        <v>5868</v>
      </c>
      <c r="BJ835" t="s">
        <v>5869</v>
      </c>
      <c r="BK835" t="s">
        <v>5870</v>
      </c>
      <c r="BL835" t="s">
        <v>2365</v>
      </c>
      <c r="BM835" s="22">
        <v>25.502400000000002</v>
      </c>
      <c r="BN835" t="s">
        <v>7644</v>
      </c>
      <c r="BO835" s="22" t="s">
        <v>7645</v>
      </c>
      <c r="BP835" s="22">
        <v>20.721031531200001</v>
      </c>
      <c r="BQ835" s="22">
        <v>57936</v>
      </c>
      <c r="BR835" s="22">
        <v>47074</v>
      </c>
    </row>
    <row r="836" spans="61:70" x14ac:dyDescent="0.25">
      <c r="BI836" t="s">
        <v>3925</v>
      </c>
      <c r="BJ836" t="s">
        <v>3926</v>
      </c>
      <c r="BK836" t="s">
        <v>3927</v>
      </c>
      <c r="BL836" t="s">
        <v>2369</v>
      </c>
      <c r="BM836" s="22">
        <v>0.20835600000000001</v>
      </c>
      <c r="BN836" t="s">
        <v>7646</v>
      </c>
      <c r="BO836" s="22" t="s">
        <v>7647</v>
      </c>
      <c r="BP836" s="22">
        <v>0.16929195859999999</v>
      </c>
      <c r="BQ836" s="22">
        <v>4730</v>
      </c>
      <c r="BR836" s="22">
        <v>3843</v>
      </c>
    </row>
    <row r="837" spans="61:70" x14ac:dyDescent="0.25">
      <c r="BI837" t="s">
        <v>4062</v>
      </c>
      <c r="BJ837" t="s">
        <v>4063</v>
      </c>
      <c r="BK837" t="s">
        <v>4064</v>
      </c>
      <c r="BL837" t="s">
        <v>2373</v>
      </c>
      <c r="BM837" s="22">
        <v>4.1316100000000002</v>
      </c>
      <c r="BN837" t="s">
        <v>7648</v>
      </c>
      <c r="BO837" s="22" t="s">
        <v>7412</v>
      </c>
      <c r="BP837" s="22">
        <v>3.3569868358999999</v>
      </c>
      <c r="BQ837" s="22">
        <v>3069</v>
      </c>
      <c r="BR837" s="22">
        <v>2494</v>
      </c>
    </row>
    <row r="838" spans="61:70" x14ac:dyDescent="0.25">
      <c r="BI838" t="s">
        <v>4649</v>
      </c>
      <c r="BJ838" t="s">
        <v>4650</v>
      </c>
      <c r="BK838" t="s">
        <v>4682</v>
      </c>
      <c r="BL838" t="s">
        <v>2377</v>
      </c>
      <c r="BM838" s="22">
        <v>5.5033899999999997E-2</v>
      </c>
      <c r="BN838" t="s">
        <v>7649</v>
      </c>
      <c r="BO838" s="22" t="s">
        <v>7650</v>
      </c>
      <c r="BP838" s="22">
        <v>4.4715759200000003E-2</v>
      </c>
      <c r="BQ838" s="22">
        <v>1115010</v>
      </c>
      <c r="BR838" s="22">
        <v>905960</v>
      </c>
    </row>
    <row r="839" spans="61:70" x14ac:dyDescent="0.25">
      <c r="BI839" t="s">
        <v>481</v>
      </c>
      <c r="BJ839" t="s">
        <v>482</v>
      </c>
      <c r="BK839" t="s">
        <v>483</v>
      </c>
      <c r="BL839" t="s">
        <v>2378</v>
      </c>
      <c r="BM839" s="22">
        <v>0.40106799999999998</v>
      </c>
      <c r="BN839" t="s">
        <v>7651</v>
      </c>
      <c r="BO839" s="22" t="s">
        <v>7652</v>
      </c>
      <c r="BP839" s="22">
        <v>0.32587296389999998</v>
      </c>
      <c r="BQ839" s="22">
        <v>3021</v>
      </c>
      <c r="BR839" s="22">
        <v>2454</v>
      </c>
    </row>
    <row r="840" spans="61:70" x14ac:dyDescent="0.25">
      <c r="BI840" t="s">
        <v>4522</v>
      </c>
      <c r="BJ840" t="s">
        <v>4523</v>
      </c>
      <c r="BK840" t="s">
        <v>4524</v>
      </c>
      <c r="BL840" t="s">
        <v>2382</v>
      </c>
      <c r="BM840" s="22">
        <v>1.19513</v>
      </c>
      <c r="BN840" t="s">
        <v>7653</v>
      </c>
      <c r="BO840" s="22" t="s">
        <v>7654</v>
      </c>
      <c r="BP840" s="22">
        <v>0.97105866169999999</v>
      </c>
      <c r="BQ840" s="22">
        <v>32902</v>
      </c>
      <c r="BR840" s="22">
        <v>26733</v>
      </c>
    </row>
    <row r="841" spans="61:70" x14ac:dyDescent="0.25">
      <c r="BI841" t="s">
        <v>1583</v>
      </c>
      <c r="BJ841" t="s">
        <v>1584</v>
      </c>
      <c r="BK841" t="s">
        <v>1585</v>
      </c>
      <c r="BL841" t="s">
        <v>2383</v>
      </c>
      <c r="BM841" s="22">
        <v>0.13607900000000001</v>
      </c>
      <c r="BN841" t="s">
        <v>7655</v>
      </c>
      <c r="BO841" s="22" t="s">
        <v>7656</v>
      </c>
      <c r="BP841" s="22">
        <v>0.11056595650000001</v>
      </c>
      <c r="BQ841" s="22">
        <v>22797</v>
      </c>
      <c r="BR841" s="22">
        <v>18523</v>
      </c>
    </row>
    <row r="842" spans="61:70" x14ac:dyDescent="0.25">
      <c r="BI842" t="s">
        <v>4540</v>
      </c>
      <c r="BJ842" t="s">
        <v>4541</v>
      </c>
      <c r="BK842" t="s">
        <v>4542</v>
      </c>
      <c r="BL842" t="s">
        <v>2387</v>
      </c>
      <c r="BM842" s="22">
        <v>1.49815E-2</v>
      </c>
      <c r="BN842" t="s">
        <v>5998</v>
      </c>
      <c r="BO842" s="22" t="s">
        <v>7657</v>
      </c>
      <c r="BP842" s="22">
        <v>1.21726635E-2</v>
      </c>
      <c r="BQ842" s="22">
        <v>8812</v>
      </c>
      <c r="BR842" s="22">
        <v>7160</v>
      </c>
    </row>
    <row r="843" spans="61:70" x14ac:dyDescent="0.25">
      <c r="BI843" t="s">
        <v>429</v>
      </c>
      <c r="BJ843" t="s">
        <v>430</v>
      </c>
      <c r="BK843" t="s">
        <v>431</v>
      </c>
      <c r="BL843" t="s">
        <v>2391</v>
      </c>
      <c r="BM843" s="22">
        <v>1.23794E-2</v>
      </c>
      <c r="BN843" t="s">
        <v>6562</v>
      </c>
      <c r="BO843" s="22" t="s">
        <v>7658</v>
      </c>
      <c r="BP843" s="22">
        <v>1.00584234E-2</v>
      </c>
      <c r="BQ843" s="22">
        <v>3107</v>
      </c>
      <c r="BR843" s="22">
        <v>2524</v>
      </c>
    </row>
    <row r="844" spans="61:70" x14ac:dyDescent="0.25">
      <c r="BI844" t="s">
        <v>1284</v>
      </c>
      <c r="BJ844" t="s">
        <v>1285</v>
      </c>
      <c r="BK844" t="s">
        <v>1286</v>
      </c>
      <c r="BL844" t="s">
        <v>2394</v>
      </c>
      <c r="BM844" s="22">
        <v>2.5689699999999999E-2</v>
      </c>
      <c r="BN844" t="s">
        <v>7659</v>
      </c>
      <c r="BO844" s="22" t="s">
        <v>6217</v>
      </c>
      <c r="BP844" s="22">
        <v>2.08732152E-2</v>
      </c>
      <c r="BQ844" s="22">
        <v>15707</v>
      </c>
      <c r="BR844" s="22">
        <v>12762</v>
      </c>
    </row>
    <row r="845" spans="61:70" x14ac:dyDescent="0.25">
      <c r="BI845" t="s">
        <v>4668</v>
      </c>
      <c r="BJ845" t="s">
        <v>4669</v>
      </c>
      <c r="BK845" t="s">
        <v>4670</v>
      </c>
      <c r="BL845" t="s">
        <v>2398</v>
      </c>
      <c r="BM845" s="22">
        <v>6.4062700000000004E-3</v>
      </c>
      <c r="BN845" t="s">
        <v>6337</v>
      </c>
      <c r="BO845" s="22" t="s">
        <v>6454</v>
      </c>
      <c r="BP845" s="22">
        <v>5.2051776999999999E-3</v>
      </c>
      <c r="BQ845" s="22">
        <v>3063</v>
      </c>
      <c r="BR845" s="22">
        <v>2488</v>
      </c>
    </row>
    <row r="846" spans="61:70" x14ac:dyDescent="0.25">
      <c r="BI846" t="s">
        <v>4372</v>
      </c>
      <c r="BJ846" t="s">
        <v>4373</v>
      </c>
      <c r="BK846" t="s">
        <v>4374</v>
      </c>
      <c r="BL846" t="s">
        <v>2402</v>
      </c>
      <c r="BM846" s="22">
        <v>0.13961799999999999</v>
      </c>
      <c r="BN846" t="s">
        <v>7660</v>
      </c>
      <c r="BO846" s="22" t="s">
        <v>7661</v>
      </c>
      <c r="BP846" s="22">
        <v>0.11344144</v>
      </c>
      <c r="BQ846" s="22">
        <v>3255</v>
      </c>
      <c r="BR846" s="22">
        <v>2645</v>
      </c>
    </row>
    <row r="847" spans="61:70" x14ac:dyDescent="0.25">
      <c r="BI847" t="s">
        <v>4357</v>
      </c>
      <c r="BJ847" t="s">
        <v>4358</v>
      </c>
      <c r="BK847" t="s">
        <v>4359</v>
      </c>
      <c r="BL847" t="s">
        <v>2406</v>
      </c>
      <c r="BM847" s="22">
        <v>0.35301500000000002</v>
      </c>
      <c r="BN847" t="s">
        <v>7662</v>
      </c>
      <c r="BO847" s="22" t="s">
        <v>7663</v>
      </c>
      <c r="BP847" s="22">
        <v>0.28682927670000002</v>
      </c>
      <c r="BQ847" s="22">
        <v>10092</v>
      </c>
      <c r="BR847" s="22">
        <v>8200</v>
      </c>
    </row>
    <row r="848" spans="61:70" x14ac:dyDescent="0.25">
      <c r="BI848" t="s">
        <v>1280</v>
      </c>
      <c r="BJ848" t="s">
        <v>1281</v>
      </c>
      <c r="BK848" t="s">
        <v>1282</v>
      </c>
      <c r="BL848" t="s">
        <v>2410</v>
      </c>
      <c r="BM848" s="22">
        <v>2.41995</v>
      </c>
      <c r="BN848" t="s">
        <v>7664</v>
      </c>
      <c r="BO848" s="22" t="s">
        <v>7665</v>
      </c>
      <c r="BP848" s="22">
        <v>1.9662408344</v>
      </c>
      <c r="BQ848" s="22">
        <v>551</v>
      </c>
      <c r="BR848" s="22">
        <v>448</v>
      </c>
    </row>
    <row r="849" spans="61:70" x14ac:dyDescent="0.25">
      <c r="BI849" t="s">
        <v>5494</v>
      </c>
      <c r="BJ849" t="s">
        <v>5495</v>
      </c>
      <c r="BK849" t="s">
        <v>5496</v>
      </c>
      <c r="BL849" t="s">
        <v>2414</v>
      </c>
      <c r="BM849" s="22">
        <v>6.5086199999999996</v>
      </c>
      <c r="BN849" t="s">
        <v>7666</v>
      </c>
      <c r="BO849" s="22" t="s">
        <v>7667</v>
      </c>
      <c r="BP849" s="22">
        <v>5.2883383621000002</v>
      </c>
      <c r="BQ849" s="22">
        <v>35778</v>
      </c>
      <c r="BR849" s="22">
        <v>29070</v>
      </c>
    </row>
    <row r="850" spans="61:70" x14ac:dyDescent="0.25">
      <c r="BI850" t="s">
        <v>1854</v>
      </c>
      <c r="BJ850" t="s">
        <v>1855</v>
      </c>
      <c r="BK850" t="s">
        <v>6136</v>
      </c>
      <c r="BL850" t="s">
        <v>2415</v>
      </c>
      <c r="BM850" s="22">
        <v>2.2338800000000002E-3</v>
      </c>
      <c r="BN850" t="s">
        <v>6556</v>
      </c>
      <c r="BO850" s="22" t="s">
        <v>6389</v>
      </c>
      <c r="BP850" s="22">
        <v>1.8150565E-3</v>
      </c>
      <c r="BQ850" s="22">
        <v>7554</v>
      </c>
      <c r="BR850" s="22">
        <v>6138</v>
      </c>
    </row>
    <row r="851" spans="61:70" x14ac:dyDescent="0.25">
      <c r="BI851" t="s">
        <v>4578</v>
      </c>
      <c r="BJ851" t="s">
        <v>4579</v>
      </c>
      <c r="BK851" t="s">
        <v>4580</v>
      </c>
      <c r="BL851" t="s">
        <v>2419</v>
      </c>
      <c r="BM851" s="22">
        <v>2.00784E-2</v>
      </c>
      <c r="BN851" t="s">
        <v>6481</v>
      </c>
      <c r="BO851" s="22" t="s">
        <v>6175</v>
      </c>
      <c r="BP851" s="22">
        <v>1.6313960999999998E-2</v>
      </c>
      <c r="BQ851" s="22">
        <v>2418</v>
      </c>
      <c r="BR851" s="22">
        <v>1964</v>
      </c>
    </row>
    <row r="852" spans="61:70" x14ac:dyDescent="0.25">
      <c r="BI852" t="s">
        <v>1536</v>
      </c>
      <c r="BJ852" t="s">
        <v>1537</v>
      </c>
      <c r="BK852" t="s">
        <v>1538</v>
      </c>
      <c r="BL852" t="s">
        <v>2423</v>
      </c>
      <c r="BM852" s="22">
        <v>1.02624</v>
      </c>
      <c r="BN852" t="s">
        <v>7668</v>
      </c>
      <c r="BO852" s="22" t="s">
        <v>7669</v>
      </c>
      <c r="BP852" s="22">
        <v>0.83383334109999996</v>
      </c>
      <c r="BQ852" s="22">
        <v>1965210</v>
      </c>
      <c r="BR852" s="22">
        <v>1596759</v>
      </c>
    </row>
    <row r="853" spans="61:70" x14ac:dyDescent="0.25">
      <c r="BI853" t="s">
        <v>3880</v>
      </c>
      <c r="BJ853" t="s">
        <v>3881</v>
      </c>
      <c r="BK853" t="s">
        <v>3882</v>
      </c>
      <c r="BL853" t="s">
        <v>2427</v>
      </c>
      <c r="BM853" s="22">
        <v>5.0215999999999997E-2</v>
      </c>
      <c r="BN853" t="s">
        <v>6157</v>
      </c>
      <c r="BO853" s="22" t="s">
        <v>7670</v>
      </c>
      <c r="BP853" s="22">
        <v>4.0801152799999997E-2</v>
      </c>
      <c r="BQ853" s="22">
        <v>12499</v>
      </c>
      <c r="BR853" s="22">
        <v>10156</v>
      </c>
    </row>
    <row r="854" spans="61:70" x14ac:dyDescent="0.25">
      <c r="BI854" t="s">
        <v>4886</v>
      </c>
      <c r="BJ854" t="s">
        <v>4887</v>
      </c>
      <c r="BK854" t="s">
        <v>4888</v>
      </c>
      <c r="BL854" t="s">
        <v>2431</v>
      </c>
      <c r="BM854" s="22">
        <v>0.16774500000000001</v>
      </c>
      <c r="BN854" t="s">
        <v>7671</v>
      </c>
      <c r="BO854" s="22" t="s">
        <v>7438</v>
      </c>
      <c r="BP854" s="22">
        <v>0.13629499319999999</v>
      </c>
      <c r="BQ854" s="22">
        <v>8808</v>
      </c>
      <c r="BR854" s="22">
        <v>7156</v>
      </c>
    </row>
    <row r="855" spans="61:70" x14ac:dyDescent="0.25">
      <c r="BI855" t="s">
        <v>3601</v>
      </c>
      <c r="BJ855" t="s">
        <v>3602</v>
      </c>
      <c r="BK855" t="s">
        <v>3603</v>
      </c>
      <c r="BL855" t="s">
        <v>2435</v>
      </c>
      <c r="BM855" s="22">
        <v>1.86138</v>
      </c>
      <c r="BN855" t="s">
        <v>7672</v>
      </c>
      <c r="BO855" s="22" t="s">
        <v>7643</v>
      </c>
      <c r="BP855" s="22">
        <v>1.5123954478999999</v>
      </c>
      <c r="BQ855" s="22">
        <v>4255</v>
      </c>
      <c r="BR855" s="22">
        <v>3458</v>
      </c>
    </row>
    <row r="856" spans="61:70" x14ac:dyDescent="0.25">
      <c r="BI856" t="s">
        <v>3310</v>
      </c>
      <c r="BJ856" t="s">
        <v>3311</v>
      </c>
      <c r="BK856" t="s">
        <v>3312</v>
      </c>
      <c r="BL856" t="s">
        <v>2439</v>
      </c>
      <c r="BM856" s="22">
        <v>5.4256599999999998E-5</v>
      </c>
      <c r="BN856" t="s">
        <v>6006</v>
      </c>
      <c r="BO856" s="22" t="s">
        <v>7673</v>
      </c>
      <c r="BP856" s="22">
        <v>4.4084200000000001E-5</v>
      </c>
      <c r="BQ856" s="22">
        <v>507</v>
      </c>
      <c r="BR856" s="22">
        <v>412</v>
      </c>
    </row>
    <row r="857" spans="61:70" x14ac:dyDescent="0.25">
      <c r="BI857" t="s">
        <v>3530</v>
      </c>
      <c r="BJ857" t="s">
        <v>3531</v>
      </c>
      <c r="BK857" t="s">
        <v>3532</v>
      </c>
      <c r="BL857" t="s">
        <v>2443</v>
      </c>
      <c r="BM857" s="22">
        <v>6.0620500000000003E-3</v>
      </c>
      <c r="BN857" t="s">
        <v>6012</v>
      </c>
      <c r="BO857" s="22" t="s">
        <v>7674</v>
      </c>
      <c r="BP857" s="22">
        <v>4.9254944E-3</v>
      </c>
      <c r="BQ857" s="22">
        <v>12553</v>
      </c>
      <c r="BR857" s="22">
        <v>10200</v>
      </c>
    </row>
    <row r="858" spans="61:70" x14ac:dyDescent="0.25">
      <c r="BI858" t="s">
        <v>6009</v>
      </c>
      <c r="BJ858" t="s">
        <v>6010</v>
      </c>
      <c r="BK858" t="s">
        <v>6011</v>
      </c>
      <c r="BL858" t="s">
        <v>2447</v>
      </c>
      <c r="BM858" s="22">
        <v>0.19714000000000001</v>
      </c>
      <c r="BN858" t="s">
        <v>7675</v>
      </c>
      <c r="BO858" s="22" t="s">
        <v>7676</v>
      </c>
      <c r="BP858" s="22">
        <v>0.16017881279999999</v>
      </c>
      <c r="BQ858" s="22">
        <v>2881</v>
      </c>
      <c r="BR858" s="22">
        <v>2341</v>
      </c>
    </row>
    <row r="859" spans="61:70" x14ac:dyDescent="0.25">
      <c r="BI859" t="s">
        <v>3397</v>
      </c>
      <c r="BJ859" t="s">
        <v>3398</v>
      </c>
      <c r="BK859" t="s">
        <v>3399</v>
      </c>
      <c r="BL859" t="s">
        <v>2448</v>
      </c>
      <c r="BM859" s="22">
        <v>4.3188400000000002E-2</v>
      </c>
      <c r="BN859" t="s">
        <v>7677</v>
      </c>
      <c r="BO859" s="22" t="s">
        <v>7678</v>
      </c>
      <c r="BP859" s="22">
        <v>3.50911364E-2</v>
      </c>
      <c r="BQ859" s="22">
        <v>1485</v>
      </c>
      <c r="BR859" s="22">
        <v>1206</v>
      </c>
    </row>
    <row r="860" spans="61:70" x14ac:dyDescent="0.25">
      <c r="BI860" t="s">
        <v>2897</v>
      </c>
      <c r="BJ860" t="s">
        <v>2898</v>
      </c>
      <c r="BK860" t="s">
        <v>2899</v>
      </c>
      <c r="BL860" t="s">
        <v>2452</v>
      </c>
      <c r="BM860" s="22">
        <v>1.2277700000000001E-2</v>
      </c>
      <c r="BN860" t="s">
        <v>6442</v>
      </c>
      <c r="BO860" s="22" t="s">
        <v>7679</v>
      </c>
      <c r="BP860" s="22">
        <v>9.9757908999999999E-3</v>
      </c>
      <c r="BQ860" s="22">
        <v>11417</v>
      </c>
      <c r="BR860" s="22">
        <v>9277</v>
      </c>
    </row>
    <row r="861" spans="61:70" x14ac:dyDescent="0.25">
      <c r="BI861" t="s">
        <v>1676</v>
      </c>
      <c r="BJ861" t="s">
        <v>1677</v>
      </c>
      <c r="BK861" t="s">
        <v>1678</v>
      </c>
      <c r="BL861" t="s">
        <v>2453</v>
      </c>
      <c r="BM861" s="22">
        <v>3.6300600000000001E-3</v>
      </c>
      <c r="BN861" t="s">
        <v>6522</v>
      </c>
      <c r="BO861" s="22" t="s">
        <v>6071</v>
      </c>
      <c r="BP861" s="22">
        <v>2.9494708999999999E-3</v>
      </c>
      <c r="BQ861" s="22">
        <v>5615</v>
      </c>
      <c r="BR861" s="22">
        <v>4562</v>
      </c>
    </row>
    <row r="862" spans="61:70" x14ac:dyDescent="0.25">
      <c r="BI862" t="s">
        <v>1318</v>
      </c>
      <c r="BJ862" t="s">
        <v>1319</v>
      </c>
      <c r="BK862" t="s">
        <v>1320</v>
      </c>
      <c r="BL862" t="s">
        <v>2454</v>
      </c>
      <c r="BM862" s="22">
        <v>1.4399E-2</v>
      </c>
      <c r="BN862" t="s">
        <v>5993</v>
      </c>
      <c r="BO862" s="22" t="s">
        <v>7680</v>
      </c>
      <c r="BP862" s="22">
        <v>1.1699374699999999E-2</v>
      </c>
      <c r="BQ862" s="22">
        <v>2547</v>
      </c>
      <c r="BR862" s="22">
        <v>2069</v>
      </c>
    </row>
    <row r="863" spans="61:70" x14ac:dyDescent="0.25">
      <c r="BI863" t="s">
        <v>2867</v>
      </c>
      <c r="BJ863" t="s">
        <v>2868</v>
      </c>
      <c r="BK863" t="s">
        <v>2869</v>
      </c>
      <c r="BL863" t="s">
        <v>2457</v>
      </c>
      <c r="BM863" s="22">
        <v>0.17321900000000001</v>
      </c>
      <c r="BN863" t="s">
        <v>7681</v>
      </c>
      <c r="BO863" s="22" t="s">
        <v>7682</v>
      </c>
      <c r="BP863" s="22">
        <v>0.1407426893</v>
      </c>
      <c r="BQ863" s="22">
        <v>130247</v>
      </c>
      <c r="BR863" s="22">
        <v>105827</v>
      </c>
    </row>
    <row r="864" spans="61:70" x14ac:dyDescent="0.25">
      <c r="BI864" t="s">
        <v>3636</v>
      </c>
      <c r="BJ864" t="s">
        <v>4822</v>
      </c>
      <c r="BK864" t="s">
        <v>4823</v>
      </c>
      <c r="BL864" t="s">
        <v>2461</v>
      </c>
      <c r="BM864" s="22">
        <v>6.8483200000000002</v>
      </c>
      <c r="BN864" t="s">
        <v>7683</v>
      </c>
      <c r="BO864" s="22" t="s">
        <v>7684</v>
      </c>
      <c r="BP864" s="22">
        <v>5.5643490281999997</v>
      </c>
      <c r="BQ864" s="22">
        <v>7303</v>
      </c>
      <c r="BR864" s="22">
        <v>5934</v>
      </c>
    </row>
    <row r="865" spans="61:70" x14ac:dyDescent="0.25">
      <c r="BI865" t="s">
        <v>3496</v>
      </c>
      <c r="BJ865" t="s">
        <v>3497</v>
      </c>
      <c r="BK865" t="s">
        <v>3498</v>
      </c>
      <c r="BL865" t="s">
        <v>2465</v>
      </c>
      <c r="BM865" s="22">
        <v>2.2269899999999998</v>
      </c>
      <c r="BN865" t="s">
        <v>7685</v>
      </c>
      <c r="BO865" s="22" t="s">
        <v>7686</v>
      </c>
      <c r="BP865" s="22">
        <v>1.8094583259000001</v>
      </c>
      <c r="BQ865" s="22">
        <v>2371</v>
      </c>
      <c r="BR865" s="22">
        <v>1927</v>
      </c>
    </row>
    <row r="866" spans="61:70" x14ac:dyDescent="0.25">
      <c r="BI866" t="s">
        <v>1048</v>
      </c>
      <c r="BJ866" t="s">
        <v>1049</v>
      </c>
      <c r="BK866" t="s">
        <v>1050</v>
      </c>
      <c r="BL866" t="s">
        <v>2469</v>
      </c>
      <c r="BM866" s="22">
        <v>4.6293399999999998E-2</v>
      </c>
      <c r="BN866" t="s">
        <v>7687</v>
      </c>
      <c r="BO866" s="22" t="s">
        <v>7545</v>
      </c>
      <c r="BP866" s="22">
        <v>3.7613989299999998E-2</v>
      </c>
      <c r="BQ866" s="22">
        <v>1882</v>
      </c>
      <c r="BR866" s="22">
        <v>1529</v>
      </c>
    </row>
    <row r="867" spans="61:70" x14ac:dyDescent="0.25">
      <c r="BI867" t="s">
        <v>4012</v>
      </c>
      <c r="BJ867" t="s">
        <v>4013</v>
      </c>
      <c r="BK867" t="s">
        <v>4014</v>
      </c>
      <c r="BL867" t="s">
        <v>2473</v>
      </c>
      <c r="BM867" s="22">
        <v>0.43728299999999998</v>
      </c>
      <c r="BN867" t="s">
        <v>7688</v>
      </c>
      <c r="BO867" s="22" t="s">
        <v>7396</v>
      </c>
      <c r="BP867" s="22">
        <v>0.35529812220000001</v>
      </c>
      <c r="BQ867" s="22">
        <v>4286</v>
      </c>
      <c r="BR867" s="22">
        <v>3482</v>
      </c>
    </row>
    <row r="868" spans="61:70" x14ac:dyDescent="0.25">
      <c r="BI868" t="s">
        <v>1136</v>
      </c>
      <c r="BJ868" t="s">
        <v>1137</v>
      </c>
      <c r="BK868" t="s">
        <v>1138</v>
      </c>
      <c r="BL868" t="s">
        <v>2477</v>
      </c>
      <c r="BM868" s="22">
        <v>0.19273000000000001</v>
      </c>
      <c r="BN868" t="s">
        <v>7689</v>
      </c>
      <c r="BO868" s="22" t="s">
        <v>7637</v>
      </c>
      <c r="BP868" s="22">
        <v>0.1565956305</v>
      </c>
      <c r="BQ868" s="22">
        <v>5315</v>
      </c>
      <c r="BR868" s="22">
        <v>4319</v>
      </c>
    </row>
    <row r="869" spans="61:70" x14ac:dyDescent="0.25">
      <c r="BI869" t="s">
        <v>6203</v>
      </c>
      <c r="BJ869" t="s">
        <v>6204</v>
      </c>
      <c r="BK869" t="s">
        <v>6205</v>
      </c>
      <c r="BL869" t="s">
        <v>2481</v>
      </c>
      <c r="BM869" s="22">
        <v>9.30785E-5</v>
      </c>
      <c r="BN869" t="s">
        <v>1122</v>
      </c>
      <c r="BO869" s="22" t="s">
        <v>7690</v>
      </c>
      <c r="BP869" s="22">
        <v>7.5627499999999994E-5</v>
      </c>
      <c r="BQ869" s="22">
        <v>927</v>
      </c>
      <c r="BR869" s="22">
        <v>753</v>
      </c>
    </row>
    <row r="870" spans="61:70" x14ac:dyDescent="0.25">
      <c r="BI870" t="s">
        <v>4672</v>
      </c>
      <c r="BJ870" t="s">
        <v>4673</v>
      </c>
      <c r="BK870" t="s">
        <v>4674</v>
      </c>
      <c r="BL870" t="s">
        <v>2485</v>
      </c>
      <c r="BM870" s="22">
        <v>3.7931599999999998E-4</v>
      </c>
      <c r="BN870" t="s">
        <v>636</v>
      </c>
      <c r="BO870" s="22" t="s">
        <v>7691</v>
      </c>
      <c r="BP870" s="22">
        <v>3.0819920000000001E-4</v>
      </c>
      <c r="BQ870" s="22">
        <v>10352</v>
      </c>
      <c r="BR870" s="22">
        <v>8411</v>
      </c>
    </row>
    <row r="871" spans="61:70" x14ac:dyDescent="0.25">
      <c r="BI871" t="s">
        <v>4560</v>
      </c>
      <c r="BJ871" t="s">
        <v>4561</v>
      </c>
      <c r="BK871" t="s">
        <v>4562</v>
      </c>
      <c r="BL871" t="s">
        <v>2489</v>
      </c>
      <c r="BM871" s="22">
        <v>0.56312499999999999</v>
      </c>
      <c r="BN871" t="s">
        <v>7692</v>
      </c>
      <c r="BO871" s="22" t="s">
        <v>7693</v>
      </c>
      <c r="BP871" s="22">
        <v>0.45754638310000001</v>
      </c>
      <c r="BQ871" s="22">
        <v>10262</v>
      </c>
      <c r="BR871" s="22">
        <v>8338</v>
      </c>
    </row>
    <row r="872" spans="61:70" x14ac:dyDescent="0.25">
      <c r="BI872" t="s">
        <v>3901</v>
      </c>
      <c r="BJ872" t="s">
        <v>1899</v>
      </c>
      <c r="BK872" t="s">
        <v>1900</v>
      </c>
      <c r="BL872" t="s">
        <v>2493</v>
      </c>
      <c r="BM872" s="22">
        <v>0.103066</v>
      </c>
      <c r="BN872" t="s">
        <v>7694</v>
      </c>
      <c r="BO872" s="22" t="s">
        <v>6747</v>
      </c>
      <c r="BP872" s="22">
        <v>8.3742464899999994E-2</v>
      </c>
      <c r="BQ872" s="22">
        <v>2231</v>
      </c>
      <c r="BR872" s="22">
        <v>1813</v>
      </c>
    </row>
    <row r="873" spans="61:70" x14ac:dyDescent="0.25">
      <c r="BI873" t="s">
        <v>4591</v>
      </c>
      <c r="BJ873" t="s">
        <v>4592</v>
      </c>
      <c r="BK873" t="s">
        <v>4591</v>
      </c>
      <c r="BL873" t="s">
        <v>2497</v>
      </c>
      <c r="BM873" s="22">
        <v>2.1338800000000002E-2</v>
      </c>
      <c r="BN873" t="s">
        <v>6189</v>
      </c>
      <c r="BO873" s="22" t="s">
        <v>7695</v>
      </c>
      <c r="BP873" s="22">
        <v>1.7338052400000002E-2</v>
      </c>
      <c r="BQ873" s="22">
        <v>3762</v>
      </c>
      <c r="BR873" s="22">
        <v>3056</v>
      </c>
    </row>
    <row r="874" spans="61:70" x14ac:dyDescent="0.25">
      <c r="BI874" t="s">
        <v>5210</v>
      </c>
      <c r="BJ874" t="s">
        <v>5211</v>
      </c>
      <c r="BK874" t="s">
        <v>5212</v>
      </c>
      <c r="BL874" t="s">
        <v>2501</v>
      </c>
      <c r="BM874" s="22">
        <v>5.5848899999999997</v>
      </c>
      <c r="BN874" t="s">
        <v>7696</v>
      </c>
      <c r="BO874" s="22" t="s">
        <v>7697</v>
      </c>
      <c r="BP874" s="22">
        <v>4.5377957285999999</v>
      </c>
      <c r="BQ874" s="22">
        <v>6632</v>
      </c>
      <c r="BR874" s="22">
        <v>5388</v>
      </c>
    </row>
    <row r="875" spans="61:70" x14ac:dyDescent="0.25">
      <c r="BI875" t="s">
        <v>862</v>
      </c>
      <c r="BJ875" t="s">
        <v>863</v>
      </c>
      <c r="BK875" t="s">
        <v>864</v>
      </c>
      <c r="BL875" t="s">
        <v>2502</v>
      </c>
      <c r="BM875" s="22">
        <v>0.19121199999999999</v>
      </c>
      <c r="BN875" t="s">
        <v>7698</v>
      </c>
      <c r="BO875" s="22" t="s">
        <v>7368</v>
      </c>
      <c r="BP875" s="22">
        <v>0.1553622358</v>
      </c>
      <c r="BQ875" s="22">
        <v>123380</v>
      </c>
      <c r="BR875" s="22">
        <v>100248</v>
      </c>
    </row>
    <row r="876" spans="61:70" x14ac:dyDescent="0.25">
      <c r="BI876" t="s">
        <v>1128</v>
      </c>
      <c r="BJ876" t="s">
        <v>1129</v>
      </c>
      <c r="BK876" t="s">
        <v>1130</v>
      </c>
      <c r="BL876" t="s">
        <v>2505</v>
      </c>
      <c r="BM876" s="22">
        <v>5.6608100000000001E-2</v>
      </c>
      <c r="BN876" t="s">
        <v>7699</v>
      </c>
      <c r="BO876" s="22" t="s">
        <v>7700</v>
      </c>
      <c r="BP876" s="22">
        <v>4.5994817200000003E-2</v>
      </c>
      <c r="BQ876" s="22">
        <v>10645</v>
      </c>
      <c r="BR876" s="22">
        <v>8649</v>
      </c>
    </row>
    <row r="877" spans="61:70" x14ac:dyDescent="0.25">
      <c r="BI877" t="s">
        <v>3883</v>
      </c>
      <c r="BJ877" t="s">
        <v>3884</v>
      </c>
      <c r="BK877" t="s">
        <v>3883</v>
      </c>
      <c r="BL877" t="s">
        <v>2509</v>
      </c>
      <c r="BM877" s="22">
        <v>1.3135699999999999</v>
      </c>
      <c r="BN877" t="s">
        <v>7701</v>
      </c>
      <c r="BO877" s="22" t="s">
        <v>7702</v>
      </c>
      <c r="BP877" s="22">
        <v>1.0672927014</v>
      </c>
      <c r="BQ877" s="22">
        <v>27133</v>
      </c>
      <c r="BR877" s="22">
        <v>22046</v>
      </c>
    </row>
    <row r="878" spans="61:70" x14ac:dyDescent="0.25">
      <c r="BI878" t="s">
        <v>902</v>
      </c>
      <c r="BJ878" t="s">
        <v>903</v>
      </c>
      <c r="BK878" t="s">
        <v>904</v>
      </c>
      <c r="BL878" t="s">
        <v>2513</v>
      </c>
      <c r="BM878" s="22">
        <v>3.7417499999999999E-2</v>
      </c>
      <c r="BN878" t="s">
        <v>6125</v>
      </c>
      <c r="BO878" s="22" t="s">
        <v>7703</v>
      </c>
      <c r="BP878" s="22">
        <v>3.0402205200000001E-2</v>
      </c>
      <c r="BQ878" s="22">
        <v>514485</v>
      </c>
      <c r="BR878" s="22">
        <v>418026</v>
      </c>
    </row>
    <row r="879" spans="61:70" x14ac:dyDescent="0.25">
      <c r="BI879" t="s">
        <v>5359</v>
      </c>
      <c r="BJ879" t="s">
        <v>5360</v>
      </c>
      <c r="BK879" t="s">
        <v>5361</v>
      </c>
      <c r="BL879" t="s">
        <v>2517</v>
      </c>
      <c r="BM879" s="22">
        <v>1.3028400000000001E-2</v>
      </c>
      <c r="BN879" t="s">
        <v>7704</v>
      </c>
      <c r="BO879" s="22" t="s">
        <v>7264</v>
      </c>
      <c r="BP879" s="22">
        <v>1.0585744399999999E-2</v>
      </c>
      <c r="BQ879" s="22">
        <v>29530</v>
      </c>
      <c r="BR879" s="22">
        <v>23994</v>
      </c>
    </row>
    <row r="880" spans="61:70" x14ac:dyDescent="0.25">
      <c r="BI880" t="s">
        <v>1352</v>
      </c>
      <c r="BJ880" t="s">
        <v>1353</v>
      </c>
      <c r="BK880" t="s">
        <v>1354</v>
      </c>
      <c r="BL880" t="s">
        <v>2521</v>
      </c>
      <c r="BM880" s="22">
        <v>3.9651400000000003E-2</v>
      </c>
      <c r="BN880" t="s">
        <v>6675</v>
      </c>
      <c r="BO880" s="22" t="s">
        <v>7705</v>
      </c>
      <c r="BP880" s="22">
        <v>3.2217278000000002E-2</v>
      </c>
      <c r="BQ880" s="22">
        <v>9293</v>
      </c>
      <c r="BR880" s="22">
        <v>7551</v>
      </c>
    </row>
    <row r="881" spans="61:70" x14ac:dyDescent="0.25">
      <c r="BI881" t="s">
        <v>3490</v>
      </c>
      <c r="BJ881" t="s">
        <v>3491</v>
      </c>
      <c r="BK881" t="s">
        <v>3492</v>
      </c>
      <c r="BL881" t="s">
        <v>2525</v>
      </c>
      <c r="BM881" s="22">
        <v>2.1028600000000001E-2</v>
      </c>
      <c r="BN881" t="s">
        <v>6185</v>
      </c>
      <c r="BO881" s="22" t="s">
        <v>6213</v>
      </c>
      <c r="BP881" s="22">
        <v>1.70860109E-2</v>
      </c>
      <c r="BQ881" s="22">
        <v>25800</v>
      </c>
      <c r="BR881" s="22">
        <v>20962</v>
      </c>
    </row>
    <row r="882" spans="61:70" x14ac:dyDescent="0.25">
      <c r="BI882" t="s">
        <v>4238</v>
      </c>
      <c r="BJ882" t="s">
        <v>4239</v>
      </c>
      <c r="BK882" t="s">
        <v>4240</v>
      </c>
      <c r="BL882" t="s">
        <v>2529</v>
      </c>
      <c r="BM882" s="22">
        <v>2.18075E-2</v>
      </c>
      <c r="BN882" t="s">
        <v>7706</v>
      </c>
      <c r="BO882" s="22" t="s">
        <v>6733</v>
      </c>
      <c r="BP882" s="22">
        <v>1.77188772E-2</v>
      </c>
      <c r="BQ882" s="22">
        <v>4998</v>
      </c>
      <c r="BR882" s="22">
        <v>4061</v>
      </c>
    </row>
    <row r="883" spans="61:70" x14ac:dyDescent="0.25">
      <c r="BI883" t="s">
        <v>5779</v>
      </c>
      <c r="BJ883" t="s">
        <v>5780</v>
      </c>
      <c r="BK883" t="s">
        <v>5781</v>
      </c>
      <c r="BL883" t="s">
        <v>2533</v>
      </c>
      <c r="BM883" s="22">
        <v>8.3254800000000001E-5</v>
      </c>
      <c r="BN883" t="s">
        <v>6187</v>
      </c>
      <c r="BO883" s="22" t="s">
        <v>7707</v>
      </c>
      <c r="BP883" s="22">
        <v>6.7645599999999995E-5</v>
      </c>
      <c r="BQ883" s="22">
        <v>1873</v>
      </c>
      <c r="BR883" s="22">
        <v>1522</v>
      </c>
    </row>
    <row r="884" spans="61:70" x14ac:dyDescent="0.25">
      <c r="BI884" t="s">
        <v>6325</v>
      </c>
      <c r="BJ884" t="s">
        <v>6326</v>
      </c>
      <c r="BK884" t="s">
        <v>6327</v>
      </c>
      <c r="BL884" t="s">
        <v>2537</v>
      </c>
      <c r="BM884" s="22">
        <v>0.312745</v>
      </c>
      <c r="BN884" t="s">
        <v>7708</v>
      </c>
      <c r="BO884" s="22" t="s">
        <v>7709</v>
      </c>
      <c r="BP884" s="22">
        <v>0.25410937820000001</v>
      </c>
      <c r="BQ884" s="22">
        <v>29000</v>
      </c>
      <c r="BR884" s="22">
        <v>23563</v>
      </c>
    </row>
    <row r="885" spans="61:70" x14ac:dyDescent="0.25">
      <c r="BI885" t="s">
        <v>5353</v>
      </c>
      <c r="BJ885" t="s">
        <v>5354</v>
      </c>
      <c r="BK885" t="s">
        <v>5355</v>
      </c>
      <c r="BL885" t="s">
        <v>2538</v>
      </c>
      <c r="BM885" s="22">
        <v>5.3587999999999997E-2</v>
      </c>
      <c r="BN885" t="s">
        <v>7710</v>
      </c>
      <c r="BO885" s="22" t="s">
        <v>7711</v>
      </c>
      <c r="BP885" s="22">
        <v>4.3540946599999998E-2</v>
      </c>
      <c r="BQ885" s="22">
        <v>901</v>
      </c>
      <c r="BR885" s="22">
        <v>732</v>
      </c>
    </row>
    <row r="886" spans="61:70" x14ac:dyDescent="0.25">
      <c r="BI886" t="s">
        <v>1823</v>
      </c>
      <c r="BJ886" t="s">
        <v>1824</v>
      </c>
      <c r="BK886" t="s">
        <v>1825</v>
      </c>
      <c r="BL886" t="s">
        <v>2542</v>
      </c>
      <c r="BM886" s="22">
        <v>7.44628E-4</v>
      </c>
      <c r="BN886" t="s">
        <v>1827</v>
      </c>
      <c r="BO886" s="22" t="s">
        <v>7712</v>
      </c>
      <c r="BP886" s="22">
        <v>6.0501990000000002E-4</v>
      </c>
      <c r="BQ886" s="22">
        <v>1071</v>
      </c>
      <c r="BR886" s="22">
        <v>870</v>
      </c>
    </row>
    <row r="887" spans="61:70" x14ac:dyDescent="0.25">
      <c r="BI887" t="s">
        <v>1802</v>
      </c>
      <c r="BJ887" t="s">
        <v>1803</v>
      </c>
      <c r="BK887" t="s">
        <v>1804</v>
      </c>
      <c r="BL887" t="s">
        <v>2543</v>
      </c>
      <c r="BM887" s="22">
        <v>6.6542000000000001E-5</v>
      </c>
      <c r="BN887" t="s">
        <v>6124</v>
      </c>
      <c r="BO887" s="22" t="s">
        <v>7713</v>
      </c>
      <c r="BP887" s="22">
        <v>5.4066200000000001E-5</v>
      </c>
      <c r="BQ887" s="22">
        <v>610</v>
      </c>
      <c r="BR887" s="22">
        <v>496</v>
      </c>
    </row>
    <row r="888" spans="61:70" x14ac:dyDescent="0.25">
      <c r="BI888" t="s">
        <v>1348</v>
      </c>
      <c r="BJ888" t="s">
        <v>1349</v>
      </c>
      <c r="BK888" t="s">
        <v>1350</v>
      </c>
      <c r="BL888" t="s">
        <v>2547</v>
      </c>
      <c r="BM888" s="22">
        <v>0.83966099999999999</v>
      </c>
      <c r="BN888" t="s">
        <v>7714</v>
      </c>
      <c r="BO888" s="22" t="s">
        <v>7715</v>
      </c>
      <c r="BP888" s="22">
        <v>0.68223547809999996</v>
      </c>
      <c r="BQ888" s="22">
        <v>26550</v>
      </c>
      <c r="BR888" s="22">
        <v>21572</v>
      </c>
    </row>
    <row r="889" spans="61:70" x14ac:dyDescent="0.25">
      <c r="BI889" t="s">
        <v>1302</v>
      </c>
      <c r="BJ889" t="s">
        <v>1303</v>
      </c>
      <c r="BK889" t="s">
        <v>1304</v>
      </c>
      <c r="BL889" t="s">
        <v>2551</v>
      </c>
      <c r="BM889" s="22">
        <v>7.92683E-2</v>
      </c>
      <c r="BN889" t="s">
        <v>6152</v>
      </c>
      <c r="BO889" s="22" t="s">
        <v>7716</v>
      </c>
      <c r="BP889" s="22">
        <v>6.4406524199999995E-2</v>
      </c>
      <c r="BQ889" s="22">
        <v>685</v>
      </c>
      <c r="BR889" s="22">
        <v>556</v>
      </c>
    </row>
    <row r="890" spans="61:70" x14ac:dyDescent="0.25">
      <c r="BI890" t="s">
        <v>4973</v>
      </c>
      <c r="BJ890" t="s">
        <v>4974</v>
      </c>
      <c r="BK890" t="s">
        <v>4975</v>
      </c>
      <c r="BL890" t="s">
        <v>2555</v>
      </c>
      <c r="BM890" s="22">
        <v>0.228601</v>
      </c>
      <c r="BN890" t="s">
        <v>7432</v>
      </c>
      <c r="BO890" s="22" t="s">
        <v>7717</v>
      </c>
      <c r="BP890" s="22">
        <v>0.1857412843</v>
      </c>
      <c r="BQ890" s="22">
        <v>688</v>
      </c>
      <c r="BR890" s="22">
        <v>559</v>
      </c>
    </row>
    <row r="891" spans="61:70" x14ac:dyDescent="0.25">
      <c r="BI891" t="s">
        <v>1292</v>
      </c>
      <c r="BJ891" t="s">
        <v>1293</v>
      </c>
      <c r="BK891" t="s">
        <v>1294</v>
      </c>
      <c r="BL891" t="s">
        <v>2559</v>
      </c>
      <c r="BM891" s="22">
        <v>0.16706399999999999</v>
      </c>
      <c r="BN891" t="s">
        <v>7718</v>
      </c>
      <c r="BO891" s="22" t="s">
        <v>6149</v>
      </c>
      <c r="BP891" s="22">
        <v>0.13574167179999999</v>
      </c>
      <c r="BQ891" s="22">
        <v>31249</v>
      </c>
      <c r="BR891" s="22">
        <v>25390</v>
      </c>
    </row>
    <row r="892" spans="61:70" x14ac:dyDescent="0.25">
      <c r="BI892" t="s">
        <v>1845</v>
      </c>
      <c r="BJ892" t="s">
        <v>1846</v>
      </c>
      <c r="BK892" t="s">
        <v>1847</v>
      </c>
      <c r="BL892" t="s">
        <v>2560</v>
      </c>
      <c r="BM892" s="22">
        <v>7.9116699999999998E-2</v>
      </c>
      <c r="BN892" t="s">
        <v>7719</v>
      </c>
      <c r="BO892" s="22" t="s">
        <v>7720</v>
      </c>
      <c r="BP892" s="22">
        <v>6.4283347300000002E-2</v>
      </c>
      <c r="BQ892" s="22">
        <v>3076</v>
      </c>
      <c r="BR892" s="22">
        <v>2499</v>
      </c>
    </row>
    <row r="893" spans="61:70" x14ac:dyDescent="0.25">
      <c r="BI893" t="s">
        <v>1271</v>
      </c>
      <c r="BJ893" t="s">
        <v>1272</v>
      </c>
      <c r="BK893" t="s">
        <v>1273</v>
      </c>
      <c r="BL893" t="s">
        <v>2564</v>
      </c>
      <c r="BM893" s="22">
        <v>0.221079</v>
      </c>
      <c r="BN893" t="s">
        <v>7721</v>
      </c>
      <c r="BO893" s="22" t="s">
        <v>7722</v>
      </c>
      <c r="BP893" s="22">
        <v>0.17962956150000001</v>
      </c>
      <c r="BQ893" s="22">
        <v>5726</v>
      </c>
      <c r="BR893" s="22">
        <v>4653</v>
      </c>
    </row>
    <row r="894" spans="61:70" x14ac:dyDescent="0.25">
      <c r="BI894" t="s">
        <v>2124</v>
      </c>
      <c r="BJ894" t="s">
        <v>2125</v>
      </c>
      <c r="BK894" t="s">
        <v>2126</v>
      </c>
      <c r="BL894" t="s">
        <v>2568</v>
      </c>
      <c r="BM894" s="22">
        <v>9.1820200000000005E-2</v>
      </c>
      <c r="BN894" t="s">
        <v>7723</v>
      </c>
      <c r="BO894" s="22" t="s">
        <v>6436</v>
      </c>
      <c r="BP894" s="22">
        <v>7.4605106199999993E-2</v>
      </c>
      <c r="BQ894" s="22">
        <v>1178</v>
      </c>
      <c r="BR894" s="22">
        <v>957</v>
      </c>
    </row>
    <row r="895" spans="61:70" x14ac:dyDescent="0.25">
      <c r="BI895" t="s">
        <v>668</v>
      </c>
      <c r="BJ895" t="s">
        <v>669</v>
      </c>
      <c r="BK895" t="s">
        <v>670</v>
      </c>
      <c r="BL895" t="s">
        <v>2573</v>
      </c>
      <c r="BM895" s="22">
        <v>1.38216E-2</v>
      </c>
      <c r="BN895" t="s">
        <v>5981</v>
      </c>
      <c r="BO895" s="22" t="s">
        <v>7724</v>
      </c>
      <c r="BP895" s="22">
        <v>1.12302297E-2</v>
      </c>
      <c r="BQ895" s="22">
        <v>968</v>
      </c>
      <c r="BR895" s="22">
        <v>786</v>
      </c>
    </row>
    <row r="896" spans="61:70" x14ac:dyDescent="0.25">
      <c r="BI896" t="s">
        <v>184</v>
      </c>
      <c r="BJ896" t="s">
        <v>1372</v>
      </c>
      <c r="BK896" t="s">
        <v>1372</v>
      </c>
      <c r="BL896" t="s">
        <v>2577</v>
      </c>
      <c r="BM896" s="22">
        <v>38719.300000000003</v>
      </c>
      <c r="BN896" t="s">
        <v>7725</v>
      </c>
      <c r="BO896" s="22" t="s">
        <v>7726</v>
      </c>
      <c r="BP896" s="22">
        <v>31459.9346009</v>
      </c>
      <c r="BQ896" s="22">
        <v>3092</v>
      </c>
      <c r="BR896" s="22">
        <v>2512</v>
      </c>
    </row>
    <row r="897" spans="61:70" x14ac:dyDescent="0.25">
      <c r="BI897" t="s">
        <v>1162</v>
      </c>
      <c r="BJ897" t="s">
        <v>1163</v>
      </c>
      <c r="BK897" t="s">
        <v>1164</v>
      </c>
      <c r="BL897" t="s">
        <v>2578</v>
      </c>
      <c r="BM897" s="22">
        <v>1.0331699999999999E-2</v>
      </c>
      <c r="BN897" t="s">
        <v>6143</v>
      </c>
      <c r="BO897" s="22" t="s">
        <v>7727</v>
      </c>
      <c r="BP897" s="22">
        <v>8.3946405999999994E-3</v>
      </c>
      <c r="BQ897" s="22">
        <v>2763</v>
      </c>
      <c r="BR897" s="22">
        <v>2245</v>
      </c>
    </row>
    <row r="898" spans="61:70" x14ac:dyDescent="0.25">
      <c r="BI898" t="s">
        <v>3512</v>
      </c>
      <c r="BJ898" t="s">
        <v>3513</v>
      </c>
      <c r="BK898" t="s">
        <v>3514</v>
      </c>
      <c r="BL898" t="s">
        <v>2582</v>
      </c>
      <c r="BM898" s="22">
        <v>3.5762700000000001E-2</v>
      </c>
      <c r="BN898" t="s">
        <v>7728</v>
      </c>
      <c r="BO898" s="22" t="s">
        <v>6415</v>
      </c>
      <c r="BP898" s="22">
        <v>2.9057658699999999E-2</v>
      </c>
      <c r="BQ898" s="22">
        <v>1423</v>
      </c>
      <c r="BR898" s="22">
        <v>1156</v>
      </c>
    </row>
    <row r="899" spans="61:70" x14ac:dyDescent="0.25">
      <c r="BI899" t="s">
        <v>3543</v>
      </c>
      <c r="BJ899" t="s">
        <v>3544</v>
      </c>
      <c r="BK899" t="s">
        <v>3545</v>
      </c>
      <c r="BL899" t="s">
        <v>2586</v>
      </c>
      <c r="BM899" s="22">
        <v>3.5386599999999999E-3</v>
      </c>
      <c r="BN899" t="s">
        <v>7194</v>
      </c>
      <c r="BO899" s="22" t="s">
        <v>7334</v>
      </c>
      <c r="BP899" s="22">
        <v>2.8752073E-3</v>
      </c>
      <c r="BQ899" s="22">
        <v>1692</v>
      </c>
      <c r="BR899" s="22">
        <v>1375</v>
      </c>
    </row>
    <row r="900" spans="61:70" x14ac:dyDescent="0.25">
      <c r="BI900" t="s">
        <v>4548</v>
      </c>
      <c r="BJ900" t="s">
        <v>4549</v>
      </c>
      <c r="BK900" t="s">
        <v>4550</v>
      </c>
      <c r="BL900" t="s">
        <v>2589</v>
      </c>
      <c r="BM900" s="22">
        <v>0.207097</v>
      </c>
      <c r="BN900" t="s">
        <v>7729</v>
      </c>
      <c r="BO900" s="22" t="s">
        <v>6628</v>
      </c>
      <c r="BP900" s="22">
        <v>0.16826900480000001</v>
      </c>
      <c r="BQ900" s="22">
        <v>1315</v>
      </c>
      <c r="BR900" s="22">
        <v>1068</v>
      </c>
    </row>
    <row r="901" spans="61:70" x14ac:dyDescent="0.25">
      <c r="BI901" t="s">
        <v>1376</v>
      </c>
      <c r="BJ901" t="s">
        <v>1377</v>
      </c>
      <c r="BK901" t="s">
        <v>1378</v>
      </c>
      <c r="BL901" t="s">
        <v>2593</v>
      </c>
      <c r="BM901" s="22">
        <v>6.2259399999999999E-2</v>
      </c>
      <c r="BN901" t="s">
        <v>7730</v>
      </c>
      <c r="BO901" s="22" t="s">
        <v>7731</v>
      </c>
      <c r="BP901" s="22">
        <v>5.0586571900000002E-2</v>
      </c>
      <c r="BQ901" s="22">
        <v>4376</v>
      </c>
      <c r="BR901" s="22">
        <v>3555</v>
      </c>
    </row>
    <row r="902" spans="61:70" x14ac:dyDescent="0.25">
      <c r="BI902" t="s">
        <v>4997</v>
      </c>
      <c r="BJ902" t="s">
        <v>4998</v>
      </c>
      <c r="BK902" t="s">
        <v>4999</v>
      </c>
      <c r="BL902" t="s">
        <v>2597</v>
      </c>
      <c r="BM902" s="22">
        <v>1.0535099999999999</v>
      </c>
      <c r="BN902" t="s">
        <v>7732</v>
      </c>
      <c r="BO902" s="22" t="s">
        <v>7733</v>
      </c>
      <c r="BP902" s="22">
        <v>0.85599057059999994</v>
      </c>
      <c r="BQ902" s="22">
        <v>19550</v>
      </c>
      <c r="BR902" s="22">
        <v>15884</v>
      </c>
    </row>
    <row r="903" spans="61:70" x14ac:dyDescent="0.25">
      <c r="BI903" t="s">
        <v>4042</v>
      </c>
      <c r="BJ903" t="s">
        <v>4043</v>
      </c>
      <c r="BK903" t="s">
        <v>4044</v>
      </c>
      <c r="BL903" t="s">
        <v>2602</v>
      </c>
      <c r="BM903" s="22">
        <v>2.08019</v>
      </c>
      <c r="BN903" t="s">
        <v>7734</v>
      </c>
      <c r="BO903" s="22" t="s">
        <v>7107</v>
      </c>
      <c r="BP903" s="22">
        <v>1.6901814175000001</v>
      </c>
      <c r="BQ903" s="22">
        <v>28342</v>
      </c>
      <c r="BR903" s="22">
        <v>23028</v>
      </c>
    </row>
    <row r="904" spans="61:70" x14ac:dyDescent="0.25">
      <c r="BI904" t="s">
        <v>1794</v>
      </c>
      <c r="BJ904" t="s">
        <v>1795</v>
      </c>
      <c r="BK904" t="s">
        <v>1796</v>
      </c>
      <c r="BL904" t="s">
        <v>2606</v>
      </c>
      <c r="BM904" s="22">
        <v>1.4916499999999999E-2</v>
      </c>
      <c r="BN904" t="s">
        <v>6062</v>
      </c>
      <c r="BO904" s="22" t="s">
        <v>6504</v>
      </c>
      <c r="BP904" s="22">
        <v>1.2119850200000001E-2</v>
      </c>
      <c r="BQ904" s="22">
        <v>2280</v>
      </c>
      <c r="BR904" s="22">
        <v>1852</v>
      </c>
    </row>
    <row r="905" spans="61:70" x14ac:dyDescent="0.25">
      <c r="BI905" t="s">
        <v>1364</v>
      </c>
      <c r="BJ905" t="s">
        <v>1365</v>
      </c>
      <c r="BK905" t="s">
        <v>1366</v>
      </c>
      <c r="BL905" t="s">
        <v>2610</v>
      </c>
      <c r="BM905" s="22">
        <v>9.4268200000000003E-4</v>
      </c>
      <c r="BN905" t="s">
        <v>891</v>
      </c>
      <c r="BO905" s="22" t="s">
        <v>7014</v>
      </c>
      <c r="BP905" s="22">
        <v>7.6594140000000005E-4</v>
      </c>
      <c r="BQ905" s="22">
        <v>8456</v>
      </c>
      <c r="BR905" s="22">
        <v>6871</v>
      </c>
    </row>
    <row r="906" spans="61:70" x14ac:dyDescent="0.25">
      <c r="BI906" t="s">
        <v>3844</v>
      </c>
      <c r="BJ906" t="s">
        <v>1439</v>
      </c>
      <c r="BK906" t="s">
        <v>1440</v>
      </c>
      <c r="BL906" t="s">
        <v>2611</v>
      </c>
      <c r="BM906" s="22">
        <v>1.0186900000000001</v>
      </c>
      <c r="BN906" t="s">
        <v>7735</v>
      </c>
      <c r="BO906" s="22" t="s">
        <v>7736</v>
      </c>
      <c r="BP906" s="22">
        <v>0.82769886800000003</v>
      </c>
      <c r="BQ906" s="22">
        <v>1455</v>
      </c>
      <c r="BR906" s="22">
        <v>1182</v>
      </c>
    </row>
    <row r="907" spans="61:70" x14ac:dyDescent="0.25">
      <c r="BI907" t="s">
        <v>924</v>
      </c>
      <c r="BJ907" t="s">
        <v>925</v>
      </c>
      <c r="BK907" t="s">
        <v>926</v>
      </c>
      <c r="BL907" t="s">
        <v>2615</v>
      </c>
      <c r="BM907" s="22">
        <v>0.27807700000000002</v>
      </c>
      <c r="BN907" t="s">
        <v>6430</v>
      </c>
      <c r="BO907" s="22" t="s">
        <v>7030</v>
      </c>
      <c r="BP907" s="22">
        <v>0.22594117750000001</v>
      </c>
      <c r="BQ907" s="22">
        <v>3958</v>
      </c>
      <c r="BR907" s="22">
        <v>3216</v>
      </c>
    </row>
    <row r="908" spans="61:70" x14ac:dyDescent="0.25">
      <c r="BI908" t="s">
        <v>1237</v>
      </c>
      <c r="BJ908" t="s">
        <v>1238</v>
      </c>
      <c r="BK908" t="s">
        <v>1239</v>
      </c>
      <c r="BL908" t="s">
        <v>2616</v>
      </c>
      <c r="BM908" s="22">
        <v>0.17117099999999999</v>
      </c>
      <c r="BN908" t="s">
        <v>7737</v>
      </c>
      <c r="BO908" s="22" t="s">
        <v>6673</v>
      </c>
      <c r="BP908" s="22">
        <v>0.13907866269999999</v>
      </c>
      <c r="BQ908" s="22">
        <v>4659</v>
      </c>
      <c r="BR908" s="22">
        <v>3785</v>
      </c>
    </row>
    <row r="909" spans="61:70" x14ac:dyDescent="0.25">
      <c r="BI909" t="s">
        <v>1197</v>
      </c>
      <c r="BJ909" t="s">
        <v>1198</v>
      </c>
      <c r="BK909" t="s">
        <v>1199</v>
      </c>
      <c r="BL909" t="s">
        <v>2620</v>
      </c>
      <c r="BM909" s="22">
        <v>1.02669E-3</v>
      </c>
      <c r="BN909" t="s">
        <v>732</v>
      </c>
      <c r="BO909" s="22" t="s">
        <v>7738</v>
      </c>
      <c r="BP909" s="22">
        <v>8.3419899999999999E-4</v>
      </c>
      <c r="BQ909" s="22">
        <v>2827</v>
      </c>
      <c r="BR909" s="22">
        <v>2297</v>
      </c>
    </row>
    <row r="910" spans="61:70" x14ac:dyDescent="0.25">
      <c r="BI910" t="s">
        <v>959</v>
      </c>
      <c r="BJ910" t="s">
        <v>960</v>
      </c>
      <c r="BK910" t="s">
        <v>961</v>
      </c>
      <c r="BL910" t="s">
        <v>2621</v>
      </c>
      <c r="BM910" s="22">
        <v>0.65726099999999998</v>
      </c>
      <c r="BN910" t="s">
        <v>7739</v>
      </c>
      <c r="BO910" s="22" t="s">
        <v>6207</v>
      </c>
      <c r="BP910" s="22">
        <v>0.53403310690000005</v>
      </c>
      <c r="BQ910" s="22">
        <v>18537</v>
      </c>
      <c r="BR910" s="22">
        <v>15061</v>
      </c>
    </row>
    <row r="911" spans="61:70" x14ac:dyDescent="0.25">
      <c r="BI911" t="s">
        <v>2818</v>
      </c>
      <c r="BJ911" t="s">
        <v>2819</v>
      </c>
      <c r="BK911" t="s">
        <v>2820</v>
      </c>
      <c r="BL911" t="s">
        <v>2625</v>
      </c>
      <c r="BM911" s="22">
        <v>0.21199000000000001</v>
      </c>
      <c r="BN911" t="s">
        <v>7740</v>
      </c>
      <c r="BO911" s="22" t="s">
        <v>6081</v>
      </c>
      <c r="BP911" s="22">
        <v>0.1722446309</v>
      </c>
      <c r="BQ911" s="22">
        <v>1133</v>
      </c>
      <c r="BR911" s="22">
        <v>920</v>
      </c>
    </row>
    <row r="912" spans="61:70" x14ac:dyDescent="0.25">
      <c r="BI912" t="s">
        <v>5090</v>
      </c>
      <c r="BJ912" t="s">
        <v>5091</v>
      </c>
      <c r="BK912" t="s">
        <v>5092</v>
      </c>
      <c r="BL912" t="s">
        <v>2626</v>
      </c>
      <c r="BM912" s="22">
        <v>1.8653999999999999E-3</v>
      </c>
      <c r="BN912" t="s">
        <v>1647</v>
      </c>
      <c r="BO912" s="22" t="s">
        <v>6060</v>
      </c>
      <c r="BP912" s="22">
        <v>1.5156618E-3</v>
      </c>
      <c r="BQ912" s="22">
        <v>5952</v>
      </c>
      <c r="BR912" s="22">
        <v>4836</v>
      </c>
    </row>
    <row r="913" spans="61:70" x14ac:dyDescent="0.25">
      <c r="BI913" t="s">
        <v>2209</v>
      </c>
      <c r="BJ913" t="s">
        <v>2210</v>
      </c>
      <c r="BK913" t="s">
        <v>2211</v>
      </c>
      <c r="BL913" t="s">
        <v>2630</v>
      </c>
      <c r="BM913" s="22">
        <v>2.0377200000000002</v>
      </c>
      <c r="BN913" t="s">
        <v>7741</v>
      </c>
      <c r="BO913" s="22" t="s">
        <v>7742</v>
      </c>
      <c r="BP913" s="22">
        <v>1.6556739904</v>
      </c>
      <c r="BQ913" s="22">
        <v>3837</v>
      </c>
      <c r="BR913" s="22">
        <v>3118</v>
      </c>
    </row>
    <row r="914" spans="61:70" x14ac:dyDescent="0.25">
      <c r="BI914" t="s">
        <v>850</v>
      </c>
      <c r="BJ914" t="s">
        <v>851</v>
      </c>
      <c r="BK914" t="s">
        <v>852</v>
      </c>
      <c r="BL914" t="s">
        <v>2634</v>
      </c>
      <c r="BM914" s="22">
        <v>1.29484E-3</v>
      </c>
      <c r="BN914" t="s">
        <v>5003</v>
      </c>
      <c r="BO914" s="22" t="s">
        <v>6096</v>
      </c>
      <c r="BP914" s="22">
        <v>1.0520743E-3</v>
      </c>
      <c r="BQ914" s="22">
        <v>3984</v>
      </c>
      <c r="BR914" s="22">
        <v>3237</v>
      </c>
    </row>
    <row r="915" spans="61:70" x14ac:dyDescent="0.25">
      <c r="BI915" t="s">
        <v>2057</v>
      </c>
      <c r="BJ915" t="s">
        <v>2058</v>
      </c>
      <c r="BK915" t="s">
        <v>2059</v>
      </c>
      <c r="BL915" t="s">
        <v>2638</v>
      </c>
      <c r="BM915" s="22">
        <v>3.72314E-4</v>
      </c>
      <c r="BN915" t="s">
        <v>636</v>
      </c>
      <c r="BO915" s="22" t="s">
        <v>7743</v>
      </c>
      <c r="BP915" s="22">
        <v>3.0250999999999998E-4</v>
      </c>
      <c r="BQ915" s="22">
        <v>1094</v>
      </c>
      <c r="BR915" s="22">
        <v>889</v>
      </c>
    </row>
    <row r="916" spans="61:70" x14ac:dyDescent="0.25">
      <c r="BI916" t="s">
        <v>1442</v>
      </c>
      <c r="BJ916" t="s">
        <v>1443</v>
      </c>
      <c r="BK916" t="s">
        <v>1444</v>
      </c>
      <c r="BL916" t="s">
        <v>2642</v>
      </c>
      <c r="BM916" s="22">
        <v>5.7838199999999999E-2</v>
      </c>
      <c r="BN916" t="s">
        <v>7744</v>
      </c>
      <c r="BO916" s="22" t="s">
        <v>7745</v>
      </c>
      <c r="BP916" s="22">
        <v>4.69942894E-2</v>
      </c>
      <c r="BQ916" s="22">
        <v>2726</v>
      </c>
      <c r="BR916" s="22">
        <v>2215</v>
      </c>
    </row>
    <row r="917" spans="61:70" x14ac:dyDescent="0.25">
      <c r="BI917" t="s">
        <v>2000</v>
      </c>
      <c r="BJ917" t="s">
        <v>2001</v>
      </c>
      <c r="BK917" t="s">
        <v>2002</v>
      </c>
      <c r="BL917" t="s">
        <v>2643</v>
      </c>
      <c r="BM917" s="22">
        <v>1.8634899999999999E-2</v>
      </c>
      <c r="BN917" t="s">
        <v>6008</v>
      </c>
      <c r="BO917" s="22" t="s">
        <v>6090</v>
      </c>
      <c r="BP917" s="22">
        <v>1.51410985E-2</v>
      </c>
      <c r="BQ917" s="22">
        <v>4449</v>
      </c>
      <c r="BR917" s="22">
        <v>3615</v>
      </c>
    </row>
    <row r="918" spans="61:70" x14ac:dyDescent="0.25">
      <c r="BI918" t="s">
        <v>5440</v>
      </c>
      <c r="BJ918" t="s">
        <v>5441</v>
      </c>
      <c r="BK918" t="s">
        <v>5442</v>
      </c>
      <c r="BL918" t="s">
        <v>2647</v>
      </c>
      <c r="BM918" s="22">
        <v>1.38154E-2</v>
      </c>
      <c r="BN918" t="s">
        <v>5981</v>
      </c>
      <c r="BO918" s="22" t="s">
        <v>6473</v>
      </c>
      <c r="BP918" s="22">
        <v>1.12251921E-2</v>
      </c>
      <c r="BQ918" s="22">
        <v>16188</v>
      </c>
      <c r="BR918" s="22">
        <v>13153</v>
      </c>
    </row>
    <row r="919" spans="61:70" x14ac:dyDescent="0.25">
      <c r="BI919" t="s">
        <v>2037</v>
      </c>
      <c r="BJ919" t="s">
        <v>2038</v>
      </c>
      <c r="BK919" t="s">
        <v>2039</v>
      </c>
      <c r="BL919" t="s">
        <v>2651</v>
      </c>
      <c r="BM919" s="22">
        <v>5.77087E-3</v>
      </c>
      <c r="BN919" t="s">
        <v>5147</v>
      </c>
      <c r="BO919" s="22" t="s">
        <v>7746</v>
      </c>
      <c r="BP919" s="22">
        <v>4.6889069000000004E-3</v>
      </c>
      <c r="BQ919" s="22">
        <v>911</v>
      </c>
      <c r="BR919" s="22">
        <v>740</v>
      </c>
    </row>
    <row r="920" spans="61:70" x14ac:dyDescent="0.25">
      <c r="BI920" t="s">
        <v>5874</v>
      </c>
      <c r="BJ920" t="s">
        <v>5875</v>
      </c>
      <c r="BK920" t="s">
        <v>5876</v>
      </c>
      <c r="BL920" t="s">
        <v>2655</v>
      </c>
      <c r="BM920" s="22">
        <v>3.66732E-3</v>
      </c>
      <c r="BN920" t="s">
        <v>6522</v>
      </c>
      <c r="BO920" s="22" t="s">
        <v>6056</v>
      </c>
      <c r="BP920" s="22">
        <v>2.9797451999999999E-3</v>
      </c>
      <c r="BQ920" s="22">
        <v>9376</v>
      </c>
      <c r="BR920" s="22">
        <v>7618</v>
      </c>
    </row>
    <row r="921" spans="61:70" x14ac:dyDescent="0.25">
      <c r="BI921" t="s">
        <v>1258</v>
      </c>
      <c r="BJ921" t="s">
        <v>1259</v>
      </c>
      <c r="BK921" t="s">
        <v>1260</v>
      </c>
      <c r="BL921" t="s">
        <v>2659</v>
      </c>
      <c r="BM921" s="22">
        <v>1.57454E-2</v>
      </c>
      <c r="BN921" t="s">
        <v>6555</v>
      </c>
      <c r="BO921" s="22" t="s">
        <v>6585</v>
      </c>
      <c r="BP921" s="22">
        <v>1.27933422E-2</v>
      </c>
      <c r="BQ921" s="22">
        <v>3830</v>
      </c>
      <c r="BR921" s="22">
        <v>3112</v>
      </c>
    </row>
    <row r="922" spans="61:70" x14ac:dyDescent="0.25">
      <c r="BI922" t="s">
        <v>898</v>
      </c>
      <c r="BJ922" t="s">
        <v>899</v>
      </c>
      <c r="BK922" t="s">
        <v>900</v>
      </c>
      <c r="BL922" t="s">
        <v>2663</v>
      </c>
      <c r="BM922" s="22">
        <v>6.8817499999999998E-3</v>
      </c>
      <c r="BN922" t="s">
        <v>5709</v>
      </c>
      <c r="BO922" s="22" t="s">
        <v>6542</v>
      </c>
      <c r="BP922" s="22">
        <v>5.5915113000000001E-3</v>
      </c>
      <c r="BQ922" s="22">
        <v>5863</v>
      </c>
      <c r="BR922" s="22">
        <v>4764</v>
      </c>
    </row>
    <row r="923" spans="61:70" x14ac:dyDescent="0.25">
      <c r="BI923" t="s">
        <v>2860</v>
      </c>
      <c r="BJ923" t="s">
        <v>2861</v>
      </c>
      <c r="BK923" t="s">
        <v>3905</v>
      </c>
      <c r="BL923" t="s">
        <v>2667</v>
      </c>
      <c r="BM923" s="22">
        <v>0.104993</v>
      </c>
      <c r="BN923" t="s">
        <v>7747</v>
      </c>
      <c r="BO923" s="22" t="s">
        <v>7748</v>
      </c>
      <c r="BP923" s="22">
        <v>8.5308177400000004E-2</v>
      </c>
      <c r="BQ923" s="22">
        <v>788</v>
      </c>
      <c r="BR923" s="22">
        <v>640</v>
      </c>
    </row>
    <row r="924" spans="61:70" x14ac:dyDescent="0.25">
      <c r="BI924" t="s">
        <v>5216</v>
      </c>
      <c r="BJ924" t="s">
        <v>5217</v>
      </c>
      <c r="BK924" t="s">
        <v>5218</v>
      </c>
      <c r="BL924" t="s">
        <v>2671</v>
      </c>
      <c r="BM924" s="22">
        <v>9.3841900000000006E-2</v>
      </c>
      <c r="BN924" t="s">
        <v>7749</v>
      </c>
      <c r="BO924" s="22" t="s">
        <v>7750</v>
      </c>
      <c r="BP924" s="22">
        <v>7.6247763699999999E-2</v>
      </c>
      <c r="BQ924" s="22">
        <v>1526</v>
      </c>
      <c r="BR924" s="22">
        <v>1240</v>
      </c>
    </row>
    <row r="925" spans="61:70" x14ac:dyDescent="0.25">
      <c r="BI925" t="s">
        <v>3383</v>
      </c>
      <c r="BJ925" t="s">
        <v>3384</v>
      </c>
      <c r="BK925" t="s">
        <v>3385</v>
      </c>
      <c r="BL925" t="s">
        <v>2675</v>
      </c>
      <c r="BM925" s="22">
        <v>2.2186299999999999E-2</v>
      </c>
      <c r="BN925" t="s">
        <v>7751</v>
      </c>
      <c r="BO925" s="22" t="s">
        <v>7752</v>
      </c>
      <c r="BP925" s="22">
        <v>1.8026657200000001E-2</v>
      </c>
      <c r="BQ925" s="22">
        <v>3432</v>
      </c>
      <c r="BR925" s="22">
        <v>2789</v>
      </c>
    </row>
    <row r="926" spans="61:70" x14ac:dyDescent="0.25">
      <c r="BI926" t="s">
        <v>941</v>
      </c>
      <c r="BJ926" t="s">
        <v>942</v>
      </c>
      <c r="BK926" t="s">
        <v>943</v>
      </c>
      <c r="BL926" t="s">
        <v>2679</v>
      </c>
      <c r="BM926" s="22">
        <v>0.110847</v>
      </c>
      <c r="BN926" t="s">
        <v>7085</v>
      </c>
      <c r="BO926" s="22" t="s">
        <v>7296</v>
      </c>
      <c r="BP926" s="22">
        <v>9.0064628499999994E-2</v>
      </c>
      <c r="BQ926" s="22">
        <v>130774</v>
      </c>
      <c r="BR926" s="22">
        <v>106256</v>
      </c>
    </row>
    <row r="927" spans="61:70" x14ac:dyDescent="0.25">
      <c r="BI927" t="s">
        <v>5119</v>
      </c>
      <c r="BJ927" t="s">
        <v>5120</v>
      </c>
      <c r="BK927" t="s">
        <v>5121</v>
      </c>
      <c r="BL927" t="s">
        <v>2680</v>
      </c>
      <c r="BM927" s="22">
        <v>0.27150999999999997</v>
      </c>
      <c r="BN927" t="s">
        <v>7753</v>
      </c>
      <c r="BO927" s="22" t="s">
        <v>7754</v>
      </c>
      <c r="BP927" s="22">
        <v>0.2206054046</v>
      </c>
      <c r="BQ927" s="22">
        <v>823</v>
      </c>
      <c r="BR927" s="22">
        <v>668</v>
      </c>
    </row>
    <row r="928" spans="61:70" x14ac:dyDescent="0.25">
      <c r="BI928" t="s">
        <v>4745</v>
      </c>
      <c r="BJ928" t="s">
        <v>4746</v>
      </c>
      <c r="BK928" t="s">
        <v>4747</v>
      </c>
      <c r="BL928" t="s">
        <v>2681</v>
      </c>
      <c r="BM928" s="22">
        <v>7.07396E-2</v>
      </c>
      <c r="BN928" t="s">
        <v>7350</v>
      </c>
      <c r="BO928" s="22" t="s">
        <v>7755</v>
      </c>
      <c r="BP928" s="22">
        <v>5.74768446E-2</v>
      </c>
      <c r="BQ928" s="22">
        <v>7243</v>
      </c>
      <c r="BR928" s="22">
        <v>5885</v>
      </c>
    </row>
    <row r="929" spans="61:70" x14ac:dyDescent="0.25">
      <c r="BI929" t="s">
        <v>6161</v>
      </c>
      <c r="BJ929" t="s">
        <v>3539</v>
      </c>
      <c r="BK929" t="s">
        <v>6161</v>
      </c>
      <c r="BL929" t="s">
        <v>2684</v>
      </c>
      <c r="BM929" s="22">
        <v>3.59078E-3</v>
      </c>
      <c r="BN929" t="s">
        <v>6522</v>
      </c>
      <c r="BO929" s="22" t="s">
        <v>7756</v>
      </c>
      <c r="BP929" s="22">
        <v>2.9175554000000002E-3</v>
      </c>
      <c r="BQ929" s="22">
        <v>1608</v>
      </c>
      <c r="BR929" s="22">
        <v>1306</v>
      </c>
    </row>
    <row r="930" spans="61:70" x14ac:dyDescent="0.25">
      <c r="BI930" t="s">
        <v>3805</v>
      </c>
      <c r="BJ930" t="s">
        <v>3806</v>
      </c>
      <c r="BK930" t="s">
        <v>3807</v>
      </c>
      <c r="BL930" t="s">
        <v>2685</v>
      </c>
      <c r="BM930" s="22">
        <v>4.7794699999999999</v>
      </c>
      <c r="BN930" t="s">
        <v>7757</v>
      </c>
      <c r="BO930" s="22" t="s">
        <v>7758</v>
      </c>
      <c r="BP930" s="22">
        <v>3.8833815080999998</v>
      </c>
      <c r="BQ930" s="22">
        <v>16875</v>
      </c>
      <c r="BR930" s="22">
        <v>13711</v>
      </c>
    </row>
    <row r="931" spans="61:70" x14ac:dyDescent="0.25">
      <c r="BI931" t="s">
        <v>4981</v>
      </c>
      <c r="BJ931" t="s">
        <v>4982</v>
      </c>
      <c r="BK931" t="s">
        <v>4983</v>
      </c>
      <c r="BL931" t="s">
        <v>2689</v>
      </c>
      <c r="BM931" s="22">
        <v>9.24058E-3</v>
      </c>
      <c r="BN931" t="s">
        <v>7759</v>
      </c>
      <c r="BO931" s="22" t="s">
        <v>7211</v>
      </c>
      <c r="BP931" s="22">
        <v>7.5080913999999999E-3</v>
      </c>
      <c r="BQ931" s="22">
        <v>28916</v>
      </c>
      <c r="BR931" s="22">
        <v>23495</v>
      </c>
    </row>
    <row r="932" spans="61:70" x14ac:dyDescent="0.25">
      <c r="BI932" t="s">
        <v>2980</v>
      </c>
      <c r="BJ932" t="s">
        <v>2981</v>
      </c>
      <c r="BK932" t="s">
        <v>2982</v>
      </c>
      <c r="BL932" t="s">
        <v>2690</v>
      </c>
      <c r="BM932" s="22">
        <v>6.2083300000000001E-2</v>
      </c>
      <c r="BN932" t="s">
        <v>7760</v>
      </c>
      <c r="BO932" s="22" t="s">
        <v>7761</v>
      </c>
      <c r="BP932" s="22">
        <v>5.0443488299999999E-2</v>
      </c>
      <c r="BQ932" s="22">
        <v>649</v>
      </c>
      <c r="BR932" s="22">
        <v>527</v>
      </c>
    </row>
    <row r="933" spans="61:70" x14ac:dyDescent="0.25">
      <c r="BI933" t="s">
        <v>6269</v>
      </c>
      <c r="BJ933" t="s">
        <v>6270</v>
      </c>
      <c r="BK933" t="s">
        <v>6271</v>
      </c>
      <c r="BL933" t="s">
        <v>2691</v>
      </c>
      <c r="BM933" s="22">
        <v>0.19303999999999999</v>
      </c>
      <c r="BN933" t="s">
        <v>7762</v>
      </c>
      <c r="BO933" s="22" t="s">
        <v>7763</v>
      </c>
      <c r="BP933" s="22">
        <v>0.15684750950000001</v>
      </c>
      <c r="BQ933" s="22">
        <v>4694</v>
      </c>
      <c r="BR933" s="22">
        <v>3814</v>
      </c>
    </row>
    <row r="934" spans="61:70" x14ac:dyDescent="0.25">
      <c r="BI934" t="s">
        <v>1408</v>
      </c>
      <c r="BJ934" t="s">
        <v>1409</v>
      </c>
      <c r="BK934" t="s">
        <v>1410</v>
      </c>
      <c r="BL934" t="s">
        <v>2695</v>
      </c>
      <c r="BM934" s="22">
        <v>1.3031E-3</v>
      </c>
      <c r="BN934" t="s">
        <v>5003</v>
      </c>
      <c r="BO934" s="22" t="s">
        <v>7520</v>
      </c>
      <c r="BP934" s="22">
        <v>1.0587857E-3</v>
      </c>
      <c r="BQ934" s="22">
        <v>1599</v>
      </c>
      <c r="BR934" s="22">
        <v>1299</v>
      </c>
    </row>
    <row r="935" spans="61:70" x14ac:dyDescent="0.25">
      <c r="BI935" t="s">
        <v>987</v>
      </c>
      <c r="BJ935" t="s">
        <v>988</v>
      </c>
      <c r="BK935" t="s">
        <v>989</v>
      </c>
      <c r="BL935" t="s">
        <v>2696</v>
      </c>
      <c r="BM935" s="22">
        <v>0.28326899999999999</v>
      </c>
      <c r="BN935" t="s">
        <v>7764</v>
      </c>
      <c r="BO935" s="22" t="s">
        <v>7765</v>
      </c>
      <c r="BP935" s="22">
        <v>0.230159745</v>
      </c>
      <c r="BQ935" s="22">
        <v>5388</v>
      </c>
      <c r="BR935" s="22">
        <v>4377</v>
      </c>
    </row>
    <row r="936" spans="61:70" x14ac:dyDescent="0.25">
      <c r="BI936" t="s">
        <v>3116</v>
      </c>
      <c r="BJ936" t="s">
        <v>3117</v>
      </c>
      <c r="BK936" t="s">
        <v>3118</v>
      </c>
      <c r="BL936" t="s">
        <v>2697</v>
      </c>
      <c r="BM936" s="22">
        <v>6.32934E-2</v>
      </c>
      <c r="BN936" t="s">
        <v>7766</v>
      </c>
      <c r="BO936" s="22" t="s">
        <v>7767</v>
      </c>
      <c r="BP936" s="22">
        <v>5.1426710299999998E-2</v>
      </c>
      <c r="BQ936" s="22">
        <v>158542</v>
      </c>
      <c r="BR936" s="22">
        <v>128817</v>
      </c>
    </row>
    <row r="937" spans="61:70" x14ac:dyDescent="0.25">
      <c r="BI937" t="s">
        <v>1388</v>
      </c>
      <c r="BJ937" t="s">
        <v>1389</v>
      </c>
      <c r="BK937" t="s">
        <v>1390</v>
      </c>
      <c r="BL937" t="s">
        <v>2701</v>
      </c>
      <c r="BM937" s="22">
        <v>2.57042E-2</v>
      </c>
      <c r="BN937" t="s">
        <v>7659</v>
      </c>
      <c r="BO937" s="22" t="s">
        <v>7768</v>
      </c>
      <c r="BP937" s="22">
        <v>2.0884996699999998E-2</v>
      </c>
      <c r="BQ937" s="22">
        <v>3050</v>
      </c>
      <c r="BR937" s="22">
        <v>2478</v>
      </c>
    </row>
    <row r="938" spans="61:70" x14ac:dyDescent="0.25">
      <c r="BI938" t="s">
        <v>1175</v>
      </c>
      <c r="BJ938" t="s">
        <v>1176</v>
      </c>
      <c r="BK938" t="s">
        <v>1177</v>
      </c>
      <c r="BL938" t="s">
        <v>2702</v>
      </c>
      <c r="BM938" s="22">
        <v>5.4916299999999999E-3</v>
      </c>
      <c r="BN938" t="s">
        <v>5229</v>
      </c>
      <c r="BO938" s="22" t="s">
        <v>6388</v>
      </c>
      <c r="BP938" s="22">
        <v>4.4620208E-3</v>
      </c>
      <c r="BQ938" s="22">
        <v>689</v>
      </c>
      <c r="BR938" s="22">
        <v>560</v>
      </c>
    </row>
    <row r="939" spans="61:70" x14ac:dyDescent="0.25">
      <c r="BI939" t="s">
        <v>4409</v>
      </c>
      <c r="BJ939" t="s">
        <v>4410</v>
      </c>
      <c r="BK939" t="s">
        <v>4411</v>
      </c>
      <c r="BL939" t="s">
        <v>2706</v>
      </c>
      <c r="BM939" s="22">
        <v>9.1075699999999996E-2</v>
      </c>
      <c r="BN939" t="s">
        <v>7769</v>
      </c>
      <c r="BO939" s="22" t="s">
        <v>7770</v>
      </c>
      <c r="BP939" s="22">
        <v>7.4000190199999996E-2</v>
      </c>
      <c r="BQ939" s="22">
        <v>2463</v>
      </c>
      <c r="BR939" s="22">
        <v>2001</v>
      </c>
    </row>
    <row r="940" spans="61:70" x14ac:dyDescent="0.25">
      <c r="BI940" t="s">
        <v>1036</v>
      </c>
      <c r="BJ940" t="s">
        <v>1037</v>
      </c>
      <c r="BK940" t="s">
        <v>1038</v>
      </c>
      <c r="BL940" t="s">
        <v>2710</v>
      </c>
      <c r="BM940" s="22">
        <v>7.94179E-2</v>
      </c>
      <c r="BN940" t="s">
        <v>7207</v>
      </c>
      <c r="BO940" s="22" t="s">
        <v>6532</v>
      </c>
      <c r="BP940" s="22">
        <v>6.4528076200000006E-2</v>
      </c>
      <c r="BQ940" s="22">
        <v>3535</v>
      </c>
      <c r="BR940" s="22">
        <v>2872</v>
      </c>
    </row>
    <row r="941" spans="61:70" x14ac:dyDescent="0.25">
      <c r="BI941" t="s">
        <v>765</v>
      </c>
      <c r="BJ941" t="s">
        <v>766</v>
      </c>
      <c r="BK941" t="s">
        <v>767</v>
      </c>
      <c r="BL941" t="s">
        <v>2711</v>
      </c>
      <c r="BM941" s="22">
        <v>2.41105E-2</v>
      </c>
      <c r="BN941" t="s">
        <v>7382</v>
      </c>
      <c r="BO941" s="22" t="s">
        <v>7771</v>
      </c>
      <c r="BP941" s="22">
        <v>1.9590094700000001E-2</v>
      </c>
      <c r="BQ941" s="22">
        <v>731</v>
      </c>
      <c r="BR941" s="22">
        <v>594</v>
      </c>
    </row>
    <row r="942" spans="61:70" x14ac:dyDescent="0.25">
      <c r="BI942" t="s">
        <v>4810</v>
      </c>
      <c r="BJ942" t="s">
        <v>4811</v>
      </c>
      <c r="BK942" t="s">
        <v>4812</v>
      </c>
      <c r="BL942" t="s">
        <v>2715</v>
      </c>
      <c r="BM942" s="22">
        <v>0.42767699999999997</v>
      </c>
      <c r="BN942" t="s">
        <v>7772</v>
      </c>
      <c r="BO942" s="22" t="s">
        <v>7773</v>
      </c>
      <c r="BP942" s="22">
        <v>0.34749312230000001</v>
      </c>
      <c r="BQ942" s="22">
        <v>226686</v>
      </c>
      <c r="BR942" s="22">
        <v>184185</v>
      </c>
    </row>
    <row r="943" spans="61:70" x14ac:dyDescent="0.25">
      <c r="BI943" t="s">
        <v>1976</v>
      </c>
      <c r="BJ943" t="s">
        <v>1977</v>
      </c>
      <c r="BK943" t="s">
        <v>1978</v>
      </c>
      <c r="BL943" t="s">
        <v>2716</v>
      </c>
      <c r="BM943" s="22">
        <v>1.5007200000000001</v>
      </c>
      <c r="BN943" t="s">
        <v>7774</v>
      </c>
      <c r="BO943" s="22" t="s">
        <v>6602</v>
      </c>
      <c r="BP943" s="22">
        <v>1.2193545094</v>
      </c>
      <c r="BQ943" s="22">
        <v>2237</v>
      </c>
      <c r="BR943" s="22">
        <v>1818</v>
      </c>
    </row>
    <row r="944" spans="61:70" x14ac:dyDescent="0.25">
      <c r="BI944" t="s">
        <v>4706</v>
      </c>
      <c r="BJ944" t="s">
        <v>4707</v>
      </c>
      <c r="BK944" t="s">
        <v>4708</v>
      </c>
      <c r="BL944" t="s">
        <v>2717</v>
      </c>
      <c r="BM944" s="22">
        <v>0.242872</v>
      </c>
      <c r="BN944" t="s">
        <v>7775</v>
      </c>
      <c r="BO944" s="22" t="s">
        <v>7776</v>
      </c>
      <c r="BP944" s="22">
        <v>0.1973366573</v>
      </c>
      <c r="BQ944" s="22">
        <v>15095</v>
      </c>
      <c r="BR944" s="22">
        <v>12265</v>
      </c>
    </row>
    <row r="945" spans="61:70" x14ac:dyDescent="0.25">
      <c r="BI945" t="s">
        <v>3061</v>
      </c>
      <c r="BJ945" t="s">
        <v>3062</v>
      </c>
      <c r="BK945" t="s">
        <v>3063</v>
      </c>
      <c r="BL945" t="s">
        <v>2718</v>
      </c>
      <c r="BM945" s="22">
        <v>6.4317200000000005E-2</v>
      </c>
      <c r="BN945" t="s">
        <v>7777</v>
      </c>
      <c r="BO945" s="22" t="s">
        <v>7778</v>
      </c>
      <c r="BP945" s="22">
        <v>5.2258561100000003E-2</v>
      </c>
      <c r="BQ945" s="22">
        <v>1689</v>
      </c>
      <c r="BR945" s="22">
        <v>1373</v>
      </c>
    </row>
    <row r="946" spans="61:70" x14ac:dyDescent="0.25">
      <c r="BI946" t="s">
        <v>2320</v>
      </c>
      <c r="BJ946" t="s">
        <v>2321</v>
      </c>
      <c r="BK946" t="s">
        <v>2322</v>
      </c>
      <c r="BL946" t="s">
        <v>2722</v>
      </c>
      <c r="BM946" s="22">
        <v>9.2392100000000005E-2</v>
      </c>
      <c r="BN946" t="s">
        <v>7779</v>
      </c>
      <c r="BO946" s="22" t="s">
        <v>7780</v>
      </c>
      <c r="BP946" s="22">
        <v>7.5069782299999999E-2</v>
      </c>
      <c r="BQ946" s="22">
        <v>1832</v>
      </c>
      <c r="BR946" s="22">
        <v>1488</v>
      </c>
    </row>
    <row r="947" spans="61:70" x14ac:dyDescent="0.25">
      <c r="BI947" t="s">
        <v>5204</v>
      </c>
      <c r="BJ947" t="s">
        <v>5205</v>
      </c>
      <c r="BK947" t="s">
        <v>5206</v>
      </c>
      <c r="BL947" t="s">
        <v>2723</v>
      </c>
      <c r="BM947" s="22">
        <v>0.218107</v>
      </c>
      <c r="BN947" t="s">
        <v>7781</v>
      </c>
      <c r="BO947" s="22" t="s">
        <v>7782</v>
      </c>
      <c r="BP947" s="22">
        <v>0.17721477290000001</v>
      </c>
      <c r="BQ947" s="22">
        <v>713744</v>
      </c>
      <c r="BR947" s="22">
        <v>579926</v>
      </c>
    </row>
    <row r="948" spans="61:70" x14ac:dyDescent="0.25">
      <c r="BI948" t="s">
        <v>4170</v>
      </c>
      <c r="BJ948" t="s">
        <v>4171</v>
      </c>
      <c r="BK948" t="s">
        <v>4234</v>
      </c>
      <c r="BL948" t="s">
        <v>2724</v>
      </c>
      <c r="BM948" s="22">
        <v>5.8634699999999998E-2</v>
      </c>
      <c r="BN948" t="s">
        <v>6043</v>
      </c>
      <c r="BO948" s="22" t="s">
        <v>6604</v>
      </c>
      <c r="BP948" s="22">
        <v>4.7641455999999999E-2</v>
      </c>
      <c r="BQ948" s="22">
        <v>3621</v>
      </c>
      <c r="BR948" s="22">
        <v>2942</v>
      </c>
    </row>
    <row r="949" spans="61:70" x14ac:dyDescent="0.25">
      <c r="BI949" t="s">
        <v>4581</v>
      </c>
      <c r="BJ949" t="s">
        <v>4582</v>
      </c>
      <c r="BK949" t="s">
        <v>4583</v>
      </c>
      <c r="BL949" t="s">
        <v>2728</v>
      </c>
      <c r="BM949" s="22">
        <v>2.0435399999999999E-2</v>
      </c>
      <c r="BN949" t="s">
        <v>5951</v>
      </c>
      <c r="BO949" s="22" t="s">
        <v>7783</v>
      </c>
      <c r="BP949" s="22">
        <v>1.6604028199999999E-2</v>
      </c>
      <c r="BQ949" s="22">
        <v>10667</v>
      </c>
      <c r="BR949" s="22">
        <v>8667</v>
      </c>
    </row>
    <row r="950" spans="61:70" x14ac:dyDescent="0.25">
      <c r="BI950" t="s">
        <v>4691</v>
      </c>
      <c r="BJ950" t="s">
        <v>4692</v>
      </c>
      <c r="BK950" t="s">
        <v>4693</v>
      </c>
      <c r="BL950" t="s">
        <v>2732</v>
      </c>
      <c r="BM950" s="22">
        <v>8.3141299999999994E-3</v>
      </c>
      <c r="BN950" t="s">
        <v>5782</v>
      </c>
      <c r="BO950" s="22" t="s">
        <v>7784</v>
      </c>
      <c r="BP950" s="22">
        <v>6.7553387000000003E-3</v>
      </c>
      <c r="BQ950" s="22">
        <v>4381</v>
      </c>
      <c r="BR950" s="22">
        <v>3559</v>
      </c>
    </row>
    <row r="951" spans="61:70" x14ac:dyDescent="0.25">
      <c r="BI951" t="s">
        <v>883</v>
      </c>
      <c r="BJ951" t="s">
        <v>884</v>
      </c>
      <c r="BK951" t="s">
        <v>885</v>
      </c>
      <c r="BL951" t="s">
        <v>2736</v>
      </c>
      <c r="BM951" s="22">
        <v>2.7925599999999998E-2</v>
      </c>
      <c r="BN951" t="s">
        <v>6139</v>
      </c>
      <c r="BO951" s="22" t="s">
        <v>7785</v>
      </c>
      <c r="BP951" s="22">
        <v>2.2689912999999999E-2</v>
      </c>
      <c r="BQ951" s="22">
        <v>870</v>
      </c>
      <c r="BR951" s="22">
        <v>707</v>
      </c>
    </row>
    <row r="952" spans="61:70" x14ac:dyDescent="0.25">
      <c r="BI952" t="s">
        <v>473</v>
      </c>
      <c r="BJ952" t="s">
        <v>474</v>
      </c>
      <c r="BK952" t="s">
        <v>475</v>
      </c>
      <c r="BL952" t="s">
        <v>2740</v>
      </c>
      <c r="BM952" s="22">
        <v>0.41885299999999998</v>
      </c>
      <c r="BN952" t="s">
        <v>7231</v>
      </c>
      <c r="BO952" s="22" t="s">
        <v>6467</v>
      </c>
      <c r="BP952" s="22">
        <v>0.34032350760000002</v>
      </c>
      <c r="BQ952" s="22">
        <v>101416</v>
      </c>
      <c r="BR952" s="22">
        <v>82402</v>
      </c>
    </row>
    <row r="953" spans="61:70" x14ac:dyDescent="0.25">
      <c r="BI953" t="s">
        <v>4071</v>
      </c>
      <c r="BJ953" t="s">
        <v>4072</v>
      </c>
      <c r="BK953" t="s">
        <v>4073</v>
      </c>
      <c r="BL953" t="s">
        <v>2744</v>
      </c>
      <c r="BM953" s="22">
        <v>4.4912000000000001E-2</v>
      </c>
      <c r="BN953" t="s">
        <v>7786</v>
      </c>
      <c r="BO953" s="22" t="s">
        <v>7787</v>
      </c>
      <c r="BP953" s="22">
        <v>3.6491583899999999E-2</v>
      </c>
      <c r="BQ953" s="22">
        <v>4634</v>
      </c>
      <c r="BR953" s="22">
        <v>3765</v>
      </c>
    </row>
    <row r="954" spans="61:70" x14ac:dyDescent="0.25">
      <c r="BI954" t="s">
        <v>4161</v>
      </c>
      <c r="BJ954" t="s">
        <v>4162</v>
      </c>
      <c r="BK954" t="s">
        <v>4163</v>
      </c>
      <c r="BL954" t="s">
        <v>2745</v>
      </c>
      <c r="BM954" s="22">
        <v>9.4450000000000003E-3</v>
      </c>
      <c r="BN954" t="s">
        <v>7788</v>
      </c>
      <c r="BO954" s="22" t="s">
        <v>7789</v>
      </c>
      <c r="BP954" s="22">
        <v>7.6741852999999997E-3</v>
      </c>
      <c r="BQ954" s="22">
        <v>3377</v>
      </c>
      <c r="BR954" s="22">
        <v>2744</v>
      </c>
    </row>
    <row r="955" spans="61:70" x14ac:dyDescent="0.25">
      <c r="BI955" t="s">
        <v>6172</v>
      </c>
      <c r="BJ955" t="s">
        <v>6173</v>
      </c>
      <c r="BK955" t="s">
        <v>6174</v>
      </c>
      <c r="BL955" t="s">
        <v>2747</v>
      </c>
      <c r="BM955" s="22">
        <v>1.7214799999999999E-2</v>
      </c>
      <c r="BN955" t="s">
        <v>6246</v>
      </c>
      <c r="BO955" s="22" t="s">
        <v>7790</v>
      </c>
      <c r="BP955" s="22">
        <v>1.3987248799999999E-2</v>
      </c>
      <c r="BQ955" s="22">
        <v>712</v>
      </c>
      <c r="BR955" s="22">
        <v>579</v>
      </c>
    </row>
    <row r="956" spans="61:70" x14ac:dyDescent="0.25">
      <c r="BI956" t="s">
        <v>2184</v>
      </c>
      <c r="BJ956" t="s">
        <v>2185</v>
      </c>
      <c r="BK956" t="s">
        <v>2186</v>
      </c>
      <c r="BL956" t="s">
        <v>2750</v>
      </c>
      <c r="BM956" s="22">
        <v>0.45385799999999998</v>
      </c>
      <c r="BN956" t="s">
        <v>7791</v>
      </c>
      <c r="BO956" s="22" t="s">
        <v>7768</v>
      </c>
      <c r="BP956" s="22">
        <v>0.3687655252</v>
      </c>
      <c r="BQ956" s="22">
        <v>16964</v>
      </c>
      <c r="BR956" s="22">
        <v>13784</v>
      </c>
    </row>
    <row r="957" spans="61:70" x14ac:dyDescent="0.25">
      <c r="BI957" t="s">
        <v>1951</v>
      </c>
      <c r="BJ957" t="s">
        <v>1952</v>
      </c>
      <c r="BK957" t="s">
        <v>1953</v>
      </c>
      <c r="BL957" t="s">
        <v>2754</v>
      </c>
      <c r="BM957" s="22">
        <v>8.3770600000000002E-4</v>
      </c>
      <c r="BN957" t="s">
        <v>1955</v>
      </c>
      <c r="BO957" s="22" t="s">
        <v>7365</v>
      </c>
      <c r="BP957" s="22">
        <v>6.8064700000000004E-4</v>
      </c>
      <c r="BQ957" s="22">
        <v>568</v>
      </c>
      <c r="BR957" s="22">
        <v>462</v>
      </c>
    </row>
    <row r="958" spans="61:70" x14ac:dyDescent="0.25">
      <c r="BI958" t="s">
        <v>2765</v>
      </c>
      <c r="BJ958" t="s">
        <v>2766</v>
      </c>
      <c r="BK958" t="s">
        <v>2767</v>
      </c>
      <c r="BL958" t="s">
        <v>2755</v>
      </c>
      <c r="BM958" s="22">
        <v>11.999000000000001</v>
      </c>
      <c r="BN958" t="s">
        <v>7792</v>
      </c>
      <c r="BO958" s="22" t="s">
        <v>7793</v>
      </c>
      <c r="BP958" s="22">
        <v>9.7493434870000009</v>
      </c>
      <c r="BQ958" s="22">
        <v>155985</v>
      </c>
      <c r="BR958" s="22">
        <v>126740</v>
      </c>
    </row>
    <row r="959" spans="61:70" x14ac:dyDescent="0.25">
      <c r="BI959" t="s">
        <v>1479</v>
      </c>
      <c r="BJ959" t="s">
        <v>1480</v>
      </c>
      <c r="BK959" t="s">
        <v>1481</v>
      </c>
      <c r="BL959" t="s">
        <v>2759</v>
      </c>
      <c r="BM959" s="22">
        <v>1.7524699999999999E-3</v>
      </c>
      <c r="BN959" t="s">
        <v>1483</v>
      </c>
      <c r="BO959" s="22" t="s">
        <v>7129</v>
      </c>
      <c r="BP959" s="22">
        <v>1.4239046999999999E-3</v>
      </c>
      <c r="BQ959" s="22">
        <v>1857</v>
      </c>
      <c r="BR959" s="22">
        <v>1509</v>
      </c>
    </row>
    <row r="960" spans="61:70" x14ac:dyDescent="0.25">
      <c r="BI960" t="s">
        <v>2779</v>
      </c>
      <c r="BJ960" t="s">
        <v>2780</v>
      </c>
      <c r="BK960" t="s">
        <v>3858</v>
      </c>
      <c r="BL960" t="s">
        <v>2760</v>
      </c>
      <c r="BM960" s="22">
        <v>0.10328</v>
      </c>
      <c r="BN960" t="s">
        <v>7794</v>
      </c>
      <c r="BO960" s="22" t="s">
        <v>7225</v>
      </c>
      <c r="BP960" s="22">
        <v>8.3916342599999999E-2</v>
      </c>
      <c r="BQ960" s="22">
        <v>5821</v>
      </c>
      <c r="BR960" s="22">
        <v>4729</v>
      </c>
    </row>
    <row r="961" spans="61:70" x14ac:dyDescent="0.25">
      <c r="BI961" t="s">
        <v>3533</v>
      </c>
      <c r="BJ961" t="s">
        <v>3534</v>
      </c>
      <c r="BK961" t="s">
        <v>3535</v>
      </c>
      <c r="BL961" t="s">
        <v>2764</v>
      </c>
      <c r="BM961" s="22">
        <v>9.82909E-2</v>
      </c>
      <c r="BN961" t="s">
        <v>7795</v>
      </c>
      <c r="BO961" s="22" t="s">
        <v>6549</v>
      </c>
      <c r="BP961" s="22">
        <v>7.9862634000000002E-2</v>
      </c>
      <c r="BQ961" s="22">
        <v>10554</v>
      </c>
      <c r="BR961" s="22">
        <v>8575</v>
      </c>
    </row>
    <row r="962" spans="61:70" x14ac:dyDescent="0.25">
      <c r="BI962" t="s">
        <v>1426</v>
      </c>
      <c r="BJ962" t="s">
        <v>1427</v>
      </c>
      <c r="BK962" t="s">
        <v>1428</v>
      </c>
      <c r="BL962" t="s">
        <v>2768</v>
      </c>
      <c r="BM962" s="22">
        <v>1.37982E-2</v>
      </c>
      <c r="BN962" t="s">
        <v>5981</v>
      </c>
      <c r="BO962" s="22" t="s">
        <v>7796</v>
      </c>
      <c r="BP962" s="22">
        <v>1.1211216899999999E-2</v>
      </c>
      <c r="BQ962" s="22">
        <v>1317</v>
      </c>
      <c r="BR962" s="22">
        <v>1070</v>
      </c>
    </row>
    <row r="963" spans="61:70" x14ac:dyDescent="0.25">
      <c r="BI963" t="s">
        <v>1520</v>
      </c>
      <c r="BJ963" t="s">
        <v>1521</v>
      </c>
      <c r="BK963" t="s">
        <v>1522</v>
      </c>
      <c r="BL963" t="s">
        <v>2769</v>
      </c>
      <c r="BM963" s="22">
        <v>7.1590799999999996E-2</v>
      </c>
      <c r="BN963" t="s">
        <v>7797</v>
      </c>
      <c r="BO963" s="22" t="s">
        <v>7798</v>
      </c>
      <c r="BP963" s="22">
        <v>5.8168455700000003E-2</v>
      </c>
      <c r="BQ963" s="22">
        <v>1106</v>
      </c>
      <c r="BR963" s="22">
        <v>898</v>
      </c>
    </row>
    <row r="964" spans="61:70" x14ac:dyDescent="0.25">
      <c r="BI964" t="s">
        <v>6003</v>
      </c>
      <c r="BJ964" t="s">
        <v>6166</v>
      </c>
      <c r="BK964" t="s">
        <v>6167</v>
      </c>
      <c r="BL964" t="s">
        <v>2770</v>
      </c>
      <c r="BM964" s="22">
        <v>1.1169400000000001E-3</v>
      </c>
      <c r="BN964" t="s">
        <v>2569</v>
      </c>
      <c r="BO964" s="22" t="s">
        <v>7690</v>
      </c>
      <c r="BP964" s="22">
        <v>9.075283E-4</v>
      </c>
      <c r="BQ964" s="22">
        <v>518</v>
      </c>
      <c r="BR964" s="22">
        <v>421</v>
      </c>
    </row>
    <row r="965" spans="61:70" x14ac:dyDescent="0.25">
      <c r="BI965" t="s">
        <v>1819</v>
      </c>
      <c r="BJ965" t="s">
        <v>1820</v>
      </c>
      <c r="BK965" t="s">
        <v>1821</v>
      </c>
      <c r="BL965" t="s">
        <v>2774</v>
      </c>
      <c r="BM965" s="22">
        <v>4.8779999999999997E-2</v>
      </c>
      <c r="BN965" t="s">
        <v>7799</v>
      </c>
      <c r="BO965" s="22" t="s">
        <v>7175</v>
      </c>
      <c r="BP965" s="22">
        <v>3.9634384100000003E-2</v>
      </c>
      <c r="BQ965" s="22">
        <v>9469</v>
      </c>
      <c r="BR965" s="22">
        <v>7694</v>
      </c>
    </row>
    <row r="966" spans="61:70" x14ac:dyDescent="0.25">
      <c r="BI966" t="s">
        <v>4303</v>
      </c>
      <c r="BJ966" t="s">
        <v>4304</v>
      </c>
      <c r="BK966" t="s">
        <v>4305</v>
      </c>
      <c r="BL966" t="s">
        <v>2778</v>
      </c>
      <c r="BM966" s="22">
        <v>5.5240400000000002E-2</v>
      </c>
      <c r="BN966" t="s">
        <v>6583</v>
      </c>
      <c r="BO966" s="22" t="s">
        <v>7800</v>
      </c>
      <c r="BP966" s="22">
        <v>4.4883543099999999E-2</v>
      </c>
      <c r="BQ966" s="22">
        <v>1299</v>
      </c>
      <c r="BR966" s="22">
        <v>1056</v>
      </c>
    </row>
    <row r="967" spans="61:70" x14ac:dyDescent="0.25">
      <c r="BI967" t="s">
        <v>1579</v>
      </c>
      <c r="BJ967" t="s">
        <v>1580</v>
      </c>
      <c r="BK967" t="s">
        <v>1581</v>
      </c>
      <c r="BL967" t="s">
        <v>2781</v>
      </c>
      <c r="BM967" s="22">
        <v>5.4116299999999999E-2</v>
      </c>
      <c r="BN967" t="s">
        <v>6494</v>
      </c>
      <c r="BO967" s="22" t="s">
        <v>7801</v>
      </c>
      <c r="BP967" s="22">
        <v>4.39701973E-2</v>
      </c>
      <c r="BQ967" s="22">
        <v>5079</v>
      </c>
      <c r="BR967" s="22">
        <v>4127</v>
      </c>
    </row>
    <row r="968" spans="61:70" x14ac:dyDescent="0.25">
      <c r="BI968" t="s">
        <v>1132</v>
      </c>
      <c r="BJ968" t="s">
        <v>1133</v>
      </c>
      <c r="BK968" t="s">
        <v>1134</v>
      </c>
      <c r="BL968" t="s">
        <v>2782</v>
      </c>
      <c r="BM968" s="22">
        <v>0.277918</v>
      </c>
      <c r="BN968" t="s">
        <v>7802</v>
      </c>
      <c r="BO968" s="22" t="s">
        <v>6713</v>
      </c>
      <c r="BP968" s="22">
        <v>0.22581198790000001</v>
      </c>
      <c r="BQ968" s="22">
        <v>1761</v>
      </c>
      <c r="BR968" s="22">
        <v>1431</v>
      </c>
    </row>
    <row r="969" spans="61:70" x14ac:dyDescent="0.25">
      <c r="BI969" t="s">
        <v>2045</v>
      </c>
      <c r="BJ969" t="s">
        <v>2046</v>
      </c>
      <c r="BK969" t="s">
        <v>2047</v>
      </c>
      <c r="BL969" t="s">
        <v>2786</v>
      </c>
      <c r="BM969" s="22">
        <v>5.1571400000000002E-4</v>
      </c>
      <c r="BN969" t="s">
        <v>810</v>
      </c>
      <c r="BO969" s="22" t="s">
        <v>6595</v>
      </c>
      <c r="BP969" s="22">
        <v>4.1902429999999999E-4</v>
      </c>
      <c r="BQ969" s="22">
        <v>555</v>
      </c>
      <c r="BR969" s="22">
        <v>451</v>
      </c>
    </row>
    <row r="970" spans="61:70" x14ac:dyDescent="0.25">
      <c r="BI970" t="s">
        <v>1400</v>
      </c>
      <c r="BJ970" t="s">
        <v>1401</v>
      </c>
      <c r="BK970" t="s">
        <v>1402</v>
      </c>
      <c r="BL970" t="s">
        <v>2789</v>
      </c>
      <c r="BM970" s="22">
        <v>9.7894700000000001E-2</v>
      </c>
      <c r="BN970" t="s">
        <v>6465</v>
      </c>
      <c r="BO970" s="22" t="s">
        <v>6904</v>
      </c>
      <c r="BP970" s="22">
        <v>7.9540716400000003E-2</v>
      </c>
      <c r="BQ970" s="22">
        <v>1971</v>
      </c>
      <c r="BR970" s="22">
        <v>1601</v>
      </c>
    </row>
    <row r="971" spans="61:70" x14ac:dyDescent="0.25">
      <c r="BI971" t="s">
        <v>720</v>
      </c>
      <c r="BJ971" t="s">
        <v>721</v>
      </c>
      <c r="BK971" t="s">
        <v>722</v>
      </c>
      <c r="BL971" t="s">
        <v>2790</v>
      </c>
      <c r="BM971" s="22">
        <v>1.5823300000000001E-3</v>
      </c>
      <c r="BN971" t="s">
        <v>2356</v>
      </c>
      <c r="BO971" s="22" t="s">
        <v>7803</v>
      </c>
      <c r="BP971" s="22">
        <v>1.2856637000000001E-3</v>
      </c>
      <c r="BQ971" s="22">
        <v>2417</v>
      </c>
      <c r="BR971" s="22">
        <v>1964</v>
      </c>
    </row>
    <row r="972" spans="61:70" x14ac:dyDescent="0.25">
      <c r="BI972" t="s">
        <v>1496</v>
      </c>
      <c r="BJ972" t="s">
        <v>1497</v>
      </c>
      <c r="BK972" t="s">
        <v>1498</v>
      </c>
      <c r="BL972" t="s">
        <v>2794</v>
      </c>
      <c r="BM972" s="22">
        <v>2.42004E-2</v>
      </c>
      <c r="BN972" t="s">
        <v>7804</v>
      </c>
      <c r="BO972" s="22" t="s">
        <v>7805</v>
      </c>
      <c r="BP972" s="22">
        <v>1.9663139600000001E-2</v>
      </c>
      <c r="BQ972" s="22">
        <v>1766</v>
      </c>
      <c r="BR972" s="22">
        <v>1435</v>
      </c>
    </row>
    <row r="973" spans="61:70" x14ac:dyDescent="0.25">
      <c r="BI973" t="s">
        <v>4503</v>
      </c>
      <c r="BJ973" t="s">
        <v>4504</v>
      </c>
      <c r="BK973" t="s">
        <v>4505</v>
      </c>
      <c r="BL973" t="s">
        <v>2798</v>
      </c>
      <c r="BM973" s="22">
        <v>7.6189000000000007E-2</v>
      </c>
      <c r="BN973" t="s">
        <v>7806</v>
      </c>
      <c r="BO973" s="22" t="s">
        <v>6431</v>
      </c>
      <c r="BP973" s="22">
        <v>6.1904553000000001E-2</v>
      </c>
      <c r="BQ973" s="22">
        <v>876</v>
      </c>
      <c r="BR973" s="22">
        <v>712</v>
      </c>
    </row>
    <row r="974" spans="61:70" x14ac:dyDescent="0.25">
      <c r="BI974" t="s">
        <v>1330</v>
      </c>
      <c r="BJ974" t="s">
        <v>1331</v>
      </c>
      <c r="BK974" t="s">
        <v>1332</v>
      </c>
      <c r="BL974" t="s">
        <v>2802</v>
      </c>
      <c r="BM974" s="22">
        <v>5.72377</v>
      </c>
      <c r="BN974" t="s">
        <v>7807</v>
      </c>
      <c r="BO974" s="22" t="s">
        <v>7808</v>
      </c>
      <c r="BP974" s="22">
        <v>4.6506375340000004</v>
      </c>
      <c r="BQ974" s="22">
        <v>720</v>
      </c>
      <c r="BR974" s="22">
        <v>585</v>
      </c>
    </row>
    <row r="975" spans="61:70" x14ac:dyDescent="0.25">
      <c r="BI975" t="s">
        <v>2029</v>
      </c>
      <c r="BJ975" t="s">
        <v>2030</v>
      </c>
      <c r="BK975" t="s">
        <v>2031</v>
      </c>
      <c r="BL975" t="s">
        <v>2806</v>
      </c>
      <c r="BM975" s="22">
        <v>2.9781899999999999E-3</v>
      </c>
      <c r="BN975" t="s">
        <v>5979</v>
      </c>
      <c r="BO975" s="22" t="s">
        <v>7318</v>
      </c>
      <c r="BP975" s="22">
        <v>2.4198180999999998E-3</v>
      </c>
      <c r="BQ975" s="22">
        <v>3549</v>
      </c>
      <c r="BR975" s="22">
        <v>2884</v>
      </c>
    </row>
    <row r="976" spans="61:70" x14ac:dyDescent="0.25">
      <c r="BI976" t="s">
        <v>3617</v>
      </c>
      <c r="BJ976" t="s">
        <v>3618</v>
      </c>
      <c r="BK976" t="s">
        <v>3619</v>
      </c>
      <c r="BL976" t="s">
        <v>2810</v>
      </c>
      <c r="BM976" s="22">
        <v>0.114286</v>
      </c>
      <c r="BN976" t="s">
        <v>7809</v>
      </c>
      <c r="BO976" s="22" t="s">
        <v>7810</v>
      </c>
      <c r="BP976" s="22">
        <v>9.2858860700000004E-2</v>
      </c>
      <c r="BQ976" s="22">
        <v>3114</v>
      </c>
      <c r="BR976" s="22">
        <v>2530</v>
      </c>
    </row>
    <row r="977" spans="61:70" x14ac:dyDescent="0.25">
      <c r="BI977" t="s">
        <v>4056</v>
      </c>
      <c r="BJ977" t="s">
        <v>4057</v>
      </c>
      <c r="BK977" t="s">
        <v>4058</v>
      </c>
      <c r="BL977" t="s">
        <v>2811</v>
      </c>
      <c r="BM977" s="22">
        <v>7.7429100000000001E-2</v>
      </c>
      <c r="BN977" t="s">
        <v>7811</v>
      </c>
      <c r="BO977" s="22" t="s">
        <v>7726</v>
      </c>
      <c r="BP977" s="22">
        <v>6.2912150299999997E-2</v>
      </c>
      <c r="BQ977" s="22">
        <v>50817</v>
      </c>
      <c r="BR977" s="22">
        <v>41289</v>
      </c>
    </row>
    <row r="978" spans="61:70" x14ac:dyDescent="0.25">
      <c r="BI978" t="s">
        <v>1080</v>
      </c>
      <c r="BJ978" t="s">
        <v>1081</v>
      </c>
      <c r="BK978" t="s">
        <v>1082</v>
      </c>
      <c r="BL978" t="s">
        <v>2812</v>
      </c>
      <c r="BM978" s="22">
        <v>1.11468E-2</v>
      </c>
      <c r="BN978" t="s">
        <v>5828</v>
      </c>
      <c r="BO978" s="22" t="s">
        <v>7812</v>
      </c>
      <c r="BP978" s="22">
        <v>9.0569199E-3</v>
      </c>
      <c r="BQ978" s="22">
        <v>586</v>
      </c>
      <c r="BR978" s="22">
        <v>476</v>
      </c>
    </row>
    <row r="979" spans="61:70" x14ac:dyDescent="0.25">
      <c r="BI979" t="s">
        <v>1267</v>
      </c>
      <c r="BJ979" t="s">
        <v>1268</v>
      </c>
      <c r="BK979" t="s">
        <v>1269</v>
      </c>
      <c r="BL979" t="s">
        <v>2813</v>
      </c>
      <c r="BM979" s="22">
        <v>0.111746</v>
      </c>
      <c r="BN979" t="s">
        <v>7813</v>
      </c>
      <c r="BO979" s="22" t="s">
        <v>6469</v>
      </c>
      <c r="BP979" s="22">
        <v>9.0795077700000004E-2</v>
      </c>
      <c r="BQ979" s="22">
        <v>2884</v>
      </c>
      <c r="BR979" s="22">
        <v>2344</v>
      </c>
    </row>
    <row r="980" spans="61:70" x14ac:dyDescent="0.25">
      <c r="BI980" t="s">
        <v>1360</v>
      </c>
      <c r="BJ980" t="s">
        <v>1361</v>
      </c>
      <c r="BK980" t="s">
        <v>1362</v>
      </c>
      <c r="BL980" t="s">
        <v>2817</v>
      </c>
      <c r="BM980" s="22">
        <v>0.27049200000000001</v>
      </c>
      <c r="BN980" t="s">
        <v>7814</v>
      </c>
      <c r="BO980" s="22" t="s">
        <v>7815</v>
      </c>
      <c r="BP980" s="22">
        <v>0.21977826640000001</v>
      </c>
      <c r="BQ980" s="22">
        <v>1484620</v>
      </c>
      <c r="BR980" s="22">
        <v>1206273</v>
      </c>
    </row>
    <row r="981" spans="61:70" x14ac:dyDescent="0.25">
      <c r="BI981" t="s">
        <v>3885</v>
      </c>
      <c r="BJ981" t="s">
        <v>3886</v>
      </c>
      <c r="BK981" t="s">
        <v>3887</v>
      </c>
      <c r="BL981" t="s">
        <v>2821</v>
      </c>
      <c r="BM981" s="22">
        <v>0.47209400000000001</v>
      </c>
      <c r="BN981" t="s">
        <v>7816</v>
      </c>
      <c r="BO981" s="22" t="s">
        <v>7817</v>
      </c>
      <c r="BP981" s="22">
        <v>0.3835825122</v>
      </c>
      <c r="BQ981" s="22">
        <v>5273</v>
      </c>
      <c r="BR981" s="22">
        <v>4284</v>
      </c>
    </row>
    <row r="982" spans="61:70" x14ac:dyDescent="0.25">
      <c r="BI982" t="s">
        <v>1396</v>
      </c>
      <c r="BJ982" t="s">
        <v>1397</v>
      </c>
      <c r="BK982" t="s">
        <v>1398</v>
      </c>
      <c r="BL982" t="s">
        <v>2825</v>
      </c>
      <c r="BM982" s="22">
        <v>8.1909099999999992E-3</v>
      </c>
      <c r="BN982" t="s">
        <v>5932</v>
      </c>
      <c r="BO982" s="22" t="s">
        <v>7818</v>
      </c>
      <c r="BP982" s="22">
        <v>6.6552208999999998E-3</v>
      </c>
      <c r="BQ982" s="22">
        <v>1934</v>
      </c>
      <c r="BR982" s="22">
        <v>1571</v>
      </c>
    </row>
    <row r="983" spans="61:70" x14ac:dyDescent="0.25">
      <c r="BI983" t="s">
        <v>3298</v>
      </c>
      <c r="BJ983" t="s">
        <v>3299</v>
      </c>
      <c r="BK983" t="s">
        <v>3300</v>
      </c>
      <c r="BL983" t="s">
        <v>2828</v>
      </c>
      <c r="BM983" s="22">
        <v>4.6539200000000002E-4</v>
      </c>
      <c r="BN983" t="s">
        <v>1991</v>
      </c>
      <c r="BO983" s="22" t="s">
        <v>7819</v>
      </c>
      <c r="BP983" s="22">
        <v>3.781371E-4</v>
      </c>
      <c r="BQ983" s="22">
        <v>18567</v>
      </c>
      <c r="BR983" s="22">
        <v>15086</v>
      </c>
    </row>
    <row r="984" spans="61:70" x14ac:dyDescent="0.25">
      <c r="BI984" t="s">
        <v>4584</v>
      </c>
      <c r="BJ984" t="s">
        <v>4585</v>
      </c>
      <c r="BK984" t="s">
        <v>4586</v>
      </c>
      <c r="BL984" t="s">
        <v>2832</v>
      </c>
      <c r="BM984" s="22">
        <v>6.0507999999999999E-2</v>
      </c>
      <c r="BN984" t="s">
        <v>6385</v>
      </c>
      <c r="BO984" s="22" t="s">
        <v>7042</v>
      </c>
      <c r="BP984" s="22">
        <v>4.9163536600000002E-2</v>
      </c>
      <c r="BQ984" s="22">
        <v>1326</v>
      </c>
      <c r="BR984" s="22">
        <v>1078</v>
      </c>
    </row>
    <row r="985" spans="61:70" x14ac:dyDescent="0.25">
      <c r="BI985" t="s">
        <v>4020</v>
      </c>
      <c r="BJ985" t="s">
        <v>4021</v>
      </c>
      <c r="BK985" t="s">
        <v>4022</v>
      </c>
      <c r="BL985" t="s">
        <v>2836</v>
      </c>
      <c r="BM985" s="22">
        <v>0.15702199999999999</v>
      </c>
      <c r="BN985" t="s">
        <v>7820</v>
      </c>
      <c r="BO985" s="22" t="s">
        <v>7821</v>
      </c>
      <c r="BP985" s="22">
        <v>0.1275824163</v>
      </c>
      <c r="BQ985" s="22">
        <v>1533</v>
      </c>
      <c r="BR985" s="22">
        <v>1245</v>
      </c>
    </row>
    <row r="986" spans="61:70" x14ac:dyDescent="0.25">
      <c r="BI986" t="s">
        <v>4311</v>
      </c>
      <c r="BJ986" t="s">
        <v>4312</v>
      </c>
      <c r="BK986" t="s">
        <v>4313</v>
      </c>
      <c r="BL986" t="s">
        <v>2839</v>
      </c>
      <c r="BM986" s="22">
        <v>2.4798400000000002E-2</v>
      </c>
      <c r="BN986" t="s">
        <v>6590</v>
      </c>
      <c r="BO986" s="22" t="s">
        <v>7822</v>
      </c>
      <c r="BP986" s="22">
        <v>2.0149022400000001E-2</v>
      </c>
      <c r="BQ986" s="22">
        <v>2980</v>
      </c>
      <c r="BR986" s="22">
        <v>2421</v>
      </c>
    </row>
    <row r="987" spans="61:70" x14ac:dyDescent="0.25">
      <c r="BI987" t="s">
        <v>5362</v>
      </c>
      <c r="BJ987" t="s">
        <v>5363</v>
      </c>
      <c r="BK987" t="s">
        <v>5364</v>
      </c>
      <c r="BL987" t="s">
        <v>2843</v>
      </c>
      <c r="BM987" s="22">
        <v>0.21804499999999999</v>
      </c>
      <c r="BN987" t="s">
        <v>7781</v>
      </c>
      <c r="BO987" s="22" t="s">
        <v>7823</v>
      </c>
      <c r="BP987" s="22">
        <v>0.17716439710000001</v>
      </c>
      <c r="BQ987" s="22">
        <v>5981</v>
      </c>
      <c r="BR987" s="22">
        <v>4860</v>
      </c>
    </row>
    <row r="988" spans="61:70" x14ac:dyDescent="0.25">
      <c r="BI988" t="s">
        <v>4378</v>
      </c>
      <c r="BJ988" t="s">
        <v>4379</v>
      </c>
      <c r="BK988" t="s">
        <v>4380</v>
      </c>
      <c r="BL988" t="s">
        <v>2847</v>
      </c>
      <c r="BM988" s="22">
        <v>2.8067399999999999E-2</v>
      </c>
      <c r="BN988" t="s">
        <v>7824</v>
      </c>
      <c r="BO988" s="22" t="s">
        <v>7825</v>
      </c>
      <c r="BP988" s="22">
        <v>2.28051274E-2</v>
      </c>
      <c r="BQ988" s="22">
        <v>3372</v>
      </c>
      <c r="BR988" s="22">
        <v>2739</v>
      </c>
    </row>
    <row r="989" spans="61:70" x14ac:dyDescent="0.25">
      <c r="BI989" t="s">
        <v>4235</v>
      </c>
      <c r="BJ989" t="s">
        <v>4236</v>
      </c>
      <c r="BK989" t="s">
        <v>4237</v>
      </c>
      <c r="BL989" t="s">
        <v>2851</v>
      </c>
      <c r="BM989" s="22">
        <v>0.18548500000000001</v>
      </c>
      <c r="BN989" t="s">
        <v>7564</v>
      </c>
      <c r="BO989" s="22" t="s">
        <v>7826</v>
      </c>
      <c r="BP989" s="22">
        <v>0.15070897380000001</v>
      </c>
      <c r="BQ989" s="22">
        <v>10468</v>
      </c>
      <c r="BR989" s="22">
        <v>8505</v>
      </c>
    </row>
    <row r="990" spans="61:70" x14ac:dyDescent="0.25">
      <c r="BI990" t="s">
        <v>5517</v>
      </c>
      <c r="BJ990" t="s">
        <v>5518</v>
      </c>
      <c r="BK990" t="s">
        <v>5519</v>
      </c>
      <c r="BL990" t="s">
        <v>2855</v>
      </c>
      <c r="BM990" s="22">
        <v>0.71204999999999996</v>
      </c>
      <c r="BN990" t="s">
        <v>7827</v>
      </c>
      <c r="BO990" s="22" t="s">
        <v>7828</v>
      </c>
      <c r="BP990" s="22">
        <v>0.57854988159999998</v>
      </c>
      <c r="BQ990" s="22">
        <v>3642</v>
      </c>
      <c r="BR990" s="22">
        <v>2959</v>
      </c>
    </row>
    <row r="991" spans="61:70" x14ac:dyDescent="0.25">
      <c r="BI991" t="s">
        <v>1455</v>
      </c>
      <c r="BJ991" t="s">
        <v>1456</v>
      </c>
      <c r="BK991" t="s">
        <v>1457</v>
      </c>
      <c r="BL991" t="s">
        <v>2859</v>
      </c>
      <c r="BM991" s="22">
        <v>9.5694300000000003E-3</v>
      </c>
      <c r="BN991" t="s">
        <v>7829</v>
      </c>
      <c r="BO991" s="22" t="s">
        <v>7830</v>
      </c>
      <c r="BP991" s="22">
        <v>7.7752862999999998E-3</v>
      </c>
      <c r="BQ991" s="22">
        <v>5044</v>
      </c>
      <c r="BR991" s="22">
        <v>4099</v>
      </c>
    </row>
    <row r="992" spans="61:70" x14ac:dyDescent="0.25">
      <c r="BI992" t="s">
        <v>737</v>
      </c>
      <c r="BJ992" t="s">
        <v>738</v>
      </c>
      <c r="BK992" t="s">
        <v>739</v>
      </c>
      <c r="BL992" t="s">
        <v>2862</v>
      </c>
      <c r="BM992" s="22">
        <v>4.5511099999999999E-2</v>
      </c>
      <c r="BN992" t="s">
        <v>7831</v>
      </c>
      <c r="BO992" s="22" t="s">
        <v>7832</v>
      </c>
      <c r="BP992" s="22">
        <v>3.69783604E-2</v>
      </c>
      <c r="BQ992" s="22">
        <v>1607</v>
      </c>
      <c r="BR992" s="22">
        <v>1306</v>
      </c>
    </row>
    <row r="993" spans="61:70" x14ac:dyDescent="0.25">
      <c r="BI993" t="s">
        <v>1927</v>
      </c>
      <c r="BJ993" t="s">
        <v>1928</v>
      </c>
      <c r="BK993" t="s">
        <v>1929</v>
      </c>
      <c r="BL993" t="s">
        <v>1466</v>
      </c>
      <c r="BM993" s="22">
        <v>1.25458</v>
      </c>
      <c r="BN993" t="s">
        <v>7833</v>
      </c>
      <c r="BO993" s="22" t="s">
        <v>6582</v>
      </c>
      <c r="BP993" s="22">
        <v>1.0193625595</v>
      </c>
      <c r="BQ993" s="22">
        <v>662</v>
      </c>
      <c r="BR993" s="22">
        <v>538</v>
      </c>
    </row>
    <row r="994" spans="61:70" x14ac:dyDescent="0.25">
      <c r="BI994" t="s">
        <v>1205</v>
      </c>
      <c r="BJ994" t="s">
        <v>1206</v>
      </c>
      <c r="BK994" t="s">
        <v>1207</v>
      </c>
      <c r="BL994" t="s">
        <v>2866</v>
      </c>
      <c r="BM994" s="22">
        <v>2.4216200000000002E-3</v>
      </c>
      <c r="BN994" t="s">
        <v>4915</v>
      </c>
      <c r="BO994" s="22" t="s">
        <v>6098</v>
      </c>
      <c r="BP994" s="22">
        <v>1.9675977E-3</v>
      </c>
      <c r="BQ994" s="22">
        <v>14758</v>
      </c>
      <c r="BR994" s="22">
        <v>11991</v>
      </c>
    </row>
    <row r="995" spans="61:70" x14ac:dyDescent="0.25">
      <c r="BI995" t="s">
        <v>1815</v>
      </c>
      <c r="BJ995" t="s">
        <v>1816</v>
      </c>
      <c r="BK995" t="s">
        <v>1817</v>
      </c>
      <c r="BL995" t="s">
        <v>2870</v>
      </c>
      <c r="BM995" s="22">
        <v>9.4956599999999995E-3</v>
      </c>
      <c r="BN995" t="s">
        <v>7834</v>
      </c>
      <c r="BO995" s="22" t="s">
        <v>7835</v>
      </c>
      <c r="BP995" s="22">
        <v>7.7153472000000001E-3</v>
      </c>
      <c r="BQ995" s="22">
        <v>5434</v>
      </c>
      <c r="BR995" s="22">
        <v>4415</v>
      </c>
    </row>
    <row r="996" spans="61:70" x14ac:dyDescent="0.25">
      <c r="BI996" t="s">
        <v>2201</v>
      </c>
      <c r="BJ996" t="s">
        <v>2202</v>
      </c>
      <c r="BK996" t="s">
        <v>2203</v>
      </c>
      <c r="BL996" t="s">
        <v>2874</v>
      </c>
      <c r="BM996" s="22">
        <v>1.86157E-4</v>
      </c>
      <c r="BN996" t="s">
        <v>489</v>
      </c>
      <c r="BO996" s="22" t="s">
        <v>7314</v>
      </c>
      <c r="BP996" s="22">
        <v>1.5125499999999999E-4</v>
      </c>
      <c r="BQ996" s="22">
        <v>3260</v>
      </c>
      <c r="BR996" s="22">
        <v>2648</v>
      </c>
    </row>
    <row r="997" spans="61:70" x14ac:dyDescent="0.25">
      <c r="BI997" t="s">
        <v>1516</v>
      </c>
      <c r="BJ997" t="s">
        <v>1517</v>
      </c>
      <c r="BK997" t="s">
        <v>1518</v>
      </c>
      <c r="BL997" t="s">
        <v>2875</v>
      </c>
      <c r="BM997" s="22">
        <v>20.454499999999999</v>
      </c>
      <c r="BN997" t="s">
        <v>7836</v>
      </c>
      <c r="BO997" s="22" t="s">
        <v>6380</v>
      </c>
      <c r="BP997" s="22">
        <v>16.619547158500001</v>
      </c>
      <c r="BQ997" s="22">
        <v>7080</v>
      </c>
      <c r="BR997" s="22">
        <v>5753</v>
      </c>
    </row>
    <row r="998" spans="61:70" x14ac:dyDescent="0.25">
      <c r="BI998" t="s">
        <v>1475</v>
      </c>
      <c r="BJ998" t="s">
        <v>1476</v>
      </c>
      <c r="BK998" t="s">
        <v>1477</v>
      </c>
      <c r="BL998" t="s">
        <v>2879</v>
      </c>
      <c r="BM998" s="22">
        <v>10640.2</v>
      </c>
      <c r="BN998" t="s">
        <v>7837</v>
      </c>
      <c r="BO998" s="22" t="s">
        <v>7838</v>
      </c>
      <c r="BP998" s="22">
        <v>8645.3008226000002</v>
      </c>
      <c r="BQ998" s="22">
        <v>2025</v>
      </c>
      <c r="BR998" s="22">
        <v>1645</v>
      </c>
    </row>
    <row r="999" spans="61:70" x14ac:dyDescent="0.25">
      <c r="BI999" t="s">
        <v>5813</v>
      </c>
      <c r="BJ999" t="s">
        <v>5814</v>
      </c>
      <c r="BK999" t="s">
        <v>5815</v>
      </c>
      <c r="BL999" t="s">
        <v>2880</v>
      </c>
      <c r="BM999" s="22">
        <v>8.8297100000000003E-2</v>
      </c>
      <c r="BN999" t="s">
        <v>7839</v>
      </c>
      <c r="BO999" s="22" t="s">
        <v>6095</v>
      </c>
      <c r="BP999" s="22">
        <v>7.1742541600000001E-2</v>
      </c>
      <c r="BQ999" s="22">
        <v>3470</v>
      </c>
      <c r="BR999" s="22">
        <v>2819</v>
      </c>
    </row>
    <row r="1000" spans="61:70" x14ac:dyDescent="0.25">
      <c r="BI1000" t="s">
        <v>4748</v>
      </c>
      <c r="BJ1000" t="s">
        <v>4749</v>
      </c>
      <c r="BK1000" t="s">
        <v>4750</v>
      </c>
      <c r="BL1000" t="s">
        <v>2883</v>
      </c>
      <c r="BM1000" s="22">
        <v>2.8639399999999999E-2</v>
      </c>
      <c r="BN1000" t="s">
        <v>7840</v>
      </c>
      <c r="BO1000" s="22" t="s">
        <v>7841</v>
      </c>
      <c r="BP1000" s="22">
        <v>2.3269884800000001E-2</v>
      </c>
      <c r="BQ1000" s="22">
        <v>1994</v>
      </c>
      <c r="BR1000" s="22">
        <v>1621</v>
      </c>
    </row>
    <row r="1001" spans="61:70" x14ac:dyDescent="0.25">
      <c r="BI1001" t="s">
        <v>1430</v>
      </c>
      <c r="BJ1001" t="s">
        <v>1431</v>
      </c>
      <c r="BK1001" t="s">
        <v>1432</v>
      </c>
      <c r="BL1001" t="s">
        <v>2887</v>
      </c>
      <c r="BM1001" s="22">
        <v>2.8537199999999999E-2</v>
      </c>
      <c r="BN1001" t="s">
        <v>6551</v>
      </c>
      <c r="BO1001" s="22" t="s">
        <v>6526</v>
      </c>
      <c r="BP1001" s="22">
        <v>2.3186846000000001E-2</v>
      </c>
      <c r="BQ1001" s="22">
        <v>2125</v>
      </c>
      <c r="BR1001" s="22">
        <v>1726</v>
      </c>
    </row>
    <row r="1002" spans="61:70" x14ac:dyDescent="0.25">
      <c r="BI1002" t="s">
        <v>4538</v>
      </c>
      <c r="BJ1002" t="s">
        <v>4539</v>
      </c>
      <c r="BK1002" t="s">
        <v>4538</v>
      </c>
      <c r="BL1002" t="s">
        <v>2891</v>
      </c>
      <c r="BM1002" s="22">
        <v>2.7235999999999997E-4</v>
      </c>
      <c r="BN1002" t="s">
        <v>910</v>
      </c>
      <c r="BO1002" s="22" t="s">
        <v>7842</v>
      </c>
      <c r="BP1002" s="22">
        <v>2.21296E-4</v>
      </c>
      <c r="BQ1002" s="22">
        <v>183121</v>
      </c>
      <c r="BR1002" s="22">
        <v>148788</v>
      </c>
    </row>
    <row r="1003" spans="61:70" x14ac:dyDescent="0.25">
      <c r="BI1003" t="s">
        <v>947</v>
      </c>
      <c r="BJ1003" t="s">
        <v>948</v>
      </c>
      <c r="BK1003" t="s">
        <v>949</v>
      </c>
      <c r="BL1003" t="s">
        <v>2895</v>
      </c>
      <c r="BM1003" s="22">
        <v>6.72233E-2</v>
      </c>
      <c r="BN1003" t="s">
        <v>6474</v>
      </c>
      <c r="BO1003" s="22" t="s">
        <v>7565</v>
      </c>
      <c r="BP1003" s="22">
        <v>5.4619805200000003E-2</v>
      </c>
      <c r="BQ1003" s="22">
        <v>944</v>
      </c>
      <c r="BR1003" s="22">
        <v>767</v>
      </c>
    </row>
    <row r="1004" spans="61:70" x14ac:dyDescent="0.25">
      <c r="BI1004" t="s">
        <v>5500</v>
      </c>
      <c r="BJ1004" t="s">
        <v>5501</v>
      </c>
      <c r="BK1004" t="s">
        <v>5502</v>
      </c>
      <c r="BL1004" t="s">
        <v>2896</v>
      </c>
      <c r="BM1004" s="22">
        <v>3.35666E-3</v>
      </c>
      <c r="BN1004" t="s">
        <v>5755</v>
      </c>
      <c r="BO1004" s="22" t="s">
        <v>7843</v>
      </c>
      <c r="BP1004" s="22">
        <v>2.7273299E-3</v>
      </c>
      <c r="BQ1004" s="22">
        <v>5583</v>
      </c>
      <c r="BR1004" s="22">
        <v>4536</v>
      </c>
    </row>
    <row r="1005" spans="61:70" x14ac:dyDescent="0.25">
      <c r="BI1005" t="s">
        <v>4984</v>
      </c>
      <c r="BJ1005" t="s">
        <v>4985</v>
      </c>
      <c r="BK1005" t="s">
        <v>4986</v>
      </c>
      <c r="BL1005" t="s">
        <v>2900</v>
      </c>
      <c r="BM1005" s="22">
        <v>0.18345800000000001</v>
      </c>
      <c r="BN1005" t="s">
        <v>7844</v>
      </c>
      <c r="BO1005" s="22" t="s">
        <v>6401</v>
      </c>
      <c r="BP1005" s="22">
        <v>0.14906200999999999</v>
      </c>
      <c r="BQ1005" s="22">
        <v>2876</v>
      </c>
      <c r="BR1005" s="22">
        <v>2337</v>
      </c>
    </row>
    <row r="1006" spans="61:70" x14ac:dyDescent="0.25">
      <c r="BI1006" t="s">
        <v>2354</v>
      </c>
      <c r="BJ1006" t="s">
        <v>7845</v>
      </c>
      <c r="BK1006" t="s">
        <v>5234</v>
      </c>
      <c r="BL1006" t="s">
        <v>2904</v>
      </c>
      <c r="BM1006" s="22">
        <v>5.3985500000000002E-3</v>
      </c>
      <c r="BN1006" t="s">
        <v>6199</v>
      </c>
      <c r="BO1006" s="22" t="s">
        <v>7846</v>
      </c>
      <c r="BP1006" s="22">
        <v>4.3863920999999998E-3</v>
      </c>
      <c r="BQ1006" s="22">
        <v>2369</v>
      </c>
      <c r="BR1006" s="22">
        <v>1925</v>
      </c>
    </row>
    <row r="1007" spans="61:70" x14ac:dyDescent="0.25">
      <c r="BI1007" t="s">
        <v>1384</v>
      </c>
      <c r="BJ1007" t="s">
        <v>1385</v>
      </c>
      <c r="BK1007" t="s">
        <v>1386</v>
      </c>
      <c r="BL1007" t="s">
        <v>2908</v>
      </c>
      <c r="BM1007" s="22">
        <v>2.6449E-2</v>
      </c>
      <c r="BN1007" t="s">
        <v>7847</v>
      </c>
      <c r="BO1007" s="22" t="s">
        <v>7848</v>
      </c>
      <c r="BP1007" s="22">
        <v>2.14901563E-2</v>
      </c>
      <c r="BQ1007" s="22">
        <v>3262</v>
      </c>
      <c r="BR1007" s="22">
        <v>2651</v>
      </c>
    </row>
    <row r="1008" spans="61:70" x14ac:dyDescent="0.25">
      <c r="BI1008" t="s">
        <v>4575</v>
      </c>
      <c r="BJ1008" t="s">
        <v>4576</v>
      </c>
      <c r="BK1008" t="s">
        <v>4577</v>
      </c>
      <c r="BL1008" t="s">
        <v>2912</v>
      </c>
      <c r="BM1008" s="22">
        <v>0.40889199999999998</v>
      </c>
      <c r="BN1008" t="s">
        <v>7849</v>
      </c>
      <c r="BO1008" s="22" t="s">
        <v>7850</v>
      </c>
      <c r="BP1008" s="22">
        <v>0.33223006560000001</v>
      </c>
      <c r="BQ1008" s="22">
        <v>8394</v>
      </c>
      <c r="BR1008" s="22">
        <v>6820</v>
      </c>
    </row>
    <row r="1009" spans="61:70" x14ac:dyDescent="0.25">
      <c r="BI1009" t="s">
        <v>2271</v>
      </c>
      <c r="BJ1009" t="s">
        <v>2272</v>
      </c>
      <c r="BK1009" t="s">
        <v>2273</v>
      </c>
      <c r="BL1009" t="s">
        <v>2915</v>
      </c>
      <c r="BM1009" s="22">
        <v>9.8180699999999991E-4</v>
      </c>
      <c r="BN1009" t="s">
        <v>732</v>
      </c>
      <c r="BO1009" s="22" t="s">
        <v>7851</v>
      </c>
      <c r="BP1009" s="22">
        <v>7.9773099999999998E-4</v>
      </c>
      <c r="BQ1009" s="22">
        <v>1268</v>
      </c>
      <c r="BR1009" s="22">
        <v>1030</v>
      </c>
    </row>
    <row r="1010" spans="61:70" x14ac:dyDescent="0.25">
      <c r="BI1010" t="s">
        <v>4500</v>
      </c>
      <c r="BJ1010" t="s">
        <v>4501</v>
      </c>
      <c r="BK1010" t="s">
        <v>4502</v>
      </c>
      <c r="BL1010" t="s">
        <v>2918</v>
      </c>
      <c r="BM1010" s="22">
        <v>4.3752899999999997E-2</v>
      </c>
      <c r="BN1010" t="s">
        <v>7852</v>
      </c>
      <c r="BO1010" s="22" t="s">
        <v>6445</v>
      </c>
      <c r="BP1010" s="22">
        <v>3.5549799999999999E-2</v>
      </c>
      <c r="BQ1010" s="22">
        <v>1755</v>
      </c>
      <c r="BR1010" s="22">
        <v>1426</v>
      </c>
    </row>
    <row r="1011" spans="61:70" x14ac:dyDescent="0.25">
      <c r="BI1011" t="s">
        <v>3636</v>
      </c>
      <c r="BJ1011" t="s">
        <v>3637</v>
      </c>
      <c r="BK1011" t="s">
        <v>3638</v>
      </c>
      <c r="BL1011" t="s">
        <v>2919</v>
      </c>
      <c r="BM1011" s="22">
        <v>6.7389299999999999E-2</v>
      </c>
      <c r="BN1011" t="s">
        <v>7853</v>
      </c>
      <c r="BO1011" s="22" t="s">
        <v>6953</v>
      </c>
      <c r="BP1011" s="22">
        <v>5.4754682300000003E-2</v>
      </c>
      <c r="BQ1011" s="22">
        <v>3111</v>
      </c>
      <c r="BR1011" s="22">
        <v>2528</v>
      </c>
    </row>
    <row r="1012" spans="61:70" x14ac:dyDescent="0.25">
      <c r="BI1012" t="s">
        <v>1500</v>
      </c>
      <c r="BJ1012" t="s">
        <v>1501</v>
      </c>
      <c r="BK1012" t="s">
        <v>1502</v>
      </c>
      <c r="BL1012" t="s">
        <v>2920</v>
      </c>
      <c r="BM1012" s="22">
        <v>4.8680499999999996E-3</v>
      </c>
      <c r="BN1012" t="s">
        <v>7854</v>
      </c>
      <c r="BO1012" s="22" t="s">
        <v>7855</v>
      </c>
      <c r="BP1012" s="22">
        <v>3.9553538999999999E-3</v>
      </c>
      <c r="BQ1012" s="22">
        <v>908</v>
      </c>
      <c r="BR1012" s="22">
        <v>738</v>
      </c>
    </row>
    <row r="1013" spans="61:70" x14ac:dyDescent="0.25">
      <c r="BI1013" t="s">
        <v>425</v>
      </c>
      <c r="BJ1013" t="s">
        <v>426</v>
      </c>
      <c r="BK1013" t="s">
        <v>427</v>
      </c>
      <c r="BL1013" t="s">
        <v>2921</v>
      </c>
      <c r="BM1013" s="22">
        <v>7.44628E-4</v>
      </c>
      <c r="BN1013" t="s">
        <v>1827</v>
      </c>
      <c r="BO1013" s="22" t="s">
        <v>6428</v>
      </c>
      <c r="BP1013" s="22">
        <v>6.0501990000000002E-4</v>
      </c>
      <c r="BQ1013" s="22">
        <v>1061</v>
      </c>
      <c r="BR1013" s="22">
        <v>862</v>
      </c>
    </row>
    <row r="1014" spans="61:70" x14ac:dyDescent="0.25">
      <c r="BI1014" t="s">
        <v>3536</v>
      </c>
      <c r="BJ1014" t="s">
        <v>3537</v>
      </c>
      <c r="BK1014" t="s">
        <v>3538</v>
      </c>
      <c r="BL1014" t="s">
        <v>2923</v>
      </c>
      <c r="BM1014" s="22">
        <v>6.0500999999999999E-2</v>
      </c>
      <c r="BN1014" t="s">
        <v>6385</v>
      </c>
      <c r="BO1014" s="22" t="s">
        <v>6497</v>
      </c>
      <c r="BP1014" s="22">
        <v>4.9157849000000003E-2</v>
      </c>
      <c r="BQ1014" s="22">
        <v>2283</v>
      </c>
      <c r="BR1014" s="22">
        <v>1855</v>
      </c>
    </row>
    <row r="1015" spans="61:70" x14ac:dyDescent="0.25">
      <c r="BI1015" t="s">
        <v>2179</v>
      </c>
      <c r="BJ1015" t="s">
        <v>2180</v>
      </c>
      <c r="BK1015" t="s">
        <v>2181</v>
      </c>
      <c r="BL1015" t="s">
        <v>2924</v>
      </c>
      <c r="BM1015" s="22">
        <v>4.9331599999999998E-3</v>
      </c>
      <c r="BN1015" t="s">
        <v>5773</v>
      </c>
      <c r="BO1015" s="22" t="s">
        <v>7856</v>
      </c>
      <c r="BP1015" s="22">
        <v>4.0082566000000002E-3</v>
      </c>
      <c r="BQ1015" s="22">
        <v>2374</v>
      </c>
      <c r="BR1015" s="22">
        <v>1929</v>
      </c>
    </row>
    <row r="1016" spans="61:70" x14ac:dyDescent="0.25">
      <c r="BI1016" t="s">
        <v>1594</v>
      </c>
      <c r="BJ1016" t="s">
        <v>1595</v>
      </c>
      <c r="BK1016" t="s">
        <v>1596</v>
      </c>
      <c r="BL1016" t="s">
        <v>2928</v>
      </c>
      <c r="BM1016" s="22">
        <v>3.8745599999999998E-2</v>
      </c>
      <c r="BN1016" t="s">
        <v>6050</v>
      </c>
      <c r="BO1016" s="22" t="s">
        <v>7857</v>
      </c>
      <c r="BP1016" s="22">
        <v>3.1481303699999998E-2</v>
      </c>
      <c r="BQ1016" s="22">
        <v>1069</v>
      </c>
      <c r="BR1016" s="22">
        <v>869</v>
      </c>
    </row>
    <row r="1017" spans="61:70" x14ac:dyDescent="0.25">
      <c r="BI1017" t="s">
        <v>3527</v>
      </c>
      <c r="BJ1017" t="s">
        <v>3528</v>
      </c>
      <c r="BK1017" t="s">
        <v>3529</v>
      </c>
      <c r="BL1017" t="s">
        <v>2931</v>
      </c>
      <c r="BM1017" s="22">
        <v>1.9740500000000001E-2</v>
      </c>
      <c r="BN1017" t="s">
        <v>6067</v>
      </c>
      <c r="BO1017" s="22" t="s">
        <v>7141</v>
      </c>
      <c r="BP1017" s="22">
        <v>1.6039412900000001E-2</v>
      </c>
      <c r="BQ1017" s="22">
        <v>1413</v>
      </c>
      <c r="BR1017" s="22">
        <v>1148</v>
      </c>
    </row>
    <row r="1018" spans="61:70" x14ac:dyDescent="0.25">
      <c r="BI1018" t="s">
        <v>1466</v>
      </c>
      <c r="BJ1018" t="s">
        <v>1467</v>
      </c>
      <c r="BK1018" t="s">
        <v>1468</v>
      </c>
      <c r="BL1018" t="s">
        <v>2935</v>
      </c>
      <c r="BM1018" s="22">
        <v>8.8378400000000001E-5</v>
      </c>
      <c r="BN1018" t="s">
        <v>6187</v>
      </c>
      <c r="BO1018" s="22" t="s">
        <v>6092</v>
      </c>
      <c r="BP1018" s="22">
        <v>7.1808600000000002E-5</v>
      </c>
      <c r="BQ1018" s="22">
        <v>922</v>
      </c>
      <c r="BR1018" s="22">
        <v>749</v>
      </c>
    </row>
    <row r="1019" spans="61:70" x14ac:dyDescent="0.25">
      <c r="BI1019" t="s">
        <v>4080</v>
      </c>
      <c r="BJ1019" t="s">
        <v>4081</v>
      </c>
      <c r="BK1019" t="s">
        <v>4082</v>
      </c>
      <c r="BL1019" t="s">
        <v>2936</v>
      </c>
      <c r="BM1019" s="22">
        <v>1.2103999999999999E-3</v>
      </c>
      <c r="BN1019" t="s">
        <v>1857</v>
      </c>
      <c r="BO1019" s="22" t="s">
        <v>7858</v>
      </c>
      <c r="BP1019" s="22">
        <v>9.8346570000000001E-4</v>
      </c>
      <c r="BQ1019" s="22">
        <v>1571</v>
      </c>
      <c r="BR1019" s="22">
        <v>1277</v>
      </c>
    </row>
    <row r="1020" spans="61:70" x14ac:dyDescent="0.25">
      <c r="BI1020" t="s">
        <v>1368</v>
      </c>
      <c r="BJ1020" t="s">
        <v>1369</v>
      </c>
      <c r="BK1020" t="s">
        <v>1370</v>
      </c>
      <c r="BL1020" t="s">
        <v>2940</v>
      </c>
      <c r="BM1020" s="22">
        <v>0.20369100000000001</v>
      </c>
      <c r="BN1020" t="s">
        <v>7859</v>
      </c>
      <c r="BO1020" s="22" t="s">
        <v>7860</v>
      </c>
      <c r="BP1020" s="22">
        <v>0.16550158549999999</v>
      </c>
      <c r="BQ1020" s="22">
        <v>2785</v>
      </c>
      <c r="BR1020" s="22">
        <v>2262</v>
      </c>
    </row>
    <row r="1021" spans="61:70" x14ac:dyDescent="0.25">
      <c r="BI1021" t="s">
        <v>1524</v>
      </c>
      <c r="BJ1021" t="s">
        <v>1525</v>
      </c>
      <c r="BK1021" t="s">
        <v>1526</v>
      </c>
      <c r="BL1021" t="s">
        <v>2941</v>
      </c>
      <c r="BM1021" s="22">
        <v>6.7733400000000001E-3</v>
      </c>
      <c r="BN1021" t="s">
        <v>5976</v>
      </c>
      <c r="BO1021" s="22" t="s">
        <v>7861</v>
      </c>
      <c r="BP1021" s="22">
        <v>5.5034267999999999E-3</v>
      </c>
      <c r="BQ1021" s="22">
        <v>1672</v>
      </c>
      <c r="BR1021" s="22">
        <v>1358</v>
      </c>
    </row>
    <row r="1022" spans="61:70" x14ac:dyDescent="0.25">
      <c r="BI1022" t="s">
        <v>1140</v>
      </c>
      <c r="BJ1022" t="s">
        <v>1141</v>
      </c>
      <c r="BK1022" t="s">
        <v>1142</v>
      </c>
      <c r="BL1022" t="s">
        <v>2945</v>
      </c>
      <c r="BM1022" s="22">
        <v>5.7198100000000002E-2</v>
      </c>
      <c r="BN1022" t="s">
        <v>7862</v>
      </c>
      <c r="BO1022" s="22" t="s">
        <v>7863</v>
      </c>
      <c r="BP1022" s="22">
        <v>4.6474199799999998E-2</v>
      </c>
      <c r="BQ1022" s="22">
        <v>1404</v>
      </c>
      <c r="BR1022" s="22">
        <v>1141</v>
      </c>
    </row>
    <row r="1023" spans="61:70" x14ac:dyDescent="0.25">
      <c r="BI1023" t="s">
        <v>4002</v>
      </c>
      <c r="BJ1023" t="s">
        <v>4003</v>
      </c>
      <c r="BK1023" t="s">
        <v>4004</v>
      </c>
      <c r="BL1023" t="s">
        <v>2949</v>
      </c>
      <c r="BM1023" s="22">
        <v>0.217727</v>
      </c>
      <c r="BN1023" t="s">
        <v>7864</v>
      </c>
      <c r="BO1023" s="22" t="s">
        <v>7865</v>
      </c>
      <c r="BP1023" s="22">
        <v>0.176906018</v>
      </c>
      <c r="BQ1023" s="22">
        <v>25478</v>
      </c>
      <c r="BR1023" s="22">
        <v>20701</v>
      </c>
    </row>
    <row r="1024" spans="61:70" x14ac:dyDescent="0.25">
      <c r="BI1024" t="s">
        <v>1956</v>
      </c>
      <c r="BJ1024" t="s">
        <v>1957</v>
      </c>
      <c r="BK1024" t="s">
        <v>1958</v>
      </c>
      <c r="BL1024" t="s">
        <v>2950</v>
      </c>
      <c r="BM1024" s="22">
        <v>4.5847199999999996E-3</v>
      </c>
      <c r="BN1024" t="s">
        <v>5934</v>
      </c>
      <c r="BO1024" s="22" t="s">
        <v>7866</v>
      </c>
      <c r="BP1024" s="22">
        <v>3.7251445999999999E-3</v>
      </c>
      <c r="BQ1024" s="22">
        <v>515</v>
      </c>
      <c r="BR1024" s="22">
        <v>419</v>
      </c>
    </row>
    <row r="1025" spans="61:70" x14ac:dyDescent="0.25">
      <c r="BI1025" t="s">
        <v>1306</v>
      </c>
      <c r="BJ1025" t="s">
        <v>1307</v>
      </c>
      <c r="BK1025" t="s">
        <v>1308</v>
      </c>
      <c r="BL1025" t="s">
        <v>2954</v>
      </c>
      <c r="BM1025" s="22">
        <v>4.9332400000000002E-3</v>
      </c>
      <c r="BN1025" t="s">
        <v>5773</v>
      </c>
      <c r="BO1025" s="22" t="s">
        <v>7867</v>
      </c>
      <c r="BP1025" s="22">
        <v>4.0083215999999998E-3</v>
      </c>
      <c r="BQ1025" s="22">
        <v>4683</v>
      </c>
      <c r="BR1025" s="22">
        <v>3805</v>
      </c>
    </row>
    <row r="1026" spans="61:70" x14ac:dyDescent="0.25">
      <c r="BI1026" t="s">
        <v>4050</v>
      </c>
      <c r="BJ1026" t="s">
        <v>4051</v>
      </c>
      <c r="BK1026" t="s">
        <v>4052</v>
      </c>
      <c r="BL1026" t="s">
        <v>2958</v>
      </c>
      <c r="BM1026" s="22">
        <v>6.3047599999999995E-2</v>
      </c>
      <c r="BN1026" t="s">
        <v>5754</v>
      </c>
      <c r="BO1026" s="22" t="s">
        <v>6979</v>
      </c>
      <c r="BP1026" s="22">
        <v>5.1226994599999999E-2</v>
      </c>
      <c r="BQ1026" s="22">
        <v>4065</v>
      </c>
      <c r="BR1026" s="22">
        <v>3303</v>
      </c>
    </row>
    <row r="1027" spans="61:70" x14ac:dyDescent="0.25">
      <c r="BI1027" t="s">
        <v>1549</v>
      </c>
      <c r="BJ1027" t="s">
        <v>1550</v>
      </c>
      <c r="BK1027" t="s">
        <v>1551</v>
      </c>
      <c r="BL1027" t="s">
        <v>2959</v>
      </c>
      <c r="BM1027" s="22">
        <v>1641.51</v>
      </c>
      <c r="BN1027" t="s">
        <v>7868</v>
      </c>
      <c r="BO1027" s="22" t="s">
        <v>7869</v>
      </c>
      <c r="BP1027" s="22">
        <v>1333.7482146299999</v>
      </c>
      <c r="BQ1027" s="22">
        <v>1273</v>
      </c>
      <c r="BR1027" s="22">
        <v>1034</v>
      </c>
    </row>
    <row r="1028" spans="61:70" x14ac:dyDescent="0.25">
      <c r="BI1028" t="s">
        <v>3005</v>
      </c>
      <c r="BJ1028" t="s">
        <v>3006</v>
      </c>
      <c r="BK1028" t="s">
        <v>3007</v>
      </c>
      <c r="BL1028" t="s">
        <v>2963</v>
      </c>
      <c r="BM1028" s="22">
        <v>9.8502399999999997E-3</v>
      </c>
      <c r="BN1028" t="s">
        <v>5991</v>
      </c>
      <c r="BO1028" s="22" t="s">
        <v>7870</v>
      </c>
      <c r="BP1028" s="22">
        <v>8.0034480999999994E-3</v>
      </c>
      <c r="BQ1028" s="22">
        <v>1436</v>
      </c>
      <c r="BR1028" s="22">
        <v>1167</v>
      </c>
    </row>
    <row r="1029" spans="61:70" x14ac:dyDescent="0.25">
      <c r="BI1029" t="s">
        <v>1575</v>
      </c>
      <c r="BJ1029" t="s">
        <v>1576</v>
      </c>
      <c r="BK1029" t="s">
        <v>1577</v>
      </c>
      <c r="BL1029" t="s">
        <v>2967</v>
      </c>
      <c r="BM1029" s="22">
        <v>2.60283E-3</v>
      </c>
      <c r="BN1029" t="s">
        <v>5680</v>
      </c>
      <c r="BO1029" s="22" t="s">
        <v>7871</v>
      </c>
      <c r="BP1029" s="22">
        <v>2.1148332000000001E-3</v>
      </c>
      <c r="BQ1029" s="22">
        <v>759</v>
      </c>
      <c r="BR1029" s="22">
        <v>617</v>
      </c>
    </row>
    <row r="1030" spans="61:70" x14ac:dyDescent="0.25">
      <c r="BI1030" t="s">
        <v>5194</v>
      </c>
      <c r="BJ1030" t="s">
        <v>5195</v>
      </c>
      <c r="BK1030" t="s">
        <v>5196</v>
      </c>
      <c r="BL1030" t="s">
        <v>2971</v>
      </c>
      <c r="BM1030" s="22">
        <v>6.2249400000000003E-2</v>
      </c>
      <c r="BN1030" t="s">
        <v>7730</v>
      </c>
      <c r="BO1030" s="22" t="s">
        <v>7872</v>
      </c>
      <c r="BP1030" s="22">
        <v>5.0578446700000002E-2</v>
      </c>
      <c r="BQ1030" s="22">
        <v>22352</v>
      </c>
      <c r="BR1030" s="22">
        <v>18161</v>
      </c>
    </row>
    <row r="1031" spans="61:70" x14ac:dyDescent="0.25">
      <c r="BI1031" t="s">
        <v>5365</v>
      </c>
      <c r="BJ1031" t="s">
        <v>1680</v>
      </c>
      <c r="BK1031" t="s">
        <v>1681</v>
      </c>
      <c r="BL1031" t="s">
        <v>2972</v>
      </c>
      <c r="BM1031" s="22">
        <v>4.1037299999999999E-2</v>
      </c>
      <c r="BN1031" t="s">
        <v>6416</v>
      </c>
      <c r="BO1031" s="22" t="s">
        <v>7873</v>
      </c>
      <c r="BP1031" s="22">
        <v>3.3343339700000002E-2</v>
      </c>
      <c r="BQ1031" s="22">
        <v>645</v>
      </c>
      <c r="BR1031" s="22">
        <v>524</v>
      </c>
    </row>
    <row r="1032" spans="61:70" x14ac:dyDescent="0.25">
      <c r="BI1032" t="s">
        <v>2061</v>
      </c>
      <c r="BJ1032" t="s">
        <v>2062</v>
      </c>
      <c r="BK1032" t="s">
        <v>2063</v>
      </c>
      <c r="BL1032" t="s">
        <v>2975</v>
      </c>
      <c r="BM1032" s="22">
        <v>1.9546500000000001E-3</v>
      </c>
      <c r="BN1032" t="s">
        <v>1763</v>
      </c>
      <c r="BO1032" s="22" t="s">
        <v>7874</v>
      </c>
      <c r="BP1032" s="22">
        <v>1.5881784999999999E-3</v>
      </c>
      <c r="BQ1032" s="22">
        <v>695</v>
      </c>
      <c r="BR1032" s="22">
        <v>565</v>
      </c>
    </row>
    <row r="1033" spans="61:70" x14ac:dyDescent="0.25">
      <c r="BI1033" t="s">
        <v>2192</v>
      </c>
      <c r="BJ1033" t="s">
        <v>2193</v>
      </c>
      <c r="BK1033" t="s">
        <v>2194</v>
      </c>
      <c r="BL1033" t="s">
        <v>2979</v>
      </c>
      <c r="BM1033" s="22">
        <v>5.1006999999999997E-2</v>
      </c>
      <c r="BN1033" t="s">
        <v>7875</v>
      </c>
      <c r="BO1033" s="22" t="s">
        <v>7876</v>
      </c>
      <c r="BP1033" s="22">
        <v>4.1443850599999998E-2</v>
      </c>
      <c r="BQ1033" s="22">
        <v>1202</v>
      </c>
      <c r="BR1033" s="22">
        <v>976</v>
      </c>
    </row>
    <row r="1034" spans="61:70" x14ac:dyDescent="0.25">
      <c r="BI1034" t="s">
        <v>2049</v>
      </c>
      <c r="BJ1034" t="s">
        <v>2050</v>
      </c>
      <c r="BK1034" t="s">
        <v>2051</v>
      </c>
      <c r="BL1034" t="s">
        <v>2983</v>
      </c>
      <c r="BM1034" s="22">
        <v>5.7623600000000002E-3</v>
      </c>
      <c r="BN1034" t="s">
        <v>5147</v>
      </c>
      <c r="BO1034" s="22" t="s">
        <v>7877</v>
      </c>
      <c r="BP1034" s="22">
        <v>4.6819924000000004E-3</v>
      </c>
      <c r="BQ1034" s="22">
        <v>855</v>
      </c>
      <c r="BR1034" s="22">
        <v>695</v>
      </c>
    </row>
    <row r="1035" spans="61:70" x14ac:dyDescent="0.25">
      <c r="BI1035" t="s">
        <v>2279</v>
      </c>
      <c r="BJ1035" t="s">
        <v>2280</v>
      </c>
      <c r="BK1035" t="s">
        <v>2281</v>
      </c>
      <c r="BL1035" t="s">
        <v>2984</v>
      </c>
      <c r="BM1035" s="22">
        <v>0.112299</v>
      </c>
      <c r="BN1035" t="s">
        <v>6593</v>
      </c>
      <c r="BO1035" s="22" t="s">
        <v>7878</v>
      </c>
      <c r="BP1035" s="22">
        <v>9.1244397399999996E-2</v>
      </c>
      <c r="BQ1035" s="22">
        <v>652</v>
      </c>
      <c r="BR1035" s="22">
        <v>529</v>
      </c>
    </row>
    <row r="1036" spans="61:70" x14ac:dyDescent="0.25">
      <c r="BI1036" t="s">
        <v>2424</v>
      </c>
      <c r="BJ1036" t="s">
        <v>2425</v>
      </c>
      <c r="BK1036" t="s">
        <v>2426</v>
      </c>
      <c r="BL1036" t="s">
        <v>2988</v>
      </c>
      <c r="BM1036" s="22">
        <v>0.40899999999999997</v>
      </c>
      <c r="BN1036" t="s">
        <v>7073</v>
      </c>
      <c r="BO1036" s="22" t="s">
        <v>6925</v>
      </c>
      <c r="BP1036" s="22">
        <v>0.33231781700000002</v>
      </c>
      <c r="BQ1036" s="22">
        <v>1560</v>
      </c>
      <c r="BR1036" s="22">
        <v>1267</v>
      </c>
    </row>
    <row r="1037" spans="61:70" x14ac:dyDescent="0.25">
      <c r="BI1037" t="s">
        <v>1877</v>
      </c>
      <c r="BJ1037" t="s">
        <v>1878</v>
      </c>
      <c r="BK1037" t="s">
        <v>1879</v>
      </c>
      <c r="BL1037" t="s">
        <v>2989</v>
      </c>
      <c r="BM1037" s="22">
        <v>1.8961100000000002E-2</v>
      </c>
      <c r="BN1037" t="s">
        <v>6496</v>
      </c>
      <c r="BO1037" s="22" t="s">
        <v>7879</v>
      </c>
      <c r="BP1037" s="22">
        <v>1.54061402E-2</v>
      </c>
      <c r="BQ1037" s="22">
        <v>944</v>
      </c>
      <c r="BR1037" s="22">
        <v>767</v>
      </c>
    </row>
    <row r="1038" spans="61:70" x14ac:dyDescent="0.25">
      <c r="BI1038" t="s">
        <v>1660</v>
      </c>
      <c r="BJ1038" t="s">
        <v>1661</v>
      </c>
      <c r="BK1038" t="s">
        <v>1662</v>
      </c>
      <c r="BL1038" t="s">
        <v>2990</v>
      </c>
      <c r="BM1038" s="22">
        <v>9.0286099999999994E-3</v>
      </c>
      <c r="BN1038" t="s">
        <v>6438</v>
      </c>
      <c r="BO1038" s="22" t="s">
        <v>7880</v>
      </c>
      <c r="BP1038" s="22">
        <v>7.3358629999999998E-3</v>
      </c>
      <c r="BQ1038" s="22">
        <v>1301</v>
      </c>
      <c r="BR1038" s="22">
        <v>1057</v>
      </c>
    </row>
    <row r="1039" spans="61:70" x14ac:dyDescent="0.25">
      <c r="BI1039" t="s">
        <v>1739</v>
      </c>
      <c r="BJ1039" t="s">
        <v>1740</v>
      </c>
      <c r="BK1039" t="s">
        <v>1741</v>
      </c>
      <c r="BL1039" t="s">
        <v>2991</v>
      </c>
      <c r="BM1039" s="22">
        <v>9.7726199999999992E-3</v>
      </c>
      <c r="BN1039" t="s">
        <v>5982</v>
      </c>
      <c r="BO1039" s="22" t="s">
        <v>7881</v>
      </c>
      <c r="BP1039" s="22">
        <v>7.9403808000000006E-3</v>
      </c>
      <c r="BQ1039" s="22">
        <v>12208</v>
      </c>
      <c r="BR1039" s="22">
        <v>9919</v>
      </c>
    </row>
    <row r="1040" spans="61:70" x14ac:dyDescent="0.25">
      <c r="BI1040" t="s">
        <v>1559</v>
      </c>
      <c r="BJ1040" t="s">
        <v>1560</v>
      </c>
      <c r="BK1040" t="s">
        <v>1561</v>
      </c>
      <c r="BL1040" t="s">
        <v>2995</v>
      </c>
      <c r="BM1040" s="22">
        <v>1.34243E-2</v>
      </c>
      <c r="BN1040" t="s">
        <v>6170</v>
      </c>
      <c r="BO1040" s="22" t="s">
        <v>7882</v>
      </c>
      <c r="BP1040" s="22">
        <v>1.0907418300000001E-2</v>
      </c>
      <c r="BQ1040" s="22">
        <v>1366</v>
      </c>
      <c r="BR1040" s="22">
        <v>1110</v>
      </c>
    </row>
    <row r="1041" spans="61:70" x14ac:dyDescent="0.25">
      <c r="BI1041" t="s">
        <v>2399</v>
      </c>
      <c r="BJ1041" t="s">
        <v>2400</v>
      </c>
      <c r="BK1041" t="s">
        <v>2401</v>
      </c>
      <c r="BL1041" t="s">
        <v>2999</v>
      </c>
      <c r="BM1041" s="22">
        <v>7.5155700000000003E-4</v>
      </c>
      <c r="BN1041" t="s">
        <v>1827</v>
      </c>
      <c r="BO1041" s="22" t="s">
        <v>7883</v>
      </c>
      <c r="BP1041" s="22">
        <v>6.1064979999999995E-4</v>
      </c>
      <c r="BQ1041" s="22">
        <v>561</v>
      </c>
      <c r="BR1041" s="22">
        <v>456</v>
      </c>
    </row>
    <row r="1042" spans="61:70" x14ac:dyDescent="0.25">
      <c r="BI1042" t="s">
        <v>2156</v>
      </c>
      <c r="BJ1042" t="s">
        <v>2157</v>
      </c>
      <c r="BK1042" t="s">
        <v>2158</v>
      </c>
      <c r="BL1042" t="s">
        <v>3003</v>
      </c>
      <c r="BM1042" s="22">
        <v>1.15844E-2</v>
      </c>
      <c r="BN1042" t="s">
        <v>6487</v>
      </c>
      <c r="BO1042" s="22" t="s">
        <v>7884</v>
      </c>
      <c r="BP1042" s="22">
        <v>9.4124755999999993E-3</v>
      </c>
      <c r="BQ1042" s="22">
        <v>1877</v>
      </c>
      <c r="BR1042" s="22">
        <v>1525</v>
      </c>
    </row>
    <row r="1043" spans="61:70" x14ac:dyDescent="0.25">
      <c r="BI1043" t="s">
        <v>6181</v>
      </c>
      <c r="BJ1043" t="s">
        <v>6182</v>
      </c>
      <c r="BK1043" t="s">
        <v>6183</v>
      </c>
      <c r="BL1043" t="s">
        <v>3004</v>
      </c>
      <c r="BM1043" s="22">
        <v>5.0262399999999999E-2</v>
      </c>
      <c r="BN1043" t="s">
        <v>6157</v>
      </c>
      <c r="BO1043" s="22" t="s">
        <v>7885</v>
      </c>
      <c r="BP1043" s="22">
        <v>4.08388534E-2</v>
      </c>
      <c r="BQ1043" s="22">
        <v>991</v>
      </c>
      <c r="BR1043" s="22">
        <v>805</v>
      </c>
    </row>
    <row r="1044" spans="61:70" x14ac:dyDescent="0.25">
      <c r="BI1044" t="s">
        <v>1664</v>
      </c>
      <c r="BJ1044" t="s">
        <v>1665</v>
      </c>
      <c r="BK1044" t="s">
        <v>1666</v>
      </c>
      <c r="BL1044" t="s">
        <v>3008</v>
      </c>
      <c r="BM1044" s="22">
        <v>2.3410800000000002E-3</v>
      </c>
      <c r="BN1044" t="s">
        <v>7886</v>
      </c>
      <c r="BO1044" s="22" t="s">
        <v>7285</v>
      </c>
      <c r="BP1044" s="22">
        <v>1.9021578999999999E-3</v>
      </c>
      <c r="BQ1044" s="22">
        <v>1635</v>
      </c>
      <c r="BR1044" s="22">
        <v>1328</v>
      </c>
    </row>
    <row r="1045" spans="61:70" x14ac:dyDescent="0.25">
      <c r="BI1045" t="s">
        <v>3353</v>
      </c>
      <c r="BJ1045" t="s">
        <v>3354</v>
      </c>
      <c r="BK1045" t="s">
        <v>3355</v>
      </c>
      <c r="BL1045" t="s">
        <v>3012</v>
      </c>
      <c r="BM1045" s="22">
        <v>4.5750000000000001E-7</v>
      </c>
      <c r="BN1045" t="s">
        <v>7887</v>
      </c>
      <c r="BO1045" s="22" t="s">
        <v>7888</v>
      </c>
      <c r="BP1045" s="22">
        <v>3.7170000000000003E-7</v>
      </c>
      <c r="BQ1045" s="22">
        <v>44516</v>
      </c>
      <c r="BR1045" s="22">
        <v>36170</v>
      </c>
    </row>
    <row r="1046" spans="61:70" x14ac:dyDescent="0.25">
      <c r="BI1046" t="s">
        <v>2205</v>
      </c>
      <c r="BJ1046" t="s">
        <v>2206</v>
      </c>
      <c r="BK1046" t="s">
        <v>2207</v>
      </c>
      <c r="BL1046" t="s">
        <v>3016</v>
      </c>
      <c r="BM1046" s="22">
        <v>1.12929E-4</v>
      </c>
      <c r="BN1046" t="s">
        <v>1122</v>
      </c>
      <c r="BO1046" s="22" t="s">
        <v>7889</v>
      </c>
      <c r="BP1046" s="22">
        <v>9.1756300000000001E-5</v>
      </c>
      <c r="BQ1046" s="22">
        <v>535</v>
      </c>
      <c r="BR1046" s="22">
        <v>435</v>
      </c>
    </row>
    <row r="1047" spans="61:70" x14ac:dyDescent="0.25">
      <c r="BI1047" t="s">
        <v>3571</v>
      </c>
      <c r="BJ1047" t="s">
        <v>3572</v>
      </c>
      <c r="BK1047" t="s">
        <v>3573</v>
      </c>
      <c r="BL1047" t="s">
        <v>3017</v>
      </c>
      <c r="BM1047" s="22">
        <v>5.35635E-2</v>
      </c>
      <c r="BN1047" t="s">
        <v>7890</v>
      </c>
      <c r="BO1047" s="22" t="s">
        <v>7244</v>
      </c>
      <c r="BP1047" s="22">
        <v>4.3521040099999998E-2</v>
      </c>
      <c r="BQ1047" s="22">
        <v>677</v>
      </c>
      <c r="BR1047" s="22">
        <v>550</v>
      </c>
    </row>
    <row r="1048" spans="61:70" x14ac:dyDescent="0.25">
      <c r="BI1048" t="s">
        <v>1326</v>
      </c>
      <c r="BJ1048" t="s">
        <v>1327</v>
      </c>
      <c r="BK1048" t="s">
        <v>1328</v>
      </c>
      <c r="BL1048" t="s">
        <v>3021</v>
      </c>
      <c r="BM1048" s="22">
        <v>3.6300600000000001E-3</v>
      </c>
      <c r="BN1048" t="s">
        <v>6522</v>
      </c>
      <c r="BO1048" s="22" t="s">
        <v>6594</v>
      </c>
      <c r="BP1048" s="22">
        <v>2.9494708999999999E-3</v>
      </c>
      <c r="BQ1048" s="22">
        <v>1254</v>
      </c>
      <c r="BR1048" s="22">
        <v>1019</v>
      </c>
    </row>
    <row r="1049" spans="61:70" x14ac:dyDescent="0.25">
      <c r="BI1049" t="s">
        <v>5727</v>
      </c>
      <c r="BJ1049" t="s">
        <v>5728</v>
      </c>
      <c r="BK1049" t="s">
        <v>5729</v>
      </c>
      <c r="BL1049" t="s">
        <v>3025</v>
      </c>
      <c r="BM1049" s="22">
        <v>1.13462</v>
      </c>
      <c r="BN1049" t="s">
        <v>7891</v>
      </c>
      <c r="BO1049" s="22" t="s">
        <v>6661</v>
      </c>
      <c r="BP1049" s="22">
        <v>0.92189350010000004</v>
      </c>
      <c r="BQ1049" s="22">
        <v>13960</v>
      </c>
      <c r="BR1049" s="22">
        <v>11343</v>
      </c>
    </row>
    <row r="1050" spans="61:70" x14ac:dyDescent="0.25">
      <c r="BI1050" t="s">
        <v>2635</v>
      </c>
      <c r="BJ1050" t="s">
        <v>2636</v>
      </c>
      <c r="BK1050" t="s">
        <v>2637</v>
      </c>
      <c r="BL1050" t="s">
        <v>3026</v>
      </c>
      <c r="BM1050" s="22">
        <v>2.3064999999999999E-6</v>
      </c>
      <c r="BN1050" t="s">
        <v>6024</v>
      </c>
      <c r="BO1050" s="22" t="s">
        <v>7892</v>
      </c>
      <c r="BP1050" s="22">
        <v>1.874E-6</v>
      </c>
      <c r="BQ1050" s="22">
        <v>738</v>
      </c>
      <c r="BR1050" s="22">
        <v>599</v>
      </c>
    </row>
    <row r="1051" spans="61:70" x14ac:dyDescent="0.25">
      <c r="BI1051" t="s">
        <v>1532</v>
      </c>
      <c r="BJ1051" t="s">
        <v>1533</v>
      </c>
      <c r="BK1051" t="s">
        <v>1534</v>
      </c>
      <c r="BL1051" t="s">
        <v>3027</v>
      </c>
      <c r="BM1051" s="22">
        <v>3.6021400000000002E-2</v>
      </c>
      <c r="BN1051" t="s">
        <v>7893</v>
      </c>
      <c r="BO1051" s="22" t="s">
        <v>7894</v>
      </c>
      <c r="BP1051" s="22">
        <v>2.9267855799999999E-2</v>
      </c>
      <c r="BQ1051" s="22">
        <v>931</v>
      </c>
      <c r="BR1051" s="22">
        <v>757</v>
      </c>
    </row>
    <row r="1052" spans="61:70" x14ac:dyDescent="0.25">
      <c r="BI1052" t="s">
        <v>4956</v>
      </c>
      <c r="BJ1052" t="s">
        <v>4957</v>
      </c>
      <c r="BK1052" t="s">
        <v>4958</v>
      </c>
      <c r="BL1052" t="s">
        <v>3031</v>
      </c>
      <c r="BM1052" s="22">
        <v>2.0105000000000001E-2</v>
      </c>
      <c r="BN1052" t="s">
        <v>6481</v>
      </c>
      <c r="BO1052" s="22" t="s">
        <v>7895</v>
      </c>
      <c r="BP1052" s="22">
        <v>1.6335573900000001E-2</v>
      </c>
      <c r="BQ1052" s="22">
        <v>781</v>
      </c>
      <c r="BR1052" s="22">
        <v>635</v>
      </c>
    </row>
    <row r="1053" spans="61:70" x14ac:dyDescent="0.25">
      <c r="BI1053" t="s">
        <v>6191</v>
      </c>
      <c r="BJ1053" t="s">
        <v>6192</v>
      </c>
      <c r="BK1053" t="s">
        <v>6193</v>
      </c>
      <c r="BL1053" t="s">
        <v>3035</v>
      </c>
      <c r="BM1053" s="22">
        <v>1.88019E-2</v>
      </c>
      <c r="BN1053" t="s">
        <v>5936</v>
      </c>
      <c r="BO1053" s="22" t="s">
        <v>7896</v>
      </c>
      <c r="BP1053" s="22">
        <v>1.52767882E-2</v>
      </c>
      <c r="BQ1053" s="22">
        <v>3453</v>
      </c>
      <c r="BR1053" s="22">
        <v>2806</v>
      </c>
    </row>
    <row r="1054" spans="61:70" x14ac:dyDescent="0.25">
      <c r="BI1054" t="s">
        <v>2232</v>
      </c>
      <c r="BJ1054" t="s">
        <v>2392</v>
      </c>
      <c r="BK1054" t="s">
        <v>2393</v>
      </c>
      <c r="BL1054" t="s">
        <v>3036</v>
      </c>
      <c r="BM1054" s="22">
        <v>0.50210399999999999</v>
      </c>
      <c r="BN1054" t="s">
        <v>7897</v>
      </c>
      <c r="BO1054" s="22" t="s">
        <v>7695</v>
      </c>
      <c r="BP1054" s="22">
        <v>0.40796602739999999</v>
      </c>
      <c r="BQ1054" s="22">
        <v>606</v>
      </c>
      <c r="BR1054" s="22">
        <v>493</v>
      </c>
    </row>
    <row r="1055" spans="61:70" x14ac:dyDescent="0.25">
      <c r="BI1055" t="s">
        <v>2388</v>
      </c>
      <c r="BJ1055" t="s">
        <v>2389</v>
      </c>
      <c r="BK1055" t="s">
        <v>2390</v>
      </c>
      <c r="BL1055" t="s">
        <v>3037</v>
      </c>
      <c r="BM1055" s="22">
        <v>1.7498799999999998E-2</v>
      </c>
      <c r="BN1055" t="s">
        <v>6335</v>
      </c>
      <c r="BO1055" s="22" t="s">
        <v>7898</v>
      </c>
      <c r="BP1055" s="22">
        <v>1.42180025E-2</v>
      </c>
      <c r="BQ1055" s="22">
        <v>595</v>
      </c>
      <c r="BR1055" s="22">
        <v>483</v>
      </c>
    </row>
    <row r="1056" spans="61:70" x14ac:dyDescent="0.25">
      <c r="BI1056" t="s">
        <v>4805</v>
      </c>
      <c r="BJ1056" t="s">
        <v>4806</v>
      </c>
      <c r="BK1056" t="s">
        <v>4807</v>
      </c>
      <c r="BL1056" t="s">
        <v>3041</v>
      </c>
      <c r="BM1056" s="22">
        <v>1.30764E-2</v>
      </c>
      <c r="BN1056" t="s">
        <v>7704</v>
      </c>
      <c r="BO1056" s="22" t="s">
        <v>6763</v>
      </c>
      <c r="BP1056" s="22">
        <v>1.0624745E-2</v>
      </c>
      <c r="BQ1056" s="22">
        <v>1345</v>
      </c>
      <c r="BR1056" s="22">
        <v>1093</v>
      </c>
    </row>
    <row r="1057" spans="61:70" x14ac:dyDescent="0.25">
      <c r="BI1057" t="s">
        <v>3551</v>
      </c>
      <c r="BJ1057" t="s">
        <v>3552</v>
      </c>
      <c r="BK1057" t="s">
        <v>3553</v>
      </c>
      <c r="BL1057" t="s">
        <v>3045</v>
      </c>
      <c r="BM1057" s="22">
        <v>0.452876</v>
      </c>
      <c r="BN1057" t="s">
        <v>7899</v>
      </c>
      <c r="BO1057" s="22" t="s">
        <v>6040</v>
      </c>
      <c r="BP1057" s="22">
        <v>0.36796763739999999</v>
      </c>
      <c r="BQ1057" s="22">
        <v>13368</v>
      </c>
      <c r="BR1057" s="22">
        <v>10861</v>
      </c>
    </row>
    <row r="1058" spans="61:70" x14ac:dyDescent="0.25">
      <c r="BI1058" t="s">
        <v>2213</v>
      </c>
      <c r="BJ1058" t="s">
        <v>2214</v>
      </c>
      <c r="BK1058" t="s">
        <v>2215</v>
      </c>
      <c r="BL1058" t="s">
        <v>3048</v>
      </c>
      <c r="BM1058" s="22">
        <v>0.12779699999999999</v>
      </c>
      <c r="BN1058" t="s">
        <v>7900</v>
      </c>
      <c r="BO1058" s="22" t="s">
        <v>7901</v>
      </c>
      <c r="BP1058" s="22">
        <v>0.1038367239</v>
      </c>
      <c r="BQ1058" s="22">
        <v>2693</v>
      </c>
      <c r="BR1058" s="22">
        <v>2188</v>
      </c>
    </row>
    <row r="1059" spans="61:70" x14ac:dyDescent="0.25">
      <c r="BI1059" t="s">
        <v>5080</v>
      </c>
      <c r="BJ1059" t="s">
        <v>5081</v>
      </c>
      <c r="BK1059" t="s">
        <v>5082</v>
      </c>
      <c r="BL1059" t="s">
        <v>3052</v>
      </c>
      <c r="BM1059" s="22">
        <v>4.6539200000000003E-2</v>
      </c>
      <c r="BN1059" t="s">
        <v>6391</v>
      </c>
      <c r="BO1059" s="22" t="s">
        <v>7902</v>
      </c>
      <c r="BP1059" s="22">
        <v>3.7813705000000003E-2</v>
      </c>
      <c r="BQ1059" s="22">
        <v>1255</v>
      </c>
      <c r="BR1059" s="22">
        <v>1020</v>
      </c>
    </row>
    <row r="1060" spans="61:70" x14ac:dyDescent="0.25">
      <c r="BI1060" t="s">
        <v>2863</v>
      </c>
      <c r="BJ1060" t="s">
        <v>2864</v>
      </c>
      <c r="BK1060" t="s">
        <v>2865</v>
      </c>
      <c r="BL1060" t="s">
        <v>3056</v>
      </c>
      <c r="BM1060" s="22">
        <v>1.5120400000000001E-2</v>
      </c>
      <c r="BN1060" t="s">
        <v>6034</v>
      </c>
      <c r="BO1060" s="22" t="s">
        <v>7903</v>
      </c>
      <c r="BP1060" s="22">
        <v>1.22855216E-2</v>
      </c>
      <c r="BQ1060" s="22">
        <v>701</v>
      </c>
      <c r="BR1060" s="22">
        <v>570</v>
      </c>
    </row>
    <row r="1061" spans="61:70" x14ac:dyDescent="0.25">
      <c r="BI1061" t="s">
        <v>937</v>
      </c>
      <c r="BJ1061" t="s">
        <v>938</v>
      </c>
      <c r="BK1061" t="s">
        <v>939</v>
      </c>
      <c r="BL1061" t="s">
        <v>3060</v>
      </c>
      <c r="BM1061" s="22">
        <v>7.5631399999999996E-5</v>
      </c>
      <c r="BN1061" t="s">
        <v>7904</v>
      </c>
      <c r="BO1061" s="22" t="s">
        <v>7905</v>
      </c>
      <c r="BP1061" s="22">
        <v>6.1451499999999999E-5</v>
      </c>
      <c r="BQ1061" s="22">
        <v>628</v>
      </c>
      <c r="BR1061" s="22">
        <v>510</v>
      </c>
    </row>
    <row r="1062" spans="61:70" x14ac:dyDescent="0.25">
      <c r="BI1062" t="s">
        <v>2196</v>
      </c>
      <c r="BJ1062" t="s">
        <v>2197</v>
      </c>
      <c r="BK1062" t="s">
        <v>2198</v>
      </c>
      <c r="BL1062" t="s">
        <v>3064</v>
      </c>
      <c r="BM1062" s="22">
        <v>0.151888</v>
      </c>
      <c r="BN1062" t="s">
        <v>7906</v>
      </c>
      <c r="BO1062" s="22" t="s">
        <v>7907</v>
      </c>
      <c r="BP1062" s="22">
        <v>0.12341097450000001</v>
      </c>
      <c r="BQ1062" s="22">
        <v>697</v>
      </c>
      <c r="BR1062" s="22">
        <v>566</v>
      </c>
    </row>
    <row r="1063" spans="61:70" x14ac:dyDescent="0.25">
      <c r="BI1063" t="s">
        <v>1986</v>
      </c>
      <c r="BJ1063" t="s">
        <v>1987</v>
      </c>
      <c r="BK1063" t="s">
        <v>1988</v>
      </c>
      <c r="BL1063" t="s">
        <v>3068</v>
      </c>
      <c r="BM1063" s="22">
        <v>0.32698500000000003</v>
      </c>
      <c r="BN1063" t="s">
        <v>7908</v>
      </c>
      <c r="BO1063" s="22" t="s">
        <v>7132</v>
      </c>
      <c r="BP1063" s="22">
        <v>0.26567956329999998</v>
      </c>
      <c r="BQ1063" s="22">
        <v>852</v>
      </c>
      <c r="BR1063" s="22">
        <v>692</v>
      </c>
    </row>
    <row r="1064" spans="61:70" x14ac:dyDescent="0.25">
      <c r="BI1064" t="s">
        <v>2411</v>
      </c>
      <c r="BJ1064" t="s">
        <v>2412</v>
      </c>
      <c r="BK1064" t="s">
        <v>2413</v>
      </c>
      <c r="BL1064" t="s">
        <v>3072</v>
      </c>
      <c r="BM1064" s="22">
        <v>0.19724900000000001</v>
      </c>
      <c r="BN1064" t="s">
        <v>7909</v>
      </c>
      <c r="BO1064" s="22" t="s">
        <v>7419</v>
      </c>
      <c r="BP1064" s="22">
        <v>0.16026737669999999</v>
      </c>
      <c r="BQ1064" s="22">
        <v>765</v>
      </c>
      <c r="BR1064" s="22">
        <v>621</v>
      </c>
    </row>
    <row r="1065" spans="61:70" x14ac:dyDescent="0.25">
      <c r="BI1065" t="s">
        <v>1434</v>
      </c>
      <c r="BJ1065" t="s">
        <v>1435</v>
      </c>
      <c r="BK1065" t="s">
        <v>1436</v>
      </c>
      <c r="BL1065" t="s">
        <v>3076</v>
      </c>
      <c r="BM1065" s="22">
        <v>2.1752299999999999E-2</v>
      </c>
      <c r="BN1065" t="s">
        <v>7706</v>
      </c>
      <c r="BO1065" s="22" t="s">
        <v>7910</v>
      </c>
      <c r="BP1065" s="22">
        <v>1.7674026499999999E-2</v>
      </c>
      <c r="BQ1065" s="22">
        <v>765</v>
      </c>
      <c r="BR1065" s="22">
        <v>622</v>
      </c>
    </row>
    <row r="1066" spans="61:70" x14ac:dyDescent="0.25">
      <c r="BI1066" t="s">
        <v>5054</v>
      </c>
      <c r="BJ1066" t="s">
        <v>5055</v>
      </c>
      <c r="BK1066" t="s">
        <v>5061</v>
      </c>
      <c r="BL1066" t="s">
        <v>3077</v>
      </c>
      <c r="BM1066" s="22">
        <v>0.19931099999999999</v>
      </c>
      <c r="BN1066" t="s">
        <v>7911</v>
      </c>
      <c r="BO1066" s="22" t="s">
        <v>7912</v>
      </c>
      <c r="BP1066" s="22">
        <v>0.1619427785</v>
      </c>
      <c r="BQ1066" s="22">
        <v>1088</v>
      </c>
      <c r="BR1066" s="22">
        <v>884</v>
      </c>
    </row>
    <row r="1067" spans="61:70" x14ac:dyDescent="0.25">
      <c r="BI1067" t="s">
        <v>2490</v>
      </c>
      <c r="BJ1067" t="s">
        <v>2491</v>
      </c>
      <c r="BK1067" t="s">
        <v>2492</v>
      </c>
      <c r="BL1067" t="s">
        <v>3081</v>
      </c>
      <c r="BM1067" s="22">
        <v>0.446349</v>
      </c>
      <c r="BN1067" t="s">
        <v>7913</v>
      </c>
      <c r="BO1067" s="22" t="s">
        <v>7667</v>
      </c>
      <c r="BP1067" s="22">
        <v>0.36266436499999999</v>
      </c>
      <c r="BQ1067" s="22">
        <v>522</v>
      </c>
      <c r="BR1067" s="22">
        <v>424</v>
      </c>
    </row>
    <row r="1068" spans="61:70" x14ac:dyDescent="0.25">
      <c r="BI1068" t="s">
        <v>3557</v>
      </c>
      <c r="BJ1068" t="s">
        <v>3558</v>
      </c>
      <c r="BK1068" t="s">
        <v>3559</v>
      </c>
      <c r="BL1068" t="s">
        <v>3085</v>
      </c>
      <c r="BM1068" s="22">
        <v>5.8922200000000001E-3</v>
      </c>
      <c r="BN1068" t="s">
        <v>5955</v>
      </c>
      <c r="BO1068" s="22" t="s">
        <v>7370</v>
      </c>
      <c r="BP1068" s="22">
        <v>4.7875052999999997E-3</v>
      </c>
      <c r="BQ1068" s="22">
        <v>1280</v>
      </c>
      <c r="BR1068" s="22">
        <v>1040</v>
      </c>
    </row>
    <row r="1069" spans="61:70" x14ac:dyDescent="0.25">
      <c r="BI1069" t="s">
        <v>2053</v>
      </c>
      <c r="BJ1069" t="s">
        <v>2054</v>
      </c>
      <c r="BK1069" t="s">
        <v>2055</v>
      </c>
      <c r="BL1069" t="s">
        <v>3088</v>
      </c>
      <c r="BM1069" s="22">
        <v>3.8141399999999999E-2</v>
      </c>
      <c r="BN1069" t="s">
        <v>7914</v>
      </c>
      <c r="BO1069" s="22" t="s">
        <v>6680</v>
      </c>
      <c r="BP1069" s="22">
        <v>3.09903833E-2</v>
      </c>
      <c r="BQ1069" s="22">
        <v>1081</v>
      </c>
      <c r="BR1069" s="22">
        <v>879</v>
      </c>
    </row>
    <row r="1070" spans="61:70" x14ac:dyDescent="0.25">
      <c r="BI1070" t="s">
        <v>3589</v>
      </c>
      <c r="BJ1070" t="s">
        <v>3590</v>
      </c>
      <c r="BK1070" t="s">
        <v>3591</v>
      </c>
      <c r="BL1070" t="s">
        <v>3092</v>
      </c>
      <c r="BM1070" s="22">
        <v>6.8352400000000002E-3</v>
      </c>
      <c r="BN1070" t="s">
        <v>5976</v>
      </c>
      <c r="BO1070" s="22" t="s">
        <v>7915</v>
      </c>
      <c r="BP1070" s="22">
        <v>5.5537214000000003E-3</v>
      </c>
      <c r="BQ1070" s="22">
        <v>3080</v>
      </c>
      <c r="BR1070" s="22">
        <v>2503</v>
      </c>
    </row>
    <row r="1071" spans="61:70" x14ac:dyDescent="0.25">
      <c r="BI1071" t="s">
        <v>2518</v>
      </c>
      <c r="BJ1071" t="s">
        <v>2519</v>
      </c>
      <c r="BK1071" t="s">
        <v>2520</v>
      </c>
      <c r="BL1071" t="s">
        <v>3095</v>
      </c>
      <c r="BM1071" s="22">
        <v>1.3961799999999999E-3</v>
      </c>
      <c r="BN1071" t="s">
        <v>3386</v>
      </c>
      <c r="BO1071" s="22" t="s">
        <v>7916</v>
      </c>
      <c r="BP1071" s="22">
        <v>1.1344144E-3</v>
      </c>
      <c r="BQ1071" s="22">
        <v>2139</v>
      </c>
      <c r="BR1071" s="22">
        <v>1738</v>
      </c>
    </row>
    <row r="1072" spans="61:70" x14ac:dyDescent="0.25">
      <c r="BI1072" t="s">
        <v>2259</v>
      </c>
      <c r="BJ1072" t="s">
        <v>2260</v>
      </c>
      <c r="BK1072" t="s">
        <v>2261</v>
      </c>
      <c r="BL1072" t="s">
        <v>3099</v>
      </c>
      <c r="BM1072" s="22">
        <v>7.8633799999999997E-3</v>
      </c>
      <c r="BN1072" t="s">
        <v>6603</v>
      </c>
      <c r="BO1072" s="22" t="s">
        <v>7917</v>
      </c>
      <c r="BP1072" s="22">
        <v>6.3890984999999999E-3</v>
      </c>
      <c r="BQ1072" s="22">
        <v>2262</v>
      </c>
      <c r="BR1072" s="22">
        <v>1838</v>
      </c>
    </row>
    <row r="1073" spans="61:70" x14ac:dyDescent="0.25">
      <c r="BI1073" t="s">
        <v>1541</v>
      </c>
      <c r="BJ1073" t="s">
        <v>1542</v>
      </c>
      <c r="BK1073" t="s">
        <v>1543</v>
      </c>
      <c r="BL1073" t="s">
        <v>2049</v>
      </c>
      <c r="BM1073" s="22">
        <v>1.3499099999999999</v>
      </c>
      <c r="BN1073" t="s">
        <v>7918</v>
      </c>
      <c r="BO1073" s="22" t="s">
        <v>6406</v>
      </c>
      <c r="BP1073" s="22">
        <v>1.0968194238</v>
      </c>
      <c r="BQ1073" s="22">
        <v>8581</v>
      </c>
      <c r="BR1073" s="22">
        <v>6973</v>
      </c>
    </row>
    <row r="1074" spans="61:70" x14ac:dyDescent="0.25">
      <c r="BI1074" t="s">
        <v>2486</v>
      </c>
      <c r="BJ1074" t="s">
        <v>2487</v>
      </c>
      <c r="BK1074" t="s">
        <v>2488</v>
      </c>
      <c r="BL1074" t="s">
        <v>3103</v>
      </c>
      <c r="BM1074" s="22">
        <v>1.81502E-4</v>
      </c>
      <c r="BN1074" t="s">
        <v>489</v>
      </c>
      <c r="BO1074" s="22" t="s">
        <v>7919</v>
      </c>
      <c r="BP1074" s="22">
        <v>1.4747269999999999E-4</v>
      </c>
      <c r="BQ1074" s="22">
        <v>3787</v>
      </c>
      <c r="BR1074" s="22">
        <v>3077</v>
      </c>
    </row>
    <row r="1075" spans="61:70" x14ac:dyDescent="0.25">
      <c r="BI1075" t="s">
        <v>2345</v>
      </c>
      <c r="BJ1075" t="s">
        <v>2346</v>
      </c>
      <c r="BK1075" t="s">
        <v>2347</v>
      </c>
      <c r="BL1075" t="s">
        <v>3107</v>
      </c>
      <c r="BM1075" s="22">
        <v>1.5640500000000002E-2</v>
      </c>
      <c r="BN1075" t="s">
        <v>5974</v>
      </c>
      <c r="BO1075" s="22" t="s">
        <v>7044</v>
      </c>
      <c r="BP1075" s="22">
        <v>1.27081096E-2</v>
      </c>
      <c r="BQ1075" s="22">
        <v>533</v>
      </c>
      <c r="BR1075" s="22">
        <v>433</v>
      </c>
    </row>
    <row r="1076" spans="61:70" x14ac:dyDescent="0.25">
      <c r="BI1076" t="s">
        <v>2284</v>
      </c>
      <c r="BJ1076" t="s">
        <v>2285</v>
      </c>
      <c r="BK1076" t="s">
        <v>2286</v>
      </c>
      <c r="BL1076" t="s">
        <v>3111</v>
      </c>
      <c r="BM1076" s="22">
        <v>1.05582E-2</v>
      </c>
      <c r="BN1076" t="s">
        <v>7114</v>
      </c>
      <c r="BO1076" s="22" t="s">
        <v>7920</v>
      </c>
      <c r="BP1076" s="22">
        <v>8.5786747999999999E-3</v>
      </c>
      <c r="BQ1076" s="22">
        <v>986</v>
      </c>
      <c r="BR1076" s="22">
        <v>801</v>
      </c>
    </row>
    <row r="1077" spans="61:70" x14ac:dyDescent="0.25">
      <c r="BI1077" t="s">
        <v>2025</v>
      </c>
      <c r="BJ1077" t="s">
        <v>2026</v>
      </c>
      <c r="BK1077" t="s">
        <v>2027</v>
      </c>
      <c r="BL1077" t="s">
        <v>3115</v>
      </c>
      <c r="BM1077" s="22">
        <v>1.8615699999999999E-2</v>
      </c>
      <c r="BN1077" t="s">
        <v>6008</v>
      </c>
      <c r="BO1077" s="22" t="s">
        <v>7921</v>
      </c>
      <c r="BP1077" s="22">
        <v>1.51254983E-2</v>
      </c>
      <c r="BQ1077" s="22">
        <v>5088</v>
      </c>
      <c r="BR1077" s="22">
        <v>4134</v>
      </c>
    </row>
    <row r="1078" spans="61:70" x14ac:dyDescent="0.25">
      <c r="BI1078" t="s">
        <v>1615</v>
      </c>
      <c r="BJ1078" t="s">
        <v>1616</v>
      </c>
      <c r="BK1078" t="s">
        <v>1617</v>
      </c>
      <c r="BL1078" t="s">
        <v>3119</v>
      </c>
      <c r="BM1078" s="22">
        <v>2.5131200000000002E-3</v>
      </c>
      <c r="BN1078" t="s">
        <v>5103</v>
      </c>
      <c r="BO1078" s="22" t="s">
        <v>7922</v>
      </c>
      <c r="BP1078" s="22">
        <v>2.0419427E-3</v>
      </c>
      <c r="BQ1078" s="22">
        <v>822</v>
      </c>
      <c r="BR1078" s="22">
        <v>668</v>
      </c>
    </row>
    <row r="1079" spans="61:70" x14ac:dyDescent="0.25">
      <c r="BI1079" t="s">
        <v>3338</v>
      </c>
      <c r="BJ1079" t="s">
        <v>3339</v>
      </c>
      <c r="BK1079" t="s">
        <v>3340</v>
      </c>
      <c r="BL1079" t="s">
        <v>3123</v>
      </c>
      <c r="BM1079" s="22">
        <v>1.12263E-5</v>
      </c>
      <c r="BN1079" t="s">
        <v>6028</v>
      </c>
      <c r="BO1079" s="22" t="s">
        <v>7923</v>
      </c>
      <c r="BP1079" s="22">
        <v>9.1215000000000007E-6</v>
      </c>
      <c r="BQ1079" s="22">
        <v>1594</v>
      </c>
      <c r="BR1079" s="22">
        <v>1295</v>
      </c>
    </row>
    <row r="1080" spans="61:70" x14ac:dyDescent="0.25">
      <c r="BI1080" t="s">
        <v>2444</v>
      </c>
      <c r="BJ1080" t="s">
        <v>2445</v>
      </c>
      <c r="BK1080" t="s">
        <v>2446</v>
      </c>
      <c r="BL1080" t="s">
        <v>3124</v>
      </c>
      <c r="BM1080" s="22">
        <v>3.4439000000000002E-3</v>
      </c>
      <c r="BN1080" t="s">
        <v>5841</v>
      </c>
      <c r="BO1080" s="22" t="s">
        <v>7924</v>
      </c>
      <c r="BP1080" s="22">
        <v>2.7982135000000001E-3</v>
      </c>
      <c r="BQ1080" s="22">
        <v>508</v>
      </c>
      <c r="BR1080" s="22">
        <v>413</v>
      </c>
    </row>
    <row r="1081" spans="61:70" x14ac:dyDescent="0.25">
      <c r="BI1081" t="s">
        <v>2296</v>
      </c>
      <c r="BJ1081" t="s">
        <v>2297</v>
      </c>
      <c r="BK1081" t="s">
        <v>2298</v>
      </c>
      <c r="BL1081" t="s">
        <v>3128</v>
      </c>
      <c r="BM1081" s="22">
        <v>4.7012400000000003E-2</v>
      </c>
      <c r="BN1081" t="s">
        <v>7925</v>
      </c>
      <c r="BO1081" s="22" t="s">
        <v>6057</v>
      </c>
      <c r="BP1081" s="22">
        <v>3.8198186199999998E-2</v>
      </c>
      <c r="BQ1081" s="22">
        <v>5729</v>
      </c>
      <c r="BR1081" s="22">
        <v>4655</v>
      </c>
    </row>
    <row r="1082" spans="61:70" x14ac:dyDescent="0.25">
      <c r="BI1082" t="s">
        <v>2458</v>
      </c>
      <c r="BJ1082" t="s">
        <v>2459</v>
      </c>
      <c r="BK1082" t="s">
        <v>2460</v>
      </c>
      <c r="BL1082" t="s">
        <v>3132</v>
      </c>
      <c r="BM1082" s="22">
        <v>0.126691</v>
      </c>
      <c r="BN1082" t="s">
        <v>7561</v>
      </c>
      <c r="BO1082" s="22" t="s">
        <v>6041</v>
      </c>
      <c r="BP1082" s="22">
        <v>0.1029380845</v>
      </c>
      <c r="BQ1082" s="22">
        <v>878</v>
      </c>
      <c r="BR1082" s="22">
        <v>714</v>
      </c>
    </row>
    <row r="1083" spans="61:70" x14ac:dyDescent="0.25">
      <c r="BI1083" t="s">
        <v>4546</v>
      </c>
      <c r="BJ1083" t="s">
        <v>4547</v>
      </c>
      <c r="BK1083" t="s">
        <v>5233</v>
      </c>
      <c r="BL1083" t="s">
        <v>3133</v>
      </c>
      <c r="BM1083" s="22">
        <v>5.5059999999999998E-2</v>
      </c>
      <c r="BN1083" t="s">
        <v>7394</v>
      </c>
      <c r="BO1083" s="22" t="s">
        <v>7926</v>
      </c>
      <c r="BP1083" s="22">
        <v>4.47369658E-2</v>
      </c>
      <c r="BQ1083" s="22">
        <v>1191</v>
      </c>
      <c r="BR1083" s="22">
        <v>967</v>
      </c>
    </row>
    <row r="1084" spans="61:70" x14ac:dyDescent="0.25">
      <c r="BI1084" t="s">
        <v>2607</v>
      </c>
      <c r="BJ1084" t="s">
        <v>2608</v>
      </c>
      <c r="BK1084" t="s">
        <v>2609</v>
      </c>
      <c r="BL1084" t="s">
        <v>3137</v>
      </c>
      <c r="BM1084" s="22">
        <v>1.21943E-2</v>
      </c>
      <c r="BN1084" t="s">
        <v>7927</v>
      </c>
      <c r="BO1084" s="22" t="s">
        <v>7928</v>
      </c>
      <c r="BP1084" s="22">
        <v>9.9080273000000003E-3</v>
      </c>
      <c r="BQ1084" s="22">
        <v>1434</v>
      </c>
      <c r="BR1084" s="22">
        <v>1165</v>
      </c>
    </row>
    <row r="1085" spans="61:70" x14ac:dyDescent="0.25">
      <c r="BI1085" t="s">
        <v>4528</v>
      </c>
      <c r="BJ1085" t="s">
        <v>4529</v>
      </c>
      <c r="BK1085" t="s">
        <v>5842</v>
      </c>
      <c r="BL1085" t="s">
        <v>3138</v>
      </c>
      <c r="BM1085" s="22">
        <v>0.49340899999999999</v>
      </c>
      <c r="BN1085" t="s">
        <v>7929</v>
      </c>
      <c r="BO1085" s="22" t="s">
        <v>7930</v>
      </c>
      <c r="BP1085" s="22">
        <v>0.40090122680000001</v>
      </c>
      <c r="BQ1085" s="22">
        <v>931</v>
      </c>
      <c r="BR1085" s="22">
        <v>756</v>
      </c>
    </row>
    <row r="1086" spans="61:70" x14ac:dyDescent="0.25">
      <c r="BI1086" t="s">
        <v>2366</v>
      </c>
      <c r="BJ1086" t="s">
        <v>2367</v>
      </c>
      <c r="BK1086" t="s">
        <v>2368</v>
      </c>
      <c r="BL1086" t="s">
        <v>3142</v>
      </c>
      <c r="BM1086" s="22">
        <v>1.9262299999999999E-3</v>
      </c>
      <c r="BN1086" t="s">
        <v>1763</v>
      </c>
      <c r="BO1086" s="22" t="s">
        <v>7931</v>
      </c>
      <c r="BP1086" s="22">
        <v>1.5650868999999999E-3</v>
      </c>
      <c r="BQ1086" s="22">
        <v>57873</v>
      </c>
      <c r="BR1086" s="22">
        <v>47023</v>
      </c>
    </row>
    <row r="1087" spans="61:70" x14ac:dyDescent="0.25">
      <c r="BI1087" t="s">
        <v>3845</v>
      </c>
      <c r="BJ1087" t="s">
        <v>3846</v>
      </c>
      <c r="BK1087" t="s">
        <v>3847</v>
      </c>
      <c r="BL1087" t="s">
        <v>3146</v>
      </c>
      <c r="BM1087" s="22">
        <v>1.52649E-2</v>
      </c>
      <c r="BN1087" t="s">
        <v>6179</v>
      </c>
      <c r="BO1087" s="22" t="s">
        <v>7932</v>
      </c>
      <c r="BP1087" s="22">
        <v>1.2402929700000001E-2</v>
      </c>
      <c r="BQ1087" s="22">
        <v>663</v>
      </c>
      <c r="BR1087" s="22">
        <v>539</v>
      </c>
    </row>
    <row r="1088" spans="61:70" x14ac:dyDescent="0.25">
      <c r="BI1088" t="s">
        <v>2267</v>
      </c>
      <c r="BJ1088" t="s">
        <v>2268</v>
      </c>
      <c r="BK1088" t="s">
        <v>2269</v>
      </c>
      <c r="BL1088" t="s">
        <v>3150</v>
      </c>
      <c r="BM1088" s="22">
        <v>3.7937499999999998E-3</v>
      </c>
      <c r="BN1088" t="s">
        <v>5992</v>
      </c>
      <c r="BO1088" s="22" t="s">
        <v>6482</v>
      </c>
      <c r="BP1088" s="22">
        <v>3.0824711999999999E-3</v>
      </c>
      <c r="BQ1088" s="22">
        <v>721</v>
      </c>
      <c r="BR1088" s="22">
        <v>586</v>
      </c>
    </row>
    <row r="1089" spans="61:70" x14ac:dyDescent="0.25">
      <c r="BI1089" t="s">
        <v>3013</v>
      </c>
      <c r="BJ1089" t="s">
        <v>3014</v>
      </c>
      <c r="BK1089" t="s">
        <v>3015</v>
      </c>
      <c r="BL1089" t="s">
        <v>3154</v>
      </c>
      <c r="BM1089" s="22">
        <v>3.1832800000000001E-2</v>
      </c>
      <c r="BN1089" t="s">
        <v>7933</v>
      </c>
      <c r="BO1089" s="22" t="s">
        <v>7934</v>
      </c>
      <c r="BP1089" s="22">
        <v>2.58645638E-2</v>
      </c>
      <c r="BQ1089" s="22">
        <v>9094</v>
      </c>
      <c r="BR1089" s="22">
        <v>7389</v>
      </c>
    </row>
    <row r="1090" spans="61:70" x14ac:dyDescent="0.25">
      <c r="BI1090" t="s">
        <v>3028</v>
      </c>
      <c r="BJ1090" t="s">
        <v>3029</v>
      </c>
      <c r="BK1090" t="s">
        <v>3030</v>
      </c>
      <c r="BL1090" t="s">
        <v>3158</v>
      </c>
      <c r="BM1090" s="22">
        <v>1.64718E-3</v>
      </c>
      <c r="BN1090" t="s">
        <v>4699</v>
      </c>
      <c r="BO1090" s="22" t="s">
        <v>6219</v>
      </c>
      <c r="BP1090" s="22">
        <v>1.3383551999999999E-3</v>
      </c>
      <c r="BQ1090" s="22">
        <v>11809</v>
      </c>
      <c r="BR1090" s="22">
        <v>9595</v>
      </c>
    </row>
    <row r="1091" spans="61:70" x14ac:dyDescent="0.25">
      <c r="BI1091" t="s">
        <v>3796</v>
      </c>
      <c r="BJ1091" t="s">
        <v>3797</v>
      </c>
      <c r="BK1091" t="s">
        <v>3798</v>
      </c>
      <c r="BL1091" t="s">
        <v>3162</v>
      </c>
      <c r="BM1091" s="22">
        <v>6.7800799999999994E-2</v>
      </c>
      <c r="BN1091" t="s">
        <v>7935</v>
      </c>
      <c r="BO1091" s="22" t="s">
        <v>7936</v>
      </c>
      <c r="BP1091" s="22">
        <v>5.5089031400000002E-2</v>
      </c>
      <c r="BQ1091" s="22">
        <v>1319</v>
      </c>
      <c r="BR1091" s="22">
        <v>1071</v>
      </c>
    </row>
    <row r="1092" spans="61:70" x14ac:dyDescent="0.25">
      <c r="BI1092" t="s">
        <v>2478</v>
      </c>
      <c r="BJ1092" t="s">
        <v>2479</v>
      </c>
      <c r="BK1092" t="s">
        <v>2480</v>
      </c>
      <c r="BL1092" t="s">
        <v>3166</v>
      </c>
      <c r="BM1092" s="22">
        <v>4.4646900000000003E-3</v>
      </c>
      <c r="BN1092" t="s">
        <v>5952</v>
      </c>
      <c r="BO1092" s="22" t="s">
        <v>6138</v>
      </c>
      <c r="BP1092" s="22">
        <v>3.6276186999999998E-3</v>
      </c>
      <c r="BQ1092" s="22">
        <v>715</v>
      </c>
      <c r="BR1092" s="22">
        <v>581</v>
      </c>
    </row>
    <row r="1093" spans="61:70" x14ac:dyDescent="0.25">
      <c r="BI1093" t="s">
        <v>2639</v>
      </c>
      <c r="BJ1093" t="s">
        <v>2640</v>
      </c>
      <c r="BK1093" t="s">
        <v>2641</v>
      </c>
      <c r="BL1093" t="s">
        <v>3170</v>
      </c>
      <c r="BM1093" s="22">
        <v>1.6754100000000001E-2</v>
      </c>
      <c r="BN1093" t="s">
        <v>6122</v>
      </c>
      <c r="BO1093" s="22" t="s">
        <v>7470</v>
      </c>
      <c r="BP1093" s="22">
        <v>1.36129241E-2</v>
      </c>
      <c r="BQ1093" s="22">
        <v>1983</v>
      </c>
      <c r="BR1093" s="22">
        <v>1611</v>
      </c>
    </row>
    <row r="1094" spans="61:70" x14ac:dyDescent="0.25">
      <c r="BI1094" t="s">
        <v>1512</v>
      </c>
      <c r="BJ1094" t="s">
        <v>1513</v>
      </c>
      <c r="BK1094" t="s">
        <v>1514</v>
      </c>
      <c r="BL1094" t="s">
        <v>3174</v>
      </c>
      <c r="BM1094" s="22">
        <v>0.124539</v>
      </c>
      <c r="BN1094" t="s">
        <v>7250</v>
      </c>
      <c r="BO1094" s="22" t="s">
        <v>7924</v>
      </c>
      <c r="BP1094" s="22">
        <v>0.1011895565</v>
      </c>
      <c r="BQ1094" s="22">
        <v>559</v>
      </c>
      <c r="BR1094" s="22">
        <v>454</v>
      </c>
    </row>
    <row r="1095" spans="61:70" x14ac:dyDescent="0.25">
      <c r="BI1095" t="s">
        <v>2590</v>
      </c>
      <c r="BJ1095" t="s">
        <v>2591</v>
      </c>
      <c r="BK1095" t="s">
        <v>2592</v>
      </c>
      <c r="BL1095" t="s">
        <v>3177</v>
      </c>
      <c r="BM1095" s="22">
        <v>4.3229299999999998E-2</v>
      </c>
      <c r="BN1095" t="s">
        <v>7677</v>
      </c>
      <c r="BO1095" s="22" t="s">
        <v>7937</v>
      </c>
      <c r="BP1095" s="22">
        <v>3.5124368199999999E-2</v>
      </c>
      <c r="BQ1095" s="22">
        <v>948</v>
      </c>
      <c r="BR1095" s="22">
        <v>770</v>
      </c>
    </row>
    <row r="1096" spans="61:70" x14ac:dyDescent="0.25">
      <c r="BI1096" t="s">
        <v>4314</v>
      </c>
      <c r="BJ1096" t="s">
        <v>4315</v>
      </c>
      <c r="BK1096" t="s">
        <v>4316</v>
      </c>
      <c r="BL1096" t="s">
        <v>3181</v>
      </c>
      <c r="BM1096" s="22">
        <v>8.3770600000000002E-4</v>
      </c>
      <c r="BN1096" t="s">
        <v>1955</v>
      </c>
      <c r="BO1096" s="22" t="s">
        <v>7938</v>
      </c>
      <c r="BP1096" s="22">
        <v>6.8064700000000004E-4</v>
      </c>
      <c r="BQ1096" s="22">
        <v>1595</v>
      </c>
      <c r="BR1096" s="22">
        <v>1296</v>
      </c>
    </row>
    <row r="1097" spans="61:70" x14ac:dyDescent="0.25">
      <c r="BI1097" t="s">
        <v>1412</v>
      </c>
      <c r="BJ1097" t="s">
        <v>1413</v>
      </c>
      <c r="BK1097" t="s">
        <v>1414</v>
      </c>
      <c r="BL1097" t="s">
        <v>3185</v>
      </c>
      <c r="BM1097" s="22">
        <v>5.4291099999999999E-5</v>
      </c>
      <c r="BN1097" t="s">
        <v>6006</v>
      </c>
      <c r="BO1097" s="22" t="s">
        <v>7939</v>
      </c>
      <c r="BP1097" s="22">
        <v>4.4112200000000001E-5</v>
      </c>
      <c r="BQ1097" s="22">
        <v>726</v>
      </c>
      <c r="BR1097" s="22">
        <v>590</v>
      </c>
    </row>
    <row r="1098" spans="61:70" x14ac:dyDescent="0.25">
      <c r="BI1098" t="s">
        <v>1719</v>
      </c>
      <c r="BJ1098" t="s">
        <v>1720</v>
      </c>
      <c r="BK1098" t="s">
        <v>1721</v>
      </c>
      <c r="BL1098" t="s">
        <v>3189</v>
      </c>
      <c r="BM1098" s="22">
        <v>4.6247299999999997E-4</v>
      </c>
      <c r="BN1098" t="s">
        <v>1991</v>
      </c>
      <c r="BO1098" s="22" t="s">
        <v>7940</v>
      </c>
      <c r="BP1098" s="22">
        <v>3.7576530000000001E-4</v>
      </c>
      <c r="BQ1098" s="22">
        <v>866</v>
      </c>
      <c r="BR1098" s="22">
        <v>704</v>
      </c>
    </row>
    <row r="1099" spans="61:70" x14ac:dyDescent="0.25">
      <c r="BI1099" t="s">
        <v>3563</v>
      </c>
      <c r="BJ1099" t="s">
        <v>3564</v>
      </c>
      <c r="BK1099" t="s">
        <v>3565</v>
      </c>
      <c r="BL1099" t="s">
        <v>3190</v>
      </c>
      <c r="BM1099" s="22">
        <v>6.8133399999999997E-2</v>
      </c>
      <c r="BN1099" t="s">
        <v>6537</v>
      </c>
      <c r="BO1099" s="22" t="s">
        <v>7941</v>
      </c>
      <c r="BP1099" s="22">
        <v>5.5359273200000003E-2</v>
      </c>
      <c r="BQ1099" s="22">
        <v>4224</v>
      </c>
      <c r="BR1099" s="22">
        <v>3432</v>
      </c>
    </row>
    <row r="1100" spans="61:70" x14ac:dyDescent="0.25">
      <c r="BI1100" t="s">
        <v>1545</v>
      </c>
      <c r="BJ1100" t="s">
        <v>1546</v>
      </c>
      <c r="BK1100" t="s">
        <v>1547</v>
      </c>
      <c r="BL1100" t="s">
        <v>3194</v>
      </c>
      <c r="BM1100" s="22">
        <v>6.5154899999999996E-4</v>
      </c>
      <c r="BN1100" t="s">
        <v>801</v>
      </c>
      <c r="BO1100" s="22" t="s">
        <v>7942</v>
      </c>
      <c r="BP1100" s="22">
        <v>5.2939199999999995E-4</v>
      </c>
      <c r="BQ1100" s="22">
        <v>528</v>
      </c>
      <c r="BR1100" s="22">
        <v>429</v>
      </c>
    </row>
    <row r="1101" spans="61:70" x14ac:dyDescent="0.25">
      <c r="BI1101" t="s">
        <v>3560</v>
      </c>
      <c r="BJ1101" t="s">
        <v>3561</v>
      </c>
      <c r="BK1101" t="s">
        <v>3562</v>
      </c>
      <c r="BL1101" t="s">
        <v>3198</v>
      </c>
      <c r="BM1101" s="22">
        <v>5.9205200000000003E-3</v>
      </c>
      <c r="BN1101" t="s">
        <v>5984</v>
      </c>
      <c r="BO1101" s="22" t="s">
        <v>6135</v>
      </c>
      <c r="BP1101" s="22">
        <v>4.8104994999999999E-3</v>
      </c>
      <c r="BQ1101" s="22">
        <v>13787</v>
      </c>
      <c r="BR1101" s="22">
        <v>11202</v>
      </c>
    </row>
    <row r="1102" spans="61:70" x14ac:dyDescent="0.25">
      <c r="BI1102" t="s">
        <v>2686</v>
      </c>
      <c r="BJ1102" t="s">
        <v>2687</v>
      </c>
      <c r="BK1102" t="s">
        <v>2688</v>
      </c>
      <c r="BL1102" t="s">
        <v>3202</v>
      </c>
      <c r="BM1102" s="22">
        <v>4.6539200000000002E-4</v>
      </c>
      <c r="BN1102" t="s">
        <v>1991</v>
      </c>
      <c r="BO1102" s="22" t="s">
        <v>7943</v>
      </c>
      <c r="BP1102" s="22">
        <v>3.781371E-4</v>
      </c>
      <c r="BQ1102" s="22">
        <v>571</v>
      </c>
      <c r="BR1102" s="22">
        <v>464</v>
      </c>
    </row>
    <row r="1103" spans="61:70" x14ac:dyDescent="0.25">
      <c r="BI1103" t="s">
        <v>1759</v>
      </c>
      <c r="BJ1103" t="s">
        <v>1760</v>
      </c>
      <c r="BK1103" t="s">
        <v>1761</v>
      </c>
      <c r="BL1103" t="s">
        <v>3206</v>
      </c>
      <c r="BM1103" s="22">
        <v>2.6992800000000001E-3</v>
      </c>
      <c r="BN1103" t="s">
        <v>4645</v>
      </c>
      <c r="BO1103" s="22" t="s">
        <v>7944</v>
      </c>
      <c r="BP1103" s="22">
        <v>2.1932000999999998E-3</v>
      </c>
      <c r="BQ1103" s="22">
        <v>2132</v>
      </c>
      <c r="BR1103" s="22">
        <v>1732</v>
      </c>
    </row>
    <row r="1104" spans="61:70" x14ac:dyDescent="0.25">
      <c r="BI1104" t="s">
        <v>285</v>
      </c>
      <c r="BJ1104" t="s">
        <v>286</v>
      </c>
      <c r="BK1104" t="s">
        <v>287</v>
      </c>
      <c r="BL1104" t="s">
        <v>3207</v>
      </c>
      <c r="BM1104" s="22">
        <v>4.6688200000000002</v>
      </c>
      <c r="BN1104" t="s">
        <v>7945</v>
      </c>
      <c r="BO1104" s="22" t="s">
        <v>7500</v>
      </c>
      <c r="BP1104" s="22">
        <v>3.7934769447000001</v>
      </c>
      <c r="BQ1104" s="22">
        <v>95</v>
      </c>
      <c r="BR1104" s="22">
        <v>77</v>
      </c>
    </row>
    <row r="1105" spans="61:70" x14ac:dyDescent="0.25">
      <c r="BI1105" t="s">
        <v>2761</v>
      </c>
      <c r="BJ1105" t="s">
        <v>4371</v>
      </c>
      <c r="BK1105" t="s">
        <v>4917</v>
      </c>
      <c r="BL1105" t="s">
        <v>3211</v>
      </c>
      <c r="BM1105" s="22">
        <v>8244.92</v>
      </c>
      <c r="BN1105" t="s">
        <v>7946</v>
      </c>
      <c r="BO1105" s="22" t="s">
        <v>6521</v>
      </c>
      <c r="BP1105" s="22">
        <v>6699.1046839600003</v>
      </c>
      <c r="BQ1105" s="22">
        <v>375</v>
      </c>
      <c r="BR1105" s="22">
        <v>305</v>
      </c>
    </row>
    <row r="1106" spans="61:70" x14ac:dyDescent="0.25">
      <c r="BI1106" t="s">
        <v>2905</v>
      </c>
      <c r="BJ1106" t="s">
        <v>2906</v>
      </c>
      <c r="BK1106" t="s">
        <v>2907</v>
      </c>
      <c r="BL1106" t="s">
        <v>3215</v>
      </c>
      <c r="BM1106" s="22">
        <v>2.21277E-2</v>
      </c>
      <c r="BN1106" t="s">
        <v>7751</v>
      </c>
      <c r="BO1106" s="22" t="s">
        <v>7008</v>
      </c>
      <c r="BP1106" s="22">
        <v>1.7979043900000002E-2</v>
      </c>
      <c r="BQ1106" s="22">
        <v>255</v>
      </c>
      <c r="BR1106" s="22">
        <v>208</v>
      </c>
    </row>
    <row r="1107" spans="61:70" x14ac:dyDescent="0.25">
      <c r="BI1107" t="s">
        <v>3872</v>
      </c>
      <c r="BJ1107" t="s">
        <v>3873</v>
      </c>
      <c r="BK1107" t="s">
        <v>3874</v>
      </c>
      <c r="BL1107" t="s">
        <v>3216</v>
      </c>
      <c r="BM1107" s="22">
        <v>1.5809900000000002E-2</v>
      </c>
      <c r="BN1107" t="s">
        <v>7947</v>
      </c>
      <c r="BO1107" s="22" t="s">
        <v>7948</v>
      </c>
      <c r="BP1107" s="22">
        <v>1.2845749300000001E-2</v>
      </c>
      <c r="BQ1107" s="22">
        <v>27</v>
      </c>
      <c r="BR1107" s="22">
        <v>22</v>
      </c>
    </row>
    <row r="1108" spans="61:70" x14ac:dyDescent="0.25">
      <c r="BI1108" t="s">
        <v>2881</v>
      </c>
      <c r="BJ1108" t="s">
        <v>2882</v>
      </c>
      <c r="BK1108" t="s">
        <v>3460</v>
      </c>
      <c r="BL1108" t="s">
        <v>3220</v>
      </c>
      <c r="BM1108" s="22">
        <v>4.5940500000000002E-2</v>
      </c>
      <c r="BN1108" t="s">
        <v>7949</v>
      </c>
      <c r="BO1108" s="22" t="s">
        <v>6898</v>
      </c>
      <c r="BP1108" s="22">
        <v>3.7327253499999997E-2</v>
      </c>
      <c r="BQ1108" s="22">
        <v>487</v>
      </c>
      <c r="BR1108" s="22">
        <v>396</v>
      </c>
    </row>
    <row r="1109" spans="61:70" x14ac:dyDescent="0.25">
      <c r="BI1109" t="s">
        <v>1356</v>
      </c>
      <c r="BJ1109" t="s">
        <v>1357</v>
      </c>
      <c r="BK1109" t="s">
        <v>1358</v>
      </c>
      <c r="BL1109" t="s">
        <v>3224</v>
      </c>
      <c r="BM1109" s="22">
        <v>6.6978799999999996E-5</v>
      </c>
      <c r="BN1109" t="s">
        <v>6124</v>
      </c>
      <c r="BO1109" s="22" t="s">
        <v>7950</v>
      </c>
      <c r="BP1109" s="22">
        <v>5.44211E-5</v>
      </c>
      <c r="BQ1109" s="22">
        <v>166</v>
      </c>
      <c r="BR1109" s="22">
        <v>135</v>
      </c>
    </row>
    <row r="1110" spans="61:70" x14ac:dyDescent="0.25">
      <c r="BI1110" t="s">
        <v>2188</v>
      </c>
      <c r="BJ1110" t="s">
        <v>2189</v>
      </c>
      <c r="BK1110" t="s">
        <v>2190</v>
      </c>
      <c r="BL1110" t="s">
        <v>3228</v>
      </c>
      <c r="BM1110" s="22">
        <v>1.2493199999999999E-3</v>
      </c>
      <c r="BN1110" t="s">
        <v>1857</v>
      </c>
      <c r="BO1110" s="22" t="s">
        <v>7951</v>
      </c>
      <c r="BP1110" s="22">
        <v>1.0150886999999999E-3</v>
      </c>
      <c r="BQ1110" s="22"/>
      <c r="BR1110" s="22"/>
    </row>
    <row r="1111" spans="61:70" x14ac:dyDescent="0.25">
      <c r="BI1111" t="s">
        <v>4375</v>
      </c>
      <c r="BJ1111" t="s">
        <v>4376</v>
      </c>
      <c r="BK1111" t="s">
        <v>4377</v>
      </c>
      <c r="BL1111" t="s">
        <v>3232</v>
      </c>
      <c r="BM1111" s="22">
        <v>2.0509099999999999E-2</v>
      </c>
      <c r="BN1111" t="s">
        <v>5951</v>
      </c>
      <c r="BO1111" s="22" t="s">
        <v>6878</v>
      </c>
      <c r="BP1111" s="22">
        <v>1.6663910399999999E-2</v>
      </c>
      <c r="BQ1111" s="22">
        <v>74</v>
      </c>
      <c r="BR1111" s="22">
        <v>60</v>
      </c>
    </row>
    <row r="1112" spans="61:70" x14ac:dyDescent="0.25">
      <c r="BI1112" t="s">
        <v>5213</v>
      </c>
      <c r="BJ1112" t="s">
        <v>5214</v>
      </c>
      <c r="BK1112" t="s">
        <v>5215</v>
      </c>
      <c r="BL1112" t="s">
        <v>3236</v>
      </c>
      <c r="BM1112" s="22">
        <v>8.0213599999999996E-2</v>
      </c>
      <c r="BN1112" t="s">
        <v>7952</v>
      </c>
      <c r="BO1112" s="22" t="s">
        <v>6079</v>
      </c>
      <c r="BP1112" s="22">
        <v>6.51745928E-2</v>
      </c>
      <c r="BQ1112" s="22">
        <v>14</v>
      </c>
      <c r="BR1112" s="22">
        <v>11</v>
      </c>
    </row>
    <row r="1113" spans="61:70" x14ac:dyDescent="0.25">
      <c r="BI1113" t="s">
        <v>4290</v>
      </c>
      <c r="BJ1113" t="s">
        <v>4291</v>
      </c>
      <c r="BK1113" t="s">
        <v>4292</v>
      </c>
      <c r="BL1113" t="s">
        <v>3240</v>
      </c>
      <c r="BM1113" s="22">
        <v>8.1499199999999994E-2</v>
      </c>
      <c r="BN1113" t="s">
        <v>7953</v>
      </c>
      <c r="BO1113" s="22" t="s">
        <v>6450</v>
      </c>
      <c r="BP1113" s="22">
        <v>6.6219159499999999E-2</v>
      </c>
      <c r="BQ1113" s="22">
        <v>421</v>
      </c>
      <c r="BR1113" s="22">
        <v>342</v>
      </c>
    </row>
    <row r="1114" spans="61:70" x14ac:dyDescent="0.25">
      <c r="BI1114" t="s">
        <v>5356</v>
      </c>
      <c r="BJ1114" t="s">
        <v>5357</v>
      </c>
      <c r="BK1114" t="s">
        <v>5358</v>
      </c>
      <c r="BL1114" t="s">
        <v>3244</v>
      </c>
      <c r="BM1114" s="22">
        <v>0.34200199999999997</v>
      </c>
      <c r="BN1114" t="s">
        <v>7954</v>
      </c>
      <c r="BO1114" s="22" t="s">
        <v>7693</v>
      </c>
      <c r="BP1114" s="22">
        <v>0.27788107099999998</v>
      </c>
      <c r="BQ1114" s="22">
        <v>346</v>
      </c>
      <c r="BR1114" s="22">
        <v>281</v>
      </c>
    </row>
    <row r="1115" spans="61:70" x14ac:dyDescent="0.25">
      <c r="BI1115" t="s">
        <v>4854</v>
      </c>
      <c r="BJ1115" t="s">
        <v>4855</v>
      </c>
      <c r="BK1115" t="s">
        <v>4856</v>
      </c>
      <c r="BL1115" t="s">
        <v>3248</v>
      </c>
      <c r="BM1115" s="22">
        <v>0.13220799999999999</v>
      </c>
      <c r="BN1115" t="s">
        <v>7955</v>
      </c>
      <c r="BO1115" s="22" t="s">
        <v>7956</v>
      </c>
      <c r="BP1115" s="22">
        <v>0.1074207187</v>
      </c>
      <c r="BQ1115" s="22">
        <v>294</v>
      </c>
      <c r="BR1115" s="22">
        <v>239</v>
      </c>
    </row>
    <row r="1116" spans="61:70" x14ac:dyDescent="0.25">
      <c r="BI1116" t="s">
        <v>5877</v>
      </c>
      <c r="BJ1116" t="s">
        <v>5878</v>
      </c>
      <c r="BK1116" t="s">
        <v>5879</v>
      </c>
      <c r="BL1116" t="s">
        <v>3252</v>
      </c>
      <c r="BM1116" s="22">
        <v>3.3083899999999999E-2</v>
      </c>
      <c r="BN1116" t="s">
        <v>7957</v>
      </c>
      <c r="BO1116" s="22" t="s">
        <v>7650</v>
      </c>
      <c r="BP1116" s="22">
        <v>2.6881098799999999E-2</v>
      </c>
      <c r="BQ1116" s="22"/>
      <c r="BR1116" s="22"/>
    </row>
    <row r="1117" spans="61:70" x14ac:dyDescent="0.25">
      <c r="BI1117" t="s">
        <v>3898</v>
      </c>
      <c r="BJ1117" t="s">
        <v>3899</v>
      </c>
      <c r="BK1117" t="s">
        <v>3900</v>
      </c>
      <c r="BL1117" t="s">
        <v>3256</v>
      </c>
      <c r="BM1117" s="22">
        <v>0.47320600000000002</v>
      </c>
      <c r="BN1117" t="s">
        <v>7958</v>
      </c>
      <c r="BO1117" s="22" t="s">
        <v>7959</v>
      </c>
      <c r="BP1117" s="22">
        <v>0.38448602669999998</v>
      </c>
      <c r="BQ1117" s="22">
        <v>0</v>
      </c>
      <c r="BR1117" s="22">
        <v>0</v>
      </c>
    </row>
    <row r="1118" spans="61:70" x14ac:dyDescent="0.25">
      <c r="BI1118" t="s">
        <v>3984</v>
      </c>
      <c r="BJ1118" t="s">
        <v>3985</v>
      </c>
      <c r="BK1118" t="s">
        <v>3986</v>
      </c>
      <c r="BL1118" t="s">
        <v>3260</v>
      </c>
      <c r="BM1118" s="22">
        <v>5.7429399999999999E-2</v>
      </c>
      <c r="BN1118" t="s">
        <v>6048</v>
      </c>
      <c r="BO1118" s="22"/>
      <c r="BP1118" s="22">
        <v>4.6662134100000002E-2</v>
      </c>
      <c r="BQ1118" s="22">
        <v>31</v>
      </c>
      <c r="BR1118" s="22">
        <v>25</v>
      </c>
    </row>
    <row r="1119" spans="61:70" x14ac:dyDescent="0.25">
      <c r="BI1119" t="s">
        <v>1553</v>
      </c>
      <c r="BJ1119" t="s">
        <v>3836</v>
      </c>
      <c r="BK1119" t="s">
        <v>3837</v>
      </c>
      <c r="BL1119" t="s">
        <v>3264</v>
      </c>
      <c r="BM1119" s="22">
        <v>7.5734399999999999E-3</v>
      </c>
      <c r="BN1119" t="s">
        <v>6031</v>
      </c>
      <c r="BO1119" s="22" t="s">
        <v>7960</v>
      </c>
      <c r="BP1119" s="22">
        <v>6.1535184999999999E-3</v>
      </c>
      <c r="BQ1119" s="22">
        <v>311</v>
      </c>
      <c r="BR1119" s="22">
        <v>253</v>
      </c>
    </row>
    <row r="1120" spans="61:70" x14ac:dyDescent="0.25">
      <c r="BI1120" t="s">
        <v>995</v>
      </c>
      <c r="BJ1120" t="s">
        <v>996</v>
      </c>
      <c r="BK1120" t="s">
        <v>997</v>
      </c>
      <c r="BL1120" t="s">
        <v>3268</v>
      </c>
      <c r="BM1120" s="22">
        <v>0.164684</v>
      </c>
      <c r="BN1120" t="s">
        <v>7961</v>
      </c>
      <c r="BO1120" s="22" t="s">
        <v>6207</v>
      </c>
      <c r="BP1120" s="22">
        <v>0.1338078909</v>
      </c>
      <c r="BQ1120" s="22">
        <v>175</v>
      </c>
      <c r="BR1120" s="22">
        <v>142</v>
      </c>
    </row>
    <row r="1121" spans="61:70" x14ac:dyDescent="0.25">
      <c r="BI1121" t="s">
        <v>854</v>
      </c>
      <c r="BJ1121" t="s">
        <v>855</v>
      </c>
      <c r="BK1121" t="s">
        <v>856</v>
      </c>
      <c r="BL1121" t="s">
        <v>3269</v>
      </c>
      <c r="BM1121" s="22">
        <v>0.244755</v>
      </c>
      <c r="BN1121" t="s">
        <v>6500</v>
      </c>
      <c r="BO1121" s="22" t="s">
        <v>7962</v>
      </c>
      <c r="BP1121" s="22">
        <v>0.19886661929999999</v>
      </c>
      <c r="BQ1121" s="22">
        <v>132</v>
      </c>
      <c r="BR1121" s="22">
        <v>107</v>
      </c>
    </row>
    <row r="1122" spans="61:70" x14ac:dyDescent="0.25">
      <c r="BI1122" t="s">
        <v>4824</v>
      </c>
      <c r="BJ1122" t="s">
        <v>4962</v>
      </c>
      <c r="BK1122" t="s">
        <v>4825</v>
      </c>
      <c r="BL1122" t="s">
        <v>3273</v>
      </c>
      <c r="BM1122" s="22">
        <v>10.9382</v>
      </c>
      <c r="BN1122" t="s">
        <v>7963</v>
      </c>
      <c r="BO1122" s="22"/>
      <c r="BP1122" s="22">
        <v>8.8874296965999999</v>
      </c>
      <c r="BQ1122" s="22">
        <v>425</v>
      </c>
      <c r="BR1122" s="22">
        <v>346</v>
      </c>
    </row>
    <row r="1123" spans="61:70" x14ac:dyDescent="0.25">
      <c r="BI1123" t="s">
        <v>6200</v>
      </c>
      <c r="BJ1123" t="s">
        <v>6201</v>
      </c>
      <c r="BK1123" t="s">
        <v>6202</v>
      </c>
      <c r="BL1123" t="s">
        <v>3277</v>
      </c>
      <c r="BM1123" s="22">
        <v>0.30023100000000003</v>
      </c>
      <c r="BN1123" t="s">
        <v>7964</v>
      </c>
      <c r="BO1123" s="22" t="s">
        <v>6693</v>
      </c>
      <c r="BP1123" s="22">
        <v>0.2439415905</v>
      </c>
      <c r="BQ1123" s="22"/>
      <c r="BR1123" s="22"/>
    </row>
    <row r="1124" spans="61:70" x14ac:dyDescent="0.25">
      <c r="BI1124" t="s">
        <v>4703</v>
      </c>
      <c r="BJ1124" t="s">
        <v>4704</v>
      </c>
      <c r="BK1124" t="s">
        <v>4705</v>
      </c>
      <c r="BL1124" t="s">
        <v>3281</v>
      </c>
      <c r="BM1124" s="22">
        <v>0.20691300000000001</v>
      </c>
      <c r="BN1124" t="s">
        <v>7965</v>
      </c>
      <c r="BO1124" s="22" t="s">
        <v>7966</v>
      </c>
      <c r="BP1124" s="22">
        <v>0.16811950240000001</v>
      </c>
      <c r="BQ1124" s="22">
        <v>100</v>
      </c>
      <c r="BR1124" s="22">
        <v>82</v>
      </c>
    </row>
    <row r="1125" spans="61:70" x14ac:dyDescent="0.25">
      <c r="BI1125" t="s">
        <v>1123</v>
      </c>
      <c r="BJ1125" t="s">
        <v>1124</v>
      </c>
      <c r="BK1125" t="s">
        <v>1125</v>
      </c>
      <c r="BL1125" t="s">
        <v>3282</v>
      </c>
      <c r="BM1125" s="22">
        <v>1.84997E-4</v>
      </c>
      <c r="BN1125" t="s">
        <v>489</v>
      </c>
      <c r="BO1125" s="22" t="s">
        <v>7654</v>
      </c>
      <c r="BP1125" s="22">
        <v>1.503125E-4</v>
      </c>
      <c r="BQ1125" s="22">
        <v>253</v>
      </c>
      <c r="BR1125" s="22">
        <v>205</v>
      </c>
    </row>
    <row r="1126" spans="61:70" x14ac:dyDescent="0.25">
      <c r="BI1126" t="s">
        <v>3515</v>
      </c>
      <c r="BJ1126" t="s">
        <v>3516</v>
      </c>
      <c r="BK1126" t="s">
        <v>3517</v>
      </c>
      <c r="BL1126" t="s">
        <v>3286</v>
      </c>
      <c r="BM1126" s="22">
        <v>6.2086799999999998E-2</v>
      </c>
      <c r="BN1126" t="s">
        <v>7760</v>
      </c>
      <c r="BO1126" s="22" t="s">
        <v>7967</v>
      </c>
      <c r="BP1126" s="22">
        <v>5.0446332099999998E-2</v>
      </c>
      <c r="BQ1126" s="22"/>
      <c r="BR1126" s="22"/>
    </row>
    <row r="1127" spans="61:70" x14ac:dyDescent="0.25">
      <c r="BI1127" t="s">
        <v>1338</v>
      </c>
      <c r="BJ1127" t="s">
        <v>1339</v>
      </c>
      <c r="BK1127" t="s">
        <v>1340</v>
      </c>
      <c r="BL1127" t="s">
        <v>3290</v>
      </c>
      <c r="BM1127" s="22">
        <v>4.1874599999999996E-3</v>
      </c>
      <c r="BN1127" t="s">
        <v>5838</v>
      </c>
      <c r="BO1127" s="22" t="s">
        <v>7968</v>
      </c>
      <c r="BP1127" s="22">
        <v>3.4023656999999999E-3</v>
      </c>
      <c r="BQ1127" s="22">
        <v>181</v>
      </c>
      <c r="BR1127" s="22">
        <v>147</v>
      </c>
    </row>
    <row r="1128" spans="61:70" x14ac:dyDescent="0.25">
      <c r="BI1128" t="s">
        <v>1007</v>
      </c>
      <c r="BJ1128" t="s">
        <v>1008</v>
      </c>
      <c r="BK1128" t="s">
        <v>1009</v>
      </c>
      <c r="BL1128" t="s">
        <v>3294</v>
      </c>
      <c r="BM1128" s="22">
        <v>0.93152900000000005</v>
      </c>
      <c r="BN1128" t="s">
        <v>7969</v>
      </c>
      <c r="BO1128" s="22" t="s">
        <v>6110</v>
      </c>
      <c r="BP1128" s="22">
        <v>0.75687942239999995</v>
      </c>
      <c r="BQ1128" s="22">
        <v>99</v>
      </c>
      <c r="BR1128" s="22">
        <v>81</v>
      </c>
    </row>
    <row r="1129" spans="61:70" x14ac:dyDescent="0.25">
      <c r="BI1129" t="s">
        <v>1225</v>
      </c>
      <c r="BJ1129" t="s">
        <v>1226</v>
      </c>
      <c r="BK1129" t="s">
        <v>1227</v>
      </c>
      <c r="BL1129" t="s">
        <v>3297</v>
      </c>
      <c r="BM1129" s="22">
        <v>3.3131499999999999E-3</v>
      </c>
      <c r="BN1129" t="s">
        <v>7194</v>
      </c>
      <c r="BO1129" s="22"/>
      <c r="BP1129" s="22">
        <v>2.6919774E-3</v>
      </c>
      <c r="BQ1129" s="22"/>
      <c r="BR1129" s="22"/>
    </row>
    <row r="1130" spans="61:70" x14ac:dyDescent="0.25">
      <c r="BI1130" t="s">
        <v>3524</v>
      </c>
      <c r="BJ1130" t="s">
        <v>3525</v>
      </c>
      <c r="BK1130" t="s">
        <v>3526</v>
      </c>
      <c r="BL1130" t="s">
        <v>3301</v>
      </c>
      <c r="BM1130" s="22">
        <v>0.16689000000000001</v>
      </c>
      <c r="BN1130" t="s">
        <v>7970</v>
      </c>
      <c r="BO1130" s="22" t="s">
        <v>7971</v>
      </c>
      <c r="BP1130" s="22">
        <v>0.1356002946</v>
      </c>
      <c r="BQ1130" s="22">
        <v>62</v>
      </c>
      <c r="BR1130" s="22">
        <v>51</v>
      </c>
    </row>
    <row r="1131" spans="61:70" x14ac:dyDescent="0.25">
      <c r="BI1131" t="s">
        <v>1849</v>
      </c>
      <c r="BJ1131" t="s">
        <v>1850</v>
      </c>
      <c r="BK1131" t="s">
        <v>1851</v>
      </c>
      <c r="BL1131" t="s">
        <v>3305</v>
      </c>
      <c r="BM1131" s="22">
        <v>0.55698199999999998</v>
      </c>
      <c r="BN1131" t="s">
        <v>7972</v>
      </c>
      <c r="BO1131" s="22" t="s">
        <v>7892</v>
      </c>
      <c r="BP1131" s="22">
        <v>0.45255511580000002</v>
      </c>
      <c r="BQ1131" s="22">
        <v>401</v>
      </c>
      <c r="BR1131" s="22">
        <v>326</v>
      </c>
    </row>
    <row r="1132" spans="61:70" x14ac:dyDescent="0.25">
      <c r="BI1132" t="s">
        <v>1903</v>
      </c>
      <c r="BJ1132" t="s">
        <v>1904</v>
      </c>
      <c r="BK1132" t="s">
        <v>1905</v>
      </c>
      <c r="BL1132" t="s">
        <v>3309</v>
      </c>
      <c r="BM1132" s="22">
        <v>5.68973</v>
      </c>
      <c r="BN1132" t="s">
        <v>7973</v>
      </c>
      <c r="BO1132" s="22" t="s">
        <v>7974</v>
      </c>
      <c r="BP1132" s="22">
        <v>4.6229795915</v>
      </c>
      <c r="BQ1132" s="22">
        <v>122</v>
      </c>
      <c r="BR1132" s="22">
        <v>99</v>
      </c>
    </row>
    <row r="1133" spans="61:70" x14ac:dyDescent="0.25">
      <c r="BI1133" t="s">
        <v>3476</v>
      </c>
      <c r="BJ1133" t="s">
        <v>3477</v>
      </c>
      <c r="BK1133" t="s">
        <v>3478</v>
      </c>
      <c r="BL1133" t="s">
        <v>3313</v>
      </c>
      <c r="BM1133" s="22">
        <v>4.0835999999999997E-2</v>
      </c>
      <c r="BN1133" t="s">
        <v>6163</v>
      </c>
      <c r="BO1133" s="22" t="s">
        <v>6423</v>
      </c>
      <c r="BP1133" s="22">
        <v>3.3179780899999997E-2</v>
      </c>
      <c r="BQ1133" s="22">
        <v>182</v>
      </c>
      <c r="BR1133" s="22">
        <v>148</v>
      </c>
    </row>
    <row r="1134" spans="61:70" x14ac:dyDescent="0.25">
      <c r="BI1134" t="s">
        <v>911</v>
      </c>
      <c r="BJ1134" t="s">
        <v>912</v>
      </c>
      <c r="BK1134" t="s">
        <v>913</v>
      </c>
      <c r="BL1134" t="s">
        <v>3314</v>
      </c>
      <c r="BM1134" s="22">
        <v>0.16419</v>
      </c>
      <c r="BN1134" t="s">
        <v>6767</v>
      </c>
      <c r="BO1134" s="22" t="s">
        <v>7975</v>
      </c>
      <c r="BP1134" s="22">
        <v>0.13340650949999999</v>
      </c>
      <c r="BQ1134" s="22">
        <v>7</v>
      </c>
      <c r="BR1134" s="22">
        <v>6</v>
      </c>
    </row>
    <row r="1135" spans="61:70" x14ac:dyDescent="0.25">
      <c r="BI1135" t="s">
        <v>3509</v>
      </c>
      <c r="BJ1135" t="s">
        <v>3510</v>
      </c>
      <c r="BK1135" t="s">
        <v>3511</v>
      </c>
      <c r="BL1135" t="s">
        <v>3315</v>
      </c>
      <c r="BM1135" s="22">
        <v>1.0324599999999999</v>
      </c>
      <c r="BN1135" t="s">
        <v>7976</v>
      </c>
      <c r="BO1135" s="22" t="s">
        <v>7977</v>
      </c>
      <c r="BP1135" s="22">
        <v>0.83888717199999996</v>
      </c>
      <c r="BQ1135" s="22">
        <v>282</v>
      </c>
      <c r="BR1135" s="22">
        <v>229</v>
      </c>
    </row>
    <row r="1136" spans="61:70" x14ac:dyDescent="0.25">
      <c r="BI1136" t="s">
        <v>6128</v>
      </c>
      <c r="BJ1136" t="s">
        <v>6129</v>
      </c>
      <c r="BK1136" t="s">
        <v>6130</v>
      </c>
      <c r="BL1136" t="s">
        <v>3319</v>
      </c>
      <c r="BM1136" s="22">
        <v>1.00454E-4</v>
      </c>
      <c r="BN1136" t="s">
        <v>1122</v>
      </c>
      <c r="BO1136" s="22" t="s">
        <v>7978</v>
      </c>
      <c r="BP1136" s="22">
        <v>8.1620199999999995E-5</v>
      </c>
      <c r="BQ1136" s="22">
        <v>134</v>
      </c>
      <c r="BR1136" s="22">
        <v>109</v>
      </c>
    </row>
    <row r="1137" spans="61:70" x14ac:dyDescent="0.25">
      <c r="BI1137" t="s">
        <v>1943</v>
      </c>
      <c r="BJ1137" t="s">
        <v>1944</v>
      </c>
      <c r="BK1137" t="s">
        <v>1945</v>
      </c>
      <c r="BL1137" t="s">
        <v>3320</v>
      </c>
      <c r="BM1137" s="22">
        <v>3.6300600000000001E-3</v>
      </c>
      <c r="BN1137" t="s">
        <v>6522</v>
      </c>
      <c r="BO1137" s="22" t="s">
        <v>7979</v>
      </c>
      <c r="BP1137" s="22">
        <v>2.9494708999999999E-3</v>
      </c>
      <c r="BQ1137" s="22">
        <v>79</v>
      </c>
      <c r="BR1137" s="22">
        <v>64</v>
      </c>
    </row>
    <row r="1138" spans="61:70" x14ac:dyDescent="0.25">
      <c r="BI1138" t="s">
        <v>1683</v>
      </c>
      <c r="BJ1138" t="s">
        <v>1684</v>
      </c>
      <c r="BK1138" t="s">
        <v>1685</v>
      </c>
      <c r="BL1138" t="s">
        <v>3324</v>
      </c>
      <c r="BM1138" s="22">
        <v>8.7959200000000001E-2</v>
      </c>
      <c r="BN1138" t="s">
        <v>7980</v>
      </c>
      <c r="BO1138" s="22" t="s">
        <v>7981</v>
      </c>
      <c r="BP1138" s="22">
        <v>7.1467993499999993E-2</v>
      </c>
      <c r="BQ1138" s="22">
        <v>240</v>
      </c>
      <c r="BR1138" s="22">
        <v>195</v>
      </c>
    </row>
    <row r="1139" spans="61:70" x14ac:dyDescent="0.25">
      <c r="BI1139" t="s">
        <v>4868</v>
      </c>
      <c r="BJ1139" t="s">
        <v>4869</v>
      </c>
      <c r="BK1139" t="s">
        <v>4870</v>
      </c>
      <c r="BL1139" t="s">
        <v>3325</v>
      </c>
      <c r="BM1139" s="22">
        <v>3.1163099999999999</v>
      </c>
      <c r="BN1139" t="s">
        <v>7982</v>
      </c>
      <c r="BO1139" s="22" t="s">
        <v>6964</v>
      </c>
      <c r="BP1139" s="22">
        <v>2.5320423870000002</v>
      </c>
      <c r="BQ1139" s="22">
        <v>36</v>
      </c>
      <c r="BR1139" s="22">
        <v>29</v>
      </c>
    </row>
    <row r="1140" spans="61:70" x14ac:dyDescent="0.25">
      <c r="BI1140" t="s">
        <v>963</v>
      </c>
      <c r="BJ1140" t="s">
        <v>964</v>
      </c>
      <c r="BK1140" t="s">
        <v>965</v>
      </c>
      <c r="BL1140" t="s">
        <v>3326</v>
      </c>
      <c r="BM1140" s="22">
        <v>7.7196799999999996E-2</v>
      </c>
      <c r="BN1140" t="s">
        <v>7983</v>
      </c>
      <c r="BO1140" s="22" t="s">
        <v>6484</v>
      </c>
      <c r="BP1140" s="22">
        <v>6.2723403600000005E-2</v>
      </c>
      <c r="BQ1140" s="22">
        <v>105</v>
      </c>
      <c r="BR1140" s="22">
        <v>85</v>
      </c>
    </row>
    <row r="1141" spans="61:70" x14ac:dyDescent="0.25">
      <c r="BI1141" t="s">
        <v>1996</v>
      </c>
      <c r="BJ1141" t="s">
        <v>1997</v>
      </c>
      <c r="BK1141" t="s">
        <v>1998</v>
      </c>
      <c r="BL1141" t="s">
        <v>3330</v>
      </c>
      <c r="BM1141" s="22">
        <v>5.5847099999999997E-3</v>
      </c>
      <c r="BN1141" t="s">
        <v>6586</v>
      </c>
      <c r="BO1141" s="22" t="s">
        <v>7984</v>
      </c>
      <c r="BP1141" s="22">
        <v>4.5376495000000001E-3</v>
      </c>
      <c r="BQ1141" s="22">
        <v>362</v>
      </c>
      <c r="BR1141" s="22">
        <v>294</v>
      </c>
    </row>
    <row r="1142" spans="61:70" x14ac:dyDescent="0.25">
      <c r="BI1142" t="s">
        <v>1276</v>
      </c>
      <c r="BJ1142" t="s">
        <v>1277</v>
      </c>
      <c r="BK1142" t="s">
        <v>1278</v>
      </c>
      <c r="BL1142" t="s">
        <v>3331</v>
      </c>
      <c r="BM1142" s="22">
        <v>0.20580799999999999</v>
      </c>
      <c r="BN1142" t="s">
        <v>7985</v>
      </c>
      <c r="BO1142" s="22" t="s">
        <v>7986</v>
      </c>
      <c r="BP1142" s="22">
        <v>0.1672216755</v>
      </c>
      <c r="BQ1142" s="22"/>
      <c r="BR1142" s="22"/>
    </row>
    <row r="1143" spans="61:70" x14ac:dyDescent="0.25">
      <c r="BI1143" t="s">
        <v>1841</v>
      </c>
      <c r="BJ1143" t="s">
        <v>1842</v>
      </c>
      <c r="BK1143" t="s">
        <v>1843</v>
      </c>
      <c r="BL1143" t="s">
        <v>3332</v>
      </c>
      <c r="BM1143" s="22">
        <v>1.3030999999999999E-2</v>
      </c>
      <c r="BN1143" t="s">
        <v>7704</v>
      </c>
      <c r="BO1143" s="22" t="s">
        <v>6699</v>
      </c>
      <c r="BP1143" s="22">
        <v>1.05878569E-2</v>
      </c>
      <c r="BQ1143" s="22">
        <v>267</v>
      </c>
      <c r="BR1143" s="22">
        <v>217</v>
      </c>
    </row>
    <row r="1144" spans="61:70" x14ac:dyDescent="0.25">
      <c r="BI1144" t="s">
        <v>867</v>
      </c>
      <c r="BJ1144" t="s">
        <v>868</v>
      </c>
      <c r="BK1144" t="s">
        <v>869</v>
      </c>
      <c r="BL1144" t="s">
        <v>3336</v>
      </c>
      <c r="BM1144" s="22">
        <v>2.0965299999999999E-2</v>
      </c>
      <c r="BN1144" t="s">
        <v>7987</v>
      </c>
      <c r="BO1144" s="22" t="s">
        <v>7988</v>
      </c>
      <c r="BP1144" s="22">
        <v>1.7034578799999998E-2</v>
      </c>
      <c r="BQ1144" s="22">
        <v>94</v>
      </c>
      <c r="BR1144" s="22">
        <v>77</v>
      </c>
    </row>
    <row r="1145" spans="61:70" x14ac:dyDescent="0.25">
      <c r="BI1145" t="s">
        <v>1833</v>
      </c>
      <c r="BJ1145" t="s">
        <v>1834</v>
      </c>
      <c r="BK1145" t="s">
        <v>1835</v>
      </c>
      <c r="BL1145" t="s">
        <v>3337</v>
      </c>
      <c r="BM1145" s="22">
        <v>1.6660999999999999E-2</v>
      </c>
      <c r="BN1145" t="s">
        <v>6410</v>
      </c>
      <c r="BO1145" s="22" t="s">
        <v>7989</v>
      </c>
      <c r="BP1145" s="22">
        <v>1.3537279100000001E-2</v>
      </c>
      <c r="BQ1145" s="22">
        <v>2</v>
      </c>
      <c r="BR1145" s="22">
        <v>1</v>
      </c>
    </row>
    <row r="1146" spans="61:70" x14ac:dyDescent="0.25">
      <c r="BI1146" t="s">
        <v>1829</v>
      </c>
      <c r="BJ1146" t="s">
        <v>1830</v>
      </c>
      <c r="BK1146" t="s">
        <v>1831</v>
      </c>
      <c r="BL1146" t="s">
        <v>3341</v>
      </c>
      <c r="BM1146" s="22">
        <v>4.7061100000000002E-2</v>
      </c>
      <c r="BN1146" t="s">
        <v>7990</v>
      </c>
      <c r="BO1146" s="22" t="s">
        <v>7991</v>
      </c>
      <c r="BP1146" s="22">
        <v>3.8237755499999998E-2</v>
      </c>
      <c r="BQ1146" s="22">
        <v>494</v>
      </c>
      <c r="BR1146" s="22">
        <v>401</v>
      </c>
    </row>
    <row r="1147" spans="61:70" x14ac:dyDescent="0.25">
      <c r="BI1147" t="s">
        <v>1778</v>
      </c>
      <c r="BJ1147" t="s">
        <v>1779</v>
      </c>
      <c r="BK1147" t="s">
        <v>1780</v>
      </c>
      <c r="BL1147" t="s">
        <v>3345</v>
      </c>
      <c r="BM1147" s="22">
        <v>1.5406E-2</v>
      </c>
      <c r="BN1147" t="s">
        <v>6218</v>
      </c>
      <c r="BO1147" s="22" t="s">
        <v>7992</v>
      </c>
      <c r="BP1147" s="22">
        <v>1.25175753E-2</v>
      </c>
      <c r="BQ1147" s="22">
        <v>446</v>
      </c>
      <c r="BR1147" s="22">
        <v>362</v>
      </c>
    </row>
    <row r="1148" spans="61:70" x14ac:dyDescent="0.25">
      <c r="BI1148" t="s">
        <v>1404</v>
      </c>
      <c r="BJ1148" t="s">
        <v>1405</v>
      </c>
      <c r="BK1148" t="s">
        <v>1406</v>
      </c>
      <c r="BL1148" t="s">
        <v>3349</v>
      </c>
      <c r="BM1148" s="22">
        <v>2.2976199999999998E-3</v>
      </c>
      <c r="BN1148" t="s">
        <v>7886</v>
      </c>
      <c r="BO1148" s="22" t="s">
        <v>7993</v>
      </c>
      <c r="BP1148" s="22">
        <v>1.8668460999999999E-3</v>
      </c>
      <c r="BQ1148" s="22">
        <v>267</v>
      </c>
      <c r="BR1148" s="22">
        <v>217</v>
      </c>
    </row>
    <row r="1149" spans="61:70" x14ac:dyDescent="0.25">
      <c r="BI1149" t="s">
        <v>1334</v>
      </c>
      <c r="BJ1149" t="s">
        <v>1335</v>
      </c>
      <c r="BK1149" t="s">
        <v>1336</v>
      </c>
      <c r="BL1149" t="s">
        <v>3350</v>
      </c>
      <c r="BM1149" s="22">
        <v>0.15823300000000001</v>
      </c>
      <c r="BN1149" t="s">
        <v>6488</v>
      </c>
      <c r="BO1149" s="22" t="s">
        <v>6468</v>
      </c>
      <c r="BP1149" s="22">
        <v>0.1285663695</v>
      </c>
      <c r="BQ1149" s="22">
        <v>219</v>
      </c>
      <c r="BR1149" s="22">
        <v>178</v>
      </c>
    </row>
    <row r="1150" spans="61:70" x14ac:dyDescent="0.25">
      <c r="BI1150" t="s">
        <v>1590</v>
      </c>
      <c r="BJ1150" t="s">
        <v>1591</v>
      </c>
      <c r="BK1150" t="s">
        <v>1592</v>
      </c>
      <c r="BL1150" t="s">
        <v>3351</v>
      </c>
      <c r="BM1150" s="22">
        <v>2.5956900000000001E-2</v>
      </c>
      <c r="BN1150" t="s">
        <v>6148</v>
      </c>
      <c r="BO1150" s="22" t="s">
        <v>7994</v>
      </c>
      <c r="BP1150" s="22">
        <v>2.1090318699999999E-2</v>
      </c>
      <c r="BQ1150" s="22">
        <v>216</v>
      </c>
      <c r="BR1150" s="22">
        <v>175</v>
      </c>
    </row>
    <row r="1151" spans="61:70" x14ac:dyDescent="0.25">
      <c r="BI1151" t="s">
        <v>1868</v>
      </c>
      <c r="BJ1151" t="s">
        <v>1869</v>
      </c>
      <c r="BK1151" t="s">
        <v>1870</v>
      </c>
      <c r="BL1151" t="s">
        <v>3352</v>
      </c>
      <c r="BM1151" s="22">
        <v>0.102293</v>
      </c>
      <c r="BN1151" t="s">
        <v>6533</v>
      </c>
      <c r="BO1151" s="22" t="s">
        <v>6643</v>
      </c>
      <c r="BP1151" s="22">
        <v>8.3114392300000006E-2</v>
      </c>
      <c r="BQ1151" s="22">
        <v>34</v>
      </c>
      <c r="BR1151" s="22">
        <v>27</v>
      </c>
    </row>
    <row r="1152" spans="61:70" x14ac:dyDescent="0.25">
      <c r="BI1152" t="s">
        <v>887</v>
      </c>
      <c r="BJ1152" t="s">
        <v>888</v>
      </c>
      <c r="BK1152" t="s">
        <v>889</v>
      </c>
      <c r="BL1152" t="s">
        <v>3356</v>
      </c>
      <c r="BM1152" s="22">
        <v>9.30785E-5</v>
      </c>
      <c r="BN1152" t="s">
        <v>1122</v>
      </c>
      <c r="BO1152" s="22" t="s">
        <v>7690</v>
      </c>
      <c r="BP1152" s="22">
        <v>7.5627499999999994E-5</v>
      </c>
      <c r="BQ1152" s="22">
        <v>4</v>
      </c>
      <c r="BR1152" s="22">
        <v>3</v>
      </c>
    </row>
    <row r="1153" spans="61:70" x14ac:dyDescent="0.25">
      <c r="BI1153" t="s">
        <v>2852</v>
      </c>
      <c r="BJ1153" t="s">
        <v>2853</v>
      </c>
      <c r="BK1153" t="s">
        <v>2854</v>
      </c>
      <c r="BL1153" t="s">
        <v>3358</v>
      </c>
      <c r="BM1153" s="22">
        <v>0.111694</v>
      </c>
      <c r="BN1153" t="s">
        <v>7995</v>
      </c>
      <c r="BO1153" s="22" t="s">
        <v>6516</v>
      </c>
      <c r="BP1153" s="22">
        <v>9.0752826999999994E-2</v>
      </c>
      <c r="BQ1153" s="22">
        <v>310</v>
      </c>
      <c r="BR1153" s="22">
        <v>252</v>
      </c>
    </row>
    <row r="1154" spans="61:70" x14ac:dyDescent="0.25">
      <c r="BI1154" t="s">
        <v>1322</v>
      </c>
      <c r="BJ1154" t="s">
        <v>1323</v>
      </c>
      <c r="BK1154" t="s">
        <v>1324</v>
      </c>
      <c r="BL1154" t="s">
        <v>3359</v>
      </c>
      <c r="BM1154" s="22">
        <v>1.6759699999999999E-3</v>
      </c>
      <c r="BN1154" t="s">
        <v>4699</v>
      </c>
      <c r="BO1154" s="22" t="s">
        <v>7195</v>
      </c>
      <c r="BP1154" s="22">
        <v>1.3617474000000001E-3</v>
      </c>
      <c r="BQ1154" s="22">
        <v>114</v>
      </c>
      <c r="BR1154" s="22">
        <v>92</v>
      </c>
    </row>
    <row r="1155" spans="61:70" x14ac:dyDescent="0.25">
      <c r="BI1155" t="s">
        <v>1837</v>
      </c>
      <c r="BJ1155" t="s">
        <v>1838</v>
      </c>
      <c r="BK1155" t="s">
        <v>1839</v>
      </c>
      <c r="BL1155" t="s">
        <v>3360</v>
      </c>
      <c r="BM1155" s="22">
        <v>25.914300000000001</v>
      </c>
      <c r="BN1155" t="s">
        <v>7996</v>
      </c>
      <c r="BO1155" s="22" t="s">
        <v>6890</v>
      </c>
      <c r="BP1155" s="22">
        <v>21.055705635900001</v>
      </c>
      <c r="BQ1155" s="22">
        <v>146</v>
      </c>
      <c r="BR1155" s="22">
        <v>119</v>
      </c>
    </row>
    <row r="1156" spans="61:70" x14ac:dyDescent="0.25">
      <c r="BI1156" t="s">
        <v>1213</v>
      </c>
      <c r="BJ1156" t="s">
        <v>1214</v>
      </c>
      <c r="BK1156" t="s">
        <v>1215</v>
      </c>
      <c r="BL1156" t="s">
        <v>3373</v>
      </c>
      <c r="BM1156" s="22">
        <v>2.04773E-2</v>
      </c>
      <c r="BN1156" t="s">
        <v>5951</v>
      </c>
      <c r="BO1156" s="22" t="s">
        <v>7997</v>
      </c>
      <c r="BP1156" s="22">
        <v>1.66380725E-2</v>
      </c>
      <c r="BQ1156" s="22">
        <v>445</v>
      </c>
      <c r="BR1156" s="22">
        <v>361</v>
      </c>
    </row>
    <row r="1157" spans="61:70" x14ac:dyDescent="0.25">
      <c r="BI1157" t="s">
        <v>4009</v>
      </c>
      <c r="BJ1157" t="s">
        <v>4010</v>
      </c>
      <c r="BK1157" t="s">
        <v>4011</v>
      </c>
      <c r="BL1157" t="s">
        <v>3374</v>
      </c>
      <c r="BM1157" s="22">
        <v>0.10938199999999999</v>
      </c>
      <c r="BN1157" t="s">
        <v>6444</v>
      </c>
      <c r="BO1157" s="22" t="s">
        <v>7012</v>
      </c>
      <c r="BP1157" s="22">
        <v>8.8874297000000005E-2</v>
      </c>
      <c r="BQ1157" s="22">
        <v>77</v>
      </c>
      <c r="BR1157" s="22">
        <v>62</v>
      </c>
    </row>
    <row r="1158" spans="61:70" x14ac:dyDescent="0.25">
      <c r="BI1158" t="s">
        <v>4030</v>
      </c>
      <c r="BJ1158" t="s">
        <v>4031</v>
      </c>
      <c r="BK1158" t="s">
        <v>4032</v>
      </c>
      <c r="BL1158" t="s">
        <v>3400</v>
      </c>
      <c r="BM1158" s="22">
        <v>1.4427199999999999E-2</v>
      </c>
      <c r="BN1158" t="s">
        <v>5993</v>
      </c>
      <c r="BO1158" s="22" t="s">
        <v>7998</v>
      </c>
      <c r="BP1158" s="22">
        <v>1.1722287600000001E-2</v>
      </c>
      <c r="BQ1158" s="22">
        <v>246</v>
      </c>
      <c r="BR1158" s="22">
        <v>200</v>
      </c>
    </row>
    <row r="1159" spans="61:70" x14ac:dyDescent="0.25">
      <c r="BI1159" t="s">
        <v>4862</v>
      </c>
      <c r="BJ1159" t="s">
        <v>4863</v>
      </c>
      <c r="BK1159" t="s">
        <v>4864</v>
      </c>
      <c r="BL1159" t="s">
        <v>3401</v>
      </c>
      <c r="BM1159" s="22">
        <v>187.642</v>
      </c>
      <c r="BN1159" t="s">
        <v>7999</v>
      </c>
      <c r="BO1159" s="22" t="s">
        <v>6196</v>
      </c>
      <c r="BP1159" s="22">
        <v>152.46156434599999</v>
      </c>
      <c r="BQ1159" s="22">
        <v>455</v>
      </c>
      <c r="BR1159" s="22">
        <v>370</v>
      </c>
    </row>
    <row r="1160" spans="61:70" x14ac:dyDescent="0.25">
      <c r="BI1160" t="s">
        <v>3521</v>
      </c>
      <c r="BJ1160" t="s">
        <v>3522</v>
      </c>
      <c r="BK1160" t="s">
        <v>3523</v>
      </c>
      <c r="BL1160" t="s">
        <v>3402</v>
      </c>
      <c r="BM1160" s="22">
        <v>5.1659999999999998E-2</v>
      </c>
      <c r="BN1160" t="s">
        <v>8000</v>
      </c>
      <c r="BO1160" s="22" t="s">
        <v>7135</v>
      </c>
      <c r="BP1160" s="22">
        <v>4.1974421599999999E-2</v>
      </c>
      <c r="BQ1160" s="22">
        <v>465</v>
      </c>
      <c r="BR1160" s="22">
        <v>378</v>
      </c>
    </row>
    <row r="1161" spans="61:70" x14ac:dyDescent="0.25">
      <c r="BI1161" t="s">
        <v>2041</v>
      </c>
      <c r="BJ1161" t="s">
        <v>2042</v>
      </c>
      <c r="BK1161" t="s">
        <v>2043</v>
      </c>
      <c r="BL1161" t="s">
        <v>3403</v>
      </c>
      <c r="BM1161" s="22">
        <v>0.28779900000000003</v>
      </c>
      <c r="BN1161" t="s">
        <v>8001</v>
      </c>
      <c r="BO1161" s="22" t="s">
        <v>8002</v>
      </c>
      <c r="BP1161" s="22">
        <v>0.23384042890000001</v>
      </c>
      <c r="BQ1161" s="22">
        <v>29</v>
      </c>
      <c r="BR1161" s="22">
        <v>23</v>
      </c>
    </row>
    <row r="1162" spans="61:70" x14ac:dyDescent="0.25">
      <c r="BI1162" t="s">
        <v>6210</v>
      </c>
      <c r="BJ1162" t="s">
        <v>6211</v>
      </c>
      <c r="BK1162" t="s">
        <v>6212</v>
      </c>
      <c r="BL1162" t="s">
        <v>3404</v>
      </c>
      <c r="BM1162" s="22">
        <v>2.79235E-2</v>
      </c>
      <c r="BN1162" t="s">
        <v>6139</v>
      </c>
      <c r="BO1162" s="22" t="s">
        <v>8003</v>
      </c>
      <c r="BP1162" s="22">
        <v>2.2688206799999999E-2</v>
      </c>
      <c r="BQ1162" s="22">
        <v>293</v>
      </c>
      <c r="BR1162" s="22">
        <v>238</v>
      </c>
    </row>
    <row r="1163" spans="61:70" x14ac:dyDescent="0.25">
      <c r="BI1163" t="s">
        <v>4530</v>
      </c>
      <c r="BJ1163" t="s">
        <v>4531</v>
      </c>
      <c r="BK1163" t="s">
        <v>4532</v>
      </c>
      <c r="BL1163" t="s">
        <v>3405</v>
      </c>
      <c r="BM1163" s="22">
        <v>1.00467E-2</v>
      </c>
      <c r="BN1163" t="s">
        <v>8004</v>
      </c>
      <c r="BO1163" s="22" t="s">
        <v>6534</v>
      </c>
      <c r="BP1163" s="22">
        <v>8.1630743999999995E-3</v>
      </c>
      <c r="BQ1163" s="22">
        <v>440</v>
      </c>
      <c r="BR1163" s="22">
        <v>357</v>
      </c>
    </row>
    <row r="1164" spans="61:70" x14ac:dyDescent="0.25">
      <c r="BI1164" t="s">
        <v>1907</v>
      </c>
      <c r="BJ1164" t="s">
        <v>1908</v>
      </c>
      <c r="BK1164" t="s">
        <v>1907</v>
      </c>
      <c r="BL1164" t="s">
        <v>3654</v>
      </c>
      <c r="BM1164" s="22">
        <v>3.3787499999999998E-2</v>
      </c>
      <c r="BN1164" t="s">
        <v>8005</v>
      </c>
      <c r="BO1164" s="22" t="s">
        <v>6939</v>
      </c>
      <c r="BP1164" s="22">
        <v>2.7452783000000001E-2</v>
      </c>
      <c r="BQ1164" s="22">
        <v>57</v>
      </c>
      <c r="BR1164" s="22">
        <v>47</v>
      </c>
    </row>
    <row r="1165" spans="61:70" x14ac:dyDescent="0.25">
      <c r="BI1165" t="s">
        <v>1872</v>
      </c>
      <c r="BJ1165" t="s">
        <v>1873</v>
      </c>
      <c r="BK1165" t="s">
        <v>1874</v>
      </c>
      <c r="BL1165" t="s">
        <v>3655</v>
      </c>
      <c r="BM1165" s="22">
        <v>3.4438999999999997E-2</v>
      </c>
      <c r="BN1165" t="s">
        <v>6599</v>
      </c>
      <c r="BO1165" s="22" t="s">
        <v>8006</v>
      </c>
      <c r="BP1165" s="22">
        <v>2.7982135200000001E-2</v>
      </c>
      <c r="BQ1165" s="22">
        <v>19</v>
      </c>
      <c r="BR1165" s="22">
        <v>15</v>
      </c>
    </row>
    <row r="1166" spans="61:70" x14ac:dyDescent="0.25">
      <c r="BI1166" t="s">
        <v>4865</v>
      </c>
      <c r="BJ1166" t="s">
        <v>4866</v>
      </c>
      <c r="BK1166" t="s">
        <v>4867</v>
      </c>
      <c r="BL1166" t="s">
        <v>3656</v>
      </c>
      <c r="BM1166" s="22">
        <v>766592</v>
      </c>
      <c r="BN1166" t="s">
        <v>8007</v>
      </c>
      <c r="BO1166" s="22" t="s">
        <v>7189</v>
      </c>
      <c r="BP1166" s="22">
        <v>622865.96569600003</v>
      </c>
      <c r="BQ1166" s="22">
        <v>80</v>
      </c>
      <c r="BR1166" s="22">
        <v>65</v>
      </c>
    </row>
    <row r="1167" spans="61:70" x14ac:dyDescent="0.25">
      <c r="BI1167" t="s">
        <v>1643</v>
      </c>
      <c r="BJ1167" t="s">
        <v>1644</v>
      </c>
      <c r="BK1167" t="s">
        <v>1645</v>
      </c>
      <c r="BL1167" t="s">
        <v>3657</v>
      </c>
      <c r="BM1167" s="22">
        <v>3.35083E-3</v>
      </c>
      <c r="BN1167" t="s">
        <v>5755</v>
      </c>
      <c r="BO1167" s="22" t="s">
        <v>8008</v>
      </c>
      <c r="BP1167" s="22">
        <v>2.7225929000000001E-3</v>
      </c>
      <c r="BQ1167" s="22">
        <v>125</v>
      </c>
      <c r="BR1167" s="22">
        <v>101</v>
      </c>
    </row>
    <row r="1168" spans="61:70" x14ac:dyDescent="0.25">
      <c r="BI1168" t="s">
        <v>1262</v>
      </c>
      <c r="BJ1168" t="s">
        <v>1263</v>
      </c>
      <c r="BK1168" t="s">
        <v>1264</v>
      </c>
      <c r="BL1168" t="s">
        <v>3658</v>
      </c>
      <c r="BM1168" s="22">
        <v>23.806000000000001</v>
      </c>
      <c r="BN1168" t="s">
        <v>8009</v>
      </c>
      <c r="BO1168" s="22" t="s">
        <v>6622</v>
      </c>
      <c r="BP1168" s="22">
        <v>19.342684477999999</v>
      </c>
      <c r="BQ1168" s="22">
        <v>150</v>
      </c>
      <c r="BR1168" s="22">
        <v>122</v>
      </c>
    </row>
    <row r="1169" spans="61:70" x14ac:dyDescent="0.25">
      <c r="BI1169" t="s">
        <v>1044</v>
      </c>
      <c r="BJ1169" t="s">
        <v>1045</v>
      </c>
      <c r="BK1169" t="s">
        <v>1046</v>
      </c>
      <c r="BL1169" t="s">
        <v>3659</v>
      </c>
      <c r="BM1169" s="22">
        <v>8.7307599999999999E-2</v>
      </c>
      <c r="BN1169" t="s">
        <v>8010</v>
      </c>
      <c r="BO1169" s="22" t="s">
        <v>8011</v>
      </c>
      <c r="BP1169" s="22">
        <v>7.0938559999999998E-2</v>
      </c>
      <c r="BQ1169" s="22">
        <v>78</v>
      </c>
      <c r="BR1169" s="22">
        <v>63</v>
      </c>
    </row>
    <row r="1170" spans="61:70" x14ac:dyDescent="0.25">
      <c r="BI1170" t="s">
        <v>1611</v>
      </c>
      <c r="BJ1170" t="s">
        <v>1612</v>
      </c>
      <c r="BK1170" t="s">
        <v>1613</v>
      </c>
      <c r="BL1170" t="s">
        <v>3660</v>
      </c>
      <c r="BM1170" s="22">
        <v>0.173119</v>
      </c>
      <c r="BN1170" t="s">
        <v>8012</v>
      </c>
      <c r="BO1170" s="22" t="s">
        <v>8013</v>
      </c>
      <c r="BP1170" s="22">
        <v>0.140661438</v>
      </c>
      <c r="BQ1170" s="22">
        <v>346</v>
      </c>
      <c r="BR1170" s="22">
        <v>281</v>
      </c>
    </row>
    <row r="1171" spans="61:70" x14ac:dyDescent="0.25">
      <c r="BI1171" t="s">
        <v>1310</v>
      </c>
      <c r="BJ1171" t="s">
        <v>1311</v>
      </c>
      <c r="BK1171" t="s">
        <v>1312</v>
      </c>
      <c r="BL1171" t="s">
        <v>3661</v>
      </c>
      <c r="BM1171" s="22">
        <v>2.8947400000000002E-2</v>
      </c>
      <c r="BN1171" t="s">
        <v>5956</v>
      </c>
      <c r="BO1171" s="22" t="s">
        <v>8014</v>
      </c>
      <c r="BP1171" s="22">
        <v>2.35201388E-2</v>
      </c>
      <c r="BQ1171" s="22">
        <v>265</v>
      </c>
      <c r="BR1171" s="22">
        <v>216</v>
      </c>
    </row>
    <row r="1172" spans="61:70" x14ac:dyDescent="0.25">
      <c r="BI1172" t="s">
        <v>3065</v>
      </c>
      <c r="BJ1172" t="s">
        <v>3066</v>
      </c>
      <c r="BK1172" t="s">
        <v>3067</v>
      </c>
      <c r="BL1172" t="s">
        <v>3662</v>
      </c>
      <c r="BM1172" s="22">
        <v>3.5505399999999999E-2</v>
      </c>
      <c r="BN1172" t="s">
        <v>7335</v>
      </c>
      <c r="BO1172" s="22" t="s">
        <v>8015</v>
      </c>
      <c r="BP1172" s="22">
        <v>2.88485991E-2</v>
      </c>
      <c r="BQ1172" s="22">
        <v>479</v>
      </c>
      <c r="BR1172" s="22">
        <v>389</v>
      </c>
    </row>
    <row r="1173" spans="61:70" x14ac:dyDescent="0.25">
      <c r="BI1173" t="s">
        <v>1881</v>
      </c>
      <c r="BJ1173" t="s">
        <v>1882</v>
      </c>
      <c r="BK1173" t="s">
        <v>1883</v>
      </c>
      <c r="BL1173" t="s">
        <v>3663</v>
      </c>
      <c r="BM1173" s="22">
        <v>6.6085700000000002E-3</v>
      </c>
      <c r="BN1173" t="s">
        <v>5990</v>
      </c>
      <c r="BO1173" s="22" t="s">
        <v>6412</v>
      </c>
      <c r="BP1173" s="22">
        <v>5.3695490000000004E-3</v>
      </c>
      <c r="BQ1173" s="22">
        <v>110</v>
      </c>
      <c r="BR1173" s="22">
        <v>89</v>
      </c>
    </row>
    <row r="1174" spans="61:70" x14ac:dyDescent="0.25">
      <c r="BI1174" t="s">
        <v>1298</v>
      </c>
      <c r="BJ1174" t="s">
        <v>1299</v>
      </c>
      <c r="BK1174" t="s">
        <v>1300</v>
      </c>
      <c r="BL1174" t="s">
        <v>3664</v>
      </c>
      <c r="BM1174" s="22">
        <v>2.7923500000000002E-4</v>
      </c>
      <c r="BN1174" t="s">
        <v>910</v>
      </c>
      <c r="BO1174" s="22" t="s">
        <v>6535</v>
      </c>
      <c r="BP1174" s="22">
        <v>2.2688210000000001E-4</v>
      </c>
      <c r="BQ1174" s="22">
        <v>190</v>
      </c>
      <c r="BR1174" s="22">
        <v>155</v>
      </c>
    </row>
    <row r="1175" spans="61:70" x14ac:dyDescent="0.25">
      <c r="BI1175" t="s">
        <v>1915</v>
      </c>
      <c r="BJ1175" t="s">
        <v>1916</v>
      </c>
      <c r="BK1175" t="s">
        <v>1917</v>
      </c>
      <c r="BL1175" t="s">
        <v>3665</v>
      </c>
      <c r="BM1175" s="22">
        <v>1.41479E-2</v>
      </c>
      <c r="BN1175" t="s">
        <v>6543</v>
      </c>
      <c r="BO1175" s="22" t="s">
        <v>8016</v>
      </c>
      <c r="BP1175" s="22">
        <v>1.1495352699999999E-2</v>
      </c>
      <c r="BQ1175" s="22">
        <v>100</v>
      </c>
      <c r="BR1175" s="22">
        <v>82</v>
      </c>
    </row>
    <row r="1176" spans="61:70" x14ac:dyDescent="0.25">
      <c r="BI1176" t="s">
        <v>1936</v>
      </c>
      <c r="BJ1176" t="s">
        <v>1937</v>
      </c>
      <c r="BK1176" t="s">
        <v>1938</v>
      </c>
      <c r="BL1176" t="s">
        <v>3666</v>
      </c>
      <c r="BM1176" s="22">
        <v>5.0182200000000003E-3</v>
      </c>
      <c r="BN1176" t="s">
        <v>5366</v>
      </c>
      <c r="BO1176" s="22" t="s">
        <v>8017</v>
      </c>
      <c r="BP1176" s="22">
        <v>4.077369E-3</v>
      </c>
      <c r="BQ1176" s="22">
        <v>490</v>
      </c>
      <c r="BR1176" s="22">
        <v>398</v>
      </c>
    </row>
    <row r="1177" spans="61:70" x14ac:dyDescent="0.25">
      <c r="BI1177" t="s">
        <v>1972</v>
      </c>
      <c r="BJ1177" t="s">
        <v>1973</v>
      </c>
      <c r="BK1177" t="s">
        <v>1974</v>
      </c>
      <c r="BL1177" t="s">
        <v>3667</v>
      </c>
      <c r="BM1177" s="22">
        <v>1.9631599999999998E-3</v>
      </c>
      <c r="BN1177" t="s">
        <v>1763</v>
      </c>
      <c r="BO1177" s="22" t="s">
        <v>6080</v>
      </c>
      <c r="BP1177" s="22">
        <v>1.5950929999999999E-3</v>
      </c>
      <c r="BQ1177" s="22">
        <v>213</v>
      </c>
      <c r="BR1177" s="22">
        <v>173</v>
      </c>
    </row>
    <row r="1178" spans="61:70" x14ac:dyDescent="0.25">
      <c r="BI1178" t="s">
        <v>1891</v>
      </c>
      <c r="BJ1178" t="s">
        <v>1892</v>
      </c>
      <c r="BK1178" t="s">
        <v>1893</v>
      </c>
      <c r="BL1178" t="s">
        <v>3668</v>
      </c>
      <c r="BM1178" s="22">
        <v>5.1193200000000001E-2</v>
      </c>
      <c r="BN1178" t="s">
        <v>8018</v>
      </c>
      <c r="BO1178" s="22" t="s">
        <v>7951</v>
      </c>
      <c r="BP1178" s="22">
        <v>4.1595140500000002E-2</v>
      </c>
      <c r="BQ1178" s="22">
        <v>5</v>
      </c>
      <c r="BR1178" s="22">
        <v>4</v>
      </c>
    </row>
    <row r="1179" spans="61:70" x14ac:dyDescent="0.25">
      <c r="BI1179" t="s">
        <v>1858</v>
      </c>
      <c r="BJ1179" t="s">
        <v>1859</v>
      </c>
      <c r="BK1179" t="s">
        <v>1860</v>
      </c>
      <c r="BL1179" t="s">
        <v>3669</v>
      </c>
      <c r="BM1179" s="22">
        <v>9.2147700000000006E-3</v>
      </c>
      <c r="BN1179" t="s">
        <v>7759</v>
      </c>
      <c r="BO1179" s="22" t="s">
        <v>8019</v>
      </c>
      <c r="BP1179" s="22">
        <v>7.4871204E-3</v>
      </c>
      <c r="BQ1179" s="22">
        <v>11</v>
      </c>
      <c r="BR1179" s="22">
        <v>9</v>
      </c>
    </row>
    <row r="1180" spans="61:70" x14ac:dyDescent="0.25">
      <c r="BI1180" t="s">
        <v>2243</v>
      </c>
      <c r="BJ1180" t="s">
        <v>2244</v>
      </c>
      <c r="BK1180" t="s">
        <v>2245</v>
      </c>
      <c r="BL1180" t="s">
        <v>3670</v>
      </c>
      <c r="BM1180" s="22">
        <v>0.10648199999999999</v>
      </c>
      <c r="BN1180" t="s">
        <v>8020</v>
      </c>
      <c r="BO1180" s="22" t="s">
        <v>6386</v>
      </c>
      <c r="BP1180" s="22">
        <v>8.6518009300000004E-2</v>
      </c>
      <c r="BQ1180" s="22">
        <v>389</v>
      </c>
      <c r="BR1180" s="22">
        <v>316</v>
      </c>
    </row>
    <row r="1181" spans="61:70" x14ac:dyDescent="0.25">
      <c r="BI1181" t="s">
        <v>2964</v>
      </c>
      <c r="BJ1181" t="s">
        <v>2965</v>
      </c>
      <c r="BK1181" t="s">
        <v>2966</v>
      </c>
      <c r="BL1181" t="s">
        <v>3671</v>
      </c>
      <c r="BM1181" s="22">
        <v>3.9002799999999997E-2</v>
      </c>
      <c r="BN1181" t="s">
        <v>6336</v>
      </c>
      <c r="BO1181" s="22" t="s">
        <v>8021</v>
      </c>
      <c r="BP1181" s="22">
        <v>3.1690282E-2</v>
      </c>
      <c r="BQ1181" s="22">
        <v>164</v>
      </c>
      <c r="BR1181" s="22">
        <v>133</v>
      </c>
    </row>
    <row r="1182" spans="61:70" x14ac:dyDescent="0.25">
      <c r="BI1182" t="s">
        <v>2091</v>
      </c>
      <c r="BJ1182" t="s">
        <v>2092</v>
      </c>
      <c r="BK1182" t="s">
        <v>2093</v>
      </c>
      <c r="BL1182" t="s">
        <v>3672</v>
      </c>
      <c r="BM1182" s="22">
        <v>9.30785E-5</v>
      </c>
      <c r="BN1182" t="s">
        <v>1122</v>
      </c>
      <c r="BO1182" s="22" t="s">
        <v>7690</v>
      </c>
      <c r="BP1182" s="22">
        <v>7.5627499999999994E-5</v>
      </c>
      <c r="BQ1182" s="22">
        <v>289</v>
      </c>
      <c r="BR1182" s="22">
        <v>234</v>
      </c>
    </row>
    <row r="1183" spans="61:70" x14ac:dyDescent="0.25">
      <c r="BI1183" t="s">
        <v>3503</v>
      </c>
      <c r="BJ1183" t="s">
        <v>3504</v>
      </c>
      <c r="BK1183" t="s">
        <v>3505</v>
      </c>
      <c r="BL1183" t="s">
        <v>3676</v>
      </c>
      <c r="BM1183" s="22">
        <v>34.400700000000001</v>
      </c>
      <c r="BN1183" t="s">
        <v>8022</v>
      </c>
      <c r="BO1183" s="22" t="s">
        <v>7365</v>
      </c>
      <c r="BP1183" s="22">
        <v>27.951015959100001</v>
      </c>
      <c r="BQ1183" s="22"/>
      <c r="BR1183" s="22"/>
    </row>
    <row r="1184" spans="61:70" x14ac:dyDescent="0.25">
      <c r="BI1184" t="s">
        <v>2021</v>
      </c>
      <c r="BJ1184" t="s">
        <v>2022</v>
      </c>
      <c r="BK1184" t="s">
        <v>2023</v>
      </c>
      <c r="BL1184" t="s">
        <v>3677</v>
      </c>
      <c r="BM1184" s="22">
        <v>3.2577499999999998E-3</v>
      </c>
      <c r="BN1184" t="s">
        <v>5935</v>
      </c>
      <c r="BO1184" s="22" t="s">
        <v>8023</v>
      </c>
      <c r="BP1184" s="22">
        <v>2.6469642E-3</v>
      </c>
      <c r="BQ1184" s="22">
        <v>2</v>
      </c>
      <c r="BR1184" s="22">
        <v>1</v>
      </c>
    </row>
    <row r="1185" spans="61:70" x14ac:dyDescent="0.25">
      <c r="BI1185" t="s">
        <v>1623</v>
      </c>
      <c r="BJ1185" t="s">
        <v>1624</v>
      </c>
      <c r="BK1185" t="s">
        <v>1625</v>
      </c>
      <c r="BL1185" t="s">
        <v>3678</v>
      </c>
      <c r="BM1185" s="22">
        <v>0.129802</v>
      </c>
      <c r="BN1185" t="s">
        <v>8024</v>
      </c>
      <c r="BO1185" s="22" t="s">
        <v>8025</v>
      </c>
      <c r="BP1185" s="22">
        <v>0.1054658124</v>
      </c>
      <c r="BQ1185" s="22">
        <v>204</v>
      </c>
      <c r="BR1185" s="22">
        <v>166</v>
      </c>
    </row>
    <row r="1186" spans="61:70" x14ac:dyDescent="0.25">
      <c r="BI1186" t="s">
        <v>2168</v>
      </c>
      <c r="BJ1186" t="s">
        <v>2169</v>
      </c>
      <c r="BK1186" t="s">
        <v>2170</v>
      </c>
      <c r="BL1186" t="s">
        <v>3679</v>
      </c>
      <c r="BM1186" s="22">
        <v>1.5554699999999999E-2</v>
      </c>
      <c r="BN1186" t="s">
        <v>6509</v>
      </c>
      <c r="BO1186" s="22" t="s">
        <v>8026</v>
      </c>
      <c r="BP1186" s="22">
        <v>1.2638396E-2</v>
      </c>
      <c r="BQ1186" s="22">
        <v>413</v>
      </c>
      <c r="BR1186" s="22">
        <v>335</v>
      </c>
    </row>
    <row r="1187" spans="61:70" x14ac:dyDescent="0.25">
      <c r="BI1187" t="s">
        <v>4694</v>
      </c>
      <c r="BJ1187" t="s">
        <v>4695</v>
      </c>
      <c r="BK1187" t="s">
        <v>4734</v>
      </c>
      <c r="BL1187" t="s">
        <v>3680</v>
      </c>
      <c r="BM1187" s="22">
        <v>5.7858899999999998E-2</v>
      </c>
      <c r="BN1187" t="s">
        <v>8027</v>
      </c>
      <c r="BO1187" s="22" t="s">
        <v>8028</v>
      </c>
      <c r="BP1187" s="22">
        <v>4.7011108400000001E-2</v>
      </c>
      <c r="BQ1187" s="22">
        <v>331</v>
      </c>
      <c r="BR1187" s="22">
        <v>269</v>
      </c>
    </row>
    <row r="1188" spans="61:70" x14ac:dyDescent="0.25">
      <c r="BI1188" t="s">
        <v>1960</v>
      </c>
      <c r="BJ1188" t="s">
        <v>1961</v>
      </c>
      <c r="BK1188" t="s">
        <v>1962</v>
      </c>
      <c r="BL1188" t="s">
        <v>3684</v>
      </c>
      <c r="BM1188" s="22">
        <v>3.1181299999999999E-2</v>
      </c>
      <c r="BN1188" t="s">
        <v>6511</v>
      </c>
      <c r="BO1188" s="22" t="s">
        <v>6406</v>
      </c>
      <c r="BP1188" s="22">
        <v>2.5335211600000001E-2</v>
      </c>
      <c r="BQ1188" s="22">
        <v>203</v>
      </c>
      <c r="BR1188" s="22">
        <v>165</v>
      </c>
    </row>
    <row r="1189" spans="61:70" x14ac:dyDescent="0.25">
      <c r="BI1189" t="s">
        <v>2251</v>
      </c>
      <c r="BJ1189" t="s">
        <v>2252</v>
      </c>
      <c r="BK1189" t="s">
        <v>2253</v>
      </c>
      <c r="BL1189" t="s">
        <v>3685</v>
      </c>
      <c r="BM1189" s="22">
        <v>4.1047599999999997E-2</v>
      </c>
      <c r="BN1189" t="s">
        <v>6416</v>
      </c>
      <c r="BO1189" s="22" t="s">
        <v>8029</v>
      </c>
      <c r="BP1189" s="22">
        <v>3.3351708600000002E-2</v>
      </c>
      <c r="BQ1189" s="22">
        <v>151</v>
      </c>
      <c r="BR1189" s="22">
        <v>122</v>
      </c>
    </row>
    <row r="1190" spans="61:70" x14ac:dyDescent="0.25">
      <c r="BI1190" t="s">
        <v>2099</v>
      </c>
      <c r="BJ1190" t="s">
        <v>2100</v>
      </c>
      <c r="BK1190" t="s">
        <v>2101</v>
      </c>
      <c r="BL1190" t="s">
        <v>3686</v>
      </c>
      <c r="BM1190" s="22">
        <v>1.1821E-2</v>
      </c>
      <c r="BN1190" t="s">
        <v>6029</v>
      </c>
      <c r="BO1190" s="22" t="s">
        <v>7857</v>
      </c>
      <c r="BP1190" s="22">
        <v>9.6047162000000002E-3</v>
      </c>
      <c r="BQ1190" s="22">
        <v>138</v>
      </c>
      <c r="BR1190" s="22">
        <v>112</v>
      </c>
    </row>
    <row r="1191" spans="61:70" x14ac:dyDescent="0.25">
      <c r="BI1191" t="s">
        <v>4828</v>
      </c>
      <c r="BJ1191" t="s">
        <v>4829</v>
      </c>
      <c r="BK1191" t="s">
        <v>4830</v>
      </c>
      <c r="BL1191" t="s">
        <v>3687</v>
      </c>
      <c r="BM1191" s="22">
        <v>0.181503</v>
      </c>
      <c r="BN1191" t="s">
        <v>6480</v>
      </c>
      <c r="BO1191" s="22" t="s">
        <v>8030</v>
      </c>
      <c r="BP1191" s="22">
        <v>0.14747354700000001</v>
      </c>
      <c r="BQ1191" s="22">
        <v>369</v>
      </c>
      <c r="BR1191" s="22">
        <v>300</v>
      </c>
    </row>
    <row r="1192" spans="61:70" x14ac:dyDescent="0.25">
      <c r="BI1192" t="s">
        <v>2017</v>
      </c>
      <c r="BJ1192" t="s">
        <v>2018</v>
      </c>
      <c r="BK1192" t="s">
        <v>2019</v>
      </c>
      <c r="BL1192" t="s">
        <v>3688</v>
      </c>
      <c r="BM1192" s="22">
        <v>5.5847099999999997E-3</v>
      </c>
      <c r="BN1192" t="s">
        <v>6586</v>
      </c>
      <c r="BO1192" s="22"/>
      <c r="BP1192" s="22">
        <v>4.5376495000000001E-3</v>
      </c>
      <c r="BQ1192" s="22">
        <v>18</v>
      </c>
      <c r="BR1192" s="22">
        <v>15</v>
      </c>
    </row>
    <row r="1193" spans="61:70" x14ac:dyDescent="0.25">
      <c r="BI1193" t="s">
        <v>120</v>
      </c>
      <c r="BJ1193" t="s">
        <v>3569</v>
      </c>
      <c r="BK1193" t="s">
        <v>3570</v>
      </c>
      <c r="BL1193" t="s">
        <v>3689</v>
      </c>
      <c r="BM1193" s="22">
        <v>1.71264E-2</v>
      </c>
      <c r="BN1193" t="s">
        <v>8031</v>
      </c>
      <c r="BO1193" s="22" t="s">
        <v>8032</v>
      </c>
      <c r="BP1193" s="22">
        <v>1.39154226E-2</v>
      </c>
      <c r="BQ1193" s="22">
        <v>9</v>
      </c>
      <c r="BR1193" s="22">
        <v>7</v>
      </c>
    </row>
    <row r="1194" spans="61:70" x14ac:dyDescent="0.25">
      <c r="BI1194" t="s">
        <v>1567</v>
      </c>
      <c r="BJ1194" t="s">
        <v>1568</v>
      </c>
      <c r="BK1194" t="s">
        <v>1569</v>
      </c>
      <c r="BL1194" t="s">
        <v>3690</v>
      </c>
      <c r="BM1194" s="22">
        <v>3.32422E-2</v>
      </c>
      <c r="BN1194" t="s">
        <v>8033</v>
      </c>
      <c r="BO1194" s="22" t="s">
        <v>6455</v>
      </c>
      <c r="BP1194" s="22">
        <v>2.7009719599999999E-2</v>
      </c>
      <c r="BQ1194" s="22">
        <v>136</v>
      </c>
      <c r="BR1194" s="22">
        <v>111</v>
      </c>
    </row>
    <row r="1195" spans="61:70" x14ac:dyDescent="0.25">
      <c r="BI1195" t="s">
        <v>3484</v>
      </c>
      <c r="BJ1195" t="s">
        <v>3485</v>
      </c>
      <c r="BK1195" t="s">
        <v>3486</v>
      </c>
      <c r="BL1195" t="s">
        <v>3691</v>
      </c>
      <c r="BM1195" s="22">
        <v>4.6539199999999998E-3</v>
      </c>
      <c r="BN1195" t="s">
        <v>5146</v>
      </c>
      <c r="BO1195" s="22" t="s">
        <v>8034</v>
      </c>
      <c r="BP1195" s="22">
        <v>3.7813705000000002E-3</v>
      </c>
      <c r="BQ1195" s="22">
        <v>35</v>
      </c>
      <c r="BR1195" s="22">
        <v>28</v>
      </c>
    </row>
    <row r="1196" spans="61:70" x14ac:dyDescent="0.25">
      <c r="BI1196" t="s">
        <v>2292</v>
      </c>
      <c r="BJ1196" t="s">
        <v>2293</v>
      </c>
      <c r="BK1196" t="s">
        <v>2292</v>
      </c>
      <c r="BL1196" t="s">
        <v>3692</v>
      </c>
      <c r="BM1196" s="22">
        <v>5.0262400000000004E-3</v>
      </c>
      <c r="BN1196" t="s">
        <v>5366</v>
      </c>
      <c r="BO1196" s="22"/>
      <c r="BP1196" s="22">
        <v>4.0838853000000003E-3</v>
      </c>
      <c r="BQ1196" s="22">
        <v>413</v>
      </c>
      <c r="BR1196" s="22">
        <v>336</v>
      </c>
    </row>
    <row r="1197" spans="61:70" x14ac:dyDescent="0.25">
      <c r="BI1197" t="s">
        <v>1964</v>
      </c>
      <c r="BJ1197" t="s">
        <v>1965</v>
      </c>
      <c r="BK1197" t="s">
        <v>1966</v>
      </c>
      <c r="BL1197" t="s">
        <v>3693</v>
      </c>
      <c r="BM1197" s="22">
        <v>2.32687</v>
      </c>
      <c r="BN1197" t="s">
        <v>8035</v>
      </c>
      <c r="BO1197" s="22"/>
      <c r="BP1197" s="22">
        <v>1.8906121243</v>
      </c>
      <c r="BQ1197" s="22">
        <v>61</v>
      </c>
      <c r="BR1197" s="22">
        <v>50</v>
      </c>
    </row>
    <row r="1198" spans="61:70" x14ac:dyDescent="0.25">
      <c r="BI1198" t="s">
        <v>3895</v>
      </c>
      <c r="BJ1198" t="s">
        <v>3896</v>
      </c>
      <c r="BK1198" t="s">
        <v>3897</v>
      </c>
      <c r="BL1198" t="s">
        <v>3694</v>
      </c>
      <c r="BM1198" s="22">
        <v>7.0739599999999998E-3</v>
      </c>
      <c r="BN1198" t="s">
        <v>6123</v>
      </c>
      <c r="BO1198" s="22" t="s">
        <v>6691</v>
      </c>
      <c r="BP1198" s="22">
        <v>5.7476845E-3</v>
      </c>
      <c r="BQ1198" s="22">
        <v>209</v>
      </c>
      <c r="BR1198" s="22">
        <v>170</v>
      </c>
    </row>
    <row r="1199" spans="61:70" x14ac:dyDescent="0.25">
      <c r="BI1199" t="s">
        <v>3848</v>
      </c>
      <c r="BJ1199" t="s">
        <v>3849</v>
      </c>
      <c r="BK1199" t="s">
        <v>3850</v>
      </c>
      <c r="BL1199" t="s">
        <v>3695</v>
      </c>
      <c r="BM1199" s="22">
        <v>6.8412700000000007E-2</v>
      </c>
      <c r="BN1199" t="s">
        <v>8036</v>
      </c>
      <c r="BO1199" s="22" t="s">
        <v>8037</v>
      </c>
      <c r="BP1199" s="22">
        <v>5.5586208099999999E-2</v>
      </c>
      <c r="BQ1199" s="22">
        <v>1</v>
      </c>
      <c r="BR1199" s="22">
        <v>1</v>
      </c>
    </row>
    <row r="1200" spans="61:70" x14ac:dyDescent="0.25">
      <c r="BI1200" t="s">
        <v>1607</v>
      </c>
      <c r="BJ1200" t="s">
        <v>1608</v>
      </c>
      <c r="BK1200" t="s">
        <v>1609</v>
      </c>
      <c r="BL1200" t="s">
        <v>3696</v>
      </c>
      <c r="BM1200" s="22">
        <v>7.6924300000000001E-3</v>
      </c>
      <c r="BN1200" t="s">
        <v>5830</v>
      </c>
      <c r="BO1200" s="22" t="s">
        <v>6527</v>
      </c>
      <c r="BP1200" s="22">
        <v>6.2501993999999998E-3</v>
      </c>
      <c r="BQ1200" s="22">
        <v>464</v>
      </c>
      <c r="BR1200" s="22">
        <v>377</v>
      </c>
    </row>
    <row r="1201" spans="61:70" x14ac:dyDescent="0.25">
      <c r="BI1201" t="s">
        <v>2247</v>
      </c>
      <c r="BJ1201" t="s">
        <v>2248</v>
      </c>
      <c r="BK1201" t="s">
        <v>2249</v>
      </c>
      <c r="BL1201" t="s">
        <v>3697</v>
      </c>
      <c r="BM1201" s="22">
        <v>6.27956E-3</v>
      </c>
      <c r="BN1201" t="s">
        <v>6247</v>
      </c>
      <c r="BO1201" s="22" t="s">
        <v>8038</v>
      </c>
      <c r="BP1201" s="22">
        <v>5.1022241000000003E-3</v>
      </c>
      <c r="BQ1201" s="22">
        <v>228</v>
      </c>
      <c r="BR1201" s="22">
        <v>185</v>
      </c>
    </row>
    <row r="1202" spans="61:70" x14ac:dyDescent="0.25">
      <c r="BI1202" t="s">
        <v>2140</v>
      </c>
      <c r="BJ1202" t="s">
        <v>2141</v>
      </c>
      <c r="BK1202" t="s">
        <v>2142</v>
      </c>
      <c r="BL1202" t="s">
        <v>3698</v>
      </c>
      <c r="BM1202" s="22">
        <v>7.1670399999999995E-2</v>
      </c>
      <c r="BN1202" t="s">
        <v>8039</v>
      </c>
      <c r="BO1202" s="22" t="s">
        <v>8040</v>
      </c>
      <c r="BP1202" s="22">
        <v>5.8233131700000003E-2</v>
      </c>
      <c r="BQ1202" s="22">
        <v>2</v>
      </c>
      <c r="BR1202" s="22">
        <v>2</v>
      </c>
    </row>
    <row r="1203" spans="61:70" x14ac:dyDescent="0.25">
      <c r="BI1203" t="s">
        <v>4871</v>
      </c>
      <c r="BJ1203" t="s">
        <v>4872</v>
      </c>
      <c r="BK1203" t="s">
        <v>4873</v>
      </c>
      <c r="BL1203" t="s">
        <v>3699</v>
      </c>
      <c r="BM1203" s="22">
        <v>8.3852399999999994E-2</v>
      </c>
      <c r="BN1203" t="s">
        <v>8041</v>
      </c>
      <c r="BO1203" s="22" t="s">
        <v>7879</v>
      </c>
      <c r="BP1203" s="22">
        <v>6.8131165100000002E-2</v>
      </c>
      <c r="BQ1203" s="22">
        <v>39</v>
      </c>
      <c r="BR1203" s="22">
        <v>32</v>
      </c>
    </row>
    <row r="1204" spans="61:70" x14ac:dyDescent="0.25">
      <c r="BI1204" t="s">
        <v>1555</v>
      </c>
      <c r="BJ1204" t="s">
        <v>1556</v>
      </c>
      <c r="BK1204" t="s">
        <v>1557</v>
      </c>
      <c r="BL1204" t="s">
        <v>3700</v>
      </c>
      <c r="BM1204" s="22">
        <v>2.5131200000000002E-3</v>
      </c>
      <c r="BN1204" t="s">
        <v>5103</v>
      </c>
      <c r="BO1204" s="22" t="s">
        <v>8042</v>
      </c>
      <c r="BP1204" s="22">
        <v>2.0419427E-3</v>
      </c>
      <c r="BQ1204" s="22">
        <v>43</v>
      </c>
      <c r="BR1204" s="22">
        <v>35</v>
      </c>
    </row>
    <row r="1205" spans="61:70" x14ac:dyDescent="0.25">
      <c r="BI1205" t="s">
        <v>1968</v>
      </c>
      <c r="BJ1205" t="s">
        <v>1969</v>
      </c>
      <c r="BK1205" t="s">
        <v>1970</v>
      </c>
      <c r="BL1205" t="s">
        <v>3701</v>
      </c>
      <c r="BM1205" s="22">
        <v>7.9116700000000009E-3</v>
      </c>
      <c r="BN1205" t="s">
        <v>5933</v>
      </c>
      <c r="BO1205" s="22" t="s">
        <v>6802</v>
      </c>
      <c r="BP1205" s="22">
        <v>6.4283346999999998E-3</v>
      </c>
      <c r="BQ1205" s="22">
        <v>83</v>
      </c>
      <c r="BR1205" s="22">
        <v>68</v>
      </c>
    </row>
    <row r="1206" spans="61:70" x14ac:dyDescent="0.25">
      <c r="BI1206" t="s">
        <v>1911</v>
      </c>
      <c r="BJ1206" t="s">
        <v>1912</v>
      </c>
      <c r="BK1206" t="s">
        <v>1913</v>
      </c>
      <c r="BL1206" t="s">
        <v>3702</v>
      </c>
      <c r="BM1206" s="22">
        <v>4.0023699999999999E-3</v>
      </c>
      <c r="BN1206" t="s">
        <v>6383</v>
      </c>
      <c r="BO1206" s="22" t="s">
        <v>7690</v>
      </c>
      <c r="BP1206" s="22">
        <v>3.2519776999999999E-3</v>
      </c>
      <c r="BQ1206" s="22">
        <v>166</v>
      </c>
      <c r="BR1206" s="22">
        <v>135</v>
      </c>
    </row>
    <row r="1207" spans="61:70" x14ac:dyDescent="0.25">
      <c r="BI1207" t="s">
        <v>2136</v>
      </c>
      <c r="BJ1207" t="s">
        <v>2137</v>
      </c>
      <c r="BK1207" t="s">
        <v>2138</v>
      </c>
      <c r="BL1207" t="s">
        <v>3703</v>
      </c>
      <c r="BM1207" s="22">
        <v>2.1315900000000001</v>
      </c>
      <c r="BN1207" t="s">
        <v>8043</v>
      </c>
      <c r="BO1207" s="22" t="s">
        <v>8044</v>
      </c>
      <c r="BP1207" s="22">
        <v>1.7319445857</v>
      </c>
      <c r="BQ1207" s="22">
        <v>441</v>
      </c>
      <c r="BR1207" s="22">
        <v>358</v>
      </c>
    </row>
    <row r="1208" spans="61:70" x14ac:dyDescent="0.25">
      <c r="BI1208" t="s">
        <v>1563</v>
      </c>
      <c r="BJ1208" t="s">
        <v>1564</v>
      </c>
      <c r="BK1208" t="s">
        <v>1565</v>
      </c>
      <c r="BL1208" t="s">
        <v>3704</v>
      </c>
      <c r="BM1208" s="22">
        <v>0.28053299999999998</v>
      </c>
      <c r="BN1208" t="s">
        <v>8045</v>
      </c>
      <c r="BO1208" s="22" t="s">
        <v>6162</v>
      </c>
      <c r="BP1208" s="22">
        <v>0.22793670939999999</v>
      </c>
      <c r="BQ1208" s="22">
        <v>136</v>
      </c>
      <c r="BR1208" s="22">
        <v>111</v>
      </c>
    </row>
    <row r="1209" spans="61:70" x14ac:dyDescent="0.25">
      <c r="BI1209" t="s">
        <v>1462</v>
      </c>
      <c r="BJ1209" t="s">
        <v>1463</v>
      </c>
      <c r="BK1209" t="s">
        <v>1464</v>
      </c>
      <c r="BL1209" t="s">
        <v>3705</v>
      </c>
      <c r="BM1209" s="22">
        <v>2.7923500000000002E-4</v>
      </c>
      <c r="BN1209" t="s">
        <v>910</v>
      </c>
      <c r="BO1209" s="22" t="s">
        <v>8046</v>
      </c>
      <c r="BP1209" s="22">
        <v>2.2688210000000001E-4</v>
      </c>
      <c r="BQ1209" s="22">
        <v>123</v>
      </c>
      <c r="BR1209" s="22">
        <v>100</v>
      </c>
    </row>
    <row r="1210" spans="61:70" x14ac:dyDescent="0.25">
      <c r="BI1210" t="s">
        <v>1895</v>
      </c>
      <c r="BJ1210" t="s">
        <v>1896</v>
      </c>
      <c r="BK1210" t="s">
        <v>1897</v>
      </c>
      <c r="BL1210" t="s">
        <v>3706</v>
      </c>
      <c r="BM1210" s="22">
        <v>4.1694700000000001E-2</v>
      </c>
      <c r="BN1210" t="s">
        <v>6530</v>
      </c>
      <c r="BO1210" s="22" t="s">
        <v>8047</v>
      </c>
      <c r="BP1210" s="22">
        <v>3.3877485800000003E-2</v>
      </c>
      <c r="BQ1210" s="22">
        <v>65</v>
      </c>
      <c r="BR1210" s="22">
        <v>53</v>
      </c>
    </row>
    <row r="1211" spans="61:70" x14ac:dyDescent="0.25">
      <c r="BI1211" t="s">
        <v>2152</v>
      </c>
      <c r="BJ1211" t="s">
        <v>2153</v>
      </c>
      <c r="BK1211" t="s">
        <v>2154</v>
      </c>
      <c r="BL1211" t="s">
        <v>3710</v>
      </c>
      <c r="BM1211" s="22">
        <v>7.1059300000000006E-2</v>
      </c>
      <c r="BN1211" t="s">
        <v>6502</v>
      </c>
      <c r="BO1211" s="22" t="s">
        <v>8048</v>
      </c>
      <c r="BP1211" s="22">
        <v>5.7736605000000003E-2</v>
      </c>
      <c r="BQ1211" s="22">
        <v>197</v>
      </c>
      <c r="BR1211" s="22">
        <v>160</v>
      </c>
    </row>
    <row r="1212" spans="61:70" x14ac:dyDescent="0.25">
      <c r="BI1212" t="s">
        <v>2070</v>
      </c>
      <c r="BJ1212" t="s">
        <v>2071</v>
      </c>
      <c r="BK1212" t="s">
        <v>2072</v>
      </c>
      <c r="BL1212" t="s">
        <v>3711</v>
      </c>
      <c r="BM1212" s="22">
        <v>3.8162199999999999E-3</v>
      </c>
      <c r="BN1212" t="s">
        <v>5992</v>
      </c>
      <c r="BO1212" s="22"/>
      <c r="BP1212" s="22">
        <v>3.1007284000000002E-3</v>
      </c>
      <c r="BQ1212" s="22">
        <v>1</v>
      </c>
      <c r="BR1212" s="22">
        <v>1</v>
      </c>
    </row>
    <row r="1213" spans="61:70" x14ac:dyDescent="0.25">
      <c r="BI1213" t="s">
        <v>2095</v>
      </c>
      <c r="BJ1213" t="s">
        <v>2096</v>
      </c>
      <c r="BK1213" t="s">
        <v>2097</v>
      </c>
      <c r="BL1213" t="s">
        <v>3712</v>
      </c>
      <c r="BM1213" s="22">
        <v>1.34033E-2</v>
      </c>
      <c r="BN1213" t="s">
        <v>6170</v>
      </c>
      <c r="BO1213" s="22" t="s">
        <v>8049</v>
      </c>
      <c r="BP1213" s="22">
        <v>1.0890355500000001E-2</v>
      </c>
      <c r="BQ1213" s="22">
        <v>451</v>
      </c>
      <c r="BR1213" s="22">
        <v>367</v>
      </c>
    </row>
    <row r="1214" spans="61:70" x14ac:dyDescent="0.25">
      <c r="BI1214" t="s">
        <v>1492</v>
      </c>
      <c r="BJ1214" t="s">
        <v>1493</v>
      </c>
      <c r="BK1214" t="s">
        <v>1494</v>
      </c>
      <c r="BL1214" t="s">
        <v>3713</v>
      </c>
      <c r="BM1214" s="22">
        <v>0.419132</v>
      </c>
      <c r="BN1214" t="s">
        <v>8050</v>
      </c>
      <c r="BO1214" s="22" t="s">
        <v>7188</v>
      </c>
      <c r="BP1214" s="22">
        <v>0.34055019869999997</v>
      </c>
      <c r="BQ1214" s="22">
        <v>134</v>
      </c>
      <c r="BR1214" s="22">
        <v>109</v>
      </c>
    </row>
    <row r="1215" spans="61:70" x14ac:dyDescent="0.25">
      <c r="BI1215" t="s">
        <v>2913</v>
      </c>
      <c r="BJ1215" t="s">
        <v>2914</v>
      </c>
      <c r="BK1215" t="s">
        <v>4722</v>
      </c>
      <c r="BL1215" t="s">
        <v>3714</v>
      </c>
      <c r="BM1215" s="22">
        <v>3.7789900000000001E-2</v>
      </c>
      <c r="BN1215" t="s">
        <v>6168</v>
      </c>
      <c r="BO1215" s="22" t="s">
        <v>8051</v>
      </c>
      <c r="BP1215" s="22">
        <v>3.0704784999999998E-2</v>
      </c>
      <c r="BQ1215" s="22">
        <v>292</v>
      </c>
      <c r="BR1215" s="22">
        <v>237</v>
      </c>
    </row>
    <row r="1216" spans="61:70" x14ac:dyDescent="0.25">
      <c r="BI1216" t="s">
        <v>2239</v>
      </c>
      <c r="BJ1216" t="s">
        <v>2240</v>
      </c>
      <c r="BK1216" t="s">
        <v>2241</v>
      </c>
      <c r="BL1216" t="s">
        <v>3715</v>
      </c>
      <c r="BM1216" s="22">
        <v>1.86157E-4</v>
      </c>
      <c r="BN1216" t="s">
        <v>489</v>
      </c>
      <c r="BO1216" s="22" t="s">
        <v>8052</v>
      </c>
      <c r="BP1216" s="22">
        <v>1.5125499999999999E-4</v>
      </c>
      <c r="BQ1216" s="22">
        <v>136</v>
      </c>
      <c r="BR1216" s="22">
        <v>110</v>
      </c>
    </row>
    <row r="1217" spans="61:70" x14ac:dyDescent="0.25">
      <c r="BI1217" t="s">
        <v>1923</v>
      </c>
      <c r="BJ1217" t="s">
        <v>1924</v>
      </c>
      <c r="BK1217" t="s">
        <v>1925</v>
      </c>
      <c r="BL1217" t="s">
        <v>3716</v>
      </c>
      <c r="BM1217" s="22">
        <v>8.3770600000000004E-3</v>
      </c>
      <c r="BN1217" t="s">
        <v>6188</v>
      </c>
      <c r="BO1217" s="22" t="s">
        <v>7690</v>
      </c>
      <c r="BP1217" s="22">
        <v>6.8064702000000003E-3</v>
      </c>
      <c r="BQ1217" s="22">
        <v>54</v>
      </c>
      <c r="BR1217" s="22">
        <v>44</v>
      </c>
    </row>
    <row r="1218" spans="61:70" x14ac:dyDescent="0.25">
      <c r="BI1218" t="s">
        <v>4018</v>
      </c>
      <c r="BJ1218" t="s">
        <v>4019</v>
      </c>
      <c r="BK1218" t="s">
        <v>4299</v>
      </c>
      <c r="BL1218" t="s">
        <v>3717</v>
      </c>
      <c r="BM1218" s="22">
        <v>2.9168599999999999E-2</v>
      </c>
      <c r="BN1218" t="s">
        <v>6611</v>
      </c>
      <c r="BO1218" s="22" t="s">
        <v>8053</v>
      </c>
      <c r="BP1218" s="22">
        <v>2.3699866699999999E-2</v>
      </c>
      <c r="BQ1218" s="22">
        <v>198</v>
      </c>
      <c r="BR1218" s="22">
        <v>161</v>
      </c>
    </row>
    <row r="1219" spans="61:70" x14ac:dyDescent="0.25">
      <c r="BI1219" t="s">
        <v>4786</v>
      </c>
      <c r="BJ1219" t="s">
        <v>4787</v>
      </c>
      <c r="BK1219" t="s">
        <v>4788</v>
      </c>
      <c r="BL1219" t="s">
        <v>3718</v>
      </c>
      <c r="BM1219" s="22">
        <v>0.61441100000000004</v>
      </c>
      <c r="BN1219" t="s">
        <v>8054</v>
      </c>
      <c r="BO1219" s="22" t="s">
        <v>8055</v>
      </c>
      <c r="BP1219" s="22">
        <v>0.49921692480000002</v>
      </c>
      <c r="BQ1219" s="22">
        <v>324</v>
      </c>
      <c r="BR1219" s="22">
        <v>263</v>
      </c>
    </row>
    <row r="1220" spans="61:70" x14ac:dyDescent="0.25">
      <c r="BI1220" t="s">
        <v>1940</v>
      </c>
      <c r="BJ1220" t="s">
        <v>1941</v>
      </c>
      <c r="BK1220" t="s">
        <v>4925</v>
      </c>
      <c r="BL1220" t="s">
        <v>3719</v>
      </c>
      <c r="BM1220" s="22">
        <v>7.6882800000000001E-2</v>
      </c>
      <c r="BN1220" t="s">
        <v>6178</v>
      </c>
      <c r="BO1220" s="22" t="s">
        <v>8056</v>
      </c>
      <c r="BP1220" s="22">
        <v>6.2468274499999997E-2</v>
      </c>
      <c r="BQ1220" s="22">
        <v>17</v>
      </c>
      <c r="BR1220" s="22">
        <v>14</v>
      </c>
    </row>
    <row r="1221" spans="61:70" x14ac:dyDescent="0.25">
      <c r="BI1221" t="s">
        <v>1790</v>
      </c>
      <c r="BJ1221" t="s">
        <v>1791</v>
      </c>
      <c r="BK1221" t="s">
        <v>1792</v>
      </c>
      <c r="BL1221" t="s">
        <v>3720</v>
      </c>
      <c r="BM1221" s="22">
        <v>0.17677200000000001</v>
      </c>
      <c r="BN1221" t="s">
        <v>8057</v>
      </c>
      <c r="BO1221" s="22" t="s">
        <v>8058</v>
      </c>
      <c r="BP1221" s="22">
        <v>0.143629548</v>
      </c>
      <c r="BQ1221" s="22"/>
      <c r="BR1221" s="22"/>
    </row>
    <row r="1222" spans="61:70" x14ac:dyDescent="0.25">
      <c r="BI1222" t="s">
        <v>1723</v>
      </c>
      <c r="BJ1222" t="s">
        <v>1724</v>
      </c>
      <c r="BK1222" t="s">
        <v>1725</v>
      </c>
      <c r="BL1222" t="s">
        <v>3721</v>
      </c>
      <c r="BM1222" s="22">
        <v>7.1670400000000004E-3</v>
      </c>
      <c r="BN1222" t="s">
        <v>5710</v>
      </c>
      <c r="BO1222" s="22" t="s">
        <v>7365</v>
      </c>
      <c r="BP1222" s="22">
        <v>5.8233132000000002E-3</v>
      </c>
      <c r="BQ1222" s="22">
        <v>190</v>
      </c>
      <c r="BR1222" s="22">
        <v>155</v>
      </c>
    </row>
    <row r="1223" spans="61:70" x14ac:dyDescent="0.25">
      <c r="BI1223" t="s">
        <v>1806</v>
      </c>
      <c r="BJ1223" t="s">
        <v>1807</v>
      </c>
      <c r="BK1223" t="s">
        <v>1808</v>
      </c>
      <c r="BL1223" t="s">
        <v>3722</v>
      </c>
      <c r="BM1223" s="22">
        <v>1.8727400000000002E-2</v>
      </c>
      <c r="BN1223" t="s">
        <v>7513</v>
      </c>
      <c r="BO1223" s="22" t="s">
        <v>6113</v>
      </c>
      <c r="BP1223" s="22">
        <v>1.5216255999999999E-2</v>
      </c>
      <c r="BQ1223" s="22">
        <v>214</v>
      </c>
      <c r="BR1223" s="22">
        <v>174</v>
      </c>
    </row>
    <row r="1224" spans="61:70" x14ac:dyDescent="0.25">
      <c r="BI1224" t="s">
        <v>3139</v>
      </c>
      <c r="BJ1224" t="s">
        <v>3140</v>
      </c>
      <c r="BK1224" t="s">
        <v>3141</v>
      </c>
      <c r="BL1224" t="s">
        <v>3726</v>
      </c>
      <c r="BM1224" s="22">
        <v>9.3078499999999995E-3</v>
      </c>
      <c r="BN1224" t="s">
        <v>5230</v>
      </c>
      <c r="BO1224" s="22" t="s">
        <v>8059</v>
      </c>
      <c r="BP1224" s="22">
        <v>7.5627491000000002E-3</v>
      </c>
      <c r="BQ1224" s="22">
        <v>265</v>
      </c>
      <c r="BR1224" s="22">
        <v>215</v>
      </c>
    </row>
    <row r="1225" spans="61:70" x14ac:dyDescent="0.25">
      <c r="BI1225" t="s">
        <v>3816</v>
      </c>
      <c r="BJ1225" t="s">
        <v>3817</v>
      </c>
      <c r="BK1225" t="s">
        <v>3818</v>
      </c>
      <c r="BL1225" t="s">
        <v>3730</v>
      </c>
      <c r="BM1225" s="22">
        <v>4.66513E-3</v>
      </c>
      <c r="BN1225" t="s">
        <v>5146</v>
      </c>
      <c r="BO1225" s="22" t="s">
        <v>6539</v>
      </c>
      <c r="BP1225" s="22">
        <v>3.7904788000000002E-3</v>
      </c>
      <c r="BQ1225" s="22">
        <v>300</v>
      </c>
      <c r="BR1225" s="22">
        <v>244</v>
      </c>
    </row>
    <row r="1226" spans="61:70" x14ac:dyDescent="0.25">
      <c r="BI1226" t="s">
        <v>1992</v>
      </c>
      <c r="BJ1226" t="s">
        <v>1993</v>
      </c>
      <c r="BK1226" t="s">
        <v>1994</v>
      </c>
      <c r="BL1226" t="s">
        <v>3731</v>
      </c>
      <c r="BM1226" s="22">
        <v>9.7045599999999996E-2</v>
      </c>
      <c r="BN1226" t="s">
        <v>6155</v>
      </c>
      <c r="BO1226" s="22" t="s">
        <v>7197</v>
      </c>
      <c r="BP1226" s="22">
        <v>7.8850811600000001E-2</v>
      </c>
      <c r="BQ1226" s="22">
        <v>479</v>
      </c>
      <c r="BR1226" s="22">
        <v>389</v>
      </c>
    </row>
    <row r="1227" spans="61:70" x14ac:dyDescent="0.25">
      <c r="BI1227" t="s">
        <v>2103</v>
      </c>
      <c r="BJ1227" t="s">
        <v>2104</v>
      </c>
      <c r="BK1227" t="s">
        <v>2105</v>
      </c>
      <c r="BL1227" t="s">
        <v>3735</v>
      </c>
      <c r="BM1227" s="22">
        <v>1.31241E-2</v>
      </c>
      <c r="BN1227" t="s">
        <v>5829</v>
      </c>
      <c r="BO1227" s="22" t="s">
        <v>7690</v>
      </c>
      <c r="BP1227" s="22">
        <v>1.06635019E-2</v>
      </c>
      <c r="BQ1227" s="22">
        <v>20</v>
      </c>
      <c r="BR1227" s="22">
        <v>16</v>
      </c>
    </row>
    <row r="1228" spans="61:70" x14ac:dyDescent="0.25">
      <c r="BI1228" t="s">
        <v>4296</v>
      </c>
      <c r="BJ1228" t="s">
        <v>4297</v>
      </c>
      <c r="BK1228" t="s">
        <v>4298</v>
      </c>
      <c r="BL1228" t="s">
        <v>3736</v>
      </c>
      <c r="BM1228" s="22">
        <v>0.13756399999999999</v>
      </c>
      <c r="BN1228" t="s">
        <v>8060</v>
      </c>
      <c r="BO1228" s="22" t="s">
        <v>7367</v>
      </c>
      <c r="BP1228" s="22">
        <v>0.1117725383</v>
      </c>
      <c r="BQ1228" s="22">
        <v>11</v>
      </c>
      <c r="BR1228" s="22">
        <v>9</v>
      </c>
    </row>
    <row r="1229" spans="61:70" x14ac:dyDescent="0.25">
      <c r="BI1229" t="s">
        <v>2255</v>
      </c>
      <c r="BJ1229" t="s">
        <v>2256</v>
      </c>
      <c r="BK1229" t="s">
        <v>2257</v>
      </c>
      <c r="BL1229" t="s">
        <v>3737</v>
      </c>
      <c r="BM1229" s="22">
        <v>1.38003E-2</v>
      </c>
      <c r="BN1229" t="s">
        <v>5981</v>
      </c>
      <c r="BO1229" s="22" t="s">
        <v>6898</v>
      </c>
      <c r="BP1229" s="22">
        <v>1.1212923200000001E-2</v>
      </c>
      <c r="BQ1229" s="22">
        <v>304</v>
      </c>
      <c r="BR1229" s="22">
        <v>247</v>
      </c>
    </row>
    <row r="1230" spans="61:70" x14ac:dyDescent="0.25">
      <c r="BI1230" t="s">
        <v>1668</v>
      </c>
      <c r="BJ1230" t="s">
        <v>1669</v>
      </c>
      <c r="BK1230" t="s">
        <v>1670</v>
      </c>
      <c r="BL1230" t="s">
        <v>3738</v>
      </c>
      <c r="BM1230" s="22">
        <v>1.01916E-2</v>
      </c>
      <c r="BN1230" t="s">
        <v>6108</v>
      </c>
      <c r="BO1230" s="22" t="s">
        <v>7717</v>
      </c>
      <c r="BP1230" s="22">
        <v>8.2808074999999991E-3</v>
      </c>
      <c r="BQ1230" s="22">
        <v>274</v>
      </c>
      <c r="BR1230" s="22">
        <v>223</v>
      </c>
    </row>
    <row r="1231" spans="61:70" x14ac:dyDescent="0.25">
      <c r="BI1231" t="s">
        <v>4175</v>
      </c>
      <c r="BJ1231" t="s">
        <v>4176</v>
      </c>
      <c r="BK1231" t="s">
        <v>4177</v>
      </c>
      <c r="BL1231" t="s">
        <v>3739</v>
      </c>
      <c r="BM1231" s="22">
        <v>6.3293400000000001E-3</v>
      </c>
      <c r="BN1231" t="s">
        <v>5707</v>
      </c>
      <c r="BO1231" s="22" t="s">
        <v>8061</v>
      </c>
      <c r="BP1231" s="22">
        <v>5.1426709999999997E-3</v>
      </c>
      <c r="BQ1231" s="22">
        <v>253</v>
      </c>
      <c r="BR1231" s="22">
        <v>205</v>
      </c>
    </row>
    <row r="1232" spans="61:70" x14ac:dyDescent="0.25">
      <c r="BI1232" t="s">
        <v>1702</v>
      </c>
      <c r="BJ1232" t="s">
        <v>1703</v>
      </c>
      <c r="BK1232" t="s">
        <v>1704</v>
      </c>
      <c r="BL1232" t="s">
        <v>3740</v>
      </c>
      <c r="BM1232" s="22">
        <v>4.3746899999999997E-3</v>
      </c>
      <c r="BN1232" t="s">
        <v>6042</v>
      </c>
      <c r="BO1232" s="22" t="s">
        <v>6610</v>
      </c>
      <c r="BP1232" s="22">
        <v>3.5544925E-3</v>
      </c>
      <c r="BQ1232" s="22">
        <v>71</v>
      </c>
      <c r="BR1232" s="22">
        <v>58</v>
      </c>
    </row>
    <row r="1233" spans="61:70" x14ac:dyDescent="0.25">
      <c r="BI1233" t="s">
        <v>2120</v>
      </c>
      <c r="BJ1233" t="s">
        <v>2121</v>
      </c>
      <c r="BK1233" t="s">
        <v>2122</v>
      </c>
      <c r="BL1233" t="s">
        <v>3741</v>
      </c>
      <c r="BM1233" s="22">
        <v>2.67633E-2</v>
      </c>
      <c r="BN1233" t="s">
        <v>6151</v>
      </c>
      <c r="BO1233" s="22" t="s">
        <v>7012</v>
      </c>
      <c r="BP1233" s="22">
        <v>2.1745529199999999E-2</v>
      </c>
      <c r="BQ1233" s="22"/>
      <c r="BR1233" s="22"/>
    </row>
    <row r="1234" spans="61:70" x14ac:dyDescent="0.25">
      <c r="BI1234" t="s">
        <v>1068</v>
      </c>
      <c r="BJ1234" t="s">
        <v>1069</v>
      </c>
      <c r="BK1234" t="s">
        <v>1070</v>
      </c>
      <c r="BL1234" t="s">
        <v>3742</v>
      </c>
      <c r="BM1234" s="22">
        <v>2.4512900000000001E-2</v>
      </c>
      <c r="BN1234" t="s">
        <v>5989</v>
      </c>
      <c r="BO1234" s="22" t="s">
        <v>8062</v>
      </c>
      <c r="BP1234" s="22">
        <v>1.9917049900000001E-2</v>
      </c>
      <c r="BQ1234" s="22">
        <v>146</v>
      </c>
      <c r="BR1234" s="22">
        <v>118</v>
      </c>
    </row>
    <row r="1235" spans="61:70" x14ac:dyDescent="0.25">
      <c r="BI1235" t="s">
        <v>2013</v>
      </c>
      <c r="BJ1235" t="s">
        <v>2014</v>
      </c>
      <c r="BK1235" t="s">
        <v>2015</v>
      </c>
      <c r="BL1235" t="s">
        <v>3743</v>
      </c>
      <c r="BM1235" s="22">
        <v>1.16025E-2</v>
      </c>
      <c r="BN1235" t="s">
        <v>6154</v>
      </c>
      <c r="BO1235" s="22" t="s">
        <v>8063</v>
      </c>
      <c r="BP1235" s="22">
        <v>9.4271821000000006E-3</v>
      </c>
      <c r="BQ1235" s="22">
        <v>19</v>
      </c>
      <c r="BR1235" s="22">
        <v>16</v>
      </c>
    </row>
    <row r="1236" spans="61:70" x14ac:dyDescent="0.25">
      <c r="BI1236" t="s">
        <v>2132</v>
      </c>
      <c r="BJ1236" t="s">
        <v>2133</v>
      </c>
      <c r="BK1236" t="s">
        <v>2134</v>
      </c>
      <c r="BL1236" t="s">
        <v>3744</v>
      </c>
      <c r="BM1236" s="22">
        <v>9.30785E-5</v>
      </c>
      <c r="BN1236" t="s">
        <v>1122</v>
      </c>
      <c r="BO1236" s="22" t="s">
        <v>7690</v>
      </c>
      <c r="BP1236" s="22">
        <v>7.5627499999999994E-5</v>
      </c>
      <c r="BQ1236" s="22">
        <v>9</v>
      </c>
      <c r="BR1236" s="22">
        <v>8</v>
      </c>
    </row>
    <row r="1237" spans="61:70" x14ac:dyDescent="0.25">
      <c r="BI1237" t="s">
        <v>1488</v>
      </c>
      <c r="BJ1237" t="s">
        <v>1489</v>
      </c>
      <c r="BK1237" t="s">
        <v>1490</v>
      </c>
      <c r="BL1237" t="s">
        <v>3745</v>
      </c>
      <c r="BM1237" s="22">
        <v>2.5558600000000001E-2</v>
      </c>
      <c r="BN1237" t="s">
        <v>6165</v>
      </c>
      <c r="BO1237" s="22" t="s">
        <v>8064</v>
      </c>
      <c r="BP1237" s="22">
        <v>2.0766694799999999E-2</v>
      </c>
      <c r="BQ1237" s="22">
        <v>211</v>
      </c>
      <c r="BR1237" s="22">
        <v>171</v>
      </c>
    </row>
    <row r="1238" spans="61:70" x14ac:dyDescent="0.25">
      <c r="BI1238" t="s">
        <v>2009</v>
      </c>
      <c r="BJ1238" t="s">
        <v>2010</v>
      </c>
      <c r="BK1238" t="s">
        <v>2011</v>
      </c>
      <c r="BL1238" t="s">
        <v>3746</v>
      </c>
      <c r="BM1238" s="22">
        <v>7.5581800000000005E-2</v>
      </c>
      <c r="BN1238" t="s">
        <v>8065</v>
      </c>
      <c r="BO1238" s="22" t="s">
        <v>8066</v>
      </c>
      <c r="BP1238" s="22">
        <v>6.1411195100000003E-2</v>
      </c>
      <c r="BQ1238" s="22">
        <v>114</v>
      </c>
      <c r="BR1238" s="22">
        <v>93</v>
      </c>
    </row>
    <row r="1239" spans="61:70" x14ac:dyDescent="0.25">
      <c r="BI1239" t="s">
        <v>1698</v>
      </c>
      <c r="BJ1239" t="s">
        <v>1699</v>
      </c>
      <c r="BK1239" t="s">
        <v>1700</v>
      </c>
      <c r="BL1239" t="s">
        <v>3747</v>
      </c>
      <c r="BM1239" s="22">
        <v>8.4701399999999993E-3</v>
      </c>
      <c r="BN1239" t="s">
        <v>6495</v>
      </c>
      <c r="BO1239" s="22" t="s">
        <v>7308</v>
      </c>
      <c r="BP1239" s="22">
        <v>6.8820989000000004E-3</v>
      </c>
      <c r="BQ1239" s="22">
        <v>51</v>
      </c>
      <c r="BR1239" s="22">
        <v>42</v>
      </c>
    </row>
    <row r="1240" spans="61:70" x14ac:dyDescent="0.25">
      <c r="BI1240" t="s">
        <v>4392</v>
      </c>
      <c r="BJ1240" t="s">
        <v>4393</v>
      </c>
      <c r="BK1240" t="s">
        <v>4394</v>
      </c>
      <c r="BL1240" t="s">
        <v>3748</v>
      </c>
      <c r="BM1240" s="22">
        <v>1.9546500000000001E-3</v>
      </c>
      <c r="BN1240" t="s">
        <v>1763</v>
      </c>
      <c r="BO1240" s="22" t="s">
        <v>8067</v>
      </c>
      <c r="BP1240" s="22">
        <v>1.5881784999999999E-3</v>
      </c>
      <c r="BQ1240" s="22">
        <v>145</v>
      </c>
      <c r="BR1240" s="22">
        <v>118</v>
      </c>
    </row>
    <row r="1241" spans="61:70" x14ac:dyDescent="0.25">
      <c r="BI1241" t="s">
        <v>2111</v>
      </c>
      <c r="BJ1241" t="s">
        <v>2112</v>
      </c>
      <c r="BK1241" t="s">
        <v>2113</v>
      </c>
      <c r="BL1241" t="s">
        <v>3749</v>
      </c>
      <c r="BM1241" s="22">
        <v>3.5516499999999999E-2</v>
      </c>
      <c r="BN1241" t="s">
        <v>7177</v>
      </c>
      <c r="BO1241" s="22" t="s">
        <v>8068</v>
      </c>
      <c r="BP1241" s="22">
        <v>2.8857618000000002E-2</v>
      </c>
      <c r="BQ1241" s="22">
        <v>120</v>
      </c>
      <c r="BR1241" s="22">
        <v>97</v>
      </c>
    </row>
    <row r="1242" spans="61:70" x14ac:dyDescent="0.25">
      <c r="BI1242" t="s">
        <v>1416</v>
      </c>
      <c r="BJ1242" t="s">
        <v>1417</v>
      </c>
      <c r="BK1242" t="s">
        <v>1418</v>
      </c>
      <c r="BL1242" t="s">
        <v>3750</v>
      </c>
      <c r="BM1242" s="22">
        <v>0.21670200000000001</v>
      </c>
      <c r="BN1242" t="s">
        <v>8069</v>
      </c>
      <c r="BO1242" s="22" t="s">
        <v>8070</v>
      </c>
      <c r="BP1242" s="22">
        <v>0.1760731921</v>
      </c>
      <c r="BQ1242" s="22">
        <v>459</v>
      </c>
      <c r="BR1242" s="22">
        <v>373</v>
      </c>
    </row>
    <row r="1243" spans="61:70" x14ac:dyDescent="0.25">
      <c r="BI1243" t="s">
        <v>2065</v>
      </c>
      <c r="BJ1243" t="s">
        <v>2066</v>
      </c>
      <c r="BK1243" t="s">
        <v>2067</v>
      </c>
      <c r="BL1243" t="s">
        <v>3751</v>
      </c>
      <c r="BM1243" s="22">
        <v>2.7272000000000001E-2</v>
      </c>
      <c r="BN1243" t="s">
        <v>6078</v>
      </c>
      <c r="BO1243" s="22" t="s">
        <v>7365</v>
      </c>
      <c r="BP1243" s="22">
        <v>2.2158854499999998E-2</v>
      </c>
      <c r="BQ1243" s="22">
        <v>127</v>
      </c>
      <c r="BR1243" s="22">
        <v>103</v>
      </c>
    </row>
    <row r="1244" spans="61:70" x14ac:dyDescent="0.25">
      <c r="BI1244" t="s">
        <v>2235</v>
      </c>
      <c r="BJ1244" t="s">
        <v>2236</v>
      </c>
      <c r="BK1244" t="s">
        <v>2237</v>
      </c>
      <c r="BL1244" t="s">
        <v>3752</v>
      </c>
      <c r="BM1244" s="22">
        <v>1.07037E-2</v>
      </c>
      <c r="BN1244" t="s">
        <v>6184</v>
      </c>
      <c r="BO1244" s="22" t="s">
        <v>8071</v>
      </c>
      <c r="BP1244" s="22">
        <v>8.6968953999999998E-3</v>
      </c>
      <c r="BQ1244" s="22">
        <v>218</v>
      </c>
      <c r="BR1244" s="22">
        <v>177</v>
      </c>
    </row>
    <row r="1245" spans="61:70" x14ac:dyDescent="0.25">
      <c r="BI1245" t="s">
        <v>1743</v>
      </c>
      <c r="BJ1245" t="s">
        <v>1744</v>
      </c>
      <c r="BK1245" t="s">
        <v>1745</v>
      </c>
      <c r="BL1245" t="s">
        <v>3753</v>
      </c>
      <c r="BM1245" s="22">
        <v>0.51260399999999995</v>
      </c>
      <c r="BN1245" t="s">
        <v>8072</v>
      </c>
      <c r="BO1245" s="22" t="s">
        <v>8073</v>
      </c>
      <c r="BP1245" s="22">
        <v>0.4164974139</v>
      </c>
      <c r="BQ1245" s="22">
        <v>477</v>
      </c>
      <c r="BR1245" s="22">
        <v>388</v>
      </c>
    </row>
    <row r="1246" spans="61:70" x14ac:dyDescent="0.25">
      <c r="BI1246" t="s">
        <v>2304</v>
      </c>
      <c r="BJ1246" t="s">
        <v>2305</v>
      </c>
      <c r="BK1246" t="s">
        <v>2306</v>
      </c>
      <c r="BL1246" t="s">
        <v>3754</v>
      </c>
      <c r="BM1246" s="22">
        <v>2.3458600000000001</v>
      </c>
      <c r="BN1246" t="s">
        <v>8074</v>
      </c>
      <c r="BO1246" s="22" t="s">
        <v>8075</v>
      </c>
      <c r="BP1246" s="22">
        <v>1.9060417462000001</v>
      </c>
      <c r="BQ1246" s="22">
        <v>197</v>
      </c>
      <c r="BR1246" s="22">
        <v>160</v>
      </c>
    </row>
    <row r="1247" spans="61:70" x14ac:dyDescent="0.25">
      <c r="BI1247" t="s">
        <v>2526</v>
      </c>
      <c r="BJ1247" t="s">
        <v>2527</v>
      </c>
      <c r="BK1247" t="s">
        <v>2528</v>
      </c>
      <c r="BL1247" t="s">
        <v>3755</v>
      </c>
      <c r="BM1247" s="22">
        <v>0.147343</v>
      </c>
      <c r="BN1247" t="s">
        <v>8076</v>
      </c>
      <c r="BO1247" s="22" t="s">
        <v>8077</v>
      </c>
      <c r="BP1247" s="22">
        <v>0.11971810300000001</v>
      </c>
      <c r="BQ1247" s="22">
        <v>136</v>
      </c>
      <c r="BR1247" s="22">
        <v>111</v>
      </c>
    </row>
    <row r="1248" spans="61:70" x14ac:dyDescent="0.25">
      <c r="BI1248" t="s">
        <v>2164</v>
      </c>
      <c r="BJ1248" t="s">
        <v>2165</v>
      </c>
      <c r="BK1248" t="s">
        <v>2166</v>
      </c>
      <c r="BL1248" t="s">
        <v>3756</v>
      </c>
      <c r="BM1248" s="22">
        <v>0.69523100000000004</v>
      </c>
      <c r="BN1248" t="s">
        <v>8078</v>
      </c>
      <c r="BO1248" s="22" t="s">
        <v>8079</v>
      </c>
      <c r="BP1248" s="22">
        <v>0.56488422549999995</v>
      </c>
      <c r="BQ1248" s="22">
        <v>118</v>
      </c>
      <c r="BR1248" s="22">
        <v>95</v>
      </c>
    </row>
    <row r="1249" spans="61:70" x14ac:dyDescent="0.25">
      <c r="BI1249" t="s">
        <v>4672</v>
      </c>
      <c r="BJ1249" t="s">
        <v>6338</v>
      </c>
      <c r="BK1249" t="s">
        <v>6339</v>
      </c>
      <c r="BL1249" t="s">
        <v>3757</v>
      </c>
      <c r="BM1249" s="22">
        <v>2.7923499999999999E-3</v>
      </c>
      <c r="BN1249" t="s">
        <v>5708</v>
      </c>
      <c r="BO1249" s="22" t="s">
        <v>8080</v>
      </c>
      <c r="BP1249" s="22">
        <v>2.2688207000000002E-3</v>
      </c>
      <c r="BQ1249" s="22">
        <v>169</v>
      </c>
      <c r="BR1249" s="22">
        <v>137</v>
      </c>
    </row>
    <row r="1250" spans="61:70" x14ac:dyDescent="0.25">
      <c r="BI1250" t="s">
        <v>2229</v>
      </c>
      <c r="BJ1250" t="s">
        <v>2230</v>
      </c>
      <c r="BK1250" t="s">
        <v>2231</v>
      </c>
      <c r="BL1250" t="s">
        <v>3758</v>
      </c>
      <c r="BM1250" s="22">
        <v>3.9093000000000003E-2</v>
      </c>
      <c r="BN1250" t="s">
        <v>6457</v>
      </c>
      <c r="BO1250" s="22" t="s">
        <v>8081</v>
      </c>
      <c r="BP1250" s="22">
        <v>3.17635707E-2</v>
      </c>
      <c r="BQ1250" s="22">
        <v>56</v>
      </c>
      <c r="BR1250" s="22">
        <v>46</v>
      </c>
    </row>
    <row r="1251" spans="61:70" x14ac:dyDescent="0.25">
      <c r="BI1251" t="s">
        <v>2128</v>
      </c>
      <c r="BJ1251" t="s">
        <v>2129</v>
      </c>
      <c r="BK1251" t="s">
        <v>2130</v>
      </c>
      <c r="BL1251" t="s">
        <v>3759</v>
      </c>
      <c r="BM1251" s="22">
        <v>2.70858E-2</v>
      </c>
      <c r="BN1251" t="s">
        <v>6036</v>
      </c>
      <c r="BO1251" s="22" t="s">
        <v>8082</v>
      </c>
      <c r="BP1251" s="22">
        <v>2.2007564600000001E-2</v>
      </c>
      <c r="BQ1251" s="22">
        <v>137</v>
      </c>
      <c r="BR1251" s="22">
        <v>112</v>
      </c>
    </row>
    <row r="1252" spans="61:70" x14ac:dyDescent="0.25">
      <c r="BI1252" t="s">
        <v>2074</v>
      </c>
      <c r="BJ1252" t="s">
        <v>2075</v>
      </c>
      <c r="BK1252" t="s">
        <v>2076</v>
      </c>
      <c r="BL1252" t="s">
        <v>3760</v>
      </c>
      <c r="BM1252" s="22">
        <v>1.49985E-2</v>
      </c>
      <c r="BN1252" t="s">
        <v>5998</v>
      </c>
      <c r="BO1252" s="22" t="s">
        <v>7530</v>
      </c>
      <c r="BP1252" s="22">
        <v>1.2186476200000001E-2</v>
      </c>
      <c r="BQ1252" s="22">
        <v>292</v>
      </c>
      <c r="BR1252" s="22">
        <v>237</v>
      </c>
    </row>
    <row r="1253" spans="61:70" x14ac:dyDescent="0.25">
      <c r="BI1253" t="s">
        <v>3566</v>
      </c>
      <c r="BJ1253" t="s">
        <v>3567</v>
      </c>
      <c r="BK1253" t="s">
        <v>3568</v>
      </c>
      <c r="BL1253" t="s">
        <v>3761</v>
      </c>
      <c r="BM1253" s="22">
        <v>2.9701100000000001E-2</v>
      </c>
      <c r="BN1253" t="s">
        <v>8083</v>
      </c>
      <c r="BO1253" s="22" t="s">
        <v>8084</v>
      </c>
      <c r="BP1253" s="22">
        <v>2.4132529900000001E-2</v>
      </c>
      <c r="BQ1253" s="22">
        <v>424</v>
      </c>
      <c r="BR1253" s="22">
        <v>344</v>
      </c>
    </row>
    <row r="1254" spans="61:70" x14ac:dyDescent="0.25">
      <c r="BI1254" t="s">
        <v>1422</v>
      </c>
      <c r="BJ1254" t="s">
        <v>1423</v>
      </c>
      <c r="BK1254" t="s">
        <v>1424</v>
      </c>
      <c r="BL1254" t="s">
        <v>3762</v>
      </c>
      <c r="BM1254" s="22">
        <v>1.07971E-2</v>
      </c>
      <c r="BN1254" t="s">
        <v>6540</v>
      </c>
      <c r="BO1254" s="22" t="s">
        <v>6626</v>
      </c>
      <c r="BP1254" s="22">
        <v>8.7727841000000001E-3</v>
      </c>
      <c r="BQ1254" s="22">
        <v>72</v>
      </c>
      <c r="BR1254" s="22">
        <v>58</v>
      </c>
    </row>
    <row r="1255" spans="61:70" x14ac:dyDescent="0.25">
      <c r="BI1255" t="s">
        <v>5738</v>
      </c>
      <c r="BJ1255" t="s">
        <v>5739</v>
      </c>
      <c r="BK1255" t="s">
        <v>5816</v>
      </c>
      <c r="BL1255" t="s">
        <v>3763</v>
      </c>
      <c r="BM1255" s="22">
        <v>1.8615699999999999E-2</v>
      </c>
      <c r="BN1255" t="s">
        <v>6008</v>
      </c>
      <c r="BO1255" s="22" t="s">
        <v>8085</v>
      </c>
      <c r="BP1255" s="22">
        <v>1.51254983E-2</v>
      </c>
      <c r="BQ1255" s="22">
        <v>3</v>
      </c>
      <c r="BR1255" s="22">
        <v>3</v>
      </c>
    </row>
    <row r="1256" spans="61:70" x14ac:dyDescent="0.25">
      <c r="BI1256" t="s">
        <v>4889</v>
      </c>
      <c r="BJ1256" t="s">
        <v>4890</v>
      </c>
      <c r="BK1256" t="s">
        <v>4891</v>
      </c>
      <c r="BL1256" t="s">
        <v>3764</v>
      </c>
      <c r="BM1256" s="22">
        <v>0.16428400000000001</v>
      </c>
      <c r="BN1256" t="s">
        <v>8086</v>
      </c>
      <c r="BO1256" s="22" t="s">
        <v>8087</v>
      </c>
      <c r="BP1256" s="22">
        <v>0.1334828857</v>
      </c>
      <c r="BQ1256" s="22">
        <v>19</v>
      </c>
      <c r="BR1256" s="22">
        <v>15</v>
      </c>
    </row>
    <row r="1257" spans="61:70" x14ac:dyDescent="0.25">
      <c r="BI1257" t="s">
        <v>2148</v>
      </c>
      <c r="BJ1257" t="s">
        <v>2149</v>
      </c>
      <c r="BK1257" t="s">
        <v>2150</v>
      </c>
      <c r="BL1257" t="s">
        <v>3765</v>
      </c>
      <c r="BM1257" s="22">
        <v>1.0610899999999999E-2</v>
      </c>
      <c r="BN1257" t="s">
        <v>6512</v>
      </c>
      <c r="BO1257" s="22" t="s">
        <v>8088</v>
      </c>
      <c r="BP1257" s="22">
        <v>8.6214941999999996E-3</v>
      </c>
      <c r="BQ1257" s="22">
        <v>31</v>
      </c>
      <c r="BR1257" s="22">
        <v>25</v>
      </c>
    </row>
    <row r="1258" spans="61:70" x14ac:dyDescent="0.25">
      <c r="BI1258" t="s">
        <v>3372</v>
      </c>
      <c r="BJ1258" t="s">
        <v>4395</v>
      </c>
      <c r="BK1258" t="s">
        <v>4396</v>
      </c>
      <c r="BL1258" t="s">
        <v>3766</v>
      </c>
      <c r="BM1258" s="22">
        <v>4.4468599999999997E-2</v>
      </c>
      <c r="BN1258" t="s">
        <v>8089</v>
      </c>
      <c r="BO1258" s="22" t="s">
        <v>8090</v>
      </c>
      <c r="BP1258" s="22">
        <v>3.6131315599999998E-2</v>
      </c>
      <c r="BQ1258" s="22">
        <v>155</v>
      </c>
      <c r="BR1258" s="22">
        <v>126</v>
      </c>
    </row>
    <row r="1259" spans="61:70" x14ac:dyDescent="0.25">
      <c r="BI1259" t="s">
        <v>2288</v>
      </c>
      <c r="BJ1259" t="s">
        <v>2289</v>
      </c>
      <c r="BK1259" t="s">
        <v>2290</v>
      </c>
      <c r="BL1259" t="s">
        <v>3767</v>
      </c>
      <c r="BM1259" s="22">
        <v>5.8565399999999997E-2</v>
      </c>
      <c r="BN1259" t="s">
        <v>8091</v>
      </c>
      <c r="BO1259" s="22" t="s">
        <v>8092</v>
      </c>
      <c r="BP1259" s="22">
        <v>4.7585148899999999E-2</v>
      </c>
      <c r="BQ1259" s="22">
        <v>36</v>
      </c>
      <c r="BR1259" s="22">
        <v>29</v>
      </c>
    </row>
    <row r="1260" spans="61:70" x14ac:dyDescent="0.25">
      <c r="BI1260" t="s">
        <v>2341</v>
      </c>
      <c r="BJ1260" t="s">
        <v>2342</v>
      </c>
      <c r="BK1260" t="s">
        <v>2343</v>
      </c>
      <c r="BL1260" t="s">
        <v>3768</v>
      </c>
      <c r="BM1260" s="22">
        <v>1.51342E-2</v>
      </c>
      <c r="BN1260" t="s">
        <v>5843</v>
      </c>
      <c r="BO1260" s="22" t="s">
        <v>7036</v>
      </c>
      <c r="BP1260" s="22">
        <v>1.2296734199999999E-2</v>
      </c>
      <c r="BQ1260" s="22">
        <v>498</v>
      </c>
      <c r="BR1260" s="22">
        <v>405</v>
      </c>
    </row>
    <row r="1261" spans="61:70" x14ac:dyDescent="0.25">
      <c r="BI1261" t="s">
        <v>2466</v>
      </c>
      <c r="BJ1261" t="s">
        <v>2467</v>
      </c>
      <c r="BK1261" t="s">
        <v>2468</v>
      </c>
      <c r="BL1261" t="s">
        <v>3769</v>
      </c>
      <c r="BM1261" s="22">
        <v>2.0477300000000002E-3</v>
      </c>
      <c r="BN1261" t="s">
        <v>5134</v>
      </c>
      <c r="BO1261" s="22" t="s">
        <v>7690</v>
      </c>
      <c r="BP1261" s="22">
        <v>1.6638072000000001E-3</v>
      </c>
      <c r="BQ1261" s="22">
        <v>27</v>
      </c>
      <c r="BR1261" s="22">
        <v>22</v>
      </c>
    </row>
    <row r="1262" spans="61:70" x14ac:dyDescent="0.25">
      <c r="BI1262" t="s">
        <v>1980</v>
      </c>
      <c r="BJ1262" t="s">
        <v>1981</v>
      </c>
      <c r="BK1262" t="s">
        <v>1982</v>
      </c>
      <c r="BL1262" t="s">
        <v>3770</v>
      </c>
      <c r="BM1262" s="22">
        <v>2.8016599999999999E-2</v>
      </c>
      <c r="BN1262" t="s">
        <v>8093</v>
      </c>
      <c r="BO1262" s="22" t="s">
        <v>8094</v>
      </c>
      <c r="BP1262" s="22">
        <v>2.2763851700000001E-2</v>
      </c>
      <c r="BQ1262" s="22">
        <v>207</v>
      </c>
      <c r="BR1262" s="22">
        <v>168</v>
      </c>
    </row>
    <row r="1263" spans="61:70" x14ac:dyDescent="0.25">
      <c r="BI1263" t="s">
        <v>1648</v>
      </c>
      <c r="BJ1263" t="s">
        <v>1649</v>
      </c>
      <c r="BK1263" t="s">
        <v>1650</v>
      </c>
      <c r="BL1263" t="s">
        <v>3774</v>
      </c>
      <c r="BM1263" s="22">
        <v>1.76849E-2</v>
      </c>
      <c r="BN1263" t="s">
        <v>8095</v>
      </c>
      <c r="BO1263" s="22" t="s">
        <v>8096</v>
      </c>
      <c r="BP1263" s="22">
        <v>1.4369211200000001E-2</v>
      </c>
      <c r="BQ1263" s="22">
        <v>10</v>
      </c>
      <c r="BR1263" s="22">
        <v>8</v>
      </c>
    </row>
    <row r="1264" spans="61:70" x14ac:dyDescent="0.25">
      <c r="BI1264" t="s">
        <v>2082</v>
      </c>
      <c r="BJ1264" t="s">
        <v>2083</v>
      </c>
      <c r="BK1264" t="s">
        <v>2084</v>
      </c>
      <c r="BL1264" t="s">
        <v>3775</v>
      </c>
      <c r="BM1264" s="22">
        <v>1.3961799999999999E-3</v>
      </c>
      <c r="BN1264" t="s">
        <v>3386</v>
      </c>
      <c r="BO1264" s="22" t="s">
        <v>7365</v>
      </c>
      <c r="BP1264" s="22">
        <v>1.1344144E-3</v>
      </c>
      <c r="BQ1264" s="22">
        <v>6</v>
      </c>
      <c r="BR1264" s="22">
        <v>5</v>
      </c>
    </row>
    <row r="1265" spans="61:70" x14ac:dyDescent="0.25">
      <c r="BI1265" t="s">
        <v>2337</v>
      </c>
      <c r="BJ1265" t="s">
        <v>2338</v>
      </c>
      <c r="BK1265" t="s">
        <v>2339</v>
      </c>
      <c r="BL1265" t="s">
        <v>3776</v>
      </c>
      <c r="BM1265" s="22">
        <v>0.111043</v>
      </c>
      <c r="BN1265" t="s">
        <v>8097</v>
      </c>
      <c r="BO1265" s="22"/>
      <c r="BP1265" s="22">
        <v>9.02238811E-2</v>
      </c>
      <c r="BQ1265" s="22">
        <v>2</v>
      </c>
      <c r="BR1265" s="22">
        <v>1</v>
      </c>
    </row>
    <row r="1266" spans="61:70" x14ac:dyDescent="0.25">
      <c r="BI1266" t="s">
        <v>2370</v>
      </c>
      <c r="BJ1266" t="s">
        <v>2371</v>
      </c>
      <c r="BK1266" t="s">
        <v>2372</v>
      </c>
      <c r="BL1266" t="s">
        <v>3777</v>
      </c>
      <c r="BM1266" s="22">
        <v>0.25411600000000001</v>
      </c>
      <c r="BN1266" t="s">
        <v>8098</v>
      </c>
      <c r="BO1266" s="22" t="s">
        <v>7950</v>
      </c>
      <c r="BP1266" s="22">
        <v>0.20647255349999999</v>
      </c>
      <c r="BQ1266" s="22">
        <v>85</v>
      </c>
      <c r="BR1266" s="22">
        <v>69</v>
      </c>
    </row>
    <row r="1267" spans="61:70" x14ac:dyDescent="0.25">
      <c r="BI1267" t="s">
        <v>1139</v>
      </c>
      <c r="BJ1267" t="s">
        <v>3549</v>
      </c>
      <c r="BK1267" t="s">
        <v>3550</v>
      </c>
      <c r="BL1267" t="s">
        <v>3778</v>
      </c>
      <c r="BM1267" s="22">
        <v>529.20500000000004</v>
      </c>
      <c r="BN1267" t="s">
        <v>8099</v>
      </c>
      <c r="BO1267" s="22" t="s">
        <v>6973</v>
      </c>
      <c r="BP1267" s="22">
        <v>429.98594216499998</v>
      </c>
      <c r="BQ1267" s="22">
        <v>200</v>
      </c>
      <c r="BR1267" s="22">
        <v>163</v>
      </c>
    </row>
    <row r="1268" spans="61:70" x14ac:dyDescent="0.25">
      <c r="BI1268" t="s">
        <v>1711</v>
      </c>
      <c r="BJ1268" t="s">
        <v>1712</v>
      </c>
      <c r="BK1268" t="s">
        <v>1713</v>
      </c>
      <c r="BL1268" t="s">
        <v>3779</v>
      </c>
      <c r="BM1268" s="22">
        <v>3.35083E-3</v>
      </c>
      <c r="BN1268" t="s">
        <v>5755</v>
      </c>
      <c r="BO1268" s="22" t="s">
        <v>8100</v>
      </c>
      <c r="BP1268" s="22">
        <v>2.7225929000000001E-3</v>
      </c>
      <c r="BQ1268" s="22">
        <v>162</v>
      </c>
      <c r="BR1268" s="22">
        <v>132</v>
      </c>
    </row>
    <row r="1269" spans="61:70" x14ac:dyDescent="0.25">
      <c r="BI1269" t="s">
        <v>3615</v>
      </c>
      <c r="BJ1269" t="s">
        <v>3616</v>
      </c>
      <c r="BK1269" t="s">
        <v>5102</v>
      </c>
      <c r="BL1269" t="s">
        <v>3780</v>
      </c>
      <c r="BM1269" s="22">
        <v>9.5599400000000005E-4</v>
      </c>
      <c r="BN1269" t="s">
        <v>891</v>
      </c>
      <c r="BO1269" s="22" t="s">
        <v>6612</v>
      </c>
      <c r="BP1269" s="22">
        <v>7.7675759999999998E-4</v>
      </c>
      <c r="BQ1269" s="22">
        <v>445</v>
      </c>
      <c r="BR1269" s="22">
        <v>362</v>
      </c>
    </row>
    <row r="1270" spans="61:70" x14ac:dyDescent="0.25">
      <c r="BI1270" t="s">
        <v>1627</v>
      </c>
      <c r="BJ1270" t="s">
        <v>1628</v>
      </c>
      <c r="BK1270" t="s">
        <v>1629</v>
      </c>
      <c r="BL1270" t="s">
        <v>3781</v>
      </c>
      <c r="BM1270" s="22">
        <v>0.16000200000000001</v>
      </c>
      <c r="BN1270" t="s">
        <v>6545</v>
      </c>
      <c r="BO1270" s="22" t="s">
        <v>8079</v>
      </c>
      <c r="BP1270" s="22">
        <v>0.130003705</v>
      </c>
      <c r="BQ1270" s="22">
        <v>228</v>
      </c>
      <c r="BR1270" s="22">
        <v>185</v>
      </c>
    </row>
    <row r="1271" spans="61:70" x14ac:dyDescent="0.25">
      <c r="BI1271" t="s">
        <v>2664</v>
      </c>
      <c r="BJ1271" t="s">
        <v>2665</v>
      </c>
      <c r="BK1271" t="s">
        <v>2666</v>
      </c>
      <c r="BL1271" t="s">
        <v>3782</v>
      </c>
      <c r="BM1271" s="22">
        <v>0.22478500000000001</v>
      </c>
      <c r="BN1271" t="s">
        <v>8101</v>
      </c>
      <c r="BO1271" s="22" t="s">
        <v>8102</v>
      </c>
      <c r="BP1271" s="22">
        <v>0.1826407347</v>
      </c>
      <c r="BQ1271" s="22">
        <v>228</v>
      </c>
      <c r="BR1271" s="22">
        <v>185</v>
      </c>
    </row>
    <row r="1272" spans="61:70" x14ac:dyDescent="0.25">
      <c r="BI1272" t="s">
        <v>2350</v>
      </c>
      <c r="BJ1272" t="s">
        <v>2351</v>
      </c>
      <c r="BK1272" t="s">
        <v>2352</v>
      </c>
      <c r="BL1272" t="s">
        <v>3783</v>
      </c>
      <c r="BM1272" s="22">
        <v>0.18615699999999999</v>
      </c>
      <c r="BN1272" t="s">
        <v>8103</v>
      </c>
      <c r="BO1272" s="22" t="s">
        <v>6384</v>
      </c>
      <c r="BP1272" s="22">
        <v>0.1512549825</v>
      </c>
      <c r="BQ1272" s="22">
        <v>24</v>
      </c>
      <c r="BR1272" s="22">
        <v>19</v>
      </c>
    </row>
    <row r="1273" spans="61:70" x14ac:dyDescent="0.25">
      <c r="BI1273" t="s">
        <v>2308</v>
      </c>
      <c r="BJ1273" t="s">
        <v>2309</v>
      </c>
      <c r="BK1273" t="s">
        <v>2310</v>
      </c>
      <c r="BL1273" t="s">
        <v>3784</v>
      </c>
      <c r="BM1273" s="22">
        <v>3.4159799999999997E-2</v>
      </c>
      <c r="BN1273" t="s">
        <v>6503</v>
      </c>
      <c r="BO1273" s="22"/>
      <c r="BP1273" s="22">
        <v>2.7755281600000001E-2</v>
      </c>
      <c r="BQ1273" s="22">
        <v>48</v>
      </c>
      <c r="BR1273" s="22">
        <v>39</v>
      </c>
    </row>
    <row r="1274" spans="61:70" x14ac:dyDescent="0.25">
      <c r="BI1274" t="s">
        <v>1715</v>
      </c>
      <c r="BJ1274" t="s">
        <v>1716</v>
      </c>
      <c r="BK1274" t="s">
        <v>1717</v>
      </c>
      <c r="BL1274" t="s">
        <v>3785</v>
      </c>
      <c r="BM1274" s="22">
        <v>8.0704899999999996E-2</v>
      </c>
      <c r="BN1274" t="s">
        <v>6608</v>
      </c>
      <c r="BO1274" s="22" t="s">
        <v>8104</v>
      </c>
      <c r="BP1274" s="22">
        <v>6.5573780400000004E-2</v>
      </c>
      <c r="BQ1274" s="22">
        <v>91</v>
      </c>
      <c r="BR1274" s="22">
        <v>74</v>
      </c>
    </row>
    <row r="1275" spans="61:70" x14ac:dyDescent="0.25">
      <c r="BI1275" t="s">
        <v>2544</v>
      </c>
      <c r="BJ1275" t="s">
        <v>2545</v>
      </c>
      <c r="BK1275" t="s">
        <v>2546</v>
      </c>
      <c r="BL1275" t="s">
        <v>3786</v>
      </c>
      <c r="BM1275" s="22">
        <v>2.7966399999999999E-2</v>
      </c>
      <c r="BN1275" t="s">
        <v>6139</v>
      </c>
      <c r="BO1275" s="22" t="s">
        <v>8105</v>
      </c>
      <c r="BP1275" s="22">
        <v>2.2723063599999999E-2</v>
      </c>
      <c r="BQ1275" s="22">
        <v>286</v>
      </c>
      <c r="BR1275" s="22">
        <v>232</v>
      </c>
    </row>
    <row r="1276" spans="61:70" x14ac:dyDescent="0.25">
      <c r="BI1276" t="s">
        <v>2482</v>
      </c>
      <c r="BJ1276" t="s">
        <v>2483</v>
      </c>
      <c r="BK1276" t="s">
        <v>2484</v>
      </c>
      <c r="BL1276" t="s">
        <v>3787</v>
      </c>
      <c r="BM1276" s="22">
        <v>2.4014199999999999E-2</v>
      </c>
      <c r="BN1276" t="s">
        <v>8106</v>
      </c>
      <c r="BO1276" s="22" t="s">
        <v>6932</v>
      </c>
      <c r="BP1276" s="22">
        <v>1.95118497E-2</v>
      </c>
      <c r="BQ1276" s="22">
        <v>80</v>
      </c>
      <c r="BR1276" s="22">
        <v>65</v>
      </c>
    </row>
    <row r="1277" spans="61:70" x14ac:dyDescent="0.25">
      <c r="BI1277" t="s">
        <v>1672</v>
      </c>
      <c r="BJ1277" t="s">
        <v>1673</v>
      </c>
      <c r="BK1277" t="s">
        <v>1674</v>
      </c>
      <c r="BL1277" t="s">
        <v>3788</v>
      </c>
      <c r="BM1277" s="22">
        <v>3.3021999999999999E-3</v>
      </c>
      <c r="BN1277" t="s">
        <v>5935</v>
      </c>
      <c r="BO1277" s="22" t="s">
        <v>8107</v>
      </c>
      <c r="BP1277" s="22">
        <v>2.6830804000000001E-3</v>
      </c>
      <c r="BQ1277" s="22">
        <v>50</v>
      </c>
      <c r="BR1277" s="22">
        <v>41</v>
      </c>
    </row>
    <row r="1278" spans="61:70" x14ac:dyDescent="0.25">
      <c r="BI1278" t="s">
        <v>3546</v>
      </c>
      <c r="BJ1278" t="s">
        <v>3547</v>
      </c>
      <c r="BK1278" t="s">
        <v>3548</v>
      </c>
      <c r="BL1278" t="s">
        <v>3808</v>
      </c>
      <c r="BM1278" s="22">
        <v>2.3269600000000001E-2</v>
      </c>
      <c r="BN1278" t="s">
        <v>7256</v>
      </c>
      <c r="BO1278" s="22" t="s">
        <v>8108</v>
      </c>
      <c r="BP1278" s="22">
        <v>1.8906852500000002E-2</v>
      </c>
      <c r="BQ1278" s="22">
        <v>149</v>
      </c>
      <c r="BR1278" s="22">
        <v>121</v>
      </c>
    </row>
    <row r="1279" spans="61:70" x14ac:dyDescent="0.25">
      <c r="BI1279" t="s">
        <v>5207</v>
      </c>
      <c r="BJ1279" t="s">
        <v>5208</v>
      </c>
      <c r="BK1279" t="s">
        <v>5209</v>
      </c>
      <c r="BL1279" t="s">
        <v>3809</v>
      </c>
      <c r="BM1279" s="22">
        <v>6.9736000000000006E-2</v>
      </c>
      <c r="BN1279" t="s">
        <v>8109</v>
      </c>
      <c r="BO1279" s="22" t="s">
        <v>6486</v>
      </c>
      <c r="BP1279" s="22">
        <v>5.6661406599999999E-2</v>
      </c>
      <c r="BQ1279" s="22">
        <v>232</v>
      </c>
      <c r="BR1279" s="22">
        <v>189</v>
      </c>
    </row>
    <row r="1280" spans="61:70" x14ac:dyDescent="0.25">
      <c r="BI1280" t="s">
        <v>8110</v>
      </c>
      <c r="BJ1280" t="s">
        <v>8111</v>
      </c>
      <c r="BK1280" t="s">
        <v>8112</v>
      </c>
      <c r="BL1280" t="s">
        <v>3810</v>
      </c>
      <c r="BM1280" s="22">
        <v>1.08646E-2</v>
      </c>
      <c r="BN1280" t="s">
        <v>7174</v>
      </c>
      <c r="BO1280" s="22" t="s">
        <v>8113</v>
      </c>
      <c r="BP1280" s="22">
        <v>8.8276286999999995E-3</v>
      </c>
      <c r="BQ1280" s="22">
        <v>70</v>
      </c>
      <c r="BR1280" s="22">
        <v>57</v>
      </c>
    </row>
    <row r="1281" spans="61:70" x14ac:dyDescent="0.25">
      <c r="BI1281" t="s">
        <v>4653</v>
      </c>
      <c r="BJ1281" t="s">
        <v>4654</v>
      </c>
      <c r="BK1281" t="s">
        <v>4655</v>
      </c>
      <c r="BL1281" t="s">
        <v>3811</v>
      </c>
      <c r="BM1281" s="22">
        <v>6.0334699999999998E-2</v>
      </c>
      <c r="BN1281" t="s">
        <v>8114</v>
      </c>
      <c r="BO1281" s="22" t="s">
        <v>8115</v>
      </c>
      <c r="BP1281" s="22">
        <v>4.9022728100000003E-2</v>
      </c>
      <c r="BQ1281" s="22">
        <v>236</v>
      </c>
      <c r="BR1281" s="22">
        <v>191</v>
      </c>
    </row>
    <row r="1282" spans="61:70" x14ac:dyDescent="0.25">
      <c r="BI1282" t="s">
        <v>1587</v>
      </c>
      <c r="BJ1282" t="s">
        <v>1588</v>
      </c>
      <c r="BK1282" t="s">
        <v>1150</v>
      </c>
      <c r="BL1282" t="s">
        <v>3812</v>
      </c>
      <c r="BM1282" s="22">
        <v>9.30785E-5</v>
      </c>
      <c r="BN1282" t="s">
        <v>1122</v>
      </c>
      <c r="BO1282" s="22" t="s">
        <v>7365</v>
      </c>
      <c r="BP1282" s="22">
        <v>7.5627499999999994E-5</v>
      </c>
      <c r="BQ1282" s="22">
        <v>16</v>
      </c>
      <c r="BR1282" s="22">
        <v>13</v>
      </c>
    </row>
    <row r="1283" spans="61:70" x14ac:dyDescent="0.25">
      <c r="BI1283" t="s">
        <v>1619</v>
      </c>
      <c r="BJ1283" t="s">
        <v>1620</v>
      </c>
      <c r="BK1283" t="s">
        <v>1621</v>
      </c>
      <c r="BL1283" t="s">
        <v>3826</v>
      </c>
      <c r="BM1283" s="22">
        <v>2.0268600000000001E-2</v>
      </c>
      <c r="BN1283" t="s">
        <v>8116</v>
      </c>
      <c r="BO1283" s="22" t="s">
        <v>8117</v>
      </c>
      <c r="BP1283" s="22">
        <v>1.6468501E-2</v>
      </c>
      <c r="BQ1283" s="22">
        <v>114</v>
      </c>
      <c r="BR1283" s="22">
        <v>93</v>
      </c>
    </row>
    <row r="1284" spans="61:70" x14ac:dyDescent="0.25">
      <c r="BI1284" t="s">
        <v>2357</v>
      </c>
      <c r="BJ1284" t="s">
        <v>2358</v>
      </c>
      <c r="BK1284" t="s">
        <v>2359</v>
      </c>
      <c r="BL1284" t="s">
        <v>3827</v>
      </c>
      <c r="BM1284" s="22">
        <v>9.4009300000000001E-3</v>
      </c>
      <c r="BN1284" t="s">
        <v>7788</v>
      </c>
      <c r="BO1284" s="22" t="s">
        <v>8118</v>
      </c>
      <c r="BP1284" s="22">
        <v>7.6383778000000003E-3</v>
      </c>
      <c r="BQ1284" s="22">
        <v>119</v>
      </c>
      <c r="BR1284" s="22">
        <v>97</v>
      </c>
    </row>
    <row r="1285" spans="61:70" x14ac:dyDescent="0.25">
      <c r="BI1285" t="s">
        <v>2844</v>
      </c>
      <c r="BJ1285" t="s">
        <v>2845</v>
      </c>
      <c r="BK1285" t="s">
        <v>2846</v>
      </c>
      <c r="BL1285" t="s">
        <v>3828</v>
      </c>
      <c r="BM1285" s="22">
        <v>0.30301800000000001</v>
      </c>
      <c r="BN1285" t="s">
        <v>8119</v>
      </c>
      <c r="BO1285" s="22" t="s">
        <v>6670</v>
      </c>
      <c r="BP1285" s="22">
        <v>0.24620606419999999</v>
      </c>
      <c r="BQ1285" s="22"/>
      <c r="BR1285" s="22"/>
    </row>
    <row r="1286" spans="61:70" x14ac:dyDescent="0.25">
      <c r="BI1286" t="s">
        <v>1508</v>
      </c>
      <c r="BJ1286" t="s">
        <v>1509</v>
      </c>
      <c r="BK1286" t="s">
        <v>1510</v>
      </c>
      <c r="BL1286" t="s">
        <v>3829</v>
      </c>
      <c r="BM1286" s="22">
        <v>4.9331599999999998E-3</v>
      </c>
      <c r="BN1286" t="s">
        <v>5773</v>
      </c>
      <c r="BO1286" s="22" t="s">
        <v>8120</v>
      </c>
      <c r="BP1286" s="22">
        <v>4.0082566000000002E-3</v>
      </c>
      <c r="BQ1286" s="22">
        <v>119</v>
      </c>
      <c r="BR1286" s="22">
        <v>97</v>
      </c>
    </row>
    <row r="1287" spans="61:70" x14ac:dyDescent="0.25">
      <c r="BI1287" t="s">
        <v>4164</v>
      </c>
      <c r="BJ1287" t="s">
        <v>4165</v>
      </c>
      <c r="BK1287" t="s">
        <v>4166</v>
      </c>
      <c r="BL1287" t="s">
        <v>3851</v>
      </c>
      <c r="BM1287" s="22">
        <v>0.123873</v>
      </c>
      <c r="BN1287" t="s">
        <v>8121</v>
      </c>
      <c r="BO1287" s="22" t="s">
        <v>6411</v>
      </c>
      <c r="BP1287" s="22">
        <v>0.1006484228</v>
      </c>
      <c r="BQ1287" s="22">
        <v>370</v>
      </c>
      <c r="BR1287" s="22">
        <v>301</v>
      </c>
    </row>
    <row r="1288" spans="61:70" x14ac:dyDescent="0.25">
      <c r="BI1288" t="s">
        <v>3627</v>
      </c>
      <c r="BJ1288" t="s">
        <v>3628</v>
      </c>
      <c r="BK1288" t="s">
        <v>3629</v>
      </c>
      <c r="BL1288" t="s">
        <v>3852</v>
      </c>
      <c r="BM1288" s="22">
        <v>1.21002E-2</v>
      </c>
      <c r="BN1288" t="s">
        <v>8122</v>
      </c>
      <c r="BO1288" s="22" t="s">
        <v>6407</v>
      </c>
      <c r="BP1288" s="22">
        <v>9.8315698000000003E-3</v>
      </c>
      <c r="BQ1288" s="22">
        <v>80</v>
      </c>
      <c r="BR1288" s="22">
        <v>65</v>
      </c>
    </row>
    <row r="1289" spans="61:70" x14ac:dyDescent="0.25">
      <c r="BI1289" t="s">
        <v>1676</v>
      </c>
      <c r="BJ1289" t="s">
        <v>1687</v>
      </c>
      <c r="BK1289" t="s">
        <v>1688</v>
      </c>
      <c r="BL1289" t="s">
        <v>3853</v>
      </c>
      <c r="BM1289" s="22">
        <v>5.9570200000000004E-3</v>
      </c>
      <c r="BN1289" t="s">
        <v>5984</v>
      </c>
      <c r="BO1289" s="22" t="s">
        <v>7684</v>
      </c>
      <c r="BP1289" s="22">
        <v>4.8401562E-3</v>
      </c>
      <c r="BQ1289" s="22">
        <v>47</v>
      </c>
      <c r="BR1289" s="22">
        <v>38</v>
      </c>
    </row>
    <row r="1290" spans="61:70" x14ac:dyDescent="0.25">
      <c r="BI1290" t="s">
        <v>2379</v>
      </c>
      <c r="BJ1290" t="s">
        <v>2380</v>
      </c>
      <c r="BK1290" t="s">
        <v>2381</v>
      </c>
      <c r="BL1290" t="s">
        <v>3854</v>
      </c>
      <c r="BM1290" s="22">
        <v>6.8878100000000003E-3</v>
      </c>
      <c r="BN1290" t="s">
        <v>5709</v>
      </c>
      <c r="BO1290" s="22" t="s">
        <v>7365</v>
      </c>
      <c r="BP1290" s="22">
        <v>5.5964352000000004E-3</v>
      </c>
      <c r="BQ1290" s="22">
        <v>179</v>
      </c>
      <c r="BR1290" s="22">
        <v>146</v>
      </c>
    </row>
    <row r="1291" spans="61:70" x14ac:dyDescent="0.25">
      <c r="BI1291" t="s">
        <v>2432</v>
      </c>
      <c r="BJ1291" t="s">
        <v>2433</v>
      </c>
      <c r="BK1291" t="s">
        <v>2434</v>
      </c>
      <c r="BL1291" t="s">
        <v>3855</v>
      </c>
      <c r="BM1291" s="22">
        <v>5.77087E-3</v>
      </c>
      <c r="BN1291" t="s">
        <v>5147</v>
      </c>
      <c r="BO1291" s="22" t="s">
        <v>8123</v>
      </c>
      <c r="BP1291" s="22">
        <v>4.6889069000000004E-3</v>
      </c>
      <c r="BQ1291" s="22">
        <v>94</v>
      </c>
      <c r="BR1291" s="22">
        <v>76</v>
      </c>
    </row>
    <row r="1292" spans="61:70" x14ac:dyDescent="0.25">
      <c r="BI1292" t="s">
        <v>2115</v>
      </c>
      <c r="BJ1292" t="s">
        <v>2116</v>
      </c>
      <c r="BK1292" t="s">
        <v>2117</v>
      </c>
      <c r="BL1292" t="s">
        <v>3865</v>
      </c>
      <c r="BM1292" s="22">
        <v>9.4381599999999996E-2</v>
      </c>
      <c r="BN1292" t="s">
        <v>8124</v>
      </c>
      <c r="BO1292" s="22" t="s">
        <v>8125</v>
      </c>
      <c r="BP1292" s="22">
        <v>7.6686276999999997E-2</v>
      </c>
      <c r="BQ1292" s="22">
        <v>5</v>
      </c>
      <c r="BR1292" s="22">
        <v>4</v>
      </c>
    </row>
    <row r="1293" spans="61:70" x14ac:dyDescent="0.25">
      <c r="BI1293" t="s">
        <v>1932</v>
      </c>
      <c r="BJ1293" t="s">
        <v>1933</v>
      </c>
      <c r="BK1293" t="s">
        <v>1934</v>
      </c>
      <c r="BL1293" t="s">
        <v>3870</v>
      </c>
      <c r="BM1293" s="22">
        <v>3.7324499999999997E-2</v>
      </c>
      <c r="BN1293" t="s">
        <v>8126</v>
      </c>
      <c r="BO1293" s="22" t="s">
        <v>8127</v>
      </c>
      <c r="BP1293" s="22">
        <v>3.0326641500000001E-2</v>
      </c>
      <c r="BQ1293" s="22">
        <v>29</v>
      </c>
      <c r="BR1293" s="22">
        <v>24</v>
      </c>
    </row>
    <row r="1294" spans="61:70" x14ac:dyDescent="0.25">
      <c r="BI1294" t="s">
        <v>2556</v>
      </c>
      <c r="BJ1294" t="s">
        <v>2557</v>
      </c>
      <c r="BK1294" t="s">
        <v>2558</v>
      </c>
      <c r="BL1294" t="s">
        <v>3909</v>
      </c>
      <c r="BM1294" s="22">
        <v>5.4016699999999999E-3</v>
      </c>
      <c r="BN1294" t="s">
        <v>6199</v>
      </c>
      <c r="BO1294" s="22" t="s">
        <v>8128</v>
      </c>
      <c r="BP1294" s="22">
        <v>4.3889271000000004E-3</v>
      </c>
      <c r="BQ1294" s="22">
        <v>192</v>
      </c>
      <c r="BR1294" s="22">
        <v>156</v>
      </c>
    </row>
    <row r="1295" spans="61:70" x14ac:dyDescent="0.25">
      <c r="BI1295" t="s">
        <v>2474</v>
      </c>
      <c r="BJ1295" t="s">
        <v>2475</v>
      </c>
      <c r="BK1295" t="s">
        <v>2476</v>
      </c>
      <c r="BL1295" t="s">
        <v>3910</v>
      </c>
      <c r="BM1295" s="22">
        <v>3.8162199999999999E-3</v>
      </c>
      <c r="BN1295" t="s">
        <v>5992</v>
      </c>
      <c r="BO1295" s="22" t="s">
        <v>8129</v>
      </c>
      <c r="BP1295" s="22">
        <v>3.1007284000000002E-3</v>
      </c>
      <c r="BQ1295" s="22">
        <v>152</v>
      </c>
      <c r="BR1295" s="22">
        <v>124</v>
      </c>
    </row>
    <row r="1296" spans="61:70" x14ac:dyDescent="0.25">
      <c r="BI1296" t="s">
        <v>1656</v>
      </c>
      <c r="BJ1296" t="s">
        <v>1657</v>
      </c>
      <c r="BK1296" t="s">
        <v>1658</v>
      </c>
      <c r="BL1296" t="s">
        <v>3911</v>
      </c>
      <c r="BM1296" s="22">
        <v>5.3985500000000002E-3</v>
      </c>
      <c r="BN1296" t="s">
        <v>6199</v>
      </c>
      <c r="BO1296" s="22" t="s">
        <v>6396</v>
      </c>
      <c r="BP1296" s="22">
        <v>4.3863920999999998E-3</v>
      </c>
      <c r="BQ1296" s="22">
        <v>84</v>
      </c>
      <c r="BR1296" s="22">
        <v>68</v>
      </c>
    </row>
    <row r="1297" spans="61:70" x14ac:dyDescent="0.25">
      <c r="BI1297" t="s">
        <v>1694</v>
      </c>
      <c r="BJ1297" t="s">
        <v>1695</v>
      </c>
      <c r="BK1297" t="s">
        <v>1696</v>
      </c>
      <c r="BL1297" t="s">
        <v>3912</v>
      </c>
      <c r="BM1297" s="22">
        <v>1.87879E-2</v>
      </c>
      <c r="BN1297" t="s">
        <v>5936</v>
      </c>
      <c r="BO1297" s="22" t="s">
        <v>7051</v>
      </c>
      <c r="BP1297" s="22">
        <v>1.5265413E-2</v>
      </c>
      <c r="BQ1297" s="22">
        <v>500</v>
      </c>
      <c r="BR1297" s="22">
        <v>406</v>
      </c>
    </row>
    <row r="1298" spans="61:70" x14ac:dyDescent="0.25">
      <c r="BI1298" t="s">
        <v>2761</v>
      </c>
      <c r="BJ1298" t="s">
        <v>2762</v>
      </c>
      <c r="BK1298" t="s">
        <v>2763</v>
      </c>
      <c r="BL1298" t="s">
        <v>4109</v>
      </c>
      <c r="BM1298" s="22">
        <v>5.5753999999999998E-2</v>
      </c>
      <c r="BN1298" t="s">
        <v>6439</v>
      </c>
      <c r="BO1298" s="22" t="s">
        <v>8130</v>
      </c>
      <c r="BP1298" s="22">
        <v>4.5300849800000001E-2</v>
      </c>
      <c r="BQ1298" s="22">
        <v>1</v>
      </c>
      <c r="BR1298" s="22">
        <v>1</v>
      </c>
    </row>
    <row r="1299" spans="61:70" x14ac:dyDescent="0.25">
      <c r="BI1299" t="s">
        <v>1249</v>
      </c>
      <c r="BJ1299" t="s">
        <v>1250</v>
      </c>
      <c r="BK1299" t="s">
        <v>1251</v>
      </c>
      <c r="BL1299" t="s">
        <v>4110</v>
      </c>
      <c r="BM1299" s="22">
        <v>2.6941299999999998E-4</v>
      </c>
      <c r="BN1299" t="s">
        <v>910</v>
      </c>
      <c r="BO1299" s="22" t="s">
        <v>8131</v>
      </c>
      <c r="BP1299" s="22">
        <v>2.1890160000000001E-4</v>
      </c>
      <c r="BQ1299" s="22">
        <v>43</v>
      </c>
      <c r="BR1299" s="22">
        <v>35</v>
      </c>
    </row>
    <row r="1300" spans="61:70" x14ac:dyDescent="0.25">
      <c r="BI1300" t="s">
        <v>1631</v>
      </c>
      <c r="BJ1300" t="s">
        <v>1632</v>
      </c>
      <c r="BK1300" t="s">
        <v>1633</v>
      </c>
      <c r="BL1300" t="s">
        <v>4111</v>
      </c>
      <c r="BM1300" s="22">
        <v>6.2921000000000005E-2</v>
      </c>
      <c r="BN1300" t="s">
        <v>8132</v>
      </c>
      <c r="BO1300" s="22" t="s">
        <v>8133</v>
      </c>
      <c r="BP1300" s="22">
        <v>5.1124130499999997E-2</v>
      </c>
      <c r="BQ1300" s="22">
        <v>414</v>
      </c>
      <c r="BR1300" s="22">
        <v>337</v>
      </c>
    </row>
    <row r="1301" spans="61:70" x14ac:dyDescent="0.25">
      <c r="BI1301" t="s">
        <v>1027</v>
      </c>
      <c r="BJ1301" t="s">
        <v>1028</v>
      </c>
      <c r="BK1301" t="s">
        <v>1029</v>
      </c>
      <c r="BL1301" t="s">
        <v>4112</v>
      </c>
      <c r="BM1301" s="22">
        <v>6.4771800000000004E-2</v>
      </c>
      <c r="BN1301" t="s">
        <v>8134</v>
      </c>
      <c r="BO1301" s="22" t="s">
        <v>8135</v>
      </c>
      <c r="BP1301" s="22">
        <v>5.2627929499999997E-2</v>
      </c>
      <c r="BQ1301" s="22">
        <v>295</v>
      </c>
      <c r="BR1301" s="22">
        <v>240</v>
      </c>
    </row>
    <row r="1302" spans="61:70" x14ac:dyDescent="0.25">
      <c r="BI1302" t="s">
        <v>4569</v>
      </c>
      <c r="BJ1302" t="s">
        <v>4570</v>
      </c>
      <c r="BK1302" t="s">
        <v>4571</v>
      </c>
      <c r="BL1302" t="s">
        <v>4113</v>
      </c>
      <c r="BM1302" s="22">
        <v>0.107319</v>
      </c>
      <c r="BN1302" t="s">
        <v>8136</v>
      </c>
      <c r="BO1302" s="22" t="s">
        <v>6568</v>
      </c>
      <c r="BP1302" s="22">
        <v>8.7198082600000004E-2</v>
      </c>
      <c r="BQ1302" s="22">
        <v>297</v>
      </c>
      <c r="BR1302" s="22">
        <v>241</v>
      </c>
    </row>
    <row r="1303" spans="61:70" x14ac:dyDescent="0.25">
      <c r="BI1303" t="s">
        <v>3518</v>
      </c>
      <c r="BJ1303" t="s">
        <v>3519</v>
      </c>
      <c r="BK1303" t="s">
        <v>3520</v>
      </c>
      <c r="BL1303" t="s">
        <v>4114</v>
      </c>
      <c r="BM1303" s="22">
        <v>1.9688799999999999E-2</v>
      </c>
      <c r="BN1303" t="s">
        <v>6067</v>
      </c>
      <c r="BO1303" s="22" t="s">
        <v>8137</v>
      </c>
      <c r="BP1303" s="22">
        <v>1.5997405999999999E-2</v>
      </c>
      <c r="BQ1303" s="22">
        <v>20</v>
      </c>
      <c r="BR1303" s="22">
        <v>17</v>
      </c>
    </row>
    <row r="1304" spans="61:70" x14ac:dyDescent="0.25">
      <c r="BI1304" t="s">
        <v>2160</v>
      </c>
      <c r="BJ1304" t="s">
        <v>2161</v>
      </c>
      <c r="BK1304" t="s">
        <v>2162</v>
      </c>
      <c r="BL1304" t="s">
        <v>4115</v>
      </c>
      <c r="BM1304" s="22">
        <v>1.86157E-4</v>
      </c>
      <c r="BN1304" t="s">
        <v>489</v>
      </c>
      <c r="BO1304" s="22" t="s">
        <v>7365</v>
      </c>
      <c r="BP1304" s="22">
        <v>1.5125499999999999E-4</v>
      </c>
      <c r="BQ1304" s="22">
        <v>189</v>
      </c>
      <c r="BR1304" s="22">
        <v>154</v>
      </c>
    </row>
    <row r="1305" spans="61:70" x14ac:dyDescent="0.25">
      <c r="BI1305" t="s">
        <v>2698</v>
      </c>
      <c r="BJ1305" t="s">
        <v>2699</v>
      </c>
      <c r="BK1305" t="s">
        <v>2700</v>
      </c>
      <c r="BL1305" t="s">
        <v>4116</v>
      </c>
      <c r="BM1305" s="22">
        <v>0.367288</v>
      </c>
      <c r="BN1305" t="s">
        <v>8138</v>
      </c>
      <c r="BO1305" s="22" t="s">
        <v>6841</v>
      </c>
      <c r="BP1305" s="22">
        <v>0.29842627469999999</v>
      </c>
      <c r="BQ1305" s="22">
        <v>258</v>
      </c>
      <c r="BR1305" s="22">
        <v>210</v>
      </c>
    </row>
    <row r="1306" spans="61:70" x14ac:dyDescent="0.25">
      <c r="BI1306" t="s">
        <v>2407</v>
      </c>
      <c r="BJ1306" t="s">
        <v>2408</v>
      </c>
      <c r="BK1306" t="s">
        <v>2409</v>
      </c>
      <c r="BL1306" t="s">
        <v>4117</v>
      </c>
      <c r="BM1306" s="22">
        <v>1.1169400000000001E-3</v>
      </c>
      <c r="BN1306" t="s">
        <v>2569</v>
      </c>
      <c r="BO1306" s="22" t="s">
        <v>7365</v>
      </c>
      <c r="BP1306" s="22">
        <v>9.075283E-4</v>
      </c>
      <c r="BQ1306" s="22">
        <v>16</v>
      </c>
      <c r="BR1306" s="22">
        <v>13</v>
      </c>
    </row>
    <row r="1307" spans="61:70" x14ac:dyDescent="0.25">
      <c r="BI1307" t="s">
        <v>2510</v>
      </c>
      <c r="BJ1307" t="s">
        <v>2511</v>
      </c>
      <c r="BK1307" t="s">
        <v>2512</v>
      </c>
      <c r="BL1307" t="s">
        <v>4118</v>
      </c>
      <c r="BM1307" s="22">
        <v>1.4334100000000001E-2</v>
      </c>
      <c r="BN1307" t="s">
        <v>6517</v>
      </c>
      <c r="BO1307" s="22" t="s">
        <v>6114</v>
      </c>
      <c r="BP1307" s="22">
        <v>1.16466426E-2</v>
      </c>
      <c r="BQ1307" s="22">
        <v>47</v>
      </c>
      <c r="BR1307" s="22">
        <v>38</v>
      </c>
    </row>
    <row r="1308" spans="61:70" x14ac:dyDescent="0.25">
      <c r="BI1308" t="s">
        <v>2144</v>
      </c>
      <c r="BJ1308" t="s">
        <v>2145</v>
      </c>
      <c r="BK1308" t="s">
        <v>2146</v>
      </c>
      <c r="BL1308" t="s">
        <v>4119</v>
      </c>
      <c r="BM1308" s="22">
        <v>4.7448000000000004E-3</v>
      </c>
      <c r="BN1308" t="s">
        <v>5129</v>
      </c>
      <c r="BO1308" s="22" t="s">
        <v>8139</v>
      </c>
      <c r="BP1308" s="22">
        <v>3.8552117000000001E-3</v>
      </c>
      <c r="BQ1308" s="22">
        <v>89</v>
      </c>
      <c r="BR1308" s="22">
        <v>72</v>
      </c>
    </row>
    <row r="1309" spans="61:70" x14ac:dyDescent="0.25">
      <c r="BI1309" t="s">
        <v>2494</v>
      </c>
      <c r="BJ1309" t="s">
        <v>2495</v>
      </c>
      <c r="BK1309" t="s">
        <v>2496</v>
      </c>
      <c r="BL1309" t="s">
        <v>4120</v>
      </c>
      <c r="BM1309" s="22">
        <v>8.8424599999999999E-3</v>
      </c>
      <c r="BN1309" t="s">
        <v>5254</v>
      </c>
      <c r="BO1309" s="22" t="s">
        <v>8140</v>
      </c>
      <c r="BP1309" s="22">
        <v>7.1846137000000001E-3</v>
      </c>
      <c r="BQ1309" s="22">
        <v>6</v>
      </c>
      <c r="BR1309" s="22">
        <v>5</v>
      </c>
    </row>
    <row r="1310" spans="61:70" x14ac:dyDescent="0.25">
      <c r="BI1310" t="s">
        <v>2455</v>
      </c>
      <c r="BJ1310" t="s">
        <v>2456</v>
      </c>
      <c r="BK1310" t="s">
        <v>2455</v>
      </c>
      <c r="BL1310" t="s">
        <v>4121</v>
      </c>
      <c r="BM1310" s="22">
        <v>7.5300500000000006E-2</v>
      </c>
      <c r="BN1310" t="s">
        <v>8141</v>
      </c>
      <c r="BO1310" s="22" t="s">
        <v>8142</v>
      </c>
      <c r="BP1310" s="22">
        <v>6.1182635200000002E-2</v>
      </c>
      <c r="BQ1310" s="22">
        <v>1</v>
      </c>
      <c r="BR1310" s="22">
        <v>1</v>
      </c>
    </row>
    <row r="1311" spans="61:70" x14ac:dyDescent="0.25">
      <c r="BI1311" t="s">
        <v>2652</v>
      </c>
      <c r="BJ1311" t="s">
        <v>2653</v>
      </c>
      <c r="BK1311" t="s">
        <v>2654</v>
      </c>
      <c r="BL1311" t="s">
        <v>4122</v>
      </c>
      <c r="BM1311" s="22">
        <v>3.3601300000000001E-2</v>
      </c>
      <c r="BN1311" t="s">
        <v>6597</v>
      </c>
      <c r="BO1311" s="22" t="s">
        <v>8143</v>
      </c>
      <c r="BP1311" s="22">
        <v>2.7301493100000001E-2</v>
      </c>
      <c r="BQ1311" s="22">
        <v>79</v>
      </c>
      <c r="BR1311" s="22">
        <v>64</v>
      </c>
    </row>
    <row r="1312" spans="61:70" x14ac:dyDescent="0.25">
      <c r="BI1312" t="s">
        <v>2449</v>
      </c>
      <c r="BJ1312" t="s">
        <v>2450</v>
      </c>
      <c r="BK1312" t="s">
        <v>2451</v>
      </c>
      <c r="BL1312" t="s">
        <v>4123</v>
      </c>
      <c r="BM1312" s="22">
        <v>2.6992800000000001E-3</v>
      </c>
      <c r="BN1312" t="s">
        <v>4645</v>
      </c>
      <c r="BO1312" s="22" t="s">
        <v>6429</v>
      </c>
      <c r="BP1312" s="22">
        <v>2.1932000999999998E-3</v>
      </c>
      <c r="BQ1312" s="22">
        <v>69</v>
      </c>
      <c r="BR1312" s="22">
        <v>56</v>
      </c>
    </row>
    <row r="1313" spans="61:70" x14ac:dyDescent="0.25">
      <c r="BI1313" t="s">
        <v>2078</v>
      </c>
      <c r="BJ1313" t="s">
        <v>2079</v>
      </c>
      <c r="BK1313" t="s">
        <v>2080</v>
      </c>
      <c r="BL1313" t="s">
        <v>4124</v>
      </c>
      <c r="BM1313" s="22">
        <v>8.8424599999999999E-3</v>
      </c>
      <c r="BN1313" t="s">
        <v>5254</v>
      </c>
      <c r="BO1313" s="22" t="s">
        <v>7782</v>
      </c>
      <c r="BP1313" s="22">
        <v>7.1846137000000001E-3</v>
      </c>
      <c r="BQ1313" s="22">
        <v>89</v>
      </c>
      <c r="BR1313" s="22">
        <v>72</v>
      </c>
    </row>
    <row r="1314" spans="61:70" x14ac:dyDescent="0.25">
      <c r="BI1314" t="s">
        <v>2403</v>
      </c>
      <c r="BJ1314" t="s">
        <v>2404</v>
      </c>
      <c r="BK1314" t="s">
        <v>2405</v>
      </c>
      <c r="BL1314" t="s">
        <v>4125</v>
      </c>
      <c r="BM1314" s="22">
        <v>2.4373699999999999E-3</v>
      </c>
      <c r="BN1314" t="s">
        <v>4915</v>
      </c>
      <c r="BO1314" s="22" t="s">
        <v>8144</v>
      </c>
      <c r="BP1314" s="22">
        <v>1.9803948000000002E-3</v>
      </c>
      <c r="BQ1314" s="22">
        <v>139</v>
      </c>
      <c r="BR1314" s="22">
        <v>113</v>
      </c>
    </row>
    <row r="1315" spans="61:70" x14ac:dyDescent="0.25">
      <c r="BI1315" t="s">
        <v>2395</v>
      </c>
      <c r="BJ1315" t="s">
        <v>2396</v>
      </c>
      <c r="BK1315" t="s">
        <v>2397</v>
      </c>
      <c r="BL1315" t="s">
        <v>4126</v>
      </c>
      <c r="BM1315" s="22">
        <v>6.5061900000000006E-2</v>
      </c>
      <c r="BN1315" t="s">
        <v>6398</v>
      </c>
      <c r="BO1315" s="22" t="s">
        <v>8145</v>
      </c>
      <c r="BP1315" s="22">
        <v>5.2863639599999998E-2</v>
      </c>
      <c r="BQ1315" s="22">
        <v>2</v>
      </c>
      <c r="BR1315" s="22">
        <v>2</v>
      </c>
    </row>
    <row r="1316" spans="61:70" x14ac:dyDescent="0.25">
      <c r="BI1316" t="s">
        <v>1639</v>
      </c>
      <c r="BJ1316" t="s">
        <v>1640</v>
      </c>
      <c r="BK1316" t="s">
        <v>1641</v>
      </c>
      <c r="BL1316" t="s">
        <v>4127</v>
      </c>
      <c r="BM1316" s="22">
        <v>1.7282899999999999E-3</v>
      </c>
      <c r="BN1316" t="s">
        <v>1483</v>
      </c>
      <c r="BO1316" s="22" t="s">
        <v>7081</v>
      </c>
      <c r="BP1316" s="22">
        <v>1.4042581000000001E-3</v>
      </c>
      <c r="BQ1316" s="22">
        <v>474</v>
      </c>
      <c r="BR1316" s="22">
        <v>385</v>
      </c>
    </row>
    <row r="1317" spans="61:70" x14ac:dyDescent="0.25">
      <c r="BI1317" t="s">
        <v>3057</v>
      </c>
      <c r="BJ1317" t="s">
        <v>3058</v>
      </c>
      <c r="BK1317" t="s">
        <v>3059</v>
      </c>
      <c r="BL1317" t="s">
        <v>4128</v>
      </c>
      <c r="BM1317" s="22">
        <v>1.3217100000000001E-2</v>
      </c>
      <c r="BN1317" t="s">
        <v>8146</v>
      </c>
      <c r="BO1317" s="22" t="s">
        <v>8147</v>
      </c>
      <c r="BP1317" s="22">
        <v>1.07390656E-2</v>
      </c>
      <c r="BQ1317" s="22">
        <v>429</v>
      </c>
      <c r="BR1317" s="22">
        <v>349</v>
      </c>
    </row>
    <row r="1318" spans="61:70" x14ac:dyDescent="0.25">
      <c r="BI1318" t="s">
        <v>2316</v>
      </c>
      <c r="BJ1318" t="s">
        <v>2317</v>
      </c>
      <c r="BK1318" t="s">
        <v>2318</v>
      </c>
      <c r="BL1318" t="s">
        <v>4129</v>
      </c>
      <c r="BM1318" s="22">
        <v>3.6384500000000001E-3</v>
      </c>
      <c r="BN1318" t="s">
        <v>6522</v>
      </c>
      <c r="BO1318" s="22" t="s">
        <v>8148</v>
      </c>
      <c r="BP1318" s="22">
        <v>2.9562879E-3</v>
      </c>
      <c r="BQ1318" s="22"/>
      <c r="BR1318" s="22"/>
    </row>
    <row r="1319" spans="61:70" x14ac:dyDescent="0.25">
      <c r="BI1319" t="s">
        <v>2530</v>
      </c>
      <c r="BJ1319" t="s">
        <v>2531</v>
      </c>
      <c r="BK1319" t="s">
        <v>2532</v>
      </c>
      <c r="BL1319" t="s">
        <v>4130</v>
      </c>
      <c r="BM1319" s="22">
        <v>6.98089E-3</v>
      </c>
      <c r="BN1319" t="s">
        <v>6546</v>
      </c>
      <c r="BO1319" s="22" t="s">
        <v>8149</v>
      </c>
      <c r="BP1319" s="22">
        <v>5.6720638999999996E-3</v>
      </c>
      <c r="BQ1319" s="22">
        <v>200</v>
      </c>
      <c r="BR1319" s="22">
        <v>162</v>
      </c>
    </row>
    <row r="1320" spans="61:70" x14ac:dyDescent="0.25">
      <c r="BI1320" t="s">
        <v>2176</v>
      </c>
      <c r="BJ1320" t="s">
        <v>2177</v>
      </c>
      <c r="BK1320" t="s">
        <v>4533</v>
      </c>
      <c r="BL1320" t="s">
        <v>4131</v>
      </c>
      <c r="BM1320" s="22">
        <v>4.2816099999999999E-3</v>
      </c>
      <c r="BN1320" t="s">
        <v>6016</v>
      </c>
      <c r="BO1320" s="22" t="s">
        <v>8150</v>
      </c>
      <c r="BP1320" s="22">
        <v>3.4788637999999998E-3</v>
      </c>
      <c r="BQ1320" s="22">
        <v>1</v>
      </c>
      <c r="BR1320" s="22">
        <v>1</v>
      </c>
    </row>
    <row r="1321" spans="61:70" x14ac:dyDescent="0.25">
      <c r="BI1321" t="s">
        <v>2420</v>
      </c>
      <c r="BJ1321" t="s">
        <v>2421</v>
      </c>
      <c r="BK1321" t="s">
        <v>2422</v>
      </c>
      <c r="BL1321" t="s">
        <v>4132</v>
      </c>
      <c r="BM1321" s="22">
        <v>5.9792999999999999E-3</v>
      </c>
      <c r="BN1321" t="s">
        <v>5984</v>
      </c>
      <c r="BO1321" s="22" t="s">
        <v>8151</v>
      </c>
      <c r="BP1321" s="22">
        <v>4.8582590000000002E-3</v>
      </c>
      <c r="BQ1321" s="22">
        <v>27</v>
      </c>
      <c r="BR1321" s="22">
        <v>22</v>
      </c>
    </row>
    <row r="1322" spans="61:70" x14ac:dyDescent="0.25">
      <c r="BI1322" t="s">
        <v>3540</v>
      </c>
      <c r="BJ1322" t="s">
        <v>3541</v>
      </c>
      <c r="BK1322" t="s">
        <v>3542</v>
      </c>
      <c r="BL1322" t="s">
        <v>4133</v>
      </c>
      <c r="BM1322" s="22">
        <v>0.14427200000000001</v>
      </c>
      <c r="BN1322" t="s">
        <v>8152</v>
      </c>
      <c r="BO1322" s="22" t="s">
        <v>7154</v>
      </c>
      <c r="BP1322" s="22">
        <v>0.1172228755</v>
      </c>
      <c r="BQ1322" s="22">
        <v>3</v>
      </c>
      <c r="BR1322" s="22">
        <v>2</v>
      </c>
    </row>
    <row r="1323" spans="61:70" x14ac:dyDescent="0.25">
      <c r="BI1323" t="s">
        <v>2440</v>
      </c>
      <c r="BJ1323" t="s">
        <v>2441</v>
      </c>
      <c r="BK1323" t="s">
        <v>2442</v>
      </c>
      <c r="BL1323" t="s">
        <v>4134</v>
      </c>
      <c r="BM1323" s="22">
        <v>8.2839799999999998E-3</v>
      </c>
      <c r="BN1323" t="s">
        <v>5782</v>
      </c>
      <c r="BO1323" s="22" t="s">
        <v>6493</v>
      </c>
      <c r="BP1323" s="22">
        <v>6.7308413999999997E-3</v>
      </c>
      <c r="BQ1323" s="22">
        <v>3</v>
      </c>
      <c r="BR1323" s="22">
        <v>3</v>
      </c>
    </row>
    <row r="1324" spans="61:70" x14ac:dyDescent="0.25">
      <c r="BI1324" t="s">
        <v>2436</v>
      </c>
      <c r="BJ1324" t="s">
        <v>2437</v>
      </c>
      <c r="BK1324" t="s">
        <v>2438</v>
      </c>
      <c r="BL1324" t="s">
        <v>4135</v>
      </c>
      <c r="BM1324" s="22">
        <v>4.6539200000000002E-4</v>
      </c>
      <c r="BN1324" t="s">
        <v>1991</v>
      </c>
      <c r="BO1324" s="22" t="s">
        <v>7997</v>
      </c>
      <c r="BP1324" s="22">
        <v>3.781371E-4</v>
      </c>
      <c r="BQ1324" s="22">
        <v>28</v>
      </c>
      <c r="BR1324" s="22">
        <v>23</v>
      </c>
    </row>
    <row r="1325" spans="61:70" x14ac:dyDescent="0.25">
      <c r="BI1325" t="s">
        <v>3199</v>
      </c>
      <c r="BJ1325" t="s">
        <v>3200</v>
      </c>
      <c r="BK1325" t="s">
        <v>3201</v>
      </c>
      <c r="BL1325" t="s">
        <v>4136</v>
      </c>
      <c r="BM1325" s="22">
        <v>9.3078500000000005E-4</v>
      </c>
      <c r="BN1325" t="s">
        <v>891</v>
      </c>
      <c r="BO1325" s="22" t="s">
        <v>6601</v>
      </c>
      <c r="BP1325" s="22">
        <v>7.5627490000000001E-4</v>
      </c>
      <c r="BQ1325" s="22">
        <v>132</v>
      </c>
      <c r="BR1325" s="22">
        <v>107</v>
      </c>
    </row>
    <row r="1326" spans="61:70" x14ac:dyDescent="0.25">
      <c r="BI1326" t="s">
        <v>2300</v>
      </c>
      <c r="BJ1326" t="s">
        <v>2301</v>
      </c>
      <c r="BK1326" t="s">
        <v>2302</v>
      </c>
      <c r="BL1326" t="s">
        <v>4137</v>
      </c>
      <c r="BM1326" s="22">
        <v>6.4263099999999995E-4</v>
      </c>
      <c r="BN1326" t="s">
        <v>801</v>
      </c>
      <c r="BO1326" s="22" t="s">
        <v>6113</v>
      </c>
      <c r="BP1326" s="22">
        <v>5.2214600000000003E-4</v>
      </c>
      <c r="BQ1326" s="22"/>
      <c r="BR1326" s="22"/>
    </row>
    <row r="1327" spans="61:70" x14ac:dyDescent="0.25">
      <c r="BI1327" t="s">
        <v>2328</v>
      </c>
      <c r="BJ1327" t="s">
        <v>2329</v>
      </c>
      <c r="BK1327" t="s">
        <v>2330</v>
      </c>
      <c r="BL1327" t="s">
        <v>4138</v>
      </c>
      <c r="BM1327" s="22">
        <v>4.0954499999999996E-3</v>
      </c>
      <c r="BN1327" t="s">
        <v>5831</v>
      </c>
      <c r="BO1327" s="22" t="s">
        <v>8153</v>
      </c>
      <c r="BP1327" s="22">
        <v>3.3276064E-3</v>
      </c>
      <c r="BQ1327" s="22">
        <v>4</v>
      </c>
      <c r="BR1327" s="22">
        <v>3</v>
      </c>
    </row>
    <row r="1328" spans="61:70" x14ac:dyDescent="0.25">
      <c r="BI1328" t="s">
        <v>1011</v>
      </c>
      <c r="BJ1328" t="s">
        <v>1012</v>
      </c>
      <c r="BK1328" t="s">
        <v>1013</v>
      </c>
      <c r="BL1328" t="s">
        <v>4139</v>
      </c>
      <c r="BM1328" s="22">
        <v>0.35351199999999999</v>
      </c>
      <c r="BN1328" t="s">
        <v>8154</v>
      </c>
      <c r="BO1328" s="22" t="s">
        <v>6568</v>
      </c>
      <c r="BP1328" s="22">
        <v>0.2872330957</v>
      </c>
      <c r="BQ1328" s="22">
        <v>421</v>
      </c>
      <c r="BR1328" s="22">
        <v>342</v>
      </c>
    </row>
    <row r="1329" spans="61:70" x14ac:dyDescent="0.25">
      <c r="BI1329" t="s">
        <v>2374</v>
      </c>
      <c r="BJ1329" t="s">
        <v>2375</v>
      </c>
      <c r="BK1329" t="s">
        <v>2376</v>
      </c>
      <c r="BL1329" t="s">
        <v>4140</v>
      </c>
      <c r="BM1329" s="22">
        <v>1.0052500000000001E-2</v>
      </c>
      <c r="BN1329" t="s">
        <v>8004</v>
      </c>
      <c r="BO1329" s="22" t="s">
        <v>6445</v>
      </c>
      <c r="BP1329" s="22">
        <v>8.1677868999999997E-3</v>
      </c>
      <c r="BQ1329" s="22">
        <v>279</v>
      </c>
      <c r="BR1329" s="22">
        <v>226</v>
      </c>
    </row>
    <row r="1330" spans="61:70" x14ac:dyDescent="0.25">
      <c r="BI1330" t="s">
        <v>2498</v>
      </c>
      <c r="BJ1330" t="s">
        <v>2499</v>
      </c>
      <c r="BK1330" t="s">
        <v>2500</v>
      </c>
      <c r="BL1330" t="s">
        <v>4141</v>
      </c>
      <c r="BM1330" s="22">
        <v>7.44628E-4</v>
      </c>
      <c r="BN1330" t="s">
        <v>1827</v>
      </c>
      <c r="BO1330" s="22" t="s">
        <v>6428</v>
      </c>
      <c r="BP1330" s="22">
        <v>6.0501990000000002E-4</v>
      </c>
      <c r="BQ1330" s="22">
        <v>425</v>
      </c>
      <c r="BR1330" s="22">
        <v>345</v>
      </c>
    </row>
    <row r="1331" spans="61:70" x14ac:dyDescent="0.25">
      <c r="BI1331" t="s">
        <v>1768</v>
      </c>
      <c r="BJ1331" t="s">
        <v>1769</v>
      </c>
      <c r="BK1331" t="s">
        <v>1770</v>
      </c>
      <c r="BL1331" t="s">
        <v>4142</v>
      </c>
      <c r="BM1331" s="22">
        <v>1.5313500000000001E-2</v>
      </c>
      <c r="BN1331" t="s">
        <v>8155</v>
      </c>
      <c r="BO1331" s="22" t="s">
        <v>6423</v>
      </c>
      <c r="BP1331" s="22">
        <v>1.2442417799999999E-2</v>
      </c>
      <c r="BQ1331" s="22">
        <v>103</v>
      </c>
      <c r="BR1331" s="22">
        <v>83</v>
      </c>
    </row>
    <row r="1332" spans="61:70" x14ac:dyDescent="0.25">
      <c r="BI1332" t="s">
        <v>2503</v>
      </c>
      <c r="BJ1332" t="s">
        <v>2504</v>
      </c>
      <c r="BK1332" t="s">
        <v>2503</v>
      </c>
      <c r="BL1332" t="s">
        <v>4143</v>
      </c>
      <c r="BM1332" s="22">
        <v>8.0047499999999997E-3</v>
      </c>
      <c r="BN1332" t="s">
        <v>5954</v>
      </c>
      <c r="BO1332" s="22" t="s">
        <v>8123</v>
      </c>
      <c r="BP1332" s="22">
        <v>6.5039633999999999E-3</v>
      </c>
      <c r="BQ1332" s="22">
        <v>100</v>
      </c>
      <c r="BR1332" s="22">
        <v>82</v>
      </c>
    </row>
    <row r="1333" spans="61:70" x14ac:dyDescent="0.25">
      <c r="BI1333" t="s">
        <v>1690</v>
      </c>
      <c r="BJ1333" t="s">
        <v>1691</v>
      </c>
      <c r="BK1333" t="s">
        <v>1692</v>
      </c>
      <c r="BL1333" t="s">
        <v>4144</v>
      </c>
      <c r="BM1333" s="22">
        <v>9.30785E-5</v>
      </c>
      <c r="BN1333" t="s">
        <v>1122</v>
      </c>
      <c r="BO1333" s="22" t="s">
        <v>8156</v>
      </c>
      <c r="BP1333" s="22">
        <v>7.5627499999999994E-5</v>
      </c>
      <c r="BQ1333" s="22">
        <v>2</v>
      </c>
      <c r="BR1333" s="22">
        <v>2</v>
      </c>
    </row>
    <row r="1334" spans="61:70" x14ac:dyDescent="0.25">
      <c r="BI1334" t="s">
        <v>2217</v>
      </c>
      <c r="BJ1334" t="s">
        <v>2218</v>
      </c>
      <c r="BK1334" t="s">
        <v>2219</v>
      </c>
      <c r="BL1334" t="s">
        <v>4145</v>
      </c>
      <c r="BM1334" s="22">
        <v>2.3734999999999999E-2</v>
      </c>
      <c r="BN1334" t="s">
        <v>6044</v>
      </c>
      <c r="BO1334" s="22" t="s">
        <v>8157</v>
      </c>
      <c r="BP1334" s="22">
        <v>1.92849961E-2</v>
      </c>
      <c r="BQ1334" s="22">
        <v>76</v>
      </c>
      <c r="BR1334" s="22">
        <v>62</v>
      </c>
    </row>
    <row r="1335" spans="61:70" x14ac:dyDescent="0.25">
      <c r="BI1335" t="s">
        <v>2362</v>
      </c>
      <c r="BJ1335" t="s">
        <v>2363</v>
      </c>
      <c r="BK1335" t="s">
        <v>2364</v>
      </c>
      <c r="BL1335" t="s">
        <v>4146</v>
      </c>
      <c r="BM1335" s="22">
        <v>5.3543499999999999E-3</v>
      </c>
      <c r="BN1335" t="s">
        <v>6199</v>
      </c>
      <c r="BO1335" s="22" t="s">
        <v>8158</v>
      </c>
      <c r="BP1335" s="22">
        <v>4.350479E-3</v>
      </c>
      <c r="BQ1335" s="22">
        <v>75</v>
      </c>
      <c r="BR1335" s="22">
        <v>61</v>
      </c>
    </row>
    <row r="1336" spans="61:70" x14ac:dyDescent="0.25">
      <c r="BI1336" t="s">
        <v>2583</v>
      </c>
      <c r="BJ1336" t="s">
        <v>2584</v>
      </c>
      <c r="BK1336" t="s">
        <v>2585</v>
      </c>
      <c r="BL1336" t="s">
        <v>4147</v>
      </c>
      <c r="BM1336" s="22">
        <v>9.6018500000000007E-2</v>
      </c>
      <c r="BN1336" t="s">
        <v>8159</v>
      </c>
      <c r="BO1336" s="22" t="s">
        <v>6390</v>
      </c>
      <c r="BP1336" s="22">
        <v>7.8016279499999994E-2</v>
      </c>
      <c r="BQ1336" s="22">
        <v>255</v>
      </c>
      <c r="BR1336" s="22">
        <v>207</v>
      </c>
    </row>
    <row r="1337" spans="61:70" x14ac:dyDescent="0.25">
      <c r="BI1337" t="s">
        <v>2324</v>
      </c>
      <c r="BJ1337" t="s">
        <v>2325</v>
      </c>
      <c r="BK1337" t="s">
        <v>2326</v>
      </c>
      <c r="BL1337" t="s">
        <v>4148</v>
      </c>
      <c r="BM1337" s="22">
        <v>6.5806500000000004E-2</v>
      </c>
      <c r="BN1337" t="s">
        <v>8160</v>
      </c>
      <c r="BO1337" s="22"/>
      <c r="BP1337" s="22">
        <v>5.3468636700000002E-2</v>
      </c>
      <c r="BQ1337" s="22">
        <v>156</v>
      </c>
      <c r="BR1337" s="22">
        <v>127</v>
      </c>
    </row>
    <row r="1338" spans="61:70" x14ac:dyDescent="0.25">
      <c r="BI1338" t="s">
        <v>2312</v>
      </c>
      <c r="BJ1338" t="s">
        <v>2313</v>
      </c>
      <c r="BK1338" t="s">
        <v>2314</v>
      </c>
      <c r="BL1338" t="s">
        <v>4149</v>
      </c>
      <c r="BM1338" s="22">
        <v>8.0047499999999997E-3</v>
      </c>
      <c r="BN1338" t="s">
        <v>5954</v>
      </c>
      <c r="BO1338" s="22"/>
      <c r="BP1338" s="22">
        <v>6.5039633999999999E-3</v>
      </c>
      <c r="BQ1338" s="22">
        <v>19</v>
      </c>
      <c r="BR1338" s="22">
        <v>15</v>
      </c>
    </row>
    <row r="1339" spans="61:70" x14ac:dyDescent="0.25">
      <c r="BI1339" t="s">
        <v>2384</v>
      </c>
      <c r="BJ1339" t="s">
        <v>2385</v>
      </c>
      <c r="BK1339" t="s">
        <v>2386</v>
      </c>
      <c r="BL1339" t="s">
        <v>4150</v>
      </c>
      <c r="BM1339" s="22">
        <v>9.30785E-5</v>
      </c>
      <c r="BN1339" t="s">
        <v>1122</v>
      </c>
      <c r="BO1339" s="22" t="s">
        <v>8161</v>
      </c>
      <c r="BP1339" s="22">
        <v>7.5627499999999994E-5</v>
      </c>
      <c r="BQ1339" s="22">
        <v>2</v>
      </c>
      <c r="BR1339" s="22">
        <v>2</v>
      </c>
    </row>
    <row r="1340" spans="61:70" x14ac:dyDescent="0.25">
      <c r="BI1340" t="s">
        <v>2587</v>
      </c>
      <c r="BJ1340" t="s">
        <v>2588</v>
      </c>
      <c r="BK1340" t="s">
        <v>2587</v>
      </c>
      <c r="BL1340" t="s">
        <v>4151</v>
      </c>
      <c r="BM1340" s="22">
        <v>9.3078500000000005E-4</v>
      </c>
      <c r="BN1340" t="s">
        <v>891</v>
      </c>
      <c r="BO1340" s="22" t="s">
        <v>8162</v>
      </c>
      <c r="BP1340" s="22">
        <v>7.5627490000000001E-4</v>
      </c>
      <c r="BQ1340" s="22">
        <v>4</v>
      </c>
      <c r="BR1340" s="22">
        <v>3</v>
      </c>
    </row>
    <row r="1341" spans="61:70" x14ac:dyDescent="0.25">
      <c r="BI1341" t="s">
        <v>2506</v>
      </c>
      <c r="BJ1341" t="s">
        <v>2507</v>
      </c>
      <c r="BK1341" t="s">
        <v>2508</v>
      </c>
      <c r="BL1341" t="s">
        <v>4152</v>
      </c>
      <c r="BM1341" s="22">
        <v>5.5847100000000005E-4</v>
      </c>
      <c r="BN1341" t="s">
        <v>810</v>
      </c>
      <c r="BO1341" s="22" t="s">
        <v>7690</v>
      </c>
      <c r="BP1341" s="22">
        <v>4.5376489999999998E-4</v>
      </c>
      <c r="BQ1341" s="22">
        <v>212</v>
      </c>
      <c r="BR1341" s="22">
        <v>172</v>
      </c>
    </row>
    <row r="1342" spans="61:70" x14ac:dyDescent="0.25">
      <c r="BI1342" t="s">
        <v>2275</v>
      </c>
      <c r="BJ1342" t="s">
        <v>2276</v>
      </c>
      <c r="BK1342" t="s">
        <v>2277</v>
      </c>
      <c r="BL1342" t="s">
        <v>4153</v>
      </c>
      <c r="BM1342" s="22">
        <v>3.8959799999999998E-3</v>
      </c>
      <c r="BN1342" t="s">
        <v>5772</v>
      </c>
      <c r="BO1342" s="22" t="s">
        <v>7879</v>
      </c>
      <c r="BP1342" s="22">
        <v>3.1655343999999999E-3</v>
      </c>
      <c r="BQ1342" s="22"/>
      <c r="BR1342" s="22"/>
    </row>
    <row r="1343" spans="61:70" x14ac:dyDescent="0.25">
      <c r="BI1343" t="s">
        <v>4317</v>
      </c>
      <c r="BJ1343" t="s">
        <v>4318</v>
      </c>
      <c r="BK1343" t="s">
        <v>4319</v>
      </c>
      <c r="BL1343" t="s">
        <v>4193</v>
      </c>
      <c r="BM1343" s="22">
        <v>6.5606299999999996E-3</v>
      </c>
      <c r="BN1343" t="s">
        <v>5827</v>
      </c>
      <c r="BO1343" s="22" t="s">
        <v>8163</v>
      </c>
      <c r="BP1343" s="22">
        <v>5.3305972000000004E-3</v>
      </c>
      <c r="BQ1343" s="22">
        <v>30</v>
      </c>
      <c r="BR1343" s="22">
        <v>24</v>
      </c>
    </row>
    <row r="1344" spans="61:70" x14ac:dyDescent="0.25">
      <c r="BI1344" t="s">
        <v>1599</v>
      </c>
      <c r="BJ1344" t="s">
        <v>1600</v>
      </c>
      <c r="BK1344" t="s">
        <v>1601</v>
      </c>
      <c r="BL1344" t="s">
        <v>4194</v>
      </c>
      <c r="BM1344" s="22">
        <v>26.062000000000001</v>
      </c>
      <c r="BN1344" t="s">
        <v>8164</v>
      </c>
      <c r="BO1344" s="22" t="s">
        <v>8165</v>
      </c>
      <c r="BP1344" s="22">
        <v>21.175713806000001</v>
      </c>
      <c r="BQ1344" s="22">
        <v>168</v>
      </c>
      <c r="BR1344" s="22">
        <v>137</v>
      </c>
    </row>
    <row r="1345" spans="61:70" x14ac:dyDescent="0.25">
      <c r="BI1345" t="s">
        <v>3771</v>
      </c>
      <c r="BJ1345" t="s">
        <v>3772</v>
      </c>
      <c r="BK1345" t="s">
        <v>3773</v>
      </c>
      <c r="BL1345" t="s">
        <v>4195</v>
      </c>
      <c r="BM1345" s="22">
        <v>1.8931200000000001E-3</v>
      </c>
      <c r="BN1345" t="s">
        <v>1647</v>
      </c>
      <c r="BO1345" s="22"/>
      <c r="BP1345" s="22">
        <v>1.5381845999999999E-3</v>
      </c>
      <c r="BQ1345" s="22">
        <v>0</v>
      </c>
      <c r="BR1345" s="22">
        <v>0</v>
      </c>
    </row>
    <row r="1346" spans="61:70" x14ac:dyDescent="0.25">
      <c r="BI1346" t="s">
        <v>2470</v>
      </c>
      <c r="BJ1346" t="s">
        <v>2471</v>
      </c>
      <c r="BK1346" t="s">
        <v>2472</v>
      </c>
      <c r="BL1346" t="s">
        <v>4196</v>
      </c>
      <c r="BM1346" s="22">
        <v>1.3961799999999999E-3</v>
      </c>
      <c r="BN1346" t="s">
        <v>3386</v>
      </c>
      <c r="BO1346" s="22" t="s">
        <v>7365</v>
      </c>
      <c r="BP1346" s="22">
        <v>1.1344144E-3</v>
      </c>
      <c r="BQ1346" s="22">
        <v>15</v>
      </c>
      <c r="BR1346" s="22">
        <v>12</v>
      </c>
    </row>
    <row r="1347" spans="61:70" x14ac:dyDescent="0.25">
      <c r="BI1347" t="s">
        <v>2579</v>
      </c>
      <c r="BJ1347" t="s">
        <v>2580</v>
      </c>
      <c r="BK1347" t="s">
        <v>2581</v>
      </c>
      <c r="BL1347" t="s">
        <v>4197</v>
      </c>
      <c r="BM1347" s="22">
        <v>2.5131200000000002E-3</v>
      </c>
      <c r="BN1347" t="s">
        <v>5103</v>
      </c>
      <c r="BO1347" s="22" t="s">
        <v>7690</v>
      </c>
      <c r="BP1347" s="22">
        <v>2.0419427E-3</v>
      </c>
      <c r="BQ1347" s="22">
        <v>8</v>
      </c>
      <c r="BR1347" s="22">
        <v>6</v>
      </c>
    </row>
    <row r="1348" spans="61:70" x14ac:dyDescent="0.25">
      <c r="BI1348" t="s">
        <v>3163</v>
      </c>
      <c r="BJ1348" t="s">
        <v>3164</v>
      </c>
      <c r="BK1348" t="s">
        <v>3165</v>
      </c>
      <c r="BL1348" t="s">
        <v>4198</v>
      </c>
      <c r="BM1348" s="22">
        <v>5.0262400000000004E-3</v>
      </c>
      <c r="BN1348" t="s">
        <v>5366</v>
      </c>
      <c r="BO1348" s="22" t="s">
        <v>8166</v>
      </c>
      <c r="BP1348" s="22">
        <v>4.0838853000000003E-3</v>
      </c>
      <c r="BQ1348" s="22">
        <v>250</v>
      </c>
      <c r="BR1348" s="22">
        <v>203</v>
      </c>
    </row>
    <row r="1349" spans="61:70" x14ac:dyDescent="0.25">
      <c r="BI1349" t="s">
        <v>2617</v>
      </c>
      <c r="BJ1349" t="s">
        <v>2618</v>
      </c>
      <c r="BK1349" t="s">
        <v>2619</v>
      </c>
      <c r="BL1349" t="s">
        <v>4199</v>
      </c>
      <c r="BM1349" s="22">
        <v>4.6539200000000002E-4</v>
      </c>
      <c r="BN1349" t="s">
        <v>1991</v>
      </c>
      <c r="BO1349" s="22" t="s">
        <v>6110</v>
      </c>
      <c r="BP1349" s="22">
        <v>3.781371E-4</v>
      </c>
      <c r="BQ1349" s="22">
        <v>1</v>
      </c>
      <c r="BR1349" s="22">
        <v>1</v>
      </c>
    </row>
    <row r="1350" spans="61:70" x14ac:dyDescent="0.25">
      <c r="BI1350" t="s">
        <v>2599</v>
      </c>
      <c r="BJ1350" t="s">
        <v>2600</v>
      </c>
      <c r="BK1350" t="s">
        <v>2601</v>
      </c>
      <c r="BL1350" t="s">
        <v>4200</v>
      </c>
      <c r="BM1350" s="22">
        <v>1.93603E-2</v>
      </c>
      <c r="BN1350" t="s">
        <v>8167</v>
      </c>
      <c r="BO1350" s="22" t="s">
        <v>8168</v>
      </c>
      <c r="BP1350" s="22">
        <v>1.5730495399999999E-2</v>
      </c>
      <c r="BQ1350" s="22">
        <v>14</v>
      </c>
      <c r="BR1350" s="22">
        <v>11</v>
      </c>
    </row>
    <row r="1351" spans="61:70" x14ac:dyDescent="0.25">
      <c r="BI1351" t="s">
        <v>4241</v>
      </c>
      <c r="BJ1351" t="s">
        <v>4242</v>
      </c>
      <c r="BK1351" t="s">
        <v>4243</v>
      </c>
      <c r="BL1351" t="s">
        <v>4201</v>
      </c>
      <c r="BM1351" s="22">
        <v>9.3078499999999995E-3</v>
      </c>
      <c r="BN1351" t="s">
        <v>5230</v>
      </c>
      <c r="BO1351" s="22" t="s">
        <v>6110</v>
      </c>
      <c r="BP1351" s="22">
        <v>7.5627491000000002E-3</v>
      </c>
      <c r="BQ1351" s="22">
        <v>142</v>
      </c>
      <c r="BR1351" s="22">
        <v>116</v>
      </c>
    </row>
    <row r="1352" spans="61:70" x14ac:dyDescent="0.25">
      <c r="BI1352" t="s">
        <v>2552</v>
      </c>
      <c r="BJ1352" t="s">
        <v>2553</v>
      </c>
      <c r="BK1352" t="s">
        <v>2554</v>
      </c>
      <c r="BL1352" t="s">
        <v>4202</v>
      </c>
      <c r="BM1352" s="22">
        <v>1.76849E-2</v>
      </c>
      <c r="BN1352" t="s">
        <v>8095</v>
      </c>
      <c r="BO1352" s="22" t="s">
        <v>7175</v>
      </c>
      <c r="BP1352" s="22">
        <v>1.4369211200000001E-2</v>
      </c>
      <c r="BQ1352" s="22">
        <v>5</v>
      </c>
      <c r="BR1352" s="22">
        <v>4</v>
      </c>
    </row>
    <row r="1353" spans="61:70" x14ac:dyDescent="0.25">
      <c r="BI1353" t="s">
        <v>2522</v>
      </c>
      <c r="BJ1353" t="s">
        <v>2523</v>
      </c>
      <c r="BK1353" t="s">
        <v>2524</v>
      </c>
      <c r="BL1353" t="s">
        <v>4203</v>
      </c>
      <c r="BM1353" s="22">
        <v>2.42004E-3</v>
      </c>
      <c r="BN1353" t="s">
        <v>4915</v>
      </c>
      <c r="BO1353" s="22"/>
      <c r="BP1353" s="22">
        <v>1.9663139999999998E-3</v>
      </c>
      <c r="BQ1353" s="22">
        <v>62</v>
      </c>
      <c r="BR1353" s="22">
        <v>50</v>
      </c>
    </row>
    <row r="1354" spans="61:70" x14ac:dyDescent="0.25">
      <c r="BI1354" t="s">
        <v>2574</v>
      </c>
      <c r="BJ1354" t="s">
        <v>2575</v>
      </c>
      <c r="BK1354" t="s">
        <v>2576</v>
      </c>
      <c r="BL1354" t="s">
        <v>4204</v>
      </c>
      <c r="BM1354" s="22">
        <v>8.0978300000000003E-3</v>
      </c>
      <c r="BN1354" t="s">
        <v>8169</v>
      </c>
      <c r="BO1354" s="22" t="s">
        <v>6451</v>
      </c>
      <c r="BP1354" s="22">
        <v>6.5795921E-3</v>
      </c>
      <c r="BQ1354" s="22">
        <v>42</v>
      </c>
      <c r="BR1354" s="22">
        <v>34</v>
      </c>
    </row>
    <row r="1355" spans="61:70" x14ac:dyDescent="0.25">
      <c r="BI1355" t="s">
        <v>2570</v>
      </c>
      <c r="BJ1355" t="s">
        <v>2571</v>
      </c>
      <c r="BK1355" t="s">
        <v>2572</v>
      </c>
      <c r="BL1355" t="s">
        <v>4205</v>
      </c>
      <c r="BM1355" s="22">
        <v>1.21002E-3</v>
      </c>
      <c r="BN1355" t="s">
        <v>1857</v>
      </c>
      <c r="BO1355" s="22" t="s">
        <v>8170</v>
      </c>
      <c r="BP1355" s="22">
        <v>9.8315699999999991E-4</v>
      </c>
      <c r="BQ1355" s="22">
        <v>1</v>
      </c>
      <c r="BR1355" s="22">
        <v>1</v>
      </c>
    </row>
    <row r="1356" spans="61:70" x14ac:dyDescent="0.25">
      <c r="BI1356" t="s">
        <v>2416</v>
      </c>
      <c r="BJ1356" t="s">
        <v>2417</v>
      </c>
      <c r="BK1356" t="s">
        <v>2418</v>
      </c>
      <c r="BL1356" t="s">
        <v>4268</v>
      </c>
      <c r="BM1356" s="22">
        <v>7.44628E-4</v>
      </c>
      <c r="BN1356" t="s">
        <v>1827</v>
      </c>
      <c r="BO1356" s="22" t="s">
        <v>7365</v>
      </c>
      <c r="BP1356" s="22">
        <v>6.0501990000000002E-4</v>
      </c>
      <c r="BQ1356" s="22">
        <v>20</v>
      </c>
      <c r="BR1356" s="22">
        <v>16</v>
      </c>
    </row>
    <row r="1357" spans="61:70" x14ac:dyDescent="0.25">
      <c r="BI1357" t="s">
        <v>1635</v>
      </c>
      <c r="BJ1357" t="s">
        <v>1636</v>
      </c>
      <c r="BK1357" t="s">
        <v>1637</v>
      </c>
      <c r="BL1357" t="s">
        <v>4269</v>
      </c>
      <c r="BM1357" s="22">
        <v>9.9989699999999994E-3</v>
      </c>
      <c r="BN1357" t="s">
        <v>6989</v>
      </c>
      <c r="BO1357" s="22" t="s">
        <v>8171</v>
      </c>
      <c r="BP1357" s="22">
        <v>8.1242931000000008E-3</v>
      </c>
      <c r="BQ1357" s="22">
        <v>225</v>
      </c>
      <c r="BR1357" s="22">
        <v>183</v>
      </c>
    </row>
    <row r="1358" spans="61:70" x14ac:dyDescent="0.25">
      <c r="BI1358" t="s">
        <v>2263</v>
      </c>
      <c r="BJ1358" t="s">
        <v>2264</v>
      </c>
      <c r="BK1358" t="s">
        <v>2265</v>
      </c>
      <c r="BL1358" t="s">
        <v>4270</v>
      </c>
      <c r="BM1358" s="22">
        <v>3.72314E-4</v>
      </c>
      <c r="BN1358" t="s">
        <v>636</v>
      </c>
      <c r="BO1358" s="22"/>
      <c r="BP1358" s="22">
        <v>3.0250999999999998E-4</v>
      </c>
      <c r="BQ1358" s="22">
        <v>410</v>
      </c>
      <c r="BR1358" s="22">
        <v>333</v>
      </c>
    </row>
    <row r="1359" spans="61:70" x14ac:dyDescent="0.25">
      <c r="BI1359" t="s">
        <v>2462</v>
      </c>
      <c r="BJ1359" t="s">
        <v>2463</v>
      </c>
      <c r="BK1359" t="s">
        <v>2464</v>
      </c>
      <c r="BL1359" t="s">
        <v>4271</v>
      </c>
      <c r="BM1359" s="22">
        <v>1.9546500000000001E-3</v>
      </c>
      <c r="BN1359" t="s">
        <v>1763</v>
      </c>
      <c r="BO1359" s="22" t="s">
        <v>7690</v>
      </c>
      <c r="BP1359" s="22">
        <v>1.5881784999999999E-3</v>
      </c>
      <c r="BQ1359" s="22">
        <v>10</v>
      </c>
      <c r="BR1359" s="22">
        <v>8</v>
      </c>
    </row>
    <row r="1360" spans="61:70" x14ac:dyDescent="0.25">
      <c r="BI1360" t="s">
        <v>2539</v>
      </c>
      <c r="BJ1360" t="s">
        <v>2540</v>
      </c>
      <c r="BK1360" t="s">
        <v>2541</v>
      </c>
      <c r="BL1360" t="s">
        <v>4272</v>
      </c>
      <c r="BM1360" s="22">
        <v>2.2338800000000002E-3</v>
      </c>
      <c r="BN1360" t="s">
        <v>6556</v>
      </c>
      <c r="BO1360" s="22" t="s">
        <v>6634</v>
      </c>
      <c r="BP1360" s="22">
        <v>1.8150565E-3</v>
      </c>
      <c r="BQ1360" s="22">
        <v>24</v>
      </c>
      <c r="BR1360" s="22">
        <v>20</v>
      </c>
    </row>
    <row r="1361" spans="61:70" x14ac:dyDescent="0.25">
      <c r="BI1361" t="s">
        <v>2682</v>
      </c>
      <c r="BJ1361" t="s">
        <v>2683</v>
      </c>
      <c r="BK1361" t="s">
        <v>2682</v>
      </c>
      <c r="BL1361" t="s">
        <v>4273</v>
      </c>
      <c r="BM1361" s="22">
        <v>2.0477300000000002E-3</v>
      </c>
      <c r="BN1361" t="s">
        <v>5134</v>
      </c>
      <c r="BO1361" s="22" t="s">
        <v>7188</v>
      </c>
      <c r="BP1361" s="22">
        <v>1.6638072000000001E-3</v>
      </c>
      <c r="BQ1361" s="22">
        <v>303</v>
      </c>
      <c r="BR1361" s="22">
        <v>246</v>
      </c>
    </row>
    <row r="1362" spans="61:70" x14ac:dyDescent="0.25">
      <c r="BI1362" t="s">
        <v>1652</v>
      </c>
      <c r="BJ1362" t="s">
        <v>1653</v>
      </c>
      <c r="BK1362" t="s">
        <v>1654</v>
      </c>
      <c r="BL1362" t="s">
        <v>4274</v>
      </c>
      <c r="BM1362" s="22">
        <v>3.31153E-3</v>
      </c>
      <c r="BN1362" t="s">
        <v>5935</v>
      </c>
      <c r="BO1362" s="22" t="s">
        <v>6930</v>
      </c>
      <c r="BP1362" s="22">
        <v>2.6906612000000001E-3</v>
      </c>
      <c r="BQ1362" s="22"/>
      <c r="BR1362" s="22"/>
    </row>
    <row r="1363" spans="61:70" x14ac:dyDescent="0.25">
      <c r="BI1363" t="s">
        <v>2565</v>
      </c>
      <c r="BJ1363" t="s">
        <v>2566</v>
      </c>
      <c r="BK1363" t="s">
        <v>2567</v>
      </c>
      <c r="BL1363" t="s">
        <v>4275</v>
      </c>
      <c r="BM1363" s="22">
        <v>9.3078500000000005E-4</v>
      </c>
      <c r="BN1363" t="s">
        <v>891</v>
      </c>
      <c r="BO1363" s="22" t="s">
        <v>8172</v>
      </c>
      <c r="BP1363" s="22">
        <v>7.5627490000000001E-4</v>
      </c>
      <c r="BQ1363" s="22">
        <v>255</v>
      </c>
      <c r="BR1363" s="22">
        <v>207</v>
      </c>
    </row>
    <row r="1364" spans="61:70" x14ac:dyDescent="0.25">
      <c r="BI1364" t="s">
        <v>2648</v>
      </c>
      <c r="BJ1364" t="s">
        <v>2649</v>
      </c>
      <c r="BK1364" t="s">
        <v>2650</v>
      </c>
      <c r="BL1364" t="s">
        <v>4276</v>
      </c>
      <c r="BM1364" s="22">
        <v>7.0571699999999998E-3</v>
      </c>
      <c r="BN1364" t="s">
        <v>6123</v>
      </c>
      <c r="BO1364" s="22" t="s">
        <v>7647</v>
      </c>
      <c r="BP1364" s="22">
        <v>5.7340424000000001E-3</v>
      </c>
      <c r="BQ1364" s="22">
        <v>414</v>
      </c>
      <c r="BR1364" s="22">
        <v>336</v>
      </c>
    </row>
    <row r="1365" spans="61:70" x14ac:dyDescent="0.25">
      <c r="BI1365" t="s">
        <v>2594</v>
      </c>
      <c r="BJ1365" t="s">
        <v>2595</v>
      </c>
      <c r="BK1365" t="s">
        <v>2596</v>
      </c>
      <c r="BL1365" t="s">
        <v>4277</v>
      </c>
      <c r="BM1365" s="22">
        <v>0.44677699999999998</v>
      </c>
      <c r="BN1365" t="s">
        <v>2598</v>
      </c>
      <c r="BO1365" s="22" t="s">
        <v>7365</v>
      </c>
      <c r="BP1365" s="22">
        <v>0.36301212059999999</v>
      </c>
      <c r="BQ1365" s="22">
        <v>19</v>
      </c>
      <c r="BR1365" s="22">
        <v>15</v>
      </c>
    </row>
    <row r="1366" spans="61:70" x14ac:dyDescent="0.25">
      <c r="BI1366" t="s">
        <v>2428</v>
      </c>
      <c r="BJ1366" t="s">
        <v>2429</v>
      </c>
      <c r="BK1366" t="s">
        <v>2430</v>
      </c>
      <c r="BL1366" t="s">
        <v>4278</v>
      </c>
      <c r="BM1366" s="22">
        <v>2.2059599999999999E-2</v>
      </c>
      <c r="BN1366" t="s">
        <v>6030</v>
      </c>
      <c r="BO1366" s="22" t="s">
        <v>7318</v>
      </c>
      <c r="BP1366" s="22">
        <v>1.7923711799999999E-2</v>
      </c>
      <c r="BQ1366" s="22">
        <v>129</v>
      </c>
      <c r="BR1366" s="22">
        <v>105</v>
      </c>
    </row>
    <row r="1367" spans="61:70" x14ac:dyDescent="0.25">
      <c r="BI1367" t="s">
        <v>3574</v>
      </c>
      <c r="BJ1367" t="s">
        <v>3575</v>
      </c>
      <c r="BK1367" t="s">
        <v>3576</v>
      </c>
      <c r="BL1367" t="s">
        <v>4412</v>
      </c>
      <c r="BM1367" s="22">
        <v>19.2818</v>
      </c>
      <c r="BN1367" t="s">
        <v>8173</v>
      </c>
      <c r="BO1367" s="22" t="s">
        <v>8174</v>
      </c>
      <c r="BP1367" s="22">
        <v>15.666713163400001</v>
      </c>
      <c r="BQ1367" s="22"/>
      <c r="BR1367" s="22"/>
    </row>
    <row r="1368" spans="61:70" x14ac:dyDescent="0.25">
      <c r="BI1368" t="s">
        <v>2534</v>
      </c>
      <c r="BJ1368" t="s">
        <v>2535</v>
      </c>
      <c r="BK1368" t="s">
        <v>2536</v>
      </c>
      <c r="BL1368" t="s">
        <v>4413</v>
      </c>
      <c r="BM1368" s="22">
        <v>3.6114399999999998E-2</v>
      </c>
      <c r="BN1368" t="s">
        <v>8175</v>
      </c>
      <c r="BO1368" s="22"/>
      <c r="BP1368" s="22">
        <v>2.9343419499999999E-2</v>
      </c>
      <c r="BQ1368" s="22">
        <v>112</v>
      </c>
      <c r="BR1368" s="22">
        <v>91</v>
      </c>
    </row>
    <row r="1369" spans="61:70" x14ac:dyDescent="0.25">
      <c r="BI1369" t="s">
        <v>4509</v>
      </c>
      <c r="BJ1369" t="s">
        <v>4510</v>
      </c>
      <c r="BK1369" t="s">
        <v>4511</v>
      </c>
      <c r="BL1369" t="s">
        <v>4414</v>
      </c>
      <c r="BM1369" s="22">
        <v>9.3078499999999995E-3</v>
      </c>
      <c r="BN1369" t="s">
        <v>5230</v>
      </c>
      <c r="BO1369" s="22" t="s">
        <v>6507</v>
      </c>
      <c r="BP1369" s="22">
        <v>7.5627491000000002E-3</v>
      </c>
      <c r="BQ1369" s="22">
        <v>40</v>
      </c>
      <c r="BR1369" s="22">
        <v>33</v>
      </c>
    </row>
    <row r="1370" spans="61:70" x14ac:dyDescent="0.25">
      <c r="BI1370" t="s">
        <v>2221</v>
      </c>
      <c r="BJ1370" t="s">
        <v>2222</v>
      </c>
      <c r="BK1370" t="s">
        <v>2223</v>
      </c>
      <c r="BL1370" t="s">
        <v>4415</v>
      </c>
      <c r="BM1370" s="22">
        <v>2.7500200000000002E-3</v>
      </c>
      <c r="BN1370" t="s">
        <v>5708</v>
      </c>
      <c r="BO1370" s="22" t="s">
        <v>8176</v>
      </c>
      <c r="BP1370" s="22">
        <v>2.2344270000000002E-3</v>
      </c>
      <c r="BQ1370" s="22">
        <v>493</v>
      </c>
      <c r="BR1370" s="22">
        <v>401</v>
      </c>
    </row>
    <row r="1371" spans="61:70" x14ac:dyDescent="0.25">
      <c r="BI1371" t="s">
        <v>2514</v>
      </c>
      <c r="BJ1371" t="s">
        <v>2515</v>
      </c>
      <c r="BK1371" t="s">
        <v>2516</v>
      </c>
      <c r="BL1371" t="s">
        <v>4416</v>
      </c>
      <c r="BM1371" s="22">
        <v>7.1205000000000004E-2</v>
      </c>
      <c r="BN1371" t="s">
        <v>8177</v>
      </c>
      <c r="BO1371" s="22" t="s">
        <v>8178</v>
      </c>
      <c r="BP1371" s="22">
        <v>5.7854988199999999E-2</v>
      </c>
      <c r="BQ1371" s="22">
        <v>175</v>
      </c>
      <c r="BR1371" s="22">
        <v>142</v>
      </c>
    </row>
    <row r="1372" spans="61:70" x14ac:dyDescent="0.25">
      <c r="BI1372" t="s">
        <v>2561</v>
      </c>
      <c r="BJ1372" t="s">
        <v>2562</v>
      </c>
      <c r="BK1372" t="s">
        <v>2563</v>
      </c>
      <c r="BL1372" t="s">
        <v>4417</v>
      </c>
      <c r="BM1372" s="22">
        <v>1.99188E-2</v>
      </c>
      <c r="BN1372" t="s">
        <v>6055</v>
      </c>
      <c r="BO1372" s="22" t="s">
        <v>6058</v>
      </c>
      <c r="BP1372" s="22">
        <v>1.6184283899999999E-2</v>
      </c>
      <c r="BQ1372" s="22">
        <v>11</v>
      </c>
      <c r="BR1372" s="22">
        <v>9</v>
      </c>
    </row>
    <row r="1373" spans="61:70" x14ac:dyDescent="0.25">
      <c r="BI1373" t="s">
        <v>2631</v>
      </c>
      <c r="BJ1373" t="s">
        <v>2632</v>
      </c>
      <c r="BK1373" t="s">
        <v>2633</v>
      </c>
      <c r="BL1373" t="s">
        <v>4418</v>
      </c>
      <c r="BM1373" s="22">
        <v>1.7684899999999999E-3</v>
      </c>
      <c r="BN1373" t="s">
        <v>1483</v>
      </c>
      <c r="BO1373" s="22" t="s">
        <v>7915</v>
      </c>
      <c r="BP1373" s="22">
        <v>1.4369210999999999E-3</v>
      </c>
      <c r="BQ1373" s="22">
        <v>444</v>
      </c>
      <c r="BR1373" s="22">
        <v>361</v>
      </c>
    </row>
    <row r="1374" spans="61:70" x14ac:dyDescent="0.25">
      <c r="BI1374" t="s">
        <v>1887</v>
      </c>
      <c r="BJ1374" t="s">
        <v>1888</v>
      </c>
      <c r="BK1374" t="s">
        <v>1889</v>
      </c>
      <c r="BL1374" t="s">
        <v>4419</v>
      </c>
      <c r="BM1374" s="22">
        <v>2.88543E-3</v>
      </c>
      <c r="BN1374" t="s">
        <v>6014</v>
      </c>
      <c r="BO1374" s="22"/>
      <c r="BP1374" s="22">
        <v>2.3444493999999999E-3</v>
      </c>
      <c r="BQ1374" s="22">
        <v>33</v>
      </c>
      <c r="BR1374" s="22">
        <v>27</v>
      </c>
    </row>
    <row r="1375" spans="61:70" x14ac:dyDescent="0.25">
      <c r="BI1375" t="s">
        <v>2333</v>
      </c>
      <c r="BJ1375" t="s">
        <v>2334</v>
      </c>
      <c r="BK1375" t="s">
        <v>2335</v>
      </c>
      <c r="BL1375" t="s">
        <v>4420</v>
      </c>
      <c r="BM1375" s="22">
        <v>3.10882E-2</v>
      </c>
      <c r="BN1375" t="s">
        <v>8179</v>
      </c>
      <c r="BO1375" s="22" t="s">
        <v>7690</v>
      </c>
      <c r="BP1375" s="22">
        <v>2.5259566600000002E-2</v>
      </c>
      <c r="BQ1375" s="22">
        <v>418</v>
      </c>
      <c r="BR1375" s="22">
        <v>340</v>
      </c>
    </row>
    <row r="1376" spans="61:70" x14ac:dyDescent="0.25">
      <c r="BI1376" t="s">
        <v>2627</v>
      </c>
      <c r="BJ1376" t="s">
        <v>2628</v>
      </c>
      <c r="BK1376" t="s">
        <v>2629</v>
      </c>
      <c r="BL1376" t="s">
        <v>4421</v>
      </c>
      <c r="BM1376" s="22">
        <v>0.13775599999999999</v>
      </c>
      <c r="BN1376" t="s">
        <v>8180</v>
      </c>
      <c r="BO1376" s="22" t="s">
        <v>6550</v>
      </c>
      <c r="BP1376" s="22">
        <v>0.1119285408</v>
      </c>
      <c r="BQ1376" s="22">
        <v>144</v>
      </c>
      <c r="BR1376" s="22">
        <v>117</v>
      </c>
    </row>
    <row r="1377" spans="61:70" x14ac:dyDescent="0.25">
      <c r="BI1377" t="s">
        <v>2603</v>
      </c>
      <c r="BJ1377" t="s">
        <v>2604</v>
      </c>
      <c r="BK1377" t="s">
        <v>2605</v>
      </c>
      <c r="BL1377" t="s">
        <v>4422</v>
      </c>
      <c r="BM1377" s="22">
        <v>4.3746899999999997E-3</v>
      </c>
      <c r="BN1377" t="s">
        <v>6042</v>
      </c>
      <c r="BO1377" s="22" t="s">
        <v>8181</v>
      </c>
      <c r="BP1377" s="22">
        <v>3.5544925E-3</v>
      </c>
      <c r="BQ1377" s="22">
        <v>145</v>
      </c>
      <c r="BR1377" s="22">
        <v>118</v>
      </c>
    </row>
    <row r="1378" spans="61:70" x14ac:dyDescent="0.25">
      <c r="BI1378" t="s">
        <v>2622</v>
      </c>
      <c r="BJ1378" t="s">
        <v>2623</v>
      </c>
      <c r="BK1378" t="s">
        <v>2624</v>
      </c>
      <c r="BL1378" t="s">
        <v>4423</v>
      </c>
      <c r="BM1378" s="22">
        <v>1.6806499999999999E-2</v>
      </c>
      <c r="BN1378" t="s">
        <v>7007</v>
      </c>
      <c r="BO1378" s="22" t="s">
        <v>8182</v>
      </c>
      <c r="BP1378" s="22">
        <v>1.36554997E-2</v>
      </c>
      <c r="BQ1378" s="22">
        <v>167</v>
      </c>
      <c r="BR1378" s="22">
        <v>136</v>
      </c>
    </row>
    <row r="1379" spans="61:70" x14ac:dyDescent="0.25">
      <c r="BI1379" t="s">
        <v>4427</v>
      </c>
      <c r="BJ1379" t="s">
        <v>4428</v>
      </c>
      <c r="BK1379" t="s">
        <v>4429</v>
      </c>
      <c r="BL1379" t="s">
        <v>4424</v>
      </c>
      <c r="BM1379" s="22">
        <v>8.5105300000000005E-3</v>
      </c>
      <c r="BN1379" t="s">
        <v>6495</v>
      </c>
      <c r="BO1379" s="22" t="s">
        <v>8183</v>
      </c>
      <c r="BP1379" s="22">
        <v>6.9149162999999998E-3</v>
      </c>
      <c r="BQ1379" s="22">
        <v>99</v>
      </c>
      <c r="BR1379" s="22">
        <v>81</v>
      </c>
    </row>
    <row r="1380" spans="61:70" x14ac:dyDescent="0.25">
      <c r="BI1380" t="s">
        <v>2644</v>
      </c>
      <c r="BJ1380" t="s">
        <v>2645</v>
      </c>
      <c r="BK1380" t="s">
        <v>2646</v>
      </c>
      <c r="BL1380" t="s">
        <v>4425</v>
      </c>
      <c r="BM1380" s="22">
        <v>2.1408E-2</v>
      </c>
      <c r="BN1380" t="s">
        <v>6606</v>
      </c>
      <c r="BO1380" s="22" t="s">
        <v>8184</v>
      </c>
      <c r="BP1380" s="22">
        <v>1.73942783E-2</v>
      </c>
      <c r="BQ1380" s="22">
        <v>145</v>
      </c>
      <c r="BR1380" s="22">
        <v>118</v>
      </c>
    </row>
    <row r="1381" spans="61:70" x14ac:dyDescent="0.25">
      <c r="BI1381" t="s">
        <v>2612</v>
      </c>
      <c r="BJ1381" t="s">
        <v>2613</v>
      </c>
      <c r="BK1381" t="s">
        <v>2614</v>
      </c>
      <c r="BL1381" t="s">
        <v>4426</v>
      </c>
      <c r="BM1381" s="22">
        <v>5.5847100000000005E-4</v>
      </c>
      <c r="BN1381" t="s">
        <v>810</v>
      </c>
      <c r="BO1381" s="22" t="s">
        <v>8185</v>
      </c>
      <c r="BP1381" s="22">
        <v>4.5376489999999998E-4</v>
      </c>
      <c r="BQ1381" s="22">
        <v>45</v>
      </c>
      <c r="BR1381" s="22">
        <v>36</v>
      </c>
    </row>
    <row r="1382" spans="61:70" x14ac:dyDescent="0.25">
      <c r="BI1382" t="s">
        <v>2840</v>
      </c>
      <c r="BJ1382" t="s">
        <v>2841</v>
      </c>
      <c r="BK1382" t="s">
        <v>2842</v>
      </c>
      <c r="BL1382" t="s">
        <v>4430</v>
      </c>
      <c r="BM1382" s="22">
        <v>3.1646700000000001E-3</v>
      </c>
      <c r="BN1382" t="s">
        <v>5997</v>
      </c>
      <c r="BO1382" s="22" t="s">
        <v>8186</v>
      </c>
      <c r="BP1382" s="22">
        <v>2.5713354999999999E-3</v>
      </c>
      <c r="BQ1382" s="22">
        <v>160</v>
      </c>
      <c r="BR1382" s="22">
        <v>130</v>
      </c>
    </row>
    <row r="1383" spans="61:70" x14ac:dyDescent="0.25">
      <c r="BI1383" t="s">
        <v>2668</v>
      </c>
      <c r="BJ1383" t="s">
        <v>2669</v>
      </c>
      <c r="BK1383" t="s">
        <v>2670</v>
      </c>
      <c r="BL1383" t="s">
        <v>4431</v>
      </c>
      <c r="BM1383" s="22">
        <v>3.5369799999999999E-3</v>
      </c>
      <c r="BN1383" t="s">
        <v>7194</v>
      </c>
      <c r="BO1383" s="22" t="s">
        <v>6110</v>
      </c>
      <c r="BP1383" s="22">
        <v>2.8738421999999998E-3</v>
      </c>
      <c r="BQ1383" s="22">
        <v>34</v>
      </c>
      <c r="BR1383" s="22">
        <v>27</v>
      </c>
    </row>
    <row r="1384" spans="61:70" x14ac:dyDescent="0.25">
      <c r="BI1384" t="s">
        <v>3346</v>
      </c>
      <c r="BJ1384" t="s">
        <v>3347</v>
      </c>
      <c r="BK1384" t="s">
        <v>3348</v>
      </c>
      <c r="BL1384" t="s">
        <v>4432</v>
      </c>
      <c r="BM1384" s="22">
        <v>6.0937299999999997E-5</v>
      </c>
      <c r="BN1384" t="s">
        <v>6124</v>
      </c>
      <c r="BO1384" s="22" t="s">
        <v>6592</v>
      </c>
      <c r="BP1384" s="22">
        <v>4.9512299999999997E-5</v>
      </c>
      <c r="BQ1384" s="22">
        <v>459</v>
      </c>
      <c r="BR1384" s="22">
        <v>373</v>
      </c>
    </row>
    <row r="1385" spans="61:70" x14ac:dyDescent="0.25">
      <c r="BI1385" t="s">
        <v>2672</v>
      </c>
      <c r="BJ1385" t="s">
        <v>2673</v>
      </c>
      <c r="BK1385" t="s">
        <v>2674</v>
      </c>
      <c r="BL1385" t="s">
        <v>4433</v>
      </c>
      <c r="BM1385" s="22">
        <v>3.72314E-4</v>
      </c>
      <c r="BN1385" t="s">
        <v>636</v>
      </c>
      <c r="BO1385" s="22" t="s">
        <v>7690</v>
      </c>
      <c r="BP1385" s="22">
        <v>3.0250999999999998E-4</v>
      </c>
      <c r="BQ1385" s="22">
        <v>73</v>
      </c>
      <c r="BR1385" s="22">
        <v>59</v>
      </c>
    </row>
    <row r="1386" spans="61:70" x14ac:dyDescent="0.25">
      <c r="BI1386" t="s">
        <v>1707</v>
      </c>
      <c r="BJ1386" t="s">
        <v>1708</v>
      </c>
      <c r="BK1386" t="s">
        <v>1709</v>
      </c>
      <c r="BL1386" t="s">
        <v>4434</v>
      </c>
      <c r="BM1386" s="22">
        <v>8.6563000000000005E-3</v>
      </c>
      <c r="BN1386" t="s">
        <v>6061</v>
      </c>
      <c r="BO1386" s="22" t="s">
        <v>8187</v>
      </c>
      <c r="BP1386" s="22">
        <v>7.0333562999999998E-3</v>
      </c>
      <c r="BQ1386" s="22">
        <v>436</v>
      </c>
      <c r="BR1386" s="22">
        <v>354</v>
      </c>
    </row>
    <row r="1387" spans="61:70" x14ac:dyDescent="0.25">
      <c r="BI1387" t="s">
        <v>2756</v>
      </c>
      <c r="BJ1387" t="s">
        <v>2757</v>
      </c>
      <c r="BK1387" t="s">
        <v>2758</v>
      </c>
      <c r="BL1387" t="s">
        <v>4435</v>
      </c>
      <c r="BM1387" s="22">
        <v>4.5608500000000003E-2</v>
      </c>
      <c r="BN1387" t="s">
        <v>6462</v>
      </c>
      <c r="BO1387" s="22"/>
      <c r="BP1387" s="22">
        <v>3.7057499200000003E-2</v>
      </c>
      <c r="BQ1387" s="22">
        <v>83</v>
      </c>
      <c r="BR1387" s="22">
        <v>67</v>
      </c>
    </row>
    <row r="1388" spans="61:70" x14ac:dyDescent="0.25">
      <c r="BI1388" t="s">
        <v>2548</v>
      </c>
      <c r="BJ1388" t="s">
        <v>2549</v>
      </c>
      <c r="BK1388" t="s">
        <v>2550</v>
      </c>
      <c r="BL1388" t="s">
        <v>4436</v>
      </c>
      <c r="BM1388" s="22">
        <v>1.41479E-2</v>
      </c>
      <c r="BN1388" t="s">
        <v>6543</v>
      </c>
      <c r="BO1388" s="22" t="s">
        <v>6230</v>
      </c>
      <c r="BP1388" s="22">
        <v>1.1495352699999999E-2</v>
      </c>
      <c r="BQ1388" s="22">
        <v>64</v>
      </c>
      <c r="BR1388" s="22">
        <v>52</v>
      </c>
    </row>
    <row r="1389" spans="61:70" x14ac:dyDescent="0.25">
      <c r="BI1389" t="s">
        <v>2707</v>
      </c>
      <c r="BJ1389" t="s">
        <v>2708</v>
      </c>
      <c r="BK1389" t="s">
        <v>2709</v>
      </c>
      <c r="BL1389" t="s">
        <v>4437</v>
      </c>
      <c r="BM1389" s="22">
        <v>134498</v>
      </c>
      <c r="BN1389" t="s">
        <v>8188</v>
      </c>
      <c r="BO1389" s="22" t="s">
        <v>8189</v>
      </c>
      <c r="BP1389" s="22">
        <v>109281.37347400001</v>
      </c>
      <c r="BQ1389" s="22">
        <v>459</v>
      </c>
      <c r="BR1389" s="22">
        <v>373</v>
      </c>
    </row>
    <row r="1390" spans="61:70" x14ac:dyDescent="0.25">
      <c r="BI1390" t="s">
        <v>2656</v>
      </c>
      <c r="BJ1390" t="s">
        <v>2657</v>
      </c>
      <c r="BK1390" t="s">
        <v>2658</v>
      </c>
      <c r="BL1390" t="s">
        <v>4438</v>
      </c>
      <c r="BM1390" s="22">
        <v>6.0140699999999998E-3</v>
      </c>
      <c r="BN1390" t="s">
        <v>5984</v>
      </c>
      <c r="BO1390" s="22" t="s">
        <v>6953</v>
      </c>
      <c r="BP1390" s="22">
        <v>4.8865100999999998E-3</v>
      </c>
      <c r="BQ1390" s="22"/>
      <c r="BR1390" s="22"/>
    </row>
    <row r="1391" spans="61:70" x14ac:dyDescent="0.25">
      <c r="BI1391" t="s">
        <v>3554</v>
      </c>
      <c r="BJ1391" t="s">
        <v>3555</v>
      </c>
      <c r="BK1391" t="s">
        <v>3556</v>
      </c>
      <c r="BL1391" t="s">
        <v>4439</v>
      </c>
      <c r="BM1391" s="22">
        <v>7.44628E-4</v>
      </c>
      <c r="BN1391" t="s">
        <v>1827</v>
      </c>
      <c r="BO1391" s="22" t="s">
        <v>8190</v>
      </c>
      <c r="BP1391" s="22">
        <v>6.0501990000000002E-4</v>
      </c>
      <c r="BQ1391" s="22">
        <v>169</v>
      </c>
      <c r="BR1391" s="22">
        <v>137</v>
      </c>
    </row>
    <row r="1392" spans="61:70" x14ac:dyDescent="0.25">
      <c r="BI1392" t="s">
        <v>2676</v>
      </c>
      <c r="BJ1392" t="s">
        <v>2677</v>
      </c>
      <c r="BK1392" t="s">
        <v>2678</v>
      </c>
      <c r="BL1392" t="s">
        <v>4440</v>
      </c>
      <c r="BM1392" s="22">
        <v>9.30785E-5</v>
      </c>
      <c r="BN1392" t="s">
        <v>1122</v>
      </c>
      <c r="BO1392" s="22" t="s">
        <v>7690</v>
      </c>
      <c r="BP1392" s="22">
        <v>7.5627499999999994E-5</v>
      </c>
      <c r="BQ1392" s="22">
        <v>1</v>
      </c>
      <c r="BR1392" s="22">
        <v>1</v>
      </c>
    </row>
    <row r="1393" spans="61:70" x14ac:dyDescent="0.25">
      <c r="BI1393" t="s">
        <v>2660</v>
      </c>
      <c r="BJ1393" t="s">
        <v>2661</v>
      </c>
      <c r="BK1393" t="s">
        <v>2662</v>
      </c>
      <c r="BL1393" t="s">
        <v>4441</v>
      </c>
      <c r="BM1393" s="22">
        <v>2.2338800000000002E-3</v>
      </c>
      <c r="BN1393" t="s">
        <v>6556</v>
      </c>
      <c r="BO1393" s="22" t="s">
        <v>6547</v>
      </c>
      <c r="BP1393" s="22">
        <v>1.8150565E-3</v>
      </c>
      <c r="BQ1393" s="22">
        <v>9</v>
      </c>
      <c r="BR1393" s="22">
        <v>7</v>
      </c>
    </row>
    <row r="1394" spans="61:70" x14ac:dyDescent="0.25">
      <c r="BI1394" t="s">
        <v>2087</v>
      </c>
      <c r="BJ1394" t="s">
        <v>2088</v>
      </c>
      <c r="BK1394" t="s">
        <v>2089</v>
      </c>
      <c r="BL1394" t="s">
        <v>4442</v>
      </c>
      <c r="BM1394" s="22">
        <v>2.7923500000000002E-4</v>
      </c>
      <c r="BN1394" t="s">
        <v>910</v>
      </c>
      <c r="BO1394" s="22" t="s">
        <v>6515</v>
      </c>
      <c r="BP1394" s="22">
        <v>2.2688210000000001E-4</v>
      </c>
      <c r="BQ1394" s="22">
        <v>318</v>
      </c>
      <c r="BR1394" s="22">
        <v>258</v>
      </c>
    </row>
    <row r="1395" spans="61:70" x14ac:dyDescent="0.25">
      <c r="BI1395" t="s">
        <v>3648</v>
      </c>
      <c r="BJ1395" t="s">
        <v>3649</v>
      </c>
      <c r="BK1395" t="s">
        <v>3650</v>
      </c>
      <c r="BL1395" t="s">
        <v>4443</v>
      </c>
      <c r="BM1395" s="22">
        <v>0.17684900000000001</v>
      </c>
      <c r="BN1395" t="s">
        <v>6531</v>
      </c>
      <c r="BO1395" s="22" t="s">
        <v>8191</v>
      </c>
      <c r="BP1395" s="22">
        <v>0.1436921115</v>
      </c>
      <c r="BQ1395" s="22">
        <v>159</v>
      </c>
      <c r="BR1395" s="22">
        <v>129</v>
      </c>
    </row>
    <row r="1396" spans="61:70" x14ac:dyDescent="0.25">
      <c r="BI1396" t="s">
        <v>1727</v>
      </c>
      <c r="BJ1396" t="s">
        <v>1728</v>
      </c>
      <c r="BK1396" t="s">
        <v>1729</v>
      </c>
      <c r="BL1396" t="s">
        <v>4444</v>
      </c>
      <c r="BM1396" s="22">
        <v>2.88543E-3</v>
      </c>
      <c r="BN1396" t="s">
        <v>6014</v>
      </c>
      <c r="BO1396" s="22" t="s">
        <v>6584</v>
      </c>
      <c r="BP1396" s="22">
        <v>2.3444493999999999E-3</v>
      </c>
      <c r="BQ1396" s="22">
        <v>218</v>
      </c>
      <c r="BR1396" s="22">
        <v>177</v>
      </c>
    </row>
    <row r="1397" spans="61:70" x14ac:dyDescent="0.25">
      <c r="BI1397" t="s">
        <v>2692</v>
      </c>
      <c r="BJ1397" t="s">
        <v>2693</v>
      </c>
      <c r="BK1397" t="s">
        <v>2694</v>
      </c>
      <c r="BL1397" t="s">
        <v>4445</v>
      </c>
      <c r="BM1397" s="22">
        <v>5.7603899999999998E-4</v>
      </c>
      <c r="BN1397" t="s">
        <v>810</v>
      </c>
      <c r="BO1397" s="22" t="s">
        <v>8192</v>
      </c>
      <c r="BP1397" s="22">
        <v>4.6803920000000002E-4</v>
      </c>
      <c r="BQ1397" s="22">
        <v>108</v>
      </c>
      <c r="BR1397" s="22">
        <v>88</v>
      </c>
    </row>
    <row r="1398" spans="61:70" x14ac:dyDescent="0.25">
      <c r="BI1398" t="s">
        <v>1731</v>
      </c>
      <c r="BJ1398" t="s">
        <v>1732</v>
      </c>
      <c r="BK1398" t="s">
        <v>1733</v>
      </c>
      <c r="BL1398" t="s">
        <v>4446</v>
      </c>
      <c r="BM1398" s="22">
        <v>9.7777699999999999E-4</v>
      </c>
      <c r="BN1398" t="s">
        <v>891</v>
      </c>
      <c r="BO1398" s="22"/>
      <c r="BP1398" s="22">
        <v>7.9445649999999998E-4</v>
      </c>
      <c r="BQ1398" s="22"/>
      <c r="BR1398" s="22"/>
    </row>
    <row r="1399" spans="61:70" x14ac:dyDescent="0.25">
      <c r="BI1399" t="s">
        <v>1947</v>
      </c>
      <c r="BJ1399" t="s">
        <v>1948</v>
      </c>
      <c r="BK1399" t="s">
        <v>1949</v>
      </c>
      <c r="BL1399" t="s">
        <v>4447</v>
      </c>
      <c r="BM1399" s="22">
        <v>5.5847100000000005E-4</v>
      </c>
      <c r="BN1399" t="s">
        <v>810</v>
      </c>
      <c r="BO1399" s="22" t="s">
        <v>8193</v>
      </c>
      <c r="BP1399" s="22">
        <v>4.5376489999999998E-4</v>
      </c>
      <c r="BQ1399" s="22">
        <v>346</v>
      </c>
      <c r="BR1399" s="22">
        <v>281</v>
      </c>
    </row>
    <row r="1400" spans="61:70" x14ac:dyDescent="0.25">
      <c r="BI1400" t="s">
        <v>1751</v>
      </c>
      <c r="BJ1400" t="s">
        <v>1752</v>
      </c>
      <c r="BK1400" t="s">
        <v>1753</v>
      </c>
      <c r="BL1400" t="s">
        <v>4448</v>
      </c>
      <c r="BM1400" s="22">
        <v>1.5823300000000001E-3</v>
      </c>
      <c r="BN1400" t="s">
        <v>2356</v>
      </c>
      <c r="BO1400" s="22" t="s">
        <v>8194</v>
      </c>
      <c r="BP1400" s="22">
        <v>1.2856637000000001E-3</v>
      </c>
      <c r="BQ1400" s="22">
        <v>4</v>
      </c>
      <c r="BR1400" s="22">
        <v>3</v>
      </c>
    </row>
    <row r="1401" spans="61:70" x14ac:dyDescent="0.25">
      <c r="BI1401" t="s">
        <v>1747</v>
      </c>
      <c r="BJ1401" t="s">
        <v>1748</v>
      </c>
      <c r="BK1401" t="s">
        <v>1749</v>
      </c>
      <c r="BL1401" t="s">
        <v>4449</v>
      </c>
      <c r="BM1401" s="22">
        <v>2.5131199999999999E-2</v>
      </c>
      <c r="BN1401" t="s">
        <v>6145</v>
      </c>
      <c r="BO1401" s="22" t="s">
        <v>7396</v>
      </c>
      <c r="BP1401" s="22">
        <v>2.04194267E-2</v>
      </c>
      <c r="BQ1401" s="22">
        <v>180</v>
      </c>
      <c r="BR1401" s="22">
        <v>146</v>
      </c>
    </row>
    <row r="1402" spans="61:70" x14ac:dyDescent="0.25">
      <c r="BI1402" t="s">
        <v>1603</v>
      </c>
      <c r="BJ1402" t="s">
        <v>1604</v>
      </c>
      <c r="BK1402" t="s">
        <v>1605</v>
      </c>
      <c r="BL1402" t="s">
        <v>4450</v>
      </c>
      <c r="BM1402" s="22">
        <v>2.1898600000000001E-4</v>
      </c>
      <c r="BN1402" t="s">
        <v>489</v>
      </c>
      <c r="BO1402" s="22"/>
      <c r="BP1402" s="22">
        <v>1.7792900000000001E-4</v>
      </c>
      <c r="BQ1402" s="22"/>
      <c r="BR1402" s="22"/>
    </row>
    <row r="1403" spans="61:70" x14ac:dyDescent="0.25">
      <c r="BI1403" t="s">
        <v>1735</v>
      </c>
      <c r="BJ1403" t="s">
        <v>1736</v>
      </c>
      <c r="BK1403" t="s">
        <v>1737</v>
      </c>
      <c r="BL1403" t="s">
        <v>4451</v>
      </c>
      <c r="BM1403" s="22">
        <v>8.3770600000000002E-4</v>
      </c>
      <c r="BN1403" t="s">
        <v>1955</v>
      </c>
      <c r="BO1403" s="22"/>
      <c r="BP1403" s="22">
        <v>6.8064700000000004E-4</v>
      </c>
      <c r="BQ1403" s="22">
        <v>76</v>
      </c>
      <c r="BR1403" s="22">
        <v>62</v>
      </c>
    </row>
    <row r="1404" spans="61:70" x14ac:dyDescent="0.25">
      <c r="BI1404" t="s">
        <v>3645</v>
      </c>
      <c r="BJ1404" t="s">
        <v>3646</v>
      </c>
      <c r="BK1404" t="s">
        <v>3647</v>
      </c>
      <c r="BL1404" t="s">
        <v>4452</v>
      </c>
      <c r="BM1404" s="22">
        <v>7.2410899999999998</v>
      </c>
      <c r="BN1404" t="s">
        <v>8195</v>
      </c>
      <c r="BO1404" s="22" t="s">
        <v>7059</v>
      </c>
      <c r="BP1404" s="22">
        <v>5.8834797592000001</v>
      </c>
      <c r="BQ1404" s="22">
        <v>113163000</v>
      </c>
      <c r="BR1404" s="22">
        <v>91946409</v>
      </c>
    </row>
    <row r="1405" spans="61:70" x14ac:dyDescent="0.25">
      <c r="BI1405" t="s">
        <v>8196</v>
      </c>
      <c r="BJ1405" t="s">
        <v>8197</v>
      </c>
      <c r="BK1405" t="s">
        <v>8198</v>
      </c>
      <c r="BL1405" t="s">
        <v>4453</v>
      </c>
      <c r="BM1405" s="22">
        <v>1.6652899999999999</v>
      </c>
      <c r="BN1405" t="s">
        <v>8199</v>
      </c>
      <c r="BO1405" s="22" t="s">
        <v>6544</v>
      </c>
      <c r="BP1405" s="22">
        <v>1.3530697737999999</v>
      </c>
      <c r="BQ1405" s="22">
        <v>89006100</v>
      </c>
      <c r="BR1405" s="22">
        <v>72318613</v>
      </c>
    </row>
    <row r="1406" spans="61:70" x14ac:dyDescent="0.25">
      <c r="BI1406" t="s">
        <v>5957</v>
      </c>
      <c r="BJ1406" t="s">
        <v>5958</v>
      </c>
      <c r="BK1406" t="s">
        <v>5959</v>
      </c>
      <c r="BL1406" t="s">
        <v>4454</v>
      </c>
      <c r="BM1406" s="22">
        <v>1.6398900000000001</v>
      </c>
      <c r="BN1406" t="s">
        <v>8200</v>
      </c>
      <c r="BO1406" s="22" t="s">
        <v>7353</v>
      </c>
      <c r="BP1406" s="22">
        <v>1.3324319436000001</v>
      </c>
      <c r="BQ1406" s="22">
        <v>60635100</v>
      </c>
      <c r="BR1406" s="22">
        <v>49266807</v>
      </c>
    </row>
    <row r="1407" spans="61:70" x14ac:dyDescent="0.25">
      <c r="BI1407" t="s">
        <v>6220</v>
      </c>
      <c r="BJ1407" t="s">
        <v>6221</v>
      </c>
      <c r="BK1407" t="s">
        <v>6222</v>
      </c>
      <c r="BL1407" t="s">
        <v>4455</v>
      </c>
      <c r="BM1407" s="22">
        <v>2.62714E-2</v>
      </c>
      <c r="BN1407" t="s">
        <v>8201</v>
      </c>
      <c r="BO1407" s="22" t="s">
        <v>8202</v>
      </c>
      <c r="BP1407" s="22">
        <v>2.1345854000000001E-2</v>
      </c>
      <c r="BQ1407" s="22">
        <v>19205300</v>
      </c>
      <c r="BR1407" s="22">
        <v>15604556</v>
      </c>
    </row>
    <row r="1408" spans="61:70" x14ac:dyDescent="0.25">
      <c r="BI1408" t="s">
        <v>5858</v>
      </c>
      <c r="BJ1408" t="s">
        <v>5859</v>
      </c>
      <c r="BK1408" t="s">
        <v>5860</v>
      </c>
      <c r="BL1408" t="s">
        <v>4456</v>
      </c>
      <c r="BM1408" s="22">
        <v>7.8352200000000004E-3</v>
      </c>
      <c r="BN1408" t="s">
        <v>6603</v>
      </c>
      <c r="BO1408" s="22" t="s">
        <v>6787</v>
      </c>
      <c r="BP1408" s="22">
        <v>6.3662181000000003E-3</v>
      </c>
      <c r="BQ1408" s="22">
        <v>15614500</v>
      </c>
      <c r="BR1408" s="22">
        <v>12686984</v>
      </c>
    </row>
    <row r="1409" spans="61:70" x14ac:dyDescent="0.25">
      <c r="BI1409" t="s">
        <v>5724</v>
      </c>
      <c r="BJ1409" t="s">
        <v>5725</v>
      </c>
      <c r="BK1409" t="s">
        <v>5726</v>
      </c>
      <c r="BL1409" t="s">
        <v>4457</v>
      </c>
      <c r="BM1409" s="22">
        <v>0.12556700000000001</v>
      </c>
      <c r="BN1409" t="s">
        <v>6405</v>
      </c>
      <c r="BO1409" s="22" t="s">
        <v>6615</v>
      </c>
      <c r="BP1409" s="22">
        <v>0.10202481989999999</v>
      </c>
      <c r="BQ1409" s="22">
        <v>12483700</v>
      </c>
      <c r="BR1409" s="22">
        <v>10143169</v>
      </c>
    </row>
    <row r="1410" spans="61:70" x14ac:dyDescent="0.25">
      <c r="BI1410" t="s">
        <v>5929</v>
      </c>
      <c r="BJ1410" t="s">
        <v>5930</v>
      </c>
      <c r="BK1410" t="s">
        <v>5931</v>
      </c>
      <c r="BL1410" t="s">
        <v>4458</v>
      </c>
      <c r="BM1410" s="22">
        <v>52.359099999999998</v>
      </c>
      <c r="BN1410" t="s">
        <v>8203</v>
      </c>
      <c r="BO1410" s="22" t="s">
        <v>8204</v>
      </c>
      <c r="BP1410" s="22">
        <v>42.542449418300002</v>
      </c>
      <c r="BQ1410" s="22">
        <v>11272100</v>
      </c>
      <c r="BR1410" s="22">
        <v>9158728</v>
      </c>
    </row>
    <row r="1411" spans="61:70" x14ac:dyDescent="0.25">
      <c r="BI1411" t="s">
        <v>5844</v>
      </c>
      <c r="BJ1411" t="s">
        <v>5845</v>
      </c>
      <c r="BK1411" t="s">
        <v>5846</v>
      </c>
      <c r="BL1411" t="s">
        <v>4459</v>
      </c>
      <c r="BM1411" s="22">
        <v>7.05181E-2</v>
      </c>
      <c r="BN1411" t="s">
        <v>8205</v>
      </c>
      <c r="BO1411" s="22" t="s">
        <v>6381</v>
      </c>
      <c r="BP1411" s="22">
        <v>5.7296872999999998E-2</v>
      </c>
      <c r="BQ1411" s="22">
        <v>9236910</v>
      </c>
      <c r="BR1411" s="22">
        <v>7505109</v>
      </c>
    </row>
    <row r="1412" spans="61:70" x14ac:dyDescent="0.25">
      <c r="BI1412" t="s">
        <v>5801</v>
      </c>
      <c r="BJ1412" t="s">
        <v>5802</v>
      </c>
      <c r="BK1412" t="s">
        <v>5803</v>
      </c>
      <c r="BL1412" t="s">
        <v>4460</v>
      </c>
      <c r="BM1412" s="22">
        <v>5.2763600000000001E-2</v>
      </c>
      <c r="BN1412" t="s">
        <v>8206</v>
      </c>
      <c r="BO1412" s="22" t="s">
        <v>8207</v>
      </c>
      <c r="BP1412" s="22">
        <v>4.2871110900000002E-2</v>
      </c>
      <c r="BQ1412" s="22">
        <v>7722970</v>
      </c>
      <c r="BR1412" s="22">
        <v>6275014</v>
      </c>
    </row>
    <row r="1413" spans="61:70" x14ac:dyDescent="0.25">
      <c r="BI1413" t="s">
        <v>5783</v>
      </c>
      <c r="BJ1413" t="s">
        <v>5784</v>
      </c>
      <c r="BK1413" t="s">
        <v>5785</v>
      </c>
      <c r="BL1413" t="s">
        <v>4461</v>
      </c>
      <c r="BM1413" s="22">
        <v>6.7131099999999999E-2</v>
      </c>
      <c r="BN1413" t="s">
        <v>8208</v>
      </c>
      <c r="BO1413" s="22" t="s">
        <v>6663</v>
      </c>
      <c r="BP1413" s="22">
        <v>5.4544891499999998E-2</v>
      </c>
      <c r="BQ1413" s="22">
        <v>7307460</v>
      </c>
      <c r="BR1413" s="22">
        <v>5937406</v>
      </c>
    </row>
    <row r="1414" spans="61:70" x14ac:dyDescent="0.25">
      <c r="BI1414" t="s">
        <v>4808</v>
      </c>
      <c r="BJ1414" t="s">
        <v>4809</v>
      </c>
      <c r="BK1414" t="s">
        <v>5164</v>
      </c>
      <c r="BL1414" t="s">
        <v>4462</v>
      </c>
      <c r="BM1414" s="22">
        <v>4.0353700000000003</v>
      </c>
      <c r="BN1414" t="s">
        <v>8209</v>
      </c>
      <c r="BO1414" s="22" t="s">
        <v>8015</v>
      </c>
      <c r="BP1414" s="22">
        <v>3.2787905847999999</v>
      </c>
      <c r="BQ1414" s="22">
        <v>6985860</v>
      </c>
      <c r="BR1414" s="22">
        <v>5676102</v>
      </c>
    </row>
    <row r="1415" spans="61:70" x14ac:dyDescent="0.25">
      <c r="BI1415" t="s">
        <v>5412</v>
      </c>
      <c r="BJ1415" t="s">
        <v>5413</v>
      </c>
      <c r="BK1415" t="s">
        <v>5414</v>
      </c>
      <c r="BL1415" t="s">
        <v>4463</v>
      </c>
      <c r="BM1415" s="22">
        <v>4.0892600000000001E-2</v>
      </c>
      <c r="BN1415" t="s">
        <v>6163</v>
      </c>
      <c r="BO1415" s="22" t="s">
        <v>6923</v>
      </c>
      <c r="BP1415" s="22">
        <v>3.3225769099999997E-2</v>
      </c>
      <c r="BQ1415" s="22">
        <v>5727060</v>
      </c>
      <c r="BR1415" s="22">
        <v>4653311</v>
      </c>
    </row>
    <row r="1416" spans="61:70" x14ac:dyDescent="0.25">
      <c r="BI1416" t="s">
        <v>5807</v>
      </c>
      <c r="BJ1416" t="s">
        <v>5808</v>
      </c>
      <c r="BK1416" t="s">
        <v>5809</v>
      </c>
      <c r="BL1416" t="s">
        <v>4464</v>
      </c>
      <c r="BM1416" s="22">
        <v>0.99208700000000005</v>
      </c>
      <c r="BN1416" t="s">
        <v>8210</v>
      </c>
      <c r="BO1416" s="22" t="s">
        <v>8211</v>
      </c>
      <c r="BP1416" s="22">
        <v>0.80608358459999996</v>
      </c>
      <c r="BQ1416" s="22">
        <v>3651410</v>
      </c>
      <c r="BR1416" s="22">
        <v>2966818</v>
      </c>
    </row>
    <row r="1417" spans="61:70" x14ac:dyDescent="0.25">
      <c r="BI1417" t="s">
        <v>3557</v>
      </c>
      <c r="BJ1417" t="s">
        <v>5238</v>
      </c>
      <c r="BK1417" t="s">
        <v>5239</v>
      </c>
      <c r="BL1417" t="s">
        <v>4465</v>
      </c>
      <c r="BM1417" s="22">
        <v>255.62899999999999</v>
      </c>
      <c r="BN1417" t="s">
        <v>8212</v>
      </c>
      <c r="BO1417" s="22" t="s">
        <v>7674</v>
      </c>
      <c r="BP1417" s="22">
        <v>207.70188567700001</v>
      </c>
      <c r="BQ1417" s="22">
        <v>3432230</v>
      </c>
      <c r="BR1417" s="22">
        <v>2788731</v>
      </c>
    </row>
    <row r="1418" spans="61:70" x14ac:dyDescent="0.25">
      <c r="BI1418" t="s">
        <v>8213</v>
      </c>
      <c r="BJ1418" t="s">
        <v>8214</v>
      </c>
      <c r="BK1418" t="s">
        <v>8215</v>
      </c>
      <c r="BL1418" t="s">
        <v>4466</v>
      </c>
      <c r="BM1418" s="22">
        <v>0.99473</v>
      </c>
      <c r="BN1418" t="s">
        <v>8216</v>
      </c>
      <c r="BO1418" s="22" t="s">
        <v>8217</v>
      </c>
      <c r="BP1418" s="22">
        <v>0.80823105650000004</v>
      </c>
      <c r="BQ1418" s="22">
        <v>2678350</v>
      </c>
      <c r="BR1418" s="22">
        <v>2176194</v>
      </c>
    </row>
    <row r="1419" spans="61:70" x14ac:dyDescent="0.25">
      <c r="BI1419" t="s">
        <v>4074</v>
      </c>
      <c r="BJ1419" t="s">
        <v>5279</v>
      </c>
      <c r="BK1419" t="s">
        <v>5280</v>
      </c>
      <c r="BL1419" t="s">
        <v>4467</v>
      </c>
      <c r="BM1419" s="22">
        <v>0.371699</v>
      </c>
      <c r="BN1419" t="s">
        <v>6905</v>
      </c>
      <c r="BO1419" s="22" t="s">
        <v>8218</v>
      </c>
      <c r="BP1419" s="22">
        <v>0.30201026959999999</v>
      </c>
      <c r="BQ1419" s="22">
        <v>2484710</v>
      </c>
      <c r="BR1419" s="22">
        <v>2018859</v>
      </c>
    </row>
    <row r="1420" spans="61:70" x14ac:dyDescent="0.25">
      <c r="BI1420" t="s">
        <v>5243</v>
      </c>
      <c r="BJ1420" t="s">
        <v>5244</v>
      </c>
      <c r="BK1420" t="s">
        <v>5245</v>
      </c>
      <c r="BL1420" t="s">
        <v>4468</v>
      </c>
      <c r="BM1420" s="22">
        <v>0.49008600000000002</v>
      </c>
      <c r="BN1420" t="s">
        <v>8219</v>
      </c>
      <c r="BO1420" s="22" t="s">
        <v>6722</v>
      </c>
      <c r="BP1420" s="22">
        <v>0.39820124610000002</v>
      </c>
      <c r="BQ1420" s="22">
        <v>2223660</v>
      </c>
      <c r="BR1420" s="22">
        <v>1806753</v>
      </c>
    </row>
    <row r="1421" spans="61:70" x14ac:dyDescent="0.25">
      <c r="BI1421" t="s">
        <v>5065</v>
      </c>
      <c r="BJ1421" t="s">
        <v>5066</v>
      </c>
      <c r="BK1421" t="s">
        <v>5067</v>
      </c>
      <c r="BL1421" t="s">
        <v>4469</v>
      </c>
      <c r="BM1421" s="22">
        <v>0.275148</v>
      </c>
      <c r="BN1421" t="s">
        <v>8220</v>
      </c>
      <c r="BO1421" s="22" t="s">
        <v>8221</v>
      </c>
      <c r="BP1421" s="22">
        <v>0.2235613269</v>
      </c>
      <c r="BQ1421" s="22">
        <v>2088190</v>
      </c>
      <c r="BR1421" s="22">
        <v>1696682</v>
      </c>
    </row>
    <row r="1422" spans="61:70" x14ac:dyDescent="0.25">
      <c r="BI1422" t="s">
        <v>5394</v>
      </c>
      <c r="BJ1422" t="s">
        <v>5395</v>
      </c>
      <c r="BK1422" t="s">
        <v>5396</v>
      </c>
      <c r="BL1422" t="s">
        <v>4470</v>
      </c>
      <c r="BM1422" s="22">
        <v>0.113811</v>
      </c>
      <c r="BN1422" t="s">
        <v>8222</v>
      </c>
      <c r="BO1422" s="22" t="s">
        <v>6760</v>
      </c>
      <c r="BP1422" s="22">
        <v>9.2472917000000002E-2</v>
      </c>
      <c r="BQ1422" s="22">
        <v>2058740</v>
      </c>
      <c r="BR1422" s="22">
        <v>1672753</v>
      </c>
    </row>
    <row r="1423" spans="61:70" x14ac:dyDescent="0.25">
      <c r="BI1423" t="s">
        <v>8223</v>
      </c>
      <c r="BJ1423" t="s">
        <v>3357</v>
      </c>
      <c r="BK1423" t="s">
        <v>5232</v>
      </c>
      <c r="BL1423" t="s">
        <v>4471</v>
      </c>
      <c r="BM1423" s="22">
        <v>1.4926500000000001E-2</v>
      </c>
      <c r="BN1423" t="s">
        <v>6062</v>
      </c>
      <c r="BO1423" s="22"/>
      <c r="BP1423" s="22">
        <v>1.21279753E-2</v>
      </c>
      <c r="BQ1423" s="22">
        <v>2058420</v>
      </c>
      <c r="BR1423" s="22">
        <v>1672493</v>
      </c>
    </row>
    <row r="1424" spans="61:70" x14ac:dyDescent="0.25">
      <c r="BI1424" t="s">
        <v>8224</v>
      </c>
      <c r="BJ1424" t="s">
        <v>8225</v>
      </c>
      <c r="BK1424" t="s">
        <v>8226</v>
      </c>
      <c r="BL1424" t="s">
        <v>4472</v>
      </c>
      <c r="BM1424" s="22">
        <v>1.4756E-2</v>
      </c>
      <c r="BN1424" t="s">
        <v>6000</v>
      </c>
      <c r="BO1424" s="22" t="s">
        <v>8227</v>
      </c>
      <c r="BP1424" s="22">
        <v>1.19894418E-2</v>
      </c>
      <c r="BQ1424" s="22">
        <v>2004630</v>
      </c>
      <c r="BR1424" s="22">
        <v>1628788</v>
      </c>
    </row>
    <row r="1425" spans="61:70" x14ac:dyDescent="0.25">
      <c r="BI1425" t="s">
        <v>5458</v>
      </c>
      <c r="BJ1425" t="s">
        <v>5459</v>
      </c>
      <c r="BK1425" t="s">
        <v>5460</v>
      </c>
      <c r="BL1425" t="s">
        <v>4473</v>
      </c>
      <c r="BM1425" s="22">
        <v>2.0180400000000001E-2</v>
      </c>
      <c r="BN1425" t="s">
        <v>6146</v>
      </c>
      <c r="BO1425" s="22" t="s">
        <v>8228</v>
      </c>
      <c r="BP1425" s="22">
        <v>1.6396837300000001E-2</v>
      </c>
      <c r="BQ1425" s="22">
        <v>1824230</v>
      </c>
      <c r="BR1425" s="22">
        <v>1482211</v>
      </c>
    </row>
    <row r="1426" spans="61:70" x14ac:dyDescent="0.25">
      <c r="BI1426" t="s">
        <v>5850</v>
      </c>
      <c r="BJ1426" t="s">
        <v>5851</v>
      </c>
      <c r="BK1426" t="s">
        <v>5852</v>
      </c>
      <c r="BL1426" t="s">
        <v>4474</v>
      </c>
      <c r="BM1426" s="22">
        <v>0.18257100000000001</v>
      </c>
      <c r="BN1426" t="s">
        <v>6588</v>
      </c>
      <c r="BO1426" s="22" t="s">
        <v>6045</v>
      </c>
      <c r="BP1426" s="22">
        <v>0.1483413109</v>
      </c>
      <c r="BQ1426" s="22">
        <v>1820130</v>
      </c>
      <c r="BR1426" s="22">
        <v>1478879</v>
      </c>
    </row>
    <row r="1427" spans="61:70" x14ac:dyDescent="0.25">
      <c r="BI1427" t="s">
        <v>8229</v>
      </c>
      <c r="BJ1427" t="s">
        <v>8230</v>
      </c>
      <c r="BK1427" t="s">
        <v>8231</v>
      </c>
      <c r="BL1427" t="s">
        <v>4475</v>
      </c>
      <c r="BM1427" s="22">
        <v>1.23594</v>
      </c>
      <c r="BN1427" t="s">
        <v>8232</v>
      </c>
      <c r="BO1427" s="22" t="s">
        <v>8233</v>
      </c>
      <c r="BP1427" s="22">
        <v>1.0042173172</v>
      </c>
      <c r="BQ1427" s="22">
        <v>1777090</v>
      </c>
      <c r="BR1427" s="22">
        <v>1443909</v>
      </c>
    </row>
    <row r="1428" spans="61:70" x14ac:dyDescent="0.25">
      <c r="BI1428" t="s">
        <v>2791</v>
      </c>
      <c r="BJ1428" t="s">
        <v>2792</v>
      </c>
      <c r="BK1428" t="s">
        <v>2793</v>
      </c>
      <c r="BL1428" t="s">
        <v>4476</v>
      </c>
      <c r="BM1428" s="22">
        <v>0.60181700000000005</v>
      </c>
      <c r="BN1428" t="s">
        <v>8234</v>
      </c>
      <c r="BO1428" s="22" t="s">
        <v>8235</v>
      </c>
      <c r="BP1428" s="22">
        <v>0.48898413610000002</v>
      </c>
      <c r="BQ1428" s="22">
        <v>1662300</v>
      </c>
      <c r="BR1428" s="22">
        <v>1350640</v>
      </c>
    </row>
    <row r="1429" spans="61:70" x14ac:dyDescent="0.25">
      <c r="BI1429" t="s">
        <v>8236</v>
      </c>
      <c r="BJ1429" t="s">
        <v>8237</v>
      </c>
      <c r="BK1429" t="s">
        <v>8238</v>
      </c>
      <c r="BL1429" t="s">
        <v>4477</v>
      </c>
      <c r="BM1429" s="22">
        <v>3.1503499999999997E-2</v>
      </c>
      <c r="BN1429" t="s">
        <v>6477</v>
      </c>
      <c r="BO1429" s="22" t="s">
        <v>8239</v>
      </c>
      <c r="BP1429" s="22">
        <v>2.5597003300000001E-2</v>
      </c>
      <c r="BQ1429" s="22">
        <v>1627630</v>
      </c>
      <c r="BR1429" s="22">
        <v>1322471</v>
      </c>
    </row>
    <row r="1430" spans="61:70" x14ac:dyDescent="0.25">
      <c r="BI1430" t="s">
        <v>5185</v>
      </c>
      <c r="BJ1430" t="s">
        <v>5186</v>
      </c>
      <c r="BK1430" t="s">
        <v>5187</v>
      </c>
      <c r="BL1430" t="s">
        <v>4596</v>
      </c>
      <c r="BM1430" s="22">
        <v>2.90359E-2</v>
      </c>
      <c r="BN1430" t="s">
        <v>8240</v>
      </c>
      <c r="BO1430" s="22" t="s">
        <v>6670</v>
      </c>
      <c r="BP1430" s="22">
        <v>2.3592046200000001E-2</v>
      </c>
      <c r="BQ1430" s="22">
        <v>1388250</v>
      </c>
      <c r="BR1430" s="22">
        <v>1127971</v>
      </c>
    </row>
    <row r="1431" spans="61:70" x14ac:dyDescent="0.25">
      <c r="BI1431" t="s">
        <v>2725</v>
      </c>
      <c r="BJ1431" t="s">
        <v>2726</v>
      </c>
      <c r="BK1431" t="s">
        <v>2727</v>
      </c>
      <c r="BL1431" t="s">
        <v>4597</v>
      </c>
      <c r="BM1431" s="22">
        <v>8.9062900000000003</v>
      </c>
      <c r="BN1431" t="s">
        <v>8241</v>
      </c>
      <c r="BO1431" s="22" t="s">
        <v>6230</v>
      </c>
      <c r="BP1431" s="22">
        <v>7.2364764067999996</v>
      </c>
      <c r="BQ1431" s="22">
        <v>1296090</v>
      </c>
      <c r="BR1431" s="22">
        <v>1053090</v>
      </c>
    </row>
    <row r="1432" spans="61:70" x14ac:dyDescent="0.25">
      <c r="BI1432" t="s">
        <v>8242</v>
      </c>
      <c r="BJ1432" t="s">
        <v>8243</v>
      </c>
      <c r="BK1432" t="s">
        <v>8244</v>
      </c>
      <c r="BL1432" t="s">
        <v>4598</v>
      </c>
      <c r="BM1432" s="22">
        <v>9.6041199999999993E-2</v>
      </c>
      <c r="BN1432" t="s">
        <v>8159</v>
      </c>
      <c r="BO1432" s="22" t="s">
        <v>8245</v>
      </c>
      <c r="BP1432" s="22">
        <v>7.80347235E-2</v>
      </c>
      <c r="BQ1432" s="22">
        <v>1278540</v>
      </c>
      <c r="BR1432" s="22">
        <v>1038830</v>
      </c>
    </row>
    <row r="1433" spans="61:70" x14ac:dyDescent="0.25">
      <c r="BI1433" t="s">
        <v>8246</v>
      </c>
      <c r="BJ1433" t="s">
        <v>8247</v>
      </c>
      <c r="BK1433" t="s">
        <v>8248</v>
      </c>
      <c r="BL1433" t="s">
        <v>4599</v>
      </c>
      <c r="BM1433" s="22">
        <v>6.9478399999999996E-2</v>
      </c>
      <c r="BN1433" t="s">
        <v>8249</v>
      </c>
      <c r="BO1433" s="22"/>
      <c r="BP1433" s="22">
        <v>5.6452103199999999E-2</v>
      </c>
      <c r="BQ1433" s="22">
        <v>1225610</v>
      </c>
      <c r="BR1433" s="22">
        <v>995824</v>
      </c>
    </row>
    <row r="1434" spans="61:70" x14ac:dyDescent="0.25">
      <c r="BI1434" t="s">
        <v>5324</v>
      </c>
      <c r="BJ1434" t="s">
        <v>5733</v>
      </c>
      <c r="BK1434" t="s">
        <v>5734</v>
      </c>
      <c r="BL1434" t="s">
        <v>4600</v>
      </c>
      <c r="BM1434" s="22">
        <v>0.122554</v>
      </c>
      <c r="BN1434" t="s">
        <v>8250</v>
      </c>
      <c r="BO1434" s="22" t="s">
        <v>7373</v>
      </c>
      <c r="BP1434" s="22">
        <v>9.9576718199999997E-2</v>
      </c>
      <c r="BQ1434" s="22">
        <v>1214450</v>
      </c>
      <c r="BR1434" s="22">
        <v>986756</v>
      </c>
    </row>
    <row r="1435" spans="61:70" x14ac:dyDescent="0.25">
      <c r="BI1435" t="s">
        <v>6243</v>
      </c>
      <c r="BJ1435" t="s">
        <v>6244</v>
      </c>
      <c r="BK1435" t="s">
        <v>6245</v>
      </c>
      <c r="BL1435" t="s">
        <v>4601</v>
      </c>
      <c r="BM1435" s="22">
        <v>1.4730999999999999E-2</v>
      </c>
      <c r="BN1435" t="s">
        <v>8251</v>
      </c>
      <c r="BO1435" s="22" t="s">
        <v>8252</v>
      </c>
      <c r="BP1435" s="22">
        <v>1.1969129E-2</v>
      </c>
      <c r="BQ1435" s="22">
        <v>1180520</v>
      </c>
      <c r="BR1435" s="22">
        <v>959188</v>
      </c>
    </row>
    <row r="1436" spans="61:70" x14ac:dyDescent="0.25">
      <c r="BI1436" t="s">
        <v>5370</v>
      </c>
      <c r="BJ1436" t="s">
        <v>5371</v>
      </c>
      <c r="BK1436" t="s">
        <v>5372</v>
      </c>
      <c r="BL1436" t="s">
        <v>4602</v>
      </c>
      <c r="BM1436" s="22">
        <v>2.1884500000000001E-2</v>
      </c>
      <c r="BN1436" t="s">
        <v>8253</v>
      </c>
      <c r="BO1436" s="22" t="s">
        <v>6112</v>
      </c>
      <c r="BP1436" s="22">
        <v>1.7781440700000001E-2</v>
      </c>
      <c r="BQ1436" s="22">
        <v>1161000</v>
      </c>
      <c r="BR1436" s="22">
        <v>943328</v>
      </c>
    </row>
    <row r="1437" spans="61:70" x14ac:dyDescent="0.25">
      <c r="BI1437" t="s">
        <v>5415</v>
      </c>
      <c r="BJ1437" t="s">
        <v>5416</v>
      </c>
      <c r="BK1437" t="s">
        <v>5417</v>
      </c>
      <c r="BL1437" t="s">
        <v>4603</v>
      </c>
      <c r="BM1437" s="22">
        <v>5.6058299999999998E-2</v>
      </c>
      <c r="BN1437" t="s">
        <v>6519</v>
      </c>
      <c r="BO1437" s="22" t="s">
        <v>6520</v>
      </c>
      <c r="BP1437" s="22">
        <v>4.5548097500000002E-2</v>
      </c>
      <c r="BQ1437" s="22">
        <v>1126010</v>
      </c>
      <c r="BR1437" s="22">
        <v>914898</v>
      </c>
    </row>
    <row r="1438" spans="61:70" x14ac:dyDescent="0.25">
      <c r="BI1438" t="s">
        <v>6564</v>
      </c>
      <c r="BJ1438" t="s">
        <v>6565</v>
      </c>
      <c r="BK1438" t="s">
        <v>6566</v>
      </c>
      <c r="BL1438" t="s">
        <v>4604</v>
      </c>
      <c r="BM1438" s="22">
        <v>0.146394</v>
      </c>
      <c r="BN1438" t="s">
        <v>8254</v>
      </c>
      <c r="BO1438" s="22" t="s">
        <v>8151</v>
      </c>
      <c r="BP1438" s="22">
        <v>0.1189470281</v>
      </c>
      <c r="BQ1438" s="22">
        <v>1106340</v>
      </c>
      <c r="BR1438" s="22">
        <v>898916</v>
      </c>
    </row>
    <row r="1439" spans="61:70" x14ac:dyDescent="0.25">
      <c r="BI1439" t="s">
        <v>5380</v>
      </c>
      <c r="BJ1439" t="s">
        <v>5381</v>
      </c>
      <c r="BK1439" t="s">
        <v>5382</v>
      </c>
      <c r="BL1439" t="s">
        <v>4605</v>
      </c>
      <c r="BM1439" s="22">
        <v>1.46576E-3</v>
      </c>
      <c r="BN1439" t="s">
        <v>3387</v>
      </c>
      <c r="BO1439" s="22" t="s">
        <v>8255</v>
      </c>
      <c r="BP1439" s="22">
        <v>1.1909491E-3</v>
      </c>
      <c r="BQ1439" s="22">
        <v>1082840</v>
      </c>
      <c r="BR1439" s="22">
        <v>879822</v>
      </c>
    </row>
    <row r="1440" spans="61:70" x14ac:dyDescent="0.25">
      <c r="BI1440" t="s">
        <v>5714</v>
      </c>
      <c r="BJ1440" t="s">
        <v>5715</v>
      </c>
      <c r="BK1440" t="s">
        <v>5716</v>
      </c>
      <c r="BL1440" t="s">
        <v>4606</v>
      </c>
      <c r="BM1440" s="22">
        <v>2.2128600000000001E-3</v>
      </c>
      <c r="BN1440" t="s">
        <v>6556</v>
      </c>
      <c r="BO1440" s="22" t="s">
        <v>6414</v>
      </c>
      <c r="BP1440" s="22">
        <v>1.7979775E-3</v>
      </c>
      <c r="BQ1440" s="22">
        <v>1023740</v>
      </c>
      <c r="BR1440" s="22">
        <v>831802</v>
      </c>
    </row>
    <row r="1441" spans="61:70" x14ac:dyDescent="0.25">
      <c r="BI1441" t="s">
        <v>5489</v>
      </c>
      <c r="BJ1441" t="s">
        <v>5490</v>
      </c>
      <c r="BK1441" t="s">
        <v>5491</v>
      </c>
      <c r="BL1441" t="s">
        <v>4607</v>
      </c>
      <c r="BM1441" s="22">
        <v>0.495556</v>
      </c>
      <c r="BN1441" t="s">
        <v>8256</v>
      </c>
      <c r="BO1441" s="22" t="s">
        <v>6208</v>
      </c>
      <c r="BP1441" s="22">
        <v>0.40264569220000002</v>
      </c>
      <c r="BQ1441" s="22">
        <v>957181</v>
      </c>
      <c r="BR1441" s="22">
        <v>777722</v>
      </c>
    </row>
    <row r="1442" spans="61:70" x14ac:dyDescent="0.25">
      <c r="BI1442" t="s">
        <v>5658</v>
      </c>
      <c r="BJ1442" t="s">
        <v>5659</v>
      </c>
      <c r="BK1442" t="s">
        <v>5660</v>
      </c>
      <c r="BL1442" t="s">
        <v>4608</v>
      </c>
      <c r="BM1442" s="22">
        <v>0.33294200000000002</v>
      </c>
      <c r="BN1442" t="s">
        <v>8257</v>
      </c>
      <c r="BO1442" s="22" t="s">
        <v>7553</v>
      </c>
      <c r="BP1442" s="22">
        <v>0.27051970320000002</v>
      </c>
      <c r="BQ1442" s="22">
        <v>905662</v>
      </c>
      <c r="BR1442" s="22">
        <v>735862</v>
      </c>
    </row>
    <row r="1443" spans="61:70" x14ac:dyDescent="0.25">
      <c r="BI1443" t="s">
        <v>5383</v>
      </c>
      <c r="BJ1443" t="s">
        <v>5384</v>
      </c>
      <c r="BK1443" t="s">
        <v>5385</v>
      </c>
      <c r="BL1443" t="s">
        <v>4609</v>
      </c>
      <c r="BM1443" s="22">
        <v>0.14718800000000001</v>
      </c>
      <c r="BN1443" t="s">
        <v>8258</v>
      </c>
      <c r="BO1443" s="22" t="s">
        <v>6735</v>
      </c>
      <c r="BP1443" s="22">
        <v>0.11959216340000001</v>
      </c>
      <c r="BQ1443" s="22">
        <v>746672</v>
      </c>
      <c r="BR1443" s="22">
        <v>606681</v>
      </c>
    </row>
    <row r="1444" spans="61:70" x14ac:dyDescent="0.25">
      <c r="BI1444" t="s">
        <v>5409</v>
      </c>
      <c r="BJ1444" t="s">
        <v>5410</v>
      </c>
      <c r="BK1444" t="s">
        <v>5411</v>
      </c>
      <c r="BL1444" t="s">
        <v>4610</v>
      </c>
      <c r="BM1444" s="22">
        <v>1.19495E-2</v>
      </c>
      <c r="BN1444" t="s">
        <v>6514</v>
      </c>
      <c r="BO1444" s="22" t="s">
        <v>8259</v>
      </c>
      <c r="BP1444" s="22">
        <v>9.7091241000000009E-3</v>
      </c>
      <c r="BQ1444" s="22">
        <v>692930</v>
      </c>
      <c r="BR1444" s="22">
        <v>563015</v>
      </c>
    </row>
    <row r="1445" spans="61:70" x14ac:dyDescent="0.25">
      <c r="BI1445" t="s">
        <v>5044</v>
      </c>
      <c r="BJ1445" t="s">
        <v>5045</v>
      </c>
      <c r="BK1445" t="s">
        <v>5101</v>
      </c>
      <c r="BL1445" t="s">
        <v>4611</v>
      </c>
      <c r="BM1445" s="22">
        <v>13.670999999999999</v>
      </c>
      <c r="BN1445" t="s">
        <v>8260</v>
      </c>
      <c r="BO1445" s="22" t="s">
        <v>8261</v>
      </c>
      <c r="BP1445" s="22">
        <v>11.107865222999999</v>
      </c>
      <c r="BQ1445" s="22">
        <v>684252</v>
      </c>
      <c r="BR1445" s="22">
        <v>555964</v>
      </c>
    </row>
    <row r="1446" spans="61:70" x14ac:dyDescent="0.25">
      <c r="BI1446" t="s">
        <v>5795</v>
      </c>
      <c r="BJ1446" t="s">
        <v>5796</v>
      </c>
      <c r="BK1446" t="s">
        <v>5797</v>
      </c>
      <c r="BL1446" t="s">
        <v>4612</v>
      </c>
      <c r="BM1446" s="22">
        <v>5.1114600000000003E-2</v>
      </c>
      <c r="BN1446" t="s">
        <v>8262</v>
      </c>
      <c r="BO1446" s="22" t="s">
        <v>8263</v>
      </c>
      <c r="BP1446" s="22">
        <v>4.1531276999999998E-2</v>
      </c>
      <c r="BQ1446" s="22">
        <v>671834</v>
      </c>
      <c r="BR1446" s="22">
        <v>545874</v>
      </c>
    </row>
    <row r="1447" spans="61:70" x14ac:dyDescent="0.25">
      <c r="BI1447" t="s">
        <v>5071</v>
      </c>
      <c r="BJ1447" t="s">
        <v>5072</v>
      </c>
      <c r="BK1447" t="s">
        <v>5073</v>
      </c>
      <c r="BL1447" t="s">
        <v>4613</v>
      </c>
      <c r="BM1447" s="22">
        <v>33.294199999999996</v>
      </c>
      <c r="BN1447" t="s">
        <v>8264</v>
      </c>
      <c r="BO1447" s="22" t="s">
        <v>8265</v>
      </c>
      <c r="BP1447" s="22">
        <v>27.051970324599999</v>
      </c>
      <c r="BQ1447" s="22">
        <v>656177</v>
      </c>
      <c r="BR1447" s="22">
        <v>533152</v>
      </c>
    </row>
    <row r="1448" spans="61:70" x14ac:dyDescent="0.25">
      <c r="BI1448" t="s">
        <v>3799</v>
      </c>
      <c r="BJ1448" t="s">
        <v>3800</v>
      </c>
      <c r="BK1448" t="s">
        <v>3801</v>
      </c>
      <c r="BL1448" t="s">
        <v>4614</v>
      </c>
      <c r="BM1448" s="22">
        <v>0.69275399999999998</v>
      </c>
      <c r="BN1448" t="s">
        <v>8266</v>
      </c>
      <c r="BO1448" s="22" t="s">
        <v>8137</v>
      </c>
      <c r="BP1448" s="22">
        <v>0.56287163080000002</v>
      </c>
      <c r="BQ1448" s="22">
        <v>646423</v>
      </c>
      <c r="BR1448" s="22">
        <v>525227</v>
      </c>
    </row>
    <row r="1449" spans="61:70" x14ac:dyDescent="0.25">
      <c r="BI1449" t="s">
        <v>6226</v>
      </c>
      <c r="BJ1449" t="s">
        <v>6227</v>
      </c>
      <c r="BK1449" t="s">
        <v>6228</v>
      </c>
      <c r="BL1449" t="s">
        <v>4615</v>
      </c>
      <c r="BM1449" s="22">
        <v>5.45405E-4</v>
      </c>
      <c r="BN1449" t="s">
        <v>810</v>
      </c>
      <c r="BO1449" s="22" t="s">
        <v>8267</v>
      </c>
      <c r="BP1449" s="22">
        <v>4.431487E-4</v>
      </c>
      <c r="BQ1449" s="22">
        <v>604981</v>
      </c>
      <c r="BR1449" s="22">
        <v>491555</v>
      </c>
    </row>
    <row r="1450" spans="61:70" x14ac:dyDescent="0.25">
      <c r="BI1450" t="s">
        <v>5564</v>
      </c>
      <c r="BJ1450" t="s">
        <v>5565</v>
      </c>
      <c r="BK1450" t="s">
        <v>5566</v>
      </c>
      <c r="BL1450" t="s">
        <v>4616</v>
      </c>
      <c r="BM1450" s="22">
        <v>6.1623000000000001</v>
      </c>
      <c r="BN1450" t="s">
        <v>8268</v>
      </c>
      <c r="BO1450" s="22" t="s">
        <v>8269</v>
      </c>
      <c r="BP1450" s="22">
        <v>5.0069488598999996</v>
      </c>
      <c r="BQ1450" s="22">
        <v>541236</v>
      </c>
      <c r="BR1450" s="22">
        <v>439761</v>
      </c>
    </row>
    <row r="1451" spans="61:70" x14ac:dyDescent="0.25">
      <c r="BI1451" t="s">
        <v>5046</v>
      </c>
      <c r="BJ1451" t="s">
        <v>5047</v>
      </c>
      <c r="BK1451" t="s">
        <v>5376</v>
      </c>
      <c r="BL1451" t="s">
        <v>4617</v>
      </c>
      <c r="BM1451" s="22">
        <v>4.97753E-3</v>
      </c>
      <c r="BN1451" t="s">
        <v>5773</v>
      </c>
      <c r="BO1451" s="22" t="s">
        <v>8270</v>
      </c>
      <c r="BP1451" s="22">
        <v>4.0443077999999999E-3</v>
      </c>
      <c r="BQ1451" s="22">
        <v>533769</v>
      </c>
      <c r="BR1451" s="22">
        <v>433694</v>
      </c>
    </row>
    <row r="1452" spans="61:70" x14ac:dyDescent="0.25">
      <c r="BI1452" t="s">
        <v>8271</v>
      </c>
      <c r="BJ1452" t="s">
        <v>8272</v>
      </c>
      <c r="BK1452" t="s">
        <v>8273</v>
      </c>
      <c r="BL1452" t="s">
        <v>4618</v>
      </c>
      <c r="BM1452" s="22">
        <v>3.3835100000000002E-3</v>
      </c>
      <c r="BN1452" t="s">
        <v>5755</v>
      </c>
      <c r="BO1452" s="22"/>
      <c r="BP1452" s="22">
        <v>2.7491459E-3</v>
      </c>
      <c r="BQ1452" s="22">
        <v>528115</v>
      </c>
      <c r="BR1452" s="22">
        <v>429100</v>
      </c>
    </row>
    <row r="1453" spans="61:70" x14ac:dyDescent="0.25">
      <c r="BI1453" t="s">
        <v>5373</v>
      </c>
      <c r="BJ1453" t="s">
        <v>5374</v>
      </c>
      <c r="BK1453" t="s">
        <v>5375</v>
      </c>
      <c r="BL1453" t="s">
        <v>4619</v>
      </c>
      <c r="BM1453" s="22">
        <v>2.0864299999999998E-3</v>
      </c>
      <c r="BN1453" t="s">
        <v>5134</v>
      </c>
      <c r="BO1453" s="22" t="s">
        <v>8274</v>
      </c>
      <c r="BP1453" s="22">
        <v>1.6952515E-3</v>
      </c>
      <c r="BQ1453" s="22">
        <v>527955</v>
      </c>
      <c r="BR1453" s="22">
        <v>428970</v>
      </c>
    </row>
    <row r="1454" spans="61:70" x14ac:dyDescent="0.25">
      <c r="BI1454" t="s">
        <v>6280</v>
      </c>
      <c r="BJ1454" t="s">
        <v>6281</v>
      </c>
      <c r="BK1454" t="s">
        <v>6282</v>
      </c>
      <c r="BL1454" t="s">
        <v>4620</v>
      </c>
      <c r="BM1454" s="22">
        <v>7.1764499999999995E-2</v>
      </c>
      <c r="BN1454" t="s">
        <v>6857</v>
      </c>
      <c r="BO1454" s="22" t="s">
        <v>8275</v>
      </c>
      <c r="BP1454" s="22">
        <v>5.8309589199999998E-2</v>
      </c>
      <c r="BQ1454" s="22">
        <v>486200</v>
      </c>
      <c r="BR1454" s="22">
        <v>395044</v>
      </c>
    </row>
    <row r="1455" spans="61:70" x14ac:dyDescent="0.25">
      <c r="BI1455" t="s">
        <v>4351</v>
      </c>
      <c r="BJ1455" t="s">
        <v>4352</v>
      </c>
      <c r="BK1455" t="s">
        <v>4353</v>
      </c>
      <c r="BL1455" t="s">
        <v>4621</v>
      </c>
      <c r="BM1455" s="22">
        <v>0.27395999999999998</v>
      </c>
      <c r="BN1455" t="s">
        <v>8276</v>
      </c>
      <c r="BO1455" s="22" t="s">
        <v>6609</v>
      </c>
      <c r="BP1455" s="22">
        <v>0.2225960615</v>
      </c>
      <c r="BQ1455" s="22">
        <v>464507</v>
      </c>
      <c r="BR1455" s="22">
        <v>377418</v>
      </c>
    </row>
    <row r="1456" spans="61:70" x14ac:dyDescent="0.25">
      <c r="BI1456" t="s">
        <v>5403</v>
      </c>
      <c r="BJ1456" t="s">
        <v>5404</v>
      </c>
      <c r="BK1456" t="s">
        <v>5405</v>
      </c>
      <c r="BL1456" t="s">
        <v>4622</v>
      </c>
      <c r="BM1456" s="22">
        <v>4.92825E-2</v>
      </c>
      <c r="BN1456" t="s">
        <v>8277</v>
      </c>
      <c r="BO1456" s="22" t="s">
        <v>8278</v>
      </c>
      <c r="BP1456" s="22">
        <v>4.00426719E-2</v>
      </c>
      <c r="BQ1456" s="22">
        <v>437246</v>
      </c>
      <c r="BR1456" s="22">
        <v>355268</v>
      </c>
    </row>
    <row r="1457" spans="61:70" x14ac:dyDescent="0.25">
      <c r="BI1457" t="s">
        <v>5804</v>
      </c>
      <c r="BJ1457" t="s">
        <v>5805</v>
      </c>
      <c r="BK1457" t="s">
        <v>5806</v>
      </c>
      <c r="BL1457" t="s">
        <v>4623</v>
      </c>
      <c r="BM1457" s="22">
        <v>0.69112700000000005</v>
      </c>
      <c r="BN1457" t="s">
        <v>8279</v>
      </c>
      <c r="BO1457" s="22" t="s">
        <v>8280</v>
      </c>
      <c r="BP1457" s="22">
        <v>0.56154967219999996</v>
      </c>
      <c r="BQ1457" s="22">
        <v>436310</v>
      </c>
      <c r="BR1457" s="22">
        <v>354508</v>
      </c>
    </row>
    <row r="1458" spans="61:70" x14ac:dyDescent="0.25">
      <c r="BI1458" t="s">
        <v>5418</v>
      </c>
      <c r="BJ1458" t="s">
        <v>5419</v>
      </c>
      <c r="BK1458" t="s">
        <v>5420</v>
      </c>
      <c r="BL1458" t="s">
        <v>4624</v>
      </c>
      <c r="BM1458" s="22">
        <v>1.7501099999999999E-2</v>
      </c>
      <c r="BN1458" t="s">
        <v>6335</v>
      </c>
      <c r="BO1458" s="22" t="s">
        <v>8281</v>
      </c>
      <c r="BP1458" s="22">
        <v>1.4219871300000001E-2</v>
      </c>
      <c r="BQ1458" s="22">
        <v>428580</v>
      </c>
      <c r="BR1458" s="22">
        <v>348227</v>
      </c>
    </row>
    <row r="1459" spans="61:70" x14ac:dyDescent="0.25">
      <c r="BI1459" t="s">
        <v>5601</v>
      </c>
      <c r="BJ1459" t="s">
        <v>5602</v>
      </c>
      <c r="BK1459" t="s">
        <v>5603</v>
      </c>
      <c r="BL1459" t="s">
        <v>4625</v>
      </c>
      <c r="BM1459" s="22">
        <v>0.19448399999999999</v>
      </c>
      <c r="BN1459" t="s">
        <v>8282</v>
      </c>
      <c r="BO1459" s="22" t="s">
        <v>6612</v>
      </c>
      <c r="BP1459" s="22">
        <v>0.1580207783</v>
      </c>
      <c r="BQ1459" s="22">
        <v>426297</v>
      </c>
      <c r="BR1459" s="22">
        <v>346372</v>
      </c>
    </row>
    <row r="1460" spans="61:70" x14ac:dyDescent="0.25">
      <c r="BI1460" t="s">
        <v>449</v>
      </c>
      <c r="BJ1460" t="s">
        <v>5421</v>
      </c>
      <c r="BK1460" t="s">
        <v>5422</v>
      </c>
      <c r="BL1460" t="s">
        <v>4626</v>
      </c>
      <c r="BM1460" s="22">
        <v>2.1643599999999999E-2</v>
      </c>
      <c r="BN1460" t="s">
        <v>7172</v>
      </c>
      <c r="BO1460" s="22" t="s">
        <v>8283</v>
      </c>
      <c r="BP1460" s="22">
        <v>1.7585706400000001E-2</v>
      </c>
      <c r="BQ1460" s="22">
        <v>393224</v>
      </c>
      <c r="BR1460" s="22">
        <v>319500</v>
      </c>
    </row>
    <row r="1461" spans="61:70" x14ac:dyDescent="0.25">
      <c r="BI1461" t="s">
        <v>4036</v>
      </c>
      <c r="BJ1461" t="s">
        <v>4037</v>
      </c>
      <c r="BK1461" t="s">
        <v>4038</v>
      </c>
      <c r="BL1461" t="s">
        <v>4627</v>
      </c>
      <c r="BM1461" s="22">
        <v>3.0794100000000002</v>
      </c>
      <c r="BN1461" t="s">
        <v>8284</v>
      </c>
      <c r="BO1461" s="22" t="s">
        <v>8285</v>
      </c>
      <c r="BP1461" s="22">
        <v>2.5020606572999999</v>
      </c>
      <c r="BQ1461" s="22">
        <v>371577</v>
      </c>
      <c r="BR1461" s="22">
        <v>301911</v>
      </c>
    </row>
    <row r="1462" spans="61:70" x14ac:dyDescent="0.25">
      <c r="BI1462" t="s">
        <v>5487</v>
      </c>
      <c r="BJ1462" t="s">
        <v>5488</v>
      </c>
      <c r="BK1462" t="s">
        <v>5487</v>
      </c>
      <c r="BL1462" t="s">
        <v>4628</v>
      </c>
      <c r="BM1462" s="22">
        <v>12.021599999999999</v>
      </c>
      <c r="BN1462" t="s">
        <v>8286</v>
      </c>
      <c r="BO1462" s="22" t="s">
        <v>8287</v>
      </c>
      <c r="BP1462" s="22">
        <v>9.7677062808000006</v>
      </c>
      <c r="BQ1462" s="22">
        <v>367776</v>
      </c>
      <c r="BR1462" s="22">
        <v>298823</v>
      </c>
    </row>
    <row r="1463" spans="61:70" x14ac:dyDescent="0.25">
      <c r="BI1463" t="s">
        <v>5446</v>
      </c>
      <c r="BJ1463" t="s">
        <v>5447</v>
      </c>
      <c r="BK1463" t="s">
        <v>5448</v>
      </c>
      <c r="BL1463" t="s">
        <v>4629</v>
      </c>
      <c r="BM1463" s="22">
        <v>2.8229299999999999E-2</v>
      </c>
      <c r="BN1463" t="s">
        <v>8288</v>
      </c>
      <c r="BO1463" s="22" t="s">
        <v>6816</v>
      </c>
      <c r="BP1463" s="22">
        <v>2.29366732E-2</v>
      </c>
      <c r="BQ1463" s="22">
        <v>357994</v>
      </c>
      <c r="BR1463" s="22">
        <v>290875</v>
      </c>
    </row>
    <row r="1464" spans="61:70" x14ac:dyDescent="0.25">
      <c r="BI1464" t="s">
        <v>5520</v>
      </c>
      <c r="BJ1464" t="s">
        <v>5521</v>
      </c>
      <c r="BK1464" t="s">
        <v>5522</v>
      </c>
      <c r="BL1464" t="s">
        <v>4637</v>
      </c>
      <c r="BM1464" s="22">
        <v>1.3249199999999999E-2</v>
      </c>
      <c r="BN1464" t="s">
        <v>8146</v>
      </c>
      <c r="BO1464" s="22" t="s">
        <v>8289</v>
      </c>
      <c r="BP1464" s="22">
        <v>1.07651472E-2</v>
      </c>
      <c r="BQ1464" s="22">
        <v>348948</v>
      </c>
      <c r="BR1464" s="22">
        <v>283525</v>
      </c>
    </row>
    <row r="1465" spans="61:70" x14ac:dyDescent="0.25">
      <c r="BI1465" t="s">
        <v>4100</v>
      </c>
      <c r="BJ1465" t="s">
        <v>4101</v>
      </c>
      <c r="BK1465" t="s">
        <v>4102</v>
      </c>
      <c r="BL1465" t="s">
        <v>4641</v>
      </c>
      <c r="BM1465" s="22">
        <v>8.8623800000000003E-2</v>
      </c>
      <c r="BN1465" t="s">
        <v>8290</v>
      </c>
      <c r="BO1465" s="22" t="s">
        <v>6159</v>
      </c>
      <c r="BP1465" s="22">
        <v>7.2007989600000002E-2</v>
      </c>
      <c r="BQ1465" s="22">
        <v>337055</v>
      </c>
      <c r="BR1465" s="22">
        <v>273862</v>
      </c>
    </row>
    <row r="1466" spans="61:70" x14ac:dyDescent="0.25">
      <c r="BI1466" t="s">
        <v>6263</v>
      </c>
      <c r="BJ1466" t="s">
        <v>6264</v>
      </c>
      <c r="BK1466" t="s">
        <v>6265</v>
      </c>
      <c r="BL1466" t="s">
        <v>4643</v>
      </c>
      <c r="BM1466" s="22">
        <v>5.6417200000000001E-2</v>
      </c>
      <c r="BN1466" t="s">
        <v>6038</v>
      </c>
      <c r="BO1466" s="22" t="s">
        <v>6689</v>
      </c>
      <c r="BP1466" s="22">
        <v>4.5839708399999998E-2</v>
      </c>
      <c r="BQ1466" s="22">
        <v>330329</v>
      </c>
      <c r="BR1466" s="22">
        <v>268397</v>
      </c>
    </row>
    <row r="1467" spans="61:70" x14ac:dyDescent="0.25">
      <c r="BI1467" t="s">
        <v>5466</v>
      </c>
      <c r="BJ1467" t="s">
        <v>5467</v>
      </c>
      <c r="BK1467" t="s">
        <v>5468</v>
      </c>
      <c r="BL1467" t="s">
        <v>4651</v>
      </c>
      <c r="BM1467" s="22">
        <v>2.2546299999999998E-2</v>
      </c>
      <c r="BN1467" t="s">
        <v>6492</v>
      </c>
      <c r="BO1467" s="22" t="s">
        <v>7277</v>
      </c>
      <c r="BP1467" s="22">
        <v>1.8319161899999999E-2</v>
      </c>
      <c r="BQ1467" s="22">
        <v>322304</v>
      </c>
      <c r="BR1467" s="22">
        <v>261876</v>
      </c>
    </row>
    <row r="1468" spans="61:70" x14ac:dyDescent="0.25">
      <c r="BI1468" t="s">
        <v>8291</v>
      </c>
      <c r="BJ1468" t="s">
        <v>8292</v>
      </c>
      <c r="BK1468" t="s">
        <v>8293</v>
      </c>
      <c r="BL1468" t="s">
        <v>4652</v>
      </c>
      <c r="BM1468" s="22">
        <v>7.4306899999999996E-4</v>
      </c>
      <c r="BN1468" t="s">
        <v>1827</v>
      </c>
      <c r="BO1468" s="22"/>
      <c r="BP1468" s="22">
        <v>6.0375320000000002E-4</v>
      </c>
      <c r="BQ1468" s="22">
        <v>322002</v>
      </c>
      <c r="BR1468" s="22">
        <v>261631</v>
      </c>
    </row>
    <row r="1469" spans="61:70" x14ac:dyDescent="0.25">
      <c r="BI1469" t="s">
        <v>5262</v>
      </c>
      <c r="BJ1469" t="s">
        <v>5492</v>
      </c>
      <c r="BK1469" t="s">
        <v>5493</v>
      </c>
      <c r="BL1469" t="s">
        <v>4656</v>
      </c>
      <c r="BM1469" s="22">
        <v>2.8649600000000001E-2</v>
      </c>
      <c r="BN1469" t="s">
        <v>7840</v>
      </c>
      <c r="BO1469" s="22" t="s">
        <v>7928</v>
      </c>
      <c r="BP1469" s="22">
        <v>2.3278172400000002E-2</v>
      </c>
      <c r="BQ1469" s="22">
        <v>315817</v>
      </c>
      <c r="BR1469" s="22">
        <v>256605</v>
      </c>
    </row>
    <row r="1470" spans="61:70" x14ac:dyDescent="0.25">
      <c r="BI1470" t="s">
        <v>6017</v>
      </c>
      <c r="BJ1470" t="s">
        <v>6018</v>
      </c>
      <c r="BK1470" t="s">
        <v>6019</v>
      </c>
      <c r="BL1470" t="s">
        <v>4660</v>
      </c>
      <c r="BM1470" s="22">
        <v>1.8401899999999999E-2</v>
      </c>
      <c r="BN1470" t="s">
        <v>6434</v>
      </c>
      <c r="BO1470" s="22" t="s">
        <v>6591</v>
      </c>
      <c r="BP1470" s="22">
        <v>1.4951783E-2</v>
      </c>
      <c r="BQ1470" s="22">
        <v>309257</v>
      </c>
      <c r="BR1470" s="22">
        <v>251275</v>
      </c>
    </row>
    <row r="1471" spans="61:70" x14ac:dyDescent="0.25">
      <c r="BI1471" t="s">
        <v>6240</v>
      </c>
      <c r="BJ1471" t="s">
        <v>6241</v>
      </c>
      <c r="BK1471" t="s">
        <v>6242</v>
      </c>
      <c r="BL1471" t="s">
        <v>4666</v>
      </c>
      <c r="BM1471" s="22">
        <v>1.8510100000000002E-2</v>
      </c>
      <c r="BN1471" t="s">
        <v>6523</v>
      </c>
      <c r="BO1471" s="22" t="s">
        <v>7036</v>
      </c>
      <c r="BP1471" s="22">
        <v>1.50396969E-2</v>
      </c>
      <c r="BQ1471" s="22">
        <v>305527</v>
      </c>
      <c r="BR1471" s="22">
        <v>248245</v>
      </c>
    </row>
    <row r="1472" spans="61:70" x14ac:dyDescent="0.25">
      <c r="BI1472" t="s">
        <v>5862</v>
      </c>
      <c r="BJ1472" t="s">
        <v>5863</v>
      </c>
      <c r="BK1472" t="s">
        <v>5864</v>
      </c>
      <c r="BL1472" t="s">
        <v>4671</v>
      </c>
      <c r="BM1472" s="22">
        <v>7.2921399999999997E-2</v>
      </c>
      <c r="BN1472" t="s">
        <v>8294</v>
      </c>
      <c r="BO1472" s="22" t="s">
        <v>8295</v>
      </c>
      <c r="BP1472" s="22">
        <v>5.92495855E-2</v>
      </c>
      <c r="BQ1472" s="22">
        <v>268275</v>
      </c>
      <c r="BR1472" s="22">
        <v>217977</v>
      </c>
    </row>
    <row r="1473" spans="61:70" x14ac:dyDescent="0.25">
      <c r="BI1473" t="s">
        <v>6253</v>
      </c>
      <c r="BJ1473" t="s">
        <v>6254</v>
      </c>
      <c r="BK1473" t="s">
        <v>6255</v>
      </c>
      <c r="BL1473" t="s">
        <v>4675</v>
      </c>
      <c r="BM1473" s="22">
        <v>0.43024800000000002</v>
      </c>
      <c r="BN1473" t="s">
        <v>8296</v>
      </c>
      <c r="BO1473" s="22" t="s">
        <v>6737</v>
      </c>
      <c r="BP1473" s="22">
        <v>0.3495820932</v>
      </c>
      <c r="BQ1473" s="22">
        <v>250784</v>
      </c>
      <c r="BR1473" s="22">
        <v>203765</v>
      </c>
    </row>
    <row r="1474" spans="61:70" x14ac:dyDescent="0.25">
      <c r="BI1474" t="s">
        <v>5455</v>
      </c>
      <c r="BJ1474" t="s">
        <v>5456</v>
      </c>
      <c r="BK1474" t="s">
        <v>5457</v>
      </c>
      <c r="BL1474" t="s">
        <v>4676</v>
      </c>
      <c r="BM1474" s="22">
        <v>4.2355499999999997E-2</v>
      </c>
      <c r="BN1474" t="s">
        <v>8297</v>
      </c>
      <c r="BO1474" s="22" t="s">
        <v>6068</v>
      </c>
      <c r="BP1474" s="22">
        <v>3.4414394399999999E-2</v>
      </c>
      <c r="BQ1474" s="22">
        <v>242530</v>
      </c>
      <c r="BR1474" s="22">
        <v>197059</v>
      </c>
    </row>
    <row r="1475" spans="61:70" x14ac:dyDescent="0.25">
      <c r="BI1475" t="s">
        <v>5005</v>
      </c>
      <c r="BJ1475" t="s">
        <v>5008</v>
      </c>
      <c r="BK1475" t="s">
        <v>5009</v>
      </c>
      <c r="BL1475" t="s">
        <v>4679</v>
      </c>
      <c r="BM1475" s="22">
        <v>0.65648600000000001</v>
      </c>
      <c r="BN1475" t="s">
        <v>8298</v>
      </c>
      <c r="BO1475" s="22" t="s">
        <v>6975</v>
      </c>
      <c r="BP1475" s="22">
        <v>0.53340340929999996</v>
      </c>
      <c r="BQ1475" s="22">
        <v>233869</v>
      </c>
      <c r="BR1475" s="22">
        <v>190022</v>
      </c>
    </row>
    <row r="1476" spans="61:70" x14ac:dyDescent="0.25">
      <c r="BI1476" t="s">
        <v>5397</v>
      </c>
      <c r="BJ1476" t="s">
        <v>5398</v>
      </c>
      <c r="BK1476" t="s">
        <v>5399</v>
      </c>
      <c r="BL1476" t="s">
        <v>4680</v>
      </c>
      <c r="BM1476" s="22">
        <v>9.3792100000000003E-2</v>
      </c>
      <c r="BN1476" t="s">
        <v>7749</v>
      </c>
      <c r="BO1476" s="22" t="s">
        <v>8084</v>
      </c>
      <c r="BP1476" s="22">
        <v>7.6207300500000005E-2</v>
      </c>
      <c r="BQ1476" s="22">
        <v>222953</v>
      </c>
      <c r="BR1476" s="22">
        <v>181152</v>
      </c>
    </row>
    <row r="1477" spans="61:70" x14ac:dyDescent="0.25">
      <c r="BI1477" t="s">
        <v>5426</v>
      </c>
      <c r="BJ1477" t="s">
        <v>5427</v>
      </c>
      <c r="BK1477" t="s">
        <v>5428</v>
      </c>
      <c r="BL1477" t="s">
        <v>4681</v>
      </c>
      <c r="BM1477" s="22">
        <v>5.1673499999999997E-2</v>
      </c>
      <c r="BN1477" t="s">
        <v>8000</v>
      </c>
      <c r="BO1477" s="22" t="s">
        <v>8299</v>
      </c>
      <c r="BP1477" s="22">
        <v>4.1985390499999997E-2</v>
      </c>
      <c r="BQ1477" s="22">
        <v>221268</v>
      </c>
      <c r="BR1477" s="22">
        <v>179783</v>
      </c>
    </row>
    <row r="1478" spans="61:70" x14ac:dyDescent="0.25">
      <c r="BI1478" t="s">
        <v>8300</v>
      </c>
      <c r="BJ1478" t="s">
        <v>8301</v>
      </c>
      <c r="BK1478" t="s">
        <v>8302</v>
      </c>
      <c r="BL1478" t="s">
        <v>4686</v>
      </c>
      <c r="BM1478" s="22">
        <v>0.160135</v>
      </c>
      <c r="BN1478" t="s">
        <v>6399</v>
      </c>
      <c r="BO1478" s="22" t="s">
        <v>8303</v>
      </c>
      <c r="BP1478" s="22">
        <v>0.13011176930000001</v>
      </c>
      <c r="BQ1478" s="22">
        <v>211695</v>
      </c>
      <c r="BR1478" s="22">
        <v>172005</v>
      </c>
    </row>
    <row r="1479" spans="61:70" x14ac:dyDescent="0.25">
      <c r="BI1479" t="s">
        <v>8304</v>
      </c>
      <c r="BJ1479" t="s">
        <v>8305</v>
      </c>
      <c r="BK1479" t="s">
        <v>8306</v>
      </c>
      <c r="BL1479" t="s">
        <v>4696</v>
      </c>
      <c r="BM1479" s="22">
        <v>1.86518E-2</v>
      </c>
      <c r="BN1479" t="s">
        <v>6008</v>
      </c>
      <c r="BO1479" s="22" t="s">
        <v>7381</v>
      </c>
      <c r="BP1479" s="22">
        <v>1.5154829999999999E-2</v>
      </c>
      <c r="BQ1479" s="22">
        <v>208729</v>
      </c>
      <c r="BR1479" s="22">
        <v>169595</v>
      </c>
    </row>
    <row r="1480" spans="61:70" x14ac:dyDescent="0.25">
      <c r="BI1480" t="s">
        <v>5201</v>
      </c>
      <c r="BJ1480" t="s">
        <v>5202</v>
      </c>
      <c r="BK1480" t="s">
        <v>5203</v>
      </c>
      <c r="BL1480" t="s">
        <v>4697</v>
      </c>
      <c r="BM1480" s="22">
        <v>1.4441200000000001</v>
      </c>
      <c r="BN1480" t="s">
        <v>8307</v>
      </c>
      <c r="BO1480" s="22" t="s">
        <v>8308</v>
      </c>
      <c r="BP1480" s="22">
        <v>1.1733662735999999</v>
      </c>
      <c r="BQ1480" s="22">
        <v>204890</v>
      </c>
      <c r="BR1480" s="22">
        <v>166476</v>
      </c>
    </row>
    <row r="1481" spans="61:70" x14ac:dyDescent="0.25">
      <c r="BI1481" t="s">
        <v>8309</v>
      </c>
      <c r="BJ1481" t="s">
        <v>8310</v>
      </c>
      <c r="BK1481" t="s">
        <v>8311</v>
      </c>
      <c r="BL1481" t="s">
        <v>4698</v>
      </c>
      <c r="BM1481" s="22">
        <v>0.64529000000000003</v>
      </c>
      <c r="BN1481" t="s">
        <v>8312</v>
      </c>
      <c r="BO1481" s="22" t="s">
        <v>7186</v>
      </c>
      <c r="BP1481" s="22">
        <v>0.52430651380000004</v>
      </c>
      <c r="BQ1481" s="22">
        <v>196712</v>
      </c>
      <c r="BR1481" s="22">
        <v>159831</v>
      </c>
    </row>
    <row r="1482" spans="61:70" x14ac:dyDescent="0.25">
      <c r="BI1482" t="s">
        <v>5021</v>
      </c>
      <c r="BJ1482" t="s">
        <v>5022</v>
      </c>
      <c r="BK1482" t="s">
        <v>5109</v>
      </c>
      <c r="BL1482" t="s">
        <v>4712</v>
      </c>
      <c r="BM1482" s="22">
        <v>11.8095</v>
      </c>
      <c r="BN1482" t="s">
        <v>8313</v>
      </c>
      <c r="BO1482" s="22" t="s">
        <v>6491</v>
      </c>
      <c r="BP1482" s="22">
        <v>9.5953722735000007</v>
      </c>
      <c r="BQ1482" s="22">
        <v>192923</v>
      </c>
      <c r="BR1482" s="22">
        <v>156752</v>
      </c>
    </row>
    <row r="1483" spans="61:70" x14ac:dyDescent="0.25">
      <c r="BI1483" t="s">
        <v>593</v>
      </c>
      <c r="BJ1483" t="s">
        <v>594</v>
      </c>
      <c r="BK1483" t="s">
        <v>595</v>
      </c>
      <c r="BL1483" t="s">
        <v>4713</v>
      </c>
      <c r="BM1483" s="22">
        <v>0.16977500000000001</v>
      </c>
      <c r="BN1483" t="s">
        <v>8314</v>
      </c>
      <c r="BO1483" s="22" t="s">
        <v>7540</v>
      </c>
      <c r="BP1483" s="22">
        <v>0.13794439459999999</v>
      </c>
      <c r="BQ1483" s="22">
        <v>185616</v>
      </c>
      <c r="BR1483" s="22">
        <v>150815</v>
      </c>
    </row>
    <row r="1484" spans="61:70" x14ac:dyDescent="0.25">
      <c r="BI1484" t="s">
        <v>5005</v>
      </c>
      <c r="BJ1484" t="s">
        <v>5006</v>
      </c>
      <c r="BK1484" t="s">
        <v>5007</v>
      </c>
      <c r="BL1484" t="s">
        <v>4714</v>
      </c>
      <c r="BM1484" s="22">
        <v>0.66402099999999997</v>
      </c>
      <c r="BN1484" t="s">
        <v>8315</v>
      </c>
      <c r="BO1484" s="22" t="s">
        <v>6992</v>
      </c>
      <c r="BP1484" s="22">
        <v>0.53952569480000001</v>
      </c>
      <c r="BQ1484" s="22">
        <v>171376</v>
      </c>
      <c r="BR1484" s="22">
        <v>139245</v>
      </c>
    </row>
    <row r="1485" spans="61:70" x14ac:dyDescent="0.25">
      <c r="BI1485" t="s">
        <v>8316</v>
      </c>
      <c r="BJ1485" t="s">
        <v>8317</v>
      </c>
      <c r="BK1485" t="s">
        <v>8318</v>
      </c>
      <c r="BL1485" t="s">
        <v>4715</v>
      </c>
      <c r="BM1485" s="22">
        <v>0.106526</v>
      </c>
      <c r="BN1485" t="s">
        <v>8020</v>
      </c>
      <c r="BO1485" s="22" t="s">
        <v>8319</v>
      </c>
      <c r="BP1485" s="22">
        <v>8.6553759800000005E-2</v>
      </c>
      <c r="BQ1485" s="22">
        <v>166974</v>
      </c>
      <c r="BR1485" s="22">
        <v>135669</v>
      </c>
    </row>
    <row r="1486" spans="61:70" x14ac:dyDescent="0.25">
      <c r="BI1486" t="s">
        <v>4023</v>
      </c>
      <c r="BJ1486" t="s">
        <v>4024</v>
      </c>
      <c r="BK1486" t="s">
        <v>4025</v>
      </c>
      <c r="BL1486" t="s">
        <v>4716</v>
      </c>
      <c r="BM1486" s="22">
        <v>37.231400000000001</v>
      </c>
      <c r="BN1486" t="s">
        <v>8320</v>
      </c>
      <c r="BO1486" s="22" t="s">
        <v>8321</v>
      </c>
      <c r="BP1486" s="22">
        <v>30.2509965082</v>
      </c>
      <c r="BQ1486" s="22">
        <v>166001</v>
      </c>
      <c r="BR1486" s="22">
        <v>134878</v>
      </c>
    </row>
    <row r="1487" spans="61:70" x14ac:dyDescent="0.25">
      <c r="BI1487" t="s">
        <v>5432</v>
      </c>
      <c r="BJ1487" t="s">
        <v>5433</v>
      </c>
      <c r="BK1487" t="s">
        <v>5434</v>
      </c>
      <c r="BL1487" t="s">
        <v>4739</v>
      </c>
      <c r="BM1487" s="22">
        <v>5.4006499999999999E-2</v>
      </c>
      <c r="BN1487" t="s">
        <v>6150</v>
      </c>
      <c r="BO1487" s="22" t="s">
        <v>8322</v>
      </c>
      <c r="BP1487" s="22">
        <v>4.3880983300000002E-2</v>
      </c>
      <c r="BQ1487" s="22">
        <v>162873</v>
      </c>
      <c r="BR1487" s="22">
        <v>132336</v>
      </c>
    </row>
    <row r="1488" spans="61:70" x14ac:dyDescent="0.25">
      <c r="BI1488" t="s">
        <v>5482</v>
      </c>
      <c r="BJ1488" t="s">
        <v>5483</v>
      </c>
      <c r="BK1488" t="s">
        <v>5482</v>
      </c>
      <c r="BL1488" t="s">
        <v>4740</v>
      </c>
      <c r="BM1488" s="22">
        <v>0.89732100000000004</v>
      </c>
      <c r="BN1488" t="s">
        <v>8323</v>
      </c>
      <c r="BO1488" s="22" t="s">
        <v>8324</v>
      </c>
      <c r="BP1488" s="22">
        <v>0.72908497770000003</v>
      </c>
      <c r="BQ1488" s="22">
        <v>158306</v>
      </c>
      <c r="BR1488" s="22">
        <v>128626</v>
      </c>
    </row>
    <row r="1489" spans="61:70" x14ac:dyDescent="0.25">
      <c r="BI1489" t="s">
        <v>6260</v>
      </c>
      <c r="BJ1489" t="s">
        <v>6261</v>
      </c>
      <c r="BK1489" t="s">
        <v>6262</v>
      </c>
      <c r="BL1489" t="s">
        <v>4741</v>
      </c>
      <c r="BM1489" s="22">
        <v>0.35737600000000003</v>
      </c>
      <c r="BN1489" t="s">
        <v>8325</v>
      </c>
      <c r="BO1489" s="22" t="s">
        <v>6097</v>
      </c>
      <c r="BP1489" s="22">
        <v>0.2903726459</v>
      </c>
      <c r="BQ1489" s="22">
        <v>154852</v>
      </c>
      <c r="BR1489" s="22">
        <v>125819</v>
      </c>
    </row>
    <row r="1490" spans="61:70" x14ac:dyDescent="0.25">
      <c r="BI1490" t="s">
        <v>8326</v>
      </c>
      <c r="BJ1490" t="s">
        <v>8327</v>
      </c>
      <c r="BK1490" t="s">
        <v>8328</v>
      </c>
      <c r="BL1490" t="s">
        <v>4742</v>
      </c>
      <c r="BM1490" s="22">
        <v>3.0643500000000001E-2</v>
      </c>
      <c r="BN1490" t="s">
        <v>6541</v>
      </c>
      <c r="BO1490" s="22" t="s">
        <v>8329</v>
      </c>
      <c r="BP1490" s="22">
        <v>2.4898242099999999E-2</v>
      </c>
      <c r="BQ1490" s="22">
        <v>143305</v>
      </c>
      <c r="BR1490" s="22">
        <v>116437</v>
      </c>
    </row>
    <row r="1491" spans="61:70" x14ac:dyDescent="0.25">
      <c r="BI1491" t="s">
        <v>5509</v>
      </c>
      <c r="BJ1491" t="s">
        <v>5510</v>
      </c>
      <c r="BK1491" t="s">
        <v>5509</v>
      </c>
      <c r="BL1491" t="s">
        <v>4743</v>
      </c>
      <c r="BM1491" s="22">
        <v>750.9</v>
      </c>
      <c r="BN1491" t="s">
        <v>8330</v>
      </c>
      <c r="BO1491" s="22" t="s">
        <v>8331</v>
      </c>
      <c r="BP1491" s="22">
        <v>610.11601169999994</v>
      </c>
      <c r="BQ1491" s="22">
        <v>142410</v>
      </c>
      <c r="BR1491" s="22">
        <v>115710</v>
      </c>
    </row>
    <row r="1492" spans="61:70" x14ac:dyDescent="0.25">
      <c r="BI1492" t="s">
        <v>4249</v>
      </c>
      <c r="BJ1492" t="s">
        <v>4250</v>
      </c>
      <c r="BK1492" t="s">
        <v>4251</v>
      </c>
      <c r="BL1492" t="s">
        <v>4754</v>
      </c>
      <c r="BM1492" s="22">
        <v>0.13589499999999999</v>
      </c>
      <c r="BN1492" t="s">
        <v>8332</v>
      </c>
      <c r="BO1492" s="22" t="s">
        <v>8333</v>
      </c>
      <c r="BP1492" s="22">
        <v>0.11041645410000001</v>
      </c>
      <c r="BQ1492" s="22">
        <v>134274</v>
      </c>
      <c r="BR1492" s="22">
        <v>109099</v>
      </c>
    </row>
    <row r="1493" spans="61:70" x14ac:dyDescent="0.25">
      <c r="BI1493" t="s">
        <v>4937</v>
      </c>
      <c r="BJ1493" t="s">
        <v>5435</v>
      </c>
      <c r="BK1493" t="s">
        <v>5436</v>
      </c>
      <c r="BL1493" t="s">
        <v>4755</v>
      </c>
      <c r="BM1493" s="22">
        <v>4.1547099999999997E-2</v>
      </c>
      <c r="BN1493" t="s">
        <v>8334</v>
      </c>
      <c r="BO1493" s="22" t="s">
        <v>8189</v>
      </c>
      <c r="BP1493" s="22">
        <v>3.3757558899999998E-2</v>
      </c>
      <c r="BQ1493" s="22">
        <v>129156</v>
      </c>
      <c r="BR1493" s="22">
        <v>104941</v>
      </c>
    </row>
    <row r="1494" spans="61:70" x14ac:dyDescent="0.25">
      <c r="BI1494" t="s">
        <v>4938</v>
      </c>
      <c r="BJ1494" t="s">
        <v>4939</v>
      </c>
      <c r="BK1494" t="s">
        <v>4940</v>
      </c>
      <c r="BL1494" t="s">
        <v>4756</v>
      </c>
      <c r="BM1494" s="22">
        <v>2.6992800000000001E-3</v>
      </c>
      <c r="BN1494" t="s">
        <v>4645</v>
      </c>
      <c r="BO1494" s="22" t="s">
        <v>8335</v>
      </c>
      <c r="BP1494" s="22">
        <v>2.1932000999999998E-3</v>
      </c>
      <c r="BQ1494" s="22">
        <v>128538</v>
      </c>
      <c r="BR1494" s="22">
        <v>104439</v>
      </c>
    </row>
    <row r="1495" spans="61:70" x14ac:dyDescent="0.25">
      <c r="BI1495" t="s">
        <v>4053</v>
      </c>
      <c r="BJ1495" t="s">
        <v>4054</v>
      </c>
      <c r="BK1495" t="s">
        <v>4055</v>
      </c>
      <c r="BL1495" t="s">
        <v>4757</v>
      </c>
      <c r="BM1495" s="22">
        <v>1.9267200000000002E-2</v>
      </c>
      <c r="BN1495" t="s">
        <v>5999</v>
      </c>
      <c r="BO1495" s="22" t="s">
        <v>8336</v>
      </c>
      <c r="BP1495" s="22">
        <v>1.5654850500000001E-2</v>
      </c>
      <c r="BQ1495" s="22">
        <v>125175</v>
      </c>
      <c r="BR1495" s="22">
        <v>101706</v>
      </c>
    </row>
    <row r="1496" spans="61:70" x14ac:dyDescent="0.25">
      <c r="BI1496" t="s">
        <v>6231</v>
      </c>
      <c r="BJ1496" t="s">
        <v>6232</v>
      </c>
      <c r="BK1496" t="s">
        <v>6233</v>
      </c>
      <c r="BL1496" t="s">
        <v>4761</v>
      </c>
      <c r="BM1496" s="22">
        <v>0.23957500000000001</v>
      </c>
      <c r="BN1496" t="s">
        <v>8337</v>
      </c>
      <c r="BO1496" s="22" t="s">
        <v>8338</v>
      </c>
      <c r="BP1496" s="22">
        <v>0.19465780199999999</v>
      </c>
      <c r="BQ1496" s="22">
        <v>121868</v>
      </c>
      <c r="BR1496" s="22">
        <v>99019</v>
      </c>
    </row>
    <row r="1497" spans="61:70" x14ac:dyDescent="0.25">
      <c r="BI1497" t="s">
        <v>5865</v>
      </c>
      <c r="BJ1497" t="s">
        <v>5866</v>
      </c>
      <c r="BK1497" t="s">
        <v>5867</v>
      </c>
      <c r="BL1497" t="s">
        <v>4765</v>
      </c>
      <c r="BM1497" s="22">
        <v>2.9168599999999999E-4</v>
      </c>
      <c r="BN1497" t="s">
        <v>910</v>
      </c>
      <c r="BO1497" s="22" t="s">
        <v>6400</v>
      </c>
      <c r="BP1497" s="22">
        <v>2.369987E-4</v>
      </c>
      <c r="BQ1497" s="22">
        <v>121516</v>
      </c>
      <c r="BR1497" s="22">
        <v>98733</v>
      </c>
    </row>
    <row r="1498" spans="61:70" x14ac:dyDescent="0.25">
      <c r="BI1498" t="s">
        <v>4053</v>
      </c>
      <c r="BJ1498" t="s">
        <v>5281</v>
      </c>
      <c r="BK1498" t="s">
        <v>5282</v>
      </c>
      <c r="BL1498" t="s">
        <v>4766</v>
      </c>
      <c r="BM1498" s="22">
        <v>461.32499999999999</v>
      </c>
      <c r="BN1498" t="s">
        <v>8339</v>
      </c>
      <c r="BO1498" s="22" t="s">
        <v>8340</v>
      </c>
      <c r="BP1498" s="22">
        <v>374.83255972500001</v>
      </c>
      <c r="BQ1498" s="22">
        <v>114258</v>
      </c>
      <c r="BR1498" s="22">
        <v>92836</v>
      </c>
    </row>
    <row r="1499" spans="61:70" x14ac:dyDescent="0.25">
      <c r="BI1499" t="s">
        <v>5443</v>
      </c>
      <c r="BJ1499" t="s">
        <v>5444</v>
      </c>
      <c r="BK1499" t="s">
        <v>5445</v>
      </c>
      <c r="BL1499" t="s">
        <v>4770</v>
      </c>
      <c r="BM1499" s="22">
        <v>2.6230900000000001E-2</v>
      </c>
      <c r="BN1499" t="s">
        <v>8201</v>
      </c>
      <c r="BO1499" s="22" t="s">
        <v>8341</v>
      </c>
      <c r="BP1499" s="22">
        <v>2.1312947299999999E-2</v>
      </c>
      <c r="BQ1499" s="22">
        <v>113238</v>
      </c>
      <c r="BR1499" s="22">
        <v>92007</v>
      </c>
    </row>
    <row r="1500" spans="61:70" x14ac:dyDescent="0.25">
      <c r="BI1500" t="s">
        <v>3249</v>
      </c>
      <c r="BJ1500" t="s">
        <v>3250</v>
      </c>
      <c r="BK1500" t="s">
        <v>3251</v>
      </c>
      <c r="BL1500" t="s">
        <v>4778</v>
      </c>
      <c r="BM1500" s="22">
        <v>6.8878100000000003E-3</v>
      </c>
      <c r="BN1500" t="s">
        <v>5709</v>
      </c>
      <c r="BO1500" s="22" t="s">
        <v>8342</v>
      </c>
      <c r="BP1500" s="22">
        <v>5.5964352000000004E-3</v>
      </c>
      <c r="BQ1500" s="22">
        <v>112539</v>
      </c>
      <c r="BR1500" s="22">
        <v>91439</v>
      </c>
    </row>
    <row r="1501" spans="61:70" x14ac:dyDescent="0.25">
      <c r="BI1501" t="s">
        <v>8343</v>
      </c>
      <c r="BJ1501" t="s">
        <v>8344</v>
      </c>
      <c r="BK1501" t="s">
        <v>8345</v>
      </c>
      <c r="BL1501" t="s">
        <v>4781</v>
      </c>
      <c r="BM1501" s="22">
        <v>0.209232</v>
      </c>
      <c r="BN1501" t="s">
        <v>8346</v>
      </c>
      <c r="BO1501" s="22" t="s">
        <v>6389</v>
      </c>
      <c r="BP1501" s="22">
        <v>0.17000372</v>
      </c>
      <c r="BQ1501" s="22">
        <v>110127</v>
      </c>
      <c r="BR1501" s="22">
        <v>89480</v>
      </c>
    </row>
    <row r="1502" spans="61:70" x14ac:dyDescent="0.25">
      <c r="BI1502" t="s">
        <v>5511</v>
      </c>
      <c r="BJ1502" t="s">
        <v>5512</v>
      </c>
      <c r="BK1502" t="s">
        <v>5513</v>
      </c>
      <c r="BL1502" t="s">
        <v>4789</v>
      </c>
      <c r="BM1502" s="22">
        <v>20.666499999999999</v>
      </c>
      <c r="BN1502" t="s">
        <v>8347</v>
      </c>
      <c r="BO1502" s="22" t="s">
        <v>6053</v>
      </c>
      <c r="BP1502" s="22">
        <v>16.7917999145</v>
      </c>
      <c r="BQ1502" s="22">
        <v>97186</v>
      </c>
      <c r="BR1502" s="22">
        <v>78965</v>
      </c>
    </row>
    <row r="1503" spans="61:70" x14ac:dyDescent="0.25">
      <c r="BI1503" t="s">
        <v>5514</v>
      </c>
      <c r="BJ1503" t="s">
        <v>5515</v>
      </c>
      <c r="BK1503" t="s">
        <v>5516</v>
      </c>
      <c r="BL1503" t="s">
        <v>4790</v>
      </c>
      <c r="BM1503" s="22">
        <v>6.8293199999999998E-3</v>
      </c>
      <c r="BN1503" t="s">
        <v>5976</v>
      </c>
      <c r="BO1503" s="22" t="s">
        <v>8348</v>
      </c>
      <c r="BP1503" s="22">
        <v>5.5489112999999998E-3</v>
      </c>
      <c r="BQ1503" s="22">
        <v>95485</v>
      </c>
      <c r="BR1503" s="22">
        <v>77583</v>
      </c>
    </row>
    <row r="1504" spans="61:70" x14ac:dyDescent="0.25">
      <c r="BI1504" t="s">
        <v>2833</v>
      </c>
      <c r="BJ1504" t="s">
        <v>2834</v>
      </c>
      <c r="BK1504" t="s">
        <v>2835</v>
      </c>
      <c r="BL1504" t="s">
        <v>4892</v>
      </c>
      <c r="BM1504" s="22">
        <v>0.17962600000000001</v>
      </c>
      <c r="BN1504" t="s">
        <v>8349</v>
      </c>
      <c r="BO1504" s="22" t="s">
        <v>8350</v>
      </c>
      <c r="BP1504" s="22">
        <v>0.14594846010000001</v>
      </c>
      <c r="BQ1504" s="22">
        <v>92342</v>
      </c>
      <c r="BR1504" s="22">
        <v>75029</v>
      </c>
    </row>
    <row r="1505" spans="61:70" x14ac:dyDescent="0.25">
      <c r="BI1505" t="s">
        <v>5283</v>
      </c>
      <c r="BJ1505" t="s">
        <v>5284</v>
      </c>
      <c r="BK1505" t="s">
        <v>5285</v>
      </c>
      <c r="BL1505" t="s">
        <v>4893</v>
      </c>
      <c r="BM1505" s="22">
        <v>2.8250199999999999</v>
      </c>
      <c r="BN1505" t="s">
        <v>8351</v>
      </c>
      <c r="BO1505" s="22" t="s">
        <v>7789</v>
      </c>
      <c r="BP1505" s="22">
        <v>2.2953654753000001</v>
      </c>
      <c r="BQ1505" s="22">
        <v>91706</v>
      </c>
      <c r="BR1505" s="22">
        <v>74513</v>
      </c>
    </row>
    <row r="1506" spans="61:70" x14ac:dyDescent="0.25">
      <c r="BI1506" t="s">
        <v>5717</v>
      </c>
      <c r="BJ1506" t="s">
        <v>5718</v>
      </c>
      <c r="BK1506" t="s">
        <v>5719</v>
      </c>
      <c r="BL1506" t="s">
        <v>4911</v>
      </c>
      <c r="BM1506" s="22">
        <v>2.7071100000000001E-2</v>
      </c>
      <c r="BN1506" t="s">
        <v>6036</v>
      </c>
      <c r="BO1506" s="22" t="s">
        <v>8352</v>
      </c>
      <c r="BP1506" s="22">
        <v>2.1995620699999999E-2</v>
      </c>
      <c r="BQ1506" s="22">
        <v>90125</v>
      </c>
      <c r="BR1506" s="22">
        <v>73228</v>
      </c>
    </row>
    <row r="1507" spans="61:70" x14ac:dyDescent="0.25">
      <c r="BI1507" t="s">
        <v>2771</v>
      </c>
      <c r="BJ1507" t="s">
        <v>2772</v>
      </c>
      <c r="BK1507" t="s">
        <v>2773</v>
      </c>
      <c r="BL1507" t="s">
        <v>4912</v>
      </c>
      <c r="BM1507" s="22">
        <v>0.489624</v>
      </c>
      <c r="BN1507" t="s">
        <v>8353</v>
      </c>
      <c r="BO1507" s="22" t="s">
        <v>7000</v>
      </c>
      <c r="BP1507" s="22">
        <v>0.39782586510000001</v>
      </c>
      <c r="BQ1507" s="22">
        <v>76345</v>
      </c>
      <c r="BR1507" s="22">
        <v>62032</v>
      </c>
    </row>
    <row r="1508" spans="61:70" x14ac:dyDescent="0.25">
      <c r="BI1508" t="s">
        <v>6307</v>
      </c>
      <c r="BJ1508" t="s">
        <v>6308</v>
      </c>
      <c r="BK1508" t="s">
        <v>6309</v>
      </c>
      <c r="BL1508" t="s">
        <v>4913</v>
      </c>
      <c r="BM1508" s="22">
        <v>0.94797799999999999</v>
      </c>
      <c r="BN1508" t="s">
        <v>8354</v>
      </c>
      <c r="BO1508" s="22" t="s">
        <v>8355</v>
      </c>
      <c r="BP1508" s="22">
        <v>0.77024444869999997</v>
      </c>
      <c r="BQ1508" s="22">
        <v>69006</v>
      </c>
      <c r="BR1508" s="22">
        <v>56069</v>
      </c>
    </row>
    <row r="1509" spans="61:70" x14ac:dyDescent="0.25">
      <c r="BI1509" t="s">
        <v>8356</v>
      </c>
      <c r="BJ1509" t="s">
        <v>8357</v>
      </c>
      <c r="BK1509" t="s">
        <v>8358</v>
      </c>
      <c r="BL1509" t="s">
        <v>4914</v>
      </c>
      <c r="BM1509" s="22">
        <v>2.3832200000000001E-2</v>
      </c>
      <c r="BN1509" t="s">
        <v>7629</v>
      </c>
      <c r="BO1509" s="22" t="s">
        <v>8359</v>
      </c>
      <c r="BP1509" s="22">
        <v>1.9363972300000001E-2</v>
      </c>
      <c r="BQ1509" s="22">
        <v>67797</v>
      </c>
      <c r="BR1509" s="22">
        <v>55086</v>
      </c>
    </row>
    <row r="1510" spans="61:70" x14ac:dyDescent="0.25">
      <c r="BI1510" t="s">
        <v>5669</v>
      </c>
      <c r="BJ1510" t="s">
        <v>5670</v>
      </c>
      <c r="BK1510" t="s">
        <v>5671</v>
      </c>
      <c r="BL1510" t="s">
        <v>4963</v>
      </c>
      <c r="BM1510" s="22">
        <v>0.94940000000000002</v>
      </c>
      <c r="BN1510" t="s">
        <v>6579</v>
      </c>
      <c r="BO1510" s="22" t="s">
        <v>8360</v>
      </c>
      <c r="BP1510" s="22">
        <v>0.77139984220000002</v>
      </c>
      <c r="BQ1510" s="22">
        <v>64224</v>
      </c>
      <c r="BR1510" s="22">
        <v>52183</v>
      </c>
    </row>
    <row r="1511" spans="61:70" x14ac:dyDescent="0.25">
      <c r="BI1511" t="s">
        <v>8361</v>
      </c>
      <c r="BJ1511" t="s">
        <v>8362</v>
      </c>
      <c r="BK1511" t="s">
        <v>8363</v>
      </c>
      <c r="BL1511" t="s">
        <v>4964</v>
      </c>
      <c r="BM1511" s="22">
        <v>9.3565099999999998E-2</v>
      </c>
      <c r="BN1511" t="s">
        <v>8364</v>
      </c>
      <c r="BO1511" s="22" t="s">
        <v>7399</v>
      </c>
      <c r="BP1511" s="22">
        <v>7.6022860100000006E-2</v>
      </c>
      <c r="BQ1511" s="22">
        <v>53473</v>
      </c>
      <c r="BR1511" s="22">
        <v>43448</v>
      </c>
    </row>
    <row r="1512" spans="61:70" x14ac:dyDescent="0.25">
      <c r="BI1512" t="s">
        <v>6266</v>
      </c>
      <c r="BJ1512" t="s">
        <v>6267</v>
      </c>
      <c r="BK1512" t="s">
        <v>6268</v>
      </c>
      <c r="BL1512" t="s">
        <v>4965</v>
      </c>
      <c r="BM1512" s="22">
        <v>0.64744400000000002</v>
      </c>
      <c r="BN1512" t="s">
        <v>8365</v>
      </c>
      <c r="BO1512" s="22" t="s">
        <v>8366</v>
      </c>
      <c r="BP1512" s="22">
        <v>0.52605666679999996</v>
      </c>
      <c r="BQ1512" s="22">
        <v>52708</v>
      </c>
      <c r="BR1512" s="22">
        <v>42826</v>
      </c>
    </row>
    <row r="1513" spans="61:70" x14ac:dyDescent="0.25">
      <c r="BI1513" t="s">
        <v>4657</v>
      </c>
      <c r="BJ1513" t="s">
        <v>4658</v>
      </c>
      <c r="BK1513" t="s">
        <v>4659</v>
      </c>
      <c r="BL1513" t="s">
        <v>4966</v>
      </c>
      <c r="BM1513" s="22">
        <v>0.18642</v>
      </c>
      <c r="BN1513" t="s">
        <v>8367</v>
      </c>
      <c r="BO1513" s="22" t="s">
        <v>6426</v>
      </c>
      <c r="BP1513" s="22">
        <v>0.15146867350000001</v>
      </c>
      <c r="BQ1513" s="22">
        <v>52466</v>
      </c>
      <c r="BR1513" s="22">
        <v>42629</v>
      </c>
    </row>
    <row r="1514" spans="61:70" x14ac:dyDescent="0.25">
      <c r="BI1514" t="s">
        <v>6283</v>
      </c>
      <c r="BJ1514" t="s">
        <v>6284</v>
      </c>
      <c r="BK1514" t="s">
        <v>6285</v>
      </c>
      <c r="BL1514" t="s">
        <v>4967</v>
      </c>
      <c r="BM1514" s="22">
        <v>9.4150399999999995E-3</v>
      </c>
      <c r="BN1514" t="s">
        <v>7788</v>
      </c>
      <c r="BO1514" s="22" t="s">
        <v>8368</v>
      </c>
      <c r="BP1514" s="22">
        <v>7.6498423999999997E-3</v>
      </c>
      <c r="BQ1514" s="22">
        <v>49472</v>
      </c>
      <c r="BR1514" s="22">
        <v>40197</v>
      </c>
    </row>
    <row r="1515" spans="61:70" x14ac:dyDescent="0.25">
      <c r="BI1515" t="s">
        <v>6272</v>
      </c>
      <c r="BJ1515" t="s">
        <v>6273</v>
      </c>
      <c r="BK1515" t="s">
        <v>6274</v>
      </c>
      <c r="BL1515" t="s">
        <v>4968</v>
      </c>
      <c r="BM1515" s="22">
        <v>0.29596899999999998</v>
      </c>
      <c r="BN1515" t="s">
        <v>8369</v>
      </c>
      <c r="BO1515" s="22" t="s">
        <v>8370</v>
      </c>
      <c r="BP1515" s="22">
        <v>0.24047866009999999</v>
      </c>
      <c r="BQ1515" s="22">
        <v>48796</v>
      </c>
      <c r="BR1515" s="22">
        <v>39648</v>
      </c>
    </row>
    <row r="1516" spans="61:70" x14ac:dyDescent="0.25">
      <c r="BI1516" t="s">
        <v>5529</v>
      </c>
      <c r="BJ1516" t="s">
        <v>5530</v>
      </c>
      <c r="BK1516" t="s">
        <v>5531</v>
      </c>
      <c r="BL1516" t="s">
        <v>4969</v>
      </c>
      <c r="BM1516" s="22">
        <v>5.8101E-2</v>
      </c>
      <c r="BN1516" t="s">
        <v>8371</v>
      </c>
      <c r="BO1516" s="22" t="s">
        <v>7754</v>
      </c>
      <c r="BP1516" s="22">
        <v>4.7207817800000003E-2</v>
      </c>
      <c r="BQ1516" s="22">
        <v>48577</v>
      </c>
      <c r="BR1516" s="22">
        <v>39469</v>
      </c>
    </row>
    <row r="1517" spans="61:70" x14ac:dyDescent="0.25">
      <c r="BI1517" t="s">
        <v>5965</v>
      </c>
      <c r="BJ1517" t="s">
        <v>5966</v>
      </c>
      <c r="BK1517" t="s">
        <v>5967</v>
      </c>
      <c r="BL1517" t="s">
        <v>4970</v>
      </c>
      <c r="BM1517" s="22">
        <v>0.46498299999999998</v>
      </c>
      <c r="BN1517" t="s">
        <v>8372</v>
      </c>
      <c r="BO1517" s="22" t="s">
        <v>8336</v>
      </c>
      <c r="BP1517" s="22">
        <v>0.3778047323</v>
      </c>
      <c r="BQ1517" s="22">
        <v>46026</v>
      </c>
      <c r="BR1517" s="22">
        <v>37396</v>
      </c>
    </row>
    <row r="1518" spans="61:70" x14ac:dyDescent="0.25">
      <c r="BI1518" t="s">
        <v>2795</v>
      </c>
      <c r="BJ1518" t="s">
        <v>2796</v>
      </c>
      <c r="BK1518" t="s">
        <v>2797</v>
      </c>
      <c r="BL1518" t="s">
        <v>4971</v>
      </c>
      <c r="BM1518" s="22">
        <v>3.0809E-2</v>
      </c>
      <c r="BN1518" t="s">
        <v>8373</v>
      </c>
      <c r="BO1518" s="22" t="s">
        <v>8374</v>
      </c>
      <c r="BP1518" s="22">
        <v>2.5032713000000002E-2</v>
      </c>
      <c r="BQ1518" s="22">
        <v>45538</v>
      </c>
      <c r="BR1518" s="22">
        <v>37000</v>
      </c>
    </row>
    <row r="1519" spans="61:70" x14ac:dyDescent="0.25">
      <c r="BI1519" t="s">
        <v>4950</v>
      </c>
      <c r="BJ1519" t="s">
        <v>4951</v>
      </c>
      <c r="BK1519" t="s">
        <v>4952</v>
      </c>
      <c r="BL1519" t="s">
        <v>4972</v>
      </c>
      <c r="BM1519" s="22">
        <v>4.9592999999999998E-2</v>
      </c>
      <c r="BN1519" t="s">
        <v>6453</v>
      </c>
      <c r="BO1519" s="22" t="s">
        <v>7551</v>
      </c>
      <c r="BP1519" s="22">
        <v>4.0294957200000002E-2</v>
      </c>
      <c r="BQ1519" s="22">
        <v>45353</v>
      </c>
      <c r="BR1519" s="22">
        <v>36850</v>
      </c>
    </row>
    <row r="1520" spans="61:70" x14ac:dyDescent="0.25">
      <c r="BI1520" t="s">
        <v>8375</v>
      </c>
      <c r="BJ1520" t="s">
        <v>8376</v>
      </c>
      <c r="BK1520" t="s">
        <v>8377</v>
      </c>
      <c r="BL1520" t="s">
        <v>4976</v>
      </c>
      <c r="BM1520" s="22">
        <v>4.45247E-2</v>
      </c>
      <c r="BN1520" t="s">
        <v>8089</v>
      </c>
      <c r="BO1520" s="22" t="s">
        <v>8378</v>
      </c>
      <c r="BP1520" s="22">
        <v>3.6176897600000001E-2</v>
      </c>
      <c r="BQ1520" s="22">
        <v>42072</v>
      </c>
      <c r="BR1520" s="22">
        <v>34184</v>
      </c>
    </row>
    <row r="1521" spans="61:70" x14ac:dyDescent="0.25">
      <c r="BI1521" t="s">
        <v>6286</v>
      </c>
      <c r="BJ1521" t="s">
        <v>6287</v>
      </c>
      <c r="BK1521" t="s">
        <v>6288</v>
      </c>
      <c r="BL1521" t="s">
        <v>4977</v>
      </c>
      <c r="BM1521" s="22">
        <v>5.0599199999999997E-2</v>
      </c>
      <c r="BN1521" t="s">
        <v>8379</v>
      </c>
      <c r="BO1521" s="22" t="s">
        <v>8380</v>
      </c>
      <c r="BP1521" s="22">
        <v>4.1112507800000003E-2</v>
      </c>
      <c r="BQ1521" s="22">
        <v>36375</v>
      </c>
      <c r="BR1521" s="22">
        <v>29555</v>
      </c>
    </row>
    <row r="1522" spans="61:70" x14ac:dyDescent="0.25">
      <c r="BI1522" t="s">
        <v>8381</v>
      </c>
      <c r="BJ1522" t="s">
        <v>8382</v>
      </c>
      <c r="BK1522" t="s">
        <v>8383</v>
      </c>
      <c r="BL1522" t="s">
        <v>945</v>
      </c>
      <c r="BM1522" s="22">
        <v>4.0954499999999998E-2</v>
      </c>
      <c r="BN1522" t="s">
        <v>6554</v>
      </c>
      <c r="BO1522" s="22"/>
      <c r="BP1522" s="22">
        <v>3.3276063699999997E-2</v>
      </c>
      <c r="BQ1522" s="22">
        <v>34470</v>
      </c>
      <c r="BR1522" s="22">
        <v>28007</v>
      </c>
    </row>
    <row r="1523" spans="61:70" x14ac:dyDescent="0.25">
      <c r="BI1523" t="s">
        <v>4244</v>
      </c>
      <c r="BJ1523" t="s">
        <v>4245</v>
      </c>
      <c r="BK1523" t="s">
        <v>5478</v>
      </c>
      <c r="BL1523" t="s">
        <v>4978</v>
      </c>
      <c r="BM1523" s="22">
        <v>2.0693700000000002</v>
      </c>
      <c r="BN1523" t="s">
        <v>8384</v>
      </c>
      <c r="BO1523" s="22" t="s">
        <v>8385</v>
      </c>
      <c r="BP1523" s="22">
        <v>1.6813900267999999</v>
      </c>
      <c r="BQ1523" s="22">
        <v>30343</v>
      </c>
      <c r="BR1523" s="22">
        <v>24654</v>
      </c>
    </row>
    <row r="1524" spans="61:70" x14ac:dyDescent="0.25">
      <c r="BI1524" t="s">
        <v>6294</v>
      </c>
      <c r="BJ1524" t="s">
        <v>6295</v>
      </c>
      <c r="BK1524" t="s">
        <v>6296</v>
      </c>
      <c r="BL1524" t="s">
        <v>4979</v>
      </c>
      <c r="BM1524" s="22">
        <v>1.8463799999999999E-2</v>
      </c>
      <c r="BN1524" t="s">
        <v>6434</v>
      </c>
      <c r="BO1524" s="22" t="s">
        <v>8386</v>
      </c>
      <c r="BP1524" s="22">
        <v>1.5002077500000001E-2</v>
      </c>
      <c r="BQ1524" s="22">
        <v>26906</v>
      </c>
      <c r="BR1524" s="22">
        <v>21861</v>
      </c>
    </row>
    <row r="1525" spans="61:70" x14ac:dyDescent="0.25">
      <c r="BI1525" t="s">
        <v>4791</v>
      </c>
      <c r="BJ1525" t="s">
        <v>4792</v>
      </c>
      <c r="BK1525" t="s">
        <v>4793</v>
      </c>
      <c r="BL1525" t="s">
        <v>4980</v>
      </c>
      <c r="BM1525" s="22">
        <v>1.0369099999999999E-2</v>
      </c>
      <c r="BN1525" t="s">
        <v>6143</v>
      </c>
      <c r="BO1525" s="22" t="s">
        <v>7385</v>
      </c>
      <c r="BP1525" s="22">
        <v>8.4250285000000008E-3</v>
      </c>
      <c r="BQ1525" s="22">
        <v>26687</v>
      </c>
      <c r="BR1525" s="22">
        <v>21684</v>
      </c>
    </row>
    <row r="1526" spans="61:70" x14ac:dyDescent="0.25">
      <c r="BI1526" t="s">
        <v>4045</v>
      </c>
      <c r="BJ1526" t="s">
        <v>4046</v>
      </c>
      <c r="BK1526" t="s">
        <v>4045</v>
      </c>
      <c r="BL1526" t="s">
        <v>4990</v>
      </c>
      <c r="BM1526" s="22">
        <v>1.1341199999999999E-2</v>
      </c>
      <c r="BN1526" t="s">
        <v>6046</v>
      </c>
      <c r="BO1526" s="22" t="s">
        <v>7131</v>
      </c>
      <c r="BP1526" s="22">
        <v>9.2148724000000008E-3</v>
      </c>
      <c r="BQ1526" s="22">
        <v>22807</v>
      </c>
      <c r="BR1526" s="22">
        <v>18531</v>
      </c>
    </row>
    <row r="1527" spans="61:70" x14ac:dyDescent="0.25">
      <c r="BI1527" t="s">
        <v>6304</v>
      </c>
      <c r="BJ1527" t="s">
        <v>6305</v>
      </c>
      <c r="BK1527" t="s">
        <v>6306</v>
      </c>
      <c r="BL1527" t="s">
        <v>4991</v>
      </c>
      <c r="BM1527" s="22">
        <v>7.8755099999999995E-2</v>
      </c>
      <c r="BN1527" t="s">
        <v>8387</v>
      </c>
      <c r="BO1527" s="22" t="s">
        <v>8388</v>
      </c>
      <c r="BP1527" s="22">
        <v>6.3989542600000004E-2</v>
      </c>
      <c r="BQ1527" s="22">
        <v>21750</v>
      </c>
      <c r="BR1527" s="22">
        <v>17672</v>
      </c>
    </row>
    <row r="1528" spans="61:70" x14ac:dyDescent="0.25">
      <c r="BI1528" t="s">
        <v>5463</v>
      </c>
      <c r="BJ1528" t="s">
        <v>5464</v>
      </c>
      <c r="BK1528" t="s">
        <v>5465</v>
      </c>
      <c r="BL1528" t="s">
        <v>4992</v>
      </c>
      <c r="BM1528" s="22">
        <v>0.57839799999999997</v>
      </c>
      <c r="BN1528" t="s">
        <v>8389</v>
      </c>
      <c r="BO1528" s="22" t="s">
        <v>6711</v>
      </c>
      <c r="BP1528" s="22">
        <v>0.4699558942</v>
      </c>
      <c r="BQ1528" s="22">
        <v>21497</v>
      </c>
      <c r="BR1528" s="22">
        <v>17467</v>
      </c>
    </row>
    <row r="1529" spans="61:70" x14ac:dyDescent="0.25">
      <c r="BI1529" t="s">
        <v>4335</v>
      </c>
      <c r="BJ1529" t="s">
        <v>4336</v>
      </c>
      <c r="BK1529" t="s">
        <v>4337</v>
      </c>
      <c r="BL1529" t="s">
        <v>4996</v>
      </c>
      <c r="BM1529" s="22">
        <v>74.462500000000006</v>
      </c>
      <c r="BN1529" t="s">
        <v>8390</v>
      </c>
      <c r="BO1529" s="22" t="s">
        <v>8391</v>
      </c>
      <c r="BP1529" s="22">
        <v>60.501749262499999</v>
      </c>
      <c r="BQ1529" s="22">
        <v>21123</v>
      </c>
      <c r="BR1529" s="22">
        <v>17163</v>
      </c>
    </row>
    <row r="1530" spans="61:70" x14ac:dyDescent="0.25">
      <c r="BI1530" t="s">
        <v>3859</v>
      </c>
      <c r="BJ1530" t="s">
        <v>3860</v>
      </c>
      <c r="BK1530" t="s">
        <v>3861</v>
      </c>
      <c r="BL1530" t="s">
        <v>5000</v>
      </c>
      <c r="BM1530" s="22">
        <v>0.43607299999999999</v>
      </c>
      <c r="BN1530" t="s">
        <v>8392</v>
      </c>
      <c r="BO1530" s="22" t="s">
        <v>8393</v>
      </c>
      <c r="BP1530" s="22">
        <v>0.35431498140000001</v>
      </c>
      <c r="BQ1530" s="22">
        <v>20710</v>
      </c>
      <c r="BR1530" s="22">
        <v>16827</v>
      </c>
    </row>
    <row r="1531" spans="61:70" x14ac:dyDescent="0.25">
      <c r="BI1531" t="s">
        <v>1611</v>
      </c>
      <c r="BJ1531" t="s">
        <v>5175</v>
      </c>
      <c r="BK1531" t="s">
        <v>5176</v>
      </c>
      <c r="BL1531" t="s">
        <v>5029</v>
      </c>
      <c r="BM1531" s="22">
        <v>4.0624899999999999E-2</v>
      </c>
      <c r="BN1531" t="s">
        <v>6472</v>
      </c>
      <c r="BO1531" s="22" t="s">
        <v>8193</v>
      </c>
      <c r="BP1531" s="22">
        <v>3.3008259400000003E-2</v>
      </c>
      <c r="BQ1531" s="22">
        <v>20475</v>
      </c>
      <c r="BR1531" s="22">
        <v>16636</v>
      </c>
    </row>
    <row r="1532" spans="61:70" x14ac:dyDescent="0.25">
      <c r="BI1532" t="s">
        <v>6275</v>
      </c>
      <c r="BJ1532" t="s">
        <v>6276</v>
      </c>
      <c r="BK1532" t="s">
        <v>6277</v>
      </c>
      <c r="BL1532" t="s">
        <v>5030</v>
      </c>
      <c r="BM1532" s="22">
        <v>1.79139</v>
      </c>
      <c r="BN1532" t="s">
        <v>8394</v>
      </c>
      <c r="BO1532" s="22" t="s">
        <v>8171</v>
      </c>
      <c r="BP1532" s="22">
        <v>1.4555276631</v>
      </c>
      <c r="BQ1532" s="22">
        <v>18823</v>
      </c>
      <c r="BR1532" s="22">
        <v>15294</v>
      </c>
    </row>
    <row r="1533" spans="61:70" x14ac:dyDescent="0.25">
      <c r="BI1533" t="s">
        <v>2856</v>
      </c>
      <c r="BJ1533" t="s">
        <v>2857</v>
      </c>
      <c r="BK1533" t="s">
        <v>2858</v>
      </c>
      <c r="BL1533" t="s">
        <v>5031</v>
      </c>
      <c r="BM1533" s="22">
        <v>9.2712600000000006E-2</v>
      </c>
      <c r="BN1533" t="s">
        <v>8395</v>
      </c>
      <c r="BO1533" s="22" t="s">
        <v>6893</v>
      </c>
      <c r="BP1533" s="22">
        <v>7.5330192800000001E-2</v>
      </c>
      <c r="BQ1533" s="22">
        <v>18328</v>
      </c>
      <c r="BR1533" s="22">
        <v>14892</v>
      </c>
    </row>
    <row r="1534" spans="61:70" x14ac:dyDescent="0.25">
      <c r="BI1534" t="s">
        <v>3636</v>
      </c>
      <c r="BJ1534" t="s">
        <v>6292</v>
      </c>
      <c r="BK1534" t="s">
        <v>6293</v>
      </c>
      <c r="BL1534" t="s">
        <v>5032</v>
      </c>
      <c r="BM1534" s="22">
        <v>0.54475300000000004</v>
      </c>
      <c r="BN1534" t="s">
        <v>8396</v>
      </c>
      <c r="BO1534" s="22" t="s">
        <v>8397</v>
      </c>
      <c r="BP1534" s="22">
        <v>0.44261889430000001</v>
      </c>
      <c r="BQ1534" s="22">
        <v>15713</v>
      </c>
      <c r="BR1534" s="22">
        <v>12767</v>
      </c>
    </row>
    <row r="1535" spans="61:70" x14ac:dyDescent="0.25">
      <c r="BI1535" t="s">
        <v>5555</v>
      </c>
      <c r="BJ1535" t="s">
        <v>5556</v>
      </c>
      <c r="BK1535" t="s">
        <v>5557</v>
      </c>
      <c r="BL1535" t="s">
        <v>5033</v>
      </c>
      <c r="BM1535" s="22">
        <v>5.5847099999999997E-2</v>
      </c>
      <c r="BN1535" t="s">
        <v>6013</v>
      </c>
      <c r="BO1535" s="22" t="s">
        <v>7111</v>
      </c>
      <c r="BP1535" s="22">
        <v>4.53764948E-2</v>
      </c>
      <c r="BQ1535" s="22">
        <v>13195</v>
      </c>
      <c r="BR1535" s="22">
        <v>10721</v>
      </c>
    </row>
    <row r="1536" spans="61:70" x14ac:dyDescent="0.25">
      <c r="BI1536" t="s">
        <v>5289</v>
      </c>
      <c r="BJ1536" t="s">
        <v>5290</v>
      </c>
      <c r="BK1536" t="s">
        <v>5291</v>
      </c>
      <c r="BL1536" t="s">
        <v>5034</v>
      </c>
      <c r="BM1536" s="22">
        <v>1.0718200000000001E-2</v>
      </c>
      <c r="BN1536" t="s">
        <v>6184</v>
      </c>
      <c r="BO1536" s="22" t="s">
        <v>7459</v>
      </c>
      <c r="BP1536" s="22">
        <v>8.7086768000000005E-3</v>
      </c>
      <c r="BQ1536" s="22">
        <v>12128</v>
      </c>
      <c r="BR1536" s="22">
        <v>9854</v>
      </c>
    </row>
    <row r="1537" spans="61:70" x14ac:dyDescent="0.25">
      <c r="BI1537" t="s">
        <v>4726</v>
      </c>
      <c r="BJ1537" t="s">
        <v>4727</v>
      </c>
      <c r="BK1537" t="s">
        <v>4728</v>
      </c>
      <c r="BL1537" t="s">
        <v>5035</v>
      </c>
      <c r="BM1537" s="22">
        <v>0.93357699999999999</v>
      </c>
      <c r="BN1537" t="s">
        <v>8398</v>
      </c>
      <c r="BO1537" s="22" t="s">
        <v>8399</v>
      </c>
      <c r="BP1537" s="22">
        <v>0.75854344900000004</v>
      </c>
      <c r="BQ1537" s="22">
        <v>12090</v>
      </c>
      <c r="BR1537" s="22">
        <v>9824</v>
      </c>
    </row>
    <row r="1538" spans="61:70" x14ac:dyDescent="0.25">
      <c r="BI1538" t="s">
        <v>632</v>
      </c>
      <c r="BJ1538" t="s">
        <v>633</v>
      </c>
      <c r="BK1538" t="s">
        <v>634</v>
      </c>
      <c r="BL1538" t="s">
        <v>5036</v>
      </c>
      <c r="BM1538" s="22">
        <v>1.21002E-4</v>
      </c>
      <c r="BN1538" t="s">
        <v>1122</v>
      </c>
      <c r="BO1538" s="22" t="s">
        <v>8400</v>
      </c>
      <c r="BP1538" s="22">
        <v>9.8315700000000005E-5</v>
      </c>
      <c r="BQ1538" s="22">
        <v>10045</v>
      </c>
      <c r="BR1538" s="22">
        <v>8161</v>
      </c>
    </row>
    <row r="1539" spans="61:70" x14ac:dyDescent="0.25">
      <c r="BI1539" t="s">
        <v>8401</v>
      </c>
      <c r="BJ1539" t="s">
        <v>8402</v>
      </c>
      <c r="BK1539" t="s">
        <v>8403</v>
      </c>
      <c r="BL1539" t="s">
        <v>5037</v>
      </c>
      <c r="BM1539" s="22">
        <v>7.1680400000000005E-2</v>
      </c>
      <c r="BN1539" t="s">
        <v>8039</v>
      </c>
      <c r="BO1539" s="22" t="s">
        <v>6394</v>
      </c>
      <c r="BP1539" s="22">
        <v>5.8241256800000002E-2</v>
      </c>
      <c r="BQ1539" s="22">
        <v>9693</v>
      </c>
      <c r="BR1539" s="22">
        <v>7875</v>
      </c>
    </row>
    <row r="1540" spans="61:70" x14ac:dyDescent="0.25">
      <c r="BI1540" t="s">
        <v>5161</v>
      </c>
      <c r="BJ1540" t="s">
        <v>5162</v>
      </c>
      <c r="BK1540" t="s">
        <v>5163</v>
      </c>
      <c r="BL1540" t="s">
        <v>5038</v>
      </c>
      <c r="BM1540" s="22">
        <v>6.4002900000000003E-3</v>
      </c>
      <c r="BN1540" t="s">
        <v>6337</v>
      </c>
      <c r="BO1540" s="22" t="s">
        <v>8404</v>
      </c>
      <c r="BP1540" s="22">
        <v>5.2003188000000001E-3</v>
      </c>
      <c r="BQ1540" s="22">
        <v>9018</v>
      </c>
      <c r="BR1540" s="22">
        <v>7327</v>
      </c>
    </row>
    <row r="1541" spans="61:70" x14ac:dyDescent="0.25">
      <c r="BI1541" t="s">
        <v>2888</v>
      </c>
      <c r="BJ1541" t="s">
        <v>2889</v>
      </c>
      <c r="BK1541" t="s">
        <v>2890</v>
      </c>
      <c r="BL1541" t="s">
        <v>5056</v>
      </c>
      <c r="BM1541" s="22">
        <v>0.81192399999999998</v>
      </c>
      <c r="BN1541" t="s">
        <v>8405</v>
      </c>
      <c r="BO1541" s="22" t="s">
        <v>8406</v>
      </c>
      <c r="BP1541" s="22">
        <v>0.659698805</v>
      </c>
      <c r="BQ1541" s="22">
        <v>8898</v>
      </c>
      <c r="BR1541" s="22">
        <v>7230</v>
      </c>
    </row>
    <row r="1542" spans="61:70" x14ac:dyDescent="0.25">
      <c r="BI1542" t="s">
        <v>1772</v>
      </c>
      <c r="BJ1542" t="s">
        <v>1773</v>
      </c>
      <c r="BK1542" t="s">
        <v>1774</v>
      </c>
      <c r="BL1542" t="s">
        <v>5057</v>
      </c>
      <c r="BM1542" s="22">
        <v>113.652</v>
      </c>
      <c r="BN1542" t="s">
        <v>8407</v>
      </c>
      <c r="BO1542" s="22" t="s">
        <v>8408</v>
      </c>
      <c r="BP1542" s="22">
        <v>92.343727475999998</v>
      </c>
      <c r="BQ1542" s="22">
        <v>7841</v>
      </c>
      <c r="BR1542" s="22">
        <v>6371</v>
      </c>
    </row>
    <row r="1543" spans="61:70" x14ac:dyDescent="0.25">
      <c r="BI1543" t="s">
        <v>6301</v>
      </c>
      <c r="BJ1543" t="s">
        <v>6302</v>
      </c>
      <c r="BK1543" t="s">
        <v>6303</v>
      </c>
      <c r="BL1543" t="s">
        <v>5058</v>
      </c>
      <c r="BM1543" s="22">
        <v>1.7099999999999999E-6</v>
      </c>
      <c r="BN1543" t="s">
        <v>6024</v>
      </c>
      <c r="BO1543" s="22" t="s">
        <v>8409</v>
      </c>
      <c r="BP1543" s="22">
        <v>1.3894E-6</v>
      </c>
      <c r="BQ1543" s="22">
        <v>7417</v>
      </c>
      <c r="BR1543" s="22">
        <v>6026</v>
      </c>
    </row>
    <row r="1544" spans="61:70" x14ac:dyDescent="0.25">
      <c r="BI1544" t="s">
        <v>5632</v>
      </c>
      <c r="BJ1544" t="s">
        <v>5633</v>
      </c>
      <c r="BK1544" t="s">
        <v>5634</v>
      </c>
      <c r="BL1544" t="s">
        <v>5059</v>
      </c>
      <c r="BM1544" s="22">
        <v>1.21002E-3</v>
      </c>
      <c r="BN1544" t="s">
        <v>1857</v>
      </c>
      <c r="BO1544" s="22" t="s">
        <v>8261</v>
      </c>
      <c r="BP1544" s="22">
        <v>9.8315699999999991E-4</v>
      </c>
      <c r="BQ1544" s="22">
        <v>7283</v>
      </c>
      <c r="BR1544" s="22">
        <v>5918</v>
      </c>
    </row>
    <row r="1545" spans="61:70" x14ac:dyDescent="0.25">
      <c r="BI1545" t="s">
        <v>6278</v>
      </c>
      <c r="BJ1545" t="s">
        <v>6279</v>
      </c>
      <c r="BK1545" t="s">
        <v>8410</v>
      </c>
      <c r="BL1545" t="s">
        <v>5060</v>
      </c>
      <c r="BM1545" s="22">
        <v>0.20986199999999999</v>
      </c>
      <c r="BN1545" t="s">
        <v>7213</v>
      </c>
      <c r="BO1545" s="22" t="s">
        <v>7885</v>
      </c>
      <c r="BP1545" s="22">
        <v>0.1705156032</v>
      </c>
      <c r="BQ1545" s="22">
        <v>6779</v>
      </c>
      <c r="BR1545" s="22">
        <v>5508</v>
      </c>
    </row>
    <row r="1546" spans="61:70" x14ac:dyDescent="0.25">
      <c r="BI1546" t="s">
        <v>3278</v>
      </c>
      <c r="BJ1546" t="s">
        <v>3279</v>
      </c>
      <c r="BK1546" t="s">
        <v>3280</v>
      </c>
      <c r="BL1546" t="s">
        <v>5083</v>
      </c>
      <c r="BM1546" s="22">
        <v>4.6539200000000002E-4</v>
      </c>
      <c r="BN1546" t="s">
        <v>1991</v>
      </c>
      <c r="BO1546" s="22" t="s">
        <v>8411</v>
      </c>
      <c r="BP1546" s="22">
        <v>3.781371E-4</v>
      </c>
      <c r="BQ1546" s="22">
        <v>5948</v>
      </c>
      <c r="BR1546" s="22">
        <v>4833</v>
      </c>
    </row>
    <row r="1547" spans="61:70" x14ac:dyDescent="0.25">
      <c r="BI1547" t="s">
        <v>6298</v>
      </c>
      <c r="BJ1547" t="s">
        <v>6299</v>
      </c>
      <c r="BK1547" t="s">
        <v>6300</v>
      </c>
      <c r="BL1547" t="s">
        <v>5084</v>
      </c>
      <c r="BM1547" s="22">
        <v>3.8144400000000001E-3</v>
      </c>
      <c r="BN1547" t="s">
        <v>5992</v>
      </c>
      <c r="BO1547" s="22" t="s">
        <v>8412</v>
      </c>
      <c r="BP1547" s="22">
        <v>3.0992821000000001E-3</v>
      </c>
      <c r="BQ1547" s="22">
        <v>5764</v>
      </c>
      <c r="BR1547" s="22">
        <v>4683</v>
      </c>
    </row>
    <row r="1548" spans="61:70" x14ac:dyDescent="0.25">
      <c r="BI1548" t="s">
        <v>2909</v>
      </c>
      <c r="BJ1548" t="s">
        <v>2910</v>
      </c>
      <c r="BK1548" t="s">
        <v>2911</v>
      </c>
      <c r="BL1548" t="s">
        <v>5085</v>
      </c>
      <c r="BM1548" s="22">
        <v>1.07971E-2</v>
      </c>
      <c r="BN1548" t="s">
        <v>6540</v>
      </c>
      <c r="BO1548" s="22" t="s">
        <v>8413</v>
      </c>
      <c r="BP1548" s="22">
        <v>8.7727841000000001E-3</v>
      </c>
      <c r="BQ1548" s="22">
        <v>5722</v>
      </c>
      <c r="BR1548" s="22">
        <v>4649</v>
      </c>
    </row>
    <row r="1549" spans="61:70" x14ac:dyDescent="0.25">
      <c r="BI1549" t="s">
        <v>5523</v>
      </c>
      <c r="BJ1549" t="s">
        <v>5524</v>
      </c>
      <c r="BK1549" t="s">
        <v>5525</v>
      </c>
      <c r="BL1549" t="s">
        <v>5086</v>
      </c>
      <c r="BM1549" s="22">
        <v>0.61572300000000002</v>
      </c>
      <c r="BN1549" t="s">
        <v>8414</v>
      </c>
      <c r="BO1549" s="22" t="s">
        <v>8415</v>
      </c>
      <c r="BP1549" s="22">
        <v>0.5002829419</v>
      </c>
      <c r="BQ1549" s="22">
        <v>5292</v>
      </c>
      <c r="BR1549" s="22">
        <v>4300</v>
      </c>
    </row>
    <row r="1550" spans="61:70" x14ac:dyDescent="0.25">
      <c r="BI1550" t="s">
        <v>2876</v>
      </c>
      <c r="BJ1550" t="s">
        <v>2877</v>
      </c>
      <c r="BK1550" t="s">
        <v>2878</v>
      </c>
      <c r="BL1550" t="s">
        <v>5087</v>
      </c>
      <c r="BM1550" s="22">
        <v>0.171543</v>
      </c>
      <c r="BN1550" t="s">
        <v>8416</v>
      </c>
      <c r="BO1550" s="22" t="s">
        <v>8417</v>
      </c>
      <c r="BP1550" s="22">
        <v>0.13938091759999999</v>
      </c>
      <c r="BQ1550" s="22">
        <v>5275</v>
      </c>
      <c r="BR1550" s="22">
        <v>4286</v>
      </c>
    </row>
    <row r="1551" spans="61:70" x14ac:dyDescent="0.25">
      <c r="BI1551" t="s">
        <v>4184</v>
      </c>
      <c r="BJ1551" t="s">
        <v>4185</v>
      </c>
      <c r="BK1551" t="s">
        <v>4186</v>
      </c>
      <c r="BL1551" t="s">
        <v>5088</v>
      </c>
      <c r="BM1551" s="22">
        <v>0.479354</v>
      </c>
      <c r="BN1551" t="s">
        <v>8418</v>
      </c>
      <c r="BO1551" s="22" t="s">
        <v>6964</v>
      </c>
      <c r="BP1551" s="22">
        <v>0.38948135659999999</v>
      </c>
      <c r="BQ1551" s="22">
        <v>5272</v>
      </c>
      <c r="BR1551" s="22">
        <v>4283</v>
      </c>
    </row>
    <row r="1552" spans="61:70" x14ac:dyDescent="0.25">
      <c r="BI1552" t="s">
        <v>5256</v>
      </c>
      <c r="BJ1552" t="s">
        <v>5257</v>
      </c>
      <c r="BK1552" t="s">
        <v>5258</v>
      </c>
      <c r="BL1552" t="s">
        <v>5089</v>
      </c>
      <c r="BM1552" s="22">
        <v>0.14343400000000001</v>
      </c>
      <c r="BN1552" t="s">
        <v>8419</v>
      </c>
      <c r="BO1552" s="22" t="s">
        <v>8420</v>
      </c>
      <c r="BP1552" s="22">
        <v>0.11654198960000001</v>
      </c>
      <c r="BQ1552" s="22">
        <v>5200</v>
      </c>
      <c r="BR1552" s="22">
        <v>4225</v>
      </c>
    </row>
    <row r="1553" spans="61:70" x14ac:dyDescent="0.25">
      <c r="BI1553" t="s">
        <v>4987</v>
      </c>
      <c r="BJ1553" t="s">
        <v>4988</v>
      </c>
      <c r="BK1553" t="s">
        <v>4989</v>
      </c>
      <c r="BL1553" t="s">
        <v>5093</v>
      </c>
      <c r="BM1553" s="22">
        <v>0.55772600000000006</v>
      </c>
      <c r="BN1553" t="s">
        <v>8421</v>
      </c>
      <c r="BO1553" s="22" t="s">
        <v>7032</v>
      </c>
      <c r="BP1553" s="22">
        <v>0.45315962539999999</v>
      </c>
      <c r="BQ1553" s="22">
        <v>4593</v>
      </c>
      <c r="BR1553" s="22">
        <v>3732</v>
      </c>
    </row>
    <row r="1554" spans="61:70" x14ac:dyDescent="0.25">
      <c r="BI1554" t="s">
        <v>5077</v>
      </c>
      <c r="BJ1554" t="s">
        <v>5078</v>
      </c>
      <c r="BK1554" t="s">
        <v>5079</v>
      </c>
      <c r="BL1554" t="s">
        <v>5097</v>
      </c>
      <c r="BM1554" s="22">
        <v>2.7551200000000001E-2</v>
      </c>
      <c r="BN1554" t="s">
        <v>6561</v>
      </c>
      <c r="BO1554" s="22" t="s">
        <v>7238</v>
      </c>
      <c r="BP1554" s="22">
        <v>2.23857082E-2</v>
      </c>
      <c r="BQ1554" s="22">
        <v>4479</v>
      </c>
      <c r="BR1554" s="22">
        <v>3640</v>
      </c>
    </row>
    <row r="1555" spans="61:70" x14ac:dyDescent="0.25">
      <c r="BI1555" t="s">
        <v>6317</v>
      </c>
      <c r="BJ1555" t="s">
        <v>6318</v>
      </c>
      <c r="BK1555" t="s">
        <v>6319</v>
      </c>
      <c r="BL1555" t="s">
        <v>5125</v>
      </c>
      <c r="BM1555" s="22">
        <v>7.6027899999999995E-2</v>
      </c>
      <c r="BN1555" t="s">
        <v>8422</v>
      </c>
      <c r="BO1555" s="22" t="s">
        <v>8423</v>
      </c>
      <c r="BP1555" s="22">
        <v>6.1773657099999997E-2</v>
      </c>
      <c r="BQ1555" s="22">
        <v>4430</v>
      </c>
      <c r="BR1555" s="22">
        <v>3600</v>
      </c>
    </row>
    <row r="1556" spans="61:70" x14ac:dyDescent="0.25">
      <c r="BI1556" t="s">
        <v>1118</v>
      </c>
      <c r="BJ1556" t="s">
        <v>1119</v>
      </c>
      <c r="BK1556" t="s">
        <v>5197</v>
      </c>
      <c r="BL1556" t="s">
        <v>5126</v>
      </c>
      <c r="BM1556" s="22">
        <v>4.6539200000000002E-4</v>
      </c>
      <c r="BN1556" t="s">
        <v>1991</v>
      </c>
      <c r="BO1556" s="22" t="s">
        <v>8424</v>
      </c>
      <c r="BP1556" s="22">
        <v>3.781371E-4</v>
      </c>
      <c r="BQ1556" s="22">
        <v>4080</v>
      </c>
      <c r="BR1556" s="22">
        <v>3315</v>
      </c>
    </row>
    <row r="1557" spans="61:70" x14ac:dyDescent="0.25">
      <c r="BI1557" t="s">
        <v>4557</v>
      </c>
      <c r="BJ1557" t="s">
        <v>4558</v>
      </c>
      <c r="BK1557" t="s">
        <v>4559</v>
      </c>
      <c r="BL1557" t="s">
        <v>5127</v>
      </c>
      <c r="BM1557" s="22">
        <v>3.69594E-3</v>
      </c>
      <c r="BN1557" t="s">
        <v>5988</v>
      </c>
      <c r="BO1557" s="22" t="s">
        <v>8425</v>
      </c>
      <c r="BP1557" s="22">
        <v>3.0029992999999998E-3</v>
      </c>
      <c r="BQ1557" s="22">
        <v>4077</v>
      </c>
      <c r="BR1557" s="22">
        <v>3313</v>
      </c>
    </row>
    <row r="1558" spans="61:70" x14ac:dyDescent="0.25">
      <c r="BI1558" t="s">
        <v>672</v>
      </c>
      <c r="BJ1558" t="s">
        <v>4098</v>
      </c>
      <c r="BK1558" t="s">
        <v>4099</v>
      </c>
      <c r="BL1558" t="s">
        <v>5128</v>
      </c>
      <c r="BM1558" s="22">
        <v>7.1330299999999999E-2</v>
      </c>
      <c r="BN1558" t="s">
        <v>8426</v>
      </c>
      <c r="BO1558" s="22" t="s">
        <v>8427</v>
      </c>
      <c r="BP1558" s="22">
        <v>5.7956795999999998E-2</v>
      </c>
      <c r="BQ1558" s="22">
        <v>3975</v>
      </c>
      <c r="BR1558" s="22">
        <v>3230</v>
      </c>
    </row>
    <row r="1559" spans="61:70" x14ac:dyDescent="0.25">
      <c r="BI1559" t="s">
        <v>5503</v>
      </c>
      <c r="BJ1559" t="s">
        <v>5504</v>
      </c>
      <c r="BK1559" t="s">
        <v>5505</v>
      </c>
      <c r="BL1559" t="s">
        <v>5219</v>
      </c>
      <c r="BM1559" s="22">
        <v>0.42164499999999999</v>
      </c>
      <c r="BN1559" t="s">
        <v>8428</v>
      </c>
      <c r="BO1559" s="22" t="s">
        <v>8429</v>
      </c>
      <c r="BP1559" s="22">
        <v>0.34259204389999998</v>
      </c>
      <c r="BQ1559" s="22">
        <v>3891</v>
      </c>
      <c r="BR1559" s="22">
        <v>3162</v>
      </c>
    </row>
    <row r="1560" spans="61:70" x14ac:dyDescent="0.25">
      <c r="BI1560" t="s">
        <v>4799</v>
      </c>
      <c r="BJ1560" t="s">
        <v>5461</v>
      </c>
      <c r="BK1560" t="s">
        <v>5462</v>
      </c>
      <c r="BL1560" t="s">
        <v>5220</v>
      </c>
      <c r="BM1560" s="22">
        <v>1.30054E-2</v>
      </c>
      <c r="BN1560" t="s">
        <v>7704</v>
      </c>
      <c r="BO1560" s="22" t="s">
        <v>8430</v>
      </c>
      <c r="BP1560" s="22">
        <v>1.0567056599999999E-2</v>
      </c>
      <c r="BQ1560" s="22">
        <v>3674</v>
      </c>
      <c r="BR1560" s="22">
        <v>2985</v>
      </c>
    </row>
    <row r="1561" spans="61:70" x14ac:dyDescent="0.25">
      <c r="BI1561" t="s">
        <v>5567</v>
      </c>
      <c r="BJ1561" t="s">
        <v>5568</v>
      </c>
      <c r="BK1561" t="s">
        <v>5880</v>
      </c>
      <c r="BL1561" t="s">
        <v>5221</v>
      </c>
      <c r="BM1561" s="22">
        <v>14.190899999999999</v>
      </c>
      <c r="BN1561" t="s">
        <v>8431</v>
      </c>
      <c r="BO1561" s="22" t="s">
        <v>8432</v>
      </c>
      <c r="BP1561" s="22">
        <v>11.530290731699999</v>
      </c>
      <c r="BQ1561" s="22">
        <v>3583</v>
      </c>
      <c r="BR1561" s="22">
        <v>2911</v>
      </c>
    </row>
    <row r="1562" spans="61:70" x14ac:dyDescent="0.25">
      <c r="BI1562" t="s">
        <v>5550</v>
      </c>
      <c r="BJ1562" t="s">
        <v>5551</v>
      </c>
      <c r="BK1562" t="s">
        <v>5552</v>
      </c>
      <c r="BL1562" t="s">
        <v>5222</v>
      </c>
      <c r="BM1562" s="22">
        <v>7.6128600000000005E-2</v>
      </c>
      <c r="BN1562" t="s">
        <v>8433</v>
      </c>
      <c r="BO1562" s="22" t="s">
        <v>8434</v>
      </c>
      <c r="BP1562" s="22">
        <v>6.1855477200000002E-2</v>
      </c>
      <c r="BQ1562" s="22">
        <v>3483</v>
      </c>
      <c r="BR1562" s="22">
        <v>2830</v>
      </c>
    </row>
    <row r="1563" spans="61:70" x14ac:dyDescent="0.25">
      <c r="BI1563" t="s">
        <v>2004</v>
      </c>
      <c r="BJ1563" t="s">
        <v>2005</v>
      </c>
      <c r="BK1563" t="s">
        <v>2006</v>
      </c>
      <c r="BL1563" t="s">
        <v>5223</v>
      </c>
      <c r="BM1563" s="22">
        <v>1.4892600000000001E-3</v>
      </c>
      <c r="BN1563" t="s">
        <v>3387</v>
      </c>
      <c r="BO1563" s="22" t="s">
        <v>7709</v>
      </c>
      <c r="BP1563" s="22">
        <v>1.2100431000000001E-3</v>
      </c>
      <c r="BQ1563" s="22">
        <v>3450</v>
      </c>
      <c r="BR1563" s="22">
        <v>2803</v>
      </c>
    </row>
    <row r="1564" spans="61:70" x14ac:dyDescent="0.25">
      <c r="BI1564" t="s">
        <v>5538</v>
      </c>
      <c r="BJ1564" t="s">
        <v>5539</v>
      </c>
      <c r="BK1564" t="s">
        <v>5540</v>
      </c>
      <c r="BL1564" t="s">
        <v>5224</v>
      </c>
      <c r="BM1564" s="22">
        <v>1399.14</v>
      </c>
      <c r="BN1564" t="s">
        <v>8435</v>
      </c>
      <c r="BO1564" s="22" t="s">
        <v>6816</v>
      </c>
      <c r="BP1564" s="22">
        <v>1136.81943882</v>
      </c>
      <c r="BQ1564" s="22">
        <v>3415</v>
      </c>
      <c r="BR1564" s="22">
        <v>2774</v>
      </c>
    </row>
    <row r="1565" spans="61:70" x14ac:dyDescent="0.25">
      <c r="BI1565" t="s">
        <v>707</v>
      </c>
      <c r="BJ1565" t="s">
        <v>708</v>
      </c>
      <c r="BK1565" t="s">
        <v>709</v>
      </c>
      <c r="BL1565" t="s">
        <v>5225</v>
      </c>
      <c r="BM1565" s="22">
        <v>4.56085E-3</v>
      </c>
      <c r="BN1565" t="s">
        <v>5934</v>
      </c>
      <c r="BO1565" s="22" t="s">
        <v>6971</v>
      </c>
      <c r="BP1565" s="22">
        <v>3.7057498999999998E-3</v>
      </c>
      <c r="BQ1565" s="22">
        <v>3409</v>
      </c>
      <c r="BR1565" s="22">
        <v>2770</v>
      </c>
    </row>
    <row r="1566" spans="61:70" x14ac:dyDescent="0.25">
      <c r="BI1566" t="s">
        <v>1095</v>
      </c>
      <c r="BJ1566" t="s">
        <v>1096</v>
      </c>
      <c r="BK1566" t="s">
        <v>1097</v>
      </c>
      <c r="BL1566" t="s">
        <v>5246</v>
      </c>
      <c r="BM1566" s="22">
        <v>0.246839</v>
      </c>
      <c r="BN1566" t="s">
        <v>8436</v>
      </c>
      <c r="BO1566" s="22" t="s">
        <v>8437</v>
      </c>
      <c r="BP1566" s="22">
        <v>0.20055989639999999</v>
      </c>
      <c r="BQ1566" s="22">
        <v>3387</v>
      </c>
      <c r="BR1566" s="22">
        <v>2752</v>
      </c>
    </row>
    <row r="1567" spans="61:70" x14ac:dyDescent="0.25">
      <c r="BI1567" t="s">
        <v>5497</v>
      </c>
      <c r="BJ1567" t="s">
        <v>5498</v>
      </c>
      <c r="BK1567" t="s">
        <v>5499</v>
      </c>
      <c r="BL1567" t="s">
        <v>5247</v>
      </c>
      <c r="BM1567" s="22">
        <v>3274.17</v>
      </c>
      <c r="BN1567" t="s">
        <v>8438</v>
      </c>
      <c r="BO1567" s="22" t="s">
        <v>6469</v>
      </c>
      <c r="BP1567" s="22">
        <v>2660.3056892099999</v>
      </c>
      <c r="BQ1567" s="22">
        <v>3326</v>
      </c>
      <c r="BR1567" s="22">
        <v>2702</v>
      </c>
    </row>
    <row r="1568" spans="61:70" x14ac:dyDescent="0.25">
      <c r="BI1568" t="s">
        <v>4819</v>
      </c>
      <c r="BJ1568" t="s">
        <v>4820</v>
      </c>
      <c r="BK1568" t="s">
        <v>4821</v>
      </c>
      <c r="BL1568" t="s">
        <v>5248</v>
      </c>
      <c r="BM1568" s="22">
        <v>1.7031600000000001E-2</v>
      </c>
      <c r="BN1568" t="s">
        <v>6147</v>
      </c>
      <c r="BO1568" s="22" t="s">
        <v>8439</v>
      </c>
      <c r="BP1568" s="22">
        <v>1.3838396399999999E-2</v>
      </c>
      <c r="BQ1568" s="22">
        <v>2582</v>
      </c>
      <c r="BR1568" s="22">
        <v>2098</v>
      </c>
    </row>
    <row r="1569" spans="61:70" x14ac:dyDescent="0.25">
      <c r="BI1569" t="s">
        <v>321</v>
      </c>
      <c r="BJ1569" t="s">
        <v>322</v>
      </c>
      <c r="BK1569" t="s">
        <v>323</v>
      </c>
      <c r="BL1569" t="s">
        <v>5249</v>
      </c>
      <c r="BM1569" s="22">
        <v>0.92713199999999996</v>
      </c>
      <c r="BN1569" t="s">
        <v>8440</v>
      </c>
      <c r="BO1569" s="22" t="s">
        <v>7584</v>
      </c>
      <c r="BP1569" s="22">
        <v>0.75330680270000006</v>
      </c>
      <c r="BQ1569" s="22">
        <v>2479</v>
      </c>
      <c r="BR1569" s="22">
        <v>2014</v>
      </c>
    </row>
    <row r="1570" spans="61:70" x14ac:dyDescent="0.25">
      <c r="BI1570" t="s">
        <v>5666</v>
      </c>
      <c r="BJ1570" t="s">
        <v>5667</v>
      </c>
      <c r="BK1570" t="s">
        <v>5668</v>
      </c>
      <c r="BL1570" t="s">
        <v>5250</v>
      </c>
      <c r="BM1570" s="22">
        <v>0.140654</v>
      </c>
      <c r="BN1570" t="s">
        <v>8441</v>
      </c>
      <c r="BO1570" s="22" t="s">
        <v>8442</v>
      </c>
      <c r="BP1570" s="22">
        <v>0.1142832035</v>
      </c>
      <c r="BQ1570" s="22">
        <v>2456</v>
      </c>
      <c r="BR1570" s="22">
        <v>1995</v>
      </c>
    </row>
    <row r="1571" spans="61:70" x14ac:dyDescent="0.25">
      <c r="BI1571" t="s">
        <v>5535</v>
      </c>
      <c r="BJ1571" t="s">
        <v>5536</v>
      </c>
      <c r="BK1571" t="s">
        <v>5537</v>
      </c>
      <c r="BL1571" t="s">
        <v>5265</v>
      </c>
      <c r="BM1571" s="22">
        <v>27.5853</v>
      </c>
      <c r="BN1571" t="s">
        <v>8443</v>
      </c>
      <c r="BO1571" s="22" t="s">
        <v>7756</v>
      </c>
      <c r="BP1571" s="22">
        <v>22.413414858900001</v>
      </c>
      <c r="BQ1571" s="22">
        <v>2420</v>
      </c>
      <c r="BR1571" s="22">
        <v>1966</v>
      </c>
    </row>
    <row r="1572" spans="61:70" x14ac:dyDescent="0.25">
      <c r="BI1572" t="s">
        <v>3902</v>
      </c>
      <c r="BJ1572" t="s">
        <v>3903</v>
      </c>
      <c r="BK1572" t="s">
        <v>3904</v>
      </c>
      <c r="BL1572" t="s">
        <v>5269</v>
      </c>
      <c r="BM1572" s="22">
        <v>5.4916299999999999E-3</v>
      </c>
      <c r="BN1572" t="s">
        <v>5229</v>
      </c>
      <c r="BO1572" s="22" t="s">
        <v>6839</v>
      </c>
      <c r="BP1572" s="22">
        <v>4.4620208E-3</v>
      </c>
      <c r="BQ1572" s="22">
        <v>2258</v>
      </c>
      <c r="BR1572" s="22">
        <v>1835</v>
      </c>
    </row>
    <row r="1573" spans="61:70" x14ac:dyDescent="0.25">
      <c r="BI1573" t="s">
        <v>3032</v>
      </c>
      <c r="BJ1573" t="s">
        <v>3033</v>
      </c>
      <c r="BK1573" t="s">
        <v>3034</v>
      </c>
      <c r="BL1573" t="s">
        <v>5292</v>
      </c>
      <c r="BM1573" s="22">
        <v>0.29785099999999998</v>
      </c>
      <c r="BN1573" t="s">
        <v>7964</v>
      </c>
      <c r="BO1573" s="22" t="s">
        <v>6856</v>
      </c>
      <c r="BP1573" s="22">
        <v>0.24200780960000001</v>
      </c>
      <c r="BQ1573" s="22">
        <v>2251</v>
      </c>
      <c r="BR1573" s="22">
        <v>1829</v>
      </c>
    </row>
    <row r="1574" spans="61:70" x14ac:dyDescent="0.25">
      <c r="BI1574" t="s">
        <v>4688</v>
      </c>
      <c r="BJ1574" t="s">
        <v>4689</v>
      </c>
      <c r="BK1574" t="s">
        <v>4690</v>
      </c>
      <c r="BL1574" t="s">
        <v>5293</v>
      </c>
      <c r="BM1574" s="22">
        <v>2.8648799999999999E-2</v>
      </c>
      <c r="BN1574" t="s">
        <v>7840</v>
      </c>
      <c r="BO1574" s="22" t="s">
        <v>8444</v>
      </c>
      <c r="BP1574" s="22">
        <v>2.32775224E-2</v>
      </c>
      <c r="BQ1574" s="22">
        <v>2183</v>
      </c>
      <c r="BR1574" s="22">
        <v>1774</v>
      </c>
    </row>
    <row r="1575" spans="61:70" x14ac:dyDescent="0.25">
      <c r="BI1575" t="s">
        <v>6313</v>
      </c>
      <c r="BJ1575" t="s">
        <v>6314</v>
      </c>
      <c r="BK1575" t="s">
        <v>6315</v>
      </c>
      <c r="BL1575" t="s">
        <v>5294</v>
      </c>
      <c r="BM1575" s="22">
        <v>0.67696100000000003</v>
      </c>
      <c r="BN1575" t="s">
        <v>8445</v>
      </c>
      <c r="BO1575" s="22" t="s">
        <v>8446</v>
      </c>
      <c r="BP1575" s="22">
        <v>0.55003961300000004</v>
      </c>
      <c r="BQ1575" s="22">
        <v>2170</v>
      </c>
      <c r="BR1575" s="22">
        <v>1763</v>
      </c>
    </row>
    <row r="1576" spans="61:70" x14ac:dyDescent="0.25">
      <c r="BI1576" t="s">
        <v>4095</v>
      </c>
      <c r="BJ1576" t="s">
        <v>4096</v>
      </c>
      <c r="BK1576" t="s">
        <v>4097</v>
      </c>
      <c r="BL1576" t="s">
        <v>5295</v>
      </c>
      <c r="BM1576" s="22">
        <v>0.32323499999999999</v>
      </c>
      <c r="BN1576" t="s">
        <v>8447</v>
      </c>
      <c r="BO1576" s="22" t="s">
        <v>7221</v>
      </c>
      <c r="BP1576" s="22">
        <v>0.2626326396</v>
      </c>
      <c r="BQ1576" s="22">
        <v>1833</v>
      </c>
      <c r="BR1576" s="22">
        <v>1489</v>
      </c>
    </row>
    <row r="1577" spans="61:70" x14ac:dyDescent="0.25">
      <c r="BI1577" t="s">
        <v>3612</v>
      </c>
      <c r="BJ1577" t="s">
        <v>3613</v>
      </c>
      <c r="BK1577" t="s">
        <v>3614</v>
      </c>
      <c r="BL1577" t="s">
        <v>5296</v>
      </c>
      <c r="BM1577" s="22">
        <v>0.15506900000000001</v>
      </c>
      <c r="BN1577" t="s">
        <v>8448</v>
      </c>
      <c r="BO1577" s="22" t="s">
        <v>8449</v>
      </c>
      <c r="BP1577" s="22">
        <v>0.1259955784</v>
      </c>
      <c r="BQ1577" s="22">
        <v>1833</v>
      </c>
      <c r="BR1577" s="22">
        <v>1489</v>
      </c>
    </row>
    <row r="1578" spans="61:70" x14ac:dyDescent="0.25">
      <c r="BI1578" t="s">
        <v>2848</v>
      </c>
      <c r="BJ1578" t="s">
        <v>2849</v>
      </c>
      <c r="BK1578" t="s">
        <v>2850</v>
      </c>
      <c r="BL1578" t="s">
        <v>5297</v>
      </c>
      <c r="BM1578" s="22">
        <v>9.3078499999999995E-2</v>
      </c>
      <c r="BN1578" t="s">
        <v>6552</v>
      </c>
      <c r="BO1578" s="22" t="s">
        <v>6508</v>
      </c>
      <c r="BP1578" s="22">
        <v>7.5627491300000002E-2</v>
      </c>
      <c r="BQ1578" s="22">
        <v>1831</v>
      </c>
      <c r="BR1578" s="22">
        <v>1488</v>
      </c>
    </row>
    <row r="1579" spans="61:70" x14ac:dyDescent="0.25">
      <c r="BI1579" t="s">
        <v>4406</v>
      </c>
      <c r="BJ1579" t="s">
        <v>4407</v>
      </c>
      <c r="BK1579" t="s">
        <v>4408</v>
      </c>
      <c r="BL1579" t="s">
        <v>5298</v>
      </c>
      <c r="BM1579" s="22">
        <v>6.7574999999999996E-2</v>
      </c>
      <c r="BN1579" t="s">
        <v>8450</v>
      </c>
      <c r="BO1579" s="22" t="s">
        <v>8137</v>
      </c>
      <c r="BP1579" s="22">
        <v>5.4905566000000003E-2</v>
      </c>
      <c r="BQ1579" s="22">
        <v>1730</v>
      </c>
      <c r="BR1579" s="22">
        <v>1406</v>
      </c>
    </row>
    <row r="1580" spans="61:70" x14ac:dyDescent="0.25">
      <c r="BI1580" t="s">
        <v>3633</v>
      </c>
      <c r="BJ1580" t="s">
        <v>3634</v>
      </c>
      <c r="BK1580" t="s">
        <v>3635</v>
      </c>
      <c r="BL1580" t="s">
        <v>5569</v>
      </c>
      <c r="BM1580" s="22">
        <v>4.6539200000000002E-4</v>
      </c>
      <c r="BN1580" t="s">
        <v>1991</v>
      </c>
      <c r="BO1580" s="22" t="s">
        <v>8451</v>
      </c>
      <c r="BP1580" s="22">
        <v>3.781371E-4</v>
      </c>
      <c r="BQ1580" s="22">
        <v>1588</v>
      </c>
      <c r="BR1580" s="22">
        <v>1291</v>
      </c>
    </row>
    <row r="1581" spans="61:70" x14ac:dyDescent="0.25">
      <c r="BI1581" t="s">
        <v>5968</v>
      </c>
      <c r="BJ1581" t="s">
        <v>5969</v>
      </c>
      <c r="BK1581" t="s">
        <v>5970</v>
      </c>
      <c r="BL1581" t="s">
        <v>5570</v>
      </c>
      <c r="BM1581" s="22">
        <v>4.6539200000000002E-4</v>
      </c>
      <c r="BN1581" t="s">
        <v>1991</v>
      </c>
      <c r="BO1581" s="22" t="s">
        <v>7690</v>
      </c>
      <c r="BP1581" s="22">
        <v>3.781371E-4</v>
      </c>
      <c r="BQ1581" s="22">
        <v>1570</v>
      </c>
      <c r="BR1581" s="22">
        <v>1276</v>
      </c>
    </row>
    <row r="1582" spans="61:70" x14ac:dyDescent="0.25">
      <c r="BI1582" t="s">
        <v>2737</v>
      </c>
      <c r="BJ1582" t="s">
        <v>2738</v>
      </c>
      <c r="BK1582" t="s">
        <v>2739</v>
      </c>
      <c r="BL1582" t="s">
        <v>5571</v>
      </c>
      <c r="BM1582" s="22">
        <v>73.271900000000002</v>
      </c>
      <c r="BN1582" t="s">
        <v>8452</v>
      </c>
      <c r="BO1582" s="22" t="s">
        <v>6874</v>
      </c>
      <c r="BP1582" s="22">
        <v>59.534371284700001</v>
      </c>
      <c r="BQ1582" s="22">
        <v>1531</v>
      </c>
      <c r="BR1582" s="22">
        <v>1244</v>
      </c>
    </row>
    <row r="1583" spans="61:70" x14ac:dyDescent="0.25">
      <c r="BI1583" t="s">
        <v>3100</v>
      </c>
      <c r="BJ1583" t="s">
        <v>3101</v>
      </c>
      <c r="BK1583" t="s">
        <v>3102</v>
      </c>
      <c r="BL1583" t="s">
        <v>5572</v>
      </c>
      <c r="BM1583" s="22">
        <v>2.0477300000000002E-3</v>
      </c>
      <c r="BN1583" t="s">
        <v>5134</v>
      </c>
      <c r="BO1583" s="22" t="s">
        <v>7195</v>
      </c>
      <c r="BP1583" s="22">
        <v>1.6638072000000001E-3</v>
      </c>
      <c r="BQ1583" s="22">
        <v>1418</v>
      </c>
      <c r="BR1583" s="22">
        <v>1152</v>
      </c>
    </row>
    <row r="1584" spans="61:70" x14ac:dyDescent="0.25">
      <c r="BI1584" t="s">
        <v>2712</v>
      </c>
      <c r="BJ1584" t="s">
        <v>2713</v>
      </c>
      <c r="BK1584" t="s">
        <v>2714</v>
      </c>
      <c r="BL1584" t="s">
        <v>5573</v>
      </c>
      <c r="BM1584" s="22">
        <v>1410.81</v>
      </c>
      <c r="BN1584" t="s">
        <v>8453</v>
      </c>
      <c r="BO1584" s="22"/>
      <c r="BP1584" s="22">
        <v>1146.3014655300001</v>
      </c>
      <c r="BQ1584" s="22">
        <v>1379</v>
      </c>
      <c r="BR1584" s="22">
        <v>1121</v>
      </c>
    </row>
    <row r="1585" spans="61:70" x14ac:dyDescent="0.25">
      <c r="BI1585" t="s">
        <v>2799</v>
      </c>
      <c r="BJ1585" t="s">
        <v>2800</v>
      </c>
      <c r="BK1585" t="s">
        <v>2801</v>
      </c>
      <c r="BL1585" t="s">
        <v>5574</v>
      </c>
      <c r="BM1585" s="22">
        <v>0.63163100000000005</v>
      </c>
      <c r="BN1585" t="s">
        <v>6105</v>
      </c>
      <c r="BO1585" s="22" t="s">
        <v>6713</v>
      </c>
      <c r="BP1585" s="22">
        <v>0.51320839870000001</v>
      </c>
      <c r="BQ1585" s="22">
        <v>1322</v>
      </c>
      <c r="BR1585" s="22">
        <v>1074</v>
      </c>
    </row>
    <row r="1586" spans="61:70" x14ac:dyDescent="0.25">
      <c r="BI1586" t="s">
        <v>4383</v>
      </c>
      <c r="BJ1586" t="s">
        <v>4384</v>
      </c>
      <c r="BK1586" t="s">
        <v>4385</v>
      </c>
      <c r="BL1586" t="s">
        <v>5575</v>
      </c>
      <c r="BM1586" s="22">
        <v>9.3109600000000001E-3</v>
      </c>
      <c r="BN1586" t="s">
        <v>5230</v>
      </c>
      <c r="BO1586" s="22" t="s">
        <v>8454</v>
      </c>
      <c r="BP1586" s="22">
        <v>7.5652760000000001E-3</v>
      </c>
      <c r="BQ1586" s="22">
        <v>1321</v>
      </c>
      <c r="BR1586" s="22">
        <v>1073</v>
      </c>
    </row>
    <row r="1587" spans="61:70" x14ac:dyDescent="0.25">
      <c r="BI1587" t="s">
        <v>4700</v>
      </c>
      <c r="BJ1587" t="s">
        <v>4701</v>
      </c>
      <c r="BK1587" t="s">
        <v>4702</v>
      </c>
      <c r="BL1587" t="s">
        <v>5576</v>
      </c>
      <c r="BM1587" s="22">
        <v>1.07806E-2</v>
      </c>
      <c r="BN1587" t="s">
        <v>6540</v>
      </c>
      <c r="BO1587" s="22" t="s">
        <v>8455</v>
      </c>
      <c r="BP1587" s="22">
        <v>8.7593775999999998E-3</v>
      </c>
      <c r="BQ1587" s="22">
        <v>1130</v>
      </c>
      <c r="BR1587" s="22">
        <v>918</v>
      </c>
    </row>
    <row r="1588" spans="61:70" x14ac:dyDescent="0.25">
      <c r="BI1588" t="s">
        <v>4345</v>
      </c>
      <c r="BJ1588" t="s">
        <v>4346</v>
      </c>
      <c r="BK1588" t="s">
        <v>4347</v>
      </c>
      <c r="BL1588" t="s">
        <v>5577</v>
      </c>
      <c r="BM1588" s="22">
        <v>0.324378</v>
      </c>
      <c r="BN1588" t="s">
        <v>8456</v>
      </c>
      <c r="BO1588" s="22" t="s">
        <v>8457</v>
      </c>
      <c r="BP1588" s="22">
        <v>0.26356134190000002</v>
      </c>
      <c r="BQ1588" s="22">
        <v>1084</v>
      </c>
      <c r="BR1588" s="22">
        <v>880</v>
      </c>
    </row>
    <row r="1589" spans="61:70" x14ac:dyDescent="0.25">
      <c r="BI1589" t="s">
        <v>2925</v>
      </c>
      <c r="BJ1589" t="s">
        <v>2926</v>
      </c>
      <c r="BK1589" t="s">
        <v>2927</v>
      </c>
      <c r="BL1589" t="s">
        <v>5578</v>
      </c>
      <c r="BM1589" s="22">
        <v>0.11187800000000001</v>
      </c>
      <c r="BN1589" t="s">
        <v>6456</v>
      </c>
      <c r="BO1589" s="22" t="s">
        <v>7678</v>
      </c>
      <c r="BP1589" s="22">
        <v>9.0902329399999995E-2</v>
      </c>
      <c r="BQ1589" s="22">
        <v>863</v>
      </c>
      <c r="BR1589" s="22">
        <v>701</v>
      </c>
    </row>
    <row r="1590" spans="61:70" x14ac:dyDescent="0.25">
      <c r="BI1590" t="s">
        <v>4683</v>
      </c>
      <c r="BJ1590" t="s">
        <v>4684</v>
      </c>
      <c r="BK1590" t="s">
        <v>4685</v>
      </c>
      <c r="BL1590" t="s">
        <v>5579</v>
      </c>
      <c r="BM1590" s="22">
        <v>1.7286700000000001E-3</v>
      </c>
      <c r="BN1590" t="s">
        <v>1483</v>
      </c>
      <c r="BO1590" s="22" t="s">
        <v>8458</v>
      </c>
      <c r="BP1590" s="22">
        <v>1.4045667999999999E-3</v>
      </c>
      <c r="BQ1590" s="22">
        <v>811</v>
      </c>
      <c r="BR1590" s="22">
        <v>659</v>
      </c>
    </row>
    <row r="1591" spans="61:70" x14ac:dyDescent="0.25">
      <c r="BI1591" t="s">
        <v>3609</v>
      </c>
      <c r="BJ1591" t="s">
        <v>3610</v>
      </c>
      <c r="BK1591" t="s">
        <v>3611</v>
      </c>
      <c r="BL1591" t="s">
        <v>5580</v>
      </c>
      <c r="BM1591" s="22">
        <v>2.7923500000000002E-4</v>
      </c>
      <c r="BN1591" t="s">
        <v>910</v>
      </c>
      <c r="BO1591" s="22" t="s">
        <v>8459</v>
      </c>
      <c r="BP1591" s="22">
        <v>2.2688210000000001E-4</v>
      </c>
      <c r="BQ1591" s="22">
        <v>806</v>
      </c>
      <c r="BR1591" s="22">
        <v>655</v>
      </c>
    </row>
    <row r="1592" spans="61:70" x14ac:dyDescent="0.25">
      <c r="BI1592" t="s">
        <v>4074</v>
      </c>
      <c r="BJ1592" t="s">
        <v>4075</v>
      </c>
      <c r="BK1592" t="s">
        <v>4076</v>
      </c>
      <c r="BL1592" t="s">
        <v>5581</v>
      </c>
      <c r="BM1592" s="22">
        <v>2.19652E-3</v>
      </c>
      <c r="BN1592" t="s">
        <v>6556</v>
      </c>
      <c r="BO1592" s="22" t="s">
        <v>6735</v>
      </c>
      <c r="BP1592" s="22">
        <v>1.7847010999999999E-3</v>
      </c>
      <c r="BQ1592" s="22">
        <v>803</v>
      </c>
      <c r="BR1592" s="22">
        <v>653</v>
      </c>
    </row>
    <row r="1593" spans="61:70" x14ac:dyDescent="0.25">
      <c r="BI1593" t="s">
        <v>2960</v>
      </c>
      <c r="BJ1593" t="s">
        <v>2961</v>
      </c>
      <c r="BK1593" t="s">
        <v>2962</v>
      </c>
      <c r="BL1593" t="s">
        <v>5582</v>
      </c>
      <c r="BM1593" s="22">
        <v>3.7231400000000002E-3</v>
      </c>
      <c r="BN1593" t="s">
        <v>5988</v>
      </c>
      <c r="BO1593" s="22" t="s">
        <v>8460</v>
      </c>
      <c r="BP1593" s="22">
        <v>3.0250997000000001E-3</v>
      </c>
      <c r="BQ1593" s="22">
        <v>784</v>
      </c>
      <c r="BR1593" s="22">
        <v>637</v>
      </c>
    </row>
    <row r="1594" spans="61:70" x14ac:dyDescent="0.25">
      <c r="BI1594" t="s">
        <v>5817</v>
      </c>
      <c r="BJ1594" t="s">
        <v>5818</v>
      </c>
      <c r="BK1594" t="s">
        <v>5819</v>
      </c>
      <c r="BL1594" t="s">
        <v>5583</v>
      </c>
      <c r="BM1594" s="22">
        <v>1.86157E-4</v>
      </c>
      <c r="BN1594" t="s">
        <v>489</v>
      </c>
      <c r="BO1594" s="22" t="s">
        <v>8461</v>
      </c>
      <c r="BP1594" s="22">
        <v>1.5125499999999999E-4</v>
      </c>
      <c r="BQ1594" s="22">
        <v>702</v>
      </c>
      <c r="BR1594" s="22">
        <v>571</v>
      </c>
    </row>
    <row r="1595" spans="61:70" x14ac:dyDescent="0.25">
      <c r="BI1595" t="s">
        <v>3147</v>
      </c>
      <c r="BJ1595" t="s">
        <v>3148</v>
      </c>
      <c r="BK1595" t="s">
        <v>3149</v>
      </c>
      <c r="BL1595" t="s">
        <v>5584</v>
      </c>
      <c r="BM1595" s="22">
        <v>6.2430100000000002E-3</v>
      </c>
      <c r="BN1595" t="s">
        <v>6247</v>
      </c>
      <c r="BO1595" s="22" t="s">
        <v>8462</v>
      </c>
      <c r="BP1595" s="22">
        <v>5.0725268000000002E-3</v>
      </c>
      <c r="BQ1595" s="22">
        <v>670</v>
      </c>
      <c r="BR1595" s="22">
        <v>545</v>
      </c>
    </row>
    <row r="1596" spans="61:70" x14ac:dyDescent="0.25">
      <c r="BI1596" t="s">
        <v>3388</v>
      </c>
      <c r="BJ1596" t="s">
        <v>3389</v>
      </c>
      <c r="BK1596" t="s">
        <v>3390</v>
      </c>
      <c r="BL1596" t="s">
        <v>5585</v>
      </c>
      <c r="BM1596" s="22">
        <v>18.521799999999999</v>
      </c>
      <c r="BN1596" t="s">
        <v>8463</v>
      </c>
      <c r="BO1596" s="22" t="s">
        <v>6990</v>
      </c>
      <c r="BP1596" s="22">
        <v>15.049203283400001</v>
      </c>
      <c r="BQ1596" s="22">
        <v>649</v>
      </c>
      <c r="BR1596" s="22">
        <v>527</v>
      </c>
    </row>
    <row r="1597" spans="61:70" x14ac:dyDescent="0.25">
      <c r="BI1597" t="s">
        <v>4566</v>
      </c>
      <c r="BJ1597" t="s">
        <v>4567</v>
      </c>
      <c r="BK1597" t="s">
        <v>4568</v>
      </c>
      <c r="BL1597" t="s">
        <v>5586</v>
      </c>
      <c r="BM1597" s="22">
        <v>4.6539200000000002E-4</v>
      </c>
      <c r="BN1597" t="s">
        <v>1991</v>
      </c>
      <c r="BO1597" s="22" t="s">
        <v>8464</v>
      </c>
      <c r="BP1597" s="22">
        <v>3.781371E-4</v>
      </c>
      <c r="BQ1597" s="22">
        <v>644</v>
      </c>
      <c r="BR1597" s="22">
        <v>523</v>
      </c>
    </row>
    <row r="1598" spans="61:70" x14ac:dyDescent="0.25">
      <c r="BI1598" t="s">
        <v>3093</v>
      </c>
      <c r="BJ1598" t="s">
        <v>3094</v>
      </c>
      <c r="BK1598" t="s">
        <v>3093</v>
      </c>
      <c r="BL1598" t="s">
        <v>5587</v>
      </c>
      <c r="BM1598" s="22">
        <v>1.7684899999999999E-3</v>
      </c>
      <c r="BN1598" t="s">
        <v>1483</v>
      </c>
      <c r="BO1598" s="22" t="s">
        <v>6347</v>
      </c>
      <c r="BP1598" s="22">
        <v>1.4369210999999999E-3</v>
      </c>
      <c r="BQ1598" s="22">
        <v>624</v>
      </c>
      <c r="BR1598" s="22">
        <v>507</v>
      </c>
    </row>
    <row r="1599" spans="61:70" x14ac:dyDescent="0.25">
      <c r="BI1599" t="s">
        <v>6323</v>
      </c>
      <c r="BJ1599" t="s">
        <v>6324</v>
      </c>
      <c r="BK1599" t="s">
        <v>6323</v>
      </c>
      <c r="BL1599" t="s">
        <v>5588</v>
      </c>
      <c r="BM1599" s="22">
        <v>1.2384299999999999</v>
      </c>
      <c r="BN1599" t="s">
        <v>8465</v>
      </c>
      <c r="BO1599" s="22" t="s">
        <v>8466</v>
      </c>
      <c r="BP1599" s="22">
        <v>1.0062404746</v>
      </c>
      <c r="BQ1599" s="22">
        <v>541</v>
      </c>
      <c r="BR1599" s="22">
        <v>440</v>
      </c>
    </row>
    <row r="1600" spans="61:70" x14ac:dyDescent="0.25">
      <c r="BI1600" t="s">
        <v>3022</v>
      </c>
      <c r="BJ1600" t="s">
        <v>3023</v>
      </c>
      <c r="BK1600" t="s">
        <v>3024</v>
      </c>
      <c r="BL1600" t="s">
        <v>5589</v>
      </c>
      <c r="BM1600" s="22">
        <v>1.8330300000000001E-2</v>
      </c>
      <c r="BN1600" t="s">
        <v>8467</v>
      </c>
      <c r="BO1600" s="22" t="s">
        <v>6435</v>
      </c>
      <c r="BP1600" s="22">
        <v>1.4893607E-2</v>
      </c>
      <c r="BQ1600" s="22">
        <v>496</v>
      </c>
      <c r="BR1600" s="22">
        <v>403</v>
      </c>
    </row>
    <row r="1601" spans="61:70" x14ac:dyDescent="0.25">
      <c r="BI1601" t="s">
        <v>6320</v>
      </c>
      <c r="BJ1601" t="s">
        <v>6321</v>
      </c>
      <c r="BK1601" t="s">
        <v>6322</v>
      </c>
      <c r="BL1601" t="s">
        <v>5590</v>
      </c>
      <c r="BM1601" s="22">
        <v>1.4892600000000001E-2</v>
      </c>
      <c r="BN1601" t="s">
        <v>6062</v>
      </c>
      <c r="BO1601" s="22" t="s">
        <v>8468</v>
      </c>
      <c r="BP1601" s="22">
        <v>1.21004311E-2</v>
      </c>
      <c r="BQ1601" s="22">
        <v>478</v>
      </c>
      <c r="BR1601" s="22">
        <v>388</v>
      </c>
    </row>
    <row r="1602" spans="61:70" x14ac:dyDescent="0.25">
      <c r="BI1602" t="s">
        <v>2822</v>
      </c>
      <c r="BJ1602" t="s">
        <v>2823</v>
      </c>
      <c r="BK1602" t="s">
        <v>2824</v>
      </c>
      <c r="BL1602" t="s">
        <v>5591</v>
      </c>
      <c r="BM1602" s="22">
        <v>2.3978900000000001E-2</v>
      </c>
      <c r="BN1602" t="s">
        <v>8106</v>
      </c>
      <c r="BO1602" s="22" t="s">
        <v>8469</v>
      </c>
      <c r="BP1602" s="22">
        <v>1.9483167999999999E-2</v>
      </c>
      <c r="BQ1602" s="22">
        <v>470</v>
      </c>
      <c r="BR1602" s="22">
        <v>382</v>
      </c>
    </row>
    <row r="1603" spans="61:70" x14ac:dyDescent="0.25">
      <c r="BI1603" t="s">
        <v>4400</v>
      </c>
      <c r="BJ1603" t="s">
        <v>4401</v>
      </c>
      <c r="BK1603" t="s">
        <v>4402</v>
      </c>
      <c r="BL1603" t="s">
        <v>5592</v>
      </c>
      <c r="BM1603" s="22">
        <v>2.97525E-3</v>
      </c>
      <c r="BN1603" t="s">
        <v>5979</v>
      </c>
      <c r="BO1603" s="22" t="s">
        <v>8470</v>
      </c>
      <c r="BP1603" s="22">
        <v>2.4174293000000001E-3</v>
      </c>
      <c r="BQ1603" s="22">
        <v>454</v>
      </c>
      <c r="BR1603" s="22">
        <v>369</v>
      </c>
    </row>
    <row r="1604" spans="61:70" x14ac:dyDescent="0.25">
      <c r="BI1604" t="s">
        <v>4389</v>
      </c>
      <c r="BJ1604" t="s">
        <v>4390</v>
      </c>
      <c r="BK1604" t="s">
        <v>4391</v>
      </c>
      <c r="BL1604" t="s">
        <v>5593</v>
      </c>
      <c r="BM1604" s="22">
        <v>2.3282200000000002E-3</v>
      </c>
      <c r="BN1604" t="s">
        <v>7886</v>
      </c>
      <c r="BO1604" s="22" t="s">
        <v>6397</v>
      </c>
      <c r="BP1604" s="22">
        <v>1.8917090000000001E-3</v>
      </c>
      <c r="BQ1604" s="22">
        <v>447</v>
      </c>
      <c r="BR1604" s="22">
        <v>364</v>
      </c>
    </row>
    <row r="1605" spans="61:70" x14ac:dyDescent="0.25">
      <c r="BI1605" t="s">
        <v>6329</v>
      </c>
      <c r="BJ1605" t="s">
        <v>6330</v>
      </c>
      <c r="BK1605" t="s">
        <v>6331</v>
      </c>
      <c r="BL1605" t="s">
        <v>5594</v>
      </c>
      <c r="BM1605" s="22">
        <v>1.0238599999999999E-3</v>
      </c>
      <c r="BN1605" t="s">
        <v>732</v>
      </c>
      <c r="BO1605" s="22" t="s">
        <v>8471</v>
      </c>
      <c r="BP1605" s="22">
        <v>8.3189959999999997E-4</v>
      </c>
      <c r="BQ1605" s="22">
        <v>436</v>
      </c>
      <c r="BR1605" s="22">
        <v>354</v>
      </c>
    </row>
    <row r="1606" spans="61:70" x14ac:dyDescent="0.25">
      <c r="BI1606" t="s">
        <v>3089</v>
      </c>
      <c r="BJ1606" t="s">
        <v>3090</v>
      </c>
      <c r="BK1606" t="s">
        <v>3091</v>
      </c>
      <c r="BL1606" t="s">
        <v>5595</v>
      </c>
      <c r="BM1606" s="22">
        <v>7.44628E-4</v>
      </c>
      <c r="BN1606" t="s">
        <v>1827</v>
      </c>
      <c r="BO1606" s="22" t="s">
        <v>7690</v>
      </c>
      <c r="BP1606" s="22">
        <v>6.0501990000000002E-4</v>
      </c>
      <c r="BQ1606" s="22">
        <v>431</v>
      </c>
      <c r="BR1606" s="22">
        <v>350</v>
      </c>
    </row>
    <row r="1607" spans="61:70" x14ac:dyDescent="0.25">
      <c r="BI1607" t="s">
        <v>2937</v>
      </c>
      <c r="BJ1607" t="s">
        <v>2938</v>
      </c>
      <c r="BK1607" t="s">
        <v>2939</v>
      </c>
      <c r="BL1607" t="s">
        <v>5596</v>
      </c>
      <c r="BM1607" s="22">
        <v>3.6448399999999999E-3</v>
      </c>
      <c r="BN1607" t="s">
        <v>6522</v>
      </c>
      <c r="BO1607" s="22" t="s">
        <v>8472</v>
      </c>
      <c r="BP1607" s="22">
        <v>2.9614798999999998E-3</v>
      </c>
      <c r="BQ1607" s="22">
        <v>426</v>
      </c>
      <c r="BR1607" s="22">
        <v>346</v>
      </c>
    </row>
    <row r="1608" spans="61:70" x14ac:dyDescent="0.25">
      <c r="BI1608" t="s">
        <v>5672</v>
      </c>
      <c r="BJ1608" t="s">
        <v>5673</v>
      </c>
      <c r="BK1608" t="s">
        <v>5674</v>
      </c>
      <c r="BL1608" t="s">
        <v>5597</v>
      </c>
      <c r="BM1608" s="22">
        <v>5.0163600000000002E-5</v>
      </c>
      <c r="BN1608" t="s">
        <v>6341</v>
      </c>
      <c r="BO1608" s="22" t="s">
        <v>8473</v>
      </c>
      <c r="BP1608" s="22">
        <v>4.07586E-5</v>
      </c>
      <c r="BQ1608" s="22">
        <v>425</v>
      </c>
      <c r="BR1608" s="22">
        <v>346</v>
      </c>
    </row>
    <row r="1609" spans="61:70" x14ac:dyDescent="0.25">
      <c r="BI1609" t="s">
        <v>3583</v>
      </c>
      <c r="BJ1609" t="s">
        <v>3584</v>
      </c>
      <c r="BK1609" t="s">
        <v>3585</v>
      </c>
      <c r="BL1609" t="s">
        <v>5598</v>
      </c>
      <c r="BM1609" s="22">
        <v>2.9168599999999999E-2</v>
      </c>
      <c r="BN1609" t="s">
        <v>6611</v>
      </c>
      <c r="BO1609" s="22" t="s">
        <v>6670</v>
      </c>
      <c r="BP1609" s="22">
        <v>2.3699866699999999E-2</v>
      </c>
      <c r="BQ1609" s="22">
        <v>422</v>
      </c>
      <c r="BR1609" s="22">
        <v>343</v>
      </c>
    </row>
    <row r="1610" spans="61:70" x14ac:dyDescent="0.25">
      <c r="BI1610" t="s">
        <v>3630</v>
      </c>
      <c r="BJ1610" t="s">
        <v>3631</v>
      </c>
      <c r="BK1610" t="s">
        <v>3632</v>
      </c>
      <c r="BL1610" t="s">
        <v>5599</v>
      </c>
      <c r="BM1610" s="22">
        <v>4.4641899999999997E-5</v>
      </c>
      <c r="BN1610" t="s">
        <v>6341</v>
      </c>
      <c r="BO1610" s="22" t="s">
        <v>8474</v>
      </c>
      <c r="BP1610" s="22">
        <v>3.6272100000000001E-5</v>
      </c>
      <c r="BQ1610" s="22">
        <v>397</v>
      </c>
      <c r="BR1610" s="22">
        <v>322</v>
      </c>
    </row>
    <row r="1611" spans="61:70" x14ac:dyDescent="0.25">
      <c r="BI1611" t="s">
        <v>3639</v>
      </c>
      <c r="BJ1611" t="s">
        <v>3640</v>
      </c>
      <c r="BK1611" t="s">
        <v>3641</v>
      </c>
      <c r="BL1611" t="s">
        <v>5600</v>
      </c>
      <c r="BM1611" s="22">
        <v>2.7923500000000002E-4</v>
      </c>
      <c r="BN1611" t="s">
        <v>910</v>
      </c>
      <c r="BO1611" s="22" t="s">
        <v>7690</v>
      </c>
      <c r="BP1611" s="22">
        <v>2.2688210000000001E-4</v>
      </c>
      <c r="BQ1611" s="22">
        <v>376</v>
      </c>
      <c r="BR1611" s="22">
        <v>305</v>
      </c>
    </row>
    <row r="1612" spans="61:70" x14ac:dyDescent="0.25">
      <c r="BI1612" t="s">
        <v>4187</v>
      </c>
      <c r="BJ1612" t="s">
        <v>4188</v>
      </c>
      <c r="BK1612" t="s">
        <v>4189</v>
      </c>
      <c r="BL1612" t="s">
        <v>5604</v>
      </c>
      <c r="BM1612" s="22">
        <v>8.7166000000000005E-6</v>
      </c>
      <c r="BN1612" t="s">
        <v>8475</v>
      </c>
      <c r="BO1612" s="22" t="s">
        <v>8476</v>
      </c>
      <c r="BP1612" s="22">
        <v>7.0824000000000002E-6</v>
      </c>
      <c r="BQ1612" s="22">
        <v>363</v>
      </c>
      <c r="BR1612" s="22">
        <v>295</v>
      </c>
    </row>
    <row r="1613" spans="61:70" x14ac:dyDescent="0.25">
      <c r="BI1613" t="s">
        <v>3291</v>
      </c>
      <c r="BJ1613" t="s">
        <v>3292</v>
      </c>
      <c r="BK1613" t="s">
        <v>3293</v>
      </c>
      <c r="BL1613" t="s">
        <v>5605</v>
      </c>
      <c r="BM1613" s="22">
        <v>3.72314E-4</v>
      </c>
      <c r="BN1613" t="s">
        <v>636</v>
      </c>
      <c r="BO1613" s="22" t="s">
        <v>8477</v>
      </c>
      <c r="BP1613" s="22">
        <v>3.0250999999999998E-4</v>
      </c>
      <c r="BQ1613" s="22">
        <v>352</v>
      </c>
      <c r="BR1613" s="22">
        <v>286</v>
      </c>
    </row>
    <row r="1614" spans="61:70" x14ac:dyDescent="0.25">
      <c r="BI1614" t="s">
        <v>1484</v>
      </c>
      <c r="BJ1614" t="s">
        <v>1485</v>
      </c>
      <c r="BK1614" t="s">
        <v>1486</v>
      </c>
      <c r="BL1614" t="s">
        <v>5606</v>
      </c>
      <c r="BM1614" s="22">
        <v>4.1423799999999997E-2</v>
      </c>
      <c r="BN1614" t="s">
        <v>6039</v>
      </c>
      <c r="BO1614" s="22" t="s">
        <v>8478</v>
      </c>
      <c r="BP1614" s="22">
        <v>3.3657376000000003E-2</v>
      </c>
      <c r="BQ1614" s="22">
        <v>340</v>
      </c>
      <c r="BR1614" s="22">
        <v>276</v>
      </c>
    </row>
    <row r="1615" spans="61:70" x14ac:dyDescent="0.25">
      <c r="BI1615" t="s">
        <v>5286</v>
      </c>
      <c r="BJ1615" t="s">
        <v>5287</v>
      </c>
      <c r="BK1615" t="s">
        <v>5288</v>
      </c>
      <c r="BL1615" t="s">
        <v>5607</v>
      </c>
      <c r="BM1615" s="22">
        <v>1.86157E-4</v>
      </c>
      <c r="BN1615" t="s">
        <v>489</v>
      </c>
      <c r="BO1615" s="22" t="s">
        <v>8479</v>
      </c>
      <c r="BP1615" s="22">
        <v>1.5125499999999999E-4</v>
      </c>
      <c r="BQ1615" s="22">
        <v>306</v>
      </c>
      <c r="BR1615" s="22">
        <v>249</v>
      </c>
    </row>
    <row r="1616" spans="61:70" x14ac:dyDescent="0.25">
      <c r="BI1616" t="s">
        <v>3208</v>
      </c>
      <c r="BJ1616" t="s">
        <v>3209</v>
      </c>
      <c r="BK1616" t="s">
        <v>3210</v>
      </c>
      <c r="BL1616" t="s">
        <v>5609</v>
      </c>
      <c r="BM1616" s="22">
        <v>9.30785E-5</v>
      </c>
      <c r="BN1616" t="s">
        <v>1122</v>
      </c>
      <c r="BO1616" s="22" t="s">
        <v>8161</v>
      </c>
      <c r="BP1616" s="22">
        <v>7.5627499999999994E-5</v>
      </c>
      <c r="BQ1616" s="22">
        <v>300</v>
      </c>
      <c r="BR1616" s="22">
        <v>244</v>
      </c>
    </row>
    <row r="1617" spans="61:70" x14ac:dyDescent="0.25">
      <c r="BI1617" t="s">
        <v>3143</v>
      </c>
      <c r="BJ1617" t="s">
        <v>3144</v>
      </c>
      <c r="BK1617" t="s">
        <v>3145</v>
      </c>
      <c r="BL1617" t="s">
        <v>5610</v>
      </c>
      <c r="BM1617" s="22">
        <v>1.1169400000000001E-3</v>
      </c>
      <c r="BN1617" t="s">
        <v>2569</v>
      </c>
      <c r="BO1617" s="22" t="s">
        <v>8480</v>
      </c>
      <c r="BP1617" s="22">
        <v>9.075283E-4</v>
      </c>
      <c r="BQ1617" s="22">
        <v>297</v>
      </c>
      <c r="BR1617" s="22">
        <v>242</v>
      </c>
    </row>
    <row r="1618" spans="61:70" x14ac:dyDescent="0.25">
      <c r="BI1618" t="s">
        <v>3069</v>
      </c>
      <c r="BJ1618" t="s">
        <v>3070</v>
      </c>
      <c r="BK1618" t="s">
        <v>3071</v>
      </c>
      <c r="BL1618" t="s">
        <v>5611</v>
      </c>
      <c r="BM1618" s="22">
        <v>8.4222599999999996E-4</v>
      </c>
      <c r="BN1618" t="s">
        <v>1955</v>
      </c>
      <c r="BO1618" s="22" t="s">
        <v>8481</v>
      </c>
      <c r="BP1618" s="22">
        <v>6.8431959999999995E-4</v>
      </c>
      <c r="BQ1618" s="22">
        <v>261</v>
      </c>
      <c r="BR1618" s="22">
        <v>212</v>
      </c>
    </row>
    <row r="1619" spans="61:70" x14ac:dyDescent="0.25">
      <c r="BI1619" t="s">
        <v>6357</v>
      </c>
      <c r="BJ1619" t="s">
        <v>6358</v>
      </c>
      <c r="BK1619" t="s">
        <v>6359</v>
      </c>
      <c r="BL1619" t="s">
        <v>5612</v>
      </c>
      <c r="BM1619" s="22">
        <v>7.9341999999999994E-6</v>
      </c>
      <c r="BN1619" t="s">
        <v>8475</v>
      </c>
      <c r="BO1619" s="22" t="s">
        <v>8482</v>
      </c>
      <c r="BP1619" s="22">
        <v>6.4466000000000002E-6</v>
      </c>
      <c r="BQ1619" s="22">
        <v>254</v>
      </c>
      <c r="BR1619" s="22">
        <v>206</v>
      </c>
    </row>
    <row r="1620" spans="61:70" x14ac:dyDescent="0.25">
      <c r="BI1620" t="s">
        <v>3327</v>
      </c>
      <c r="BJ1620" t="s">
        <v>3328</v>
      </c>
      <c r="BK1620" t="s">
        <v>3329</v>
      </c>
      <c r="BL1620" t="s">
        <v>5613</v>
      </c>
      <c r="BM1620" s="22">
        <v>9.30785E-5</v>
      </c>
      <c r="BN1620" t="s">
        <v>1122</v>
      </c>
      <c r="BO1620" s="22" t="s">
        <v>7365</v>
      </c>
      <c r="BP1620" s="22">
        <v>7.5627499999999994E-5</v>
      </c>
      <c r="BQ1620" s="22">
        <v>235</v>
      </c>
      <c r="BR1620" s="22">
        <v>191</v>
      </c>
    </row>
    <row r="1621" spans="61:70" x14ac:dyDescent="0.25">
      <c r="BI1621" t="s">
        <v>2985</v>
      </c>
      <c r="BJ1621" t="s">
        <v>2986</v>
      </c>
      <c r="BK1621" t="s">
        <v>2987</v>
      </c>
      <c r="BL1621" t="s">
        <v>5614</v>
      </c>
      <c r="BM1621" s="22">
        <v>2.3734999999999999E-2</v>
      </c>
      <c r="BN1621" t="s">
        <v>6044</v>
      </c>
      <c r="BO1621" s="22" t="s">
        <v>8483</v>
      </c>
      <c r="BP1621" s="22">
        <v>1.92849961E-2</v>
      </c>
      <c r="BQ1621" s="22">
        <v>233</v>
      </c>
      <c r="BR1621" s="22">
        <v>189</v>
      </c>
    </row>
    <row r="1622" spans="61:70" x14ac:dyDescent="0.25">
      <c r="BI1622" t="s">
        <v>3078</v>
      </c>
      <c r="BJ1622" t="s">
        <v>3079</v>
      </c>
      <c r="BK1622" t="s">
        <v>3080</v>
      </c>
      <c r="BL1622" t="s">
        <v>5615</v>
      </c>
      <c r="BM1622" s="22">
        <v>3.4439000000000002E-3</v>
      </c>
      <c r="BN1622" t="s">
        <v>5841</v>
      </c>
      <c r="BO1622" s="22" t="s">
        <v>7365</v>
      </c>
      <c r="BP1622" s="22">
        <v>2.7982135000000001E-3</v>
      </c>
      <c r="BQ1622" s="22">
        <v>230</v>
      </c>
      <c r="BR1622" s="22">
        <v>187</v>
      </c>
    </row>
    <row r="1623" spans="61:70" x14ac:dyDescent="0.25">
      <c r="BI1623" t="s">
        <v>3723</v>
      </c>
      <c r="BJ1623" t="s">
        <v>3724</v>
      </c>
      <c r="BK1623" t="s">
        <v>3725</v>
      </c>
      <c r="BL1623" t="s">
        <v>5616</v>
      </c>
      <c r="BM1623" s="22">
        <v>3.7138299999999999E-2</v>
      </c>
      <c r="BN1623" t="s">
        <v>6297</v>
      </c>
      <c r="BO1623" s="22" t="s">
        <v>6452</v>
      </c>
      <c r="BP1623" s="22">
        <v>3.0175351499999999E-2</v>
      </c>
      <c r="BQ1623" s="22">
        <v>229</v>
      </c>
      <c r="BR1623" s="22">
        <v>186</v>
      </c>
    </row>
    <row r="1624" spans="61:70" x14ac:dyDescent="0.25">
      <c r="BI1624" t="s">
        <v>3651</v>
      </c>
      <c r="BJ1624" t="s">
        <v>3652</v>
      </c>
      <c r="BK1624" t="s">
        <v>3653</v>
      </c>
      <c r="BL1624" t="s">
        <v>5617</v>
      </c>
      <c r="BM1624" s="22">
        <v>1.5656999999999999E-3</v>
      </c>
      <c r="BN1624" t="s">
        <v>2356</v>
      </c>
      <c r="BO1624" s="22" t="s">
        <v>8484</v>
      </c>
      <c r="BP1624" s="22">
        <v>1.2721516E-3</v>
      </c>
      <c r="BQ1624" s="22">
        <v>228</v>
      </c>
      <c r="BR1624" s="22">
        <v>185</v>
      </c>
    </row>
    <row r="1625" spans="61:70" x14ac:dyDescent="0.25">
      <c r="BI1625" t="s">
        <v>4677</v>
      </c>
      <c r="BJ1625" t="s">
        <v>4678</v>
      </c>
      <c r="BK1625" t="s">
        <v>4677</v>
      </c>
      <c r="BL1625" t="s">
        <v>5618</v>
      </c>
      <c r="BM1625" s="22">
        <v>8.5771600000000003E-3</v>
      </c>
      <c r="BN1625" t="s">
        <v>6408</v>
      </c>
      <c r="BO1625" s="22" t="s">
        <v>8485</v>
      </c>
      <c r="BP1625" s="22">
        <v>6.9690539999999997E-3</v>
      </c>
      <c r="BQ1625" s="22">
        <v>226</v>
      </c>
      <c r="BR1625" s="22">
        <v>184</v>
      </c>
    </row>
    <row r="1626" spans="61:70" x14ac:dyDescent="0.25">
      <c r="BI1626" t="s">
        <v>3620</v>
      </c>
      <c r="BJ1626" t="s">
        <v>3621</v>
      </c>
      <c r="BK1626" t="s">
        <v>3622</v>
      </c>
      <c r="BL1626" t="s">
        <v>5619</v>
      </c>
      <c r="BM1626" s="22">
        <v>9.30785E-5</v>
      </c>
      <c r="BN1626" t="s">
        <v>1122</v>
      </c>
      <c r="BO1626" s="22" t="s">
        <v>8161</v>
      </c>
      <c r="BP1626" s="22">
        <v>7.5627499999999994E-5</v>
      </c>
      <c r="BQ1626" s="22">
        <v>204</v>
      </c>
      <c r="BR1626" s="22">
        <v>165</v>
      </c>
    </row>
    <row r="1627" spans="61:70" x14ac:dyDescent="0.25">
      <c r="BI1627" t="s">
        <v>3283</v>
      </c>
      <c r="BJ1627" t="s">
        <v>3284</v>
      </c>
      <c r="BK1627" t="s">
        <v>3285</v>
      </c>
      <c r="BL1627" t="s">
        <v>5620</v>
      </c>
      <c r="BM1627" s="22">
        <v>2.7923500000000002E-4</v>
      </c>
      <c r="BN1627" t="s">
        <v>910</v>
      </c>
      <c r="BO1627" s="22" t="s">
        <v>6110</v>
      </c>
      <c r="BP1627" s="22">
        <v>2.2688210000000001E-4</v>
      </c>
      <c r="BQ1627" s="22">
        <v>199</v>
      </c>
      <c r="BR1627" s="22">
        <v>162</v>
      </c>
    </row>
    <row r="1628" spans="61:70" x14ac:dyDescent="0.25">
      <c r="BI1628" t="s">
        <v>3673</v>
      </c>
      <c r="BJ1628" t="s">
        <v>3674</v>
      </c>
      <c r="BK1628" t="s">
        <v>3675</v>
      </c>
      <c r="BL1628" t="s">
        <v>5621</v>
      </c>
      <c r="BM1628" s="22">
        <v>2.2338800000000002E-3</v>
      </c>
      <c r="BN1628" t="s">
        <v>6556</v>
      </c>
      <c r="BO1628" s="22" t="s">
        <v>8486</v>
      </c>
      <c r="BP1628" s="22">
        <v>1.8150565E-3</v>
      </c>
      <c r="BQ1628" s="22">
        <v>198</v>
      </c>
      <c r="BR1628" s="22">
        <v>161</v>
      </c>
    </row>
    <row r="1629" spans="61:70" x14ac:dyDescent="0.25">
      <c r="BI1629" t="s">
        <v>2871</v>
      </c>
      <c r="BJ1629" t="s">
        <v>2872</v>
      </c>
      <c r="BK1629" t="s">
        <v>2873</v>
      </c>
      <c r="BL1629" t="s">
        <v>5622</v>
      </c>
      <c r="BM1629" s="22">
        <v>0.23576800000000001</v>
      </c>
      <c r="BN1629" t="s">
        <v>8487</v>
      </c>
      <c r="BO1629" s="22" t="s">
        <v>7353</v>
      </c>
      <c r="BP1629" s="22">
        <v>0.19156456499999999</v>
      </c>
      <c r="BQ1629" s="22">
        <v>182</v>
      </c>
      <c r="BR1629" s="22">
        <v>148</v>
      </c>
    </row>
    <row r="1630" spans="61:70" x14ac:dyDescent="0.25">
      <c r="BI1630" t="s">
        <v>2951</v>
      </c>
      <c r="BJ1630" t="s">
        <v>2952</v>
      </c>
      <c r="BK1630" t="s">
        <v>2953</v>
      </c>
      <c r="BL1630" t="s">
        <v>5623</v>
      </c>
      <c r="BM1630" s="22">
        <v>5.9789499999999998E-4</v>
      </c>
      <c r="BN1630" t="s">
        <v>810</v>
      </c>
      <c r="BO1630" s="22" t="s">
        <v>8488</v>
      </c>
      <c r="BP1630" s="22">
        <v>4.8579750000000001E-4</v>
      </c>
      <c r="BQ1630" s="22">
        <v>179</v>
      </c>
      <c r="BR1630" s="22">
        <v>146</v>
      </c>
    </row>
    <row r="1631" spans="61:70" x14ac:dyDescent="0.25">
      <c r="BI1631" t="s">
        <v>4258</v>
      </c>
      <c r="BJ1631" t="s">
        <v>4259</v>
      </c>
      <c r="BK1631" t="s">
        <v>4260</v>
      </c>
      <c r="BL1631" t="s">
        <v>5624</v>
      </c>
      <c r="BM1631" s="22">
        <v>5.6777900000000003E-3</v>
      </c>
      <c r="BN1631" t="s">
        <v>6015</v>
      </c>
      <c r="BO1631" s="22" t="s">
        <v>8489</v>
      </c>
      <c r="BP1631" s="22">
        <v>4.6132782000000002E-3</v>
      </c>
      <c r="BQ1631" s="22">
        <v>176</v>
      </c>
      <c r="BR1631" s="22">
        <v>143</v>
      </c>
    </row>
    <row r="1632" spans="61:70" x14ac:dyDescent="0.25">
      <c r="BI1632" t="s">
        <v>3178</v>
      </c>
      <c r="BJ1632" t="s">
        <v>3179</v>
      </c>
      <c r="BK1632" t="s">
        <v>3180</v>
      </c>
      <c r="BL1632" t="s">
        <v>5625</v>
      </c>
      <c r="BM1632" s="22">
        <v>1.4892600000000001E-3</v>
      </c>
      <c r="BN1632" t="s">
        <v>3387</v>
      </c>
      <c r="BO1632" s="22" t="s">
        <v>7365</v>
      </c>
      <c r="BP1632" s="22">
        <v>1.2100431000000001E-3</v>
      </c>
      <c r="BQ1632" s="22">
        <v>166</v>
      </c>
      <c r="BR1632" s="22">
        <v>135</v>
      </c>
    </row>
    <row r="1633" spans="61:70" x14ac:dyDescent="0.25">
      <c r="BI1633" t="s">
        <v>3586</v>
      </c>
      <c r="BJ1633" t="s">
        <v>3587</v>
      </c>
      <c r="BK1633" t="s">
        <v>3588</v>
      </c>
      <c r="BL1633" t="s">
        <v>5626</v>
      </c>
      <c r="BM1633" s="22">
        <v>3.6766E-2</v>
      </c>
      <c r="BN1633" t="s">
        <v>6047</v>
      </c>
      <c r="BO1633" s="22" t="s">
        <v>7690</v>
      </c>
      <c r="BP1633" s="22">
        <v>2.9872853000000001E-2</v>
      </c>
      <c r="BQ1633" s="22">
        <v>162</v>
      </c>
      <c r="BR1633" s="22">
        <v>131</v>
      </c>
    </row>
    <row r="1634" spans="61:70" x14ac:dyDescent="0.25">
      <c r="BI1634" t="s">
        <v>5561</v>
      </c>
      <c r="BJ1634" t="s">
        <v>5562</v>
      </c>
      <c r="BK1634" t="s">
        <v>5563</v>
      </c>
      <c r="BL1634" t="s">
        <v>5627</v>
      </c>
      <c r="BM1634" s="22">
        <v>9.2744999999999994E-2</v>
      </c>
      <c r="BN1634" t="s">
        <v>8395</v>
      </c>
      <c r="BO1634" s="22" t="s">
        <v>8490</v>
      </c>
      <c r="BP1634" s="22">
        <v>7.53565182E-2</v>
      </c>
      <c r="BQ1634" s="22">
        <v>159</v>
      </c>
      <c r="BR1634" s="22">
        <v>129</v>
      </c>
    </row>
    <row r="1635" spans="61:70" x14ac:dyDescent="0.25">
      <c r="BI1635" t="s">
        <v>2807</v>
      </c>
      <c r="BJ1635" t="s">
        <v>2808</v>
      </c>
      <c r="BK1635" t="s">
        <v>2809</v>
      </c>
      <c r="BL1635" t="s">
        <v>5628</v>
      </c>
      <c r="BM1635" s="22">
        <v>2.9505900000000002E-2</v>
      </c>
      <c r="BN1635" t="s">
        <v>6392</v>
      </c>
      <c r="BO1635" s="22" t="s">
        <v>8491</v>
      </c>
      <c r="BP1635" s="22">
        <v>2.39739273E-2</v>
      </c>
      <c r="BQ1635" s="22">
        <v>159</v>
      </c>
      <c r="BR1635" s="22">
        <v>129</v>
      </c>
    </row>
    <row r="1636" spans="61:70" x14ac:dyDescent="0.25">
      <c r="BI1636" t="s">
        <v>3257</v>
      </c>
      <c r="BJ1636" t="s">
        <v>3258</v>
      </c>
      <c r="BK1636" t="s">
        <v>3259</v>
      </c>
      <c r="BL1636" t="s">
        <v>5629</v>
      </c>
      <c r="BM1636" s="22">
        <v>9.30785E-5</v>
      </c>
      <c r="BN1636" t="s">
        <v>1122</v>
      </c>
      <c r="BO1636" s="22" t="s">
        <v>6110</v>
      </c>
      <c r="BP1636" s="22">
        <v>7.5627499999999994E-5</v>
      </c>
      <c r="BQ1636" s="22">
        <v>158</v>
      </c>
      <c r="BR1636" s="22">
        <v>128</v>
      </c>
    </row>
    <row r="1637" spans="61:70" x14ac:dyDescent="0.25">
      <c r="BI1637" t="s">
        <v>3241</v>
      </c>
      <c r="BJ1637" t="s">
        <v>3242</v>
      </c>
      <c r="BK1637" t="s">
        <v>3243</v>
      </c>
      <c r="BL1637" t="s">
        <v>5630</v>
      </c>
      <c r="BM1637" s="22">
        <v>1.86157E-4</v>
      </c>
      <c r="BN1637" t="s">
        <v>489</v>
      </c>
      <c r="BO1637" s="22" t="s">
        <v>7921</v>
      </c>
      <c r="BP1637" s="22">
        <v>1.5125499999999999E-4</v>
      </c>
      <c r="BQ1637" s="22">
        <v>155</v>
      </c>
      <c r="BR1637" s="22">
        <v>126</v>
      </c>
    </row>
    <row r="1638" spans="61:70" x14ac:dyDescent="0.25">
      <c r="BI1638" t="s">
        <v>6289</v>
      </c>
      <c r="BJ1638" t="s">
        <v>6290</v>
      </c>
      <c r="BK1638" t="s">
        <v>6291</v>
      </c>
      <c r="BL1638" t="s">
        <v>5631</v>
      </c>
      <c r="BM1638" s="22">
        <v>1.67541E-3</v>
      </c>
      <c r="BN1638" t="s">
        <v>4699</v>
      </c>
      <c r="BO1638" s="22" t="s">
        <v>8492</v>
      </c>
      <c r="BP1638" s="22">
        <v>1.3612924E-3</v>
      </c>
      <c r="BQ1638" s="22">
        <v>154</v>
      </c>
      <c r="BR1638" s="22">
        <v>125</v>
      </c>
    </row>
    <row r="1639" spans="61:70" x14ac:dyDescent="0.25">
      <c r="BI1639" t="s">
        <v>2884</v>
      </c>
      <c r="BJ1639" t="s">
        <v>2885</v>
      </c>
      <c r="BK1639" t="s">
        <v>2886</v>
      </c>
      <c r="BL1639" t="s">
        <v>5635</v>
      </c>
      <c r="BM1639" s="22">
        <v>5.1193200000000001E-3</v>
      </c>
      <c r="BN1639" t="s">
        <v>5983</v>
      </c>
      <c r="BO1639" s="22" t="s">
        <v>8493</v>
      </c>
      <c r="BP1639" s="22">
        <v>4.1595141E-3</v>
      </c>
      <c r="BQ1639" s="22">
        <v>149</v>
      </c>
      <c r="BR1639" s="22">
        <v>121</v>
      </c>
    </row>
    <row r="1640" spans="61:70" x14ac:dyDescent="0.25">
      <c r="BI1640" t="s">
        <v>3191</v>
      </c>
      <c r="BJ1640" t="s">
        <v>3192</v>
      </c>
      <c r="BK1640" t="s">
        <v>3193</v>
      </c>
      <c r="BL1640" t="s">
        <v>5636</v>
      </c>
      <c r="BM1640" s="22">
        <v>9.30785E-5</v>
      </c>
      <c r="BN1640" t="s">
        <v>1122</v>
      </c>
      <c r="BO1640" s="22" t="s">
        <v>7365</v>
      </c>
      <c r="BP1640" s="22">
        <v>7.5627499999999994E-5</v>
      </c>
      <c r="BQ1640" s="22">
        <v>147</v>
      </c>
      <c r="BR1640" s="22">
        <v>120</v>
      </c>
    </row>
    <row r="1641" spans="61:70" x14ac:dyDescent="0.25">
      <c r="BI1641" t="s">
        <v>2976</v>
      </c>
      <c r="BJ1641" t="s">
        <v>2977</v>
      </c>
      <c r="BK1641" t="s">
        <v>2978</v>
      </c>
      <c r="BL1641" t="s">
        <v>5637</v>
      </c>
      <c r="BM1641" s="22">
        <v>2.2363399999999999E-2</v>
      </c>
      <c r="BN1641" t="s">
        <v>6553</v>
      </c>
      <c r="BO1641" s="22" t="s">
        <v>8494</v>
      </c>
      <c r="BP1641" s="22">
        <v>1.8170553200000002E-2</v>
      </c>
      <c r="BQ1641" s="22">
        <v>135</v>
      </c>
      <c r="BR1641" s="22">
        <v>110</v>
      </c>
    </row>
    <row r="1642" spans="61:70" x14ac:dyDescent="0.25">
      <c r="BI1642" t="s">
        <v>3159</v>
      </c>
      <c r="BJ1642" t="s">
        <v>3160</v>
      </c>
      <c r="BK1642" t="s">
        <v>3161</v>
      </c>
      <c r="BL1642" t="s">
        <v>5638</v>
      </c>
      <c r="BM1642" s="22">
        <v>1.9546500000000001E-3</v>
      </c>
      <c r="BN1642" t="s">
        <v>1763</v>
      </c>
      <c r="BO1642" s="22" t="s">
        <v>8495</v>
      </c>
      <c r="BP1642" s="22">
        <v>1.5881784999999999E-3</v>
      </c>
      <c r="BQ1642" s="22">
        <v>120</v>
      </c>
      <c r="BR1642" s="22">
        <v>98</v>
      </c>
    </row>
    <row r="1643" spans="61:70" x14ac:dyDescent="0.25">
      <c r="BI1643" t="s">
        <v>2996</v>
      </c>
      <c r="BJ1643" t="s">
        <v>2997</v>
      </c>
      <c r="BK1643" t="s">
        <v>2998</v>
      </c>
      <c r="BL1643" t="s">
        <v>5639</v>
      </c>
      <c r="BM1643" s="22">
        <v>2.2672399999999999E-2</v>
      </c>
      <c r="BN1643" t="s">
        <v>6177</v>
      </c>
      <c r="BO1643" s="22" t="s">
        <v>8496</v>
      </c>
      <c r="BP1643" s="22">
        <v>1.8421619699999999E-2</v>
      </c>
      <c r="BQ1643" s="22">
        <v>112</v>
      </c>
      <c r="BR1643" s="22">
        <v>91</v>
      </c>
    </row>
    <row r="1644" spans="61:70" x14ac:dyDescent="0.25">
      <c r="BI1644" t="s">
        <v>2946</v>
      </c>
      <c r="BJ1644" t="s">
        <v>2947</v>
      </c>
      <c r="BK1644" t="s">
        <v>2948</v>
      </c>
      <c r="BL1644" t="s">
        <v>5640</v>
      </c>
      <c r="BM1644" s="22">
        <v>3.2577499999999998E-3</v>
      </c>
      <c r="BN1644" t="s">
        <v>5935</v>
      </c>
      <c r="BO1644" s="22" t="s">
        <v>6499</v>
      </c>
      <c r="BP1644" s="22">
        <v>2.6469642E-3</v>
      </c>
      <c r="BQ1644" s="22">
        <v>107</v>
      </c>
      <c r="BR1644" s="22">
        <v>87</v>
      </c>
    </row>
    <row r="1645" spans="61:70" x14ac:dyDescent="0.25">
      <c r="BI1645" t="s">
        <v>3237</v>
      </c>
      <c r="BJ1645" t="s">
        <v>3238</v>
      </c>
      <c r="BK1645" t="s">
        <v>3239</v>
      </c>
      <c r="BL1645" t="s">
        <v>5641</v>
      </c>
      <c r="BM1645" s="22">
        <v>5.6506600000000003E-4</v>
      </c>
      <c r="BN1645" t="s">
        <v>810</v>
      </c>
      <c r="BO1645" s="22" t="s">
        <v>8497</v>
      </c>
      <c r="BP1645" s="22">
        <v>4.5912349999999998E-4</v>
      </c>
      <c r="BQ1645" s="22">
        <v>106</v>
      </c>
      <c r="BR1645" s="22">
        <v>86</v>
      </c>
    </row>
    <row r="1646" spans="61:70" x14ac:dyDescent="0.25">
      <c r="BI1646" t="s">
        <v>4167</v>
      </c>
      <c r="BJ1646" t="s">
        <v>4168</v>
      </c>
      <c r="BK1646" t="s">
        <v>4169</v>
      </c>
      <c r="BL1646" t="s">
        <v>5642</v>
      </c>
      <c r="BM1646" s="22">
        <v>1.0238599999999999E-3</v>
      </c>
      <c r="BN1646" t="s">
        <v>732</v>
      </c>
      <c r="BO1646" s="22" t="s">
        <v>7365</v>
      </c>
      <c r="BP1646" s="22">
        <v>8.3189959999999997E-4</v>
      </c>
      <c r="BQ1646" s="22">
        <v>105</v>
      </c>
      <c r="BR1646" s="22">
        <v>85</v>
      </c>
    </row>
    <row r="1647" spans="61:70" x14ac:dyDescent="0.25">
      <c r="BI1647" t="s">
        <v>6348</v>
      </c>
      <c r="BJ1647" t="s">
        <v>6349</v>
      </c>
      <c r="BK1647" t="s">
        <v>6350</v>
      </c>
      <c r="BL1647" t="s">
        <v>5643</v>
      </c>
      <c r="BM1647" s="22">
        <v>4.8400800000000001E-3</v>
      </c>
      <c r="BN1647" t="s">
        <v>7854</v>
      </c>
      <c r="BO1647" s="22" t="s">
        <v>6763</v>
      </c>
      <c r="BP1647" s="22">
        <v>3.9326279E-3</v>
      </c>
      <c r="BQ1647" s="22">
        <v>89</v>
      </c>
      <c r="BR1647" s="22">
        <v>72</v>
      </c>
    </row>
    <row r="1648" spans="61:70" x14ac:dyDescent="0.25">
      <c r="BI1648" t="s">
        <v>3167</v>
      </c>
      <c r="BJ1648" t="s">
        <v>3168</v>
      </c>
      <c r="BK1648" t="s">
        <v>3169</v>
      </c>
      <c r="BL1648" t="s">
        <v>5644</v>
      </c>
      <c r="BM1648" s="22">
        <v>1.1169400000000001E-3</v>
      </c>
      <c r="BN1648" t="s">
        <v>2569</v>
      </c>
      <c r="BO1648" s="22" t="s">
        <v>6176</v>
      </c>
      <c r="BP1648" s="22">
        <v>9.075283E-4</v>
      </c>
      <c r="BQ1648" s="22">
        <v>84</v>
      </c>
      <c r="BR1648" s="22">
        <v>68</v>
      </c>
    </row>
    <row r="1649" spans="61:70" x14ac:dyDescent="0.25">
      <c r="BI1649" t="s">
        <v>2942</v>
      </c>
      <c r="BJ1649" t="s">
        <v>2943</v>
      </c>
      <c r="BK1649" t="s">
        <v>2944</v>
      </c>
      <c r="BL1649" t="s">
        <v>5645</v>
      </c>
      <c r="BM1649" s="22">
        <v>4.1792200000000002E-2</v>
      </c>
      <c r="BN1649" t="s">
        <v>8498</v>
      </c>
      <c r="BO1649" s="22" t="s">
        <v>6614</v>
      </c>
      <c r="BP1649" s="22">
        <v>3.39567058E-2</v>
      </c>
      <c r="BQ1649" s="22">
        <v>82</v>
      </c>
      <c r="BR1649" s="22">
        <v>66</v>
      </c>
    </row>
    <row r="1650" spans="61:70" x14ac:dyDescent="0.25">
      <c r="BI1650" t="s">
        <v>4086</v>
      </c>
      <c r="BJ1650" t="s">
        <v>4087</v>
      </c>
      <c r="BK1650" t="s">
        <v>4088</v>
      </c>
      <c r="BL1650" t="s">
        <v>5646</v>
      </c>
      <c r="BM1650" s="22">
        <v>4.6539200000000002E-4</v>
      </c>
      <c r="BN1650" t="s">
        <v>1991</v>
      </c>
      <c r="BO1650" s="22" t="s">
        <v>8499</v>
      </c>
      <c r="BP1650" s="22">
        <v>3.781371E-4</v>
      </c>
      <c r="BQ1650" s="22">
        <v>77</v>
      </c>
      <c r="BR1650" s="22">
        <v>62</v>
      </c>
    </row>
    <row r="1651" spans="61:70" x14ac:dyDescent="0.25">
      <c r="BI1651" t="s">
        <v>3302</v>
      </c>
      <c r="BJ1651" t="s">
        <v>3303</v>
      </c>
      <c r="BK1651" t="s">
        <v>3304</v>
      </c>
      <c r="BL1651" t="s">
        <v>5647</v>
      </c>
      <c r="BM1651" s="22">
        <v>1.83797E-5</v>
      </c>
      <c r="BN1651" t="s">
        <v>5978</v>
      </c>
      <c r="BO1651" s="22" t="s">
        <v>8500</v>
      </c>
      <c r="BP1651" s="22">
        <v>1.4933700000000001E-5</v>
      </c>
      <c r="BQ1651" s="22">
        <v>71</v>
      </c>
      <c r="BR1651" s="22">
        <v>58</v>
      </c>
    </row>
    <row r="1652" spans="61:70" x14ac:dyDescent="0.25">
      <c r="BI1652" t="s">
        <v>4083</v>
      </c>
      <c r="BJ1652" t="s">
        <v>4084</v>
      </c>
      <c r="BK1652" t="s">
        <v>4085</v>
      </c>
      <c r="BL1652" t="s">
        <v>5648</v>
      </c>
      <c r="BM1652" s="22">
        <v>1.1042799999999999</v>
      </c>
      <c r="BN1652" t="s">
        <v>8501</v>
      </c>
      <c r="BO1652" s="22" t="s">
        <v>8502</v>
      </c>
      <c r="BP1652" s="22">
        <v>0.89724185560000003</v>
      </c>
      <c r="BQ1652" s="22">
        <v>67</v>
      </c>
      <c r="BR1652" s="22">
        <v>54</v>
      </c>
    </row>
    <row r="1653" spans="61:70" x14ac:dyDescent="0.25">
      <c r="BI1653" t="s">
        <v>169</v>
      </c>
      <c r="BJ1653" t="s">
        <v>6342</v>
      </c>
      <c r="BK1653" t="s">
        <v>6343</v>
      </c>
      <c r="BL1653" t="s">
        <v>5649</v>
      </c>
      <c r="BM1653" s="22">
        <v>9.30785E-5</v>
      </c>
      <c r="BN1653" t="s">
        <v>1122</v>
      </c>
      <c r="BO1653" s="22" t="s">
        <v>7365</v>
      </c>
      <c r="BP1653" s="22">
        <v>7.5627499999999994E-5</v>
      </c>
      <c r="BQ1653" s="22">
        <v>66</v>
      </c>
      <c r="BR1653" s="22">
        <v>54</v>
      </c>
    </row>
    <row r="1654" spans="61:70" x14ac:dyDescent="0.25">
      <c r="BI1654" t="s">
        <v>2814</v>
      </c>
      <c r="BJ1654" t="s">
        <v>2815</v>
      </c>
      <c r="BK1654" t="s">
        <v>2816</v>
      </c>
      <c r="BL1654" t="s">
        <v>5650</v>
      </c>
      <c r="BM1654" s="22">
        <v>5.0262400000000004E-3</v>
      </c>
      <c r="BN1654" t="s">
        <v>5366</v>
      </c>
      <c r="BO1654" s="22" t="s">
        <v>8322</v>
      </c>
      <c r="BP1654" s="22">
        <v>4.0838853000000003E-3</v>
      </c>
      <c r="BQ1654" s="22">
        <v>65</v>
      </c>
      <c r="BR1654" s="22">
        <v>53</v>
      </c>
    </row>
    <row r="1655" spans="61:70" x14ac:dyDescent="0.25">
      <c r="BI1655" t="s">
        <v>3245</v>
      </c>
      <c r="BJ1655" t="s">
        <v>3246</v>
      </c>
      <c r="BK1655" t="s">
        <v>3247</v>
      </c>
      <c r="BL1655" t="s">
        <v>5675</v>
      </c>
      <c r="BM1655" s="22">
        <v>4.6539200000000002E-4</v>
      </c>
      <c r="BN1655" t="s">
        <v>1991</v>
      </c>
      <c r="BO1655" s="22" t="s">
        <v>7690</v>
      </c>
      <c r="BP1655" s="22">
        <v>3.781371E-4</v>
      </c>
      <c r="BQ1655" s="22">
        <v>63</v>
      </c>
      <c r="BR1655" s="22">
        <v>51</v>
      </c>
    </row>
    <row r="1656" spans="61:70" x14ac:dyDescent="0.25">
      <c r="BI1656" t="s">
        <v>3642</v>
      </c>
      <c r="BJ1656" t="s">
        <v>3643</v>
      </c>
      <c r="BK1656" t="s">
        <v>3644</v>
      </c>
      <c r="BL1656" t="s">
        <v>5676</v>
      </c>
      <c r="BM1656" s="22">
        <v>2.8763399999999999E-4</v>
      </c>
      <c r="BN1656" t="s">
        <v>910</v>
      </c>
      <c r="BO1656" s="22" t="s">
        <v>6935</v>
      </c>
      <c r="BP1656" s="22">
        <v>2.337064E-4</v>
      </c>
      <c r="BQ1656" s="22">
        <v>62</v>
      </c>
      <c r="BR1656" s="22">
        <v>50</v>
      </c>
    </row>
    <row r="1657" spans="61:70" x14ac:dyDescent="0.25">
      <c r="BI1657" t="s">
        <v>3225</v>
      </c>
      <c r="BJ1657" t="s">
        <v>3226</v>
      </c>
      <c r="BK1657" t="s">
        <v>3227</v>
      </c>
      <c r="BL1657" t="s">
        <v>5677</v>
      </c>
      <c r="BM1657" s="22">
        <v>5.5847100000000005E-4</v>
      </c>
      <c r="BN1657" t="s">
        <v>810</v>
      </c>
      <c r="BO1657" s="22" t="s">
        <v>6023</v>
      </c>
      <c r="BP1657" s="22">
        <v>4.5376489999999998E-4</v>
      </c>
      <c r="BQ1657" s="22">
        <v>57</v>
      </c>
      <c r="BR1657" s="22">
        <v>46</v>
      </c>
    </row>
    <row r="1658" spans="61:70" x14ac:dyDescent="0.25">
      <c r="BI1658" t="s">
        <v>3342</v>
      </c>
      <c r="BJ1658" t="s">
        <v>3343</v>
      </c>
      <c r="BK1658" t="s">
        <v>3344</v>
      </c>
      <c r="BL1658" t="s">
        <v>5678</v>
      </c>
      <c r="BM1658" s="22">
        <v>9.30785E-5</v>
      </c>
      <c r="BN1658" t="s">
        <v>1122</v>
      </c>
      <c r="BO1658" s="22" t="s">
        <v>7365</v>
      </c>
      <c r="BP1658" s="22">
        <v>7.5627499999999994E-5</v>
      </c>
      <c r="BQ1658" s="22">
        <v>55</v>
      </c>
      <c r="BR1658" s="22">
        <v>45</v>
      </c>
    </row>
    <row r="1659" spans="61:70" x14ac:dyDescent="0.25">
      <c r="BI1659" t="s">
        <v>3082</v>
      </c>
      <c r="BJ1659" t="s">
        <v>3083</v>
      </c>
      <c r="BK1659" t="s">
        <v>3084</v>
      </c>
      <c r="BL1659" t="s">
        <v>5679</v>
      </c>
      <c r="BM1659" s="22">
        <v>6.5154899999999996E-4</v>
      </c>
      <c r="BN1659" t="s">
        <v>801</v>
      </c>
      <c r="BO1659" s="22" t="s">
        <v>7942</v>
      </c>
      <c r="BP1659" s="22">
        <v>5.2939199999999995E-4</v>
      </c>
      <c r="BQ1659" s="22">
        <v>54</v>
      </c>
      <c r="BR1659" s="22">
        <v>44</v>
      </c>
    </row>
    <row r="1660" spans="61:70" x14ac:dyDescent="0.25">
      <c r="BI1660" t="s">
        <v>3042</v>
      </c>
      <c r="BJ1660" t="s">
        <v>3043</v>
      </c>
      <c r="BK1660" t="s">
        <v>3044</v>
      </c>
      <c r="BL1660" t="s">
        <v>5689</v>
      </c>
      <c r="BM1660" s="22">
        <v>9.4940000000000007E-3</v>
      </c>
      <c r="BN1660" t="s">
        <v>7834</v>
      </c>
      <c r="BO1660" s="22" t="s">
        <v>7773</v>
      </c>
      <c r="BP1660" s="22">
        <v>7.7139983999999998E-3</v>
      </c>
      <c r="BQ1660" s="22">
        <v>51</v>
      </c>
      <c r="BR1660" s="22">
        <v>41</v>
      </c>
    </row>
    <row r="1661" spans="61:70" x14ac:dyDescent="0.25">
      <c r="BI1661" t="s">
        <v>3203</v>
      </c>
      <c r="BJ1661" t="s">
        <v>3204</v>
      </c>
      <c r="BK1661" t="s">
        <v>3205</v>
      </c>
      <c r="BL1661" t="s">
        <v>5690</v>
      </c>
      <c r="BM1661" s="22">
        <v>6.5154899999999996E-4</v>
      </c>
      <c r="BN1661" t="s">
        <v>801</v>
      </c>
      <c r="BO1661" s="22" t="s">
        <v>7365</v>
      </c>
      <c r="BP1661" s="22">
        <v>5.2939199999999995E-4</v>
      </c>
      <c r="BQ1661" s="22">
        <v>51</v>
      </c>
      <c r="BR1661" s="22">
        <v>41</v>
      </c>
    </row>
    <row r="1662" spans="61:70" x14ac:dyDescent="0.25">
      <c r="BI1662" t="s">
        <v>2703</v>
      </c>
      <c r="BJ1662" t="s">
        <v>2704</v>
      </c>
      <c r="BK1662" t="s">
        <v>2705</v>
      </c>
      <c r="BL1662" t="s">
        <v>5740</v>
      </c>
      <c r="BM1662" s="22">
        <v>1.61309E-2</v>
      </c>
      <c r="BN1662" t="s">
        <v>8503</v>
      </c>
      <c r="BO1662" s="22" t="s">
        <v>8504</v>
      </c>
      <c r="BP1662" s="22">
        <v>1.3106566E-2</v>
      </c>
      <c r="BQ1662" s="22">
        <v>50</v>
      </c>
      <c r="BR1662" s="22">
        <v>41</v>
      </c>
    </row>
    <row r="1663" spans="61:70" x14ac:dyDescent="0.25">
      <c r="BI1663" t="s">
        <v>3151</v>
      </c>
      <c r="BJ1663" t="s">
        <v>3152</v>
      </c>
      <c r="BK1663" t="s">
        <v>3153</v>
      </c>
      <c r="BL1663" t="s">
        <v>5741</v>
      </c>
      <c r="BM1663" s="22">
        <v>5.5566699999999997E-3</v>
      </c>
      <c r="BN1663" t="s">
        <v>6586</v>
      </c>
      <c r="BO1663" s="22" t="s">
        <v>8505</v>
      </c>
      <c r="BP1663" s="22">
        <v>4.5148666000000004E-3</v>
      </c>
      <c r="BQ1663" s="22">
        <v>49</v>
      </c>
      <c r="BR1663" s="22">
        <v>40</v>
      </c>
    </row>
    <row r="1664" spans="61:70" x14ac:dyDescent="0.25">
      <c r="BI1664" t="s">
        <v>4831</v>
      </c>
      <c r="BJ1664" t="s">
        <v>4832</v>
      </c>
      <c r="BK1664" t="s">
        <v>4833</v>
      </c>
      <c r="BL1664" t="s">
        <v>5742</v>
      </c>
      <c r="BM1664" s="22">
        <v>1.07971E-2</v>
      </c>
      <c r="BN1664" t="s">
        <v>6540</v>
      </c>
      <c r="BO1664" s="22" t="s">
        <v>8506</v>
      </c>
      <c r="BP1664" s="22">
        <v>8.7727841000000001E-3</v>
      </c>
      <c r="BQ1664" s="22">
        <v>49</v>
      </c>
      <c r="BR1664" s="22">
        <v>40</v>
      </c>
    </row>
    <row r="1665" spans="61:70" x14ac:dyDescent="0.25">
      <c r="BI1665" t="s">
        <v>4593</v>
      </c>
      <c r="BJ1665" t="s">
        <v>4594</v>
      </c>
      <c r="BK1665" t="s">
        <v>4595</v>
      </c>
      <c r="BL1665" t="s">
        <v>5743</v>
      </c>
      <c r="BM1665" s="22">
        <v>1.55213E-2</v>
      </c>
      <c r="BN1665" t="s">
        <v>6509</v>
      </c>
      <c r="BO1665" s="22" t="s">
        <v>8507</v>
      </c>
      <c r="BP1665" s="22">
        <v>1.2611258E-2</v>
      </c>
      <c r="BQ1665" s="22">
        <v>44</v>
      </c>
      <c r="BR1665" s="22">
        <v>36</v>
      </c>
    </row>
    <row r="1666" spans="61:70" x14ac:dyDescent="0.25">
      <c r="BI1666" t="s">
        <v>3108</v>
      </c>
      <c r="BJ1666" t="s">
        <v>3109</v>
      </c>
      <c r="BK1666" t="s">
        <v>3110</v>
      </c>
      <c r="BL1666" t="s">
        <v>5744</v>
      </c>
      <c r="BM1666" s="22">
        <v>4.1885300000000002E-3</v>
      </c>
      <c r="BN1666" t="s">
        <v>5838</v>
      </c>
      <c r="BO1666" s="22" t="s">
        <v>6407</v>
      </c>
      <c r="BP1666" s="22">
        <v>3.4032351000000001E-3</v>
      </c>
      <c r="BQ1666" s="22">
        <v>44</v>
      </c>
      <c r="BR1666" s="22">
        <v>36</v>
      </c>
    </row>
    <row r="1667" spans="61:70" x14ac:dyDescent="0.25">
      <c r="BI1667" t="s">
        <v>3073</v>
      </c>
      <c r="BJ1667" t="s">
        <v>3074</v>
      </c>
      <c r="BK1667" t="s">
        <v>3075</v>
      </c>
      <c r="BL1667" t="s">
        <v>5745</v>
      </c>
      <c r="BM1667" s="22">
        <v>6.0501000000000001E-3</v>
      </c>
      <c r="BN1667" t="s">
        <v>6012</v>
      </c>
      <c r="BO1667" s="22" t="s">
        <v>6893</v>
      </c>
      <c r="BP1667" s="22">
        <v>4.9157849000000002E-3</v>
      </c>
      <c r="BQ1667" s="22">
        <v>43</v>
      </c>
      <c r="BR1667" s="22">
        <v>35</v>
      </c>
    </row>
    <row r="1668" spans="61:70" x14ac:dyDescent="0.25">
      <c r="BI1668" t="s">
        <v>4103</v>
      </c>
      <c r="BJ1668" t="s">
        <v>4104</v>
      </c>
      <c r="BK1668" t="s">
        <v>4105</v>
      </c>
      <c r="BL1668" t="s">
        <v>5746</v>
      </c>
      <c r="BM1668" s="22">
        <v>1.7355800000000001E-2</v>
      </c>
      <c r="BN1668" t="s">
        <v>8508</v>
      </c>
      <c r="BO1668" s="22" t="s">
        <v>6796</v>
      </c>
      <c r="BP1668" s="22">
        <v>1.4101813100000001E-2</v>
      </c>
      <c r="BQ1668" s="22">
        <v>42</v>
      </c>
      <c r="BR1668" s="22">
        <v>34</v>
      </c>
    </row>
    <row r="1669" spans="61:70" x14ac:dyDescent="0.25">
      <c r="BI1669" t="s">
        <v>3104</v>
      </c>
      <c r="BJ1669" t="s">
        <v>3105</v>
      </c>
      <c r="BK1669" t="s">
        <v>3106</v>
      </c>
      <c r="BL1669" t="s">
        <v>5747</v>
      </c>
      <c r="BM1669" s="22">
        <v>1.3961799999999999E-3</v>
      </c>
      <c r="BN1669" t="s">
        <v>3386</v>
      </c>
      <c r="BO1669" s="22"/>
      <c r="BP1669" s="22">
        <v>1.1344144E-3</v>
      </c>
      <c r="BQ1669" s="22">
        <v>41</v>
      </c>
      <c r="BR1669" s="22">
        <v>34</v>
      </c>
    </row>
    <row r="1670" spans="61:70" x14ac:dyDescent="0.25">
      <c r="BI1670" t="s">
        <v>2826</v>
      </c>
      <c r="BJ1670" t="s">
        <v>2827</v>
      </c>
      <c r="BK1670" t="s">
        <v>2826</v>
      </c>
      <c r="BL1670" t="s">
        <v>5748</v>
      </c>
      <c r="BM1670" s="22">
        <v>0.99173800000000001</v>
      </c>
      <c r="BN1670" t="s">
        <v>8509</v>
      </c>
      <c r="BO1670" s="22" t="s">
        <v>7960</v>
      </c>
      <c r="BP1670" s="22">
        <v>0.80580001759999997</v>
      </c>
      <c r="BQ1670" s="22">
        <v>41</v>
      </c>
      <c r="BR1670" s="22">
        <v>33</v>
      </c>
    </row>
    <row r="1671" spans="61:70" x14ac:dyDescent="0.25">
      <c r="BI1671" t="s">
        <v>3182</v>
      </c>
      <c r="BJ1671" t="s">
        <v>3183</v>
      </c>
      <c r="BK1671" t="s">
        <v>3184</v>
      </c>
      <c r="BL1671" t="s">
        <v>5749</v>
      </c>
      <c r="BM1671" s="22">
        <v>3.72314E-4</v>
      </c>
      <c r="BN1671" t="s">
        <v>636</v>
      </c>
      <c r="BO1671" s="22" t="s">
        <v>8510</v>
      </c>
      <c r="BP1671" s="22">
        <v>3.0250999999999998E-4</v>
      </c>
      <c r="BQ1671" s="22">
        <v>41</v>
      </c>
      <c r="BR1671" s="22">
        <v>33</v>
      </c>
    </row>
    <row r="1672" spans="61:70" x14ac:dyDescent="0.25">
      <c r="BI1672" t="s">
        <v>3306</v>
      </c>
      <c r="BJ1672" t="s">
        <v>3307</v>
      </c>
      <c r="BK1672" t="s">
        <v>3308</v>
      </c>
      <c r="BL1672" t="s">
        <v>5774</v>
      </c>
      <c r="BM1672" s="22">
        <v>9.30785E-5</v>
      </c>
      <c r="BN1672" t="s">
        <v>1122</v>
      </c>
      <c r="BO1672" s="22" t="s">
        <v>7365</v>
      </c>
      <c r="BP1672" s="22">
        <v>7.5627499999999994E-5</v>
      </c>
      <c r="BQ1672" s="22">
        <v>37</v>
      </c>
      <c r="BR1672" s="22">
        <v>30</v>
      </c>
    </row>
    <row r="1673" spans="61:70" x14ac:dyDescent="0.25">
      <c r="BI1673" t="s">
        <v>4363</v>
      </c>
      <c r="BJ1673" t="s">
        <v>4364</v>
      </c>
      <c r="BK1673" t="s">
        <v>4365</v>
      </c>
      <c r="BL1673" t="s">
        <v>5775</v>
      </c>
      <c r="BM1673" s="22">
        <v>1.44356E-2</v>
      </c>
      <c r="BN1673" t="s">
        <v>5993</v>
      </c>
      <c r="BO1673" s="22" t="s">
        <v>8511</v>
      </c>
      <c r="BP1673" s="22">
        <v>1.1729112700000001E-2</v>
      </c>
      <c r="BQ1673" s="22">
        <v>36</v>
      </c>
      <c r="BR1673" s="22">
        <v>30</v>
      </c>
    </row>
    <row r="1674" spans="61:70" x14ac:dyDescent="0.25">
      <c r="BI1674" t="s">
        <v>3053</v>
      </c>
      <c r="BJ1674" t="s">
        <v>3054</v>
      </c>
      <c r="BK1674" t="s">
        <v>3055</v>
      </c>
      <c r="BL1674" t="s">
        <v>5776</v>
      </c>
      <c r="BM1674" s="22">
        <v>1.7684899999999999E-3</v>
      </c>
      <c r="BN1674" t="s">
        <v>1483</v>
      </c>
      <c r="BO1674" s="22" t="s">
        <v>7083</v>
      </c>
      <c r="BP1674" s="22">
        <v>1.4369210999999999E-3</v>
      </c>
      <c r="BQ1674" s="22">
        <v>33</v>
      </c>
      <c r="BR1674" s="22">
        <v>27</v>
      </c>
    </row>
    <row r="1675" spans="61:70" x14ac:dyDescent="0.25">
      <c r="BI1675" t="s">
        <v>3681</v>
      </c>
      <c r="BJ1675" t="s">
        <v>3682</v>
      </c>
      <c r="BK1675" t="s">
        <v>3683</v>
      </c>
      <c r="BL1675" t="s">
        <v>5777</v>
      </c>
      <c r="BM1675" s="22">
        <v>1.5823300000000001E-3</v>
      </c>
      <c r="BN1675" t="s">
        <v>2356</v>
      </c>
      <c r="BO1675" s="22" t="s">
        <v>7365</v>
      </c>
      <c r="BP1675" s="22">
        <v>1.2856637000000001E-3</v>
      </c>
      <c r="BQ1675" s="22">
        <v>33</v>
      </c>
      <c r="BR1675" s="22">
        <v>27</v>
      </c>
    </row>
    <row r="1676" spans="61:70" x14ac:dyDescent="0.25">
      <c r="BI1676" t="s">
        <v>6352</v>
      </c>
      <c r="BJ1676" t="s">
        <v>6353</v>
      </c>
      <c r="BK1676" t="s">
        <v>6354</v>
      </c>
      <c r="BL1676" t="s">
        <v>5778</v>
      </c>
      <c r="BM1676" s="22">
        <v>2.7923499999999999E-3</v>
      </c>
      <c r="BN1676" t="s">
        <v>5708</v>
      </c>
      <c r="BO1676" s="22" t="s">
        <v>8512</v>
      </c>
      <c r="BP1676" s="22">
        <v>2.2688207000000002E-3</v>
      </c>
      <c r="BQ1676" s="22">
        <v>31</v>
      </c>
      <c r="BR1676" s="22">
        <v>25</v>
      </c>
    </row>
    <row r="1677" spans="61:70" x14ac:dyDescent="0.25">
      <c r="BI1677" t="s">
        <v>3212</v>
      </c>
      <c r="BJ1677" t="s">
        <v>3213</v>
      </c>
      <c r="BK1677" t="s">
        <v>3214</v>
      </c>
      <c r="BL1677" t="s">
        <v>5820</v>
      </c>
      <c r="BM1677" s="22">
        <v>5.7101700000000005E-4</v>
      </c>
      <c r="BN1677" t="s">
        <v>810</v>
      </c>
      <c r="BO1677" s="22" t="s">
        <v>8513</v>
      </c>
      <c r="BP1677" s="22">
        <v>4.6395870000000001E-4</v>
      </c>
      <c r="BQ1677" s="22">
        <v>29</v>
      </c>
      <c r="BR1677" s="22">
        <v>24</v>
      </c>
    </row>
    <row r="1678" spans="61:70" x14ac:dyDescent="0.25">
      <c r="BI1678" t="s">
        <v>4246</v>
      </c>
      <c r="BJ1678" t="s">
        <v>4247</v>
      </c>
      <c r="BK1678" t="s">
        <v>4248</v>
      </c>
      <c r="BL1678" t="s">
        <v>5821</v>
      </c>
      <c r="BM1678" s="22">
        <v>1.0238599999999999E-3</v>
      </c>
      <c r="BN1678" t="s">
        <v>732</v>
      </c>
      <c r="BO1678" s="22" t="s">
        <v>8514</v>
      </c>
      <c r="BP1678" s="22">
        <v>8.3189959999999997E-4</v>
      </c>
      <c r="BQ1678" s="22">
        <v>28</v>
      </c>
      <c r="BR1678" s="22">
        <v>23</v>
      </c>
    </row>
    <row r="1679" spans="61:70" x14ac:dyDescent="0.25">
      <c r="BI1679" t="s">
        <v>4092</v>
      </c>
      <c r="BJ1679" t="s">
        <v>4093</v>
      </c>
      <c r="BK1679" t="s">
        <v>4094</v>
      </c>
      <c r="BL1679" t="s">
        <v>5822</v>
      </c>
      <c r="BM1679" s="22">
        <v>8.6935299999999993E-2</v>
      </c>
      <c r="BN1679" t="s">
        <v>8515</v>
      </c>
      <c r="BO1679" s="22" t="s">
        <v>7328</v>
      </c>
      <c r="BP1679" s="22">
        <v>7.0636061400000005E-2</v>
      </c>
      <c r="BQ1679" s="22">
        <v>26</v>
      </c>
      <c r="BR1679" s="22">
        <v>21</v>
      </c>
    </row>
    <row r="1680" spans="61:70" x14ac:dyDescent="0.25">
      <c r="BI1680" t="s">
        <v>3046</v>
      </c>
      <c r="BJ1680" t="s">
        <v>3047</v>
      </c>
      <c r="BK1680" t="s">
        <v>3046</v>
      </c>
      <c r="BL1680" t="s">
        <v>5823</v>
      </c>
      <c r="BM1680" s="22">
        <v>5.3985500000000002E-3</v>
      </c>
      <c r="BN1680" t="s">
        <v>6199</v>
      </c>
      <c r="BO1680" s="22" t="s">
        <v>8516</v>
      </c>
      <c r="BP1680" s="22">
        <v>4.3863920999999998E-3</v>
      </c>
      <c r="BQ1680" s="22">
        <v>22</v>
      </c>
      <c r="BR1680" s="22">
        <v>18</v>
      </c>
    </row>
    <row r="1681" spans="61:70" x14ac:dyDescent="0.25">
      <c r="BI1681" t="s">
        <v>3217</v>
      </c>
      <c r="BJ1681" t="s">
        <v>3218</v>
      </c>
      <c r="BK1681" t="s">
        <v>3219</v>
      </c>
      <c r="BL1681" t="s">
        <v>5824</v>
      </c>
      <c r="BM1681" s="22">
        <v>3.72314E-4</v>
      </c>
      <c r="BN1681" t="s">
        <v>636</v>
      </c>
      <c r="BO1681" s="22" t="s">
        <v>8517</v>
      </c>
      <c r="BP1681" s="22">
        <v>3.0250999999999998E-4</v>
      </c>
      <c r="BQ1681" s="22">
        <v>19</v>
      </c>
      <c r="BR1681" s="22">
        <v>16</v>
      </c>
    </row>
    <row r="1682" spans="61:70" x14ac:dyDescent="0.25">
      <c r="BI1682" t="s">
        <v>3229</v>
      </c>
      <c r="BJ1682" t="s">
        <v>3230</v>
      </c>
      <c r="BK1682" t="s">
        <v>3231</v>
      </c>
      <c r="BL1682" t="s">
        <v>5825</v>
      </c>
      <c r="BM1682" s="22">
        <v>3.72273E-4</v>
      </c>
      <c r="BN1682" t="s">
        <v>636</v>
      </c>
      <c r="BO1682" s="22" t="s">
        <v>8518</v>
      </c>
      <c r="BP1682" s="22">
        <v>3.024767E-4</v>
      </c>
      <c r="BQ1682" s="22">
        <v>19</v>
      </c>
      <c r="BR1682" s="22">
        <v>15</v>
      </c>
    </row>
    <row r="1683" spans="61:70" x14ac:dyDescent="0.25">
      <c r="BI1683" t="s">
        <v>2992</v>
      </c>
      <c r="BJ1683" t="s">
        <v>2993</v>
      </c>
      <c r="BK1683" t="s">
        <v>2994</v>
      </c>
      <c r="BL1683" t="s">
        <v>5826</v>
      </c>
      <c r="BM1683" s="22">
        <v>4.0768400000000003E-2</v>
      </c>
      <c r="BN1683" t="s">
        <v>7397</v>
      </c>
      <c r="BO1683" s="22"/>
      <c r="BP1683" s="22">
        <v>3.3124855000000002E-2</v>
      </c>
      <c r="BQ1683" s="22">
        <v>19</v>
      </c>
      <c r="BR1683" s="22">
        <v>15</v>
      </c>
    </row>
    <row r="1684" spans="61:70" x14ac:dyDescent="0.25">
      <c r="BI1684" t="s">
        <v>3125</v>
      </c>
      <c r="BJ1684" t="s">
        <v>3126</v>
      </c>
      <c r="BK1684" t="s">
        <v>3127</v>
      </c>
      <c r="BL1684" t="s">
        <v>5881</v>
      </c>
      <c r="BM1684" s="22">
        <v>2.9785100000000002E-3</v>
      </c>
      <c r="BN1684" t="s">
        <v>5979</v>
      </c>
      <c r="BO1684" s="22" t="s">
        <v>8519</v>
      </c>
      <c r="BP1684" s="22">
        <v>2.4200781E-3</v>
      </c>
      <c r="BQ1684" s="22">
        <v>17</v>
      </c>
      <c r="BR1684" s="22">
        <v>14</v>
      </c>
    </row>
    <row r="1685" spans="61:70" x14ac:dyDescent="0.25">
      <c r="BI1685" t="s">
        <v>3707</v>
      </c>
      <c r="BJ1685" t="s">
        <v>3708</v>
      </c>
      <c r="BK1685" t="s">
        <v>3709</v>
      </c>
      <c r="BL1685" t="s">
        <v>5882</v>
      </c>
      <c r="BM1685" s="22">
        <v>1.9546500000000001E-3</v>
      </c>
      <c r="BN1685" t="s">
        <v>1763</v>
      </c>
      <c r="BO1685" s="22" t="s">
        <v>6589</v>
      </c>
      <c r="BP1685" s="22">
        <v>1.5881784999999999E-3</v>
      </c>
      <c r="BQ1685" s="22">
        <v>15</v>
      </c>
      <c r="BR1685" s="22">
        <v>13</v>
      </c>
    </row>
    <row r="1686" spans="61:70" x14ac:dyDescent="0.25">
      <c r="BI1686" t="s">
        <v>4326</v>
      </c>
      <c r="BJ1686" t="s">
        <v>4327</v>
      </c>
      <c r="BK1686" t="s">
        <v>4328</v>
      </c>
      <c r="BL1686" t="s">
        <v>5883</v>
      </c>
      <c r="BM1686" s="22">
        <v>1.7684899999999999E-3</v>
      </c>
      <c r="BN1686" t="s">
        <v>1483</v>
      </c>
      <c r="BO1686" s="22" t="s">
        <v>8520</v>
      </c>
      <c r="BP1686" s="22">
        <v>1.4369210999999999E-3</v>
      </c>
      <c r="BQ1686" s="22">
        <v>15</v>
      </c>
      <c r="BR1686" s="22">
        <v>12</v>
      </c>
    </row>
    <row r="1687" spans="61:70" x14ac:dyDescent="0.25">
      <c r="BI1687" t="s">
        <v>3171</v>
      </c>
      <c r="BJ1687" t="s">
        <v>3172</v>
      </c>
      <c r="BK1687" t="s">
        <v>3173</v>
      </c>
      <c r="BL1687" t="s">
        <v>5884</v>
      </c>
      <c r="BM1687" s="22">
        <v>1.21002E-3</v>
      </c>
      <c r="BN1687" t="s">
        <v>1857</v>
      </c>
      <c r="BO1687" s="22"/>
      <c r="BP1687" s="22">
        <v>9.8315699999999991E-4</v>
      </c>
      <c r="BQ1687" s="22">
        <v>13</v>
      </c>
      <c r="BR1687" s="22">
        <v>11</v>
      </c>
    </row>
    <row r="1688" spans="61:70" x14ac:dyDescent="0.25">
      <c r="BI1688" t="s">
        <v>3274</v>
      </c>
      <c r="BJ1688" t="s">
        <v>3275</v>
      </c>
      <c r="BK1688" t="s">
        <v>3276</v>
      </c>
      <c r="BL1688" t="s">
        <v>5947</v>
      </c>
      <c r="BM1688" s="22">
        <v>2.7923500000000002E-4</v>
      </c>
      <c r="BN1688" t="s">
        <v>910</v>
      </c>
      <c r="BO1688" s="22" t="s">
        <v>8459</v>
      </c>
      <c r="BP1688" s="22">
        <v>2.2688210000000001E-4</v>
      </c>
      <c r="BQ1688" s="22">
        <v>13</v>
      </c>
      <c r="BR1688" s="22">
        <v>10</v>
      </c>
    </row>
    <row r="1689" spans="61:70" x14ac:dyDescent="0.25">
      <c r="BI1689" t="s">
        <v>2922</v>
      </c>
      <c r="BJ1689" t="s">
        <v>2973</v>
      </c>
      <c r="BK1689" t="s">
        <v>2974</v>
      </c>
      <c r="BL1689" t="s">
        <v>5948</v>
      </c>
      <c r="BM1689" s="22">
        <v>3.3415199999999999E-2</v>
      </c>
      <c r="BN1689" t="s">
        <v>8521</v>
      </c>
      <c r="BO1689" s="22" t="s">
        <v>8522</v>
      </c>
      <c r="BP1689" s="22">
        <v>2.7150284399999999E-2</v>
      </c>
      <c r="BQ1689" s="22">
        <v>12</v>
      </c>
      <c r="BR1689" s="22">
        <v>10</v>
      </c>
    </row>
    <row r="1690" spans="61:70" x14ac:dyDescent="0.25">
      <c r="BI1690" t="s">
        <v>3112</v>
      </c>
      <c r="BJ1690" t="s">
        <v>3113</v>
      </c>
      <c r="BK1690" t="s">
        <v>3114</v>
      </c>
      <c r="BL1690" t="s">
        <v>5949</v>
      </c>
      <c r="BM1690" s="22">
        <v>3.9093000000000001E-3</v>
      </c>
      <c r="BN1690" t="s">
        <v>5772</v>
      </c>
      <c r="BO1690" s="22" t="s">
        <v>7690</v>
      </c>
      <c r="BP1690" s="22">
        <v>3.1763570999999999E-3</v>
      </c>
      <c r="BQ1690" s="22">
        <v>11</v>
      </c>
      <c r="BR1690" s="22">
        <v>9</v>
      </c>
    </row>
    <row r="1691" spans="61:70" x14ac:dyDescent="0.25">
      <c r="BI1691" t="s">
        <v>2881</v>
      </c>
      <c r="BJ1691" t="s">
        <v>3086</v>
      </c>
      <c r="BK1691" t="s">
        <v>3087</v>
      </c>
      <c r="BL1691" t="s">
        <v>5950</v>
      </c>
      <c r="BM1691" s="22">
        <v>4.4677700000000002E-3</v>
      </c>
      <c r="BN1691" t="s">
        <v>5952</v>
      </c>
      <c r="BO1691" s="22" t="s">
        <v>8517</v>
      </c>
      <c r="BP1691" s="22">
        <v>3.6301212000000001E-3</v>
      </c>
      <c r="BQ1691" s="22">
        <v>10</v>
      </c>
      <c r="BR1691" s="22">
        <v>8</v>
      </c>
    </row>
    <row r="1692" spans="61:70" x14ac:dyDescent="0.25">
      <c r="BI1692" t="s">
        <v>2892</v>
      </c>
      <c r="BJ1692" t="s">
        <v>2893</v>
      </c>
      <c r="BK1692" t="s">
        <v>2894</v>
      </c>
      <c r="BL1692" t="s">
        <v>6355</v>
      </c>
      <c r="BM1692" s="22">
        <v>0.27393000000000001</v>
      </c>
      <c r="BN1692" t="s">
        <v>8276</v>
      </c>
      <c r="BO1692" s="22"/>
      <c r="BP1692" s="22">
        <v>0.2225716861</v>
      </c>
      <c r="BQ1692" s="22">
        <v>10</v>
      </c>
      <c r="BR1692" s="22">
        <v>8</v>
      </c>
    </row>
    <row r="1693" spans="61:70" x14ac:dyDescent="0.25">
      <c r="BI1693" t="s">
        <v>4106</v>
      </c>
      <c r="BJ1693" t="s">
        <v>4107</v>
      </c>
      <c r="BK1693" t="s">
        <v>4108</v>
      </c>
      <c r="BL1693" t="s">
        <v>6356</v>
      </c>
      <c r="BM1693" s="22">
        <v>1.25656E-2</v>
      </c>
      <c r="BN1693" t="s">
        <v>5980</v>
      </c>
      <c r="BO1693" s="22" t="s">
        <v>8523</v>
      </c>
      <c r="BP1693" s="22">
        <v>1.0209713400000001E-2</v>
      </c>
      <c r="BQ1693" s="22">
        <v>10</v>
      </c>
      <c r="BR1693" s="22">
        <v>8</v>
      </c>
    </row>
    <row r="1694" spans="61:70" x14ac:dyDescent="0.25">
      <c r="BI1694" t="s">
        <v>3253</v>
      </c>
      <c r="BJ1694" t="s">
        <v>3254</v>
      </c>
      <c r="BK1694" t="s">
        <v>3255</v>
      </c>
      <c r="BL1694" t="s">
        <v>6360</v>
      </c>
      <c r="BM1694" s="22">
        <v>9.30785E-5</v>
      </c>
      <c r="BN1694" t="s">
        <v>1122</v>
      </c>
      <c r="BO1694" s="22" t="s">
        <v>7690</v>
      </c>
      <c r="BP1694" s="22">
        <v>7.5627499999999994E-5</v>
      </c>
      <c r="BQ1694" s="22">
        <v>9</v>
      </c>
      <c r="BR1694" s="22">
        <v>8</v>
      </c>
    </row>
    <row r="1695" spans="61:70" x14ac:dyDescent="0.25">
      <c r="BI1695" t="s">
        <v>3265</v>
      </c>
      <c r="BJ1695" t="s">
        <v>3266</v>
      </c>
      <c r="BK1695" t="s">
        <v>3267</v>
      </c>
      <c r="BL1695" t="s">
        <v>6361</v>
      </c>
      <c r="BM1695" s="22">
        <v>1.86157E-4</v>
      </c>
      <c r="BN1695" t="s">
        <v>489</v>
      </c>
      <c r="BO1695" s="22" t="s">
        <v>7365</v>
      </c>
      <c r="BP1695" s="22">
        <v>1.5125499999999999E-4</v>
      </c>
      <c r="BQ1695" s="22">
        <v>8</v>
      </c>
      <c r="BR1695" s="22">
        <v>6</v>
      </c>
    </row>
    <row r="1696" spans="61:70" x14ac:dyDescent="0.25">
      <c r="BI1696" t="s">
        <v>3906</v>
      </c>
      <c r="BJ1696" t="s">
        <v>3907</v>
      </c>
      <c r="BK1696" t="s">
        <v>3908</v>
      </c>
      <c r="BL1696" t="s">
        <v>6362</v>
      </c>
      <c r="BM1696" s="22">
        <v>1.1821E-2</v>
      </c>
      <c r="BN1696" t="s">
        <v>6029</v>
      </c>
      <c r="BO1696" s="22" t="s">
        <v>6216</v>
      </c>
      <c r="BP1696" s="22">
        <v>9.6047162000000002E-3</v>
      </c>
      <c r="BQ1696" s="22">
        <v>6</v>
      </c>
      <c r="BR1696" s="22">
        <v>5</v>
      </c>
    </row>
    <row r="1697" spans="61:70" x14ac:dyDescent="0.25">
      <c r="BI1697" t="s">
        <v>2803</v>
      </c>
      <c r="BJ1697" t="s">
        <v>2804</v>
      </c>
      <c r="BK1697" t="s">
        <v>2805</v>
      </c>
      <c r="BL1697" t="s">
        <v>6363</v>
      </c>
      <c r="BM1697" s="22">
        <v>0.88489700000000004</v>
      </c>
      <c r="BN1697" t="s">
        <v>8524</v>
      </c>
      <c r="BO1697" s="22" t="s">
        <v>8525</v>
      </c>
      <c r="BP1697" s="22">
        <v>0.71899031619999998</v>
      </c>
      <c r="BQ1697" s="22">
        <v>6</v>
      </c>
      <c r="BR1697" s="22">
        <v>5</v>
      </c>
    </row>
    <row r="1698" spans="61:70" x14ac:dyDescent="0.25">
      <c r="BI1698" t="s">
        <v>4397</v>
      </c>
      <c r="BJ1698" t="s">
        <v>4398</v>
      </c>
      <c r="BK1698" t="s">
        <v>4399</v>
      </c>
      <c r="BL1698" t="s">
        <v>6364</v>
      </c>
      <c r="BM1698" s="22">
        <v>3.72314E-4</v>
      </c>
      <c r="BN1698" t="s">
        <v>636</v>
      </c>
      <c r="BO1698" s="22" t="s">
        <v>8526</v>
      </c>
      <c r="BP1698" s="22">
        <v>3.0250999999999998E-4</v>
      </c>
      <c r="BQ1698" s="22">
        <v>6</v>
      </c>
      <c r="BR1698" s="22">
        <v>5</v>
      </c>
    </row>
    <row r="1699" spans="61:70" x14ac:dyDescent="0.25">
      <c r="BI1699" t="s">
        <v>3096</v>
      </c>
      <c r="BJ1699" t="s">
        <v>3097</v>
      </c>
      <c r="BK1699" t="s">
        <v>3098</v>
      </c>
      <c r="BL1699" t="s">
        <v>6365</v>
      </c>
      <c r="BM1699" s="22">
        <v>1.9546500000000001E-3</v>
      </c>
      <c r="BN1699" t="s">
        <v>1763</v>
      </c>
      <c r="BO1699" s="22" t="s">
        <v>8527</v>
      </c>
      <c r="BP1699" s="22">
        <v>1.5881784999999999E-3</v>
      </c>
      <c r="BQ1699" s="22">
        <v>5</v>
      </c>
      <c r="BR1699" s="22">
        <v>4</v>
      </c>
    </row>
    <row r="1700" spans="61:70" x14ac:dyDescent="0.25">
      <c r="BI1700" t="s">
        <v>3233</v>
      </c>
      <c r="BJ1700" t="s">
        <v>3234</v>
      </c>
      <c r="BK1700" t="s">
        <v>3235</v>
      </c>
      <c r="BL1700" t="s">
        <v>6366</v>
      </c>
      <c r="BM1700" s="22">
        <v>2.7923500000000002E-4</v>
      </c>
      <c r="BN1700" t="s">
        <v>910</v>
      </c>
      <c r="BO1700" s="22" t="s">
        <v>8528</v>
      </c>
      <c r="BP1700" s="22">
        <v>2.2688210000000001E-4</v>
      </c>
      <c r="BQ1700" s="22">
        <v>5</v>
      </c>
      <c r="BR1700" s="22">
        <v>4</v>
      </c>
    </row>
    <row r="1701" spans="61:70" x14ac:dyDescent="0.25">
      <c r="BI1701" t="s">
        <v>2955</v>
      </c>
      <c r="BJ1701" t="s">
        <v>2956</v>
      </c>
      <c r="BK1701" t="s">
        <v>2957</v>
      </c>
      <c r="BL1701" t="s">
        <v>6367</v>
      </c>
      <c r="BM1701" s="22">
        <v>1.02386E-2</v>
      </c>
      <c r="BN1701" t="s">
        <v>6169</v>
      </c>
      <c r="BO1701" s="22"/>
      <c r="BP1701" s="22">
        <v>8.3189956000000002E-3</v>
      </c>
      <c r="BQ1701" s="22">
        <v>4</v>
      </c>
      <c r="BR1701" s="22">
        <v>3</v>
      </c>
    </row>
    <row r="1702" spans="61:70" x14ac:dyDescent="0.25">
      <c r="BI1702" t="s">
        <v>3732</v>
      </c>
      <c r="BJ1702" t="s">
        <v>3733</v>
      </c>
      <c r="BK1702" t="s">
        <v>3734</v>
      </c>
      <c r="BL1702" t="s">
        <v>6368</v>
      </c>
      <c r="BM1702" s="22">
        <v>1.1169400000000001E-3</v>
      </c>
      <c r="BN1702" t="s">
        <v>2569</v>
      </c>
      <c r="BO1702" s="22" t="s">
        <v>7690</v>
      </c>
      <c r="BP1702" s="22">
        <v>9.075283E-4</v>
      </c>
      <c r="BQ1702" s="22">
        <v>4</v>
      </c>
      <c r="BR1702" s="22">
        <v>3</v>
      </c>
    </row>
    <row r="1703" spans="61:70" x14ac:dyDescent="0.25">
      <c r="BI1703" t="s">
        <v>2829</v>
      </c>
      <c r="BJ1703" t="s">
        <v>2830</v>
      </c>
      <c r="BK1703" t="s">
        <v>2831</v>
      </c>
      <c r="BL1703" t="s">
        <v>6369</v>
      </c>
      <c r="BM1703" s="22">
        <v>0.46716099999999999</v>
      </c>
      <c r="BN1703" t="s">
        <v>8529</v>
      </c>
      <c r="BO1703" s="22" t="s">
        <v>7690</v>
      </c>
      <c r="BP1703" s="22">
        <v>0.37957438560000001</v>
      </c>
      <c r="BQ1703" s="22">
        <v>3</v>
      </c>
      <c r="BR1703" s="22">
        <v>2</v>
      </c>
    </row>
    <row r="1704" spans="61:70" x14ac:dyDescent="0.25">
      <c r="BI1704" t="s">
        <v>3000</v>
      </c>
      <c r="BJ1704" t="s">
        <v>3001</v>
      </c>
      <c r="BK1704" t="s">
        <v>3002</v>
      </c>
      <c r="BL1704" t="s">
        <v>6370</v>
      </c>
      <c r="BM1704" s="22">
        <v>5.4916299999999999E-3</v>
      </c>
      <c r="BN1704" t="s">
        <v>5229</v>
      </c>
      <c r="BO1704" s="22" t="s">
        <v>7690</v>
      </c>
      <c r="BP1704" s="22">
        <v>4.4620208E-3</v>
      </c>
      <c r="BQ1704" s="22">
        <v>2</v>
      </c>
      <c r="BR1704" s="22">
        <v>2</v>
      </c>
    </row>
    <row r="1705" spans="61:70" x14ac:dyDescent="0.25">
      <c r="BI1705" t="s">
        <v>3321</v>
      </c>
      <c r="BJ1705" t="s">
        <v>3322</v>
      </c>
      <c r="BK1705" t="s">
        <v>3323</v>
      </c>
      <c r="BL1705" t="s">
        <v>6374</v>
      </c>
      <c r="BM1705" s="22">
        <v>9.30785E-5</v>
      </c>
      <c r="BN1705" t="s">
        <v>1122</v>
      </c>
      <c r="BO1705" s="22"/>
      <c r="BP1705" s="22">
        <v>7.5627499999999994E-5</v>
      </c>
      <c r="BQ1705" s="22">
        <v>2</v>
      </c>
      <c r="BR1705" s="22">
        <v>2</v>
      </c>
    </row>
    <row r="1706" spans="61:70" x14ac:dyDescent="0.25">
      <c r="BI1706" t="s">
        <v>3333</v>
      </c>
      <c r="BJ1706" t="s">
        <v>3334</v>
      </c>
      <c r="BK1706" t="s">
        <v>3335</v>
      </c>
      <c r="BL1706" t="s">
        <v>6377</v>
      </c>
      <c r="BM1706" s="22">
        <v>9.30785E-5</v>
      </c>
      <c r="BN1706" t="s">
        <v>1122</v>
      </c>
      <c r="BO1706" s="22" t="s">
        <v>7690</v>
      </c>
      <c r="BP1706" s="22">
        <v>7.5627499999999994E-5</v>
      </c>
      <c r="BQ1706" s="22">
        <v>2</v>
      </c>
      <c r="BR1706" s="22">
        <v>2</v>
      </c>
    </row>
    <row r="1707" spans="61:70" x14ac:dyDescent="0.25">
      <c r="BI1707" t="s">
        <v>3009</v>
      </c>
      <c r="BJ1707" t="s">
        <v>3010</v>
      </c>
      <c r="BK1707" t="s">
        <v>3011</v>
      </c>
      <c r="BL1707" t="s">
        <v>6378</v>
      </c>
      <c r="BM1707" s="22">
        <v>1.34964E-2</v>
      </c>
      <c r="BN1707" t="s">
        <v>6007</v>
      </c>
      <c r="BO1707" s="22" t="s">
        <v>8530</v>
      </c>
      <c r="BP1707" s="22">
        <v>1.09660005E-2</v>
      </c>
      <c r="BQ1707" s="22">
        <v>2</v>
      </c>
      <c r="BR1707" s="22">
        <v>1</v>
      </c>
    </row>
    <row r="1708" spans="61:70" x14ac:dyDescent="0.25">
      <c r="BI1708" t="s">
        <v>3129</v>
      </c>
      <c r="BJ1708" t="s">
        <v>3130</v>
      </c>
      <c r="BK1708" t="s">
        <v>3131</v>
      </c>
      <c r="BL1708" t="s">
        <v>6379</v>
      </c>
      <c r="BM1708" s="22">
        <v>2.2338800000000002E-3</v>
      </c>
      <c r="BN1708" t="s">
        <v>6556</v>
      </c>
      <c r="BO1708" s="22" t="s">
        <v>8531</v>
      </c>
      <c r="BP1708" s="22">
        <v>1.8150565E-3</v>
      </c>
      <c r="BQ1708" s="22">
        <v>2</v>
      </c>
      <c r="BR1708" s="22">
        <v>1</v>
      </c>
    </row>
    <row r="1709" spans="61:70" x14ac:dyDescent="0.25">
      <c r="BI1709" t="s">
        <v>2719</v>
      </c>
      <c r="BJ1709" t="s">
        <v>2720</v>
      </c>
      <c r="BK1709" t="s">
        <v>2721</v>
      </c>
      <c r="BL1709" t="s">
        <v>6616</v>
      </c>
      <c r="BM1709" s="22">
        <v>9.30785E-5</v>
      </c>
      <c r="BN1709" t="s">
        <v>1122</v>
      </c>
      <c r="BO1709" s="22" t="s">
        <v>6110</v>
      </c>
      <c r="BP1709" s="22">
        <v>7.5627499999999994E-5</v>
      </c>
      <c r="BQ1709" s="22">
        <v>2</v>
      </c>
      <c r="BR1709" s="22">
        <v>1</v>
      </c>
    </row>
    <row r="1710" spans="61:70" x14ac:dyDescent="0.25">
      <c r="BI1710" t="s">
        <v>2932</v>
      </c>
      <c r="BJ1710" t="s">
        <v>2933</v>
      </c>
      <c r="BK1710" t="s">
        <v>2934</v>
      </c>
      <c r="BL1710" t="s">
        <v>6617</v>
      </c>
      <c r="BM1710" s="22">
        <v>2.7178899999999999E-2</v>
      </c>
      <c r="BN1710" t="s">
        <v>8532</v>
      </c>
      <c r="BO1710" s="22" t="s">
        <v>6110</v>
      </c>
      <c r="BP1710" s="22">
        <v>2.2083209600000001E-2</v>
      </c>
      <c r="BQ1710" s="22">
        <v>2</v>
      </c>
      <c r="BR1710" s="22">
        <v>1</v>
      </c>
    </row>
    <row r="1711" spans="61:70" x14ac:dyDescent="0.25">
      <c r="BI1711" t="s">
        <v>2783</v>
      </c>
      <c r="BJ1711" t="s">
        <v>2784</v>
      </c>
      <c r="BK1711" t="s">
        <v>2785</v>
      </c>
      <c r="BL1711" t="s">
        <v>6618</v>
      </c>
      <c r="BM1711" s="22">
        <v>1.0422899999999999</v>
      </c>
      <c r="BN1711" t="s">
        <v>8533</v>
      </c>
      <c r="BO1711" s="22" t="s">
        <v>8534</v>
      </c>
      <c r="BP1711" s="22">
        <v>0.84687417480000005</v>
      </c>
      <c r="BQ1711" s="22">
        <v>2</v>
      </c>
      <c r="BR1711" s="22">
        <v>1</v>
      </c>
    </row>
    <row r="1712" spans="61:70" x14ac:dyDescent="0.25">
      <c r="BI1712" t="s">
        <v>3120</v>
      </c>
      <c r="BJ1712" t="s">
        <v>3121</v>
      </c>
      <c r="BK1712" t="s">
        <v>3122</v>
      </c>
      <c r="BL1712" t="s">
        <v>6619</v>
      </c>
      <c r="BM1712" s="22">
        <v>5.8639399999999998E-3</v>
      </c>
      <c r="BN1712" t="s">
        <v>5955</v>
      </c>
      <c r="BO1712" s="22" t="s">
        <v>6479</v>
      </c>
      <c r="BP1712" s="22">
        <v>4.7645274999999999E-3</v>
      </c>
      <c r="BQ1712" s="22">
        <v>2</v>
      </c>
      <c r="BR1712" s="22">
        <v>1</v>
      </c>
    </row>
    <row r="1713" spans="61:70" x14ac:dyDescent="0.25">
      <c r="BI1713" t="s">
        <v>6344</v>
      </c>
      <c r="BJ1713" t="s">
        <v>6345</v>
      </c>
      <c r="BK1713" t="s">
        <v>6346</v>
      </c>
      <c r="BL1713" t="s">
        <v>8535</v>
      </c>
      <c r="BM1713" s="22">
        <v>4.61115E-2</v>
      </c>
      <c r="BN1713" t="s">
        <v>8536</v>
      </c>
      <c r="BO1713" s="22" t="s">
        <v>8537</v>
      </c>
      <c r="BP1713" s="22">
        <v>3.7466193199999998E-2</v>
      </c>
      <c r="BQ1713" s="22">
        <v>1</v>
      </c>
      <c r="BR1713" s="22">
        <v>1</v>
      </c>
    </row>
    <row r="1714" spans="61:70" x14ac:dyDescent="0.25">
      <c r="BI1714" t="s">
        <v>3316</v>
      </c>
      <c r="BJ1714" t="s">
        <v>3317</v>
      </c>
      <c r="BK1714" t="s">
        <v>3318</v>
      </c>
      <c r="BL1714" t="s">
        <v>8538</v>
      </c>
      <c r="BM1714" s="22">
        <v>9.30785E-5</v>
      </c>
      <c r="BN1714" t="s">
        <v>1122</v>
      </c>
      <c r="BO1714" s="22" t="s">
        <v>7690</v>
      </c>
      <c r="BP1714" s="22">
        <v>7.5627499999999994E-5</v>
      </c>
      <c r="BQ1714" s="22">
        <v>1</v>
      </c>
      <c r="BR1714" s="22">
        <v>1</v>
      </c>
    </row>
    <row r="1715" spans="61:70" x14ac:dyDescent="0.25">
      <c r="BI1715" t="s">
        <v>3038</v>
      </c>
      <c r="BJ1715" t="s">
        <v>3039</v>
      </c>
      <c r="BK1715" t="s">
        <v>3040</v>
      </c>
      <c r="BL1715" t="s">
        <v>8539</v>
      </c>
      <c r="BM1715" s="22">
        <v>1.34964E-2</v>
      </c>
      <c r="BN1715" t="s">
        <v>6007</v>
      </c>
      <c r="BO1715" s="22"/>
      <c r="BP1715" s="22">
        <v>1.09660005E-2</v>
      </c>
      <c r="BQ1715" s="22">
        <v>1</v>
      </c>
      <c r="BR1715" s="22">
        <v>1</v>
      </c>
    </row>
    <row r="1716" spans="61:70" x14ac:dyDescent="0.25">
      <c r="BI1716" t="s">
        <v>3287</v>
      </c>
      <c r="BJ1716" t="s">
        <v>3288</v>
      </c>
      <c r="BK1716" t="s">
        <v>3289</v>
      </c>
      <c r="BL1716" t="s">
        <v>8540</v>
      </c>
      <c r="BM1716" s="22">
        <v>1.86157E-4</v>
      </c>
      <c r="BN1716" t="s">
        <v>489</v>
      </c>
      <c r="BO1716" s="22" t="s">
        <v>7365</v>
      </c>
      <c r="BP1716" s="22">
        <v>1.5125499999999999E-4</v>
      </c>
      <c r="BQ1716" s="22">
        <v>1</v>
      </c>
      <c r="BR1716" s="22">
        <v>1</v>
      </c>
    </row>
    <row r="1717" spans="61:70" x14ac:dyDescent="0.25">
      <c r="BI1717" t="s">
        <v>3261</v>
      </c>
      <c r="BJ1717" t="s">
        <v>3262</v>
      </c>
      <c r="BK1717" t="s">
        <v>3263</v>
      </c>
      <c r="BL1717" t="s">
        <v>8541</v>
      </c>
      <c r="BM1717" s="22">
        <v>9.30785E-5</v>
      </c>
      <c r="BN1717" t="s">
        <v>1122</v>
      </c>
      <c r="BO1717" s="22" t="s">
        <v>7690</v>
      </c>
      <c r="BP1717" s="22">
        <v>7.5627499999999994E-5</v>
      </c>
      <c r="BQ1717" s="22">
        <v>1</v>
      </c>
      <c r="BR1717" s="22">
        <v>1</v>
      </c>
    </row>
    <row r="1718" spans="61:70" x14ac:dyDescent="0.25">
      <c r="BI1718" t="s">
        <v>4876</v>
      </c>
      <c r="BJ1718" t="s">
        <v>4877</v>
      </c>
      <c r="BK1718" t="s">
        <v>4878</v>
      </c>
      <c r="BL1718" t="s">
        <v>8542</v>
      </c>
      <c r="BM1718" s="22">
        <v>0.24693699999999999</v>
      </c>
      <c r="BN1718" t="s">
        <v>8543</v>
      </c>
      <c r="BO1718" s="22" t="s">
        <v>6217</v>
      </c>
      <c r="BP1718" s="22">
        <v>0.20063952269999999</v>
      </c>
      <c r="BQ1718" s="22">
        <v>0</v>
      </c>
      <c r="BR1718" s="22">
        <v>0</v>
      </c>
    </row>
    <row r="1719" spans="61:70" x14ac:dyDescent="0.25">
      <c r="BI1719" t="s">
        <v>6332</v>
      </c>
      <c r="BJ1719" t="s">
        <v>6333</v>
      </c>
      <c r="BK1719" t="s">
        <v>6334</v>
      </c>
      <c r="BL1719" t="s">
        <v>8544</v>
      </c>
      <c r="BM1719" s="22">
        <v>1.49677E-2</v>
      </c>
      <c r="BN1719" t="s">
        <v>6062</v>
      </c>
      <c r="BO1719" s="22" t="s">
        <v>7571</v>
      </c>
      <c r="BP1719" s="22">
        <v>1.2161450799999999E-2</v>
      </c>
      <c r="BQ1719" s="22"/>
      <c r="BR1719" s="22"/>
    </row>
    <row r="1720" spans="61:70" x14ac:dyDescent="0.25">
      <c r="BI1720" t="s">
        <v>2968</v>
      </c>
      <c r="BJ1720" t="s">
        <v>2969</v>
      </c>
      <c r="BK1720" t="s">
        <v>2970</v>
      </c>
      <c r="BL1720" t="s">
        <v>8545</v>
      </c>
      <c r="BM1720" s="22">
        <v>6.0965800000000001E-2</v>
      </c>
      <c r="BN1720" t="s">
        <v>8546</v>
      </c>
      <c r="BO1720" s="22"/>
      <c r="BP1720" s="22">
        <v>4.9535505100000002E-2</v>
      </c>
      <c r="BQ1720" s="22"/>
      <c r="BR1720" s="22"/>
    </row>
    <row r="1721" spans="61:70" x14ac:dyDescent="0.25">
      <c r="BI1721" t="s">
        <v>3295</v>
      </c>
      <c r="BJ1721" t="s">
        <v>3296</v>
      </c>
      <c r="BK1721" t="s">
        <v>3295</v>
      </c>
      <c r="BL1721" t="s">
        <v>8547</v>
      </c>
      <c r="BM1721" s="22">
        <v>1.7185400000000001E-4</v>
      </c>
      <c r="BN1721" t="s">
        <v>489</v>
      </c>
      <c r="BO1721" s="22"/>
      <c r="BP1721" s="22">
        <v>1.396336E-4</v>
      </c>
      <c r="BQ1721" s="22"/>
      <c r="BR1721" s="22"/>
    </row>
    <row r="1722" spans="61:70" x14ac:dyDescent="0.25">
      <c r="BI1722" t="s">
        <v>3049</v>
      </c>
      <c r="BJ1722" t="s">
        <v>3050</v>
      </c>
      <c r="BK1722" t="s">
        <v>3051</v>
      </c>
      <c r="BL1722" t="s">
        <v>8548</v>
      </c>
      <c r="BM1722" s="22">
        <v>9.5958199999999997E-3</v>
      </c>
      <c r="BN1722" t="s">
        <v>7829</v>
      </c>
      <c r="BO1722" s="22" t="s">
        <v>7883</v>
      </c>
      <c r="BP1722" s="22">
        <v>7.7967284999999999E-3</v>
      </c>
      <c r="BQ1722" s="22"/>
      <c r="BR1722" s="22"/>
    </row>
    <row r="1723" spans="61:70" x14ac:dyDescent="0.25">
      <c r="BI1723" t="s">
        <v>3195</v>
      </c>
      <c r="BJ1723" t="s">
        <v>3196</v>
      </c>
      <c r="BK1723" t="s">
        <v>3197</v>
      </c>
      <c r="BL1723" t="s">
        <v>8549</v>
      </c>
      <c r="BM1723" s="22">
        <v>1.4887800000000001E-3</v>
      </c>
      <c r="BN1723" t="s">
        <v>3387</v>
      </c>
      <c r="BO1723" s="22" t="s">
        <v>6110</v>
      </c>
      <c r="BP1723" s="22">
        <v>1.2096531E-3</v>
      </c>
      <c r="BQ1723" s="22"/>
      <c r="BR1723" s="22"/>
    </row>
    <row r="1724" spans="61:70" x14ac:dyDescent="0.25">
      <c r="BI1724" t="s">
        <v>2833</v>
      </c>
      <c r="BJ1724" t="s">
        <v>2916</v>
      </c>
      <c r="BK1724" t="s">
        <v>2917</v>
      </c>
      <c r="BL1724" t="s">
        <v>8550</v>
      </c>
      <c r="BM1724" s="22">
        <v>3.5471299999999999E-3</v>
      </c>
      <c r="BN1724" t="s">
        <v>7194</v>
      </c>
      <c r="BO1724" s="22" t="s">
        <v>8551</v>
      </c>
      <c r="BP1724" s="22">
        <v>2.8820892000000001E-3</v>
      </c>
      <c r="BQ1724" s="22"/>
      <c r="BR1724" s="22"/>
    </row>
    <row r="1725" spans="61:70" x14ac:dyDescent="0.25">
      <c r="BI1725" t="s">
        <v>3134</v>
      </c>
      <c r="BJ1725" t="s">
        <v>3135</v>
      </c>
      <c r="BK1725" t="s">
        <v>3136</v>
      </c>
      <c r="BL1725" t="s">
        <v>8552</v>
      </c>
      <c r="BM1725" s="22">
        <v>2.70155E-3</v>
      </c>
      <c r="BN1725" t="s">
        <v>4645</v>
      </c>
      <c r="BO1725" s="22" t="s">
        <v>7493</v>
      </c>
      <c r="BP1725" s="22">
        <v>2.1950444999999999E-3</v>
      </c>
      <c r="BQ1725" s="22"/>
      <c r="BR1725" s="22"/>
    </row>
    <row r="1726" spans="61:70" x14ac:dyDescent="0.25">
      <c r="BI1726" t="s">
        <v>3221</v>
      </c>
      <c r="BJ1726" t="s">
        <v>3222</v>
      </c>
      <c r="BK1726" t="s">
        <v>3223</v>
      </c>
      <c r="BL1726" t="s">
        <v>8553</v>
      </c>
      <c r="BM1726" s="22">
        <v>8.5240700000000001E-4</v>
      </c>
      <c r="BN1726" t="s">
        <v>1955</v>
      </c>
      <c r="BO1726" s="22" t="s">
        <v>7518</v>
      </c>
      <c r="BP1726" s="22">
        <v>6.9259180000000005E-4</v>
      </c>
      <c r="BQ1726" s="22"/>
      <c r="BR1726" s="22"/>
    </row>
    <row r="1727" spans="61:70" x14ac:dyDescent="0.25">
      <c r="BI1727" t="s">
        <v>3155</v>
      </c>
      <c r="BJ1727" t="s">
        <v>3156</v>
      </c>
      <c r="BK1727" t="s">
        <v>3157</v>
      </c>
      <c r="BL1727" t="s">
        <v>8554</v>
      </c>
      <c r="BM1727" s="22">
        <v>9.4350800000000005E-5</v>
      </c>
      <c r="BN1727" t="s">
        <v>1122</v>
      </c>
      <c r="BO1727" s="22"/>
      <c r="BP1727" s="22">
        <v>7.6661299999999997E-5</v>
      </c>
      <c r="BQ1727" s="22"/>
      <c r="BR1727" s="22"/>
    </row>
    <row r="1728" spans="61:70" x14ac:dyDescent="0.25">
      <c r="BI1728" t="s">
        <v>3186</v>
      </c>
      <c r="BJ1728" t="s">
        <v>3187</v>
      </c>
      <c r="BK1728" t="s">
        <v>3188</v>
      </c>
      <c r="BL1728" t="s">
        <v>8555</v>
      </c>
      <c r="BM1728" s="22">
        <v>5.57834E-4</v>
      </c>
      <c r="BN1728" t="s">
        <v>810</v>
      </c>
      <c r="BO1728" s="22" t="s">
        <v>6072</v>
      </c>
      <c r="BP1728" s="22">
        <v>4.5324740000000002E-4</v>
      </c>
      <c r="BQ1728" s="22"/>
      <c r="BR1728" s="22"/>
    </row>
    <row r="1729" spans="61:70" x14ac:dyDescent="0.25">
      <c r="BI1729" t="s">
        <v>3270</v>
      </c>
      <c r="BJ1729" t="s">
        <v>3271</v>
      </c>
      <c r="BK1729" t="s">
        <v>3272</v>
      </c>
      <c r="BL1729" t="s">
        <v>8556</v>
      </c>
      <c r="BM1729" s="22">
        <v>3.59699E-4</v>
      </c>
      <c r="BN1729" t="s">
        <v>636</v>
      </c>
      <c r="BO1729" s="22" t="s">
        <v>8557</v>
      </c>
      <c r="BP1729" s="22">
        <v>2.922601E-4</v>
      </c>
      <c r="BQ1729" s="22"/>
      <c r="BR1729" s="22"/>
    </row>
    <row r="1730" spans="61:70" x14ac:dyDescent="0.25">
      <c r="BI1730" t="s">
        <v>1306</v>
      </c>
      <c r="BJ1730" t="s">
        <v>3175</v>
      </c>
      <c r="BK1730" t="s">
        <v>3176</v>
      </c>
      <c r="BL1730" t="s">
        <v>8558</v>
      </c>
      <c r="BM1730" s="22">
        <v>1.11641E-3</v>
      </c>
      <c r="BN1730" t="s">
        <v>2569</v>
      </c>
      <c r="BO1730" s="22" t="s">
        <v>7438</v>
      </c>
      <c r="BP1730" s="22">
        <v>9.0709760000000003E-4</v>
      </c>
      <c r="BQ1730" s="22"/>
      <c r="BR1730" s="22"/>
    </row>
    <row r="1731" spans="61:70" x14ac:dyDescent="0.25">
      <c r="BI1731" t="s">
        <v>3606</v>
      </c>
      <c r="BJ1731" t="s">
        <v>3607</v>
      </c>
      <c r="BK1731" t="s">
        <v>3608</v>
      </c>
      <c r="BL1731" t="s">
        <v>8559</v>
      </c>
      <c r="BM1731" s="22">
        <v>5.3715999999999998E-3</v>
      </c>
      <c r="BN1731" t="s">
        <v>6199</v>
      </c>
      <c r="BO1731" s="22" t="s">
        <v>6422</v>
      </c>
      <c r="BP1731" s="22">
        <v>4.3644948000000003E-3</v>
      </c>
      <c r="BQ1731" s="22"/>
      <c r="BR1731" s="22"/>
    </row>
    <row r="1732" spans="61:70" x14ac:dyDescent="0.25">
      <c r="BI1732" t="s">
        <v>4953</v>
      </c>
      <c r="BJ1732" t="s">
        <v>4954</v>
      </c>
      <c r="BK1732" t="s">
        <v>4955</v>
      </c>
      <c r="BL1732" t="s">
        <v>8560</v>
      </c>
      <c r="BM1732" s="22">
        <v>9.8789700000000007</v>
      </c>
      <c r="BN1732" t="s">
        <v>8561</v>
      </c>
      <c r="BO1732" s="22" t="s">
        <v>8562</v>
      </c>
      <c r="BP1732" s="22">
        <v>8.0267915516000006</v>
      </c>
      <c r="BQ1732" s="22"/>
      <c r="BR1732" s="22"/>
    </row>
    <row r="1733" spans="61:70" x14ac:dyDescent="0.25">
      <c r="BI1733" t="s">
        <v>6371</v>
      </c>
      <c r="BJ1733" t="s">
        <v>6372</v>
      </c>
      <c r="BK1733" t="s">
        <v>6373</v>
      </c>
      <c r="BL1733" t="s">
        <v>8563</v>
      </c>
      <c r="BM1733" s="22"/>
      <c r="BO1733" s="22"/>
      <c r="BP1733" s="22"/>
      <c r="BQ1733" s="22"/>
      <c r="BR1733" s="22"/>
    </row>
    <row r="1734" spans="61:70" x14ac:dyDescent="0.25">
      <c r="BI1734" t="s">
        <v>6375</v>
      </c>
      <c r="BJ1734" t="s">
        <v>6376</v>
      </c>
      <c r="BK1734" t="s">
        <v>6375</v>
      </c>
      <c r="BL1734" t="s">
        <v>8564</v>
      </c>
      <c r="BM1734" s="22">
        <v>1.6638099999999999E-5</v>
      </c>
      <c r="BN1734" t="s">
        <v>6028</v>
      </c>
      <c r="BO1734" s="22"/>
      <c r="BP1734" s="22">
        <v>1.35187E-5</v>
      </c>
      <c r="BQ1734" s="22"/>
      <c r="BR1734" s="22"/>
    </row>
    <row r="1735" spans="61:70" x14ac:dyDescent="0.25">
      <c r="BI1735" t="s">
        <v>5832</v>
      </c>
      <c r="BJ1735" t="s">
        <v>5833</v>
      </c>
      <c r="BK1735" t="s">
        <v>5834</v>
      </c>
      <c r="BL1735" t="s">
        <v>8565</v>
      </c>
      <c r="BM1735" s="22"/>
      <c r="BO1735" s="22"/>
      <c r="BP1735" s="22"/>
      <c r="BQ1735" s="22"/>
      <c r="BR1735" s="22"/>
    </row>
    <row r="1736" spans="61:70" x14ac:dyDescent="0.25">
      <c r="BI1736" t="s">
        <v>5941</v>
      </c>
      <c r="BJ1736" t="s">
        <v>5942</v>
      </c>
      <c r="BK1736" t="s">
        <v>5943</v>
      </c>
      <c r="BL1736" t="s">
        <v>8566</v>
      </c>
      <c r="BM1736" s="22">
        <v>1.85086E-4</v>
      </c>
      <c r="BN1736" t="s">
        <v>489</v>
      </c>
      <c r="BO1736" s="22" t="s">
        <v>8567</v>
      </c>
      <c r="BP1736" s="22">
        <v>1.5038479999999999E-4</v>
      </c>
      <c r="BQ1736" s="22"/>
      <c r="BR1736" s="22"/>
    </row>
  </sheetData>
  <sheetProtection formatCells="0" formatRows="0" insertColumns="0" insertRows="0" insertHyperlinks="0" deleteRows="0" sort="0" autoFilter="0" pivotTables="0"/>
  <pageMargins left="0.7" right="0.7" top="0.75" bottom="0.75" header="0.3" footer="0.3"/>
  <pageSetup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43"/>
  <sheetViews>
    <sheetView topLeftCell="Q1" zoomScale="89" zoomScaleNormal="89" workbookViewId="0">
      <selection activeCell="T13" sqref="T13"/>
    </sheetView>
  </sheetViews>
  <sheetFormatPr defaultRowHeight="15" x14ac:dyDescent="0.25"/>
  <cols>
    <col min="1" max="1" width="32.42578125" hidden="1" customWidth="1"/>
    <col min="2" max="2" width="16.7109375" hidden="1" customWidth="1"/>
    <col min="3" max="3" width="9.140625" hidden="1" customWidth="1"/>
    <col min="4" max="4" width="22.7109375" hidden="1" customWidth="1"/>
    <col min="5" max="5" width="12.5703125" hidden="1" customWidth="1"/>
    <col min="6" max="6" width="17.140625" hidden="1" customWidth="1"/>
    <col min="7" max="7" width="11.5703125" hidden="1" customWidth="1"/>
    <col min="8" max="8" width="21" hidden="1" customWidth="1"/>
    <col min="9" max="9" width="17.85546875" hidden="1" customWidth="1"/>
    <col min="10" max="10" width="20.5703125" hidden="1" customWidth="1"/>
    <col min="11" max="11" width="20.85546875" hidden="1" customWidth="1"/>
    <col min="12" max="15" width="9.140625" hidden="1" customWidth="1"/>
    <col min="16" max="16" width="0" hidden="1" customWidth="1"/>
  </cols>
  <sheetData>
    <row r="1" spans="1:14" x14ac:dyDescent="0.25">
      <c r="A1" t="s">
        <v>0</v>
      </c>
      <c r="C1" t="s">
        <v>11</v>
      </c>
      <c r="F1" t="s">
        <v>13</v>
      </c>
      <c r="G1" t="s">
        <v>14</v>
      </c>
      <c r="H1" t="s">
        <v>4897</v>
      </c>
      <c r="I1" t="s">
        <v>4898</v>
      </c>
      <c r="J1" t="s">
        <v>5697</v>
      </c>
      <c r="K1" t="s">
        <v>5698</v>
      </c>
      <c r="N1" t="s">
        <v>4879</v>
      </c>
    </row>
    <row r="2" spans="1:14" x14ac:dyDescent="0.25">
      <c r="A2" t="s">
        <v>5885</v>
      </c>
      <c r="C2" t="s">
        <v>12</v>
      </c>
      <c r="F2" t="s">
        <v>7</v>
      </c>
      <c r="G2" t="s">
        <v>7</v>
      </c>
      <c r="H2" t="s">
        <v>4896</v>
      </c>
      <c r="J2" t="s">
        <v>5699</v>
      </c>
    </row>
    <row r="3" spans="1:14" x14ac:dyDescent="0.25">
      <c r="A3" t="s">
        <v>5886</v>
      </c>
      <c r="C3" t="s">
        <v>4894</v>
      </c>
      <c r="F3" t="s">
        <v>8</v>
      </c>
      <c r="G3" t="s">
        <v>8</v>
      </c>
      <c r="J3" t="s">
        <v>5700</v>
      </c>
      <c r="M3" t="s">
        <v>4880</v>
      </c>
      <c r="N3" t="e">
        <f>VLOOKUP(Portfolio!L28,coinmarketcap[],7,FALSE)+0</f>
        <v>#N/A</v>
      </c>
    </row>
    <row r="4" spans="1:14" x14ac:dyDescent="0.25">
      <c r="A4" t="s">
        <v>5898</v>
      </c>
      <c r="C4" t="s">
        <v>4895</v>
      </c>
      <c r="F4" t="str">
        <f>Portfolio!F2</f>
        <v>USD</v>
      </c>
      <c r="G4" t="str">
        <f>Portfolio!F2</f>
        <v>USD</v>
      </c>
      <c r="M4" t="s">
        <v>4881</v>
      </c>
      <c r="N4" t="e">
        <f>VLOOKUP(Portfolio!N28,coinmarketcap[],7,FALSE)+0</f>
        <v>#N/A</v>
      </c>
    </row>
    <row r="5" spans="1:14" x14ac:dyDescent="0.25">
      <c r="A5" t="s">
        <v>5887</v>
      </c>
      <c r="M5" t="s">
        <v>4882</v>
      </c>
      <c r="N5" t="e">
        <f>VLOOKUP(Portfolio!L38,coinmarketcap[],7,FALSE)+0</f>
        <v>#N/A</v>
      </c>
    </row>
    <row r="6" spans="1:14" x14ac:dyDescent="0.25">
      <c r="A6" t="s">
        <v>5888</v>
      </c>
      <c r="M6" t="s">
        <v>4883</v>
      </c>
      <c r="N6" t="e">
        <f>VLOOKUP(Portfolio!N38,coinmarketcap[],7,FALSE)+0</f>
        <v>#N/A</v>
      </c>
    </row>
    <row r="8" spans="1:14" x14ac:dyDescent="0.25">
      <c r="M8" t="s">
        <v>4885</v>
      </c>
    </row>
    <row r="9" spans="1:14" x14ac:dyDescent="0.25">
      <c r="M9" t="s">
        <v>4884</v>
      </c>
    </row>
    <row r="15" spans="1:14" x14ac:dyDescent="0.25">
      <c r="A15" t="s">
        <v>15</v>
      </c>
      <c r="B15">
        <f>SUMIFS(totalcostorproceeds,action,"buy",bosinto,"*(bank)")</f>
        <v>0</v>
      </c>
      <c r="I15" t="s">
        <v>5252</v>
      </c>
    </row>
    <row r="16" spans="1:14" ht="15.75" thickBot="1" x14ac:dyDescent="0.3">
      <c r="A16" t="s">
        <v>16</v>
      </c>
      <c r="B16">
        <f>SUMIFS(totalcostorproceeds,action,"sell",bosinto,"*(proceeds)")</f>
        <v>0</v>
      </c>
    </row>
    <row r="17" spans="1:16" ht="15.75" thickBot="1" x14ac:dyDescent="0.3">
      <c r="A17" t="s">
        <v>17</v>
      </c>
      <c r="B17">
        <f>SUMIFS(totalcostorproceeds,action,"buy",bosinto,"*(proceeds)")</f>
        <v>0</v>
      </c>
      <c r="H17" t="s">
        <v>5253</v>
      </c>
      <c r="I17" s="187">
        <f ca="1">IFERROR(VLOOKUP(INDIRECT("Portfolio!" &amp; "C11"),coinmarketcap[],7,FALSE)+0,0)</f>
        <v>3.13</v>
      </c>
      <c r="J17" s="188">
        <f ca="1">ROUND(I17,1)</f>
        <v>3.1</v>
      </c>
      <c r="N17" t="s">
        <v>5889</v>
      </c>
      <c r="P17" t="str">
        <f>IF(Portfolio!$F$2="USD","A",IF(Portfolio!$F$2="AUD","B",IF(Portfolio!$F$2="CAD","C",IF(Portfolio!$F$2="EUR","D",IF(Portfolio!$F$2="GBP","E",IF(Portfolio!$F$2="NZD","F",""))))))</f>
        <v>A</v>
      </c>
    </row>
    <row r="18" spans="1:16" ht="15.75" thickBot="1" x14ac:dyDescent="0.3">
      <c r="I18" s="189">
        <f ca="1">IFERROR(VLOOKUP(INDIRECT("Portfolio!" &amp; "C12"),coinmarketcap[],7,FALSE)+0,0)</f>
        <v>4.51</v>
      </c>
      <c r="J18" s="188">
        <f t="shared" ref="J18:J24" ca="1" si="0">ROUND(I18,1)</f>
        <v>4.5</v>
      </c>
    </row>
    <row r="19" spans="1:16" ht="15.75" thickBot="1" x14ac:dyDescent="0.3">
      <c r="A19" t="s">
        <v>18</v>
      </c>
      <c r="B19">
        <f>SUMIFS(quantity,action,"buy",asset,"btc")</f>
        <v>0</v>
      </c>
      <c r="D19" t="s">
        <v>4899</v>
      </c>
      <c r="E19">
        <f>SUMIFS(quantity,asset,"BTC",action,"coin deposit")</f>
        <v>0</v>
      </c>
      <c r="I19" s="189">
        <f ca="1">IFERROR(VLOOKUP(INDIRECT("Portfolio!" &amp; "C13"),coinmarketcap[],7,FALSE)+0,0)</f>
        <v>0</v>
      </c>
      <c r="J19" s="188">
        <f t="shared" ca="1" si="0"/>
        <v>0</v>
      </c>
      <c r="N19" t="s">
        <v>5897</v>
      </c>
    </row>
    <row r="20" spans="1:16" ht="15.75" thickBot="1" x14ac:dyDescent="0.3">
      <c r="A20" t="s">
        <v>19</v>
      </c>
      <c r="B20">
        <f>SUMIFS(quantity,action,"sell",asset,"btc")</f>
        <v>0</v>
      </c>
      <c r="D20" t="s">
        <v>4900</v>
      </c>
      <c r="E20">
        <f>SUMIFS(quantity,asset,"BTC",action,"coin deduction")</f>
        <v>0</v>
      </c>
      <c r="I20" s="189">
        <f ca="1">IFERROR(VLOOKUP(INDIRECT("Portfolio!" &amp; "C14"),coinmarketcap[],7,FALSE)+0,0)</f>
        <v>0</v>
      </c>
      <c r="J20" s="188">
        <f t="shared" ca="1" si="0"/>
        <v>0</v>
      </c>
    </row>
    <row r="21" spans="1:16" ht="15.75" thickBot="1" x14ac:dyDescent="0.3">
      <c r="A21" t="s">
        <v>20</v>
      </c>
      <c r="B21">
        <f>SUMIFS(totalcostorproceeds,action,"buy",bosinto,"btc")</f>
        <v>0</v>
      </c>
      <c r="I21" s="189">
        <f ca="1">IFERROR(VLOOKUP(INDIRECT("Portfolio!" &amp; "C15"),coinmarketcap[],7,FALSE)+0,0)</f>
        <v>0</v>
      </c>
      <c r="J21" s="188">
        <f t="shared" ca="1" si="0"/>
        <v>0</v>
      </c>
      <c r="N21" t="s">
        <v>0</v>
      </c>
      <c r="O21" t="s">
        <v>5890</v>
      </c>
    </row>
    <row r="22" spans="1:16" ht="15.75" thickBot="1" x14ac:dyDescent="0.3">
      <c r="A22" t="s">
        <v>21</v>
      </c>
      <c r="B22">
        <f>SUMIFS(totalcostorproceeds,action,"sell",bosinto,"btc")</f>
        <v>0</v>
      </c>
      <c r="I22" s="189">
        <f ca="1">IFERROR(VLOOKUP(INDIRECT("Portfolio!" &amp; "C16"),coinmarketcap[],7,FALSE)+0,0)</f>
        <v>0</v>
      </c>
      <c r="J22" s="188">
        <f t="shared" ca="1" si="0"/>
        <v>0</v>
      </c>
      <c r="N22" t="s">
        <v>5885</v>
      </c>
      <c r="O22" t="s">
        <v>5891</v>
      </c>
    </row>
    <row r="23" spans="1:16" ht="15.75" thickBot="1" x14ac:dyDescent="0.3">
      <c r="I23" s="189">
        <f ca="1">IFERROR(VLOOKUP(INDIRECT("Portfolio!" &amp; "C17"),coinmarketcap[],7,FALSE)+0,0)</f>
        <v>0</v>
      </c>
      <c r="J23" s="188">
        <f t="shared" ca="1" si="0"/>
        <v>0</v>
      </c>
      <c r="N23" t="s">
        <v>5886</v>
      </c>
      <c r="O23" t="s">
        <v>5892</v>
      </c>
    </row>
    <row r="24" spans="1:16" ht="15.75" thickBot="1" x14ac:dyDescent="0.3">
      <c r="A24" t="s">
        <v>22</v>
      </c>
      <c r="B24">
        <f>SUMIFS(quantity,action,"buy",asset,"eth")</f>
        <v>0</v>
      </c>
      <c r="D24" t="s">
        <v>4901</v>
      </c>
      <c r="E24">
        <f>SUMIFS(quantity,asset,"ETH",action,"coin deposit")</f>
        <v>0</v>
      </c>
      <c r="I24" s="189">
        <f ca="1">IFERROR(VLOOKUP(INDIRECT("Portfolio!" &amp; "C18"),coinmarketcap[],7,FALSE)+0,0)</f>
        <v>0</v>
      </c>
      <c r="J24" s="188">
        <f t="shared" ca="1" si="0"/>
        <v>0</v>
      </c>
      <c r="N24" t="s">
        <v>5898</v>
      </c>
      <c r="O24" t="s">
        <v>5893</v>
      </c>
    </row>
    <row r="25" spans="1:16" ht="15.75" thickBot="1" x14ac:dyDescent="0.3">
      <c r="A25" t="s">
        <v>23</v>
      </c>
      <c r="B25">
        <f>SUMIFS(quantity,action,"sell",asset,"eth")</f>
        <v>0</v>
      </c>
      <c r="D25" t="s">
        <v>4902</v>
      </c>
      <c r="E25">
        <f>SUMIFS(quantity,asset,"ETH",action,"coin deduction")</f>
        <v>0</v>
      </c>
      <c r="I25" s="189">
        <f ca="1">IFERROR(VLOOKUP(INDIRECT("Portfolio!" &amp; "C19"),coinmarketcap[],7,FALSE)+0,0)</f>
        <v>0</v>
      </c>
      <c r="J25" s="188">
        <f t="shared" ref="J25:J81" ca="1" si="1">IFERROR(ROUND(I25,1),0)</f>
        <v>0</v>
      </c>
      <c r="N25" t="s">
        <v>5894</v>
      </c>
      <c r="O25" t="s">
        <v>5895</v>
      </c>
    </row>
    <row r="26" spans="1:16" ht="15.75" thickBot="1" x14ac:dyDescent="0.3">
      <c r="A26" t="s">
        <v>24</v>
      </c>
      <c r="B26">
        <f>SUMIFS(totalcostorproceeds,action,"buy",bosinto,"eth")</f>
        <v>0</v>
      </c>
      <c r="I26" s="189">
        <f ca="1">IFERROR(VLOOKUP(INDIRECT("Portfolio!" &amp; "C20"),coinmarketcap[],7,FALSE)+0,0)</f>
        <v>0</v>
      </c>
      <c r="J26" s="188">
        <f t="shared" ca="1" si="1"/>
        <v>0</v>
      </c>
      <c r="N26" t="s">
        <v>5888</v>
      </c>
      <c r="O26" t="s">
        <v>5896</v>
      </c>
    </row>
    <row r="27" spans="1:16" ht="15.75" thickBot="1" x14ac:dyDescent="0.3">
      <c r="A27" t="s">
        <v>25</v>
      </c>
      <c r="B27">
        <f>SUMIFS(totalcostorproceeds,action,"sell",bosinto,"eth")</f>
        <v>0</v>
      </c>
      <c r="I27" s="189">
        <f ca="1">IFERROR(VLOOKUP(INDIRECT("Portfolio!" &amp; "C21"),coinmarketcap[],7,FALSE)+0,0)</f>
        <v>0</v>
      </c>
      <c r="J27" s="188">
        <f t="shared" ca="1" si="1"/>
        <v>0</v>
      </c>
    </row>
    <row r="28" spans="1:16" ht="15.75" thickBot="1" x14ac:dyDescent="0.3">
      <c r="I28" s="189">
        <f ca="1">IFERROR(VLOOKUP(INDIRECT("Portfolio!" &amp; "C22"),coinmarketcap[],7,FALSE)+0,0)</f>
        <v>0</v>
      </c>
      <c r="J28" s="188">
        <f t="shared" ca="1" si="1"/>
        <v>0</v>
      </c>
    </row>
    <row r="29" spans="1:16" ht="15.75" thickBot="1" x14ac:dyDescent="0.3">
      <c r="I29" s="189">
        <f ca="1">IFERROR(VLOOKUP(INDIRECT("Portfolio!" &amp; "C23"),coinmarketcap[],7,FALSE)+0,0)</f>
        <v>0</v>
      </c>
      <c r="J29" s="188">
        <f t="shared" ca="1" si="1"/>
        <v>0</v>
      </c>
    </row>
    <row r="30" spans="1:16" ht="15.75" thickBot="1" x14ac:dyDescent="0.3">
      <c r="A30" t="s">
        <v>5691</v>
      </c>
      <c r="B30">
        <f>SUMIFS(totalcostorproceeds,action,"buy",bosinto,Portfolio!F2)</f>
        <v>0</v>
      </c>
      <c r="I30" s="189">
        <f ca="1">IFERROR(VLOOKUP(INDIRECT("Portfolio!" &amp; "C24"),coinmarketcap[],7,FALSE)+0,0)</f>
        <v>0</v>
      </c>
      <c r="J30" s="188">
        <f t="shared" ca="1" si="1"/>
        <v>0</v>
      </c>
    </row>
    <row r="31" spans="1:16" ht="15.75" thickBot="1" x14ac:dyDescent="0.3">
      <c r="A31" t="s">
        <v>5692</v>
      </c>
      <c r="B31">
        <f>SUMIFS(totalcostorproceeds,action,"sell",bosinto,Portfolio!F2)</f>
        <v>0</v>
      </c>
      <c r="I31" s="189">
        <f ca="1">IFERROR(VLOOKUP(INDIRECT("Portfolio!" &amp; "C25"),coinmarketcap[],7,FALSE)+0,0)</f>
        <v>0</v>
      </c>
      <c r="J31" s="188">
        <f t="shared" ca="1" si="1"/>
        <v>0</v>
      </c>
    </row>
    <row r="32" spans="1:16" ht="15.75" thickBot="1" x14ac:dyDescent="0.3">
      <c r="I32" s="189">
        <f ca="1">IFERROR(VLOOKUP(INDIRECT("Portfolio!" &amp; "C26"),coinmarketcap[],7,FALSE)+0,0)</f>
        <v>0</v>
      </c>
      <c r="J32" s="188">
        <f t="shared" ca="1" si="1"/>
        <v>0</v>
      </c>
    </row>
    <row r="33" spans="9:10" ht="15.75" thickBot="1" x14ac:dyDescent="0.3">
      <c r="I33" s="189">
        <f ca="1">IFERROR(VLOOKUP(INDIRECT("Portfolio!" &amp; "C27"),coinmarketcap[],7,FALSE)+0,0)</f>
        <v>0</v>
      </c>
      <c r="J33" s="188">
        <f t="shared" ca="1" si="1"/>
        <v>0</v>
      </c>
    </row>
    <row r="34" spans="9:10" ht="15.75" thickBot="1" x14ac:dyDescent="0.3">
      <c r="I34" s="189">
        <f ca="1">IFERROR(VLOOKUP(INDIRECT("Portfolio!" &amp; "C28"),coinmarketcap[],7,FALSE)+0,0)</f>
        <v>0</v>
      </c>
      <c r="J34" s="188">
        <f t="shared" ca="1" si="1"/>
        <v>0</v>
      </c>
    </row>
    <row r="35" spans="9:10" ht="15.75" thickBot="1" x14ac:dyDescent="0.3">
      <c r="I35" s="189">
        <f ca="1">IFERROR(VLOOKUP(INDIRECT("Portfolio!" &amp; "C29"),coinmarketcap[],7,FALSE)+0,0)</f>
        <v>0</v>
      </c>
      <c r="J35" s="188">
        <f t="shared" ca="1" si="1"/>
        <v>0</v>
      </c>
    </row>
    <row r="36" spans="9:10" ht="15.75" thickBot="1" x14ac:dyDescent="0.3">
      <c r="I36" s="189">
        <f ca="1">IFERROR(VLOOKUP(INDIRECT("Portfolio!" &amp; "C30"),coinmarketcap[],7,FALSE)+0,0)</f>
        <v>0</v>
      </c>
      <c r="J36" s="188">
        <f t="shared" ca="1" si="1"/>
        <v>0</v>
      </c>
    </row>
    <row r="37" spans="9:10" ht="15.75" thickBot="1" x14ac:dyDescent="0.3">
      <c r="I37" s="189">
        <f ca="1">IFERROR(VLOOKUP(INDIRECT("Portfolio!" &amp; "C31"),coinmarketcap[],7,FALSE)+0,0)</f>
        <v>0</v>
      </c>
      <c r="J37" s="188">
        <f t="shared" ca="1" si="1"/>
        <v>0</v>
      </c>
    </row>
    <row r="38" spans="9:10" ht="15.75" thickBot="1" x14ac:dyDescent="0.3">
      <c r="I38" s="189">
        <f ca="1">IFERROR(VLOOKUP(INDIRECT("Portfolio!" &amp; "C32"),coinmarketcap[],7,FALSE)+0,0)</f>
        <v>0</v>
      </c>
      <c r="J38" s="188">
        <f t="shared" ca="1" si="1"/>
        <v>0</v>
      </c>
    </row>
    <row r="39" spans="9:10" ht="15.75" thickBot="1" x14ac:dyDescent="0.3">
      <c r="I39" s="189">
        <f ca="1">IFERROR(VLOOKUP(INDIRECT("Portfolio!" &amp; "C33"),coinmarketcap[],7,FALSE)+0,0)</f>
        <v>0</v>
      </c>
      <c r="J39" s="188">
        <f t="shared" ca="1" si="1"/>
        <v>0</v>
      </c>
    </row>
    <row r="40" spans="9:10" ht="15.75" thickBot="1" x14ac:dyDescent="0.3">
      <c r="I40" s="189">
        <f ca="1">IFERROR(VLOOKUP(INDIRECT("Portfolio!" &amp; "C34"),coinmarketcap[],7,FALSE)+0,0)</f>
        <v>0</v>
      </c>
      <c r="J40" s="188">
        <f t="shared" ca="1" si="1"/>
        <v>0</v>
      </c>
    </row>
    <row r="41" spans="9:10" ht="15.75" thickBot="1" x14ac:dyDescent="0.3">
      <c r="I41" s="189">
        <f ca="1">IFERROR(VLOOKUP(INDIRECT("Portfolio!" &amp; "C35"),coinmarketcap[],7,FALSE)+0,0)</f>
        <v>0</v>
      </c>
      <c r="J41" s="188">
        <f t="shared" ca="1" si="1"/>
        <v>0</v>
      </c>
    </row>
    <row r="42" spans="9:10" ht="15.75" thickBot="1" x14ac:dyDescent="0.3">
      <c r="I42" s="189">
        <f ca="1">IFERROR(VLOOKUP(INDIRECT("Portfolio!" &amp; "C36"),coinmarketcap[],7,FALSE)+0,0)</f>
        <v>0</v>
      </c>
      <c r="J42" s="188">
        <f t="shared" ca="1" si="1"/>
        <v>0</v>
      </c>
    </row>
    <row r="43" spans="9:10" ht="15.75" thickBot="1" x14ac:dyDescent="0.3">
      <c r="I43" s="189">
        <f ca="1">IFERROR(VLOOKUP(INDIRECT("Portfolio!" &amp; "C37"),coinmarketcap[],7,FALSE)+0,0)</f>
        <v>0</v>
      </c>
      <c r="J43" s="188">
        <f t="shared" ca="1" si="1"/>
        <v>0</v>
      </c>
    </row>
    <row r="44" spans="9:10" ht="15.75" thickBot="1" x14ac:dyDescent="0.3">
      <c r="I44" s="189">
        <f ca="1">IFERROR(VLOOKUP(INDIRECT("Portfolio!" &amp; "C38"),coinmarketcap[],7,FALSE)+0,0)</f>
        <v>0</v>
      </c>
      <c r="J44" s="188">
        <f t="shared" ca="1" si="1"/>
        <v>0</v>
      </c>
    </row>
    <row r="45" spans="9:10" ht="15.75" thickBot="1" x14ac:dyDescent="0.3">
      <c r="I45" s="189">
        <f ca="1">IFERROR(VLOOKUP(INDIRECT("Portfolio!" &amp; "C39"),coinmarketcap[],7,FALSE)+0,0)</f>
        <v>0</v>
      </c>
      <c r="J45" s="188">
        <f t="shared" ca="1" si="1"/>
        <v>0</v>
      </c>
    </row>
    <row r="46" spans="9:10" ht="15.75" thickBot="1" x14ac:dyDescent="0.3">
      <c r="I46" s="189">
        <f ca="1">IFERROR(VLOOKUP(INDIRECT("Portfolio!" &amp; "C40"),coinmarketcap[],7,FALSE)+0,0)</f>
        <v>0</v>
      </c>
      <c r="J46" s="188">
        <f t="shared" ca="1" si="1"/>
        <v>0</v>
      </c>
    </row>
    <row r="47" spans="9:10" ht="15.75" thickBot="1" x14ac:dyDescent="0.3">
      <c r="I47" s="189">
        <f ca="1">IFERROR(VLOOKUP(INDIRECT("Portfolio!" &amp; "C41"),coinmarketcap[],7,FALSE)+0,0)</f>
        <v>0</v>
      </c>
      <c r="J47" s="188">
        <f t="shared" ca="1" si="1"/>
        <v>0</v>
      </c>
    </row>
    <row r="48" spans="9:10" ht="15.75" thickBot="1" x14ac:dyDescent="0.3">
      <c r="I48" s="189">
        <f ca="1">IFERROR(VLOOKUP(INDIRECT("Portfolio!" &amp; "C42"),coinmarketcap[],7,FALSE)+0,0)</f>
        <v>0</v>
      </c>
      <c r="J48" s="188">
        <f t="shared" ca="1" si="1"/>
        <v>0</v>
      </c>
    </row>
    <row r="49" spans="9:10" ht="15.75" thickBot="1" x14ac:dyDescent="0.3">
      <c r="I49" s="189">
        <f ca="1">IFERROR(VLOOKUP(INDIRECT("Portfolio!" &amp; "C43"),coinmarketcap[],7,FALSE)+0,0)</f>
        <v>0</v>
      </c>
      <c r="J49" s="188">
        <f t="shared" ca="1" si="1"/>
        <v>0</v>
      </c>
    </row>
    <row r="50" spans="9:10" ht="15.75" thickBot="1" x14ac:dyDescent="0.3">
      <c r="I50" s="189">
        <f ca="1">IFERROR(VLOOKUP(INDIRECT("Portfolio!" &amp; "C44"),coinmarketcap[],7,FALSE)+0,0)</f>
        <v>0</v>
      </c>
      <c r="J50" s="188">
        <f t="shared" ca="1" si="1"/>
        <v>0</v>
      </c>
    </row>
    <row r="51" spans="9:10" ht="15.75" thickBot="1" x14ac:dyDescent="0.3">
      <c r="I51" s="189">
        <f ca="1">IFERROR(VLOOKUP(INDIRECT("Portfolio!" &amp; "C45"),coinmarketcap[],7,FALSE)+0,0)</f>
        <v>0</v>
      </c>
      <c r="J51" s="188">
        <f t="shared" ca="1" si="1"/>
        <v>0</v>
      </c>
    </row>
    <row r="52" spans="9:10" ht="15.75" thickBot="1" x14ac:dyDescent="0.3">
      <c r="I52" s="189">
        <f ca="1">IFERROR(VLOOKUP(INDIRECT("Portfolio!" &amp; "C46"),coinmarketcap[],7,FALSE)+0,0)</f>
        <v>0</v>
      </c>
      <c r="J52" s="188">
        <f t="shared" ca="1" si="1"/>
        <v>0</v>
      </c>
    </row>
    <row r="53" spans="9:10" ht="15.75" thickBot="1" x14ac:dyDescent="0.3">
      <c r="I53" s="189">
        <f ca="1">IFERROR(VLOOKUP(INDIRECT("Portfolio!" &amp; "C47"),coinmarketcap[],7,FALSE)+0,0)</f>
        <v>0</v>
      </c>
      <c r="J53" s="188">
        <f t="shared" ca="1" si="1"/>
        <v>0</v>
      </c>
    </row>
    <row r="54" spans="9:10" ht="15.75" thickBot="1" x14ac:dyDescent="0.3">
      <c r="I54" s="189">
        <f ca="1">IFERROR(VLOOKUP(INDIRECT("Portfolio!" &amp; "C48"),coinmarketcap[],7,FALSE)+0,0)</f>
        <v>0</v>
      </c>
      <c r="J54" s="188">
        <f t="shared" ca="1" si="1"/>
        <v>0</v>
      </c>
    </row>
    <row r="55" spans="9:10" ht="15.75" thickBot="1" x14ac:dyDescent="0.3">
      <c r="I55" s="189">
        <f ca="1">IFERROR(VLOOKUP(INDIRECT("Portfolio!" &amp; "C49"),coinmarketcap[],7,FALSE)+0,0)</f>
        <v>0</v>
      </c>
      <c r="J55" s="188">
        <f t="shared" ca="1" si="1"/>
        <v>0</v>
      </c>
    </row>
    <row r="56" spans="9:10" ht="15.75" thickBot="1" x14ac:dyDescent="0.3">
      <c r="I56" s="189">
        <f ca="1">IFERROR(VLOOKUP(INDIRECT("Portfolio!" &amp; "C50"),coinmarketcap[],7,FALSE)+0,0)</f>
        <v>0</v>
      </c>
      <c r="J56" s="188">
        <f t="shared" ca="1" si="1"/>
        <v>0</v>
      </c>
    </row>
    <row r="57" spans="9:10" ht="15.75" thickBot="1" x14ac:dyDescent="0.3">
      <c r="I57" s="189">
        <f ca="1">IFERROR(VLOOKUP(INDIRECT("Portfolio!" &amp; "C51"),coinmarketcap[],7,FALSE)+0,0)</f>
        <v>0</v>
      </c>
      <c r="J57" s="188">
        <f t="shared" ca="1" si="1"/>
        <v>0</v>
      </c>
    </row>
    <row r="58" spans="9:10" ht="15.75" thickBot="1" x14ac:dyDescent="0.3">
      <c r="I58" s="189">
        <f ca="1">IFERROR(VLOOKUP(INDIRECT("Portfolio!" &amp; "C52"),coinmarketcap[],7,FALSE)+0,0)</f>
        <v>0</v>
      </c>
      <c r="J58" s="188">
        <f t="shared" ca="1" si="1"/>
        <v>0</v>
      </c>
    </row>
    <row r="59" spans="9:10" ht="15.75" thickBot="1" x14ac:dyDescent="0.3">
      <c r="I59" s="189">
        <f ca="1">IFERROR(VLOOKUP(INDIRECT("Portfolio!" &amp; "C53"),coinmarketcap[],7,FALSE)+0,0)</f>
        <v>0</v>
      </c>
      <c r="J59" s="188">
        <f t="shared" ca="1" si="1"/>
        <v>0</v>
      </c>
    </row>
    <row r="60" spans="9:10" ht="15.75" thickBot="1" x14ac:dyDescent="0.3">
      <c r="I60" s="189">
        <f ca="1">IFERROR(VLOOKUP(INDIRECT("Portfolio!" &amp; "C54"),coinmarketcap[],7,FALSE)+0,0)</f>
        <v>0</v>
      </c>
      <c r="J60" s="188">
        <f t="shared" ca="1" si="1"/>
        <v>0</v>
      </c>
    </row>
    <row r="61" spans="9:10" ht="15.75" thickBot="1" x14ac:dyDescent="0.3">
      <c r="I61" s="189">
        <f ca="1">IFERROR(VLOOKUP(INDIRECT("Portfolio!" &amp; "C55"),coinmarketcap[],7,FALSE)+0,0)</f>
        <v>0</v>
      </c>
      <c r="J61" s="188">
        <f t="shared" ca="1" si="1"/>
        <v>0</v>
      </c>
    </row>
    <row r="62" spans="9:10" ht="15.75" thickBot="1" x14ac:dyDescent="0.3">
      <c r="I62" s="189">
        <f ca="1">IFERROR(VLOOKUP(INDIRECT("Portfolio!" &amp; "C56"),coinmarketcap[],7,FALSE)+0,0)</f>
        <v>0</v>
      </c>
      <c r="J62" s="188">
        <f t="shared" ca="1" si="1"/>
        <v>0</v>
      </c>
    </row>
    <row r="63" spans="9:10" ht="15.75" thickBot="1" x14ac:dyDescent="0.3">
      <c r="I63" s="189">
        <f ca="1">IFERROR(VLOOKUP(INDIRECT("Portfolio!" &amp; "C57"),coinmarketcap[],7,FALSE)+0,0)</f>
        <v>0</v>
      </c>
      <c r="J63" s="188">
        <f t="shared" ca="1" si="1"/>
        <v>0</v>
      </c>
    </row>
    <row r="64" spans="9:10" ht="15.75" thickBot="1" x14ac:dyDescent="0.3">
      <c r="I64" s="189">
        <f ca="1">IFERROR(VLOOKUP(INDIRECT("Portfolio!" &amp; "C58"),coinmarketcap[],7,FALSE)+0,0)</f>
        <v>0</v>
      </c>
      <c r="J64" s="188">
        <f t="shared" ca="1" si="1"/>
        <v>0</v>
      </c>
    </row>
    <row r="65" spans="9:10" ht="15.75" thickBot="1" x14ac:dyDescent="0.3">
      <c r="I65" s="189">
        <f ca="1">IFERROR(VLOOKUP(INDIRECT("Portfolio!" &amp; "C59"),coinmarketcap[],7,FALSE)+0,0)</f>
        <v>0</v>
      </c>
      <c r="J65" s="188">
        <f t="shared" ca="1" si="1"/>
        <v>0</v>
      </c>
    </row>
    <row r="66" spans="9:10" ht="15.75" thickBot="1" x14ac:dyDescent="0.3">
      <c r="I66" s="189">
        <f ca="1">IFERROR(VLOOKUP(INDIRECT("Portfolio!" &amp; "C60"),coinmarketcap[],7,FALSE)+0,0)</f>
        <v>0</v>
      </c>
      <c r="J66" s="188">
        <f t="shared" ca="1" si="1"/>
        <v>0</v>
      </c>
    </row>
    <row r="67" spans="9:10" ht="15.75" thickBot="1" x14ac:dyDescent="0.3">
      <c r="I67" s="189">
        <f ca="1">IFERROR(VLOOKUP(INDIRECT("Portfolio!" &amp; "C61"),coinmarketcap[],7,FALSE)+0,0)</f>
        <v>0</v>
      </c>
      <c r="J67" s="188">
        <f t="shared" ca="1" si="1"/>
        <v>0</v>
      </c>
    </row>
    <row r="68" spans="9:10" ht="15.75" thickBot="1" x14ac:dyDescent="0.3">
      <c r="I68" s="189">
        <f ca="1">IFERROR(VLOOKUP(INDIRECT("Portfolio!" &amp; "C62"),coinmarketcap[],7,FALSE)+0,0)</f>
        <v>0</v>
      </c>
      <c r="J68" s="188">
        <f t="shared" ca="1" si="1"/>
        <v>0</v>
      </c>
    </row>
    <row r="69" spans="9:10" ht="15.75" thickBot="1" x14ac:dyDescent="0.3">
      <c r="I69" s="189">
        <f ca="1">IFERROR(VLOOKUP(INDIRECT("Portfolio!" &amp; "C63"),coinmarketcap[],7,FALSE)+0,0)</f>
        <v>0</v>
      </c>
      <c r="J69" s="188">
        <f t="shared" ca="1" si="1"/>
        <v>0</v>
      </c>
    </row>
    <row r="70" spans="9:10" ht="15.75" thickBot="1" x14ac:dyDescent="0.3">
      <c r="I70" s="189">
        <f ca="1">IFERROR(VLOOKUP(INDIRECT("Portfolio!" &amp; "C64"),coinmarketcap[],7,FALSE)+0,0)</f>
        <v>0</v>
      </c>
      <c r="J70" s="188">
        <f t="shared" ca="1" si="1"/>
        <v>0</v>
      </c>
    </row>
    <row r="71" spans="9:10" ht="15.75" thickBot="1" x14ac:dyDescent="0.3">
      <c r="I71" s="189">
        <f ca="1">IFERROR(VLOOKUP(INDIRECT("Portfolio!" &amp; "C65"),coinmarketcap[],7,FALSE)+0,0)</f>
        <v>0</v>
      </c>
      <c r="J71" s="188">
        <f t="shared" ca="1" si="1"/>
        <v>0</v>
      </c>
    </row>
    <row r="72" spans="9:10" ht="15.75" thickBot="1" x14ac:dyDescent="0.3">
      <c r="I72" s="189">
        <f ca="1">IFERROR(VLOOKUP(INDIRECT("Portfolio!" &amp; "C66"),coinmarketcap[],7,FALSE)+0,0)</f>
        <v>0</v>
      </c>
      <c r="J72" s="188">
        <f t="shared" ca="1" si="1"/>
        <v>0</v>
      </c>
    </row>
    <row r="73" spans="9:10" ht="15.75" thickBot="1" x14ac:dyDescent="0.3">
      <c r="I73" s="189">
        <f ca="1">IFERROR(VLOOKUP(INDIRECT("Portfolio!" &amp; "C67"),coinmarketcap[],7,FALSE)+0,0)</f>
        <v>0</v>
      </c>
      <c r="J73" s="188">
        <f t="shared" ca="1" si="1"/>
        <v>0</v>
      </c>
    </row>
    <row r="74" spans="9:10" ht="15.75" thickBot="1" x14ac:dyDescent="0.3">
      <c r="I74" s="189">
        <f ca="1">IFERROR(VLOOKUP(INDIRECT("Portfolio!" &amp; "C68"),coinmarketcap[],7,FALSE)+0,0)</f>
        <v>0</v>
      </c>
      <c r="J74" s="188">
        <f t="shared" ca="1" si="1"/>
        <v>0</v>
      </c>
    </row>
    <row r="75" spans="9:10" ht="15.75" thickBot="1" x14ac:dyDescent="0.3">
      <c r="I75" s="189">
        <f ca="1">IFERROR(VLOOKUP(INDIRECT("Portfolio!" &amp; "C69"),coinmarketcap[],7,FALSE)+0,0)</f>
        <v>0</v>
      </c>
      <c r="J75" s="188">
        <f t="shared" ca="1" si="1"/>
        <v>0</v>
      </c>
    </row>
    <row r="76" spans="9:10" ht="15.75" thickBot="1" x14ac:dyDescent="0.3">
      <c r="I76" s="189">
        <f ca="1">IFERROR(VLOOKUP(INDIRECT("Portfolio!" &amp; "C70"),coinmarketcap[],7,FALSE)+0,0)</f>
        <v>0</v>
      </c>
      <c r="J76" s="188">
        <f t="shared" ca="1" si="1"/>
        <v>0</v>
      </c>
    </row>
    <row r="77" spans="9:10" ht="15.75" thickBot="1" x14ac:dyDescent="0.3">
      <c r="I77" s="189">
        <f ca="1">IFERROR(VLOOKUP(INDIRECT("Portfolio!" &amp; "C71"),coinmarketcap[],7,FALSE)+0,0)</f>
        <v>0</v>
      </c>
      <c r="J77" s="188">
        <f t="shared" ca="1" si="1"/>
        <v>0</v>
      </c>
    </row>
    <row r="78" spans="9:10" ht="15.75" thickBot="1" x14ac:dyDescent="0.3">
      <c r="I78" s="189">
        <f ca="1">IFERROR(VLOOKUP(INDIRECT("Portfolio!" &amp; "C72"),coinmarketcap[],7,FALSE)+0,0)</f>
        <v>0</v>
      </c>
      <c r="J78" s="188">
        <f t="shared" ca="1" si="1"/>
        <v>0</v>
      </c>
    </row>
    <row r="79" spans="9:10" ht="15.75" thickBot="1" x14ac:dyDescent="0.3">
      <c r="I79" s="189">
        <f ca="1">IFERROR(VLOOKUP(INDIRECT("Portfolio!" &amp; "C73"),coinmarketcap[],7,FALSE)+0,0)</f>
        <v>0</v>
      </c>
      <c r="J79" s="188">
        <f t="shared" ca="1" si="1"/>
        <v>0</v>
      </c>
    </row>
    <row r="80" spans="9:10" ht="15.75" thickBot="1" x14ac:dyDescent="0.3">
      <c r="I80" s="189">
        <f ca="1">IFERROR(VLOOKUP(INDIRECT("Portfolio!" &amp; "C74"),coinmarketcap[],7,FALSE)+0,0)</f>
        <v>0</v>
      </c>
      <c r="J80" s="188">
        <f t="shared" ca="1" si="1"/>
        <v>0</v>
      </c>
    </row>
    <row r="81" spans="9:10" ht="15.75" thickBot="1" x14ac:dyDescent="0.3">
      <c r="I81" s="189">
        <f ca="1">IFERROR(VLOOKUP(INDIRECT("Portfolio!" &amp; "C75"),coinmarketcap[],7,FALSE)+0,0)</f>
        <v>0</v>
      </c>
      <c r="J81" s="188">
        <f t="shared" ca="1" si="1"/>
        <v>0</v>
      </c>
    </row>
    <row r="82" spans="9:10" ht="15.75" thickBot="1" x14ac:dyDescent="0.3">
      <c r="I82" s="189">
        <f ca="1">IFERROR(VLOOKUP(INDIRECT("Portfolio!" &amp; "C76"),coinmarketcap[],7,FALSE)+0,0)</f>
        <v>0</v>
      </c>
      <c r="J82" s="188">
        <f t="shared" ref="J82:J145" ca="1" si="2">IFERROR(ROUND(I82,1),0)</f>
        <v>0</v>
      </c>
    </row>
    <row r="83" spans="9:10" ht="15.75" thickBot="1" x14ac:dyDescent="0.3">
      <c r="I83" s="189">
        <f ca="1">IFERROR(VLOOKUP(INDIRECT("Portfolio!" &amp; "C77"),coinmarketcap[],7,FALSE)+0,0)</f>
        <v>0</v>
      </c>
      <c r="J83" s="188">
        <f t="shared" ca="1" si="2"/>
        <v>0</v>
      </c>
    </row>
    <row r="84" spans="9:10" ht="15.75" thickBot="1" x14ac:dyDescent="0.3">
      <c r="I84" s="189">
        <f ca="1">IFERROR(VLOOKUP(INDIRECT("Portfolio!" &amp; "C78"),coinmarketcap[],7,FALSE)+0,0)</f>
        <v>0</v>
      </c>
      <c r="J84" s="188">
        <f t="shared" ca="1" si="2"/>
        <v>0</v>
      </c>
    </row>
    <row r="85" spans="9:10" ht="15.75" thickBot="1" x14ac:dyDescent="0.3">
      <c r="I85" s="189">
        <f ca="1">IFERROR(VLOOKUP(INDIRECT("Portfolio!" &amp; "C79"),coinmarketcap[],7,FALSE)+0,0)</f>
        <v>0</v>
      </c>
      <c r="J85" s="188">
        <f t="shared" ca="1" si="2"/>
        <v>0</v>
      </c>
    </row>
    <row r="86" spans="9:10" ht="15.75" thickBot="1" x14ac:dyDescent="0.3">
      <c r="I86" s="189">
        <f ca="1">IFERROR(VLOOKUP(INDIRECT("Portfolio!" &amp; "C80"),coinmarketcap[],7,FALSE)+0,0)</f>
        <v>0</v>
      </c>
      <c r="J86" s="188">
        <f t="shared" ca="1" si="2"/>
        <v>0</v>
      </c>
    </row>
    <row r="87" spans="9:10" ht="15.75" thickBot="1" x14ac:dyDescent="0.3">
      <c r="I87" s="189">
        <f ca="1">IFERROR(VLOOKUP(INDIRECT("Portfolio!" &amp; "C81"),coinmarketcap[],7,FALSE)+0,0)</f>
        <v>0</v>
      </c>
      <c r="J87" s="188">
        <f t="shared" ca="1" si="2"/>
        <v>0</v>
      </c>
    </row>
    <row r="88" spans="9:10" ht="15.75" thickBot="1" x14ac:dyDescent="0.3">
      <c r="I88" s="189">
        <f ca="1">IFERROR(VLOOKUP(INDIRECT("Portfolio!" &amp; "C82"),coinmarketcap[],7,FALSE)+0,0)</f>
        <v>0</v>
      </c>
      <c r="J88" s="188">
        <f t="shared" ca="1" si="2"/>
        <v>0</v>
      </c>
    </row>
    <row r="89" spans="9:10" ht="15.75" thickBot="1" x14ac:dyDescent="0.3">
      <c r="I89" s="189">
        <f ca="1">IFERROR(VLOOKUP(INDIRECT("Portfolio!" &amp; "C83"),coinmarketcap[],7,FALSE)+0,0)</f>
        <v>0</v>
      </c>
      <c r="J89" s="188">
        <f t="shared" ca="1" si="2"/>
        <v>0</v>
      </c>
    </row>
    <row r="90" spans="9:10" ht="15.75" thickBot="1" x14ac:dyDescent="0.3">
      <c r="I90" s="189">
        <f ca="1">IFERROR(VLOOKUP(INDIRECT("Portfolio!" &amp; "C84"),coinmarketcap[],7,FALSE)+0,0)</f>
        <v>0</v>
      </c>
      <c r="J90" s="188">
        <f t="shared" ca="1" si="2"/>
        <v>0</v>
      </c>
    </row>
    <row r="91" spans="9:10" ht="15.75" thickBot="1" x14ac:dyDescent="0.3">
      <c r="I91" s="189">
        <f ca="1">IFERROR(VLOOKUP(INDIRECT("Portfolio!" &amp; "C85"),coinmarketcap[],7,FALSE)+0,0)</f>
        <v>0</v>
      </c>
      <c r="J91" s="188">
        <f t="shared" ca="1" si="2"/>
        <v>0</v>
      </c>
    </row>
    <row r="92" spans="9:10" ht="15.75" thickBot="1" x14ac:dyDescent="0.3">
      <c r="I92" s="189">
        <f ca="1">IFERROR(VLOOKUP(INDIRECT("Portfolio!" &amp; "C86"),coinmarketcap[],7,FALSE)+0,0)</f>
        <v>0</v>
      </c>
      <c r="J92" s="188">
        <f t="shared" ca="1" si="2"/>
        <v>0</v>
      </c>
    </row>
    <row r="93" spans="9:10" ht="15.75" thickBot="1" x14ac:dyDescent="0.3">
      <c r="I93" s="189">
        <f ca="1">IFERROR(VLOOKUP(INDIRECT("Portfolio!" &amp; "C87"),coinmarketcap[],7,FALSE)+0,0)</f>
        <v>0</v>
      </c>
      <c r="J93" s="188">
        <f t="shared" ca="1" si="2"/>
        <v>0</v>
      </c>
    </row>
    <row r="94" spans="9:10" ht="15.75" thickBot="1" x14ac:dyDescent="0.3">
      <c r="I94" s="189">
        <f ca="1">IFERROR(VLOOKUP(INDIRECT("Portfolio!" &amp; "C88"),coinmarketcap[],7,FALSE)+0,0)</f>
        <v>0</v>
      </c>
      <c r="J94" s="188">
        <f t="shared" ca="1" si="2"/>
        <v>0</v>
      </c>
    </row>
    <row r="95" spans="9:10" ht="15.75" thickBot="1" x14ac:dyDescent="0.3">
      <c r="I95" s="189">
        <f ca="1">IFERROR(VLOOKUP(INDIRECT("Portfolio!" &amp; "C89"),coinmarketcap[],7,FALSE)+0,0)</f>
        <v>0</v>
      </c>
      <c r="J95" s="188">
        <f t="shared" ca="1" si="2"/>
        <v>0</v>
      </c>
    </row>
    <row r="96" spans="9:10" ht="15.75" thickBot="1" x14ac:dyDescent="0.3">
      <c r="I96" s="189">
        <f ca="1">IFERROR(VLOOKUP(INDIRECT("Portfolio!" &amp; "C90"),coinmarketcap[],7,FALSE)+0,0)</f>
        <v>0</v>
      </c>
      <c r="J96" s="188">
        <f t="shared" ca="1" si="2"/>
        <v>0</v>
      </c>
    </row>
    <row r="97" spans="9:10" ht="15.75" thickBot="1" x14ac:dyDescent="0.3">
      <c r="I97" s="189">
        <f ca="1">IFERROR(VLOOKUP(INDIRECT("Portfolio!" &amp; "C91"),coinmarketcap[],7,FALSE)+0,0)</f>
        <v>0</v>
      </c>
      <c r="J97" s="188">
        <f t="shared" ca="1" si="2"/>
        <v>0</v>
      </c>
    </row>
    <row r="98" spans="9:10" ht="15.75" thickBot="1" x14ac:dyDescent="0.3">
      <c r="I98" s="189">
        <f ca="1">IFERROR(VLOOKUP(INDIRECT("Portfolio!" &amp; "C92"),coinmarketcap[],7,FALSE)+0,0)</f>
        <v>0</v>
      </c>
      <c r="J98" s="188">
        <f t="shared" ca="1" si="2"/>
        <v>0</v>
      </c>
    </row>
    <row r="99" spans="9:10" ht="15.75" thickBot="1" x14ac:dyDescent="0.3">
      <c r="I99" s="189">
        <f ca="1">IFERROR(VLOOKUP(INDIRECT("Portfolio!" &amp; "C93"),coinmarketcap[],7,FALSE)+0,0)</f>
        <v>0</v>
      </c>
      <c r="J99" s="188">
        <f t="shared" ca="1" si="2"/>
        <v>0</v>
      </c>
    </row>
    <row r="100" spans="9:10" ht="15.75" thickBot="1" x14ac:dyDescent="0.3">
      <c r="I100" s="189">
        <f ca="1">IFERROR(VLOOKUP(INDIRECT("Portfolio!" &amp; "C94"),coinmarketcap[],7,FALSE)+0,0)</f>
        <v>0</v>
      </c>
      <c r="J100" s="188">
        <f t="shared" ca="1" si="2"/>
        <v>0</v>
      </c>
    </row>
    <row r="101" spans="9:10" ht="15.75" thickBot="1" x14ac:dyDescent="0.3">
      <c r="I101" s="189">
        <f ca="1">IFERROR(VLOOKUP(INDIRECT("Portfolio!" &amp; "C95"),coinmarketcap[],7,FALSE)+0,0)</f>
        <v>0</v>
      </c>
      <c r="J101" s="188">
        <f t="shared" ca="1" si="2"/>
        <v>0</v>
      </c>
    </row>
    <row r="102" spans="9:10" ht="15.75" thickBot="1" x14ac:dyDescent="0.3">
      <c r="I102" s="189">
        <f ca="1">IFERROR(VLOOKUP(INDIRECT("Portfolio!" &amp; "C96"),coinmarketcap[],7,FALSE)+0,0)</f>
        <v>0</v>
      </c>
      <c r="J102" s="188">
        <f t="shared" ca="1" si="2"/>
        <v>0</v>
      </c>
    </row>
    <row r="103" spans="9:10" ht="15.75" thickBot="1" x14ac:dyDescent="0.3">
      <c r="I103" s="189">
        <f ca="1">IFERROR(VLOOKUP(INDIRECT("Portfolio!" &amp; "C97"),coinmarketcap[],7,FALSE)+0,0)</f>
        <v>0</v>
      </c>
      <c r="J103" s="188">
        <f t="shared" ca="1" si="2"/>
        <v>0</v>
      </c>
    </row>
    <row r="104" spans="9:10" ht="15.75" thickBot="1" x14ac:dyDescent="0.3">
      <c r="I104" s="189">
        <f ca="1">IFERROR(VLOOKUP(INDIRECT("Portfolio!" &amp; "C98"),coinmarketcap[],7,FALSE)+0,0)</f>
        <v>0</v>
      </c>
      <c r="J104" s="188">
        <f t="shared" ca="1" si="2"/>
        <v>0</v>
      </c>
    </row>
    <row r="105" spans="9:10" ht="15.75" thickBot="1" x14ac:dyDescent="0.3">
      <c r="I105" s="189">
        <f ca="1">IFERROR(VLOOKUP(INDIRECT("Portfolio!" &amp; "C99"),coinmarketcap[],7,FALSE)+0,0)</f>
        <v>0</v>
      </c>
      <c r="J105" s="188">
        <f t="shared" ca="1" si="2"/>
        <v>0</v>
      </c>
    </row>
    <row r="106" spans="9:10" ht="15.75" thickBot="1" x14ac:dyDescent="0.3">
      <c r="I106" s="189">
        <f ca="1">IFERROR(VLOOKUP(INDIRECT("Portfolio!" &amp; "C100"),coinmarketcap[],7,FALSE)+0,0)</f>
        <v>0</v>
      </c>
      <c r="J106" s="188">
        <f t="shared" ca="1" si="2"/>
        <v>0</v>
      </c>
    </row>
    <row r="107" spans="9:10" ht="15.75" thickBot="1" x14ac:dyDescent="0.3">
      <c r="I107" s="189">
        <f ca="1">IFERROR(VLOOKUP(INDIRECT("Portfolio!" &amp; "C101"),coinmarketcap[],7,FALSE)+0,0)</f>
        <v>0</v>
      </c>
      <c r="J107" s="188">
        <f t="shared" ca="1" si="2"/>
        <v>0</v>
      </c>
    </row>
    <row r="108" spans="9:10" ht="15.75" thickBot="1" x14ac:dyDescent="0.3">
      <c r="I108" s="189">
        <f ca="1">IFERROR(VLOOKUP(INDIRECT("Portfolio!" &amp; "C102"),coinmarketcap[],7,FALSE)+0,0)</f>
        <v>0</v>
      </c>
      <c r="J108" s="188">
        <f t="shared" ca="1" si="2"/>
        <v>0</v>
      </c>
    </row>
    <row r="109" spans="9:10" ht="15.75" thickBot="1" x14ac:dyDescent="0.3">
      <c r="I109" s="189">
        <f ca="1">IFERROR(VLOOKUP(INDIRECT("Portfolio!" &amp; "C103"),coinmarketcap[],7,FALSE)+0,0)</f>
        <v>0</v>
      </c>
      <c r="J109" s="188">
        <f t="shared" ca="1" si="2"/>
        <v>0</v>
      </c>
    </row>
    <row r="110" spans="9:10" ht="15.75" thickBot="1" x14ac:dyDescent="0.3">
      <c r="I110" s="189">
        <f ca="1">IFERROR(VLOOKUP(INDIRECT("Portfolio!" &amp; "C104"),coinmarketcap[],7,FALSE)+0,0)</f>
        <v>0</v>
      </c>
      <c r="J110" s="188">
        <f t="shared" ca="1" si="2"/>
        <v>0</v>
      </c>
    </row>
    <row r="111" spans="9:10" ht="15.75" thickBot="1" x14ac:dyDescent="0.3">
      <c r="I111" s="189">
        <f ca="1">IFERROR(VLOOKUP(INDIRECT("Portfolio!" &amp; "C105"),coinmarketcap[],7,FALSE)+0,0)</f>
        <v>0</v>
      </c>
      <c r="J111" s="188">
        <f t="shared" ca="1" si="2"/>
        <v>0</v>
      </c>
    </row>
    <row r="112" spans="9:10" ht="15.75" thickBot="1" x14ac:dyDescent="0.3">
      <c r="I112" s="189">
        <f ca="1">IFERROR(VLOOKUP(INDIRECT("Portfolio!" &amp; "C106"),coinmarketcap[],7,FALSE)+0,0)</f>
        <v>0</v>
      </c>
      <c r="J112" s="188">
        <f t="shared" ca="1" si="2"/>
        <v>0</v>
      </c>
    </row>
    <row r="113" spans="9:10" ht="15.75" thickBot="1" x14ac:dyDescent="0.3">
      <c r="I113" s="189">
        <f ca="1">IFERROR(VLOOKUP(INDIRECT("Portfolio!" &amp; "C107"),coinmarketcap[],7,FALSE)+0,0)</f>
        <v>0</v>
      </c>
      <c r="J113" s="188">
        <f t="shared" ca="1" si="2"/>
        <v>0</v>
      </c>
    </row>
    <row r="114" spans="9:10" ht="15.75" thickBot="1" x14ac:dyDescent="0.3">
      <c r="I114" s="189">
        <f ca="1">IFERROR(VLOOKUP(INDIRECT("Portfolio!" &amp; "C108"),coinmarketcap[],7,FALSE)+0,0)</f>
        <v>0</v>
      </c>
      <c r="J114" s="188">
        <f t="shared" ca="1" si="2"/>
        <v>0</v>
      </c>
    </row>
    <row r="115" spans="9:10" ht="15.75" thickBot="1" x14ac:dyDescent="0.3">
      <c r="I115" s="189">
        <f ca="1">IFERROR(VLOOKUP(INDIRECT("Portfolio!" &amp; "C109"),coinmarketcap[],7,FALSE)+0,0)</f>
        <v>0</v>
      </c>
      <c r="J115" s="188">
        <f t="shared" ca="1" si="2"/>
        <v>0</v>
      </c>
    </row>
    <row r="116" spans="9:10" ht="15.75" thickBot="1" x14ac:dyDescent="0.3">
      <c r="I116" s="189">
        <f ca="1">IFERROR(VLOOKUP(INDIRECT("Portfolio!" &amp; "C110"),coinmarketcap[],7,FALSE)+0,0)</f>
        <v>0</v>
      </c>
      <c r="J116" s="188">
        <f t="shared" ca="1" si="2"/>
        <v>0</v>
      </c>
    </row>
    <row r="117" spans="9:10" ht="15.75" thickBot="1" x14ac:dyDescent="0.3">
      <c r="I117" s="189">
        <f ca="1">IFERROR(VLOOKUP(INDIRECT("Portfolio!" &amp; "C111"),coinmarketcap[],7,FALSE)+0,0)</f>
        <v>0</v>
      </c>
      <c r="J117" s="188">
        <f t="shared" ca="1" si="2"/>
        <v>0</v>
      </c>
    </row>
    <row r="118" spans="9:10" ht="15.75" thickBot="1" x14ac:dyDescent="0.3">
      <c r="I118" s="189">
        <f ca="1">IFERROR(VLOOKUP(INDIRECT("Portfolio!" &amp; "C112"),coinmarketcap[],7,FALSE)+0,0)</f>
        <v>0</v>
      </c>
      <c r="J118" s="188">
        <f t="shared" ca="1" si="2"/>
        <v>0</v>
      </c>
    </row>
    <row r="119" spans="9:10" ht="15.75" thickBot="1" x14ac:dyDescent="0.3">
      <c r="I119" s="189">
        <f ca="1">IFERROR(VLOOKUP(INDIRECT("Portfolio!" &amp; "C113"),coinmarketcap[],7,FALSE)+0,0)</f>
        <v>0</v>
      </c>
      <c r="J119" s="188">
        <f t="shared" ca="1" si="2"/>
        <v>0</v>
      </c>
    </row>
    <row r="120" spans="9:10" ht="15.75" thickBot="1" x14ac:dyDescent="0.3">
      <c r="I120" s="189">
        <f ca="1">IFERROR(VLOOKUP(INDIRECT("Portfolio!" &amp; "C114"),coinmarketcap[],7,FALSE)+0,0)</f>
        <v>0</v>
      </c>
      <c r="J120" s="188">
        <f t="shared" ca="1" si="2"/>
        <v>0</v>
      </c>
    </row>
    <row r="121" spans="9:10" ht="15.75" thickBot="1" x14ac:dyDescent="0.3">
      <c r="I121" s="189">
        <f ca="1">IFERROR(VLOOKUP(INDIRECT("Portfolio!" &amp; "C115"),coinmarketcap[],7,FALSE)+0,0)</f>
        <v>0</v>
      </c>
      <c r="J121" s="188">
        <f t="shared" ca="1" si="2"/>
        <v>0</v>
      </c>
    </row>
    <row r="122" spans="9:10" ht="15.75" thickBot="1" x14ac:dyDescent="0.3">
      <c r="I122" s="189">
        <f ca="1">IFERROR(VLOOKUP(INDIRECT("Portfolio!" &amp; "C116"),coinmarketcap[],7,FALSE)+0,0)</f>
        <v>0</v>
      </c>
      <c r="J122" s="188">
        <f t="shared" ca="1" si="2"/>
        <v>0</v>
      </c>
    </row>
    <row r="123" spans="9:10" ht="15.75" thickBot="1" x14ac:dyDescent="0.3">
      <c r="I123" s="189">
        <f ca="1">IFERROR(VLOOKUP(INDIRECT("Portfolio!" &amp; "C117"),coinmarketcap[],7,FALSE)+0,0)</f>
        <v>0</v>
      </c>
      <c r="J123" s="188">
        <f t="shared" ca="1" si="2"/>
        <v>0</v>
      </c>
    </row>
    <row r="124" spans="9:10" ht="15.75" thickBot="1" x14ac:dyDescent="0.3">
      <c r="I124" s="189">
        <f ca="1">IFERROR(VLOOKUP(INDIRECT("Portfolio!" &amp; "C118"),coinmarketcap[],7,FALSE)+0,0)</f>
        <v>0</v>
      </c>
      <c r="J124" s="188">
        <f t="shared" ca="1" si="2"/>
        <v>0</v>
      </c>
    </row>
    <row r="125" spans="9:10" ht="15.75" thickBot="1" x14ac:dyDescent="0.3">
      <c r="I125" s="189">
        <f ca="1">IFERROR(VLOOKUP(INDIRECT("Portfolio!" &amp; "C119"),coinmarketcap[],7,FALSE)+0,0)</f>
        <v>0</v>
      </c>
      <c r="J125" s="188">
        <f t="shared" ca="1" si="2"/>
        <v>0</v>
      </c>
    </row>
    <row r="126" spans="9:10" ht="15.75" thickBot="1" x14ac:dyDescent="0.3">
      <c r="I126" s="189">
        <f ca="1">IFERROR(VLOOKUP(INDIRECT("Portfolio!" &amp; "C120"),coinmarketcap[],7,FALSE)+0,0)</f>
        <v>0</v>
      </c>
      <c r="J126" s="188">
        <f t="shared" ca="1" si="2"/>
        <v>0</v>
      </c>
    </row>
    <row r="127" spans="9:10" ht="15.75" thickBot="1" x14ac:dyDescent="0.3">
      <c r="I127" s="189">
        <f ca="1">IFERROR(VLOOKUP(INDIRECT("Portfolio!" &amp; "C121"),coinmarketcap[],7,FALSE)+0,0)</f>
        <v>0</v>
      </c>
      <c r="J127" s="188">
        <f t="shared" ca="1" si="2"/>
        <v>0</v>
      </c>
    </row>
    <row r="128" spans="9:10" ht="15.75" thickBot="1" x14ac:dyDescent="0.3">
      <c r="I128" s="189">
        <f ca="1">IFERROR(VLOOKUP(INDIRECT("Portfolio!" &amp; "C122"),coinmarketcap[],7,FALSE)+0,0)</f>
        <v>0</v>
      </c>
      <c r="J128" s="188">
        <f t="shared" ca="1" si="2"/>
        <v>0</v>
      </c>
    </row>
    <row r="129" spans="9:10" ht="15.75" thickBot="1" x14ac:dyDescent="0.3">
      <c r="I129" s="189">
        <f ca="1">IFERROR(VLOOKUP(INDIRECT("Portfolio!" &amp; "C123"),coinmarketcap[],7,FALSE)+0,0)</f>
        <v>0</v>
      </c>
      <c r="J129" s="188">
        <f t="shared" ca="1" si="2"/>
        <v>0</v>
      </c>
    </row>
    <row r="130" spans="9:10" ht="15.75" thickBot="1" x14ac:dyDescent="0.3">
      <c r="I130" s="189">
        <f ca="1">IFERROR(VLOOKUP(INDIRECT("Portfolio!" &amp; "C124"),coinmarketcap[],7,FALSE)+0,0)</f>
        <v>0</v>
      </c>
      <c r="J130" s="188">
        <f t="shared" ca="1" si="2"/>
        <v>0</v>
      </c>
    </row>
    <row r="131" spans="9:10" ht="15.75" thickBot="1" x14ac:dyDescent="0.3">
      <c r="I131" s="189">
        <f ca="1">IFERROR(VLOOKUP(INDIRECT("Portfolio!" &amp; "C125"),coinmarketcap[],7,FALSE)+0,0)</f>
        <v>0</v>
      </c>
      <c r="J131" s="188">
        <f t="shared" ca="1" si="2"/>
        <v>0</v>
      </c>
    </row>
    <row r="132" spans="9:10" ht="15.75" thickBot="1" x14ac:dyDescent="0.3">
      <c r="I132" s="189">
        <f ca="1">IFERROR(VLOOKUP(INDIRECT("Portfolio!" &amp; "C126"),coinmarketcap[],7,FALSE)+0,0)</f>
        <v>0</v>
      </c>
      <c r="J132" s="188">
        <f t="shared" ca="1" si="2"/>
        <v>0</v>
      </c>
    </row>
    <row r="133" spans="9:10" ht="15.75" thickBot="1" x14ac:dyDescent="0.3">
      <c r="I133" s="189">
        <f ca="1">IFERROR(VLOOKUP(INDIRECT("Portfolio!" &amp; "C127"),coinmarketcap[],7,FALSE)+0,0)</f>
        <v>0</v>
      </c>
      <c r="J133" s="188">
        <f t="shared" ca="1" si="2"/>
        <v>0</v>
      </c>
    </row>
    <row r="134" spans="9:10" ht="15.75" thickBot="1" x14ac:dyDescent="0.3">
      <c r="I134" s="189">
        <f ca="1">IFERROR(VLOOKUP(INDIRECT("Portfolio!" &amp; "C128"),coinmarketcap[],7,FALSE)+0,0)</f>
        <v>0</v>
      </c>
      <c r="J134" s="188">
        <f t="shared" ca="1" si="2"/>
        <v>0</v>
      </c>
    </row>
    <row r="135" spans="9:10" ht="15.75" thickBot="1" x14ac:dyDescent="0.3">
      <c r="I135" s="189">
        <f ca="1">IFERROR(VLOOKUP(INDIRECT("Portfolio!" &amp; "C129"),coinmarketcap[],7,FALSE)+0,0)</f>
        <v>0</v>
      </c>
      <c r="J135" s="188">
        <f t="shared" ca="1" si="2"/>
        <v>0</v>
      </c>
    </row>
    <row r="136" spans="9:10" ht="15.75" thickBot="1" x14ac:dyDescent="0.3">
      <c r="I136" s="189">
        <f ca="1">IFERROR(VLOOKUP(INDIRECT("Portfolio!" &amp; "C130"),coinmarketcap[],7,FALSE)+0,0)</f>
        <v>0</v>
      </c>
      <c r="J136" s="188">
        <f t="shared" ca="1" si="2"/>
        <v>0</v>
      </c>
    </row>
    <row r="137" spans="9:10" ht="15.75" thickBot="1" x14ac:dyDescent="0.3">
      <c r="I137" s="189">
        <f ca="1">IFERROR(VLOOKUP(INDIRECT("Portfolio!" &amp; "C131"),coinmarketcap[],7,FALSE)+0,0)</f>
        <v>0</v>
      </c>
      <c r="J137" s="188">
        <f t="shared" ca="1" si="2"/>
        <v>0</v>
      </c>
    </row>
    <row r="138" spans="9:10" ht="15.75" thickBot="1" x14ac:dyDescent="0.3">
      <c r="I138" s="189">
        <f ca="1">IFERROR(VLOOKUP(INDIRECT("Portfolio!" &amp; "C132"),coinmarketcap[],7,FALSE)+0,0)</f>
        <v>0</v>
      </c>
      <c r="J138" s="188">
        <f t="shared" ca="1" si="2"/>
        <v>0</v>
      </c>
    </row>
    <row r="139" spans="9:10" ht="15.75" thickBot="1" x14ac:dyDescent="0.3">
      <c r="I139" s="189">
        <f ca="1">IFERROR(VLOOKUP(INDIRECT("Portfolio!" &amp; "C133"),coinmarketcap[],7,FALSE)+0,0)</f>
        <v>0</v>
      </c>
      <c r="J139" s="188">
        <f t="shared" ca="1" si="2"/>
        <v>0</v>
      </c>
    </row>
    <row r="140" spans="9:10" ht="15.75" thickBot="1" x14ac:dyDescent="0.3">
      <c r="I140" s="189">
        <f ca="1">IFERROR(VLOOKUP(INDIRECT("Portfolio!" &amp; "C134"),coinmarketcap[],7,FALSE)+0,0)</f>
        <v>0</v>
      </c>
      <c r="J140" s="188">
        <f t="shared" ca="1" si="2"/>
        <v>0</v>
      </c>
    </row>
    <row r="141" spans="9:10" ht="15.75" thickBot="1" x14ac:dyDescent="0.3">
      <c r="I141" s="189">
        <f ca="1">IFERROR(VLOOKUP(INDIRECT("Portfolio!" &amp; "C135"),coinmarketcap[],7,FALSE)+0,0)</f>
        <v>0</v>
      </c>
      <c r="J141" s="188">
        <f t="shared" ca="1" si="2"/>
        <v>0</v>
      </c>
    </row>
    <row r="142" spans="9:10" ht="15.75" thickBot="1" x14ac:dyDescent="0.3">
      <c r="I142" s="189">
        <f ca="1">IFERROR(VLOOKUP(INDIRECT("Portfolio!" &amp; "C136"),coinmarketcap[],7,FALSE)+0,0)</f>
        <v>0</v>
      </c>
      <c r="J142" s="188">
        <f t="shared" ca="1" si="2"/>
        <v>0</v>
      </c>
    </row>
    <row r="143" spans="9:10" ht="15.75" thickBot="1" x14ac:dyDescent="0.3">
      <c r="I143" s="189">
        <f ca="1">IFERROR(VLOOKUP(INDIRECT("Portfolio!" &amp; "C137"),coinmarketcap[],7,FALSE)+0,0)</f>
        <v>0</v>
      </c>
      <c r="J143" s="188">
        <f t="shared" ca="1" si="2"/>
        <v>0</v>
      </c>
    </row>
    <row r="144" spans="9:10" ht="15.75" thickBot="1" x14ac:dyDescent="0.3">
      <c r="I144" s="189">
        <f ca="1">IFERROR(VLOOKUP(INDIRECT("Portfolio!" &amp; "C138"),coinmarketcap[],7,FALSE)+0,0)</f>
        <v>0</v>
      </c>
      <c r="J144" s="188">
        <f t="shared" ca="1" si="2"/>
        <v>0</v>
      </c>
    </row>
    <row r="145" spans="9:10" ht="15.75" thickBot="1" x14ac:dyDescent="0.3">
      <c r="I145" s="189">
        <f ca="1">IFERROR(VLOOKUP(INDIRECT("Portfolio!" &amp; "C139"),coinmarketcap[],7,FALSE)+0,0)</f>
        <v>0</v>
      </c>
      <c r="J145" s="188">
        <f t="shared" ca="1" si="2"/>
        <v>0</v>
      </c>
    </row>
    <row r="146" spans="9:10" ht="15.75" thickBot="1" x14ac:dyDescent="0.3">
      <c r="I146" s="189">
        <f ca="1">IFERROR(VLOOKUP(INDIRECT("Portfolio!" &amp; "C140"),coinmarketcap[],7,FALSE)+0,0)</f>
        <v>0</v>
      </c>
      <c r="J146" s="188">
        <f t="shared" ref="J146:J156" ca="1" si="3">IFERROR(ROUND(I146,1),0)</f>
        <v>0</v>
      </c>
    </row>
    <row r="147" spans="9:10" ht="15.75" thickBot="1" x14ac:dyDescent="0.3">
      <c r="I147" s="189">
        <f ca="1">IFERROR(VLOOKUP(INDIRECT("Portfolio!" &amp; "C141"),coinmarketcap[],7,FALSE)+0,0)</f>
        <v>0</v>
      </c>
      <c r="J147" s="188">
        <f t="shared" ca="1" si="3"/>
        <v>0</v>
      </c>
    </row>
    <row r="148" spans="9:10" ht="15.75" thickBot="1" x14ac:dyDescent="0.3">
      <c r="I148" s="189">
        <f ca="1">IFERROR(VLOOKUP(INDIRECT("Portfolio!" &amp; "C142"),coinmarketcap[],7,FALSE)+0,0)</f>
        <v>0</v>
      </c>
      <c r="J148" s="188">
        <f t="shared" ca="1" si="3"/>
        <v>0</v>
      </c>
    </row>
    <row r="149" spans="9:10" ht="15.75" thickBot="1" x14ac:dyDescent="0.3">
      <c r="I149" s="189">
        <f ca="1">IFERROR(VLOOKUP(INDIRECT("Portfolio!" &amp; "C143"),coinmarketcap[],7,FALSE)+0,0)</f>
        <v>0</v>
      </c>
      <c r="J149" s="188">
        <f t="shared" ca="1" si="3"/>
        <v>0</v>
      </c>
    </row>
    <row r="150" spans="9:10" ht="15.75" thickBot="1" x14ac:dyDescent="0.3">
      <c r="I150" s="189">
        <f ca="1">IFERROR(VLOOKUP(INDIRECT("Portfolio!" &amp; "C144"),coinmarketcap[],7,FALSE)+0,0)</f>
        <v>0</v>
      </c>
      <c r="J150" s="188">
        <f t="shared" ca="1" si="3"/>
        <v>0</v>
      </c>
    </row>
    <row r="151" spans="9:10" ht="15.75" thickBot="1" x14ac:dyDescent="0.3">
      <c r="I151" s="189">
        <f ca="1">IFERROR(VLOOKUP(INDIRECT("Portfolio!" &amp; "C145"),coinmarketcap[],7,FALSE)+0,0)</f>
        <v>0</v>
      </c>
      <c r="J151" s="188">
        <f t="shared" ca="1" si="3"/>
        <v>0</v>
      </c>
    </row>
    <row r="152" spans="9:10" ht="15.75" thickBot="1" x14ac:dyDescent="0.3">
      <c r="I152" s="189">
        <f ca="1">IFERROR(VLOOKUP(INDIRECT("Portfolio!" &amp; "C146"),coinmarketcap[],7,FALSE)+0,0)</f>
        <v>0</v>
      </c>
      <c r="J152" s="188">
        <f t="shared" ca="1" si="3"/>
        <v>0</v>
      </c>
    </row>
    <row r="153" spans="9:10" ht="15.75" thickBot="1" x14ac:dyDescent="0.3">
      <c r="I153" s="189">
        <f ca="1">IFERROR(VLOOKUP(INDIRECT("Portfolio!" &amp; "C147"),coinmarketcap[],7,FALSE)+0,0)</f>
        <v>0</v>
      </c>
      <c r="J153" s="188">
        <f t="shared" ca="1" si="3"/>
        <v>0</v>
      </c>
    </row>
    <row r="154" spans="9:10" ht="15.75" thickBot="1" x14ac:dyDescent="0.3">
      <c r="I154" s="189">
        <f ca="1">IFERROR(VLOOKUP(INDIRECT("Portfolio!" &amp; "C148"),coinmarketcap[],7,FALSE)+0,0)</f>
        <v>0</v>
      </c>
      <c r="J154" s="188">
        <f t="shared" ca="1" si="3"/>
        <v>0</v>
      </c>
    </row>
    <row r="155" spans="9:10" ht="15.75" thickBot="1" x14ac:dyDescent="0.3">
      <c r="I155" s="189">
        <f ca="1">IFERROR(VLOOKUP(INDIRECT("Portfolio!" &amp; "C149"),coinmarketcap[],7,FALSE)+0,0)</f>
        <v>0</v>
      </c>
      <c r="J155" s="188">
        <f t="shared" ca="1" si="3"/>
        <v>0</v>
      </c>
    </row>
    <row r="156" spans="9:10" ht="15.75" thickBot="1" x14ac:dyDescent="0.3">
      <c r="I156" s="190">
        <f ca="1">IFERROR(VLOOKUP(INDIRECT("Portfolio!" &amp; "C150"),coinmarketcap[],7,FALSE)+0,0)</f>
        <v>0</v>
      </c>
      <c r="J156" s="188">
        <f t="shared" ca="1" si="3"/>
        <v>0</v>
      </c>
    </row>
    <row r="157" spans="9:10" x14ac:dyDescent="0.25">
      <c r="I157" s="185"/>
      <c r="J157" s="186"/>
    </row>
    <row r="158" spans="9:10" x14ac:dyDescent="0.25">
      <c r="I158" s="183"/>
      <c r="J158" s="184"/>
    </row>
    <row r="159" spans="9:10" x14ac:dyDescent="0.25">
      <c r="I159" s="183"/>
      <c r="J159" s="184"/>
    </row>
    <row r="160" spans="9:10" x14ac:dyDescent="0.25">
      <c r="I160" s="183"/>
      <c r="J160" s="184"/>
    </row>
    <row r="161" spans="9:10" x14ac:dyDescent="0.25">
      <c r="I161" s="183"/>
      <c r="J161" s="184"/>
    </row>
    <row r="162" spans="9:10" x14ac:dyDescent="0.25">
      <c r="I162" s="183"/>
      <c r="J162" s="184"/>
    </row>
    <row r="163" spans="9:10" x14ac:dyDescent="0.25">
      <c r="I163" s="183"/>
      <c r="J163" s="184"/>
    </row>
    <row r="164" spans="9:10" x14ac:dyDescent="0.25">
      <c r="I164" s="183"/>
      <c r="J164" s="184"/>
    </row>
    <row r="165" spans="9:10" x14ac:dyDescent="0.25">
      <c r="I165" s="183"/>
      <c r="J165" s="184"/>
    </row>
    <row r="166" spans="9:10" x14ac:dyDescent="0.25">
      <c r="I166" s="183"/>
      <c r="J166" s="184"/>
    </row>
    <row r="167" spans="9:10" x14ac:dyDescent="0.25">
      <c r="I167" s="183"/>
      <c r="J167" s="184"/>
    </row>
    <row r="168" spans="9:10" x14ac:dyDescent="0.25">
      <c r="I168" s="183"/>
      <c r="J168" s="184"/>
    </row>
    <row r="169" spans="9:10" x14ac:dyDescent="0.25">
      <c r="I169" s="183"/>
      <c r="J169" s="184"/>
    </row>
    <row r="170" spans="9:10" x14ac:dyDescent="0.25">
      <c r="I170" s="183"/>
      <c r="J170" s="184"/>
    </row>
    <row r="171" spans="9:10" x14ac:dyDescent="0.25">
      <c r="I171" s="183"/>
      <c r="J171" s="184"/>
    </row>
    <row r="172" spans="9:10" x14ac:dyDescent="0.25">
      <c r="I172" s="183"/>
      <c r="J172" s="184"/>
    </row>
    <row r="173" spans="9:10" x14ac:dyDescent="0.25">
      <c r="I173" s="183"/>
      <c r="J173" s="184"/>
    </row>
    <row r="174" spans="9:10" x14ac:dyDescent="0.25">
      <c r="I174" s="183"/>
      <c r="J174" s="184"/>
    </row>
    <row r="175" spans="9:10" x14ac:dyDescent="0.25">
      <c r="I175" s="183"/>
      <c r="J175" s="184"/>
    </row>
    <row r="176" spans="9:10" x14ac:dyDescent="0.25">
      <c r="I176" s="183"/>
      <c r="J176" s="184"/>
    </row>
    <row r="177" spans="9:10" x14ac:dyDescent="0.25">
      <c r="I177" s="183"/>
      <c r="J177" s="184"/>
    </row>
    <row r="178" spans="9:10" x14ac:dyDescent="0.25">
      <c r="I178" s="183"/>
      <c r="J178" s="184"/>
    </row>
    <row r="179" spans="9:10" x14ac:dyDescent="0.25">
      <c r="I179" s="183"/>
      <c r="J179" s="184"/>
    </row>
    <row r="180" spans="9:10" x14ac:dyDescent="0.25">
      <c r="I180" s="183"/>
      <c r="J180" s="184"/>
    </row>
    <row r="181" spans="9:10" x14ac:dyDescent="0.25">
      <c r="I181" s="183"/>
      <c r="J181" s="184"/>
    </row>
    <row r="182" spans="9:10" x14ac:dyDescent="0.25">
      <c r="I182" s="183"/>
      <c r="J182" s="184"/>
    </row>
    <row r="183" spans="9:10" x14ac:dyDescent="0.25">
      <c r="I183" s="183"/>
      <c r="J183" s="184"/>
    </row>
    <row r="184" spans="9:10" x14ac:dyDescent="0.25">
      <c r="I184" s="183"/>
      <c r="J184" s="184"/>
    </row>
    <row r="185" spans="9:10" x14ac:dyDescent="0.25">
      <c r="I185" s="183"/>
      <c r="J185" s="184"/>
    </row>
    <row r="186" spans="9:10" x14ac:dyDescent="0.25">
      <c r="I186" s="183"/>
      <c r="J186" s="184"/>
    </row>
    <row r="187" spans="9:10" x14ac:dyDescent="0.25">
      <c r="I187" s="183"/>
      <c r="J187" s="184"/>
    </row>
    <row r="188" spans="9:10" x14ac:dyDescent="0.25">
      <c r="I188" s="183"/>
      <c r="J188" s="184"/>
    </row>
    <row r="189" spans="9:10" x14ac:dyDescent="0.25">
      <c r="I189" s="183"/>
      <c r="J189" s="184"/>
    </row>
    <row r="190" spans="9:10" x14ac:dyDescent="0.25">
      <c r="I190" s="183"/>
      <c r="J190" s="184"/>
    </row>
    <row r="191" spans="9:10" x14ac:dyDescent="0.25">
      <c r="I191" s="183"/>
      <c r="J191" s="184"/>
    </row>
    <row r="192" spans="9:10" x14ac:dyDescent="0.25">
      <c r="I192" s="183"/>
      <c r="J192" s="184"/>
    </row>
    <row r="193" spans="9:10" x14ac:dyDescent="0.25">
      <c r="I193" s="183"/>
      <c r="J193" s="184"/>
    </row>
    <row r="194" spans="9:10" x14ac:dyDescent="0.25">
      <c r="I194" s="183"/>
      <c r="J194" s="184"/>
    </row>
    <row r="195" spans="9:10" x14ac:dyDescent="0.25">
      <c r="I195" s="183"/>
      <c r="J195" s="184"/>
    </row>
    <row r="196" spans="9:10" x14ac:dyDescent="0.25">
      <c r="I196" s="183"/>
      <c r="J196" s="184"/>
    </row>
    <row r="197" spans="9:10" x14ac:dyDescent="0.25">
      <c r="I197" s="183"/>
      <c r="J197" s="184"/>
    </row>
    <row r="198" spans="9:10" x14ac:dyDescent="0.25">
      <c r="I198" s="183"/>
      <c r="J198" s="184"/>
    </row>
    <row r="199" spans="9:10" x14ac:dyDescent="0.25">
      <c r="I199" s="183"/>
      <c r="J199" s="184"/>
    </row>
    <row r="200" spans="9:10" x14ac:dyDescent="0.25">
      <c r="I200" s="183"/>
      <c r="J200" s="184"/>
    </row>
    <row r="201" spans="9:10" x14ac:dyDescent="0.25">
      <c r="I201" s="183"/>
      <c r="J201" s="184"/>
    </row>
    <row r="202" spans="9:10" x14ac:dyDescent="0.25">
      <c r="I202" s="183"/>
      <c r="J202" s="184"/>
    </row>
    <row r="203" spans="9:10" x14ac:dyDescent="0.25">
      <c r="I203" s="183"/>
      <c r="J203" s="184"/>
    </row>
    <row r="204" spans="9:10" x14ac:dyDescent="0.25">
      <c r="I204" s="183"/>
      <c r="J204" s="184"/>
    </row>
    <row r="205" spans="9:10" x14ac:dyDescent="0.25">
      <c r="I205" s="183"/>
      <c r="J205" s="184"/>
    </row>
    <row r="206" spans="9:10" x14ac:dyDescent="0.25">
      <c r="I206" s="183"/>
      <c r="J206" s="184"/>
    </row>
    <row r="207" spans="9:10" x14ac:dyDescent="0.25">
      <c r="I207" s="183"/>
      <c r="J207" s="184"/>
    </row>
    <row r="208" spans="9:10" x14ac:dyDescent="0.25">
      <c r="I208" s="183"/>
      <c r="J208" s="184"/>
    </row>
    <row r="209" spans="9:10" x14ac:dyDescent="0.25">
      <c r="I209" s="183"/>
      <c r="J209" s="184"/>
    </row>
    <row r="210" spans="9:10" x14ac:dyDescent="0.25">
      <c r="I210" s="183"/>
      <c r="J210" s="184"/>
    </row>
    <row r="211" spans="9:10" x14ac:dyDescent="0.25">
      <c r="I211" s="183"/>
      <c r="J211" s="184"/>
    </row>
    <row r="212" spans="9:10" x14ac:dyDescent="0.25">
      <c r="I212" s="183"/>
      <c r="J212" s="184"/>
    </row>
    <row r="213" spans="9:10" x14ac:dyDescent="0.25">
      <c r="I213" s="183"/>
      <c r="J213" s="184"/>
    </row>
    <row r="214" spans="9:10" x14ac:dyDescent="0.25">
      <c r="I214" s="183"/>
      <c r="J214" s="184"/>
    </row>
    <row r="215" spans="9:10" x14ac:dyDescent="0.25">
      <c r="I215" s="183"/>
      <c r="J215" s="184"/>
    </row>
    <row r="216" spans="9:10" x14ac:dyDescent="0.25">
      <c r="I216" s="183"/>
      <c r="J216" s="184"/>
    </row>
    <row r="217" spans="9:10" x14ac:dyDescent="0.25">
      <c r="I217" s="183"/>
      <c r="J217" s="184"/>
    </row>
    <row r="218" spans="9:10" x14ac:dyDescent="0.25">
      <c r="I218" s="183"/>
      <c r="J218" s="184"/>
    </row>
    <row r="219" spans="9:10" x14ac:dyDescent="0.25">
      <c r="I219" s="183"/>
      <c r="J219" s="184"/>
    </row>
    <row r="220" spans="9:10" x14ac:dyDescent="0.25">
      <c r="I220" s="183"/>
      <c r="J220" s="184"/>
    </row>
    <row r="221" spans="9:10" x14ac:dyDescent="0.25">
      <c r="I221" s="183"/>
      <c r="J221" s="184"/>
    </row>
    <row r="222" spans="9:10" x14ac:dyDescent="0.25">
      <c r="I222" s="183"/>
      <c r="J222" s="184"/>
    </row>
    <row r="223" spans="9:10" x14ac:dyDescent="0.25">
      <c r="I223" s="183"/>
      <c r="J223" s="184"/>
    </row>
    <row r="224" spans="9:10" x14ac:dyDescent="0.25">
      <c r="I224" s="183"/>
      <c r="J224" s="184"/>
    </row>
    <row r="225" spans="9:10" x14ac:dyDescent="0.25">
      <c r="I225" s="183"/>
      <c r="J225" s="184"/>
    </row>
    <row r="226" spans="9:10" x14ac:dyDescent="0.25">
      <c r="I226" s="183"/>
      <c r="J226" s="184"/>
    </row>
    <row r="227" spans="9:10" x14ac:dyDescent="0.25">
      <c r="I227" s="183"/>
      <c r="J227" s="184"/>
    </row>
    <row r="228" spans="9:10" x14ac:dyDescent="0.25">
      <c r="I228" s="183"/>
      <c r="J228" s="184"/>
    </row>
    <row r="229" spans="9:10" x14ac:dyDescent="0.25">
      <c r="I229" s="183"/>
      <c r="J229" s="184"/>
    </row>
    <row r="230" spans="9:10" x14ac:dyDescent="0.25">
      <c r="I230" s="183"/>
      <c r="J230" s="184"/>
    </row>
    <row r="231" spans="9:10" x14ac:dyDescent="0.25">
      <c r="I231" s="183"/>
      <c r="J231" s="184"/>
    </row>
    <row r="232" spans="9:10" x14ac:dyDescent="0.25">
      <c r="I232" s="183"/>
      <c r="J232" s="184"/>
    </row>
    <row r="233" spans="9:10" x14ac:dyDescent="0.25">
      <c r="I233" s="183"/>
      <c r="J233" s="184"/>
    </row>
    <row r="234" spans="9:10" x14ac:dyDescent="0.25">
      <c r="I234" s="183"/>
      <c r="J234" s="184"/>
    </row>
    <row r="235" spans="9:10" x14ac:dyDescent="0.25">
      <c r="I235" s="183"/>
      <c r="J235" s="184"/>
    </row>
    <row r="236" spans="9:10" x14ac:dyDescent="0.25">
      <c r="I236" s="183"/>
      <c r="J236" s="184"/>
    </row>
    <row r="237" spans="9:10" x14ac:dyDescent="0.25">
      <c r="I237" s="183"/>
      <c r="J237" s="184"/>
    </row>
    <row r="238" spans="9:10" x14ac:dyDescent="0.25">
      <c r="I238" s="183"/>
      <c r="J238" s="184"/>
    </row>
    <row r="239" spans="9:10" x14ac:dyDescent="0.25">
      <c r="I239" s="183"/>
      <c r="J239" s="184"/>
    </row>
    <row r="240" spans="9:10" x14ac:dyDescent="0.25">
      <c r="I240" s="183"/>
      <c r="J240" s="184"/>
    </row>
    <row r="241" spans="9:10" x14ac:dyDescent="0.25">
      <c r="I241" s="183"/>
      <c r="J241" s="184"/>
    </row>
    <row r="242" spans="9:10" x14ac:dyDescent="0.25">
      <c r="I242" s="183"/>
      <c r="J242" s="184"/>
    </row>
    <row r="243" spans="9:10" x14ac:dyDescent="0.25">
      <c r="I243" s="183"/>
      <c r="J243" s="184"/>
    </row>
  </sheetData>
  <sheetProtection algorithmName="SHA-512" hashValue="cIY+WbKOiRC9SOAT9h/mgaNyuOneU66nuQHo09Kq/amzZkX4NKLTHD8HKzqo8EwFG9K/Va/EKT8rYHoV4g/PCg==" saltValue="M7SIduVtdVEiD4f6wxfQcQ==" spinCount="100000" sheet="1" objects="1" scenarios="1"/>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 id="{0E1A035E-7BB2-42EA-9393-A1DB4567FC4F}">
            <xm:f>Portfolio!$F$2="USD"</xm:f>
            <x14:dxf>
              <numFmt numFmtId="164" formatCode="&quot;$&quot;#,##0.00"/>
            </x14:dxf>
          </x14:cfRule>
          <x14:cfRule type="expression" priority="7" id="{02D85BD3-13F0-401D-860A-93E201E3D453}">
            <xm:f>Portfolio!$F$2="Euro"</xm:f>
            <x14:dxf>
              <numFmt numFmtId="173" formatCode="[$€-2]\ #,##0.00"/>
            </x14:dxf>
          </x14:cfRule>
          <xm:sqref>B15</xm:sqref>
        </x14:conditionalFormatting>
        <x14:conditionalFormatting xmlns:xm="http://schemas.microsoft.com/office/excel/2006/main">
          <x14:cfRule type="expression" priority="4" id="{D2944BD1-5102-4019-B111-C892AF17668F}">
            <xm:f>Portfolio!$F$2="Euro"</xm:f>
            <x14:dxf>
              <numFmt numFmtId="173" formatCode="[$€-2]\ #,##0.00"/>
            </x14:dxf>
          </x14:cfRule>
          <x14:cfRule type="expression" priority="5" id="{7C854CA0-1D0C-4004-BEDE-D6F433C22BDA}">
            <xm:f>Portfolio!$F$2="USD"</xm:f>
            <x14:dxf>
              <numFmt numFmtId="164" formatCode="&quot;$&quot;#,##0.00"/>
            </x14:dxf>
          </x14:cfRule>
          <xm:sqref>B16</xm:sqref>
        </x14:conditionalFormatting>
        <x14:conditionalFormatting xmlns:xm="http://schemas.microsoft.com/office/excel/2006/main">
          <x14:cfRule type="expression" priority="2" id="{4EA524C9-D940-42D7-A267-C96A0428E467}">
            <xm:f>Portfolio!$F$2="Euro"</xm:f>
            <x14:dxf>
              <numFmt numFmtId="173" formatCode="[$€-2]\ #,##0.00"/>
            </x14:dxf>
          </x14:cfRule>
          <x14:cfRule type="expression" priority="3" id="{A4221F31-5196-4B64-B715-106499C51517}">
            <xm:f>Portfolio!$F$2="USD"</xm:f>
            <x14:dxf>
              <numFmt numFmtId="164" formatCode="&quot;$&quot;#,##0.00"/>
            </x14:dxf>
          </x14:cfRule>
          <xm:sqref>B17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a 9 f 1 f a c - 4 5 d e - 4 6 5 e - b b 2 5 - b 2 6 c f 9 7 e 7 7 d 0 "   x m l n s = " h t t p : / / s c h e m a s . m i c r o s o f t . c o m / D a t a M a s h u p " > A A A A A D E F A A B Q S w M E F A A C A A g A l 0 Z q T I a f r U y n A A A A + A A A A B I A H A B D b 2 5 m a W c v U G F j a 2 F n Z S 5 4 b W w g o h g A K K A U A A A A A A A A A A A A A A A A A A A A A A A A A A A A h Y / R C o I w G I V f R X b v N p d C y O + 8 6 D Y h k K L b M Z e O d I a b z X f r o k f q F R L K 6 q 7 L c / g O f O d x u 0 M + d W 1 w V Y P V v c l Q h C k K l J F 9 p U 2 d o d G d w j X K O e y E P I t a B T N s b D p Z n a H G u U t K i P c e + x X u h 5 o w S i N y L L a l b F Q n Q m 2 s E 0 Y q 9 F l V / 1 e I w + E l w x l O E p z Q i O I 4 Z k C W G g p t v g i b j T E F 8 l P C Z m z d O C i u T L g v g S w R y P s F f w J Q S w M E F A A C A A g A l 0 Z q T 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d G a k w s e M r O K A I A A C A I A A A T A B w A R m 9 y b X V s Y X M v U 2 V j d G l v b j E u b S C i G A A o o B Q A A A A A A A A A A A A A A A A A A A A A A A A A A A D N V d + r 0 z A U f h / s f w g V p I P S O r n 4 4 G U I z g m K + L B N f R x p m n s b l i Y l O R 1 3 j P 3 v J k 1 L 2 z X b V R F 0 D 0 t y f n 7 n O 2 m O p g S Y F G j j 1 v n 9 d D K d 6 B w r m i E i m S i w 2 l M g u E Q L x C l M J 8 j 8 N r J S h B r J Z y 1 F / E G S q q A C w h 8 0 j Z d S g N n r M M g B S v 0 2 S X D J 4 k E k c y q S w z w B R v Z U J e + I F A e q Y L H 6 t n 7 J W c F g 8 S q Y z S K X 6 k W w d G q D B y T a 4 p T T w G S u N / F H J Y s v T E P o E E V o U 3 I G Q F V c b 9 4 f v 0 r I m X g M Z x E S F e f t / + o J F P 6 O e U V 1 v F J K q i 7 d m g p c m G R L y a t C 6 C 6 X U z T i 0 I s r O p 0 C Z z A P I h Q M q g 7 O 5 y 7 J 6 q n E I r u k u M v l 9 G t K p M p c w H C M b J Q h Q q e A Z V Z u D e 2 q j 0 U q u d 0 p L P Z 2 L R U j d F f p r D u k Q O z h 9 V 2 + O 9 j Q n Z o a T g X s S I 7 F I 9 0 Z g 8 6 J V u r C y U r O F s K w 2 Q 7 Q U N b C G 0 o 7 s E N 5 C 3 0 o H R T i U z V l D V X j I i 9 c v S X 7 w j c E X A 1 f 0 9 G / V q a V V H X t m / d v V q 3 r r t a V 6 x H 9 3 9 z + P e 6 8 m X + D 2 x v U e v o w o v U a W b 9 O 9 7 + j t U f L s n b I 0 P Z Y 9 p 7 M r c G m H 6 Q q X P 1 W 6 e W l f s y u 4 w f j Z x 7 T I q X K 8 9 H 3 2 3 z b c t T 1 T w L e 3 M U W 1 m 1 r F 7 x n f Z 5 N J 0 x 4 i + 8 P N c N x q f 5 4 m K V c k r 3 p B B M x E w + y m W H P j y v 3 l M d b W U u a c e W Z B / V M e m Y O + A Y P C p y n p Y x j D b 3 H v 6 a x 1 s a t x p 1 a / Y C 3 C y T 3 P w F Q S w E C L Q A U A A I A C A C X R m p M h p + t T K c A A A D 4 A A A A E g A A A A A A A A A A A A A A A A A A A A A A Q 2 9 u Z m l n L 1 B h Y 2 t h Z 2 U u e G 1 s U E s B A i 0 A F A A C A A g A l 0 Z q T A / K 6 a u k A A A A 6 Q A A A B M A A A A A A A A A A A A A A A A A 8 w A A A F t D b 2 5 0 Z W 5 0 X 1 R 5 c G V z X S 5 4 b W x Q S w E C L Q A U A A I A C A C X R m p M L H j K z i g C A A A g C A A A E w A A A A A A A A A A A A A A A A D k A Q A A R m 9 y b X V s Y X M v U 2 V j d G l v b j E u b V B L B Q Y A A A A A A w A D A M I A A A B Z 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v G w A A A A A A A E 0 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j b 2 l u b W F y a 2 V 0 Y 2 F w 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F k Z G V k V G 9 E Y X R h T W 9 k Z W w i I F Z h b H V l P S J s M C I g L z 4 8 R W 5 0 c n k g V H l w Z T 0 i R m l s b G V k Q 2 9 t c G x l d G V S Z X N 1 b H R U b 1 d v c m t z a G V l d C I g V m F s d W U 9 I m w x I i A v P j x F b n R y e S B U e X B l P S J R d W V y e U l E I i B W Y W x 1 Z T 0 i c 2 R j Y 2 Y x Y m U z L W I 3 O G Q t N D k 0 Y y 0 4 M T k 2 L T E z O D U 4 N m N h M j V k N S I g L z 4 8 R W 5 0 c n k g V H l w Z T 0 i U m V s Y X R p b 2 5 z a G l w S W 5 m b 0 N v b n R h a W 5 l c i I g V m F s d W U 9 I n N 7 J n F 1 b 3 Q 7 Y 2 9 s d W 1 u Q 2 9 1 b n Q m c X V v d D s 6 M T A s J n F 1 b 3 Q 7 a 2 V 5 Q 2 9 s d W 1 u T m F t Z X M m c X V v d D s 6 W 1 0 s J n F 1 b 3 Q 7 c X V l c n l S Z W x h d G l v b n N o a X B z J n F 1 b 3 Q 7 O l t d L C Z x d W 9 0 O 2 N v b H V t b k l k Z W 5 0 a X R p Z X M m c X V v d D s 6 W y Z x d W 9 0 O 1 N l Y 3 R p b 2 4 x L 2 N v a W 5 t Y X J r Z X R j Y X A v R X h w Y W 5 k Z W Q g Y 2 9 p b m 1 h c m t l d G N h c C 5 7 Y 2 9 p b m 1 h c m t l d G N h c C 5 z e W 1 i b 2 w s M n 0 m c X V v d D s s J n F 1 b 3 Q 7 U 2 V j d G l v b j E v Y 2 9 p b m 1 h c m t l d G N h c C 9 F e H B h b m R l Z C B j b 2 l u b W F y a 2 V 0 Y 2 F w L n t j b 2 l u b W F y a 2 V 0 Y 2 F w L m l k L D B 9 J n F 1 b 3 Q 7 L C Z x d W 9 0 O 1 N l Y 3 R p b 2 4 x L 2 N v a W 5 t Y X J r Z X R j Y X A v R X h w Y W 5 k Z W Q g Y 2 9 p b m 1 h c m t l d G N h c C 5 7 Y 2 9 p b m 1 h c m t l d G N h c C 5 u Y W 1 l L D F 9 J n F 1 b 3 Q 7 L C Z x d W 9 0 O 1 N l Y 3 R p b 2 4 x L 2 N v a W 5 t Y X J r Z X R j Y X A v R X h w Y W 5 k Z W Q g Y 2 9 p b m 1 h c m t l d G N h c C 5 7 Y 2 9 p b m 1 h c m t l d G N h c C 5 y Y W 5 r L D N 9 J n F 1 b 3 Q 7 L C Z x d W 9 0 O 1 N l Y 3 R p b 2 4 x L 2 N v a W 5 t Y X J r Z X R j Y X A v Q 2 h h b m d l Z C B U e X B l L n t j b 2 l u b W F y a 2 V 0 Y 2 F w L n B y a W N l X 3 V z Z C w 0 f S Z x d W 9 0 O y w m c X V v d D t T Z W N 0 a W 9 u M S 9 j b 2 l u b W F y a 2 V 0 Y 2 F w L 0 V 4 c G F u Z G V k I G N v a W 5 t Y X J r Z X R j Y X A u e 2 N v a W 5 t Y X J r Z X R j Y X A u c H J p Y 2 V f Y n R j L D V 9 J n F 1 b 3 Q 7 L C Z x d W 9 0 O 1 N l Y 3 R p b 2 4 x L 2 N v a W 5 t Y X J r Z X R j Y X A v R X h w Y W 5 k Z W Q g Y 2 9 p b m 1 h c m t l d G N h c C 5 7 Y 2 9 p b m 1 h c m t l d G N h c C 5 w Z X J j Z W 5 0 X 2 N o Y W 5 n Z V 8 y N G g s N 3 0 m c X V v d D s s J n F 1 b 3 Q 7 U 2 V j d G l v b j E v Y 2 9 p b m 1 h c m t l d G N h c C 9 D a G F u Z 2 V k I F R 5 c G U u e 2 N v a W 5 t Y X J r Z X R j Y X A u c H J p Y 2 V f Z X V y L D d 9 J n F 1 b 3 Q 7 L C Z x d W 9 0 O 1 N l Y 3 R p b 2 4 x L 2 N v a W 5 t Y X J r Z X R j Y X A v Q 2 h h b m d l Z C B U e X B l L n t j b 2 l u b W F y a 2 V 0 Y 2 F w L j I 0 a F 9 2 b 2 x 1 b W V f d X N k L D h 9 J n F 1 b 3 Q 7 L C Z x d W 9 0 O 1 N l Y 3 R p b 2 4 x L 2 N v a W 5 t Y X J r Z X R j Y X A v Q 2 h h b m d l Z C B U e X B l L n t j b 2 l u b W F y a 2 V 0 Y 2 F w L j I 0 a F 9 2 b 2 x 1 b W V f Z X V y L D l 9 J n F 1 b 3 Q 7 X S w m c X V v d D t D b 2 x 1 b W 5 D b 3 V u d C Z x d W 9 0 O z o x M C w m c X V v d D t L Z X l D b 2 x 1 b W 5 O Y W 1 l c y Z x d W 9 0 O z p b X S w m c X V v d D t D b 2 x 1 b W 5 J Z G V u d G l 0 a W V z J n F 1 b 3 Q 7 O l s m c X V v d D t T Z W N 0 a W 9 u M S 9 j b 2 l u b W F y a 2 V 0 Y 2 F w L 0 V 4 c G F u Z G V k I G N v a W 5 t Y X J r Z X R j Y X A u e 2 N v a W 5 t Y X J r Z X R j Y X A u c 3 l t Y m 9 s L D J 9 J n F 1 b 3 Q 7 L C Z x d W 9 0 O 1 N l Y 3 R p b 2 4 x L 2 N v a W 5 t Y X J r Z X R j Y X A v R X h w Y W 5 k Z W Q g Y 2 9 p b m 1 h c m t l d G N h c C 5 7 Y 2 9 p b m 1 h c m t l d G N h c C 5 p Z C w w f S Z x d W 9 0 O y w m c X V v d D t T Z W N 0 a W 9 u M S 9 j b 2 l u b W F y a 2 V 0 Y 2 F w L 0 V 4 c G F u Z G V k I G N v a W 5 t Y X J r Z X R j Y X A u e 2 N v a W 5 t Y X J r Z X R j Y X A u b m F t Z S w x f S Z x d W 9 0 O y w m c X V v d D t T Z W N 0 a W 9 u M S 9 j b 2 l u b W F y a 2 V 0 Y 2 F w L 0 V 4 c G F u Z G V k I G N v a W 5 t Y X J r Z X R j Y X A u e 2 N v a W 5 t Y X J r Z X R j Y X A u c m F u a y w z f S Z x d W 9 0 O y w m c X V v d D t T Z W N 0 a W 9 u M S 9 j b 2 l u b W F y a 2 V 0 Y 2 F w L 0 N o Y W 5 n Z W Q g V H l w Z S 5 7 Y 2 9 p b m 1 h c m t l d G N h c C 5 w c m l j Z V 9 1 c 2 Q s N H 0 m c X V v d D s s J n F 1 b 3 Q 7 U 2 V j d G l v b j E v Y 2 9 p b m 1 h c m t l d G N h c C 9 F e H B h b m R l Z C B j b 2 l u b W F y a 2 V 0 Y 2 F w L n t j b 2 l u b W F y a 2 V 0 Y 2 F w L n B y a W N l X 2 J 0 Y y w 1 f S Z x d W 9 0 O y w m c X V v d D t T Z W N 0 a W 9 u M S 9 j b 2 l u b W F y a 2 V 0 Y 2 F w L 0 V 4 c G F u Z G V k I G N v a W 5 t Y X J r Z X R j Y X A u e 2 N v a W 5 t Y X J r Z X R j Y X A u c G V y Y 2 V u d F 9 j a G F u Z 2 V f M j R o L D d 9 J n F 1 b 3 Q 7 L C Z x d W 9 0 O 1 N l Y 3 R p b 2 4 x L 2 N v a W 5 t Y X J r Z X R j Y X A v Q 2 h h b m d l Z C B U e X B l L n t j b 2 l u b W F y a 2 V 0 Y 2 F w L n B y a W N l X 2 V 1 c i w 3 f S Z x d W 9 0 O y w m c X V v d D t T Z W N 0 a W 9 u M S 9 j b 2 l u b W F y a 2 V 0 Y 2 F w L 0 N o Y W 5 n Z W Q g V H l w Z S 5 7 Y 2 9 p b m 1 h c m t l d G N h c C 4 y N G h f d m 9 s d W 1 l X 3 V z Z C w 4 f S Z x d W 9 0 O y w m c X V v d D t T Z W N 0 a W 9 u M S 9 j b 2 l u b W F y a 2 V 0 Y 2 F w L 0 N o Y W 5 n Z W Q g V H l w Z S 5 7 Y 2 9 p b m 1 h c m t l d G N h c C 4 y N G h f d m 9 s d W 1 l X 2 V 1 c i w 5 f S Z x d W 9 0 O 1 0 s J n F 1 b 3 Q 7 U m V s Y X R p b 2 5 z a G l w S W 5 m b y Z x d W 9 0 O z p b X X 0 i I C 8 + P E V u d H J 5 I F R 5 c G U 9 I k Z p b G x D b 3 V u d C I g V m F s d W U 9 I m w x N T U x I i A v P j x F b n R y e S B U e X B l P S J G a W x s Q 2 9 s d W 1 u V H l w Z X M i I F Z h b H V l P S J z Q U F B Q U F B V U F B Q V V E Q X c 9 P S I g L z 4 8 R W 5 0 c n k g V H l w Z T 0 i T m F 2 a W d h d G l v b l N 0 Z X B O Y W 1 l I i B W Y W x 1 Z T 0 i c 0 5 h d m l n Y X R p b 2 4 i I C 8 + P E V u d H J 5 I F R 5 c G U 9 I k Z p b G x U Y X J n Z X Q i I F Z h b H V l P S J z Y 2 9 p b m 1 h c m t l d G N h c C I g L z 4 8 R W 5 0 c n k g V H l w Z T 0 i R m l s b E x h c 3 R V c G R h d G V k I i B W Y W x 1 Z T 0 i Z D I w M T g t M D M t M T B U M T M 6 N T I 6 N D Y u O T k y M z c 0 N 1 o i I C 8 + P E V u d H J 5 I F R 5 c G U 9 I k Z p b G x F c n J v c k N v Z G U i I F Z h b H V l P S J z V W 5 r b m 9 3 b i I g L z 4 8 R W 5 0 c n k g V H l w Z T 0 i R m l s b E N v b H V t b k 5 h b W V z I i B W Y W x 1 Z T 0 i c 1 s m c X V v d D t j b 2 l u b W F y a 2 V 0 Y 2 F w L n N 5 b W J v b C Z x d W 9 0 O y w m c X V v d D t j b 2 l u b W F y a 2 V 0 Y 2 F w L m l k J n F 1 b 3 Q 7 L C Z x d W 9 0 O 2 N v a W 5 t Y X J r Z X R j Y X A u b m F t Z S Z x d W 9 0 O y w m c X V v d D t j b 2 l u b W F y a 2 V 0 Y 2 F w L n J h b m s m c X V v d D s s J n F 1 b 3 Q 7 Y 2 9 p b m 1 h c m t l d G N h c C 5 w c m l j Z V 9 1 c 2 Q m c X V v d D s s J n F 1 b 3 Q 7 Y 2 9 p b m 1 h c m t l d G N h c C 5 w c m l j Z V 9 i d G M m c X V v d D s s J n F 1 b 3 Q 7 Y 2 9 p b m 1 h c m t l d G N h c C 5 w Z X J j Z W 5 0 X 2 N o Y W 5 n Z V 8 y N G g m c X V v d D s s J n F 1 b 3 Q 7 Y 2 9 p b m 1 h c m t l d G N h c C 5 w c m l j Z V 9 l d X I m c X V v d D s s J n F 1 b 3 Q 7 Y 2 9 p b m 1 h c m t l d G N h c C 4 y N G h f d m 9 s d W 1 l X 3 V z Z C Z x d W 9 0 O y w m c X V v d D t j b 2 l u b W F y a 2 V 0 Y 2 F w L j I 0 a F 9 2 b 2 x 1 b W V f Z X V y J n F 1 b 3 Q 7 X S I g L z 4 8 R W 5 0 c n k g V H l w Z T 0 i R m l s b E V y c m 9 y Q 2 9 1 b n Q i I F Z h b H V l P S J s M C I g L z 4 8 R W 5 0 c n k g V H l w Z T 0 i R m l s b F N 0 Y X R 1 c y I g V m F s d W U 9 I n N D b 2 1 w b G V 0 Z S I g L z 4 8 L 1 N 0 Y W J s Z U V u d H J p Z X M + P C 9 J d G V t P j x J d G V t P j x J d G V t T G 9 j Y X R p b 2 4 + P E l 0 Z W 1 U e X B l P k Z v c m 1 1 b G E 8 L 0 l 0 Z W 1 U e X B l P j x J d G V t U G F 0 a D 5 T Z W N 0 a W 9 u M S 9 j b 2 l u b W F y a 2 V 0 Y 2 F w L 1 N v d X J j Z T w v S X R l b V B h d G g + P C 9 J d G V t T G 9 j Y X R p b 2 4 + P F N 0 Y W J s Z U V u d H J p Z X M g L z 4 8 L 0 l 0 Z W 0 + P E l 0 Z W 0 + P E l 0 Z W 1 M b 2 N h d G l v b j 4 8 S X R l b V R 5 c G U + R m 9 y b X V s Y T w v S X R l b V R 5 c G U + P E l 0 Z W 1 Q Y X R o P l N l Y 3 R p b 2 4 x L 2 N v a W 5 t Y X J r Z X R j Y X A v Q 2 9 u d m V y d G V k J T I w d G 8 l M j B U Y W J s Z T w v S X R l b V B h d G g + P C 9 J d G V t T G 9 j Y X R p b 2 4 + P F N 0 Y W J s Z U V u d H J p Z X M g L z 4 8 L 0 l 0 Z W 0 + P E l 0 Z W 0 + P E l 0 Z W 1 M b 2 N h d G l v b j 4 8 S X R l b V R 5 c G U + R m 9 y b X V s Y T w v S X R l b V R 5 c G U + P E l 0 Z W 1 Q Y X R o P l N l Y 3 R p b 2 4 x L 2 N v a W 5 t Y X J r Z X R j Y X A v U m V u Y W 1 l Z C U y M E N v b H V t b n M 8 L 0 l 0 Z W 1 Q Y X R o P j w v S X R l b U x v Y 2 F 0 a W 9 u P j x T d G F i b G V F b n R y a W V z I C 8 + P C 9 J d G V t P j x J d G V t P j x J d G V t T G 9 j Y X R p b 2 4 + P E l 0 Z W 1 U e X B l P k Z v c m 1 1 b G E 8 L 0 l 0 Z W 1 U e X B l P j x J d G V t U G F 0 a D 5 T Z W N 0 a W 9 u M S 9 j b 2 l u b W F y a 2 V 0 Y 2 F w L 0 V 4 c G F u Z G V k J T I w Y 2 9 p b m 1 h c m t l d G N h c D w v S X R l b V B h d G g + P C 9 J d G V t T G 9 j Y X R p b 2 4 + P F N 0 Y W J s Z U V u d H J p Z X M g L z 4 8 L 0 l 0 Z W 0 + P E l 0 Z W 0 + P E l 0 Z W 1 M b 2 N h d G l v b j 4 8 S X R l b V R 5 c G U + R m 9 y b X V s Y T w v S X R l b V R 5 c G U + P E l 0 Z W 1 Q Y X R o P l N l Y 3 R p b 2 4 x L 2 N v a W 5 t Y X J r Z X R j Y X A v U m V v c m R l c m V k J T I w Q 2 9 s d W 1 u c z w v S X R l b V B h d G g + P C 9 J d G V t T G 9 j Y X R p b 2 4 + P F N 0 Y W J s Z U V u d H J p Z X M g L z 4 8 L 0 l 0 Z W 0 + P E l 0 Z W 0 + P E l 0 Z W 1 M b 2 N h d G l v b j 4 8 S X R l b V R 5 c G U + R m 9 y b X V s Y T w v S X R l b V R 5 c G U + P E l 0 Z W 1 Q Y X R o P l N l Y 3 R p b 2 4 x L 2 N v a W 5 t Y X J r Z X R j Y X A v U m V v c m R l c m V k J T I w Q 2 9 s d W 1 u c z E 8 L 0 l 0 Z W 1 Q Y X R o P j w v S X R l b U x v Y 2 F 0 a W 9 u P j x T d G F i b G V F b n R y a W V z I C 8 + P C 9 J d G V t P j x J d G V t P j x J d G V t T G 9 j Y X R p b 2 4 + P E l 0 Z W 1 U e X B l P k Z v c m 1 1 b G E 8 L 0 l 0 Z W 1 U e X B l P j x J d G V t U G F 0 a D 5 T Z W N 0 a W 9 u M S 9 j b 2 l u b W F y a 2 V 0 Y 2 F w L 0 N o Y W 5 n Z W Q l M j B U e X B l P C 9 J d G V t U G F 0 a D 4 8 L 0 l 0 Z W 1 M b 2 N h d G l v b j 4 8 U 3 R h Y m x l R W 5 0 c m l l c y A v P j w v S X R l b T 4 8 S X R l b T 4 8 S X R l b U x v Y 2 F 0 a W 9 u P j x J d G V t V H l w Z T 5 G b 3 J t d W x h P C 9 J d G V t V H l w Z T 4 8 S X R l b V B h d G g + U 2 V j d G l v b j E v Y n R j c H I 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l J l b G F 0 a W 9 u c 2 h p c E l u Z m 9 D b 2 5 0 Y W l u Z X I i I F Z h b H V l P S J z e y Z x d W 9 0 O 2 N v b H V t b k N v d W 5 0 J n F 1 b 3 Q 7 O j M s J n F 1 b 3 Q 7 a 2 V 5 Q 2 9 s d W 1 u T m F t Z X M m c X V v d D s 6 W 1 0 s J n F 1 b 3 Q 7 c X V l c n l S Z W x h d G l v b n N o a X B z J n F 1 b 3 Q 7 O l t d L C Z x d W 9 0 O 2 N v b H V t b k l k Z W 5 0 a X R p Z X M m c X V v d D s 6 W y Z x d W 9 0 O 1 N l Y 3 R p b 2 4 x L 2 J 0 Y 3 B y L 0 N v b n Z l c n R l Z C B 0 b y B U Y W J s Z S 5 7 T m F t Z S w w f S Z x d W 9 0 O y w m c X V v d D t T Z W N 0 a W 9 u M S 9 i d G N w c i 9 F e H B h b m R l Z C B W Y W x 1 Z S 5 7 V m F s d W U u b G F z d C w x f S Z x d W 9 0 O y w m c X V v d D t T Z W N 0 a W 9 u M S 9 i d G N w c i 9 F e H B h b m R l Z C B W Y W x 1 Z S 5 7 V m F s d W U u c 3 l t Y m 9 s L D J 9 J n F 1 b 3 Q 7 X S w m c X V v d D t D b 2 x 1 b W 5 D b 3 V u d C Z x d W 9 0 O z o z L C Z x d W 9 0 O 0 t l e U N v b H V t b k 5 h b W V z J n F 1 b 3 Q 7 O l t d L C Z x d W 9 0 O 0 N v b H V t b k l k Z W 5 0 a X R p Z X M m c X V v d D s 6 W y Z x d W 9 0 O 1 N l Y 3 R p b 2 4 x L 2 J 0 Y 3 B y L 0 N v b n Z l c n R l Z C B 0 b y B U Y W J s Z S 5 7 T m F t Z S w w f S Z x d W 9 0 O y w m c X V v d D t T Z W N 0 a W 9 u M S 9 i d G N w c i 9 F e H B h b m R l Z C B W Y W x 1 Z S 5 7 V m F s d W U u b G F z d C w x f S Z x d W 9 0 O y w m c X V v d D t T Z W N 0 a W 9 u M S 9 i d G N w c i 9 F e H B h b m R l Z C B W Y W x 1 Z S 5 7 V m F s d W U u c 3 l t Y m 9 s L D J 9 J n F 1 b 3 Q 7 X S w m c X V v d D t S Z W x h d G l v b n N o a X B J b m Z v J n F 1 b 3 Q 7 O l t d f S I g L z 4 8 R W 5 0 c n k g V H l w Z T 0 i R m l s b E x h c 3 R V c G R h d G V k I i B W Y W x 1 Z T 0 i Z D I w M T g t M D I t M D d U M T Y 6 M T g 6 M z E u N D c 0 N D I y O F o i I C 8 + P E V u d H J 5 I F R 5 c G U 9 I k Z p b G x D b 3 V u d C I g V m F s d W U 9 I m w y M i I g L z 4 8 R W 5 0 c n k g V H l w Z T 0 i R m l s b E N v b H V t b k 5 h b W V z I i B W Y W x 1 Z T 0 i c 1 s m c X V v d D t O Y W 1 l J n F 1 b 3 Q 7 L C Z x d W 9 0 O 1 Z h b H V l L m x h c 3 Q m c X V v d D s s J n F 1 b 3 Q 7 V m F s d W U u c 3 l t Y m 9 s J n F 1 b 3 Q 7 X S I g L z 4 8 R W 5 0 c n k g V H l w Z T 0 i R m l s b E N v b H V t b l R 5 c G V z I i B W Y W x 1 Z T 0 i c 0 J n Q U E i I C 8 + P E V u d H J 5 I F R 5 c G U 9 I k Z p b G x U Y X J n Z X Q i I F Z h b H V l P S J z Y n R j Y 3 V y c i I g L z 4 8 R W 5 0 c n k g V H l w Z T 0 i R m l s b F N 0 Y X R 1 c y I g V m F s d W U 9 I n N D b 2 1 w b G V 0 Z S I g L z 4 8 R W 5 0 c n k g V H l w Z T 0 i Q W R k Z W R U b 0 R h d G F N b 2 R l b C I g V m F s d W U 9 I m w w I i A v P j x F b n R y e S B U e X B l P S J G a W x s Z W R D b 2 1 w b G V 0 Z V J l c 3 V s d F R v V 2 9 y a 3 N o Z W V 0 I i B W Y W x 1 Z T 0 i b D E i I C 8 + P E V u d H J 5 I F R 5 c G U 9 I k Z p b G x F c n J v c k N v Z G U i I F Z h b H V l P S J z V W 5 r b m 9 3 b i I g L z 4 8 R W 5 0 c n k g V H l w Z T 0 i R m l s b F R h c m d l d E 5 h b W V D d X N 0 b 2 1 p e m V k I i B W Y W x 1 Z T 0 i b D E i I C 8 + P E V u d H J 5 I F R 5 c G U 9 I l F 1 Z X J 5 S U Q i I F Z h b H V l P S J z M z l m N j I 2 M j A t N 2 U 1 N y 0 0 Y W Q 0 L W E 4 M j c t N G Y 1 Y j U y M G Q w Y j U w I i A v P j x F b n R y e S B U e X B l P S J G a W x s R X J y b 3 J D b 3 V u d C I g V m F s d W U 9 I m w w I i A v P j w v U 3 R h Y m x l R W 5 0 c m l l c z 4 8 L 0 l 0 Z W 0 + P E l 0 Z W 0 + P E l 0 Z W 1 M b 2 N h d G l v b j 4 8 S X R l b V R 5 c G U + R m 9 y b X V s Y T w v S X R l b V R 5 c G U + P E l 0 Z W 1 Q Y X R o P l N l Y 3 R p b 2 4 x L 2 J 0 Y 3 B y L 1 N v d X J j Z T w v S X R l b V B h d G g + P C 9 J d G V t T G 9 j Y X R p b 2 4 + P F N 0 Y W J s Z U V u d H J p Z X M g L z 4 8 L 0 l 0 Z W 0 + P E l 0 Z W 0 + P E l 0 Z W 1 M b 2 N h d G l v b j 4 8 S X R l b V R 5 c G U + R m 9 y b X V s Y T w v S X R l b V R 5 c G U + P E l 0 Z W 1 Q Y X R o P l N l Y 3 R p b 2 4 x L 2 J 0 Y 3 B y L 0 N v b n Z l c n R l Z C U y M H R v J T I w V G F i b G U 8 L 0 l 0 Z W 1 Q Y X R o P j w v S X R l b U x v Y 2 F 0 a W 9 u P j x T d G F i b G V F b n R y a W V z I C 8 + P C 9 J d G V t P j x J d G V t P j x J d G V t T G 9 j Y X R p b 2 4 + P E l 0 Z W 1 U e X B l P k Z v c m 1 1 b G E 8 L 0 l 0 Z W 1 U e X B l P j x J d G V t U G F 0 a D 5 T Z W N 0 a W 9 u M S 9 i d G N w c i 9 F e H B h b m R l Z C U y M F Z h b H V l P C 9 J d G V t U G F 0 a D 4 8 L 0 l 0 Z W 1 M b 2 N h d G l v b j 4 8 U 3 R h Y m x l R W 5 0 c m l l c y A v P j w v S X R l b T 4 8 L 0 l 0 Z W 1 z P j w v T G 9 j Y W x Q Y W N r Y W d l T W V 0 Y W R h d G F G a W x l P h Y A A A B Q S w U G A A A A A A A A A A A A A A A A A A A A A A A A J g E A A A E A A A D Q j J 3 f A R X R E Y x 6 A M B P w p f r A Q A A A A u w V W J N d b x J u O g 0 q p Z a 9 2 I A A A A A A g A A A A A A E G Y A A A A B A A A g A A A A v R x Z U Z 9 f s 0 q m R A D G m 6 u Q g l 7 f 9 Q / l d + e h b c x N K y K 0 O G s A A A A A D o A A A A A C A A A g A A A A n M F 9 L 4 g 6 K G Y Q I T p p d 9 9 A W l R G V L 6 y j M 9 r u n x A V j L 3 c l J Q A A A A 7 Y 0 z e a Q I S 0 V d o S L N P d b p H e D 6 9 q X L 7 E c M h x 0 H 1 C R T U 6 M 1 x 4 f M 2 g H L 7 F U 2 q 8 B C D l C w g s 3 N q A 4 F j b 0 E k z z Y k E m F z K K w / z + l d 3 U 4 / o i Z 1 M e 6 s F F A A A A A j h I k o K N m M o d g o D T A a + g Z L b f R U 0 / B Z K b n a G 5 I 0 x o Q W K b i g p C E 2 f + 6 W F g l e R P n N 8 E Q B P D H U 9 d r s X b k Z f v Q n 2 B b P g = = < / D a t a M a s h u p > 
</file>

<file path=customXml/itemProps1.xml><?xml version="1.0" encoding="utf-8"?>
<ds:datastoreItem xmlns:ds="http://schemas.openxmlformats.org/officeDocument/2006/customXml" ds:itemID="{03F2B327-015F-4B12-AACD-75797778391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20</vt:i4>
      </vt:variant>
    </vt:vector>
  </HeadingPairs>
  <TitlesOfParts>
    <vt:vector size="28" baseType="lpstr">
      <vt:lpstr>Portfolio</vt:lpstr>
      <vt:lpstr>BTCcur</vt:lpstr>
      <vt:lpstr>Transactions</vt:lpstr>
      <vt:lpstr>Deductions and Deposits</vt:lpstr>
      <vt:lpstr>Bank Transfers</vt:lpstr>
      <vt:lpstr>About</vt:lpstr>
      <vt:lpstr>coindata</vt:lpstr>
      <vt:lpstr>backend</vt:lpstr>
      <vt:lpstr>action</vt:lpstr>
      <vt:lpstr>asset</vt:lpstr>
      <vt:lpstr>assetdep</vt:lpstr>
      <vt:lpstr>assetfee</vt:lpstr>
      <vt:lpstr>assetprice</vt:lpstr>
      <vt:lpstr>bosinto</vt:lpstr>
      <vt:lpstr>btaction</vt:lpstr>
      <vt:lpstr>btamount</vt:lpstr>
      <vt:lpstr>Buy</vt:lpstr>
      <vt:lpstr>coindeduction</vt:lpstr>
      <vt:lpstr>coindeposit</vt:lpstr>
      <vt:lpstr>DandDdeduction</vt:lpstr>
      <vt:lpstr>DandDdeposit</vt:lpstr>
      <vt:lpstr>deposit</vt:lpstr>
      <vt:lpstr>ncs</vt:lpstr>
      <vt:lpstr>newinvestreinvest</vt:lpstr>
      <vt:lpstr>ppc</vt:lpstr>
      <vt:lpstr>quantity</vt:lpstr>
      <vt:lpstr>Sell</vt:lpstr>
      <vt:lpstr>totalcostorproceeds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2017-10-20T22:11:41Z</dcterms:created>
  <dcterms:modified xsi:type="dcterms:W3CDTF">2018-03-10T13:54:02Z</dcterms:modified>
</cp:coreProperties>
</file>